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W:\共有デスクトップPC（RVBGSKDT001）フォルダ\企画調整フォルダ\維持管理コスト比較ツール\維持管理コスト比較ツール_H300613\HPアップ\"/>
    </mc:Choice>
  </mc:AlternateContent>
  <workbookProtection workbookPassword="CC3D" lockStructure="1"/>
  <bookViews>
    <workbookView xWindow="3765" yWindow="60" windowWidth="21240" windowHeight="12630" tabRatio="763"/>
  </bookViews>
  <sheets>
    <sheet name="使い方" sheetId="4" r:id="rId1"/>
    <sheet name="シートA" sheetId="6" r:id="rId2"/>
    <sheet name="シートB" sheetId="16" r:id="rId3"/>
    <sheet name="シートC" sheetId="36" r:id="rId4"/>
    <sheet name="シートD" sheetId="34" r:id="rId5"/>
    <sheet name="プルダウン" sheetId="8" state="hidden" r:id="rId6"/>
    <sheet name="全データ" sheetId="14" state="hidden" r:id="rId7"/>
    <sheet name="類型別" sheetId="32" state="hidden" r:id="rId8"/>
    <sheet name="シートA (1P用)" sheetId="37" state="hidden" r:id="rId9"/>
    <sheet name="シートC (1P用)" sheetId="38" state="hidden" r:id="rId10"/>
  </sheets>
  <definedNames>
    <definedName name="_Fill" localSheetId="1" hidden="1">#REF!</definedName>
    <definedName name="_Fill" localSheetId="8" hidden="1">#REF!</definedName>
    <definedName name="_Fill" localSheetId="2" hidden="1">#REF!</definedName>
    <definedName name="_Fill" localSheetId="3" hidden="1">#REF!</definedName>
    <definedName name="_Fill" localSheetId="9" hidden="1">#REF!</definedName>
    <definedName name="_Fill" localSheetId="4" hidden="1">#REF!</definedName>
    <definedName name="_Fill" localSheetId="6" hidden="1">#REF!</definedName>
    <definedName name="_Fill" localSheetId="7" hidden="1">#REF!</definedName>
    <definedName name="_Fill" hidden="1">#REF!</definedName>
    <definedName name="_xlnm._FilterDatabase" localSheetId="8" hidden="1">'シートA (1P用)'!$C$3:$L$15</definedName>
    <definedName name="_xlnm._FilterDatabase" localSheetId="5" hidden="1">プルダウン!$G$2:$M$134</definedName>
    <definedName name="_xlnm._FilterDatabase" localSheetId="6" hidden="1">全データ!$A$2:$BP$2185</definedName>
    <definedName name="_xlnm._FilterDatabase" localSheetId="7" hidden="1">類型別!$A$2:$BP$2224</definedName>
    <definedName name="_xlnm.Print_Area" localSheetId="1">シートA!$A$1:$L$38</definedName>
    <definedName name="_xlnm.Print_Area" localSheetId="8">'シートA (1P用)'!$A$1:$N$40</definedName>
    <definedName name="_xlnm.Print_Area" localSheetId="2">シートB!$A$1:$L$38</definedName>
    <definedName name="_xlnm.Print_Area" localSheetId="3">シートC!$A$1:$S$64</definedName>
    <definedName name="_xlnm.Print_Area" localSheetId="9">'シートC (1P用)'!$A$1:$S$64</definedName>
    <definedName name="_xlnm.Print_Area" localSheetId="4">シートD!$A$1:$O$38</definedName>
    <definedName name="_xlnm.Print_Area" localSheetId="0">使い方!$A$1:$P$109</definedName>
    <definedName name="いちき串木野市">プルダウン!$E$2157</definedName>
    <definedName name="いの町">プルダウン!$E$1918</definedName>
    <definedName name="いわき市">プルダウン!$E$406:$E$409</definedName>
    <definedName name="うきは市">プルダウン!$E$1954:$E$1956</definedName>
    <definedName name="うるま市">プルダウン!$E$2175</definedName>
    <definedName name="えりも町">プルダウン!$E$168</definedName>
    <definedName name="おおい町">プルダウン!$E$926</definedName>
    <definedName name="かすみがうら市">プルダウン!$E$501</definedName>
    <definedName name="かほく市">プルダウン!$E$864:$E$865</definedName>
    <definedName name="さいたま市">プルダウン!$E$603</definedName>
    <definedName name="さくら市">プルダウン!$E$542:$E$543</definedName>
    <definedName name="さぬき市">プルダウン!$E$1855:$E$1860</definedName>
    <definedName name="せたな町">プルダウン!$E$86:$E$88</definedName>
    <definedName name="たつの市">プルダウン!$E$1515:$E$1516</definedName>
    <definedName name="つがる市">プルダウン!$E$222:$E$223</definedName>
    <definedName name="つくばみらい市">プルダウン!$E$504</definedName>
    <definedName name="つるぎ町">プルダウン!$E$1845</definedName>
    <definedName name="にかほ市">プルダウン!$E$358</definedName>
    <definedName name="ニセコ町">プルダウン!$E$91</definedName>
    <definedName name="ひたちなか市">プルダウン!$E$492</definedName>
    <definedName name="みなかみ町">プルダウン!$E$590</definedName>
    <definedName name="みなべ町">プルダウン!$E$1571</definedName>
    <definedName name="みやき町">プルダウン!$E$1993</definedName>
    <definedName name="みやこ町">プルダウン!$E$1967</definedName>
    <definedName name="みやま市">プルダウン!$E$1959</definedName>
    <definedName name="むかわ町">プルダウン!$E$162</definedName>
    <definedName name="むつ市">プルダウン!$E$218:$E$221</definedName>
    <definedName name="阿賀町">プルダウン!$E$796:$E$800</definedName>
    <definedName name="阿賀野市">プルダウン!$E$779</definedName>
    <definedName name="阿賀野川流域">プルダウン!$E$725</definedName>
    <definedName name="阿蘇市">プルダウン!$E$2060</definedName>
    <definedName name="阿智村">プルダウン!$E$1037:$E$1038</definedName>
    <definedName name="阿南市">プルダウン!$E$1836</definedName>
    <definedName name="阿武隈川あだたら流域">プルダウン!$E$403</definedName>
    <definedName name="阿武隈川下流流域">プルダウン!$E$289</definedName>
    <definedName name="阿武隈川上流流域">プルダウン!$E$401:$E$402</definedName>
    <definedName name="愛知県">プルダウン!$BA$3:$BA$25</definedName>
    <definedName name="愛媛県">プルダウン!$CE$3:$CE$19</definedName>
    <definedName name="愛別町">プルダウン!$E$106</definedName>
    <definedName name="旭市">プルダウン!$E$636</definedName>
    <definedName name="旭川市">プルダウン!$E$24:$E$25</definedName>
    <definedName name="芦屋市">プルダウン!$E$1433:$E$1434</definedName>
    <definedName name="芦屋町">プルダウン!$E$1963</definedName>
    <definedName name="芦田川流域">プルダウン!$E$1727</definedName>
    <definedName name="綾瀬市">プルダウン!$E$714</definedName>
    <definedName name="綾町">プルダウン!$E$2133</definedName>
    <definedName name="綾部市">プルダウン!$E$1337:$E$1338</definedName>
    <definedName name="安威川流域">プルダウン!$E$1363</definedName>
    <definedName name="安芸高田市">プルダウン!$E$1773:$E$1776</definedName>
    <definedName name="安芸市">プルダウン!$E$1906</definedName>
    <definedName name="安芸太田町">プルダウン!$E$1782:$E$1786</definedName>
    <definedName name="安曇野市">プルダウン!$E$1013</definedName>
    <definedName name="安八町">プルダウン!$E$1157</definedName>
    <definedName name="安平町">プルダウン!$E$159:$E$161</definedName>
    <definedName name="伊賀市">プルダウン!$E$1298:$E$1302</definedName>
    <definedName name="伊勢原市">プルダウン!$E$713</definedName>
    <definedName name="伊勢崎市">プルダウン!$E$569</definedName>
    <definedName name="伊勢市">プルダウン!$E$1288:$E$1289</definedName>
    <definedName name="伊達市">プルダウン!$E$67:$E$69</definedName>
    <definedName name="伊東市">プルダウン!$E$1193:$E$1194</definedName>
    <definedName name="伊豆市">プルダウン!$E$1210:$E$1212</definedName>
    <definedName name="伊那市">プルダウン!$E$990:$E$994</definedName>
    <definedName name="伊方町">プルダウン!$E$1900:$E$1901</definedName>
    <definedName name="伊万里市">プルダウン!$E$1982</definedName>
    <definedName name="伊予市">プルダウン!$E$1885:$E$1886</definedName>
    <definedName name="井原市">プルダウン!$E$1675</definedName>
    <definedName name="一関市">プルダウン!$E$259:$E$264</definedName>
    <definedName name="一宮市">プルダウン!$E$1253:$E$1254</definedName>
    <definedName name="一戸町">プルダウン!$E$287</definedName>
    <definedName name="壱岐市">プルダウン!$E$2021:$E$2022</definedName>
    <definedName name="稲敷市">プルダウン!$E$498:$E$500</definedName>
    <definedName name="茨城県">プルダウン!$W$3:$W$35</definedName>
    <definedName name="茨城町">プルダウン!$E$505</definedName>
    <definedName name="印旛沼流域">プルダウン!$E$621:$E$622</definedName>
    <definedName name="隠岐の島町">プルダウン!$E$1651:$E$1654</definedName>
    <definedName name="宇佐市">プルダウン!$E$2099:$E$2100</definedName>
    <definedName name="宇治市">プルダウン!$E$1339</definedName>
    <definedName name="宇治田原町">プルダウン!$E$1353</definedName>
    <definedName name="宇城市">プルダウン!$E$2059</definedName>
    <definedName name="宇陀川流域">プルダウン!$E$1545</definedName>
    <definedName name="宇都宮市">プルダウン!$E$519:$E$523</definedName>
    <definedName name="宇土市">プルダウン!$E$2057</definedName>
    <definedName name="宇部・阿知須公共下水道組合">プルダウン!$E$1830</definedName>
    <definedName name="宇部市">プルダウン!$E$1801:$E$1803</definedName>
    <definedName name="宇和島市">プルダウン!$E$1876</definedName>
    <definedName name="羽後町">プルダウン!$E$364</definedName>
    <definedName name="羽咋市">プルダウン!$E$862:$E$863</definedName>
    <definedName name="羽生市">プルダウン!$E$611</definedName>
    <definedName name="羽島市">プルダウン!$E$1113</definedName>
    <definedName name="羽幌町">プルダウン!$E$125</definedName>
    <definedName name="臼杵市">プルダウン!$E$2091:$E$2092</definedName>
    <definedName name="浦河町">プルダウン!$E$166</definedName>
    <definedName name="浦戸湾東部流域">プルダウン!$E$1902</definedName>
    <definedName name="浦幌町">プルダウン!$E$189</definedName>
    <definedName name="雲仙市">プルダウン!$E$2025:$E$2028</definedName>
    <definedName name="雲南市">プルダウン!$E$1637:$E$1639</definedName>
    <definedName name="栄町">プルダウン!$E$645</definedName>
    <definedName name="永平寺町">プルダウン!$E$916:$E$917</definedName>
    <definedName name="益子町">プルダウン!$E$546</definedName>
    <definedName name="益城町">プルダウン!$E$2074</definedName>
    <definedName name="益田市">プルダウン!$E$1631</definedName>
    <definedName name="越前市">プルダウン!$E$913:$E$915</definedName>
    <definedName name="越前町">プルダウン!$E$921:$E$923</definedName>
    <definedName name="越知町">プルダウン!$E$1919</definedName>
    <definedName name="奄美市">プルダウン!$E$2158:$E$2159</definedName>
    <definedName name="延岡市">プルダウン!$E$2120:$E$2123</definedName>
    <definedName name="燕市">プルダウン!$E$763</definedName>
    <definedName name="遠賀川下流流域">プルダウン!$E$1926</definedName>
    <definedName name="遠賀川中流流域">プルダウン!$E$1928</definedName>
    <definedName name="遠軽町">プルダウン!$E$145:$E$147</definedName>
    <definedName name="遠別町">プルダウン!$E$126</definedName>
    <definedName name="遠野市">プルダウン!$E$257:$E$258</definedName>
    <definedName name="塩尻市">プルダウン!$E$1005:$E$1006</definedName>
    <definedName name="奥州市">プルダウン!$E$272</definedName>
    <definedName name="奥出雲町">プルダウン!$E$1640:$E$1641</definedName>
    <definedName name="奥尻町">プルダウン!$E$84</definedName>
    <definedName name="奥多摩町">プルダウン!$E$675</definedName>
    <definedName name="横手市">プルダウン!$E$337</definedName>
    <definedName name="横須賀市">プルダウン!$E$699:$E$702</definedName>
    <definedName name="横瀬町">プルダウン!$E$615</definedName>
    <definedName name="横浜市">プルダウン!$E$681:$E$693</definedName>
    <definedName name="岡垣町">プルダウン!$E$1964</definedName>
    <definedName name="岡山県">プルダウン!$BU$3:$BU$26</definedName>
    <definedName name="岡山市">プルダウン!$E$1656:$E$1665</definedName>
    <definedName name="沖縄県">プルダウン!$CW$3:$CW$17</definedName>
    <definedName name="乙部町">プルダウン!$E$83</definedName>
    <definedName name="音更町">プルダウン!$E$171</definedName>
    <definedName name="下関市">プルダウン!$E$1794:$E$1800</definedName>
    <definedName name="下松市">プルダウン!$E$1811</definedName>
    <definedName name="下川町">プルダウン!$E$118</definedName>
    <definedName name="下田市">プルダウン!$E$1207</definedName>
    <definedName name="下呂市">プルダウン!$E$1139:$E$1146</definedName>
    <definedName name="加賀沿岸流域">プルダウン!$E$842:$E$843</definedName>
    <definedName name="加賀市">プルダウン!$E$861</definedName>
    <definedName name="加古川流域">プルダウン!$E$1405:$E$1406</definedName>
    <definedName name="加須市">プルダウン!$E$608</definedName>
    <definedName name="加東市">プルダウン!$E$1514</definedName>
    <definedName name="加美町">プルダウン!$E$322:$E$324</definedName>
    <definedName name="加茂市">プルダウン!$E$745</definedName>
    <definedName name="可児市">プルダウン!$E$1122</definedName>
    <definedName name="嘉島町">プルダウン!$E$2073</definedName>
    <definedName name="河内長野市">プルダウン!$E$1398</definedName>
    <definedName name="花巻市">プルダウン!$E$253:$E$254</definedName>
    <definedName name="霞ヶ浦湖北流域">プルダウン!$E$465</definedName>
    <definedName name="霞ヶ浦常南流域">プルダウン!$E$466</definedName>
    <definedName name="霞ヶ浦水郷流域">プルダウン!$E$469</definedName>
    <definedName name="会津坂下町">プルダウン!$E$436:$E$438</definedName>
    <definedName name="会津若松市">プルダウン!$E$462:$E$464</definedName>
    <definedName name="会津美里町">プルダウン!$E$443:$E$444</definedName>
    <definedName name="海士町">プルダウン!$E$1649</definedName>
    <definedName name="海津市">プルダウン!$E$1147:$E$1151</definedName>
    <definedName name="海陽町">プルダウン!$E$1842:$E$1844</definedName>
    <definedName name="皆野・長瀞上下水道組合">プルダウン!$E$620</definedName>
    <definedName name="階上町">プルダウン!$E$244</definedName>
    <definedName name="外ヶ浜町">プルダウン!$E$226:$E$228</definedName>
    <definedName name="掛川市">プルダウン!$E$1200:$E$1202</definedName>
    <definedName name="笠岡市">プルダウン!$E$1674</definedName>
    <definedName name="笠間市">プルダウン!$E$490:$E$491</definedName>
    <definedName name="滑川市">プルダウン!$E$826</definedName>
    <definedName name="蒲郡市">プルダウン!$E$1262</definedName>
    <definedName name="釜石市">プルダウン!$E$266:$E$267</definedName>
    <definedName name="釜無川流域">プルダウン!$E$934</definedName>
    <definedName name="鎌倉市">プルダウン!$E$703:$E$704</definedName>
    <definedName name="苅田町">プルダウン!$E$1966</definedName>
    <definedName name="寒河江市">プルダウン!$E$385</definedName>
    <definedName name="観音寺">プルダウン!$E$1854</definedName>
    <definedName name="関ヶ原町">プルダウン!$E$1154</definedName>
    <definedName name="関市">プルダウン!$E$1093:$E$1099</definedName>
    <definedName name="関川村">プルダウン!$E$806</definedName>
    <definedName name="館山市">プルダウン!$E$631</definedName>
    <definedName name="館林市">プルダウン!$E$574:$E$575</definedName>
    <definedName name="丸亀市">プルダウン!$E$1853</definedName>
    <definedName name="岸和田市">プルダウン!$E$1390:$E$1391</definedName>
    <definedName name="岩見沢市">プルダウン!$E$39:$E$41</definedName>
    <definedName name="岩国市">プルダウン!$E$1812:$E$1815</definedName>
    <definedName name="岩手県">プルダウン!$M$3:$M$29</definedName>
    <definedName name="岩手町">プルダウン!$E$273</definedName>
    <definedName name="岩泉町">プルダウン!$E$280</definedName>
    <definedName name="岩内町">プルダウン!$E$97</definedName>
    <definedName name="岩美町">プルダウン!$E$1592:$E$1593</definedName>
    <definedName name="岩木川流域">プルダウン!$E$204</definedName>
    <definedName name="喜界町">プルダウン!$E$2162</definedName>
    <definedName name="喜多方市">プルダウン!$E$413:$E$416</definedName>
    <definedName name="喜茂別町">プルダウン!$E$94</definedName>
    <definedName name="基山町">プルダウン!$E$1992</definedName>
    <definedName name="嬉野市">プルダウン!$E$1989</definedName>
    <definedName name="岐阜県">プルダウン!$AW$3:$AW$34</definedName>
    <definedName name="岐阜市">プルダウン!$E$1071:$E$1074</definedName>
    <definedName name="気仙沼市">プルダウン!$E$303:$E$304</definedName>
    <definedName name="紀の川市">プルダウン!$E$1563</definedName>
    <definedName name="紀の川中流流域">プルダウン!$E$1556</definedName>
    <definedName name="紀の川流域">プルダウン!$E$1555</definedName>
    <definedName name="鬼怒小貝流域">プルダウン!$E$471</definedName>
    <definedName name="鬼怒川上流流域">プルダウン!$E$511:$E$513</definedName>
    <definedName name="亀岡市">プルダウン!$E$1340:$E$1341</definedName>
    <definedName name="菊川市">プルダウン!$E$1215</definedName>
    <definedName name="菊池市">プルダウン!$E$2054:$E$2056</definedName>
    <definedName name="吉賀町">プルダウン!$E$1648</definedName>
    <definedName name="吉田川流域">プルダウン!$E$291</definedName>
    <definedName name="吉田町">プルダウン!$E$1218</definedName>
    <definedName name="吉備中央町">プルダウン!$E$1725</definedName>
    <definedName name="吉富町">プルダウン!$E$1968</definedName>
    <definedName name="吉野ヶ里町">プルダウン!$E$1991</definedName>
    <definedName name="吉野川市">プルダウン!$E$1837:$E$1839</definedName>
    <definedName name="吉野川流域">プルダウン!$E$1546</definedName>
    <definedName name="杵築市">プルダウン!$E$2097:$E$2098</definedName>
    <definedName name="久慈市">プルダウン!$E$256</definedName>
    <definedName name="久米島町">プルダウン!$E$2182:$E$2183</definedName>
    <definedName name="久米南町">プルダウン!$E$1723</definedName>
    <definedName name="久万高原町">プルダウン!$E$1896</definedName>
    <definedName name="久留米市">プルダウン!$E$1941:$E$1943</definedName>
    <definedName name="宮古市">プルダウン!$E$250:$E$251</definedName>
    <definedName name="宮古島市">プルダウン!$E$2176</definedName>
    <definedName name="宮崎県">プルダウン!$CS$3:$CS$19</definedName>
    <definedName name="宮崎市">プルダウン!$E$2108:$E$2113</definedName>
    <definedName name="宮城県">プルダウン!$O$3:$O$24</definedName>
    <definedName name="宮川流域">プルダウン!$E$1280</definedName>
    <definedName name="宮津湾流域">プルダウン!$E$1322</definedName>
    <definedName name="宮田村">プルダウン!$E$1034</definedName>
    <definedName name="球磨川上流流域">プルダウン!$E$2039</definedName>
    <definedName name="旧吉野川流域">プルダウン!$E$1831</definedName>
    <definedName name="魚沼市">プルダウン!$E$786:$E$790</definedName>
    <definedName name="魚津市">プルダウン!$E$821:$E$823</definedName>
    <definedName name="魚野川流域">プルダウン!$E$723:$E$724</definedName>
    <definedName name="京極町">プルダウン!$E$95</definedName>
    <definedName name="京丹後市">プルダウン!$E$1342:$E$1346</definedName>
    <definedName name="京丹波町">プルダウン!$E$1355:$E$1358</definedName>
    <definedName name="京都市">プルダウン!$E$1324:$E$1328</definedName>
    <definedName name="京都府">プルダウン!$BG$3:$BG$19</definedName>
    <definedName name="喬木村">プルダウン!$E$1040</definedName>
    <definedName name="境港市">プルダウン!$E$1591</definedName>
    <definedName name="峡東流域">プルダウン!$E$933</definedName>
    <definedName name="興部町">プルダウン!$E$150:$E$151</definedName>
    <definedName name="鏡野町">プルダウン!$E$1720</definedName>
    <definedName name="玉名市">プルダウン!$E$2052</definedName>
    <definedName name="玉野市">プルダウン!$E$1673</definedName>
    <definedName name="桐生市">プルダウン!$E$568</definedName>
    <definedName name="琴浦町">プルダウン!$E$1600:$E$1601</definedName>
    <definedName name="近江八幡市">プルダウン!$E$1315</definedName>
    <definedName name="金山町">プルダウン!$E$2197:$E$2198</definedName>
    <definedName name="金沢市">プルダウン!$E$844:$E$848</definedName>
    <definedName name="九戸村">プルダウン!$E$284</definedName>
    <definedName name="九頭竜川流域">プルダウン!$E$899</definedName>
    <definedName name="倶知安町">プルダウン!$E$96</definedName>
    <definedName name="駒ケ根市">プルダウン!$E$995</definedName>
    <definedName name="串間市">プルダウン!$E$2129</definedName>
    <definedName name="串本町">プルダウン!$E$1576</definedName>
    <definedName name="釧路市">プルダウン!$E$27:$E$32</definedName>
    <definedName name="熊谷市">プルダウン!$E$604</definedName>
    <definedName name="熊本県">プルダウン!$CO$3:$CO$29</definedName>
    <definedName name="熊本市">プルダウン!$E$2041:$E$2045</definedName>
    <definedName name="熊本北部流域">プルダウン!$E$2038</definedName>
    <definedName name="栗原市">プルダウン!$E$309:$E$311</definedName>
    <definedName name="栗山町">プルダウン!$E$104</definedName>
    <definedName name="桑名市">プルダウン!$E$1290</definedName>
    <definedName name="君津富津広域下水道組合">プルダウン!$E$648</definedName>
    <definedName name="群馬県">プルダウン!$AA$3:$AA$24</definedName>
    <definedName name="郡山市">プルダウン!$E$405</definedName>
    <definedName name="郡上市">プルダウン!$E$1131:$E$1138</definedName>
    <definedName name="恵庭市">プルダウン!$E$66</definedName>
    <definedName name="恵那市">プルダウン!$E$1114:$E$1119</definedName>
    <definedName name="桂川右岸流域">プルダウン!$E$1319</definedName>
    <definedName name="桂川中流流域">プルダウン!$E$1323</definedName>
    <definedName name="桂川流域">プルダウン!$E$935</definedName>
    <definedName name="軽井沢町">プルダウン!$E$1017:$E$1018</definedName>
    <definedName name="軽米町">プルダウン!$E$282</definedName>
    <definedName name="芸西村">プルダウン!$E$1916</definedName>
    <definedName name="穴水町">プルダウン!$E$894</definedName>
    <definedName name="結城市">プルダウン!$E$484</definedName>
    <definedName name="剣淵町">プルダウン!$E$117</definedName>
    <definedName name="県・十和田湖">プルダウン!$E$206</definedName>
    <definedName name="見附市">プルダウン!$E$750:$E$751</definedName>
    <definedName name="玄海町">プルダウン!$E$1994:$E$1995</definedName>
    <definedName name="古河市">プルダウン!$E$481:$E$482</definedName>
    <definedName name="古賀市">プルダウン!$E$1950</definedName>
    <definedName name="古平町">プルダウン!$E$100</definedName>
    <definedName name="古利根川流域">プルダウン!$E$599</definedName>
    <definedName name="戸沢村">プルダウン!$E$396</definedName>
    <definedName name="湖西市">プルダウン!$E$1208:$E$1209</definedName>
    <definedName name="五霞町">プルダウン!$E$508</definedName>
    <definedName name="五所川原市">プルダウン!$E$213:$E$214</definedName>
    <definedName name="五条川右岸流域">プルダウン!$E$1227</definedName>
    <definedName name="五条川左岸流域">プルダウン!$E$1225</definedName>
    <definedName name="五領川公共事務組合">プルダウン!$E$931</definedName>
    <definedName name="呉市">プルダウン!$E$1734:$E$1741</definedName>
    <definedName name="御笠川那珂川流域">プルダウン!$E$1922</definedName>
    <definedName name="御船町">プルダウン!$E$2072</definedName>
    <definedName name="御前崎市">プルダウン!$E$1213:$E$1214</definedName>
    <definedName name="御代田町">プルダウン!$E$1019</definedName>
    <definedName name="御殿場市">プルダウン!$E$1204</definedName>
    <definedName name="御浜町">プルダウン!$E$1309</definedName>
    <definedName name="御坊市">プルダウン!$E$1560</definedName>
    <definedName name="厚岸町">プルダウン!$E$190</definedName>
    <definedName name="厚真町">プルダウン!$E$156</definedName>
    <definedName name="広川町">プルダウン!$E$1566</definedName>
    <definedName name="広島県">プルダウン!$BW$3:$BW$23</definedName>
    <definedName name="広島市">プルダウン!$E$1729:$E$1733</definedName>
    <definedName name="広尾町">プルダウン!$E$181</definedName>
    <definedName name="広野町">プルダウン!$E$450</definedName>
    <definedName name="弘前市">プルダウン!$E$209:$E$210</definedName>
    <definedName name="更別村">プルダウン!$E$179</definedName>
    <definedName name="江戸川左岸流域">プルダウン!$E$624</definedName>
    <definedName name="江差町">プルダウン!$E$82</definedName>
    <definedName name="江津市">プルダウン!$E$1635:$E$1636</definedName>
    <definedName name="江田島市">プルダウン!$E$1777:$E$1781</definedName>
    <definedName name="江府町">プルダウン!$E$1614</definedName>
    <definedName name="江別市">プルダウン!$E$50</definedName>
    <definedName name="江北町">プルダウン!$E$1997</definedName>
    <definedName name="甲賀市">プルダウン!$E$1316:$E$1317</definedName>
    <definedName name="甲州市">プルダウン!$E$951</definedName>
    <definedName name="甲府市">プルダウン!$E$936</definedName>
    <definedName name="荒川右岸東京流域">プルダウン!$E$655</definedName>
    <definedName name="荒川右岸流域">プルダウン!$E$596:$E$597</definedName>
    <definedName name="荒川左岸流域">プルダウン!$E$593:$E$595</definedName>
    <definedName name="荒川上流流域">プルダウン!$E$600</definedName>
    <definedName name="荒尾市">プルダウン!$E$2048:$E$2050</definedName>
    <definedName name="行橋市">プルダウン!$E$1947</definedName>
    <definedName name="行方市">プルダウン!$E$502</definedName>
    <definedName name="香取市">プルダウン!$E$642:$E$643</definedName>
    <definedName name="香川県">プルダウン!$CC$3:$CC$10</definedName>
    <definedName name="香東川流域">プルダウン!$E$1849</definedName>
    <definedName name="香南市">プルダウン!$E$1911:$E$1913</definedName>
    <definedName name="香美市">プルダウン!$E$1914</definedName>
    <definedName name="香美町">プルダウン!$E$1530:$E$1537</definedName>
    <definedName name="高岡市">プルダウン!$E$818:$E$820</definedName>
    <definedName name="高根沢町">プルダウン!$E$551:$E$552</definedName>
    <definedName name="高砂市">プルダウン!$E$1454:$E$1455</definedName>
    <definedName name="高崎市">プルダウン!$E$565:$E$567</definedName>
    <definedName name="高山市">プルダウン!$E$1079:$E$1089</definedName>
    <definedName name="高山村">プルダウン!$E$1056</definedName>
    <definedName name="高松市">プルダウン!$E$1850:$E$1852</definedName>
    <definedName name="高森町">プルダウン!$E$1036</definedName>
    <definedName name="高千穂町">プルダウン!$E$2139</definedName>
    <definedName name="高知県">プルダウン!$CG$3:$CG$18</definedName>
    <definedName name="高知市">プルダウン!$E$1903:$E$1905</definedName>
    <definedName name="高島市">プルダウン!$E$1318</definedName>
    <definedName name="高鍋町">プルダウン!$E$2134</definedName>
    <definedName name="高浜町">プルダウン!$E$925</definedName>
    <definedName name="高野町">プルダウン!$E$1564:$E$1565</definedName>
    <definedName name="高梁市">プルダウン!$E$1680</definedName>
    <definedName name="合志市">プルダウン!$E$2065:$E$2066</definedName>
    <definedName name="国東市">プルダウン!$E$2102:$E$2105</definedName>
    <definedName name="国富町">プルダウン!$E$2132</definedName>
    <definedName name="国府川流域">プルダウン!$E$785</definedName>
    <definedName name="黒松内町">プルダウン!$E$90</definedName>
    <definedName name="黒部市">プルダウン!$E$827:$E$829</definedName>
    <definedName name="今金町">プルダウン!$E$85</definedName>
    <definedName name="今治市">プルダウン!$E$1867:$E$1875</definedName>
    <definedName name="根室市">プルダウン!$E$57</definedName>
    <definedName name="佐井村">プルダウン!$E$241</definedName>
    <definedName name="佐賀県">プルダウン!$CK$3:$CK$19</definedName>
    <definedName name="佐賀市">プルダウン!$E$1971:$E$1974</definedName>
    <definedName name="佐久市">プルダウン!$E$1007:$E$1010</definedName>
    <definedName name="佐々町">プルダウン!$E$2037</definedName>
    <definedName name="佐世保市">プルダウン!$E$2011:$E$2014</definedName>
    <definedName name="佐渡市">プルダウン!$E$780:$E$784</definedName>
    <definedName name="佐伯市">プルダウン!$E$2087:$E$2090</definedName>
    <definedName name="佐用町">プルダウン!$E$1525:$E$1529</definedName>
    <definedName name="佐呂間町">プルダウン!$E$144</definedName>
    <definedName name="座間味村">プルダウン!$E$2181</definedName>
    <definedName name="最上川下流流域">プルダウン!$E$368</definedName>
    <definedName name="最上川流域">プルダウン!$E$365:$E$367</definedName>
    <definedName name="最上町">プルダウン!$E$391</definedName>
    <definedName name="犀川安曇野流域">プルダウン!$E$965</definedName>
    <definedName name="犀川左岸流域">プルダウン!$E$841</definedName>
    <definedName name="坂戸・鶴ヶ島下水道組合">プルダウン!$E$617:$E$618</definedName>
    <definedName name="坂東市">プルダウン!$E$497</definedName>
    <definedName name="堺市">プルダウン!$E$1387:$E$1389</definedName>
    <definedName name="埼玉県">プルダウン!$AC$3:$AC$23</definedName>
    <definedName name="札幌市">プルダウン!$E$7:$E$19</definedName>
    <definedName name="薩摩川内市">プルダウン!$E$2151:$E$2152</definedName>
    <definedName name="鯖江市">プルダウン!$E$912</definedName>
    <definedName name="三浦市">プルダウン!$E$709</definedName>
    <definedName name="三笠市">プルダウン!$E$56</definedName>
    <definedName name="三原市">プルダウン!$E$1743</definedName>
    <definedName name="三戸町">プルダウン!$E$242</definedName>
    <definedName name="三股町">プルダウン!$E$2131</definedName>
    <definedName name="三次市">プルダウン!$E$1750:$E$1757</definedName>
    <definedName name="三重県">プルダウン!$BC$3:$BC$18</definedName>
    <definedName name="三春町">プルダウン!$E$449</definedName>
    <definedName name="三条市">プルダウン!$E$738:$E$740</definedName>
    <definedName name="三鷹市">プルダウン!$E$672</definedName>
    <definedName name="三沢市">プルダウン!$E$217</definedName>
    <definedName name="三島市">プルダウン!$E$1191</definedName>
    <definedName name="三木市">プルダウン!$E$1453</definedName>
    <definedName name="山ノ内町">プルダウン!$E$1057</definedName>
    <definedName name="山形県">プルダウン!$S$3:$S$24</definedName>
    <definedName name="山形市">プルダウン!$E$369:$E$370</definedName>
    <definedName name="山形村">プルダウン!$E$1050</definedName>
    <definedName name="山県市">プルダウン!$E$1123</definedName>
    <definedName name="山元町">プルダウン!$E$319</definedName>
    <definedName name="山口県">プルダウン!$BY$3:$BY$18</definedName>
    <definedName name="山口市">プルダウン!$E$1804:$E$1807</definedName>
    <definedName name="山鹿市">プルダウン!$E$2053</definedName>
    <definedName name="山添村">プルダウン!$E$1553</definedName>
    <definedName name="山田町">プルダウン!$E$279</definedName>
    <definedName name="山陽小野田市">プルダウン!$E$1826:$E$1827</definedName>
    <definedName name="山梨県">プルダウン!$AS$3:$AS$16</definedName>
    <definedName name="四国中央市">プルダウン!$E$1887:$E$1888</definedName>
    <definedName name="四条畷市">プルダウン!$E$1399</definedName>
    <definedName name="四日市市">プルダウン!$E$1287</definedName>
    <definedName name="四万十市">プルダウン!$E$1910</definedName>
    <definedName name="四万十町">プルダウン!$E$1921</definedName>
    <definedName name="士別市">プルダウン!$E$52:$E$53</definedName>
    <definedName name="士幌町">プルダウン!$E$172</definedName>
    <definedName name="市貝町">プルダウン!$E$548</definedName>
    <definedName name="市原市">プルダウン!$E$638:$E$640</definedName>
    <definedName name="市川三郷町">プルダウン!$E$952</definedName>
    <definedName name="市川市">プルダウン!$E$628</definedName>
    <definedName name="市川町">プルダウン!$E$1519</definedName>
    <definedName name="市野川流域">プルダウン!$E$601</definedName>
    <definedName name="志賀町">プルダウン!$E$881:$E$884</definedName>
    <definedName name="志摩市">プルダウン!$E$1293:$E$1297</definedName>
    <definedName name="指宿市">プルダウン!$E$2150</definedName>
    <definedName name="枝幸町">プルダウン!$E$130:$E$131</definedName>
    <definedName name="糸魚川市">プルダウン!$E$764:$E$767</definedName>
    <definedName name="糸島市">プルダウン!$E$1960:$E$1961</definedName>
    <definedName name="糸満市">プルダウン!$E$2174</definedName>
    <definedName name="紫波町">プルダウン!$E$274</definedName>
    <definedName name="児島湖流域">プルダウン!$E$1655</definedName>
    <definedName name="時津町">プルダウン!$E$2032</definedName>
    <definedName name="滋賀県">プルダウン!$BE$3:$BE$7</definedName>
    <definedName name="鹿屋市">プルダウン!$E$2146</definedName>
    <definedName name="鹿角市">プルダウン!$E$343</definedName>
    <definedName name="鹿児島県">プルダウン!$CU$3:$CU$19</definedName>
    <definedName name="鹿児島市">プルダウン!$E$2140:$E$2145</definedName>
    <definedName name="鹿沼市">プルダウン!$E$526:$E$529</definedName>
    <definedName name="鹿追町">プルダウン!$E$174</definedName>
    <definedName name="鹿島市">プルダウン!$E$1984</definedName>
    <definedName name="鹿島臨海都市計画下水道">プルダウン!$E$473</definedName>
    <definedName name="鹿嶋市">プルダウン!$E$493</definedName>
    <definedName name="宍粟市">プルダウン!$E$1505:$E$1513</definedName>
    <definedName name="宍道湖流域">プルダウン!$E$1615:$E$1616</definedName>
    <definedName name="七ヶ宿町">プルダウン!$E$316</definedName>
    <definedName name="七戸町">プルダウン!$E$232:$E$233</definedName>
    <definedName name="七飯町">プルダウン!$E$77</definedName>
    <definedName name="七尾市">プルダウン!$E$849:$E$854</definedName>
    <definedName name="室蘭市">プルダウン!$E$26</definedName>
    <definedName name="篠山市">プルダウン!$E$1456:$E$1465</definedName>
    <definedName name="芝山町">プルダウン!$E$646</definedName>
    <definedName name="射水市">プルダウン!$E$833:$E$835</definedName>
    <definedName name="斜里町">プルダウン!$E$141:$E$142</definedName>
    <definedName name="若狭町">プルダウン!$E$927:$E$930</definedName>
    <definedName name="若桜町">プルダウン!$E$1594:$E$1595</definedName>
    <definedName name="取手地方広域下水道組合">プルダウン!$E$509</definedName>
    <definedName name="守口市">プルダウン!$E$1397</definedName>
    <definedName name="守谷市">プルダウン!$E$494</definedName>
    <definedName name="手賀沼流域">プルダウン!$E$623</definedName>
    <definedName name="狩野川流域">プルダウン!$E$1165:$E$1166</definedName>
    <definedName name="珠洲市">プルダウン!$E$859:$E$860</definedName>
    <definedName name="酒田市">プルダウン!$E$381:$E$383</definedName>
    <definedName name="酒匂川流域">プルダウン!$E$679:$E$680</definedName>
    <definedName name="寿都町">プルダウン!$E$89</definedName>
    <definedName name="周南市">プルダウン!$E$1821:$E$1825</definedName>
    <definedName name="周南流域">プルダウン!$E$1792</definedName>
    <definedName name="周防大島町">プルダウン!$E$1828:$E$1829</definedName>
    <definedName name="宗像市">プルダウン!$E$1949</definedName>
    <definedName name="洲本市">プルダウン!$E$1431:$E$1432</definedName>
    <definedName name="秋田県">プルダウン!$Q$3:$Q$18</definedName>
    <definedName name="秋田市">プルダウン!$E$332:$E$335</definedName>
    <definedName name="秋田湾・雄物川流域">プルダウン!$E$327:$E$329</definedName>
    <definedName name="習志野市">プルダウン!$E$637</definedName>
    <definedName name="舟形町">プルダウン!$E$392</definedName>
    <definedName name="住田町">プルダウン!$E$277</definedName>
    <definedName name="十勝川流域">プルダウン!$E$4</definedName>
    <definedName name="十日町市">プルダウン!$E$746:$E$749</definedName>
    <definedName name="十和田市">プルダウン!$E$215:$E$216</definedName>
    <definedName name="渋川市">プルダウン!$E$576:$E$580</definedName>
    <definedName name="宿毛市">プルダウン!$E$1909</definedName>
    <definedName name="出雲崎町">プルダウン!$E$801</definedName>
    <definedName name="出雲市">プルダウン!$E$1628:$E$1630</definedName>
    <definedName name="出水市">プルダウン!$E$2148:$E$2149</definedName>
    <definedName name="春日井市">プルダウン!$E$1257:$E$1259</definedName>
    <definedName name="諸塚村">プルダウン!$E$2138</definedName>
    <definedName name="勝央町">プルダウン!$E$1721</definedName>
    <definedName name="勝山市">プルダウン!$E$911</definedName>
    <definedName name="小貝川東部流域">プルダウン!$E$472</definedName>
    <definedName name="小国町">プルダウン!$E$397</definedName>
    <definedName name="小山市">プルダウン!$E$534:$E$535</definedName>
    <definedName name="小山町">プルダウン!$E$1217</definedName>
    <definedName name="小諸市">プルダウン!$E$988:$E$989</definedName>
    <definedName name="小松市">プルダウン!$E$855</definedName>
    <definedName name="小城市">プルダウン!$E$1985:$E$1988</definedName>
    <definedName name="小菅村">プルダウン!$E$960</definedName>
    <definedName name="小川村">プルダウン!$E$1062:$E$1063</definedName>
    <definedName name="小谷村">プルダウン!$E$1055</definedName>
    <definedName name="小樽市">プルダウン!$E$21:$E$23</definedName>
    <definedName name="小値賀町">プルダウン!$E$2036</definedName>
    <definedName name="小田原市">プルダウン!$E$707</definedName>
    <definedName name="小浜市">プルダウン!$E$909</definedName>
    <definedName name="小平町">プルダウン!$E$121:$E$122</definedName>
    <definedName name="小矢部川流域">プルダウン!$E$807</definedName>
    <definedName name="小林市">プルダウン!$E$2126:$E$2127</definedName>
    <definedName name="庄原市">プルダウン!$E$1758:$E$1761</definedName>
    <definedName name="昭和村">プルダウン!$E$442</definedName>
    <definedName name="松浦市">プルダウン!$E$2020</definedName>
    <definedName name="松戸市">プルダウン!$E$633</definedName>
    <definedName name="松江市">プルダウン!$E$1617:$E$1624</definedName>
    <definedName name="松山市">プルダウン!$E$1863:$E$1866</definedName>
    <definedName name="松川村">プルダウン!$E$1053</definedName>
    <definedName name="松川町">プルダウン!$E$1035</definedName>
    <definedName name="松前町">プルダウン!$E$1897</definedName>
    <definedName name="松島町">プルダウン!$E$320</definedName>
    <definedName name="松本市">プルダウン!$E$972:$E$976</definedName>
    <definedName name="沼津市">プルダウン!$E$1185:$E$1189</definedName>
    <definedName name="沼田市">プルダウン!$E$572:$E$573</definedName>
    <definedName name="沼田川流域">プルダウン!$E$1728</definedName>
    <definedName name="沼田町">プルダウン!$E$105</definedName>
    <definedName name="焼津市">プルダウン!$E$1199</definedName>
    <definedName name="上越市">プルダウン!$E$772:$E$778</definedName>
    <definedName name="上郡町">プルダウン!$E$1524</definedName>
    <definedName name="上山市">プルダウン!$E$386</definedName>
    <definedName name="上士幌町">プルダウン!$E$173</definedName>
    <definedName name="上市町">プルダウン!$E$836:$E$837</definedName>
    <definedName name="上小阿仁村">プルダウン!$E$360</definedName>
    <definedName name="上松町">プルダウン!$E$1042</definedName>
    <definedName name="上川町">プルダウン!$E$107:$E$108</definedName>
    <definedName name="上天草市">プルダウン!$E$2058</definedName>
    <definedName name="上田市">プルダウン!$E$977:$E$983</definedName>
    <definedName name="上島町">プルダウン!$E$1893:$E$1895</definedName>
    <definedName name="上富田町">プルダウン!$E$1573</definedName>
    <definedName name="上富良野町">プルダウン!$E$111</definedName>
    <definedName name="城里町">プルダウン!$E$506</definedName>
    <definedName name="常滑市">プルダウン!$E$1263</definedName>
    <definedName name="常総市">プルダウン!$E$485:$E$487</definedName>
    <definedName name="常陸太田市">プルダウン!$E$488</definedName>
    <definedName name="色麻町">プルダウン!$E$321</definedName>
    <definedName name="信濃川下流流域">プルダウン!$E$720:$E$722</definedName>
    <definedName name="信濃町">プルダウン!$E$1060:$E$1061</definedName>
    <definedName name="寝屋川流域">プルダウン!$E$1359:$E$1362</definedName>
    <definedName name="新ひだか町">プルダウン!$E$169:$E$170</definedName>
    <definedName name="新温泉町">プルダウン!$E$1538:$E$1541</definedName>
    <definedName name="新潟県">プルダウン!$AK$3:$AK$32</definedName>
    <definedName name="新潟市">プルダウン!$E$727:$E$730</definedName>
    <definedName name="新宮町">プルダウン!$E$1962</definedName>
    <definedName name="新居浜市">プルダウン!$E$1880</definedName>
    <definedName name="新郷村">プルダウン!$E$245</definedName>
    <definedName name="新見市">プルダウン!$E$1681:$E$1684</definedName>
    <definedName name="新庄市">プルダウン!$E$384</definedName>
    <definedName name="新川流域">プルダウン!$E$1228:$E$1229</definedName>
    <definedName name="新地町">プルダウン!$E$458</definedName>
    <definedName name="新島村">プルダウン!$E$676</definedName>
    <definedName name="新得町">プルダウン!$E$175:$E$176</definedName>
    <definedName name="新発田市">プルダウン!$E$743:$E$744</definedName>
    <definedName name="森町">プルダウン!$E$2188:$E$2189</definedName>
    <definedName name="深浦町">プルダウン!$E$230</definedName>
    <definedName name="深川市">プルダウン!$E$61:$E$62</definedName>
    <definedName name="深谷市">プルダウン!$E$612:$E$613</definedName>
    <definedName name="真岡市">プルダウン!$E$536:$E$537</definedName>
    <definedName name="真室川町">プルダウン!$E$393</definedName>
    <definedName name="真狩村">プルダウン!$E$92</definedName>
    <definedName name="真庭市">プルダウン!$E$1697:$E$1702</definedName>
    <definedName name="神河町">プルダウン!$E$1521:$E$1523</definedName>
    <definedName name="神戸市">プルダウン!$E$1409:$E$1415</definedName>
    <definedName name="神戸町">プルダウン!$E$1155</definedName>
    <definedName name="神埼市">プルダウン!$E$1990</definedName>
    <definedName name="神川町">プルダウン!$E$616</definedName>
    <definedName name="神通川左岸流域">プルダウン!$E$808</definedName>
    <definedName name="神奈川県">プルダウン!$AI$3:$AI$20</definedName>
    <definedName name="秦野市">プルダウン!$E$710</definedName>
    <definedName name="身延町">プルダウン!$E$954:$E$958</definedName>
    <definedName name="人吉市">プルダウン!$E$2047</definedName>
    <definedName name="壬生町">プルダウン!$E$550</definedName>
    <definedName name="諏訪湖流域">プルダウン!$E$962</definedName>
    <definedName name="須賀川市">プルダウン!$E$411:$E$412</definedName>
    <definedName name="須崎市">プルダウン!$E$1908</definedName>
    <definedName name="逗子市">プルダウン!$E$708</definedName>
    <definedName name="吹田市">プルダウン!$E$1394:$E$1396</definedName>
    <definedName name="垂井町">プルダウン!$E$1153</definedName>
    <definedName name="水戸市">プルダウン!$E$474:$E$479</definedName>
    <definedName name="水俣市">プルダウン!$E$2051</definedName>
    <definedName name="瑞穂市">プルダウン!$E$1124</definedName>
    <definedName name="瑞浪市">プルダウン!$E$1112</definedName>
    <definedName name="世羅町">プルダウン!$E$1791</definedName>
    <definedName name="瀬戸市">プルダウン!$E$1255:$E$1256</definedName>
    <definedName name="瀬戸内市">プルダウン!$E$1689:$E$1692</definedName>
    <definedName name="清水町">プルダウン!$E$177</definedName>
    <definedName name="清川村">プルダウン!$E$719</definedName>
    <definedName name="生駒市">プルダウン!$E$1551:$E$1552</definedName>
    <definedName name="西ノ島町">プルダウン!$E$1650</definedName>
    <definedName name="西遠流域">プルダウン!$E$1164</definedName>
    <definedName name="西会津町">プルダウン!$E$430:$E$431</definedName>
    <definedName name="西海市">プルダウン!$E$2023:$E$2024</definedName>
    <definedName name="西宮市">プルダウン!$E$1428:$E$1430</definedName>
    <definedName name="西興部村">プルダウン!$E$152</definedName>
    <definedName name="西郷村">プルダウン!$E$445</definedName>
    <definedName name="西条市">プルダウン!$E$1881:$E$1882</definedName>
    <definedName name="西川町">プルダウン!$E$388</definedName>
    <definedName name="西川流域">プルダウン!$E$726</definedName>
    <definedName name="西都市">プルダウン!$E$2130</definedName>
    <definedName name="西米良村">プルダウン!$E$2135</definedName>
    <definedName name="西予市">プルダウン!$E$1889:$E$1890</definedName>
    <definedName name="西和賀町">プルダウン!$E$275:$E$276</definedName>
    <definedName name="西脇市">プルダウン!$E$1452</definedName>
    <definedName name="青森県">プルダウン!$K$3:$K$29</definedName>
    <definedName name="青森市">プルダウン!$E$207:$E$208</definedName>
    <definedName name="青木村">プルダウン!$E$1021</definedName>
    <definedName name="静岡県">プルダウン!$AY$3:$AY$29</definedName>
    <definedName name="静岡市">プルダウン!$E$1168:$E$1174</definedName>
    <definedName name="石岡市">プルダウン!$E$483</definedName>
    <definedName name="石垣市">プルダウン!$E$2170:$E$2171</definedName>
    <definedName name="石巻市">プルダウン!$E$300:$E$302</definedName>
    <definedName name="石狩市">プルダウン!$E$71:$E$73</definedName>
    <definedName name="石狩川流域">プルダウン!$E$3</definedName>
    <definedName name="石狩湾新湾">プルダウン!$E$6</definedName>
    <definedName name="石川県">プルダウン!$AO$3:$AO$21</definedName>
    <definedName name="赤井川村">プルダウン!$E$102</definedName>
    <definedName name="赤磐市">プルダウン!$E$1693:$E$1696</definedName>
    <definedName name="赤穂市">プルダウン!$E$1446:$E$1451</definedName>
    <definedName name="仙塩流域">プルダウン!$E$288</definedName>
    <definedName name="仙台市">プルダウン!$E$295:$E$299</definedName>
    <definedName name="仙北市">プルダウン!$E$359</definedName>
    <definedName name="千曲川流域">プルダウン!$E$963:$E$964</definedName>
    <definedName name="千歳市">プルダウン!$E$58:$E$60</definedName>
    <definedName name="千葉県">プルダウン!$AE$3:$AE$24</definedName>
    <definedName name="千葉市">プルダウン!$E$625:$E$626</definedName>
    <definedName name="占冠村">プルダウン!$E$114:$E$115</definedName>
    <definedName name="川崎市">プルダウン!$E$694:$E$698</definedName>
    <definedName name="川崎町">プルダウン!$E$317:$E$318</definedName>
    <definedName name="川上村">プルダウン!$E$1014</definedName>
    <definedName name="川場村">プルダウン!$E$589</definedName>
    <definedName name="川西保健衛生施設組合">プルダウン!$E$1066:$E$1067</definedName>
    <definedName name="川棚町">プルダウン!$E$2034</definedName>
    <definedName name="川南町">プルダウン!$E$2137</definedName>
    <definedName name="泉北環境整備施設組合">プルダウン!$E$1401</definedName>
    <definedName name="浅口市">プルダウン!$E$1713:$E$1715</definedName>
    <definedName name="浅川町">プルダウン!$E$448</definedName>
    <definedName name="船橋市">プルダウン!$E$629:$E$630</definedName>
    <definedName name="前橋市">プルダウン!$E$563:$E$564</definedName>
    <definedName name="曽於市">プルダウン!$E$2154</definedName>
    <definedName name="双葉地方広域市町村圏組合">プルダウン!$E$459</definedName>
    <definedName name="双葉町">プルダウン!$E$456</definedName>
    <definedName name="倉敷市">プルダウン!$E$1666:$E$1669</definedName>
    <definedName name="早川町">プルダウン!$E$953</definedName>
    <definedName name="相生市">プルダウン!$E$1435</definedName>
    <definedName name="相馬市">プルダウン!$E$417</definedName>
    <definedName name="相模川流域">プルダウン!$E$677:$E$678</definedName>
    <definedName name="総社市">プルダウン!$E$1676:$E$1679</definedName>
    <definedName name="草津町">プルダウン!$E$586</definedName>
    <definedName name="増毛町">プルダウン!$E$120</definedName>
    <definedName name="足寄町">プルダウン!$E$187</definedName>
    <definedName name="足利市">プルダウン!$E$524:$E$525</definedName>
    <definedName name="袖ヶ浦市">プルダウン!$E$641</definedName>
    <definedName name="村上市">プルダウン!$E$752:$E$762</definedName>
    <definedName name="多可町">プルダウン!$E$1517:$E$1518</definedName>
    <definedName name="多久市">プルダウン!$E$1981</definedName>
    <definedName name="多治見市">プルダウン!$E$1090:$E$1092</definedName>
    <definedName name="多々良川流域">プルダウン!$E$1923</definedName>
    <definedName name="多摩川流域">プルダウン!$E$649:$E$654</definedName>
    <definedName name="太地町">プルダウン!$E$1575</definedName>
    <definedName name="太田市">プルダウン!$E$570:$E$571</definedName>
    <definedName name="太田川流域">プルダウン!$E$1726</definedName>
    <definedName name="帯広市">プルダウン!$E$33</definedName>
    <definedName name="胎内市">プルダウン!$E$794</definedName>
    <definedName name="袋井市">プルダウン!$E$1205:$E$1206</definedName>
    <definedName name="大垣市">プルダウン!$E$1075:$E$1078</definedName>
    <definedName name="大間町">プルダウン!$E$239</definedName>
    <definedName name="大宜味村">プルダウン!$E$2177</definedName>
    <definedName name="大熊町">プルダウン!$E$455</definedName>
    <definedName name="大桑村">プルダウン!$E$1045</definedName>
    <definedName name="大江町">プルダウン!$E$389</definedName>
    <definedName name="大阪市">プルダウン!$E$1374:$E$1386</definedName>
    <definedName name="大阪府">プルダウン!$BI$3:$BI$20</definedName>
    <definedName name="大崎市">プルダウン!$E$313:$E$315</definedName>
    <definedName name="大崎上島町">プルダウン!$E$1790</definedName>
    <definedName name="大崎町">プルダウン!$E$2161</definedName>
    <definedName name="大山町">プルダウン!$E$1605:$E$1608</definedName>
    <definedName name="大樹町">プルダウン!$E$180</definedName>
    <definedName name="大洲市">プルダウン!$E$1883:$E$1884</definedName>
    <definedName name="大仙市">プルダウン!$E$350:$E$353</definedName>
    <definedName name="大川市">プルダウン!$E$1946</definedName>
    <definedName name="大船渡市">プルダウン!$E$252</definedName>
    <definedName name="大蔵村">プルダウン!$E$394:$E$395</definedName>
    <definedName name="大村市">プルダウン!$E$2019</definedName>
    <definedName name="大村湾南部流域">プルダウン!$E$1999</definedName>
    <definedName name="大台町">プルダウン!$E$1305</definedName>
    <definedName name="大滝根川流域">プルダウン!$E$404</definedName>
    <definedName name="大竹市">プルダウン!$E$1762</definedName>
    <definedName name="大町市">プルダウン!$E$1000</definedName>
    <definedName name="大津市">プルダウン!$E$1314</definedName>
    <definedName name="大津町">プルダウン!$E$2070</definedName>
    <definedName name="大槌町">プルダウン!$E$278</definedName>
    <definedName name="大田原市">プルダウン!$E$538</definedName>
    <definedName name="大田市">プルダウン!$E$1632:$E$1634</definedName>
    <definedName name="大分県">プルダウン!$CQ$3:$CQ$16</definedName>
    <definedName name="大分市">プルダウン!$E$2077:$E$2081</definedName>
    <definedName name="大牟田市">プルダウン!$E$1939:$E$1940</definedName>
    <definedName name="大網白里市">プルダウン!$E$644</definedName>
    <definedName name="大野市">プルダウン!$E$910</definedName>
    <definedName name="大和市">プルダウン!$E$711:$E$712</definedName>
    <definedName name="大和川下流流域">プルダウン!$E$1367:$E$1369</definedName>
    <definedName name="大和川上流流域">プルダウン!$E$1543:$E$1544</definedName>
    <definedName name="滝上町">プルダウン!$E$149</definedName>
    <definedName name="辰野町">プルダウン!$E$1026:$E$1027</definedName>
    <definedName name="棚倉町">プルダウン!$E$446</definedName>
    <definedName name="丹波山村">プルダウン!$E$961</definedName>
    <definedName name="丹波市">プルダウン!$E$1475:$E$1485</definedName>
    <definedName name="淡路市">プルダウン!$E$1501:$E$1504</definedName>
    <definedName name="知多町">プルダウン!$E$1265</definedName>
    <definedName name="知内町">プルダウン!$E$75</definedName>
    <definedName name="知名町">プルダウン!$E$2165</definedName>
    <definedName name="智頭町">プルダウン!$E$1596</definedName>
    <definedName name="池田市">プルダウン!$E$1393</definedName>
    <definedName name="池田町">プルダウン!$E$2190:$E$2193</definedName>
    <definedName name="稚内市">プルダウン!$E$49</definedName>
    <definedName name="置戸町">プルダウン!$E$143</definedName>
    <definedName name="築上町">プルダウン!$E$1969:$E$1970</definedName>
    <definedName name="竹原市">プルダウン!$E$1742</definedName>
    <definedName name="竹富町">プルダウン!$E$2184</definedName>
    <definedName name="筑後川中流右岸流域">プルダウン!$E$1925</definedName>
    <definedName name="筑西市">プルダウン!$E$495:$E$496</definedName>
    <definedName name="筑前町">プルダウン!$E$1965</definedName>
    <definedName name="秩父市">プルダウン!$E$605</definedName>
    <definedName name="中札内村">プルダウン!$E$178</definedName>
    <definedName name="中讃流域">プルダウン!$E$1847:$E$1848</definedName>
    <definedName name="中城湾南部流域">プルダウン!$E$2169</definedName>
    <definedName name="中城湾流域">プルダウン!$E$2168</definedName>
    <definedName name="中新川広域行政事務組合">プルダウン!$E$840</definedName>
    <definedName name="中勢沿岸流域">プルダウン!$E$1278:$E$1279</definedName>
    <definedName name="中川村">プルダウン!$E$1032:$E$1033</definedName>
    <definedName name="中川流域">プルダウン!$E$598</definedName>
    <definedName name="中津市">プルダウン!$E$2083:$E$2084</definedName>
    <definedName name="中津川市">プルダウン!$E$1100:$E$1108</definedName>
    <definedName name="中頓別町">プルダウン!$E$129</definedName>
    <definedName name="中之条町">プルダウン!$E$581:$E$583</definedName>
    <definedName name="中能登町">プルダウン!$E$889:$E$893</definedName>
    <definedName name="中標津町">プルダウン!$E$200:$E$201</definedName>
    <definedName name="中富良野町">プルダウン!$E$112</definedName>
    <definedName name="中部流域">プルダウン!$E$2166:$E$2167</definedName>
    <definedName name="中野市">プルダウン!$E$996:$E$999</definedName>
    <definedName name="猪苗代町">プルダウン!$E$433:$E$435</definedName>
    <definedName name="猪名川流域">プルダウン!$E$1366</definedName>
    <definedName name="朝倉市">プルダウン!$E$1957:$E$1958</definedName>
    <definedName name="朝日村">プルダウン!$E$1051</definedName>
    <definedName name="朝日町">プルダウン!$E$839</definedName>
    <definedName name="朝来市">プルダウン!$E$1495:$E$1500</definedName>
    <definedName name="町田市">プルダウン!$E$673:$E$674</definedName>
    <definedName name="銚子市">プルダウン!$E$627</definedName>
    <definedName name="長井市">プルダウン!$E$387</definedName>
    <definedName name="長岡市">プルダウン!$E$731:$E$737</definedName>
    <definedName name="長久手町">プルダウン!$E$1273:$E$1274</definedName>
    <definedName name="長崎県">プルダウン!$CM$3:$CM$19</definedName>
    <definedName name="長崎市">プルダウン!$E$2000:$E$2010</definedName>
    <definedName name="長洲町">プルダウン!$E$2068</definedName>
    <definedName name="長沼町">プルダウン!$E$103</definedName>
    <definedName name="長生村">プルダウン!$E$647</definedName>
    <definedName name="長万部町">プルダウン!$E$81</definedName>
    <definedName name="長門市">プルダウン!$E$1816:$E$1818</definedName>
    <definedName name="長野県">プルダウン!$AU$3:$AU$62</definedName>
    <definedName name="長野原町">プルダウン!$E$584</definedName>
    <definedName name="長野市">プルダウン!$E$966:$E$971</definedName>
    <definedName name="長与町">プルダウン!$E$2031</definedName>
    <definedName name="長和町">プルダウン!$E$1022:$E$1023</definedName>
    <definedName name="鳥羽市">プルダウン!$E$1292</definedName>
    <definedName name="鳥取県">プルダウン!$BQ$3:$BQ$19</definedName>
    <definedName name="鳥取市">プルダウン!$E$1578:$E$1587</definedName>
    <definedName name="鳥栖市">プルダウン!$E$1980</definedName>
    <definedName name="直島町">プルダウン!$E$1862</definedName>
    <definedName name="津久見市">プルダウン!$E$2093</definedName>
    <definedName name="津山市">プルダウン!$E$1670:$E$1672</definedName>
    <definedName name="津市">プルダウン!$E$1281:$E$1286</definedName>
    <definedName name="津島市">プルダウン!$E$1260</definedName>
    <definedName name="津南町">プルダウン!$E$805</definedName>
    <definedName name="津幡町">プルダウン!$E$879</definedName>
    <definedName name="津別町">プルダウン!$E$140</definedName>
    <definedName name="津和野町">プルダウン!$E$1646:$E$1647</definedName>
    <definedName name="嬬恋村">プルダウン!$E$585</definedName>
    <definedName name="鶴岡市">プルダウン!$E$372:$E$380</definedName>
    <definedName name="鶴田町">プルダウン!$E$231</definedName>
    <definedName name="弟子屈町">プルダウン!$E$195</definedName>
    <definedName name="天塩町">プルダウン!$E$127</definedName>
    <definedName name="天神川流域">プルダウン!$E$1577</definedName>
    <definedName name="天川村">プルダウン!$E$1554</definedName>
    <definedName name="天草市">プルダウン!$E$2061:$E$2064</definedName>
    <definedName name="天竜川左岸流域">プルダウン!$E$1167</definedName>
    <definedName name="天龍村">プルダウン!$E$1039</definedName>
    <definedName name="田原市">プルダウン!$E$1270:$E$1272</definedName>
    <definedName name="田上町">プルダウン!$E$795</definedName>
    <definedName name="田布施川流域">プルダウン!$E$1793</definedName>
    <definedName name="田辺市">プルダウン!$E$1561:$E$1562</definedName>
    <definedName name="田野畑村">プルダウン!$E$281</definedName>
    <definedName name="渡嘉敷村">プルダウン!$E$2180</definedName>
    <definedName name="渡良瀬川下流流域">プルダウン!$E$517:$E$518</definedName>
    <definedName name="渡良瀬川上流流域">プルダウン!$E$516</definedName>
    <definedName name="登米市">プルダウン!$E$305:$E$308</definedName>
    <definedName name="登別市">プルダウン!$E$65</definedName>
    <definedName name="都城市">プルダウン!$E$2114:$E$2119</definedName>
    <definedName name="都道府県" localSheetId="8">'シートA (1P用)'!$X$4:$X$50</definedName>
    <definedName name="都道府県">シートA!$W$3:$W$49</definedName>
    <definedName name="砥部町">プルダウン!$E$1898</definedName>
    <definedName name="土岐市">プルダウン!$E$1121</definedName>
    <definedName name="土佐町">プルダウン!$E$1917</definedName>
    <definedName name="唐津市">プルダウン!$E$1975:$E$1979</definedName>
    <definedName name="島根県">プルダウン!$BS$3:$BS$19</definedName>
    <definedName name="島田市">プルダウン!$E$1195</definedName>
    <definedName name="東かがわ市">プルダウン!$E$1861</definedName>
    <definedName name="東みよし町">プルダウン!$E$1846</definedName>
    <definedName name="東栄町">プルダウン!$E$1275</definedName>
    <definedName name="東温市">プルダウン!$E$1891:$E$1892</definedName>
    <definedName name="東海市">プルダウン!$E$1264</definedName>
    <definedName name="東京都">プルダウン!$AG$3:$AG$11</definedName>
    <definedName name="東京都区部">プルダウン!$E$656:$E$669</definedName>
    <definedName name="東金市">プルダウン!$E$635</definedName>
    <definedName name="東吾妻町">プルダウン!$E$587</definedName>
    <definedName name="東御市">プルダウン!$E$1011:$E$1012</definedName>
    <definedName name="東広島市">プルダウン!$E$1763:$E$1767</definedName>
    <definedName name="東松山市">プルダウン!$E$609:$E$610</definedName>
    <definedName name="東松島市">プルダウン!$E$312</definedName>
    <definedName name="東川町">プルダウン!$E$109</definedName>
    <definedName name="東通村">プルダウン!$E$240</definedName>
    <definedName name="東彼杵町">プルダウン!$E$2033</definedName>
    <definedName name="東北町">プルダウン!$E$234:$E$235</definedName>
    <definedName name="東洋町">プルダウン!$E$1915</definedName>
    <definedName name="梼原町">プルダウン!$E$1920</definedName>
    <definedName name="湯河原町">プルダウン!$E$718</definedName>
    <definedName name="湯川村">プルダウン!$E$439</definedName>
    <definedName name="湯沢市">プルダウン!$E$338:$E$342</definedName>
    <definedName name="湯沢町">プルダウン!$E$802:$E$804</definedName>
    <definedName name="湯梨浜町">プルダウン!$E$1599</definedName>
    <definedName name="当別町">プルダウン!$E$74</definedName>
    <definedName name="藤枝市">プルダウン!$E$1203</definedName>
    <definedName name="藤沢市">プルダウン!$E$705:$E$706</definedName>
    <definedName name="藤里町">プルダウン!$E$361</definedName>
    <definedName name="洞爺湖町">プルダウン!$E$157:$E$158</definedName>
    <definedName name="徳島県">プルダウン!$CA$3:$CA$11</definedName>
    <definedName name="徳島市">プルダウン!$E$1832:$E$1835</definedName>
    <definedName name="徳之島町">プルダウン!$E$2163</definedName>
    <definedName name="読谷村">プルダウン!$E$2179</definedName>
    <definedName name="栃木県">プルダウン!$Y$3:$Y$26</definedName>
    <definedName name="苫小牧市">プルダウン!$E$46:$E$48</definedName>
    <definedName name="苫前町">プルダウン!$E$123:$E$124</definedName>
    <definedName name="敦賀市">プルダウン!$E$908</definedName>
    <definedName name="奈義町">プルダウン!$E$1722</definedName>
    <definedName name="奈良県">プルダウン!$BM$3:$BM$9</definedName>
    <definedName name="奈良市">プルダウン!$E$1547:$E$1550</definedName>
    <definedName name="那珂久慈流域">プルダウン!$E$467:$E$468</definedName>
    <definedName name="那珂川町">プルダウン!$E$555:$E$556</definedName>
    <definedName name="那須烏山市">プルダウン!$E$544:$E$545</definedName>
    <definedName name="那須塩原市">プルダウン!$E$540:$E$541</definedName>
    <definedName name="那須町">プルダウン!$E$553:$E$554</definedName>
    <definedName name="那智勝浦町">プルダウン!$E$1574</definedName>
    <definedName name="内子町">プルダウン!$E$1899</definedName>
    <definedName name="内灘町">プルダウン!$E$880</definedName>
    <definedName name="楢葉町">プルダウン!$E$451:$E$452</definedName>
    <definedName name="南アルプス市">プルダウン!$E$937</definedName>
    <definedName name="南あわじ市">プルダウン!$E$1486:$E$1494</definedName>
    <definedName name="南伊勢町">プルダウン!$E$1306:$E$1308</definedName>
    <definedName name="南伊豆町">プルダウン!$E$1216</definedName>
    <definedName name="南越前町">プルダウン!$E$919:$E$920</definedName>
    <definedName name="南会津町">プルダウン!$E$425:$E$426</definedName>
    <definedName name="南関町">プルダウン!$E$2067</definedName>
    <definedName name="南魚沼市">プルダウン!$E$791:$E$793</definedName>
    <definedName name="南九州市">プルダウン!$E$2160</definedName>
    <definedName name="南国市">プルダウン!$E$1907</definedName>
    <definedName name="南佐環境衛生久組合">プルダウン!$E$1068</definedName>
    <definedName name="南三陸町">プルダウン!$E$326</definedName>
    <definedName name="南小国町">プルダウン!$E$2071</definedName>
    <definedName name="南相馬市">プルダウン!$E$420:$E$423</definedName>
    <definedName name="南大阪湾岸流域">プルダウン!$E$1370:$E$1373</definedName>
    <definedName name="南丹市">プルダウン!$E$1347:$E$1351</definedName>
    <definedName name="南砺市">プルダウン!$E$830:$E$832</definedName>
    <definedName name="南島原市">プルダウン!$E$2029:$E$2030</definedName>
    <definedName name="南富良野町">プルダウン!$E$113</definedName>
    <definedName name="南部町">プルダウン!$E$2194:$E$2196</definedName>
    <definedName name="南牧村">プルダウン!$E$1015:$E$1016</definedName>
    <definedName name="南箕輪村">プルダウン!$E$1031</definedName>
    <definedName name="南木曽町">プルダウン!$E$1043</definedName>
    <definedName name="二戸市">プルダウン!$E$268:$E$269</definedName>
    <definedName name="二本松市">プルダウン!$E$418:$E$419</definedName>
    <definedName name="尼崎市">プルダウン!$E$1422:$E$1423</definedName>
    <definedName name="廿日市市">プルダウン!$E$1768:$E$1772</definedName>
    <definedName name="日吉津村">プルダウン!$E$1604</definedName>
    <definedName name="日光市">プルダウン!$E$530:$E$533</definedName>
    <definedName name="日光川下流流域">プルダウン!$E$1230</definedName>
    <definedName name="日光川上流流域">プルダウン!$E$1226</definedName>
    <definedName name="日向市">プルダウン!$E$2128</definedName>
    <definedName name="日高市">プルダウン!$E$614</definedName>
    <definedName name="日高町">プルダウン!$E$163:$E$165</definedName>
    <definedName name="日出町">プルダウン!$E$2107</definedName>
    <definedName name="日進市">プルダウン!$E$1268:$E$1269</definedName>
    <definedName name="日置市">プルダウン!$E$2153</definedName>
    <definedName name="日田市">プルダウン!$E$2085:$E$2086</definedName>
    <definedName name="日南市">プルダウン!$E$2124:$E$2125</definedName>
    <definedName name="日野町">プルダウン!$E$1613</definedName>
    <definedName name="日立高萩広域下水道組合">プルダウン!$E$510</definedName>
    <definedName name="日立市">プルダウン!$E$480</definedName>
    <definedName name="入善町">プルダウン!$E$838</definedName>
    <definedName name="熱海市">プルダウン!$E$1190</definedName>
    <definedName name="能勢町">プルダウン!$E$1400</definedName>
    <definedName name="能代市">プルダウン!$E$336</definedName>
    <definedName name="能登町">プルダウン!$E$895:$E$898</definedName>
    <definedName name="能美市">プルダウン!$E$878</definedName>
    <definedName name="巴波川流域">プルダウン!$E$514</definedName>
    <definedName name="播磨高原広域事務組合">プルダウン!$E$1542</definedName>
    <definedName name="波佐見町">プルダウン!$E$2035</definedName>
    <definedName name="馬淵川流域">プルダウン!$E$205</definedName>
    <definedName name="萩市">プルダウン!$E$1808:$E$1809</definedName>
    <definedName name="伯耆町">プルダウン!$E$1611:$E$1612</definedName>
    <definedName name="柏崎市">プルダウン!$E$741:$E$742</definedName>
    <definedName name="泊村">プルダウン!$E$98:$E$99</definedName>
    <definedName name="白河市">プルダウン!$E$410</definedName>
    <definedName name="白樺湖下水道組合">プルダウン!$E$1065</definedName>
    <definedName name="白糠町">プルダウン!$E$196</definedName>
    <definedName name="白山市">プルダウン!$E$866:$E$877</definedName>
    <definedName name="白石町">プルダウン!$E$1998</definedName>
    <definedName name="白川村">プルダウン!$E$1162:$E$1163</definedName>
    <definedName name="白鷹町">プルダウン!$E$398</definedName>
    <definedName name="白馬村">プルダウン!$E$1054</definedName>
    <definedName name="白浜町">プルダウン!$E$1572</definedName>
    <definedName name="白老町">プルダウン!$E$155</definedName>
    <definedName name="迫川流域">プルダウン!$E$294</definedName>
    <definedName name="函館市">プルダウン!$E$20</definedName>
    <definedName name="函館湾流域">プルダウン!$E$5</definedName>
    <definedName name="箱根町">プルダウン!$E$716:$E$717</definedName>
    <definedName name="八雲町">プルダウン!$E$79:$E$80</definedName>
    <definedName name="八王子市">プルダウン!$E$670</definedName>
    <definedName name="八戸市">プルダウン!$E$211:$E$212</definedName>
    <definedName name="八代市">プルダウン!$E$2046</definedName>
    <definedName name="八代北部流域">プルダウン!$E$2040</definedName>
    <definedName name="八頭町">プルダウン!$E$1597:$E$1598</definedName>
    <definedName name="八幡浜市">プルダウン!$E$1877:$E$1879</definedName>
    <definedName name="八幡平市">プルダウン!$E$270:$E$271</definedName>
    <definedName name="八峰町">プルダウン!$E$362:$E$363</definedName>
    <definedName name="塙町">プルダウン!$E$447</definedName>
    <definedName name="板倉町">プルダウン!$E$591</definedName>
    <definedName name="飯綱町">プルダウン!$E$1064</definedName>
    <definedName name="飯山市">プルダウン!$E$1001:$E$1004</definedName>
    <definedName name="飯塚市">プルダウン!$E$1944</definedName>
    <definedName name="飯田市">プルダウン!$E$984:$E$987</definedName>
    <definedName name="飯島町">プルダウン!$E$1029:$E$1030</definedName>
    <definedName name="飯南町">プルダウン!$E$1642:$E$1643</definedName>
    <definedName name="飯能市">プルダウン!$E$606:$E$607</definedName>
    <definedName name="磐井川流域">プルダウン!$E$249</definedName>
    <definedName name="磐梯町">プルダウン!$E$432</definedName>
    <definedName name="磐田市">プルダウン!$E$1198</definedName>
    <definedName name="飛騨市">プルダウン!$E$1125:$E$1128</definedName>
    <definedName name="備前市">プルダウン!$E$1685:$E$1688</definedName>
    <definedName name="尾花沢市大石田町環境衛生事業組合">プルダウン!$E$400</definedName>
    <definedName name="尾張旭市">プルダウン!$E$1266:$E$1267</definedName>
    <definedName name="尾道市">プルダウン!$E$1744:$E$1746</definedName>
    <definedName name="琵琶湖流域">プルダウン!$E$1310:$E$1313</definedName>
    <definedName name="美浦村">プルダウン!$E$507</definedName>
    <definedName name="美瑛町">プルダウン!$E$110</definedName>
    <definedName name="美郷町">プルダウン!$E$1644</definedName>
    <definedName name="美咲町">プルダウン!$E$1724</definedName>
    <definedName name="美作市">プルダウン!$E$1703:$E$1712</definedName>
    <definedName name="美深町">プルダウン!$E$119</definedName>
    <definedName name="美祢市">プルダウン!$E$1820</definedName>
    <definedName name="美濃加茂市">プルダウン!$E$1120</definedName>
    <definedName name="美濃市">プルダウン!$E$1109:$E$1111</definedName>
    <definedName name="美波町">プルダウン!$E$1841</definedName>
    <definedName name="美馬市">プルダウン!$E$1840</definedName>
    <definedName name="美浜町">プルダウン!$E$2201:$E$2202</definedName>
    <definedName name="美幌町">プルダウン!$E$139</definedName>
    <definedName name="桧枝岐村">プルダウン!$E$424</definedName>
    <definedName name="姫島村">プルダウン!$E$2106</definedName>
    <definedName name="姫路市">プルダウン!$E$1416:$E$1421</definedName>
    <definedName name="標茶町">プルダウン!$E$192:$E$194</definedName>
    <definedName name="標津町">プルダウン!$E$202:$E$203</definedName>
    <definedName name="氷見市">プルダウン!$E$824:$E$825</definedName>
    <definedName name="氷川町">プルダウン!$E$2075</definedName>
    <definedName name="浜松市">プルダウン!$E$1175:$E$1184</definedName>
    <definedName name="浜中町">プルダウン!$E$191</definedName>
    <definedName name="浜田市">プルダウン!$E$1625:$E$1627</definedName>
    <definedName name="浜頓別町">プルダウン!$E$128</definedName>
    <definedName name="富岡町">プルダウン!$E$453:$E$454</definedName>
    <definedName name="富加町">プルダウン!$E$1161</definedName>
    <definedName name="富山県">プルダウン!$AM$3:$AM$16</definedName>
    <definedName name="富山市">プルダウン!$E$809:$E$817</definedName>
    <definedName name="富士河口湖町">プルダウン!$E$959</definedName>
    <definedName name="富士宮市">プルダウン!$E$1192</definedName>
    <definedName name="富士見町">プルダウン!$E$1024:$E$1025</definedName>
    <definedName name="富士市">プルダウン!$E$1196:$E$1197</definedName>
    <definedName name="富士北麓流域">プルダウン!$E$932</definedName>
    <definedName name="富良野市">プルダウン!$E$63:$E$64</definedName>
    <definedName name="府中市">プルダウン!$E$1749</definedName>
    <definedName name="武庫川流域">プルダウン!$E$1402:$E$1404</definedName>
    <definedName name="武雄市">プルダウン!$E$1983</definedName>
    <definedName name="舞鶴市">プルダウン!$E$1332:$E$1336</definedName>
    <definedName name="福井県">プルダウン!$AQ$3:$AQ$20</definedName>
    <definedName name="福井市">プルダウン!$E$901:$E$907</definedName>
    <definedName name="福井臨海都市">プルダウン!$E$900</definedName>
    <definedName name="福岡県">プルダウン!$CI$3:$CI$33</definedName>
    <definedName name="福岡市">プルダウン!$E$1934:$E$1938</definedName>
    <definedName name="福崎町">プルダウン!$E$1520</definedName>
    <definedName name="福山市">プルダウン!$E$1747:$E$1748</definedName>
    <definedName name="福知山市">プルダウン!$E$1329:$E$1331</definedName>
    <definedName name="福津市">プルダウン!$E$1951:$E$1953</definedName>
    <definedName name="福島県">プルダウン!$U$3:$U$40</definedName>
    <definedName name="福島市">プルダウン!$E$460:$E$461</definedName>
    <definedName name="兵庫県">プルダウン!$BK$3:$BK$36</definedName>
    <definedName name="平川市">プルダウン!$E$224</definedName>
    <definedName name="平内町">プルダウン!$E$225</definedName>
    <definedName name="米子市">プルダウン!$E$1588:$E$1590</definedName>
    <definedName name="米代川流域">プルダウン!$E$330:$E$331</definedName>
    <definedName name="米沢市">プルダウン!$E$371</definedName>
    <definedName name="別海町">プルダウン!$E$197:$E$199</definedName>
    <definedName name="別府市">プルダウン!$E$2082</definedName>
    <definedName name="片品村">プルダウン!$E$588</definedName>
    <definedName name="宝達志水町">プルダウン!$E$885:$E$888</definedName>
    <definedName name="宝満川流域">プルダウン!$E$1924</definedName>
    <definedName name="芳賀町">プルダウン!$E$549</definedName>
    <definedName name="豊浦町">プルダウン!$E$154</definedName>
    <definedName name="豊岡市">プルダウン!$E$1436:$E$1445</definedName>
    <definedName name="豊丘村">プルダウン!$E$1041</definedName>
    <definedName name="豊橋市">プルダウン!$E$1247:$E$1252</definedName>
    <definedName name="豊後高田市">プルダウン!$E$2094:$E$2096</definedName>
    <definedName name="豊後大野市">プルダウン!$E$2101</definedName>
    <definedName name="豊頃町">プルダウン!$E$184:$E$185</definedName>
    <definedName name="豊川流域">プルダウン!$E$1224</definedName>
    <definedName name="豊前市">プルダウン!$E$1948</definedName>
    <definedName name="豊中市">プルダウン!$E$1392</definedName>
    <definedName name="豊田市">プルダウン!$E$1261</definedName>
    <definedName name="豊富町">プルダウン!$E$132</definedName>
    <definedName name="鉾田市">プルダウン!$E$503</definedName>
    <definedName name="防府市">プルダウン!$E$1810</definedName>
    <definedName name="北茨城市">プルダウン!$E$489</definedName>
    <definedName name="北栄町">プルダウン!$E$1602:$E$1603</definedName>
    <definedName name="北塩原村">プルダウン!$E$427:$E$429</definedName>
    <definedName name="北海道">プルダウン!$I$3:$I$135</definedName>
    <definedName name="北九州市">プルダウン!$E$1929:$E$1933</definedName>
    <definedName name="北見市">プルダウン!$E$34:$E$37</definedName>
    <definedName name="北広島市">プルダウン!$E$70</definedName>
    <definedName name="北広島町">プルダウン!$E$1787:$E$1789</definedName>
    <definedName name="北秋田市">プルダウン!$E$354:$E$357</definedName>
    <definedName name="北上市">プルダウン!$E$255</definedName>
    <definedName name="北上川下流東部流域">プルダウン!$E$293</definedName>
    <definedName name="北上川下流流域">プルダウン!$E$292</definedName>
    <definedName name="北上川上流流域">プルダウン!$E$246:$E$248</definedName>
    <definedName name="北勢沿岸流域">プルダウン!$E$1276:$E$1277</definedName>
    <definedName name="北杜市">プルダウン!$E$938:$E$950</definedName>
    <definedName name="北那須流域">プルダウン!$E$515</definedName>
    <definedName name="北方町">プルダウン!$E$1160</definedName>
    <definedName name="幌延町">プルダウン!$E$138</definedName>
    <definedName name="本巣市">プルダウン!$E$1129:$E$1130</definedName>
    <definedName name="本部町">プルダウン!$E$2178</definedName>
    <definedName name="本別町">プルダウン!$E$186</definedName>
    <definedName name="麻績村">プルダウン!$E$1049</definedName>
    <definedName name="幕別町">プルダウン!$E$182</definedName>
    <definedName name="枕崎市">プルダウン!$E$2147</definedName>
    <definedName name="箕輪町">プルダウン!$E$1028</definedName>
    <definedName name="妙高市">プルダウン!$E$768:$E$771</definedName>
    <definedName name="霧島市">プルダウン!$E$2155:$E$2156</definedName>
    <definedName name="名寄市">プルダウン!$E$54:$E$55</definedName>
    <definedName name="名古屋市">プルダウン!$E$1231:$E$1246</definedName>
    <definedName name="名護市">プルダウン!$E$2172:$E$2173</definedName>
    <definedName name="名張市">プルダウン!$E$1291</definedName>
    <definedName name="明石市">プルダウン!$E$1424:$E$1427</definedName>
    <definedName name="明和町">プルダウン!$E$2199:$E$2200</definedName>
    <definedName name="鳴瀬川流域">プルダウン!$E$290</definedName>
    <definedName name="茂原市">プルダウン!$E$634</definedName>
    <definedName name="茂木町">プルダウン!$E$547</definedName>
    <definedName name="毛呂山･越生･鳩山公共下水道組合">プルダウン!$E$619</definedName>
    <definedName name="網走市">プルダウン!$E$42:$E$44</definedName>
    <definedName name="木古内町">プルダウン!$E$76</definedName>
    <definedName name="木更津市">プルダウン!$E$632</definedName>
    <definedName name="木城町">プルダウン!$E$2136</definedName>
    <definedName name="木曽広域連合">プルダウン!$E$1069</definedName>
    <definedName name="木曽川右岸流域">プルダウン!$E$1070</definedName>
    <definedName name="木曽町">プルダウン!$E$1046:$E$1048</definedName>
    <definedName name="木曽岬町">プルダウン!$E$1303</definedName>
    <definedName name="木祖村">プルダウン!$E$1044</definedName>
    <definedName name="木津川市">プルダウン!$E$1352</definedName>
    <definedName name="木津川上流流域">プルダウン!$E$1321</definedName>
    <definedName name="木津川流域">プルダウン!$E$1320</definedName>
    <definedName name="木島平村">プルダウン!$E$1058</definedName>
    <definedName name="紋別市">プルダウン!$E$51</definedName>
    <definedName name="野沢温泉村">プルダウン!$E$1059</definedName>
    <definedName name="野田村">プルダウン!$E$283</definedName>
    <definedName name="矢掛町">プルダウン!$E$1719</definedName>
    <definedName name="矢作川・境川流域">プルダウン!$E$1220:$E$1223</definedName>
    <definedName name="矢板市">プルダウン!$E$539</definedName>
    <definedName name="矢部川流域">プルダウン!$E$1927</definedName>
    <definedName name="柳井市">プルダウン!$E$1819</definedName>
    <definedName name="柳川市">プルダウン!$E$1945</definedName>
    <definedName name="柳津町">プルダウン!$E$440</definedName>
    <definedName name="揖斐川町">プルダウン!$E$1158</definedName>
    <definedName name="揖保川流域">プルダウン!$E$1407:$E$1408</definedName>
    <definedName name="有田川町">プルダウン!$E$1567</definedName>
    <definedName name="有田町">プルダウン!$E$1996</definedName>
    <definedName name="湧別町">プルダウン!$E$148</definedName>
    <definedName name="涌谷町">プルダウン!$E$325</definedName>
    <definedName name="由利本荘市">プルダウン!$E$344:$E$349</definedName>
    <definedName name="由良町">プルダウン!$E$1569:$E$1570</definedName>
    <definedName name="遊佐町">プルダウン!$E$399</definedName>
    <definedName name="邑南町">プルダウン!$E$1645</definedName>
    <definedName name="雄武町">プルダウン!$E$153</definedName>
    <definedName name="夕張市">プルダウン!$E$38</definedName>
    <definedName name="余市町">プルダウン!$E$101</definedName>
    <definedName name="様似町">プルダウン!$E$167</definedName>
    <definedName name="洋野町">プルダウン!$E$285:$E$286</definedName>
    <definedName name="葉山町">プルダウン!$E$715</definedName>
    <definedName name="養父市">プルダウン!$E$1466:$E$1474</definedName>
    <definedName name="養老町">プルダウン!$E$1152</definedName>
    <definedName name="淀川右岸流域">プルダウン!$E$1365</definedName>
    <definedName name="淀川左岸流域">プルダウン!$E$1364</definedName>
    <definedName name="利根・渡良瀬流域">プルダウン!$E$560:$E$561</definedName>
    <definedName name="利根左岸さしま流域">プルダウン!$E$470</definedName>
    <definedName name="利根川右岸流域">プルダウン!$E$602</definedName>
    <definedName name="利根川佐波流域">プルダウン!$E$562</definedName>
    <definedName name="利根川左岸流域">プルダウン!$E$559</definedName>
    <definedName name="利根川上流流域">プルダウン!$E$557:$E$558</definedName>
    <definedName name="利尻町">プルダウン!$E$135</definedName>
    <definedName name="利尻富士町">プルダウン!$E$136:$E$137</definedName>
    <definedName name="陸前高田市">プルダウン!$E$265</definedName>
    <definedName name="陸別町">プルダウン!$E$188</definedName>
    <definedName name="立科町">プルダウン!$E$1020</definedName>
    <definedName name="立川市">プルダウン!$E$671</definedName>
    <definedName name="留寿都村">プルダウン!$E$93</definedName>
    <definedName name="留萌市">プルダウン!$E$45</definedName>
    <definedName name="輪島市">プルダウン!$E$856:$E$858</definedName>
    <definedName name="輪之内町">プルダウン!$E$1156</definedName>
    <definedName name="礼文町">プルダウン!$E$133:$E$134</definedName>
    <definedName name="苓北町">プルダウン!$E$2076</definedName>
    <definedName name="浪江町">プルダウン!$E$457</definedName>
    <definedName name="六ヶ所村">プルダウン!$E$236:$E$238</definedName>
    <definedName name="和歌山県">プルダウン!$BO$3:$BO$19</definedName>
    <definedName name="和歌山市">プルダウン!$E$1557:$E$1559</definedName>
    <definedName name="和寒町">プルダウン!$E$116</definedName>
    <definedName name="和気町">プルダウン!$E$1716:$E$1718</definedName>
    <definedName name="和水町">プルダウン!$E$2069</definedName>
    <definedName name="和束町">プルダウン!$E$1354</definedName>
    <definedName name="和泊町">プルダウン!$E$2164</definedName>
    <definedName name="檜枝岐村">プルダウン!$E$424</definedName>
    <definedName name="諫早市">プルダウン!$E$2015:$E$2018</definedName>
    <definedName name="鰺ヶ沢町">プルダウン!$E$229</definedName>
  </definedNames>
  <calcPr calcId="152511"/>
</workbook>
</file>

<file path=xl/calcChain.xml><?xml version="1.0" encoding="utf-8"?>
<calcChain xmlns="http://schemas.openxmlformats.org/spreadsheetml/2006/main">
  <c r="D6" i="34" l="1"/>
  <c r="D6" i="36"/>
  <c r="D7" i="36"/>
  <c r="D8" i="36"/>
  <c r="R41" i="38" l="1"/>
  <c r="Q41" i="38"/>
  <c r="P41" i="38"/>
  <c r="O41" i="38"/>
  <c r="N41" i="38"/>
  <c r="M41" i="38"/>
  <c r="R40" i="38"/>
  <c r="Q40" i="38"/>
  <c r="P40" i="38"/>
  <c r="O40" i="38"/>
  <c r="N40" i="38"/>
  <c r="M40" i="38"/>
  <c r="L40" i="38"/>
  <c r="R39" i="38"/>
  <c r="Q39" i="38"/>
  <c r="P39" i="38"/>
  <c r="O39" i="38"/>
  <c r="N39" i="38"/>
  <c r="M39" i="38"/>
  <c r="L39" i="38"/>
  <c r="R38" i="38"/>
  <c r="Q38" i="38"/>
  <c r="P38" i="38"/>
  <c r="O38" i="38"/>
  <c r="N38" i="38"/>
  <c r="M38" i="38"/>
  <c r="R37" i="38"/>
  <c r="Q37" i="38"/>
  <c r="P37" i="38"/>
  <c r="O37" i="38"/>
  <c r="N37" i="38"/>
  <c r="M37" i="38"/>
  <c r="R36" i="38"/>
  <c r="Q36" i="38"/>
  <c r="P36" i="38"/>
  <c r="O36" i="38"/>
  <c r="N36" i="38"/>
  <c r="M36" i="38"/>
  <c r="L36" i="38"/>
  <c r="R35" i="38"/>
  <c r="Q35" i="38"/>
  <c r="P35" i="38"/>
  <c r="O35" i="38"/>
  <c r="N35" i="38"/>
  <c r="M35" i="38"/>
  <c r="L35" i="38"/>
  <c r="R34" i="38"/>
  <c r="Q34" i="38"/>
  <c r="P34" i="38"/>
  <c r="O34" i="38"/>
  <c r="N34" i="38"/>
  <c r="M34" i="38"/>
  <c r="R33" i="38"/>
  <c r="Q33" i="38"/>
  <c r="P33" i="38"/>
  <c r="O33" i="38"/>
  <c r="N33" i="38"/>
  <c r="M33" i="38"/>
  <c r="R32" i="38"/>
  <c r="Q32" i="38"/>
  <c r="P32" i="38"/>
  <c r="O32" i="38"/>
  <c r="N32" i="38"/>
  <c r="M32" i="38"/>
  <c r="L32" i="38"/>
  <c r="R31" i="38"/>
  <c r="Q31" i="38"/>
  <c r="P31" i="38"/>
  <c r="O31" i="38"/>
  <c r="N31" i="38"/>
  <c r="M31" i="38"/>
  <c r="L31" i="38"/>
  <c r="E41" i="38"/>
  <c r="L41" i="38" s="1"/>
  <c r="E40" i="38"/>
  <c r="E39" i="38"/>
  <c r="E38" i="38"/>
  <c r="L38" i="38" s="1"/>
  <c r="E37" i="38"/>
  <c r="L37" i="38" s="1"/>
  <c r="E36" i="38"/>
  <c r="E35" i="38"/>
  <c r="E34" i="38"/>
  <c r="L34" i="38" s="1"/>
  <c r="E33" i="38"/>
  <c r="L33" i="38" s="1"/>
  <c r="E32" i="38"/>
  <c r="E31" i="38"/>
  <c r="D6" i="38"/>
  <c r="D7" i="38"/>
  <c r="C31" i="38" s="1"/>
  <c r="D8" i="38"/>
  <c r="D31" i="38" s="1"/>
  <c r="G21" i="37"/>
  <c r="F21" i="37"/>
  <c r="B31" i="38"/>
  <c r="W5" i="37"/>
  <c r="W6" i="37" s="1"/>
  <c r="W7" i="37" s="1"/>
  <c r="W8" i="37" s="1"/>
  <c r="W9" i="37" s="1"/>
  <c r="W10" i="37" s="1"/>
  <c r="W11" i="37" s="1"/>
  <c r="P5" i="37"/>
  <c r="U6" i="38" l="1"/>
  <c r="T9" i="37"/>
  <c r="J8" i="34"/>
  <c r="J7" i="34"/>
  <c r="J6" i="34"/>
  <c r="D8" i="34"/>
  <c r="D7" i="34"/>
  <c r="U15" i="38" l="1"/>
  <c r="P24" i="37"/>
  <c r="P22" i="37"/>
  <c r="P27" i="37"/>
  <c r="P23" i="37"/>
  <c r="P29" i="37"/>
  <c r="P20" i="37"/>
  <c r="P21" i="37"/>
  <c r="P28" i="37"/>
  <c r="BA1270" i="14"/>
  <c r="AZ1270" i="14"/>
  <c r="BP1361" i="32"/>
  <c r="U31" i="38" l="1"/>
  <c r="AE23" i="38"/>
  <c r="AE22" i="38"/>
  <c r="AE17" i="38"/>
  <c r="AE20" i="38"/>
  <c r="AE18" i="38"/>
  <c r="AE14" i="38"/>
  <c r="AE10" i="38"/>
  <c r="AE24" i="38"/>
  <c r="AE21" i="38"/>
  <c r="AE19" i="38"/>
  <c r="AE16" i="38"/>
  <c r="AE12" i="38"/>
  <c r="AE15" i="38"/>
  <c r="AE13" i="38"/>
  <c r="AE7" i="38"/>
  <c r="AE2" i="38"/>
  <c r="AE9" i="38"/>
  <c r="AE8" i="38"/>
  <c r="AE6" i="38"/>
  <c r="AE11" i="38"/>
  <c r="AE5" i="38"/>
  <c r="P19" i="37"/>
  <c r="D29" i="34"/>
  <c r="D28" i="34"/>
  <c r="D30" i="34"/>
  <c r="D15" i="36"/>
  <c r="D31" i="36" s="1"/>
  <c r="C15" i="36"/>
  <c r="C31" i="36" s="1"/>
  <c r="B15" i="36"/>
  <c r="B31" i="36" s="1"/>
  <c r="U6" i="36"/>
  <c r="X15" i="38"/>
  <c r="W15" i="38"/>
  <c r="Y15" i="38"/>
  <c r="V15" i="38"/>
  <c r="AH6" i="38" l="1"/>
  <c r="AH12" i="38"/>
  <c r="AH21" i="38"/>
  <c r="AH22" i="38"/>
  <c r="AH5" i="38"/>
  <c r="AH8" i="38"/>
  <c r="AH7" i="38"/>
  <c r="AH24" i="38"/>
  <c r="AH18" i="38"/>
  <c r="AH23" i="38"/>
  <c r="AH11" i="38"/>
  <c r="AH9" i="38"/>
  <c r="AH13" i="38"/>
  <c r="AH16" i="38"/>
  <c r="AH10" i="38"/>
  <c r="AH20" i="38"/>
  <c r="AH15" i="38"/>
  <c r="AH19" i="38"/>
  <c r="AH14" i="38"/>
  <c r="AH17" i="38"/>
  <c r="T8" i="37"/>
  <c r="P18" i="37"/>
  <c r="J31" i="36"/>
  <c r="F15" i="36"/>
  <c r="G15" i="36"/>
  <c r="I15" i="36"/>
  <c r="M15" i="36"/>
  <c r="Q15" i="36"/>
  <c r="G31" i="36"/>
  <c r="E15" i="36"/>
  <c r="J15" i="36"/>
  <c r="N15" i="36"/>
  <c r="R15" i="36"/>
  <c r="H31" i="36"/>
  <c r="U15" i="36"/>
  <c r="AE22" i="36" s="1"/>
  <c r="K15" i="36"/>
  <c r="O15" i="36"/>
  <c r="E31" i="36"/>
  <c r="I31" i="36"/>
  <c r="H15" i="36"/>
  <c r="P15" i="36"/>
  <c r="F31" i="36"/>
  <c r="Y31" i="38"/>
  <c r="AF23" i="38"/>
  <c r="AF15" i="38"/>
  <c r="AF17" i="38"/>
  <c r="V31" i="38"/>
  <c r="AF14" i="38"/>
  <c r="AF21" i="38"/>
  <c r="W31" i="38"/>
  <c r="AF7" i="38"/>
  <c r="AF9" i="38"/>
  <c r="AF11" i="38"/>
  <c r="Y15" i="36"/>
  <c r="AF20" i="38"/>
  <c r="W15" i="36"/>
  <c r="AF19" i="38"/>
  <c r="AF5" i="38"/>
  <c r="AF22" i="38"/>
  <c r="AF16" i="38"/>
  <c r="AF12" i="38"/>
  <c r="AF6" i="38"/>
  <c r="AF24" i="38"/>
  <c r="AF10" i="38"/>
  <c r="X31" i="38"/>
  <c r="V15" i="36"/>
  <c r="AF13" i="38"/>
  <c r="AF18" i="38"/>
  <c r="AF8" i="38"/>
  <c r="X15" i="36"/>
  <c r="M31" i="36" l="1"/>
  <c r="AE11" i="36"/>
  <c r="AE2" i="36"/>
  <c r="AE17" i="36"/>
  <c r="AH17" i="36" s="1"/>
  <c r="AE10" i="36"/>
  <c r="AH10" i="36" s="1"/>
  <c r="AE24" i="36"/>
  <c r="AH24" i="36" s="1"/>
  <c r="AE12" i="36"/>
  <c r="AH12" i="36" s="1"/>
  <c r="AE9" i="36"/>
  <c r="AH9" i="36" s="1"/>
  <c r="AE14" i="36"/>
  <c r="AH14" i="36" s="1"/>
  <c r="AE5" i="36"/>
  <c r="AH5" i="36" s="1"/>
  <c r="AE19" i="36"/>
  <c r="AH19" i="36" s="1"/>
  <c r="AE16" i="36"/>
  <c r="AH16" i="36" s="1"/>
  <c r="AE23" i="36"/>
  <c r="AH23" i="36" s="1"/>
  <c r="AE20" i="36"/>
  <c r="AH20" i="36" s="1"/>
  <c r="AE13" i="36"/>
  <c r="AH13" i="36" s="1"/>
  <c r="AE6" i="36"/>
  <c r="AH6" i="36" s="1"/>
  <c r="U31" i="36"/>
  <c r="AE7" i="36"/>
  <c r="AH7" i="36" s="1"/>
  <c r="AE8" i="36"/>
  <c r="AH8" i="36" s="1"/>
  <c r="AE15" i="36"/>
  <c r="AH15" i="36" s="1"/>
  <c r="AE21" i="36"/>
  <c r="AH21" i="36" s="1"/>
  <c r="AE18" i="36"/>
  <c r="AH18" i="36" s="1"/>
  <c r="Q31" i="36"/>
  <c r="N31" i="36"/>
  <c r="AH11" i="36"/>
  <c r="P31" i="36"/>
  <c r="L31" i="36"/>
  <c r="O31" i="36"/>
  <c r="AH22" i="36"/>
  <c r="I36" i="34"/>
  <c r="D36" i="34" s="1"/>
  <c r="D34" i="34"/>
  <c r="D33" i="34"/>
  <c r="D32" i="34"/>
  <c r="D31" i="34"/>
  <c r="L15" i="34"/>
  <c r="R4" i="34"/>
  <c r="E13" i="16"/>
  <c r="E12" i="16"/>
  <c r="AF9" i="36"/>
  <c r="AF14" i="36"/>
  <c r="X31" i="36"/>
  <c r="AF10" i="36"/>
  <c r="Y31" i="36"/>
  <c r="AF18" i="36"/>
  <c r="AF13" i="36"/>
  <c r="AF21" i="36"/>
  <c r="AF23" i="36"/>
  <c r="V31" i="36"/>
  <c r="AF5" i="36"/>
  <c r="AF15" i="36"/>
  <c r="AF8" i="36"/>
  <c r="AF19" i="36"/>
  <c r="AF17" i="36"/>
  <c r="AF16" i="36"/>
  <c r="AF6" i="36"/>
  <c r="AF12" i="36"/>
  <c r="AF22" i="36"/>
  <c r="AF11" i="36"/>
  <c r="W31" i="36"/>
  <c r="D19" i="34" l="1"/>
  <c r="I14" i="34"/>
  <c r="I19" i="34"/>
  <c r="I15" i="34"/>
  <c r="I20" i="34"/>
  <c r="I16" i="34"/>
  <c r="D9" i="34"/>
  <c r="D22" i="34"/>
  <c r="D18" i="34"/>
  <c r="D14" i="34"/>
  <c r="L14" i="34" s="1"/>
  <c r="D13" i="34"/>
  <c r="D15" i="34"/>
  <c r="L16" i="34" s="1"/>
  <c r="AF20" i="36"/>
  <c r="AF24" i="36"/>
  <c r="AF7" i="36"/>
  <c r="E18" i="34" l="1"/>
  <c r="E21" i="34"/>
  <c r="I35" i="34"/>
  <c r="D35" i="34" s="1"/>
  <c r="L20" i="34"/>
  <c r="I21" i="34"/>
  <c r="I18" i="34"/>
  <c r="L19" i="34"/>
  <c r="E13" i="34"/>
  <c r="E19" i="34"/>
  <c r="E14" i="34"/>
  <c r="E15" i="34"/>
  <c r="E22" i="34" l="1"/>
  <c r="L18" i="34"/>
  <c r="BP2198" i="32"/>
  <c r="BC2198" i="32"/>
  <c r="BE2198" i="32" s="1"/>
  <c r="BB2198" i="32"/>
  <c r="BD2198" i="32" s="1"/>
  <c r="BA2198" i="32"/>
  <c r="AZ2198" i="32"/>
  <c r="AG2198" i="32"/>
  <c r="AH2198" i="32" s="1"/>
  <c r="BP2197" i="32"/>
  <c r="BC2197" i="32"/>
  <c r="BE2197" i="32" s="1"/>
  <c r="BB2197" i="32"/>
  <c r="BD2197" i="32" s="1"/>
  <c r="BA2197" i="32"/>
  <c r="AZ2197" i="32"/>
  <c r="AG2197" i="32"/>
  <c r="AH2197" i="32" s="1"/>
  <c r="BP2196" i="32"/>
  <c r="BC2196" i="32"/>
  <c r="BE2196" i="32" s="1"/>
  <c r="BB2196" i="32"/>
  <c r="BD2196" i="32" s="1"/>
  <c r="BA2196" i="32"/>
  <c r="AZ2196" i="32"/>
  <c r="AH2196" i="32"/>
  <c r="AG2196" i="32"/>
  <c r="BP2195" i="32"/>
  <c r="BC2195" i="32"/>
  <c r="BE2195" i="32" s="1"/>
  <c r="BB2195" i="32"/>
  <c r="BD2195" i="32" s="1"/>
  <c r="BA2195" i="32"/>
  <c r="AZ2195" i="32"/>
  <c r="AG2195" i="32"/>
  <c r="AH2195" i="32" s="1"/>
  <c r="BP2194" i="32"/>
  <c r="BC2194" i="32"/>
  <c r="BE2194" i="32" s="1"/>
  <c r="BB2194" i="32"/>
  <c r="BD2194" i="32" s="1"/>
  <c r="BA2194" i="32"/>
  <c r="AZ2194" i="32"/>
  <c r="AG2194" i="32"/>
  <c r="AH2194" i="32" s="1"/>
  <c r="BP2193" i="32"/>
  <c r="BC2193" i="32"/>
  <c r="BE2193" i="32" s="1"/>
  <c r="BB2193" i="32"/>
  <c r="BD2193" i="32" s="1"/>
  <c r="BA2193" i="32"/>
  <c r="AZ2193" i="32"/>
  <c r="AG2193" i="32"/>
  <c r="AH2193" i="32" s="1"/>
  <c r="BP2192" i="32"/>
  <c r="BC2192" i="32"/>
  <c r="BE2192" i="32" s="1"/>
  <c r="BB2192" i="32"/>
  <c r="BD2192" i="32" s="1"/>
  <c r="BA2192" i="32"/>
  <c r="AZ2192" i="32"/>
  <c r="AG2192" i="32"/>
  <c r="AH2192" i="32" s="1"/>
  <c r="BP2191" i="32"/>
  <c r="BC2191" i="32"/>
  <c r="BE2191" i="32" s="1"/>
  <c r="BB2191" i="32"/>
  <c r="BD2191" i="32" s="1"/>
  <c r="BA2191" i="32"/>
  <c r="AZ2191" i="32"/>
  <c r="AG2191" i="32"/>
  <c r="AH2191" i="32" s="1"/>
  <c r="BP2190" i="32"/>
  <c r="BC2190" i="32"/>
  <c r="BE2190" i="32" s="1"/>
  <c r="BB2190" i="32"/>
  <c r="BD2190" i="32" s="1"/>
  <c r="BA2190" i="32"/>
  <c r="AZ2190" i="32"/>
  <c r="AG2190" i="32"/>
  <c r="AH2190" i="32" s="1"/>
  <c r="BP2189" i="32"/>
  <c r="BC2189" i="32"/>
  <c r="BE2189" i="32" s="1"/>
  <c r="BB2189" i="32"/>
  <c r="BD2189" i="32" s="1"/>
  <c r="BA2189" i="32"/>
  <c r="AZ2189" i="32"/>
  <c r="AG2189" i="32"/>
  <c r="AH2189" i="32" s="1"/>
  <c r="BP2188" i="32"/>
  <c r="BC2188" i="32"/>
  <c r="BE2188" i="32" s="1"/>
  <c r="BB2188" i="32"/>
  <c r="BD2188" i="32" s="1"/>
  <c r="BA2188" i="32"/>
  <c r="AZ2188" i="32"/>
  <c r="AG2188" i="32"/>
  <c r="AH2188" i="32" s="1"/>
  <c r="BP2187" i="32"/>
  <c r="BC2187" i="32"/>
  <c r="BE2187" i="32" s="1"/>
  <c r="BB2187" i="32"/>
  <c r="BD2187" i="32" s="1"/>
  <c r="BA2187" i="32"/>
  <c r="AZ2187" i="32"/>
  <c r="AG2187" i="32"/>
  <c r="AH2187" i="32" s="1"/>
  <c r="BP2186" i="32"/>
  <c r="BE2186" i="32"/>
  <c r="BC2186" i="32"/>
  <c r="BB2186" i="32"/>
  <c r="BD2186" i="32" s="1"/>
  <c r="BA2186" i="32"/>
  <c r="AZ2186" i="32"/>
  <c r="AG2186" i="32"/>
  <c r="BP2185" i="32"/>
  <c r="BD2185" i="32"/>
  <c r="BC2185" i="32"/>
  <c r="BE2185" i="32" s="1"/>
  <c r="BB2185" i="32"/>
  <c r="BA2185" i="32"/>
  <c r="AZ2185" i="32"/>
  <c r="AG2185" i="32"/>
  <c r="AH2185" i="32" s="1"/>
  <c r="BP2184" i="32"/>
  <c r="BC2184" i="32"/>
  <c r="BE2184" i="32" s="1"/>
  <c r="BB2184" i="32"/>
  <c r="BD2184" i="32" s="1"/>
  <c r="BA2184" i="32"/>
  <c r="AZ2184" i="32"/>
  <c r="AG2184" i="32"/>
  <c r="BP2183" i="32"/>
  <c r="BC2183" i="32"/>
  <c r="BE2183" i="32" s="1"/>
  <c r="BB2183" i="32"/>
  <c r="BD2183" i="32" s="1"/>
  <c r="BA2183" i="32"/>
  <c r="AZ2183" i="32"/>
  <c r="AH2183" i="32"/>
  <c r="AG2183" i="32"/>
  <c r="BP2182" i="32"/>
  <c r="BC2182" i="32"/>
  <c r="BE2182" i="32" s="1"/>
  <c r="BB2182" i="32"/>
  <c r="BD2182" i="32" s="1"/>
  <c r="BA2182" i="32"/>
  <c r="AZ2182" i="32"/>
  <c r="AG2182" i="32"/>
  <c r="AH2182" i="32" s="1"/>
  <c r="BP2181" i="32"/>
  <c r="BC2181" i="32"/>
  <c r="BE2181" i="32" s="1"/>
  <c r="BB2181" i="32"/>
  <c r="BD2181" i="32" s="1"/>
  <c r="BA2181" i="32"/>
  <c r="AZ2181" i="32"/>
  <c r="AG2181" i="32"/>
  <c r="AH2181" i="32" s="1"/>
  <c r="BP2180" i="32"/>
  <c r="BC2180" i="32"/>
  <c r="BE2180" i="32" s="1"/>
  <c r="BB2180" i="32"/>
  <c r="BD2180" i="32" s="1"/>
  <c r="BA2180" i="32"/>
  <c r="AZ2180" i="32"/>
  <c r="AG2180" i="32"/>
  <c r="BP2179" i="32"/>
  <c r="BC2179" i="32"/>
  <c r="BE2179" i="32" s="1"/>
  <c r="BB2179" i="32"/>
  <c r="BD2179" i="32" s="1"/>
  <c r="BA2179" i="32"/>
  <c r="AZ2179" i="32"/>
  <c r="AG2179" i="32"/>
  <c r="BP2178" i="32"/>
  <c r="BC2178" i="32"/>
  <c r="BE2178" i="32" s="1"/>
  <c r="BB2178" i="32"/>
  <c r="BD2178" i="32" s="1"/>
  <c r="BA2178" i="32"/>
  <c r="AZ2178" i="32"/>
  <c r="AG2178" i="32"/>
  <c r="BP2177" i="32"/>
  <c r="BC2177" i="32"/>
  <c r="BE2177" i="32" s="1"/>
  <c r="BB2177" i="32"/>
  <c r="BD2177" i="32" s="1"/>
  <c r="BA2177" i="32"/>
  <c r="AZ2177" i="32"/>
  <c r="AG2177" i="32"/>
  <c r="BP2176" i="32"/>
  <c r="BC2176" i="32"/>
  <c r="BE2176" i="32" s="1"/>
  <c r="BB2176" i="32"/>
  <c r="BD2176" i="32" s="1"/>
  <c r="BA2176" i="32"/>
  <c r="AZ2176" i="32"/>
  <c r="AG2176" i="32"/>
  <c r="BP2175" i="32"/>
  <c r="BC2175" i="32"/>
  <c r="BE2175" i="32" s="1"/>
  <c r="BB2175" i="32"/>
  <c r="BD2175" i="32" s="1"/>
  <c r="BA2175" i="32"/>
  <c r="AZ2175" i="32"/>
  <c r="AG2175" i="32"/>
  <c r="BP2174" i="32"/>
  <c r="BC2174" i="32"/>
  <c r="BE2174" i="32" s="1"/>
  <c r="BB2174" i="32"/>
  <c r="BD2174" i="32" s="1"/>
  <c r="BA2174" i="32"/>
  <c r="AZ2174" i="32"/>
  <c r="AG2174" i="32"/>
  <c r="BP2173" i="32"/>
  <c r="BC2173" i="32"/>
  <c r="BE2173" i="32" s="1"/>
  <c r="BB2173" i="32"/>
  <c r="BD2173" i="32" s="1"/>
  <c r="BA2173" i="32"/>
  <c r="AZ2173" i="32"/>
  <c r="AG2173" i="32"/>
  <c r="BP2172" i="32"/>
  <c r="BC2172" i="32"/>
  <c r="BE2172" i="32" s="1"/>
  <c r="BB2172" i="32"/>
  <c r="BD2172" i="32" s="1"/>
  <c r="BA2172" i="32"/>
  <c r="AZ2172" i="32"/>
  <c r="AG2172" i="32"/>
  <c r="AH2172" i="32" s="1"/>
  <c r="BP2171" i="32"/>
  <c r="BC2171" i="32"/>
  <c r="BE2171" i="32" s="1"/>
  <c r="BB2171" i="32"/>
  <c r="BD2171" i="32" s="1"/>
  <c r="BA2171" i="32"/>
  <c r="AZ2171" i="32"/>
  <c r="AG2171" i="32"/>
  <c r="BP2170" i="32"/>
  <c r="BC2170" i="32"/>
  <c r="BE2170" i="32" s="1"/>
  <c r="BB2170" i="32"/>
  <c r="BD2170" i="32" s="1"/>
  <c r="BA2170" i="32"/>
  <c r="AZ2170" i="32"/>
  <c r="AG2170" i="32"/>
  <c r="BP2169" i="32"/>
  <c r="BC2169" i="32"/>
  <c r="BE2169" i="32" s="1"/>
  <c r="BB2169" i="32"/>
  <c r="BD2169" i="32" s="1"/>
  <c r="BA2169" i="32"/>
  <c r="AZ2169" i="32"/>
  <c r="AG2169" i="32"/>
  <c r="BP2168" i="32"/>
  <c r="BC2168" i="32"/>
  <c r="BE2168" i="32" s="1"/>
  <c r="BB2168" i="32"/>
  <c r="BD2168" i="32" s="1"/>
  <c r="BA2168" i="32"/>
  <c r="AZ2168" i="32"/>
  <c r="AG2168" i="32"/>
  <c r="BP2167" i="32"/>
  <c r="BC2167" i="32"/>
  <c r="BE2167" i="32" s="1"/>
  <c r="BB2167" i="32"/>
  <c r="BD2167" i="32" s="1"/>
  <c r="BA2167" i="32"/>
  <c r="AZ2167" i="32"/>
  <c r="AG2167" i="32"/>
  <c r="BP2166" i="32"/>
  <c r="BC2166" i="32"/>
  <c r="BE2166" i="32" s="1"/>
  <c r="BB2166" i="32"/>
  <c r="BD2166" i="32" s="1"/>
  <c r="AZ2166" i="32"/>
  <c r="AG2166" i="32"/>
  <c r="BP2165" i="32"/>
  <c r="BC2165" i="32"/>
  <c r="BE2165" i="32" s="1"/>
  <c r="BB2165" i="32"/>
  <c r="BD2165" i="32" s="1"/>
  <c r="BA2165" i="32"/>
  <c r="AZ2165" i="32"/>
  <c r="AG2165" i="32"/>
  <c r="BP2164" i="32"/>
  <c r="BC2164" i="32"/>
  <c r="BE2164" i="32" s="1"/>
  <c r="BB2164" i="32"/>
  <c r="BD2164" i="32" s="1"/>
  <c r="BA2164" i="32"/>
  <c r="AZ2164" i="32"/>
  <c r="AG2164" i="32"/>
  <c r="BP2163" i="32"/>
  <c r="BC2163" i="32"/>
  <c r="BE2163" i="32" s="1"/>
  <c r="BB2163" i="32"/>
  <c r="BD2163" i="32" s="1"/>
  <c r="BA2163" i="32"/>
  <c r="AZ2163" i="32"/>
  <c r="AG2163" i="32"/>
  <c r="BP2162" i="32"/>
  <c r="BC2162" i="32"/>
  <c r="BE2162" i="32" s="1"/>
  <c r="BB2162" i="32"/>
  <c r="BD2162" i="32" s="1"/>
  <c r="BA2162" i="32"/>
  <c r="AZ2162" i="32"/>
  <c r="AG2162" i="32"/>
  <c r="BP2161" i="32"/>
  <c r="BC2161" i="32"/>
  <c r="BE2161" i="32" s="1"/>
  <c r="BB2161" i="32"/>
  <c r="BD2161" i="32" s="1"/>
  <c r="BA2161" i="32"/>
  <c r="AZ2161" i="32"/>
  <c r="AG2161" i="32"/>
  <c r="BP2160" i="32"/>
  <c r="BC2160" i="32"/>
  <c r="BE2160" i="32" s="1"/>
  <c r="BB2160" i="32"/>
  <c r="BD2160" i="32" s="1"/>
  <c r="BA2160" i="32"/>
  <c r="AZ2160" i="32"/>
  <c r="AG2160" i="32"/>
  <c r="BP2159" i="32"/>
  <c r="BC2159" i="32"/>
  <c r="BE2159" i="32" s="1"/>
  <c r="BB2159" i="32"/>
  <c r="BD2159" i="32" s="1"/>
  <c r="AZ2159" i="32"/>
  <c r="AG2159" i="32"/>
  <c r="AH2159" i="32" s="1"/>
  <c r="BP2153" i="32"/>
  <c r="BC2153" i="32"/>
  <c r="BE2153" i="32" s="1"/>
  <c r="BB2153" i="32"/>
  <c r="BD2153" i="32" s="1"/>
  <c r="AZ2153" i="32"/>
  <c r="AH2153" i="32"/>
  <c r="BP2152" i="32"/>
  <c r="BC2152" i="32"/>
  <c r="BE2152" i="32" s="1"/>
  <c r="BB2152" i="32"/>
  <c r="BD2152" i="32" s="1"/>
  <c r="BA2152" i="32"/>
  <c r="AZ2152" i="32"/>
  <c r="AH2152" i="32"/>
  <c r="BP2151" i="32"/>
  <c r="BC2151" i="32"/>
  <c r="BE2151" i="32" s="1"/>
  <c r="BB2151" i="32"/>
  <c r="BD2151" i="32" s="1"/>
  <c r="BA2151" i="32"/>
  <c r="AZ2151" i="32"/>
  <c r="AH2151" i="32"/>
  <c r="BP2150" i="32"/>
  <c r="BC2150" i="32"/>
  <c r="BE2150" i="32" s="1"/>
  <c r="BB2150" i="32"/>
  <c r="BD2150" i="32" s="1"/>
  <c r="BA2150" i="32"/>
  <c r="AZ2150" i="32"/>
  <c r="AH2150" i="32"/>
  <c r="BP2149" i="32"/>
  <c r="BD2149" i="32"/>
  <c r="BC2149" i="32"/>
  <c r="BE2149" i="32" s="1"/>
  <c r="BB2149" i="32"/>
  <c r="BA2149" i="32"/>
  <c r="AZ2149" i="32"/>
  <c r="AH2149" i="32"/>
  <c r="BP2148" i="32"/>
  <c r="BC2148" i="32"/>
  <c r="BE2148" i="32" s="1"/>
  <c r="BB2148" i="32"/>
  <c r="BD2148" i="32" s="1"/>
  <c r="BA2148" i="32"/>
  <c r="AZ2148" i="32"/>
  <c r="AH2148" i="32"/>
  <c r="BP2147" i="32"/>
  <c r="BC2147" i="32"/>
  <c r="BE2147" i="32" s="1"/>
  <c r="BB2147" i="32"/>
  <c r="BD2147" i="32" s="1"/>
  <c r="BA2147" i="32"/>
  <c r="AZ2147" i="32"/>
  <c r="AH2147" i="32"/>
  <c r="BP2146" i="32"/>
  <c r="BC2146" i="32"/>
  <c r="BE2146" i="32" s="1"/>
  <c r="BB2146" i="32"/>
  <c r="BD2146" i="32" s="1"/>
  <c r="BA2146" i="32"/>
  <c r="AZ2146" i="32"/>
  <c r="AH2146" i="32"/>
  <c r="BP2145" i="32"/>
  <c r="BE2145" i="32"/>
  <c r="BC2145" i="32"/>
  <c r="BB2145" i="32"/>
  <c r="BD2145" i="32" s="1"/>
  <c r="BA2145" i="32"/>
  <c r="AZ2145" i="32"/>
  <c r="AH2145" i="32"/>
  <c r="BP2144" i="32"/>
  <c r="BC2144" i="32"/>
  <c r="BE2144" i="32" s="1"/>
  <c r="BB2144" i="32"/>
  <c r="BD2144" i="32" s="1"/>
  <c r="BA2144" i="32"/>
  <c r="AZ2144" i="32"/>
  <c r="AH2144" i="32"/>
  <c r="BP2143" i="32"/>
  <c r="BC2143" i="32"/>
  <c r="BE2143" i="32" s="1"/>
  <c r="BB2143" i="32"/>
  <c r="BD2143" i="32" s="1"/>
  <c r="BA2143" i="32"/>
  <c r="AZ2143" i="32"/>
  <c r="AH2143" i="32"/>
  <c r="BP2142" i="32"/>
  <c r="BC2142" i="32"/>
  <c r="BE2142" i="32" s="1"/>
  <c r="BB2142" i="32"/>
  <c r="BD2142" i="32" s="1"/>
  <c r="BA2142" i="32"/>
  <c r="AZ2142" i="32"/>
  <c r="AH2142" i="32"/>
  <c r="BP2141" i="32"/>
  <c r="BC2141" i="32"/>
  <c r="BE2141" i="32" s="1"/>
  <c r="BB2141" i="32"/>
  <c r="BD2141" i="32" s="1"/>
  <c r="BA2141" i="32"/>
  <c r="AZ2141" i="32"/>
  <c r="AH2141" i="32"/>
  <c r="BP2140" i="32"/>
  <c r="BC2140" i="32"/>
  <c r="BE2140" i="32" s="1"/>
  <c r="BB2140" i="32"/>
  <c r="BD2140" i="32" s="1"/>
  <c r="BA2140" i="32"/>
  <c r="AZ2140" i="32"/>
  <c r="AH2140" i="32"/>
  <c r="BP2139" i="32"/>
  <c r="BC2139" i="32"/>
  <c r="BE2139" i="32" s="1"/>
  <c r="BB2139" i="32"/>
  <c r="BD2139" i="32" s="1"/>
  <c r="BA2139" i="32"/>
  <c r="AZ2139" i="32"/>
  <c r="AH2139" i="32"/>
  <c r="BP2138" i="32"/>
  <c r="BC2138" i="32"/>
  <c r="BE2138" i="32" s="1"/>
  <c r="BB2138" i="32"/>
  <c r="BD2138" i="32" s="1"/>
  <c r="BA2138" i="32"/>
  <c r="AZ2138" i="32"/>
  <c r="AH2138" i="32"/>
  <c r="BP2137" i="32"/>
  <c r="BC2137" i="32"/>
  <c r="BE2137" i="32" s="1"/>
  <c r="BB2137" i="32"/>
  <c r="BD2137" i="32" s="1"/>
  <c r="BA2137" i="32"/>
  <c r="AZ2137" i="32"/>
  <c r="AH2137" i="32"/>
  <c r="BP2136" i="32"/>
  <c r="BC2136" i="32"/>
  <c r="BE2136" i="32" s="1"/>
  <c r="BB2136" i="32"/>
  <c r="BD2136" i="32" s="1"/>
  <c r="BA2136" i="32"/>
  <c r="AZ2136" i="32"/>
  <c r="AH2136" i="32"/>
  <c r="BP2135" i="32"/>
  <c r="BC2135" i="32"/>
  <c r="BE2135" i="32" s="1"/>
  <c r="BB2135" i="32"/>
  <c r="BD2135" i="32" s="1"/>
  <c r="BA2135" i="32"/>
  <c r="AZ2135" i="32"/>
  <c r="AH2135" i="32"/>
  <c r="BP2134" i="32"/>
  <c r="BC2134" i="32"/>
  <c r="BE2134" i="32" s="1"/>
  <c r="BB2134" i="32"/>
  <c r="BD2134" i="32" s="1"/>
  <c r="BA2134" i="32"/>
  <c r="AZ2134" i="32"/>
  <c r="AH2134" i="32"/>
  <c r="BP2133" i="32"/>
  <c r="BC2133" i="32"/>
  <c r="BE2133" i="32" s="1"/>
  <c r="BB2133" i="32"/>
  <c r="BD2133" i="32" s="1"/>
  <c r="BA2133" i="32"/>
  <c r="AZ2133" i="32"/>
  <c r="AH2133" i="32"/>
  <c r="BP2132" i="32"/>
  <c r="BC2132" i="32"/>
  <c r="BE2132" i="32" s="1"/>
  <c r="BB2132" i="32"/>
  <c r="BD2132" i="32" s="1"/>
  <c r="BA2132" i="32"/>
  <c r="AZ2132" i="32"/>
  <c r="AH2132" i="32"/>
  <c r="BP2131" i="32"/>
  <c r="BC2131" i="32"/>
  <c r="BE2131" i="32" s="1"/>
  <c r="BB2131" i="32"/>
  <c r="BD2131" i="32" s="1"/>
  <c r="BA2131" i="32"/>
  <c r="AZ2131" i="32"/>
  <c r="AH2131" i="32"/>
  <c r="BP2130" i="32"/>
  <c r="BE2130" i="32"/>
  <c r="BC2130" i="32"/>
  <c r="BB2130" i="32"/>
  <c r="BD2130" i="32" s="1"/>
  <c r="BA2130" i="32"/>
  <c r="AZ2130" i="32"/>
  <c r="AH2130" i="32"/>
  <c r="BP2129" i="32"/>
  <c r="BC2129" i="32"/>
  <c r="BE2129" i="32" s="1"/>
  <c r="BB2129" i="32"/>
  <c r="BD2129" i="32" s="1"/>
  <c r="BA2129" i="32"/>
  <c r="AZ2129" i="32"/>
  <c r="AH2129" i="32"/>
  <c r="BP2128" i="32"/>
  <c r="BC2128" i="32"/>
  <c r="BE2128" i="32" s="1"/>
  <c r="BB2128" i="32"/>
  <c r="BD2128" i="32" s="1"/>
  <c r="BA2128" i="32"/>
  <c r="AZ2128" i="32"/>
  <c r="AH2128" i="32"/>
  <c r="BP2127" i="32"/>
  <c r="BC2127" i="32"/>
  <c r="BE2127" i="32" s="1"/>
  <c r="BB2127" i="32"/>
  <c r="BD2127" i="32" s="1"/>
  <c r="BA2127" i="32"/>
  <c r="AZ2127" i="32"/>
  <c r="AH2127" i="32"/>
  <c r="BP2126" i="32"/>
  <c r="BC2126" i="32"/>
  <c r="BE2126" i="32" s="1"/>
  <c r="BB2126" i="32"/>
  <c r="BD2126" i="32" s="1"/>
  <c r="BA2126" i="32"/>
  <c r="AZ2126" i="32"/>
  <c r="AH2126" i="32"/>
  <c r="BP2125" i="32"/>
  <c r="BD2125" i="32"/>
  <c r="BC2125" i="32"/>
  <c r="BE2125" i="32" s="1"/>
  <c r="BB2125" i="32"/>
  <c r="BA2125" i="32"/>
  <c r="AZ2125" i="32"/>
  <c r="AH2125" i="32"/>
  <c r="BP2124" i="32"/>
  <c r="BC2124" i="32"/>
  <c r="BE2124" i="32" s="1"/>
  <c r="BB2124" i="32"/>
  <c r="BD2124" i="32" s="1"/>
  <c r="BA2124" i="32"/>
  <c r="AZ2124" i="32"/>
  <c r="AH2124" i="32"/>
  <c r="BP2123" i="32"/>
  <c r="BC2123" i="32"/>
  <c r="BE2123" i="32" s="1"/>
  <c r="BB2123" i="32"/>
  <c r="BD2123" i="32" s="1"/>
  <c r="BA2123" i="32"/>
  <c r="AZ2123" i="32"/>
  <c r="AH2123" i="32"/>
  <c r="BP2122" i="32"/>
  <c r="BC2122" i="32"/>
  <c r="BE2122" i="32" s="1"/>
  <c r="BB2122" i="32"/>
  <c r="BD2122" i="32" s="1"/>
  <c r="BA2122" i="32"/>
  <c r="AZ2122" i="32"/>
  <c r="AH2122" i="32"/>
  <c r="BP2121" i="32"/>
  <c r="BC2121" i="32"/>
  <c r="BE2121" i="32" s="1"/>
  <c r="BB2121" i="32"/>
  <c r="BD2121" i="32" s="1"/>
  <c r="BA2121" i="32"/>
  <c r="AZ2121" i="32"/>
  <c r="AH2121" i="32"/>
  <c r="BP2120" i="32"/>
  <c r="BE2120" i="32"/>
  <c r="BC2120" i="32"/>
  <c r="BB2120" i="32"/>
  <c r="BD2120" i="32" s="1"/>
  <c r="BA2120" i="32"/>
  <c r="AZ2120" i="32"/>
  <c r="AH2120" i="32"/>
  <c r="BP2119" i="32"/>
  <c r="BC2119" i="32"/>
  <c r="BE2119" i="32" s="1"/>
  <c r="BB2119" i="32"/>
  <c r="BD2119" i="32" s="1"/>
  <c r="BA2119" i="32"/>
  <c r="AZ2119" i="32"/>
  <c r="AH2119" i="32"/>
  <c r="BP2118" i="32"/>
  <c r="BC2118" i="32"/>
  <c r="BE2118" i="32" s="1"/>
  <c r="BB2118" i="32"/>
  <c r="BD2118" i="32" s="1"/>
  <c r="BA2118" i="32"/>
  <c r="AZ2118" i="32"/>
  <c r="AH2118" i="32"/>
  <c r="BP2117" i="32"/>
  <c r="BC2117" i="32"/>
  <c r="BE2117" i="32" s="1"/>
  <c r="BB2117" i="32"/>
  <c r="BD2117" i="32" s="1"/>
  <c r="BA2117" i="32"/>
  <c r="AZ2117" i="32"/>
  <c r="AH2117" i="32"/>
  <c r="BP2116" i="32"/>
  <c r="BE2116" i="32"/>
  <c r="BC2116" i="32"/>
  <c r="BB2116" i="32"/>
  <c r="BD2116" i="32" s="1"/>
  <c r="BA2116" i="32"/>
  <c r="AZ2116" i="32"/>
  <c r="AH2116" i="32"/>
  <c r="BP2115" i="32"/>
  <c r="BC2115" i="32"/>
  <c r="BE2115" i="32" s="1"/>
  <c r="BB2115" i="32"/>
  <c r="BD2115" i="32" s="1"/>
  <c r="BA2115" i="32"/>
  <c r="AZ2115" i="32"/>
  <c r="AH2115" i="32"/>
  <c r="BP2114" i="32"/>
  <c r="BC2114" i="32"/>
  <c r="BE2114" i="32" s="1"/>
  <c r="BB2114" i="32"/>
  <c r="BD2114" i="32" s="1"/>
  <c r="BA2114" i="32"/>
  <c r="AZ2114" i="32"/>
  <c r="AH2114" i="32"/>
  <c r="BP2113" i="32"/>
  <c r="BC2113" i="32"/>
  <c r="BE2113" i="32" s="1"/>
  <c r="BB2113" i="32"/>
  <c r="BD2113" i="32" s="1"/>
  <c r="BA2113" i="32"/>
  <c r="AZ2113" i="32"/>
  <c r="AH2113" i="32"/>
  <c r="BP2112" i="32"/>
  <c r="BC2112" i="32"/>
  <c r="BE2112" i="32" s="1"/>
  <c r="BB2112" i="32"/>
  <c r="BD2112" i="32" s="1"/>
  <c r="BA2112" i="32"/>
  <c r="AZ2112" i="32"/>
  <c r="AH2112" i="32"/>
  <c r="BP2111" i="32"/>
  <c r="BC2111" i="32"/>
  <c r="BE2111" i="32" s="1"/>
  <c r="BB2111" i="32"/>
  <c r="BD2111" i="32" s="1"/>
  <c r="BA2111" i="32"/>
  <c r="AZ2111" i="32"/>
  <c r="AH2111" i="32"/>
  <c r="BP2110" i="32"/>
  <c r="BC2110" i="32"/>
  <c r="BE2110" i="32" s="1"/>
  <c r="BB2110" i="32"/>
  <c r="BD2110" i="32" s="1"/>
  <c r="BA2110" i="32"/>
  <c r="AZ2110" i="32"/>
  <c r="AH2110" i="32"/>
  <c r="BP2109" i="32"/>
  <c r="BC2109" i="32"/>
  <c r="BE2109" i="32" s="1"/>
  <c r="BB2109" i="32"/>
  <c r="BD2109" i="32" s="1"/>
  <c r="BA2109" i="32"/>
  <c r="AZ2109" i="32"/>
  <c r="AH2109" i="32"/>
  <c r="BP2108" i="32"/>
  <c r="BC2108" i="32"/>
  <c r="BE2108" i="32" s="1"/>
  <c r="BB2108" i="32"/>
  <c r="BD2108" i="32" s="1"/>
  <c r="BA2108" i="32"/>
  <c r="AZ2108" i="32"/>
  <c r="AH2108" i="32"/>
  <c r="BP2107" i="32"/>
  <c r="BC2107" i="32"/>
  <c r="BE2107" i="32" s="1"/>
  <c r="BB2107" i="32"/>
  <c r="BD2107" i="32" s="1"/>
  <c r="BA2107" i="32"/>
  <c r="AZ2107" i="32"/>
  <c r="AH2107" i="32"/>
  <c r="BP2106" i="32"/>
  <c r="BC2106" i="32"/>
  <c r="BE2106" i="32" s="1"/>
  <c r="BB2106" i="32"/>
  <c r="BD2106" i="32" s="1"/>
  <c r="BA2106" i="32"/>
  <c r="AZ2106" i="32"/>
  <c r="AH2106" i="32"/>
  <c r="BP2105" i="32"/>
  <c r="BC2105" i="32"/>
  <c r="BE2105" i="32" s="1"/>
  <c r="BB2105" i="32"/>
  <c r="BD2105" i="32" s="1"/>
  <c r="BA2105" i="32"/>
  <c r="AZ2105" i="32"/>
  <c r="AH2105" i="32"/>
  <c r="BP2104" i="32"/>
  <c r="BC2104" i="32"/>
  <c r="BE2104" i="32" s="1"/>
  <c r="BB2104" i="32"/>
  <c r="BD2104" i="32" s="1"/>
  <c r="BA2104" i="32"/>
  <c r="AZ2104" i="32"/>
  <c r="AH2104" i="32"/>
  <c r="BP2103" i="32"/>
  <c r="BC2103" i="32"/>
  <c r="BE2103" i="32" s="1"/>
  <c r="BB2103" i="32"/>
  <c r="BD2103" i="32" s="1"/>
  <c r="BA2103" i="32"/>
  <c r="AZ2103" i="32"/>
  <c r="AH2103" i="32"/>
  <c r="BP2102" i="32"/>
  <c r="BC2102" i="32"/>
  <c r="BE2102" i="32" s="1"/>
  <c r="BB2102" i="32"/>
  <c r="BD2102" i="32" s="1"/>
  <c r="BA2102" i="32"/>
  <c r="AZ2102" i="32"/>
  <c r="AH2102" i="32"/>
  <c r="BP2101" i="32"/>
  <c r="BC2101" i="32"/>
  <c r="BE2101" i="32" s="1"/>
  <c r="BB2101" i="32"/>
  <c r="BD2101" i="32" s="1"/>
  <c r="BA2101" i="32"/>
  <c r="AZ2101" i="32"/>
  <c r="AH2101" i="32"/>
  <c r="BP2100" i="32"/>
  <c r="BC2100" i="32"/>
  <c r="BE2100" i="32" s="1"/>
  <c r="BB2100" i="32"/>
  <c r="BD2100" i="32" s="1"/>
  <c r="BA2100" i="32"/>
  <c r="AZ2100" i="32"/>
  <c r="AH2100" i="32"/>
  <c r="BP2099" i="32"/>
  <c r="BC2099" i="32"/>
  <c r="BE2099" i="32" s="1"/>
  <c r="BB2099" i="32"/>
  <c r="BD2099" i="32" s="1"/>
  <c r="BA2099" i="32"/>
  <c r="AZ2099" i="32"/>
  <c r="AH2099" i="32"/>
  <c r="BP2098" i="32"/>
  <c r="BC2098" i="32"/>
  <c r="BE2098" i="32" s="1"/>
  <c r="BB2098" i="32"/>
  <c r="BD2098" i="32" s="1"/>
  <c r="BA2098" i="32"/>
  <c r="AZ2098" i="32"/>
  <c r="AH2098" i="32"/>
  <c r="BP2097" i="32"/>
  <c r="BC2097" i="32"/>
  <c r="BE2097" i="32" s="1"/>
  <c r="BB2097" i="32"/>
  <c r="BD2097" i="32" s="1"/>
  <c r="BA2097" i="32"/>
  <c r="AZ2097" i="32"/>
  <c r="AH2097" i="32"/>
  <c r="BP2096" i="32"/>
  <c r="BC2096" i="32"/>
  <c r="BE2096" i="32" s="1"/>
  <c r="BB2096" i="32"/>
  <c r="BD2096" i="32" s="1"/>
  <c r="BA2096" i="32"/>
  <c r="AZ2096" i="32"/>
  <c r="AH2096" i="32"/>
  <c r="BP2095" i="32"/>
  <c r="BC2095" i="32"/>
  <c r="BE2095" i="32" s="1"/>
  <c r="BB2095" i="32"/>
  <c r="BD2095" i="32" s="1"/>
  <c r="BA2095" i="32"/>
  <c r="AZ2095" i="32"/>
  <c r="AH2095" i="32"/>
  <c r="BP2094" i="32"/>
  <c r="BC2094" i="32"/>
  <c r="BE2094" i="32" s="1"/>
  <c r="BB2094" i="32"/>
  <c r="BD2094" i="32" s="1"/>
  <c r="BA2094" i="32"/>
  <c r="AZ2094" i="32"/>
  <c r="AH2094" i="32"/>
  <c r="BP2093" i="32"/>
  <c r="BC2093" i="32"/>
  <c r="BE2093" i="32" s="1"/>
  <c r="BB2093" i="32"/>
  <c r="BD2093" i="32" s="1"/>
  <c r="BA2093" i="32"/>
  <c r="AZ2093" i="32"/>
  <c r="AH2093" i="32"/>
  <c r="BP2092" i="32"/>
  <c r="BC2092" i="32"/>
  <c r="BE2092" i="32" s="1"/>
  <c r="BB2092" i="32"/>
  <c r="BD2092" i="32" s="1"/>
  <c r="BA2092" i="32"/>
  <c r="AZ2092" i="32"/>
  <c r="AH2092" i="32"/>
  <c r="BP2091" i="32"/>
  <c r="BC2091" i="32"/>
  <c r="BE2091" i="32" s="1"/>
  <c r="BB2091" i="32"/>
  <c r="BD2091" i="32" s="1"/>
  <c r="BA2091" i="32"/>
  <c r="AZ2091" i="32"/>
  <c r="AH2091" i="32"/>
  <c r="BP2090" i="32"/>
  <c r="BC2090" i="32"/>
  <c r="BE2090" i="32" s="1"/>
  <c r="BB2090" i="32"/>
  <c r="BD2090" i="32" s="1"/>
  <c r="BA2090" i="32"/>
  <c r="AZ2090" i="32"/>
  <c r="AH2090" i="32"/>
  <c r="BP2089" i="32"/>
  <c r="BD2089" i="32"/>
  <c r="BC2089" i="32"/>
  <c r="BE2089" i="32" s="1"/>
  <c r="BB2089" i="32"/>
  <c r="BA2089" i="32"/>
  <c r="AZ2089" i="32"/>
  <c r="AH2089" i="32"/>
  <c r="BP2088" i="32"/>
  <c r="BC2088" i="32"/>
  <c r="BE2088" i="32" s="1"/>
  <c r="BB2088" i="32"/>
  <c r="BD2088" i="32" s="1"/>
  <c r="BA2088" i="32"/>
  <c r="AZ2088" i="32"/>
  <c r="AH2088" i="32"/>
  <c r="BP2087" i="32"/>
  <c r="BC2087" i="32"/>
  <c r="BE2087" i="32" s="1"/>
  <c r="BB2087" i="32"/>
  <c r="BD2087" i="32" s="1"/>
  <c r="BA2087" i="32"/>
  <c r="AZ2087" i="32"/>
  <c r="AH2087" i="32"/>
  <c r="BP2086" i="32"/>
  <c r="BC2086" i="32"/>
  <c r="BE2086" i="32" s="1"/>
  <c r="BB2086" i="32"/>
  <c r="BD2086" i="32" s="1"/>
  <c r="BA2086" i="32"/>
  <c r="AZ2086" i="32"/>
  <c r="AH2086" i="32"/>
  <c r="BP2085" i="32"/>
  <c r="BC2085" i="32"/>
  <c r="BE2085" i="32" s="1"/>
  <c r="BB2085" i="32"/>
  <c r="BD2085" i="32" s="1"/>
  <c r="BA2085" i="32"/>
  <c r="AZ2085" i="32"/>
  <c r="AH2085" i="32"/>
  <c r="BP2084" i="32"/>
  <c r="BE2084" i="32"/>
  <c r="BC2084" i="32"/>
  <c r="BB2084" i="32"/>
  <c r="BD2084" i="32" s="1"/>
  <c r="BA2084" i="32"/>
  <c r="AZ2084" i="32"/>
  <c r="AH2084" i="32"/>
  <c r="BP2083" i="32"/>
  <c r="BC2083" i="32"/>
  <c r="BE2083" i="32" s="1"/>
  <c r="BB2083" i="32"/>
  <c r="BD2083" i="32" s="1"/>
  <c r="BA2083" i="32"/>
  <c r="AZ2083" i="32"/>
  <c r="AH2083" i="32"/>
  <c r="BP2082" i="32"/>
  <c r="BC2082" i="32"/>
  <c r="BE2082" i="32" s="1"/>
  <c r="BB2082" i="32"/>
  <c r="BD2082" i="32" s="1"/>
  <c r="BA2082" i="32"/>
  <c r="AZ2082" i="32"/>
  <c r="AH2082" i="32"/>
  <c r="BP2081" i="32"/>
  <c r="BC2081" i="32"/>
  <c r="BE2081" i="32" s="1"/>
  <c r="BB2081" i="32"/>
  <c r="BD2081" i="32" s="1"/>
  <c r="BA2081" i="32"/>
  <c r="AZ2081" i="32"/>
  <c r="AH2081" i="32"/>
  <c r="BP2080" i="32"/>
  <c r="BC2080" i="32"/>
  <c r="BE2080" i="32" s="1"/>
  <c r="BB2080" i="32"/>
  <c r="BD2080" i="32" s="1"/>
  <c r="BA2080" i="32"/>
  <c r="AZ2080" i="32"/>
  <c r="AH2080" i="32"/>
  <c r="BP2079" i="32"/>
  <c r="BC2079" i="32"/>
  <c r="BE2079" i="32" s="1"/>
  <c r="BB2079" i="32"/>
  <c r="BD2079" i="32" s="1"/>
  <c r="BA2079" i="32"/>
  <c r="AZ2079" i="32"/>
  <c r="AH2079" i="32"/>
  <c r="BP2078" i="32"/>
  <c r="BC2078" i="32"/>
  <c r="BE2078" i="32" s="1"/>
  <c r="BB2078" i="32"/>
  <c r="BD2078" i="32" s="1"/>
  <c r="BA2078" i="32"/>
  <c r="AZ2078" i="32"/>
  <c r="AH2078" i="32"/>
  <c r="BP2077" i="32"/>
  <c r="BC2077" i="32"/>
  <c r="BE2077" i="32" s="1"/>
  <c r="BB2077" i="32"/>
  <c r="BD2077" i="32" s="1"/>
  <c r="BA2077" i="32"/>
  <c r="AZ2077" i="32"/>
  <c r="AH2077" i="32"/>
  <c r="BP2076" i="32"/>
  <c r="BC2076" i="32"/>
  <c r="BE2076" i="32" s="1"/>
  <c r="BB2076" i="32"/>
  <c r="BD2076" i="32" s="1"/>
  <c r="BA2076" i="32"/>
  <c r="AZ2076" i="32"/>
  <c r="AH2076" i="32"/>
  <c r="BP2075" i="32"/>
  <c r="BC2075" i="32"/>
  <c r="BE2075" i="32" s="1"/>
  <c r="BB2075" i="32"/>
  <c r="BD2075" i="32" s="1"/>
  <c r="BA2075" i="32"/>
  <c r="AZ2075" i="32"/>
  <c r="AH2075" i="32"/>
  <c r="BP2074" i="32"/>
  <c r="BC2074" i="32"/>
  <c r="BE2074" i="32" s="1"/>
  <c r="BB2074" i="32"/>
  <c r="BD2074" i="32" s="1"/>
  <c r="BA2074" i="32"/>
  <c r="AZ2074" i="32"/>
  <c r="AH2074" i="32"/>
  <c r="BP2073" i="32"/>
  <c r="BC2073" i="32"/>
  <c r="BE2073" i="32" s="1"/>
  <c r="BB2073" i="32"/>
  <c r="BD2073" i="32" s="1"/>
  <c r="BA2073" i="32"/>
  <c r="AZ2073" i="32"/>
  <c r="AH2073" i="32"/>
  <c r="BP2072" i="32"/>
  <c r="BD2072" i="32"/>
  <c r="BC2072" i="32"/>
  <c r="BE2072" i="32" s="1"/>
  <c r="BB2072" i="32"/>
  <c r="BA2072" i="32"/>
  <c r="AZ2072" i="32"/>
  <c r="AH2072" i="32"/>
  <c r="BP2071" i="32"/>
  <c r="BC2071" i="32"/>
  <c r="BE2071" i="32" s="1"/>
  <c r="BB2071" i="32"/>
  <c r="BD2071" i="32" s="1"/>
  <c r="BA2071" i="32"/>
  <c r="AZ2071" i="32"/>
  <c r="AH2071" i="32"/>
  <c r="BP2070" i="32"/>
  <c r="BC2070" i="32"/>
  <c r="BE2070" i="32" s="1"/>
  <c r="BB2070" i="32"/>
  <c r="BD2070" i="32" s="1"/>
  <c r="BA2070" i="32"/>
  <c r="AZ2070" i="32"/>
  <c r="AH2070" i="32"/>
  <c r="BP2069" i="32"/>
  <c r="BC2069" i="32"/>
  <c r="BE2069" i="32" s="1"/>
  <c r="BB2069" i="32"/>
  <c r="BD2069" i="32" s="1"/>
  <c r="BA2069" i="32"/>
  <c r="AZ2069" i="32"/>
  <c r="AH2069" i="32"/>
  <c r="BP2068" i="32"/>
  <c r="BC2068" i="32"/>
  <c r="BE2068" i="32" s="1"/>
  <c r="BB2068" i="32"/>
  <c r="BD2068" i="32" s="1"/>
  <c r="BA2068" i="32"/>
  <c r="AZ2068" i="32"/>
  <c r="AH2068" i="32"/>
  <c r="BP2067" i="32"/>
  <c r="BC2067" i="32"/>
  <c r="BE2067" i="32" s="1"/>
  <c r="BB2067" i="32"/>
  <c r="BD2067" i="32" s="1"/>
  <c r="BA2067" i="32"/>
  <c r="AZ2067" i="32"/>
  <c r="AH2067" i="32"/>
  <c r="BP2066" i="32"/>
  <c r="BC2066" i="32"/>
  <c r="BE2066" i="32" s="1"/>
  <c r="BB2066" i="32"/>
  <c r="BD2066" i="32" s="1"/>
  <c r="BA2066" i="32"/>
  <c r="AZ2066" i="32"/>
  <c r="AH2066" i="32"/>
  <c r="BP2065" i="32"/>
  <c r="BC2065" i="32"/>
  <c r="BE2065" i="32" s="1"/>
  <c r="BB2065" i="32"/>
  <c r="BD2065" i="32" s="1"/>
  <c r="BA2065" i="32"/>
  <c r="AZ2065" i="32"/>
  <c r="AH2065" i="32"/>
  <c r="BP2064" i="32"/>
  <c r="BC2064" i="32"/>
  <c r="BE2064" i="32" s="1"/>
  <c r="BB2064" i="32"/>
  <c r="BD2064" i="32" s="1"/>
  <c r="BA2064" i="32"/>
  <c r="AZ2064" i="32"/>
  <c r="AH2064" i="32"/>
  <c r="BP2063" i="32"/>
  <c r="BC2063" i="32"/>
  <c r="BE2063" i="32" s="1"/>
  <c r="BB2063" i="32"/>
  <c r="BD2063" i="32" s="1"/>
  <c r="BA2063" i="32"/>
  <c r="AZ2063" i="32"/>
  <c r="AH2063" i="32"/>
  <c r="BP2062" i="32"/>
  <c r="BC2062" i="32"/>
  <c r="BE2062" i="32" s="1"/>
  <c r="BB2062" i="32"/>
  <c r="BD2062" i="32" s="1"/>
  <c r="BA2062" i="32"/>
  <c r="AZ2062" i="32"/>
  <c r="AH2062" i="32"/>
  <c r="BP2061" i="32"/>
  <c r="BC2061" i="32"/>
  <c r="BE2061" i="32" s="1"/>
  <c r="BB2061" i="32"/>
  <c r="BD2061" i="32" s="1"/>
  <c r="BA2061" i="32"/>
  <c r="AZ2061" i="32"/>
  <c r="AH2061" i="32"/>
  <c r="BP2060" i="32"/>
  <c r="BC2060" i="32"/>
  <c r="BE2060" i="32" s="1"/>
  <c r="BB2060" i="32"/>
  <c r="BD2060" i="32" s="1"/>
  <c r="BA2060" i="32"/>
  <c r="AZ2060" i="32"/>
  <c r="AH2060" i="32"/>
  <c r="BP2059" i="32"/>
  <c r="BC2059" i="32"/>
  <c r="BE2059" i="32" s="1"/>
  <c r="BB2059" i="32"/>
  <c r="BD2059" i="32" s="1"/>
  <c r="BA2059" i="32"/>
  <c r="AZ2059" i="32"/>
  <c r="AH2059" i="32"/>
  <c r="BP2058" i="32"/>
  <c r="BC2058" i="32"/>
  <c r="BE2058" i="32" s="1"/>
  <c r="BB2058" i="32"/>
  <c r="BD2058" i="32" s="1"/>
  <c r="BA2058" i="32"/>
  <c r="AZ2058" i="32"/>
  <c r="AH2058" i="32"/>
  <c r="BP2057" i="32"/>
  <c r="BC2057" i="32"/>
  <c r="BE2057" i="32" s="1"/>
  <c r="BB2057" i="32"/>
  <c r="BD2057" i="32" s="1"/>
  <c r="BA2057" i="32"/>
  <c r="AZ2057" i="32"/>
  <c r="AH2057" i="32"/>
  <c r="BP2056" i="32"/>
  <c r="BE2056" i="32"/>
  <c r="BC2056" i="32"/>
  <c r="BB2056" i="32"/>
  <c r="BD2056" i="32" s="1"/>
  <c r="BA2056" i="32"/>
  <c r="AZ2056" i="32"/>
  <c r="AH2056" i="32"/>
  <c r="BP2055" i="32"/>
  <c r="BC2055" i="32"/>
  <c r="BE2055" i="32" s="1"/>
  <c r="BB2055" i="32"/>
  <c r="BD2055" i="32" s="1"/>
  <c r="BA2055" i="32"/>
  <c r="AZ2055" i="32"/>
  <c r="AH2055" i="32"/>
  <c r="BP2054" i="32"/>
  <c r="BC2054" i="32"/>
  <c r="BE2054" i="32" s="1"/>
  <c r="BB2054" i="32"/>
  <c r="BD2054" i="32" s="1"/>
  <c r="BA2054" i="32"/>
  <c r="AZ2054" i="32"/>
  <c r="AH2054" i="32"/>
  <c r="BP2053" i="32"/>
  <c r="BC2053" i="32"/>
  <c r="BE2053" i="32" s="1"/>
  <c r="BB2053" i="32"/>
  <c r="BD2053" i="32" s="1"/>
  <c r="BA2053" i="32"/>
  <c r="AZ2053" i="32"/>
  <c r="AH2053" i="32"/>
  <c r="BP2052" i="32"/>
  <c r="BC2052" i="32"/>
  <c r="BE2052" i="32" s="1"/>
  <c r="BB2052" i="32"/>
  <c r="BD2052" i="32" s="1"/>
  <c r="BA2052" i="32"/>
  <c r="AZ2052" i="32"/>
  <c r="AH2052" i="32"/>
  <c r="BP2051" i="32"/>
  <c r="BC2051" i="32"/>
  <c r="BE2051" i="32" s="1"/>
  <c r="BB2051" i="32"/>
  <c r="BD2051" i="32" s="1"/>
  <c r="BA2051" i="32"/>
  <c r="AZ2051" i="32"/>
  <c r="AH2051" i="32"/>
  <c r="BP2050" i="32"/>
  <c r="BC2050" i="32"/>
  <c r="BE2050" i="32" s="1"/>
  <c r="BB2050" i="32"/>
  <c r="BD2050" i="32" s="1"/>
  <c r="BA2050" i="32"/>
  <c r="AZ2050" i="32"/>
  <c r="AH2050" i="32"/>
  <c r="BP2049" i="32"/>
  <c r="BD2049" i="32"/>
  <c r="BC2049" i="32"/>
  <c r="BE2049" i="32" s="1"/>
  <c r="BB2049" i="32"/>
  <c r="BA2049" i="32"/>
  <c r="AZ2049" i="32"/>
  <c r="AH2049" i="32"/>
  <c r="BP2048" i="32"/>
  <c r="BC2048" i="32"/>
  <c r="BE2048" i="32" s="1"/>
  <c r="BB2048" i="32"/>
  <c r="BD2048" i="32" s="1"/>
  <c r="AH2048" i="32"/>
  <c r="BP2047" i="32"/>
  <c r="BC2047" i="32"/>
  <c r="BE2047" i="32" s="1"/>
  <c r="BB2047" i="32"/>
  <c r="BD2047" i="32" s="1"/>
  <c r="BA2047" i="32"/>
  <c r="AZ2047" i="32"/>
  <c r="AH2047" i="32"/>
  <c r="BP2046" i="32"/>
  <c r="BC2046" i="32"/>
  <c r="BE2046" i="32" s="1"/>
  <c r="BB2046" i="32"/>
  <c r="BD2046" i="32" s="1"/>
  <c r="BA2046" i="32"/>
  <c r="AZ2046" i="32"/>
  <c r="AH2046" i="32"/>
  <c r="BP2045" i="32"/>
  <c r="BC2045" i="32"/>
  <c r="BE2045" i="32" s="1"/>
  <c r="BB2045" i="32"/>
  <c r="BD2045" i="32" s="1"/>
  <c r="AZ2045" i="32"/>
  <c r="AH2045" i="32"/>
  <c r="BP2044" i="32"/>
  <c r="BC2044" i="32"/>
  <c r="BE2044" i="32" s="1"/>
  <c r="BB2044" i="32"/>
  <c r="BD2044" i="32" s="1"/>
  <c r="BA2044" i="32"/>
  <c r="AZ2044" i="32"/>
  <c r="AH2044" i="32"/>
  <c r="BP2043" i="32"/>
  <c r="BC2043" i="32"/>
  <c r="BE2043" i="32" s="1"/>
  <c r="BB2043" i="32"/>
  <c r="BD2043" i="32" s="1"/>
  <c r="BA2043" i="32"/>
  <c r="AZ2043" i="32"/>
  <c r="AH2043" i="32"/>
  <c r="BP2042" i="32"/>
  <c r="BD2042" i="32"/>
  <c r="BC2042" i="32"/>
  <c r="BE2042" i="32" s="1"/>
  <c r="BB2042" i="32"/>
  <c r="BA2042" i="32"/>
  <c r="AZ2042" i="32"/>
  <c r="AH2042" i="32"/>
  <c r="BP2041" i="32"/>
  <c r="BD2041" i="32"/>
  <c r="BC2041" i="32"/>
  <c r="BE2041" i="32" s="1"/>
  <c r="BB2041" i="32"/>
  <c r="BA2041" i="32"/>
  <c r="AZ2041" i="32"/>
  <c r="AH2041" i="32"/>
  <c r="BP2040" i="32"/>
  <c r="BC2040" i="32"/>
  <c r="BE2040" i="32" s="1"/>
  <c r="BB2040" i="32"/>
  <c r="BD2040" i="32" s="1"/>
  <c r="BA2040" i="32"/>
  <c r="AZ2040" i="32"/>
  <c r="AH2040" i="32"/>
  <c r="BP2039" i="32"/>
  <c r="BC2039" i="32"/>
  <c r="BE2039" i="32" s="1"/>
  <c r="BB2039" i="32"/>
  <c r="BD2039" i="32" s="1"/>
  <c r="BA2039" i="32"/>
  <c r="AZ2039" i="32"/>
  <c r="AH2039" i="32"/>
  <c r="BP2038" i="32"/>
  <c r="BC2038" i="32"/>
  <c r="BE2038" i="32" s="1"/>
  <c r="BB2038" i="32"/>
  <c r="BD2038" i="32" s="1"/>
  <c r="BA2038" i="32"/>
  <c r="AZ2038" i="32"/>
  <c r="AH2038" i="32"/>
  <c r="BP2037" i="32"/>
  <c r="BC2037" i="32"/>
  <c r="BE2037" i="32" s="1"/>
  <c r="BB2037" i="32"/>
  <c r="BD2037" i="32" s="1"/>
  <c r="BA2037" i="32"/>
  <c r="AZ2037" i="32"/>
  <c r="AH2037" i="32"/>
  <c r="BP2036" i="32"/>
  <c r="BC2036" i="32"/>
  <c r="BE2036" i="32" s="1"/>
  <c r="BB2036" i="32"/>
  <c r="BD2036" i="32" s="1"/>
  <c r="BA2036" i="32"/>
  <c r="AZ2036" i="32"/>
  <c r="AH2036" i="32"/>
  <c r="BP2035" i="32"/>
  <c r="BC2035" i="32"/>
  <c r="BE2035" i="32" s="1"/>
  <c r="BB2035" i="32"/>
  <c r="BD2035" i="32" s="1"/>
  <c r="BA2035" i="32"/>
  <c r="AZ2035" i="32"/>
  <c r="AH2035" i="32"/>
  <c r="BP2034" i="32"/>
  <c r="BC2034" i="32"/>
  <c r="BE2034" i="32" s="1"/>
  <c r="BB2034" i="32"/>
  <c r="BD2034" i="32" s="1"/>
  <c r="BA2034" i="32"/>
  <c r="AZ2034" i="32"/>
  <c r="AH2034" i="32"/>
  <c r="BP2033" i="32"/>
  <c r="BC2033" i="32"/>
  <c r="BE2033" i="32" s="1"/>
  <c r="BB2033" i="32"/>
  <c r="BD2033" i="32" s="1"/>
  <c r="BA2033" i="32"/>
  <c r="AZ2033" i="32"/>
  <c r="AH2033" i="32"/>
  <c r="BP2032" i="32"/>
  <c r="BC2032" i="32"/>
  <c r="BE2032" i="32" s="1"/>
  <c r="BB2032" i="32"/>
  <c r="BD2032" i="32" s="1"/>
  <c r="BA2032" i="32"/>
  <c r="AZ2032" i="32"/>
  <c r="AH2032" i="32"/>
  <c r="BP2031" i="32"/>
  <c r="BC2031" i="32"/>
  <c r="BE2031" i="32" s="1"/>
  <c r="BB2031" i="32"/>
  <c r="BD2031" i="32" s="1"/>
  <c r="BA2031" i="32"/>
  <c r="AZ2031" i="32"/>
  <c r="AH2031" i="32"/>
  <c r="BP2030" i="32"/>
  <c r="BC2030" i="32"/>
  <c r="BE2030" i="32" s="1"/>
  <c r="BB2030" i="32"/>
  <c r="BD2030" i="32" s="1"/>
  <c r="BA2030" i="32"/>
  <c r="AZ2030" i="32"/>
  <c r="AH2030" i="32"/>
  <c r="BP2029" i="32"/>
  <c r="BC2029" i="32"/>
  <c r="BE2029" i="32" s="1"/>
  <c r="BB2029" i="32"/>
  <c r="BD2029" i="32" s="1"/>
  <c r="AH2029" i="32"/>
  <c r="BP2028" i="32"/>
  <c r="BC2028" i="32"/>
  <c r="BE2028" i="32" s="1"/>
  <c r="BB2028" i="32"/>
  <c r="BD2028" i="32" s="1"/>
  <c r="BA2028" i="32"/>
  <c r="AZ2028" i="32"/>
  <c r="AH2028" i="32"/>
  <c r="BP2027" i="32"/>
  <c r="BC2027" i="32"/>
  <c r="BE2027" i="32" s="1"/>
  <c r="BB2027" i="32"/>
  <c r="BD2027" i="32" s="1"/>
  <c r="BA2027" i="32"/>
  <c r="AZ2027" i="32"/>
  <c r="AH2027" i="32"/>
  <c r="BP2026" i="32"/>
  <c r="BC2026" i="32"/>
  <c r="BE2026" i="32" s="1"/>
  <c r="BB2026" i="32"/>
  <c r="BD2026" i="32" s="1"/>
  <c r="BA2026" i="32"/>
  <c r="AZ2026" i="32"/>
  <c r="AH2026" i="32"/>
  <c r="BP2025" i="32"/>
  <c r="BC2025" i="32"/>
  <c r="BE2025" i="32" s="1"/>
  <c r="BB2025" i="32"/>
  <c r="BD2025" i="32" s="1"/>
  <c r="BA2025" i="32"/>
  <c r="AZ2025" i="32"/>
  <c r="AH2025" i="32"/>
  <c r="BP2024" i="32"/>
  <c r="BC2024" i="32"/>
  <c r="BE2024" i="32" s="1"/>
  <c r="BB2024" i="32"/>
  <c r="BD2024" i="32" s="1"/>
  <c r="BA2024" i="32"/>
  <c r="AZ2024" i="32"/>
  <c r="AH2024" i="32"/>
  <c r="BP2023" i="32"/>
  <c r="BC2023" i="32"/>
  <c r="BE2023" i="32" s="1"/>
  <c r="BB2023" i="32"/>
  <c r="BD2023" i="32" s="1"/>
  <c r="BA2023" i="32"/>
  <c r="AZ2023" i="32"/>
  <c r="AH2023" i="32"/>
  <c r="BP2022" i="32"/>
  <c r="BE2022" i="32"/>
  <c r="BC2022" i="32"/>
  <c r="BB2022" i="32"/>
  <c r="BD2022" i="32" s="1"/>
  <c r="BA2022" i="32"/>
  <c r="AZ2022" i="32"/>
  <c r="AH2022" i="32"/>
  <c r="BP2021" i="32"/>
  <c r="BC2021" i="32"/>
  <c r="BE2021" i="32" s="1"/>
  <c r="BB2021" i="32"/>
  <c r="BD2021" i="32" s="1"/>
  <c r="BA2021" i="32"/>
  <c r="AZ2021" i="32"/>
  <c r="AH2021" i="32"/>
  <c r="BP2020" i="32"/>
  <c r="BC2020" i="32"/>
  <c r="BE2020" i="32" s="1"/>
  <c r="BB2020" i="32"/>
  <c r="BD2020" i="32" s="1"/>
  <c r="BA2020" i="32"/>
  <c r="AZ2020" i="32"/>
  <c r="AH2020" i="32"/>
  <c r="BP2019" i="32"/>
  <c r="BC2019" i="32"/>
  <c r="BE2019" i="32" s="1"/>
  <c r="BB2019" i="32"/>
  <c r="BD2019" i="32" s="1"/>
  <c r="BA2019" i="32"/>
  <c r="AZ2019" i="32"/>
  <c r="AH2019" i="32"/>
  <c r="BP2018" i="32"/>
  <c r="BE2018" i="32"/>
  <c r="BC2018" i="32"/>
  <c r="BB2018" i="32"/>
  <c r="BD2018" i="32" s="1"/>
  <c r="BA2018" i="32"/>
  <c r="AZ2018" i="32"/>
  <c r="AH2018" i="32"/>
  <c r="BP2017" i="32"/>
  <c r="BC2017" i="32"/>
  <c r="BE2017" i="32" s="1"/>
  <c r="BB2017" i="32"/>
  <c r="BD2017" i="32" s="1"/>
  <c r="BA2017" i="32"/>
  <c r="AZ2017" i="32"/>
  <c r="AH2017" i="32"/>
  <c r="BP2016" i="32"/>
  <c r="BC2016" i="32"/>
  <c r="BE2016" i="32" s="1"/>
  <c r="BB2016" i="32"/>
  <c r="BD2016" i="32" s="1"/>
  <c r="BA2016" i="32"/>
  <c r="AZ2016" i="32"/>
  <c r="AH2016" i="32"/>
  <c r="BP2015" i="32"/>
  <c r="BC2015" i="32"/>
  <c r="BE2015" i="32" s="1"/>
  <c r="BB2015" i="32"/>
  <c r="BD2015" i="32" s="1"/>
  <c r="BA2015" i="32"/>
  <c r="AZ2015" i="32"/>
  <c r="AH2015" i="32"/>
  <c r="BP2014" i="32"/>
  <c r="BC2014" i="32"/>
  <c r="BE2014" i="32" s="1"/>
  <c r="BB2014" i="32"/>
  <c r="BD2014" i="32" s="1"/>
  <c r="BA2014" i="32"/>
  <c r="AH2014" i="32"/>
  <c r="BP2013" i="32"/>
  <c r="BC2013" i="32"/>
  <c r="BE2013" i="32" s="1"/>
  <c r="BB2013" i="32"/>
  <c r="BD2013" i="32" s="1"/>
  <c r="BA2013" i="32"/>
  <c r="AZ2013" i="32"/>
  <c r="AH2013" i="32"/>
  <c r="BP2012" i="32"/>
  <c r="BC2012" i="32"/>
  <c r="BE2012" i="32" s="1"/>
  <c r="BB2012" i="32"/>
  <c r="BD2012" i="32" s="1"/>
  <c r="AH2012" i="32"/>
  <c r="BP2011" i="32"/>
  <c r="BC2011" i="32"/>
  <c r="BE2011" i="32" s="1"/>
  <c r="BB2011" i="32"/>
  <c r="BD2011" i="32" s="1"/>
  <c r="BA2011" i="32"/>
  <c r="AZ2011" i="32"/>
  <c r="AH2011" i="32"/>
  <c r="BP2010" i="32"/>
  <c r="BC2010" i="32"/>
  <c r="BE2010" i="32" s="1"/>
  <c r="BB2010" i="32"/>
  <c r="BD2010" i="32" s="1"/>
  <c r="BA2010" i="32"/>
  <c r="AZ2010" i="32"/>
  <c r="AH2010" i="32"/>
  <c r="BP2009" i="32"/>
  <c r="BC2009" i="32"/>
  <c r="BE2009" i="32" s="1"/>
  <c r="BB2009" i="32"/>
  <c r="BD2009" i="32" s="1"/>
  <c r="BA2009" i="32"/>
  <c r="AZ2009" i="32"/>
  <c r="AH2009" i="32"/>
  <c r="BP2008" i="32"/>
  <c r="BC2008" i="32"/>
  <c r="BE2008" i="32" s="1"/>
  <c r="BB2008" i="32"/>
  <c r="BD2008" i="32" s="1"/>
  <c r="BA2008" i="32"/>
  <c r="AZ2008" i="32"/>
  <c r="AH2008" i="32"/>
  <c r="BP2007" i="32"/>
  <c r="BC2007" i="32"/>
  <c r="BE2007" i="32" s="1"/>
  <c r="BB2007" i="32"/>
  <c r="BD2007" i="32" s="1"/>
  <c r="BA2007" i="32"/>
  <c r="AZ2007" i="32"/>
  <c r="AH2007" i="32"/>
  <c r="BP2006" i="32"/>
  <c r="BC2006" i="32"/>
  <c r="BE2006" i="32" s="1"/>
  <c r="BB2006" i="32"/>
  <c r="BD2006" i="32" s="1"/>
  <c r="BA2006" i="32"/>
  <c r="AZ2006" i="32"/>
  <c r="AH2006" i="32"/>
  <c r="BP2005" i="32"/>
  <c r="BC2005" i="32"/>
  <c r="BE2005" i="32" s="1"/>
  <c r="BB2005" i="32"/>
  <c r="BD2005" i="32" s="1"/>
  <c r="BA2005" i="32"/>
  <c r="AZ2005" i="32"/>
  <c r="AH2005" i="32"/>
  <c r="BP2004" i="32"/>
  <c r="BC2004" i="32"/>
  <c r="BE2004" i="32" s="1"/>
  <c r="BB2004" i="32"/>
  <c r="BD2004" i="32" s="1"/>
  <c r="BA2004" i="32"/>
  <c r="AZ2004" i="32"/>
  <c r="AH2004" i="32"/>
  <c r="BP2003" i="32"/>
  <c r="BC2003" i="32"/>
  <c r="BE2003" i="32" s="1"/>
  <c r="BB2003" i="32"/>
  <c r="BD2003" i="32" s="1"/>
  <c r="BA2003" i="32"/>
  <c r="AZ2003" i="32"/>
  <c r="AH2003" i="32"/>
  <c r="BP2002" i="32"/>
  <c r="BC2002" i="32"/>
  <c r="BE2002" i="32" s="1"/>
  <c r="BB2002" i="32"/>
  <c r="BD2002" i="32" s="1"/>
  <c r="BA2002" i="32"/>
  <c r="AZ2002" i="32"/>
  <c r="AH2002" i="32"/>
  <c r="BP2001" i="32"/>
  <c r="BC2001" i="32"/>
  <c r="BE2001" i="32" s="1"/>
  <c r="BB2001" i="32"/>
  <c r="BD2001" i="32" s="1"/>
  <c r="BA2001" i="32"/>
  <c r="AZ2001" i="32"/>
  <c r="AH2001" i="32"/>
  <c r="BP2000" i="32"/>
  <c r="BC2000" i="32"/>
  <c r="BE2000" i="32" s="1"/>
  <c r="BB2000" i="32"/>
  <c r="BD2000" i="32" s="1"/>
  <c r="BA2000" i="32"/>
  <c r="AZ2000" i="32"/>
  <c r="AH2000" i="32"/>
  <c r="BP1999" i="32"/>
  <c r="BC1999" i="32"/>
  <c r="BE1999" i="32" s="1"/>
  <c r="BB1999" i="32"/>
  <c r="BD1999" i="32" s="1"/>
  <c r="BA1999" i="32"/>
  <c r="AZ1999" i="32"/>
  <c r="AH1999" i="32"/>
  <c r="BP1998" i="32"/>
  <c r="BC1998" i="32"/>
  <c r="BE1998" i="32" s="1"/>
  <c r="BB1998" i="32"/>
  <c r="BD1998" i="32" s="1"/>
  <c r="BA1998" i="32"/>
  <c r="AZ1998" i="32"/>
  <c r="AH1998" i="32"/>
  <c r="BP1997" i="32"/>
  <c r="BC1997" i="32"/>
  <c r="BE1997" i="32" s="1"/>
  <c r="BB1997" i="32"/>
  <c r="BD1997" i="32" s="1"/>
  <c r="BA1997" i="32"/>
  <c r="AZ1997" i="32"/>
  <c r="AH1997" i="32"/>
  <c r="BP1996" i="32"/>
  <c r="BC1996" i="32"/>
  <c r="BE1996" i="32" s="1"/>
  <c r="BB1996" i="32"/>
  <c r="BD1996" i="32" s="1"/>
  <c r="BA1996" i="32"/>
  <c r="AZ1996" i="32"/>
  <c r="AH1996" i="32"/>
  <c r="BP1995" i="32"/>
  <c r="BC1995" i="32"/>
  <c r="BE1995" i="32" s="1"/>
  <c r="BB1995" i="32"/>
  <c r="BD1995" i="32" s="1"/>
  <c r="BA1995" i="32"/>
  <c r="AZ1995" i="32"/>
  <c r="AH1995" i="32"/>
  <c r="BP1994" i="32"/>
  <c r="BD1994" i="32"/>
  <c r="BC1994" i="32"/>
  <c r="BE1994" i="32" s="1"/>
  <c r="BB1994" i="32"/>
  <c r="BA1994" i="32"/>
  <c r="AH1994" i="32"/>
  <c r="BP1993" i="32"/>
  <c r="BC1993" i="32"/>
  <c r="BE1993" i="32" s="1"/>
  <c r="BB1993" i="32"/>
  <c r="BD1993" i="32" s="1"/>
  <c r="BA1993" i="32"/>
  <c r="AZ1993" i="32"/>
  <c r="AH1993" i="32"/>
  <c r="BP1987" i="32"/>
  <c r="BC1987" i="32"/>
  <c r="BE1987" i="32" s="1"/>
  <c r="BB1987" i="32"/>
  <c r="BD1987" i="32" s="1"/>
  <c r="AZ1987" i="32"/>
  <c r="AH1987" i="32"/>
  <c r="BP1986" i="32"/>
  <c r="BE1986" i="32"/>
  <c r="BC1986" i="32"/>
  <c r="BB1986" i="32"/>
  <c r="BD1986" i="32" s="1"/>
  <c r="BA1986" i="32"/>
  <c r="AZ1986" i="32"/>
  <c r="AH1986" i="32"/>
  <c r="BP1985" i="32"/>
  <c r="BC1985" i="32"/>
  <c r="BE1985" i="32" s="1"/>
  <c r="BB1985" i="32"/>
  <c r="BD1985" i="32" s="1"/>
  <c r="BA1985" i="32"/>
  <c r="AZ1985" i="32"/>
  <c r="AH1985" i="32"/>
  <c r="BP1984" i="32"/>
  <c r="BC1984" i="32"/>
  <c r="BE1984" i="32" s="1"/>
  <c r="BB1984" i="32"/>
  <c r="BD1984" i="32" s="1"/>
  <c r="BA1984" i="32"/>
  <c r="AZ1984" i="32"/>
  <c r="AH1984" i="32"/>
  <c r="BP1983" i="32"/>
  <c r="BC1983" i="32"/>
  <c r="BE1983" i="32" s="1"/>
  <c r="BB1983" i="32"/>
  <c r="BD1983" i="32" s="1"/>
  <c r="BA1983" i="32"/>
  <c r="AZ1983" i="32"/>
  <c r="AH1983" i="32"/>
  <c r="BP1982" i="32"/>
  <c r="BC1982" i="32"/>
  <c r="BE1982" i="32" s="1"/>
  <c r="BB1982" i="32"/>
  <c r="BD1982" i="32" s="1"/>
  <c r="BA1982" i="32"/>
  <c r="AZ1982" i="32"/>
  <c r="AH1982" i="32"/>
  <c r="BP1981" i="32"/>
  <c r="BC1981" i="32"/>
  <c r="BE1981" i="32" s="1"/>
  <c r="BB1981" i="32"/>
  <c r="BD1981" i="32" s="1"/>
  <c r="BA1981" i="32"/>
  <c r="AZ1981" i="32"/>
  <c r="AH1981" i="32"/>
  <c r="BP1980" i="32"/>
  <c r="BC1980" i="32"/>
  <c r="BE1980" i="32" s="1"/>
  <c r="BB1980" i="32"/>
  <c r="BD1980" i="32" s="1"/>
  <c r="BA1980" i="32"/>
  <c r="AZ1980" i="32"/>
  <c r="AH1980" i="32"/>
  <c r="BP1979" i="32"/>
  <c r="BC1979" i="32"/>
  <c r="BE1979" i="32" s="1"/>
  <c r="BB1979" i="32"/>
  <c r="BD1979" i="32" s="1"/>
  <c r="BA1979" i="32"/>
  <c r="AZ1979" i="32"/>
  <c r="AH1979" i="32"/>
  <c r="BP1978" i="32"/>
  <c r="BC1978" i="32"/>
  <c r="BE1978" i="32" s="1"/>
  <c r="BB1978" i="32"/>
  <c r="BD1978" i="32" s="1"/>
  <c r="BA1978" i="32"/>
  <c r="AZ1978" i="32"/>
  <c r="AH1978" i="32"/>
  <c r="BP1977" i="32"/>
  <c r="BC1977" i="32"/>
  <c r="BE1977" i="32" s="1"/>
  <c r="BB1977" i="32"/>
  <c r="BD1977" i="32" s="1"/>
  <c r="BA1977" i="32"/>
  <c r="AZ1977" i="32"/>
  <c r="AH1977" i="32"/>
  <c r="BP1971" i="32"/>
  <c r="BC1971" i="32"/>
  <c r="BE1971" i="32" s="1"/>
  <c r="BB1971" i="32"/>
  <c r="BD1971" i="32" s="1"/>
  <c r="AZ1971" i="32"/>
  <c r="AH1971" i="32"/>
  <c r="BP1970" i="32"/>
  <c r="BC1970" i="32"/>
  <c r="BE1970" i="32" s="1"/>
  <c r="BB1970" i="32"/>
  <c r="BD1970" i="32" s="1"/>
  <c r="AZ1970" i="32"/>
  <c r="AH1970" i="32"/>
  <c r="BP1969" i="32"/>
  <c r="BC1969" i="32"/>
  <c r="BE1969" i="32" s="1"/>
  <c r="BB1969" i="32"/>
  <c r="BD1969" i="32" s="1"/>
  <c r="BA1969" i="32"/>
  <c r="AZ1969" i="32"/>
  <c r="AH1969" i="32"/>
  <c r="BP1968" i="32"/>
  <c r="BC1968" i="32"/>
  <c r="BE1968" i="32" s="1"/>
  <c r="BB1968" i="32"/>
  <c r="BD1968" i="32" s="1"/>
  <c r="BA1968" i="32"/>
  <c r="AZ1968" i="32"/>
  <c r="AH1968" i="32"/>
  <c r="BP1967" i="32"/>
  <c r="BC1967" i="32"/>
  <c r="BE1967" i="32" s="1"/>
  <c r="BB1967" i="32"/>
  <c r="BD1967" i="32" s="1"/>
  <c r="BA1967" i="32"/>
  <c r="AZ1967" i="32"/>
  <c r="AH1967" i="32"/>
  <c r="BP1966" i="32"/>
  <c r="BC1966" i="32"/>
  <c r="BE1966" i="32" s="1"/>
  <c r="BB1966" i="32"/>
  <c r="BD1966" i="32" s="1"/>
  <c r="BA1966" i="32"/>
  <c r="AZ1966" i="32"/>
  <c r="AH1966" i="32"/>
  <c r="BP1965" i="32"/>
  <c r="BC1965" i="32"/>
  <c r="BE1965" i="32" s="1"/>
  <c r="BB1965" i="32"/>
  <c r="BD1965" i="32" s="1"/>
  <c r="BA1965" i="32"/>
  <c r="AZ1965" i="32"/>
  <c r="AH1965" i="32"/>
  <c r="BP1964" i="32"/>
  <c r="BC1964" i="32"/>
  <c r="BE1964" i="32" s="1"/>
  <c r="BB1964" i="32"/>
  <c r="BD1964" i="32" s="1"/>
  <c r="BA1964" i="32"/>
  <c r="AZ1964" i="32"/>
  <c r="AH1964" i="32"/>
  <c r="BP1963" i="32"/>
  <c r="BC1963" i="32"/>
  <c r="BE1963" i="32" s="1"/>
  <c r="BB1963" i="32"/>
  <c r="BD1963" i="32" s="1"/>
  <c r="AZ1963" i="32"/>
  <c r="AH1963" i="32"/>
  <c r="BP1962" i="32"/>
  <c r="BC1962" i="32"/>
  <c r="BE1962" i="32" s="1"/>
  <c r="BB1962" i="32"/>
  <c r="BD1962" i="32" s="1"/>
  <c r="BA1962" i="32"/>
  <c r="AZ1962" i="32"/>
  <c r="AH1962" i="32"/>
  <c r="BP1961" i="32"/>
  <c r="BC1961" i="32"/>
  <c r="BE1961" i="32" s="1"/>
  <c r="BB1961" i="32"/>
  <c r="BD1961" i="32" s="1"/>
  <c r="BA1961" i="32"/>
  <c r="AZ1961" i="32"/>
  <c r="AH1961" i="32"/>
  <c r="BP1960" i="32"/>
  <c r="BE1960" i="32"/>
  <c r="BC1960" i="32"/>
  <c r="BB1960" i="32"/>
  <c r="BD1960" i="32" s="1"/>
  <c r="BA1960" i="32"/>
  <c r="AZ1960" i="32"/>
  <c r="AH1960" i="32"/>
  <c r="BP1959" i="32"/>
  <c r="BC1959" i="32"/>
  <c r="BE1959" i="32" s="1"/>
  <c r="BB1959" i="32"/>
  <c r="BD1959" i="32" s="1"/>
  <c r="BA1959" i="32"/>
  <c r="AZ1959" i="32"/>
  <c r="AH1959" i="32"/>
  <c r="BP1958" i="32"/>
  <c r="BC1958" i="32"/>
  <c r="BE1958" i="32" s="1"/>
  <c r="BB1958" i="32"/>
  <c r="BD1958" i="32" s="1"/>
  <c r="BA1958" i="32"/>
  <c r="AZ1958" i="32"/>
  <c r="AH1958" i="32"/>
  <c r="BP1957" i="32"/>
  <c r="BD1957" i="32"/>
  <c r="BC1957" i="32"/>
  <c r="BE1957" i="32" s="1"/>
  <c r="BB1957" i="32"/>
  <c r="BA1957" i="32"/>
  <c r="AZ1957" i="32"/>
  <c r="AH1957" i="32"/>
  <c r="BP1956" i="32"/>
  <c r="BC1956" i="32"/>
  <c r="BE1956" i="32" s="1"/>
  <c r="BB1956" i="32"/>
  <c r="BD1956" i="32" s="1"/>
  <c r="AZ1956" i="32"/>
  <c r="AH1956" i="32"/>
  <c r="BP1955" i="32"/>
  <c r="BC1955" i="32"/>
  <c r="BE1955" i="32" s="1"/>
  <c r="BB1955" i="32"/>
  <c r="BD1955" i="32" s="1"/>
  <c r="BA1955" i="32"/>
  <c r="AZ1955" i="32"/>
  <c r="AH1955" i="32"/>
  <c r="BP1954" i="32"/>
  <c r="BC1954" i="32"/>
  <c r="BE1954" i="32" s="1"/>
  <c r="BB1954" i="32"/>
  <c r="BD1954" i="32" s="1"/>
  <c r="BA1954" i="32"/>
  <c r="AZ1954" i="32"/>
  <c r="AH1954" i="32"/>
  <c r="BP1953" i="32"/>
  <c r="BD1953" i="32"/>
  <c r="BC1953" i="32"/>
  <c r="BE1953" i="32" s="1"/>
  <c r="BB1953" i="32"/>
  <c r="BA1953" i="32"/>
  <c r="AZ1953" i="32"/>
  <c r="AH1953" i="32"/>
  <c r="BP1952" i="32"/>
  <c r="BC1952" i="32"/>
  <c r="BE1952" i="32" s="1"/>
  <c r="BB1952" i="32"/>
  <c r="BD1952" i="32" s="1"/>
  <c r="AZ1952" i="32"/>
  <c r="AH1952" i="32"/>
  <c r="BP1951" i="32"/>
  <c r="BC1951" i="32"/>
  <c r="BE1951" i="32" s="1"/>
  <c r="BB1951" i="32"/>
  <c r="BD1951" i="32" s="1"/>
  <c r="BA1951" i="32"/>
  <c r="AZ1951" i="32"/>
  <c r="AH1951" i="32"/>
  <c r="BP1950" i="32"/>
  <c r="BC1950" i="32"/>
  <c r="BE1950" i="32" s="1"/>
  <c r="BB1950" i="32"/>
  <c r="BD1950" i="32" s="1"/>
  <c r="AZ1950" i="32"/>
  <c r="AH1950" i="32"/>
  <c r="BP1949" i="32"/>
  <c r="BC1949" i="32"/>
  <c r="BE1949" i="32" s="1"/>
  <c r="BB1949" i="32"/>
  <c r="BD1949" i="32" s="1"/>
  <c r="BA1949" i="32"/>
  <c r="AZ1949" i="32"/>
  <c r="AH1949" i="32"/>
  <c r="BP1948" i="32"/>
  <c r="BC1948" i="32"/>
  <c r="BE1948" i="32" s="1"/>
  <c r="BB1948" i="32"/>
  <c r="BD1948" i="32" s="1"/>
  <c r="AZ1948" i="32"/>
  <c r="AH1948" i="32"/>
  <c r="BP1947" i="32"/>
  <c r="BC1947" i="32"/>
  <c r="BE1947" i="32" s="1"/>
  <c r="BB1947" i="32"/>
  <c r="BD1947" i="32" s="1"/>
  <c r="BA1947" i="32"/>
  <c r="AZ1947" i="32"/>
  <c r="AH1947" i="32"/>
  <c r="BP1946" i="32"/>
  <c r="BC1946" i="32"/>
  <c r="BE1946" i="32" s="1"/>
  <c r="BB1946" i="32"/>
  <c r="BD1946" i="32" s="1"/>
  <c r="BA1946" i="32"/>
  <c r="AZ1946" i="32"/>
  <c r="AH1946" i="32"/>
  <c r="BP1945" i="32"/>
  <c r="BC1945" i="32"/>
  <c r="BE1945" i="32" s="1"/>
  <c r="BB1945" i="32"/>
  <c r="BD1945" i="32" s="1"/>
  <c r="AZ1945" i="32"/>
  <c r="AH1945" i="32"/>
  <c r="BP1944" i="32"/>
  <c r="BC1944" i="32"/>
  <c r="BE1944" i="32" s="1"/>
  <c r="BB1944" i="32"/>
  <c r="BD1944" i="32" s="1"/>
  <c r="BA1944" i="32"/>
  <c r="AZ1944" i="32"/>
  <c r="AH1944" i="32"/>
  <c r="BP1943" i="32"/>
  <c r="BD1943" i="32"/>
  <c r="BC1943" i="32"/>
  <c r="BE1943" i="32" s="1"/>
  <c r="BB1943" i="32"/>
  <c r="BA1943" i="32"/>
  <c r="AZ1943" i="32"/>
  <c r="AH1943" i="32"/>
  <c r="BP1942" i="32"/>
  <c r="BC1942" i="32"/>
  <c r="BE1942" i="32" s="1"/>
  <c r="BB1942" i="32"/>
  <c r="BD1942" i="32" s="1"/>
  <c r="AZ1942" i="32"/>
  <c r="AH1942" i="32"/>
  <c r="BP1941" i="32"/>
  <c r="BC1941" i="32"/>
  <c r="BE1941" i="32" s="1"/>
  <c r="BB1941" i="32"/>
  <c r="BD1941" i="32" s="1"/>
  <c r="BA1941" i="32"/>
  <c r="AZ1941" i="32"/>
  <c r="AH1941" i="32"/>
  <c r="BP1940" i="32"/>
  <c r="BC1940" i="32"/>
  <c r="BE1940" i="32" s="1"/>
  <c r="BB1940" i="32"/>
  <c r="BD1940" i="32" s="1"/>
  <c r="BA1940" i="32"/>
  <c r="AZ1940" i="32"/>
  <c r="AH1940" i="32"/>
  <c r="BP1939" i="32"/>
  <c r="BC1939" i="32"/>
  <c r="BE1939" i="32" s="1"/>
  <c r="BB1939" i="32"/>
  <c r="BD1939" i="32" s="1"/>
  <c r="BA1939" i="32"/>
  <c r="AZ1939" i="32"/>
  <c r="AH1939" i="32"/>
  <c r="BP1938" i="32"/>
  <c r="BC1938" i="32"/>
  <c r="BE1938" i="32" s="1"/>
  <c r="BB1938" i="32"/>
  <c r="BD1938" i="32" s="1"/>
  <c r="BA1938" i="32"/>
  <c r="AZ1938" i="32"/>
  <c r="AH1938" i="32"/>
  <c r="BP1937" i="32"/>
  <c r="BC1937" i="32"/>
  <c r="BE1937" i="32" s="1"/>
  <c r="BB1937" i="32"/>
  <c r="BD1937" i="32" s="1"/>
  <c r="BA1937" i="32"/>
  <c r="AZ1937" i="32"/>
  <c r="AH1937" i="32"/>
  <c r="BP1936" i="32"/>
  <c r="BC1936" i="32"/>
  <c r="BE1936" i="32" s="1"/>
  <c r="BB1936" i="32"/>
  <c r="BD1936" i="32" s="1"/>
  <c r="BA1936" i="32"/>
  <c r="AH1936" i="32"/>
  <c r="BP1935" i="32"/>
  <c r="BC1935" i="32"/>
  <c r="BE1935" i="32" s="1"/>
  <c r="BB1935" i="32"/>
  <c r="BD1935" i="32" s="1"/>
  <c r="BA1935" i="32"/>
  <c r="AZ1935" i="32"/>
  <c r="AH1935" i="32"/>
  <c r="BP1934" i="32"/>
  <c r="BC1934" i="32"/>
  <c r="BE1934" i="32" s="1"/>
  <c r="BB1934" i="32"/>
  <c r="BD1934" i="32" s="1"/>
  <c r="BA1934" i="32"/>
  <c r="AZ1934" i="32"/>
  <c r="AH1934" i="32"/>
  <c r="BP1933" i="32"/>
  <c r="BC1933" i="32"/>
  <c r="BE1933" i="32" s="1"/>
  <c r="BB1933" i="32"/>
  <c r="BD1933" i="32" s="1"/>
  <c r="BA1933" i="32"/>
  <c r="AZ1933" i="32"/>
  <c r="AH1933" i="32"/>
  <c r="BP1932" i="32"/>
  <c r="BC1932" i="32"/>
  <c r="BE1932" i="32" s="1"/>
  <c r="BB1932" i="32"/>
  <c r="BD1932" i="32" s="1"/>
  <c r="BA1932" i="32"/>
  <c r="AZ1932" i="32"/>
  <c r="AH1932" i="32"/>
  <c r="BP1931" i="32"/>
  <c r="BC1931" i="32"/>
  <c r="BE1931" i="32" s="1"/>
  <c r="BB1931" i="32"/>
  <c r="BD1931" i="32" s="1"/>
  <c r="BA1931" i="32"/>
  <c r="AZ1931" i="32"/>
  <c r="AH1931" i="32"/>
  <c r="BP1930" i="32"/>
  <c r="BC1930" i="32"/>
  <c r="BE1930" i="32" s="1"/>
  <c r="BB1930" i="32"/>
  <c r="BD1930" i="32" s="1"/>
  <c r="BA1930" i="32"/>
  <c r="AZ1930" i="32"/>
  <c r="AH1930" i="32"/>
  <c r="BP1929" i="32"/>
  <c r="BC1929" i="32"/>
  <c r="BE1929" i="32" s="1"/>
  <c r="BB1929" i="32"/>
  <c r="BD1929" i="32" s="1"/>
  <c r="BA1929" i="32"/>
  <c r="AZ1929" i="32"/>
  <c r="AH1929" i="32"/>
  <c r="BP1928" i="32"/>
  <c r="BD1928" i="32"/>
  <c r="BC1928" i="32"/>
  <c r="BE1928" i="32" s="1"/>
  <c r="BB1928" i="32"/>
  <c r="BA1928" i="32"/>
  <c r="AZ1928" i="32"/>
  <c r="AH1928" i="32"/>
  <c r="BP1927" i="32"/>
  <c r="BC1927" i="32"/>
  <c r="BE1927" i="32" s="1"/>
  <c r="BB1927" i="32"/>
  <c r="BD1927" i="32" s="1"/>
  <c r="BA1927" i="32"/>
  <c r="AZ1927" i="32"/>
  <c r="AH1927" i="32"/>
  <c r="BP1926" i="32"/>
  <c r="BC1926" i="32"/>
  <c r="BE1926" i="32" s="1"/>
  <c r="BB1926" i="32"/>
  <c r="BD1926" i="32" s="1"/>
  <c r="BA1926" i="32"/>
  <c r="AZ1926" i="32"/>
  <c r="AH1926" i="32"/>
  <c r="BP1920" i="32"/>
  <c r="BC1920" i="32"/>
  <c r="BE1920" i="32" s="1"/>
  <c r="BB1920" i="32"/>
  <c r="BD1920" i="32" s="1"/>
  <c r="AZ1920" i="32"/>
  <c r="AG1920" i="32"/>
  <c r="BP1919" i="32"/>
  <c r="BC1919" i="32"/>
  <c r="BE1919" i="32" s="1"/>
  <c r="BB1919" i="32"/>
  <c r="BD1919" i="32" s="1"/>
  <c r="BA1919" i="32"/>
  <c r="AZ1919" i="32"/>
  <c r="AG1919" i="32"/>
  <c r="AH1919" i="32" s="1"/>
  <c r="BP1918" i="32"/>
  <c r="BC1918" i="32"/>
  <c r="BE1918" i="32" s="1"/>
  <c r="BB1918" i="32"/>
  <c r="BD1918" i="32" s="1"/>
  <c r="AZ1918" i="32"/>
  <c r="AG1918" i="32"/>
  <c r="BP1917" i="32"/>
  <c r="BC1917" i="32"/>
  <c r="BE1917" i="32" s="1"/>
  <c r="BB1917" i="32"/>
  <c r="BD1917" i="32" s="1"/>
  <c r="BA1917" i="32"/>
  <c r="AZ1917" i="32"/>
  <c r="AH1917" i="32"/>
  <c r="AG1917" i="32"/>
  <c r="BP1916" i="32"/>
  <c r="BC1916" i="32"/>
  <c r="BE1916" i="32" s="1"/>
  <c r="BB1916" i="32"/>
  <c r="BD1916" i="32" s="1"/>
  <c r="BA1916" i="32"/>
  <c r="AZ1916" i="32"/>
  <c r="AG1916" i="32"/>
  <c r="BP1915" i="32"/>
  <c r="BC1915" i="32"/>
  <c r="BE1915" i="32" s="1"/>
  <c r="BB1915" i="32"/>
  <c r="BD1915" i="32" s="1"/>
  <c r="BA1915" i="32"/>
  <c r="AZ1915" i="32"/>
  <c r="AG1915" i="32"/>
  <c r="AH1915" i="32" s="1"/>
  <c r="BP1914" i="32"/>
  <c r="BC1914" i="32"/>
  <c r="BE1914" i="32" s="1"/>
  <c r="BB1914" i="32"/>
  <c r="BD1914" i="32" s="1"/>
  <c r="BA1914" i="32"/>
  <c r="AZ1914" i="32"/>
  <c r="AG1914" i="32"/>
  <c r="BP1913" i="32"/>
  <c r="BC1913" i="32"/>
  <c r="BE1913" i="32" s="1"/>
  <c r="BB1913" i="32"/>
  <c r="BD1913" i="32" s="1"/>
  <c r="BA1913" i="32"/>
  <c r="AZ1913" i="32"/>
  <c r="AG1913" i="32"/>
  <c r="BP1912" i="32"/>
  <c r="BC1912" i="32"/>
  <c r="BE1912" i="32" s="1"/>
  <c r="BB1912" i="32"/>
  <c r="BD1912" i="32" s="1"/>
  <c r="BA1912" i="32"/>
  <c r="AZ1912" i="32"/>
  <c r="AG1912" i="32"/>
  <c r="BP1911" i="32"/>
  <c r="BC1911" i="32"/>
  <c r="BE1911" i="32" s="1"/>
  <c r="BB1911" i="32"/>
  <c r="BD1911" i="32" s="1"/>
  <c r="BA1911" i="32"/>
  <c r="AZ1911" i="32"/>
  <c r="AG1911" i="32"/>
  <c r="BP1910" i="32"/>
  <c r="BC1910" i="32"/>
  <c r="BE1910" i="32" s="1"/>
  <c r="BB1910" i="32"/>
  <c r="BD1910" i="32" s="1"/>
  <c r="BA1910" i="32"/>
  <c r="AZ1910" i="32"/>
  <c r="AG1910" i="32"/>
  <c r="BP1909" i="32"/>
  <c r="BD1909" i="32"/>
  <c r="BC1909" i="32"/>
  <c r="BE1909" i="32" s="1"/>
  <c r="BB1909" i="32"/>
  <c r="AZ1909" i="32"/>
  <c r="AH1909" i="32"/>
  <c r="AG1909" i="32"/>
  <c r="BP1908" i="32"/>
  <c r="BD1908" i="32"/>
  <c r="BC1908" i="32"/>
  <c r="BE1908" i="32" s="1"/>
  <c r="BB1908" i="32"/>
  <c r="BA1908" i="32"/>
  <c r="AZ1908" i="32"/>
  <c r="AG1908" i="32"/>
  <c r="AH1908" i="32" s="1"/>
  <c r="BP1907" i="32"/>
  <c r="BC1907" i="32"/>
  <c r="BE1907" i="32" s="1"/>
  <c r="BB1907" i="32"/>
  <c r="BD1907" i="32" s="1"/>
  <c r="BA1907" i="32"/>
  <c r="AZ1907" i="32"/>
  <c r="AG1907" i="32"/>
  <c r="BP1906" i="32"/>
  <c r="BE1906" i="32"/>
  <c r="BC1906" i="32"/>
  <c r="BB1906" i="32"/>
  <c r="BD1906" i="32" s="1"/>
  <c r="BA1906" i="32"/>
  <c r="AZ1906" i="32"/>
  <c r="AG1906" i="32"/>
  <c r="AH1906" i="32" s="1"/>
  <c r="BP1905" i="32"/>
  <c r="BC1905" i="32"/>
  <c r="BE1905" i="32" s="1"/>
  <c r="BB1905" i="32"/>
  <c r="BD1905" i="32" s="1"/>
  <c r="BA1905" i="32"/>
  <c r="AZ1905" i="32"/>
  <c r="AG1905" i="32"/>
  <c r="BP1904" i="32"/>
  <c r="BC1904" i="32"/>
  <c r="BE1904" i="32" s="1"/>
  <c r="BB1904" i="32"/>
  <c r="BD1904" i="32" s="1"/>
  <c r="BA1904" i="32"/>
  <c r="AZ1904" i="32"/>
  <c r="AG1904" i="32"/>
  <c r="AH1904" i="32" s="1"/>
  <c r="BP1903" i="32"/>
  <c r="BC1903" i="32"/>
  <c r="BE1903" i="32" s="1"/>
  <c r="BB1903" i="32"/>
  <c r="BD1903" i="32" s="1"/>
  <c r="BA1903" i="32"/>
  <c r="AZ1903" i="32"/>
  <c r="AG1903" i="32"/>
  <c r="BP1902" i="32"/>
  <c r="BC1902" i="32"/>
  <c r="BE1902" i="32" s="1"/>
  <c r="BB1902" i="32"/>
  <c r="BD1902" i="32" s="1"/>
  <c r="BA1902" i="32"/>
  <c r="AZ1902" i="32"/>
  <c r="AG1902" i="32"/>
  <c r="AH1902" i="32" s="1"/>
  <c r="BP1901" i="32"/>
  <c r="BC1901" i="32"/>
  <c r="BE1901" i="32" s="1"/>
  <c r="BB1901" i="32"/>
  <c r="BD1901" i="32" s="1"/>
  <c r="BA1901" i="32"/>
  <c r="AZ1901" i="32"/>
  <c r="AG1901" i="32"/>
  <c r="BP1900" i="32"/>
  <c r="BC1900" i="32"/>
  <c r="BE1900" i="32" s="1"/>
  <c r="BB1900" i="32"/>
  <c r="BD1900" i="32" s="1"/>
  <c r="AZ1900" i="32"/>
  <c r="AG1900" i="32"/>
  <c r="BP1899" i="32"/>
  <c r="BC1899" i="32"/>
  <c r="BE1899" i="32" s="1"/>
  <c r="BB1899" i="32"/>
  <c r="BD1899" i="32" s="1"/>
  <c r="BA1899" i="32"/>
  <c r="AZ1899" i="32"/>
  <c r="AG1899" i="32"/>
  <c r="AH1899" i="32" s="1"/>
  <c r="BP1898" i="32"/>
  <c r="BC1898" i="32"/>
  <c r="BE1898" i="32" s="1"/>
  <c r="BB1898" i="32"/>
  <c r="BD1898" i="32" s="1"/>
  <c r="BA1898" i="32"/>
  <c r="AZ1898" i="32"/>
  <c r="AG1898" i="32"/>
  <c r="BP1897" i="32"/>
  <c r="BC1897" i="32"/>
  <c r="BE1897" i="32" s="1"/>
  <c r="BB1897" i="32"/>
  <c r="BD1897" i="32" s="1"/>
  <c r="BA1897" i="32"/>
  <c r="AZ1897" i="32"/>
  <c r="AG1897" i="32"/>
  <c r="AH1897" i="32" s="1"/>
  <c r="BP1896" i="32"/>
  <c r="BC1896" i="32"/>
  <c r="BE1896" i="32" s="1"/>
  <c r="BB1896" i="32"/>
  <c r="BD1896" i="32" s="1"/>
  <c r="BA1896" i="32"/>
  <c r="AZ1896" i="32"/>
  <c r="AG1896" i="32"/>
  <c r="BP1895" i="32"/>
  <c r="BD1895" i="32"/>
  <c r="BC1895" i="32"/>
  <c r="BE1895" i="32" s="1"/>
  <c r="BB1895" i="32"/>
  <c r="BA1895" i="32"/>
  <c r="AZ1895" i="32"/>
  <c r="AG1895" i="32"/>
  <c r="AH1895" i="32" s="1"/>
  <c r="BP1894" i="32"/>
  <c r="BC1894" i="32"/>
  <c r="BE1894" i="32" s="1"/>
  <c r="BB1894" i="32"/>
  <c r="BD1894" i="32" s="1"/>
  <c r="BA1894" i="32"/>
  <c r="AZ1894" i="32"/>
  <c r="AG1894" i="32"/>
  <c r="BP1893" i="32"/>
  <c r="BC1893" i="32"/>
  <c r="BE1893" i="32" s="1"/>
  <c r="BB1893" i="32"/>
  <c r="BD1893" i="32" s="1"/>
  <c r="BA1893" i="32"/>
  <c r="AZ1893" i="32"/>
  <c r="AG1893" i="32"/>
  <c r="AH1893" i="32" s="1"/>
  <c r="BP1892" i="32"/>
  <c r="BC1892" i="32"/>
  <c r="BE1892" i="32" s="1"/>
  <c r="BB1892" i="32"/>
  <c r="BD1892" i="32" s="1"/>
  <c r="BA1892" i="32"/>
  <c r="AZ1892" i="32"/>
  <c r="AG1892" i="32"/>
  <c r="BP1891" i="32"/>
  <c r="BC1891" i="32"/>
  <c r="BE1891" i="32" s="1"/>
  <c r="BB1891" i="32"/>
  <c r="BD1891" i="32" s="1"/>
  <c r="BA1891" i="32"/>
  <c r="AZ1891" i="32"/>
  <c r="AG1891" i="32"/>
  <c r="AH1891" i="32" s="1"/>
  <c r="BP1890" i="32"/>
  <c r="BC1890" i="32"/>
  <c r="BE1890" i="32" s="1"/>
  <c r="BB1890" i="32"/>
  <c r="BD1890" i="32" s="1"/>
  <c r="BA1890" i="32"/>
  <c r="AZ1890" i="32"/>
  <c r="AG1890" i="32"/>
  <c r="BP1889" i="32"/>
  <c r="BC1889" i="32"/>
  <c r="BE1889" i="32" s="1"/>
  <c r="BB1889" i="32"/>
  <c r="BD1889" i="32" s="1"/>
  <c r="BA1889" i="32"/>
  <c r="AZ1889" i="32"/>
  <c r="AG1889" i="32"/>
  <c r="AH1889" i="32" s="1"/>
  <c r="BP1888" i="32"/>
  <c r="BC1888" i="32"/>
  <c r="BE1888" i="32" s="1"/>
  <c r="BB1888" i="32"/>
  <c r="BD1888" i="32" s="1"/>
  <c r="BA1888" i="32"/>
  <c r="AZ1888" i="32"/>
  <c r="AG1888" i="32"/>
  <c r="BP1887" i="32"/>
  <c r="BD1887" i="32"/>
  <c r="BC1887" i="32"/>
  <c r="BE1887" i="32" s="1"/>
  <c r="BB1887" i="32"/>
  <c r="BA1887" i="32"/>
  <c r="AZ1887" i="32"/>
  <c r="AG1887" i="32"/>
  <c r="AH1887" i="32" s="1"/>
  <c r="BP1886" i="32"/>
  <c r="BC1886" i="32"/>
  <c r="BE1886" i="32" s="1"/>
  <c r="BB1886" i="32"/>
  <c r="BD1886" i="32" s="1"/>
  <c r="BA1886" i="32"/>
  <c r="AZ1886" i="32"/>
  <c r="AG1886" i="32"/>
  <c r="BP1885" i="32"/>
  <c r="BC1885" i="32"/>
  <c r="BE1885" i="32" s="1"/>
  <c r="BB1885" i="32"/>
  <c r="BD1885" i="32" s="1"/>
  <c r="BA1885" i="32"/>
  <c r="AZ1885" i="32"/>
  <c r="AG1885" i="32"/>
  <c r="BP1884" i="32"/>
  <c r="BC1884" i="32"/>
  <c r="BE1884" i="32" s="1"/>
  <c r="BB1884" i="32"/>
  <c r="BD1884" i="32" s="1"/>
  <c r="BA1884" i="32"/>
  <c r="AZ1884" i="32"/>
  <c r="AG1884" i="32"/>
  <c r="BP1883" i="32"/>
  <c r="BC1883" i="32"/>
  <c r="BE1883" i="32" s="1"/>
  <c r="BB1883" i="32"/>
  <c r="BD1883" i="32" s="1"/>
  <c r="BA1883" i="32"/>
  <c r="AZ1883" i="32"/>
  <c r="AG1883" i="32"/>
  <c r="BP1882" i="32"/>
  <c r="BC1882" i="32"/>
  <c r="BE1882" i="32" s="1"/>
  <c r="BB1882" i="32"/>
  <c r="BD1882" i="32" s="1"/>
  <c r="AZ1882" i="32"/>
  <c r="AG1882" i="32"/>
  <c r="BP1881" i="32"/>
  <c r="BC1881" i="32"/>
  <c r="BE1881" i="32" s="1"/>
  <c r="BB1881" i="32"/>
  <c r="BD1881" i="32" s="1"/>
  <c r="AZ1881" i="32"/>
  <c r="AG1881" i="32"/>
  <c r="BP1880" i="32"/>
  <c r="BC1880" i="32"/>
  <c r="BE1880" i="32" s="1"/>
  <c r="BB1880" i="32"/>
  <c r="BD1880" i="32" s="1"/>
  <c r="BA1880" i="32"/>
  <c r="AZ1880" i="32"/>
  <c r="AG1880" i="32"/>
  <c r="AH1880" i="32" s="1"/>
  <c r="BP1879" i="32"/>
  <c r="BC1879" i="32"/>
  <c r="BE1879" i="32" s="1"/>
  <c r="BB1879" i="32"/>
  <c r="BD1879" i="32" s="1"/>
  <c r="BA1879" i="32"/>
  <c r="AZ1879" i="32"/>
  <c r="AG1879" i="32"/>
  <c r="AH1879" i="32" s="1"/>
  <c r="BP1878" i="32"/>
  <c r="BC1878" i="32"/>
  <c r="BE1878" i="32" s="1"/>
  <c r="BB1878" i="32"/>
  <c r="BD1878" i="32" s="1"/>
  <c r="BA1878" i="32"/>
  <c r="AZ1878" i="32"/>
  <c r="AG1878" i="32"/>
  <c r="BP1877" i="32"/>
  <c r="BC1877" i="32"/>
  <c r="BE1877" i="32" s="1"/>
  <c r="BB1877" i="32"/>
  <c r="BD1877" i="32" s="1"/>
  <c r="BA1877" i="32"/>
  <c r="AZ1877" i="32"/>
  <c r="AG1877" i="32"/>
  <c r="AH1877" i="32" s="1"/>
  <c r="BP1876" i="32"/>
  <c r="BC1876" i="32"/>
  <c r="BE1876" i="32" s="1"/>
  <c r="BB1876" i="32"/>
  <c r="BD1876" i="32" s="1"/>
  <c r="BA1876" i="32"/>
  <c r="AZ1876" i="32"/>
  <c r="AG1876" i="32"/>
  <c r="BP1875" i="32"/>
  <c r="BC1875" i="32"/>
  <c r="BE1875" i="32" s="1"/>
  <c r="BB1875" i="32"/>
  <c r="BD1875" i="32" s="1"/>
  <c r="BA1875" i="32"/>
  <c r="AZ1875" i="32"/>
  <c r="AG1875" i="32"/>
  <c r="AH1875" i="32" s="1"/>
  <c r="BP1874" i="32"/>
  <c r="BC1874" i="32"/>
  <c r="BE1874" i="32" s="1"/>
  <c r="BB1874" i="32"/>
  <c r="BD1874" i="32" s="1"/>
  <c r="BA1874" i="32"/>
  <c r="AZ1874" i="32"/>
  <c r="AG1874" i="32"/>
  <c r="BP1873" i="32"/>
  <c r="BC1873" i="32"/>
  <c r="BE1873" i="32" s="1"/>
  <c r="BB1873" i="32"/>
  <c r="BD1873" i="32" s="1"/>
  <c r="BA1873" i="32"/>
  <c r="AZ1873" i="32"/>
  <c r="AG1873" i="32"/>
  <c r="AH1873" i="32" s="1"/>
  <c r="BP1872" i="32"/>
  <c r="BC1872" i="32"/>
  <c r="BE1872" i="32" s="1"/>
  <c r="BB1872" i="32"/>
  <c r="BD1872" i="32" s="1"/>
  <c r="BA1872" i="32"/>
  <c r="AZ1872" i="32"/>
  <c r="AG1872" i="32"/>
  <c r="BP1871" i="32"/>
  <c r="BC1871" i="32"/>
  <c r="BE1871" i="32" s="1"/>
  <c r="BB1871" i="32"/>
  <c r="BD1871" i="32" s="1"/>
  <c r="BA1871" i="32"/>
  <c r="AZ1871" i="32"/>
  <c r="AG1871" i="32"/>
  <c r="AH1871" i="32" s="1"/>
  <c r="BP1870" i="32"/>
  <c r="BC1870" i="32"/>
  <c r="BE1870" i="32" s="1"/>
  <c r="BB1870" i="32"/>
  <c r="BD1870" i="32" s="1"/>
  <c r="BA1870" i="32"/>
  <c r="AZ1870" i="32"/>
  <c r="AG1870" i="32"/>
  <c r="BP1869" i="32"/>
  <c r="BC1869" i="32"/>
  <c r="BE1869" i="32" s="1"/>
  <c r="BB1869" i="32"/>
  <c r="BD1869" i="32" s="1"/>
  <c r="BA1869" i="32"/>
  <c r="AZ1869" i="32"/>
  <c r="AG1869" i="32"/>
  <c r="AH1869" i="32" s="1"/>
  <c r="BP1868" i="32"/>
  <c r="BC1868" i="32"/>
  <c r="BE1868" i="32" s="1"/>
  <c r="BB1868" i="32"/>
  <c r="BD1868" i="32" s="1"/>
  <c r="BA1868" i="32"/>
  <c r="AZ1868" i="32"/>
  <c r="AG1868" i="32"/>
  <c r="BP1867" i="32"/>
  <c r="BC1867" i="32"/>
  <c r="BE1867" i="32" s="1"/>
  <c r="BB1867" i="32"/>
  <c r="BD1867" i="32" s="1"/>
  <c r="BA1867" i="32"/>
  <c r="AZ1867" i="32"/>
  <c r="AG1867" i="32"/>
  <c r="AH1867" i="32" s="1"/>
  <c r="BP1866" i="32"/>
  <c r="BC1866" i="32"/>
  <c r="BE1866" i="32" s="1"/>
  <c r="BB1866" i="32"/>
  <c r="BD1866" i="32" s="1"/>
  <c r="BA1866" i="32"/>
  <c r="AZ1866" i="32"/>
  <c r="AG1866" i="32"/>
  <c r="BP1865" i="32"/>
  <c r="BC1865" i="32"/>
  <c r="BE1865" i="32" s="1"/>
  <c r="BB1865" i="32"/>
  <c r="BD1865" i="32" s="1"/>
  <c r="BA1865" i="32"/>
  <c r="AZ1865" i="32"/>
  <c r="AG1865" i="32"/>
  <c r="BP1864" i="32"/>
  <c r="BC1864" i="32"/>
  <c r="BE1864" i="32" s="1"/>
  <c r="BB1864" i="32"/>
  <c r="BD1864" i="32" s="1"/>
  <c r="BA1864" i="32"/>
  <c r="AZ1864" i="32"/>
  <c r="AG1864" i="32"/>
  <c r="BP1863" i="32"/>
  <c r="BC1863" i="32"/>
  <c r="BE1863" i="32" s="1"/>
  <c r="BB1863" i="32"/>
  <c r="BD1863" i="32" s="1"/>
  <c r="BA1863" i="32"/>
  <c r="AZ1863" i="32"/>
  <c r="AG1863" i="32"/>
  <c r="AH1863" i="32" s="1"/>
  <c r="BP1862" i="32"/>
  <c r="BC1862" i="32"/>
  <c r="BE1862" i="32" s="1"/>
  <c r="BB1862" i="32"/>
  <c r="BD1862" i="32" s="1"/>
  <c r="BA1862" i="32"/>
  <c r="AZ1862" i="32"/>
  <c r="AG1862" i="32"/>
  <c r="BP1861" i="32"/>
  <c r="BD1861" i="32"/>
  <c r="BC1861" i="32"/>
  <c r="BE1861" i="32" s="1"/>
  <c r="BB1861" i="32"/>
  <c r="BA1861" i="32"/>
  <c r="AZ1861" i="32"/>
  <c r="AG1861" i="32"/>
  <c r="AH1861" i="32" s="1"/>
  <c r="BP1860" i="32"/>
  <c r="BC1860" i="32"/>
  <c r="BE1860" i="32" s="1"/>
  <c r="BB1860" i="32"/>
  <c r="BD1860" i="32" s="1"/>
  <c r="BA1860" i="32"/>
  <c r="AZ1860" i="32"/>
  <c r="AG1860" i="32"/>
  <c r="BP1859" i="32"/>
  <c r="BC1859" i="32"/>
  <c r="BE1859" i="32" s="1"/>
  <c r="BB1859" i="32"/>
  <c r="BD1859" i="32" s="1"/>
  <c r="BA1859" i="32"/>
  <c r="AZ1859" i="32"/>
  <c r="AH1859" i="32"/>
  <c r="AG1859" i="32"/>
  <c r="BP1858" i="32"/>
  <c r="BC1858" i="32"/>
  <c r="BE1858" i="32" s="1"/>
  <c r="BB1858" i="32"/>
  <c r="BD1858" i="32" s="1"/>
  <c r="BA1858" i="32"/>
  <c r="AZ1858" i="32"/>
  <c r="AG1858" i="32"/>
  <c r="BP1857" i="32"/>
  <c r="BC1857" i="32"/>
  <c r="BE1857" i="32" s="1"/>
  <c r="BB1857" i="32"/>
  <c r="BD1857" i="32" s="1"/>
  <c r="BA1857" i="32"/>
  <c r="AZ1857" i="32"/>
  <c r="AG1857" i="32"/>
  <c r="AH1857" i="32" s="1"/>
  <c r="BP1856" i="32"/>
  <c r="BC1856" i="32"/>
  <c r="BE1856" i="32" s="1"/>
  <c r="BB1856" i="32"/>
  <c r="BD1856" i="32" s="1"/>
  <c r="BA1856" i="32"/>
  <c r="AZ1856" i="32"/>
  <c r="AG1856" i="32"/>
  <c r="BP1855" i="32"/>
  <c r="BC1855" i="32"/>
  <c r="BE1855" i="32" s="1"/>
  <c r="BB1855" i="32"/>
  <c r="BD1855" i="32" s="1"/>
  <c r="BA1855" i="32"/>
  <c r="AZ1855" i="32"/>
  <c r="AG1855" i="32"/>
  <c r="AH1855" i="32" s="1"/>
  <c r="BP1854" i="32"/>
  <c r="BC1854" i="32"/>
  <c r="BE1854" i="32" s="1"/>
  <c r="BB1854" i="32"/>
  <c r="BD1854" i="32" s="1"/>
  <c r="BA1854" i="32"/>
  <c r="AZ1854" i="32"/>
  <c r="AG1854" i="32"/>
  <c r="BP1853" i="32"/>
  <c r="BC1853" i="32"/>
  <c r="BE1853" i="32" s="1"/>
  <c r="BB1853" i="32"/>
  <c r="BD1853" i="32" s="1"/>
  <c r="BA1853" i="32"/>
  <c r="AZ1853" i="32"/>
  <c r="AG1853" i="32"/>
  <c r="AH1853" i="32" s="1"/>
  <c r="BP1852" i="32"/>
  <c r="BC1852" i="32"/>
  <c r="BE1852" i="32" s="1"/>
  <c r="BB1852" i="32"/>
  <c r="BD1852" i="32" s="1"/>
  <c r="BA1852" i="32"/>
  <c r="AG1852" i="32"/>
  <c r="AH1852" i="32" s="1"/>
  <c r="BP1851" i="32"/>
  <c r="BC1851" i="32"/>
  <c r="BE1851" i="32" s="1"/>
  <c r="BB1851" i="32"/>
  <c r="BD1851" i="32" s="1"/>
  <c r="BA1851" i="32"/>
  <c r="AZ1851" i="32"/>
  <c r="AG1851" i="32"/>
  <c r="BP1850" i="32"/>
  <c r="BE1850" i="32"/>
  <c r="BC1850" i="32"/>
  <c r="BB1850" i="32"/>
  <c r="BD1850" i="32" s="1"/>
  <c r="BA1850" i="32"/>
  <c r="AZ1850" i="32"/>
  <c r="AG1850" i="32"/>
  <c r="AH1850" i="32" s="1"/>
  <c r="BP1849" i="32"/>
  <c r="BC1849" i="32"/>
  <c r="BE1849" i="32" s="1"/>
  <c r="BB1849" i="32"/>
  <c r="BD1849" i="32" s="1"/>
  <c r="BA1849" i="32"/>
  <c r="AZ1849" i="32"/>
  <c r="AG1849" i="32"/>
  <c r="AH1849" i="32" s="1"/>
  <c r="BP1848" i="32"/>
  <c r="BC1848" i="32"/>
  <c r="BE1848" i="32" s="1"/>
  <c r="BB1848" i="32"/>
  <c r="BD1848" i="32" s="1"/>
  <c r="BA1848" i="32"/>
  <c r="AZ1848" i="32"/>
  <c r="AG1848" i="32"/>
  <c r="BP1847" i="32"/>
  <c r="BC1847" i="32"/>
  <c r="BE1847" i="32" s="1"/>
  <c r="BB1847" i="32"/>
  <c r="BD1847" i="32" s="1"/>
  <c r="BA1847" i="32"/>
  <c r="AZ1847" i="32"/>
  <c r="AH1847" i="32"/>
  <c r="AG1847" i="32"/>
  <c r="BP1846" i="32"/>
  <c r="BC1846" i="32"/>
  <c r="BE1846" i="32" s="1"/>
  <c r="BB1846" i="32"/>
  <c r="BD1846" i="32" s="1"/>
  <c r="BA1846" i="32"/>
  <c r="AZ1846" i="32"/>
  <c r="AG1846" i="32"/>
  <c r="AH1846" i="32" s="1"/>
  <c r="BP1845" i="32"/>
  <c r="BC1845" i="32"/>
  <c r="BE1845" i="32" s="1"/>
  <c r="BB1845" i="32"/>
  <c r="BD1845" i="32" s="1"/>
  <c r="BA1845" i="32"/>
  <c r="AZ1845" i="32"/>
  <c r="AG1845" i="32"/>
  <c r="BP1844" i="32"/>
  <c r="BE1844" i="32"/>
  <c r="BC1844" i="32"/>
  <c r="BB1844" i="32"/>
  <c r="BD1844" i="32" s="1"/>
  <c r="BA1844" i="32"/>
  <c r="AZ1844" i="32"/>
  <c r="AG1844" i="32"/>
  <c r="AH1844" i="32" s="1"/>
  <c r="BP1843" i="32"/>
  <c r="BC1843" i="32"/>
  <c r="BE1843" i="32" s="1"/>
  <c r="BB1843" i="32"/>
  <c r="BD1843" i="32" s="1"/>
  <c r="BA1843" i="32"/>
  <c r="AZ1843" i="32"/>
  <c r="AG1843" i="32"/>
  <c r="BP1842" i="32"/>
  <c r="BE1842" i="32"/>
  <c r="BC1842" i="32"/>
  <c r="BB1842" i="32"/>
  <c r="BD1842" i="32" s="1"/>
  <c r="BA1842" i="32"/>
  <c r="AZ1842" i="32"/>
  <c r="AG1842" i="32"/>
  <c r="AH1842" i="32" s="1"/>
  <c r="BP1841" i="32"/>
  <c r="BC1841" i="32"/>
  <c r="BE1841" i="32" s="1"/>
  <c r="BB1841" i="32"/>
  <c r="BD1841" i="32" s="1"/>
  <c r="BA1841" i="32"/>
  <c r="AZ1841" i="32"/>
  <c r="AG1841" i="32"/>
  <c r="AH1841" i="32" s="1"/>
  <c r="BP1840" i="32"/>
  <c r="BC1840" i="32"/>
  <c r="BE1840" i="32" s="1"/>
  <c r="BB1840" i="32"/>
  <c r="BD1840" i="32" s="1"/>
  <c r="BA1840" i="32"/>
  <c r="AZ1840" i="32"/>
  <c r="AG1840" i="32"/>
  <c r="BP1839" i="32"/>
  <c r="BC1839" i="32"/>
  <c r="BE1839" i="32" s="1"/>
  <c r="BB1839" i="32"/>
  <c r="BD1839" i="32" s="1"/>
  <c r="BA1839" i="32"/>
  <c r="AZ1839" i="32"/>
  <c r="AH1839" i="32"/>
  <c r="AG1839" i="32"/>
  <c r="BP1838" i="32"/>
  <c r="BC1838" i="32"/>
  <c r="BE1838" i="32" s="1"/>
  <c r="BB1838" i="32"/>
  <c r="BD1838" i="32" s="1"/>
  <c r="BA1838" i="32"/>
  <c r="AZ1838" i="32"/>
  <c r="AG1838" i="32"/>
  <c r="AH1838" i="32" s="1"/>
  <c r="BP1837" i="32"/>
  <c r="BC1837" i="32"/>
  <c r="BE1837" i="32" s="1"/>
  <c r="BB1837" i="32"/>
  <c r="BD1837" i="32" s="1"/>
  <c r="BA1837" i="32"/>
  <c r="AZ1837" i="32"/>
  <c r="AG1837" i="32"/>
  <c r="AH1837" i="32" s="1"/>
  <c r="BP1836" i="32"/>
  <c r="BC1836" i="32"/>
  <c r="BE1836" i="32" s="1"/>
  <c r="BB1836" i="32"/>
  <c r="BD1836" i="32" s="1"/>
  <c r="BA1836" i="32"/>
  <c r="AZ1836" i="32"/>
  <c r="AG1836" i="32"/>
  <c r="AH1836" i="32" s="1"/>
  <c r="BP1835" i="32"/>
  <c r="BC1835" i="32"/>
  <c r="BE1835" i="32" s="1"/>
  <c r="BB1835" i="32"/>
  <c r="BD1835" i="32" s="1"/>
  <c r="BA1835" i="32"/>
  <c r="AZ1835" i="32"/>
  <c r="AG1835" i="32"/>
  <c r="BP1834" i="32"/>
  <c r="BC1834" i="32"/>
  <c r="BE1834" i="32" s="1"/>
  <c r="BB1834" i="32"/>
  <c r="BD1834" i="32" s="1"/>
  <c r="BA1834" i="32"/>
  <c r="AZ1834" i="32"/>
  <c r="AG1834" i="32"/>
  <c r="AH1834" i="32" s="1"/>
  <c r="BP1833" i="32"/>
  <c r="BC1833" i="32"/>
  <c r="BE1833" i="32" s="1"/>
  <c r="BB1833" i="32"/>
  <c r="BD1833" i="32" s="1"/>
  <c r="BA1833" i="32"/>
  <c r="AZ1833" i="32"/>
  <c r="AG1833" i="32"/>
  <c r="AH1833" i="32" s="1"/>
  <c r="BP1832" i="32"/>
  <c r="BC1832" i="32"/>
  <c r="BE1832" i="32" s="1"/>
  <c r="BB1832" i="32"/>
  <c r="BD1832" i="32" s="1"/>
  <c r="BA1832" i="32"/>
  <c r="AZ1832" i="32"/>
  <c r="AG1832" i="32"/>
  <c r="AH1832" i="32" s="1"/>
  <c r="BP1831" i="32"/>
  <c r="BC1831" i="32"/>
  <c r="BE1831" i="32" s="1"/>
  <c r="BB1831" i="32"/>
  <c r="BD1831" i="32" s="1"/>
  <c r="BA1831" i="32"/>
  <c r="AZ1831" i="32"/>
  <c r="AG1831" i="32"/>
  <c r="BP1830" i="32"/>
  <c r="BE1830" i="32"/>
  <c r="BC1830" i="32"/>
  <c r="BB1830" i="32"/>
  <c r="BD1830" i="32" s="1"/>
  <c r="BA1830" i="32"/>
  <c r="AZ1830" i="32"/>
  <c r="AG1830" i="32"/>
  <c r="AH1830" i="32" s="1"/>
  <c r="BP1829" i="32"/>
  <c r="BC1829" i="32"/>
  <c r="BE1829" i="32" s="1"/>
  <c r="BB1829" i="32"/>
  <c r="BD1829" i="32" s="1"/>
  <c r="BA1829" i="32"/>
  <c r="AZ1829" i="32"/>
  <c r="AG1829" i="32"/>
  <c r="BP1828" i="32"/>
  <c r="BC1828" i="32"/>
  <c r="BE1828" i="32" s="1"/>
  <c r="BB1828" i="32"/>
  <c r="BD1828" i="32" s="1"/>
  <c r="BA1828" i="32"/>
  <c r="AZ1828" i="32"/>
  <c r="AG1828" i="32"/>
  <c r="AH1828" i="32" s="1"/>
  <c r="BP1827" i="32"/>
  <c r="BC1827" i="32"/>
  <c r="BE1827" i="32" s="1"/>
  <c r="BB1827" i="32"/>
  <c r="BD1827" i="32" s="1"/>
  <c r="BA1827" i="32"/>
  <c r="AZ1827" i="32"/>
  <c r="AG1827" i="32"/>
  <c r="BP1826" i="32"/>
  <c r="BC1826" i="32"/>
  <c r="BE1826" i="32" s="1"/>
  <c r="BB1826" i="32"/>
  <c r="BD1826" i="32" s="1"/>
  <c r="BA1826" i="32"/>
  <c r="AZ1826" i="32"/>
  <c r="AG1826" i="32"/>
  <c r="AH1826" i="32" s="1"/>
  <c r="BP1825" i="32"/>
  <c r="BC1825" i="32"/>
  <c r="BE1825" i="32" s="1"/>
  <c r="BB1825" i="32"/>
  <c r="BD1825" i="32" s="1"/>
  <c r="BA1825" i="32"/>
  <c r="AZ1825" i="32"/>
  <c r="AG1825" i="32"/>
  <c r="BP1824" i="32"/>
  <c r="BC1824" i="32"/>
  <c r="BE1824" i="32" s="1"/>
  <c r="BB1824" i="32"/>
  <c r="BD1824" i="32" s="1"/>
  <c r="BA1824" i="32"/>
  <c r="AZ1824" i="32"/>
  <c r="AG1824" i="32"/>
  <c r="AH1824" i="32" s="1"/>
  <c r="BP1823" i="32"/>
  <c r="BC1823" i="32"/>
  <c r="BE1823" i="32" s="1"/>
  <c r="BB1823" i="32"/>
  <c r="BD1823" i="32" s="1"/>
  <c r="BA1823" i="32"/>
  <c r="AZ1823" i="32"/>
  <c r="AG1823" i="32"/>
  <c r="AH1823" i="32" s="1"/>
  <c r="BP1822" i="32"/>
  <c r="BC1822" i="32"/>
  <c r="BE1822" i="32" s="1"/>
  <c r="BB1822" i="32"/>
  <c r="BD1822" i="32" s="1"/>
  <c r="BA1822" i="32"/>
  <c r="AZ1822" i="32"/>
  <c r="AG1822" i="32"/>
  <c r="BP1821" i="32"/>
  <c r="BC1821" i="32"/>
  <c r="BE1821" i="32" s="1"/>
  <c r="BB1821" i="32"/>
  <c r="BD1821" i="32" s="1"/>
  <c r="BA1821" i="32"/>
  <c r="AZ1821" i="32"/>
  <c r="AG1821" i="32"/>
  <c r="BP1820" i="32"/>
  <c r="BC1820" i="32"/>
  <c r="BE1820" i="32" s="1"/>
  <c r="BB1820" i="32"/>
  <c r="BD1820" i="32" s="1"/>
  <c r="BA1820" i="32"/>
  <c r="AZ1820" i="32"/>
  <c r="AG1820" i="32"/>
  <c r="BP1819" i="32"/>
  <c r="BC1819" i="32"/>
  <c r="BE1819" i="32" s="1"/>
  <c r="BB1819" i="32"/>
  <c r="BD1819" i="32" s="1"/>
  <c r="BA1819" i="32"/>
  <c r="AZ1819" i="32"/>
  <c r="AG1819" i="32"/>
  <c r="AH1819" i="32" s="1"/>
  <c r="BP1818" i="32"/>
  <c r="BC1818" i="32"/>
  <c r="BE1818" i="32" s="1"/>
  <c r="BB1818" i="32"/>
  <c r="BD1818" i="32" s="1"/>
  <c r="BA1818" i="32"/>
  <c r="AZ1818" i="32"/>
  <c r="AG1818" i="32"/>
  <c r="BP1817" i="32"/>
  <c r="BC1817" i="32"/>
  <c r="BE1817" i="32" s="1"/>
  <c r="BB1817" i="32"/>
  <c r="BD1817" i="32" s="1"/>
  <c r="BA1817" i="32"/>
  <c r="AZ1817" i="32"/>
  <c r="AG1817" i="32"/>
  <c r="BP1816" i="32"/>
  <c r="BC1816" i="32"/>
  <c r="BE1816" i="32" s="1"/>
  <c r="BB1816" i="32"/>
  <c r="BD1816" i="32" s="1"/>
  <c r="BA1816" i="32"/>
  <c r="AZ1816" i="32"/>
  <c r="AG1816" i="32"/>
  <c r="AH1816" i="32" s="1"/>
  <c r="BP1815" i="32"/>
  <c r="BC1815" i="32"/>
  <c r="BE1815" i="32" s="1"/>
  <c r="BB1815" i="32"/>
  <c r="BD1815" i="32" s="1"/>
  <c r="BA1815" i="32"/>
  <c r="AZ1815" i="32"/>
  <c r="AG1815" i="32"/>
  <c r="BP1814" i="32"/>
  <c r="BC1814" i="32"/>
  <c r="BE1814" i="32" s="1"/>
  <c r="BB1814" i="32"/>
  <c r="BD1814" i="32" s="1"/>
  <c r="BA1814" i="32"/>
  <c r="AZ1814" i="32"/>
  <c r="AG1814" i="32"/>
  <c r="BP1813" i="32"/>
  <c r="BC1813" i="32"/>
  <c r="BE1813" i="32" s="1"/>
  <c r="BB1813" i="32"/>
  <c r="BD1813" i="32" s="1"/>
  <c r="BA1813" i="32"/>
  <c r="AZ1813" i="32"/>
  <c r="AG1813" i="32"/>
  <c r="AH1813" i="32" s="1"/>
  <c r="BP1812" i="32"/>
  <c r="BC1812" i="32"/>
  <c r="BE1812" i="32" s="1"/>
  <c r="BB1812" i="32"/>
  <c r="BD1812" i="32" s="1"/>
  <c r="BA1812" i="32"/>
  <c r="AZ1812" i="32"/>
  <c r="AG1812" i="32"/>
  <c r="AH1812" i="32" s="1"/>
  <c r="BP1811" i="32"/>
  <c r="BC1811" i="32"/>
  <c r="BE1811" i="32" s="1"/>
  <c r="BB1811" i="32"/>
  <c r="BD1811" i="32" s="1"/>
  <c r="BA1811" i="32"/>
  <c r="AZ1811" i="32"/>
  <c r="AG1811" i="32"/>
  <c r="BP1810" i="32"/>
  <c r="BD1810" i="32"/>
  <c r="BC1810" i="32"/>
  <c r="BE1810" i="32" s="1"/>
  <c r="BB1810" i="32"/>
  <c r="BA1810" i="32"/>
  <c r="AZ1810" i="32"/>
  <c r="AG1810" i="32"/>
  <c r="AH1810" i="32" s="1"/>
  <c r="BP1809" i="32"/>
  <c r="BC1809" i="32"/>
  <c r="BE1809" i="32" s="1"/>
  <c r="BB1809" i="32"/>
  <c r="BD1809" i="32" s="1"/>
  <c r="BA1809" i="32"/>
  <c r="AZ1809" i="32"/>
  <c r="AG1809" i="32"/>
  <c r="BP1808" i="32"/>
  <c r="BC1808" i="32"/>
  <c r="BE1808" i="32" s="1"/>
  <c r="BB1808" i="32"/>
  <c r="BD1808" i="32" s="1"/>
  <c r="BA1808" i="32"/>
  <c r="AZ1808" i="32"/>
  <c r="AG1808" i="32"/>
  <c r="AH1808" i="32" s="1"/>
  <c r="BP1802" i="32"/>
  <c r="BC1802" i="32"/>
  <c r="BE1802" i="32" s="1"/>
  <c r="BB1802" i="32"/>
  <c r="BD1802" i="32" s="1"/>
  <c r="BA1802" i="32"/>
  <c r="AZ1802" i="32"/>
  <c r="AH1802" i="32"/>
  <c r="BP1801" i="32"/>
  <c r="BC1801" i="32"/>
  <c r="BE1801" i="32" s="1"/>
  <c r="BB1801" i="32"/>
  <c r="BD1801" i="32" s="1"/>
  <c r="BA1801" i="32"/>
  <c r="AZ1801" i="32"/>
  <c r="AH1801" i="32"/>
  <c r="BP1800" i="32"/>
  <c r="BC1800" i="32"/>
  <c r="BE1800" i="32" s="1"/>
  <c r="BB1800" i="32"/>
  <c r="BD1800" i="32" s="1"/>
  <c r="BA1800" i="32"/>
  <c r="AZ1800" i="32"/>
  <c r="AH1800" i="32"/>
  <c r="BP1799" i="32"/>
  <c r="BC1799" i="32"/>
  <c r="BE1799" i="32" s="1"/>
  <c r="BB1799" i="32"/>
  <c r="BD1799" i="32" s="1"/>
  <c r="BA1799" i="32"/>
  <c r="AZ1799" i="32"/>
  <c r="AH1799" i="32"/>
  <c r="BP1798" i="32"/>
  <c r="BC1798" i="32"/>
  <c r="BE1798" i="32" s="1"/>
  <c r="BB1798" i="32"/>
  <c r="BD1798" i="32" s="1"/>
  <c r="BA1798" i="32"/>
  <c r="AZ1798" i="32"/>
  <c r="AH1798" i="32"/>
  <c r="BP1797" i="32"/>
  <c r="BC1797" i="32"/>
  <c r="BE1797" i="32" s="1"/>
  <c r="BB1797" i="32"/>
  <c r="BD1797" i="32" s="1"/>
  <c r="BA1797" i="32"/>
  <c r="AZ1797" i="32"/>
  <c r="AH1797" i="32"/>
  <c r="BP1796" i="32"/>
  <c r="BC1796" i="32"/>
  <c r="BE1796" i="32" s="1"/>
  <c r="BB1796" i="32"/>
  <c r="BD1796" i="32" s="1"/>
  <c r="BA1796" i="32"/>
  <c r="AZ1796" i="32"/>
  <c r="AH1796" i="32"/>
  <c r="BP1795" i="32"/>
  <c r="BE1795" i="32"/>
  <c r="BC1795" i="32"/>
  <c r="BB1795" i="32"/>
  <c r="BD1795" i="32" s="1"/>
  <c r="BA1795" i="32"/>
  <c r="AZ1795" i="32"/>
  <c r="AH1795" i="32"/>
  <c r="BP1794" i="32"/>
  <c r="BC1794" i="32"/>
  <c r="BE1794" i="32" s="1"/>
  <c r="BB1794" i="32"/>
  <c r="BD1794" i="32" s="1"/>
  <c r="BA1794" i="32"/>
  <c r="AZ1794" i="32"/>
  <c r="AH1794" i="32"/>
  <c r="BP1793" i="32"/>
  <c r="BC1793" i="32"/>
  <c r="BE1793" i="32" s="1"/>
  <c r="BB1793" i="32"/>
  <c r="BD1793" i="32" s="1"/>
  <c r="BA1793" i="32"/>
  <c r="AZ1793" i="32"/>
  <c r="AH1793" i="32"/>
  <c r="BP1792" i="32"/>
  <c r="BC1792" i="32"/>
  <c r="BE1792" i="32" s="1"/>
  <c r="BB1792" i="32"/>
  <c r="BD1792" i="32" s="1"/>
  <c r="AZ1792" i="32"/>
  <c r="AH1792" i="32"/>
  <c r="BP1791" i="32"/>
  <c r="BC1791" i="32"/>
  <c r="BE1791" i="32" s="1"/>
  <c r="BB1791" i="32"/>
  <c r="BD1791" i="32" s="1"/>
  <c r="BA1791" i="32"/>
  <c r="AZ1791" i="32"/>
  <c r="AH1791" i="32"/>
  <c r="BP1790" i="32"/>
  <c r="BC1790" i="32"/>
  <c r="BE1790" i="32" s="1"/>
  <c r="BB1790" i="32"/>
  <c r="BD1790" i="32" s="1"/>
  <c r="BA1790" i="32"/>
  <c r="AZ1790" i="32"/>
  <c r="AH1790" i="32"/>
  <c r="BP1789" i="32"/>
  <c r="BC1789" i="32"/>
  <c r="BE1789" i="32" s="1"/>
  <c r="BB1789" i="32"/>
  <c r="BD1789" i="32" s="1"/>
  <c r="BA1789" i="32"/>
  <c r="AZ1789" i="32"/>
  <c r="AH1789" i="32"/>
  <c r="BP1788" i="32"/>
  <c r="BC1788" i="32"/>
  <c r="BE1788" i="32" s="1"/>
  <c r="BB1788" i="32"/>
  <c r="BD1788" i="32" s="1"/>
  <c r="BA1788" i="32"/>
  <c r="AZ1788" i="32"/>
  <c r="AH1788" i="32"/>
  <c r="BP1787" i="32"/>
  <c r="BC1787" i="32"/>
  <c r="BE1787" i="32" s="1"/>
  <c r="BB1787" i="32"/>
  <c r="BD1787" i="32" s="1"/>
  <c r="BA1787" i="32"/>
  <c r="AZ1787" i="32"/>
  <c r="AH1787" i="32"/>
  <c r="BP1786" i="32"/>
  <c r="BE1786" i="32"/>
  <c r="BC1786" i="32"/>
  <c r="BB1786" i="32"/>
  <c r="BD1786" i="32" s="1"/>
  <c r="BA1786" i="32"/>
  <c r="AZ1786" i="32"/>
  <c r="AH1786" i="32"/>
  <c r="BP1785" i="32"/>
  <c r="BC1785" i="32"/>
  <c r="BE1785" i="32" s="1"/>
  <c r="BB1785" i="32"/>
  <c r="BD1785" i="32" s="1"/>
  <c r="BA1785" i="32"/>
  <c r="AZ1785" i="32"/>
  <c r="AH1785" i="32"/>
  <c r="BP1784" i="32"/>
  <c r="BC1784" i="32"/>
  <c r="BE1784" i="32" s="1"/>
  <c r="BB1784" i="32"/>
  <c r="BD1784" i="32" s="1"/>
  <c r="BA1784" i="32"/>
  <c r="AZ1784" i="32"/>
  <c r="AH1784" i="32"/>
  <c r="BP1783" i="32"/>
  <c r="BC1783" i="32"/>
  <c r="BE1783" i="32" s="1"/>
  <c r="BB1783" i="32"/>
  <c r="BD1783" i="32" s="1"/>
  <c r="BA1783" i="32"/>
  <c r="AZ1783" i="32"/>
  <c r="AH1783" i="32"/>
  <c r="BP1782" i="32"/>
  <c r="BC1782" i="32"/>
  <c r="BE1782" i="32" s="1"/>
  <c r="BB1782" i="32"/>
  <c r="BD1782" i="32" s="1"/>
  <c r="BA1782" i="32"/>
  <c r="AZ1782" i="32"/>
  <c r="AH1782" i="32"/>
  <c r="BP1781" i="32"/>
  <c r="BC1781" i="32"/>
  <c r="BE1781" i="32" s="1"/>
  <c r="BB1781" i="32"/>
  <c r="BD1781" i="32" s="1"/>
  <c r="BA1781" i="32"/>
  <c r="AZ1781" i="32"/>
  <c r="AH1781" i="32"/>
  <c r="BP1780" i="32"/>
  <c r="BC1780" i="32"/>
  <c r="BE1780" i="32" s="1"/>
  <c r="BB1780" i="32"/>
  <c r="BD1780" i="32" s="1"/>
  <c r="BA1780" i="32"/>
  <c r="AZ1780" i="32"/>
  <c r="AH1780" i="32"/>
  <c r="BP1779" i="32"/>
  <c r="BE1779" i="32"/>
  <c r="BC1779" i="32"/>
  <c r="BB1779" i="32"/>
  <c r="BD1779" i="32" s="1"/>
  <c r="BA1779" i="32"/>
  <c r="AZ1779" i="32"/>
  <c r="AH1779" i="32"/>
  <c r="BP1778" i="32"/>
  <c r="BC1778" i="32"/>
  <c r="BE1778" i="32" s="1"/>
  <c r="BB1778" i="32"/>
  <c r="BD1778" i="32" s="1"/>
  <c r="BA1778" i="32"/>
  <c r="AZ1778" i="32"/>
  <c r="AH1778" i="32"/>
  <c r="BP1777" i="32"/>
  <c r="BC1777" i="32"/>
  <c r="BE1777" i="32" s="1"/>
  <c r="BB1777" i="32"/>
  <c r="BD1777" i="32" s="1"/>
  <c r="BA1777" i="32"/>
  <c r="AZ1777" i="32"/>
  <c r="AH1777" i="32"/>
  <c r="BP1776" i="32"/>
  <c r="BC1776" i="32"/>
  <c r="BE1776" i="32" s="1"/>
  <c r="BB1776" i="32"/>
  <c r="BD1776" i="32" s="1"/>
  <c r="BA1776" i="32"/>
  <c r="AZ1776" i="32"/>
  <c r="AH1776" i="32"/>
  <c r="BP1775" i="32"/>
  <c r="BC1775" i="32"/>
  <c r="BE1775" i="32" s="1"/>
  <c r="BB1775" i="32"/>
  <c r="BD1775" i="32" s="1"/>
  <c r="AZ1775" i="32"/>
  <c r="AH1775" i="32"/>
  <c r="BP1774" i="32"/>
  <c r="BC1774" i="32"/>
  <c r="BE1774" i="32" s="1"/>
  <c r="BB1774" i="32"/>
  <c r="BD1774" i="32" s="1"/>
  <c r="BA1774" i="32"/>
  <c r="AZ1774" i="32"/>
  <c r="AH1774" i="32"/>
  <c r="BP1773" i="32"/>
  <c r="BC1773" i="32"/>
  <c r="BE1773" i="32" s="1"/>
  <c r="BB1773" i="32"/>
  <c r="BD1773" i="32" s="1"/>
  <c r="BA1773" i="32"/>
  <c r="AZ1773" i="32"/>
  <c r="AH1773" i="32"/>
  <c r="BP1772" i="32"/>
  <c r="BC1772" i="32"/>
  <c r="BE1772" i="32" s="1"/>
  <c r="BB1772" i="32"/>
  <c r="BD1772" i="32" s="1"/>
  <c r="BA1772" i="32"/>
  <c r="AZ1772" i="32"/>
  <c r="AH1772" i="32"/>
  <c r="BP1771" i="32"/>
  <c r="BC1771" i="32"/>
  <c r="BE1771" i="32" s="1"/>
  <c r="BB1771" i="32"/>
  <c r="BD1771" i="32" s="1"/>
  <c r="BA1771" i="32"/>
  <c r="AZ1771" i="32"/>
  <c r="AH1771" i="32"/>
  <c r="BP1770" i="32"/>
  <c r="BC1770" i="32"/>
  <c r="BE1770" i="32" s="1"/>
  <c r="BB1770" i="32"/>
  <c r="BD1770" i="32" s="1"/>
  <c r="BA1770" i="32"/>
  <c r="AZ1770" i="32"/>
  <c r="AH1770" i="32"/>
  <c r="BP1769" i="32"/>
  <c r="BC1769" i="32"/>
  <c r="BE1769" i="32" s="1"/>
  <c r="BB1769" i="32"/>
  <c r="BD1769" i="32" s="1"/>
  <c r="BA1769" i="32"/>
  <c r="AZ1769" i="32"/>
  <c r="AH1769" i="32"/>
  <c r="BP1768" i="32"/>
  <c r="BC1768" i="32"/>
  <c r="BE1768" i="32" s="1"/>
  <c r="BB1768" i="32"/>
  <c r="BD1768" i="32" s="1"/>
  <c r="BA1768" i="32"/>
  <c r="AZ1768" i="32"/>
  <c r="AH1768" i="32"/>
  <c r="BP1767" i="32"/>
  <c r="BC1767" i="32"/>
  <c r="BE1767" i="32" s="1"/>
  <c r="BB1767" i="32"/>
  <c r="BD1767" i="32" s="1"/>
  <c r="BA1767" i="32"/>
  <c r="AZ1767" i="32"/>
  <c r="AH1767" i="32"/>
  <c r="BP1766" i="32"/>
  <c r="BC1766" i="32"/>
  <c r="BE1766" i="32" s="1"/>
  <c r="BB1766" i="32"/>
  <c r="BD1766" i="32" s="1"/>
  <c r="BA1766" i="32"/>
  <c r="AZ1766" i="32"/>
  <c r="AH1766" i="32"/>
  <c r="BP1765" i="32"/>
  <c r="BC1765" i="32"/>
  <c r="BE1765" i="32" s="1"/>
  <c r="BB1765" i="32"/>
  <c r="BD1765" i="32" s="1"/>
  <c r="BA1765" i="32"/>
  <c r="AZ1765" i="32"/>
  <c r="AH1765" i="32"/>
  <c r="BP1764" i="32"/>
  <c r="BC1764" i="32"/>
  <c r="BE1764" i="32" s="1"/>
  <c r="BB1764" i="32"/>
  <c r="BD1764" i="32" s="1"/>
  <c r="BA1764" i="32"/>
  <c r="AZ1764" i="32"/>
  <c r="AH1764" i="32"/>
  <c r="BP1763" i="32"/>
  <c r="BC1763" i="32"/>
  <c r="BE1763" i="32" s="1"/>
  <c r="BB1763" i="32"/>
  <c r="BD1763" i="32" s="1"/>
  <c r="BA1763" i="32"/>
  <c r="AZ1763" i="32"/>
  <c r="AH1763" i="32"/>
  <c r="BP1762" i="32"/>
  <c r="BC1762" i="32"/>
  <c r="BE1762" i="32" s="1"/>
  <c r="BB1762" i="32"/>
  <c r="BD1762" i="32" s="1"/>
  <c r="BA1762" i="32"/>
  <c r="AZ1762" i="32"/>
  <c r="AH1762" i="32"/>
  <c r="BP1761" i="32"/>
  <c r="BC1761" i="32"/>
  <c r="BE1761" i="32" s="1"/>
  <c r="BB1761" i="32"/>
  <c r="BD1761" i="32" s="1"/>
  <c r="BA1761" i="32"/>
  <c r="AZ1761" i="32"/>
  <c r="AH1761" i="32"/>
  <c r="BP1760" i="32"/>
  <c r="BC1760" i="32"/>
  <c r="BE1760" i="32" s="1"/>
  <c r="BB1760" i="32"/>
  <c r="BD1760" i="32" s="1"/>
  <c r="BA1760" i="32"/>
  <c r="AZ1760" i="32"/>
  <c r="AH1760" i="32"/>
  <c r="BP1759" i="32"/>
  <c r="BD1759" i="32"/>
  <c r="BC1759" i="32"/>
  <c r="BE1759" i="32" s="1"/>
  <c r="BB1759" i="32"/>
  <c r="BA1759" i="32"/>
  <c r="AZ1759" i="32"/>
  <c r="AH1759" i="32"/>
  <c r="BP1758" i="32"/>
  <c r="BC1758" i="32"/>
  <c r="BE1758" i="32" s="1"/>
  <c r="BB1758" i="32"/>
  <c r="BD1758" i="32" s="1"/>
  <c r="BA1758" i="32"/>
  <c r="AZ1758" i="32"/>
  <c r="AH1758" i="32"/>
  <c r="BP1757" i="32"/>
  <c r="BC1757" i="32"/>
  <c r="BE1757" i="32" s="1"/>
  <c r="BB1757" i="32"/>
  <c r="BD1757" i="32" s="1"/>
  <c r="BA1757" i="32"/>
  <c r="AZ1757" i="32"/>
  <c r="AH1757" i="32"/>
  <c r="BP1756" i="32"/>
  <c r="BC1756" i="32"/>
  <c r="BE1756" i="32" s="1"/>
  <c r="BB1756" i="32"/>
  <c r="BD1756" i="32" s="1"/>
  <c r="BA1756" i="32"/>
  <c r="AZ1756" i="32"/>
  <c r="AH1756" i="32"/>
  <c r="BP1755" i="32"/>
  <c r="BC1755" i="32"/>
  <c r="BE1755" i="32" s="1"/>
  <c r="BB1755" i="32"/>
  <c r="BD1755" i="32" s="1"/>
  <c r="BA1755" i="32"/>
  <c r="AZ1755" i="32"/>
  <c r="AH1755" i="32"/>
  <c r="BP1754" i="32"/>
  <c r="BC1754" i="32"/>
  <c r="BE1754" i="32" s="1"/>
  <c r="BB1754" i="32"/>
  <c r="BD1754" i="32" s="1"/>
  <c r="BA1754" i="32"/>
  <c r="AZ1754" i="32"/>
  <c r="AH1754" i="32"/>
  <c r="BP1753" i="32"/>
  <c r="BC1753" i="32"/>
  <c r="BE1753" i="32" s="1"/>
  <c r="BB1753" i="32"/>
  <c r="BD1753" i="32" s="1"/>
  <c r="BA1753" i="32"/>
  <c r="AZ1753" i="32"/>
  <c r="AH1753" i="32"/>
  <c r="BP1752" i="32"/>
  <c r="BC1752" i="32"/>
  <c r="BE1752" i="32" s="1"/>
  <c r="BB1752" i="32"/>
  <c r="BD1752" i="32" s="1"/>
  <c r="BA1752" i="32"/>
  <c r="AZ1752" i="32"/>
  <c r="AH1752" i="32"/>
  <c r="BP1751" i="32"/>
  <c r="BC1751" i="32"/>
  <c r="BE1751" i="32" s="1"/>
  <c r="BB1751" i="32"/>
  <c r="BD1751" i="32" s="1"/>
  <c r="BA1751" i="32"/>
  <c r="AZ1751" i="32"/>
  <c r="AH1751" i="32"/>
  <c r="BP1750" i="32"/>
  <c r="BC1750" i="32"/>
  <c r="BE1750" i="32" s="1"/>
  <c r="BB1750" i="32"/>
  <c r="BD1750" i="32" s="1"/>
  <c r="BA1750" i="32"/>
  <c r="AZ1750" i="32"/>
  <c r="AH1750" i="32"/>
  <c r="BP1749" i="32"/>
  <c r="BC1749" i="32"/>
  <c r="BE1749" i="32" s="1"/>
  <c r="BB1749" i="32"/>
  <c r="BD1749" i="32" s="1"/>
  <c r="BA1749" i="32"/>
  <c r="AZ1749" i="32"/>
  <c r="AH1749" i="32"/>
  <c r="BP1748" i="32"/>
  <c r="BC1748" i="32"/>
  <c r="BE1748" i="32" s="1"/>
  <c r="BB1748" i="32"/>
  <c r="BD1748" i="32" s="1"/>
  <c r="BA1748" i="32"/>
  <c r="AZ1748" i="32"/>
  <c r="AH1748" i="32"/>
  <c r="BP1747" i="32"/>
  <c r="BC1747" i="32"/>
  <c r="BE1747" i="32" s="1"/>
  <c r="BB1747" i="32"/>
  <c r="BD1747" i="32" s="1"/>
  <c r="BA1747" i="32"/>
  <c r="AZ1747" i="32"/>
  <c r="AH1747" i="32"/>
  <c r="BP1746" i="32"/>
  <c r="BC1746" i="32"/>
  <c r="BE1746" i="32" s="1"/>
  <c r="BB1746" i="32"/>
  <c r="BD1746" i="32" s="1"/>
  <c r="AH1746" i="32"/>
  <c r="BP1745" i="32"/>
  <c r="BE1745" i="32"/>
  <c r="BC1745" i="32"/>
  <c r="BB1745" i="32"/>
  <c r="BD1745" i="32" s="1"/>
  <c r="BA1745" i="32"/>
  <c r="AZ1745" i="32"/>
  <c r="AH1745" i="32"/>
  <c r="BP1744" i="32"/>
  <c r="BC1744" i="32"/>
  <c r="BE1744" i="32" s="1"/>
  <c r="BB1744" i="32"/>
  <c r="BD1744" i="32" s="1"/>
  <c r="BA1744" i="32"/>
  <c r="AZ1744" i="32"/>
  <c r="AH1744" i="32"/>
  <c r="BP1743" i="32"/>
  <c r="BC1743" i="32"/>
  <c r="BE1743" i="32" s="1"/>
  <c r="BB1743" i="32"/>
  <c r="BD1743" i="32" s="1"/>
  <c r="BA1743" i="32"/>
  <c r="AZ1743" i="32"/>
  <c r="AH1743" i="32"/>
  <c r="BP1742" i="32"/>
  <c r="BC1742" i="32"/>
  <c r="BE1742" i="32" s="1"/>
  <c r="BB1742" i="32"/>
  <c r="BD1742" i="32" s="1"/>
  <c r="BA1742" i="32"/>
  <c r="AZ1742" i="32"/>
  <c r="AH1742" i="32"/>
  <c r="BP1741" i="32"/>
  <c r="BE1741" i="32"/>
  <c r="BC1741" i="32"/>
  <c r="BB1741" i="32"/>
  <c r="BD1741" i="32" s="1"/>
  <c r="BA1741" i="32"/>
  <c r="AZ1741" i="32"/>
  <c r="AH1741" i="32"/>
  <c r="BP1740" i="32"/>
  <c r="BC1740" i="32"/>
  <c r="BE1740" i="32" s="1"/>
  <c r="BB1740" i="32"/>
  <c r="BD1740" i="32" s="1"/>
  <c r="BA1740" i="32"/>
  <c r="AZ1740" i="32"/>
  <c r="AH1740" i="32"/>
  <c r="BP1739" i="32"/>
  <c r="BC1739" i="32"/>
  <c r="BE1739" i="32" s="1"/>
  <c r="BB1739" i="32"/>
  <c r="BD1739" i="32" s="1"/>
  <c r="BA1739" i="32"/>
  <c r="AZ1739" i="32"/>
  <c r="AH1739" i="32"/>
  <c r="BP1738" i="32"/>
  <c r="BC1738" i="32"/>
  <c r="BE1738" i="32" s="1"/>
  <c r="BB1738" i="32"/>
  <c r="BD1738" i="32" s="1"/>
  <c r="BA1738" i="32"/>
  <c r="AZ1738" i="32"/>
  <c r="AH1738" i="32"/>
  <c r="BP1737" i="32"/>
  <c r="BC1737" i="32"/>
  <c r="BE1737" i="32" s="1"/>
  <c r="BB1737" i="32"/>
  <c r="BD1737" i="32" s="1"/>
  <c r="BA1737" i="32"/>
  <c r="AZ1737" i="32"/>
  <c r="AH1737" i="32"/>
  <c r="BP1736" i="32"/>
  <c r="BC1736" i="32"/>
  <c r="BE1736" i="32" s="1"/>
  <c r="BB1736" i="32"/>
  <c r="BD1736" i="32" s="1"/>
  <c r="BA1736" i="32"/>
  <c r="AZ1736" i="32"/>
  <c r="AH1736" i="32"/>
  <c r="BP1735" i="32"/>
  <c r="BC1735" i="32"/>
  <c r="BE1735" i="32" s="1"/>
  <c r="BB1735" i="32"/>
  <c r="BD1735" i="32" s="1"/>
  <c r="BA1735" i="32"/>
  <c r="AZ1735" i="32"/>
  <c r="AH1735" i="32"/>
  <c r="BP1734" i="32"/>
  <c r="BC1734" i="32"/>
  <c r="BE1734" i="32" s="1"/>
  <c r="BB1734" i="32"/>
  <c r="BD1734" i="32" s="1"/>
  <c r="BA1734" i="32"/>
  <c r="AZ1734" i="32"/>
  <c r="AH1734" i="32"/>
  <c r="BP1733" i="32"/>
  <c r="BC1733" i="32"/>
  <c r="BE1733" i="32" s="1"/>
  <c r="BB1733" i="32"/>
  <c r="BD1733" i="32" s="1"/>
  <c r="BA1733" i="32"/>
  <c r="AZ1733" i="32"/>
  <c r="AH1733" i="32"/>
  <c r="BP1732" i="32"/>
  <c r="BC1732" i="32"/>
  <c r="BE1732" i="32" s="1"/>
  <c r="BB1732" i="32"/>
  <c r="BD1732" i="32" s="1"/>
  <c r="BA1732" i="32"/>
  <c r="AZ1732" i="32"/>
  <c r="AH1732" i="32"/>
  <c r="BP1731" i="32"/>
  <c r="BC1731" i="32"/>
  <c r="BE1731" i="32" s="1"/>
  <c r="BB1731" i="32"/>
  <c r="BD1731" i="32" s="1"/>
  <c r="BA1731" i="32"/>
  <c r="AZ1731" i="32"/>
  <c r="AH1731" i="32"/>
  <c r="BP1730" i="32"/>
  <c r="BC1730" i="32"/>
  <c r="BE1730" i="32" s="1"/>
  <c r="BB1730" i="32"/>
  <c r="BD1730" i="32" s="1"/>
  <c r="BA1730" i="32"/>
  <c r="AZ1730" i="32"/>
  <c r="AH1730" i="32"/>
  <c r="BP1729" i="32"/>
  <c r="BC1729" i="32"/>
  <c r="BE1729" i="32" s="1"/>
  <c r="BB1729" i="32"/>
  <c r="BD1729" i="32" s="1"/>
  <c r="BA1729" i="32"/>
  <c r="AZ1729" i="32"/>
  <c r="AH1729" i="32"/>
  <c r="BP1728" i="32"/>
  <c r="BC1728" i="32"/>
  <c r="BE1728" i="32" s="1"/>
  <c r="BB1728" i="32"/>
  <c r="BD1728" i="32" s="1"/>
  <c r="BA1728" i="32"/>
  <c r="AZ1728" i="32"/>
  <c r="AH1728" i="32"/>
  <c r="BP1727" i="32"/>
  <c r="BC1727" i="32"/>
  <c r="BE1727" i="32" s="1"/>
  <c r="BB1727" i="32"/>
  <c r="BD1727" i="32" s="1"/>
  <c r="BA1727" i="32"/>
  <c r="AZ1727" i="32"/>
  <c r="AH1727" i="32"/>
  <c r="BP1726" i="32"/>
  <c r="BC1726" i="32"/>
  <c r="BE1726" i="32" s="1"/>
  <c r="BB1726" i="32"/>
  <c r="BD1726" i="32" s="1"/>
  <c r="BA1726" i="32"/>
  <c r="AZ1726" i="32"/>
  <c r="AH1726" i="32"/>
  <c r="BP1725" i="32"/>
  <c r="BC1725" i="32"/>
  <c r="BE1725" i="32" s="1"/>
  <c r="BB1725" i="32"/>
  <c r="BD1725" i="32" s="1"/>
  <c r="BA1725" i="32"/>
  <c r="AZ1725" i="32"/>
  <c r="AH1725" i="32"/>
  <c r="BP1724" i="32"/>
  <c r="BD1724" i="32"/>
  <c r="BC1724" i="32"/>
  <c r="BE1724" i="32" s="1"/>
  <c r="BB1724" i="32"/>
  <c r="BA1724" i="32"/>
  <c r="AZ1724" i="32"/>
  <c r="AH1724" i="32"/>
  <c r="BP1723" i="32"/>
  <c r="BC1723" i="32"/>
  <c r="BE1723" i="32" s="1"/>
  <c r="BB1723" i="32"/>
  <c r="BD1723" i="32" s="1"/>
  <c r="BA1723" i="32"/>
  <c r="AZ1723" i="32"/>
  <c r="AH1723" i="32"/>
  <c r="BP1722" i="32"/>
  <c r="BC1722" i="32"/>
  <c r="BE1722" i="32" s="1"/>
  <c r="BB1722" i="32"/>
  <c r="BD1722" i="32" s="1"/>
  <c r="BA1722" i="32"/>
  <c r="AZ1722" i="32"/>
  <c r="AH1722" i="32"/>
  <c r="BP1721" i="32"/>
  <c r="BC1721" i="32"/>
  <c r="BE1721" i="32" s="1"/>
  <c r="BB1721" i="32"/>
  <c r="BD1721" i="32" s="1"/>
  <c r="BA1721" i="32"/>
  <c r="AZ1721" i="32"/>
  <c r="AH1721" i="32"/>
  <c r="BP1720" i="32"/>
  <c r="BC1720" i="32"/>
  <c r="BE1720" i="32" s="1"/>
  <c r="BB1720" i="32"/>
  <c r="BD1720" i="32" s="1"/>
  <c r="BA1720" i="32"/>
  <c r="AZ1720" i="32"/>
  <c r="AH1720" i="32"/>
  <c r="BP1719" i="32"/>
  <c r="BC1719" i="32"/>
  <c r="BE1719" i="32" s="1"/>
  <c r="BB1719" i="32"/>
  <c r="BD1719" i="32" s="1"/>
  <c r="BA1719" i="32"/>
  <c r="AZ1719" i="32"/>
  <c r="AH1719" i="32"/>
  <c r="BP1718" i="32"/>
  <c r="BC1718" i="32"/>
  <c r="BE1718" i="32" s="1"/>
  <c r="BB1718" i="32"/>
  <c r="BD1718" i="32" s="1"/>
  <c r="BA1718" i="32"/>
  <c r="AZ1718" i="32"/>
  <c r="AH1718" i="32"/>
  <c r="BP1717" i="32"/>
  <c r="BC1717" i="32"/>
  <c r="BE1717" i="32" s="1"/>
  <c r="BB1717" i="32"/>
  <c r="BD1717" i="32" s="1"/>
  <c r="BA1717" i="32"/>
  <c r="AZ1717" i="32"/>
  <c r="AH1717" i="32"/>
  <c r="BP1716" i="32"/>
  <c r="BC1716" i="32"/>
  <c r="BE1716" i="32" s="1"/>
  <c r="BB1716" i="32"/>
  <c r="BD1716" i="32" s="1"/>
  <c r="BA1716" i="32"/>
  <c r="AZ1716" i="32"/>
  <c r="AH1716" i="32"/>
  <c r="BP1715" i="32"/>
  <c r="BC1715" i="32"/>
  <c r="BE1715" i="32" s="1"/>
  <c r="BB1715" i="32"/>
  <c r="BD1715" i="32" s="1"/>
  <c r="BA1715" i="32"/>
  <c r="AZ1715" i="32"/>
  <c r="AH1715" i="32"/>
  <c r="BP1714" i="32"/>
  <c r="BC1714" i="32"/>
  <c r="BE1714" i="32" s="1"/>
  <c r="BB1714" i="32"/>
  <c r="BD1714" i="32" s="1"/>
  <c r="BA1714" i="32"/>
  <c r="AZ1714" i="32"/>
  <c r="AH1714" i="32"/>
  <c r="BP1713" i="32"/>
  <c r="BC1713" i="32"/>
  <c r="BE1713" i="32" s="1"/>
  <c r="BB1713" i="32"/>
  <c r="BD1713" i="32" s="1"/>
  <c r="BA1713" i="32"/>
  <c r="AZ1713" i="32"/>
  <c r="AH1713" i="32"/>
  <c r="BP1712" i="32"/>
  <c r="BC1712" i="32"/>
  <c r="BE1712" i="32" s="1"/>
  <c r="BB1712" i="32"/>
  <c r="BD1712" i="32" s="1"/>
  <c r="BA1712" i="32"/>
  <c r="AZ1712" i="32"/>
  <c r="AH1712" i="32"/>
  <c r="BP1711" i="32"/>
  <c r="BC1711" i="32"/>
  <c r="BE1711" i="32" s="1"/>
  <c r="BB1711" i="32"/>
  <c r="BD1711" i="32" s="1"/>
  <c r="BA1711" i="32"/>
  <c r="AZ1711" i="32"/>
  <c r="AH1711" i="32"/>
  <c r="BP1710" i="32"/>
  <c r="BC1710" i="32"/>
  <c r="BE1710" i="32" s="1"/>
  <c r="BB1710" i="32"/>
  <c r="BD1710" i="32" s="1"/>
  <c r="BA1710" i="32"/>
  <c r="AZ1710" i="32"/>
  <c r="AH1710" i="32"/>
  <c r="BP1709" i="32"/>
  <c r="BC1709" i="32"/>
  <c r="BE1709" i="32" s="1"/>
  <c r="BB1709" i="32"/>
  <c r="BD1709" i="32" s="1"/>
  <c r="BA1709" i="32"/>
  <c r="AZ1709" i="32"/>
  <c r="AH1709" i="32"/>
  <c r="BP1708" i="32"/>
  <c r="BC1708" i="32"/>
  <c r="BE1708" i="32" s="1"/>
  <c r="BB1708" i="32"/>
  <c r="BD1708" i="32" s="1"/>
  <c r="BA1708" i="32"/>
  <c r="AZ1708" i="32"/>
  <c r="AH1708" i="32"/>
  <c r="BP1707" i="32"/>
  <c r="BC1707" i="32"/>
  <c r="BE1707" i="32" s="1"/>
  <c r="BB1707" i="32"/>
  <c r="BD1707" i="32" s="1"/>
  <c r="BA1707" i="32"/>
  <c r="AZ1707" i="32"/>
  <c r="AH1707" i="32"/>
  <c r="BP1706" i="32"/>
  <c r="BC1706" i="32"/>
  <c r="BE1706" i="32" s="1"/>
  <c r="BB1706" i="32"/>
  <c r="BD1706" i="32" s="1"/>
  <c r="BA1706" i="32"/>
  <c r="AZ1706" i="32"/>
  <c r="AH1706" i="32"/>
  <c r="BP1705" i="32"/>
  <c r="BC1705" i="32"/>
  <c r="BE1705" i="32" s="1"/>
  <c r="BB1705" i="32"/>
  <c r="BD1705" i="32" s="1"/>
  <c r="BA1705" i="32"/>
  <c r="AZ1705" i="32"/>
  <c r="AH1705" i="32"/>
  <c r="BP1704" i="32"/>
  <c r="BC1704" i="32"/>
  <c r="BE1704" i="32" s="1"/>
  <c r="BB1704" i="32"/>
  <c r="BD1704" i="32" s="1"/>
  <c r="BA1704" i="32"/>
  <c r="AZ1704" i="32"/>
  <c r="AH1704" i="32"/>
  <c r="BP1703" i="32"/>
  <c r="BC1703" i="32"/>
  <c r="BE1703" i="32" s="1"/>
  <c r="BB1703" i="32"/>
  <c r="BD1703" i="32" s="1"/>
  <c r="BA1703" i="32"/>
  <c r="AZ1703" i="32"/>
  <c r="AH1703" i="32"/>
  <c r="BP1702" i="32"/>
  <c r="BC1702" i="32"/>
  <c r="BE1702" i="32" s="1"/>
  <c r="BB1702" i="32"/>
  <c r="BD1702" i="32" s="1"/>
  <c r="BA1702" i="32"/>
  <c r="AZ1702" i="32"/>
  <c r="AH1702" i="32"/>
  <c r="BP1701" i="32"/>
  <c r="BC1701" i="32"/>
  <c r="BE1701" i="32" s="1"/>
  <c r="BB1701" i="32"/>
  <c r="BD1701" i="32" s="1"/>
  <c r="BA1701" i="32"/>
  <c r="AZ1701" i="32"/>
  <c r="AH1701" i="32"/>
  <c r="BP1700" i="32"/>
  <c r="BD1700" i="32"/>
  <c r="BC1700" i="32"/>
  <c r="BE1700" i="32" s="1"/>
  <c r="BB1700" i="32"/>
  <c r="BA1700" i="32"/>
  <c r="AZ1700" i="32"/>
  <c r="AH1700" i="32"/>
  <c r="BP1699" i="32"/>
  <c r="BC1699" i="32"/>
  <c r="BE1699" i="32" s="1"/>
  <c r="BB1699" i="32"/>
  <c r="BD1699" i="32" s="1"/>
  <c r="BA1699" i="32"/>
  <c r="AZ1699" i="32"/>
  <c r="AH1699" i="32"/>
  <c r="BP1698" i="32"/>
  <c r="BC1698" i="32"/>
  <c r="BE1698" i="32" s="1"/>
  <c r="BB1698" i="32"/>
  <c r="BD1698" i="32" s="1"/>
  <c r="BA1698" i="32"/>
  <c r="AZ1698" i="32"/>
  <c r="AH1698" i="32"/>
  <c r="BP1697" i="32"/>
  <c r="BC1697" i="32"/>
  <c r="BE1697" i="32" s="1"/>
  <c r="BB1697" i="32"/>
  <c r="BD1697" i="32" s="1"/>
  <c r="BA1697" i="32"/>
  <c r="AZ1697" i="32"/>
  <c r="AH1697" i="32"/>
  <c r="BP1696" i="32"/>
  <c r="BC1696" i="32"/>
  <c r="BE1696" i="32" s="1"/>
  <c r="BB1696" i="32"/>
  <c r="BD1696" i="32" s="1"/>
  <c r="BA1696" i="32"/>
  <c r="AZ1696" i="32"/>
  <c r="AH1696" i="32"/>
  <c r="BP1695" i="32"/>
  <c r="BE1695" i="32"/>
  <c r="BC1695" i="32"/>
  <c r="BB1695" i="32"/>
  <c r="BD1695" i="32" s="1"/>
  <c r="BA1695" i="32"/>
  <c r="AZ1695" i="32"/>
  <c r="AH1695" i="32"/>
  <c r="BP1694" i="32"/>
  <c r="BC1694" i="32"/>
  <c r="BE1694" i="32" s="1"/>
  <c r="BB1694" i="32"/>
  <c r="BD1694" i="32" s="1"/>
  <c r="BA1694" i="32"/>
  <c r="AZ1694" i="32"/>
  <c r="AH1694" i="32"/>
  <c r="BP1693" i="32"/>
  <c r="BC1693" i="32"/>
  <c r="BE1693" i="32" s="1"/>
  <c r="BB1693" i="32"/>
  <c r="BD1693" i="32" s="1"/>
  <c r="BA1693" i="32"/>
  <c r="AZ1693" i="32"/>
  <c r="AH1693" i="32"/>
  <c r="BP1692" i="32"/>
  <c r="BC1692" i="32"/>
  <c r="BE1692" i="32" s="1"/>
  <c r="BB1692" i="32"/>
  <c r="BD1692" i="32" s="1"/>
  <c r="BA1692" i="32"/>
  <c r="AZ1692" i="32"/>
  <c r="AH1692" i="32"/>
  <c r="BP1691" i="32"/>
  <c r="BC1691" i="32"/>
  <c r="BE1691" i="32" s="1"/>
  <c r="BB1691" i="32"/>
  <c r="BD1691" i="32" s="1"/>
  <c r="BA1691" i="32"/>
  <c r="AZ1691" i="32"/>
  <c r="AH1691" i="32"/>
  <c r="BP1690" i="32"/>
  <c r="BC1690" i="32"/>
  <c r="BE1690" i="32" s="1"/>
  <c r="BB1690" i="32"/>
  <c r="BD1690" i="32" s="1"/>
  <c r="BA1690" i="32"/>
  <c r="AZ1690" i="32"/>
  <c r="AH1690" i="32"/>
  <c r="BP1689" i="32"/>
  <c r="BC1689" i="32"/>
  <c r="BE1689" i="32" s="1"/>
  <c r="BB1689" i="32"/>
  <c r="BD1689" i="32" s="1"/>
  <c r="BA1689" i="32"/>
  <c r="AZ1689" i="32"/>
  <c r="AH1689" i="32"/>
  <c r="BP1688" i="32"/>
  <c r="BD1688" i="32"/>
  <c r="BC1688" i="32"/>
  <c r="BE1688" i="32" s="1"/>
  <c r="BB1688" i="32"/>
  <c r="BA1688" i="32"/>
  <c r="AZ1688" i="32"/>
  <c r="AH1688" i="32"/>
  <c r="BP1687" i="32"/>
  <c r="BC1687" i="32"/>
  <c r="BE1687" i="32" s="1"/>
  <c r="BB1687" i="32"/>
  <c r="BD1687" i="32" s="1"/>
  <c r="BA1687" i="32"/>
  <c r="AZ1687" i="32"/>
  <c r="AH1687" i="32"/>
  <c r="BP1686" i="32"/>
  <c r="BC1686" i="32"/>
  <c r="BE1686" i="32" s="1"/>
  <c r="BB1686" i="32"/>
  <c r="BD1686" i="32" s="1"/>
  <c r="BA1686" i="32"/>
  <c r="AZ1686" i="32"/>
  <c r="AH1686" i="32"/>
  <c r="BP1685" i="32"/>
  <c r="BC1685" i="32"/>
  <c r="BE1685" i="32" s="1"/>
  <c r="BB1685" i="32"/>
  <c r="BD1685" i="32" s="1"/>
  <c r="BA1685" i="32"/>
  <c r="AZ1685" i="32"/>
  <c r="AH1685" i="32"/>
  <c r="BP1684" i="32"/>
  <c r="BC1684" i="32"/>
  <c r="BE1684" i="32" s="1"/>
  <c r="BB1684" i="32"/>
  <c r="BD1684" i="32" s="1"/>
  <c r="BA1684" i="32"/>
  <c r="AZ1684" i="32"/>
  <c r="AH1684" i="32"/>
  <c r="BP1683" i="32"/>
  <c r="BC1683" i="32"/>
  <c r="BE1683" i="32" s="1"/>
  <c r="BB1683" i="32"/>
  <c r="BD1683" i="32" s="1"/>
  <c r="BA1683" i="32"/>
  <c r="AZ1683" i="32"/>
  <c r="AH1683" i="32"/>
  <c r="BP1682" i="32"/>
  <c r="BC1682" i="32"/>
  <c r="BE1682" i="32" s="1"/>
  <c r="BB1682" i="32"/>
  <c r="BD1682" i="32" s="1"/>
  <c r="BA1682" i="32"/>
  <c r="AZ1682" i="32"/>
  <c r="AH1682" i="32"/>
  <c r="BP1681" i="32"/>
  <c r="BC1681" i="32"/>
  <c r="BE1681" i="32" s="1"/>
  <c r="BB1681" i="32"/>
  <c r="BD1681" i="32" s="1"/>
  <c r="BA1681" i="32"/>
  <c r="AZ1681" i="32"/>
  <c r="AH1681" i="32"/>
  <c r="BP1680" i="32"/>
  <c r="BC1680" i="32"/>
  <c r="BE1680" i="32" s="1"/>
  <c r="BB1680" i="32"/>
  <c r="BD1680" i="32" s="1"/>
  <c r="BA1680" i="32"/>
  <c r="AZ1680" i="32"/>
  <c r="AH1680" i="32"/>
  <c r="BP1679" i="32"/>
  <c r="BE1679" i="32"/>
  <c r="BD1679" i="32"/>
  <c r="BC1679" i="32"/>
  <c r="BB1679" i="32"/>
  <c r="BA1679" i="32"/>
  <c r="AZ1679" i="32"/>
  <c r="AH1679" i="32"/>
  <c r="BP1678" i="32"/>
  <c r="BC1678" i="32"/>
  <c r="BE1678" i="32" s="1"/>
  <c r="BB1678" i="32"/>
  <c r="BD1678" i="32" s="1"/>
  <c r="BA1678" i="32"/>
  <c r="AZ1678" i="32"/>
  <c r="AH1678" i="32"/>
  <c r="BP1677" i="32"/>
  <c r="BC1677" i="32"/>
  <c r="BE1677" i="32" s="1"/>
  <c r="BB1677" i="32"/>
  <c r="BD1677" i="32" s="1"/>
  <c r="BA1677" i="32"/>
  <c r="AZ1677" i="32"/>
  <c r="AH1677" i="32"/>
  <c r="BP1676" i="32"/>
  <c r="BC1676" i="32"/>
  <c r="BE1676" i="32" s="1"/>
  <c r="BB1676" i="32"/>
  <c r="BD1676" i="32" s="1"/>
  <c r="BA1676" i="32"/>
  <c r="AZ1676" i="32"/>
  <c r="AH1676" i="32"/>
  <c r="BP1675" i="32"/>
  <c r="BC1675" i="32"/>
  <c r="BE1675" i="32" s="1"/>
  <c r="BB1675" i="32"/>
  <c r="BD1675" i="32" s="1"/>
  <c r="BA1675" i="32"/>
  <c r="AZ1675" i="32"/>
  <c r="AH1675" i="32"/>
  <c r="BP1674" i="32"/>
  <c r="BE1674" i="32"/>
  <c r="BC1674" i="32"/>
  <c r="BB1674" i="32"/>
  <c r="BD1674" i="32" s="1"/>
  <c r="BA1674" i="32"/>
  <c r="AZ1674" i="32"/>
  <c r="AH1674" i="32"/>
  <c r="BP1673" i="32"/>
  <c r="BC1673" i="32"/>
  <c r="BE1673" i="32" s="1"/>
  <c r="BB1673" i="32"/>
  <c r="BD1673" i="32" s="1"/>
  <c r="BA1673" i="32"/>
  <c r="AZ1673" i="32"/>
  <c r="AH1673" i="32"/>
  <c r="BP1672" i="32"/>
  <c r="BC1672" i="32"/>
  <c r="BE1672" i="32" s="1"/>
  <c r="BB1672" i="32"/>
  <c r="BD1672" i="32" s="1"/>
  <c r="BA1672" i="32"/>
  <c r="AZ1672" i="32"/>
  <c r="AH1672" i="32"/>
  <c r="BP1671" i="32"/>
  <c r="BC1671" i="32"/>
  <c r="BE1671" i="32" s="1"/>
  <c r="BB1671" i="32"/>
  <c r="BD1671" i="32" s="1"/>
  <c r="BA1671" i="32"/>
  <c r="AZ1671" i="32"/>
  <c r="AH1671" i="32"/>
  <c r="BP1670" i="32"/>
  <c r="BC1670" i="32"/>
  <c r="BE1670" i="32" s="1"/>
  <c r="BB1670" i="32"/>
  <c r="BD1670" i="32" s="1"/>
  <c r="BA1670" i="32"/>
  <c r="AZ1670" i="32"/>
  <c r="AH1670" i="32"/>
  <c r="BP1669" i="32"/>
  <c r="BC1669" i="32"/>
  <c r="BE1669" i="32" s="1"/>
  <c r="BB1669" i="32"/>
  <c r="BD1669" i="32" s="1"/>
  <c r="BA1669" i="32"/>
  <c r="AZ1669" i="32"/>
  <c r="AH1669" i="32"/>
  <c r="BP1668" i="32"/>
  <c r="BC1668" i="32"/>
  <c r="BE1668" i="32" s="1"/>
  <c r="BB1668" i="32"/>
  <c r="BD1668" i="32" s="1"/>
  <c r="BA1668" i="32"/>
  <c r="AZ1668" i="32"/>
  <c r="AH1668" i="32"/>
  <c r="BP1667" i="32"/>
  <c r="BC1667" i="32"/>
  <c r="BE1667" i="32" s="1"/>
  <c r="BB1667" i="32"/>
  <c r="BD1667" i="32" s="1"/>
  <c r="BA1667" i="32"/>
  <c r="AZ1667" i="32"/>
  <c r="AH1667" i="32"/>
  <c r="BP1666" i="32"/>
  <c r="BC1666" i="32"/>
  <c r="BE1666" i="32" s="1"/>
  <c r="BB1666" i="32"/>
  <c r="BD1666" i="32" s="1"/>
  <c r="BA1666" i="32"/>
  <c r="AZ1666" i="32"/>
  <c r="AH1666" i="32"/>
  <c r="BP1665" i="32"/>
  <c r="BC1665" i="32"/>
  <c r="BE1665" i="32" s="1"/>
  <c r="BB1665" i="32"/>
  <c r="BD1665" i="32" s="1"/>
  <c r="BA1665" i="32"/>
  <c r="AZ1665" i="32"/>
  <c r="AH1665" i="32"/>
  <c r="BP1664" i="32"/>
  <c r="BE1664" i="32"/>
  <c r="BC1664" i="32"/>
  <c r="BB1664" i="32"/>
  <c r="BD1664" i="32" s="1"/>
  <c r="BA1664" i="32"/>
  <c r="AZ1664" i="32"/>
  <c r="AH1664" i="32"/>
  <c r="BP1663" i="32"/>
  <c r="BE1663" i="32"/>
  <c r="BC1663" i="32"/>
  <c r="BB1663" i="32"/>
  <c r="BD1663" i="32" s="1"/>
  <c r="BA1663" i="32"/>
  <c r="AZ1663" i="32"/>
  <c r="AH1663" i="32"/>
  <c r="BP1662" i="32"/>
  <c r="BC1662" i="32"/>
  <c r="BE1662" i="32" s="1"/>
  <c r="BB1662" i="32"/>
  <c r="BD1662" i="32" s="1"/>
  <c r="BA1662" i="32"/>
  <c r="AZ1662" i="32"/>
  <c r="AH1662" i="32"/>
  <c r="BP1661" i="32"/>
  <c r="BC1661" i="32"/>
  <c r="BE1661" i="32" s="1"/>
  <c r="BB1661" i="32"/>
  <c r="BD1661" i="32" s="1"/>
  <c r="BA1661" i="32"/>
  <c r="AZ1661" i="32"/>
  <c r="AH1661" i="32"/>
  <c r="BP1660" i="32"/>
  <c r="BC1660" i="32"/>
  <c r="BE1660" i="32" s="1"/>
  <c r="BB1660" i="32"/>
  <c r="BD1660" i="32" s="1"/>
  <c r="BA1660" i="32"/>
  <c r="AZ1660" i="32"/>
  <c r="AH1660" i="32"/>
  <c r="BP1659" i="32"/>
  <c r="BC1659" i="32"/>
  <c r="BE1659" i="32" s="1"/>
  <c r="BB1659" i="32"/>
  <c r="BD1659" i="32" s="1"/>
  <c r="BA1659" i="32"/>
  <c r="AZ1659" i="32"/>
  <c r="AH1659" i="32"/>
  <c r="BP1658" i="32"/>
  <c r="BC1658" i="32"/>
  <c r="BE1658" i="32" s="1"/>
  <c r="BB1658" i="32"/>
  <c r="BD1658" i="32" s="1"/>
  <c r="BA1658" i="32"/>
  <c r="AZ1658" i="32"/>
  <c r="AH1658" i="32"/>
  <c r="BP1657" i="32"/>
  <c r="BC1657" i="32"/>
  <c r="BE1657" i="32" s="1"/>
  <c r="BB1657" i="32"/>
  <c r="BD1657" i="32" s="1"/>
  <c r="BA1657" i="32"/>
  <c r="AZ1657" i="32"/>
  <c r="AH1657" i="32"/>
  <c r="BP1656" i="32"/>
  <c r="BC1656" i="32"/>
  <c r="BE1656" i="32" s="1"/>
  <c r="BB1656" i="32"/>
  <c r="BD1656" i="32" s="1"/>
  <c r="BA1656" i="32"/>
  <c r="AZ1656" i="32"/>
  <c r="AH1656" i="32"/>
  <c r="BP1655" i="32"/>
  <c r="BC1655" i="32"/>
  <c r="BE1655" i="32" s="1"/>
  <c r="BB1655" i="32"/>
  <c r="BD1655" i="32" s="1"/>
  <c r="BA1655" i="32"/>
  <c r="AZ1655" i="32"/>
  <c r="AH1655" i="32"/>
  <c r="BP1654" i="32"/>
  <c r="BD1654" i="32"/>
  <c r="BC1654" i="32"/>
  <c r="BE1654" i="32" s="1"/>
  <c r="BB1654" i="32"/>
  <c r="BA1654" i="32"/>
  <c r="AZ1654" i="32"/>
  <c r="AH1654" i="32"/>
  <c r="BP1653" i="32"/>
  <c r="BC1653" i="32"/>
  <c r="BE1653" i="32" s="1"/>
  <c r="BB1653" i="32"/>
  <c r="BD1653" i="32" s="1"/>
  <c r="BA1653" i="32"/>
  <c r="AZ1653" i="32"/>
  <c r="AH1653" i="32"/>
  <c r="BP1652" i="32"/>
  <c r="BC1652" i="32"/>
  <c r="BE1652" i="32" s="1"/>
  <c r="BB1652" i="32"/>
  <c r="BD1652" i="32" s="1"/>
  <c r="BA1652" i="32"/>
  <c r="AZ1652" i="32"/>
  <c r="AH1652" i="32"/>
  <c r="BP1651" i="32"/>
  <c r="BD1651" i="32"/>
  <c r="BC1651" i="32"/>
  <c r="BE1651" i="32" s="1"/>
  <c r="BB1651" i="32"/>
  <c r="BA1651" i="32"/>
  <c r="AZ1651" i="32"/>
  <c r="AH1651" i="32"/>
  <c r="BP1650" i="32"/>
  <c r="BC1650" i="32"/>
  <c r="BE1650" i="32" s="1"/>
  <c r="BB1650" i="32"/>
  <c r="BD1650" i="32" s="1"/>
  <c r="BA1650" i="32"/>
  <c r="AZ1650" i="32"/>
  <c r="AH1650" i="32"/>
  <c r="BP1649" i="32"/>
  <c r="BC1649" i="32"/>
  <c r="BE1649" i="32" s="1"/>
  <c r="BB1649" i="32"/>
  <c r="BD1649" i="32" s="1"/>
  <c r="BA1649" i="32"/>
  <c r="AZ1649" i="32"/>
  <c r="AH1649" i="32"/>
  <c r="BP1648" i="32"/>
  <c r="BC1648" i="32"/>
  <c r="BE1648" i="32" s="1"/>
  <c r="BB1648" i="32"/>
  <c r="BD1648" i="32" s="1"/>
  <c r="BA1648" i="32"/>
  <c r="AZ1648" i="32"/>
  <c r="AH1648" i="32"/>
  <c r="BP1647" i="32"/>
  <c r="BD1647" i="32"/>
  <c r="BC1647" i="32"/>
  <c r="BE1647" i="32" s="1"/>
  <c r="BB1647" i="32"/>
  <c r="BA1647" i="32"/>
  <c r="AZ1647" i="32"/>
  <c r="AH1647" i="32"/>
  <c r="BP1646" i="32"/>
  <c r="BE1646" i="32"/>
  <c r="BC1646" i="32"/>
  <c r="BB1646" i="32"/>
  <c r="BD1646" i="32" s="1"/>
  <c r="BA1646" i="32"/>
  <c r="AZ1646" i="32"/>
  <c r="AH1646" i="32"/>
  <c r="BP1645" i="32"/>
  <c r="BC1645" i="32"/>
  <c r="BE1645" i="32" s="1"/>
  <c r="BB1645" i="32"/>
  <c r="BD1645" i="32" s="1"/>
  <c r="BA1645" i="32"/>
  <c r="AZ1645" i="32"/>
  <c r="AH1645" i="32"/>
  <c r="BP1644" i="32"/>
  <c r="BC1644" i="32"/>
  <c r="BE1644" i="32" s="1"/>
  <c r="BB1644" i="32"/>
  <c r="BD1644" i="32" s="1"/>
  <c r="BA1644" i="32"/>
  <c r="AZ1644" i="32"/>
  <c r="AH1644" i="32"/>
  <c r="BP1643" i="32"/>
  <c r="BC1643" i="32"/>
  <c r="BE1643" i="32" s="1"/>
  <c r="BB1643" i="32"/>
  <c r="BD1643" i="32" s="1"/>
  <c r="BA1643" i="32"/>
  <c r="AZ1643" i="32"/>
  <c r="AH1643" i="32"/>
  <c r="BP1642" i="32"/>
  <c r="BC1642" i="32"/>
  <c r="BE1642" i="32" s="1"/>
  <c r="BB1642" i="32"/>
  <c r="BD1642" i="32" s="1"/>
  <c r="BA1642" i="32"/>
  <c r="AZ1642" i="32"/>
  <c r="AH1642" i="32"/>
  <c r="BP1641" i="32"/>
  <c r="BC1641" i="32"/>
  <c r="BE1641" i="32" s="1"/>
  <c r="BB1641" i="32"/>
  <c r="BD1641" i="32" s="1"/>
  <c r="AZ1641" i="32"/>
  <c r="AH1641" i="32"/>
  <c r="BP1640" i="32"/>
  <c r="BC1640" i="32"/>
  <c r="BE1640" i="32" s="1"/>
  <c r="BB1640" i="32"/>
  <c r="BD1640" i="32" s="1"/>
  <c r="BA1640" i="32"/>
  <c r="AZ1640" i="32"/>
  <c r="AH1640" i="32"/>
  <c r="BP1639" i="32"/>
  <c r="BC1639" i="32"/>
  <c r="BE1639" i="32" s="1"/>
  <c r="BB1639" i="32"/>
  <c r="BD1639" i="32" s="1"/>
  <c r="BA1639" i="32"/>
  <c r="AZ1639" i="32"/>
  <c r="AH1639" i="32"/>
  <c r="BP1638" i="32"/>
  <c r="BC1638" i="32"/>
  <c r="BE1638" i="32" s="1"/>
  <c r="BB1638" i="32"/>
  <c r="BD1638" i="32" s="1"/>
  <c r="BA1638" i="32"/>
  <c r="AZ1638" i="32"/>
  <c r="AH1638" i="32"/>
  <c r="BP1637" i="32"/>
  <c r="BC1637" i="32"/>
  <c r="BE1637" i="32" s="1"/>
  <c r="BB1637" i="32"/>
  <c r="BD1637" i="32" s="1"/>
  <c r="BA1637" i="32"/>
  <c r="AZ1637" i="32"/>
  <c r="AH1637" i="32"/>
  <c r="BP1636" i="32"/>
  <c r="BC1636" i="32"/>
  <c r="BE1636" i="32" s="1"/>
  <c r="BB1636" i="32"/>
  <c r="BD1636" i="32" s="1"/>
  <c r="BA1636" i="32"/>
  <c r="AZ1636" i="32"/>
  <c r="AH1636" i="32"/>
  <c r="BP1635" i="32"/>
  <c r="BC1635" i="32"/>
  <c r="BE1635" i="32" s="1"/>
  <c r="BB1635" i="32"/>
  <c r="BD1635" i="32" s="1"/>
  <c r="BA1635" i="32"/>
  <c r="AZ1635" i="32"/>
  <c r="AH1635" i="32"/>
  <c r="BP1634" i="32"/>
  <c r="BC1634" i="32"/>
  <c r="BE1634" i="32" s="1"/>
  <c r="BB1634" i="32"/>
  <c r="BD1634" i="32" s="1"/>
  <c r="AZ1634" i="32"/>
  <c r="AH1634" i="32"/>
  <c r="BP1633" i="32"/>
  <c r="BC1633" i="32"/>
  <c r="BE1633" i="32" s="1"/>
  <c r="BB1633" i="32"/>
  <c r="BD1633" i="32" s="1"/>
  <c r="BA1633" i="32"/>
  <c r="AZ1633" i="32"/>
  <c r="AH1633" i="32"/>
  <c r="BP1632" i="32"/>
  <c r="BE1632" i="32"/>
  <c r="BC1632" i="32"/>
  <c r="BB1632" i="32"/>
  <c r="BD1632" i="32" s="1"/>
  <c r="BA1632" i="32"/>
  <c r="AZ1632" i="32"/>
  <c r="AH1632" i="32"/>
  <c r="BP1631" i="32"/>
  <c r="BC1631" i="32"/>
  <c r="BE1631" i="32" s="1"/>
  <c r="BB1631" i="32"/>
  <c r="BD1631" i="32" s="1"/>
  <c r="BA1631" i="32"/>
  <c r="AZ1631" i="32"/>
  <c r="AH1631" i="32"/>
  <c r="BP1630" i="32"/>
  <c r="BC1630" i="32"/>
  <c r="BE1630" i="32" s="1"/>
  <c r="BB1630" i="32"/>
  <c r="BD1630" i="32" s="1"/>
  <c r="BA1630" i="32"/>
  <c r="AZ1630" i="32"/>
  <c r="AH1630" i="32"/>
  <c r="BP1629" i="32"/>
  <c r="BD1629" i="32"/>
  <c r="BC1629" i="32"/>
  <c r="BE1629" i="32" s="1"/>
  <c r="BB1629" i="32"/>
  <c r="BA1629" i="32"/>
  <c r="AZ1629" i="32"/>
  <c r="AH1629" i="32"/>
  <c r="BP1628" i="32"/>
  <c r="BC1628" i="32"/>
  <c r="BE1628" i="32" s="1"/>
  <c r="BB1628" i="32"/>
  <c r="BD1628" i="32" s="1"/>
  <c r="BA1628" i="32"/>
  <c r="AZ1628" i="32"/>
  <c r="AH1628" i="32"/>
  <c r="BP1627" i="32"/>
  <c r="BC1627" i="32"/>
  <c r="BE1627" i="32" s="1"/>
  <c r="BB1627" i="32"/>
  <c r="BD1627" i="32" s="1"/>
  <c r="BA1627" i="32"/>
  <c r="AZ1627" i="32"/>
  <c r="AH1627" i="32"/>
  <c r="BP1626" i="32"/>
  <c r="BC1626" i="32"/>
  <c r="BE1626" i="32" s="1"/>
  <c r="BB1626" i="32"/>
  <c r="BD1626" i="32" s="1"/>
  <c r="BA1626" i="32"/>
  <c r="AZ1626" i="32"/>
  <c r="AH1626" i="32"/>
  <c r="BP1625" i="32"/>
  <c r="BC1625" i="32"/>
  <c r="BE1625" i="32" s="1"/>
  <c r="BB1625" i="32"/>
  <c r="BD1625" i="32" s="1"/>
  <c r="BA1625" i="32"/>
  <c r="AZ1625" i="32"/>
  <c r="AH1625" i="32"/>
  <c r="BP1624" i="32"/>
  <c r="BC1624" i="32"/>
  <c r="BE1624" i="32" s="1"/>
  <c r="BB1624" i="32"/>
  <c r="BD1624" i="32" s="1"/>
  <c r="BA1624" i="32"/>
  <c r="AZ1624" i="32"/>
  <c r="AH1624" i="32"/>
  <c r="BP1623" i="32"/>
  <c r="BC1623" i="32"/>
  <c r="BE1623" i="32" s="1"/>
  <c r="BB1623" i="32"/>
  <c r="BD1623" i="32" s="1"/>
  <c r="BA1623" i="32"/>
  <c r="AZ1623" i="32"/>
  <c r="AH1623" i="32"/>
  <c r="BP1622" i="32"/>
  <c r="BC1622" i="32"/>
  <c r="BE1622" i="32" s="1"/>
  <c r="BB1622" i="32"/>
  <c r="BD1622" i="32" s="1"/>
  <c r="BA1622" i="32"/>
  <c r="AZ1622" i="32"/>
  <c r="AH1622" i="32"/>
  <c r="BP1621" i="32"/>
  <c r="BC1621" i="32"/>
  <c r="BE1621" i="32" s="1"/>
  <c r="BB1621" i="32"/>
  <c r="BD1621" i="32" s="1"/>
  <c r="BA1621" i="32"/>
  <c r="AZ1621" i="32"/>
  <c r="AH1621" i="32"/>
  <c r="BP1620" i="32"/>
  <c r="BD1620" i="32"/>
  <c r="BC1620" i="32"/>
  <c r="BE1620" i="32" s="1"/>
  <c r="BB1620" i="32"/>
  <c r="BA1620" i="32"/>
  <c r="AZ1620" i="32"/>
  <c r="AH1620" i="32"/>
  <c r="BP1619" i="32"/>
  <c r="BC1619" i="32"/>
  <c r="BE1619" i="32" s="1"/>
  <c r="BB1619" i="32"/>
  <c r="BD1619" i="32" s="1"/>
  <c r="BA1619" i="32"/>
  <c r="AZ1619" i="32"/>
  <c r="AH1619" i="32"/>
  <c r="BP1618" i="32"/>
  <c r="BC1618" i="32"/>
  <c r="BE1618" i="32" s="1"/>
  <c r="BB1618" i="32"/>
  <c r="BD1618" i="32" s="1"/>
  <c r="BA1618" i="32"/>
  <c r="AZ1618" i="32"/>
  <c r="AH1618" i="32"/>
  <c r="BP1617" i="32"/>
  <c r="BC1617" i="32"/>
  <c r="BE1617" i="32" s="1"/>
  <c r="BB1617" i="32"/>
  <c r="BD1617" i="32" s="1"/>
  <c r="BA1617" i="32"/>
  <c r="AZ1617" i="32"/>
  <c r="AH1617" i="32"/>
  <c r="BP1616" i="32"/>
  <c r="BC1616" i="32"/>
  <c r="BE1616" i="32" s="1"/>
  <c r="BB1616" i="32"/>
  <c r="BD1616" i="32" s="1"/>
  <c r="BA1616" i="32"/>
  <c r="AZ1616" i="32"/>
  <c r="AH1616" i="32"/>
  <c r="BP1615" i="32"/>
  <c r="BC1615" i="32"/>
  <c r="BE1615" i="32" s="1"/>
  <c r="BB1615" i="32"/>
  <c r="BD1615" i="32" s="1"/>
  <c r="BA1615" i="32"/>
  <c r="AZ1615" i="32"/>
  <c r="AH1615" i="32"/>
  <c r="BP1614" i="32"/>
  <c r="BC1614" i="32"/>
  <c r="BE1614" i="32" s="1"/>
  <c r="BB1614" i="32"/>
  <c r="BD1614" i="32" s="1"/>
  <c r="BA1614" i="32"/>
  <c r="AZ1614" i="32"/>
  <c r="AH1614" i="32"/>
  <c r="BP1613" i="32"/>
  <c r="BC1613" i="32"/>
  <c r="BE1613" i="32" s="1"/>
  <c r="BB1613" i="32"/>
  <c r="BD1613" i="32" s="1"/>
  <c r="BA1613" i="32"/>
  <c r="AZ1613" i="32"/>
  <c r="AH1613" i="32"/>
  <c r="BP1612" i="32"/>
  <c r="BC1612" i="32"/>
  <c r="BE1612" i="32" s="1"/>
  <c r="BB1612" i="32"/>
  <c r="BD1612" i="32" s="1"/>
  <c r="BA1612" i="32"/>
  <c r="AZ1612" i="32"/>
  <c r="AH1612" i="32"/>
  <c r="BP1611" i="32"/>
  <c r="BC1611" i="32"/>
  <c r="BE1611" i="32" s="1"/>
  <c r="BB1611" i="32"/>
  <c r="BD1611" i="32" s="1"/>
  <c r="BA1611" i="32"/>
  <c r="AZ1611" i="32"/>
  <c r="AH1611" i="32"/>
  <c r="BP1610" i="32"/>
  <c r="BC1610" i="32"/>
  <c r="BE1610" i="32" s="1"/>
  <c r="BB1610" i="32"/>
  <c r="BD1610" i="32" s="1"/>
  <c r="BA1610" i="32"/>
  <c r="AZ1610" i="32"/>
  <c r="AH1610" i="32"/>
  <c r="BP1609" i="32"/>
  <c r="BC1609" i="32"/>
  <c r="BE1609" i="32" s="1"/>
  <c r="BB1609" i="32"/>
  <c r="BD1609" i="32" s="1"/>
  <c r="BA1609" i="32"/>
  <c r="AZ1609" i="32"/>
  <c r="AH1609" i="32"/>
  <c r="BP1608" i="32"/>
  <c r="BC1608" i="32"/>
  <c r="BE1608" i="32" s="1"/>
  <c r="BB1608" i="32"/>
  <c r="BD1608" i="32" s="1"/>
  <c r="BA1608" i="32"/>
  <c r="AZ1608" i="32"/>
  <c r="AH1608" i="32"/>
  <c r="BP1607" i="32"/>
  <c r="BC1607" i="32"/>
  <c r="BE1607" i="32" s="1"/>
  <c r="BB1607" i="32"/>
  <c r="BD1607" i="32" s="1"/>
  <c r="BA1607" i="32"/>
  <c r="AZ1607" i="32"/>
  <c r="AH1607" i="32"/>
  <c r="BP1606" i="32"/>
  <c r="BC1606" i="32"/>
  <c r="BE1606" i="32" s="1"/>
  <c r="BB1606" i="32"/>
  <c r="BD1606" i="32" s="1"/>
  <c r="BA1606" i="32"/>
  <c r="AZ1606" i="32"/>
  <c r="AH1606" i="32"/>
  <c r="BP1605" i="32"/>
  <c r="BE1605" i="32"/>
  <c r="BC1605" i="32"/>
  <c r="BB1605" i="32"/>
  <c r="BD1605" i="32" s="1"/>
  <c r="BA1605" i="32"/>
  <c r="AZ1605" i="32"/>
  <c r="AH1605" i="32"/>
  <c r="BP1604" i="32"/>
  <c r="BC1604" i="32"/>
  <c r="BE1604" i="32" s="1"/>
  <c r="BB1604" i="32"/>
  <c r="BD1604" i="32" s="1"/>
  <c r="BA1604" i="32"/>
  <c r="AZ1604" i="32"/>
  <c r="AH1604" i="32"/>
  <c r="BP1603" i="32"/>
  <c r="BC1603" i="32"/>
  <c r="BE1603" i="32" s="1"/>
  <c r="BB1603" i="32"/>
  <c r="BD1603" i="32" s="1"/>
  <c r="BA1603" i="32"/>
  <c r="AZ1603" i="32"/>
  <c r="AH1603" i="32"/>
  <c r="BP1602" i="32"/>
  <c r="BC1602" i="32"/>
  <c r="BE1602" i="32" s="1"/>
  <c r="BB1602" i="32"/>
  <c r="BD1602" i="32" s="1"/>
  <c r="BA1602" i="32"/>
  <c r="AZ1602" i="32"/>
  <c r="AH1602" i="32"/>
  <c r="BP1601" i="32"/>
  <c r="BC1601" i="32"/>
  <c r="BE1601" i="32" s="1"/>
  <c r="BB1601" i="32"/>
  <c r="BD1601" i="32" s="1"/>
  <c r="BA1601" i="32"/>
  <c r="AZ1601" i="32"/>
  <c r="AH1601" i="32"/>
  <c r="BP1600" i="32"/>
  <c r="BC1600" i="32"/>
  <c r="BE1600" i="32" s="1"/>
  <c r="BB1600" i="32"/>
  <c r="BD1600" i="32" s="1"/>
  <c r="BA1600" i="32"/>
  <c r="AZ1600" i="32"/>
  <c r="AH1600" i="32"/>
  <c r="BP1599" i="32"/>
  <c r="BC1599" i="32"/>
  <c r="BE1599" i="32" s="1"/>
  <c r="BB1599" i="32"/>
  <c r="BD1599" i="32" s="1"/>
  <c r="BA1599" i="32"/>
  <c r="AZ1599" i="32"/>
  <c r="AH1599" i="32"/>
  <c r="BP1598" i="32"/>
  <c r="BC1598" i="32"/>
  <c r="BE1598" i="32" s="1"/>
  <c r="BB1598" i="32"/>
  <c r="BD1598" i="32" s="1"/>
  <c r="BA1598" i="32"/>
  <c r="AZ1598" i="32"/>
  <c r="AH1598" i="32"/>
  <c r="BP1597" i="32"/>
  <c r="BC1597" i="32"/>
  <c r="BE1597" i="32" s="1"/>
  <c r="BB1597" i="32"/>
  <c r="BD1597" i="32" s="1"/>
  <c r="BA1597" i="32"/>
  <c r="AZ1597" i="32"/>
  <c r="AH1597" i="32"/>
  <c r="BP1596" i="32"/>
  <c r="BC1596" i="32"/>
  <c r="BE1596" i="32" s="1"/>
  <c r="BB1596" i="32"/>
  <c r="BD1596" i="32" s="1"/>
  <c r="BA1596" i="32"/>
  <c r="AZ1596" i="32"/>
  <c r="AH1596" i="32"/>
  <c r="BP1595" i="32"/>
  <c r="BC1595" i="32"/>
  <c r="BE1595" i="32" s="1"/>
  <c r="BB1595" i="32"/>
  <c r="BD1595" i="32" s="1"/>
  <c r="BA1595" i="32"/>
  <c r="AZ1595" i="32"/>
  <c r="AH1595" i="32"/>
  <c r="BP1594" i="32"/>
  <c r="BC1594" i="32"/>
  <c r="BE1594" i="32" s="1"/>
  <c r="BB1594" i="32"/>
  <c r="BD1594" i="32" s="1"/>
  <c r="BA1594" i="32"/>
  <c r="AZ1594" i="32"/>
  <c r="AH1594" i="32"/>
  <c r="BP1593" i="32"/>
  <c r="BC1593" i="32"/>
  <c r="BE1593" i="32" s="1"/>
  <c r="BB1593" i="32"/>
  <c r="BD1593" i="32" s="1"/>
  <c r="BA1593" i="32"/>
  <c r="AZ1593" i="32"/>
  <c r="AH1593" i="32"/>
  <c r="BP1592" i="32"/>
  <c r="BC1592" i="32"/>
  <c r="BE1592" i="32" s="1"/>
  <c r="BB1592" i="32"/>
  <c r="BD1592" i="32" s="1"/>
  <c r="BA1592" i="32"/>
  <c r="AZ1592" i="32"/>
  <c r="AH1592" i="32"/>
  <c r="BP1591" i="32"/>
  <c r="BC1591" i="32"/>
  <c r="BE1591" i="32" s="1"/>
  <c r="BB1591" i="32"/>
  <c r="BD1591" i="32" s="1"/>
  <c r="BA1591" i="32"/>
  <c r="AZ1591" i="32"/>
  <c r="AH1591" i="32"/>
  <c r="BP1590" i="32"/>
  <c r="BC1590" i="32"/>
  <c r="BE1590" i="32" s="1"/>
  <c r="BB1590" i="32"/>
  <c r="BD1590" i="32" s="1"/>
  <c r="BA1590" i="32"/>
  <c r="AZ1590" i="32"/>
  <c r="AH1590" i="32"/>
  <c r="BP1589" i="32"/>
  <c r="BC1589" i="32"/>
  <c r="BE1589" i="32" s="1"/>
  <c r="BB1589" i="32"/>
  <c r="BD1589" i="32" s="1"/>
  <c r="BA1589" i="32"/>
  <c r="AZ1589" i="32"/>
  <c r="AH1589" i="32"/>
  <c r="BP1588" i="32"/>
  <c r="BC1588" i="32"/>
  <c r="BE1588" i="32" s="1"/>
  <c r="BB1588" i="32"/>
  <c r="BD1588" i="32" s="1"/>
  <c r="BA1588" i="32"/>
  <c r="AZ1588" i="32"/>
  <c r="AH1588" i="32"/>
  <c r="BP1587" i="32"/>
  <c r="BC1587" i="32"/>
  <c r="BE1587" i="32" s="1"/>
  <c r="BB1587" i="32"/>
  <c r="BD1587" i="32" s="1"/>
  <c r="BA1587" i="32"/>
  <c r="AH1587" i="32"/>
  <c r="BP1586" i="32"/>
  <c r="BC1586" i="32"/>
  <c r="BE1586" i="32" s="1"/>
  <c r="BB1586" i="32"/>
  <c r="BD1586" i="32" s="1"/>
  <c r="BA1586" i="32"/>
  <c r="AZ1586" i="32"/>
  <c r="AH1586" i="32"/>
  <c r="BP1585" i="32"/>
  <c r="BC1585" i="32"/>
  <c r="BE1585" i="32" s="1"/>
  <c r="BB1585" i="32"/>
  <c r="BD1585" i="32" s="1"/>
  <c r="BA1585" i="32"/>
  <c r="AZ1585" i="32"/>
  <c r="AH1585" i="32"/>
  <c r="BP1584" i="32"/>
  <c r="BC1584" i="32"/>
  <c r="BE1584" i="32" s="1"/>
  <c r="BB1584" i="32"/>
  <c r="BD1584" i="32" s="1"/>
  <c r="BA1584" i="32"/>
  <c r="AZ1584" i="32"/>
  <c r="AH1584" i="32"/>
  <c r="BP1583" i="32"/>
  <c r="BC1583" i="32"/>
  <c r="BE1583" i="32" s="1"/>
  <c r="BB1583" i="32"/>
  <c r="BD1583" i="32" s="1"/>
  <c r="BA1583" i="32"/>
  <c r="AZ1583" i="32"/>
  <c r="AH1583" i="32"/>
  <c r="BP1582" i="32"/>
  <c r="BC1582" i="32"/>
  <c r="BE1582" i="32" s="1"/>
  <c r="BB1582" i="32"/>
  <c r="BD1582" i="32" s="1"/>
  <c r="BA1582" i="32"/>
  <c r="AZ1582" i="32"/>
  <c r="AH1582" i="32"/>
  <c r="BP1581" i="32"/>
  <c r="BC1581" i="32"/>
  <c r="BE1581" i="32" s="1"/>
  <c r="BB1581" i="32"/>
  <c r="BD1581" i="32" s="1"/>
  <c r="BA1581" i="32"/>
  <c r="AZ1581" i="32"/>
  <c r="AH1581" i="32"/>
  <c r="BP1580" i="32"/>
  <c r="BC1580" i="32"/>
  <c r="BE1580" i="32" s="1"/>
  <c r="BB1580" i="32"/>
  <c r="BD1580" i="32" s="1"/>
  <c r="BA1580" i="32"/>
  <c r="AZ1580" i="32"/>
  <c r="AH1580" i="32"/>
  <c r="BP1579" i="32"/>
  <c r="BC1579" i="32"/>
  <c r="BE1579" i="32" s="1"/>
  <c r="BB1579" i="32"/>
  <c r="BD1579" i="32" s="1"/>
  <c r="BA1579" i="32"/>
  <c r="AZ1579" i="32"/>
  <c r="AH1579" i="32"/>
  <c r="BP1578" i="32"/>
  <c r="BD1578" i="32"/>
  <c r="BC1578" i="32"/>
  <c r="BE1578" i="32" s="1"/>
  <c r="BB1578" i="32"/>
  <c r="BA1578" i="32"/>
  <c r="AZ1578" i="32"/>
  <c r="AH1578" i="32"/>
  <c r="BP1577" i="32"/>
  <c r="BD1577" i="32"/>
  <c r="BC1577" i="32"/>
  <c r="BE1577" i="32" s="1"/>
  <c r="BB1577" i="32"/>
  <c r="BA1577" i="32"/>
  <c r="AZ1577" i="32"/>
  <c r="AH1577" i="32"/>
  <c r="BP1576" i="32"/>
  <c r="BC1576" i="32"/>
  <c r="BE1576" i="32" s="1"/>
  <c r="BB1576" i="32"/>
  <c r="BD1576" i="32" s="1"/>
  <c r="BA1576" i="32"/>
  <c r="AZ1576" i="32"/>
  <c r="AH1576" i="32"/>
  <c r="BP1575" i="32"/>
  <c r="BC1575" i="32"/>
  <c r="BE1575" i="32" s="1"/>
  <c r="BB1575" i="32"/>
  <c r="BD1575" i="32" s="1"/>
  <c r="BA1575" i="32"/>
  <c r="AZ1575" i="32"/>
  <c r="AH1575" i="32"/>
  <c r="BP1574" i="32"/>
  <c r="BC1574" i="32"/>
  <c r="BE1574" i="32" s="1"/>
  <c r="BB1574" i="32"/>
  <c r="BD1574" i="32" s="1"/>
  <c r="BA1574" i="32"/>
  <c r="AZ1574" i="32"/>
  <c r="AH1574" i="32"/>
  <c r="BP1573" i="32"/>
  <c r="BC1573" i="32"/>
  <c r="BE1573" i="32" s="1"/>
  <c r="BB1573" i="32"/>
  <c r="BD1573" i="32" s="1"/>
  <c r="BA1573" i="32"/>
  <c r="AZ1573" i="32"/>
  <c r="AH1573" i="32"/>
  <c r="BP1572" i="32"/>
  <c r="BC1572" i="32"/>
  <c r="BE1572" i="32" s="1"/>
  <c r="BB1572" i="32"/>
  <c r="BD1572" i="32" s="1"/>
  <c r="BA1572" i="32"/>
  <c r="AZ1572" i="32"/>
  <c r="AH1572" i="32"/>
  <c r="BP1571" i="32"/>
  <c r="BC1571" i="32"/>
  <c r="BE1571" i="32" s="1"/>
  <c r="BB1571" i="32"/>
  <c r="BD1571" i="32" s="1"/>
  <c r="BA1571" i="32"/>
  <c r="AZ1571" i="32"/>
  <c r="AH1571" i="32"/>
  <c r="BP1570" i="32"/>
  <c r="BC1570" i="32"/>
  <c r="BE1570" i="32" s="1"/>
  <c r="BB1570" i="32"/>
  <c r="BD1570" i="32" s="1"/>
  <c r="BA1570" i="32"/>
  <c r="AZ1570" i="32"/>
  <c r="AH1570" i="32"/>
  <c r="BP1569" i="32"/>
  <c r="BC1569" i="32"/>
  <c r="BE1569" i="32" s="1"/>
  <c r="BB1569" i="32"/>
  <c r="BD1569" i="32" s="1"/>
  <c r="BA1569" i="32"/>
  <c r="AZ1569" i="32"/>
  <c r="AH1569" i="32"/>
  <c r="BP1568" i="32"/>
  <c r="BC1568" i="32"/>
  <c r="BE1568" i="32" s="1"/>
  <c r="BB1568" i="32"/>
  <c r="BD1568" i="32" s="1"/>
  <c r="BA1568" i="32"/>
  <c r="AZ1568" i="32"/>
  <c r="AH1568" i="32"/>
  <c r="BP1567" i="32"/>
  <c r="BC1567" i="32"/>
  <c r="BE1567" i="32" s="1"/>
  <c r="BB1567" i="32"/>
  <c r="BD1567" i="32" s="1"/>
  <c r="BA1567" i="32"/>
  <c r="AZ1567" i="32"/>
  <c r="AH1567" i="32"/>
  <c r="BP1566" i="32"/>
  <c r="BC1566" i="32"/>
  <c r="BE1566" i="32" s="1"/>
  <c r="BB1566" i="32"/>
  <c r="BD1566" i="32" s="1"/>
  <c r="BA1566" i="32"/>
  <c r="AZ1566" i="32"/>
  <c r="AH1566" i="32"/>
  <c r="BP1565" i="32"/>
  <c r="BC1565" i="32"/>
  <c r="BE1565" i="32" s="1"/>
  <c r="BB1565" i="32"/>
  <c r="BD1565" i="32" s="1"/>
  <c r="BA1565" i="32"/>
  <c r="AZ1565" i="32"/>
  <c r="AH1565" i="32"/>
  <c r="BP1564" i="32"/>
  <c r="BC1564" i="32"/>
  <c r="BE1564" i="32" s="1"/>
  <c r="BB1564" i="32"/>
  <c r="BD1564" i="32" s="1"/>
  <c r="BA1564" i="32"/>
  <c r="AZ1564" i="32"/>
  <c r="AH1564" i="32"/>
  <c r="BP1563" i="32"/>
  <c r="BC1563" i="32"/>
  <c r="BE1563" i="32" s="1"/>
  <c r="BB1563" i="32"/>
  <c r="BD1563" i="32" s="1"/>
  <c r="BA1563" i="32"/>
  <c r="AZ1563" i="32"/>
  <c r="AH1563" i="32"/>
  <c r="BP1562" i="32"/>
  <c r="BD1562" i="32"/>
  <c r="BC1562" i="32"/>
  <c r="BE1562" i="32" s="1"/>
  <c r="BB1562" i="32"/>
  <c r="BA1562" i="32"/>
  <c r="AZ1562" i="32"/>
  <c r="AH1562" i="32"/>
  <c r="BP1561" i="32"/>
  <c r="BC1561" i="32"/>
  <c r="BE1561" i="32" s="1"/>
  <c r="BB1561" i="32"/>
  <c r="BD1561" i="32" s="1"/>
  <c r="BA1561" i="32"/>
  <c r="AZ1561" i="32"/>
  <c r="AH1561" i="32"/>
  <c r="BP1560" i="32"/>
  <c r="BC1560" i="32"/>
  <c r="BE1560" i="32" s="1"/>
  <c r="BB1560" i="32"/>
  <c r="BD1560" i="32" s="1"/>
  <c r="BA1560" i="32"/>
  <c r="AZ1560" i="32"/>
  <c r="AH1560" i="32"/>
  <c r="BP1559" i="32"/>
  <c r="BC1559" i="32"/>
  <c r="BE1559" i="32" s="1"/>
  <c r="BB1559" i="32"/>
  <c r="BD1559" i="32" s="1"/>
  <c r="BA1559" i="32"/>
  <c r="AZ1559" i="32"/>
  <c r="AH1559" i="32"/>
  <c r="BP1558" i="32"/>
  <c r="BC1558" i="32"/>
  <c r="BE1558" i="32" s="1"/>
  <c r="BB1558" i="32"/>
  <c r="BD1558" i="32" s="1"/>
  <c r="BA1558" i="32"/>
  <c r="AZ1558" i="32"/>
  <c r="AH1558" i="32"/>
  <c r="BP1557" i="32"/>
  <c r="BC1557" i="32"/>
  <c r="BE1557" i="32" s="1"/>
  <c r="BB1557" i="32"/>
  <c r="BD1557" i="32" s="1"/>
  <c r="BA1557" i="32"/>
  <c r="AZ1557" i="32"/>
  <c r="AH1557" i="32"/>
  <c r="BP1556" i="32"/>
  <c r="BC1556" i="32"/>
  <c r="BE1556" i="32" s="1"/>
  <c r="BB1556" i="32"/>
  <c r="BD1556" i="32" s="1"/>
  <c r="BA1556" i="32"/>
  <c r="AZ1556" i="32"/>
  <c r="AH1556" i="32"/>
  <c r="BP1555" i="32"/>
  <c r="BC1555" i="32"/>
  <c r="BE1555" i="32" s="1"/>
  <c r="BB1555" i="32"/>
  <c r="BD1555" i="32" s="1"/>
  <c r="BA1555" i="32"/>
  <c r="AZ1555" i="32"/>
  <c r="AH1555" i="32"/>
  <c r="BP1554" i="32"/>
  <c r="BC1554" i="32"/>
  <c r="BE1554" i="32" s="1"/>
  <c r="BB1554" i="32"/>
  <c r="BD1554" i="32" s="1"/>
  <c r="BA1554" i="32"/>
  <c r="AZ1554" i="32"/>
  <c r="AH1554" i="32"/>
  <c r="BP1553" i="32"/>
  <c r="BC1553" i="32"/>
  <c r="BE1553" i="32" s="1"/>
  <c r="BB1553" i="32"/>
  <c r="BD1553" i="32" s="1"/>
  <c r="BA1553" i="32"/>
  <c r="AZ1553" i="32"/>
  <c r="AH1553" i="32"/>
  <c r="BP1552" i="32"/>
  <c r="BC1552" i="32"/>
  <c r="BE1552" i="32" s="1"/>
  <c r="BB1552" i="32"/>
  <c r="BD1552" i="32" s="1"/>
  <c r="BA1552" i="32"/>
  <c r="AZ1552" i="32"/>
  <c r="AH1552" i="32"/>
  <c r="BP1551" i="32"/>
  <c r="BC1551" i="32"/>
  <c r="BE1551" i="32" s="1"/>
  <c r="BB1551" i="32"/>
  <c r="BD1551" i="32" s="1"/>
  <c r="BA1551" i="32"/>
  <c r="AZ1551" i="32"/>
  <c r="AH1551" i="32"/>
  <c r="BP1550" i="32"/>
  <c r="BC1550" i="32"/>
  <c r="BE1550" i="32" s="1"/>
  <c r="BB1550" i="32"/>
  <c r="BD1550" i="32" s="1"/>
  <c r="BA1550" i="32"/>
  <c r="AZ1550" i="32"/>
  <c r="AH1550" i="32"/>
  <c r="BP1549" i="32"/>
  <c r="BC1549" i="32"/>
  <c r="BE1549" i="32" s="1"/>
  <c r="BB1549" i="32"/>
  <c r="BD1549" i="32" s="1"/>
  <c r="BA1549" i="32"/>
  <c r="AZ1549" i="32"/>
  <c r="AH1549" i="32"/>
  <c r="BP1548" i="32"/>
  <c r="BC1548" i="32"/>
  <c r="BE1548" i="32" s="1"/>
  <c r="BB1548" i="32"/>
  <c r="BD1548" i="32" s="1"/>
  <c r="BA1548" i="32"/>
  <c r="AZ1548" i="32"/>
  <c r="AH1548" i="32"/>
  <c r="BP1547" i="32"/>
  <c r="BC1547" i="32"/>
  <c r="BE1547" i="32" s="1"/>
  <c r="BB1547" i="32"/>
  <c r="BD1547" i="32" s="1"/>
  <c r="BA1547" i="32"/>
  <c r="AZ1547" i="32"/>
  <c r="AH1547" i="32"/>
  <c r="BP1546" i="32"/>
  <c r="BC1546" i="32"/>
  <c r="BE1546" i="32" s="1"/>
  <c r="BB1546" i="32"/>
  <c r="BD1546" i="32" s="1"/>
  <c r="BA1546" i="32"/>
  <c r="AZ1546" i="32"/>
  <c r="AH1546" i="32"/>
  <c r="BP1545" i="32"/>
  <c r="BC1545" i="32"/>
  <c r="BE1545" i="32" s="1"/>
  <c r="BB1545" i="32"/>
  <c r="BD1545" i="32" s="1"/>
  <c r="BA1545" i="32"/>
  <c r="AZ1545" i="32"/>
  <c r="AH1545" i="32"/>
  <c r="BP1544" i="32"/>
  <c r="BC1544" i="32"/>
  <c r="BE1544" i="32" s="1"/>
  <c r="BB1544" i="32"/>
  <c r="BD1544" i="32" s="1"/>
  <c r="BA1544" i="32"/>
  <c r="AZ1544" i="32"/>
  <c r="AH1544" i="32"/>
  <c r="BP1543" i="32"/>
  <c r="BC1543" i="32"/>
  <c r="BE1543" i="32" s="1"/>
  <c r="BB1543" i="32"/>
  <c r="BD1543" i="32" s="1"/>
  <c r="BA1543" i="32"/>
  <c r="AZ1543" i="32"/>
  <c r="AH1543" i="32"/>
  <c r="BP1542" i="32"/>
  <c r="BC1542" i="32"/>
  <c r="BE1542" i="32" s="1"/>
  <c r="BB1542" i="32"/>
  <c r="BD1542" i="32" s="1"/>
  <c r="BA1542" i="32"/>
  <c r="AZ1542" i="32"/>
  <c r="AH1542" i="32"/>
  <c r="BP1541" i="32"/>
  <c r="BC1541" i="32"/>
  <c r="BE1541" i="32" s="1"/>
  <c r="BB1541" i="32"/>
  <c r="BD1541" i="32" s="1"/>
  <c r="BA1541" i="32"/>
  <c r="AZ1541" i="32"/>
  <c r="AH1541" i="32"/>
  <c r="BP1540" i="32"/>
  <c r="BE1540" i="32"/>
  <c r="BC1540" i="32"/>
  <c r="BB1540" i="32"/>
  <c r="BD1540" i="32" s="1"/>
  <c r="BA1540" i="32"/>
  <c r="AZ1540" i="32"/>
  <c r="AH1540" i="32"/>
  <c r="BP1539" i="32"/>
  <c r="BC1539" i="32"/>
  <c r="BE1539" i="32" s="1"/>
  <c r="BB1539" i="32"/>
  <c r="BD1539" i="32" s="1"/>
  <c r="BA1539" i="32"/>
  <c r="AZ1539" i="32"/>
  <c r="AH1539" i="32"/>
  <c r="BP1538" i="32"/>
  <c r="BC1538" i="32"/>
  <c r="BE1538" i="32" s="1"/>
  <c r="BB1538" i="32"/>
  <c r="BD1538" i="32" s="1"/>
  <c r="BA1538" i="32"/>
  <c r="AZ1538" i="32"/>
  <c r="AH1538" i="32"/>
  <c r="BP1537" i="32"/>
  <c r="BC1537" i="32"/>
  <c r="BE1537" i="32" s="1"/>
  <c r="BB1537" i="32"/>
  <c r="BD1537" i="32" s="1"/>
  <c r="BA1537" i="32"/>
  <c r="AZ1537" i="32"/>
  <c r="AH1537" i="32"/>
  <c r="BP1536" i="32"/>
  <c r="BE1536" i="32"/>
  <c r="BC1536" i="32"/>
  <c r="BB1536" i="32"/>
  <c r="BD1536" i="32" s="1"/>
  <c r="BA1536" i="32"/>
  <c r="AZ1536" i="32"/>
  <c r="AH1536" i="32"/>
  <c r="BP1535" i="32"/>
  <c r="BC1535" i="32"/>
  <c r="BE1535" i="32" s="1"/>
  <c r="BB1535" i="32"/>
  <c r="BD1535" i="32" s="1"/>
  <c r="BA1535" i="32"/>
  <c r="AZ1535" i="32"/>
  <c r="AH1535" i="32"/>
  <c r="BP1534" i="32"/>
  <c r="BC1534" i="32"/>
  <c r="BE1534" i="32" s="1"/>
  <c r="BB1534" i="32"/>
  <c r="BD1534" i="32" s="1"/>
  <c r="BA1534" i="32"/>
  <c r="AZ1534" i="32"/>
  <c r="AH1534" i="32"/>
  <c r="BP1533" i="32"/>
  <c r="BE1533" i="32"/>
  <c r="BC1533" i="32"/>
  <c r="BB1533" i="32"/>
  <c r="BD1533" i="32" s="1"/>
  <c r="BA1533" i="32"/>
  <c r="AZ1533" i="32"/>
  <c r="AH1533" i="32"/>
  <c r="BP1532" i="32"/>
  <c r="BC1532" i="32"/>
  <c r="BE1532" i="32" s="1"/>
  <c r="BB1532" i="32"/>
  <c r="BD1532" i="32" s="1"/>
  <c r="BA1532" i="32"/>
  <c r="AZ1532" i="32"/>
  <c r="AH1532" i="32"/>
  <c r="BP1531" i="32"/>
  <c r="BC1531" i="32"/>
  <c r="BE1531" i="32" s="1"/>
  <c r="BB1531" i="32"/>
  <c r="BD1531" i="32" s="1"/>
  <c r="BA1531" i="32"/>
  <c r="AZ1531" i="32"/>
  <c r="AH1531" i="32"/>
  <c r="BP1530" i="32"/>
  <c r="BC1530" i="32"/>
  <c r="BE1530" i="32" s="1"/>
  <c r="BB1530" i="32"/>
  <c r="BD1530" i="32" s="1"/>
  <c r="BA1530" i="32"/>
  <c r="AZ1530" i="32"/>
  <c r="AH1530" i="32"/>
  <c r="BP1529" i="32"/>
  <c r="BC1529" i="32"/>
  <c r="BE1529" i="32" s="1"/>
  <c r="BB1529" i="32"/>
  <c r="BD1529" i="32" s="1"/>
  <c r="BA1529" i="32"/>
  <c r="AZ1529" i="32"/>
  <c r="AH1529" i="32"/>
  <c r="BP1528" i="32"/>
  <c r="BC1528" i="32"/>
  <c r="BE1528" i="32" s="1"/>
  <c r="BB1528" i="32"/>
  <c r="BD1528" i="32" s="1"/>
  <c r="BA1528" i="32"/>
  <c r="AZ1528" i="32"/>
  <c r="AH1528" i="32"/>
  <c r="BP1527" i="32"/>
  <c r="BC1527" i="32"/>
  <c r="BE1527" i="32" s="1"/>
  <c r="BB1527" i="32"/>
  <c r="BD1527" i="32" s="1"/>
  <c r="BA1527" i="32"/>
  <c r="AZ1527" i="32"/>
  <c r="AH1527" i="32"/>
  <c r="BP1526" i="32"/>
  <c r="BC1526" i="32"/>
  <c r="BE1526" i="32" s="1"/>
  <c r="BB1526" i="32"/>
  <c r="BD1526" i="32" s="1"/>
  <c r="BA1526" i="32"/>
  <c r="AZ1526" i="32"/>
  <c r="AH1526" i="32"/>
  <c r="BP1525" i="32"/>
  <c r="BC1525" i="32"/>
  <c r="BE1525" i="32" s="1"/>
  <c r="BB1525" i="32"/>
  <c r="BD1525" i="32" s="1"/>
  <c r="BA1525" i="32"/>
  <c r="AZ1525" i="32"/>
  <c r="AH1525" i="32"/>
  <c r="BP1524" i="32"/>
  <c r="BC1524" i="32"/>
  <c r="BE1524" i="32" s="1"/>
  <c r="BB1524" i="32"/>
  <c r="BD1524" i="32" s="1"/>
  <c r="BA1524" i="32"/>
  <c r="AZ1524" i="32"/>
  <c r="AH1524" i="32"/>
  <c r="BP1523" i="32"/>
  <c r="BC1523" i="32"/>
  <c r="BE1523" i="32" s="1"/>
  <c r="BB1523" i="32"/>
  <c r="BD1523" i="32" s="1"/>
  <c r="BA1523" i="32"/>
  <c r="AZ1523" i="32"/>
  <c r="AH1523" i="32"/>
  <c r="BP1522" i="32"/>
  <c r="BC1522" i="32"/>
  <c r="BE1522" i="32" s="1"/>
  <c r="BB1522" i="32"/>
  <c r="BD1522" i="32" s="1"/>
  <c r="BA1522" i="32"/>
  <c r="AZ1522" i="32"/>
  <c r="AH1522" i="32"/>
  <c r="BP1521" i="32"/>
  <c r="BC1521" i="32"/>
  <c r="BE1521" i="32" s="1"/>
  <c r="BB1521" i="32"/>
  <c r="BD1521" i="32" s="1"/>
  <c r="BA1521" i="32"/>
  <c r="AZ1521" i="32"/>
  <c r="AH1521" i="32"/>
  <c r="BP1520" i="32"/>
  <c r="BC1520" i="32"/>
  <c r="BE1520" i="32" s="1"/>
  <c r="BB1520" i="32"/>
  <c r="BD1520" i="32" s="1"/>
  <c r="BA1520" i="32"/>
  <c r="AZ1520" i="32"/>
  <c r="AH1520" i="32"/>
  <c r="BP1519" i="32"/>
  <c r="BC1519" i="32"/>
  <c r="BE1519" i="32" s="1"/>
  <c r="BB1519" i="32"/>
  <c r="BD1519" i="32" s="1"/>
  <c r="BA1519" i="32"/>
  <c r="AZ1519" i="32"/>
  <c r="AH1519" i="32"/>
  <c r="BP1518" i="32"/>
  <c r="BC1518" i="32"/>
  <c r="BE1518" i="32" s="1"/>
  <c r="BB1518" i="32"/>
  <c r="BD1518" i="32" s="1"/>
  <c r="BA1518" i="32"/>
  <c r="AZ1518" i="32"/>
  <c r="AH1518" i="32"/>
  <c r="BP1517" i="32"/>
  <c r="BC1517" i="32"/>
  <c r="BE1517" i="32" s="1"/>
  <c r="BB1517" i="32"/>
  <c r="BD1517" i="32" s="1"/>
  <c r="BA1517" i="32"/>
  <c r="AZ1517" i="32"/>
  <c r="AH1517" i="32"/>
  <c r="BP1516" i="32"/>
  <c r="BE1516" i="32"/>
  <c r="BC1516" i="32"/>
  <c r="BB1516" i="32"/>
  <c r="BD1516" i="32" s="1"/>
  <c r="BA1516" i="32"/>
  <c r="AZ1516" i="32"/>
  <c r="AH1516" i="32"/>
  <c r="BP1515" i="32"/>
  <c r="BC1515" i="32"/>
  <c r="BE1515" i="32" s="1"/>
  <c r="BB1515" i="32"/>
  <c r="BD1515" i="32" s="1"/>
  <c r="BA1515" i="32"/>
  <c r="AZ1515" i="32"/>
  <c r="AH1515" i="32"/>
  <c r="BP1514" i="32"/>
  <c r="BE1514" i="32"/>
  <c r="BC1514" i="32"/>
  <c r="BB1514" i="32"/>
  <c r="BD1514" i="32" s="1"/>
  <c r="BA1514" i="32"/>
  <c r="AZ1514" i="32"/>
  <c r="AH1514" i="32"/>
  <c r="BP1513" i="32"/>
  <c r="BD1513" i="32"/>
  <c r="BC1513" i="32"/>
  <c r="BE1513" i="32" s="1"/>
  <c r="BB1513" i="32"/>
  <c r="BA1513" i="32"/>
  <c r="AZ1513" i="32"/>
  <c r="AH1513" i="32"/>
  <c r="BP1512" i="32"/>
  <c r="BC1512" i="32"/>
  <c r="BE1512" i="32" s="1"/>
  <c r="BB1512" i="32"/>
  <c r="BD1512" i="32" s="1"/>
  <c r="BA1512" i="32"/>
  <c r="AZ1512" i="32"/>
  <c r="AH1512" i="32"/>
  <c r="BP1511" i="32"/>
  <c r="BC1511" i="32"/>
  <c r="BE1511" i="32" s="1"/>
  <c r="BB1511" i="32"/>
  <c r="BD1511" i="32" s="1"/>
  <c r="BA1511" i="32"/>
  <c r="AZ1511" i="32"/>
  <c r="AH1511" i="32"/>
  <c r="BP1510" i="32"/>
  <c r="BC1510" i="32"/>
  <c r="BE1510" i="32" s="1"/>
  <c r="BB1510" i="32"/>
  <c r="BD1510" i="32" s="1"/>
  <c r="BA1510" i="32"/>
  <c r="AZ1510" i="32"/>
  <c r="AH1510" i="32"/>
  <c r="BP1509" i="32"/>
  <c r="BC1509" i="32"/>
  <c r="BE1509" i="32" s="1"/>
  <c r="BB1509" i="32"/>
  <c r="BD1509" i="32" s="1"/>
  <c r="BA1509" i="32"/>
  <c r="AZ1509" i="32"/>
  <c r="AH1509" i="32"/>
  <c r="BP1508" i="32"/>
  <c r="BC1508" i="32"/>
  <c r="BE1508" i="32" s="1"/>
  <c r="BB1508" i="32"/>
  <c r="BD1508" i="32" s="1"/>
  <c r="BA1508" i="32"/>
  <c r="AH1508" i="32"/>
  <c r="BP1507" i="32"/>
  <c r="BC1507" i="32"/>
  <c r="BE1507" i="32" s="1"/>
  <c r="BB1507" i="32"/>
  <c r="BD1507" i="32" s="1"/>
  <c r="BA1507" i="32"/>
  <c r="AZ1507" i="32"/>
  <c r="AH1507" i="32"/>
  <c r="BP1506" i="32"/>
  <c r="BC1506" i="32"/>
  <c r="BE1506" i="32" s="1"/>
  <c r="BB1506" i="32"/>
  <c r="BD1506" i="32" s="1"/>
  <c r="BA1506" i="32"/>
  <c r="AZ1506" i="32"/>
  <c r="AH1506" i="32"/>
  <c r="BP1505" i="32"/>
  <c r="BC1505" i="32"/>
  <c r="BE1505" i="32" s="1"/>
  <c r="BB1505" i="32"/>
  <c r="BD1505" i="32" s="1"/>
  <c r="BA1505" i="32"/>
  <c r="AZ1505" i="32"/>
  <c r="AH1505" i="32"/>
  <c r="BP1504" i="32"/>
  <c r="BC1504" i="32"/>
  <c r="BE1504" i="32" s="1"/>
  <c r="BB1504" i="32"/>
  <c r="BD1504" i="32" s="1"/>
  <c r="BA1504" i="32"/>
  <c r="AZ1504" i="32"/>
  <c r="AH1504" i="32"/>
  <c r="BP1503" i="32"/>
  <c r="BC1503" i="32"/>
  <c r="BE1503" i="32" s="1"/>
  <c r="BB1503" i="32"/>
  <c r="BD1503" i="32" s="1"/>
  <c r="BA1503" i="32"/>
  <c r="AZ1503" i="32"/>
  <c r="AH1503" i="32"/>
  <c r="BP1502" i="32"/>
  <c r="BC1502" i="32"/>
  <c r="BE1502" i="32" s="1"/>
  <c r="BB1502" i="32"/>
  <c r="BD1502" i="32" s="1"/>
  <c r="BA1502" i="32"/>
  <c r="AZ1502" i="32"/>
  <c r="AH1502" i="32"/>
  <c r="BP1501" i="32"/>
  <c r="BC1501" i="32"/>
  <c r="BE1501" i="32" s="1"/>
  <c r="BB1501" i="32"/>
  <c r="BD1501" i="32" s="1"/>
  <c r="BA1501" i="32"/>
  <c r="AZ1501" i="32"/>
  <c r="AH1501" i="32"/>
  <c r="BP1500" i="32"/>
  <c r="BC1500" i="32"/>
  <c r="BE1500" i="32" s="1"/>
  <c r="BB1500" i="32"/>
  <c r="BD1500" i="32" s="1"/>
  <c r="BA1500" i="32"/>
  <c r="AZ1500" i="32"/>
  <c r="AH1500" i="32"/>
  <c r="BP1499" i="32"/>
  <c r="BC1499" i="32"/>
  <c r="BE1499" i="32" s="1"/>
  <c r="BB1499" i="32"/>
  <c r="BD1499" i="32" s="1"/>
  <c r="BA1499" i="32"/>
  <c r="AZ1499" i="32"/>
  <c r="AH1499" i="32"/>
  <c r="BP1498" i="32"/>
  <c r="BC1498" i="32"/>
  <c r="BE1498" i="32" s="1"/>
  <c r="BB1498" i="32"/>
  <c r="BD1498" i="32" s="1"/>
  <c r="BA1498" i="32"/>
  <c r="AZ1498" i="32"/>
  <c r="AH1498" i="32"/>
  <c r="BP1497" i="32"/>
  <c r="BC1497" i="32"/>
  <c r="BE1497" i="32" s="1"/>
  <c r="BB1497" i="32"/>
  <c r="BD1497" i="32" s="1"/>
  <c r="BA1497" i="32"/>
  <c r="AZ1497" i="32"/>
  <c r="AH1497" i="32"/>
  <c r="BP1496" i="32"/>
  <c r="BC1496" i="32"/>
  <c r="BE1496" i="32" s="1"/>
  <c r="BB1496" i="32"/>
  <c r="BD1496" i="32" s="1"/>
  <c r="BA1496" i="32"/>
  <c r="AZ1496" i="32"/>
  <c r="AH1496" i="32"/>
  <c r="BP1495" i="32"/>
  <c r="BC1495" i="32"/>
  <c r="BE1495" i="32" s="1"/>
  <c r="BB1495" i="32"/>
  <c r="BD1495" i="32" s="1"/>
  <c r="AZ1495" i="32"/>
  <c r="AH1495" i="32"/>
  <c r="BP1494" i="32"/>
  <c r="BC1494" i="32"/>
  <c r="BE1494" i="32" s="1"/>
  <c r="BB1494" i="32"/>
  <c r="BD1494" i="32" s="1"/>
  <c r="BA1494" i="32"/>
  <c r="AZ1494" i="32"/>
  <c r="AH1494" i="32"/>
  <c r="BP1493" i="32"/>
  <c r="BD1493" i="32"/>
  <c r="BC1493" i="32"/>
  <c r="BE1493" i="32" s="1"/>
  <c r="BB1493" i="32"/>
  <c r="BA1493" i="32"/>
  <c r="AZ1493" i="32"/>
  <c r="AH1493" i="32"/>
  <c r="BP1492" i="32"/>
  <c r="BC1492" i="32"/>
  <c r="BE1492" i="32" s="1"/>
  <c r="BB1492" i="32"/>
  <c r="BD1492" i="32" s="1"/>
  <c r="BA1492" i="32"/>
  <c r="AZ1492" i="32"/>
  <c r="AH1492" i="32"/>
  <c r="BP1491" i="32"/>
  <c r="BC1491" i="32"/>
  <c r="BE1491" i="32" s="1"/>
  <c r="BB1491" i="32"/>
  <c r="BD1491" i="32" s="1"/>
  <c r="BA1491" i="32"/>
  <c r="AZ1491" i="32"/>
  <c r="AH1491" i="32"/>
  <c r="BP1490" i="32"/>
  <c r="BC1490" i="32"/>
  <c r="BE1490" i="32" s="1"/>
  <c r="BB1490" i="32"/>
  <c r="BD1490" i="32" s="1"/>
  <c r="BA1490" i="32"/>
  <c r="AZ1490" i="32"/>
  <c r="AH1490" i="32"/>
  <c r="BP1489" i="32"/>
  <c r="BC1489" i="32"/>
  <c r="BE1489" i="32" s="1"/>
  <c r="BB1489" i="32"/>
  <c r="BD1489" i="32" s="1"/>
  <c r="BA1489" i="32"/>
  <c r="AZ1489" i="32"/>
  <c r="AH1489" i="32"/>
  <c r="BP1488" i="32"/>
  <c r="BC1488" i="32"/>
  <c r="BE1488" i="32" s="1"/>
  <c r="BB1488" i="32"/>
  <c r="BD1488" i="32" s="1"/>
  <c r="BA1488" i="32"/>
  <c r="AZ1488" i="32"/>
  <c r="AH1488" i="32"/>
  <c r="BP1487" i="32"/>
  <c r="BC1487" i="32"/>
  <c r="BE1487" i="32" s="1"/>
  <c r="BB1487" i="32"/>
  <c r="BD1487" i="32" s="1"/>
  <c r="BA1487" i="32"/>
  <c r="AZ1487" i="32"/>
  <c r="AH1487" i="32"/>
  <c r="BP1486" i="32"/>
  <c r="BC1486" i="32"/>
  <c r="BE1486" i="32" s="1"/>
  <c r="BB1486" i="32"/>
  <c r="BD1486" i="32" s="1"/>
  <c r="BA1486" i="32"/>
  <c r="AZ1486" i="32"/>
  <c r="AH1486" i="32"/>
  <c r="BP1485" i="32"/>
  <c r="BC1485" i="32"/>
  <c r="BE1485" i="32" s="1"/>
  <c r="BB1485" i="32"/>
  <c r="BD1485" i="32" s="1"/>
  <c r="BA1485" i="32"/>
  <c r="AZ1485" i="32"/>
  <c r="AH1485" i="32"/>
  <c r="BP1484" i="32"/>
  <c r="BC1484" i="32"/>
  <c r="BE1484" i="32" s="1"/>
  <c r="BB1484" i="32"/>
  <c r="BD1484" i="32" s="1"/>
  <c r="BA1484" i="32"/>
  <c r="AZ1484" i="32"/>
  <c r="AH1484" i="32"/>
  <c r="BP1483" i="32"/>
  <c r="BC1483" i="32"/>
  <c r="BE1483" i="32" s="1"/>
  <c r="BB1483" i="32"/>
  <c r="BD1483" i="32" s="1"/>
  <c r="BA1483" i="32"/>
  <c r="AZ1483" i="32"/>
  <c r="AH1483" i="32"/>
  <c r="BP1482" i="32"/>
  <c r="BC1482" i="32"/>
  <c r="BE1482" i="32" s="1"/>
  <c r="BB1482" i="32"/>
  <c r="BD1482" i="32" s="1"/>
  <c r="BA1482" i="32"/>
  <c r="AZ1482" i="32"/>
  <c r="AH1482" i="32"/>
  <c r="BP1481" i="32"/>
  <c r="BC1481" i="32"/>
  <c r="BE1481" i="32" s="1"/>
  <c r="BB1481" i="32"/>
  <c r="BD1481" i="32" s="1"/>
  <c r="BA1481" i="32"/>
  <c r="AZ1481" i="32"/>
  <c r="AH1481" i="32"/>
  <c r="BP1480" i="32"/>
  <c r="BC1480" i="32"/>
  <c r="BE1480" i="32" s="1"/>
  <c r="BB1480" i="32"/>
  <c r="BD1480" i="32" s="1"/>
  <c r="BA1480" i="32"/>
  <c r="AZ1480" i="32"/>
  <c r="AH1480" i="32"/>
  <c r="BP1479" i="32"/>
  <c r="BC1479" i="32"/>
  <c r="BE1479" i="32" s="1"/>
  <c r="BB1479" i="32"/>
  <c r="BD1479" i="32" s="1"/>
  <c r="BA1479" i="32"/>
  <c r="AZ1479" i="32"/>
  <c r="AH1479" i="32"/>
  <c r="BP1478" i="32"/>
  <c r="BC1478" i="32"/>
  <c r="BE1478" i="32" s="1"/>
  <c r="BB1478" i="32"/>
  <c r="BD1478" i="32" s="1"/>
  <c r="BA1478" i="32"/>
  <c r="AZ1478" i="32"/>
  <c r="AH1478" i="32"/>
  <c r="BP1477" i="32"/>
  <c r="BC1477" i="32"/>
  <c r="BE1477" i="32" s="1"/>
  <c r="BB1477" i="32"/>
  <c r="BD1477" i="32" s="1"/>
  <c r="BA1477" i="32"/>
  <c r="AZ1477" i="32"/>
  <c r="AH1477" i="32"/>
  <c r="BP1476" i="32"/>
  <c r="BC1476" i="32"/>
  <c r="BE1476" i="32" s="1"/>
  <c r="BB1476" i="32"/>
  <c r="BD1476" i="32" s="1"/>
  <c r="BA1476" i="32"/>
  <c r="AZ1476" i="32"/>
  <c r="AH1476" i="32"/>
  <c r="BP1475" i="32"/>
  <c r="BC1475" i="32"/>
  <c r="BE1475" i="32" s="1"/>
  <c r="BB1475" i="32"/>
  <c r="BD1475" i="32" s="1"/>
  <c r="BA1475" i="32"/>
  <c r="AZ1475" i="32"/>
  <c r="AH1475" i="32"/>
  <c r="BP1474" i="32"/>
  <c r="BC1474" i="32"/>
  <c r="BE1474" i="32" s="1"/>
  <c r="BB1474" i="32"/>
  <c r="BD1474" i="32" s="1"/>
  <c r="BA1474" i="32"/>
  <c r="AZ1474" i="32"/>
  <c r="AH1474" i="32"/>
  <c r="BP1473" i="32"/>
  <c r="BD1473" i="32"/>
  <c r="BC1473" i="32"/>
  <c r="BE1473" i="32" s="1"/>
  <c r="BB1473" i="32"/>
  <c r="BA1473" i="32"/>
  <c r="AZ1473" i="32"/>
  <c r="AH1473" i="32"/>
  <c r="BP1472" i="32"/>
  <c r="BC1472" i="32"/>
  <c r="BE1472" i="32" s="1"/>
  <c r="BB1472" i="32"/>
  <c r="BD1472" i="32" s="1"/>
  <c r="BA1472" i="32"/>
  <c r="AZ1472" i="32"/>
  <c r="AH1472" i="32"/>
  <c r="BP1471" i="32"/>
  <c r="BC1471" i="32"/>
  <c r="BE1471" i="32" s="1"/>
  <c r="BB1471" i="32"/>
  <c r="BD1471" i="32" s="1"/>
  <c r="BA1471" i="32"/>
  <c r="AZ1471" i="32"/>
  <c r="AH1471" i="32"/>
  <c r="BP1470" i="32"/>
  <c r="BC1470" i="32"/>
  <c r="BE1470" i="32" s="1"/>
  <c r="BB1470" i="32"/>
  <c r="BD1470" i="32" s="1"/>
  <c r="BA1470" i="32"/>
  <c r="AZ1470" i="32"/>
  <c r="AH1470" i="32"/>
  <c r="BP1469" i="32"/>
  <c r="BC1469" i="32"/>
  <c r="BE1469" i="32" s="1"/>
  <c r="BB1469" i="32"/>
  <c r="BD1469" i="32" s="1"/>
  <c r="BA1469" i="32"/>
  <c r="AZ1469" i="32"/>
  <c r="AH1469" i="32"/>
  <c r="BP1468" i="32"/>
  <c r="BC1468" i="32"/>
  <c r="BE1468" i="32" s="1"/>
  <c r="BB1468" i="32"/>
  <c r="BD1468" i="32" s="1"/>
  <c r="BA1468" i="32"/>
  <c r="AZ1468" i="32"/>
  <c r="AH1468" i="32"/>
  <c r="BP1467" i="32"/>
  <c r="BC1467" i="32"/>
  <c r="BE1467" i="32" s="1"/>
  <c r="BB1467" i="32"/>
  <c r="BD1467" i="32" s="1"/>
  <c r="BA1467" i="32"/>
  <c r="AZ1467" i="32"/>
  <c r="AH1467" i="32"/>
  <c r="BP1466" i="32"/>
  <c r="BC1466" i="32"/>
  <c r="BE1466" i="32" s="1"/>
  <c r="BB1466" i="32"/>
  <c r="BD1466" i="32" s="1"/>
  <c r="BA1466" i="32"/>
  <c r="AZ1466" i="32"/>
  <c r="AH1466" i="32"/>
  <c r="BP1465" i="32"/>
  <c r="BC1465" i="32"/>
  <c r="BE1465" i="32" s="1"/>
  <c r="BB1465" i="32"/>
  <c r="BD1465" i="32" s="1"/>
  <c r="BA1465" i="32"/>
  <c r="AZ1465" i="32"/>
  <c r="AH1465" i="32"/>
  <c r="BP1464" i="32"/>
  <c r="BC1464" i="32"/>
  <c r="BE1464" i="32" s="1"/>
  <c r="BB1464" i="32"/>
  <c r="BD1464" i="32" s="1"/>
  <c r="BA1464" i="32"/>
  <c r="AZ1464" i="32"/>
  <c r="AH1464" i="32"/>
  <c r="BP1463" i="32"/>
  <c r="BC1463" i="32"/>
  <c r="BE1463" i="32" s="1"/>
  <c r="BB1463" i="32"/>
  <c r="BD1463" i="32" s="1"/>
  <c r="AZ1463" i="32"/>
  <c r="AH1463" i="32"/>
  <c r="BP1462" i="32"/>
  <c r="BC1462" i="32"/>
  <c r="BE1462" i="32" s="1"/>
  <c r="BB1462" i="32"/>
  <c r="BD1462" i="32" s="1"/>
  <c r="AZ1462" i="32"/>
  <c r="AH1462" i="32"/>
  <c r="BP1461" i="32"/>
  <c r="BC1461" i="32"/>
  <c r="BE1461" i="32" s="1"/>
  <c r="BB1461" i="32"/>
  <c r="BD1461" i="32" s="1"/>
  <c r="BA1461" i="32"/>
  <c r="AZ1461" i="32"/>
  <c r="AH1461" i="32"/>
  <c r="BP1460" i="32"/>
  <c r="BC1460" i="32"/>
  <c r="BE1460" i="32" s="1"/>
  <c r="BB1460" i="32"/>
  <c r="BD1460" i="32" s="1"/>
  <c r="BA1460" i="32"/>
  <c r="AZ1460" i="32"/>
  <c r="AH1460" i="32"/>
  <c r="BP1459" i="32"/>
  <c r="BC1459" i="32"/>
  <c r="BE1459" i="32" s="1"/>
  <c r="BB1459" i="32"/>
  <c r="BD1459" i="32" s="1"/>
  <c r="BA1459" i="32"/>
  <c r="AZ1459" i="32"/>
  <c r="AH1459" i="32"/>
  <c r="BP1458" i="32"/>
  <c r="BC1458" i="32"/>
  <c r="BE1458" i="32" s="1"/>
  <c r="BB1458" i="32"/>
  <c r="BD1458" i="32" s="1"/>
  <c r="BA1458" i="32"/>
  <c r="AZ1458" i="32"/>
  <c r="AH1458" i="32"/>
  <c r="BP1457" i="32"/>
  <c r="BC1457" i="32"/>
  <c r="BE1457" i="32" s="1"/>
  <c r="BB1457" i="32"/>
  <c r="BD1457" i="32" s="1"/>
  <c r="BA1457" i="32"/>
  <c r="AZ1457" i="32"/>
  <c r="AH1457" i="32"/>
  <c r="BP1456" i="32"/>
  <c r="BC1456" i="32"/>
  <c r="BE1456" i="32" s="1"/>
  <c r="BB1456" i="32"/>
  <c r="BD1456" i="32" s="1"/>
  <c r="BA1456" i="32"/>
  <c r="AZ1456" i="32"/>
  <c r="AH1456" i="32"/>
  <c r="BP1455" i="32"/>
  <c r="BC1455" i="32"/>
  <c r="BE1455" i="32" s="1"/>
  <c r="BB1455" i="32"/>
  <c r="BD1455" i="32" s="1"/>
  <c r="BA1455" i="32"/>
  <c r="AZ1455" i="32"/>
  <c r="AH1455" i="32"/>
  <c r="BP1454" i="32"/>
  <c r="BC1454" i="32"/>
  <c r="BE1454" i="32" s="1"/>
  <c r="BB1454" i="32"/>
  <c r="BD1454" i="32" s="1"/>
  <c r="BA1454" i="32"/>
  <c r="AZ1454" i="32"/>
  <c r="AH1454" i="32"/>
  <c r="BP1453" i="32"/>
  <c r="BC1453" i="32"/>
  <c r="BE1453" i="32" s="1"/>
  <c r="BB1453" i="32"/>
  <c r="BD1453" i="32" s="1"/>
  <c r="BA1453" i="32"/>
  <c r="AZ1453" i="32"/>
  <c r="AH1453" i="32"/>
  <c r="BP1452" i="32"/>
  <c r="BC1452" i="32"/>
  <c r="BE1452" i="32" s="1"/>
  <c r="BB1452" i="32"/>
  <c r="BD1452" i="32" s="1"/>
  <c r="BA1452" i="32"/>
  <c r="AZ1452" i="32"/>
  <c r="AH1452" i="32"/>
  <c r="BP1451" i="32"/>
  <c r="BC1451" i="32"/>
  <c r="BE1451" i="32" s="1"/>
  <c r="BB1451" i="32"/>
  <c r="BD1451" i="32" s="1"/>
  <c r="BA1451" i="32"/>
  <c r="AZ1451" i="32"/>
  <c r="AH1451" i="32"/>
  <c r="BP1450" i="32"/>
  <c r="BC1450" i="32"/>
  <c r="BE1450" i="32" s="1"/>
  <c r="BB1450" i="32"/>
  <c r="BD1450" i="32" s="1"/>
  <c r="BA1450" i="32"/>
  <c r="AZ1450" i="32"/>
  <c r="AH1450" i="32"/>
  <c r="BP1449" i="32"/>
  <c r="BC1449" i="32"/>
  <c r="BE1449" i="32" s="1"/>
  <c r="BB1449" i="32"/>
  <c r="BD1449" i="32" s="1"/>
  <c r="BA1449" i="32"/>
  <c r="AZ1449" i="32"/>
  <c r="AH1449" i="32"/>
  <c r="BP1448" i="32"/>
  <c r="BC1448" i="32"/>
  <c r="BE1448" i="32" s="1"/>
  <c r="BB1448" i="32"/>
  <c r="BD1448" i="32" s="1"/>
  <c r="BA1448" i="32"/>
  <c r="AZ1448" i="32"/>
  <c r="AH1448" i="32"/>
  <c r="BP1447" i="32"/>
  <c r="BC1447" i="32"/>
  <c r="BE1447" i="32" s="1"/>
  <c r="BB1447" i="32"/>
  <c r="BD1447" i="32" s="1"/>
  <c r="BA1447" i="32"/>
  <c r="AZ1447" i="32"/>
  <c r="AH1447" i="32"/>
  <c r="BP1446" i="32"/>
  <c r="BC1446" i="32"/>
  <c r="BE1446" i="32" s="1"/>
  <c r="BB1446" i="32"/>
  <c r="BD1446" i="32" s="1"/>
  <c r="BA1446" i="32"/>
  <c r="AZ1446" i="32"/>
  <c r="AH1446" i="32"/>
  <c r="BP1445" i="32"/>
  <c r="BE1445" i="32"/>
  <c r="BC1445" i="32"/>
  <c r="BB1445" i="32"/>
  <c r="BD1445" i="32" s="1"/>
  <c r="BA1445" i="32"/>
  <c r="AZ1445" i="32"/>
  <c r="AH1445" i="32"/>
  <c r="BP1444" i="32"/>
  <c r="BC1444" i="32"/>
  <c r="BE1444" i="32" s="1"/>
  <c r="BB1444" i="32"/>
  <c r="BD1444" i="32" s="1"/>
  <c r="BA1444" i="32"/>
  <c r="AZ1444" i="32"/>
  <c r="AH1444" i="32"/>
  <c r="BP1443" i="32"/>
  <c r="BC1443" i="32"/>
  <c r="BE1443" i="32" s="1"/>
  <c r="BB1443" i="32"/>
  <c r="BD1443" i="32" s="1"/>
  <c r="BA1443" i="32"/>
  <c r="AZ1443" i="32"/>
  <c r="AH1443" i="32"/>
  <c r="BP1442" i="32"/>
  <c r="BE1442" i="32"/>
  <c r="BC1442" i="32"/>
  <c r="BB1442" i="32"/>
  <c r="BD1442" i="32" s="1"/>
  <c r="BA1442" i="32"/>
  <c r="AZ1442" i="32"/>
  <c r="AH1442" i="32"/>
  <c r="BP1441" i="32"/>
  <c r="BC1441" i="32"/>
  <c r="BE1441" i="32" s="1"/>
  <c r="BB1441" i="32"/>
  <c r="BD1441" i="32" s="1"/>
  <c r="BA1441" i="32"/>
  <c r="AZ1441" i="32"/>
  <c r="AH1441" i="32"/>
  <c r="BP1440" i="32"/>
  <c r="BC1440" i="32"/>
  <c r="BE1440" i="32" s="1"/>
  <c r="BB1440" i="32"/>
  <c r="BD1440" i="32" s="1"/>
  <c r="BA1440" i="32"/>
  <c r="AZ1440" i="32"/>
  <c r="AH1440" i="32"/>
  <c r="BP1439" i="32"/>
  <c r="BC1439" i="32"/>
  <c r="BE1439" i="32" s="1"/>
  <c r="BB1439" i="32"/>
  <c r="BD1439" i="32" s="1"/>
  <c r="BA1439" i="32"/>
  <c r="AZ1439" i="32"/>
  <c r="AH1439" i="32"/>
  <c r="BP1438" i="32"/>
  <c r="BC1438" i="32"/>
  <c r="BE1438" i="32" s="1"/>
  <c r="BB1438" i="32"/>
  <c r="BD1438" i="32" s="1"/>
  <c r="BA1438" i="32"/>
  <c r="AZ1438" i="32"/>
  <c r="AH1438" i="32"/>
  <c r="BP1437" i="32"/>
  <c r="BC1437" i="32"/>
  <c r="BE1437" i="32" s="1"/>
  <c r="BB1437" i="32"/>
  <c r="BD1437" i="32" s="1"/>
  <c r="BA1437" i="32"/>
  <c r="AZ1437" i="32"/>
  <c r="AH1437" i="32"/>
  <c r="BP1436" i="32"/>
  <c r="BC1436" i="32"/>
  <c r="BE1436" i="32" s="1"/>
  <c r="BB1436" i="32"/>
  <c r="BD1436" i="32" s="1"/>
  <c r="BA1436" i="32"/>
  <c r="AZ1436" i="32"/>
  <c r="AH1436" i="32"/>
  <c r="BP1435" i="32"/>
  <c r="BD1435" i="32"/>
  <c r="BC1435" i="32"/>
  <c r="BE1435" i="32" s="1"/>
  <c r="BB1435" i="32"/>
  <c r="BA1435" i="32"/>
  <c r="AZ1435" i="32"/>
  <c r="AH1435" i="32"/>
  <c r="BP1434" i="32"/>
  <c r="BC1434" i="32"/>
  <c r="BE1434" i="32" s="1"/>
  <c r="BB1434" i="32"/>
  <c r="BD1434" i="32" s="1"/>
  <c r="BA1434" i="32"/>
  <c r="AZ1434" i="32"/>
  <c r="AH1434" i="32"/>
  <c r="BP1433" i="32"/>
  <c r="BC1433" i="32"/>
  <c r="BE1433" i="32" s="1"/>
  <c r="BB1433" i="32"/>
  <c r="BD1433" i="32" s="1"/>
  <c r="BA1433" i="32"/>
  <c r="AZ1433" i="32"/>
  <c r="AH1433" i="32"/>
  <c r="BP1432" i="32"/>
  <c r="BC1432" i="32"/>
  <c r="BE1432" i="32" s="1"/>
  <c r="BB1432" i="32"/>
  <c r="BD1432" i="32" s="1"/>
  <c r="BA1432" i="32"/>
  <c r="AZ1432" i="32"/>
  <c r="AH1432" i="32"/>
  <c r="BP1431" i="32"/>
  <c r="BC1431" i="32"/>
  <c r="BE1431" i="32" s="1"/>
  <c r="BB1431" i="32"/>
  <c r="BD1431" i="32" s="1"/>
  <c r="BA1431" i="32"/>
  <c r="AZ1431" i="32"/>
  <c r="AH1431" i="32"/>
  <c r="BP1430" i="32"/>
  <c r="BE1430" i="32"/>
  <c r="BC1430" i="32"/>
  <c r="BB1430" i="32"/>
  <c r="BD1430" i="32" s="1"/>
  <c r="BA1430" i="32"/>
  <c r="AZ1430" i="32"/>
  <c r="AH1430" i="32"/>
  <c r="BP1429" i="32"/>
  <c r="BC1429" i="32"/>
  <c r="BE1429" i="32" s="1"/>
  <c r="BB1429" i="32"/>
  <c r="BD1429" i="32" s="1"/>
  <c r="BA1429" i="32"/>
  <c r="AZ1429" i="32"/>
  <c r="AH1429" i="32"/>
  <c r="BP1428" i="32"/>
  <c r="BC1428" i="32"/>
  <c r="BE1428" i="32" s="1"/>
  <c r="BB1428" i="32"/>
  <c r="BD1428" i="32" s="1"/>
  <c r="BA1428" i="32"/>
  <c r="AZ1428" i="32"/>
  <c r="AH1428" i="32"/>
  <c r="BP1427" i="32"/>
  <c r="BC1427" i="32"/>
  <c r="BE1427" i="32" s="1"/>
  <c r="BB1427" i="32"/>
  <c r="BD1427" i="32" s="1"/>
  <c r="BA1427" i="32"/>
  <c r="AZ1427" i="32"/>
  <c r="AH1427" i="32"/>
  <c r="BP1426" i="32"/>
  <c r="BE1426" i="32"/>
  <c r="BC1426" i="32"/>
  <c r="BB1426" i="32"/>
  <c r="BD1426" i="32" s="1"/>
  <c r="BA1426" i="32"/>
  <c r="AZ1426" i="32"/>
  <c r="AH1426" i="32"/>
  <c r="BP1425" i="32"/>
  <c r="BE1425" i="32"/>
  <c r="BC1425" i="32"/>
  <c r="BB1425" i="32"/>
  <c r="BD1425" i="32" s="1"/>
  <c r="BA1425" i="32"/>
  <c r="AZ1425" i="32"/>
  <c r="AH1425" i="32"/>
  <c r="BP1424" i="32"/>
  <c r="BC1424" i="32"/>
  <c r="BE1424" i="32" s="1"/>
  <c r="BB1424" i="32"/>
  <c r="BD1424" i="32" s="1"/>
  <c r="BA1424" i="32"/>
  <c r="AZ1424" i="32"/>
  <c r="AH1424" i="32"/>
  <c r="BP1423" i="32"/>
  <c r="BC1423" i="32"/>
  <c r="BE1423" i="32" s="1"/>
  <c r="BB1423" i="32"/>
  <c r="BD1423" i="32" s="1"/>
  <c r="BA1423" i="32"/>
  <c r="AZ1423" i="32"/>
  <c r="AH1423" i="32"/>
  <c r="BP1422" i="32"/>
  <c r="BC1422" i="32"/>
  <c r="BE1422" i="32" s="1"/>
  <c r="BB1422" i="32"/>
  <c r="BD1422" i="32" s="1"/>
  <c r="BA1422" i="32"/>
  <c r="AH1422" i="32"/>
  <c r="BP1421" i="32"/>
  <c r="BC1421" i="32"/>
  <c r="BE1421" i="32" s="1"/>
  <c r="BB1421" i="32"/>
  <c r="BD1421" i="32" s="1"/>
  <c r="BA1421" i="32"/>
  <c r="AZ1421" i="32"/>
  <c r="AH1421" i="32"/>
  <c r="BP1420" i="32"/>
  <c r="BC1420" i="32"/>
  <c r="BE1420" i="32" s="1"/>
  <c r="BB1420" i="32"/>
  <c r="BD1420" i="32" s="1"/>
  <c r="BA1420" i="32"/>
  <c r="AZ1420" i="32"/>
  <c r="AH1420" i="32"/>
  <c r="BP1419" i="32"/>
  <c r="BC1419" i="32"/>
  <c r="BE1419" i="32" s="1"/>
  <c r="BB1419" i="32"/>
  <c r="BD1419" i="32" s="1"/>
  <c r="BA1419" i="32"/>
  <c r="AZ1419" i="32"/>
  <c r="AH1419" i="32"/>
  <c r="BP1418" i="32"/>
  <c r="BC1418" i="32"/>
  <c r="BE1418" i="32" s="1"/>
  <c r="BB1418" i="32"/>
  <c r="BD1418" i="32" s="1"/>
  <c r="BA1418" i="32"/>
  <c r="AZ1418" i="32"/>
  <c r="AH1418" i="32"/>
  <c r="BP1417" i="32"/>
  <c r="BC1417" i="32"/>
  <c r="BE1417" i="32" s="1"/>
  <c r="BB1417" i="32"/>
  <c r="BD1417" i="32" s="1"/>
  <c r="BA1417" i="32"/>
  <c r="AZ1417" i="32"/>
  <c r="AH1417" i="32"/>
  <c r="BP1416" i="32"/>
  <c r="BC1416" i="32"/>
  <c r="BE1416" i="32" s="1"/>
  <c r="BB1416" i="32"/>
  <c r="BD1416" i="32" s="1"/>
  <c r="BA1416" i="32"/>
  <c r="AH1416" i="32"/>
  <c r="BP1415" i="32"/>
  <c r="BC1415" i="32"/>
  <c r="BE1415" i="32" s="1"/>
  <c r="BB1415" i="32"/>
  <c r="BD1415" i="32" s="1"/>
  <c r="BA1415" i="32"/>
  <c r="AH1415" i="32"/>
  <c r="BP1414" i="32"/>
  <c r="BC1414" i="32"/>
  <c r="BE1414" i="32" s="1"/>
  <c r="BB1414" i="32"/>
  <c r="BD1414" i="32" s="1"/>
  <c r="AZ1414" i="32"/>
  <c r="AH1414" i="32"/>
  <c r="BP1413" i="32"/>
  <c r="BC1413" i="32"/>
  <c r="BE1413" i="32" s="1"/>
  <c r="BB1413" i="32"/>
  <c r="BD1413" i="32" s="1"/>
  <c r="BA1413" i="32"/>
  <c r="AZ1413" i="32"/>
  <c r="AH1413" i="32"/>
  <c r="BP1412" i="32"/>
  <c r="BD1412" i="32"/>
  <c r="BC1412" i="32"/>
  <c r="BE1412" i="32" s="1"/>
  <c r="BB1412" i="32"/>
  <c r="BA1412" i="32"/>
  <c r="AZ1412" i="32"/>
  <c r="AH1412" i="32"/>
  <c r="BP1411" i="32"/>
  <c r="BD1411" i="32"/>
  <c r="BC1411" i="32"/>
  <c r="BE1411" i="32" s="1"/>
  <c r="BB1411" i="32"/>
  <c r="BA1411" i="32"/>
  <c r="AZ1411" i="32"/>
  <c r="AH1411" i="32"/>
  <c r="BP1410" i="32"/>
  <c r="BC1410" i="32"/>
  <c r="BE1410" i="32" s="1"/>
  <c r="BB1410" i="32"/>
  <c r="BD1410" i="32" s="1"/>
  <c r="BA1410" i="32"/>
  <c r="AZ1410" i="32"/>
  <c r="AH1410" i="32"/>
  <c r="BP1409" i="32"/>
  <c r="BC1409" i="32"/>
  <c r="BE1409" i="32" s="1"/>
  <c r="BB1409" i="32"/>
  <c r="BD1409" i="32" s="1"/>
  <c r="BA1409" i="32"/>
  <c r="AZ1409" i="32"/>
  <c r="AH1409" i="32"/>
  <c r="BP1408" i="32"/>
  <c r="BC1408" i="32"/>
  <c r="BE1408" i="32" s="1"/>
  <c r="BB1408" i="32"/>
  <c r="BD1408" i="32" s="1"/>
  <c r="BA1408" i="32"/>
  <c r="AZ1408" i="32"/>
  <c r="AH1408" i="32"/>
  <c r="BP1407" i="32"/>
  <c r="BC1407" i="32"/>
  <c r="BE1407" i="32" s="1"/>
  <c r="BB1407" i="32"/>
  <c r="BD1407" i="32" s="1"/>
  <c r="BA1407" i="32"/>
  <c r="AZ1407" i="32"/>
  <c r="AH1407" i="32"/>
  <c r="BP1406" i="32"/>
  <c r="BC1406" i="32"/>
  <c r="BE1406" i="32" s="1"/>
  <c r="BB1406" i="32"/>
  <c r="BD1406" i="32" s="1"/>
  <c r="BA1406" i="32"/>
  <c r="AZ1406" i="32"/>
  <c r="AH1406" i="32"/>
  <c r="BP1405" i="32"/>
  <c r="BC1405" i="32"/>
  <c r="BE1405" i="32" s="1"/>
  <c r="BB1405" i="32"/>
  <c r="BD1405" i="32" s="1"/>
  <c r="BA1405" i="32"/>
  <c r="AH1405" i="32"/>
  <c r="BP1404" i="32"/>
  <c r="BC1404" i="32"/>
  <c r="BE1404" i="32" s="1"/>
  <c r="BB1404" i="32"/>
  <c r="BD1404" i="32" s="1"/>
  <c r="BA1404" i="32"/>
  <c r="AZ1404" i="32"/>
  <c r="AH1404" i="32"/>
  <c r="BP1403" i="32"/>
  <c r="BC1403" i="32"/>
  <c r="BE1403" i="32" s="1"/>
  <c r="BB1403" i="32"/>
  <c r="BD1403" i="32" s="1"/>
  <c r="BA1403" i="32"/>
  <c r="AZ1403" i="32"/>
  <c r="AH1403" i="32"/>
  <c r="BP1402" i="32"/>
  <c r="BC1402" i="32"/>
  <c r="BE1402" i="32" s="1"/>
  <c r="BB1402" i="32"/>
  <c r="BD1402" i="32" s="1"/>
  <c r="BA1402" i="32"/>
  <c r="AZ1402" i="32"/>
  <c r="AH1402" i="32"/>
  <c r="BP1401" i="32"/>
  <c r="BC1401" i="32"/>
  <c r="BE1401" i="32" s="1"/>
  <c r="BB1401" i="32"/>
  <c r="BD1401" i="32" s="1"/>
  <c r="BA1401" i="32"/>
  <c r="AZ1401" i="32"/>
  <c r="AH1401" i="32"/>
  <c r="BP1400" i="32"/>
  <c r="BC1400" i="32"/>
  <c r="BE1400" i="32" s="1"/>
  <c r="BB1400" i="32"/>
  <c r="BD1400" i="32" s="1"/>
  <c r="BA1400" i="32"/>
  <c r="AH1400" i="32"/>
  <c r="BP1399" i="32"/>
  <c r="BC1399" i="32"/>
  <c r="BE1399" i="32" s="1"/>
  <c r="BB1399" i="32"/>
  <c r="BD1399" i="32" s="1"/>
  <c r="BA1399" i="32"/>
  <c r="AZ1399" i="32"/>
  <c r="AH1399" i="32"/>
  <c r="BP1398" i="32"/>
  <c r="BC1398" i="32"/>
  <c r="BE1398" i="32" s="1"/>
  <c r="BB1398" i="32"/>
  <c r="BD1398" i="32" s="1"/>
  <c r="BA1398" i="32"/>
  <c r="AZ1398" i="32"/>
  <c r="AH1398" i="32"/>
  <c r="BP1397" i="32"/>
  <c r="BC1397" i="32"/>
  <c r="BE1397" i="32" s="1"/>
  <c r="BB1397" i="32"/>
  <c r="BD1397" i="32" s="1"/>
  <c r="BA1397" i="32"/>
  <c r="AZ1397" i="32"/>
  <c r="AH1397" i="32"/>
  <c r="BP1396" i="32"/>
  <c r="BC1396" i="32"/>
  <c r="BE1396" i="32" s="1"/>
  <c r="BB1396" i="32"/>
  <c r="BD1396" i="32" s="1"/>
  <c r="BA1396" i="32"/>
  <c r="AZ1396" i="32"/>
  <c r="AH1396" i="32"/>
  <c r="BP1395" i="32"/>
  <c r="BC1395" i="32"/>
  <c r="BE1395" i="32" s="1"/>
  <c r="BB1395" i="32"/>
  <c r="BD1395" i="32" s="1"/>
  <c r="BA1395" i="32"/>
  <c r="AZ1395" i="32"/>
  <c r="AH1395" i="32"/>
  <c r="BP1394" i="32"/>
  <c r="BC1394" i="32"/>
  <c r="BE1394" i="32" s="1"/>
  <c r="BB1394" i="32"/>
  <c r="BD1394" i="32" s="1"/>
  <c r="BA1394" i="32"/>
  <c r="AZ1394" i="32"/>
  <c r="AH1394" i="32"/>
  <c r="BP1393" i="32"/>
  <c r="BC1393" i="32"/>
  <c r="BE1393" i="32" s="1"/>
  <c r="BB1393" i="32"/>
  <c r="BD1393" i="32" s="1"/>
  <c r="BA1393" i="32"/>
  <c r="AZ1393" i="32"/>
  <c r="AH1393" i="32"/>
  <c r="BP1392" i="32"/>
  <c r="BC1392" i="32"/>
  <c r="BE1392" i="32" s="1"/>
  <c r="BB1392" i="32"/>
  <c r="BD1392" i="32" s="1"/>
  <c r="BA1392" i="32"/>
  <c r="AZ1392" i="32"/>
  <c r="AH1392" i="32"/>
  <c r="BP1391" i="32"/>
  <c r="BC1391" i="32"/>
  <c r="BE1391" i="32" s="1"/>
  <c r="BB1391" i="32"/>
  <c r="BD1391" i="32" s="1"/>
  <c r="BA1391" i="32"/>
  <c r="AZ1391" i="32"/>
  <c r="AH1391" i="32"/>
  <c r="BP1390" i="32"/>
  <c r="BC1390" i="32"/>
  <c r="BE1390" i="32" s="1"/>
  <c r="BB1390" i="32"/>
  <c r="BD1390" i="32" s="1"/>
  <c r="BA1390" i="32"/>
  <c r="AZ1390" i="32"/>
  <c r="AH1390" i="32"/>
  <c r="BP1389" i="32"/>
  <c r="BC1389" i="32"/>
  <c r="BE1389" i="32" s="1"/>
  <c r="BB1389" i="32"/>
  <c r="BD1389" i="32" s="1"/>
  <c r="BA1389" i="32"/>
  <c r="AZ1389" i="32"/>
  <c r="AH1389" i="32"/>
  <c r="BP1388" i="32"/>
  <c r="BC1388" i="32"/>
  <c r="BE1388" i="32" s="1"/>
  <c r="BB1388" i="32"/>
  <c r="BD1388" i="32" s="1"/>
  <c r="BA1388" i="32"/>
  <c r="AZ1388" i="32"/>
  <c r="AH1388" i="32"/>
  <c r="BP1387" i="32"/>
  <c r="BC1387" i="32"/>
  <c r="BE1387" i="32" s="1"/>
  <c r="BB1387" i="32"/>
  <c r="BD1387" i="32" s="1"/>
  <c r="BA1387" i="32"/>
  <c r="AZ1387" i="32"/>
  <c r="AH1387" i="32"/>
  <c r="BP1386" i="32"/>
  <c r="BC1386" i="32"/>
  <c r="BE1386" i="32" s="1"/>
  <c r="BB1386" i="32"/>
  <c r="BD1386" i="32" s="1"/>
  <c r="AH1386" i="32"/>
  <c r="BP1385" i="32"/>
  <c r="BC1385" i="32"/>
  <c r="BE1385" i="32" s="1"/>
  <c r="BB1385" i="32"/>
  <c r="BD1385" i="32" s="1"/>
  <c r="BA1385" i="32"/>
  <c r="AZ1385" i="32"/>
  <c r="AH1385" i="32"/>
  <c r="BP1384" i="32"/>
  <c r="BC1384" i="32"/>
  <c r="BE1384" i="32" s="1"/>
  <c r="BB1384" i="32"/>
  <c r="BD1384" i="32" s="1"/>
  <c r="BA1384" i="32"/>
  <c r="AZ1384" i="32"/>
  <c r="AH1384" i="32"/>
  <c r="BP1383" i="32"/>
  <c r="BC1383" i="32"/>
  <c r="BE1383" i="32" s="1"/>
  <c r="BB1383" i="32"/>
  <c r="BD1383" i="32" s="1"/>
  <c r="BA1383" i="32"/>
  <c r="AZ1383" i="32"/>
  <c r="AH1383" i="32"/>
  <c r="BP1382" i="32"/>
  <c r="BC1382" i="32"/>
  <c r="BE1382" i="32" s="1"/>
  <c r="BB1382" i="32"/>
  <c r="BD1382" i="32" s="1"/>
  <c r="BA1382" i="32"/>
  <c r="AZ1382" i="32"/>
  <c r="AH1382" i="32"/>
  <c r="BP1381" i="32"/>
  <c r="BC1381" i="32"/>
  <c r="BE1381" i="32" s="1"/>
  <c r="BB1381" i="32"/>
  <c r="BD1381" i="32" s="1"/>
  <c r="BA1381" i="32"/>
  <c r="AH1381" i="32"/>
  <c r="BP1380" i="32"/>
  <c r="BC1380" i="32"/>
  <c r="BE1380" i="32" s="1"/>
  <c r="BB1380" i="32"/>
  <c r="BD1380" i="32" s="1"/>
  <c r="BA1380" i="32"/>
  <c r="AZ1380" i="32"/>
  <c r="AH1380" i="32"/>
  <c r="BP1379" i="32"/>
  <c r="BC1379" i="32"/>
  <c r="BE1379" i="32" s="1"/>
  <c r="BB1379" i="32"/>
  <c r="BD1379" i="32" s="1"/>
  <c r="BA1379" i="32"/>
  <c r="AZ1379" i="32"/>
  <c r="AH1379" i="32"/>
  <c r="BP1378" i="32"/>
  <c r="BC1378" i="32"/>
  <c r="BE1378" i="32" s="1"/>
  <c r="BB1378" i="32"/>
  <c r="BD1378" i="32" s="1"/>
  <c r="BA1378" i="32"/>
  <c r="AZ1378" i="32"/>
  <c r="AH1378" i="32"/>
  <c r="BP1377" i="32"/>
  <c r="BC1377" i="32"/>
  <c r="BE1377" i="32" s="1"/>
  <c r="BB1377" i="32"/>
  <c r="BD1377" i="32" s="1"/>
  <c r="BA1377" i="32"/>
  <c r="AZ1377" i="32"/>
  <c r="AH1377" i="32"/>
  <c r="BP1376" i="32"/>
  <c r="BC1376" i="32"/>
  <c r="BE1376" i="32" s="1"/>
  <c r="BB1376" i="32"/>
  <c r="BD1376" i="32" s="1"/>
  <c r="BA1376" i="32"/>
  <c r="AZ1376" i="32"/>
  <c r="AH1376" i="32"/>
  <c r="BP1375" i="32"/>
  <c r="BC1375" i="32"/>
  <c r="BE1375" i="32" s="1"/>
  <c r="BB1375" i="32"/>
  <c r="BD1375" i="32" s="1"/>
  <c r="BA1375" i="32"/>
  <c r="AZ1375" i="32"/>
  <c r="AH1375" i="32"/>
  <c r="BP1374" i="32"/>
  <c r="BC1374" i="32"/>
  <c r="BE1374" i="32" s="1"/>
  <c r="BB1374" i="32"/>
  <c r="BD1374" i="32" s="1"/>
  <c r="BA1374" i="32"/>
  <c r="AZ1374" i="32"/>
  <c r="AH1374" i="32"/>
  <c r="BP1373" i="32"/>
  <c r="BC1373" i="32"/>
  <c r="BE1373" i="32" s="1"/>
  <c r="BB1373" i="32"/>
  <c r="BD1373" i="32" s="1"/>
  <c r="BA1373" i="32"/>
  <c r="AZ1373" i="32"/>
  <c r="AH1373" i="32"/>
  <c r="BP1372" i="32"/>
  <c r="BC1372" i="32"/>
  <c r="BE1372" i="32" s="1"/>
  <c r="BB1372" i="32"/>
  <c r="BD1372" i="32" s="1"/>
  <c r="BA1372" i="32"/>
  <c r="AZ1372" i="32"/>
  <c r="AH1372" i="32"/>
  <c r="BP1371" i="32"/>
  <c r="BC1371" i="32"/>
  <c r="BE1371" i="32" s="1"/>
  <c r="BB1371" i="32"/>
  <c r="BD1371" i="32" s="1"/>
  <c r="BA1371" i="32"/>
  <c r="AZ1371" i="32"/>
  <c r="AH1371" i="32"/>
  <c r="BP1370" i="32"/>
  <c r="BE1370" i="32"/>
  <c r="BC1370" i="32"/>
  <c r="BB1370" i="32"/>
  <c r="BD1370" i="32" s="1"/>
  <c r="BA1370" i="32"/>
  <c r="AZ1370" i="32"/>
  <c r="AH1370" i="32"/>
  <c r="BP1369" i="32"/>
  <c r="BC1369" i="32"/>
  <c r="BE1369" i="32" s="1"/>
  <c r="BB1369" i="32"/>
  <c r="BD1369" i="32" s="1"/>
  <c r="BA1369" i="32"/>
  <c r="AZ1369" i="32"/>
  <c r="AH1369" i="32"/>
  <c r="BP1368" i="32"/>
  <c r="BC1368" i="32"/>
  <c r="BE1368" i="32" s="1"/>
  <c r="BB1368" i="32"/>
  <c r="BD1368" i="32" s="1"/>
  <c r="BA1368" i="32"/>
  <c r="AZ1368" i="32"/>
  <c r="AH1368" i="32"/>
  <c r="BP1367" i="32"/>
  <c r="BC1367" i="32"/>
  <c r="BE1367" i="32" s="1"/>
  <c r="BB1367" i="32"/>
  <c r="BD1367" i="32" s="1"/>
  <c r="BA1367" i="32"/>
  <c r="AZ1367" i="32"/>
  <c r="AH1367" i="32"/>
  <c r="BP1366" i="32"/>
  <c r="BC1366" i="32"/>
  <c r="BE1366" i="32" s="1"/>
  <c r="BB1366" i="32"/>
  <c r="BD1366" i="32" s="1"/>
  <c r="BA1366" i="32"/>
  <c r="AZ1366" i="32"/>
  <c r="AH1366" i="32"/>
  <c r="BP1365" i="32"/>
  <c r="BC1365" i="32"/>
  <c r="BE1365" i="32" s="1"/>
  <c r="BB1365" i="32"/>
  <c r="BD1365" i="32" s="1"/>
  <c r="BA1365" i="32"/>
  <c r="AZ1365" i="32"/>
  <c r="AH1365" i="32"/>
  <c r="BP1364" i="32"/>
  <c r="BC1364" i="32"/>
  <c r="BE1364" i="32" s="1"/>
  <c r="BB1364" i="32"/>
  <c r="BD1364" i="32" s="1"/>
  <c r="BA1364" i="32"/>
  <c r="AZ1364" i="32"/>
  <c r="AH1364" i="32"/>
  <c r="BP1363" i="32"/>
  <c r="BC1363" i="32"/>
  <c r="BE1363" i="32" s="1"/>
  <c r="BB1363" i="32"/>
  <c r="BD1363" i="32" s="1"/>
  <c r="BA1363" i="32"/>
  <c r="AZ1363" i="32"/>
  <c r="AH1363" i="32"/>
  <c r="BP1362" i="32"/>
  <c r="BC1362" i="32"/>
  <c r="BE1362" i="32" s="1"/>
  <c r="BB1362" i="32"/>
  <c r="BD1362" i="32" s="1"/>
  <c r="BA1362" i="32"/>
  <c r="AZ1362" i="32"/>
  <c r="AH1362" i="32"/>
  <c r="BC1361" i="32"/>
  <c r="BE1361" i="32" s="1"/>
  <c r="BB1361" i="32"/>
  <c r="BD1361" i="32" s="1"/>
  <c r="BA1361" i="32"/>
  <c r="AZ1361" i="32"/>
  <c r="AH1361" i="32"/>
  <c r="BP1360" i="32"/>
  <c r="BC1360" i="32"/>
  <c r="BE1360" i="32" s="1"/>
  <c r="BB1360" i="32"/>
  <c r="BD1360" i="32" s="1"/>
  <c r="BA1360" i="32"/>
  <c r="AZ1360" i="32"/>
  <c r="AH1360" i="32"/>
  <c r="BP1359" i="32"/>
  <c r="BC1359" i="32"/>
  <c r="BE1359" i="32" s="1"/>
  <c r="BB1359" i="32"/>
  <c r="BD1359" i="32" s="1"/>
  <c r="BA1359" i="32"/>
  <c r="AZ1359" i="32"/>
  <c r="AH1359" i="32"/>
  <c r="BP1358" i="32"/>
  <c r="BC1358" i="32"/>
  <c r="BE1358" i="32" s="1"/>
  <c r="BB1358" i="32"/>
  <c r="BD1358" i="32" s="1"/>
  <c r="BA1358" i="32"/>
  <c r="AZ1358" i="32"/>
  <c r="AH1358" i="32"/>
  <c r="BP1357" i="32"/>
  <c r="BC1357" i="32"/>
  <c r="BE1357" i="32" s="1"/>
  <c r="BB1357" i="32"/>
  <c r="BD1357" i="32" s="1"/>
  <c r="BA1357" i="32"/>
  <c r="AZ1357" i="32"/>
  <c r="AH1357" i="32"/>
  <c r="BP1356" i="32"/>
  <c r="BC1356" i="32"/>
  <c r="BE1356" i="32" s="1"/>
  <c r="BB1356" i="32"/>
  <c r="BD1356" i="32" s="1"/>
  <c r="BA1356" i="32"/>
  <c r="AZ1356" i="32"/>
  <c r="AH1356" i="32"/>
  <c r="BP1355" i="32"/>
  <c r="BC1355" i="32"/>
  <c r="BE1355" i="32" s="1"/>
  <c r="BB1355" i="32"/>
  <c r="BD1355" i="32" s="1"/>
  <c r="BA1355" i="32"/>
  <c r="AZ1355" i="32"/>
  <c r="AH1355" i="32"/>
  <c r="BP1354" i="32"/>
  <c r="BC1354" i="32"/>
  <c r="BE1354" i="32" s="1"/>
  <c r="BB1354" i="32"/>
  <c r="BD1354" i="32" s="1"/>
  <c r="BA1354" i="32"/>
  <c r="AZ1354" i="32"/>
  <c r="AH1354" i="32"/>
  <c r="BP1353" i="32"/>
  <c r="BC1353" i="32"/>
  <c r="BE1353" i="32" s="1"/>
  <c r="BB1353" i="32"/>
  <c r="BD1353" i="32" s="1"/>
  <c r="BA1353" i="32"/>
  <c r="AZ1353" i="32"/>
  <c r="AH1353" i="32"/>
  <c r="BP1352" i="32"/>
  <c r="BC1352" i="32"/>
  <c r="BE1352" i="32" s="1"/>
  <c r="BB1352" i="32"/>
  <c r="BD1352" i="32" s="1"/>
  <c r="BA1352" i="32"/>
  <c r="AZ1352" i="32"/>
  <c r="AH1352" i="32"/>
  <c r="BP1351" i="32"/>
  <c r="BC1351" i="32"/>
  <c r="BE1351" i="32" s="1"/>
  <c r="BB1351" i="32"/>
  <c r="BD1351" i="32" s="1"/>
  <c r="BA1351" i="32"/>
  <c r="AZ1351" i="32"/>
  <c r="AH1351" i="32"/>
  <c r="BP1350" i="32"/>
  <c r="BC1350" i="32"/>
  <c r="BE1350" i="32" s="1"/>
  <c r="BB1350" i="32"/>
  <c r="BD1350" i="32" s="1"/>
  <c r="BA1350" i="32"/>
  <c r="AZ1350" i="32"/>
  <c r="AH1350" i="32"/>
  <c r="BP1349" i="32"/>
  <c r="BC1349" i="32"/>
  <c r="BE1349" i="32" s="1"/>
  <c r="BB1349" i="32"/>
  <c r="BD1349" i="32" s="1"/>
  <c r="BA1349" i="32"/>
  <c r="AZ1349" i="32"/>
  <c r="AH1349" i="32"/>
  <c r="BP1348" i="32"/>
  <c r="BC1348" i="32"/>
  <c r="BE1348" i="32" s="1"/>
  <c r="BB1348" i="32"/>
  <c r="BD1348" i="32" s="1"/>
  <c r="BA1348" i="32"/>
  <c r="AZ1348" i="32"/>
  <c r="AH1348" i="32"/>
  <c r="BP1347" i="32"/>
  <c r="BC1347" i="32"/>
  <c r="BE1347" i="32" s="1"/>
  <c r="BB1347" i="32"/>
  <c r="BD1347" i="32" s="1"/>
  <c r="BA1347" i="32"/>
  <c r="AZ1347" i="32"/>
  <c r="AH1347" i="32"/>
  <c r="BP1346" i="32"/>
  <c r="BC1346" i="32"/>
  <c r="BE1346" i="32" s="1"/>
  <c r="BB1346" i="32"/>
  <c r="BD1346" i="32" s="1"/>
  <c r="BA1346" i="32"/>
  <c r="AZ1346" i="32"/>
  <c r="AH1346" i="32"/>
  <c r="BP1345" i="32"/>
  <c r="BE1345" i="32"/>
  <c r="BC1345" i="32"/>
  <c r="BB1345" i="32"/>
  <c r="BD1345" i="32" s="1"/>
  <c r="BA1345" i="32"/>
  <c r="AZ1345" i="32"/>
  <c r="AH1345" i="32"/>
  <c r="BP1344" i="32"/>
  <c r="BC1344" i="32"/>
  <c r="BE1344" i="32" s="1"/>
  <c r="BB1344" i="32"/>
  <c r="BD1344" i="32" s="1"/>
  <c r="BA1344" i="32"/>
  <c r="AZ1344" i="32"/>
  <c r="AH1344" i="32"/>
  <c r="BP1343" i="32"/>
  <c r="BC1343" i="32"/>
  <c r="BE1343" i="32" s="1"/>
  <c r="BB1343" i="32"/>
  <c r="BD1343" i="32" s="1"/>
  <c r="BA1343" i="32"/>
  <c r="AZ1343" i="32"/>
  <c r="AH1343" i="32"/>
  <c r="BP1342" i="32"/>
  <c r="BC1342" i="32"/>
  <c r="BE1342" i="32" s="1"/>
  <c r="BB1342" i="32"/>
  <c r="BD1342" i="32" s="1"/>
  <c r="BA1342" i="32"/>
  <c r="AZ1342" i="32"/>
  <c r="AH1342" i="32"/>
  <c r="BP1341" i="32"/>
  <c r="BC1341" i="32"/>
  <c r="BE1341" i="32" s="1"/>
  <c r="BB1341" i="32"/>
  <c r="BD1341" i="32" s="1"/>
  <c r="BA1341" i="32"/>
  <c r="AZ1341" i="32"/>
  <c r="AH1341" i="32"/>
  <c r="BP1340" i="32"/>
  <c r="BC1340" i="32"/>
  <c r="BE1340" i="32" s="1"/>
  <c r="BB1340" i="32"/>
  <c r="BD1340" i="32" s="1"/>
  <c r="BA1340" i="32"/>
  <c r="AZ1340" i="32"/>
  <c r="AH1340" i="32"/>
  <c r="BP1339" i="32"/>
  <c r="BC1339" i="32"/>
  <c r="BE1339" i="32" s="1"/>
  <c r="BB1339" i="32"/>
  <c r="BD1339" i="32" s="1"/>
  <c r="BA1339" i="32"/>
  <c r="AZ1339" i="32"/>
  <c r="AH1339" i="32"/>
  <c r="BP1338" i="32"/>
  <c r="BC1338" i="32"/>
  <c r="BE1338" i="32" s="1"/>
  <c r="BB1338" i="32"/>
  <c r="BD1338" i="32" s="1"/>
  <c r="BA1338" i="32"/>
  <c r="AZ1338" i="32"/>
  <c r="AH1338" i="32"/>
  <c r="BP1337" i="32"/>
  <c r="BC1337" i="32"/>
  <c r="BE1337" i="32" s="1"/>
  <c r="BB1337" i="32"/>
  <c r="BD1337" i="32" s="1"/>
  <c r="BA1337" i="32"/>
  <c r="AZ1337" i="32"/>
  <c r="AH1337" i="32"/>
  <c r="BP1336" i="32"/>
  <c r="BC1336" i="32"/>
  <c r="BE1336" i="32" s="1"/>
  <c r="BB1336" i="32"/>
  <c r="BD1336" i="32" s="1"/>
  <c r="BA1336" i="32"/>
  <c r="AZ1336" i="32"/>
  <c r="AH1336" i="32"/>
  <c r="BP1335" i="32"/>
  <c r="BC1335" i="32"/>
  <c r="BE1335" i="32" s="1"/>
  <c r="BB1335" i="32"/>
  <c r="BD1335" i="32" s="1"/>
  <c r="BA1335" i="32"/>
  <c r="AZ1335" i="32"/>
  <c r="AH1335" i="32"/>
  <c r="BP1334" i="32"/>
  <c r="BC1334" i="32"/>
  <c r="BE1334" i="32" s="1"/>
  <c r="BB1334" i="32"/>
  <c r="BD1334" i="32" s="1"/>
  <c r="BA1334" i="32"/>
  <c r="AZ1334" i="32"/>
  <c r="AH1334" i="32"/>
  <c r="BP1333" i="32"/>
  <c r="BC1333" i="32"/>
  <c r="BE1333" i="32" s="1"/>
  <c r="BB1333" i="32"/>
  <c r="BD1333" i="32" s="1"/>
  <c r="BA1333" i="32"/>
  <c r="AZ1333" i="32"/>
  <c r="AH1333" i="32"/>
  <c r="BP1332" i="32"/>
  <c r="BC1332" i="32"/>
  <c r="BE1332" i="32" s="1"/>
  <c r="BB1332" i="32"/>
  <c r="BD1332" i="32" s="1"/>
  <c r="BA1332" i="32"/>
  <c r="AZ1332" i="32"/>
  <c r="AH1332" i="32"/>
  <c r="BP1331" i="32"/>
  <c r="BE1331" i="32"/>
  <c r="BC1331" i="32"/>
  <c r="BB1331" i="32"/>
  <c r="BD1331" i="32" s="1"/>
  <c r="BA1331" i="32"/>
  <c r="AH1331" i="32"/>
  <c r="BP1330" i="32"/>
  <c r="BC1330" i="32"/>
  <c r="BE1330" i="32" s="1"/>
  <c r="BB1330" i="32"/>
  <c r="BD1330" i="32" s="1"/>
  <c r="BA1330" i="32"/>
  <c r="AZ1330" i="32"/>
  <c r="AH1330" i="32"/>
  <c r="BP1329" i="32"/>
  <c r="BC1329" i="32"/>
  <c r="BE1329" i="32" s="1"/>
  <c r="BB1329" i="32"/>
  <c r="BD1329" i="32" s="1"/>
  <c r="BA1329" i="32"/>
  <c r="AZ1329" i="32"/>
  <c r="AH1329" i="32"/>
  <c r="BP1328" i="32"/>
  <c r="BC1328" i="32"/>
  <c r="BE1328" i="32" s="1"/>
  <c r="BB1328" i="32"/>
  <c r="BD1328" i="32" s="1"/>
  <c r="BA1328" i="32"/>
  <c r="AZ1328" i="32"/>
  <c r="AH1328" i="32"/>
  <c r="BP1327" i="32"/>
  <c r="BC1327" i="32"/>
  <c r="BE1327" i="32" s="1"/>
  <c r="BB1327" i="32"/>
  <c r="BD1327" i="32" s="1"/>
  <c r="BA1327" i="32"/>
  <c r="AZ1327" i="32"/>
  <c r="AH1327" i="32"/>
  <c r="BP1326" i="32"/>
  <c r="BC1326" i="32"/>
  <c r="BE1326" i="32" s="1"/>
  <c r="BB1326" i="32"/>
  <c r="BD1326" i="32" s="1"/>
  <c r="BA1326" i="32"/>
  <c r="AZ1326" i="32"/>
  <c r="AH1326" i="32"/>
  <c r="BP1325" i="32"/>
  <c r="BD1325" i="32"/>
  <c r="BC1325" i="32"/>
  <c r="BE1325" i="32" s="1"/>
  <c r="BB1325" i="32"/>
  <c r="BA1325" i="32"/>
  <c r="AZ1325" i="32"/>
  <c r="AH1325" i="32"/>
  <c r="BP1324" i="32"/>
  <c r="BC1324" i="32"/>
  <c r="BE1324" i="32" s="1"/>
  <c r="BB1324" i="32"/>
  <c r="BD1324" i="32" s="1"/>
  <c r="BA1324" i="32"/>
  <c r="AZ1324" i="32"/>
  <c r="AH1324" i="32"/>
  <c r="BP1323" i="32"/>
  <c r="BE1323" i="32"/>
  <c r="BC1323" i="32"/>
  <c r="BB1323" i="32"/>
  <c r="BD1323" i="32" s="1"/>
  <c r="BA1323" i="32"/>
  <c r="AH1323" i="32"/>
  <c r="BP1322" i="32"/>
  <c r="BD1322" i="32"/>
  <c r="BC1322" i="32"/>
  <c r="BE1322" i="32" s="1"/>
  <c r="BB1322" i="32"/>
  <c r="BA1322" i="32"/>
  <c r="AZ1322" i="32"/>
  <c r="AH1322" i="32"/>
  <c r="BP1321" i="32"/>
  <c r="BC1321" i="32"/>
  <c r="BE1321" i="32" s="1"/>
  <c r="BB1321" i="32"/>
  <c r="BD1321" i="32" s="1"/>
  <c r="BA1321" i="32"/>
  <c r="AZ1321" i="32"/>
  <c r="AH1321" i="32"/>
  <c r="BP1320" i="32"/>
  <c r="BC1320" i="32"/>
  <c r="BE1320" i="32" s="1"/>
  <c r="BB1320" i="32"/>
  <c r="BD1320" i="32" s="1"/>
  <c r="BA1320" i="32"/>
  <c r="AZ1320" i="32"/>
  <c r="AH1320" i="32"/>
  <c r="BP1319" i="32"/>
  <c r="BC1319" i="32"/>
  <c r="BE1319" i="32" s="1"/>
  <c r="BB1319" i="32"/>
  <c r="BD1319" i="32" s="1"/>
  <c r="BA1319" i="32"/>
  <c r="AZ1319" i="32"/>
  <c r="AH1319" i="32"/>
  <c r="BP1318" i="32"/>
  <c r="BC1318" i="32"/>
  <c r="BE1318" i="32" s="1"/>
  <c r="BB1318" i="32"/>
  <c r="BD1318" i="32" s="1"/>
  <c r="AZ1318" i="32"/>
  <c r="AH1318" i="32"/>
  <c r="BP1317" i="32"/>
  <c r="BC1317" i="32"/>
  <c r="BE1317" i="32" s="1"/>
  <c r="BB1317" i="32"/>
  <c r="BD1317" i="32" s="1"/>
  <c r="BA1317" i="32"/>
  <c r="AZ1317" i="32"/>
  <c r="AH1317" i="32"/>
  <c r="BP1316" i="32"/>
  <c r="BC1316" i="32"/>
  <c r="BE1316" i="32" s="1"/>
  <c r="BB1316" i="32"/>
  <c r="BD1316" i="32" s="1"/>
  <c r="AZ1316" i="32"/>
  <c r="AH1316" i="32"/>
  <c r="BP1315" i="32"/>
  <c r="BC1315" i="32"/>
  <c r="BE1315" i="32" s="1"/>
  <c r="BB1315" i="32"/>
  <c r="BD1315" i="32" s="1"/>
  <c r="BA1315" i="32"/>
  <c r="AZ1315" i="32"/>
  <c r="AH1315" i="32"/>
  <c r="BP1314" i="32"/>
  <c r="BC1314" i="32"/>
  <c r="BE1314" i="32" s="1"/>
  <c r="BB1314" i="32"/>
  <c r="BD1314" i="32" s="1"/>
  <c r="BA1314" i="32"/>
  <c r="AZ1314" i="32"/>
  <c r="AH1314" i="32"/>
  <c r="BP1313" i="32"/>
  <c r="BC1313" i="32"/>
  <c r="BE1313" i="32" s="1"/>
  <c r="BB1313" i="32"/>
  <c r="BD1313" i="32" s="1"/>
  <c r="BA1313" i="32"/>
  <c r="AZ1313" i="32"/>
  <c r="AH1313" i="32"/>
  <c r="BP1312" i="32"/>
  <c r="BC1312" i="32"/>
  <c r="BE1312" i="32" s="1"/>
  <c r="BB1312" i="32"/>
  <c r="BD1312" i="32" s="1"/>
  <c r="BA1312" i="32"/>
  <c r="AZ1312" i="32"/>
  <c r="AH1312" i="32"/>
  <c r="BP1311" i="32"/>
  <c r="BC1311" i="32"/>
  <c r="BE1311" i="32" s="1"/>
  <c r="BB1311" i="32"/>
  <c r="BD1311" i="32" s="1"/>
  <c r="BA1311" i="32"/>
  <c r="AZ1311" i="32"/>
  <c r="AH1311" i="32"/>
  <c r="BP1310" i="32"/>
  <c r="BC1310" i="32"/>
  <c r="BE1310" i="32" s="1"/>
  <c r="BB1310" i="32"/>
  <c r="BD1310" i="32" s="1"/>
  <c r="BA1310" i="32"/>
  <c r="AZ1310" i="32"/>
  <c r="AH1310" i="32"/>
  <c r="BP1309" i="32"/>
  <c r="BC1309" i="32"/>
  <c r="BE1309" i="32" s="1"/>
  <c r="BB1309" i="32"/>
  <c r="BD1309" i="32" s="1"/>
  <c r="BA1309" i="32"/>
  <c r="AZ1309" i="32"/>
  <c r="AH1309" i="32"/>
  <c r="BP1308" i="32"/>
  <c r="BC1308" i="32"/>
  <c r="BE1308" i="32" s="1"/>
  <c r="BB1308" i="32"/>
  <c r="BD1308" i="32" s="1"/>
  <c r="BA1308" i="32"/>
  <c r="AZ1308" i="32"/>
  <c r="AH1308" i="32"/>
  <c r="BP1307" i="32"/>
  <c r="BC1307" i="32"/>
  <c r="BE1307" i="32" s="1"/>
  <c r="BB1307" i="32"/>
  <c r="BD1307" i="32" s="1"/>
  <c r="BA1307" i="32"/>
  <c r="AZ1307" i="32"/>
  <c r="AH1307" i="32"/>
  <c r="BP1306" i="32"/>
  <c r="BC1306" i="32"/>
  <c r="BE1306" i="32" s="1"/>
  <c r="BB1306" i="32"/>
  <c r="BD1306" i="32" s="1"/>
  <c r="BA1306" i="32"/>
  <c r="AZ1306" i="32"/>
  <c r="AH1306" i="32"/>
  <c r="BP1305" i="32"/>
  <c r="BC1305" i="32"/>
  <c r="BE1305" i="32" s="1"/>
  <c r="BB1305" i="32"/>
  <c r="BD1305" i="32" s="1"/>
  <c r="BA1305" i="32"/>
  <c r="AZ1305" i="32"/>
  <c r="AH1305" i="32"/>
  <c r="BP1304" i="32"/>
  <c r="BC1304" i="32"/>
  <c r="BE1304" i="32" s="1"/>
  <c r="BB1304" i="32"/>
  <c r="BD1304" i="32" s="1"/>
  <c r="BA1304" i="32"/>
  <c r="AZ1304" i="32"/>
  <c r="AH1304" i="32"/>
  <c r="BP1303" i="32"/>
  <c r="BC1303" i="32"/>
  <c r="BE1303" i="32" s="1"/>
  <c r="BB1303" i="32"/>
  <c r="BD1303" i="32" s="1"/>
  <c r="BA1303" i="32"/>
  <c r="AH1303" i="32"/>
  <c r="BP1302" i="32"/>
  <c r="BC1302" i="32"/>
  <c r="BE1302" i="32" s="1"/>
  <c r="BB1302" i="32"/>
  <c r="BD1302" i="32" s="1"/>
  <c r="BA1302" i="32"/>
  <c r="AZ1302" i="32"/>
  <c r="AH1302" i="32"/>
  <c r="BP1301" i="32"/>
  <c r="BC1301" i="32"/>
  <c r="BE1301" i="32" s="1"/>
  <c r="BB1301" i="32"/>
  <c r="BD1301" i="32" s="1"/>
  <c r="BA1301" i="32"/>
  <c r="AZ1301" i="32"/>
  <c r="AH1301" i="32"/>
  <c r="BP1300" i="32"/>
  <c r="BC1300" i="32"/>
  <c r="BE1300" i="32" s="1"/>
  <c r="BB1300" i="32"/>
  <c r="BD1300" i="32" s="1"/>
  <c r="BA1300" i="32"/>
  <c r="AZ1300" i="32"/>
  <c r="AH1300" i="32"/>
  <c r="BP1299" i="32"/>
  <c r="BC1299" i="32"/>
  <c r="BE1299" i="32" s="1"/>
  <c r="BB1299" i="32"/>
  <c r="BD1299" i="32" s="1"/>
  <c r="BA1299" i="32"/>
  <c r="AZ1299" i="32"/>
  <c r="AH1299" i="32"/>
  <c r="BP1298" i="32"/>
  <c r="BC1298" i="32"/>
  <c r="BE1298" i="32" s="1"/>
  <c r="BB1298" i="32"/>
  <c r="BD1298" i="32" s="1"/>
  <c r="BA1298" i="32"/>
  <c r="AZ1298" i="32"/>
  <c r="AH1298" i="32"/>
  <c r="BP1297" i="32"/>
  <c r="BC1297" i="32"/>
  <c r="BE1297" i="32" s="1"/>
  <c r="BB1297" i="32"/>
  <c r="BD1297" i="32" s="1"/>
  <c r="BA1297" i="32"/>
  <c r="AZ1297" i="32"/>
  <c r="AH1297" i="32"/>
  <c r="BP1296" i="32"/>
  <c r="BD1296" i="32"/>
  <c r="BC1296" i="32"/>
  <c r="BE1296" i="32" s="1"/>
  <c r="BB1296" i="32"/>
  <c r="BA1296" i="32"/>
  <c r="AZ1296" i="32"/>
  <c r="AH1296" i="32"/>
  <c r="BP1295" i="32"/>
  <c r="BC1295" i="32"/>
  <c r="BE1295" i="32" s="1"/>
  <c r="BB1295" i="32"/>
  <c r="BD1295" i="32" s="1"/>
  <c r="BA1295" i="32"/>
  <c r="AH1295" i="32"/>
  <c r="BP1294" i="32"/>
  <c r="BE1294" i="32"/>
  <c r="BC1294" i="32"/>
  <c r="BB1294" i="32"/>
  <c r="BD1294" i="32" s="1"/>
  <c r="BA1294" i="32"/>
  <c r="AZ1294" i="32"/>
  <c r="AH1294" i="32"/>
  <c r="BP1293" i="32"/>
  <c r="BC1293" i="32"/>
  <c r="BE1293" i="32" s="1"/>
  <c r="BB1293" i="32"/>
  <c r="BD1293" i="32" s="1"/>
  <c r="AH1293" i="32"/>
  <c r="BP1292" i="32"/>
  <c r="BC1292" i="32"/>
  <c r="BE1292" i="32" s="1"/>
  <c r="BB1292" i="32"/>
  <c r="BD1292" i="32" s="1"/>
  <c r="BA1292" i="32"/>
  <c r="AZ1292" i="32"/>
  <c r="AH1292" i="32"/>
  <c r="BP1291" i="32"/>
  <c r="BC1291" i="32"/>
  <c r="BE1291" i="32" s="1"/>
  <c r="BB1291" i="32"/>
  <c r="BD1291" i="32" s="1"/>
  <c r="BA1291" i="32"/>
  <c r="AZ1291" i="32"/>
  <c r="AH1291" i="32"/>
  <c r="BP1290" i="32"/>
  <c r="BC1290" i="32"/>
  <c r="BE1290" i="32" s="1"/>
  <c r="BB1290" i="32"/>
  <c r="BD1290" i="32" s="1"/>
  <c r="BA1290" i="32"/>
  <c r="AH1290" i="32"/>
  <c r="BP1289" i="32"/>
  <c r="BC1289" i="32"/>
  <c r="BE1289" i="32" s="1"/>
  <c r="BB1289" i="32"/>
  <c r="BD1289" i="32" s="1"/>
  <c r="BA1289" i="32"/>
  <c r="AZ1289" i="32"/>
  <c r="AH1289" i="32"/>
  <c r="BP1288" i="32"/>
  <c r="BC1288" i="32"/>
  <c r="BE1288" i="32" s="1"/>
  <c r="BB1288" i="32"/>
  <c r="BD1288" i="32" s="1"/>
  <c r="BA1288" i="32"/>
  <c r="AZ1288" i="32"/>
  <c r="AH1288" i="32"/>
  <c r="BP1287" i="32"/>
  <c r="BC1287" i="32"/>
  <c r="BE1287" i="32" s="1"/>
  <c r="BB1287" i="32"/>
  <c r="BD1287" i="32" s="1"/>
  <c r="AZ1287" i="32"/>
  <c r="AH1287" i="32"/>
  <c r="BP1286" i="32"/>
  <c r="BC1286" i="32"/>
  <c r="BE1286" i="32" s="1"/>
  <c r="BB1286" i="32"/>
  <c r="BD1286" i="32" s="1"/>
  <c r="BA1286" i="32"/>
  <c r="AH1286" i="32"/>
  <c r="BP1285" i="32"/>
  <c r="BC1285" i="32"/>
  <c r="BE1285" i="32" s="1"/>
  <c r="BB1285" i="32"/>
  <c r="BD1285" i="32" s="1"/>
  <c r="BA1285" i="32"/>
  <c r="AH1285" i="32"/>
  <c r="BP1284" i="32"/>
  <c r="BD1284" i="32"/>
  <c r="BC1284" i="32"/>
  <c r="BE1284" i="32" s="1"/>
  <c r="BB1284" i="32"/>
  <c r="BA1284" i="32"/>
  <c r="AZ1284" i="32"/>
  <c r="AH1284" i="32"/>
  <c r="BP1283" i="32"/>
  <c r="BC1283" i="32"/>
  <c r="BE1283" i="32" s="1"/>
  <c r="BB1283" i="32"/>
  <c r="BD1283" i="32" s="1"/>
  <c r="BA1283" i="32"/>
  <c r="AZ1283" i="32"/>
  <c r="AH1283" i="32"/>
  <c r="BP1282" i="32"/>
  <c r="BC1282" i="32"/>
  <c r="BE1282" i="32" s="1"/>
  <c r="BB1282" i="32"/>
  <c r="BD1282" i="32" s="1"/>
  <c r="AH1282" i="32"/>
  <c r="BP1281" i="32"/>
  <c r="BC1281" i="32"/>
  <c r="BE1281" i="32" s="1"/>
  <c r="BB1281" i="32"/>
  <c r="BD1281" i="32" s="1"/>
  <c r="BA1281" i="32"/>
  <c r="AZ1281" i="32"/>
  <c r="AH1281" i="32"/>
  <c r="BP1280" i="32"/>
  <c r="BC1280" i="32"/>
  <c r="BE1280" i="32" s="1"/>
  <c r="BB1280" i="32"/>
  <c r="BD1280" i="32" s="1"/>
  <c r="BA1280" i="32"/>
  <c r="AZ1280" i="32"/>
  <c r="AH1280" i="32"/>
  <c r="BP1279" i="32"/>
  <c r="BC1279" i="32"/>
  <c r="BE1279" i="32" s="1"/>
  <c r="BB1279" i="32"/>
  <c r="BD1279" i="32" s="1"/>
  <c r="BA1279" i="32"/>
  <c r="AZ1279" i="32"/>
  <c r="AH1279" i="32"/>
  <c r="BP1278" i="32"/>
  <c r="BC1278" i="32"/>
  <c r="BE1278" i="32" s="1"/>
  <c r="BB1278" i="32"/>
  <c r="BD1278" i="32" s="1"/>
  <c r="BA1278" i="32"/>
  <c r="AZ1278" i="32"/>
  <c r="AH1278" i="32"/>
  <c r="BP1277" i="32"/>
  <c r="BC1277" i="32"/>
  <c r="BE1277" i="32" s="1"/>
  <c r="BB1277" i="32"/>
  <c r="BD1277" i="32" s="1"/>
  <c r="BA1277" i="32"/>
  <c r="AZ1277" i="32"/>
  <c r="AH1277" i="32"/>
  <c r="BP1276" i="32"/>
  <c r="BC1276" i="32"/>
  <c r="BE1276" i="32" s="1"/>
  <c r="BB1276" i="32"/>
  <c r="BD1276" i="32" s="1"/>
  <c r="BA1276" i="32"/>
  <c r="AZ1276" i="32"/>
  <c r="AH1276" i="32"/>
  <c r="BP1275" i="32"/>
  <c r="BC1275" i="32"/>
  <c r="BE1275" i="32" s="1"/>
  <c r="BB1275" i="32"/>
  <c r="BD1275" i="32" s="1"/>
  <c r="AZ1275" i="32"/>
  <c r="AH1275" i="32"/>
  <c r="BP1274" i="32"/>
  <c r="BC1274" i="32"/>
  <c r="BE1274" i="32" s="1"/>
  <c r="BB1274" i="32"/>
  <c r="BD1274" i="32" s="1"/>
  <c r="BA1274" i="32"/>
  <c r="AZ1274" i="32"/>
  <c r="AH1274" i="32"/>
  <c r="BP1273" i="32"/>
  <c r="BC1273" i="32"/>
  <c r="BE1273" i="32" s="1"/>
  <c r="BB1273" i="32"/>
  <c r="BD1273" i="32" s="1"/>
  <c r="BA1273" i="32"/>
  <c r="AZ1273" i="32"/>
  <c r="AH1273" i="32"/>
  <c r="BP1272" i="32"/>
  <c r="BC1272" i="32"/>
  <c r="BE1272" i="32" s="1"/>
  <c r="BB1272" i="32"/>
  <c r="BD1272" i="32" s="1"/>
  <c r="BA1272" i="32"/>
  <c r="AZ1272" i="32"/>
  <c r="AH1272" i="32"/>
  <c r="BP1271" i="32"/>
  <c r="BC1271" i="32"/>
  <c r="BE1271" i="32" s="1"/>
  <c r="BB1271" i="32"/>
  <c r="BD1271" i="32" s="1"/>
  <c r="BA1271" i="32"/>
  <c r="AZ1271" i="32"/>
  <c r="AH1271" i="32"/>
  <c r="BP1270" i="32"/>
  <c r="BC1270" i="32"/>
  <c r="BE1270" i="32" s="1"/>
  <c r="BB1270" i="32"/>
  <c r="BD1270" i="32" s="1"/>
  <c r="BA1270" i="32"/>
  <c r="AH1270" i="32"/>
  <c r="BP1269" i="32"/>
  <c r="BC1269" i="32"/>
  <c r="BE1269" i="32" s="1"/>
  <c r="BB1269" i="32"/>
  <c r="BD1269" i="32" s="1"/>
  <c r="BA1269" i="32"/>
  <c r="AZ1269" i="32"/>
  <c r="AH1269" i="32"/>
  <c r="BP1268" i="32"/>
  <c r="BC1268" i="32"/>
  <c r="BE1268" i="32" s="1"/>
  <c r="BB1268" i="32"/>
  <c r="BD1268" i="32" s="1"/>
  <c r="BA1268" i="32"/>
  <c r="AZ1268" i="32"/>
  <c r="AH1268" i="32"/>
  <c r="BP1267" i="32"/>
  <c r="BC1267" i="32"/>
  <c r="BE1267" i="32" s="1"/>
  <c r="BB1267" i="32"/>
  <c r="BD1267" i="32" s="1"/>
  <c r="BA1267" i="32"/>
  <c r="AZ1267" i="32"/>
  <c r="AH1267" i="32"/>
  <c r="BP1266" i="32"/>
  <c r="BC1266" i="32"/>
  <c r="BE1266" i="32" s="1"/>
  <c r="BB1266" i="32"/>
  <c r="BD1266" i="32" s="1"/>
  <c r="BA1266" i="32"/>
  <c r="AZ1266" i="32"/>
  <c r="AH1266" i="32"/>
  <c r="BP1265" i="32"/>
  <c r="BC1265" i="32"/>
  <c r="BE1265" i="32" s="1"/>
  <c r="BB1265" i="32"/>
  <c r="BD1265" i="32" s="1"/>
  <c r="BA1265" i="32"/>
  <c r="AZ1265" i="32"/>
  <c r="AH1265" i="32"/>
  <c r="BP1264" i="32"/>
  <c r="BC1264" i="32"/>
  <c r="BE1264" i="32" s="1"/>
  <c r="BB1264" i="32"/>
  <c r="BD1264" i="32" s="1"/>
  <c r="BA1264" i="32"/>
  <c r="AZ1264" i="32"/>
  <c r="AH1264" i="32"/>
  <c r="BP1263" i="32"/>
  <c r="BC1263" i="32"/>
  <c r="BE1263" i="32" s="1"/>
  <c r="BB1263" i="32"/>
  <c r="BD1263" i="32" s="1"/>
  <c r="BA1263" i="32"/>
  <c r="AZ1263" i="32"/>
  <c r="AH1263" i="32"/>
  <c r="BP1262" i="32"/>
  <c r="BC1262" i="32"/>
  <c r="BE1262" i="32" s="1"/>
  <c r="BB1262" i="32"/>
  <c r="BD1262" i="32" s="1"/>
  <c r="BA1262" i="32"/>
  <c r="AZ1262" i="32"/>
  <c r="AH1262" i="32"/>
  <c r="BP1261" i="32"/>
  <c r="BC1261" i="32"/>
  <c r="BE1261" i="32" s="1"/>
  <c r="BB1261" i="32"/>
  <c r="BD1261" i="32" s="1"/>
  <c r="AZ1261" i="32"/>
  <c r="AH1261" i="32"/>
  <c r="BP1260" i="32"/>
  <c r="BD1260" i="32"/>
  <c r="BC1260" i="32"/>
  <c r="BE1260" i="32" s="1"/>
  <c r="BB1260" i="32"/>
  <c r="AH1260" i="32"/>
  <c r="BP1259" i="32"/>
  <c r="BC1259" i="32"/>
  <c r="BE1259" i="32" s="1"/>
  <c r="BB1259" i="32"/>
  <c r="BD1259" i="32" s="1"/>
  <c r="BA1259" i="32"/>
  <c r="AZ1259" i="32"/>
  <c r="AH1259" i="32"/>
  <c r="BP1258" i="32"/>
  <c r="BC1258" i="32"/>
  <c r="BE1258" i="32" s="1"/>
  <c r="BB1258" i="32"/>
  <c r="BD1258" i="32" s="1"/>
  <c r="BA1258" i="32"/>
  <c r="AZ1258" i="32"/>
  <c r="AH1258" i="32"/>
  <c r="BP1257" i="32"/>
  <c r="BC1257" i="32"/>
  <c r="BE1257" i="32" s="1"/>
  <c r="BB1257" i="32"/>
  <c r="BD1257" i="32" s="1"/>
  <c r="BA1257" i="32"/>
  <c r="AZ1257" i="32"/>
  <c r="AH1257" i="32"/>
  <c r="BP1256" i="32"/>
  <c r="BC1256" i="32"/>
  <c r="BE1256" i="32" s="1"/>
  <c r="BB1256" i="32"/>
  <c r="BD1256" i="32" s="1"/>
  <c r="AZ1256" i="32"/>
  <c r="AH1256" i="32"/>
  <c r="BP1255" i="32"/>
  <c r="BC1255" i="32"/>
  <c r="BE1255" i="32" s="1"/>
  <c r="BB1255" i="32"/>
  <c r="BD1255" i="32" s="1"/>
  <c r="BA1255" i="32"/>
  <c r="AZ1255" i="32"/>
  <c r="AH1255" i="32"/>
  <c r="BP1254" i="32"/>
  <c r="BC1254" i="32"/>
  <c r="BE1254" i="32" s="1"/>
  <c r="BB1254" i="32"/>
  <c r="BD1254" i="32" s="1"/>
  <c r="AH1254" i="32"/>
  <c r="BP1253" i="32"/>
  <c r="BC1253" i="32"/>
  <c r="BE1253" i="32" s="1"/>
  <c r="BB1253" i="32"/>
  <c r="BD1253" i="32" s="1"/>
  <c r="BA1253" i="32"/>
  <c r="AZ1253" i="32"/>
  <c r="AH1253" i="32"/>
  <c r="BP1252" i="32"/>
  <c r="BC1252" i="32"/>
  <c r="BE1252" i="32" s="1"/>
  <c r="BB1252" i="32"/>
  <c r="BD1252" i="32" s="1"/>
  <c r="BA1252" i="32"/>
  <c r="AZ1252" i="32"/>
  <c r="AH1252" i="32"/>
  <c r="BP1251" i="32"/>
  <c r="BC1251" i="32"/>
  <c r="BE1251" i="32" s="1"/>
  <c r="BB1251" i="32"/>
  <c r="BD1251" i="32" s="1"/>
  <c r="BA1251" i="32"/>
  <c r="AZ1251" i="32"/>
  <c r="AH1251" i="32"/>
  <c r="BP1250" i="32"/>
  <c r="BD1250" i="32"/>
  <c r="BC1250" i="32"/>
  <c r="BE1250" i="32" s="1"/>
  <c r="BB1250" i="32"/>
  <c r="BA1250" i="32"/>
  <c r="AZ1250" i="32"/>
  <c r="AH1250" i="32"/>
  <c r="BP1249" i="32"/>
  <c r="BC1249" i="32"/>
  <c r="BE1249" i="32" s="1"/>
  <c r="BB1249" i="32"/>
  <c r="BD1249" i="32" s="1"/>
  <c r="BA1249" i="32"/>
  <c r="AZ1249" i="32"/>
  <c r="AH1249" i="32"/>
  <c r="BP1248" i="32"/>
  <c r="BC1248" i="32"/>
  <c r="BE1248" i="32" s="1"/>
  <c r="BB1248" i="32"/>
  <c r="BD1248" i="32" s="1"/>
  <c r="BA1248" i="32"/>
  <c r="AZ1248" i="32"/>
  <c r="AH1248" i="32"/>
  <c r="BP1247" i="32"/>
  <c r="BD1247" i="32"/>
  <c r="BC1247" i="32"/>
  <c r="BE1247" i="32" s="1"/>
  <c r="BB1247" i="32"/>
  <c r="BA1247" i="32"/>
  <c r="AZ1247" i="32"/>
  <c r="AH1247" i="32"/>
  <c r="BP1246" i="32"/>
  <c r="BC1246" i="32"/>
  <c r="BE1246" i="32" s="1"/>
  <c r="BB1246" i="32"/>
  <c r="BD1246" i="32" s="1"/>
  <c r="BA1246" i="32"/>
  <c r="AZ1246" i="32"/>
  <c r="AH1246" i="32"/>
  <c r="BP1245" i="32"/>
  <c r="BC1245" i="32"/>
  <c r="BE1245" i="32" s="1"/>
  <c r="BB1245" i="32"/>
  <c r="BD1245" i="32" s="1"/>
  <c r="BA1245" i="32"/>
  <c r="AZ1245" i="32"/>
  <c r="AH1245" i="32"/>
  <c r="BP1244" i="32"/>
  <c r="BC1244" i="32"/>
  <c r="BE1244" i="32" s="1"/>
  <c r="BB1244" i="32"/>
  <c r="BD1244" i="32" s="1"/>
  <c r="BA1244" i="32"/>
  <c r="AZ1244" i="32"/>
  <c r="AH1244" i="32"/>
  <c r="BP1243" i="32"/>
  <c r="BC1243" i="32"/>
  <c r="BE1243" i="32" s="1"/>
  <c r="BB1243" i="32"/>
  <c r="BD1243" i="32" s="1"/>
  <c r="BA1243" i="32"/>
  <c r="AZ1243" i="32"/>
  <c r="AH1243" i="32"/>
  <c r="BP1242" i="32"/>
  <c r="BC1242" i="32"/>
  <c r="BE1242" i="32" s="1"/>
  <c r="BB1242" i="32"/>
  <c r="BD1242" i="32" s="1"/>
  <c r="BA1242" i="32"/>
  <c r="AZ1242" i="32"/>
  <c r="AH1242" i="32"/>
  <c r="BP1241" i="32"/>
  <c r="BC1241" i="32"/>
  <c r="BE1241" i="32" s="1"/>
  <c r="BB1241" i="32"/>
  <c r="BD1241" i="32" s="1"/>
  <c r="BA1241" i="32"/>
  <c r="AZ1241" i="32"/>
  <c r="AH1241" i="32"/>
  <c r="BP1240" i="32"/>
  <c r="BC1240" i="32"/>
  <c r="BE1240" i="32" s="1"/>
  <c r="BB1240" i="32"/>
  <c r="BD1240" i="32" s="1"/>
  <c r="BA1240" i="32"/>
  <c r="AZ1240" i="32"/>
  <c r="AH1240" i="32"/>
  <c r="BP1239" i="32"/>
  <c r="BC1239" i="32"/>
  <c r="BE1239" i="32" s="1"/>
  <c r="BB1239" i="32"/>
  <c r="BD1239" i="32" s="1"/>
  <c r="BA1239" i="32"/>
  <c r="AZ1239" i="32"/>
  <c r="AH1239" i="32"/>
  <c r="BP1238" i="32"/>
  <c r="BC1238" i="32"/>
  <c r="BE1238" i="32" s="1"/>
  <c r="BB1238" i="32"/>
  <c r="BD1238" i="32" s="1"/>
  <c r="BA1238" i="32"/>
  <c r="AZ1238" i="32"/>
  <c r="AH1238" i="32"/>
  <c r="BP1237" i="32"/>
  <c r="BC1237" i="32"/>
  <c r="BE1237" i="32" s="1"/>
  <c r="BB1237" i="32"/>
  <c r="BD1237" i="32" s="1"/>
  <c r="BA1237" i="32"/>
  <c r="AZ1237" i="32"/>
  <c r="AH1237" i="32"/>
  <c r="BP1236" i="32"/>
  <c r="BC1236" i="32"/>
  <c r="BE1236" i="32" s="1"/>
  <c r="BB1236" i="32"/>
  <c r="BD1236" i="32" s="1"/>
  <c r="AH1236" i="32"/>
  <c r="BP1235" i="32"/>
  <c r="BE1235" i="32"/>
  <c r="BC1235" i="32"/>
  <c r="BB1235" i="32"/>
  <c r="BD1235" i="32" s="1"/>
  <c r="BA1235" i="32"/>
  <c r="AZ1235" i="32"/>
  <c r="AH1235" i="32"/>
  <c r="BP1234" i="32"/>
  <c r="BC1234" i="32"/>
  <c r="BE1234" i="32" s="1"/>
  <c r="BB1234" i="32"/>
  <c r="BD1234" i="32" s="1"/>
  <c r="BA1234" i="32"/>
  <c r="AZ1234" i="32"/>
  <c r="AH1234" i="32"/>
  <c r="BP1233" i="32"/>
  <c r="BC1233" i="32"/>
  <c r="BE1233" i="32" s="1"/>
  <c r="BB1233" i="32"/>
  <c r="BD1233" i="32" s="1"/>
  <c r="BA1233" i="32"/>
  <c r="AZ1233" i="32"/>
  <c r="AH1233" i="32"/>
  <c r="BP1232" i="32"/>
  <c r="BC1232" i="32"/>
  <c r="BE1232" i="32" s="1"/>
  <c r="BB1232" i="32"/>
  <c r="BD1232" i="32" s="1"/>
  <c r="BA1232" i="32"/>
  <c r="AZ1232" i="32"/>
  <c r="AH1232" i="32"/>
  <c r="BP1231" i="32"/>
  <c r="BC1231" i="32"/>
  <c r="BE1231" i="32" s="1"/>
  <c r="BB1231" i="32"/>
  <c r="BD1231" i="32" s="1"/>
  <c r="BA1231" i="32"/>
  <c r="AZ1231" i="32"/>
  <c r="AH1231" i="32"/>
  <c r="BP1230" i="32"/>
  <c r="BC1230" i="32"/>
  <c r="BE1230" i="32" s="1"/>
  <c r="BB1230" i="32"/>
  <c r="BD1230" i="32" s="1"/>
  <c r="BA1230" i="32"/>
  <c r="AZ1230" i="32"/>
  <c r="AH1230" i="32"/>
  <c r="BP1229" i="32"/>
  <c r="BC1229" i="32"/>
  <c r="BE1229" i="32" s="1"/>
  <c r="BB1229" i="32"/>
  <c r="BD1229" i="32" s="1"/>
  <c r="BA1229" i="32"/>
  <c r="AZ1229" i="32"/>
  <c r="AH1229" i="32"/>
  <c r="BP1228" i="32"/>
  <c r="BD1228" i="32"/>
  <c r="BC1228" i="32"/>
  <c r="BE1228" i="32" s="1"/>
  <c r="BB1228" i="32"/>
  <c r="BA1228" i="32"/>
  <c r="AZ1228" i="32"/>
  <c r="AH1228" i="32"/>
  <c r="BP1227" i="32"/>
  <c r="BC1227" i="32"/>
  <c r="BE1227" i="32" s="1"/>
  <c r="BB1227" i="32"/>
  <c r="BD1227" i="32" s="1"/>
  <c r="BA1227" i="32"/>
  <c r="AZ1227" i="32"/>
  <c r="AH1227" i="32"/>
  <c r="BP1226" i="32"/>
  <c r="BC1226" i="32"/>
  <c r="BE1226" i="32" s="1"/>
  <c r="BB1226" i="32"/>
  <c r="BD1226" i="32" s="1"/>
  <c r="AH1226" i="32"/>
  <c r="BP1225" i="32"/>
  <c r="BC1225" i="32"/>
  <c r="BE1225" i="32" s="1"/>
  <c r="BB1225" i="32"/>
  <c r="BD1225" i="32" s="1"/>
  <c r="BA1225" i="32"/>
  <c r="AZ1225" i="32"/>
  <c r="AH1225" i="32"/>
  <c r="BP1224" i="32"/>
  <c r="BC1224" i="32"/>
  <c r="BE1224" i="32" s="1"/>
  <c r="BB1224" i="32"/>
  <c r="BD1224" i="32" s="1"/>
  <c r="BA1224" i="32"/>
  <c r="AZ1224" i="32"/>
  <c r="AH1224" i="32"/>
  <c r="BP1223" i="32"/>
  <c r="BC1223" i="32"/>
  <c r="BE1223" i="32" s="1"/>
  <c r="BB1223" i="32"/>
  <c r="BD1223" i="32" s="1"/>
  <c r="BA1223" i="32"/>
  <c r="AZ1223" i="32"/>
  <c r="AH1223" i="32"/>
  <c r="BP1222" i="32"/>
  <c r="BC1222" i="32"/>
  <c r="BE1222" i="32" s="1"/>
  <c r="BB1222" i="32"/>
  <c r="BD1222" i="32" s="1"/>
  <c r="BA1222" i="32"/>
  <c r="AZ1222" i="32"/>
  <c r="AH1222" i="32"/>
  <c r="BP1221" i="32"/>
  <c r="BE1221" i="32"/>
  <c r="BC1221" i="32"/>
  <c r="BB1221" i="32"/>
  <c r="BD1221" i="32" s="1"/>
  <c r="BA1221" i="32"/>
  <c r="AZ1221" i="32"/>
  <c r="AH1221" i="32"/>
  <c r="BP1220" i="32"/>
  <c r="BC1220" i="32"/>
  <c r="BE1220" i="32" s="1"/>
  <c r="BB1220" i="32"/>
  <c r="BD1220" i="32" s="1"/>
  <c r="BA1220" i="32"/>
  <c r="AZ1220" i="32"/>
  <c r="AH1220" i="32"/>
  <c r="BP1219" i="32"/>
  <c r="BC1219" i="32"/>
  <c r="BE1219" i="32" s="1"/>
  <c r="BB1219" i="32"/>
  <c r="BD1219" i="32" s="1"/>
  <c r="BA1219" i="32"/>
  <c r="AZ1219" i="32"/>
  <c r="AH1219" i="32"/>
  <c r="BP1218" i="32"/>
  <c r="BC1218" i="32"/>
  <c r="BE1218" i="32" s="1"/>
  <c r="BB1218" i="32"/>
  <c r="BD1218" i="32" s="1"/>
  <c r="BA1218" i="32"/>
  <c r="AZ1218" i="32"/>
  <c r="AH1218" i="32"/>
  <c r="BP1217" i="32"/>
  <c r="BC1217" i="32"/>
  <c r="BE1217" i="32" s="1"/>
  <c r="BB1217" i="32"/>
  <c r="BD1217" i="32" s="1"/>
  <c r="BA1217" i="32"/>
  <c r="AZ1217" i="32"/>
  <c r="AH1217" i="32"/>
  <c r="BP1216" i="32"/>
  <c r="BC1216" i="32"/>
  <c r="BE1216" i="32" s="1"/>
  <c r="BB1216" i="32"/>
  <c r="BD1216" i="32" s="1"/>
  <c r="BA1216" i="32"/>
  <c r="AZ1216" i="32"/>
  <c r="AH1216" i="32"/>
  <c r="BP1215" i="32"/>
  <c r="BC1215" i="32"/>
  <c r="BE1215" i="32" s="1"/>
  <c r="BB1215" i="32"/>
  <c r="BD1215" i="32" s="1"/>
  <c r="BA1215" i="32"/>
  <c r="AZ1215" i="32"/>
  <c r="AH1215" i="32"/>
  <c r="BP1214" i="32"/>
  <c r="BC1214" i="32"/>
  <c r="BE1214" i="32" s="1"/>
  <c r="BB1214" i="32"/>
  <c r="BD1214" i="32" s="1"/>
  <c r="BA1214" i="32"/>
  <c r="AZ1214" i="32"/>
  <c r="AH1214" i="32"/>
  <c r="BP1213" i="32"/>
  <c r="BC1213" i="32"/>
  <c r="BE1213" i="32" s="1"/>
  <c r="BB1213" i="32"/>
  <c r="BD1213" i="32" s="1"/>
  <c r="BA1213" i="32"/>
  <c r="AZ1213" i="32"/>
  <c r="AH1213" i="32"/>
  <c r="BP1212" i="32"/>
  <c r="BC1212" i="32"/>
  <c r="BE1212" i="32" s="1"/>
  <c r="BB1212" i="32"/>
  <c r="BD1212" i="32" s="1"/>
  <c r="BA1212" i="32"/>
  <c r="AZ1212" i="32"/>
  <c r="AH1212" i="32"/>
  <c r="BP1211" i="32"/>
  <c r="BC1211" i="32"/>
  <c r="BE1211" i="32" s="1"/>
  <c r="BB1211" i="32"/>
  <c r="BD1211" i="32" s="1"/>
  <c r="BA1211" i="32"/>
  <c r="AZ1211" i="32"/>
  <c r="AH1211" i="32"/>
  <c r="BP1210" i="32"/>
  <c r="BC1210" i="32"/>
  <c r="BE1210" i="32" s="1"/>
  <c r="BB1210" i="32"/>
  <c r="BD1210" i="32" s="1"/>
  <c r="BA1210" i="32"/>
  <c r="AZ1210" i="32"/>
  <c r="AH1210" i="32"/>
  <c r="BP1209" i="32"/>
  <c r="BC1209" i="32"/>
  <c r="BE1209" i="32" s="1"/>
  <c r="BB1209" i="32"/>
  <c r="BD1209" i="32" s="1"/>
  <c r="BA1209" i="32"/>
  <c r="AZ1209" i="32"/>
  <c r="AH1209" i="32"/>
  <c r="BP1208" i="32"/>
  <c r="BC1208" i="32"/>
  <c r="BE1208" i="32" s="1"/>
  <c r="BB1208" i="32"/>
  <c r="BD1208" i="32" s="1"/>
  <c r="AH1208" i="32"/>
  <c r="BP1207" i="32"/>
  <c r="BC1207" i="32"/>
  <c r="BE1207" i="32" s="1"/>
  <c r="BB1207" i="32"/>
  <c r="BD1207" i="32" s="1"/>
  <c r="BA1207" i="32"/>
  <c r="AZ1207" i="32"/>
  <c r="AH1207" i="32"/>
  <c r="BP1206" i="32"/>
  <c r="BC1206" i="32"/>
  <c r="BE1206" i="32" s="1"/>
  <c r="BB1206" i="32"/>
  <c r="BD1206" i="32" s="1"/>
  <c r="BA1206" i="32"/>
  <c r="AZ1206" i="32"/>
  <c r="AH1206" i="32"/>
  <c r="BP1205" i="32"/>
  <c r="BC1205" i="32"/>
  <c r="BE1205" i="32" s="1"/>
  <c r="BB1205" i="32"/>
  <c r="BD1205" i="32" s="1"/>
  <c r="BA1205" i="32"/>
  <c r="AZ1205" i="32"/>
  <c r="AH1205" i="32"/>
  <c r="BP1204" i="32"/>
  <c r="BC1204" i="32"/>
  <c r="BE1204" i="32" s="1"/>
  <c r="BB1204" i="32"/>
  <c r="BD1204" i="32" s="1"/>
  <c r="BA1204" i="32"/>
  <c r="AZ1204" i="32"/>
  <c r="AH1204" i="32"/>
  <c r="BP1203" i="32"/>
  <c r="BC1203" i="32"/>
  <c r="BE1203" i="32" s="1"/>
  <c r="BB1203" i="32"/>
  <c r="BD1203" i="32" s="1"/>
  <c r="BA1203" i="32"/>
  <c r="AZ1203" i="32"/>
  <c r="AH1203" i="32"/>
  <c r="BP1202" i="32"/>
  <c r="BC1202" i="32"/>
  <c r="BE1202" i="32" s="1"/>
  <c r="BB1202" i="32"/>
  <c r="BD1202" i="32" s="1"/>
  <c r="BA1202" i="32"/>
  <c r="AZ1202" i="32"/>
  <c r="AH1202" i="32"/>
  <c r="BP1201" i="32"/>
  <c r="BC1201" i="32"/>
  <c r="BE1201" i="32" s="1"/>
  <c r="BB1201" i="32"/>
  <c r="BD1201" i="32" s="1"/>
  <c r="BA1201" i="32"/>
  <c r="AZ1201" i="32"/>
  <c r="AH1201" i="32"/>
  <c r="BP1200" i="32"/>
  <c r="BC1200" i="32"/>
  <c r="BE1200" i="32" s="1"/>
  <c r="BB1200" i="32"/>
  <c r="BD1200" i="32" s="1"/>
  <c r="BA1200" i="32"/>
  <c r="AZ1200" i="32"/>
  <c r="AH1200" i="32"/>
  <c r="BP1199" i="32"/>
  <c r="BC1199" i="32"/>
  <c r="BE1199" i="32" s="1"/>
  <c r="BB1199" i="32"/>
  <c r="BD1199" i="32" s="1"/>
  <c r="BA1199" i="32"/>
  <c r="AH1199" i="32"/>
  <c r="BP1198" i="32"/>
  <c r="BC1198" i="32"/>
  <c r="BE1198" i="32" s="1"/>
  <c r="BB1198" i="32"/>
  <c r="BD1198" i="32" s="1"/>
  <c r="BA1198" i="32"/>
  <c r="AZ1198" i="32"/>
  <c r="AH1198" i="32"/>
  <c r="BP1197" i="32"/>
  <c r="BC1197" i="32"/>
  <c r="BE1197" i="32" s="1"/>
  <c r="BB1197" i="32"/>
  <c r="BD1197" i="32" s="1"/>
  <c r="BA1197" i="32"/>
  <c r="AZ1197" i="32"/>
  <c r="AH1197" i="32"/>
  <c r="BP1196" i="32"/>
  <c r="BC1196" i="32"/>
  <c r="BE1196" i="32" s="1"/>
  <c r="BB1196" i="32"/>
  <c r="BD1196" i="32" s="1"/>
  <c r="BA1196" i="32"/>
  <c r="AZ1196" i="32"/>
  <c r="AH1196" i="32"/>
  <c r="BP1195" i="32"/>
  <c r="BC1195" i="32"/>
  <c r="BE1195" i="32" s="1"/>
  <c r="BB1195" i="32"/>
  <c r="BD1195" i="32" s="1"/>
  <c r="BA1195" i="32"/>
  <c r="AZ1195" i="32"/>
  <c r="AH1195" i="32"/>
  <c r="BP1194" i="32"/>
  <c r="BC1194" i="32"/>
  <c r="BE1194" i="32" s="1"/>
  <c r="BB1194" i="32"/>
  <c r="BD1194" i="32" s="1"/>
  <c r="BA1194" i="32"/>
  <c r="AZ1194" i="32"/>
  <c r="AH1194" i="32"/>
  <c r="BP1193" i="32"/>
  <c r="BC1193" i="32"/>
  <c r="BE1193" i="32" s="1"/>
  <c r="BB1193" i="32"/>
  <c r="BD1193" i="32" s="1"/>
  <c r="BA1193" i="32"/>
  <c r="AZ1193" i="32"/>
  <c r="AH1193" i="32"/>
  <c r="BP1192" i="32"/>
  <c r="BC1192" i="32"/>
  <c r="BE1192" i="32" s="1"/>
  <c r="BB1192" i="32"/>
  <c r="BD1192" i="32" s="1"/>
  <c r="BA1192" i="32"/>
  <c r="AZ1192" i="32"/>
  <c r="AH1192" i="32"/>
  <c r="BP1191" i="32"/>
  <c r="BC1191" i="32"/>
  <c r="BE1191" i="32" s="1"/>
  <c r="BB1191" i="32"/>
  <c r="BD1191" i="32" s="1"/>
  <c r="BA1191" i="32"/>
  <c r="AZ1191" i="32"/>
  <c r="AH1191" i="32"/>
  <c r="BP1190" i="32"/>
  <c r="BC1190" i="32"/>
  <c r="BE1190" i="32" s="1"/>
  <c r="BB1190" i="32"/>
  <c r="BD1190" i="32" s="1"/>
  <c r="BA1190" i="32"/>
  <c r="AZ1190" i="32"/>
  <c r="AH1190" i="32"/>
  <c r="BP1189" i="32"/>
  <c r="BC1189" i="32"/>
  <c r="BE1189" i="32" s="1"/>
  <c r="BB1189" i="32"/>
  <c r="BD1189" i="32" s="1"/>
  <c r="BA1189" i="32"/>
  <c r="AZ1189" i="32"/>
  <c r="AH1189" i="32"/>
  <c r="BP1188" i="32"/>
  <c r="BC1188" i="32"/>
  <c r="BE1188" i="32" s="1"/>
  <c r="BB1188" i="32"/>
  <c r="BD1188" i="32" s="1"/>
  <c r="BA1188" i="32"/>
  <c r="AZ1188" i="32"/>
  <c r="AH1188" i="32"/>
  <c r="BP1187" i="32"/>
  <c r="BC1187" i="32"/>
  <c r="BE1187" i="32" s="1"/>
  <c r="BB1187" i="32"/>
  <c r="BD1187" i="32" s="1"/>
  <c r="BA1187" i="32"/>
  <c r="AZ1187" i="32"/>
  <c r="AH1187" i="32"/>
  <c r="BP1186" i="32"/>
  <c r="BC1186" i="32"/>
  <c r="BE1186" i="32" s="1"/>
  <c r="BB1186" i="32"/>
  <c r="BD1186" i="32" s="1"/>
  <c r="BA1186" i="32"/>
  <c r="AZ1186" i="32"/>
  <c r="AH1186" i="32"/>
  <c r="BP1185" i="32"/>
  <c r="BC1185" i="32"/>
  <c r="BE1185" i="32" s="1"/>
  <c r="BB1185" i="32"/>
  <c r="BD1185" i="32" s="1"/>
  <c r="AZ1185" i="32"/>
  <c r="AH1185" i="32"/>
  <c r="BP1184" i="32"/>
  <c r="BC1184" i="32"/>
  <c r="BE1184" i="32" s="1"/>
  <c r="BB1184" i="32"/>
  <c r="BD1184" i="32" s="1"/>
  <c r="BA1184" i="32"/>
  <c r="AZ1184" i="32"/>
  <c r="AH1184" i="32"/>
  <c r="BP1183" i="32"/>
  <c r="BC1183" i="32"/>
  <c r="BE1183" i="32" s="1"/>
  <c r="BB1183" i="32"/>
  <c r="BD1183" i="32" s="1"/>
  <c r="BA1183" i="32"/>
  <c r="AZ1183" i="32"/>
  <c r="AH1183" i="32"/>
  <c r="BP1182" i="32"/>
  <c r="BC1182" i="32"/>
  <c r="BE1182" i="32" s="1"/>
  <c r="BB1182" i="32"/>
  <c r="BD1182" i="32" s="1"/>
  <c r="BA1182" i="32"/>
  <c r="AZ1182" i="32"/>
  <c r="AH1182" i="32"/>
  <c r="BP1181" i="32"/>
  <c r="BE1181" i="32"/>
  <c r="BC1181" i="32"/>
  <c r="BB1181" i="32"/>
  <c r="BD1181" i="32" s="1"/>
  <c r="BA1181" i="32"/>
  <c r="AZ1181" i="32"/>
  <c r="AH1181" i="32"/>
  <c r="BP1180" i="32"/>
  <c r="BC1180" i="32"/>
  <c r="BE1180" i="32" s="1"/>
  <c r="BB1180" i="32"/>
  <c r="BD1180" i="32" s="1"/>
  <c r="BA1180" i="32"/>
  <c r="AZ1180" i="32"/>
  <c r="AH1180" i="32"/>
  <c r="BP1179" i="32"/>
  <c r="BC1179" i="32"/>
  <c r="BE1179" i="32" s="1"/>
  <c r="BB1179" i="32"/>
  <c r="BD1179" i="32" s="1"/>
  <c r="BA1179" i="32"/>
  <c r="AZ1179" i="32"/>
  <c r="AH1179" i="32"/>
  <c r="BP1178" i="32"/>
  <c r="BC1178" i="32"/>
  <c r="BE1178" i="32" s="1"/>
  <c r="BB1178" i="32"/>
  <c r="BD1178" i="32" s="1"/>
  <c r="BA1178" i="32"/>
  <c r="AZ1178" i="32"/>
  <c r="AH1178" i="32"/>
  <c r="BP1177" i="32"/>
  <c r="BC1177" i="32"/>
  <c r="BE1177" i="32" s="1"/>
  <c r="BB1177" i="32"/>
  <c r="BD1177" i="32" s="1"/>
  <c r="BA1177" i="32"/>
  <c r="AZ1177" i="32"/>
  <c r="AH1177" i="32"/>
  <c r="BP1176" i="32"/>
  <c r="BC1176" i="32"/>
  <c r="BE1176" i="32" s="1"/>
  <c r="BB1176" i="32"/>
  <c r="BD1176" i="32" s="1"/>
  <c r="BA1176" i="32"/>
  <c r="AZ1176" i="32"/>
  <c r="AH1176" i="32"/>
  <c r="BP1175" i="32"/>
  <c r="BC1175" i="32"/>
  <c r="BE1175" i="32" s="1"/>
  <c r="BB1175" i="32"/>
  <c r="BD1175" i="32" s="1"/>
  <c r="BA1175" i="32"/>
  <c r="AZ1175" i="32"/>
  <c r="AH1175" i="32"/>
  <c r="BP1174" i="32"/>
  <c r="BC1174" i="32"/>
  <c r="BE1174" i="32" s="1"/>
  <c r="BB1174" i="32"/>
  <c r="BD1174" i="32" s="1"/>
  <c r="AZ1174" i="32"/>
  <c r="AH1174" i="32"/>
  <c r="BP1173" i="32"/>
  <c r="BC1173" i="32"/>
  <c r="BE1173" i="32" s="1"/>
  <c r="BB1173" i="32"/>
  <c r="BD1173" i="32" s="1"/>
  <c r="BA1173" i="32"/>
  <c r="AH1173" i="32"/>
  <c r="BP1172" i="32"/>
  <c r="BD1172" i="32"/>
  <c r="BC1172" i="32"/>
  <c r="BE1172" i="32" s="1"/>
  <c r="BB1172" i="32"/>
  <c r="BA1172" i="32"/>
  <c r="AZ1172" i="32"/>
  <c r="AH1172" i="32"/>
  <c r="BP1171" i="32"/>
  <c r="BC1171" i="32"/>
  <c r="BE1171" i="32" s="1"/>
  <c r="BB1171" i="32"/>
  <c r="BD1171" i="32" s="1"/>
  <c r="BA1171" i="32"/>
  <c r="AZ1171" i="32"/>
  <c r="AH1171" i="32"/>
  <c r="BP1170" i="32"/>
  <c r="BC1170" i="32"/>
  <c r="BE1170" i="32" s="1"/>
  <c r="BB1170" i="32"/>
  <c r="BD1170" i="32" s="1"/>
  <c r="BA1170" i="32"/>
  <c r="AZ1170" i="32"/>
  <c r="AH1170" i="32"/>
  <c r="BP1169" i="32"/>
  <c r="BC1169" i="32"/>
  <c r="BE1169" i="32" s="1"/>
  <c r="BB1169" i="32"/>
  <c r="BD1169" i="32" s="1"/>
  <c r="BA1169" i="32"/>
  <c r="AZ1169" i="32"/>
  <c r="AH1169" i="32"/>
  <c r="BP1168" i="32"/>
  <c r="BC1168" i="32"/>
  <c r="BE1168" i="32" s="1"/>
  <c r="BB1168" i="32"/>
  <c r="BD1168" i="32" s="1"/>
  <c r="BA1168" i="32"/>
  <c r="AZ1168" i="32"/>
  <c r="AH1168" i="32"/>
  <c r="BP1167" i="32"/>
  <c r="BC1167" i="32"/>
  <c r="BE1167" i="32" s="1"/>
  <c r="BB1167" i="32"/>
  <c r="BD1167" i="32" s="1"/>
  <c r="BA1167" i="32"/>
  <c r="AZ1167" i="32"/>
  <c r="AH1167" i="32"/>
  <c r="BP1166" i="32"/>
  <c r="BC1166" i="32"/>
  <c r="BE1166" i="32" s="1"/>
  <c r="BB1166" i="32"/>
  <c r="BD1166" i="32" s="1"/>
  <c r="BA1166" i="32"/>
  <c r="AZ1166" i="32"/>
  <c r="AH1166" i="32"/>
  <c r="BP1165" i="32"/>
  <c r="BC1165" i="32"/>
  <c r="BE1165" i="32" s="1"/>
  <c r="BB1165" i="32"/>
  <c r="BD1165" i="32" s="1"/>
  <c r="BA1165" i="32"/>
  <c r="AZ1165" i="32"/>
  <c r="AH1165" i="32"/>
  <c r="BP1164" i="32"/>
  <c r="BC1164" i="32"/>
  <c r="BE1164" i="32" s="1"/>
  <c r="BB1164" i="32"/>
  <c r="BD1164" i="32" s="1"/>
  <c r="BA1164" i="32"/>
  <c r="AZ1164" i="32"/>
  <c r="AH1164" i="32"/>
  <c r="BP1163" i="32"/>
  <c r="BC1163" i="32"/>
  <c r="BE1163" i="32" s="1"/>
  <c r="BB1163" i="32"/>
  <c r="BD1163" i="32" s="1"/>
  <c r="BA1163" i="32"/>
  <c r="AZ1163" i="32"/>
  <c r="AH1163" i="32"/>
  <c r="BP1162" i="32"/>
  <c r="BC1162" i="32"/>
  <c r="BE1162" i="32" s="1"/>
  <c r="BB1162" i="32"/>
  <c r="BD1162" i="32" s="1"/>
  <c r="BA1162" i="32"/>
  <c r="AZ1162" i="32"/>
  <c r="AH1162" i="32"/>
  <c r="BP1161" i="32"/>
  <c r="BC1161" i="32"/>
  <c r="BE1161" i="32" s="1"/>
  <c r="BB1161" i="32"/>
  <c r="BD1161" i="32" s="1"/>
  <c r="BA1161" i="32"/>
  <c r="AZ1161" i="32"/>
  <c r="AH1161" i="32"/>
  <c r="BP1160" i="32"/>
  <c r="BC1160" i="32"/>
  <c r="BE1160" i="32" s="1"/>
  <c r="BB1160" i="32"/>
  <c r="BD1160" i="32" s="1"/>
  <c r="BA1160" i="32"/>
  <c r="AZ1160" i="32"/>
  <c r="AH1160" i="32"/>
  <c r="BP1159" i="32"/>
  <c r="BC1159" i="32"/>
  <c r="BE1159" i="32" s="1"/>
  <c r="BB1159" i="32"/>
  <c r="BD1159" i="32" s="1"/>
  <c r="BA1159" i="32"/>
  <c r="AZ1159" i="32"/>
  <c r="AH1159" i="32"/>
  <c r="BP1158" i="32"/>
  <c r="BC1158" i="32"/>
  <c r="BE1158" i="32" s="1"/>
  <c r="BB1158" i="32"/>
  <c r="BD1158" i="32" s="1"/>
  <c r="BA1158" i="32"/>
  <c r="AZ1158" i="32"/>
  <c r="AH1158" i="32"/>
  <c r="BP1157" i="32"/>
  <c r="BD1157" i="32"/>
  <c r="BC1157" i="32"/>
  <c r="BE1157" i="32" s="1"/>
  <c r="BB1157" i="32"/>
  <c r="BA1157" i="32"/>
  <c r="AZ1157" i="32"/>
  <c r="AH1157" i="32"/>
  <c r="BP1156" i="32"/>
  <c r="BC1156" i="32"/>
  <c r="BE1156" i="32" s="1"/>
  <c r="BB1156" i="32"/>
  <c r="BD1156" i="32" s="1"/>
  <c r="AZ1156" i="32"/>
  <c r="AH1156" i="32"/>
  <c r="BP1155" i="32"/>
  <c r="BC1155" i="32"/>
  <c r="BE1155" i="32" s="1"/>
  <c r="BB1155" i="32"/>
  <c r="BD1155" i="32" s="1"/>
  <c r="BA1155" i="32"/>
  <c r="AZ1155" i="32"/>
  <c r="AH1155" i="32"/>
  <c r="BP1154" i="32"/>
  <c r="BC1154" i="32"/>
  <c r="BE1154" i="32" s="1"/>
  <c r="BB1154" i="32"/>
  <c r="BD1154" i="32" s="1"/>
  <c r="BA1154" i="32"/>
  <c r="AZ1154" i="32"/>
  <c r="AH1154" i="32"/>
  <c r="BP1153" i="32"/>
  <c r="BC1153" i="32"/>
  <c r="BE1153" i="32" s="1"/>
  <c r="BB1153" i="32"/>
  <c r="BD1153" i="32" s="1"/>
  <c r="BA1153" i="32"/>
  <c r="AZ1153" i="32"/>
  <c r="AH1153" i="32"/>
  <c r="BP1152" i="32"/>
  <c r="BC1152" i="32"/>
  <c r="BE1152" i="32" s="1"/>
  <c r="BB1152" i="32"/>
  <c r="BD1152" i="32" s="1"/>
  <c r="BA1152" i="32"/>
  <c r="AZ1152" i="32"/>
  <c r="AH1152" i="32"/>
  <c r="BP1151" i="32"/>
  <c r="BC1151" i="32"/>
  <c r="BE1151" i="32" s="1"/>
  <c r="BB1151" i="32"/>
  <c r="BD1151" i="32" s="1"/>
  <c r="BA1151" i="32"/>
  <c r="AZ1151" i="32"/>
  <c r="AH1151" i="32"/>
  <c r="BP1150" i="32"/>
  <c r="BC1150" i="32"/>
  <c r="BE1150" i="32" s="1"/>
  <c r="BB1150" i="32"/>
  <c r="BD1150" i="32" s="1"/>
  <c r="BA1150" i="32"/>
  <c r="AZ1150" i="32"/>
  <c r="AH1150" i="32"/>
  <c r="BP1149" i="32"/>
  <c r="BC1149" i="32"/>
  <c r="BE1149" i="32" s="1"/>
  <c r="BB1149" i="32"/>
  <c r="BD1149" i="32" s="1"/>
  <c r="BA1149" i="32"/>
  <c r="AZ1149" i="32"/>
  <c r="AH1149" i="32"/>
  <c r="BP1148" i="32"/>
  <c r="BC1148" i="32"/>
  <c r="BE1148" i="32" s="1"/>
  <c r="BB1148" i="32"/>
  <c r="BD1148" i="32" s="1"/>
  <c r="BA1148" i="32"/>
  <c r="AH1148" i="32"/>
  <c r="BP1147" i="32"/>
  <c r="BC1147" i="32"/>
  <c r="BE1147" i="32" s="1"/>
  <c r="BB1147" i="32"/>
  <c r="BD1147" i="32" s="1"/>
  <c r="BA1147" i="32"/>
  <c r="AZ1147" i="32"/>
  <c r="AH1147" i="32"/>
  <c r="BP1146" i="32"/>
  <c r="BC1146" i="32"/>
  <c r="BE1146" i="32" s="1"/>
  <c r="BB1146" i="32"/>
  <c r="BD1146" i="32" s="1"/>
  <c r="BA1146" i="32"/>
  <c r="AZ1146" i="32"/>
  <c r="AH1146" i="32"/>
  <c r="BP1145" i="32"/>
  <c r="BC1145" i="32"/>
  <c r="BE1145" i="32" s="1"/>
  <c r="BB1145" i="32"/>
  <c r="BD1145" i="32" s="1"/>
  <c r="BA1145" i="32"/>
  <c r="AZ1145" i="32"/>
  <c r="AH1145" i="32"/>
  <c r="BP1144" i="32"/>
  <c r="BC1144" i="32"/>
  <c r="BE1144" i="32" s="1"/>
  <c r="BB1144" i="32"/>
  <c r="BD1144" i="32" s="1"/>
  <c r="BA1144" i="32"/>
  <c r="AZ1144" i="32"/>
  <c r="AH1144" i="32"/>
  <c r="BP1143" i="32"/>
  <c r="BC1143" i="32"/>
  <c r="BE1143" i="32" s="1"/>
  <c r="BB1143" i="32"/>
  <c r="BD1143" i="32" s="1"/>
  <c r="AZ1143" i="32"/>
  <c r="AH1143" i="32"/>
  <c r="BP1142" i="32"/>
  <c r="BC1142" i="32"/>
  <c r="BE1142" i="32" s="1"/>
  <c r="BB1142" i="32"/>
  <c r="BD1142" i="32" s="1"/>
  <c r="BA1142" i="32"/>
  <c r="AZ1142" i="32"/>
  <c r="AH1142" i="32"/>
  <c r="BP1141" i="32"/>
  <c r="BC1141" i="32"/>
  <c r="BE1141" i="32" s="1"/>
  <c r="BB1141" i="32"/>
  <c r="BD1141" i="32" s="1"/>
  <c r="BA1141" i="32"/>
  <c r="AZ1141" i="32"/>
  <c r="AH1141" i="32"/>
  <c r="BP1140" i="32"/>
  <c r="BC1140" i="32"/>
  <c r="BE1140" i="32" s="1"/>
  <c r="BB1140" i="32"/>
  <c r="BD1140" i="32" s="1"/>
  <c r="AZ1140" i="32"/>
  <c r="AH1140" i="32"/>
  <c r="BP1139" i="32"/>
  <c r="BC1139" i="32"/>
  <c r="BE1139" i="32" s="1"/>
  <c r="BB1139" i="32"/>
  <c r="BD1139" i="32" s="1"/>
  <c r="BA1139" i="32"/>
  <c r="AZ1139" i="32"/>
  <c r="AH1139" i="32"/>
  <c r="BP1138" i="32"/>
  <c r="BC1138" i="32"/>
  <c r="BE1138" i="32" s="1"/>
  <c r="BB1138" i="32"/>
  <c r="BD1138" i="32" s="1"/>
  <c r="BA1138" i="32"/>
  <c r="AZ1138" i="32"/>
  <c r="AH1138" i="32"/>
  <c r="BP1137" i="32"/>
  <c r="BC1137" i="32"/>
  <c r="BE1137" i="32" s="1"/>
  <c r="BB1137" i="32"/>
  <c r="BD1137" i="32" s="1"/>
  <c r="AZ1137" i="32"/>
  <c r="AH1137" i="32"/>
  <c r="BP1136" i="32"/>
  <c r="BC1136" i="32"/>
  <c r="BE1136" i="32" s="1"/>
  <c r="BB1136" i="32"/>
  <c r="BD1136" i="32" s="1"/>
  <c r="BA1136" i="32"/>
  <c r="AZ1136" i="32"/>
  <c r="AH1136" i="32"/>
  <c r="BP1135" i="32"/>
  <c r="BE1135" i="32"/>
  <c r="BC1135" i="32"/>
  <c r="BB1135" i="32"/>
  <c r="BD1135" i="32" s="1"/>
  <c r="BA1135" i="32"/>
  <c r="AZ1135" i="32"/>
  <c r="AH1135" i="32"/>
  <c r="BP1134" i="32"/>
  <c r="BC1134" i="32"/>
  <c r="BE1134" i="32" s="1"/>
  <c r="BB1134" i="32"/>
  <c r="BD1134" i="32" s="1"/>
  <c r="BA1134" i="32"/>
  <c r="AZ1134" i="32"/>
  <c r="AH1134" i="32"/>
  <c r="BP1133" i="32"/>
  <c r="BC1133" i="32"/>
  <c r="BE1133" i="32" s="1"/>
  <c r="BB1133" i="32"/>
  <c r="BD1133" i="32" s="1"/>
  <c r="BA1133" i="32"/>
  <c r="AZ1133" i="32"/>
  <c r="AH1133" i="32"/>
  <c r="BP1132" i="32"/>
  <c r="BC1132" i="32"/>
  <c r="BE1132" i="32" s="1"/>
  <c r="BB1132" i="32"/>
  <c r="BD1132" i="32" s="1"/>
  <c r="BA1132" i="32"/>
  <c r="AZ1132" i="32"/>
  <c r="AH1132" i="32"/>
  <c r="BP1131" i="32"/>
  <c r="BC1131" i="32"/>
  <c r="BE1131" i="32" s="1"/>
  <c r="BB1131" i="32"/>
  <c r="BD1131" i="32" s="1"/>
  <c r="BA1131" i="32"/>
  <c r="AZ1131" i="32"/>
  <c r="AH1131" i="32"/>
  <c r="BP1130" i="32"/>
  <c r="BC1130" i="32"/>
  <c r="BE1130" i="32" s="1"/>
  <c r="BB1130" i="32"/>
  <c r="BD1130" i="32" s="1"/>
  <c r="BA1130" i="32"/>
  <c r="AZ1130" i="32"/>
  <c r="AH1130" i="32"/>
  <c r="BP1129" i="32"/>
  <c r="BC1129" i="32"/>
  <c r="BE1129" i="32" s="1"/>
  <c r="BB1129" i="32"/>
  <c r="BD1129" i="32" s="1"/>
  <c r="BA1129" i="32"/>
  <c r="AZ1129" i="32"/>
  <c r="AH1129" i="32"/>
  <c r="BP1128" i="32"/>
  <c r="BC1128" i="32"/>
  <c r="BE1128" i="32" s="1"/>
  <c r="BB1128" i="32"/>
  <c r="BD1128" i="32" s="1"/>
  <c r="BA1128" i="32"/>
  <c r="AZ1128" i="32"/>
  <c r="AH1128" i="32"/>
  <c r="BP1127" i="32"/>
  <c r="BC1127" i="32"/>
  <c r="BE1127" i="32" s="1"/>
  <c r="BB1127" i="32"/>
  <c r="BD1127" i="32" s="1"/>
  <c r="BA1127" i="32"/>
  <c r="AZ1127" i="32"/>
  <c r="AH1127" i="32"/>
  <c r="BP1126" i="32"/>
  <c r="BC1126" i="32"/>
  <c r="BE1126" i="32" s="1"/>
  <c r="BB1126" i="32"/>
  <c r="BD1126" i="32" s="1"/>
  <c r="BA1126" i="32"/>
  <c r="AH1126" i="32"/>
  <c r="BP1125" i="32"/>
  <c r="BC1125" i="32"/>
  <c r="BE1125" i="32" s="1"/>
  <c r="BB1125" i="32"/>
  <c r="BD1125" i="32" s="1"/>
  <c r="BA1125" i="32"/>
  <c r="AZ1125" i="32"/>
  <c r="AH1125" i="32"/>
  <c r="BP1124" i="32"/>
  <c r="BC1124" i="32"/>
  <c r="BE1124" i="32" s="1"/>
  <c r="BB1124" i="32"/>
  <c r="BD1124" i="32" s="1"/>
  <c r="BA1124" i="32"/>
  <c r="AZ1124" i="32"/>
  <c r="AH1124" i="32"/>
  <c r="BP1123" i="32"/>
  <c r="BC1123" i="32"/>
  <c r="BE1123" i="32" s="1"/>
  <c r="BB1123" i="32"/>
  <c r="BD1123" i="32" s="1"/>
  <c r="BA1123" i="32"/>
  <c r="AZ1123" i="32"/>
  <c r="AH1123" i="32"/>
  <c r="BP1122" i="32"/>
  <c r="BC1122" i="32"/>
  <c r="BE1122" i="32" s="1"/>
  <c r="BB1122" i="32"/>
  <c r="BD1122" i="32" s="1"/>
  <c r="BA1122" i="32"/>
  <c r="AZ1122" i="32"/>
  <c r="AH1122" i="32"/>
  <c r="BP1121" i="32"/>
  <c r="BC1121" i="32"/>
  <c r="BE1121" i="32" s="1"/>
  <c r="BB1121" i="32"/>
  <c r="BD1121" i="32" s="1"/>
  <c r="BA1121" i="32"/>
  <c r="AZ1121" i="32"/>
  <c r="AH1121" i="32"/>
  <c r="BP1120" i="32"/>
  <c r="BC1120" i="32"/>
  <c r="BE1120" i="32" s="1"/>
  <c r="BB1120" i="32"/>
  <c r="BD1120" i="32" s="1"/>
  <c r="BA1120" i="32"/>
  <c r="AH1120" i="32"/>
  <c r="BP1119" i="32"/>
  <c r="BC1119" i="32"/>
  <c r="BE1119" i="32" s="1"/>
  <c r="BB1119" i="32"/>
  <c r="BD1119" i="32" s="1"/>
  <c r="AZ1119" i="32"/>
  <c r="AH1119" i="32"/>
  <c r="BP1118" i="32"/>
  <c r="BC1118" i="32"/>
  <c r="BE1118" i="32" s="1"/>
  <c r="BB1118" i="32"/>
  <c r="BD1118" i="32" s="1"/>
  <c r="BA1118" i="32"/>
  <c r="AZ1118" i="32"/>
  <c r="AH1118" i="32"/>
  <c r="BP1117" i="32"/>
  <c r="BC1117" i="32"/>
  <c r="BE1117" i="32" s="1"/>
  <c r="BB1117" i="32"/>
  <c r="BD1117" i="32" s="1"/>
  <c r="BA1117" i="32"/>
  <c r="AZ1117" i="32"/>
  <c r="AH1117" i="32"/>
  <c r="BP1116" i="32"/>
  <c r="BC1116" i="32"/>
  <c r="BE1116" i="32" s="1"/>
  <c r="BB1116" i="32"/>
  <c r="BD1116" i="32" s="1"/>
  <c r="BA1116" i="32"/>
  <c r="AZ1116" i="32"/>
  <c r="AH1116" i="32"/>
  <c r="BP1115" i="32"/>
  <c r="BC1115" i="32"/>
  <c r="BE1115" i="32" s="1"/>
  <c r="BB1115" i="32"/>
  <c r="BD1115" i="32" s="1"/>
  <c r="BA1115" i="32"/>
  <c r="AZ1115" i="32"/>
  <c r="AH1115" i="32"/>
  <c r="BP1114" i="32"/>
  <c r="BC1114" i="32"/>
  <c r="BE1114" i="32" s="1"/>
  <c r="BB1114" i="32"/>
  <c r="BD1114" i="32" s="1"/>
  <c r="BA1114" i="32"/>
  <c r="AZ1114" i="32"/>
  <c r="AH1114" i="32"/>
  <c r="BP1113" i="32"/>
  <c r="BC1113" i="32"/>
  <c r="BE1113" i="32" s="1"/>
  <c r="BB1113" i="32"/>
  <c r="BD1113" i="32" s="1"/>
  <c r="BA1113" i="32"/>
  <c r="AZ1113" i="32"/>
  <c r="AH1113" i="32"/>
  <c r="BP1112" i="32"/>
  <c r="BC1112" i="32"/>
  <c r="BE1112" i="32" s="1"/>
  <c r="BB1112" i="32"/>
  <c r="BD1112" i="32" s="1"/>
  <c r="BA1112" i="32"/>
  <c r="AZ1112" i="32"/>
  <c r="AH1112" i="32"/>
  <c r="BP1111" i="32"/>
  <c r="BC1111" i="32"/>
  <c r="BE1111" i="32" s="1"/>
  <c r="BB1111" i="32"/>
  <c r="BD1111" i="32" s="1"/>
  <c r="BA1111" i="32"/>
  <c r="AZ1111" i="32"/>
  <c r="AH1111" i="32"/>
  <c r="BP1110" i="32"/>
  <c r="BC1110" i="32"/>
  <c r="BE1110" i="32" s="1"/>
  <c r="BB1110" i="32"/>
  <c r="BD1110" i="32" s="1"/>
  <c r="BA1110" i="32"/>
  <c r="AZ1110" i="32"/>
  <c r="AH1110" i="32"/>
  <c r="BP1109" i="32"/>
  <c r="BC1109" i="32"/>
  <c r="BE1109" i="32" s="1"/>
  <c r="BB1109" i="32"/>
  <c r="BD1109" i="32" s="1"/>
  <c r="BA1109" i="32"/>
  <c r="AZ1109" i="32"/>
  <c r="AH1109" i="32"/>
  <c r="BP1108" i="32"/>
  <c r="BC1108" i="32"/>
  <c r="BE1108" i="32" s="1"/>
  <c r="BB1108" i="32"/>
  <c r="BD1108" i="32" s="1"/>
  <c r="BA1108" i="32"/>
  <c r="AZ1108" i="32"/>
  <c r="AH1108" i="32"/>
  <c r="BP1107" i="32"/>
  <c r="BC1107" i="32"/>
  <c r="BE1107" i="32" s="1"/>
  <c r="BB1107" i="32"/>
  <c r="BD1107" i="32" s="1"/>
  <c r="BA1107" i="32"/>
  <c r="AZ1107" i="32"/>
  <c r="AH1107" i="32"/>
  <c r="BP1106" i="32"/>
  <c r="BC1106" i="32"/>
  <c r="BE1106" i="32" s="1"/>
  <c r="BB1106" i="32"/>
  <c r="BD1106" i="32" s="1"/>
  <c r="BA1106" i="32"/>
  <c r="AZ1106" i="32"/>
  <c r="AH1106" i="32"/>
  <c r="BP1105" i="32"/>
  <c r="BC1105" i="32"/>
  <c r="BE1105" i="32" s="1"/>
  <c r="BB1105" i="32"/>
  <c r="BD1105" i="32" s="1"/>
  <c r="BA1105" i="32"/>
  <c r="AZ1105" i="32"/>
  <c r="AH1105" i="32"/>
  <c r="BP1104" i="32"/>
  <c r="BC1104" i="32"/>
  <c r="BE1104" i="32" s="1"/>
  <c r="BB1104" i="32"/>
  <c r="BD1104" i="32" s="1"/>
  <c r="BA1104" i="32"/>
  <c r="AZ1104" i="32"/>
  <c r="AH1104" i="32"/>
  <c r="BP1103" i="32"/>
  <c r="BC1103" i="32"/>
  <c r="BE1103" i="32" s="1"/>
  <c r="BB1103" i="32"/>
  <c r="BD1103" i="32" s="1"/>
  <c r="BA1103" i="32"/>
  <c r="AZ1103" i="32"/>
  <c r="AH1103" i="32"/>
  <c r="BP1102" i="32"/>
  <c r="BC1102" i="32"/>
  <c r="BE1102" i="32" s="1"/>
  <c r="BB1102" i="32"/>
  <c r="BD1102" i="32" s="1"/>
  <c r="AH1102" i="32"/>
  <c r="BP1101" i="32"/>
  <c r="BE1101" i="32"/>
  <c r="BC1101" i="32"/>
  <c r="BB1101" i="32"/>
  <c r="BD1101" i="32" s="1"/>
  <c r="BA1101" i="32"/>
  <c r="AZ1101" i="32"/>
  <c r="AH1101" i="32"/>
  <c r="BP1100" i="32"/>
  <c r="BC1100" i="32"/>
  <c r="BE1100" i="32" s="1"/>
  <c r="BB1100" i="32"/>
  <c r="BD1100" i="32" s="1"/>
  <c r="BA1100" i="32"/>
  <c r="AZ1100" i="32"/>
  <c r="AH1100" i="32"/>
  <c r="BP1099" i="32"/>
  <c r="BC1099" i="32"/>
  <c r="BE1099" i="32" s="1"/>
  <c r="BB1099" i="32"/>
  <c r="BD1099" i="32" s="1"/>
  <c r="BA1099" i="32"/>
  <c r="AZ1099" i="32"/>
  <c r="AH1099" i="32"/>
  <c r="BP1098" i="32"/>
  <c r="BC1098" i="32"/>
  <c r="BE1098" i="32" s="1"/>
  <c r="BB1098" i="32"/>
  <c r="BD1098" i="32" s="1"/>
  <c r="BA1098" i="32"/>
  <c r="AZ1098" i="32"/>
  <c r="AH1098" i="32"/>
  <c r="BP1097" i="32"/>
  <c r="BC1097" i="32"/>
  <c r="BE1097" i="32" s="1"/>
  <c r="BB1097" i="32"/>
  <c r="BD1097" i="32" s="1"/>
  <c r="BA1097" i="32"/>
  <c r="AZ1097" i="32"/>
  <c r="AH1097" i="32"/>
  <c r="BP1096" i="32"/>
  <c r="BC1096" i="32"/>
  <c r="BE1096" i="32" s="1"/>
  <c r="BB1096" i="32"/>
  <c r="BD1096" i="32" s="1"/>
  <c r="BA1096" i="32"/>
  <c r="AZ1096" i="32"/>
  <c r="AH1096" i="32"/>
  <c r="BP1095" i="32"/>
  <c r="BC1095" i="32"/>
  <c r="BE1095" i="32" s="1"/>
  <c r="BB1095" i="32"/>
  <c r="BD1095" i="32" s="1"/>
  <c r="BA1095" i="32"/>
  <c r="AZ1095" i="32"/>
  <c r="AH1095" i="32"/>
  <c r="BP1094" i="32"/>
  <c r="BC1094" i="32"/>
  <c r="BE1094" i="32" s="1"/>
  <c r="BB1094" i="32"/>
  <c r="BD1094" i="32" s="1"/>
  <c r="BA1094" i="32"/>
  <c r="AZ1094" i="32"/>
  <c r="AH1094" i="32"/>
  <c r="BP1093" i="32"/>
  <c r="BC1093" i="32"/>
  <c r="BE1093" i="32" s="1"/>
  <c r="BB1093" i="32"/>
  <c r="BD1093" i="32" s="1"/>
  <c r="BA1093" i="32"/>
  <c r="AZ1093" i="32"/>
  <c r="AH1093" i="32"/>
  <c r="BP1092" i="32"/>
  <c r="BC1092" i="32"/>
  <c r="BE1092" i="32" s="1"/>
  <c r="BB1092" i="32"/>
  <c r="BD1092" i="32" s="1"/>
  <c r="BA1092" i="32"/>
  <c r="AZ1092" i="32"/>
  <c r="AH1092" i="32"/>
  <c r="BP1091" i="32"/>
  <c r="BC1091" i="32"/>
  <c r="BE1091" i="32" s="1"/>
  <c r="BB1091" i="32"/>
  <c r="BD1091" i="32" s="1"/>
  <c r="BA1091" i="32"/>
  <c r="AH1091" i="32"/>
  <c r="BP1090" i="32"/>
  <c r="BC1090" i="32"/>
  <c r="BE1090" i="32" s="1"/>
  <c r="BB1090" i="32"/>
  <c r="BD1090" i="32" s="1"/>
  <c r="BA1090" i="32"/>
  <c r="AZ1090" i="32"/>
  <c r="AH1090" i="32"/>
  <c r="BP1089" i="32"/>
  <c r="BC1089" i="32"/>
  <c r="BE1089" i="32" s="1"/>
  <c r="BB1089" i="32"/>
  <c r="BD1089" i="32" s="1"/>
  <c r="BA1089" i="32"/>
  <c r="AZ1089" i="32"/>
  <c r="AH1089" i="32"/>
  <c r="BP1088" i="32"/>
  <c r="BC1088" i="32"/>
  <c r="BE1088" i="32" s="1"/>
  <c r="BB1088" i="32"/>
  <c r="BD1088" i="32" s="1"/>
  <c r="BA1088" i="32"/>
  <c r="AZ1088" i="32"/>
  <c r="AH1088" i="32"/>
  <c r="BP1087" i="32"/>
  <c r="BC1087" i="32"/>
  <c r="BE1087" i="32" s="1"/>
  <c r="BB1087" i="32"/>
  <c r="BD1087" i="32" s="1"/>
  <c r="BA1087" i="32"/>
  <c r="AZ1087" i="32"/>
  <c r="AH1087" i="32"/>
  <c r="BP1086" i="32"/>
  <c r="BC1086" i="32"/>
  <c r="BE1086" i="32" s="1"/>
  <c r="BB1086" i="32"/>
  <c r="BD1086" i="32" s="1"/>
  <c r="AH1086" i="32"/>
  <c r="BP1085" i="32"/>
  <c r="BC1085" i="32"/>
  <c r="BE1085" i="32" s="1"/>
  <c r="BB1085" i="32"/>
  <c r="BD1085" i="32" s="1"/>
  <c r="AZ1085" i="32"/>
  <c r="AH1085" i="32"/>
  <c r="BP1084" i="32"/>
  <c r="BC1084" i="32"/>
  <c r="BE1084" i="32" s="1"/>
  <c r="BB1084" i="32"/>
  <c r="BD1084" i="32" s="1"/>
  <c r="BA1084" i="32"/>
  <c r="AZ1084" i="32"/>
  <c r="AH1084" i="32"/>
  <c r="BP1083" i="32"/>
  <c r="BD1083" i="32"/>
  <c r="BC1083" i="32"/>
  <c r="BE1083" i="32" s="1"/>
  <c r="BB1083" i="32"/>
  <c r="BA1083" i="32"/>
  <c r="AZ1083" i="32"/>
  <c r="AH1083" i="32"/>
  <c r="BP1082" i="32"/>
  <c r="BD1082" i="32"/>
  <c r="BC1082" i="32"/>
  <c r="BE1082" i="32" s="1"/>
  <c r="BB1082" i="32"/>
  <c r="BA1082" i="32"/>
  <c r="AZ1082" i="32"/>
  <c r="AH1082" i="32"/>
  <c r="BP1081" i="32"/>
  <c r="BC1081" i="32"/>
  <c r="BE1081" i="32" s="1"/>
  <c r="BB1081" i="32"/>
  <c r="BD1081" i="32" s="1"/>
  <c r="BA1081" i="32"/>
  <c r="AZ1081" i="32"/>
  <c r="AH1081" i="32"/>
  <c r="BP1080" i="32"/>
  <c r="BC1080" i="32"/>
  <c r="BE1080" i="32" s="1"/>
  <c r="BB1080" i="32"/>
  <c r="BD1080" i="32" s="1"/>
  <c r="BA1080" i="32"/>
  <c r="AZ1080" i="32"/>
  <c r="AH1080" i="32"/>
  <c r="BP1079" i="32"/>
  <c r="BC1079" i="32"/>
  <c r="BE1079" i="32" s="1"/>
  <c r="BB1079" i="32"/>
  <c r="BD1079" i="32" s="1"/>
  <c r="BA1079" i="32"/>
  <c r="AZ1079" i="32"/>
  <c r="AH1079" i="32"/>
  <c r="BP1078" i="32"/>
  <c r="BE1078" i="32"/>
  <c r="BC1078" i="32"/>
  <c r="BB1078" i="32"/>
  <c r="BD1078" i="32" s="1"/>
  <c r="BA1078" i="32"/>
  <c r="AZ1078" i="32"/>
  <c r="AH1078" i="32"/>
  <c r="BP1077" i="32"/>
  <c r="BC1077" i="32"/>
  <c r="BE1077" i="32" s="1"/>
  <c r="BB1077" i="32"/>
  <c r="BD1077" i="32" s="1"/>
  <c r="BA1077" i="32"/>
  <c r="AH1077" i="32"/>
  <c r="BP1076" i="32"/>
  <c r="BC1076" i="32"/>
  <c r="BE1076" i="32" s="1"/>
  <c r="BB1076" i="32"/>
  <c r="BD1076" i="32" s="1"/>
  <c r="BA1076" i="32"/>
  <c r="AZ1076" i="32"/>
  <c r="AH1076" i="32"/>
  <c r="BP1075" i="32"/>
  <c r="BC1075" i="32"/>
  <c r="BE1075" i="32" s="1"/>
  <c r="BB1075" i="32"/>
  <c r="BD1075" i="32" s="1"/>
  <c r="BA1075" i="32"/>
  <c r="AZ1075" i="32"/>
  <c r="AH1075" i="32"/>
  <c r="BP1074" i="32"/>
  <c r="BC1074" i="32"/>
  <c r="BE1074" i="32" s="1"/>
  <c r="BB1074" i="32"/>
  <c r="BD1074" i="32" s="1"/>
  <c r="BA1074" i="32"/>
  <c r="AZ1074" i="32"/>
  <c r="AH1074" i="32"/>
  <c r="BP1073" i="32"/>
  <c r="BC1073" i="32"/>
  <c r="BE1073" i="32" s="1"/>
  <c r="BB1073" i="32"/>
  <c r="BD1073" i="32" s="1"/>
  <c r="AZ1073" i="32"/>
  <c r="AH1073" i="32"/>
  <c r="BP1072" i="32"/>
  <c r="BC1072" i="32"/>
  <c r="BE1072" i="32" s="1"/>
  <c r="BB1072" i="32"/>
  <c r="BD1072" i="32" s="1"/>
  <c r="BA1072" i="32"/>
  <c r="AZ1072" i="32"/>
  <c r="AH1072" i="32"/>
  <c r="BP1071" i="32"/>
  <c r="BC1071" i="32"/>
  <c r="BE1071" i="32" s="1"/>
  <c r="BB1071" i="32"/>
  <c r="BD1071" i="32" s="1"/>
  <c r="BA1071" i="32"/>
  <c r="AZ1071" i="32"/>
  <c r="AH1071" i="32"/>
  <c r="BP1070" i="32"/>
  <c r="BC1070" i="32"/>
  <c r="BE1070" i="32" s="1"/>
  <c r="BB1070" i="32"/>
  <c r="BD1070" i="32" s="1"/>
  <c r="BA1070" i="32"/>
  <c r="AZ1070" i="32"/>
  <c r="AH1070" i="32"/>
  <c r="BP1069" i="32"/>
  <c r="BC1069" i="32"/>
  <c r="BE1069" i="32" s="1"/>
  <c r="BB1069" i="32"/>
  <c r="BD1069" i="32" s="1"/>
  <c r="BA1069" i="32"/>
  <c r="AZ1069" i="32"/>
  <c r="AH1069" i="32"/>
  <c r="BP1068" i="32"/>
  <c r="BC1068" i="32"/>
  <c r="BE1068" i="32" s="1"/>
  <c r="BB1068" i="32"/>
  <c r="BD1068" i="32" s="1"/>
  <c r="BA1068" i="32"/>
  <c r="AZ1068" i="32"/>
  <c r="AH1068" i="32"/>
  <c r="BP1067" i="32"/>
  <c r="BC1067" i="32"/>
  <c r="BE1067" i="32" s="1"/>
  <c r="BB1067" i="32"/>
  <c r="BD1067" i="32" s="1"/>
  <c r="BA1067" i="32"/>
  <c r="AZ1067" i="32"/>
  <c r="AH1067" i="32"/>
  <c r="BP1066" i="32"/>
  <c r="BC1066" i="32"/>
  <c r="BE1066" i="32" s="1"/>
  <c r="BB1066" i="32"/>
  <c r="BD1066" i="32" s="1"/>
  <c r="BA1066" i="32"/>
  <c r="AZ1066" i="32"/>
  <c r="AH1066" i="32"/>
  <c r="BP1065" i="32"/>
  <c r="BC1065" i="32"/>
  <c r="BE1065" i="32" s="1"/>
  <c r="BB1065" i="32"/>
  <c r="BD1065" i="32" s="1"/>
  <c r="BA1065" i="32"/>
  <c r="AH1065" i="32"/>
  <c r="BP1064" i="32"/>
  <c r="BC1064" i="32"/>
  <c r="BE1064" i="32" s="1"/>
  <c r="BB1064" i="32"/>
  <c r="BD1064" i="32" s="1"/>
  <c r="BA1064" i="32"/>
  <c r="AZ1064" i="32"/>
  <c r="AH1064" i="32"/>
  <c r="BP1063" i="32"/>
  <c r="BC1063" i="32"/>
  <c r="BE1063" i="32" s="1"/>
  <c r="BB1063" i="32"/>
  <c r="BD1063" i="32" s="1"/>
  <c r="BA1063" i="32"/>
  <c r="AZ1063" i="32"/>
  <c r="AH1063" i="32"/>
  <c r="BP1062" i="32"/>
  <c r="BC1062" i="32"/>
  <c r="BE1062" i="32" s="1"/>
  <c r="BB1062" i="32"/>
  <c r="BD1062" i="32" s="1"/>
  <c r="BA1062" i="32"/>
  <c r="AZ1062" i="32"/>
  <c r="AH1062" i="32"/>
  <c r="BP1061" i="32"/>
  <c r="BC1061" i="32"/>
  <c r="BE1061" i="32" s="1"/>
  <c r="BB1061" i="32"/>
  <c r="BD1061" i="32" s="1"/>
  <c r="BA1061" i="32"/>
  <c r="AZ1061" i="32"/>
  <c r="AH1061" i="32"/>
  <c r="BP1060" i="32"/>
  <c r="BC1060" i="32"/>
  <c r="BE1060" i="32" s="1"/>
  <c r="BB1060" i="32"/>
  <c r="BD1060" i="32" s="1"/>
  <c r="BA1060" i="32"/>
  <c r="AZ1060" i="32"/>
  <c r="AH1060" i="32"/>
  <c r="BP1059" i="32"/>
  <c r="BC1059" i="32"/>
  <c r="BE1059" i="32" s="1"/>
  <c r="BB1059" i="32"/>
  <c r="BD1059" i="32" s="1"/>
  <c r="BA1059" i="32"/>
  <c r="AZ1059" i="32"/>
  <c r="AH1059" i="32"/>
  <c r="BP1058" i="32"/>
  <c r="BE1058" i="32"/>
  <c r="BC1058" i="32"/>
  <c r="BB1058" i="32"/>
  <c r="BD1058" i="32" s="1"/>
  <c r="BA1058" i="32"/>
  <c r="AZ1058" i="32"/>
  <c r="AH1058" i="32"/>
  <c r="BP1057" i="32"/>
  <c r="BC1057" i="32"/>
  <c r="BE1057" i="32" s="1"/>
  <c r="BB1057" i="32"/>
  <c r="BD1057" i="32" s="1"/>
  <c r="BA1057" i="32"/>
  <c r="AZ1057" i="32"/>
  <c r="AH1057" i="32"/>
  <c r="BP1056" i="32"/>
  <c r="BC1056" i="32"/>
  <c r="BE1056" i="32" s="1"/>
  <c r="BB1056" i="32"/>
  <c r="BD1056" i="32" s="1"/>
  <c r="BA1056" i="32"/>
  <c r="AH1056" i="32"/>
  <c r="BP1055" i="32"/>
  <c r="BC1055" i="32"/>
  <c r="BE1055" i="32" s="1"/>
  <c r="BB1055" i="32"/>
  <c r="BD1055" i="32" s="1"/>
  <c r="BA1055" i="32"/>
  <c r="AZ1055" i="32"/>
  <c r="AH1055" i="32"/>
  <c r="BP1054" i="32"/>
  <c r="BC1054" i="32"/>
  <c r="BE1054" i="32" s="1"/>
  <c r="BB1054" i="32"/>
  <c r="BD1054" i="32" s="1"/>
  <c r="BA1054" i="32"/>
  <c r="AZ1054" i="32"/>
  <c r="AH1054" i="32"/>
  <c r="BP1053" i="32"/>
  <c r="BC1053" i="32"/>
  <c r="BE1053" i="32" s="1"/>
  <c r="BB1053" i="32"/>
  <c r="BD1053" i="32" s="1"/>
  <c r="BA1053" i="32"/>
  <c r="AZ1053" i="32"/>
  <c r="AH1053" i="32"/>
  <c r="BP1052" i="32"/>
  <c r="BC1052" i="32"/>
  <c r="BE1052" i="32" s="1"/>
  <c r="BB1052" i="32"/>
  <c r="BD1052" i="32" s="1"/>
  <c r="BA1052" i="32"/>
  <c r="AZ1052" i="32"/>
  <c r="AH1052" i="32"/>
  <c r="BP1051" i="32"/>
  <c r="BC1051" i="32"/>
  <c r="BE1051" i="32" s="1"/>
  <c r="BB1051" i="32"/>
  <c r="BD1051" i="32" s="1"/>
  <c r="BA1051" i="32"/>
  <c r="AZ1051" i="32"/>
  <c r="AH1051" i="32"/>
  <c r="BP1050" i="32"/>
  <c r="BC1050" i="32"/>
  <c r="BE1050" i="32" s="1"/>
  <c r="BB1050" i="32"/>
  <c r="BD1050" i="32" s="1"/>
  <c r="BA1050" i="32"/>
  <c r="AZ1050" i="32"/>
  <c r="AH1050" i="32"/>
  <c r="BP1049" i="32"/>
  <c r="BC1049" i="32"/>
  <c r="BE1049" i="32" s="1"/>
  <c r="BB1049" i="32"/>
  <c r="BD1049" i="32" s="1"/>
  <c r="AH1049" i="32"/>
  <c r="BP1048" i="32"/>
  <c r="BC1048" i="32"/>
  <c r="BE1048" i="32" s="1"/>
  <c r="BB1048" i="32"/>
  <c r="BD1048" i="32" s="1"/>
  <c r="BA1048" i="32"/>
  <c r="AZ1048" i="32"/>
  <c r="AH1048" i="32"/>
  <c r="BP1047" i="32"/>
  <c r="BC1047" i="32"/>
  <c r="BE1047" i="32" s="1"/>
  <c r="BB1047" i="32"/>
  <c r="BD1047" i="32" s="1"/>
  <c r="BA1047" i="32"/>
  <c r="AZ1047" i="32"/>
  <c r="AH1047" i="32"/>
  <c r="BP1046" i="32"/>
  <c r="BC1046" i="32"/>
  <c r="BE1046" i="32" s="1"/>
  <c r="BB1046" i="32"/>
  <c r="BD1046" i="32" s="1"/>
  <c r="AH1046" i="32"/>
  <c r="BP1045" i="32"/>
  <c r="BC1045" i="32"/>
  <c r="BE1045" i="32" s="1"/>
  <c r="BB1045" i="32"/>
  <c r="BD1045" i="32" s="1"/>
  <c r="BA1045" i="32"/>
  <c r="AZ1045" i="32"/>
  <c r="AH1045" i="32"/>
  <c r="BP1044" i="32"/>
  <c r="BC1044" i="32"/>
  <c r="BE1044" i="32" s="1"/>
  <c r="BB1044" i="32"/>
  <c r="BD1044" i="32" s="1"/>
  <c r="BA1044" i="32"/>
  <c r="AZ1044" i="32"/>
  <c r="AH1044" i="32"/>
  <c r="BP1043" i="32"/>
  <c r="BC1043" i="32"/>
  <c r="BE1043" i="32" s="1"/>
  <c r="BB1043" i="32"/>
  <c r="BD1043" i="32" s="1"/>
  <c r="BA1043" i="32"/>
  <c r="AZ1043" i="32"/>
  <c r="AH1043" i="32"/>
  <c r="BP1042" i="32"/>
  <c r="BC1042" i="32"/>
  <c r="BE1042" i="32" s="1"/>
  <c r="BB1042" i="32"/>
  <c r="BD1042" i="32" s="1"/>
  <c r="BA1042" i="32"/>
  <c r="AZ1042" i="32"/>
  <c r="AH1042" i="32"/>
  <c r="BP1041" i="32"/>
  <c r="BC1041" i="32"/>
  <c r="BE1041" i="32" s="1"/>
  <c r="BB1041" i="32"/>
  <c r="BD1041" i="32" s="1"/>
  <c r="BA1041" i="32"/>
  <c r="AZ1041" i="32"/>
  <c r="AH1041" i="32"/>
  <c r="BP1040" i="32"/>
  <c r="BC1040" i="32"/>
  <c r="BE1040" i="32" s="1"/>
  <c r="BB1040" i="32"/>
  <c r="BD1040" i="32" s="1"/>
  <c r="BA1040" i="32"/>
  <c r="AZ1040" i="32"/>
  <c r="AH1040" i="32"/>
  <c r="BP1039" i="32"/>
  <c r="BC1039" i="32"/>
  <c r="BE1039" i="32" s="1"/>
  <c r="BB1039" i="32"/>
  <c r="BD1039" i="32" s="1"/>
  <c r="BA1039" i="32"/>
  <c r="AZ1039" i="32"/>
  <c r="AH1039" i="32"/>
  <c r="BP1038" i="32"/>
  <c r="BC1038" i="32"/>
  <c r="BE1038" i="32" s="1"/>
  <c r="BB1038" i="32"/>
  <c r="BD1038" i="32" s="1"/>
  <c r="BA1038" i="32"/>
  <c r="AZ1038" i="32"/>
  <c r="AH1038" i="32"/>
  <c r="BP1037" i="32"/>
  <c r="BC1037" i="32"/>
  <c r="BE1037" i="32" s="1"/>
  <c r="BB1037" i="32"/>
  <c r="BD1037" i="32" s="1"/>
  <c r="BA1037" i="32"/>
  <c r="AZ1037" i="32"/>
  <c r="AH1037" i="32"/>
  <c r="BP1036" i="32"/>
  <c r="BC1036" i="32"/>
  <c r="BE1036" i="32" s="1"/>
  <c r="BB1036" i="32"/>
  <c r="BD1036" i="32" s="1"/>
  <c r="BA1036" i="32"/>
  <c r="AZ1036" i="32"/>
  <c r="AH1036" i="32"/>
  <c r="BP1035" i="32"/>
  <c r="BD1035" i="32"/>
  <c r="BC1035" i="32"/>
  <c r="BE1035" i="32" s="1"/>
  <c r="BB1035" i="32"/>
  <c r="BA1035" i="32"/>
  <c r="AZ1035" i="32"/>
  <c r="AH1035" i="32"/>
  <c r="BP1034" i="32"/>
  <c r="BC1034" i="32"/>
  <c r="BE1034" i="32" s="1"/>
  <c r="BB1034" i="32"/>
  <c r="BD1034" i="32" s="1"/>
  <c r="BA1034" i="32"/>
  <c r="AZ1034" i="32"/>
  <c r="AH1034" i="32"/>
  <c r="BP1033" i="32"/>
  <c r="BC1033" i="32"/>
  <c r="BE1033" i="32" s="1"/>
  <c r="BB1033" i="32"/>
  <c r="BD1033" i="32" s="1"/>
  <c r="BA1033" i="32"/>
  <c r="AZ1033" i="32"/>
  <c r="AH1033" i="32"/>
  <c r="BP1032" i="32"/>
  <c r="BC1032" i="32"/>
  <c r="BE1032" i="32" s="1"/>
  <c r="BB1032" i="32"/>
  <c r="BD1032" i="32" s="1"/>
  <c r="BA1032" i="32"/>
  <c r="AZ1032" i="32"/>
  <c r="AH1032" i="32"/>
  <c r="BP1031" i="32"/>
  <c r="BC1031" i="32"/>
  <c r="BE1031" i="32" s="1"/>
  <c r="BB1031" i="32"/>
  <c r="BD1031" i="32" s="1"/>
  <c r="BA1031" i="32"/>
  <c r="AZ1031" i="32"/>
  <c r="AH1031" i="32"/>
  <c r="BP1030" i="32"/>
  <c r="BC1030" i="32"/>
  <c r="BE1030" i="32" s="1"/>
  <c r="BB1030" i="32"/>
  <c r="BD1030" i="32" s="1"/>
  <c r="BA1030" i="32"/>
  <c r="AZ1030" i="32"/>
  <c r="AH1030" i="32"/>
  <c r="BP1029" i="32"/>
  <c r="BE1029" i="32"/>
  <c r="BC1029" i="32"/>
  <c r="BB1029" i="32"/>
  <c r="BD1029" i="32" s="1"/>
  <c r="BA1029" i="32"/>
  <c r="AZ1029" i="32"/>
  <c r="AH1029" i="32"/>
  <c r="BP1028" i="32"/>
  <c r="BC1028" i="32"/>
  <c r="BE1028" i="32" s="1"/>
  <c r="BB1028" i="32"/>
  <c r="BD1028" i="32" s="1"/>
  <c r="BA1028" i="32"/>
  <c r="AZ1028" i="32"/>
  <c r="AH1028" i="32"/>
  <c r="BP1027" i="32"/>
  <c r="BC1027" i="32"/>
  <c r="BE1027" i="32" s="1"/>
  <c r="BB1027" i="32"/>
  <c r="BD1027" i="32" s="1"/>
  <c r="BA1027" i="32"/>
  <c r="AZ1027" i="32"/>
  <c r="AH1027" i="32"/>
  <c r="BP1026" i="32"/>
  <c r="BE1026" i="32"/>
  <c r="BD1026" i="32"/>
  <c r="BC1026" i="32"/>
  <c r="BB1026" i="32"/>
  <c r="BA1026" i="32"/>
  <c r="AZ1026" i="32"/>
  <c r="AH1026" i="32"/>
  <c r="BP1025" i="32"/>
  <c r="BC1025" i="32"/>
  <c r="BE1025" i="32" s="1"/>
  <c r="BB1025" i="32"/>
  <c r="BD1025" i="32" s="1"/>
  <c r="BA1025" i="32"/>
  <c r="AZ1025" i="32"/>
  <c r="AH1025" i="32"/>
  <c r="BP1024" i="32"/>
  <c r="BC1024" i="32"/>
  <c r="BE1024" i="32" s="1"/>
  <c r="BB1024" i="32"/>
  <c r="BD1024" i="32" s="1"/>
  <c r="BA1024" i="32"/>
  <c r="AZ1024" i="32"/>
  <c r="AH1024" i="32"/>
  <c r="BP1023" i="32"/>
  <c r="BC1023" i="32"/>
  <c r="BE1023" i="32" s="1"/>
  <c r="BB1023" i="32"/>
  <c r="BD1023" i="32" s="1"/>
  <c r="BA1023" i="32"/>
  <c r="AZ1023" i="32"/>
  <c r="AH1023" i="32"/>
  <c r="BP1022" i="32"/>
  <c r="BC1022" i="32"/>
  <c r="BE1022" i="32" s="1"/>
  <c r="BB1022" i="32"/>
  <c r="BD1022" i="32" s="1"/>
  <c r="BA1022" i="32"/>
  <c r="AZ1022" i="32"/>
  <c r="AH1022" i="32"/>
  <c r="BP1021" i="32"/>
  <c r="BC1021" i="32"/>
  <c r="BE1021" i="32" s="1"/>
  <c r="BB1021" i="32"/>
  <c r="BD1021" i="32" s="1"/>
  <c r="BA1021" i="32"/>
  <c r="AZ1021" i="32"/>
  <c r="AH1021" i="32"/>
  <c r="BP1020" i="32"/>
  <c r="BC1020" i="32"/>
  <c r="BE1020" i="32" s="1"/>
  <c r="BB1020" i="32"/>
  <c r="BD1020" i="32" s="1"/>
  <c r="BA1020" i="32"/>
  <c r="AZ1020" i="32"/>
  <c r="AH1020" i="32"/>
  <c r="BP1019" i="32"/>
  <c r="BC1019" i="32"/>
  <c r="BE1019" i="32" s="1"/>
  <c r="BB1019" i="32"/>
  <c r="BD1019" i="32" s="1"/>
  <c r="BA1019" i="32"/>
  <c r="AZ1019" i="32"/>
  <c r="AH1019" i="32"/>
  <c r="BP1018" i="32"/>
  <c r="BC1018" i="32"/>
  <c r="BE1018" i="32" s="1"/>
  <c r="BB1018" i="32"/>
  <c r="BD1018" i="32" s="1"/>
  <c r="BA1018" i="32"/>
  <c r="AZ1018" i="32"/>
  <c r="AH1018" i="32"/>
  <c r="BP1017" i="32"/>
  <c r="BC1017" i="32"/>
  <c r="BE1017" i="32" s="1"/>
  <c r="BB1017" i="32"/>
  <c r="BD1017" i="32" s="1"/>
  <c r="AZ1017" i="32"/>
  <c r="AH1017" i="32"/>
  <c r="BP1016" i="32"/>
  <c r="BC1016" i="32"/>
  <c r="BE1016" i="32" s="1"/>
  <c r="BB1016" i="32"/>
  <c r="BD1016" i="32" s="1"/>
  <c r="BA1016" i="32"/>
  <c r="AZ1016" i="32"/>
  <c r="AH1016" i="32"/>
  <c r="BP1015" i="32"/>
  <c r="BC1015" i="32"/>
  <c r="BE1015" i="32" s="1"/>
  <c r="BB1015" i="32"/>
  <c r="BD1015" i="32" s="1"/>
  <c r="AH1015" i="32"/>
  <c r="BP1014" i="32"/>
  <c r="BC1014" i="32"/>
  <c r="BE1014" i="32" s="1"/>
  <c r="BB1014" i="32"/>
  <c r="BD1014" i="32" s="1"/>
  <c r="BA1014" i="32"/>
  <c r="AZ1014" i="32"/>
  <c r="AH1014" i="32"/>
  <c r="BP1013" i="32"/>
  <c r="BC1013" i="32"/>
  <c r="BE1013" i="32" s="1"/>
  <c r="BB1013" i="32"/>
  <c r="BD1013" i="32" s="1"/>
  <c r="AH1013" i="32"/>
  <c r="BP1012" i="32"/>
  <c r="BC1012" i="32"/>
  <c r="BE1012" i="32" s="1"/>
  <c r="BB1012" i="32"/>
  <c r="BD1012" i="32" s="1"/>
  <c r="AZ1012" i="32"/>
  <c r="AH1012" i="32"/>
  <c r="BP1011" i="32"/>
  <c r="BC1011" i="32"/>
  <c r="BE1011" i="32" s="1"/>
  <c r="BB1011" i="32"/>
  <c r="BD1011" i="32" s="1"/>
  <c r="BA1011" i="32"/>
  <c r="AZ1011" i="32"/>
  <c r="AH1011" i="32"/>
  <c r="BP1010" i="32"/>
  <c r="BC1010" i="32"/>
  <c r="BE1010" i="32" s="1"/>
  <c r="BB1010" i="32"/>
  <c r="BD1010" i="32" s="1"/>
  <c r="BA1010" i="32"/>
  <c r="AZ1010" i="32"/>
  <c r="AH1010" i="32"/>
  <c r="BP1009" i="32"/>
  <c r="BC1009" i="32"/>
  <c r="BE1009" i="32" s="1"/>
  <c r="BB1009" i="32"/>
  <c r="BD1009" i="32" s="1"/>
  <c r="BA1009" i="32"/>
  <c r="AZ1009" i="32"/>
  <c r="AH1009" i="32"/>
  <c r="BP1008" i="32"/>
  <c r="BC1008" i="32"/>
  <c r="BE1008" i="32" s="1"/>
  <c r="BB1008" i="32"/>
  <c r="BD1008" i="32" s="1"/>
  <c r="BA1008" i="32"/>
  <c r="AZ1008" i="32"/>
  <c r="AH1008" i="32"/>
  <c r="BP1007" i="32"/>
  <c r="BC1007" i="32"/>
  <c r="BE1007" i="32" s="1"/>
  <c r="BB1007" i="32"/>
  <c r="BD1007" i="32" s="1"/>
  <c r="BA1007" i="32"/>
  <c r="AH1007" i="32"/>
  <c r="BP1006" i="32"/>
  <c r="BC1006" i="32"/>
  <c r="BE1006" i="32" s="1"/>
  <c r="BB1006" i="32"/>
  <c r="BD1006" i="32" s="1"/>
  <c r="BA1006" i="32"/>
  <c r="AZ1006" i="32"/>
  <c r="AH1006" i="32"/>
  <c r="BP1005" i="32"/>
  <c r="BC1005" i="32"/>
  <c r="BE1005" i="32" s="1"/>
  <c r="BB1005" i="32"/>
  <c r="BD1005" i="32" s="1"/>
  <c r="BA1005" i="32"/>
  <c r="AZ1005" i="32"/>
  <c r="AH1005" i="32"/>
  <c r="BP1004" i="32"/>
  <c r="BC1004" i="32"/>
  <c r="BE1004" i="32" s="1"/>
  <c r="BB1004" i="32"/>
  <c r="BD1004" i="32" s="1"/>
  <c r="BA1004" i="32"/>
  <c r="AZ1004" i="32"/>
  <c r="AH1004" i="32"/>
  <c r="BP1003" i="32"/>
  <c r="BC1003" i="32"/>
  <c r="BE1003" i="32" s="1"/>
  <c r="BB1003" i="32"/>
  <c r="BD1003" i="32" s="1"/>
  <c r="AH1003" i="32"/>
  <c r="BP1002" i="32"/>
  <c r="BC1002" i="32"/>
  <c r="BE1002" i="32" s="1"/>
  <c r="BB1002" i="32"/>
  <c r="BD1002" i="32" s="1"/>
  <c r="BA1002" i="32"/>
  <c r="AZ1002" i="32"/>
  <c r="AH1002" i="32"/>
  <c r="BP1001" i="32"/>
  <c r="BC1001" i="32"/>
  <c r="BE1001" i="32" s="1"/>
  <c r="BB1001" i="32"/>
  <c r="BD1001" i="32" s="1"/>
  <c r="BA1001" i="32"/>
  <c r="AZ1001" i="32"/>
  <c r="AH1001" i="32"/>
  <c r="BP1000" i="32"/>
  <c r="BE1000" i="32"/>
  <c r="BC1000" i="32"/>
  <c r="BB1000" i="32"/>
  <c r="BD1000" i="32" s="1"/>
  <c r="BA1000" i="32"/>
  <c r="AZ1000" i="32"/>
  <c r="AH1000" i="32"/>
  <c r="BP999" i="32"/>
  <c r="BC999" i="32"/>
  <c r="BE999" i="32" s="1"/>
  <c r="BB999" i="32"/>
  <c r="BD999" i="32" s="1"/>
  <c r="BA999" i="32"/>
  <c r="AZ999" i="32"/>
  <c r="AH999" i="32"/>
  <c r="BP998" i="32"/>
  <c r="BC998" i="32"/>
  <c r="BE998" i="32" s="1"/>
  <c r="BB998" i="32"/>
  <c r="BD998" i="32" s="1"/>
  <c r="BA998" i="32"/>
  <c r="AZ998" i="32"/>
  <c r="AH998" i="32"/>
  <c r="BP997" i="32"/>
  <c r="BE997" i="32"/>
  <c r="BC997" i="32"/>
  <c r="BB997" i="32"/>
  <c r="BD997" i="32" s="1"/>
  <c r="BA997" i="32"/>
  <c r="AZ997" i="32"/>
  <c r="AH997" i="32"/>
  <c r="BP996" i="32"/>
  <c r="BC996" i="32"/>
  <c r="BE996" i="32" s="1"/>
  <c r="BB996" i="32"/>
  <c r="BD996" i="32" s="1"/>
  <c r="BA996" i="32"/>
  <c r="AZ996" i="32"/>
  <c r="AH996" i="32"/>
  <c r="BP995" i="32"/>
  <c r="BC995" i="32"/>
  <c r="BE995" i="32" s="1"/>
  <c r="BB995" i="32"/>
  <c r="BD995" i="32" s="1"/>
  <c r="BA995" i="32"/>
  <c r="AZ995" i="32"/>
  <c r="AH995" i="32"/>
  <c r="BP994" i="32"/>
  <c r="BC994" i="32"/>
  <c r="BE994" i="32" s="1"/>
  <c r="BB994" i="32"/>
  <c r="BD994" i="32" s="1"/>
  <c r="BA994" i="32"/>
  <c r="AZ994" i="32"/>
  <c r="AH994" i="32"/>
  <c r="BP993" i="32"/>
  <c r="BC993" i="32"/>
  <c r="BE993" i="32" s="1"/>
  <c r="BB993" i="32"/>
  <c r="BD993" i="32" s="1"/>
  <c r="BA993" i="32"/>
  <c r="AZ993" i="32"/>
  <c r="AH993" i="32"/>
  <c r="BP992" i="32"/>
  <c r="BC992" i="32"/>
  <c r="BE992" i="32" s="1"/>
  <c r="BB992" i="32"/>
  <c r="BD992" i="32" s="1"/>
  <c r="BA992" i="32"/>
  <c r="AZ992" i="32"/>
  <c r="AH992" i="32"/>
  <c r="BP991" i="32"/>
  <c r="BC991" i="32"/>
  <c r="BE991" i="32" s="1"/>
  <c r="BB991" i="32"/>
  <c r="BD991" i="32" s="1"/>
  <c r="BA991" i="32"/>
  <c r="AZ991" i="32"/>
  <c r="AH991" i="32"/>
  <c r="BP990" i="32"/>
  <c r="BD990" i="32"/>
  <c r="BC990" i="32"/>
  <c r="BE990" i="32" s="1"/>
  <c r="BB990" i="32"/>
  <c r="BA990" i="32"/>
  <c r="AZ990" i="32"/>
  <c r="AH990" i="32"/>
  <c r="BP989" i="32"/>
  <c r="BD989" i="32"/>
  <c r="BC989" i="32"/>
  <c r="BE989" i="32" s="1"/>
  <c r="BB989" i="32"/>
  <c r="AH989" i="32"/>
  <c r="BP988" i="32"/>
  <c r="BD988" i="32"/>
  <c r="BC988" i="32"/>
  <c r="BE988" i="32" s="1"/>
  <c r="BB988" i="32"/>
  <c r="BA988" i="32"/>
  <c r="AZ988" i="32"/>
  <c r="AH988" i="32"/>
  <c r="BP987" i="32"/>
  <c r="BC987" i="32"/>
  <c r="BE987" i="32" s="1"/>
  <c r="BB987" i="32"/>
  <c r="BD987" i="32" s="1"/>
  <c r="BA987" i="32"/>
  <c r="AZ987" i="32"/>
  <c r="AH987" i="32"/>
  <c r="BP986" i="32"/>
  <c r="BC986" i="32"/>
  <c r="BE986" i="32" s="1"/>
  <c r="BB986" i="32"/>
  <c r="BD986" i="32" s="1"/>
  <c r="BA986" i="32"/>
  <c r="AZ986" i="32"/>
  <c r="AH986" i="32"/>
  <c r="BP985" i="32"/>
  <c r="BC985" i="32"/>
  <c r="BE985" i="32" s="1"/>
  <c r="BB985" i="32"/>
  <c r="BD985" i="32" s="1"/>
  <c r="BA985" i="32"/>
  <c r="AZ985" i="32"/>
  <c r="AH985" i="32"/>
  <c r="BP984" i="32"/>
  <c r="BC984" i="32"/>
  <c r="BE984" i="32" s="1"/>
  <c r="BB984" i="32"/>
  <c r="BD984" i="32" s="1"/>
  <c r="BA984" i="32"/>
  <c r="AZ984" i="32"/>
  <c r="AH984" i="32"/>
  <c r="BP983" i="32"/>
  <c r="BC983" i="32"/>
  <c r="BE983" i="32" s="1"/>
  <c r="BB983" i="32"/>
  <c r="BD983" i="32" s="1"/>
  <c r="BA983" i="32"/>
  <c r="AZ983" i="32"/>
  <c r="AH983" i="32"/>
  <c r="BP982" i="32"/>
  <c r="BC982" i="32"/>
  <c r="BE982" i="32" s="1"/>
  <c r="BB982" i="32"/>
  <c r="BD982" i="32" s="1"/>
  <c r="BA982" i="32"/>
  <c r="AZ982" i="32"/>
  <c r="AH982" i="32"/>
  <c r="BP981" i="32"/>
  <c r="BC981" i="32"/>
  <c r="BE981" i="32" s="1"/>
  <c r="BB981" i="32"/>
  <c r="BD981" i="32" s="1"/>
  <c r="BA981" i="32"/>
  <c r="AZ981" i="32"/>
  <c r="AH981" i="32"/>
  <c r="BP980" i="32"/>
  <c r="BC980" i="32"/>
  <c r="BE980" i="32" s="1"/>
  <c r="BB980" i="32"/>
  <c r="BD980" i="32" s="1"/>
  <c r="BA980" i="32"/>
  <c r="AZ980" i="32"/>
  <c r="AH980" i="32"/>
  <c r="BP979" i="32"/>
  <c r="BC979" i="32"/>
  <c r="BE979" i="32" s="1"/>
  <c r="BB979" i="32"/>
  <c r="BD979" i="32" s="1"/>
  <c r="BA979" i="32"/>
  <c r="AZ979" i="32"/>
  <c r="AH979" i="32"/>
  <c r="BP978" i="32"/>
  <c r="BC978" i="32"/>
  <c r="BE978" i="32" s="1"/>
  <c r="BB978" i="32"/>
  <c r="BD978" i="32" s="1"/>
  <c r="BA978" i="32"/>
  <c r="AZ978" i="32"/>
  <c r="AH978" i="32"/>
  <c r="BP977" i="32"/>
  <c r="BC977" i="32"/>
  <c r="BE977" i="32" s="1"/>
  <c r="BB977" i="32"/>
  <c r="BD977" i="32" s="1"/>
  <c r="BA977" i="32"/>
  <c r="AH977" i="32"/>
  <c r="BP976" i="32"/>
  <c r="BC976" i="32"/>
  <c r="BE976" i="32" s="1"/>
  <c r="BB976" i="32"/>
  <c r="BD976" i="32" s="1"/>
  <c r="BA976" i="32"/>
  <c r="AZ976" i="32"/>
  <c r="AH976" i="32"/>
  <c r="BP975" i="32"/>
  <c r="BC975" i="32"/>
  <c r="BE975" i="32" s="1"/>
  <c r="BB975" i="32"/>
  <c r="BD975" i="32" s="1"/>
  <c r="BA975" i="32"/>
  <c r="AZ975" i="32"/>
  <c r="AH975" i="32"/>
  <c r="BP974" i="32"/>
  <c r="BC974" i="32"/>
  <c r="BE974" i="32" s="1"/>
  <c r="BB974" i="32"/>
  <c r="BD974" i="32" s="1"/>
  <c r="BA974" i="32"/>
  <c r="AZ974" i="32"/>
  <c r="AH974" i="32"/>
  <c r="BP973" i="32"/>
  <c r="BE973" i="32"/>
  <c r="BC973" i="32"/>
  <c r="BB973" i="32"/>
  <c r="BD973" i="32" s="1"/>
  <c r="BA973" i="32"/>
  <c r="AZ973" i="32"/>
  <c r="AH973" i="32"/>
  <c r="BP972" i="32"/>
  <c r="BC972" i="32"/>
  <c r="BE972" i="32" s="1"/>
  <c r="BB972" i="32"/>
  <c r="BD972" i="32" s="1"/>
  <c r="BA972" i="32"/>
  <c r="AZ972" i="32"/>
  <c r="AH972" i="32"/>
  <c r="BP971" i="32"/>
  <c r="BC971" i="32"/>
  <c r="BE971" i="32" s="1"/>
  <c r="BB971" i="32"/>
  <c r="BD971" i="32" s="1"/>
  <c r="BA971" i="32"/>
  <c r="AZ971" i="32"/>
  <c r="AH971" i="32"/>
  <c r="BP970" i="32"/>
  <c r="BC970" i="32"/>
  <c r="BE970" i="32" s="1"/>
  <c r="BB970" i="32"/>
  <c r="BD970" i="32" s="1"/>
  <c r="BA970" i="32"/>
  <c r="AZ970" i="32"/>
  <c r="AH970" i="32"/>
  <c r="BP969" i="32"/>
  <c r="BC969" i="32"/>
  <c r="BE969" i="32" s="1"/>
  <c r="BB969" i="32"/>
  <c r="BD969" i="32" s="1"/>
  <c r="BA969" i="32"/>
  <c r="AZ969" i="32"/>
  <c r="AH969" i="32"/>
  <c r="BP968" i="32"/>
  <c r="BC968" i="32"/>
  <c r="BE968" i="32" s="1"/>
  <c r="BB968" i="32"/>
  <c r="BD968" i="32" s="1"/>
  <c r="BA968" i="32"/>
  <c r="AZ968" i="32"/>
  <c r="AH968" i="32"/>
  <c r="BP967" i="32"/>
  <c r="BC967" i="32"/>
  <c r="BE967" i="32" s="1"/>
  <c r="BB967" i="32"/>
  <c r="BD967" i="32" s="1"/>
  <c r="BA967" i="32"/>
  <c r="AZ967" i="32"/>
  <c r="AH967" i="32"/>
  <c r="BP966" i="32"/>
  <c r="BC966" i="32"/>
  <c r="BE966" i="32" s="1"/>
  <c r="BB966" i="32"/>
  <c r="BD966" i="32" s="1"/>
  <c r="BA966" i="32"/>
  <c r="AZ966" i="32"/>
  <c r="AH966" i="32"/>
  <c r="BP965" i="32"/>
  <c r="BC965" i="32"/>
  <c r="BE965" i="32" s="1"/>
  <c r="BB965" i="32"/>
  <c r="BD965" i="32" s="1"/>
  <c r="BA965" i="32"/>
  <c r="AZ965" i="32"/>
  <c r="AH965" i="32"/>
  <c r="BP964" i="32"/>
  <c r="BC964" i="32"/>
  <c r="BE964" i="32" s="1"/>
  <c r="BB964" i="32"/>
  <c r="BD964" i="32" s="1"/>
  <c r="BA964" i="32"/>
  <c r="AZ964" i="32"/>
  <c r="AH964" i="32"/>
  <c r="BP963" i="32"/>
  <c r="BC963" i="32"/>
  <c r="BE963" i="32" s="1"/>
  <c r="BB963" i="32"/>
  <c r="BD963" i="32" s="1"/>
  <c r="BA963" i="32"/>
  <c r="AZ963" i="32"/>
  <c r="AH963" i="32"/>
  <c r="BP962" i="32"/>
  <c r="BC962" i="32"/>
  <c r="BE962" i="32" s="1"/>
  <c r="BB962" i="32"/>
  <c r="BD962" i="32" s="1"/>
  <c r="BA962" i="32"/>
  <c r="AZ962" i="32"/>
  <c r="AH962" i="32"/>
  <c r="BP961" i="32"/>
  <c r="BC961" i="32"/>
  <c r="BE961" i="32" s="1"/>
  <c r="BB961" i="32"/>
  <c r="BD961" i="32" s="1"/>
  <c r="BA961" i="32"/>
  <c r="AZ961" i="32"/>
  <c r="AH961" i="32"/>
  <c r="BP960" i="32"/>
  <c r="BD960" i="32"/>
  <c r="BC960" i="32"/>
  <c r="BE960" i="32" s="1"/>
  <c r="BB960" i="32"/>
  <c r="BA960" i="32"/>
  <c r="AZ960" i="32"/>
  <c r="AH960" i="32"/>
  <c r="BP959" i="32"/>
  <c r="BC959" i="32"/>
  <c r="BE959" i="32" s="1"/>
  <c r="BB959" i="32"/>
  <c r="BD959" i="32" s="1"/>
  <c r="AH959" i="32"/>
  <c r="BP958" i="32"/>
  <c r="BD958" i="32"/>
  <c r="BC958" i="32"/>
  <c r="BE958" i="32" s="1"/>
  <c r="BB958" i="32"/>
  <c r="BA958" i="32"/>
  <c r="AZ958" i="32"/>
  <c r="AH958" i="32"/>
  <c r="BP957" i="32"/>
  <c r="BC957" i="32"/>
  <c r="BE957" i="32" s="1"/>
  <c r="BB957" i="32"/>
  <c r="BD957" i="32" s="1"/>
  <c r="AZ957" i="32"/>
  <c r="AH957" i="32"/>
  <c r="BP956" i="32"/>
  <c r="BD956" i="32"/>
  <c r="BC956" i="32"/>
  <c r="BE956" i="32" s="1"/>
  <c r="BB956" i="32"/>
  <c r="BA956" i="32"/>
  <c r="AZ956" i="32"/>
  <c r="AH956" i="32"/>
  <c r="BP955" i="32"/>
  <c r="BC955" i="32"/>
  <c r="BE955" i="32" s="1"/>
  <c r="BB955" i="32"/>
  <c r="BD955" i="32" s="1"/>
  <c r="BA955" i="32"/>
  <c r="AZ955" i="32"/>
  <c r="AH955" i="32"/>
  <c r="BP954" i="32"/>
  <c r="BC954" i="32"/>
  <c r="BE954" i="32" s="1"/>
  <c r="BB954" i="32"/>
  <c r="BD954" i="32" s="1"/>
  <c r="BA954" i="32"/>
  <c r="AZ954" i="32"/>
  <c r="AH954" i="32"/>
  <c r="BP953" i="32"/>
  <c r="BC953" i="32"/>
  <c r="BE953" i="32" s="1"/>
  <c r="BB953" i="32"/>
  <c r="BD953" i="32" s="1"/>
  <c r="BA953" i="32"/>
  <c r="AZ953" i="32"/>
  <c r="AH953" i="32"/>
  <c r="BP952" i="32"/>
  <c r="BE952" i="32"/>
  <c r="BC952" i="32"/>
  <c r="BB952" i="32"/>
  <c r="BD952" i="32" s="1"/>
  <c r="BA952" i="32"/>
  <c r="AZ952" i="32"/>
  <c r="AH952" i="32"/>
  <c r="BP951" i="32"/>
  <c r="BC951" i="32"/>
  <c r="BE951" i="32" s="1"/>
  <c r="BB951" i="32"/>
  <c r="BD951" i="32" s="1"/>
  <c r="BA951" i="32"/>
  <c r="AZ951" i="32"/>
  <c r="AH951" i="32"/>
  <c r="BP950" i="32"/>
  <c r="BC950" i="32"/>
  <c r="BE950" i="32" s="1"/>
  <c r="BB950" i="32"/>
  <c r="BD950" i="32" s="1"/>
  <c r="BA950" i="32"/>
  <c r="AZ950" i="32"/>
  <c r="AH950" i="32"/>
  <c r="BP949" i="32"/>
  <c r="BC949" i="32"/>
  <c r="BE949" i="32" s="1"/>
  <c r="BB949" i="32"/>
  <c r="BD949" i="32" s="1"/>
  <c r="BA949" i="32"/>
  <c r="AH949" i="32"/>
  <c r="BP948" i="32"/>
  <c r="BC948" i="32"/>
  <c r="BE948" i="32" s="1"/>
  <c r="BB948" i="32"/>
  <c r="BD948" i="32" s="1"/>
  <c r="BA948" i="32"/>
  <c r="AZ948" i="32"/>
  <c r="AH948" i="32"/>
  <c r="BP947" i="32"/>
  <c r="BC947" i="32"/>
  <c r="BE947" i="32" s="1"/>
  <c r="BB947" i="32"/>
  <c r="BD947" i="32" s="1"/>
  <c r="BA947" i="32"/>
  <c r="AZ947" i="32"/>
  <c r="AH947" i="32"/>
  <c r="BP946" i="32"/>
  <c r="BC946" i="32"/>
  <c r="BE946" i="32" s="1"/>
  <c r="BB946" i="32"/>
  <c r="BD946" i="32" s="1"/>
  <c r="BA946" i="32"/>
  <c r="AZ946" i="32"/>
  <c r="AH946" i="32"/>
  <c r="BP945" i="32"/>
  <c r="BC945" i="32"/>
  <c r="BE945" i="32" s="1"/>
  <c r="BB945" i="32"/>
  <c r="BD945" i="32" s="1"/>
  <c r="AZ945" i="32"/>
  <c r="AH945" i="32"/>
  <c r="BP944" i="32"/>
  <c r="BC944" i="32"/>
  <c r="BE944" i="32" s="1"/>
  <c r="BB944" i="32"/>
  <c r="BD944" i="32" s="1"/>
  <c r="BA944" i="32"/>
  <c r="AZ944" i="32"/>
  <c r="AH944" i="32"/>
  <c r="BP943" i="32"/>
  <c r="BC943" i="32"/>
  <c r="BE943" i="32" s="1"/>
  <c r="BB943" i="32"/>
  <c r="BD943" i="32" s="1"/>
  <c r="BA943" i="32"/>
  <c r="AZ943" i="32"/>
  <c r="AH943" i="32"/>
  <c r="BP942" i="32"/>
  <c r="BC942" i="32"/>
  <c r="BE942" i="32" s="1"/>
  <c r="BB942" i="32"/>
  <c r="BD942" i="32" s="1"/>
  <c r="BA942" i="32"/>
  <c r="AZ942" i="32"/>
  <c r="AH942" i="32"/>
  <c r="BP941" i="32"/>
  <c r="BC941" i="32"/>
  <c r="BE941" i="32" s="1"/>
  <c r="BB941" i="32"/>
  <c r="BD941" i="32" s="1"/>
  <c r="BA941" i="32"/>
  <c r="AZ941" i="32"/>
  <c r="AH941" i="32"/>
  <c r="BP940" i="32"/>
  <c r="BC940" i="32"/>
  <c r="BE940" i="32" s="1"/>
  <c r="BB940" i="32"/>
  <c r="BD940" i="32" s="1"/>
  <c r="BA940" i="32"/>
  <c r="AZ940" i="32"/>
  <c r="AH940" i="32"/>
  <c r="BP939" i="32"/>
  <c r="BD939" i="32"/>
  <c r="BC939" i="32"/>
  <c r="BE939" i="32" s="1"/>
  <c r="BB939" i="32"/>
  <c r="BA939" i="32"/>
  <c r="AH939" i="32"/>
  <c r="BP938" i="32"/>
  <c r="BC938" i="32"/>
  <c r="BE938" i="32" s="1"/>
  <c r="BB938" i="32"/>
  <c r="BD938" i="32" s="1"/>
  <c r="BA938" i="32"/>
  <c r="AZ938" i="32"/>
  <c r="AH938" i="32"/>
  <c r="BP937" i="32"/>
  <c r="BC937" i="32"/>
  <c r="BE937" i="32" s="1"/>
  <c r="BB937" i="32"/>
  <c r="BD937" i="32" s="1"/>
  <c r="BA937" i="32"/>
  <c r="AZ937" i="32"/>
  <c r="AH937" i="32"/>
  <c r="BP936" i="32"/>
  <c r="BC936" i="32"/>
  <c r="BE936" i="32" s="1"/>
  <c r="BB936" i="32"/>
  <c r="BD936" i="32" s="1"/>
  <c r="BA936" i="32"/>
  <c r="AZ936" i="32"/>
  <c r="AH936" i="32"/>
  <c r="BP935" i="32"/>
  <c r="BC935" i="32"/>
  <c r="BE935" i="32" s="1"/>
  <c r="BB935" i="32"/>
  <c r="BD935" i="32" s="1"/>
  <c r="AZ935" i="32"/>
  <c r="AH935" i="32"/>
  <c r="BP934" i="32"/>
  <c r="BC934" i="32"/>
  <c r="BE934" i="32" s="1"/>
  <c r="BB934" i="32"/>
  <c r="BD934" i="32" s="1"/>
  <c r="AH934" i="32"/>
  <c r="BP933" i="32"/>
  <c r="BE933" i="32"/>
  <c r="BC933" i="32"/>
  <c r="BB933" i="32"/>
  <c r="BD933" i="32" s="1"/>
  <c r="BA933" i="32"/>
  <c r="AZ933" i="32"/>
  <c r="AH933" i="32"/>
  <c r="BP932" i="32"/>
  <c r="BC932" i="32"/>
  <c r="BE932" i="32" s="1"/>
  <c r="BB932" i="32"/>
  <c r="BD932" i="32" s="1"/>
  <c r="BA932" i="32"/>
  <c r="AH932" i="32"/>
  <c r="BP931" i="32"/>
  <c r="BC931" i="32"/>
  <c r="BE931" i="32" s="1"/>
  <c r="BB931" i="32"/>
  <c r="BD931" i="32" s="1"/>
  <c r="BA931" i="32"/>
  <c r="AZ931" i="32"/>
  <c r="AH931" i="32"/>
  <c r="BP930" i="32"/>
  <c r="BC930" i="32"/>
  <c r="BE930" i="32" s="1"/>
  <c r="BB930" i="32"/>
  <c r="BD930" i="32" s="1"/>
  <c r="BA930" i="32"/>
  <c r="AZ930" i="32"/>
  <c r="AH930" i="32"/>
  <c r="BP929" i="32"/>
  <c r="BD929" i="32"/>
  <c r="BC929" i="32"/>
  <c r="BE929" i="32" s="1"/>
  <c r="BB929" i="32"/>
  <c r="BA929" i="32"/>
  <c r="AZ929" i="32"/>
  <c r="AH929" i="32"/>
  <c r="BP928" i="32"/>
  <c r="BC928" i="32"/>
  <c r="BE928" i="32" s="1"/>
  <c r="BB928" i="32"/>
  <c r="BD928" i="32" s="1"/>
  <c r="BA928" i="32"/>
  <c r="AZ928" i="32"/>
  <c r="AH928" i="32"/>
  <c r="BP927" i="32"/>
  <c r="BC927" i="32"/>
  <c r="BE927" i="32" s="1"/>
  <c r="BB927" i="32"/>
  <c r="BD927" i="32" s="1"/>
  <c r="BA927" i="32"/>
  <c r="AZ927" i="32"/>
  <c r="AH927" i="32"/>
  <c r="BP926" i="32"/>
  <c r="BC926" i="32"/>
  <c r="BE926" i="32" s="1"/>
  <c r="BB926" i="32"/>
  <c r="BD926" i="32" s="1"/>
  <c r="BA926" i="32"/>
  <c r="AZ926" i="32"/>
  <c r="AH926" i="32"/>
  <c r="BP925" i="32"/>
  <c r="BC925" i="32"/>
  <c r="BE925" i="32" s="1"/>
  <c r="BB925" i="32"/>
  <c r="BD925" i="32" s="1"/>
  <c r="BA925" i="32"/>
  <c r="AZ925" i="32"/>
  <c r="AH925" i="32"/>
  <c r="BP924" i="32"/>
  <c r="BC924" i="32"/>
  <c r="BE924" i="32" s="1"/>
  <c r="BB924" i="32"/>
  <c r="BD924" i="32" s="1"/>
  <c r="BA924" i="32"/>
  <c r="AH924" i="32"/>
  <c r="BP923" i="32"/>
  <c r="BC923" i="32"/>
  <c r="BE923" i="32" s="1"/>
  <c r="BB923" i="32"/>
  <c r="BD923" i="32" s="1"/>
  <c r="BA923" i="32"/>
  <c r="AZ923" i="32"/>
  <c r="AH923" i="32"/>
  <c r="BP922" i="32"/>
  <c r="BC922" i="32"/>
  <c r="BE922" i="32" s="1"/>
  <c r="BB922" i="32"/>
  <c r="BD922" i="32" s="1"/>
  <c r="BA922" i="32"/>
  <c r="AZ922" i="32"/>
  <c r="AH922" i="32"/>
  <c r="BP921" i="32"/>
  <c r="BC921" i="32"/>
  <c r="BE921" i="32" s="1"/>
  <c r="BB921" i="32"/>
  <c r="BD921" i="32" s="1"/>
  <c r="BA921" i="32"/>
  <c r="AZ921" i="32"/>
  <c r="AH921" i="32"/>
  <c r="BP920" i="32"/>
  <c r="BC920" i="32"/>
  <c r="BE920" i="32" s="1"/>
  <c r="BB920" i="32"/>
  <c r="BD920" i="32" s="1"/>
  <c r="BA920" i="32"/>
  <c r="AZ920" i="32"/>
  <c r="AH920" i="32"/>
  <c r="BP919" i="32"/>
  <c r="BC919" i="32"/>
  <c r="BE919" i="32" s="1"/>
  <c r="BB919" i="32"/>
  <c r="BD919" i="32" s="1"/>
  <c r="BA919" i="32"/>
  <c r="AZ919" i="32"/>
  <c r="AH919" i="32"/>
  <c r="BP918" i="32"/>
  <c r="BC918" i="32"/>
  <c r="BE918" i="32" s="1"/>
  <c r="BB918" i="32"/>
  <c r="BD918" i="32" s="1"/>
  <c r="BA918" i="32"/>
  <c r="AZ918" i="32"/>
  <c r="AH918" i="32"/>
  <c r="BP917" i="32"/>
  <c r="BC917" i="32"/>
  <c r="BE917" i="32" s="1"/>
  <c r="BB917" i="32"/>
  <c r="BD917" i="32" s="1"/>
  <c r="BA917" i="32"/>
  <c r="AZ917" i="32"/>
  <c r="AH917" i="32"/>
  <c r="BP916" i="32"/>
  <c r="BD916" i="32"/>
  <c r="BC916" i="32"/>
  <c r="BE916" i="32" s="1"/>
  <c r="BB916" i="32"/>
  <c r="BA916" i="32"/>
  <c r="AZ916" i="32"/>
  <c r="AH916" i="32"/>
  <c r="BP915" i="32"/>
  <c r="BC915" i="32"/>
  <c r="BE915" i="32" s="1"/>
  <c r="BB915" i="32"/>
  <c r="BD915" i="32" s="1"/>
  <c r="BA915" i="32"/>
  <c r="AH915" i="32"/>
  <c r="BP914" i="32"/>
  <c r="BC914" i="32"/>
  <c r="BE914" i="32" s="1"/>
  <c r="BB914" i="32"/>
  <c r="BD914" i="32" s="1"/>
  <c r="BA914" i="32"/>
  <c r="AZ914" i="32"/>
  <c r="AH914" i="32"/>
  <c r="BP913" i="32"/>
  <c r="BC913" i="32"/>
  <c r="BE913" i="32" s="1"/>
  <c r="BB913" i="32"/>
  <c r="BD913" i="32" s="1"/>
  <c r="BA913" i="32"/>
  <c r="AZ913" i="32"/>
  <c r="AH913" i="32"/>
  <c r="BP912" i="32"/>
  <c r="BC912" i="32"/>
  <c r="BE912" i="32" s="1"/>
  <c r="BB912" i="32"/>
  <c r="BD912" i="32" s="1"/>
  <c r="BA912" i="32"/>
  <c r="AZ912" i="32"/>
  <c r="AH912" i="32"/>
  <c r="BP911" i="32"/>
  <c r="BC911" i="32"/>
  <c r="BE911" i="32" s="1"/>
  <c r="BB911" i="32"/>
  <c r="BD911" i="32" s="1"/>
  <c r="BA911" i="32"/>
  <c r="AZ911" i="32"/>
  <c r="AH911" i="32"/>
  <c r="BP910" i="32"/>
  <c r="BC910" i="32"/>
  <c r="BE910" i="32" s="1"/>
  <c r="BB910" i="32"/>
  <c r="BD910" i="32" s="1"/>
  <c r="BA910" i="32"/>
  <c r="AZ910" i="32"/>
  <c r="AH910" i="32"/>
  <c r="BP909" i="32"/>
  <c r="BC909" i="32"/>
  <c r="BE909" i="32" s="1"/>
  <c r="BB909" i="32"/>
  <c r="BD909" i="32" s="1"/>
  <c r="BA909" i="32"/>
  <c r="AZ909" i="32"/>
  <c r="AH909" i="32"/>
  <c r="BP908" i="32"/>
  <c r="BC908" i="32"/>
  <c r="BE908" i="32" s="1"/>
  <c r="BB908" i="32"/>
  <c r="BD908" i="32" s="1"/>
  <c r="BA908" i="32"/>
  <c r="AZ908" i="32"/>
  <c r="AH908" i="32"/>
  <c r="BP907" i="32"/>
  <c r="BC907" i="32"/>
  <c r="BE907" i="32" s="1"/>
  <c r="BB907" i="32"/>
  <c r="BD907" i="32" s="1"/>
  <c r="BA907" i="32"/>
  <c r="AZ907" i="32"/>
  <c r="AH907" i="32"/>
  <c r="BP906" i="32"/>
  <c r="BC906" i="32"/>
  <c r="BE906" i="32" s="1"/>
  <c r="BB906" i="32"/>
  <c r="BD906" i="32" s="1"/>
  <c r="BA906" i="32"/>
  <c r="AZ906" i="32"/>
  <c r="AH906" i="32"/>
  <c r="BP905" i="32"/>
  <c r="BC905" i="32"/>
  <c r="BE905" i="32" s="1"/>
  <c r="BB905" i="32"/>
  <c r="BD905" i="32" s="1"/>
  <c r="BA905" i="32"/>
  <c r="AZ905" i="32"/>
  <c r="AH905" i="32"/>
  <c r="BP904" i="32"/>
  <c r="BC904" i="32"/>
  <c r="BE904" i="32" s="1"/>
  <c r="BB904" i="32"/>
  <c r="BD904" i="32" s="1"/>
  <c r="BA904" i="32"/>
  <c r="AZ904" i="32"/>
  <c r="AH904" i="32"/>
  <c r="BP903" i="32"/>
  <c r="BD903" i="32"/>
  <c r="BC903" i="32"/>
  <c r="BE903" i="32" s="1"/>
  <c r="BB903" i="32"/>
  <c r="BA903" i="32"/>
  <c r="AZ903" i="32"/>
  <c r="AH903" i="32"/>
  <c r="BP902" i="32"/>
  <c r="BC902" i="32"/>
  <c r="BE902" i="32" s="1"/>
  <c r="BB902" i="32"/>
  <c r="BD902" i="32" s="1"/>
  <c r="BA902" i="32"/>
  <c r="AZ902" i="32"/>
  <c r="AH902" i="32"/>
  <c r="BP901" i="32"/>
  <c r="BC901" i="32"/>
  <c r="BE901" i="32" s="1"/>
  <c r="BB901" i="32"/>
  <c r="BD901" i="32" s="1"/>
  <c r="BA901" i="32"/>
  <c r="AZ901" i="32"/>
  <c r="AH901" i="32"/>
  <c r="BP900" i="32"/>
  <c r="BC900" i="32"/>
  <c r="BE900" i="32" s="1"/>
  <c r="BB900" i="32"/>
  <c r="BD900" i="32" s="1"/>
  <c r="BA900" i="32"/>
  <c r="AZ900" i="32"/>
  <c r="AH900" i="32"/>
  <c r="BP899" i="32"/>
  <c r="BC899" i="32"/>
  <c r="BE899" i="32" s="1"/>
  <c r="BB899" i="32"/>
  <c r="BD899" i="32" s="1"/>
  <c r="BA899" i="32"/>
  <c r="AZ899" i="32"/>
  <c r="AH899" i="32"/>
  <c r="BP898" i="32"/>
  <c r="BC898" i="32"/>
  <c r="BE898" i="32" s="1"/>
  <c r="BB898" i="32"/>
  <c r="BD898" i="32" s="1"/>
  <c r="BA898" i="32"/>
  <c r="AZ898" i="32"/>
  <c r="AH898" i="32"/>
  <c r="BP897" i="32"/>
  <c r="BC897" i="32"/>
  <c r="BE897" i="32" s="1"/>
  <c r="BB897" i="32"/>
  <c r="BD897" i="32" s="1"/>
  <c r="BA897" i="32"/>
  <c r="AZ897" i="32"/>
  <c r="AH897" i="32"/>
  <c r="BP896" i="32"/>
  <c r="BC896" i="32"/>
  <c r="BE896" i="32" s="1"/>
  <c r="BB896" i="32"/>
  <c r="BD896" i="32" s="1"/>
  <c r="AH896" i="32"/>
  <c r="BP895" i="32"/>
  <c r="BC895" i="32"/>
  <c r="BE895" i="32" s="1"/>
  <c r="BB895" i="32"/>
  <c r="BD895" i="32" s="1"/>
  <c r="BA895" i="32"/>
  <c r="AZ895" i="32"/>
  <c r="AH895" i="32"/>
  <c r="BP894" i="32"/>
  <c r="BC894" i="32"/>
  <c r="BE894" i="32" s="1"/>
  <c r="BB894" i="32"/>
  <c r="BD894" i="32" s="1"/>
  <c r="BA894" i="32"/>
  <c r="AZ894" i="32"/>
  <c r="AH894" i="32"/>
  <c r="BP893" i="32"/>
  <c r="BC893" i="32"/>
  <c r="BE893" i="32" s="1"/>
  <c r="BB893" i="32"/>
  <c r="BD893" i="32" s="1"/>
  <c r="BA893" i="32"/>
  <c r="AZ893" i="32"/>
  <c r="AH893" i="32"/>
  <c r="BP892" i="32"/>
  <c r="BC892" i="32"/>
  <c r="BE892" i="32" s="1"/>
  <c r="BB892" i="32"/>
  <c r="BD892" i="32" s="1"/>
  <c r="BA892" i="32"/>
  <c r="AZ892" i="32"/>
  <c r="AH892" i="32"/>
  <c r="BP891" i="32"/>
  <c r="BC891" i="32"/>
  <c r="BE891" i="32" s="1"/>
  <c r="BB891" i="32"/>
  <c r="BD891" i="32" s="1"/>
  <c r="BA891" i="32"/>
  <c r="AZ891" i="32"/>
  <c r="AH891" i="32"/>
  <c r="BP890" i="32"/>
  <c r="BC890" i="32"/>
  <c r="BE890" i="32" s="1"/>
  <c r="BB890" i="32"/>
  <c r="BD890" i="32" s="1"/>
  <c r="BA890" i="32"/>
  <c r="AZ890" i="32"/>
  <c r="AH890" i="32"/>
  <c r="BP889" i="32"/>
  <c r="BC889" i="32"/>
  <c r="BE889" i="32" s="1"/>
  <c r="BB889" i="32"/>
  <c r="BD889" i="32" s="1"/>
  <c r="AH889" i="32"/>
  <c r="BP888" i="32"/>
  <c r="BC888" i="32"/>
  <c r="BE888" i="32" s="1"/>
  <c r="BB888" i="32"/>
  <c r="BD888" i="32" s="1"/>
  <c r="BA888" i="32"/>
  <c r="AZ888" i="32"/>
  <c r="AH888" i="32"/>
  <c r="BP887" i="32"/>
  <c r="BC887" i="32"/>
  <c r="BE887" i="32" s="1"/>
  <c r="BB887" i="32"/>
  <c r="BD887" i="32" s="1"/>
  <c r="BA887" i="32"/>
  <c r="AZ887" i="32"/>
  <c r="AH887" i="32"/>
  <c r="BP886" i="32"/>
  <c r="BC886" i="32"/>
  <c r="BE886" i="32" s="1"/>
  <c r="BB886" i="32"/>
  <c r="BD886" i="32" s="1"/>
  <c r="BA886" i="32"/>
  <c r="AZ886" i="32"/>
  <c r="AH886" i="32"/>
  <c r="BP885" i="32"/>
  <c r="BC885" i="32"/>
  <c r="BE885" i="32" s="1"/>
  <c r="BB885" i="32"/>
  <c r="BD885" i="32" s="1"/>
  <c r="AZ885" i="32"/>
  <c r="AH885" i="32"/>
  <c r="BP884" i="32"/>
  <c r="BC884" i="32"/>
  <c r="BE884" i="32" s="1"/>
  <c r="BB884" i="32"/>
  <c r="BD884" i="32" s="1"/>
  <c r="BA884" i="32"/>
  <c r="AZ884" i="32"/>
  <c r="AH884" i="32"/>
  <c r="BP883" i="32"/>
  <c r="BC883" i="32"/>
  <c r="BE883" i="32" s="1"/>
  <c r="BB883" i="32"/>
  <c r="BD883" i="32" s="1"/>
  <c r="BA883" i="32"/>
  <c r="AZ883" i="32"/>
  <c r="AH883" i="32"/>
  <c r="BP882" i="32"/>
  <c r="BC882" i="32"/>
  <c r="BE882" i="32" s="1"/>
  <c r="BB882" i="32"/>
  <c r="BD882" i="32" s="1"/>
  <c r="BA882" i="32"/>
  <c r="AZ882" i="32"/>
  <c r="AH882" i="32"/>
  <c r="BP881" i="32"/>
  <c r="BC881" i="32"/>
  <c r="BE881" i="32" s="1"/>
  <c r="BB881" i="32"/>
  <c r="BD881" i="32" s="1"/>
  <c r="BA881" i="32"/>
  <c r="AZ881" i="32"/>
  <c r="AH881" i="32"/>
  <c r="BP880" i="32"/>
  <c r="BC880" i="32"/>
  <c r="BE880" i="32" s="1"/>
  <c r="BB880" i="32"/>
  <c r="BD880" i="32" s="1"/>
  <c r="BA880" i="32"/>
  <c r="AZ880" i="32"/>
  <c r="AH880" i="32"/>
  <c r="BP879" i="32"/>
  <c r="BC879" i="32"/>
  <c r="BE879" i="32" s="1"/>
  <c r="BB879" i="32"/>
  <c r="BD879" i="32" s="1"/>
  <c r="BA879" i="32"/>
  <c r="AZ879" i="32"/>
  <c r="AH879" i="32"/>
  <c r="BP878" i="32"/>
  <c r="BC878" i="32"/>
  <c r="BE878" i="32" s="1"/>
  <c r="BB878" i="32"/>
  <c r="BD878" i="32" s="1"/>
  <c r="BA878" i="32"/>
  <c r="AZ878" i="32"/>
  <c r="AH878" i="32"/>
  <c r="BP877" i="32"/>
  <c r="BC877" i="32"/>
  <c r="BE877" i="32" s="1"/>
  <c r="BB877" i="32"/>
  <c r="BD877" i="32" s="1"/>
  <c r="BA877" i="32"/>
  <c r="AZ877" i="32"/>
  <c r="AH877" i="32"/>
  <c r="BP876" i="32"/>
  <c r="BC876" i="32"/>
  <c r="BE876" i="32" s="1"/>
  <c r="BB876" i="32"/>
  <c r="BD876" i="32" s="1"/>
  <c r="AH876" i="32"/>
  <c r="BP875" i="32"/>
  <c r="BE875" i="32"/>
  <c r="BC875" i="32"/>
  <c r="BB875" i="32"/>
  <c r="BD875" i="32" s="1"/>
  <c r="BA875" i="32"/>
  <c r="AZ875" i="32"/>
  <c r="AH875" i="32"/>
  <c r="BP874" i="32"/>
  <c r="BC874" i="32"/>
  <c r="BE874" i="32" s="1"/>
  <c r="BB874" i="32"/>
  <c r="BD874" i="32" s="1"/>
  <c r="BA874" i="32"/>
  <c r="AZ874" i="32"/>
  <c r="AH874" i="32"/>
  <c r="BP873" i="32"/>
  <c r="BC873" i="32"/>
  <c r="BE873" i="32" s="1"/>
  <c r="BB873" i="32"/>
  <c r="BD873" i="32" s="1"/>
  <c r="AZ873" i="32"/>
  <c r="AH873" i="32"/>
  <c r="BP872" i="32"/>
  <c r="BC872" i="32"/>
  <c r="BE872" i="32" s="1"/>
  <c r="BB872" i="32"/>
  <c r="BD872" i="32" s="1"/>
  <c r="BA872" i="32"/>
  <c r="AZ872" i="32"/>
  <c r="AH872" i="32"/>
  <c r="BP871" i="32"/>
  <c r="BE871" i="32"/>
  <c r="BC871" i="32"/>
  <c r="BB871" i="32"/>
  <c r="BD871" i="32" s="1"/>
  <c r="BA871" i="32"/>
  <c r="AZ871" i="32"/>
  <c r="AH871" i="32"/>
  <c r="BP870" i="32"/>
  <c r="BC870" i="32"/>
  <c r="BE870" i="32" s="1"/>
  <c r="BB870" i="32"/>
  <c r="BD870" i="32" s="1"/>
  <c r="BA870" i="32"/>
  <c r="AZ870" i="32"/>
  <c r="AH870" i="32"/>
  <c r="BP869" i="32"/>
  <c r="BC869" i="32"/>
  <c r="BE869" i="32" s="1"/>
  <c r="BB869" i="32"/>
  <c r="BD869" i="32" s="1"/>
  <c r="BA869" i="32"/>
  <c r="AZ869" i="32"/>
  <c r="AH869" i="32"/>
  <c r="BP868" i="32"/>
  <c r="BC868" i="32"/>
  <c r="BE868" i="32" s="1"/>
  <c r="BB868" i="32"/>
  <c r="BD868" i="32" s="1"/>
  <c r="BA868" i="32"/>
  <c r="AZ868" i="32"/>
  <c r="AH868" i="32"/>
  <c r="BP867" i="32"/>
  <c r="BC867" i="32"/>
  <c r="BE867" i="32" s="1"/>
  <c r="BB867" i="32"/>
  <c r="BD867" i="32" s="1"/>
  <c r="BA867" i="32"/>
  <c r="AZ867" i="32"/>
  <c r="AH867" i="32"/>
  <c r="BP866" i="32"/>
  <c r="BC866" i="32"/>
  <c r="BE866" i="32" s="1"/>
  <c r="BB866" i="32"/>
  <c r="BD866" i="32" s="1"/>
  <c r="BA866" i="32"/>
  <c r="AZ866" i="32"/>
  <c r="AH866" i="32"/>
  <c r="BP865" i="32"/>
  <c r="BC865" i="32"/>
  <c r="BE865" i="32" s="1"/>
  <c r="BB865" i="32"/>
  <c r="BD865" i="32" s="1"/>
  <c r="BA865" i="32"/>
  <c r="AZ865" i="32"/>
  <c r="AH865" i="32"/>
  <c r="BP864" i="32"/>
  <c r="BD864" i="32"/>
  <c r="BC864" i="32"/>
  <c r="BE864" i="32" s="1"/>
  <c r="BB864" i="32"/>
  <c r="BA864" i="32"/>
  <c r="AZ864" i="32"/>
  <c r="AH864" i="32"/>
  <c r="BP863" i="32"/>
  <c r="BD863" i="32"/>
  <c r="BC863" i="32"/>
  <c r="BE863" i="32" s="1"/>
  <c r="BB863" i="32"/>
  <c r="AH863" i="32"/>
  <c r="BP862" i="32"/>
  <c r="BC862" i="32"/>
  <c r="BE862" i="32" s="1"/>
  <c r="BB862" i="32"/>
  <c r="BD862" i="32" s="1"/>
  <c r="BA862" i="32"/>
  <c r="AZ862" i="32"/>
  <c r="AH862" i="32"/>
  <c r="BP861" i="32"/>
  <c r="BC861" i="32"/>
  <c r="BE861" i="32" s="1"/>
  <c r="BB861" i="32"/>
  <c r="BD861" i="32" s="1"/>
  <c r="AZ861" i="32"/>
  <c r="AH861" i="32"/>
  <c r="BP860" i="32"/>
  <c r="BE860" i="32"/>
  <c r="BC860" i="32"/>
  <c r="BB860" i="32"/>
  <c r="BD860" i="32" s="1"/>
  <c r="BA860" i="32"/>
  <c r="AZ860" i="32"/>
  <c r="AH860" i="32"/>
  <c r="BP859" i="32"/>
  <c r="BC859" i="32"/>
  <c r="BE859" i="32" s="1"/>
  <c r="BB859" i="32"/>
  <c r="BD859" i="32" s="1"/>
  <c r="BA859" i="32"/>
  <c r="AZ859" i="32"/>
  <c r="AH859" i="32"/>
  <c r="BP858" i="32"/>
  <c r="BC858" i="32"/>
  <c r="BE858" i="32" s="1"/>
  <c r="BB858" i="32"/>
  <c r="BD858" i="32" s="1"/>
  <c r="BA858" i="32"/>
  <c r="AZ858" i="32"/>
  <c r="AH858" i="32"/>
  <c r="BP857" i="32"/>
  <c r="BC857" i="32"/>
  <c r="BE857" i="32" s="1"/>
  <c r="BB857" i="32"/>
  <c r="BD857" i="32" s="1"/>
  <c r="AZ857" i="32"/>
  <c r="AH857" i="32"/>
  <c r="BP856" i="32"/>
  <c r="BC856" i="32"/>
  <c r="BE856" i="32" s="1"/>
  <c r="BB856" i="32"/>
  <c r="BD856" i="32" s="1"/>
  <c r="BA856" i="32"/>
  <c r="AZ856" i="32"/>
  <c r="AH856" i="32"/>
  <c r="BP855" i="32"/>
  <c r="BC855" i="32"/>
  <c r="BE855" i="32" s="1"/>
  <c r="BB855" i="32"/>
  <c r="BD855" i="32" s="1"/>
  <c r="BA855" i="32"/>
  <c r="AZ855" i="32"/>
  <c r="AH855" i="32"/>
  <c r="BP854" i="32"/>
  <c r="BC854" i="32"/>
  <c r="BE854" i="32" s="1"/>
  <c r="BB854" i="32"/>
  <c r="BD854" i="32" s="1"/>
  <c r="BA854" i="32"/>
  <c r="AZ854" i="32"/>
  <c r="AH854" i="32"/>
  <c r="BP853" i="32"/>
  <c r="BC853" i="32"/>
  <c r="BE853" i="32" s="1"/>
  <c r="BB853" i="32"/>
  <c r="BD853" i="32" s="1"/>
  <c r="BA853" i="32"/>
  <c r="AZ853" i="32"/>
  <c r="AH853" i="32"/>
  <c r="BP852" i="32"/>
  <c r="BC852" i="32"/>
  <c r="BE852" i="32" s="1"/>
  <c r="BB852" i="32"/>
  <c r="BD852" i="32" s="1"/>
  <c r="BA852" i="32"/>
  <c r="AZ852" i="32"/>
  <c r="AH852" i="32"/>
  <c r="BP851" i="32"/>
  <c r="BC851" i="32"/>
  <c r="BE851" i="32" s="1"/>
  <c r="BB851" i="32"/>
  <c r="BD851" i="32" s="1"/>
  <c r="BA851" i="32"/>
  <c r="AZ851" i="32"/>
  <c r="AH851" i="32"/>
  <c r="BP850" i="32"/>
  <c r="BC850" i="32"/>
  <c r="BE850" i="32" s="1"/>
  <c r="BB850" i="32"/>
  <c r="BD850" i="32" s="1"/>
  <c r="BA850" i="32"/>
  <c r="AZ850" i="32"/>
  <c r="AH850" i="32"/>
  <c r="BP849" i="32"/>
  <c r="BC849" i="32"/>
  <c r="BE849" i="32" s="1"/>
  <c r="BB849" i="32"/>
  <c r="BD849" i="32" s="1"/>
  <c r="BA849" i="32"/>
  <c r="AZ849" i="32"/>
  <c r="AH849" i="32"/>
  <c r="BP848" i="32"/>
  <c r="BC848" i="32"/>
  <c r="BE848" i="32" s="1"/>
  <c r="BB848" i="32"/>
  <c r="BD848" i="32" s="1"/>
  <c r="BA848" i="32"/>
  <c r="AZ848" i="32"/>
  <c r="AH848" i="32"/>
  <c r="BP847" i="32"/>
  <c r="BC847" i="32"/>
  <c r="BE847" i="32" s="1"/>
  <c r="BB847" i="32"/>
  <c r="BD847" i="32" s="1"/>
  <c r="BA847" i="32"/>
  <c r="AZ847" i="32"/>
  <c r="AH847" i="32"/>
  <c r="BP846" i="32"/>
  <c r="BC846" i="32"/>
  <c r="BE846" i="32" s="1"/>
  <c r="BB846" i="32"/>
  <c r="BD846" i="32" s="1"/>
  <c r="BA846" i="32"/>
  <c r="AZ846" i="32"/>
  <c r="AH846" i="32"/>
  <c r="BP845" i="32"/>
  <c r="BC845" i="32"/>
  <c r="BE845" i="32" s="1"/>
  <c r="BB845" i="32"/>
  <c r="BD845" i="32" s="1"/>
  <c r="BA845" i="32"/>
  <c r="AZ845" i="32"/>
  <c r="AH845" i="32"/>
  <c r="BP844" i="32"/>
  <c r="BC844" i="32"/>
  <c r="BE844" i="32" s="1"/>
  <c r="BB844" i="32"/>
  <c r="BD844" i="32" s="1"/>
  <c r="BA844" i="32"/>
  <c r="AZ844" i="32"/>
  <c r="AH844" i="32"/>
  <c r="BP843" i="32"/>
  <c r="BC843" i="32"/>
  <c r="BE843" i="32" s="1"/>
  <c r="BB843" i="32"/>
  <c r="BD843" i="32" s="1"/>
  <c r="BA843" i="32"/>
  <c r="AZ843" i="32"/>
  <c r="AH843" i="32"/>
  <c r="BP842" i="32"/>
  <c r="BC842" i="32"/>
  <c r="BE842" i="32" s="1"/>
  <c r="BB842" i="32"/>
  <c r="BD842" i="32" s="1"/>
  <c r="BA842" i="32"/>
  <c r="AZ842" i="32"/>
  <c r="AH842" i="32"/>
  <c r="BP841" i="32"/>
  <c r="BC841" i="32"/>
  <c r="BE841" i="32" s="1"/>
  <c r="BB841" i="32"/>
  <c r="BD841" i="32" s="1"/>
  <c r="BA841" i="32"/>
  <c r="AZ841" i="32"/>
  <c r="AH841" i="32"/>
  <c r="BP840" i="32"/>
  <c r="BC840" i="32"/>
  <c r="BE840" i="32" s="1"/>
  <c r="BB840" i="32"/>
  <c r="BD840" i="32" s="1"/>
  <c r="BA840" i="32"/>
  <c r="AZ840" i="32"/>
  <c r="AH840" i="32"/>
  <c r="BP839" i="32"/>
  <c r="BC839" i="32"/>
  <c r="BE839" i="32" s="1"/>
  <c r="BB839" i="32"/>
  <c r="BD839" i="32" s="1"/>
  <c r="AZ839" i="32"/>
  <c r="AH839" i="32"/>
  <c r="BP838" i="32"/>
  <c r="BE838" i="32"/>
  <c r="BD838" i="32"/>
  <c r="BC838" i="32"/>
  <c r="BB838" i="32"/>
  <c r="BA838" i="32"/>
  <c r="AZ838" i="32"/>
  <c r="AH838" i="32"/>
  <c r="BP837" i="32"/>
  <c r="BC837" i="32"/>
  <c r="BE837" i="32" s="1"/>
  <c r="BB837" i="32"/>
  <c r="BD837" i="32" s="1"/>
  <c r="AZ837" i="32"/>
  <c r="AH837" i="32"/>
  <c r="BP836" i="32"/>
  <c r="BE836" i="32"/>
  <c r="BC836" i="32"/>
  <c r="BB836" i="32"/>
  <c r="BD836" i="32" s="1"/>
  <c r="BA836" i="32"/>
  <c r="AH836" i="32"/>
  <c r="BP835" i="32"/>
  <c r="BC835" i="32"/>
  <c r="BE835" i="32" s="1"/>
  <c r="BB835" i="32"/>
  <c r="BD835" i="32" s="1"/>
  <c r="BA835" i="32"/>
  <c r="AZ835" i="32"/>
  <c r="AH835" i="32"/>
  <c r="BP834" i="32"/>
  <c r="BC834" i="32"/>
  <c r="BE834" i="32" s="1"/>
  <c r="BB834" i="32"/>
  <c r="BD834" i="32" s="1"/>
  <c r="BA834" i="32"/>
  <c r="AZ834" i="32"/>
  <c r="AH834" i="32"/>
  <c r="BP833" i="32"/>
  <c r="BC833" i="32"/>
  <c r="BE833" i="32" s="1"/>
  <c r="BB833" i="32"/>
  <c r="BD833" i="32" s="1"/>
  <c r="BA833" i="32"/>
  <c r="AZ833" i="32"/>
  <c r="AH833" i="32"/>
  <c r="BP832" i="32"/>
  <c r="BC832" i="32"/>
  <c r="BE832" i="32" s="1"/>
  <c r="BB832" i="32"/>
  <c r="BD832" i="32" s="1"/>
  <c r="BA832" i="32"/>
  <c r="AZ832" i="32"/>
  <c r="AH832" i="32"/>
  <c r="BP831" i="32"/>
  <c r="BC831" i="32"/>
  <c r="BE831" i="32" s="1"/>
  <c r="BB831" i="32"/>
  <c r="BD831" i="32" s="1"/>
  <c r="BA831" i="32"/>
  <c r="AZ831" i="32"/>
  <c r="AH831" i="32"/>
  <c r="BP830" i="32"/>
  <c r="BC830" i="32"/>
  <c r="BE830" i="32" s="1"/>
  <c r="BB830" i="32"/>
  <c r="BD830" i="32" s="1"/>
  <c r="BA830" i="32"/>
  <c r="AZ830" i="32"/>
  <c r="AH830" i="32"/>
  <c r="BP829" i="32"/>
  <c r="BC829" i="32"/>
  <c r="BE829" i="32" s="1"/>
  <c r="BB829" i="32"/>
  <c r="BD829" i="32" s="1"/>
  <c r="BA829" i="32"/>
  <c r="AZ829" i="32"/>
  <c r="AH829" i="32"/>
  <c r="BP828" i="32"/>
  <c r="BC828" i="32"/>
  <c r="BE828" i="32" s="1"/>
  <c r="BB828" i="32"/>
  <c r="BD828" i="32" s="1"/>
  <c r="BA828" i="32"/>
  <c r="AH828" i="32"/>
  <c r="BP827" i="32"/>
  <c r="BC827" i="32"/>
  <c r="BE827" i="32" s="1"/>
  <c r="BB827" i="32"/>
  <c r="BD827" i="32" s="1"/>
  <c r="BA827" i="32"/>
  <c r="AZ827" i="32"/>
  <c r="AH827" i="32"/>
  <c r="BP826" i="32"/>
  <c r="BC826" i="32"/>
  <c r="BE826" i="32" s="1"/>
  <c r="BB826" i="32"/>
  <c r="BD826" i="32" s="1"/>
  <c r="BA826" i="32"/>
  <c r="AZ826" i="32"/>
  <c r="AH826" i="32"/>
  <c r="BP825" i="32"/>
  <c r="BC825" i="32"/>
  <c r="BE825" i="32" s="1"/>
  <c r="BB825" i="32"/>
  <c r="BD825" i="32" s="1"/>
  <c r="BA825" i="32"/>
  <c r="AZ825" i="32"/>
  <c r="AH825" i="32"/>
  <c r="BP824" i="32"/>
  <c r="BC824" i="32"/>
  <c r="BE824" i="32" s="1"/>
  <c r="BB824" i="32"/>
  <c r="BD824" i="32" s="1"/>
  <c r="BA824" i="32"/>
  <c r="AZ824" i="32"/>
  <c r="AH824" i="32"/>
  <c r="BP823" i="32"/>
  <c r="BC823" i="32"/>
  <c r="BE823" i="32" s="1"/>
  <c r="BB823" i="32"/>
  <c r="BD823" i="32" s="1"/>
  <c r="BA823" i="32"/>
  <c r="AZ823" i="32"/>
  <c r="AH823" i="32"/>
  <c r="BP822" i="32"/>
  <c r="BC822" i="32"/>
  <c r="BE822" i="32" s="1"/>
  <c r="BB822" i="32"/>
  <c r="BD822" i="32" s="1"/>
  <c r="BA822" i="32"/>
  <c r="AZ822" i="32"/>
  <c r="AH822" i="32"/>
  <c r="BP821" i="32"/>
  <c r="BC821" i="32"/>
  <c r="BE821" i="32" s="1"/>
  <c r="BB821" i="32"/>
  <c r="BD821" i="32" s="1"/>
  <c r="AH821" i="32"/>
  <c r="BP820" i="32"/>
  <c r="BC820" i="32"/>
  <c r="BE820" i="32" s="1"/>
  <c r="BB820" i="32"/>
  <c r="BD820" i="32" s="1"/>
  <c r="BA820" i="32"/>
  <c r="AZ820" i="32"/>
  <c r="AH820" i="32"/>
  <c r="BP819" i="32"/>
  <c r="BC819" i="32"/>
  <c r="BE819" i="32" s="1"/>
  <c r="BB819" i="32"/>
  <c r="BD819" i="32" s="1"/>
  <c r="BA819" i="32"/>
  <c r="AZ819" i="32"/>
  <c r="AH819" i="32"/>
  <c r="BP818" i="32"/>
  <c r="BC818" i="32"/>
  <c r="BE818" i="32" s="1"/>
  <c r="BB818" i="32"/>
  <c r="BD818" i="32" s="1"/>
  <c r="BA818" i="32"/>
  <c r="AZ818" i="32"/>
  <c r="AH818" i="32"/>
  <c r="BP817" i="32"/>
  <c r="BC817" i="32"/>
  <c r="BE817" i="32" s="1"/>
  <c r="BB817" i="32"/>
  <c r="BD817" i="32" s="1"/>
  <c r="BA817" i="32"/>
  <c r="AZ817" i="32"/>
  <c r="AH817" i="32"/>
  <c r="BP816" i="32"/>
  <c r="BC816" i="32"/>
  <c r="BE816" i="32" s="1"/>
  <c r="BB816" i="32"/>
  <c r="BD816" i="32" s="1"/>
  <c r="BA816" i="32"/>
  <c r="AZ816" i="32"/>
  <c r="AH816" i="32"/>
  <c r="BP815" i="32"/>
  <c r="BC815" i="32"/>
  <c r="BE815" i="32" s="1"/>
  <c r="BB815" i="32"/>
  <c r="BD815" i="32" s="1"/>
  <c r="BA815" i="32"/>
  <c r="AZ815" i="32"/>
  <c r="AH815" i="32"/>
  <c r="BP814" i="32"/>
  <c r="BC814" i="32"/>
  <c r="BE814" i="32" s="1"/>
  <c r="BB814" i="32"/>
  <c r="BD814" i="32" s="1"/>
  <c r="BA814" i="32"/>
  <c r="AZ814" i="32"/>
  <c r="AH814" i="32"/>
  <c r="BP813" i="32"/>
  <c r="BC813" i="32"/>
  <c r="BE813" i="32" s="1"/>
  <c r="BB813" i="32"/>
  <c r="BD813" i="32" s="1"/>
  <c r="BA813" i="32"/>
  <c r="AZ813" i="32"/>
  <c r="AH813" i="32"/>
  <c r="BP812" i="32"/>
  <c r="BC812" i="32"/>
  <c r="BE812" i="32" s="1"/>
  <c r="BB812" i="32"/>
  <c r="BD812" i="32" s="1"/>
  <c r="BA812" i="32"/>
  <c r="AH812" i="32"/>
  <c r="BP811" i="32"/>
  <c r="BC811" i="32"/>
  <c r="BE811" i="32" s="1"/>
  <c r="BB811" i="32"/>
  <c r="BD811" i="32" s="1"/>
  <c r="BA811" i="32"/>
  <c r="AZ811" i="32"/>
  <c r="AH811" i="32"/>
  <c r="BP810" i="32"/>
  <c r="BC810" i="32"/>
  <c r="BE810" i="32" s="1"/>
  <c r="BB810" i="32"/>
  <c r="BD810" i="32" s="1"/>
  <c r="BA810" i="32"/>
  <c r="AZ810" i="32"/>
  <c r="AH810" i="32"/>
  <c r="BP809" i="32"/>
  <c r="BC809" i="32"/>
  <c r="BE809" i="32" s="1"/>
  <c r="BB809" i="32"/>
  <c r="BD809" i="32" s="1"/>
  <c r="BA809" i="32"/>
  <c r="AZ809" i="32"/>
  <c r="AH809" i="32"/>
  <c r="BP808" i="32"/>
  <c r="BC808" i="32"/>
  <c r="BE808" i="32" s="1"/>
  <c r="BB808" i="32"/>
  <c r="BD808" i="32" s="1"/>
  <c r="BA808" i="32"/>
  <c r="AZ808" i="32"/>
  <c r="AH808" i="32"/>
  <c r="BP807" i="32"/>
  <c r="BC807" i="32"/>
  <c r="BE807" i="32" s="1"/>
  <c r="BB807" i="32"/>
  <c r="BD807" i="32" s="1"/>
  <c r="BA807" i="32"/>
  <c r="AZ807" i="32"/>
  <c r="AH807" i="32"/>
  <c r="BP806" i="32"/>
  <c r="BC806" i="32"/>
  <c r="BE806" i="32" s="1"/>
  <c r="BB806" i="32"/>
  <c r="BD806" i="32" s="1"/>
  <c r="BA806" i="32"/>
  <c r="AZ806" i="32"/>
  <c r="AH806" i="32"/>
  <c r="BP805" i="32"/>
  <c r="BC805" i="32"/>
  <c r="BE805" i="32" s="1"/>
  <c r="BB805" i="32"/>
  <c r="BD805" i="32" s="1"/>
  <c r="BA805" i="32"/>
  <c r="AZ805" i="32"/>
  <c r="AH805" i="32"/>
  <c r="BP804" i="32"/>
  <c r="BC804" i="32"/>
  <c r="BE804" i="32" s="1"/>
  <c r="BB804" i="32"/>
  <c r="BD804" i="32" s="1"/>
  <c r="BA804" i="32"/>
  <c r="AZ804" i="32"/>
  <c r="AH804" i="32"/>
  <c r="BP803" i="32"/>
  <c r="BC803" i="32"/>
  <c r="BE803" i="32" s="1"/>
  <c r="BB803" i="32"/>
  <c r="BD803" i="32" s="1"/>
  <c r="BA803" i="32"/>
  <c r="AZ803" i="32"/>
  <c r="AH803" i="32"/>
  <c r="BP802" i="32"/>
  <c r="BC802" i="32"/>
  <c r="BE802" i="32" s="1"/>
  <c r="BB802" i="32"/>
  <c r="BD802" i="32" s="1"/>
  <c r="AZ802" i="32"/>
  <c r="AH802" i="32"/>
  <c r="BP801" i="32"/>
  <c r="BC801" i="32"/>
  <c r="BE801" i="32" s="1"/>
  <c r="BB801" i="32"/>
  <c r="BD801" i="32" s="1"/>
  <c r="BA801" i="32"/>
  <c r="AZ801" i="32"/>
  <c r="AH801" i="32"/>
  <c r="BP800" i="32"/>
  <c r="BC800" i="32"/>
  <c r="BE800" i="32" s="1"/>
  <c r="BB800" i="32"/>
  <c r="BD800" i="32" s="1"/>
  <c r="BA800" i="32"/>
  <c r="AZ800" i="32"/>
  <c r="AH800" i="32"/>
  <c r="BP799" i="32"/>
  <c r="BC799" i="32"/>
  <c r="BE799" i="32" s="1"/>
  <c r="BB799" i="32"/>
  <c r="BD799" i="32" s="1"/>
  <c r="BA799" i="32"/>
  <c r="AZ799" i="32"/>
  <c r="AH799" i="32"/>
  <c r="BP798" i="32"/>
  <c r="BC798" i="32"/>
  <c r="BE798" i="32" s="1"/>
  <c r="BB798" i="32"/>
  <c r="BD798" i="32" s="1"/>
  <c r="BA798" i="32"/>
  <c r="AZ798" i="32"/>
  <c r="AH798" i="32"/>
  <c r="BP797" i="32"/>
  <c r="BC797" i="32"/>
  <c r="BE797" i="32" s="1"/>
  <c r="BB797" i="32"/>
  <c r="BD797" i="32" s="1"/>
  <c r="AH797" i="32"/>
  <c r="BP796" i="32"/>
  <c r="BC796" i="32"/>
  <c r="BE796" i="32" s="1"/>
  <c r="BB796" i="32"/>
  <c r="BD796" i="32" s="1"/>
  <c r="AH796" i="32"/>
  <c r="BP795" i="32"/>
  <c r="BE795" i="32"/>
  <c r="BC795" i="32"/>
  <c r="BB795" i="32"/>
  <c r="BD795" i="32" s="1"/>
  <c r="BA795" i="32"/>
  <c r="AZ795" i="32"/>
  <c r="AH795" i="32"/>
  <c r="BP794" i="32"/>
  <c r="BC794" i="32"/>
  <c r="BE794" i="32" s="1"/>
  <c r="BB794" i="32"/>
  <c r="BD794" i="32" s="1"/>
  <c r="BA794" i="32"/>
  <c r="AZ794" i="32"/>
  <c r="AH794" i="32"/>
  <c r="BP793" i="32"/>
  <c r="BC793" i="32"/>
  <c r="BE793" i="32" s="1"/>
  <c r="BB793" i="32"/>
  <c r="BD793" i="32" s="1"/>
  <c r="BA793" i="32"/>
  <c r="AZ793" i="32"/>
  <c r="AH793" i="32"/>
  <c r="BP792" i="32"/>
  <c r="K31" i="36" s="1"/>
  <c r="R31" i="36" s="1"/>
  <c r="BD792" i="32"/>
  <c r="BC792" i="32"/>
  <c r="BE792" i="32" s="1"/>
  <c r="BB792" i="32"/>
  <c r="AZ792" i="32"/>
  <c r="L15" i="36" s="1"/>
  <c r="AH792" i="32"/>
  <c r="BP791" i="32"/>
  <c r="BC791" i="32"/>
  <c r="BE791" i="32" s="1"/>
  <c r="BB791" i="32"/>
  <c r="BD791" i="32" s="1"/>
  <c r="BA791" i="32"/>
  <c r="AZ791" i="32"/>
  <c r="AH791" i="32"/>
  <c r="BP790" i="32"/>
  <c r="BC790" i="32"/>
  <c r="BE790" i="32" s="1"/>
  <c r="BB790" i="32"/>
  <c r="BD790" i="32" s="1"/>
  <c r="BA790" i="32"/>
  <c r="AZ790" i="32"/>
  <c r="AH790" i="32"/>
  <c r="BP789" i="32"/>
  <c r="BC789" i="32"/>
  <c r="BE789" i="32" s="1"/>
  <c r="BB789" i="32"/>
  <c r="BD789" i="32" s="1"/>
  <c r="BA789" i="32"/>
  <c r="AZ789" i="32"/>
  <c r="AH789" i="32"/>
  <c r="BP788" i="32"/>
  <c r="BC788" i="32"/>
  <c r="BE788" i="32" s="1"/>
  <c r="BB788" i="32"/>
  <c r="BD788" i="32" s="1"/>
  <c r="BA788" i="32"/>
  <c r="AZ788" i="32"/>
  <c r="AH788" i="32"/>
  <c r="BP787" i="32"/>
  <c r="BC787" i="32"/>
  <c r="BE787" i="32" s="1"/>
  <c r="BB787" i="32"/>
  <c r="BD787" i="32" s="1"/>
  <c r="BA787" i="32"/>
  <c r="AZ787" i="32"/>
  <c r="AH787" i="32"/>
  <c r="BP786" i="32"/>
  <c r="BC786" i="32"/>
  <c r="BE786" i="32" s="1"/>
  <c r="BB786" i="32"/>
  <c r="BD786" i="32" s="1"/>
  <c r="BA786" i="32"/>
  <c r="AZ786" i="32"/>
  <c r="AH786" i="32"/>
  <c r="BP785" i="32"/>
  <c r="BC785" i="32"/>
  <c r="BE785" i="32" s="1"/>
  <c r="BB785" i="32"/>
  <c r="BD785" i="32" s="1"/>
  <c r="BA785" i="32"/>
  <c r="AZ785" i="32"/>
  <c r="AH785" i="32"/>
  <c r="BP784" i="32"/>
  <c r="BC784" i="32"/>
  <c r="BE784" i="32" s="1"/>
  <c r="BB784" i="32"/>
  <c r="BD784" i="32" s="1"/>
  <c r="AH784" i="32"/>
  <c r="BP783" i="32"/>
  <c r="BC783" i="32"/>
  <c r="BE783" i="32" s="1"/>
  <c r="BB783" i="32"/>
  <c r="BD783" i="32" s="1"/>
  <c r="BA783" i="32"/>
  <c r="AZ783" i="32"/>
  <c r="AH783" i="32"/>
  <c r="BP782" i="32"/>
  <c r="BC782" i="32"/>
  <c r="BE782" i="32" s="1"/>
  <c r="BB782" i="32"/>
  <c r="BD782" i="32" s="1"/>
  <c r="BA782" i="32"/>
  <c r="AZ782" i="32"/>
  <c r="AH782" i="32"/>
  <c r="BP781" i="32"/>
  <c r="BC781" i="32"/>
  <c r="BE781" i="32" s="1"/>
  <c r="BB781" i="32"/>
  <c r="BD781" i="32" s="1"/>
  <c r="BA781" i="32"/>
  <c r="AZ781" i="32"/>
  <c r="AH781" i="32"/>
  <c r="BP780" i="32"/>
  <c r="BC780" i="32"/>
  <c r="BE780" i="32" s="1"/>
  <c r="BB780" i="32"/>
  <c r="BD780" i="32" s="1"/>
  <c r="BA780" i="32"/>
  <c r="AZ780" i="32"/>
  <c r="AH780" i="32"/>
  <c r="BP779" i="32"/>
  <c r="BC779" i="32"/>
  <c r="BE779" i="32" s="1"/>
  <c r="BB779" i="32"/>
  <c r="BD779" i="32" s="1"/>
  <c r="BA779" i="32"/>
  <c r="AZ779" i="32"/>
  <c r="AH779" i="32"/>
  <c r="BP778" i="32"/>
  <c r="BC778" i="32"/>
  <c r="BE778" i="32" s="1"/>
  <c r="BB778" i="32"/>
  <c r="BD778" i="32" s="1"/>
  <c r="BA778" i="32"/>
  <c r="AZ778" i="32"/>
  <c r="AH778" i="32"/>
  <c r="BP777" i="32"/>
  <c r="BC777" i="32"/>
  <c r="BE777" i="32" s="1"/>
  <c r="BB777" i="32"/>
  <c r="BD777" i="32" s="1"/>
  <c r="BA777" i="32"/>
  <c r="AZ777" i="32"/>
  <c r="AH777" i="32"/>
  <c r="BP776" i="32"/>
  <c r="BC776" i="32"/>
  <c r="BE776" i="32" s="1"/>
  <c r="BB776" i="32"/>
  <c r="BD776" i="32" s="1"/>
  <c r="BA776" i="32"/>
  <c r="AZ776" i="32"/>
  <c r="AH776" i="32"/>
  <c r="BP775" i="32"/>
  <c r="BC775" i="32"/>
  <c r="BE775" i="32" s="1"/>
  <c r="BB775" i="32"/>
  <c r="BD775" i="32" s="1"/>
  <c r="BA775" i="32"/>
  <c r="AZ775" i="32"/>
  <c r="AH775" i="32"/>
  <c r="BP774" i="32"/>
  <c r="BC774" i="32"/>
  <c r="BE774" i="32" s="1"/>
  <c r="BB774" i="32"/>
  <c r="BD774" i="32" s="1"/>
  <c r="BA774" i="32"/>
  <c r="AH774" i="32"/>
  <c r="BP773" i="32"/>
  <c r="BC773" i="32"/>
  <c r="BE773" i="32" s="1"/>
  <c r="BB773" i="32"/>
  <c r="BD773" i="32" s="1"/>
  <c r="BA773" i="32"/>
  <c r="AZ773" i="32"/>
  <c r="AH773" i="32"/>
  <c r="BP772" i="32"/>
  <c r="BC772" i="32"/>
  <c r="BE772" i="32" s="1"/>
  <c r="BB772" i="32"/>
  <c r="BD772" i="32" s="1"/>
  <c r="BA772" i="32"/>
  <c r="AZ772" i="32"/>
  <c r="AH772" i="32"/>
  <c r="BP771" i="32"/>
  <c r="BD771" i="32"/>
  <c r="BC771" i="32"/>
  <c r="BE771" i="32" s="1"/>
  <c r="BB771" i="32"/>
  <c r="BA771" i="32"/>
  <c r="AZ771" i="32"/>
  <c r="AH771" i="32"/>
  <c r="BP770" i="32"/>
  <c r="BC770" i="32"/>
  <c r="BE770" i="32" s="1"/>
  <c r="BB770" i="32"/>
  <c r="BD770" i="32" s="1"/>
  <c r="BA770" i="32"/>
  <c r="AZ770" i="32"/>
  <c r="AH770" i="32"/>
  <c r="BP769" i="32"/>
  <c r="BC769" i="32"/>
  <c r="BE769" i="32" s="1"/>
  <c r="BB769" i="32"/>
  <c r="BD769" i="32" s="1"/>
  <c r="BA769" i="32"/>
  <c r="AZ769" i="32"/>
  <c r="AH769" i="32"/>
  <c r="BP768" i="32"/>
  <c r="BC768" i="32"/>
  <c r="BE768" i="32" s="1"/>
  <c r="BB768" i="32"/>
  <c r="BD768" i="32" s="1"/>
  <c r="AZ768" i="32"/>
  <c r="AH768" i="32"/>
  <c r="BP767" i="32"/>
  <c r="BC767" i="32"/>
  <c r="BE767" i="32" s="1"/>
  <c r="BB767" i="32"/>
  <c r="BD767" i="32" s="1"/>
  <c r="BA767" i="32"/>
  <c r="AZ767" i="32"/>
  <c r="AH767" i="32"/>
  <c r="BP766" i="32"/>
  <c r="BC766" i="32"/>
  <c r="BE766" i="32" s="1"/>
  <c r="BB766" i="32"/>
  <c r="BD766" i="32" s="1"/>
  <c r="AH766" i="32"/>
  <c r="BP765" i="32"/>
  <c r="BC765" i="32"/>
  <c r="BE765" i="32" s="1"/>
  <c r="BB765" i="32"/>
  <c r="BD765" i="32" s="1"/>
  <c r="BA765" i="32"/>
  <c r="AH765" i="32"/>
  <c r="BP764" i="32"/>
  <c r="BC764" i="32"/>
  <c r="BE764" i="32" s="1"/>
  <c r="BB764" i="32"/>
  <c r="BD764" i="32" s="1"/>
  <c r="BA764" i="32"/>
  <c r="AZ764" i="32"/>
  <c r="AH764" i="32"/>
  <c r="BP763" i="32"/>
  <c r="BC763" i="32"/>
  <c r="BE763" i="32" s="1"/>
  <c r="BB763" i="32"/>
  <c r="BD763" i="32" s="1"/>
  <c r="BA763" i="32"/>
  <c r="AZ763" i="32"/>
  <c r="AH763" i="32"/>
  <c r="BP762" i="32"/>
  <c r="BC762" i="32"/>
  <c r="BE762" i="32" s="1"/>
  <c r="BB762" i="32"/>
  <c r="BD762" i="32" s="1"/>
  <c r="BA762" i="32"/>
  <c r="AZ762" i="32"/>
  <c r="AH762" i="32"/>
  <c r="BP761" i="32"/>
  <c r="BC761" i="32"/>
  <c r="BE761" i="32" s="1"/>
  <c r="BB761" i="32"/>
  <c r="BD761" i="32" s="1"/>
  <c r="BA761" i="32"/>
  <c r="AZ761" i="32"/>
  <c r="AH761" i="32"/>
  <c r="BP760" i="32"/>
  <c r="BC760" i="32"/>
  <c r="BE760" i="32" s="1"/>
  <c r="BB760" i="32"/>
  <c r="BD760" i="32" s="1"/>
  <c r="BA760" i="32"/>
  <c r="AZ760" i="32"/>
  <c r="AH760" i="32"/>
  <c r="BP759" i="32"/>
  <c r="BC759" i="32"/>
  <c r="BE759" i="32" s="1"/>
  <c r="BB759" i="32"/>
  <c r="BD759" i="32" s="1"/>
  <c r="BA759" i="32"/>
  <c r="AZ759" i="32"/>
  <c r="AH759" i="32"/>
  <c r="BP758" i="32"/>
  <c r="BC758" i="32"/>
  <c r="BE758" i="32" s="1"/>
  <c r="BB758" i="32"/>
  <c r="BD758" i="32" s="1"/>
  <c r="BA758" i="32"/>
  <c r="AZ758" i="32"/>
  <c r="AH758" i="32"/>
  <c r="BP757" i="32"/>
  <c r="BC757" i="32"/>
  <c r="BE757" i="32" s="1"/>
  <c r="BB757" i="32"/>
  <c r="BD757" i="32" s="1"/>
  <c r="BA757" i="32"/>
  <c r="AZ757" i="32"/>
  <c r="AH757" i="32"/>
  <c r="BP756" i="32"/>
  <c r="BC756" i="32"/>
  <c r="BE756" i="32" s="1"/>
  <c r="BB756" i="32"/>
  <c r="BD756" i="32" s="1"/>
  <c r="AH756" i="32"/>
  <c r="BP755" i="32"/>
  <c r="BC755" i="32"/>
  <c r="BE755" i="32" s="1"/>
  <c r="BB755" i="32"/>
  <c r="BD755" i="32" s="1"/>
  <c r="BA755" i="32"/>
  <c r="AZ755" i="32"/>
  <c r="AH755" i="32"/>
  <c r="BP754" i="32"/>
  <c r="BC754" i="32"/>
  <c r="BE754" i="32" s="1"/>
  <c r="BB754" i="32"/>
  <c r="BD754" i="32" s="1"/>
  <c r="BA754" i="32"/>
  <c r="AZ754" i="32"/>
  <c r="AH754" i="32"/>
  <c r="BP753" i="32"/>
  <c r="BC753" i="32"/>
  <c r="BE753" i="32" s="1"/>
  <c r="BB753" i="32"/>
  <c r="BD753" i="32" s="1"/>
  <c r="BA753" i="32"/>
  <c r="AZ753" i="32"/>
  <c r="AH753" i="32"/>
  <c r="BP752" i="32"/>
  <c r="BC752" i="32"/>
  <c r="BE752" i="32" s="1"/>
  <c r="BB752" i="32"/>
  <c r="BD752" i="32" s="1"/>
  <c r="BA752" i="32"/>
  <c r="AZ752" i="32"/>
  <c r="AH752" i="32"/>
  <c r="BP751" i="32"/>
  <c r="BC751" i="32"/>
  <c r="BE751" i="32" s="1"/>
  <c r="BB751" i="32"/>
  <c r="BD751" i="32" s="1"/>
  <c r="BA751" i="32"/>
  <c r="AZ751" i="32"/>
  <c r="AH751" i="32"/>
  <c r="BP750" i="32"/>
  <c r="BC750" i="32"/>
  <c r="BE750" i="32" s="1"/>
  <c r="BB750" i="32"/>
  <c r="BD750" i="32" s="1"/>
  <c r="BA750" i="32"/>
  <c r="AZ750" i="32"/>
  <c r="AH750" i="32"/>
  <c r="BP749" i="32"/>
  <c r="BC749" i="32"/>
  <c r="BE749" i="32" s="1"/>
  <c r="BB749" i="32"/>
  <c r="BD749" i="32" s="1"/>
  <c r="BA749" i="32"/>
  <c r="AZ749" i="32"/>
  <c r="AH749" i="32"/>
  <c r="BP748" i="32"/>
  <c r="BC748" i="32"/>
  <c r="BE748" i="32" s="1"/>
  <c r="BB748" i="32"/>
  <c r="BD748" i="32" s="1"/>
  <c r="BA748" i="32"/>
  <c r="AZ748" i="32"/>
  <c r="AH748" i="32"/>
  <c r="BP747" i="32"/>
  <c r="BC747" i="32"/>
  <c r="BE747" i="32" s="1"/>
  <c r="BB747" i="32"/>
  <c r="BD747" i="32" s="1"/>
  <c r="BA747" i="32"/>
  <c r="AZ747" i="32"/>
  <c r="AH747" i="32"/>
  <c r="BP746" i="32"/>
  <c r="BC746" i="32"/>
  <c r="BE746" i="32" s="1"/>
  <c r="BB746" i="32"/>
  <c r="BD746" i="32" s="1"/>
  <c r="BA746" i="32"/>
  <c r="AZ746" i="32"/>
  <c r="AH746" i="32"/>
  <c r="BP745" i="32"/>
  <c r="BC745" i="32"/>
  <c r="BE745" i="32" s="1"/>
  <c r="BB745" i="32"/>
  <c r="BD745" i="32" s="1"/>
  <c r="BA745" i="32"/>
  <c r="AZ745" i="32"/>
  <c r="AH745" i="32"/>
  <c r="BP744" i="32"/>
  <c r="BC744" i="32"/>
  <c r="BE744" i="32" s="1"/>
  <c r="BB744" i="32"/>
  <c r="BD744" i="32" s="1"/>
  <c r="BA744" i="32"/>
  <c r="AZ744" i="32"/>
  <c r="AH744" i="32"/>
  <c r="BP743" i="32"/>
  <c r="BC743" i="32"/>
  <c r="BE743" i="32" s="1"/>
  <c r="BB743" i="32"/>
  <c r="BD743" i="32" s="1"/>
  <c r="BA743" i="32"/>
  <c r="AZ743" i="32"/>
  <c r="AH743" i="32"/>
  <c r="BP742" i="32"/>
  <c r="BC742" i="32"/>
  <c r="BE742" i="32" s="1"/>
  <c r="BB742" i="32"/>
  <c r="BD742" i="32" s="1"/>
  <c r="BA742" i="32"/>
  <c r="AZ742" i="32"/>
  <c r="AH742" i="32"/>
  <c r="BP741" i="32"/>
  <c r="BC741" i="32"/>
  <c r="BE741" i="32" s="1"/>
  <c r="BB741" i="32"/>
  <c r="BD741" i="32" s="1"/>
  <c r="AH741" i="32"/>
  <c r="BP740" i="32"/>
  <c r="BC740" i="32"/>
  <c r="BE740" i="32" s="1"/>
  <c r="BB740" i="32"/>
  <c r="BD740" i="32" s="1"/>
  <c r="BA740" i="32"/>
  <c r="AZ740" i="32"/>
  <c r="AH740" i="32"/>
  <c r="BP739" i="32"/>
  <c r="BC739" i="32"/>
  <c r="BE739" i="32" s="1"/>
  <c r="BB739" i="32"/>
  <c r="BD739" i="32" s="1"/>
  <c r="BA739" i="32"/>
  <c r="AZ739" i="32"/>
  <c r="AH739" i="32"/>
  <c r="BP738" i="32"/>
  <c r="BC738" i="32"/>
  <c r="BE738" i="32" s="1"/>
  <c r="BB738" i="32"/>
  <c r="BD738" i="32" s="1"/>
  <c r="BA738" i="32"/>
  <c r="AZ738" i="32"/>
  <c r="AH738" i="32"/>
  <c r="BP737" i="32"/>
  <c r="BC737" i="32"/>
  <c r="BE737" i="32" s="1"/>
  <c r="BB737" i="32"/>
  <c r="BD737" i="32" s="1"/>
  <c r="BA737" i="32"/>
  <c r="AH737" i="32"/>
  <c r="BP736" i="32"/>
  <c r="BC736" i="32"/>
  <c r="BE736" i="32" s="1"/>
  <c r="BB736" i="32"/>
  <c r="BD736" i="32" s="1"/>
  <c r="BA736" i="32"/>
  <c r="AZ736" i="32"/>
  <c r="AH736" i="32"/>
  <c r="BP735" i="32"/>
  <c r="BC735" i="32"/>
  <c r="BE735" i="32" s="1"/>
  <c r="BB735" i="32"/>
  <c r="BD735" i="32" s="1"/>
  <c r="BA735" i="32"/>
  <c r="AZ735" i="32"/>
  <c r="AH735" i="32"/>
  <c r="BP734" i="32"/>
  <c r="BC734" i="32"/>
  <c r="BE734" i="32" s="1"/>
  <c r="BB734" i="32"/>
  <c r="BD734" i="32" s="1"/>
  <c r="BA734" i="32"/>
  <c r="AZ734" i="32"/>
  <c r="AH734" i="32"/>
  <c r="BP733" i="32"/>
  <c r="BC733" i="32"/>
  <c r="BE733" i="32" s="1"/>
  <c r="BB733" i="32"/>
  <c r="BD733" i="32" s="1"/>
  <c r="BA733" i="32"/>
  <c r="AZ733" i="32"/>
  <c r="AH733" i="32"/>
  <c r="BP732" i="32"/>
  <c r="BC732" i="32"/>
  <c r="BE732" i="32" s="1"/>
  <c r="BB732" i="32"/>
  <c r="BD732" i="32" s="1"/>
  <c r="BA732" i="32"/>
  <c r="AZ732" i="32"/>
  <c r="AH732" i="32"/>
  <c r="BP731" i="32"/>
  <c r="BC731" i="32"/>
  <c r="BE731" i="32" s="1"/>
  <c r="BB731" i="32"/>
  <c r="BD731" i="32" s="1"/>
  <c r="BA731" i="32"/>
  <c r="AZ731" i="32"/>
  <c r="AH731" i="32"/>
  <c r="BP730" i="32"/>
  <c r="BC730" i="32"/>
  <c r="BE730" i="32" s="1"/>
  <c r="BB730" i="32"/>
  <c r="BD730" i="32" s="1"/>
  <c r="BA730" i="32"/>
  <c r="AZ730" i="32"/>
  <c r="AH730" i="32"/>
  <c r="BP729" i="32"/>
  <c r="BC729" i="32"/>
  <c r="BE729" i="32" s="1"/>
  <c r="BB729" i="32"/>
  <c r="BD729" i="32" s="1"/>
  <c r="BA729" i="32"/>
  <c r="AZ729" i="32"/>
  <c r="AH729" i="32"/>
  <c r="BP728" i="32"/>
  <c r="BC728" i="32"/>
  <c r="BE728" i="32" s="1"/>
  <c r="BB728" i="32"/>
  <c r="BD728" i="32" s="1"/>
  <c r="BA728" i="32"/>
  <c r="AZ728" i="32"/>
  <c r="AH728" i="32"/>
  <c r="BP727" i="32"/>
  <c r="BC727" i="32"/>
  <c r="BE727" i="32" s="1"/>
  <c r="BB727" i="32"/>
  <c r="BD727" i="32" s="1"/>
  <c r="AZ727" i="32"/>
  <c r="AH727" i="32"/>
  <c r="BP726" i="32"/>
  <c r="BD726" i="32"/>
  <c r="BC726" i="32"/>
  <c r="BE726" i="32" s="1"/>
  <c r="BB726" i="32"/>
  <c r="BA726" i="32"/>
  <c r="AZ726" i="32"/>
  <c r="AH726" i="32"/>
  <c r="BP725" i="32"/>
  <c r="BD725" i="32"/>
  <c r="BC725" i="32"/>
  <c r="BE725" i="32" s="1"/>
  <c r="BB725" i="32"/>
  <c r="BA725" i="32"/>
  <c r="AZ725" i="32"/>
  <c r="AH725" i="32"/>
  <c r="BP724" i="32"/>
  <c r="BC724" i="32"/>
  <c r="BE724" i="32" s="1"/>
  <c r="BB724" i="32"/>
  <c r="BD724" i="32" s="1"/>
  <c r="AZ724" i="32"/>
  <c r="AH724" i="32"/>
  <c r="BP723" i="32"/>
  <c r="BC723" i="32"/>
  <c r="BE723" i="32" s="1"/>
  <c r="BB723" i="32"/>
  <c r="BD723" i="32" s="1"/>
  <c r="BA723" i="32"/>
  <c r="AZ723" i="32"/>
  <c r="AH723" i="32"/>
  <c r="BP722" i="32"/>
  <c r="BC722" i="32"/>
  <c r="BE722" i="32" s="1"/>
  <c r="BB722" i="32"/>
  <c r="BD722" i="32" s="1"/>
  <c r="BA722" i="32"/>
  <c r="AZ722" i="32"/>
  <c r="AH722" i="32"/>
  <c r="BP721" i="32"/>
  <c r="BC721" i="32"/>
  <c r="BE721" i="32" s="1"/>
  <c r="BB721" i="32"/>
  <c r="BD721" i="32" s="1"/>
  <c r="BA721" i="32"/>
  <c r="AZ721" i="32"/>
  <c r="AH721" i="32"/>
  <c r="BP720" i="32"/>
  <c r="BC720" i="32"/>
  <c r="BE720" i="32" s="1"/>
  <c r="BB720" i="32"/>
  <c r="BD720" i="32" s="1"/>
  <c r="BA720" i="32"/>
  <c r="AZ720" i="32"/>
  <c r="AH720" i="32"/>
  <c r="BP719" i="32"/>
  <c r="BE719" i="32"/>
  <c r="BC719" i="32"/>
  <c r="BB719" i="32"/>
  <c r="BD719" i="32" s="1"/>
  <c r="BA719" i="32"/>
  <c r="AH719" i="32"/>
  <c r="BP718" i="32"/>
  <c r="BC718" i="32"/>
  <c r="BE718" i="32" s="1"/>
  <c r="BB718" i="32"/>
  <c r="BD718" i="32" s="1"/>
  <c r="BA718" i="32"/>
  <c r="AZ718" i="32"/>
  <c r="AH718" i="32"/>
  <c r="BP717" i="32"/>
  <c r="BC717" i="32"/>
  <c r="BE717" i="32" s="1"/>
  <c r="BB717" i="32"/>
  <c r="BD717" i="32" s="1"/>
  <c r="BA717" i="32"/>
  <c r="AZ717" i="32"/>
  <c r="AH717" i="32"/>
  <c r="BP716" i="32"/>
  <c r="BC716" i="32"/>
  <c r="BE716" i="32" s="1"/>
  <c r="BB716" i="32"/>
  <c r="BD716" i="32" s="1"/>
  <c r="BA716" i="32"/>
  <c r="AZ716" i="32"/>
  <c r="AH716" i="32"/>
  <c r="BP715" i="32"/>
  <c r="BC715" i="32"/>
  <c r="BE715" i="32" s="1"/>
  <c r="BB715" i="32"/>
  <c r="BD715" i="32" s="1"/>
  <c r="BA715" i="32"/>
  <c r="AZ715" i="32"/>
  <c r="AH715" i="32"/>
  <c r="BP714" i="32"/>
  <c r="BC714" i="32"/>
  <c r="BE714" i="32" s="1"/>
  <c r="BB714" i="32"/>
  <c r="BD714" i="32" s="1"/>
  <c r="BA714" i="32"/>
  <c r="AZ714" i="32"/>
  <c r="AH714" i="32"/>
  <c r="BP713" i="32"/>
  <c r="BC713" i="32"/>
  <c r="BE713" i="32" s="1"/>
  <c r="BB713" i="32"/>
  <c r="BD713" i="32" s="1"/>
  <c r="BA713" i="32"/>
  <c r="AZ713" i="32"/>
  <c r="AH713" i="32"/>
  <c r="BP712" i="32"/>
  <c r="BC712" i="32"/>
  <c r="BE712" i="32" s="1"/>
  <c r="BB712" i="32"/>
  <c r="BD712" i="32" s="1"/>
  <c r="BA712" i="32"/>
  <c r="AZ712" i="32"/>
  <c r="AH712" i="32"/>
  <c r="BP711" i="32"/>
  <c r="BC711" i="32"/>
  <c r="BE711" i="32" s="1"/>
  <c r="BB711" i="32"/>
  <c r="BD711" i="32" s="1"/>
  <c r="BA711" i="32"/>
  <c r="AZ711" i="32"/>
  <c r="AH711" i="32"/>
  <c r="BP710" i="32"/>
  <c r="BC710" i="32"/>
  <c r="BE710" i="32" s="1"/>
  <c r="BB710" i="32"/>
  <c r="BD710" i="32" s="1"/>
  <c r="AH710" i="32"/>
  <c r="BP709" i="32"/>
  <c r="BC709" i="32"/>
  <c r="BE709" i="32" s="1"/>
  <c r="BB709" i="32"/>
  <c r="BD709" i="32" s="1"/>
  <c r="BA709" i="32"/>
  <c r="AZ709" i="32"/>
  <c r="AH709" i="32"/>
  <c r="BP708" i="32"/>
  <c r="BC708" i="32"/>
  <c r="BE708" i="32" s="1"/>
  <c r="BB708" i="32"/>
  <c r="BD708" i="32" s="1"/>
  <c r="BA708" i="32"/>
  <c r="AH708" i="32"/>
  <c r="BP707" i="32"/>
  <c r="BC707" i="32"/>
  <c r="BE707" i="32" s="1"/>
  <c r="BB707" i="32"/>
  <c r="BD707" i="32" s="1"/>
  <c r="BA707" i="32"/>
  <c r="AZ707" i="32"/>
  <c r="AH707" i="32"/>
  <c r="BP706" i="32"/>
  <c r="BC706" i="32"/>
  <c r="BE706" i="32" s="1"/>
  <c r="BB706" i="32"/>
  <c r="BD706" i="32" s="1"/>
  <c r="BA706" i="32"/>
  <c r="AZ706" i="32"/>
  <c r="AH706" i="32"/>
  <c r="BP705" i="32"/>
  <c r="BD705" i="32"/>
  <c r="BC705" i="32"/>
  <c r="BE705" i="32" s="1"/>
  <c r="BB705" i="32"/>
  <c r="BA705" i="32"/>
  <c r="AZ705" i="32"/>
  <c r="AH705" i="32"/>
  <c r="BP704" i="32"/>
  <c r="BC704" i="32"/>
  <c r="BE704" i="32" s="1"/>
  <c r="BB704" i="32"/>
  <c r="BD704" i="32" s="1"/>
  <c r="AH704" i="32"/>
  <c r="BP703" i="32"/>
  <c r="BD703" i="32"/>
  <c r="BC703" i="32"/>
  <c r="BE703" i="32" s="1"/>
  <c r="BB703" i="32"/>
  <c r="BA703" i="32"/>
  <c r="AZ703" i="32"/>
  <c r="AH703" i="32"/>
  <c r="BP702" i="32"/>
  <c r="BC702" i="32"/>
  <c r="BE702" i="32" s="1"/>
  <c r="BB702" i="32"/>
  <c r="BD702" i="32" s="1"/>
  <c r="BA702" i="32"/>
  <c r="AZ702" i="32"/>
  <c r="AH702" i="32"/>
  <c r="BP701" i="32"/>
  <c r="BC701" i="32"/>
  <c r="BE701" i="32" s="1"/>
  <c r="BB701" i="32"/>
  <c r="BD701" i="32" s="1"/>
  <c r="BA701" i="32"/>
  <c r="AZ701" i="32"/>
  <c r="AH701" i="32"/>
  <c r="BP700" i="32"/>
  <c r="BC700" i="32"/>
  <c r="BE700" i="32" s="1"/>
  <c r="BB700" i="32"/>
  <c r="BD700" i="32" s="1"/>
  <c r="BA700" i="32"/>
  <c r="AZ700" i="32"/>
  <c r="AH700" i="32"/>
  <c r="BP699" i="32"/>
  <c r="BC699" i="32"/>
  <c r="BE699" i="32" s="1"/>
  <c r="BB699" i="32"/>
  <c r="BD699" i="32" s="1"/>
  <c r="BA699" i="32"/>
  <c r="AZ699" i="32"/>
  <c r="AH699" i="32"/>
  <c r="BP698" i="32"/>
  <c r="BC698" i="32"/>
  <c r="BE698" i="32" s="1"/>
  <c r="BB698" i="32"/>
  <c r="BD698" i="32" s="1"/>
  <c r="BA698" i="32"/>
  <c r="AZ698" i="32"/>
  <c r="AH698" i="32"/>
  <c r="BP697" i="32"/>
  <c r="BC697" i="32"/>
  <c r="BE697" i="32" s="1"/>
  <c r="BB697" i="32"/>
  <c r="BD697" i="32" s="1"/>
  <c r="BA697" i="32"/>
  <c r="AZ697" i="32"/>
  <c r="AH697" i="32"/>
  <c r="BP696" i="32"/>
  <c r="BC696" i="32"/>
  <c r="BE696" i="32" s="1"/>
  <c r="BB696" i="32"/>
  <c r="BD696" i="32" s="1"/>
  <c r="BA696" i="32"/>
  <c r="AZ696" i="32"/>
  <c r="AH696" i="32"/>
  <c r="BP695" i="32"/>
  <c r="BC695" i="32"/>
  <c r="BE695" i="32" s="1"/>
  <c r="BB695" i="32"/>
  <c r="BD695" i="32" s="1"/>
  <c r="BA695" i="32"/>
  <c r="AZ695" i="32"/>
  <c r="AH695" i="32"/>
  <c r="BP694" i="32"/>
  <c r="BC694" i="32"/>
  <c r="BE694" i="32" s="1"/>
  <c r="BB694" i="32"/>
  <c r="BD694" i="32" s="1"/>
  <c r="BA694" i="32"/>
  <c r="AZ694" i="32"/>
  <c r="AH694" i="32"/>
  <c r="BP693" i="32"/>
  <c r="BC693" i="32"/>
  <c r="BE693" i="32" s="1"/>
  <c r="BB693" i="32"/>
  <c r="BD693" i="32" s="1"/>
  <c r="BA693" i="32"/>
  <c r="AZ693" i="32"/>
  <c r="AH693" i="32"/>
  <c r="BP692" i="32"/>
  <c r="BC692" i="32"/>
  <c r="BE692" i="32" s="1"/>
  <c r="BB692" i="32"/>
  <c r="BD692" i="32" s="1"/>
  <c r="AH692" i="32"/>
  <c r="BP691" i="32"/>
  <c r="BC691" i="32"/>
  <c r="BE691" i="32" s="1"/>
  <c r="BB691" i="32"/>
  <c r="BD691" i="32" s="1"/>
  <c r="BA691" i="32"/>
  <c r="AZ691" i="32"/>
  <c r="AH691" i="32"/>
  <c r="BP690" i="32"/>
  <c r="BC690" i="32"/>
  <c r="BE690" i="32" s="1"/>
  <c r="BB690" i="32"/>
  <c r="BD690" i="32" s="1"/>
  <c r="BA690" i="32"/>
  <c r="AZ690" i="32"/>
  <c r="AH690" i="32"/>
  <c r="BP689" i="32"/>
  <c r="BC689" i="32"/>
  <c r="BE689" i="32" s="1"/>
  <c r="BB689" i="32"/>
  <c r="BD689" i="32" s="1"/>
  <c r="AH689" i="32"/>
  <c r="BP688" i="32"/>
  <c r="BC688" i="32"/>
  <c r="BE688" i="32" s="1"/>
  <c r="BB688" i="32"/>
  <c r="BD688" i="32" s="1"/>
  <c r="BA688" i="32"/>
  <c r="AZ688" i="32"/>
  <c r="AH688" i="32"/>
  <c r="BP687" i="32"/>
  <c r="BC687" i="32"/>
  <c r="BE687" i="32" s="1"/>
  <c r="BB687" i="32"/>
  <c r="BD687" i="32" s="1"/>
  <c r="BA687" i="32"/>
  <c r="AZ687" i="32"/>
  <c r="AH687" i="32"/>
  <c r="BP686" i="32"/>
  <c r="BC686" i="32"/>
  <c r="BE686" i="32" s="1"/>
  <c r="BB686" i="32"/>
  <c r="BD686" i="32" s="1"/>
  <c r="BA686" i="32"/>
  <c r="AZ686" i="32"/>
  <c r="AH686" i="32"/>
  <c r="BP685" i="32"/>
  <c r="BC685" i="32"/>
  <c r="BE685" i="32" s="1"/>
  <c r="BB685" i="32"/>
  <c r="BD685" i="32" s="1"/>
  <c r="BA685" i="32"/>
  <c r="AZ685" i="32"/>
  <c r="AH685" i="32"/>
  <c r="BP684" i="32"/>
  <c r="BC684" i="32"/>
  <c r="BE684" i="32" s="1"/>
  <c r="BB684" i="32"/>
  <c r="BD684" i="32" s="1"/>
  <c r="BA684" i="32"/>
  <c r="AZ684" i="32"/>
  <c r="AH684" i="32"/>
  <c r="BP683" i="32"/>
  <c r="BC683" i="32"/>
  <c r="BE683" i="32" s="1"/>
  <c r="BB683" i="32"/>
  <c r="BD683" i="32" s="1"/>
  <c r="BA683" i="32"/>
  <c r="AZ683" i="32"/>
  <c r="AH683" i="32"/>
  <c r="BP682" i="32"/>
  <c r="BC682" i="32"/>
  <c r="BE682" i="32" s="1"/>
  <c r="BB682" i="32"/>
  <c r="BD682" i="32" s="1"/>
  <c r="BA682" i="32"/>
  <c r="AZ682" i="32"/>
  <c r="AH682" i="32"/>
  <c r="BP681" i="32"/>
  <c r="BC681" i="32"/>
  <c r="BE681" i="32" s="1"/>
  <c r="BB681" i="32"/>
  <c r="BD681" i="32" s="1"/>
  <c r="BA681" i="32"/>
  <c r="AZ681" i="32"/>
  <c r="AH681" i="32"/>
  <c r="BP680" i="32"/>
  <c r="BC680" i="32"/>
  <c r="BE680" i="32" s="1"/>
  <c r="BB680" i="32"/>
  <c r="BD680" i="32" s="1"/>
  <c r="AZ680" i="32"/>
  <c r="AH680" i="32"/>
  <c r="BP679" i="32"/>
  <c r="BC679" i="32"/>
  <c r="BE679" i="32" s="1"/>
  <c r="BB679" i="32"/>
  <c r="BD679" i="32" s="1"/>
  <c r="BA679" i="32"/>
  <c r="AZ679" i="32"/>
  <c r="AH679" i="32"/>
  <c r="BP678" i="32"/>
  <c r="BC678" i="32"/>
  <c r="BE678" i="32" s="1"/>
  <c r="BB678" i="32"/>
  <c r="BD678" i="32" s="1"/>
  <c r="BA678" i="32"/>
  <c r="AZ678" i="32"/>
  <c r="AH678" i="32"/>
  <c r="BP677" i="32"/>
  <c r="BE677" i="32"/>
  <c r="BC677" i="32"/>
  <c r="BB677" i="32"/>
  <c r="BD677" i="32" s="1"/>
  <c r="BA677" i="32"/>
  <c r="AZ677" i="32"/>
  <c r="AH677" i="32"/>
  <c r="BP676" i="32"/>
  <c r="BC676" i="32"/>
  <c r="BE676" i="32" s="1"/>
  <c r="BB676" i="32"/>
  <c r="BD676" i="32" s="1"/>
  <c r="AZ676" i="32"/>
  <c r="AH676" i="32"/>
  <c r="BP675" i="32"/>
  <c r="BE675" i="32"/>
  <c r="BC675" i="32"/>
  <c r="BB675" i="32"/>
  <c r="BD675" i="32" s="1"/>
  <c r="BA675" i="32"/>
  <c r="AZ675" i="32"/>
  <c r="AH675" i="32"/>
  <c r="BP674" i="32"/>
  <c r="BC674" i="32"/>
  <c r="BE674" i="32" s="1"/>
  <c r="BB674" i="32"/>
  <c r="BD674" i="32" s="1"/>
  <c r="BA674" i="32"/>
  <c r="AZ674" i="32"/>
  <c r="AH674" i="32"/>
  <c r="BP673" i="32"/>
  <c r="BC673" i="32"/>
  <c r="BE673" i="32" s="1"/>
  <c r="BB673" i="32"/>
  <c r="BD673" i="32" s="1"/>
  <c r="BA673" i="32"/>
  <c r="AZ673" i="32"/>
  <c r="AH673" i="32"/>
  <c r="BP672" i="32"/>
  <c r="BC672" i="32"/>
  <c r="BE672" i="32" s="1"/>
  <c r="BB672" i="32"/>
  <c r="BD672" i="32" s="1"/>
  <c r="BA672" i="32"/>
  <c r="AZ672" i="32"/>
  <c r="AH672" i="32"/>
  <c r="BP671" i="32"/>
  <c r="BC671" i="32"/>
  <c r="BE671" i="32" s="1"/>
  <c r="BB671" i="32"/>
  <c r="BD671" i="32" s="1"/>
  <c r="BA671" i="32"/>
  <c r="AZ671" i="32"/>
  <c r="AH671" i="32"/>
  <c r="BP670" i="32"/>
  <c r="BC670" i="32"/>
  <c r="BE670" i="32" s="1"/>
  <c r="BB670" i="32"/>
  <c r="BD670" i="32" s="1"/>
  <c r="BA670" i="32"/>
  <c r="AZ670" i="32"/>
  <c r="AH670" i="32"/>
  <c r="BP669" i="32"/>
  <c r="BC669" i="32"/>
  <c r="BE669" i="32" s="1"/>
  <c r="BB669" i="32"/>
  <c r="BD669" i="32" s="1"/>
  <c r="BA669" i="32"/>
  <c r="AZ669" i="32"/>
  <c r="AH669" i="32"/>
  <c r="BP668" i="32"/>
  <c r="BC668" i="32"/>
  <c r="BE668" i="32" s="1"/>
  <c r="BB668" i="32"/>
  <c r="BD668" i="32" s="1"/>
  <c r="BA668" i="32"/>
  <c r="AZ668" i="32"/>
  <c r="AH668" i="32"/>
  <c r="BP667" i="32"/>
  <c r="BC667" i="32"/>
  <c r="BE667" i="32" s="1"/>
  <c r="BB667" i="32"/>
  <c r="BD667" i="32" s="1"/>
  <c r="BA667" i="32"/>
  <c r="AZ667" i="32"/>
  <c r="AH667" i="32"/>
  <c r="BP666" i="32"/>
  <c r="BC666" i="32"/>
  <c r="BE666" i="32" s="1"/>
  <c r="BB666" i="32"/>
  <c r="BD666" i="32" s="1"/>
  <c r="BA666" i="32"/>
  <c r="AZ666" i="32"/>
  <c r="AH666" i="32"/>
  <c r="BP665" i="32"/>
  <c r="BC665" i="32"/>
  <c r="BE665" i="32" s="1"/>
  <c r="BB665" i="32"/>
  <c r="BD665" i="32" s="1"/>
  <c r="BA665" i="32"/>
  <c r="AZ665" i="32"/>
  <c r="AH665" i="32"/>
  <c r="BP664" i="32"/>
  <c r="BC664" i="32"/>
  <c r="BE664" i="32" s="1"/>
  <c r="BB664" i="32"/>
  <c r="BD664" i="32" s="1"/>
  <c r="BA664" i="32"/>
  <c r="AZ664" i="32"/>
  <c r="AH664" i="32"/>
  <c r="BP663" i="32"/>
  <c r="BC663" i="32"/>
  <c r="BE663" i="32" s="1"/>
  <c r="BB663" i="32"/>
  <c r="BD663" i="32" s="1"/>
  <c r="BA663" i="32"/>
  <c r="AZ663" i="32"/>
  <c r="AH663" i="32"/>
  <c r="BP662" i="32"/>
  <c r="BC662" i="32"/>
  <c r="BE662" i="32" s="1"/>
  <c r="BB662" i="32"/>
  <c r="BD662" i="32" s="1"/>
  <c r="BA662" i="32"/>
  <c r="AZ662" i="32"/>
  <c r="AH662" i="32"/>
  <c r="BP661" i="32"/>
  <c r="BC661" i="32"/>
  <c r="BE661" i="32" s="1"/>
  <c r="BB661" i="32"/>
  <c r="BD661" i="32" s="1"/>
  <c r="BA661" i="32"/>
  <c r="AZ661" i="32"/>
  <c r="AH661" i="32"/>
  <c r="BP660" i="32"/>
  <c r="BC660" i="32"/>
  <c r="BE660" i="32" s="1"/>
  <c r="BB660" i="32"/>
  <c r="BD660" i="32" s="1"/>
  <c r="BA660" i="32"/>
  <c r="AZ660" i="32"/>
  <c r="AH660" i="32"/>
  <c r="BP659" i="32"/>
  <c r="BE659" i="32"/>
  <c r="BC659" i="32"/>
  <c r="BB659" i="32"/>
  <c r="BD659" i="32" s="1"/>
  <c r="BA659" i="32"/>
  <c r="AZ659" i="32"/>
  <c r="AH659" i="32"/>
  <c r="BP658" i="32"/>
  <c r="BC658" i="32"/>
  <c r="BE658" i="32" s="1"/>
  <c r="BB658" i="32"/>
  <c r="BD658" i="32" s="1"/>
  <c r="BA658" i="32"/>
  <c r="AZ658" i="32"/>
  <c r="AH658" i="32"/>
  <c r="BP657" i="32"/>
  <c r="BC657" i="32"/>
  <c r="BE657" i="32" s="1"/>
  <c r="BB657" i="32"/>
  <c r="BD657" i="32" s="1"/>
  <c r="BA657" i="32"/>
  <c r="AZ657" i="32"/>
  <c r="AH657" i="32"/>
  <c r="BP656" i="32"/>
  <c r="BC656" i="32"/>
  <c r="BE656" i="32" s="1"/>
  <c r="BB656" i="32"/>
  <c r="BD656" i="32" s="1"/>
  <c r="BA656" i="32"/>
  <c r="AZ656" i="32"/>
  <c r="AH656" i="32"/>
  <c r="BP655" i="32"/>
  <c r="BC655" i="32"/>
  <c r="BE655" i="32" s="1"/>
  <c r="BB655" i="32"/>
  <c r="BD655" i="32" s="1"/>
  <c r="AZ655" i="32"/>
  <c r="AH655" i="32"/>
  <c r="BP654" i="32"/>
  <c r="BC654" i="32"/>
  <c r="BE654" i="32" s="1"/>
  <c r="BB654" i="32"/>
  <c r="BD654" i="32" s="1"/>
  <c r="BA654" i="32"/>
  <c r="AZ654" i="32"/>
  <c r="AH654" i="32"/>
  <c r="BP653" i="32"/>
  <c r="BC653" i="32"/>
  <c r="BE653" i="32" s="1"/>
  <c r="BB653" i="32"/>
  <c r="BD653" i="32" s="1"/>
  <c r="BA653" i="32"/>
  <c r="AZ653" i="32"/>
  <c r="AH653" i="32"/>
  <c r="BP652" i="32"/>
  <c r="BC652" i="32"/>
  <c r="BE652" i="32" s="1"/>
  <c r="BB652" i="32"/>
  <c r="BD652" i="32" s="1"/>
  <c r="BA652" i="32"/>
  <c r="AZ652" i="32"/>
  <c r="AH652" i="32"/>
  <c r="BP651" i="32"/>
  <c r="BC651" i="32"/>
  <c r="BE651" i="32" s="1"/>
  <c r="BB651" i="32"/>
  <c r="BD651" i="32" s="1"/>
  <c r="BA651" i="32"/>
  <c r="AZ651" i="32"/>
  <c r="AH651" i="32"/>
  <c r="BP650" i="32"/>
  <c r="BC650" i="32"/>
  <c r="BE650" i="32" s="1"/>
  <c r="BB650" i="32"/>
  <c r="BD650" i="32" s="1"/>
  <c r="BA650" i="32"/>
  <c r="AZ650" i="32"/>
  <c r="AH650" i="32"/>
  <c r="BP649" i="32"/>
  <c r="BC649" i="32"/>
  <c r="BE649" i="32" s="1"/>
  <c r="BB649" i="32"/>
  <c r="BD649" i="32" s="1"/>
  <c r="BA649" i="32"/>
  <c r="AZ649" i="32"/>
  <c r="AH649" i="32"/>
  <c r="BP648" i="32"/>
  <c r="BC648" i="32"/>
  <c r="BE648" i="32" s="1"/>
  <c r="BB648" i="32"/>
  <c r="BD648" i="32" s="1"/>
  <c r="BA648" i="32"/>
  <c r="AZ648" i="32"/>
  <c r="AH648" i="32"/>
  <c r="BP647" i="32"/>
  <c r="BE647" i="32"/>
  <c r="BC647" i="32"/>
  <c r="BB647" i="32"/>
  <c r="BD647" i="32" s="1"/>
  <c r="BA647" i="32"/>
  <c r="AZ647" i="32"/>
  <c r="AH647" i="32"/>
  <c r="BP646" i="32"/>
  <c r="BC646" i="32"/>
  <c r="BE646" i="32" s="1"/>
  <c r="BB646" i="32"/>
  <c r="BD646" i="32" s="1"/>
  <c r="BA646" i="32"/>
  <c r="AZ646" i="32"/>
  <c r="AH646" i="32"/>
  <c r="BP645" i="32"/>
  <c r="BC645" i="32"/>
  <c r="BE645" i="32" s="1"/>
  <c r="BB645" i="32"/>
  <c r="BD645" i="32" s="1"/>
  <c r="BA645" i="32"/>
  <c r="AZ645" i="32"/>
  <c r="AH645" i="32"/>
  <c r="BP644" i="32"/>
  <c r="BD644" i="32"/>
  <c r="BC644" i="32"/>
  <c r="BE644" i="32" s="1"/>
  <c r="BB644" i="32"/>
  <c r="BA644" i="32"/>
  <c r="AZ644" i="32"/>
  <c r="AH644" i="32"/>
  <c r="BP643" i="32"/>
  <c r="BC643" i="32"/>
  <c r="BE643" i="32" s="1"/>
  <c r="BB643" i="32"/>
  <c r="BD643" i="32" s="1"/>
  <c r="BA643" i="32"/>
  <c r="AZ643" i="32"/>
  <c r="AH643" i="32"/>
  <c r="BP642" i="32"/>
  <c r="BC642" i="32"/>
  <c r="BE642" i="32" s="1"/>
  <c r="BB642" i="32"/>
  <c r="BD642" i="32" s="1"/>
  <c r="BA642" i="32"/>
  <c r="AZ642" i="32"/>
  <c r="AH642" i="32"/>
  <c r="BP641" i="32"/>
  <c r="BC641" i="32"/>
  <c r="BE641" i="32" s="1"/>
  <c r="BB641" i="32"/>
  <c r="BD641" i="32" s="1"/>
  <c r="BA641" i="32"/>
  <c r="AZ641" i="32"/>
  <c r="AH641" i="32"/>
  <c r="BP640" i="32"/>
  <c r="BC640" i="32"/>
  <c r="BE640" i="32" s="1"/>
  <c r="BB640" i="32"/>
  <c r="BD640" i="32" s="1"/>
  <c r="BA640" i="32"/>
  <c r="AH640" i="32"/>
  <c r="BP639" i="32"/>
  <c r="BC639" i="32"/>
  <c r="BE639" i="32" s="1"/>
  <c r="BB639" i="32"/>
  <c r="BD639" i="32" s="1"/>
  <c r="BA639" i="32"/>
  <c r="AH639" i="32"/>
  <c r="BP638" i="32"/>
  <c r="BC638" i="32"/>
  <c r="BE638" i="32" s="1"/>
  <c r="BB638" i="32"/>
  <c r="BD638" i="32" s="1"/>
  <c r="BA638" i="32"/>
  <c r="AZ638" i="32"/>
  <c r="AH638" i="32"/>
  <c r="BP637" i="32"/>
  <c r="BC637" i="32"/>
  <c r="BE637" i="32" s="1"/>
  <c r="BB637" i="32"/>
  <c r="BD637" i="32" s="1"/>
  <c r="BA637" i="32"/>
  <c r="AH637" i="32"/>
  <c r="BP636" i="32"/>
  <c r="BD636" i="32"/>
  <c r="BC636" i="32"/>
  <c r="BE636" i="32" s="1"/>
  <c r="BB636" i="32"/>
  <c r="BA636" i="32"/>
  <c r="AZ636" i="32"/>
  <c r="AH636" i="32"/>
  <c r="BP635" i="32"/>
  <c r="BC635" i="32"/>
  <c r="BE635" i="32" s="1"/>
  <c r="BB635" i="32"/>
  <c r="BD635" i="32" s="1"/>
  <c r="BA635" i="32"/>
  <c r="AZ635" i="32"/>
  <c r="AH635" i="32"/>
  <c r="BP634" i="32"/>
  <c r="BC634" i="32"/>
  <c r="BE634" i="32" s="1"/>
  <c r="BB634" i="32"/>
  <c r="BD634" i="32" s="1"/>
  <c r="BA634" i="32"/>
  <c r="AZ634" i="32"/>
  <c r="AH634" i="32"/>
  <c r="BP633" i="32"/>
  <c r="BC633" i="32"/>
  <c r="BE633" i="32" s="1"/>
  <c r="BB633" i="32"/>
  <c r="BD633" i="32" s="1"/>
  <c r="BA633" i="32"/>
  <c r="AZ633" i="32"/>
  <c r="AH633" i="32"/>
  <c r="BP632" i="32"/>
  <c r="BC632" i="32"/>
  <c r="BE632" i="32" s="1"/>
  <c r="BB632" i="32"/>
  <c r="BD632" i="32" s="1"/>
  <c r="BA632" i="32"/>
  <c r="AZ632" i="32"/>
  <c r="AH632" i="32"/>
  <c r="BP631" i="32"/>
  <c r="BC631" i="32"/>
  <c r="BE631" i="32" s="1"/>
  <c r="BB631" i="32"/>
  <c r="BD631" i="32" s="1"/>
  <c r="BA631" i="32"/>
  <c r="AZ631" i="32"/>
  <c r="AH631" i="32"/>
  <c r="BP630" i="32"/>
  <c r="BC630" i="32"/>
  <c r="BE630" i="32" s="1"/>
  <c r="BB630" i="32"/>
  <c r="BD630" i="32" s="1"/>
  <c r="BA630" i="32"/>
  <c r="AZ630" i="32"/>
  <c r="AH630" i="32"/>
  <c r="BP629" i="32"/>
  <c r="BC629" i="32"/>
  <c r="BE629" i="32" s="1"/>
  <c r="BB629" i="32"/>
  <c r="BD629" i="32" s="1"/>
  <c r="BA629" i="32"/>
  <c r="AZ629" i="32"/>
  <c r="AH629" i="32"/>
  <c r="BP628" i="32"/>
  <c r="BC628" i="32"/>
  <c r="BE628" i="32" s="1"/>
  <c r="BB628" i="32"/>
  <c r="BD628" i="32" s="1"/>
  <c r="BA628" i="32"/>
  <c r="AZ628" i="32"/>
  <c r="AH628" i="32"/>
  <c r="BP627" i="32"/>
  <c r="BC627" i="32"/>
  <c r="BE627" i="32" s="1"/>
  <c r="BB627" i="32"/>
  <c r="BD627" i="32" s="1"/>
  <c r="BA627" i="32"/>
  <c r="AZ627" i="32"/>
  <c r="AH627" i="32"/>
  <c r="BP626" i="32"/>
  <c r="BC626" i="32"/>
  <c r="BE626" i="32" s="1"/>
  <c r="BB626" i="32"/>
  <c r="BD626" i="32" s="1"/>
  <c r="BA626" i="32"/>
  <c r="AZ626" i="32"/>
  <c r="AH626" i="32"/>
  <c r="BP625" i="32"/>
  <c r="BC625" i="32"/>
  <c r="BE625" i="32" s="1"/>
  <c r="BB625" i="32"/>
  <c r="BD625" i="32" s="1"/>
  <c r="BA625" i="32"/>
  <c r="AZ625" i="32"/>
  <c r="AH625" i="32"/>
  <c r="BP624" i="32"/>
  <c r="BE624" i="32"/>
  <c r="BC624" i="32"/>
  <c r="BB624" i="32"/>
  <c r="BD624" i="32" s="1"/>
  <c r="BA624" i="32"/>
  <c r="AZ624" i="32"/>
  <c r="AH624" i="32"/>
  <c r="BP623" i="32"/>
  <c r="BC623" i="32"/>
  <c r="BE623" i="32" s="1"/>
  <c r="BB623" i="32"/>
  <c r="BD623" i="32" s="1"/>
  <c r="BA623" i="32"/>
  <c r="AZ623" i="32"/>
  <c r="AH623" i="32"/>
  <c r="BP622" i="32"/>
  <c r="BC622" i="32"/>
  <c r="BE622" i="32" s="1"/>
  <c r="BB622" i="32"/>
  <c r="BD622" i="32" s="1"/>
  <c r="BA622" i="32"/>
  <c r="AZ622" i="32"/>
  <c r="AH622" i="32"/>
  <c r="BP621" i="32"/>
  <c r="BD621" i="32"/>
  <c r="BC621" i="32"/>
  <c r="BE621" i="32" s="1"/>
  <c r="BB621" i="32"/>
  <c r="BA621" i="32"/>
  <c r="AZ621" i="32"/>
  <c r="AH621" i="32"/>
  <c r="BP620" i="32"/>
  <c r="BC620" i="32"/>
  <c r="BE620" i="32" s="1"/>
  <c r="BB620" i="32"/>
  <c r="BD620" i="32" s="1"/>
  <c r="BA620" i="32"/>
  <c r="AZ620" i="32"/>
  <c r="AH620" i="32"/>
  <c r="BP619" i="32"/>
  <c r="BC619" i="32"/>
  <c r="BE619" i="32" s="1"/>
  <c r="BB619" i="32"/>
  <c r="BD619" i="32" s="1"/>
  <c r="BA619" i="32"/>
  <c r="AZ619" i="32"/>
  <c r="AH619" i="32"/>
  <c r="BP618" i="32"/>
  <c r="BC618" i="32"/>
  <c r="BE618" i="32" s="1"/>
  <c r="BB618" i="32"/>
  <c r="BD618" i="32" s="1"/>
  <c r="BA618" i="32"/>
  <c r="AZ618" i="32"/>
  <c r="AH618" i="32"/>
  <c r="BP617" i="32"/>
  <c r="BC617" i="32"/>
  <c r="BE617" i="32" s="1"/>
  <c r="BB617" i="32"/>
  <c r="BD617" i="32" s="1"/>
  <c r="BA617" i="32"/>
  <c r="AZ617" i="32"/>
  <c r="AH617" i="32"/>
  <c r="BP616" i="32"/>
  <c r="BC616" i="32"/>
  <c r="BE616" i="32" s="1"/>
  <c r="BB616" i="32"/>
  <c r="BD616" i="32" s="1"/>
  <c r="BA616" i="32"/>
  <c r="AZ616" i="32"/>
  <c r="AH616" i="32"/>
  <c r="BP615" i="32"/>
  <c r="BC615" i="32"/>
  <c r="BE615" i="32" s="1"/>
  <c r="BB615" i="32"/>
  <c r="BD615" i="32" s="1"/>
  <c r="BA615" i="32"/>
  <c r="AZ615" i="32"/>
  <c r="AH615" i="32"/>
  <c r="BP614" i="32"/>
  <c r="BC614" i="32"/>
  <c r="BE614" i="32" s="1"/>
  <c r="BB614" i="32"/>
  <c r="BD614" i="32" s="1"/>
  <c r="AH614" i="32"/>
  <c r="BP613" i="32"/>
  <c r="BC613" i="32"/>
  <c r="BE613" i="32" s="1"/>
  <c r="BB613" i="32"/>
  <c r="BD613" i="32" s="1"/>
  <c r="BA613" i="32"/>
  <c r="AZ613" i="32"/>
  <c r="AH613" i="32"/>
  <c r="BP612" i="32"/>
  <c r="BC612" i="32"/>
  <c r="BE612" i="32" s="1"/>
  <c r="BB612" i="32"/>
  <c r="BD612" i="32" s="1"/>
  <c r="BA612" i="32"/>
  <c r="AZ612" i="32"/>
  <c r="AH612" i="32"/>
  <c r="BP611" i="32"/>
  <c r="BD611" i="32"/>
  <c r="BC611" i="32"/>
  <c r="BE611" i="32" s="1"/>
  <c r="BB611" i="32"/>
  <c r="BA611" i="32"/>
  <c r="AH611" i="32"/>
  <c r="BP610" i="32"/>
  <c r="BC610" i="32"/>
  <c r="BE610" i="32" s="1"/>
  <c r="BB610" i="32"/>
  <c r="BD610" i="32" s="1"/>
  <c r="BA610" i="32"/>
  <c r="AZ610" i="32"/>
  <c r="AH610" i="32"/>
  <c r="BP609" i="32"/>
  <c r="BC609" i="32"/>
  <c r="BE609" i="32" s="1"/>
  <c r="BB609" i="32"/>
  <c r="BD609" i="32" s="1"/>
  <c r="BA609" i="32"/>
  <c r="AZ609" i="32"/>
  <c r="AH609" i="32"/>
  <c r="BP608" i="32"/>
  <c r="BC608" i="32"/>
  <c r="BE608" i="32" s="1"/>
  <c r="BB608" i="32"/>
  <c r="BD608" i="32" s="1"/>
  <c r="BA608" i="32"/>
  <c r="AZ608" i="32"/>
  <c r="AH608" i="32"/>
  <c r="BP607" i="32"/>
  <c r="BC607" i="32"/>
  <c r="BE607" i="32" s="1"/>
  <c r="BB607" i="32"/>
  <c r="BD607" i="32" s="1"/>
  <c r="BA607" i="32"/>
  <c r="AZ607" i="32"/>
  <c r="AH607" i="32"/>
  <c r="BP606" i="32"/>
  <c r="BC606" i="32"/>
  <c r="BE606" i="32" s="1"/>
  <c r="BB606" i="32"/>
  <c r="BD606" i="32" s="1"/>
  <c r="BA606" i="32"/>
  <c r="AZ606" i="32"/>
  <c r="AH606" i="32"/>
  <c r="BP605" i="32"/>
  <c r="BD605" i="32"/>
  <c r="BC605" i="32"/>
  <c r="BE605" i="32" s="1"/>
  <c r="BB605" i="32"/>
  <c r="BA605" i="32"/>
  <c r="AZ605" i="32"/>
  <c r="AH605" i="32"/>
  <c r="BP604" i="32"/>
  <c r="BC604" i="32"/>
  <c r="BE604" i="32" s="1"/>
  <c r="BB604" i="32"/>
  <c r="BD604" i="32" s="1"/>
  <c r="BA604" i="32"/>
  <c r="AZ604" i="32"/>
  <c r="AH604" i="32"/>
  <c r="BP603" i="32"/>
  <c r="BC603" i="32"/>
  <c r="BE603" i="32" s="1"/>
  <c r="BB603" i="32"/>
  <c r="BD603" i="32" s="1"/>
  <c r="AZ603" i="32"/>
  <c r="AH603" i="32"/>
  <c r="BP602" i="32"/>
  <c r="BC602" i="32"/>
  <c r="BE602" i="32" s="1"/>
  <c r="BB602" i="32"/>
  <c r="BD602" i="32" s="1"/>
  <c r="BA602" i="32"/>
  <c r="AZ602" i="32"/>
  <c r="AH602" i="32"/>
  <c r="BP601" i="32"/>
  <c r="BC601" i="32"/>
  <c r="BE601" i="32" s="1"/>
  <c r="BB601" i="32"/>
  <c r="BD601" i="32" s="1"/>
  <c r="BA601" i="32"/>
  <c r="AZ601" i="32"/>
  <c r="AH601" i="32"/>
  <c r="BP600" i="32"/>
  <c r="BC600" i="32"/>
  <c r="BE600" i="32" s="1"/>
  <c r="BB600" i="32"/>
  <c r="BD600" i="32" s="1"/>
  <c r="BA600" i="32"/>
  <c r="AZ600" i="32"/>
  <c r="AH600" i="32"/>
  <c r="BP599" i="32"/>
  <c r="BE599" i="32"/>
  <c r="BC599" i="32"/>
  <c r="BB599" i="32"/>
  <c r="BD599" i="32" s="1"/>
  <c r="BA599" i="32"/>
  <c r="AZ599" i="32"/>
  <c r="AH599" i="32"/>
  <c r="BP598" i="32"/>
  <c r="BC598" i="32"/>
  <c r="BE598" i="32" s="1"/>
  <c r="BB598" i="32"/>
  <c r="BD598" i="32" s="1"/>
  <c r="BA598" i="32"/>
  <c r="AZ598" i="32"/>
  <c r="AH598" i="32"/>
  <c r="BP597" i="32"/>
  <c r="BC597" i="32"/>
  <c r="BE597" i="32" s="1"/>
  <c r="BB597" i="32"/>
  <c r="BD597" i="32" s="1"/>
  <c r="BA597" i="32"/>
  <c r="AZ597" i="32"/>
  <c r="AH597" i="32"/>
  <c r="BP596" i="32"/>
  <c r="BC596" i="32"/>
  <c r="BE596" i="32" s="1"/>
  <c r="BB596" i="32"/>
  <c r="BD596" i="32" s="1"/>
  <c r="BA596" i="32"/>
  <c r="AZ596" i="32"/>
  <c r="AH596" i="32"/>
  <c r="BP595" i="32"/>
  <c r="BC595" i="32"/>
  <c r="BE595" i="32" s="1"/>
  <c r="BB595" i="32"/>
  <c r="BD595" i="32" s="1"/>
  <c r="BA595" i="32"/>
  <c r="AZ595" i="32"/>
  <c r="AH595" i="32"/>
  <c r="BP594" i="32"/>
  <c r="BC594" i="32"/>
  <c r="BE594" i="32" s="1"/>
  <c r="BB594" i="32"/>
  <c r="BD594" i="32" s="1"/>
  <c r="BA594" i="32"/>
  <c r="AZ594" i="32"/>
  <c r="AH594" i="32"/>
  <c r="BP593" i="32"/>
  <c r="BC593" i="32"/>
  <c r="BE593" i="32" s="1"/>
  <c r="BB593" i="32"/>
  <c r="BD593" i="32" s="1"/>
  <c r="BA593" i="32"/>
  <c r="AZ593" i="32"/>
  <c r="AH593" i="32"/>
  <c r="BP592" i="32"/>
  <c r="BC592" i="32"/>
  <c r="BE592" i="32" s="1"/>
  <c r="BB592" i="32"/>
  <c r="BD592" i="32" s="1"/>
  <c r="BA592" i="32"/>
  <c r="AZ592" i="32"/>
  <c r="AH592" i="32"/>
  <c r="BP591" i="32"/>
  <c r="BC591" i="32"/>
  <c r="BE591" i="32" s="1"/>
  <c r="BB591" i="32"/>
  <c r="BD591" i="32" s="1"/>
  <c r="BA591" i="32"/>
  <c r="AZ591" i="32"/>
  <c r="AH591" i="32"/>
  <c r="BP590" i="32"/>
  <c r="BC590" i="32"/>
  <c r="BE590" i="32" s="1"/>
  <c r="BB590" i="32"/>
  <c r="BD590" i="32" s="1"/>
  <c r="BA590" i="32"/>
  <c r="AZ590" i="32"/>
  <c r="AH590" i="32"/>
  <c r="BP589" i="32"/>
  <c r="BC589" i="32"/>
  <c r="BE589" i="32" s="1"/>
  <c r="BB589" i="32"/>
  <c r="BD589" i="32" s="1"/>
  <c r="BA589" i="32"/>
  <c r="AZ589" i="32"/>
  <c r="AH589" i="32"/>
  <c r="BP588" i="32"/>
  <c r="BC588" i="32"/>
  <c r="BE588" i="32" s="1"/>
  <c r="BB588" i="32"/>
  <c r="BD588" i="32" s="1"/>
  <c r="BA588" i="32"/>
  <c r="AZ588" i="32"/>
  <c r="AH588" i="32"/>
  <c r="BP587" i="32"/>
  <c r="BC587" i="32"/>
  <c r="BE587" i="32" s="1"/>
  <c r="BB587" i="32"/>
  <c r="BD587" i="32" s="1"/>
  <c r="BA587" i="32"/>
  <c r="AZ587" i="32"/>
  <c r="AH587" i="32"/>
  <c r="BP586" i="32"/>
  <c r="BC586" i="32"/>
  <c r="BE586" i="32" s="1"/>
  <c r="BB586" i="32"/>
  <c r="BD586" i="32" s="1"/>
  <c r="BA586" i="32"/>
  <c r="AZ586" i="32"/>
  <c r="AH586" i="32"/>
  <c r="BP585" i="32"/>
  <c r="BC585" i="32"/>
  <c r="BE585" i="32" s="1"/>
  <c r="BB585" i="32"/>
  <c r="BD585" i="32" s="1"/>
  <c r="BA585" i="32"/>
  <c r="AZ585" i="32"/>
  <c r="AH585" i="32"/>
  <c r="BP584" i="32"/>
  <c r="BC584" i="32"/>
  <c r="BE584" i="32" s="1"/>
  <c r="BB584" i="32"/>
  <c r="BD584" i="32" s="1"/>
  <c r="BA584" i="32"/>
  <c r="AZ584" i="32"/>
  <c r="AH584" i="32"/>
  <c r="BP583" i="32"/>
  <c r="BE583" i="32"/>
  <c r="BC583" i="32"/>
  <c r="BB583" i="32"/>
  <c r="BD583" i="32" s="1"/>
  <c r="BA583" i="32"/>
  <c r="AZ583" i="32"/>
  <c r="AH583" i="32"/>
  <c r="BP582" i="32"/>
  <c r="BC582" i="32"/>
  <c r="BE582" i="32" s="1"/>
  <c r="BB582" i="32"/>
  <c r="BD582" i="32" s="1"/>
  <c r="BA582" i="32"/>
  <c r="AZ582" i="32"/>
  <c r="AH582" i="32"/>
  <c r="BP581" i="32"/>
  <c r="BC581" i="32"/>
  <c r="BE581" i="32" s="1"/>
  <c r="BB581" i="32"/>
  <c r="BD581" i="32" s="1"/>
  <c r="BA581" i="32"/>
  <c r="AZ581" i="32"/>
  <c r="AH581" i="32"/>
  <c r="BP580" i="32"/>
  <c r="BC580" i="32"/>
  <c r="BE580" i="32" s="1"/>
  <c r="BB580" i="32"/>
  <c r="BD580" i="32" s="1"/>
  <c r="BA580" i="32"/>
  <c r="AZ580" i="32"/>
  <c r="AH580" i="32"/>
  <c r="BP579" i="32"/>
  <c r="BC579" i="32"/>
  <c r="BE579" i="32" s="1"/>
  <c r="BB579" i="32"/>
  <c r="BD579" i="32" s="1"/>
  <c r="BA579" i="32"/>
  <c r="AZ579" i="32"/>
  <c r="AH579" i="32"/>
  <c r="BP578" i="32"/>
  <c r="BC578" i="32"/>
  <c r="BE578" i="32" s="1"/>
  <c r="BB578" i="32"/>
  <c r="BD578" i="32" s="1"/>
  <c r="BA578" i="32"/>
  <c r="AZ578" i="32"/>
  <c r="AH578" i="32"/>
  <c r="BP577" i="32"/>
  <c r="BC577" i="32"/>
  <c r="BE577" i="32" s="1"/>
  <c r="BB577" i="32"/>
  <c r="BD577" i="32" s="1"/>
  <c r="BA577" i="32"/>
  <c r="AZ577" i="32"/>
  <c r="AH577" i="32"/>
  <c r="BP576" i="32"/>
  <c r="BC576" i="32"/>
  <c r="BE576" i="32" s="1"/>
  <c r="BB576" i="32"/>
  <c r="BD576" i="32" s="1"/>
  <c r="BA576" i="32"/>
  <c r="AZ576" i="32"/>
  <c r="AH576" i="32"/>
  <c r="BP575" i="32"/>
  <c r="BC575" i="32"/>
  <c r="BE575" i="32" s="1"/>
  <c r="BB575" i="32"/>
  <c r="BD575" i="32" s="1"/>
  <c r="BA575" i="32"/>
  <c r="AZ575" i="32"/>
  <c r="AH575" i="32"/>
  <c r="BP574" i="32"/>
  <c r="BC574" i="32"/>
  <c r="BE574" i="32" s="1"/>
  <c r="BB574" i="32"/>
  <c r="BD574" i="32" s="1"/>
  <c r="AZ574" i="32"/>
  <c r="AH574" i="32"/>
  <c r="BP573" i="32"/>
  <c r="BC573" i="32"/>
  <c r="BE573" i="32" s="1"/>
  <c r="BB573" i="32"/>
  <c r="BD573" i="32" s="1"/>
  <c r="BA573" i="32"/>
  <c r="AZ573" i="32"/>
  <c r="AH573" i="32"/>
  <c r="BP572" i="32"/>
  <c r="BC572" i="32"/>
  <c r="BE572" i="32" s="1"/>
  <c r="BB572" i="32"/>
  <c r="BD572" i="32" s="1"/>
  <c r="BA572" i="32"/>
  <c r="AZ572" i="32"/>
  <c r="AH572" i="32"/>
  <c r="BP571" i="32"/>
  <c r="BD571" i="32"/>
  <c r="BC571" i="32"/>
  <c r="BE571" i="32" s="1"/>
  <c r="BB571" i="32"/>
  <c r="BA571" i="32"/>
  <c r="AZ571" i="32"/>
  <c r="AH571" i="32"/>
  <c r="BP570" i="32"/>
  <c r="BC570" i="32"/>
  <c r="BE570" i="32" s="1"/>
  <c r="BB570" i="32"/>
  <c r="BD570" i="32" s="1"/>
  <c r="BA570" i="32"/>
  <c r="AZ570" i="32"/>
  <c r="AH570" i="32"/>
  <c r="BP569" i="32"/>
  <c r="BC569" i="32"/>
  <c r="BE569" i="32" s="1"/>
  <c r="BB569" i="32"/>
  <c r="BD569" i="32" s="1"/>
  <c r="BA569" i="32"/>
  <c r="AZ569" i="32"/>
  <c r="AH569" i="32"/>
  <c r="BP568" i="32"/>
  <c r="BC568" i="32"/>
  <c r="BE568" i="32" s="1"/>
  <c r="BB568" i="32"/>
  <c r="BD568" i="32" s="1"/>
  <c r="BA568" i="32"/>
  <c r="AZ568" i="32"/>
  <c r="AH568" i="32"/>
  <c r="BP567" i="32"/>
  <c r="BC567" i="32"/>
  <c r="BE567" i="32" s="1"/>
  <c r="BB567" i="32"/>
  <c r="BD567" i="32" s="1"/>
  <c r="BA567" i="32"/>
  <c r="AZ567" i="32"/>
  <c r="AH567" i="32"/>
  <c r="BP566" i="32"/>
  <c r="BC566" i="32"/>
  <c r="BE566" i="32" s="1"/>
  <c r="BB566" i="32"/>
  <c r="BD566" i="32" s="1"/>
  <c r="BA566" i="32"/>
  <c r="AZ566" i="32"/>
  <c r="AH566" i="32"/>
  <c r="BP565" i="32"/>
  <c r="BC565" i="32"/>
  <c r="BE565" i="32" s="1"/>
  <c r="BB565" i="32"/>
  <c r="BD565" i="32" s="1"/>
  <c r="BA565" i="32"/>
  <c r="AZ565" i="32"/>
  <c r="AH565" i="32"/>
  <c r="BP564" i="32"/>
  <c r="BC564" i="32"/>
  <c r="BE564" i="32" s="1"/>
  <c r="BB564" i="32"/>
  <c r="BD564" i="32" s="1"/>
  <c r="AH564" i="32"/>
  <c r="BP563" i="32"/>
  <c r="BC563" i="32"/>
  <c r="BE563" i="32" s="1"/>
  <c r="BB563" i="32"/>
  <c r="BD563" i="32" s="1"/>
  <c r="BA563" i="32"/>
  <c r="AZ563" i="32"/>
  <c r="AH563" i="32"/>
  <c r="BP562" i="32"/>
  <c r="BC562" i="32"/>
  <c r="BE562" i="32" s="1"/>
  <c r="BB562" i="32"/>
  <c r="BD562" i="32" s="1"/>
  <c r="BA562" i="32"/>
  <c r="AZ562" i="32"/>
  <c r="AH562" i="32"/>
  <c r="BP561" i="32"/>
  <c r="BC561" i="32"/>
  <c r="BE561" i="32" s="1"/>
  <c r="BB561" i="32"/>
  <c r="BD561" i="32" s="1"/>
  <c r="BA561" i="32"/>
  <c r="AZ561" i="32"/>
  <c r="AH561" i="32"/>
  <c r="BP560" i="32"/>
  <c r="BC560" i="32"/>
  <c r="BE560" i="32" s="1"/>
  <c r="BB560" i="32"/>
  <c r="BD560" i="32" s="1"/>
  <c r="BA560" i="32"/>
  <c r="AH560" i="32"/>
  <c r="BP559" i="32"/>
  <c r="BC559" i="32"/>
  <c r="BE559" i="32" s="1"/>
  <c r="BB559" i="32"/>
  <c r="BD559" i="32" s="1"/>
  <c r="AH559" i="32"/>
  <c r="BP558" i="32"/>
  <c r="BC558" i="32"/>
  <c r="BE558" i="32" s="1"/>
  <c r="BB558" i="32"/>
  <c r="BD558" i="32" s="1"/>
  <c r="BA558" i="32"/>
  <c r="AZ558" i="32"/>
  <c r="AH558" i="32"/>
  <c r="BP557" i="32"/>
  <c r="BC557" i="32"/>
  <c r="BE557" i="32" s="1"/>
  <c r="BB557" i="32"/>
  <c r="BD557" i="32" s="1"/>
  <c r="BA557" i="32"/>
  <c r="AZ557" i="32"/>
  <c r="AH557" i="32"/>
  <c r="BP556" i="32"/>
  <c r="BC556" i="32"/>
  <c r="BE556" i="32" s="1"/>
  <c r="BB556" i="32"/>
  <c r="BD556" i="32" s="1"/>
  <c r="BA556" i="32"/>
  <c r="AZ556" i="32"/>
  <c r="AH556" i="32"/>
  <c r="BP555" i="32"/>
  <c r="BC555" i="32"/>
  <c r="BE555" i="32" s="1"/>
  <c r="BB555" i="32"/>
  <c r="BD555" i="32" s="1"/>
  <c r="AH555" i="32"/>
  <c r="BP554" i="32"/>
  <c r="BC554" i="32"/>
  <c r="BE554" i="32" s="1"/>
  <c r="BB554" i="32"/>
  <c r="BD554" i="32" s="1"/>
  <c r="AZ554" i="32"/>
  <c r="AH554" i="32"/>
  <c r="BP553" i="32"/>
  <c r="BC553" i="32"/>
  <c r="BE553" i="32" s="1"/>
  <c r="BB553" i="32"/>
  <c r="BD553" i="32" s="1"/>
  <c r="BA553" i="32"/>
  <c r="AZ553" i="32"/>
  <c r="AH553" i="32"/>
  <c r="BP552" i="32"/>
  <c r="BC552" i="32"/>
  <c r="BE552" i="32" s="1"/>
  <c r="BB552" i="32"/>
  <c r="BD552" i="32" s="1"/>
  <c r="BA552" i="32"/>
  <c r="AZ552" i="32"/>
  <c r="AH552" i="32"/>
  <c r="BP551" i="32"/>
  <c r="BC551" i="32"/>
  <c r="BE551" i="32" s="1"/>
  <c r="BB551" i="32"/>
  <c r="BD551" i="32" s="1"/>
  <c r="BA551" i="32"/>
  <c r="AZ551" i="32"/>
  <c r="AH551" i="32"/>
  <c r="BP550" i="32"/>
  <c r="BC550" i="32"/>
  <c r="BE550" i="32" s="1"/>
  <c r="BB550" i="32"/>
  <c r="BD550" i="32" s="1"/>
  <c r="BA550" i="32"/>
  <c r="AZ550" i="32"/>
  <c r="AH550" i="32"/>
  <c r="BP549" i="32"/>
  <c r="BC549" i="32"/>
  <c r="BE549" i="32" s="1"/>
  <c r="BB549" i="32"/>
  <c r="BD549" i="32" s="1"/>
  <c r="BA549" i="32"/>
  <c r="AZ549" i="32"/>
  <c r="AH549" i="32"/>
  <c r="BP548" i="32"/>
  <c r="BC548" i="32"/>
  <c r="BE548" i="32" s="1"/>
  <c r="BB548" i="32"/>
  <c r="BD548" i="32" s="1"/>
  <c r="AZ548" i="32"/>
  <c r="AH548" i="32"/>
  <c r="BP547" i="32"/>
  <c r="BC547" i="32"/>
  <c r="BE547" i="32" s="1"/>
  <c r="BB547" i="32"/>
  <c r="BD547" i="32" s="1"/>
  <c r="AZ547" i="32"/>
  <c r="AH547" i="32"/>
  <c r="BP546" i="32"/>
  <c r="BC546" i="32"/>
  <c r="BE546" i="32" s="1"/>
  <c r="BB546" i="32"/>
  <c r="BD546" i="32" s="1"/>
  <c r="BA546" i="32"/>
  <c r="AZ546" i="32"/>
  <c r="AH546" i="32"/>
  <c r="BP545" i="32"/>
  <c r="BC545" i="32"/>
  <c r="BE545" i="32" s="1"/>
  <c r="BB545" i="32"/>
  <c r="BD545" i="32" s="1"/>
  <c r="BA545" i="32"/>
  <c r="AZ545" i="32"/>
  <c r="AH545" i="32"/>
  <c r="BP544" i="32"/>
  <c r="BC544" i="32"/>
  <c r="BE544" i="32" s="1"/>
  <c r="BB544" i="32"/>
  <c r="BD544" i="32" s="1"/>
  <c r="BA544" i="32"/>
  <c r="AZ544" i="32"/>
  <c r="AH544" i="32"/>
  <c r="BP543" i="32"/>
  <c r="BC543" i="32"/>
  <c r="BE543" i="32" s="1"/>
  <c r="BB543" i="32"/>
  <c r="BD543" i="32" s="1"/>
  <c r="BA543" i="32"/>
  <c r="AZ543" i="32"/>
  <c r="AH543" i="32"/>
  <c r="BP542" i="32"/>
  <c r="BC542" i="32"/>
  <c r="BE542" i="32" s="1"/>
  <c r="BB542" i="32"/>
  <c r="BD542" i="32" s="1"/>
  <c r="BA542" i="32"/>
  <c r="AZ542" i="32"/>
  <c r="AH542" i="32"/>
  <c r="BP541" i="32"/>
  <c r="BD541" i="32"/>
  <c r="BC541" i="32"/>
  <c r="BE541" i="32" s="1"/>
  <c r="BB541" i="32"/>
  <c r="AH541" i="32"/>
  <c r="BP540" i="32"/>
  <c r="BC540" i="32"/>
  <c r="BE540" i="32" s="1"/>
  <c r="BB540" i="32"/>
  <c r="BD540" i="32" s="1"/>
  <c r="BA540" i="32"/>
  <c r="AZ540" i="32"/>
  <c r="AH540" i="32"/>
  <c r="BP539" i="32"/>
  <c r="BC539" i="32"/>
  <c r="BE539" i="32" s="1"/>
  <c r="BB539" i="32"/>
  <c r="BD539" i="32" s="1"/>
  <c r="BA539" i="32"/>
  <c r="AZ539" i="32"/>
  <c r="AH539" i="32"/>
  <c r="BP538" i="32"/>
  <c r="BC538" i="32"/>
  <c r="BE538" i="32" s="1"/>
  <c r="BB538" i="32"/>
  <c r="BD538" i="32" s="1"/>
  <c r="BA538" i="32"/>
  <c r="AZ538" i="32"/>
  <c r="AH538" i="32"/>
  <c r="BP537" i="32"/>
  <c r="BC537" i="32"/>
  <c r="BE537" i="32" s="1"/>
  <c r="BB537" i="32"/>
  <c r="BD537" i="32" s="1"/>
  <c r="BA537" i="32"/>
  <c r="AZ537" i="32"/>
  <c r="AH537" i="32"/>
  <c r="BP536" i="32"/>
  <c r="BC536" i="32"/>
  <c r="BE536" i="32" s="1"/>
  <c r="BB536" i="32"/>
  <c r="BD536" i="32" s="1"/>
  <c r="BA536" i="32"/>
  <c r="AZ536" i="32"/>
  <c r="AH536" i="32"/>
  <c r="BP535" i="32"/>
  <c r="BD535" i="32"/>
  <c r="BC535" i="32"/>
  <c r="BE535" i="32" s="1"/>
  <c r="BB535" i="32"/>
  <c r="BA535" i="32"/>
  <c r="AZ535" i="32"/>
  <c r="AH535" i="32"/>
  <c r="BP534" i="32"/>
  <c r="BC534" i="32"/>
  <c r="BE534" i="32" s="1"/>
  <c r="BB534" i="32"/>
  <c r="BD534" i="32" s="1"/>
  <c r="BA534" i="32"/>
  <c r="AZ534" i="32"/>
  <c r="AH534" i="32"/>
  <c r="BP533" i="32"/>
  <c r="BC533" i="32"/>
  <c r="BE533" i="32" s="1"/>
  <c r="BB533" i="32"/>
  <c r="BD533" i="32" s="1"/>
  <c r="BA533" i="32"/>
  <c r="AZ533" i="32"/>
  <c r="AH533" i="32"/>
  <c r="BP532" i="32"/>
  <c r="BC532" i="32"/>
  <c r="BE532" i="32" s="1"/>
  <c r="BB532" i="32"/>
  <c r="BD532" i="32" s="1"/>
  <c r="BA532" i="32"/>
  <c r="AZ532" i="32"/>
  <c r="AH532" i="32"/>
  <c r="BP531" i="32"/>
  <c r="BC531" i="32"/>
  <c r="BE531" i="32" s="1"/>
  <c r="BB531" i="32"/>
  <c r="BD531" i="32" s="1"/>
  <c r="BA531" i="32"/>
  <c r="AZ531" i="32"/>
  <c r="AH531" i="32"/>
  <c r="BP530" i="32"/>
  <c r="BC530" i="32"/>
  <c r="BE530" i="32" s="1"/>
  <c r="BB530" i="32"/>
  <c r="BD530" i="32" s="1"/>
  <c r="BA530" i="32"/>
  <c r="AZ530" i="32"/>
  <c r="AH530" i="32"/>
  <c r="BP529" i="32"/>
  <c r="BC529" i="32"/>
  <c r="BE529" i="32" s="1"/>
  <c r="BB529" i="32"/>
  <c r="BD529" i="32" s="1"/>
  <c r="AH529" i="32"/>
  <c r="BP528" i="32"/>
  <c r="BC528" i="32"/>
  <c r="BE528" i="32" s="1"/>
  <c r="BB528" i="32"/>
  <c r="BD528" i="32" s="1"/>
  <c r="BA528" i="32"/>
  <c r="AZ528" i="32"/>
  <c r="AH528" i="32"/>
  <c r="BP527" i="32"/>
  <c r="BC527" i="32"/>
  <c r="BE527" i="32" s="1"/>
  <c r="BB527" i="32"/>
  <c r="BD527" i="32" s="1"/>
  <c r="AZ527" i="32"/>
  <c r="AH527" i="32"/>
  <c r="BP526" i="32"/>
  <c r="BC526" i="32"/>
  <c r="BE526" i="32" s="1"/>
  <c r="BB526" i="32"/>
  <c r="BD526" i="32" s="1"/>
  <c r="AZ526" i="32"/>
  <c r="AH526" i="32"/>
  <c r="BP525" i="32"/>
  <c r="BC525" i="32"/>
  <c r="BE525" i="32" s="1"/>
  <c r="BB525" i="32"/>
  <c r="BD525" i="32" s="1"/>
  <c r="BA525" i="32"/>
  <c r="AZ525" i="32"/>
  <c r="AH525" i="32"/>
  <c r="BP524" i="32"/>
  <c r="BD524" i="32"/>
  <c r="BC524" i="32"/>
  <c r="BE524" i="32" s="1"/>
  <c r="BB524" i="32"/>
  <c r="BA524" i="32"/>
  <c r="AZ524" i="32"/>
  <c r="AH524" i="32"/>
  <c r="BP523" i="32"/>
  <c r="BD523" i="32"/>
  <c r="BC523" i="32"/>
  <c r="BE523" i="32" s="1"/>
  <c r="BB523" i="32"/>
  <c r="BA523" i="32"/>
  <c r="AZ523" i="32"/>
  <c r="AH523" i="32"/>
  <c r="BP522" i="32"/>
  <c r="BC522" i="32"/>
  <c r="BE522" i="32" s="1"/>
  <c r="BB522" i="32"/>
  <c r="BD522" i="32" s="1"/>
  <c r="BA522" i="32"/>
  <c r="AZ522" i="32"/>
  <c r="AH522" i="32"/>
  <c r="BP521" i="32"/>
  <c r="BC521" i="32"/>
  <c r="BE521" i="32" s="1"/>
  <c r="BB521" i="32"/>
  <c r="BD521" i="32" s="1"/>
  <c r="BA521" i="32"/>
  <c r="AZ521" i="32"/>
  <c r="AH521" i="32"/>
  <c r="BP520" i="32"/>
  <c r="BC520" i="32"/>
  <c r="BE520" i="32" s="1"/>
  <c r="BB520" i="32"/>
  <c r="BD520" i="32" s="1"/>
  <c r="BA520" i="32"/>
  <c r="AZ520" i="32"/>
  <c r="AH520" i="32"/>
  <c r="BP519" i="32"/>
  <c r="BC519" i="32"/>
  <c r="BE519" i="32" s="1"/>
  <c r="BB519" i="32"/>
  <c r="BD519" i="32" s="1"/>
  <c r="BA519" i="32"/>
  <c r="AZ519" i="32"/>
  <c r="AH519" i="32"/>
  <c r="BP518" i="32"/>
  <c r="BE518" i="32"/>
  <c r="BC518" i="32"/>
  <c r="BB518" i="32"/>
  <c r="BD518" i="32" s="1"/>
  <c r="BA518" i="32"/>
  <c r="AZ518" i="32"/>
  <c r="AH518" i="32"/>
  <c r="BP517" i="32"/>
  <c r="BC517" i="32"/>
  <c r="BE517" i="32" s="1"/>
  <c r="BB517" i="32"/>
  <c r="BD517" i="32" s="1"/>
  <c r="BA517" i="32"/>
  <c r="AZ517" i="32"/>
  <c r="AH517" i="32"/>
  <c r="BP516" i="32"/>
  <c r="BC516" i="32"/>
  <c r="BE516" i="32" s="1"/>
  <c r="BB516" i="32"/>
  <c r="BD516" i="32" s="1"/>
  <c r="BA516" i="32"/>
  <c r="AZ516" i="32"/>
  <c r="AH516" i="32"/>
  <c r="BP515" i="32"/>
  <c r="BC515" i="32"/>
  <c r="BE515" i="32" s="1"/>
  <c r="BB515" i="32"/>
  <c r="BD515" i="32" s="1"/>
  <c r="BA515" i="32"/>
  <c r="AZ515" i="32"/>
  <c r="AH515" i="32"/>
  <c r="BP514" i="32"/>
  <c r="BC514" i="32"/>
  <c r="BE514" i="32" s="1"/>
  <c r="BB514" i="32"/>
  <c r="BD514" i="32" s="1"/>
  <c r="BA514" i="32"/>
  <c r="AZ514" i="32"/>
  <c r="AH514" i="32"/>
  <c r="BP513" i="32"/>
  <c r="BC513" i="32"/>
  <c r="BE513" i="32" s="1"/>
  <c r="BB513" i="32"/>
  <c r="BD513" i="32" s="1"/>
  <c r="AH513" i="32"/>
  <c r="BP512" i="32"/>
  <c r="BC512" i="32"/>
  <c r="BE512" i="32" s="1"/>
  <c r="BB512" i="32"/>
  <c r="BD512" i="32" s="1"/>
  <c r="BA512" i="32"/>
  <c r="AH512" i="32"/>
  <c r="BP511" i="32"/>
  <c r="BC511" i="32"/>
  <c r="BE511" i="32" s="1"/>
  <c r="BB511" i="32"/>
  <c r="BD511" i="32" s="1"/>
  <c r="BA511" i="32"/>
  <c r="AZ511" i="32"/>
  <c r="AH511" i="32"/>
  <c r="BP510" i="32"/>
  <c r="BC510" i="32"/>
  <c r="BE510" i="32" s="1"/>
  <c r="BB510" i="32"/>
  <c r="BD510" i="32" s="1"/>
  <c r="BA510" i="32"/>
  <c r="AZ510" i="32"/>
  <c r="AH510" i="32"/>
  <c r="BP509" i="32"/>
  <c r="BC509" i="32"/>
  <c r="BE509" i="32" s="1"/>
  <c r="BB509" i="32"/>
  <c r="BD509" i="32" s="1"/>
  <c r="BA509" i="32"/>
  <c r="AZ509" i="32"/>
  <c r="AH509" i="32"/>
  <c r="BP508" i="32"/>
  <c r="BC508" i="32"/>
  <c r="BE508" i="32" s="1"/>
  <c r="BB508" i="32"/>
  <c r="BD508" i="32" s="1"/>
  <c r="BA508" i="32"/>
  <c r="AZ508" i="32"/>
  <c r="AH508" i="32"/>
  <c r="BP507" i="32"/>
  <c r="BE507" i="32"/>
  <c r="BC507" i="32"/>
  <c r="BB507" i="32"/>
  <c r="BD507" i="32" s="1"/>
  <c r="BA507" i="32"/>
  <c r="AZ507" i="32"/>
  <c r="AH507" i="32"/>
  <c r="BP506" i="32"/>
  <c r="BC506" i="32"/>
  <c r="BE506" i="32" s="1"/>
  <c r="BB506" i="32"/>
  <c r="BD506" i="32" s="1"/>
  <c r="AZ506" i="32"/>
  <c r="AH506" i="32"/>
  <c r="BP505" i="32"/>
  <c r="BC505" i="32"/>
  <c r="BE505" i="32" s="1"/>
  <c r="BB505" i="32"/>
  <c r="BD505" i="32" s="1"/>
  <c r="BA505" i="32"/>
  <c r="AZ505" i="32"/>
  <c r="AH505" i="32"/>
  <c r="BP504" i="32"/>
  <c r="BC504" i="32"/>
  <c r="BE504" i="32" s="1"/>
  <c r="BB504" i="32"/>
  <c r="BD504" i="32" s="1"/>
  <c r="AH504" i="32"/>
  <c r="BP503" i="32"/>
  <c r="BC503" i="32"/>
  <c r="BE503" i="32" s="1"/>
  <c r="BB503" i="32"/>
  <c r="BD503" i="32" s="1"/>
  <c r="BA503" i="32"/>
  <c r="AZ503" i="32"/>
  <c r="AH503" i="32"/>
  <c r="BP502" i="32"/>
  <c r="BC502" i="32"/>
  <c r="BE502" i="32" s="1"/>
  <c r="BB502" i="32"/>
  <c r="BD502" i="32" s="1"/>
  <c r="BA502" i="32"/>
  <c r="AZ502" i="32"/>
  <c r="AH502" i="32"/>
  <c r="BP501" i="32"/>
  <c r="BC501" i="32"/>
  <c r="BE501" i="32" s="1"/>
  <c r="BB501" i="32"/>
  <c r="BD501" i="32" s="1"/>
  <c r="BA501" i="32"/>
  <c r="AZ501" i="32"/>
  <c r="AH501" i="32"/>
  <c r="BP500" i="32"/>
  <c r="BC500" i="32"/>
  <c r="BE500" i="32" s="1"/>
  <c r="BB500" i="32"/>
  <c r="BD500" i="32" s="1"/>
  <c r="BA500" i="32"/>
  <c r="AZ500" i="32"/>
  <c r="AH500" i="32"/>
  <c r="BP499" i="32"/>
  <c r="BC499" i="32"/>
  <c r="BE499" i="32" s="1"/>
  <c r="BB499" i="32"/>
  <c r="BD499" i="32" s="1"/>
  <c r="BA499" i="32"/>
  <c r="AZ499" i="32"/>
  <c r="AH499" i="32"/>
  <c r="BP498" i="32"/>
  <c r="BC498" i="32"/>
  <c r="BE498" i="32" s="1"/>
  <c r="BB498" i="32"/>
  <c r="BD498" i="32" s="1"/>
  <c r="BA498" i="32"/>
  <c r="AZ498" i="32"/>
  <c r="AH498" i="32"/>
  <c r="BP497" i="32"/>
  <c r="BE497" i="32"/>
  <c r="BC497" i="32"/>
  <c r="BB497" i="32"/>
  <c r="BD497" i="32" s="1"/>
  <c r="BA497" i="32"/>
  <c r="AZ497" i="32"/>
  <c r="AH497" i="32"/>
  <c r="BP496" i="32"/>
  <c r="BC496" i="32"/>
  <c r="BE496" i="32" s="1"/>
  <c r="BB496" i="32"/>
  <c r="BD496" i="32" s="1"/>
  <c r="BA496" i="32"/>
  <c r="AZ496" i="32"/>
  <c r="AH496" i="32"/>
  <c r="BP495" i="32"/>
  <c r="BC495" i="32"/>
  <c r="BE495" i="32" s="1"/>
  <c r="BB495" i="32"/>
  <c r="BD495" i="32" s="1"/>
  <c r="BA495" i="32"/>
  <c r="AZ495" i="32"/>
  <c r="AH495" i="32"/>
  <c r="BP494" i="32"/>
  <c r="BD494" i="32"/>
  <c r="BC494" i="32"/>
  <c r="BE494" i="32" s="1"/>
  <c r="BB494" i="32"/>
  <c r="BA494" i="32"/>
  <c r="AZ494" i="32"/>
  <c r="AH494" i="32"/>
  <c r="BP493" i="32"/>
  <c r="BD493" i="32"/>
  <c r="BC493" i="32"/>
  <c r="BE493" i="32" s="1"/>
  <c r="BB493" i="32"/>
  <c r="BA493" i="32"/>
  <c r="AZ493" i="32"/>
  <c r="AH493" i="32"/>
  <c r="BP492" i="32"/>
  <c r="BC492" i="32"/>
  <c r="BE492" i="32" s="1"/>
  <c r="BB492" i="32"/>
  <c r="BD492" i="32" s="1"/>
  <c r="BA492" i="32"/>
  <c r="AZ492" i="32"/>
  <c r="AH492" i="32"/>
  <c r="BP491" i="32"/>
  <c r="BC491" i="32"/>
  <c r="BE491" i="32" s="1"/>
  <c r="BB491" i="32"/>
  <c r="BD491" i="32" s="1"/>
  <c r="AZ491" i="32"/>
  <c r="AH491" i="32"/>
  <c r="BP490" i="32"/>
  <c r="BC490" i="32"/>
  <c r="BE490" i="32" s="1"/>
  <c r="BB490" i="32"/>
  <c r="BD490" i="32" s="1"/>
  <c r="BA490" i="32"/>
  <c r="AZ490" i="32"/>
  <c r="AH490" i="32"/>
  <c r="BP489" i="32"/>
  <c r="BC489" i="32"/>
  <c r="BE489" i="32" s="1"/>
  <c r="BB489" i="32"/>
  <c r="BD489" i="32" s="1"/>
  <c r="BA489" i="32"/>
  <c r="AZ489" i="32"/>
  <c r="AH489" i="32"/>
  <c r="BP488" i="32"/>
  <c r="BC488" i="32"/>
  <c r="BE488" i="32" s="1"/>
  <c r="BB488" i="32"/>
  <c r="BD488" i="32" s="1"/>
  <c r="BA488" i="32"/>
  <c r="AZ488" i="32"/>
  <c r="AH488" i="32"/>
  <c r="BP487" i="32"/>
  <c r="BC487" i="32"/>
  <c r="BE487" i="32" s="1"/>
  <c r="BB487" i="32"/>
  <c r="BD487" i="32" s="1"/>
  <c r="BA487" i="32"/>
  <c r="AZ487" i="32"/>
  <c r="AH487" i="32"/>
  <c r="BP486" i="32"/>
  <c r="BC486" i="32"/>
  <c r="BE486" i="32" s="1"/>
  <c r="BB486" i="32"/>
  <c r="BD486" i="32" s="1"/>
  <c r="AH486" i="32"/>
  <c r="BP485" i="32"/>
  <c r="BC485" i="32"/>
  <c r="BE485" i="32" s="1"/>
  <c r="BB485" i="32"/>
  <c r="BD485" i="32" s="1"/>
  <c r="BA485" i="32"/>
  <c r="AZ485" i="32"/>
  <c r="AH485" i="32"/>
  <c r="BP484" i="32"/>
  <c r="BC484" i="32"/>
  <c r="BE484" i="32" s="1"/>
  <c r="BB484" i="32"/>
  <c r="BD484" i="32" s="1"/>
  <c r="BA484" i="32"/>
  <c r="AZ484" i="32"/>
  <c r="AH484" i="32"/>
  <c r="BP483" i="32"/>
  <c r="BC483" i="32"/>
  <c r="BE483" i="32" s="1"/>
  <c r="BB483" i="32"/>
  <c r="BD483" i="32" s="1"/>
  <c r="BA483" i="32"/>
  <c r="AZ483" i="32"/>
  <c r="AH483" i="32"/>
  <c r="BP482" i="32"/>
  <c r="BD482" i="32"/>
  <c r="BC482" i="32"/>
  <c r="BE482" i="32" s="1"/>
  <c r="BB482" i="32"/>
  <c r="BA482" i="32"/>
  <c r="AZ482" i="32"/>
  <c r="AH482" i="32"/>
  <c r="BP481" i="32"/>
  <c r="BC481" i="32"/>
  <c r="BE481" i="32" s="1"/>
  <c r="BB481" i="32"/>
  <c r="BD481" i="32" s="1"/>
  <c r="BA481" i="32"/>
  <c r="AZ481" i="32"/>
  <c r="AH481" i="32"/>
  <c r="BP480" i="32"/>
  <c r="BC480" i="32"/>
  <c r="BE480" i="32" s="1"/>
  <c r="BB480" i="32"/>
  <c r="BD480" i="32" s="1"/>
  <c r="BA480" i="32"/>
  <c r="AZ480" i="32"/>
  <c r="AH480" i="32"/>
  <c r="BP479" i="32"/>
  <c r="BC479" i="32"/>
  <c r="BE479" i="32" s="1"/>
  <c r="BB479" i="32"/>
  <c r="BD479" i="32" s="1"/>
  <c r="AZ479" i="32"/>
  <c r="AH479" i="32"/>
  <c r="BP478" i="32"/>
  <c r="BD478" i="32"/>
  <c r="BC478" i="32"/>
  <c r="BE478" i="32" s="1"/>
  <c r="BB478" i="32"/>
  <c r="BA478" i="32"/>
  <c r="AZ478" i="32"/>
  <c r="AH478" i="32"/>
  <c r="BP477" i="32"/>
  <c r="BC477" i="32"/>
  <c r="BE477" i="32" s="1"/>
  <c r="BB477" i="32"/>
  <c r="BD477" i="32" s="1"/>
  <c r="BA477" i="32"/>
  <c r="AZ477" i="32"/>
  <c r="AH477" i="32"/>
  <c r="BP476" i="32"/>
  <c r="BC476" i="32"/>
  <c r="BE476" i="32" s="1"/>
  <c r="BB476" i="32"/>
  <c r="BD476" i="32" s="1"/>
  <c r="BA476" i="32"/>
  <c r="AZ476" i="32"/>
  <c r="AH476" i="32"/>
  <c r="BP475" i="32"/>
  <c r="BC475" i="32"/>
  <c r="BE475" i="32" s="1"/>
  <c r="BB475" i="32"/>
  <c r="BD475" i="32" s="1"/>
  <c r="BA475" i="32"/>
  <c r="AZ475" i="32"/>
  <c r="AH475" i="32"/>
  <c r="BP474" i="32"/>
  <c r="BC474" i="32"/>
  <c r="BE474" i="32" s="1"/>
  <c r="BB474" i="32"/>
  <c r="BD474" i="32" s="1"/>
  <c r="BA474" i="32"/>
  <c r="AZ474" i="32"/>
  <c r="AH474" i="32"/>
  <c r="BP473" i="32"/>
  <c r="BC473" i="32"/>
  <c r="BE473" i="32" s="1"/>
  <c r="BB473" i="32"/>
  <c r="BD473" i="32" s="1"/>
  <c r="BA473" i="32"/>
  <c r="AZ473" i="32"/>
  <c r="AH473" i="32"/>
  <c r="BP472" i="32"/>
  <c r="BC472" i="32"/>
  <c r="BE472" i="32" s="1"/>
  <c r="BB472" i="32"/>
  <c r="BD472" i="32" s="1"/>
  <c r="BA472" i="32"/>
  <c r="AZ472" i="32"/>
  <c r="AH472" i="32"/>
  <c r="BP471" i="32"/>
  <c r="BC471" i="32"/>
  <c r="BE471" i="32" s="1"/>
  <c r="BB471" i="32"/>
  <c r="BD471" i="32" s="1"/>
  <c r="BA471" i="32"/>
  <c r="AZ471" i="32"/>
  <c r="AH471" i="32"/>
  <c r="BP470" i="32"/>
  <c r="BC470" i="32"/>
  <c r="BE470" i="32" s="1"/>
  <c r="BB470" i="32"/>
  <c r="BD470" i="32" s="1"/>
  <c r="BA470" i="32"/>
  <c r="AZ470" i="32"/>
  <c r="AH470" i="32"/>
  <c r="BP469" i="32"/>
  <c r="BC469" i="32"/>
  <c r="BE469" i="32" s="1"/>
  <c r="BB469" i="32"/>
  <c r="BD469" i="32" s="1"/>
  <c r="BA469" i="32"/>
  <c r="AZ469" i="32"/>
  <c r="AH469" i="32"/>
  <c r="BP468" i="32"/>
  <c r="BC468" i="32"/>
  <c r="BE468" i="32" s="1"/>
  <c r="BB468" i="32"/>
  <c r="BD468" i="32" s="1"/>
  <c r="BA468" i="32"/>
  <c r="AZ468" i="32"/>
  <c r="AH468" i="32"/>
  <c r="BP467" i="32"/>
  <c r="BC467" i="32"/>
  <c r="BE467" i="32" s="1"/>
  <c r="BB467" i="32"/>
  <c r="BD467" i="32" s="1"/>
  <c r="BA467" i="32"/>
  <c r="AZ467" i="32"/>
  <c r="AH467" i="32"/>
  <c r="BP466" i="32"/>
  <c r="BC466" i="32"/>
  <c r="BE466" i="32" s="1"/>
  <c r="BB466" i="32"/>
  <c r="BD466" i="32" s="1"/>
  <c r="BA466" i="32"/>
  <c r="AZ466" i="32"/>
  <c r="AH466" i="32"/>
  <c r="BP465" i="32"/>
  <c r="BE465" i="32"/>
  <c r="BC465" i="32"/>
  <c r="BB465" i="32"/>
  <c r="BD465" i="32" s="1"/>
  <c r="BA465" i="32"/>
  <c r="AZ465" i="32"/>
  <c r="AH465" i="32"/>
  <c r="BP464" i="32"/>
  <c r="BC464" i="32"/>
  <c r="BE464" i="32" s="1"/>
  <c r="BB464" i="32"/>
  <c r="BD464" i="32" s="1"/>
  <c r="BA464" i="32"/>
  <c r="AZ464" i="32"/>
  <c r="AH464" i="32"/>
  <c r="BP463" i="32"/>
  <c r="BC463" i="32"/>
  <c r="BE463" i="32" s="1"/>
  <c r="BB463" i="32"/>
  <c r="BD463" i="32" s="1"/>
  <c r="BA463" i="32"/>
  <c r="AZ463" i="32"/>
  <c r="AH463" i="32"/>
  <c r="BP462" i="32"/>
  <c r="BD462" i="32"/>
  <c r="BC462" i="32"/>
  <c r="BE462" i="32" s="1"/>
  <c r="BB462" i="32"/>
  <c r="BA462" i="32"/>
  <c r="AZ462" i="32"/>
  <c r="AH462" i="32"/>
  <c r="BP461" i="32"/>
  <c r="BC461" i="32"/>
  <c r="BE461" i="32" s="1"/>
  <c r="BB461" i="32"/>
  <c r="BD461" i="32" s="1"/>
  <c r="BA461" i="32"/>
  <c r="AZ461" i="32"/>
  <c r="AH461" i="32"/>
  <c r="BP460" i="32"/>
  <c r="BC460" i="32"/>
  <c r="BE460" i="32" s="1"/>
  <c r="BB460" i="32"/>
  <c r="BD460" i="32" s="1"/>
  <c r="BA460" i="32"/>
  <c r="AZ460" i="32"/>
  <c r="AH460" i="32"/>
  <c r="BP459" i="32"/>
  <c r="BC459" i="32"/>
  <c r="BE459" i="32" s="1"/>
  <c r="BB459" i="32"/>
  <c r="BD459" i="32" s="1"/>
  <c r="BA459" i="32"/>
  <c r="AZ459" i="32"/>
  <c r="AH459" i="32"/>
  <c r="BP458" i="32"/>
  <c r="BC458" i="32"/>
  <c r="BE458" i="32" s="1"/>
  <c r="BB458" i="32"/>
  <c r="BD458" i="32" s="1"/>
  <c r="BA458" i="32"/>
  <c r="AZ458" i="32"/>
  <c r="AH458" i="32"/>
  <c r="BP457" i="32"/>
  <c r="BC457" i="32"/>
  <c r="BE457" i="32" s="1"/>
  <c r="BB457" i="32"/>
  <c r="BD457" i="32" s="1"/>
  <c r="BA457" i="32"/>
  <c r="AZ457" i="32"/>
  <c r="AH457" i="32"/>
  <c r="BP456" i="32"/>
  <c r="BC456" i="32"/>
  <c r="BE456" i="32" s="1"/>
  <c r="BB456" i="32"/>
  <c r="BD456" i="32" s="1"/>
  <c r="BA456" i="32"/>
  <c r="AZ456" i="32"/>
  <c r="AH456" i="32"/>
  <c r="BP455" i="32"/>
  <c r="BC455" i="32"/>
  <c r="BE455" i="32" s="1"/>
  <c r="BB455" i="32"/>
  <c r="BD455" i="32" s="1"/>
  <c r="AH455" i="32"/>
  <c r="BP454" i="32"/>
  <c r="BC454" i="32"/>
  <c r="BE454" i="32" s="1"/>
  <c r="BB454" i="32"/>
  <c r="BD454" i="32" s="1"/>
  <c r="BA454" i="32"/>
  <c r="AZ454" i="32"/>
  <c r="AH454" i="32"/>
  <c r="BP453" i="32"/>
  <c r="BC453" i="32"/>
  <c r="BE453" i="32" s="1"/>
  <c r="BB453" i="32"/>
  <c r="BD453" i="32" s="1"/>
  <c r="BA453" i="32"/>
  <c r="AZ453" i="32"/>
  <c r="AH453" i="32"/>
  <c r="BP452" i="32"/>
  <c r="BC452" i="32"/>
  <c r="BE452" i="32" s="1"/>
  <c r="BB452" i="32"/>
  <c r="BD452" i="32" s="1"/>
  <c r="BA452" i="32"/>
  <c r="AZ452" i="32"/>
  <c r="AH452" i="32"/>
  <c r="BP451" i="32"/>
  <c r="BC451" i="32"/>
  <c r="BE451" i="32" s="1"/>
  <c r="BB451" i="32"/>
  <c r="BD451" i="32" s="1"/>
  <c r="BA451" i="32"/>
  <c r="AZ451" i="32"/>
  <c r="AH451" i="32"/>
  <c r="BP450" i="32"/>
  <c r="BC450" i="32"/>
  <c r="BE450" i="32" s="1"/>
  <c r="BB450" i="32"/>
  <c r="BD450" i="32" s="1"/>
  <c r="BA450" i="32"/>
  <c r="AZ450" i="32"/>
  <c r="AH450" i="32"/>
  <c r="BP449" i="32"/>
  <c r="BC449" i="32"/>
  <c r="BE449" i="32" s="1"/>
  <c r="BB449" i="32"/>
  <c r="BD449" i="32" s="1"/>
  <c r="BA449" i="32"/>
  <c r="AZ449" i="32"/>
  <c r="AH449" i="32"/>
  <c r="BP448" i="32"/>
  <c r="BC448" i="32"/>
  <c r="BE448" i="32" s="1"/>
  <c r="BB448" i="32"/>
  <c r="BD448" i="32" s="1"/>
  <c r="BA448" i="32"/>
  <c r="AZ448" i="32"/>
  <c r="AH448" i="32"/>
  <c r="BP447" i="32"/>
  <c r="BC447" i="32"/>
  <c r="BE447" i="32" s="1"/>
  <c r="BB447" i="32"/>
  <c r="BD447" i="32" s="1"/>
  <c r="BA447" i="32"/>
  <c r="AZ447" i="32"/>
  <c r="AH447" i="32"/>
  <c r="BP446" i="32"/>
  <c r="BC446" i="32"/>
  <c r="BE446" i="32" s="1"/>
  <c r="BB446" i="32"/>
  <c r="BD446" i="32" s="1"/>
  <c r="BA446" i="32"/>
  <c r="AZ446" i="32"/>
  <c r="AH446" i="32"/>
  <c r="BP445" i="32"/>
  <c r="BC445" i="32"/>
  <c r="BE445" i="32" s="1"/>
  <c r="BB445" i="32"/>
  <c r="BD445" i="32" s="1"/>
  <c r="BA445" i="32"/>
  <c r="AZ445" i="32"/>
  <c r="AH445" i="32"/>
  <c r="BP444" i="32"/>
  <c r="BD444" i="32"/>
  <c r="BC444" i="32"/>
  <c r="BE444" i="32" s="1"/>
  <c r="BB444" i="32"/>
  <c r="BA444" i="32"/>
  <c r="AZ444" i="32"/>
  <c r="AH444" i="32"/>
  <c r="BP443" i="32"/>
  <c r="BD443" i="32"/>
  <c r="BC443" i="32"/>
  <c r="BE443" i="32" s="1"/>
  <c r="BB443" i="32"/>
  <c r="AZ443" i="32"/>
  <c r="AH443" i="32"/>
  <c r="BP442" i="32"/>
  <c r="BC442" i="32"/>
  <c r="BE442" i="32" s="1"/>
  <c r="BB442" i="32"/>
  <c r="BD442" i="32" s="1"/>
  <c r="BA442" i="32"/>
  <c r="AZ442" i="32"/>
  <c r="AH442" i="32"/>
  <c r="BP441" i="32"/>
  <c r="BC441" i="32"/>
  <c r="BE441" i="32" s="1"/>
  <c r="BB441" i="32"/>
  <c r="BD441" i="32" s="1"/>
  <c r="BA441" i="32"/>
  <c r="AZ441" i="32"/>
  <c r="AH441" i="32"/>
  <c r="BP440" i="32"/>
  <c r="BC440" i="32"/>
  <c r="BE440" i="32" s="1"/>
  <c r="BB440" i="32"/>
  <c r="BD440" i="32" s="1"/>
  <c r="BA440" i="32"/>
  <c r="AZ440" i="32"/>
  <c r="AH440" i="32"/>
  <c r="BP439" i="32"/>
  <c r="BD439" i="32"/>
  <c r="BC439" i="32"/>
  <c r="BE439" i="32" s="1"/>
  <c r="BB439" i="32"/>
  <c r="BA439" i="32"/>
  <c r="AZ439" i="32"/>
  <c r="AH439" i="32"/>
  <c r="BP438" i="32"/>
  <c r="BD438" i="32"/>
  <c r="BC438" i="32"/>
  <c r="BE438" i="32" s="1"/>
  <c r="BB438" i="32"/>
  <c r="AZ438" i="32"/>
  <c r="AH438" i="32"/>
  <c r="BP437" i="32"/>
  <c r="BC437" i="32"/>
  <c r="BE437" i="32" s="1"/>
  <c r="BB437" i="32"/>
  <c r="BD437" i="32" s="1"/>
  <c r="BA437" i="32"/>
  <c r="AZ437" i="32"/>
  <c r="AH437" i="32"/>
  <c r="BP436" i="32"/>
  <c r="BC436" i="32"/>
  <c r="BE436" i="32" s="1"/>
  <c r="BB436" i="32"/>
  <c r="BD436" i="32" s="1"/>
  <c r="AH436" i="32"/>
  <c r="BP435" i="32"/>
  <c r="BC435" i="32"/>
  <c r="BE435" i="32" s="1"/>
  <c r="BB435" i="32"/>
  <c r="BD435" i="32" s="1"/>
  <c r="BA435" i="32"/>
  <c r="AZ435" i="32"/>
  <c r="AH435" i="32"/>
  <c r="BP434" i="32"/>
  <c r="BC434" i="32"/>
  <c r="BE434" i="32" s="1"/>
  <c r="BB434" i="32"/>
  <c r="BD434" i="32" s="1"/>
  <c r="BA434" i="32"/>
  <c r="AZ434" i="32"/>
  <c r="AH434" i="32"/>
  <c r="BP433" i="32"/>
  <c r="BC433" i="32"/>
  <c r="BE433" i="32" s="1"/>
  <c r="BB433" i="32"/>
  <c r="BD433" i="32" s="1"/>
  <c r="BA433" i="32"/>
  <c r="AZ433" i="32"/>
  <c r="AH433" i="32"/>
  <c r="BP432" i="32"/>
  <c r="BC432" i="32"/>
  <c r="BE432" i="32" s="1"/>
  <c r="BB432" i="32"/>
  <c r="BD432" i="32" s="1"/>
  <c r="BA432" i="32"/>
  <c r="AZ432" i="32"/>
  <c r="AH432" i="32"/>
  <c r="BP431" i="32"/>
  <c r="BC431" i="32"/>
  <c r="BE431" i="32" s="1"/>
  <c r="BB431" i="32"/>
  <c r="BD431" i="32" s="1"/>
  <c r="BA431" i="32"/>
  <c r="AZ431" i="32"/>
  <c r="AH431" i="32"/>
  <c r="BP430" i="32"/>
  <c r="BC430" i="32"/>
  <c r="BE430" i="32" s="1"/>
  <c r="BB430" i="32"/>
  <c r="BD430" i="32" s="1"/>
  <c r="BA430" i="32"/>
  <c r="AZ430" i="32"/>
  <c r="AH430" i="32"/>
  <c r="BP429" i="32"/>
  <c r="BC429" i="32"/>
  <c r="BE429" i="32" s="1"/>
  <c r="BB429" i="32"/>
  <c r="BD429" i="32" s="1"/>
  <c r="BA429" i="32"/>
  <c r="AZ429" i="32"/>
  <c r="AH429" i="32"/>
  <c r="BP428" i="32"/>
  <c r="BC428" i="32"/>
  <c r="BE428" i="32" s="1"/>
  <c r="BB428" i="32"/>
  <c r="BD428" i="32" s="1"/>
  <c r="BA428" i="32"/>
  <c r="AZ428" i="32"/>
  <c r="AH428" i="32"/>
  <c r="BP427" i="32"/>
  <c r="BD427" i="32"/>
  <c r="BC427" i="32"/>
  <c r="BE427" i="32" s="1"/>
  <c r="BB427" i="32"/>
  <c r="AZ427" i="32"/>
  <c r="AH427" i="32"/>
  <c r="BP426" i="32"/>
  <c r="BC426" i="32"/>
  <c r="BE426" i="32" s="1"/>
  <c r="BB426" i="32"/>
  <c r="BD426" i="32" s="1"/>
  <c r="BA426" i="32"/>
  <c r="AZ426" i="32"/>
  <c r="AH426" i="32"/>
  <c r="BP425" i="32"/>
  <c r="BE425" i="32"/>
  <c r="BC425" i="32"/>
  <c r="BB425" i="32"/>
  <c r="BD425" i="32" s="1"/>
  <c r="BA425" i="32"/>
  <c r="AZ425" i="32"/>
  <c r="AH425" i="32"/>
  <c r="BP424" i="32"/>
  <c r="BC424" i="32"/>
  <c r="BE424" i="32" s="1"/>
  <c r="BB424" i="32"/>
  <c r="BD424" i="32" s="1"/>
  <c r="BA424" i="32"/>
  <c r="AZ424" i="32"/>
  <c r="AH424" i="32"/>
  <c r="BP423" i="32"/>
  <c r="BC423" i="32"/>
  <c r="BE423" i="32" s="1"/>
  <c r="BB423" i="32"/>
  <c r="BD423" i="32" s="1"/>
  <c r="BA423" i="32"/>
  <c r="AZ423" i="32"/>
  <c r="AH423" i="32"/>
  <c r="BP422" i="32"/>
  <c r="BC422" i="32"/>
  <c r="BE422" i="32" s="1"/>
  <c r="BB422" i="32"/>
  <c r="BD422" i="32" s="1"/>
  <c r="BA422" i="32"/>
  <c r="AZ422" i="32"/>
  <c r="AH422" i="32"/>
  <c r="BP421" i="32"/>
  <c r="BC421" i="32"/>
  <c r="BE421" i="32" s="1"/>
  <c r="BB421" i="32"/>
  <c r="BD421" i="32" s="1"/>
  <c r="BA421" i="32"/>
  <c r="AZ421" i="32"/>
  <c r="AH421" i="32"/>
  <c r="BP420" i="32"/>
  <c r="BC420" i="32"/>
  <c r="BE420" i="32" s="1"/>
  <c r="BB420" i="32"/>
  <c r="BD420" i="32" s="1"/>
  <c r="BA420" i="32"/>
  <c r="AZ420" i="32"/>
  <c r="AH420" i="32"/>
  <c r="BP414" i="32"/>
  <c r="BC414" i="32"/>
  <c r="BE414" i="32" s="1"/>
  <c r="BB414" i="32"/>
  <c r="BD414" i="32" s="1"/>
  <c r="AZ414" i="32"/>
  <c r="AH414" i="32"/>
  <c r="BP413" i="32"/>
  <c r="BC413" i="32"/>
  <c r="BE413" i="32" s="1"/>
  <c r="BB413" i="32"/>
  <c r="BD413" i="32" s="1"/>
  <c r="AZ413" i="32"/>
  <c r="AH413" i="32"/>
  <c r="BP412" i="32"/>
  <c r="BC412" i="32"/>
  <c r="BE412" i="32" s="1"/>
  <c r="BB412" i="32"/>
  <c r="BD412" i="32" s="1"/>
  <c r="AZ412" i="32"/>
  <c r="AH412" i="32"/>
  <c r="BP411" i="32"/>
  <c r="BC411" i="32"/>
  <c r="BE411" i="32" s="1"/>
  <c r="BB411" i="32"/>
  <c r="BD411" i="32" s="1"/>
  <c r="AZ411" i="32"/>
  <c r="AH411" i="32"/>
  <c r="BP410" i="32"/>
  <c r="BC410" i="32"/>
  <c r="BE410" i="32" s="1"/>
  <c r="BB410" i="32"/>
  <c r="BD410" i="32" s="1"/>
  <c r="AZ410" i="32"/>
  <c r="AH410" i="32"/>
  <c r="BP409" i="32"/>
  <c r="BC409" i="32"/>
  <c r="BE409" i="32" s="1"/>
  <c r="BB409" i="32"/>
  <c r="BD409" i="32" s="1"/>
  <c r="AZ409" i="32"/>
  <c r="AH409" i="32"/>
  <c r="BP408" i="32"/>
  <c r="BC408" i="32"/>
  <c r="BE408" i="32" s="1"/>
  <c r="BB408" i="32"/>
  <c r="BD408" i="32" s="1"/>
  <c r="BA408" i="32"/>
  <c r="AZ408" i="32"/>
  <c r="AH408" i="32"/>
  <c r="BP407" i="32"/>
  <c r="BC407" i="32"/>
  <c r="BE407" i="32" s="1"/>
  <c r="BB407" i="32"/>
  <c r="BD407" i="32" s="1"/>
  <c r="BA407" i="32"/>
  <c r="AZ407" i="32"/>
  <c r="AH407" i="32"/>
  <c r="BP406" i="32"/>
  <c r="BD406" i="32"/>
  <c r="BC406" i="32"/>
  <c r="BE406" i="32" s="1"/>
  <c r="BB406" i="32"/>
  <c r="BA406" i="32"/>
  <c r="AZ406" i="32"/>
  <c r="AH406" i="32"/>
  <c r="BP405" i="32"/>
  <c r="BC405" i="32"/>
  <c r="BE405" i="32" s="1"/>
  <c r="BB405" i="32"/>
  <c r="BD405" i="32" s="1"/>
  <c r="BA405" i="32"/>
  <c r="AZ405" i="32"/>
  <c r="AH405" i="32"/>
  <c r="BP404" i="32"/>
  <c r="BC404" i="32"/>
  <c r="BE404" i="32" s="1"/>
  <c r="BB404" i="32"/>
  <c r="BD404" i="32" s="1"/>
  <c r="BA404" i="32"/>
  <c r="AZ404" i="32"/>
  <c r="AH404" i="32"/>
  <c r="BP403" i="32"/>
  <c r="BC403" i="32"/>
  <c r="BE403" i="32" s="1"/>
  <c r="BB403" i="32"/>
  <c r="BD403" i="32" s="1"/>
  <c r="AH403" i="32"/>
  <c r="BP402" i="32"/>
  <c r="BC402" i="32"/>
  <c r="BE402" i="32" s="1"/>
  <c r="BB402" i="32"/>
  <c r="BD402" i="32" s="1"/>
  <c r="BA402" i="32"/>
  <c r="AZ402" i="32"/>
  <c r="AH402" i="32"/>
  <c r="BP401" i="32"/>
  <c r="BC401" i="32"/>
  <c r="BE401" i="32" s="1"/>
  <c r="BB401" i="32"/>
  <c r="BD401" i="32" s="1"/>
  <c r="BA401" i="32"/>
  <c r="AH401" i="32"/>
  <c r="BP400" i="32"/>
  <c r="BC400" i="32"/>
  <c r="BE400" i="32" s="1"/>
  <c r="BB400" i="32"/>
  <c r="BD400" i="32" s="1"/>
  <c r="AH400" i="32"/>
  <c r="BP399" i="32"/>
  <c r="BC399" i="32"/>
  <c r="BE399" i="32" s="1"/>
  <c r="BB399" i="32"/>
  <c r="BD399" i="32" s="1"/>
  <c r="BA399" i="32"/>
  <c r="AZ399" i="32"/>
  <c r="AH399" i="32"/>
  <c r="BP398" i="32"/>
  <c r="BD398" i="32"/>
  <c r="BC398" i="32"/>
  <c r="BE398" i="32" s="1"/>
  <c r="BB398" i="32"/>
  <c r="BA398" i="32"/>
  <c r="AZ398" i="32"/>
  <c r="AH398" i="32"/>
  <c r="BP397" i="32"/>
  <c r="BD397" i="32"/>
  <c r="BC397" i="32"/>
  <c r="BE397" i="32" s="1"/>
  <c r="BB397" i="32"/>
  <c r="BA397" i="32"/>
  <c r="AZ397" i="32"/>
  <c r="AH397" i="32"/>
  <c r="BP396" i="32"/>
  <c r="BC396" i="32"/>
  <c r="BE396" i="32" s="1"/>
  <c r="BB396" i="32"/>
  <c r="BD396" i="32" s="1"/>
  <c r="BA396" i="32"/>
  <c r="AZ396" i="32"/>
  <c r="AH396" i="32"/>
  <c r="BP395" i="32"/>
  <c r="BC395" i="32"/>
  <c r="BE395" i="32" s="1"/>
  <c r="BB395" i="32"/>
  <c r="BD395" i="32" s="1"/>
  <c r="AH395" i="32"/>
  <c r="BP394" i="32"/>
  <c r="BC394" i="32"/>
  <c r="BE394" i="32" s="1"/>
  <c r="BB394" i="32"/>
  <c r="BD394" i="32" s="1"/>
  <c r="BA394" i="32"/>
  <c r="AZ394" i="32"/>
  <c r="AH394" i="32"/>
  <c r="BP393" i="32"/>
  <c r="BC393" i="32"/>
  <c r="BE393" i="32" s="1"/>
  <c r="BB393" i="32"/>
  <c r="BD393" i="32" s="1"/>
  <c r="AZ393" i="32"/>
  <c r="AH393" i="32"/>
  <c r="BP392" i="32"/>
  <c r="BC392" i="32"/>
  <c r="BE392" i="32" s="1"/>
  <c r="BB392" i="32"/>
  <c r="BD392" i="32" s="1"/>
  <c r="BA392" i="32"/>
  <c r="AZ392" i="32"/>
  <c r="AH392" i="32"/>
  <c r="BP391" i="32"/>
  <c r="BC391" i="32"/>
  <c r="BE391" i="32" s="1"/>
  <c r="BB391" i="32"/>
  <c r="BD391" i="32" s="1"/>
  <c r="BA391" i="32"/>
  <c r="AZ391" i="32"/>
  <c r="AH391" i="32"/>
  <c r="BP390" i="32"/>
  <c r="BC390" i="32"/>
  <c r="BE390" i="32" s="1"/>
  <c r="BB390" i="32"/>
  <c r="BD390" i="32" s="1"/>
  <c r="BA390" i="32"/>
  <c r="AZ390" i="32"/>
  <c r="AH390" i="32"/>
  <c r="BP389" i="32"/>
  <c r="BC389" i="32"/>
  <c r="BE389" i="32" s="1"/>
  <c r="BB389" i="32"/>
  <c r="BD389" i="32" s="1"/>
  <c r="BA389" i="32"/>
  <c r="AZ389" i="32"/>
  <c r="AH389" i="32"/>
  <c r="BP388" i="32"/>
  <c r="BC388" i="32"/>
  <c r="BE388" i="32" s="1"/>
  <c r="BB388" i="32"/>
  <c r="BD388" i="32" s="1"/>
  <c r="BA388" i="32"/>
  <c r="AZ388" i="32"/>
  <c r="AH388" i="32"/>
  <c r="BP387" i="32"/>
  <c r="BC387" i="32"/>
  <c r="BE387" i="32" s="1"/>
  <c r="BB387" i="32"/>
  <c r="BD387" i="32" s="1"/>
  <c r="BA387" i="32"/>
  <c r="AZ387" i="32"/>
  <c r="AH387" i="32"/>
  <c r="BP386" i="32"/>
  <c r="BC386" i="32"/>
  <c r="BE386" i="32" s="1"/>
  <c r="BB386" i="32"/>
  <c r="BD386" i="32" s="1"/>
  <c r="BA386" i="32"/>
  <c r="AZ386" i="32"/>
  <c r="AH386" i="32"/>
  <c r="BP385" i="32"/>
  <c r="BC385" i="32"/>
  <c r="BE385" i="32" s="1"/>
  <c r="BB385" i="32"/>
  <c r="BD385" i="32" s="1"/>
  <c r="AH385" i="32"/>
  <c r="BP384" i="32"/>
  <c r="BD384" i="32"/>
  <c r="BC384" i="32"/>
  <c r="BE384" i="32" s="1"/>
  <c r="BB384" i="32"/>
  <c r="AZ384" i="32"/>
  <c r="AH384" i="32"/>
  <c r="BP383" i="32"/>
  <c r="BC383" i="32"/>
  <c r="BE383" i="32" s="1"/>
  <c r="BB383" i="32"/>
  <c r="BD383" i="32" s="1"/>
  <c r="BA383" i="32"/>
  <c r="AZ383" i="32"/>
  <c r="AH383" i="32"/>
  <c r="BP382" i="32"/>
  <c r="BC382" i="32"/>
  <c r="BE382" i="32" s="1"/>
  <c r="BB382" i="32"/>
  <c r="BD382" i="32" s="1"/>
  <c r="BA382" i="32"/>
  <c r="AZ382" i="32"/>
  <c r="AH382" i="32"/>
  <c r="BP381" i="32"/>
  <c r="BC381" i="32"/>
  <c r="BE381" i="32" s="1"/>
  <c r="BB381" i="32"/>
  <c r="BD381" i="32" s="1"/>
  <c r="BA381" i="32"/>
  <c r="AZ381" i="32"/>
  <c r="AH381" i="32"/>
  <c r="BP380" i="32"/>
  <c r="BC380" i="32"/>
  <c r="BE380" i="32" s="1"/>
  <c r="BB380" i="32"/>
  <c r="BD380" i="32" s="1"/>
  <c r="BA380" i="32"/>
  <c r="AZ380" i="32"/>
  <c r="AH380" i="32"/>
  <c r="BP379" i="32"/>
  <c r="BC379" i="32"/>
  <c r="BE379" i="32" s="1"/>
  <c r="BB379" i="32"/>
  <c r="BD379" i="32" s="1"/>
  <c r="BA379" i="32"/>
  <c r="AH379" i="32"/>
  <c r="BP378" i="32"/>
  <c r="BC378" i="32"/>
  <c r="BE378" i="32" s="1"/>
  <c r="BB378" i="32"/>
  <c r="BD378" i="32" s="1"/>
  <c r="BA378" i="32"/>
  <c r="AZ378" i="32"/>
  <c r="AH378" i="32"/>
  <c r="BP377" i="32"/>
  <c r="BC377" i="32"/>
  <c r="BE377" i="32" s="1"/>
  <c r="BB377" i="32"/>
  <c r="BD377" i="32" s="1"/>
  <c r="BA377" i="32"/>
  <c r="AZ377" i="32"/>
  <c r="AH377" i="32"/>
  <c r="BP376" i="32"/>
  <c r="BC376" i="32"/>
  <c r="BE376" i="32" s="1"/>
  <c r="BB376" i="32"/>
  <c r="BD376" i="32" s="1"/>
  <c r="BA376" i="32"/>
  <c r="AZ376" i="32"/>
  <c r="AH376" i="32"/>
  <c r="BP375" i="32"/>
  <c r="BC375" i="32"/>
  <c r="BE375" i="32" s="1"/>
  <c r="BB375" i="32"/>
  <c r="BD375" i="32" s="1"/>
  <c r="BA375" i="32"/>
  <c r="AZ375" i="32"/>
  <c r="AH375" i="32"/>
  <c r="BP374" i="32"/>
  <c r="BC374" i="32"/>
  <c r="BE374" i="32" s="1"/>
  <c r="BB374" i="32"/>
  <c r="BD374" i="32" s="1"/>
  <c r="BA374" i="32"/>
  <c r="AZ374" i="32"/>
  <c r="AH374" i="32"/>
  <c r="BP373" i="32"/>
  <c r="BC373" i="32"/>
  <c r="BE373" i="32" s="1"/>
  <c r="BB373" i="32"/>
  <c r="BD373" i="32" s="1"/>
  <c r="BA373" i="32"/>
  <c r="AZ373" i="32"/>
  <c r="AH373" i="32"/>
  <c r="BP372" i="32"/>
  <c r="BC372" i="32"/>
  <c r="BE372" i="32" s="1"/>
  <c r="BB372" i="32"/>
  <c r="BD372" i="32" s="1"/>
  <c r="BA372" i="32"/>
  <c r="AZ372" i="32"/>
  <c r="AH372" i="32"/>
  <c r="BP371" i="32"/>
  <c r="BC371" i="32"/>
  <c r="BE371" i="32" s="1"/>
  <c r="BB371" i="32"/>
  <c r="BD371" i="32" s="1"/>
  <c r="BA371" i="32"/>
  <c r="AZ371" i="32"/>
  <c r="AH371" i="32"/>
  <c r="BP370" i="32"/>
  <c r="BC370" i="32"/>
  <c r="BE370" i="32" s="1"/>
  <c r="BB370" i="32"/>
  <c r="BD370" i="32" s="1"/>
  <c r="BA370" i="32"/>
  <c r="AZ370" i="32"/>
  <c r="AH370" i="32"/>
  <c r="BP369" i="32"/>
  <c r="BC369" i="32"/>
  <c r="BE369" i="32" s="1"/>
  <c r="BB369" i="32"/>
  <c r="BD369" i="32" s="1"/>
  <c r="BA369" i="32"/>
  <c r="AZ369" i="32"/>
  <c r="AH369" i="32"/>
  <c r="BP368" i="32"/>
  <c r="BC368" i="32"/>
  <c r="BE368" i="32" s="1"/>
  <c r="BB368" i="32"/>
  <c r="BD368" i="32" s="1"/>
  <c r="BA368" i="32"/>
  <c r="AZ368" i="32"/>
  <c r="AH368" i="32"/>
  <c r="BP367" i="32"/>
  <c r="BC367" i="32"/>
  <c r="BE367" i="32" s="1"/>
  <c r="BB367" i="32"/>
  <c r="BD367" i="32" s="1"/>
  <c r="BA367" i="32"/>
  <c r="AZ367" i="32"/>
  <c r="AH367" i="32"/>
  <c r="BP366" i="32"/>
  <c r="BC366" i="32"/>
  <c r="BE366" i="32" s="1"/>
  <c r="BB366" i="32"/>
  <c r="BD366" i="32" s="1"/>
  <c r="BA366" i="32"/>
  <c r="AH366" i="32"/>
  <c r="BP365" i="32"/>
  <c r="BE365" i="32"/>
  <c r="BC365" i="32"/>
  <c r="BB365" i="32"/>
  <c r="BD365" i="32" s="1"/>
  <c r="BA365" i="32"/>
  <c r="AZ365" i="32"/>
  <c r="AH365" i="32"/>
  <c r="BP364" i="32"/>
  <c r="BC364" i="32"/>
  <c r="BE364" i="32" s="1"/>
  <c r="BB364" i="32"/>
  <c r="BD364" i="32" s="1"/>
  <c r="BA364" i="32"/>
  <c r="AZ364" i="32"/>
  <c r="AH364" i="32"/>
  <c r="BP363" i="32"/>
  <c r="BC363" i="32"/>
  <c r="BE363" i="32" s="1"/>
  <c r="BB363" i="32"/>
  <c r="BD363" i="32" s="1"/>
  <c r="BA363" i="32"/>
  <c r="AZ363" i="32"/>
  <c r="AH363" i="32"/>
  <c r="BP362" i="32"/>
  <c r="BC362" i="32"/>
  <c r="BE362" i="32" s="1"/>
  <c r="BB362" i="32"/>
  <c r="BD362" i="32" s="1"/>
  <c r="AZ362" i="32"/>
  <c r="AH362" i="32"/>
  <c r="BP361" i="32"/>
  <c r="BC361" i="32"/>
  <c r="BE361" i="32" s="1"/>
  <c r="BB361" i="32"/>
  <c r="BD361" i="32" s="1"/>
  <c r="BA361" i="32"/>
  <c r="AZ361" i="32"/>
  <c r="AH361" i="32"/>
  <c r="BP360" i="32"/>
  <c r="BC360" i="32"/>
  <c r="BE360" i="32" s="1"/>
  <c r="BB360" i="32"/>
  <c r="BD360" i="32" s="1"/>
  <c r="BA360" i="32"/>
  <c r="AZ360" i="32"/>
  <c r="AH360" i="32"/>
  <c r="BP359" i="32"/>
  <c r="BC359" i="32"/>
  <c r="BE359" i="32" s="1"/>
  <c r="BB359" i="32"/>
  <c r="BD359" i="32" s="1"/>
  <c r="BA359" i="32"/>
  <c r="AZ359" i="32"/>
  <c r="AH359" i="32"/>
  <c r="BP358" i="32"/>
  <c r="BC358" i="32"/>
  <c r="BE358" i="32" s="1"/>
  <c r="BB358" i="32"/>
  <c r="BD358" i="32" s="1"/>
  <c r="BA358" i="32"/>
  <c r="AZ358" i="32"/>
  <c r="AH358" i="32"/>
  <c r="BP357" i="32"/>
  <c r="BC357" i="32"/>
  <c r="BE357" i="32" s="1"/>
  <c r="BB357" i="32"/>
  <c r="BD357" i="32" s="1"/>
  <c r="BA357" i="32"/>
  <c r="AZ357" i="32"/>
  <c r="AH357" i="32"/>
  <c r="BP356" i="32"/>
  <c r="BD356" i="32"/>
  <c r="BC356" i="32"/>
  <c r="BE356" i="32" s="1"/>
  <c r="BB356" i="32"/>
  <c r="BA356" i="32"/>
  <c r="AZ356" i="32"/>
  <c r="AH356" i="32"/>
  <c r="BP355" i="32"/>
  <c r="BE355" i="32"/>
  <c r="BD355" i="32"/>
  <c r="BC355" i="32"/>
  <c r="BB355" i="32"/>
  <c r="AZ355" i="32"/>
  <c r="AH355" i="32"/>
  <c r="BP354" i="32"/>
  <c r="BC354" i="32"/>
  <c r="BE354" i="32" s="1"/>
  <c r="BB354" i="32"/>
  <c r="BD354" i="32" s="1"/>
  <c r="BA354" i="32"/>
  <c r="AZ354" i="32"/>
  <c r="AH354" i="32"/>
  <c r="BP353" i="32"/>
  <c r="BC353" i="32"/>
  <c r="BE353" i="32" s="1"/>
  <c r="BB353" i="32"/>
  <c r="BD353" i="32" s="1"/>
  <c r="BA353" i="32"/>
  <c r="AZ353" i="32"/>
  <c r="AH353" i="32"/>
  <c r="BP352" i="32"/>
  <c r="BC352" i="32"/>
  <c r="BE352" i="32" s="1"/>
  <c r="BB352" i="32"/>
  <c r="BD352" i="32" s="1"/>
  <c r="AH352" i="32"/>
  <c r="BP351" i="32"/>
  <c r="BC351" i="32"/>
  <c r="BE351" i="32" s="1"/>
  <c r="BB351" i="32"/>
  <c r="BD351" i="32" s="1"/>
  <c r="BA351" i="32"/>
  <c r="AH351" i="32"/>
  <c r="BP350" i="32"/>
  <c r="BC350" i="32"/>
  <c r="BE350" i="32" s="1"/>
  <c r="BB350" i="32"/>
  <c r="BD350" i="32" s="1"/>
  <c r="BA350" i="32"/>
  <c r="AZ350" i="32"/>
  <c r="AH350" i="32"/>
  <c r="BP349" i="32"/>
  <c r="BC349" i="32"/>
  <c r="BE349" i="32" s="1"/>
  <c r="BB349" i="32"/>
  <c r="BD349" i="32" s="1"/>
  <c r="BA349" i="32"/>
  <c r="AZ349" i="32"/>
  <c r="AH349" i="32"/>
  <c r="BP348" i="32"/>
  <c r="BC348" i="32"/>
  <c r="BE348" i="32" s="1"/>
  <c r="BB348" i="32"/>
  <c r="BD348" i="32" s="1"/>
  <c r="BA348" i="32"/>
  <c r="AZ348" i="32"/>
  <c r="AH348" i="32"/>
  <c r="BP347" i="32"/>
  <c r="BC347" i="32"/>
  <c r="BE347" i="32" s="1"/>
  <c r="BB347" i="32"/>
  <c r="BD347" i="32" s="1"/>
  <c r="BA347" i="32"/>
  <c r="AZ347" i="32"/>
  <c r="AH347" i="32"/>
  <c r="BP346" i="32"/>
  <c r="BC346" i="32"/>
  <c r="BE346" i="32" s="1"/>
  <c r="BB346" i="32"/>
  <c r="BD346" i="32" s="1"/>
  <c r="BA346" i="32"/>
  <c r="AZ346" i="32"/>
  <c r="AH346" i="32"/>
  <c r="BP345" i="32"/>
  <c r="BC345" i="32"/>
  <c r="BE345" i="32" s="1"/>
  <c r="BB345" i="32"/>
  <c r="BD345" i="32" s="1"/>
  <c r="AZ345" i="32"/>
  <c r="AH345" i="32"/>
  <c r="BP344" i="32"/>
  <c r="BC344" i="32"/>
  <c r="BE344" i="32" s="1"/>
  <c r="BB344" i="32"/>
  <c r="BD344" i="32" s="1"/>
  <c r="BA344" i="32"/>
  <c r="AZ344" i="32"/>
  <c r="AH344" i="32"/>
  <c r="BP343" i="32"/>
  <c r="BC343" i="32"/>
  <c r="BE343" i="32" s="1"/>
  <c r="BB343" i="32"/>
  <c r="BD343" i="32" s="1"/>
  <c r="BA343" i="32"/>
  <c r="AZ343" i="32"/>
  <c r="AH343" i="32"/>
  <c r="BP342" i="32"/>
  <c r="BC342" i="32"/>
  <c r="BE342" i="32" s="1"/>
  <c r="BB342" i="32"/>
  <c r="BD342" i="32" s="1"/>
  <c r="BA342" i="32"/>
  <c r="AZ342" i="32"/>
  <c r="AH342" i="32"/>
  <c r="BP341" i="32"/>
  <c r="BC341" i="32"/>
  <c r="BE341" i="32" s="1"/>
  <c r="BB341" i="32"/>
  <c r="BD341" i="32" s="1"/>
  <c r="BA341" i="32"/>
  <c r="AZ341" i="32"/>
  <c r="AH341" i="32"/>
  <c r="BP340" i="32"/>
  <c r="BC340" i="32"/>
  <c r="BE340" i="32" s="1"/>
  <c r="BB340" i="32"/>
  <c r="BD340" i="32" s="1"/>
  <c r="BA340" i="32"/>
  <c r="AZ340" i="32"/>
  <c r="AH340" i="32"/>
  <c r="BP339" i="32"/>
  <c r="BC339" i="32"/>
  <c r="BE339" i="32" s="1"/>
  <c r="BB339" i="32"/>
  <c r="BD339" i="32" s="1"/>
  <c r="BA339" i="32"/>
  <c r="AZ339" i="32"/>
  <c r="AH339" i="32"/>
  <c r="BP338" i="32"/>
  <c r="BC338" i="32"/>
  <c r="BE338" i="32" s="1"/>
  <c r="BB338" i="32"/>
  <c r="BD338" i="32" s="1"/>
  <c r="BA338" i="32"/>
  <c r="AZ338" i="32"/>
  <c r="AH338" i="32"/>
  <c r="BP337" i="32"/>
  <c r="BC337" i="32"/>
  <c r="BE337" i="32" s="1"/>
  <c r="BB337" i="32"/>
  <c r="BD337" i="32" s="1"/>
  <c r="BA337" i="32"/>
  <c r="AH337" i="32"/>
  <c r="BP336" i="32"/>
  <c r="BC336" i="32"/>
  <c r="BE336" i="32" s="1"/>
  <c r="BB336" i="32"/>
  <c r="BD336" i="32" s="1"/>
  <c r="BA336" i="32"/>
  <c r="AZ336" i="32"/>
  <c r="AH336" i="32"/>
  <c r="BP335" i="32"/>
  <c r="BC335" i="32"/>
  <c r="BE335" i="32" s="1"/>
  <c r="BB335" i="32"/>
  <c r="BD335" i="32" s="1"/>
  <c r="BA335" i="32"/>
  <c r="AZ335" i="32"/>
  <c r="AH335" i="32"/>
  <c r="BP334" i="32"/>
  <c r="BD334" i="32"/>
  <c r="BC334" i="32"/>
  <c r="BE334" i="32" s="1"/>
  <c r="BB334" i="32"/>
  <c r="BA334" i="32"/>
  <c r="AH334" i="32"/>
  <c r="BP333" i="32"/>
  <c r="BC333" i="32"/>
  <c r="BE333" i="32" s="1"/>
  <c r="BB333" i="32"/>
  <c r="BD333" i="32" s="1"/>
  <c r="BA333" i="32"/>
  <c r="AZ333" i="32"/>
  <c r="AH333" i="32"/>
  <c r="BP332" i="32"/>
  <c r="BC332" i="32"/>
  <c r="BE332" i="32" s="1"/>
  <c r="BB332" i="32"/>
  <c r="BD332" i="32" s="1"/>
  <c r="AH332" i="32"/>
  <c r="BP331" i="32"/>
  <c r="BD331" i="32"/>
  <c r="BC331" i="32"/>
  <c r="BE331" i="32" s="1"/>
  <c r="BB331" i="32"/>
  <c r="BA331" i="32"/>
  <c r="AZ331" i="32"/>
  <c r="AH331" i="32"/>
  <c r="BP330" i="32"/>
  <c r="BC330" i="32"/>
  <c r="BE330" i="32" s="1"/>
  <c r="BB330" i="32"/>
  <c r="BD330" i="32" s="1"/>
  <c r="BA330" i="32"/>
  <c r="AZ330" i="32"/>
  <c r="AH330" i="32"/>
  <c r="BP329" i="32"/>
  <c r="BC329" i="32"/>
  <c r="BE329" i="32" s="1"/>
  <c r="BB329" i="32"/>
  <c r="BD329" i="32" s="1"/>
  <c r="BA329" i="32"/>
  <c r="AZ329" i="32"/>
  <c r="AH329" i="32"/>
  <c r="BP328" i="32"/>
  <c r="BC328" i="32"/>
  <c r="BE328" i="32" s="1"/>
  <c r="BB328" i="32"/>
  <c r="BD328" i="32" s="1"/>
  <c r="BA328" i="32"/>
  <c r="AZ328" i="32"/>
  <c r="AH328" i="32"/>
  <c r="BP327" i="32"/>
  <c r="BC327" i="32"/>
  <c r="BE327" i="32" s="1"/>
  <c r="BB327" i="32"/>
  <c r="BD327" i="32" s="1"/>
  <c r="AH327" i="32"/>
  <c r="BP326" i="32"/>
  <c r="BC326" i="32"/>
  <c r="BE326" i="32" s="1"/>
  <c r="BB326" i="32"/>
  <c r="BD326" i="32" s="1"/>
  <c r="BA326" i="32"/>
  <c r="AZ326" i="32"/>
  <c r="AH326" i="32"/>
  <c r="BP325" i="32"/>
  <c r="BC325" i="32"/>
  <c r="BE325" i="32" s="1"/>
  <c r="BB325" i="32"/>
  <c r="BD325" i="32" s="1"/>
  <c r="BA325" i="32"/>
  <c r="AZ325" i="32"/>
  <c r="AH325" i="32"/>
  <c r="BP324" i="32"/>
  <c r="BC324" i="32"/>
  <c r="BE324" i="32" s="1"/>
  <c r="BB324" i="32"/>
  <c r="BD324" i="32" s="1"/>
  <c r="BA324" i="32"/>
  <c r="AZ324" i="32"/>
  <c r="AH324" i="32"/>
  <c r="BP323" i="32"/>
  <c r="BC323" i="32"/>
  <c r="BE323" i="32" s="1"/>
  <c r="BB323" i="32"/>
  <c r="BD323" i="32" s="1"/>
  <c r="BA323" i="32"/>
  <c r="AZ323" i="32"/>
  <c r="AH323" i="32"/>
  <c r="BP322" i="32"/>
  <c r="BC322" i="32"/>
  <c r="BE322" i="32" s="1"/>
  <c r="BB322" i="32"/>
  <c r="BD322" i="32" s="1"/>
  <c r="BA322" i="32"/>
  <c r="AZ322" i="32"/>
  <c r="AH322" i="32"/>
  <c r="BP321" i="32"/>
  <c r="BC321" i="32"/>
  <c r="BE321" i="32" s="1"/>
  <c r="BB321" i="32"/>
  <c r="BD321" i="32" s="1"/>
  <c r="BA321" i="32"/>
  <c r="AZ321" i="32"/>
  <c r="AH321" i="32"/>
  <c r="BP320" i="32"/>
  <c r="BC320" i="32"/>
  <c r="BE320" i="32" s="1"/>
  <c r="BB320" i="32"/>
  <c r="BD320" i="32" s="1"/>
  <c r="BA320" i="32"/>
  <c r="AZ320" i="32"/>
  <c r="AH320" i="32"/>
  <c r="BP319" i="32"/>
  <c r="BC319" i="32"/>
  <c r="BE319" i="32" s="1"/>
  <c r="BB319" i="32"/>
  <c r="BD319" i="32" s="1"/>
  <c r="BA319" i="32"/>
  <c r="AZ319" i="32"/>
  <c r="AH319" i="32"/>
  <c r="BP318" i="32"/>
  <c r="BC318" i="32"/>
  <c r="BE318" i="32" s="1"/>
  <c r="BB318" i="32"/>
  <c r="BD318" i="32" s="1"/>
  <c r="BA318" i="32"/>
  <c r="AZ318" i="32"/>
  <c r="AH318" i="32"/>
  <c r="BP317" i="32"/>
  <c r="BC317" i="32"/>
  <c r="BE317" i="32" s="1"/>
  <c r="BB317" i="32"/>
  <c r="BD317" i="32" s="1"/>
  <c r="BA317" i="32"/>
  <c r="AZ317" i="32"/>
  <c r="AH317" i="32"/>
  <c r="BP316" i="32"/>
  <c r="BC316" i="32"/>
  <c r="BE316" i="32" s="1"/>
  <c r="BB316" i="32"/>
  <c r="BD316" i="32" s="1"/>
  <c r="BA316" i="32"/>
  <c r="AZ316" i="32"/>
  <c r="AH316" i="32"/>
  <c r="BP315" i="32"/>
  <c r="BC315" i="32"/>
  <c r="BE315" i="32" s="1"/>
  <c r="BB315" i="32"/>
  <c r="BD315" i="32" s="1"/>
  <c r="AH315" i="32"/>
  <c r="BP314" i="32"/>
  <c r="BC314" i="32"/>
  <c r="BE314" i="32" s="1"/>
  <c r="BB314" i="32"/>
  <c r="BD314" i="32" s="1"/>
  <c r="AZ314" i="32"/>
  <c r="AH314" i="32"/>
  <c r="BP313" i="32"/>
  <c r="BC313" i="32"/>
  <c r="BE313" i="32" s="1"/>
  <c r="BB313" i="32"/>
  <c r="BD313" i="32" s="1"/>
  <c r="BA313" i="32"/>
  <c r="AZ313" i="32"/>
  <c r="AH313" i="32"/>
  <c r="BP312" i="32"/>
  <c r="BC312" i="32"/>
  <c r="BE312" i="32" s="1"/>
  <c r="BB312" i="32"/>
  <c r="BD312" i="32" s="1"/>
  <c r="BA312" i="32"/>
  <c r="AZ312" i="32"/>
  <c r="AH312" i="32"/>
  <c r="BP311" i="32"/>
  <c r="BC311" i="32"/>
  <c r="BE311" i="32" s="1"/>
  <c r="BB311" i="32"/>
  <c r="BD311" i="32" s="1"/>
  <c r="BA311" i="32"/>
  <c r="AZ311" i="32"/>
  <c r="AH311" i="32"/>
  <c r="BP310" i="32"/>
  <c r="BC310" i="32"/>
  <c r="BE310" i="32" s="1"/>
  <c r="BB310" i="32"/>
  <c r="BD310" i="32" s="1"/>
  <c r="AZ310" i="32"/>
  <c r="AH310" i="32"/>
  <c r="BP309" i="32"/>
  <c r="BC309" i="32"/>
  <c r="BE309" i="32" s="1"/>
  <c r="BB309" i="32"/>
  <c r="BD309" i="32" s="1"/>
  <c r="BA309" i="32"/>
  <c r="AZ309" i="32"/>
  <c r="AH309" i="32"/>
  <c r="BP308" i="32"/>
  <c r="BC308" i="32"/>
  <c r="BE308" i="32" s="1"/>
  <c r="BB308" i="32"/>
  <c r="BD308" i="32" s="1"/>
  <c r="AZ308" i="32"/>
  <c r="AH308" i="32"/>
  <c r="BP307" i="32"/>
  <c r="BD307" i="32"/>
  <c r="BC307" i="32"/>
  <c r="BE307" i="32" s="1"/>
  <c r="BB307" i="32"/>
  <c r="BA307" i="32"/>
  <c r="AZ307" i="32"/>
  <c r="AH307" i="32"/>
  <c r="BP306" i="32"/>
  <c r="BC306" i="32"/>
  <c r="BE306" i="32" s="1"/>
  <c r="BB306" i="32"/>
  <c r="BD306" i="32" s="1"/>
  <c r="BA306" i="32"/>
  <c r="AZ306" i="32"/>
  <c r="AH306" i="32"/>
  <c r="BP305" i="32"/>
  <c r="BC305" i="32"/>
  <c r="BE305" i="32" s="1"/>
  <c r="BB305" i="32"/>
  <c r="BD305" i="32" s="1"/>
  <c r="BA305" i="32"/>
  <c r="AZ305" i="32"/>
  <c r="AH305" i="32"/>
  <c r="BP304" i="32"/>
  <c r="BC304" i="32"/>
  <c r="BE304" i="32" s="1"/>
  <c r="BB304" i="32"/>
  <c r="BD304" i="32" s="1"/>
  <c r="BA304" i="32"/>
  <c r="AZ304" i="32"/>
  <c r="AH304" i="32"/>
  <c r="BP303" i="32"/>
  <c r="BC303" i="32"/>
  <c r="BE303" i="32" s="1"/>
  <c r="BB303" i="32"/>
  <c r="BD303" i="32" s="1"/>
  <c r="BA303" i="32"/>
  <c r="AZ303" i="32"/>
  <c r="AH303" i="32"/>
  <c r="BP302" i="32"/>
  <c r="BC302" i="32"/>
  <c r="BE302" i="32" s="1"/>
  <c r="BB302" i="32"/>
  <c r="BD302" i="32" s="1"/>
  <c r="BA302" i="32"/>
  <c r="AZ302" i="32"/>
  <c r="AH302" i="32"/>
  <c r="BP301" i="32"/>
  <c r="BC301" i="32"/>
  <c r="BE301" i="32" s="1"/>
  <c r="BB301" i="32"/>
  <c r="BD301" i="32" s="1"/>
  <c r="BA301" i="32"/>
  <c r="AZ301" i="32"/>
  <c r="AH301" i="32"/>
  <c r="BP300" i="32"/>
  <c r="BD300" i="32"/>
  <c r="BC300" i="32"/>
  <c r="BE300" i="32" s="1"/>
  <c r="BB300" i="32"/>
  <c r="BA300" i="32"/>
  <c r="AZ300" i="32"/>
  <c r="AH300" i="32"/>
  <c r="BP299" i="32"/>
  <c r="BC299" i="32"/>
  <c r="BE299" i="32" s="1"/>
  <c r="BB299" i="32"/>
  <c r="BD299" i="32" s="1"/>
  <c r="BA299" i="32"/>
  <c r="AZ299" i="32"/>
  <c r="AH299" i="32"/>
  <c r="BP298" i="32"/>
  <c r="BC298" i="32"/>
  <c r="BE298" i="32" s="1"/>
  <c r="BB298" i="32"/>
  <c r="BD298" i="32" s="1"/>
  <c r="BA298" i="32"/>
  <c r="AZ298" i="32"/>
  <c r="AH298" i="32"/>
  <c r="BP297" i="32"/>
  <c r="BC297" i="32"/>
  <c r="BE297" i="32" s="1"/>
  <c r="BB297" i="32"/>
  <c r="BD297" i="32" s="1"/>
  <c r="BA297" i="32"/>
  <c r="AZ297" i="32"/>
  <c r="AH297" i="32"/>
  <c r="BP296" i="32"/>
  <c r="BC296" i="32"/>
  <c r="BE296" i="32" s="1"/>
  <c r="BB296" i="32"/>
  <c r="BD296" i="32" s="1"/>
  <c r="BA296" i="32"/>
  <c r="AZ296" i="32"/>
  <c r="AH296" i="32"/>
  <c r="BP295" i="32"/>
  <c r="BC295" i="32"/>
  <c r="BE295" i="32" s="1"/>
  <c r="BB295" i="32"/>
  <c r="BD295" i="32" s="1"/>
  <c r="AZ295" i="32"/>
  <c r="AH295" i="32"/>
  <c r="BP294" i="32"/>
  <c r="BC294" i="32"/>
  <c r="BE294" i="32" s="1"/>
  <c r="BB294" i="32"/>
  <c r="BD294" i="32" s="1"/>
  <c r="BA294" i="32"/>
  <c r="AZ294" i="32"/>
  <c r="AH294" i="32"/>
  <c r="BP293" i="32"/>
  <c r="BC293" i="32"/>
  <c r="BE293" i="32" s="1"/>
  <c r="BB293" i="32"/>
  <c r="BD293" i="32" s="1"/>
  <c r="BA293" i="32"/>
  <c r="AZ293" i="32"/>
  <c r="AH293" i="32"/>
  <c r="BP292" i="32"/>
  <c r="BC292" i="32"/>
  <c r="BE292" i="32" s="1"/>
  <c r="BB292" i="32"/>
  <c r="BD292" i="32" s="1"/>
  <c r="BA292" i="32"/>
  <c r="AZ292" i="32"/>
  <c r="AH292" i="32"/>
  <c r="BP291" i="32"/>
  <c r="BC291" i="32"/>
  <c r="BE291" i="32" s="1"/>
  <c r="BB291" i="32"/>
  <c r="BD291" i="32" s="1"/>
  <c r="BA291" i="32"/>
  <c r="AZ291" i="32"/>
  <c r="AH291" i="32"/>
  <c r="BP290" i="32"/>
  <c r="BD290" i="32"/>
  <c r="BC290" i="32"/>
  <c r="BE290" i="32" s="1"/>
  <c r="BB290" i="32"/>
  <c r="BA290" i="32"/>
  <c r="AZ290" i="32"/>
  <c r="AH290" i="32"/>
  <c r="BP289" i="32"/>
  <c r="BC289" i="32"/>
  <c r="BE289" i="32" s="1"/>
  <c r="BB289" i="32"/>
  <c r="BD289" i="32" s="1"/>
  <c r="BA289" i="32"/>
  <c r="AZ289" i="32"/>
  <c r="AH289" i="32"/>
  <c r="BP288" i="32"/>
  <c r="BC288" i="32"/>
  <c r="BE288" i="32" s="1"/>
  <c r="BB288" i="32"/>
  <c r="BD288" i="32" s="1"/>
  <c r="BA288" i="32"/>
  <c r="AZ288" i="32"/>
  <c r="AH288" i="32"/>
  <c r="BP287" i="32"/>
  <c r="BC287" i="32"/>
  <c r="BE287" i="32" s="1"/>
  <c r="BB287" i="32"/>
  <c r="BD287" i="32" s="1"/>
  <c r="BA287" i="32"/>
  <c r="AZ287" i="32"/>
  <c r="AH287" i="32"/>
  <c r="BP286" i="32"/>
  <c r="BC286" i="32"/>
  <c r="BE286" i="32" s="1"/>
  <c r="BB286" i="32"/>
  <c r="BD286" i="32" s="1"/>
  <c r="BA286" i="32"/>
  <c r="AZ286" i="32"/>
  <c r="AH286" i="32"/>
  <c r="BP285" i="32"/>
  <c r="BC285" i="32"/>
  <c r="BE285" i="32" s="1"/>
  <c r="BB285" i="32"/>
  <c r="BD285" i="32" s="1"/>
  <c r="BA285" i="32"/>
  <c r="AZ285" i="32"/>
  <c r="AH285" i="32"/>
  <c r="BP284" i="32"/>
  <c r="BC284" i="32"/>
  <c r="BE284" i="32" s="1"/>
  <c r="BB284" i="32"/>
  <c r="BD284" i="32" s="1"/>
  <c r="BA284" i="32"/>
  <c r="AZ284" i="32"/>
  <c r="AH284" i="32"/>
  <c r="BP283" i="32"/>
  <c r="BC283" i="32"/>
  <c r="BE283" i="32" s="1"/>
  <c r="BB283" i="32"/>
  <c r="BD283" i="32" s="1"/>
  <c r="BA283" i="32"/>
  <c r="AZ283" i="32"/>
  <c r="AH283" i="32"/>
  <c r="BP282" i="32"/>
  <c r="BC282" i="32"/>
  <c r="BE282" i="32" s="1"/>
  <c r="BB282" i="32"/>
  <c r="BD282" i="32" s="1"/>
  <c r="BA282" i="32"/>
  <c r="AZ282" i="32"/>
  <c r="AH282" i="32"/>
  <c r="BP281" i="32"/>
  <c r="BC281" i="32"/>
  <c r="BE281" i="32" s="1"/>
  <c r="BB281" i="32"/>
  <c r="BD281" i="32" s="1"/>
  <c r="AZ281" i="32"/>
  <c r="AH281" i="32"/>
  <c r="BP280" i="32"/>
  <c r="BC280" i="32"/>
  <c r="BE280" i="32" s="1"/>
  <c r="BB280" i="32"/>
  <c r="BD280" i="32" s="1"/>
  <c r="AZ280" i="32"/>
  <c r="AH280" i="32"/>
  <c r="BP279" i="32"/>
  <c r="BC279" i="32"/>
  <c r="BE279" i="32" s="1"/>
  <c r="BB279" i="32"/>
  <c r="BD279" i="32" s="1"/>
  <c r="BA279" i="32"/>
  <c r="AZ279" i="32"/>
  <c r="AH279" i="32"/>
  <c r="BP278" i="32"/>
  <c r="BC278" i="32"/>
  <c r="BE278" i="32" s="1"/>
  <c r="BB278" i="32"/>
  <c r="BD278" i="32" s="1"/>
  <c r="AZ278" i="32"/>
  <c r="AH278" i="32"/>
  <c r="BP277" i="32"/>
  <c r="BC277" i="32"/>
  <c r="BE277" i="32" s="1"/>
  <c r="BB277" i="32"/>
  <c r="BD277" i="32" s="1"/>
  <c r="BA277" i="32"/>
  <c r="AZ277" i="32"/>
  <c r="AH277" i="32"/>
  <c r="BP276" i="32"/>
  <c r="BC276" i="32"/>
  <c r="BE276" i="32" s="1"/>
  <c r="BB276" i="32"/>
  <c r="BD276" i="32" s="1"/>
  <c r="BA276" i="32"/>
  <c r="AZ276" i="32"/>
  <c r="AH276" i="32"/>
  <c r="BP275" i="32"/>
  <c r="BC275" i="32"/>
  <c r="BE275" i="32" s="1"/>
  <c r="BB275" i="32"/>
  <c r="BD275" i="32" s="1"/>
  <c r="BA275" i="32"/>
  <c r="AZ275" i="32"/>
  <c r="AH275" i="32"/>
  <c r="BP274" i="32"/>
  <c r="BC274" i="32"/>
  <c r="BE274" i="32" s="1"/>
  <c r="BB274" i="32"/>
  <c r="BD274" i="32" s="1"/>
  <c r="BA274" i="32"/>
  <c r="AZ274" i="32"/>
  <c r="AH274" i="32"/>
  <c r="BP273" i="32"/>
  <c r="BC273" i="32"/>
  <c r="BE273" i="32" s="1"/>
  <c r="BB273" i="32"/>
  <c r="BD273" i="32" s="1"/>
  <c r="BA273" i="32"/>
  <c r="AZ273" i="32"/>
  <c r="AH273" i="32"/>
  <c r="BP272" i="32"/>
  <c r="BC272" i="32"/>
  <c r="BE272" i="32" s="1"/>
  <c r="BB272" i="32"/>
  <c r="BD272" i="32" s="1"/>
  <c r="BA272" i="32"/>
  <c r="AZ272" i="32"/>
  <c r="AH272" i="32"/>
  <c r="BP271" i="32"/>
  <c r="BC271" i="32"/>
  <c r="BE271" i="32" s="1"/>
  <c r="BB271" i="32"/>
  <c r="BD271" i="32" s="1"/>
  <c r="BA271" i="32"/>
  <c r="AZ271" i="32"/>
  <c r="AH271" i="32"/>
  <c r="BP270" i="32"/>
  <c r="BC270" i="32"/>
  <c r="BE270" i="32" s="1"/>
  <c r="BB270" i="32"/>
  <c r="BD270" i="32" s="1"/>
  <c r="AZ270" i="32"/>
  <c r="AH270" i="32"/>
  <c r="BP269" i="32"/>
  <c r="BD269" i="32"/>
  <c r="BC269" i="32"/>
  <c r="BE269" i="32" s="1"/>
  <c r="BB269" i="32"/>
  <c r="BA269" i="32"/>
  <c r="AZ269" i="32"/>
  <c r="AH269" i="32"/>
  <c r="BP268" i="32"/>
  <c r="BC268" i="32"/>
  <c r="BE268" i="32" s="1"/>
  <c r="BB268" i="32"/>
  <c r="BD268" i="32" s="1"/>
  <c r="AH268" i="32"/>
  <c r="BP267" i="32"/>
  <c r="BC267" i="32"/>
  <c r="BE267" i="32" s="1"/>
  <c r="BB267" i="32"/>
  <c r="BD267" i="32" s="1"/>
  <c r="BA267" i="32"/>
  <c r="AZ267" i="32"/>
  <c r="AH267" i="32"/>
  <c r="BP266" i="32"/>
  <c r="BC266" i="32"/>
  <c r="BE266" i="32" s="1"/>
  <c r="BB266" i="32"/>
  <c r="BD266" i="32" s="1"/>
  <c r="BA266" i="32"/>
  <c r="AZ266" i="32"/>
  <c r="AH266" i="32"/>
  <c r="BP265" i="32"/>
  <c r="BC265" i="32"/>
  <c r="BE265" i="32" s="1"/>
  <c r="BB265" i="32"/>
  <c r="BD265" i="32" s="1"/>
  <c r="BA265" i="32"/>
  <c r="AZ265" i="32"/>
  <c r="AH265" i="32"/>
  <c r="BP264" i="32"/>
  <c r="BC264" i="32"/>
  <c r="BE264" i="32" s="1"/>
  <c r="BB264" i="32"/>
  <c r="BD264" i="32" s="1"/>
  <c r="BA264" i="32"/>
  <c r="AZ264" i="32"/>
  <c r="AH264" i="32"/>
  <c r="BP263" i="32"/>
  <c r="BC263" i="32"/>
  <c r="BE263" i="32" s="1"/>
  <c r="BB263" i="32"/>
  <c r="BD263" i="32" s="1"/>
  <c r="BA263" i="32"/>
  <c r="AZ263" i="32"/>
  <c r="AH263" i="32"/>
  <c r="BP262" i="32"/>
  <c r="BC262" i="32"/>
  <c r="BE262" i="32" s="1"/>
  <c r="BB262" i="32"/>
  <c r="BD262" i="32" s="1"/>
  <c r="BA262" i="32"/>
  <c r="AZ262" i="32"/>
  <c r="AH262" i="32"/>
  <c r="BP261" i="32"/>
  <c r="BC261" i="32"/>
  <c r="BE261" i="32" s="1"/>
  <c r="BB261" i="32"/>
  <c r="BD261" i="32" s="1"/>
  <c r="BA261" i="32"/>
  <c r="AZ261" i="32"/>
  <c r="AH261" i="32"/>
  <c r="BP260" i="32"/>
  <c r="BC260" i="32"/>
  <c r="BE260" i="32" s="1"/>
  <c r="BB260" i="32"/>
  <c r="BD260" i="32" s="1"/>
  <c r="BA260" i="32"/>
  <c r="AZ260" i="32"/>
  <c r="AH260" i="32"/>
  <c r="BP259" i="32"/>
  <c r="BC259" i="32"/>
  <c r="BE259" i="32" s="1"/>
  <c r="BB259" i="32"/>
  <c r="BD259" i="32" s="1"/>
  <c r="AH259" i="32"/>
  <c r="BP258" i="32"/>
  <c r="BC258" i="32"/>
  <c r="BE258" i="32" s="1"/>
  <c r="BB258" i="32"/>
  <c r="BD258" i="32" s="1"/>
  <c r="BA258" i="32"/>
  <c r="AZ258" i="32"/>
  <c r="AH258" i="32"/>
  <c r="BP257" i="32"/>
  <c r="BC257" i="32"/>
  <c r="BE257" i="32" s="1"/>
  <c r="BB257" i="32"/>
  <c r="BD257" i="32" s="1"/>
  <c r="BA257" i="32"/>
  <c r="AZ257" i="32"/>
  <c r="AH257" i="32"/>
  <c r="BP256" i="32"/>
  <c r="BC256" i="32"/>
  <c r="BE256" i="32" s="1"/>
  <c r="BB256" i="32"/>
  <c r="BD256" i="32" s="1"/>
  <c r="BA256" i="32"/>
  <c r="AZ256" i="32"/>
  <c r="AH256" i="32"/>
  <c r="BP255" i="32"/>
  <c r="BC255" i="32"/>
  <c r="BE255" i="32" s="1"/>
  <c r="BB255" i="32"/>
  <c r="BD255" i="32" s="1"/>
  <c r="BA255" i="32"/>
  <c r="AZ255" i="32"/>
  <c r="AH255" i="32"/>
  <c r="BP254" i="32"/>
  <c r="BC254" i="32"/>
  <c r="BE254" i="32" s="1"/>
  <c r="BB254" i="32"/>
  <c r="BD254" i="32" s="1"/>
  <c r="BA254" i="32"/>
  <c r="AZ254" i="32"/>
  <c r="AH254" i="32"/>
  <c r="BP253" i="32"/>
  <c r="BC253" i="32"/>
  <c r="BE253" i="32" s="1"/>
  <c r="BB253" i="32"/>
  <c r="BD253" i="32" s="1"/>
  <c r="BA253" i="32"/>
  <c r="AZ253" i="32"/>
  <c r="AH253" i="32"/>
  <c r="BP252" i="32"/>
  <c r="BC252" i="32"/>
  <c r="BE252" i="32" s="1"/>
  <c r="BB252" i="32"/>
  <c r="BD252" i="32" s="1"/>
  <c r="BA252" i="32"/>
  <c r="AZ252" i="32"/>
  <c r="AH252" i="32"/>
  <c r="BP251" i="32"/>
  <c r="BC251" i="32"/>
  <c r="BE251" i="32" s="1"/>
  <c r="BB251" i="32"/>
  <c r="BD251" i="32" s="1"/>
  <c r="BA251" i="32"/>
  <c r="AZ251" i="32"/>
  <c r="AH251" i="32"/>
  <c r="BP250" i="32"/>
  <c r="BD250" i="32"/>
  <c r="BC250" i="32"/>
  <c r="BE250" i="32" s="1"/>
  <c r="BB250" i="32"/>
  <c r="BA250" i="32"/>
  <c r="AZ250" i="32"/>
  <c r="AH250" i="32"/>
  <c r="BP249" i="32"/>
  <c r="BC249" i="32"/>
  <c r="BE249" i="32" s="1"/>
  <c r="BB249" i="32"/>
  <c r="BD249" i="32" s="1"/>
  <c r="BA249" i="32"/>
  <c r="AZ249" i="32"/>
  <c r="AH249" i="32"/>
  <c r="BP248" i="32"/>
  <c r="BC248" i="32"/>
  <c r="BE248" i="32" s="1"/>
  <c r="BB248" i="32"/>
  <c r="BD248" i="32" s="1"/>
  <c r="BA248" i="32"/>
  <c r="AZ248" i="32"/>
  <c r="AH248" i="32"/>
  <c r="BP247" i="32"/>
  <c r="BC247" i="32"/>
  <c r="BE247" i="32" s="1"/>
  <c r="BB247" i="32"/>
  <c r="BD247" i="32" s="1"/>
  <c r="BA247" i="32"/>
  <c r="AZ247" i="32"/>
  <c r="AH247" i="32"/>
  <c r="BP246" i="32"/>
  <c r="BC246" i="32"/>
  <c r="BE246" i="32" s="1"/>
  <c r="BB246" i="32"/>
  <c r="BD246" i="32" s="1"/>
  <c r="BA246" i="32"/>
  <c r="AZ246" i="32"/>
  <c r="AH246" i="32"/>
  <c r="BP245" i="32"/>
  <c r="BC245" i="32"/>
  <c r="BE245" i="32" s="1"/>
  <c r="BB245" i="32"/>
  <c r="BD245" i="32" s="1"/>
  <c r="AZ245" i="32"/>
  <c r="AH245" i="32"/>
  <c r="BP244" i="32"/>
  <c r="BD244" i="32"/>
  <c r="BC244" i="32"/>
  <c r="BE244" i="32" s="1"/>
  <c r="BB244" i="32"/>
  <c r="BA244" i="32"/>
  <c r="AZ244" i="32"/>
  <c r="AH244" i="32"/>
  <c r="BP243" i="32"/>
  <c r="BC243" i="32"/>
  <c r="BE243" i="32" s="1"/>
  <c r="BB243" i="32"/>
  <c r="BD243" i="32" s="1"/>
  <c r="BA243" i="32"/>
  <c r="AZ243" i="32"/>
  <c r="AH243" i="32"/>
  <c r="BP242" i="32"/>
  <c r="BC242" i="32"/>
  <c r="BE242" i="32" s="1"/>
  <c r="BB242" i="32"/>
  <c r="BD242" i="32" s="1"/>
  <c r="BA242" i="32"/>
  <c r="AZ242" i="32"/>
  <c r="AH242" i="32"/>
  <c r="BP241" i="32"/>
  <c r="BD241" i="32"/>
  <c r="BC241" i="32"/>
  <c r="BE241" i="32" s="1"/>
  <c r="BB241" i="32"/>
  <c r="BA241" i="32"/>
  <c r="AZ241" i="32"/>
  <c r="AH241" i="32"/>
  <c r="BP240" i="32"/>
  <c r="BC240" i="32"/>
  <c r="BE240" i="32" s="1"/>
  <c r="BB240" i="32"/>
  <c r="BD240" i="32" s="1"/>
  <c r="BA240" i="32"/>
  <c r="AZ240" i="32"/>
  <c r="AH240" i="32"/>
  <c r="BP239" i="32"/>
  <c r="BC239" i="32"/>
  <c r="BE239" i="32" s="1"/>
  <c r="BB239" i="32"/>
  <c r="BD239" i="32" s="1"/>
  <c r="BA239" i="32"/>
  <c r="AZ239" i="32"/>
  <c r="AH239" i="32"/>
  <c r="BP238" i="32"/>
  <c r="BC238" i="32"/>
  <c r="BE238" i="32" s="1"/>
  <c r="BB238" i="32"/>
  <c r="BD238" i="32" s="1"/>
  <c r="BA238" i="32"/>
  <c r="AZ238" i="32"/>
  <c r="AH238" i="32"/>
  <c r="BP237" i="32"/>
  <c r="BC237" i="32"/>
  <c r="BE237" i="32" s="1"/>
  <c r="BB237" i="32"/>
  <c r="BD237" i="32" s="1"/>
  <c r="BA237" i="32"/>
  <c r="AZ237" i="32"/>
  <c r="AH237" i="32"/>
  <c r="BP236" i="32"/>
  <c r="BC236" i="32"/>
  <c r="BE236" i="32" s="1"/>
  <c r="BB236" i="32"/>
  <c r="BD236" i="32" s="1"/>
  <c r="BA236" i="32"/>
  <c r="AZ236" i="32"/>
  <c r="AH236" i="32"/>
  <c r="BP235" i="32"/>
  <c r="BC235" i="32"/>
  <c r="BE235" i="32" s="1"/>
  <c r="BB235" i="32"/>
  <c r="BD235" i="32" s="1"/>
  <c r="AZ235" i="32"/>
  <c r="AH235" i="32"/>
  <c r="BP234" i="32"/>
  <c r="BC234" i="32"/>
  <c r="BE234" i="32" s="1"/>
  <c r="BB234" i="32"/>
  <c r="BD234" i="32" s="1"/>
  <c r="BA234" i="32"/>
  <c r="AZ234" i="32"/>
  <c r="AH234" i="32"/>
  <c r="BP233" i="32"/>
  <c r="BC233" i="32"/>
  <c r="BE233" i="32" s="1"/>
  <c r="BB233" i="32"/>
  <c r="BD233" i="32" s="1"/>
  <c r="BA233" i="32"/>
  <c r="AH233" i="32"/>
  <c r="BP232" i="32"/>
  <c r="BD232" i="32"/>
  <c r="BC232" i="32"/>
  <c r="BE232" i="32" s="1"/>
  <c r="BB232" i="32"/>
  <c r="BA232" i="32"/>
  <c r="AZ232" i="32"/>
  <c r="AH232" i="32"/>
  <c r="BP231" i="32"/>
  <c r="BD231" i="32"/>
  <c r="BC231" i="32"/>
  <c r="BE231" i="32" s="1"/>
  <c r="BB231" i="32"/>
  <c r="BA231" i="32"/>
  <c r="AZ231" i="32"/>
  <c r="AH231" i="32"/>
  <c r="BP230" i="32"/>
  <c r="BC230" i="32"/>
  <c r="BE230" i="32" s="1"/>
  <c r="BB230" i="32"/>
  <c r="BD230" i="32" s="1"/>
  <c r="BA230" i="32"/>
  <c r="AZ230" i="32"/>
  <c r="AH230" i="32"/>
  <c r="BP229" i="32"/>
  <c r="BC229" i="32"/>
  <c r="BE229" i="32" s="1"/>
  <c r="BB229" i="32"/>
  <c r="BD229" i="32" s="1"/>
  <c r="BA229" i="32"/>
  <c r="AZ229" i="32"/>
  <c r="AH229" i="32"/>
  <c r="BP228" i="32"/>
  <c r="BC228" i="32"/>
  <c r="BE228" i="32" s="1"/>
  <c r="BB228" i="32"/>
  <c r="BD228" i="32" s="1"/>
  <c r="BA228" i="32"/>
  <c r="AZ228" i="32"/>
  <c r="AH228" i="32"/>
  <c r="BP227" i="32"/>
  <c r="BC227" i="32"/>
  <c r="BE227" i="32" s="1"/>
  <c r="BB227" i="32"/>
  <c r="BD227" i="32" s="1"/>
  <c r="BA227" i="32"/>
  <c r="AZ227" i="32"/>
  <c r="AH227" i="32"/>
  <c r="BP226" i="32"/>
  <c r="BC226" i="32"/>
  <c r="BE226" i="32" s="1"/>
  <c r="BB226" i="32"/>
  <c r="BD226" i="32" s="1"/>
  <c r="AH226" i="32"/>
  <c r="BP225" i="32"/>
  <c r="BC225" i="32"/>
  <c r="BE225" i="32" s="1"/>
  <c r="BB225" i="32"/>
  <c r="BD225" i="32" s="1"/>
  <c r="BA225" i="32"/>
  <c r="AZ225" i="32"/>
  <c r="AH225" i="32"/>
  <c r="BP224" i="32"/>
  <c r="BC224" i="32"/>
  <c r="BE224" i="32" s="1"/>
  <c r="BB224" i="32"/>
  <c r="BD224" i="32" s="1"/>
  <c r="BA224" i="32"/>
  <c r="AZ224" i="32"/>
  <c r="AH224" i="32"/>
  <c r="BP223" i="32"/>
  <c r="BC223" i="32"/>
  <c r="BE223" i="32" s="1"/>
  <c r="BB223" i="32"/>
  <c r="BD223" i="32" s="1"/>
  <c r="BA223" i="32"/>
  <c r="AZ223" i="32"/>
  <c r="AH223" i="32"/>
  <c r="BP222" i="32"/>
  <c r="BC222" i="32"/>
  <c r="BE222" i="32" s="1"/>
  <c r="BB222" i="32"/>
  <c r="BD222" i="32" s="1"/>
  <c r="BA222" i="32"/>
  <c r="AZ222" i="32"/>
  <c r="AH222" i="32"/>
  <c r="BP221" i="32"/>
  <c r="BC221" i="32"/>
  <c r="BE221" i="32" s="1"/>
  <c r="BB221" i="32"/>
  <c r="BD221" i="32" s="1"/>
  <c r="BA221" i="32"/>
  <c r="AZ221" i="32"/>
  <c r="AH221" i="32"/>
  <c r="BP220" i="32"/>
  <c r="BC220" i="32"/>
  <c r="BE220" i="32" s="1"/>
  <c r="BB220" i="32"/>
  <c r="BD220" i="32" s="1"/>
  <c r="BA220" i="32"/>
  <c r="AZ220" i="32"/>
  <c r="AH220" i="32"/>
  <c r="BP219" i="32"/>
  <c r="BC219" i="32"/>
  <c r="BE219" i="32" s="1"/>
  <c r="BB219" i="32"/>
  <c r="BD219" i="32" s="1"/>
  <c r="BA219" i="32"/>
  <c r="AZ219" i="32"/>
  <c r="AH219" i="32"/>
  <c r="BP218" i="32"/>
  <c r="BC218" i="32"/>
  <c r="BE218" i="32" s="1"/>
  <c r="BB218" i="32"/>
  <c r="BD218" i="32" s="1"/>
  <c r="BA218" i="32"/>
  <c r="AZ218" i="32"/>
  <c r="AH218" i="32"/>
  <c r="BP217" i="32"/>
  <c r="BD217" i="32"/>
  <c r="BC217" i="32"/>
  <c r="BE217" i="32" s="1"/>
  <c r="BB217" i="32"/>
  <c r="BA217" i="32"/>
  <c r="AZ217" i="32"/>
  <c r="AH217" i="32"/>
  <c r="BP216" i="32"/>
  <c r="BC216" i="32"/>
  <c r="BE216" i="32" s="1"/>
  <c r="BB216" i="32"/>
  <c r="BD216" i="32" s="1"/>
  <c r="BA216" i="32"/>
  <c r="AH216" i="32"/>
  <c r="BP215" i="32"/>
  <c r="BC215" i="32"/>
  <c r="BE215" i="32" s="1"/>
  <c r="BB215" i="32"/>
  <c r="BD215" i="32" s="1"/>
  <c r="BA215" i="32"/>
  <c r="AZ215" i="32"/>
  <c r="AH215" i="32"/>
  <c r="BP214" i="32"/>
  <c r="BC214" i="32"/>
  <c r="BE214" i="32" s="1"/>
  <c r="BB214" i="32"/>
  <c r="BD214" i="32" s="1"/>
  <c r="BA214" i="32"/>
  <c r="AZ214" i="32"/>
  <c r="AH214" i="32"/>
  <c r="BP213" i="32"/>
  <c r="BD213" i="32"/>
  <c r="BC213" i="32"/>
  <c r="BE213" i="32" s="1"/>
  <c r="BB213" i="32"/>
  <c r="BA213" i="32"/>
  <c r="AZ213" i="32"/>
  <c r="AH213" i="32"/>
  <c r="BP212" i="32"/>
  <c r="BD212" i="32"/>
  <c r="BC212" i="32"/>
  <c r="BE212" i="32" s="1"/>
  <c r="BB212" i="32"/>
  <c r="AH212" i="32"/>
  <c r="BP211" i="32"/>
  <c r="BD211" i="32"/>
  <c r="BC211" i="32"/>
  <c r="BE211" i="32" s="1"/>
  <c r="BB211" i="32"/>
  <c r="AH211" i="32"/>
  <c r="BP210" i="32"/>
  <c r="BC210" i="32"/>
  <c r="BE210" i="32" s="1"/>
  <c r="BB210" i="32"/>
  <c r="BD210" i="32" s="1"/>
  <c r="BA210" i="32"/>
  <c r="AZ210" i="32"/>
  <c r="AH210" i="32"/>
  <c r="BP209" i="32"/>
  <c r="BC209" i="32"/>
  <c r="BE209" i="32" s="1"/>
  <c r="BB209" i="32"/>
  <c r="BD209" i="32" s="1"/>
  <c r="BA209" i="32"/>
  <c r="AZ209" i="32"/>
  <c r="AH209" i="32"/>
  <c r="BP208" i="32"/>
  <c r="BC208" i="32"/>
  <c r="BE208" i="32" s="1"/>
  <c r="BB208" i="32"/>
  <c r="BD208" i="32" s="1"/>
  <c r="BA208" i="32"/>
  <c r="AZ208" i="32"/>
  <c r="AH208" i="32"/>
  <c r="BP207" i="32"/>
  <c r="BC207" i="32"/>
  <c r="BE207" i="32" s="1"/>
  <c r="BB207" i="32"/>
  <c r="BD207" i="32" s="1"/>
  <c r="BA207" i="32"/>
  <c r="AZ207" i="32"/>
  <c r="AH207" i="32"/>
  <c r="BP206" i="32"/>
  <c r="BC206" i="32"/>
  <c r="BE206" i="32" s="1"/>
  <c r="BB206" i="32"/>
  <c r="BD206" i="32" s="1"/>
  <c r="BA206" i="32"/>
  <c r="AZ206" i="32"/>
  <c r="AH206" i="32"/>
  <c r="BP205" i="32"/>
  <c r="BC205" i="32"/>
  <c r="BE205" i="32" s="1"/>
  <c r="BB205" i="32"/>
  <c r="BD205" i="32" s="1"/>
  <c r="BA205" i="32"/>
  <c r="AZ205" i="32"/>
  <c r="AH205" i="32"/>
  <c r="BP204" i="32"/>
  <c r="BC204" i="32"/>
  <c r="BE204" i="32" s="1"/>
  <c r="BB204" i="32"/>
  <c r="BD204" i="32" s="1"/>
  <c r="BA204" i="32"/>
  <c r="AZ204" i="32"/>
  <c r="AH204" i="32"/>
  <c r="BP203" i="32"/>
  <c r="BC203" i="32"/>
  <c r="BE203" i="32" s="1"/>
  <c r="BB203" i="32"/>
  <c r="BD203" i="32" s="1"/>
  <c r="BA203" i="32"/>
  <c r="AZ203" i="32"/>
  <c r="AH203" i="32"/>
  <c r="BP202" i="32"/>
  <c r="BC202" i="32"/>
  <c r="BE202" i="32" s="1"/>
  <c r="BB202" i="32"/>
  <c r="BD202" i="32" s="1"/>
  <c r="BA202" i="32"/>
  <c r="AZ202" i="32"/>
  <c r="AH202" i="32"/>
  <c r="BP201" i="32"/>
  <c r="BC201" i="32"/>
  <c r="BE201" i="32" s="1"/>
  <c r="BB201" i="32"/>
  <c r="BD201" i="32" s="1"/>
  <c r="BA201" i="32"/>
  <c r="AZ201" i="32"/>
  <c r="AH201" i="32"/>
  <c r="BP200" i="32"/>
  <c r="BC200" i="32"/>
  <c r="BE200" i="32" s="1"/>
  <c r="BB200" i="32"/>
  <c r="BD200" i="32" s="1"/>
  <c r="BA200" i="32"/>
  <c r="AZ200" i="32"/>
  <c r="AH200" i="32"/>
  <c r="BP10" i="32"/>
  <c r="BP53" i="32"/>
  <c r="BC53" i="32"/>
  <c r="BE53" i="32" s="1"/>
  <c r="BB53" i="32"/>
  <c r="BD53" i="32" s="1"/>
  <c r="AH53" i="32"/>
  <c r="BP113" i="32"/>
  <c r="BC113" i="32"/>
  <c r="BE113" i="32" s="1"/>
  <c r="BB113" i="32"/>
  <c r="BD113" i="32" s="1"/>
  <c r="BA113" i="32"/>
  <c r="AZ113" i="32"/>
  <c r="AH113" i="32"/>
  <c r="BP124" i="32"/>
  <c r="BC124" i="32"/>
  <c r="BE124" i="32" s="1"/>
  <c r="BB124" i="32"/>
  <c r="BD124" i="32" s="1"/>
  <c r="BA124" i="32"/>
  <c r="AZ124" i="32"/>
  <c r="AH124" i="32"/>
  <c r="BP111" i="32"/>
  <c r="BC111" i="32"/>
  <c r="BE111" i="32" s="1"/>
  <c r="BB111" i="32"/>
  <c r="BD111" i="32" s="1"/>
  <c r="AZ111" i="32"/>
  <c r="AH111" i="32"/>
  <c r="BP116" i="32"/>
  <c r="BC116" i="32"/>
  <c r="BE116" i="32" s="1"/>
  <c r="BB116" i="32"/>
  <c r="BD116" i="32" s="1"/>
  <c r="BA116" i="32"/>
  <c r="AZ116" i="32"/>
  <c r="AH116" i="32"/>
  <c r="BP132" i="32"/>
  <c r="BC132" i="32"/>
  <c r="BE132" i="32" s="1"/>
  <c r="BB132" i="32"/>
  <c r="BD132" i="32" s="1"/>
  <c r="BA132" i="32"/>
  <c r="AZ132" i="32"/>
  <c r="AH132" i="32"/>
  <c r="BP97" i="32"/>
  <c r="BC97" i="32"/>
  <c r="BE97" i="32" s="1"/>
  <c r="BB97" i="32"/>
  <c r="BD97" i="32" s="1"/>
  <c r="AZ97" i="32"/>
  <c r="AH97" i="32"/>
  <c r="BP77" i="32"/>
  <c r="BC77" i="32"/>
  <c r="BE77" i="32" s="1"/>
  <c r="BB77" i="32"/>
  <c r="BD77" i="32" s="1"/>
  <c r="BA77" i="32"/>
  <c r="AH77" i="32"/>
  <c r="BP35" i="32"/>
  <c r="BC35" i="32"/>
  <c r="BE35" i="32" s="1"/>
  <c r="BB35" i="32"/>
  <c r="BD35" i="32" s="1"/>
  <c r="BA35" i="32"/>
  <c r="AH35" i="32"/>
  <c r="BP94" i="32"/>
  <c r="BC94" i="32"/>
  <c r="BE94" i="32" s="1"/>
  <c r="BB94" i="32"/>
  <c r="BD94" i="32" s="1"/>
  <c r="BA94" i="32"/>
  <c r="AZ94" i="32"/>
  <c r="AH94" i="32"/>
  <c r="BP95" i="32"/>
  <c r="BC95" i="32"/>
  <c r="BE95" i="32" s="1"/>
  <c r="BB95" i="32"/>
  <c r="BD95" i="32" s="1"/>
  <c r="BA95" i="32"/>
  <c r="AZ95" i="32"/>
  <c r="AH95" i="32"/>
  <c r="BP122" i="32"/>
  <c r="BC122" i="32"/>
  <c r="BE122" i="32" s="1"/>
  <c r="BB122" i="32"/>
  <c r="BD122" i="32" s="1"/>
  <c r="BA122" i="32"/>
  <c r="AZ122" i="32"/>
  <c r="AH122" i="32"/>
  <c r="BP109" i="32"/>
  <c r="BC109" i="32"/>
  <c r="BE109" i="32" s="1"/>
  <c r="BB109" i="32"/>
  <c r="BD109" i="32" s="1"/>
  <c r="BA109" i="32"/>
  <c r="AZ109" i="32"/>
  <c r="AH109" i="32"/>
  <c r="BP110" i="32"/>
  <c r="BC110" i="32"/>
  <c r="BE110" i="32" s="1"/>
  <c r="BB110" i="32"/>
  <c r="BD110" i="32" s="1"/>
  <c r="BA110" i="32"/>
  <c r="AZ110" i="32"/>
  <c r="AH110" i="32"/>
  <c r="BP9" i="32"/>
  <c r="BC9" i="32"/>
  <c r="BE9" i="32" s="1"/>
  <c r="BB9" i="32"/>
  <c r="BD9" i="32" s="1"/>
  <c r="BA9" i="32"/>
  <c r="AZ9" i="32"/>
  <c r="AH9" i="32"/>
  <c r="BP142" i="32"/>
  <c r="BC142" i="32"/>
  <c r="BE142" i="32" s="1"/>
  <c r="BB142" i="32"/>
  <c r="BD142" i="32" s="1"/>
  <c r="BA142" i="32"/>
  <c r="AZ142" i="32"/>
  <c r="AH142" i="32"/>
  <c r="BP103" i="32"/>
  <c r="BC103" i="32"/>
  <c r="BE103" i="32" s="1"/>
  <c r="BB103" i="32"/>
  <c r="BD103" i="32" s="1"/>
  <c r="BA103" i="32"/>
  <c r="AZ103" i="32"/>
  <c r="AH103" i="32"/>
  <c r="BP58" i="32"/>
  <c r="BC58" i="32"/>
  <c r="BE58" i="32" s="1"/>
  <c r="BB58" i="32"/>
  <c r="BD58" i="32" s="1"/>
  <c r="BA58" i="32"/>
  <c r="AZ58" i="32"/>
  <c r="AH58" i="32"/>
  <c r="BP78" i="32"/>
  <c r="BC78" i="32"/>
  <c r="BE78" i="32" s="1"/>
  <c r="BB78" i="32"/>
  <c r="BD78" i="32" s="1"/>
  <c r="BA78" i="32"/>
  <c r="AZ78" i="32"/>
  <c r="AH78" i="32"/>
  <c r="BP92" i="32"/>
  <c r="BC92" i="32"/>
  <c r="BE92" i="32" s="1"/>
  <c r="BB92" i="32"/>
  <c r="BD92" i="32" s="1"/>
  <c r="BA92" i="32"/>
  <c r="AZ92" i="32"/>
  <c r="AH92" i="32"/>
  <c r="BP101" i="32"/>
  <c r="BC101" i="32"/>
  <c r="BE101" i="32" s="1"/>
  <c r="BB101" i="32"/>
  <c r="BD101" i="32" s="1"/>
  <c r="BA101" i="32"/>
  <c r="AZ101" i="32"/>
  <c r="AH101" i="32"/>
  <c r="BP81" i="32"/>
  <c r="BC81" i="32"/>
  <c r="BE81" i="32" s="1"/>
  <c r="BB81" i="32"/>
  <c r="BD81" i="32" s="1"/>
  <c r="BA81" i="32"/>
  <c r="AZ81" i="32"/>
  <c r="AH81" i="32"/>
  <c r="BP21" i="32"/>
  <c r="BC21" i="32"/>
  <c r="BE21" i="32" s="1"/>
  <c r="BB21" i="32"/>
  <c r="BD21" i="32" s="1"/>
  <c r="BA21" i="32"/>
  <c r="AZ21" i="32"/>
  <c r="AH21" i="32"/>
  <c r="BP34" i="32"/>
  <c r="BC34" i="32"/>
  <c r="BE34" i="32" s="1"/>
  <c r="BB34" i="32"/>
  <c r="BD34" i="32" s="1"/>
  <c r="BA34" i="32"/>
  <c r="AZ34" i="32"/>
  <c r="AH34" i="32"/>
  <c r="BP62" i="32"/>
  <c r="BC62" i="32"/>
  <c r="BE62" i="32" s="1"/>
  <c r="BB62" i="32"/>
  <c r="BD62" i="32" s="1"/>
  <c r="BA62" i="32"/>
  <c r="AZ62" i="32"/>
  <c r="AH62" i="32"/>
  <c r="BP73" i="32"/>
  <c r="BC73" i="32"/>
  <c r="BE73" i="32" s="1"/>
  <c r="BB73" i="32"/>
  <c r="BD73" i="32" s="1"/>
  <c r="BA73" i="32"/>
  <c r="AZ73" i="32"/>
  <c r="AH73" i="32"/>
  <c r="BP118" i="32"/>
  <c r="BC118" i="32"/>
  <c r="BE118" i="32" s="1"/>
  <c r="BB118" i="32"/>
  <c r="BD118" i="32" s="1"/>
  <c r="BA118" i="32"/>
  <c r="AZ118" i="32"/>
  <c r="AH118" i="32"/>
  <c r="BP23" i="32"/>
  <c r="BC23" i="32"/>
  <c r="BE23" i="32" s="1"/>
  <c r="BB23" i="32"/>
  <c r="BD23" i="32" s="1"/>
  <c r="BA23" i="32"/>
  <c r="AZ23" i="32"/>
  <c r="AH23" i="32"/>
  <c r="BP12" i="32"/>
  <c r="BC12" i="32"/>
  <c r="BE12" i="32" s="1"/>
  <c r="BB12" i="32"/>
  <c r="BD12" i="32" s="1"/>
  <c r="BA12" i="32"/>
  <c r="AZ12" i="32"/>
  <c r="AH12" i="32"/>
  <c r="BP96" i="32"/>
  <c r="BC96" i="32"/>
  <c r="BE96" i="32" s="1"/>
  <c r="BB96" i="32"/>
  <c r="BD96" i="32" s="1"/>
  <c r="BA96" i="32"/>
  <c r="AZ96" i="32"/>
  <c r="AH96" i="32"/>
  <c r="BP43" i="32"/>
  <c r="BC43" i="32"/>
  <c r="BE43" i="32" s="1"/>
  <c r="BB43" i="32"/>
  <c r="BD43" i="32" s="1"/>
  <c r="BA43" i="32"/>
  <c r="AZ43" i="32"/>
  <c r="AH43" i="32"/>
  <c r="BP85" i="32"/>
  <c r="BC85" i="32"/>
  <c r="BE85" i="32" s="1"/>
  <c r="BB85" i="32"/>
  <c r="BD85" i="32" s="1"/>
  <c r="BA85" i="32"/>
  <c r="AZ85" i="32"/>
  <c r="AH85" i="32"/>
  <c r="BP55" i="32"/>
  <c r="BC55" i="32"/>
  <c r="BE55" i="32" s="1"/>
  <c r="BB55" i="32"/>
  <c r="BD55" i="32" s="1"/>
  <c r="BA55" i="32"/>
  <c r="AZ55" i="32"/>
  <c r="AH55" i="32"/>
  <c r="BP107" i="32"/>
  <c r="BC107" i="32"/>
  <c r="BE107" i="32" s="1"/>
  <c r="BB107" i="32"/>
  <c r="BD107" i="32" s="1"/>
  <c r="BA107" i="32"/>
  <c r="AZ107" i="32"/>
  <c r="AH107" i="32"/>
  <c r="BP72" i="32"/>
  <c r="BC72" i="32"/>
  <c r="BE72" i="32" s="1"/>
  <c r="BB72" i="32"/>
  <c r="BD72" i="32" s="1"/>
  <c r="BA72" i="32"/>
  <c r="AZ72" i="32"/>
  <c r="AH72" i="32"/>
  <c r="BP36" i="32"/>
  <c r="BC36" i="32"/>
  <c r="BE36" i="32" s="1"/>
  <c r="BB36" i="32"/>
  <c r="BD36" i="32" s="1"/>
  <c r="BA36" i="32"/>
  <c r="AZ36" i="32"/>
  <c r="AH36" i="32"/>
  <c r="BP137" i="32"/>
  <c r="BC137" i="32"/>
  <c r="BE137" i="32" s="1"/>
  <c r="BB137" i="32"/>
  <c r="BD137" i="32" s="1"/>
  <c r="BA137" i="32"/>
  <c r="AZ137" i="32"/>
  <c r="AH137" i="32"/>
  <c r="BP131" i="32"/>
  <c r="BC131" i="32"/>
  <c r="BE131" i="32" s="1"/>
  <c r="BB131" i="32"/>
  <c r="BD131" i="32" s="1"/>
  <c r="BA131" i="32"/>
  <c r="AZ131" i="32"/>
  <c r="AH131" i="32"/>
  <c r="BP20" i="32"/>
  <c r="BC20" i="32"/>
  <c r="BE20" i="32" s="1"/>
  <c r="BB20" i="32"/>
  <c r="BD20" i="32" s="1"/>
  <c r="BA20" i="32"/>
  <c r="AZ20" i="32"/>
  <c r="AH20" i="32"/>
  <c r="BP41" i="32"/>
  <c r="BC41" i="32"/>
  <c r="BE41" i="32" s="1"/>
  <c r="BB41" i="32"/>
  <c r="BD41" i="32" s="1"/>
  <c r="BA41" i="32"/>
  <c r="AZ41" i="32"/>
  <c r="AH41" i="32"/>
  <c r="BP26" i="32"/>
  <c r="BC26" i="32"/>
  <c r="BE26" i="32" s="1"/>
  <c r="BB26" i="32"/>
  <c r="BD26" i="32" s="1"/>
  <c r="AH26" i="32"/>
  <c r="BP18" i="32"/>
  <c r="BC18" i="32"/>
  <c r="BE18" i="32" s="1"/>
  <c r="BB18" i="32"/>
  <c r="BD18" i="32" s="1"/>
  <c r="AH18" i="32"/>
  <c r="BP16" i="32"/>
  <c r="BC16" i="32"/>
  <c r="BE16" i="32" s="1"/>
  <c r="BB16" i="32"/>
  <c r="BD16" i="32" s="1"/>
  <c r="AH16" i="32"/>
  <c r="BP25" i="32"/>
  <c r="BC25" i="32"/>
  <c r="BE25" i="32" s="1"/>
  <c r="BB25" i="32"/>
  <c r="BD25" i="32" s="1"/>
  <c r="BA25" i="32"/>
  <c r="AZ25" i="32"/>
  <c r="AH25" i="32"/>
  <c r="BP32" i="32"/>
  <c r="BC32" i="32"/>
  <c r="BE32" i="32" s="1"/>
  <c r="BB32" i="32"/>
  <c r="BD32" i="32" s="1"/>
  <c r="AH32" i="32"/>
  <c r="BP17" i="32"/>
  <c r="BC17" i="32"/>
  <c r="BE17" i="32" s="1"/>
  <c r="BB17" i="32"/>
  <c r="BD17" i="32" s="1"/>
  <c r="AH17" i="32"/>
  <c r="BP38" i="32"/>
  <c r="BC38" i="32"/>
  <c r="BE38" i="32" s="1"/>
  <c r="BB38" i="32"/>
  <c r="BD38" i="32" s="1"/>
  <c r="AH38" i="32"/>
  <c r="BP66" i="32"/>
  <c r="BC66" i="32"/>
  <c r="BE66" i="32" s="1"/>
  <c r="BB66" i="32"/>
  <c r="BD66" i="32" s="1"/>
  <c r="AH66" i="32"/>
  <c r="BP159" i="32"/>
  <c r="BC159" i="32"/>
  <c r="BE159" i="32" s="1"/>
  <c r="BB159" i="32"/>
  <c r="BD159" i="32" s="1"/>
  <c r="BA159" i="32"/>
  <c r="AZ159" i="32"/>
  <c r="AH159" i="32"/>
  <c r="BP141" i="32"/>
  <c r="BC141" i="32"/>
  <c r="BE141" i="32" s="1"/>
  <c r="BB141" i="32"/>
  <c r="BD141" i="32" s="1"/>
  <c r="BA141" i="32"/>
  <c r="AZ141" i="32"/>
  <c r="AH141" i="32"/>
  <c r="BP170" i="32"/>
  <c r="BC170" i="32"/>
  <c r="BE170" i="32" s="1"/>
  <c r="BB170" i="32"/>
  <c r="BD170" i="32" s="1"/>
  <c r="BA170" i="32"/>
  <c r="AZ170" i="32"/>
  <c r="AH170" i="32"/>
  <c r="BP151" i="32"/>
  <c r="BC151" i="32"/>
  <c r="BE151" i="32" s="1"/>
  <c r="BB151" i="32"/>
  <c r="BD151" i="32" s="1"/>
  <c r="BA151" i="32"/>
  <c r="AZ151" i="32"/>
  <c r="AH151" i="32"/>
  <c r="BP189" i="32"/>
  <c r="BC189" i="32"/>
  <c r="BE189" i="32" s="1"/>
  <c r="BB189" i="32"/>
  <c r="BD189" i="32" s="1"/>
  <c r="BA189" i="32"/>
  <c r="AZ189" i="32"/>
  <c r="AH189" i="32"/>
  <c r="BP157" i="32"/>
  <c r="BC157" i="32"/>
  <c r="BE157" i="32" s="1"/>
  <c r="BB157" i="32"/>
  <c r="BD157" i="32" s="1"/>
  <c r="BA157" i="32"/>
  <c r="AZ157" i="32"/>
  <c r="AH157" i="32"/>
  <c r="BP146" i="32"/>
  <c r="BC146" i="32"/>
  <c r="BE146" i="32" s="1"/>
  <c r="BB146" i="32"/>
  <c r="BD146" i="32" s="1"/>
  <c r="BA146" i="32"/>
  <c r="AZ146" i="32"/>
  <c r="AH146" i="32"/>
  <c r="BP57" i="32"/>
  <c r="BC57" i="32"/>
  <c r="BE57" i="32" s="1"/>
  <c r="BB57" i="32"/>
  <c r="BD57" i="32" s="1"/>
  <c r="BA57" i="32"/>
  <c r="AZ57" i="32"/>
  <c r="AH57" i="32"/>
  <c r="BP144" i="32"/>
  <c r="BC144" i="32"/>
  <c r="BE144" i="32" s="1"/>
  <c r="BB144" i="32"/>
  <c r="BD144" i="32" s="1"/>
  <c r="BA144" i="32"/>
  <c r="AZ144" i="32"/>
  <c r="AH144" i="32"/>
  <c r="BP164" i="32"/>
  <c r="BC164" i="32"/>
  <c r="BE164" i="32" s="1"/>
  <c r="BB164" i="32"/>
  <c r="BD164" i="32" s="1"/>
  <c r="BA164" i="32"/>
  <c r="AZ164" i="32"/>
  <c r="AH164" i="32"/>
  <c r="BP179" i="32"/>
  <c r="BC179" i="32"/>
  <c r="BE179" i="32" s="1"/>
  <c r="BB179" i="32"/>
  <c r="BD179" i="32" s="1"/>
  <c r="AZ179" i="32"/>
  <c r="AH179" i="32"/>
  <c r="BP183" i="32"/>
  <c r="BC183" i="32"/>
  <c r="BE183" i="32" s="1"/>
  <c r="BB183" i="32"/>
  <c r="BD183" i="32" s="1"/>
  <c r="AZ183" i="32"/>
  <c r="AH183" i="32"/>
  <c r="BP165" i="32"/>
  <c r="BC165" i="32"/>
  <c r="BE165" i="32" s="1"/>
  <c r="BB165" i="32"/>
  <c r="BD165" i="32" s="1"/>
  <c r="AZ165" i="32"/>
  <c r="AH165" i="32"/>
  <c r="BP169" i="32"/>
  <c r="BC169" i="32"/>
  <c r="BE169" i="32" s="1"/>
  <c r="BB169" i="32"/>
  <c r="BD169" i="32" s="1"/>
  <c r="AZ169" i="32"/>
  <c r="AH169" i="32"/>
  <c r="BP161" i="32"/>
  <c r="BC161" i="32"/>
  <c r="BE161" i="32" s="1"/>
  <c r="BB161" i="32"/>
  <c r="BD161" i="32" s="1"/>
  <c r="BA161" i="32"/>
  <c r="AZ161" i="32"/>
  <c r="AH161" i="32"/>
  <c r="BP149" i="32"/>
  <c r="BC149" i="32"/>
  <c r="BE149" i="32" s="1"/>
  <c r="BB149" i="32"/>
  <c r="BD149" i="32" s="1"/>
  <c r="BA149" i="32"/>
  <c r="AZ149" i="32"/>
  <c r="AH149" i="32"/>
  <c r="BP143" i="32"/>
  <c r="BC143" i="32"/>
  <c r="BE143" i="32" s="1"/>
  <c r="BB143" i="32"/>
  <c r="BD143" i="32" s="1"/>
  <c r="BA143" i="32"/>
  <c r="AZ143" i="32"/>
  <c r="AH143" i="32"/>
  <c r="BP168" i="32"/>
  <c r="BC168" i="32"/>
  <c r="BE168" i="32" s="1"/>
  <c r="BB168" i="32"/>
  <c r="BD168" i="32" s="1"/>
  <c r="AZ168" i="32"/>
  <c r="AH168" i="32"/>
  <c r="BP171" i="32"/>
  <c r="BC171" i="32"/>
  <c r="BE171" i="32" s="1"/>
  <c r="BB171" i="32"/>
  <c r="BD171" i="32" s="1"/>
  <c r="AZ171" i="32"/>
  <c r="AH171" i="32"/>
  <c r="BP190" i="32"/>
  <c r="BC190" i="32"/>
  <c r="BE190" i="32" s="1"/>
  <c r="BB190" i="32"/>
  <c r="BD190" i="32" s="1"/>
  <c r="AZ190" i="32"/>
  <c r="AH190" i="32"/>
  <c r="BP172" i="32"/>
  <c r="BC172" i="32"/>
  <c r="BE172" i="32" s="1"/>
  <c r="BB172" i="32"/>
  <c r="BD172" i="32" s="1"/>
  <c r="AZ172" i="32"/>
  <c r="AH172" i="32"/>
  <c r="BP162" i="32"/>
  <c r="BC162" i="32"/>
  <c r="BE162" i="32" s="1"/>
  <c r="BB162" i="32"/>
  <c r="BD162" i="32" s="1"/>
  <c r="AZ162" i="32"/>
  <c r="AH162" i="32"/>
  <c r="BP181" i="32"/>
  <c r="BC181" i="32"/>
  <c r="BE181" i="32" s="1"/>
  <c r="BB181" i="32"/>
  <c r="BD181" i="32" s="1"/>
  <c r="AZ181" i="32"/>
  <c r="AH181" i="32"/>
  <c r="BP134" i="32"/>
  <c r="BC134" i="32"/>
  <c r="BE134" i="32" s="1"/>
  <c r="BB134" i="32"/>
  <c r="BD134" i="32" s="1"/>
  <c r="BA134" i="32"/>
  <c r="AZ134" i="32"/>
  <c r="AH134" i="32"/>
  <c r="BP158" i="32"/>
  <c r="BC158" i="32"/>
  <c r="BE158" i="32" s="1"/>
  <c r="BB158" i="32"/>
  <c r="BD158" i="32" s="1"/>
  <c r="AZ158" i="32"/>
  <c r="AH158" i="32"/>
  <c r="BP150" i="32"/>
  <c r="BC150" i="32"/>
  <c r="BE150" i="32" s="1"/>
  <c r="BB150" i="32"/>
  <c r="BD150" i="32" s="1"/>
  <c r="BA150" i="32"/>
  <c r="AZ150" i="32"/>
  <c r="AH150" i="32"/>
  <c r="BP175" i="32"/>
  <c r="BC175" i="32"/>
  <c r="BE175" i="32" s="1"/>
  <c r="BB175" i="32"/>
  <c r="BD175" i="32" s="1"/>
  <c r="AZ175" i="32"/>
  <c r="AH175" i="32"/>
  <c r="BP104" i="32"/>
  <c r="BC104" i="32"/>
  <c r="BE104" i="32" s="1"/>
  <c r="BB104" i="32"/>
  <c r="BD104" i="32" s="1"/>
  <c r="BA104" i="32"/>
  <c r="AZ104" i="32"/>
  <c r="AH104" i="32"/>
  <c r="BP115" i="32"/>
  <c r="BC115" i="32"/>
  <c r="BE115" i="32" s="1"/>
  <c r="BB115" i="32"/>
  <c r="BD115" i="32" s="1"/>
  <c r="BA115" i="32"/>
  <c r="AZ115" i="32"/>
  <c r="AH115" i="32"/>
  <c r="BP135" i="32"/>
  <c r="BC135" i="32"/>
  <c r="BE135" i="32" s="1"/>
  <c r="BB135" i="32"/>
  <c r="BD135" i="32" s="1"/>
  <c r="BA135" i="32"/>
  <c r="AZ135" i="32"/>
  <c r="AH135" i="32"/>
  <c r="BP59" i="32"/>
  <c r="BC59" i="32"/>
  <c r="BE59" i="32" s="1"/>
  <c r="BB59" i="32"/>
  <c r="BD59" i="32" s="1"/>
  <c r="BA59" i="32"/>
  <c r="AZ59" i="32"/>
  <c r="AH59" i="32"/>
  <c r="BP120" i="32"/>
  <c r="BC120" i="32"/>
  <c r="BE120" i="32" s="1"/>
  <c r="BB120" i="32"/>
  <c r="BD120" i="32" s="1"/>
  <c r="BA120" i="32"/>
  <c r="AZ120" i="32"/>
  <c r="AH120" i="32"/>
  <c r="BP48" i="32"/>
  <c r="BC48" i="32"/>
  <c r="BE48" i="32" s="1"/>
  <c r="BB48" i="32"/>
  <c r="BD48" i="32" s="1"/>
  <c r="BA48" i="32"/>
  <c r="AZ48" i="32"/>
  <c r="AH48" i="32"/>
  <c r="BP100" i="32"/>
  <c r="BC100" i="32"/>
  <c r="BE100" i="32" s="1"/>
  <c r="BB100" i="32"/>
  <c r="BD100" i="32" s="1"/>
  <c r="BA100" i="32"/>
  <c r="AZ100" i="32"/>
  <c r="AH100" i="32"/>
  <c r="BP117" i="32"/>
  <c r="BC117" i="32"/>
  <c r="BE117" i="32" s="1"/>
  <c r="BB117" i="32"/>
  <c r="BD117" i="32" s="1"/>
  <c r="BA117" i="32"/>
  <c r="AZ117" i="32"/>
  <c r="AH117" i="32"/>
  <c r="BP76" i="32"/>
  <c r="BC76" i="32"/>
  <c r="BE76" i="32" s="1"/>
  <c r="BB76" i="32"/>
  <c r="BD76" i="32" s="1"/>
  <c r="BA76" i="32"/>
  <c r="AZ76" i="32"/>
  <c r="AH76" i="32"/>
  <c r="BP67" i="32"/>
  <c r="BC67" i="32"/>
  <c r="BE67" i="32" s="1"/>
  <c r="BB67" i="32"/>
  <c r="BD67" i="32" s="1"/>
  <c r="BA67" i="32"/>
  <c r="AZ67" i="32"/>
  <c r="AH67" i="32"/>
  <c r="BP79" i="32"/>
  <c r="BC79" i="32"/>
  <c r="BE79" i="32" s="1"/>
  <c r="BB79" i="32"/>
  <c r="BD79" i="32" s="1"/>
  <c r="BA79" i="32"/>
  <c r="AZ79" i="32"/>
  <c r="AH79" i="32"/>
  <c r="BP40" i="32"/>
  <c r="BC40" i="32"/>
  <c r="BE40" i="32" s="1"/>
  <c r="BB40" i="32"/>
  <c r="BD40" i="32" s="1"/>
  <c r="BA40" i="32"/>
  <c r="AZ40" i="32"/>
  <c r="AH40" i="32"/>
  <c r="BP22" i="32"/>
  <c r="BC22" i="32"/>
  <c r="BE22" i="32" s="1"/>
  <c r="BB22" i="32"/>
  <c r="BD22" i="32" s="1"/>
  <c r="BA22" i="32"/>
  <c r="AZ22" i="32"/>
  <c r="AH22" i="32"/>
  <c r="BP123" i="32"/>
  <c r="BC123" i="32"/>
  <c r="BE123" i="32" s="1"/>
  <c r="BB123" i="32"/>
  <c r="BD123" i="32" s="1"/>
  <c r="BA123" i="32"/>
  <c r="AZ123" i="32"/>
  <c r="AH123" i="32"/>
  <c r="BP84" i="32"/>
  <c r="BC84" i="32"/>
  <c r="BE84" i="32" s="1"/>
  <c r="BB84" i="32"/>
  <c r="BD84" i="32" s="1"/>
  <c r="BA84" i="32"/>
  <c r="AZ84" i="32"/>
  <c r="AH84" i="32"/>
  <c r="BP80" i="32"/>
  <c r="BC80" i="32"/>
  <c r="BE80" i="32" s="1"/>
  <c r="BB80" i="32"/>
  <c r="BD80" i="32" s="1"/>
  <c r="BA80" i="32"/>
  <c r="AZ80" i="32"/>
  <c r="AH80" i="32"/>
  <c r="BP119" i="32"/>
  <c r="BC119" i="32"/>
  <c r="BE119" i="32" s="1"/>
  <c r="BB119" i="32"/>
  <c r="BD119" i="32" s="1"/>
  <c r="AH119" i="32"/>
  <c r="BP153" i="32"/>
  <c r="BC153" i="32"/>
  <c r="BE153" i="32" s="1"/>
  <c r="BB153" i="32"/>
  <c r="BD153" i="32" s="1"/>
  <c r="BA153" i="32"/>
  <c r="AZ153" i="32"/>
  <c r="AH153" i="32"/>
  <c r="BP68" i="32"/>
  <c r="BC68" i="32"/>
  <c r="BE68" i="32" s="1"/>
  <c r="BB68" i="32"/>
  <c r="BD68" i="32" s="1"/>
  <c r="BA68" i="32"/>
  <c r="AZ68" i="32"/>
  <c r="AH68" i="32"/>
  <c r="BP106" i="32"/>
  <c r="BC106" i="32"/>
  <c r="BE106" i="32" s="1"/>
  <c r="BB106" i="32"/>
  <c r="BD106" i="32" s="1"/>
  <c r="BA106" i="32"/>
  <c r="AZ106" i="32"/>
  <c r="AH106" i="32"/>
  <c r="BP54" i="32"/>
  <c r="BC54" i="32"/>
  <c r="BE54" i="32" s="1"/>
  <c r="BB54" i="32"/>
  <c r="BD54" i="32" s="1"/>
  <c r="BA54" i="32"/>
  <c r="AZ54" i="32"/>
  <c r="AH54" i="32"/>
  <c r="BP155" i="32"/>
  <c r="BC155" i="32"/>
  <c r="BE155" i="32" s="1"/>
  <c r="BB155" i="32"/>
  <c r="BD155" i="32" s="1"/>
  <c r="BA155" i="32"/>
  <c r="AZ155" i="32"/>
  <c r="AH155" i="32"/>
  <c r="BP145" i="32"/>
  <c r="BC145" i="32"/>
  <c r="BE145" i="32" s="1"/>
  <c r="BB145" i="32"/>
  <c r="BD145" i="32" s="1"/>
  <c r="BA145" i="32"/>
  <c r="AZ145" i="32"/>
  <c r="AH145" i="32"/>
  <c r="BP154" i="32"/>
  <c r="BC154" i="32"/>
  <c r="BE154" i="32" s="1"/>
  <c r="BB154" i="32"/>
  <c r="BD154" i="32" s="1"/>
  <c r="BA154" i="32"/>
  <c r="AZ154" i="32"/>
  <c r="AH154" i="32"/>
  <c r="BP180" i="32"/>
  <c r="BC180" i="32"/>
  <c r="BE180" i="32" s="1"/>
  <c r="BB180" i="32"/>
  <c r="BD180" i="32" s="1"/>
  <c r="BA180" i="32"/>
  <c r="AZ180" i="32"/>
  <c r="AH180" i="32"/>
  <c r="BP156" i="32"/>
  <c r="BC156" i="32"/>
  <c r="BE156" i="32" s="1"/>
  <c r="BB156" i="32"/>
  <c r="BD156" i="32" s="1"/>
  <c r="BA156" i="32"/>
  <c r="AZ156" i="32"/>
  <c r="AH156" i="32"/>
  <c r="BP174" i="32"/>
  <c r="BC174" i="32"/>
  <c r="BE174" i="32" s="1"/>
  <c r="BB174" i="32"/>
  <c r="BD174" i="32" s="1"/>
  <c r="BA174" i="32"/>
  <c r="AZ174" i="32"/>
  <c r="AH174" i="32"/>
  <c r="BP166" i="32"/>
  <c r="BC166" i="32"/>
  <c r="BE166" i="32" s="1"/>
  <c r="BB166" i="32"/>
  <c r="BD166" i="32" s="1"/>
  <c r="BA166" i="32"/>
  <c r="AZ166" i="32"/>
  <c r="AH166" i="32"/>
  <c r="BP185" i="32"/>
  <c r="BC185" i="32"/>
  <c r="BE185" i="32" s="1"/>
  <c r="BB185" i="32"/>
  <c r="BD185" i="32" s="1"/>
  <c r="AZ185" i="32"/>
  <c r="AH185" i="32"/>
  <c r="BP193" i="32"/>
  <c r="BC193" i="32"/>
  <c r="BE193" i="32" s="1"/>
  <c r="BB193" i="32"/>
  <c r="BD193" i="32" s="1"/>
  <c r="BA193" i="32"/>
  <c r="AZ193" i="32"/>
  <c r="AH193" i="32"/>
  <c r="BP182" i="32"/>
  <c r="BC182" i="32"/>
  <c r="BE182" i="32" s="1"/>
  <c r="BB182" i="32"/>
  <c r="BD182" i="32" s="1"/>
  <c r="BA182" i="32"/>
  <c r="AZ182" i="32"/>
  <c r="AH182" i="32"/>
  <c r="BP173" i="32"/>
  <c r="BC173" i="32"/>
  <c r="BE173" i="32" s="1"/>
  <c r="BB173" i="32"/>
  <c r="BD173" i="32" s="1"/>
  <c r="BA173" i="32"/>
  <c r="AZ173" i="32"/>
  <c r="AH173" i="32"/>
  <c r="BP184" i="32"/>
  <c r="BC184" i="32"/>
  <c r="BE184" i="32" s="1"/>
  <c r="BB184" i="32"/>
  <c r="BD184" i="32" s="1"/>
  <c r="BA184" i="32"/>
  <c r="AZ184" i="32"/>
  <c r="AH184" i="32"/>
  <c r="BP167" i="32"/>
  <c r="BC167" i="32"/>
  <c r="BE167" i="32" s="1"/>
  <c r="BB167" i="32"/>
  <c r="BD167" i="32" s="1"/>
  <c r="BA167" i="32"/>
  <c r="AZ167" i="32"/>
  <c r="AH167" i="32"/>
  <c r="BP178" i="32"/>
  <c r="BC178" i="32"/>
  <c r="BE178" i="32" s="1"/>
  <c r="BB178" i="32"/>
  <c r="BD178" i="32" s="1"/>
  <c r="AZ178" i="32"/>
  <c r="AH178" i="32"/>
  <c r="BP148" i="32"/>
  <c r="BC148" i="32"/>
  <c r="BE148" i="32" s="1"/>
  <c r="BB148" i="32"/>
  <c r="BD148" i="32" s="1"/>
  <c r="AZ148" i="32"/>
  <c r="AH148" i="32"/>
  <c r="BP186" i="32"/>
  <c r="BC186" i="32"/>
  <c r="BE186" i="32" s="1"/>
  <c r="BB186" i="32"/>
  <c r="BD186" i="32" s="1"/>
  <c r="AZ186" i="32"/>
  <c r="AH186" i="32"/>
  <c r="BP188" i="32"/>
  <c r="BC188" i="32"/>
  <c r="BE188" i="32" s="1"/>
  <c r="BB188" i="32"/>
  <c r="BD188" i="32" s="1"/>
  <c r="AZ188" i="32"/>
  <c r="AH188" i="32"/>
  <c r="BP194" i="32"/>
  <c r="BC194" i="32"/>
  <c r="BE194" i="32" s="1"/>
  <c r="BB194" i="32"/>
  <c r="BD194" i="32" s="1"/>
  <c r="AZ194" i="32"/>
  <c r="AH194" i="32"/>
  <c r="BP147" i="32"/>
  <c r="BC147" i="32"/>
  <c r="BE147" i="32" s="1"/>
  <c r="BB147" i="32"/>
  <c r="BD147" i="32" s="1"/>
  <c r="BA147" i="32"/>
  <c r="AZ147" i="32"/>
  <c r="AH147" i="32"/>
  <c r="BP163" i="32"/>
  <c r="BC163" i="32"/>
  <c r="BE163" i="32" s="1"/>
  <c r="BB163" i="32"/>
  <c r="BD163" i="32" s="1"/>
  <c r="BA163" i="32"/>
  <c r="AZ163" i="32"/>
  <c r="AH163" i="32"/>
  <c r="BP60" i="32"/>
  <c r="BC60" i="32"/>
  <c r="BE60" i="32" s="1"/>
  <c r="BB60" i="32"/>
  <c r="BD60" i="32" s="1"/>
  <c r="BA60" i="32"/>
  <c r="AZ60" i="32"/>
  <c r="AH60" i="32"/>
  <c r="BP130" i="32"/>
  <c r="BC130" i="32"/>
  <c r="BE130" i="32" s="1"/>
  <c r="BB130" i="32"/>
  <c r="BD130" i="32" s="1"/>
  <c r="BA130" i="32"/>
  <c r="AZ130" i="32"/>
  <c r="AH130" i="32"/>
  <c r="BP139" i="32"/>
  <c r="BC139" i="32"/>
  <c r="BE139" i="32" s="1"/>
  <c r="BB139" i="32"/>
  <c r="BD139" i="32" s="1"/>
  <c r="BA139" i="32"/>
  <c r="AH139" i="32"/>
  <c r="BP140" i="32"/>
  <c r="BC140" i="32"/>
  <c r="BE140" i="32" s="1"/>
  <c r="BB140" i="32"/>
  <c r="BD140" i="32" s="1"/>
  <c r="BA140" i="32"/>
  <c r="AZ140" i="32"/>
  <c r="AH140" i="32"/>
  <c r="BP69" i="32"/>
  <c r="BC69" i="32"/>
  <c r="BE69" i="32" s="1"/>
  <c r="BB69" i="32"/>
  <c r="BD69" i="32" s="1"/>
  <c r="BA69" i="32"/>
  <c r="AZ69" i="32"/>
  <c r="AH69" i="32"/>
  <c r="BP11" i="32"/>
  <c r="BC11" i="32"/>
  <c r="BE11" i="32" s="1"/>
  <c r="BB11" i="32"/>
  <c r="BD11" i="32" s="1"/>
  <c r="BA11" i="32"/>
  <c r="AZ11" i="32"/>
  <c r="AH11" i="32"/>
  <c r="BP39" i="32"/>
  <c r="BC39" i="32"/>
  <c r="BE39" i="32" s="1"/>
  <c r="BB39" i="32"/>
  <c r="BD39" i="32" s="1"/>
  <c r="BA39" i="32"/>
  <c r="AZ39" i="32"/>
  <c r="AH39" i="32"/>
  <c r="BP88" i="32"/>
  <c r="BC88" i="32"/>
  <c r="BE88" i="32" s="1"/>
  <c r="BB88" i="32"/>
  <c r="BD88" i="32" s="1"/>
  <c r="BA88" i="32"/>
  <c r="AZ88" i="32"/>
  <c r="AH88" i="32"/>
  <c r="BP128" i="32"/>
  <c r="BC128" i="32"/>
  <c r="BE128" i="32" s="1"/>
  <c r="BB128" i="32"/>
  <c r="BD128" i="32" s="1"/>
  <c r="BA128" i="32"/>
  <c r="AZ128" i="32"/>
  <c r="AH128" i="32"/>
  <c r="BP127" i="32"/>
  <c r="BC127" i="32"/>
  <c r="BE127" i="32" s="1"/>
  <c r="BB127" i="32"/>
  <c r="BD127" i="32" s="1"/>
  <c r="BA127" i="32"/>
  <c r="AZ127" i="32"/>
  <c r="AH127" i="32"/>
  <c r="BP121" i="32"/>
  <c r="BC121" i="32"/>
  <c r="BE121" i="32" s="1"/>
  <c r="BB121" i="32"/>
  <c r="BD121" i="32" s="1"/>
  <c r="BA121" i="32"/>
  <c r="AZ121" i="32"/>
  <c r="AH121" i="32"/>
  <c r="BP51" i="32"/>
  <c r="BC51" i="32"/>
  <c r="BE51" i="32" s="1"/>
  <c r="BB51" i="32"/>
  <c r="BD51" i="32" s="1"/>
  <c r="BA51" i="32"/>
  <c r="AZ51" i="32"/>
  <c r="AH51" i="32"/>
  <c r="BP129" i="32"/>
  <c r="BC129" i="32"/>
  <c r="BE129" i="32" s="1"/>
  <c r="BB129" i="32"/>
  <c r="BD129" i="32" s="1"/>
  <c r="BA129" i="32"/>
  <c r="AZ129" i="32"/>
  <c r="AH129" i="32"/>
  <c r="BP82" i="32"/>
  <c r="BC82" i="32"/>
  <c r="BE82" i="32" s="1"/>
  <c r="BB82" i="32"/>
  <c r="BD82" i="32" s="1"/>
  <c r="BA82" i="32"/>
  <c r="AZ82" i="32"/>
  <c r="AH82" i="32"/>
  <c r="BP30" i="32"/>
  <c r="BC30" i="32"/>
  <c r="BE30" i="32" s="1"/>
  <c r="BB30" i="32"/>
  <c r="BD30" i="32" s="1"/>
  <c r="BA30" i="32"/>
  <c r="AZ30" i="32"/>
  <c r="AH30" i="32"/>
  <c r="BP99" i="32"/>
  <c r="BC99" i="32"/>
  <c r="BE99" i="32" s="1"/>
  <c r="BB99" i="32"/>
  <c r="BD99" i="32" s="1"/>
  <c r="BA99" i="32"/>
  <c r="AZ99" i="32"/>
  <c r="AH99" i="32"/>
  <c r="BP86" i="32"/>
  <c r="BC86" i="32"/>
  <c r="BE86" i="32" s="1"/>
  <c r="BB86" i="32"/>
  <c r="BD86" i="32" s="1"/>
  <c r="BA86" i="32"/>
  <c r="AZ86" i="32"/>
  <c r="AH86" i="32"/>
  <c r="BP105" i="32"/>
  <c r="BC105" i="32"/>
  <c r="BE105" i="32" s="1"/>
  <c r="BB105" i="32"/>
  <c r="BD105" i="32" s="1"/>
  <c r="BA105" i="32"/>
  <c r="AZ105" i="32"/>
  <c r="AH105" i="32"/>
  <c r="BP37" i="32"/>
  <c r="BC37" i="32"/>
  <c r="BE37" i="32" s="1"/>
  <c r="BB37" i="32"/>
  <c r="BD37" i="32" s="1"/>
  <c r="BA37" i="32"/>
  <c r="AZ37" i="32"/>
  <c r="AH37" i="32"/>
  <c r="BP15" i="32"/>
  <c r="BC15" i="32"/>
  <c r="BE15" i="32" s="1"/>
  <c r="BB15" i="32"/>
  <c r="BD15" i="32" s="1"/>
  <c r="BA15" i="32"/>
  <c r="AZ15" i="32"/>
  <c r="AH15" i="32"/>
  <c r="BP74" i="32"/>
  <c r="BC74" i="32"/>
  <c r="BE74" i="32" s="1"/>
  <c r="BB74" i="32"/>
  <c r="BD74" i="32" s="1"/>
  <c r="BA74" i="32"/>
  <c r="AZ74" i="32"/>
  <c r="AH74" i="32"/>
  <c r="BP46" i="32"/>
  <c r="BC46" i="32"/>
  <c r="BE46" i="32" s="1"/>
  <c r="BB46" i="32"/>
  <c r="BD46" i="32" s="1"/>
  <c r="BA46" i="32"/>
  <c r="AZ46" i="32"/>
  <c r="AH46" i="32"/>
  <c r="BP70" i="32"/>
  <c r="BC70" i="32"/>
  <c r="BE70" i="32" s="1"/>
  <c r="BB70" i="32"/>
  <c r="BD70" i="32" s="1"/>
  <c r="AZ70" i="32"/>
  <c r="AH70" i="32"/>
  <c r="BP75" i="32"/>
  <c r="BC75" i="32"/>
  <c r="BE75" i="32" s="1"/>
  <c r="BB75" i="32"/>
  <c r="BD75" i="32" s="1"/>
  <c r="BA75" i="32"/>
  <c r="AZ75" i="32"/>
  <c r="AH75" i="32"/>
  <c r="BP65" i="32"/>
  <c r="BC65" i="32"/>
  <c r="BE65" i="32" s="1"/>
  <c r="BB65" i="32"/>
  <c r="BD65" i="32" s="1"/>
  <c r="BA65" i="32"/>
  <c r="AZ65" i="32"/>
  <c r="AH65" i="32"/>
  <c r="BC10" i="32"/>
  <c r="BE10" i="32" s="1"/>
  <c r="BB10" i="32"/>
  <c r="BD10" i="32" s="1"/>
  <c r="BA10" i="32"/>
  <c r="AZ10" i="32"/>
  <c r="AH10" i="32"/>
  <c r="BP108" i="32"/>
  <c r="BC108" i="32"/>
  <c r="BE108" i="32" s="1"/>
  <c r="BB108" i="32"/>
  <c r="BD108" i="32" s="1"/>
  <c r="AZ108" i="32"/>
  <c r="AH108" i="32"/>
  <c r="BP112" i="32"/>
  <c r="BC112" i="32"/>
  <c r="BE112" i="32" s="1"/>
  <c r="BB112" i="32"/>
  <c r="BD112" i="32" s="1"/>
  <c r="BA112" i="32"/>
  <c r="AZ112" i="32"/>
  <c r="AH112" i="32"/>
  <c r="BP47" i="32"/>
  <c r="BC47" i="32"/>
  <c r="BE47" i="32" s="1"/>
  <c r="BB47" i="32"/>
  <c r="BD47" i="32" s="1"/>
  <c r="AH47" i="32"/>
  <c r="BP114" i="32"/>
  <c r="BC114" i="32"/>
  <c r="BE114" i="32" s="1"/>
  <c r="BB114" i="32"/>
  <c r="BD114" i="32" s="1"/>
  <c r="AH114" i="32"/>
  <c r="BP126" i="32"/>
  <c r="BC126" i="32"/>
  <c r="BE126" i="32" s="1"/>
  <c r="BB126" i="32"/>
  <c r="BD126" i="32" s="1"/>
  <c r="BA126" i="32"/>
  <c r="AZ126" i="32"/>
  <c r="AH126" i="32"/>
  <c r="BP93" i="32"/>
  <c r="BC93" i="32"/>
  <c r="BE93" i="32" s="1"/>
  <c r="BB93" i="32"/>
  <c r="BD93" i="32" s="1"/>
  <c r="BA93" i="32"/>
  <c r="AZ93" i="32"/>
  <c r="AH93" i="32"/>
  <c r="BP13" i="32"/>
  <c r="BC13" i="32"/>
  <c r="BE13" i="32" s="1"/>
  <c r="BB13" i="32"/>
  <c r="BD13" i="32" s="1"/>
  <c r="BA13" i="32"/>
  <c r="AZ13" i="32"/>
  <c r="AH13" i="32"/>
  <c r="BP56" i="32"/>
  <c r="BC56" i="32"/>
  <c r="BE56" i="32" s="1"/>
  <c r="BB56" i="32"/>
  <c r="BD56" i="32" s="1"/>
  <c r="BA56" i="32"/>
  <c r="AH56" i="32"/>
  <c r="BP61" i="32"/>
  <c r="BC61" i="32"/>
  <c r="BE61" i="32" s="1"/>
  <c r="BB61" i="32"/>
  <c r="BD61" i="32" s="1"/>
  <c r="BA61" i="32"/>
  <c r="AH61" i="32"/>
  <c r="BP44" i="32"/>
  <c r="BC44" i="32"/>
  <c r="BE44" i="32" s="1"/>
  <c r="BB44" i="32"/>
  <c r="BD44" i="32" s="1"/>
  <c r="BA44" i="32"/>
  <c r="AZ44" i="32"/>
  <c r="AH44" i="32"/>
  <c r="BP24" i="32"/>
  <c r="BC24" i="32"/>
  <c r="BE24" i="32" s="1"/>
  <c r="BB24" i="32"/>
  <c r="BD24" i="32" s="1"/>
  <c r="BA24" i="32"/>
  <c r="AZ24" i="32"/>
  <c r="AH24" i="32"/>
  <c r="BP50" i="32"/>
  <c r="BC50" i="32"/>
  <c r="BE50" i="32" s="1"/>
  <c r="BB50" i="32"/>
  <c r="BD50" i="32" s="1"/>
  <c r="BA50" i="32"/>
  <c r="AZ50" i="32"/>
  <c r="AH50" i="32"/>
  <c r="BP87" i="32"/>
  <c r="BC87" i="32"/>
  <c r="BE87" i="32" s="1"/>
  <c r="BB87" i="32"/>
  <c r="BD87" i="32" s="1"/>
  <c r="BA87" i="32"/>
  <c r="AZ87" i="32"/>
  <c r="AH87" i="32"/>
  <c r="BP71" i="32"/>
  <c r="BC71" i="32"/>
  <c r="BE71" i="32" s="1"/>
  <c r="BB71" i="32"/>
  <c r="BD71" i="32" s="1"/>
  <c r="BA71" i="32"/>
  <c r="AZ71" i="32"/>
  <c r="AH71" i="32"/>
  <c r="BP89" i="32"/>
  <c r="BC89" i="32"/>
  <c r="BE89" i="32" s="1"/>
  <c r="BB89" i="32"/>
  <c r="BD89" i="32" s="1"/>
  <c r="BA89" i="32"/>
  <c r="AZ89" i="32"/>
  <c r="AH89" i="32"/>
  <c r="BP102" i="32"/>
  <c r="BC102" i="32"/>
  <c r="BE102" i="32" s="1"/>
  <c r="BB102" i="32"/>
  <c r="BD102" i="32" s="1"/>
  <c r="BA102" i="32"/>
  <c r="AZ102" i="32"/>
  <c r="AH102" i="32"/>
  <c r="BP98" i="32"/>
  <c r="BC98" i="32"/>
  <c r="BE98" i="32" s="1"/>
  <c r="BB98" i="32"/>
  <c r="BD98" i="32" s="1"/>
  <c r="BA98" i="32"/>
  <c r="AZ98" i="32"/>
  <c r="AH98" i="32"/>
  <c r="BP125" i="32"/>
  <c r="BC125" i="32"/>
  <c r="BE125" i="32" s="1"/>
  <c r="BB125" i="32"/>
  <c r="BD125" i="32" s="1"/>
  <c r="BA125" i="32"/>
  <c r="AZ125" i="32"/>
  <c r="AH125" i="32"/>
  <c r="BP91" i="32"/>
  <c r="BC91" i="32"/>
  <c r="BE91" i="32" s="1"/>
  <c r="BB91" i="32"/>
  <c r="BD91" i="32" s="1"/>
  <c r="BA91" i="32"/>
  <c r="AZ91" i="32"/>
  <c r="AH91" i="32"/>
  <c r="BP33" i="32"/>
  <c r="BC33" i="32"/>
  <c r="BE33" i="32" s="1"/>
  <c r="BB33" i="32"/>
  <c r="BD33" i="32" s="1"/>
  <c r="BA33" i="32"/>
  <c r="AZ33" i="32"/>
  <c r="AH33" i="32"/>
  <c r="BP64" i="32"/>
  <c r="BC64" i="32"/>
  <c r="BE64" i="32" s="1"/>
  <c r="BB64" i="32"/>
  <c r="BD64" i="32" s="1"/>
  <c r="BA64" i="32"/>
  <c r="AZ64" i="32"/>
  <c r="AH64" i="32"/>
  <c r="BP28" i="32"/>
  <c r="BC28" i="32"/>
  <c r="BE28" i="32" s="1"/>
  <c r="BB28" i="32"/>
  <c r="BD28" i="32" s="1"/>
  <c r="BA28" i="32"/>
  <c r="AZ28" i="32"/>
  <c r="AH28" i="32"/>
  <c r="BP19" i="32"/>
  <c r="BC19" i="32"/>
  <c r="BE19" i="32" s="1"/>
  <c r="BB19" i="32"/>
  <c r="BD19" i="32" s="1"/>
  <c r="BA19" i="32"/>
  <c r="AZ19" i="32"/>
  <c r="AH19" i="32"/>
  <c r="BP49" i="32"/>
  <c r="BC49" i="32"/>
  <c r="BE49" i="32" s="1"/>
  <c r="BB49" i="32"/>
  <c r="BD49" i="32" s="1"/>
  <c r="BA49" i="32"/>
  <c r="AZ49" i="32"/>
  <c r="AH49" i="32"/>
  <c r="BP31" i="32"/>
  <c r="BC31" i="32"/>
  <c r="BE31" i="32" s="1"/>
  <c r="BB31" i="32"/>
  <c r="BD31" i="32" s="1"/>
  <c r="AZ31" i="32"/>
  <c r="AH31" i="32"/>
  <c r="BP42" i="32"/>
  <c r="BC42" i="32"/>
  <c r="BE42" i="32" s="1"/>
  <c r="BB42" i="32"/>
  <c r="BD42" i="32" s="1"/>
  <c r="BA42" i="32"/>
  <c r="AZ42" i="32"/>
  <c r="AH42" i="32"/>
  <c r="BP14" i="32"/>
  <c r="BC14" i="32"/>
  <c r="BE14" i="32" s="1"/>
  <c r="BB14" i="32"/>
  <c r="BD14" i="32" s="1"/>
  <c r="BA14" i="32"/>
  <c r="AZ14" i="32"/>
  <c r="AH14" i="32"/>
  <c r="BP27" i="32"/>
  <c r="BC27" i="32"/>
  <c r="BE27" i="32" s="1"/>
  <c r="BB27" i="32"/>
  <c r="BD27" i="32" s="1"/>
  <c r="AH27" i="32"/>
  <c r="BP52" i="32"/>
  <c r="BC52" i="32"/>
  <c r="BE52" i="32" s="1"/>
  <c r="BB52" i="32"/>
  <c r="BD52" i="32" s="1"/>
  <c r="AH52" i="32"/>
  <c r="BP45" i="32"/>
  <c r="BC45" i="32"/>
  <c r="BE45" i="32" s="1"/>
  <c r="BB45" i="32"/>
  <c r="BD45" i="32" s="1"/>
  <c r="BA45" i="32"/>
  <c r="AZ45" i="32"/>
  <c r="AH45" i="32"/>
  <c r="BP83" i="32"/>
  <c r="BC83" i="32"/>
  <c r="BE83" i="32" s="1"/>
  <c r="BB83" i="32"/>
  <c r="BD83" i="32" s="1"/>
  <c r="BA83" i="32"/>
  <c r="AZ83" i="32"/>
  <c r="AH83" i="32"/>
  <c r="BP90" i="32"/>
  <c r="BC90" i="32"/>
  <c r="BE90" i="32" s="1"/>
  <c r="BB90" i="32"/>
  <c r="BD90" i="32" s="1"/>
  <c r="BA90" i="32"/>
  <c r="AZ90" i="32"/>
  <c r="AH90" i="32"/>
  <c r="BP29" i="32"/>
  <c r="BC29" i="32"/>
  <c r="BE29" i="32" s="1"/>
  <c r="BB29" i="32"/>
  <c r="BD29" i="32" s="1"/>
  <c r="BA29" i="32"/>
  <c r="AZ29" i="32"/>
  <c r="AH29" i="32"/>
  <c r="BP63" i="32"/>
  <c r="BC63" i="32"/>
  <c r="BE63" i="32" s="1"/>
  <c r="BB63" i="32"/>
  <c r="BD63" i="32" s="1"/>
  <c r="BA63" i="32"/>
  <c r="AZ63" i="32"/>
  <c r="AH63" i="32"/>
  <c r="BP160" i="32"/>
  <c r="BC160" i="32"/>
  <c r="BE160" i="32" s="1"/>
  <c r="BB160" i="32"/>
  <c r="BD160" i="32" s="1"/>
  <c r="BA160" i="32"/>
  <c r="AZ160" i="32"/>
  <c r="AH160" i="32"/>
  <c r="BP152" i="32"/>
  <c r="BC152" i="32"/>
  <c r="BE152" i="32" s="1"/>
  <c r="BB152" i="32"/>
  <c r="BD152" i="32" s="1"/>
  <c r="BA152" i="32"/>
  <c r="AZ152" i="32"/>
  <c r="AH152" i="32"/>
  <c r="BP136" i="32"/>
  <c r="BC136" i="32"/>
  <c r="BE136" i="32" s="1"/>
  <c r="BB136" i="32"/>
  <c r="BD136" i="32" s="1"/>
  <c r="BA136" i="32"/>
  <c r="AZ136" i="32"/>
  <c r="AH136" i="32"/>
  <c r="BP138" i="32"/>
  <c r="BC138" i="32"/>
  <c r="BE138" i="32" s="1"/>
  <c r="BB138" i="32"/>
  <c r="BD138" i="32" s="1"/>
  <c r="BA138" i="32"/>
  <c r="AZ138" i="32"/>
  <c r="AH138" i="32"/>
  <c r="BP133" i="32"/>
  <c r="BC133" i="32"/>
  <c r="BE133" i="32" s="1"/>
  <c r="BB133" i="32"/>
  <c r="BD133" i="32" s="1"/>
  <c r="BA133" i="32"/>
  <c r="AZ133" i="32"/>
  <c r="AH133" i="32"/>
  <c r="BP192" i="32"/>
  <c r="BC192" i="32"/>
  <c r="BE192" i="32" s="1"/>
  <c r="BB192" i="32"/>
  <c r="BD192" i="32" s="1"/>
  <c r="AZ192" i="32"/>
  <c r="AH192" i="32"/>
  <c r="BP177" i="32"/>
  <c r="BC177" i="32"/>
  <c r="BE177" i="32" s="1"/>
  <c r="BB177" i="32"/>
  <c r="BD177" i="32" s="1"/>
  <c r="AZ177" i="32"/>
  <c r="AH177" i="32"/>
  <c r="BP176" i="32"/>
  <c r="BC176" i="32"/>
  <c r="BE176" i="32" s="1"/>
  <c r="BB176" i="32"/>
  <c r="BD176" i="32" s="1"/>
  <c r="BA176" i="32"/>
  <c r="AZ176" i="32"/>
  <c r="AH176" i="32"/>
  <c r="BP191" i="32"/>
  <c r="BC191" i="32"/>
  <c r="BE191" i="32" s="1"/>
  <c r="BB191" i="32"/>
  <c r="BD191" i="32" s="1"/>
  <c r="AZ191" i="32"/>
  <c r="AH191" i="32"/>
  <c r="BP187" i="32"/>
  <c r="BC187" i="32"/>
  <c r="BE187" i="32" s="1"/>
  <c r="BB187" i="32"/>
  <c r="BD187" i="32" s="1"/>
  <c r="BA187" i="32"/>
  <c r="AZ187" i="32"/>
  <c r="AH187" i="32"/>
  <c r="AH2185" i="14"/>
  <c r="AH2184" i="14"/>
  <c r="AH2183" i="14"/>
  <c r="AH2182" i="14"/>
  <c r="AH2181" i="14"/>
  <c r="AH2180" i="14"/>
  <c r="AH2179" i="14"/>
  <c r="AH2178" i="14"/>
  <c r="AH2177" i="14"/>
  <c r="AH2176" i="14"/>
  <c r="AH2175" i="14"/>
  <c r="AH2174" i="14"/>
  <c r="AH2173" i="14"/>
  <c r="AH2172" i="14"/>
  <c r="AH2171" i="14"/>
  <c r="AH2170" i="14"/>
  <c r="AH2169" i="14"/>
  <c r="AH2168" i="14"/>
  <c r="AH2167" i="14"/>
  <c r="AH2166" i="14"/>
  <c r="AH2165" i="14"/>
  <c r="AH2164" i="14"/>
  <c r="AH2163" i="14"/>
  <c r="AH2162" i="14"/>
  <c r="AH2161" i="14"/>
  <c r="AH2160" i="14"/>
  <c r="AH2159" i="14"/>
  <c r="AH2158" i="14"/>
  <c r="AH2157" i="14"/>
  <c r="AH2156" i="14"/>
  <c r="AH2155" i="14"/>
  <c r="AH2154" i="14"/>
  <c r="AH2153" i="14"/>
  <c r="AH2152" i="14"/>
  <c r="AH2151" i="14"/>
  <c r="AH2150" i="14"/>
  <c r="AH2149" i="14"/>
  <c r="AH2148" i="14"/>
  <c r="AH2147" i="14"/>
  <c r="AH2146" i="14"/>
  <c r="AH2145" i="14"/>
  <c r="AH2144" i="14"/>
  <c r="AH2143" i="14"/>
  <c r="AH2142" i="14"/>
  <c r="AH2141" i="14"/>
  <c r="AH2140" i="14"/>
  <c r="AH2139" i="14"/>
  <c r="AH2138" i="14"/>
  <c r="AH2137" i="14"/>
  <c r="AH2136" i="14"/>
  <c r="AH2135" i="14"/>
  <c r="AH2134" i="14"/>
  <c r="AH2133" i="14"/>
  <c r="AH2132" i="14"/>
  <c r="AH2131" i="14"/>
  <c r="AH2130" i="14"/>
  <c r="AH2129" i="14"/>
  <c r="AH2128" i="14"/>
  <c r="AH2127" i="14"/>
  <c r="AH2126" i="14"/>
  <c r="AH2125" i="14"/>
  <c r="AH2124" i="14"/>
  <c r="AH2123" i="14"/>
  <c r="AH2122" i="14"/>
  <c r="AH2121" i="14"/>
  <c r="AH2120" i="14"/>
  <c r="AH2119" i="14"/>
  <c r="AH2118" i="14"/>
  <c r="AH2117" i="14"/>
  <c r="AH2116" i="14"/>
  <c r="AH2115" i="14"/>
  <c r="AH2114" i="14"/>
  <c r="AH2113" i="14"/>
  <c r="AH2112" i="14"/>
  <c r="AH2110" i="14"/>
  <c r="AH2108" i="14"/>
  <c r="AH2107" i="14"/>
  <c r="AH2106" i="14"/>
  <c r="AH2105" i="14"/>
  <c r="AH2104" i="14"/>
  <c r="AH2103" i="14"/>
  <c r="AH2102" i="14"/>
  <c r="AH2101" i="14"/>
  <c r="AH2100" i="14"/>
  <c r="AH2099" i="14"/>
  <c r="AH2098" i="14"/>
  <c r="AH2097" i="14"/>
  <c r="AH2096" i="14"/>
  <c r="AH2095" i="14"/>
  <c r="AH2094" i="14"/>
  <c r="AH2093" i="14"/>
  <c r="AH2092" i="14"/>
  <c r="AH2091" i="14"/>
  <c r="AH2090" i="14"/>
  <c r="AH2089" i="14"/>
  <c r="AH2088" i="14"/>
  <c r="AH2087" i="14"/>
  <c r="AH2086" i="14"/>
  <c r="AH2085" i="14"/>
  <c r="AH2084" i="14"/>
  <c r="AH2083" i="14"/>
  <c r="AH2082" i="14"/>
  <c r="AH2081" i="14"/>
  <c r="AH2080" i="14"/>
  <c r="AH2079" i="14"/>
  <c r="AH2078" i="14"/>
  <c r="AH2077" i="14"/>
  <c r="AH2076" i="14"/>
  <c r="AH2075" i="14"/>
  <c r="AH2074" i="14"/>
  <c r="AH2073" i="14"/>
  <c r="AH2072" i="14"/>
  <c r="AH2071" i="14"/>
  <c r="AH2070" i="14"/>
  <c r="AH2069" i="14"/>
  <c r="AH2068" i="14"/>
  <c r="AH2067" i="14"/>
  <c r="AH2065" i="14"/>
  <c r="AH2064" i="14"/>
  <c r="AH2063" i="14"/>
  <c r="AH2062" i="14"/>
  <c r="AH2061" i="14"/>
  <c r="AH2060" i="14"/>
  <c r="AH2059" i="14"/>
  <c r="AH2058" i="14"/>
  <c r="AH2057" i="14"/>
  <c r="AH2056" i="14"/>
  <c r="AH2054" i="14"/>
  <c r="AH2053" i="14"/>
  <c r="AH2052" i="14"/>
  <c r="AH2051" i="14"/>
  <c r="AH2050" i="14"/>
  <c r="AH2049" i="14"/>
  <c r="AH2048" i="14"/>
  <c r="AH2047" i="14"/>
  <c r="AH2046" i="14"/>
  <c r="AH2045" i="14"/>
  <c r="AH2044" i="14"/>
  <c r="AH2043" i="14"/>
  <c r="AH2042" i="14"/>
  <c r="AH2041" i="14"/>
  <c r="AH2040" i="14"/>
  <c r="AH2039" i="14"/>
  <c r="AH2038" i="14"/>
  <c r="AH2037" i="14"/>
  <c r="AH2036" i="14"/>
  <c r="AH2035" i="14"/>
  <c r="AH2034" i="14"/>
  <c r="AH2033" i="14"/>
  <c r="AH2032" i="14"/>
  <c r="AH2031" i="14"/>
  <c r="AH2030" i="14"/>
  <c r="AH2029" i="14"/>
  <c r="AH2028" i="14"/>
  <c r="AH2027" i="14"/>
  <c r="AH2026" i="14"/>
  <c r="AH2025" i="14"/>
  <c r="AH2024" i="14"/>
  <c r="AH2023" i="14"/>
  <c r="AH2022" i="14"/>
  <c r="AH2021" i="14"/>
  <c r="AH2020" i="14"/>
  <c r="AH2019" i="14"/>
  <c r="AH2018" i="14"/>
  <c r="AH2017" i="14"/>
  <c r="AH2016" i="14"/>
  <c r="AH2015" i="14"/>
  <c r="AH2014" i="14"/>
  <c r="AH2013" i="14"/>
  <c r="AH2012" i="14"/>
  <c r="AH2011" i="14"/>
  <c r="AH2010" i="14"/>
  <c r="AH2009" i="14"/>
  <c r="AH2008" i="14"/>
  <c r="AH2007" i="14"/>
  <c r="AH2006" i="14"/>
  <c r="AH2005" i="14"/>
  <c r="AH2004" i="14"/>
  <c r="AH2003" i="14"/>
  <c r="AH2002" i="14"/>
  <c r="AH2001" i="14"/>
  <c r="AH2000" i="14"/>
  <c r="AH1999" i="14"/>
  <c r="AH1998" i="14"/>
  <c r="AH1997" i="14"/>
  <c r="AH1996" i="14"/>
  <c r="AH1995" i="14"/>
  <c r="AH1994" i="14"/>
  <c r="AH1993" i="14"/>
  <c r="AH1992" i="14"/>
  <c r="AH1991" i="14"/>
  <c r="AH1990" i="14"/>
  <c r="AH1989" i="14"/>
  <c r="AH1988" i="14"/>
  <c r="AH1987" i="14"/>
  <c r="AH1986" i="14"/>
  <c r="AH1985" i="14"/>
  <c r="AH1984" i="14"/>
  <c r="AH1983" i="14"/>
  <c r="AH1982" i="14"/>
  <c r="AH1981" i="14"/>
  <c r="AH1980" i="14"/>
  <c r="AH1979" i="14"/>
  <c r="AH1978" i="14"/>
  <c r="AH1977" i="14"/>
  <c r="AH1976" i="14"/>
  <c r="AH1975" i="14"/>
  <c r="AH1974" i="14"/>
  <c r="AH1973" i="14"/>
  <c r="AH1972" i="14"/>
  <c r="AH1971" i="14"/>
  <c r="AH1970" i="14"/>
  <c r="AH1969" i="14"/>
  <c r="AH1968" i="14"/>
  <c r="AH1967" i="14"/>
  <c r="AH1966" i="14"/>
  <c r="AH1965" i="14"/>
  <c r="AH1964" i="14"/>
  <c r="AH1963" i="14"/>
  <c r="AH1962" i="14"/>
  <c r="AH1961" i="14"/>
  <c r="AH1960" i="14"/>
  <c r="AH1959" i="14"/>
  <c r="AH1958" i="14"/>
  <c r="AH1957" i="14"/>
  <c r="AH1956" i="14"/>
  <c r="AH1955" i="14"/>
  <c r="AH1954" i="14"/>
  <c r="AH1953" i="14"/>
  <c r="AH1952" i="14"/>
  <c r="AH1951" i="14"/>
  <c r="AH1950" i="14"/>
  <c r="AH1949" i="14"/>
  <c r="AH1948" i="14"/>
  <c r="AH1947" i="14"/>
  <c r="AH1946" i="14"/>
  <c r="AH1945" i="14"/>
  <c r="AH1944" i="14"/>
  <c r="AH1943" i="14"/>
  <c r="AH1942" i="14"/>
  <c r="AH1941" i="14"/>
  <c r="AH1940" i="14"/>
  <c r="AH1939" i="14"/>
  <c r="AH1936" i="14"/>
  <c r="AH1935" i="14"/>
  <c r="AH1934" i="14"/>
  <c r="AH1933" i="14"/>
  <c r="AH1932" i="14"/>
  <c r="AH1930" i="14"/>
  <c r="AH1929" i="14"/>
  <c r="AH1928" i="14"/>
  <c r="AH1927" i="14"/>
  <c r="AH1926" i="14"/>
  <c r="AH1925" i="14"/>
  <c r="AH1924" i="14"/>
  <c r="AH1922" i="14"/>
  <c r="AH1921" i="14"/>
  <c r="AH1920" i="14"/>
  <c r="AH1919" i="14"/>
  <c r="AH1918" i="14"/>
  <c r="AH1917" i="14"/>
  <c r="AH1916" i="14"/>
  <c r="AH1915" i="14"/>
  <c r="AH1914" i="14"/>
  <c r="AH1913" i="14"/>
  <c r="AH1912" i="14"/>
  <c r="AH1911" i="14"/>
  <c r="AH1910" i="14"/>
  <c r="AH1909" i="14"/>
  <c r="AH1908" i="14"/>
  <c r="AH1907" i="14"/>
  <c r="AH1906" i="14"/>
  <c r="AH1905" i="14"/>
  <c r="AH1904" i="14"/>
  <c r="AH1902" i="14"/>
  <c r="AH1901" i="14"/>
  <c r="AH1900" i="14"/>
  <c r="AH1899" i="14"/>
  <c r="AH1898" i="14"/>
  <c r="AH1897" i="14"/>
  <c r="AH1896" i="14"/>
  <c r="AH1895" i="14"/>
  <c r="AH1894" i="14"/>
  <c r="AH1893" i="14"/>
  <c r="AH1892" i="14"/>
  <c r="AH1891" i="14"/>
  <c r="AH1890" i="14"/>
  <c r="AH1889" i="14"/>
  <c r="AH1888" i="14"/>
  <c r="AH1887" i="14"/>
  <c r="AH1886" i="14"/>
  <c r="AH1885" i="14"/>
  <c r="AH1884" i="14"/>
  <c r="AH1883" i="14"/>
  <c r="AH1882" i="14"/>
  <c r="AH1881" i="14"/>
  <c r="AH1880" i="14"/>
  <c r="AH1879" i="14"/>
  <c r="AH1878" i="14"/>
  <c r="AH1877" i="14"/>
  <c r="AH1876" i="14"/>
  <c r="AH1875" i="14"/>
  <c r="AH1874" i="14"/>
  <c r="AH1873" i="14"/>
  <c r="AH1872" i="14"/>
  <c r="AH1871" i="14"/>
  <c r="AH1870" i="14"/>
  <c r="AH1869" i="14"/>
  <c r="AH1868" i="14"/>
  <c r="AH1867" i="14"/>
  <c r="AH1865" i="14"/>
  <c r="AH1864" i="14"/>
  <c r="AH1863" i="14"/>
  <c r="AH1862" i="14"/>
  <c r="AH1861" i="14"/>
  <c r="AH1860" i="14"/>
  <c r="AH1859" i="14"/>
  <c r="AH1858" i="14"/>
  <c r="AH1857" i="14"/>
  <c r="AH1856" i="14"/>
  <c r="AH1855" i="14"/>
  <c r="AH1854" i="14"/>
  <c r="AH1853" i="14"/>
  <c r="AH1852" i="14"/>
  <c r="AH1851" i="14"/>
  <c r="AH1850" i="14"/>
  <c r="AH1849" i="14"/>
  <c r="AH1848" i="14"/>
  <c r="AH1847" i="14"/>
  <c r="AH1846" i="14"/>
  <c r="AH1845" i="14"/>
  <c r="AH1844" i="14"/>
  <c r="AH1843" i="14"/>
  <c r="AH1842" i="14"/>
  <c r="AH1841" i="14"/>
  <c r="AH1840" i="14"/>
  <c r="AH1839" i="14"/>
  <c r="AH1838" i="14"/>
  <c r="AH1837" i="14"/>
  <c r="AH1836" i="14"/>
  <c r="AH1835" i="14"/>
  <c r="AH1834" i="14"/>
  <c r="AH1833" i="14"/>
  <c r="AH1832" i="14"/>
  <c r="AH1831" i="14"/>
  <c r="AH1830" i="14"/>
  <c r="AH1829" i="14"/>
  <c r="AH1828" i="14"/>
  <c r="AH1827" i="14"/>
  <c r="AH1826" i="14"/>
  <c r="AH1825" i="14"/>
  <c r="AH1824" i="14"/>
  <c r="AH1823" i="14"/>
  <c r="AH1822" i="14"/>
  <c r="AH1821" i="14"/>
  <c r="AH1820" i="14"/>
  <c r="AH1819" i="14"/>
  <c r="AH1818" i="14"/>
  <c r="AH1817" i="14"/>
  <c r="AH1816" i="14"/>
  <c r="AH1815" i="14"/>
  <c r="AH1814" i="14"/>
  <c r="AH1813" i="14"/>
  <c r="AH1812" i="14"/>
  <c r="AH1811" i="14"/>
  <c r="AH1810" i="14"/>
  <c r="AH1809" i="14"/>
  <c r="AH1808" i="14"/>
  <c r="AH1807" i="14"/>
  <c r="AH1806" i="14"/>
  <c r="AH1805" i="14"/>
  <c r="AH1804" i="14"/>
  <c r="AH1803" i="14"/>
  <c r="AH1802" i="14"/>
  <c r="AH1801" i="14"/>
  <c r="AH1800" i="14"/>
  <c r="AH1799" i="14"/>
  <c r="AH1798" i="14"/>
  <c r="AH1797" i="14"/>
  <c r="AH1796" i="14"/>
  <c r="AH1795" i="14"/>
  <c r="AH1794" i="14"/>
  <c r="AH1793" i="14"/>
  <c r="AH1792" i="14"/>
  <c r="AH1791" i="14"/>
  <c r="AH1790" i="14"/>
  <c r="AH1789" i="14"/>
  <c r="AH1788" i="14"/>
  <c r="AH1787" i="14"/>
  <c r="AH1786" i="14"/>
  <c r="AH1785" i="14"/>
  <c r="AH1784" i="14"/>
  <c r="AH1783" i="14"/>
  <c r="AH1782" i="14"/>
  <c r="AH1781" i="14"/>
  <c r="AH1780" i="14"/>
  <c r="AH1779" i="14"/>
  <c r="AH1778" i="14"/>
  <c r="AH1777" i="14"/>
  <c r="AH1776" i="14"/>
  <c r="AH1775" i="14"/>
  <c r="AH1774" i="14"/>
  <c r="AH1773" i="14"/>
  <c r="AH1772" i="14"/>
  <c r="AH1771" i="14"/>
  <c r="AH1770" i="14"/>
  <c r="AH1769" i="14"/>
  <c r="AH1768" i="14"/>
  <c r="AH1767" i="14"/>
  <c r="AH1766" i="14"/>
  <c r="AH1765" i="14"/>
  <c r="AH1764" i="14"/>
  <c r="AH1763" i="14"/>
  <c r="AH1762" i="14"/>
  <c r="AH1761" i="14"/>
  <c r="AH1760" i="14"/>
  <c r="AH1759" i="14"/>
  <c r="AH1758" i="14"/>
  <c r="AH1757" i="14"/>
  <c r="AH1756" i="14"/>
  <c r="AH1755" i="14"/>
  <c r="AH1754" i="14"/>
  <c r="AH1753" i="14"/>
  <c r="AH1752" i="14"/>
  <c r="AH1751" i="14"/>
  <c r="AH1750" i="14"/>
  <c r="AH1749" i="14"/>
  <c r="AH1748" i="14"/>
  <c r="AH1747" i="14"/>
  <c r="AH1746" i="14"/>
  <c r="AH1745" i="14"/>
  <c r="AH1744" i="14"/>
  <c r="AH1743" i="14"/>
  <c r="AH1742" i="14"/>
  <c r="AH1741" i="14"/>
  <c r="AH1740" i="14"/>
  <c r="AH1739" i="14"/>
  <c r="AH1738" i="14"/>
  <c r="AH1737" i="14"/>
  <c r="AH1736" i="14"/>
  <c r="AH1735" i="14"/>
  <c r="AH1734" i="14"/>
  <c r="AH1733" i="14"/>
  <c r="AH1732" i="14"/>
  <c r="AH1731" i="14"/>
  <c r="AH1730" i="14"/>
  <c r="AH1729" i="14"/>
  <c r="AH1727" i="14"/>
  <c r="AH1726" i="14"/>
  <c r="AH1725" i="14"/>
  <c r="AH1724" i="14"/>
  <c r="AH1723" i="14"/>
  <c r="AH1722" i="14"/>
  <c r="AH1721" i="14"/>
  <c r="AH1720" i="14"/>
  <c r="AH1719" i="14"/>
  <c r="AH1718" i="14"/>
  <c r="AH1717" i="14"/>
  <c r="AH1716" i="14"/>
  <c r="AH1715" i="14"/>
  <c r="AH1714" i="14"/>
  <c r="AH1713" i="14"/>
  <c r="AH1712" i="14"/>
  <c r="AH1711" i="14"/>
  <c r="AH1710" i="14"/>
  <c r="AH1709" i="14"/>
  <c r="AH1708" i="14"/>
  <c r="AH1707" i="14"/>
  <c r="AH1706" i="14"/>
  <c r="AH1705" i="14"/>
  <c r="AH1704" i="14"/>
  <c r="AH1703" i="14"/>
  <c r="AH1702" i="14"/>
  <c r="AH1701" i="14"/>
  <c r="AH1700" i="14"/>
  <c r="AH1699" i="14"/>
  <c r="AH1698" i="14"/>
  <c r="AH1697" i="14"/>
  <c r="AH1696" i="14"/>
  <c r="AH1695" i="14"/>
  <c r="AH1694" i="14"/>
  <c r="AH1693" i="14"/>
  <c r="AH1692" i="14"/>
  <c r="AH1691" i="14"/>
  <c r="AH1690" i="14"/>
  <c r="AH1689" i="14"/>
  <c r="AH1688" i="14"/>
  <c r="AH1687" i="14"/>
  <c r="AH1686" i="14"/>
  <c r="AH1685" i="14"/>
  <c r="AH1684" i="14"/>
  <c r="AH1683" i="14"/>
  <c r="AH1682" i="14"/>
  <c r="AH1681" i="14"/>
  <c r="AH1680" i="14"/>
  <c r="AH1679" i="14"/>
  <c r="AH1678" i="14"/>
  <c r="AH1677" i="14"/>
  <c r="AH1676" i="14"/>
  <c r="AH1675" i="14"/>
  <c r="AH1674" i="14"/>
  <c r="AH1673" i="14"/>
  <c r="AH1672" i="14"/>
  <c r="AH1671" i="14"/>
  <c r="AH1670" i="14"/>
  <c r="AH1669" i="14"/>
  <c r="AH1668" i="14"/>
  <c r="AH1667" i="14"/>
  <c r="AH1666" i="14"/>
  <c r="AH1665" i="14"/>
  <c r="AH1664" i="14"/>
  <c r="AH1663" i="14"/>
  <c r="AH1662" i="14"/>
  <c r="AH1661" i="14"/>
  <c r="AH1660" i="14"/>
  <c r="AH1659" i="14"/>
  <c r="AH1658" i="14"/>
  <c r="AH1657" i="14"/>
  <c r="AH1656" i="14"/>
  <c r="AH1655" i="14"/>
  <c r="AH1654" i="14"/>
  <c r="AH1653" i="14"/>
  <c r="AH1652" i="14"/>
  <c r="AH1651" i="14"/>
  <c r="AH1650" i="14"/>
  <c r="AH1649" i="14"/>
  <c r="AH1648" i="14"/>
  <c r="AH1647" i="14"/>
  <c r="AH1646" i="14"/>
  <c r="AH1645" i="14"/>
  <c r="AH1644" i="14"/>
  <c r="AH1643" i="14"/>
  <c r="AH1642" i="14"/>
  <c r="AH1641" i="14"/>
  <c r="AH1640" i="14"/>
  <c r="AH1639" i="14"/>
  <c r="AH1638" i="14"/>
  <c r="AH1637" i="14"/>
  <c r="AH1636" i="14"/>
  <c r="AH1635" i="14"/>
  <c r="AH1634" i="14"/>
  <c r="AH1633" i="14"/>
  <c r="AH1632" i="14"/>
  <c r="AH1631" i="14"/>
  <c r="AH1630" i="14"/>
  <c r="AH1629" i="14"/>
  <c r="AH1628" i="14"/>
  <c r="AH1627" i="14"/>
  <c r="AH1626" i="14"/>
  <c r="AH1625" i="14"/>
  <c r="AH1624" i="14"/>
  <c r="AH1623" i="14"/>
  <c r="AH1622" i="14"/>
  <c r="AH1621" i="14"/>
  <c r="AH1620" i="14"/>
  <c r="AH1619" i="14"/>
  <c r="AH1618" i="14"/>
  <c r="AH1617" i="14"/>
  <c r="AH1616" i="14"/>
  <c r="AH1615" i="14"/>
  <c r="AH1614" i="14"/>
  <c r="AH1613" i="14"/>
  <c r="AH1612" i="14"/>
  <c r="AH1611" i="14"/>
  <c r="AH1610" i="14"/>
  <c r="AH1609" i="14"/>
  <c r="AH1608" i="14"/>
  <c r="AH1607" i="14"/>
  <c r="AH1606" i="14"/>
  <c r="AH1605" i="14"/>
  <c r="AH1604" i="14"/>
  <c r="AH1603" i="14"/>
  <c r="AH1602" i="14"/>
  <c r="AH1601" i="14"/>
  <c r="AH1600" i="14"/>
  <c r="AH1599" i="14"/>
  <c r="AH1598" i="14"/>
  <c r="AH1597" i="14"/>
  <c r="AH1596" i="14"/>
  <c r="AH1595" i="14"/>
  <c r="AH1594" i="14"/>
  <c r="AH1593" i="14"/>
  <c r="AH1592" i="14"/>
  <c r="AH1591" i="14"/>
  <c r="AH1590" i="14"/>
  <c r="AH1589" i="14"/>
  <c r="AH1588" i="14"/>
  <c r="AH1587" i="14"/>
  <c r="AH1586" i="14"/>
  <c r="AH1585" i="14"/>
  <c r="AH1584" i="14"/>
  <c r="AH1583" i="14"/>
  <c r="AH1582" i="14"/>
  <c r="AH1581" i="14"/>
  <c r="AH1580" i="14"/>
  <c r="AH1577" i="14"/>
  <c r="AH1576" i="14"/>
  <c r="AH1575" i="14"/>
  <c r="AH1574" i="14"/>
  <c r="AH1573" i="14"/>
  <c r="AH1572" i="14"/>
  <c r="AH1571" i="14"/>
  <c r="AH1570" i="14"/>
  <c r="AH1569" i="14"/>
  <c r="AH1568" i="14"/>
  <c r="AH1567" i="14"/>
  <c r="AH1566" i="14"/>
  <c r="AH1565" i="14"/>
  <c r="AH1564" i="14"/>
  <c r="AH1563" i="14"/>
  <c r="AH1562" i="14"/>
  <c r="AH1561" i="14"/>
  <c r="AH1560" i="14"/>
  <c r="AH1557" i="14"/>
  <c r="AH1556" i="14"/>
  <c r="AH1555" i="14"/>
  <c r="AH1554" i="14"/>
  <c r="AH1553" i="14"/>
  <c r="AH1552" i="14"/>
  <c r="AH1551" i="14"/>
  <c r="AH1550" i="14"/>
  <c r="AH1549" i="14"/>
  <c r="AH1548" i="14"/>
  <c r="AH1547" i="14"/>
  <c r="AH1546" i="14"/>
  <c r="AH1545" i="14"/>
  <c r="AH1543" i="14"/>
  <c r="AH1542" i="14"/>
  <c r="AH1541" i="14"/>
  <c r="AH1540" i="14"/>
  <c r="AH1539" i="14"/>
  <c r="AH1538" i="14"/>
  <c r="AH1537" i="14"/>
  <c r="AH1536" i="14"/>
  <c r="AH1535" i="14"/>
  <c r="AH1534" i="14"/>
  <c r="AH1533" i="14"/>
  <c r="AH1532" i="14"/>
  <c r="AH1531" i="14"/>
  <c r="AH1530" i="14"/>
  <c r="AH1529" i="14"/>
  <c r="AH1528" i="14"/>
  <c r="AH1527" i="14"/>
  <c r="AH1526" i="14"/>
  <c r="AH1525" i="14"/>
  <c r="AH1524" i="14"/>
  <c r="AH1523" i="14"/>
  <c r="AH1522" i="14"/>
  <c r="AH1521" i="14"/>
  <c r="AH1520" i="14"/>
  <c r="AH1519" i="14"/>
  <c r="AH1518" i="14"/>
  <c r="AH1517" i="14"/>
  <c r="AH1516" i="14"/>
  <c r="AH1515" i="14"/>
  <c r="AH1514" i="14"/>
  <c r="AH1513" i="14"/>
  <c r="AH1512" i="14"/>
  <c r="AH1511" i="14"/>
  <c r="AH1510" i="14"/>
  <c r="AH1509" i="14"/>
  <c r="AH1508" i="14"/>
  <c r="AH1507" i="14"/>
  <c r="AH1506" i="14"/>
  <c r="AH1505" i="14"/>
  <c r="AH1504" i="14"/>
  <c r="AH1503" i="14"/>
  <c r="AH1502" i="14"/>
  <c r="AH1501" i="14"/>
  <c r="AH1500" i="14"/>
  <c r="AH1499" i="14"/>
  <c r="AH1498" i="14"/>
  <c r="AH1497" i="14"/>
  <c r="AH1496" i="14"/>
  <c r="AH1495" i="14"/>
  <c r="AH1494" i="14"/>
  <c r="AH1493" i="14"/>
  <c r="AH1492" i="14"/>
  <c r="AH1491" i="14"/>
  <c r="AH1490" i="14"/>
  <c r="AH1489" i="14"/>
  <c r="AH1488" i="14"/>
  <c r="AH1487" i="14"/>
  <c r="AH1486" i="14"/>
  <c r="AH1485" i="14"/>
  <c r="AH1484" i="14"/>
  <c r="AH1483" i="14"/>
  <c r="AH1482" i="14"/>
  <c r="AH1481" i="14"/>
  <c r="AH1480" i="14"/>
  <c r="AH1479" i="14"/>
  <c r="AH1478" i="14"/>
  <c r="AH1477" i="14"/>
  <c r="AH1476" i="14"/>
  <c r="AH1475" i="14"/>
  <c r="AH1474" i="14"/>
  <c r="AH1473" i="14"/>
  <c r="AH1472" i="14"/>
  <c r="AH1471" i="14"/>
  <c r="AH1470" i="14"/>
  <c r="AH1469" i="14"/>
  <c r="AH1468" i="14"/>
  <c r="AH1467" i="14"/>
  <c r="AH1466" i="14"/>
  <c r="AH1465" i="14"/>
  <c r="AH1464" i="14"/>
  <c r="AH1463" i="14"/>
  <c r="AH1462" i="14"/>
  <c r="AH1461" i="14"/>
  <c r="AH1460" i="14"/>
  <c r="AH1459" i="14"/>
  <c r="AH1458" i="14"/>
  <c r="AH1457" i="14"/>
  <c r="AH1456" i="14"/>
  <c r="AH1455" i="14"/>
  <c r="AH1454" i="14"/>
  <c r="AH1453" i="14"/>
  <c r="AH1452" i="14"/>
  <c r="AH1451" i="14"/>
  <c r="AH1450" i="14"/>
  <c r="AH1449" i="14"/>
  <c r="AH1448" i="14"/>
  <c r="AH1447" i="14"/>
  <c r="AH1446" i="14"/>
  <c r="AH1445" i="14"/>
  <c r="AH1444" i="14"/>
  <c r="AH1443" i="14"/>
  <c r="AH1442" i="14"/>
  <c r="AH1441" i="14"/>
  <c r="AH1440" i="14"/>
  <c r="AH1439" i="14"/>
  <c r="AH1438" i="14"/>
  <c r="AH1436" i="14"/>
  <c r="AH1435" i="14"/>
  <c r="AH1434" i="14"/>
  <c r="AH1433" i="14"/>
  <c r="AH1432" i="14"/>
  <c r="AH1431" i="14"/>
  <c r="AH1430" i="14"/>
  <c r="AH1429" i="14"/>
  <c r="AH1428" i="14"/>
  <c r="AH1427" i="14"/>
  <c r="AH1425" i="14"/>
  <c r="AH1424" i="14"/>
  <c r="AH1423" i="14"/>
  <c r="AH1421" i="14"/>
  <c r="AH1420" i="14"/>
  <c r="AH1419" i="14"/>
  <c r="AH1418" i="14"/>
  <c r="AH1417" i="14"/>
  <c r="AH1415" i="14"/>
  <c r="AH1414" i="14"/>
  <c r="AH1413" i="14"/>
  <c r="AH1412" i="14"/>
  <c r="AH1411" i="14"/>
  <c r="AH1410" i="14"/>
  <c r="AH1408" i="14"/>
  <c r="AH1404" i="14"/>
  <c r="AH1403" i="14"/>
  <c r="AH1402" i="14"/>
  <c r="AH1401" i="14"/>
  <c r="AH1400" i="14"/>
  <c r="AH1399" i="14"/>
  <c r="AH1398" i="14"/>
  <c r="AH1397" i="14"/>
  <c r="AH1396" i="14"/>
  <c r="AH1395" i="14"/>
  <c r="AH1393" i="14"/>
  <c r="AH1392" i="14"/>
  <c r="AH1391" i="14"/>
  <c r="AH1390" i="14"/>
  <c r="AH1389" i="14"/>
  <c r="AH1388" i="14"/>
  <c r="AH1385" i="14"/>
  <c r="AH1384" i="14"/>
  <c r="AH1383" i="14"/>
  <c r="AH1382" i="14"/>
  <c r="AH1381" i="14"/>
  <c r="AH1380" i="14"/>
  <c r="AH1379" i="14"/>
  <c r="AH1378" i="14"/>
  <c r="AH1377" i="14"/>
  <c r="AH1376" i="14"/>
  <c r="AH1375" i="14"/>
  <c r="AH1373" i="14"/>
  <c r="AH1372" i="14"/>
  <c r="AH1371" i="14"/>
  <c r="AH1363" i="14"/>
  <c r="AH1362" i="14"/>
  <c r="AH1359" i="14"/>
  <c r="AH1358" i="14"/>
  <c r="AH1357" i="14"/>
  <c r="AH1356" i="14"/>
  <c r="AH1355" i="14"/>
  <c r="AH1354" i="14"/>
  <c r="AH1353" i="14"/>
  <c r="AH1352" i="14"/>
  <c r="AH1351" i="14"/>
  <c r="AH1350" i="14"/>
  <c r="AH1349" i="14"/>
  <c r="AH1348" i="14"/>
  <c r="AH1347" i="14"/>
  <c r="AH1346" i="14"/>
  <c r="AH1345" i="14"/>
  <c r="AH1344" i="14"/>
  <c r="AH1343" i="14"/>
  <c r="AH1342" i="14"/>
  <c r="AH1341" i="14"/>
  <c r="AH1340" i="14"/>
  <c r="AH1339" i="14"/>
  <c r="AH1338" i="14"/>
  <c r="AH1337" i="14"/>
  <c r="AH1336" i="14"/>
  <c r="AH1335" i="14"/>
  <c r="AH1334" i="14"/>
  <c r="AH1333" i="14"/>
  <c r="AH1332" i="14"/>
  <c r="AH1331" i="14"/>
  <c r="AH1329" i="14"/>
  <c r="AH1328" i="14"/>
  <c r="AH1327" i="14"/>
  <c r="AH1325" i="14"/>
  <c r="AH1324" i="14"/>
  <c r="AH1323" i="14"/>
  <c r="AH1322" i="14"/>
  <c r="AH1319" i="14"/>
  <c r="AH1318" i="14"/>
  <c r="AH1317" i="14"/>
  <c r="AH1316" i="14"/>
  <c r="AH1315" i="14"/>
  <c r="AH1314" i="14"/>
  <c r="AH1310" i="14"/>
  <c r="AH1309" i="14"/>
  <c r="AH1308" i="14"/>
  <c r="AH1307" i="14"/>
  <c r="AH1306" i="14"/>
  <c r="AH1305" i="14"/>
  <c r="AH1304" i="14"/>
  <c r="AH1303" i="14"/>
  <c r="AH1302" i="14"/>
  <c r="AH1301" i="14"/>
  <c r="AH1300" i="14"/>
  <c r="AH1299" i="14"/>
  <c r="AH1298" i="14"/>
  <c r="AH1297" i="14"/>
  <c r="AH1296" i="14"/>
  <c r="AH1293" i="14"/>
  <c r="AH1292" i="14"/>
  <c r="AH1291" i="14"/>
  <c r="AH1290" i="14"/>
  <c r="AH1289" i="14"/>
  <c r="AH1288" i="14"/>
  <c r="AH1287" i="14"/>
  <c r="AH1286" i="14"/>
  <c r="AH1285" i="14"/>
  <c r="AH1284" i="14"/>
  <c r="AH1283" i="14"/>
  <c r="AH1282" i="14"/>
  <c r="AH1281" i="14"/>
  <c r="AH1280" i="14"/>
  <c r="AH1279" i="14"/>
  <c r="AH1278" i="14"/>
  <c r="AH1277" i="14"/>
  <c r="AH1276" i="14"/>
  <c r="AH1275" i="14"/>
  <c r="AH1274" i="14"/>
  <c r="AH1273" i="14"/>
  <c r="AH1272" i="14"/>
  <c r="AH1271" i="14"/>
  <c r="AH1270" i="14"/>
  <c r="D9" i="36" s="1"/>
  <c r="AC2" i="36" s="1"/>
  <c r="AH1269" i="14"/>
  <c r="AH1268" i="14"/>
  <c r="AH1267" i="14"/>
  <c r="AH1265" i="14"/>
  <c r="AH1264" i="14"/>
  <c r="AH1263" i="14"/>
  <c r="AH1262" i="14"/>
  <c r="AH1261" i="14"/>
  <c r="AH1260" i="14"/>
  <c r="AH1259" i="14"/>
  <c r="AH1258" i="14"/>
  <c r="AH1257" i="14"/>
  <c r="AH1256" i="14"/>
  <c r="AH1253" i="14"/>
  <c r="AH1252" i="14"/>
  <c r="AH1251" i="14"/>
  <c r="AH1250" i="14"/>
  <c r="AH1248" i="14"/>
  <c r="AH1247" i="14"/>
  <c r="AH1246" i="14"/>
  <c r="AH1245" i="14"/>
  <c r="AH1243" i="14"/>
  <c r="AH1241" i="14"/>
  <c r="AH1240" i="14"/>
  <c r="AH1239" i="14"/>
  <c r="AH1238" i="14"/>
  <c r="AH1236" i="14"/>
  <c r="AH1235" i="14"/>
  <c r="AH1234" i="14"/>
  <c r="AH1233" i="14"/>
  <c r="AH1232" i="14"/>
  <c r="AH1231" i="14"/>
  <c r="AH1230" i="14"/>
  <c r="AH1229" i="14"/>
  <c r="AH1228" i="14"/>
  <c r="AH1227" i="14"/>
  <c r="AH1221" i="14"/>
  <c r="AH1220" i="14"/>
  <c r="AH1219" i="14"/>
  <c r="AH1218" i="14"/>
  <c r="AH1217" i="14"/>
  <c r="AH1216" i="14"/>
  <c r="AH1215" i="14"/>
  <c r="AH1214" i="14"/>
  <c r="AH1213" i="14"/>
  <c r="AH1212" i="14"/>
  <c r="AH1211" i="14"/>
  <c r="AH1210" i="14"/>
  <c r="AH1209" i="14"/>
  <c r="AH1208" i="14"/>
  <c r="AH1207" i="14"/>
  <c r="AH1206" i="14"/>
  <c r="AH1205" i="14"/>
  <c r="AH1204" i="14"/>
  <c r="AH1203" i="14"/>
  <c r="AH1202" i="14"/>
  <c r="AH1201" i="14"/>
  <c r="AH1200" i="14"/>
  <c r="AH1199" i="14"/>
  <c r="AH1198" i="14"/>
  <c r="AH1197" i="14"/>
  <c r="AH1196" i="14"/>
  <c r="AH1195" i="14"/>
  <c r="AH1193" i="14"/>
  <c r="AH1192" i="14"/>
  <c r="AH1191" i="14"/>
  <c r="AH1190" i="14"/>
  <c r="AH1189" i="14"/>
  <c r="AH1188" i="14"/>
  <c r="AH1187" i="14"/>
  <c r="AH1186" i="14"/>
  <c r="AH1185" i="14"/>
  <c r="AH1184" i="14"/>
  <c r="AH1183" i="14"/>
  <c r="AH1182" i="14"/>
  <c r="AH1181" i="14"/>
  <c r="AH1180" i="14"/>
  <c r="AH1179" i="14"/>
  <c r="AH1178" i="14"/>
  <c r="AH1177" i="14"/>
  <c r="AH1175" i="14"/>
  <c r="AH1174" i="14"/>
  <c r="AH1172" i="14"/>
  <c r="AH1171" i="14"/>
  <c r="AH1170" i="14"/>
  <c r="AH1169" i="14"/>
  <c r="AH1167" i="14"/>
  <c r="AH1166" i="14"/>
  <c r="AH1164" i="14"/>
  <c r="AH1163" i="14"/>
  <c r="AH1162" i="14"/>
  <c r="AH1161" i="14"/>
  <c r="AH1160" i="14"/>
  <c r="AH1159" i="14"/>
  <c r="AH1158" i="14"/>
  <c r="AH1157" i="14"/>
  <c r="AH1156" i="14"/>
  <c r="AH1155" i="14"/>
  <c r="AH1154" i="14"/>
  <c r="AH1153" i="14"/>
  <c r="AH1152" i="14"/>
  <c r="AH1151" i="14"/>
  <c r="AH1150" i="14"/>
  <c r="AH1149" i="14"/>
  <c r="AH1148" i="14"/>
  <c r="AH1147" i="14"/>
  <c r="AH1146" i="14"/>
  <c r="AH1145" i="14"/>
  <c r="AH1144" i="14"/>
  <c r="AH1143" i="14"/>
  <c r="AH1142" i="14"/>
  <c r="AH1141" i="14"/>
  <c r="AH1140" i="14"/>
  <c r="AH1139" i="14"/>
  <c r="AH1138" i="14"/>
  <c r="AH1137" i="14"/>
  <c r="AH1136" i="14"/>
  <c r="AH1135" i="14"/>
  <c r="AH1134" i="14"/>
  <c r="AH1133" i="14"/>
  <c r="AH1132" i="14"/>
  <c r="AH1131" i="14"/>
  <c r="AH1130" i="14"/>
  <c r="AH1129" i="14"/>
  <c r="AH1128" i="14"/>
  <c r="AH1127" i="14"/>
  <c r="AH1126" i="14"/>
  <c r="AH1125" i="14"/>
  <c r="AH1124" i="14"/>
  <c r="AH1123" i="14"/>
  <c r="AH1122" i="14"/>
  <c r="AH1121" i="14"/>
  <c r="AH1120" i="14"/>
  <c r="AH1119" i="14"/>
  <c r="AH1118" i="14"/>
  <c r="AH1117" i="14"/>
  <c r="AH1116" i="14"/>
  <c r="AH1115" i="14"/>
  <c r="AH1114" i="14"/>
  <c r="AH1113" i="14"/>
  <c r="AH1112" i="14"/>
  <c r="AH1111" i="14"/>
  <c r="AH1110" i="14"/>
  <c r="AH1109" i="14"/>
  <c r="AH1107" i="14"/>
  <c r="AH1106" i="14"/>
  <c r="AH1105" i="14"/>
  <c r="AH1103" i="14"/>
  <c r="AH1102" i="14"/>
  <c r="AH1101" i="14"/>
  <c r="AH1100" i="14"/>
  <c r="AH1099" i="14"/>
  <c r="AH1098" i="14"/>
  <c r="AH1097" i="14"/>
  <c r="AH1096" i="14"/>
  <c r="AH1095" i="14"/>
  <c r="AH1093" i="14"/>
  <c r="AH1092" i="14"/>
  <c r="AH1091" i="14"/>
  <c r="AH1090" i="14"/>
  <c r="AH1089" i="14"/>
  <c r="AH1088" i="14"/>
  <c r="AH1087" i="14"/>
  <c r="AH1085" i="14"/>
  <c r="AH1084" i="14"/>
  <c r="AH1083" i="14"/>
  <c r="AH1082" i="14"/>
  <c r="AH1079" i="14"/>
  <c r="AH1078" i="14"/>
  <c r="AH1077" i="14"/>
  <c r="AH1076" i="14"/>
  <c r="AH1075" i="14"/>
  <c r="AH1072" i="14"/>
  <c r="AH1071" i="14"/>
  <c r="AH1070" i="14"/>
  <c r="AH1069" i="14"/>
  <c r="AH1067" i="14"/>
  <c r="AH1066" i="14"/>
  <c r="AH1065" i="14"/>
  <c r="AH1064" i="14"/>
  <c r="AH1063" i="14"/>
  <c r="AH1062" i="14"/>
  <c r="AH1061" i="14"/>
  <c r="AH1060" i="14"/>
  <c r="AH1059" i="14"/>
  <c r="AH1058" i="14"/>
  <c r="AH1057" i="14"/>
  <c r="AH1056" i="14"/>
  <c r="AH1055" i="14"/>
  <c r="AH1054" i="14"/>
  <c r="AH1053" i="14"/>
  <c r="AH1052" i="14"/>
  <c r="AH1051" i="14"/>
  <c r="AH1050" i="14"/>
  <c r="AH1049" i="14"/>
  <c r="AH1048" i="14"/>
  <c r="AH1047" i="14"/>
  <c r="AH1046" i="14"/>
  <c r="AH1045" i="14"/>
  <c r="AH1044" i="14"/>
  <c r="AH1043" i="14"/>
  <c r="AH1042" i="14"/>
  <c r="AH1041" i="14"/>
  <c r="AH1040" i="14"/>
  <c r="AH1039" i="14"/>
  <c r="AH1038" i="14"/>
  <c r="AH1037" i="14"/>
  <c r="AH1036" i="14"/>
  <c r="AH1035" i="14"/>
  <c r="AH1034" i="14"/>
  <c r="AH1033" i="14"/>
  <c r="AH1032" i="14"/>
  <c r="AH1031" i="14"/>
  <c r="AH1030" i="14"/>
  <c r="AH1029" i="14"/>
  <c r="AH1028" i="14"/>
  <c r="AH1027" i="14"/>
  <c r="AH1026" i="14"/>
  <c r="AH1025" i="14"/>
  <c r="AH1024" i="14"/>
  <c r="AH1023" i="14"/>
  <c r="AH1022" i="14"/>
  <c r="AH1021" i="14"/>
  <c r="AH1020" i="14"/>
  <c r="AH1019" i="14"/>
  <c r="AH1018" i="14"/>
  <c r="AH1017" i="14"/>
  <c r="AH1016" i="14"/>
  <c r="AH1015" i="14"/>
  <c r="AH1014" i="14"/>
  <c r="AH1013" i="14"/>
  <c r="AH1012" i="14"/>
  <c r="AH1011" i="14"/>
  <c r="AH1010" i="14"/>
  <c r="AH1009" i="14"/>
  <c r="AH1008" i="14"/>
  <c r="AH1007" i="14"/>
  <c r="AH1006" i="14"/>
  <c r="AH1005" i="14"/>
  <c r="AH1004" i="14"/>
  <c r="AH1003" i="14"/>
  <c r="AH1002" i="14"/>
  <c r="AH1001" i="14"/>
  <c r="AH1000" i="14"/>
  <c r="AH999" i="14"/>
  <c r="AH998" i="14"/>
  <c r="AH997" i="14"/>
  <c r="AH996" i="14"/>
  <c r="AH995" i="14"/>
  <c r="AH994" i="14"/>
  <c r="AH993" i="14"/>
  <c r="AH992" i="14"/>
  <c r="AH991" i="14"/>
  <c r="AH990" i="14"/>
  <c r="AH989" i="14"/>
  <c r="AH988" i="14"/>
  <c r="AH987" i="14"/>
  <c r="AH986" i="14"/>
  <c r="AH984" i="14"/>
  <c r="AH983" i="14"/>
  <c r="AH982" i="14"/>
  <c r="AH981" i="14"/>
  <c r="AH980" i="14"/>
  <c r="AH979" i="14"/>
  <c r="AH977" i="14"/>
  <c r="AH976" i="14"/>
  <c r="AH975" i="14"/>
  <c r="AH974" i="14"/>
  <c r="AH973" i="14"/>
  <c r="AH972" i="14"/>
  <c r="AH971" i="14"/>
  <c r="AH970" i="14"/>
  <c r="AH969" i="14"/>
  <c r="AH968" i="14"/>
  <c r="AH966" i="14"/>
  <c r="AH962" i="14"/>
  <c r="AH961" i="14"/>
  <c r="AH960" i="14"/>
  <c r="AH959" i="14"/>
  <c r="AH958" i="14"/>
  <c r="AH957" i="14"/>
  <c r="AH956" i="14"/>
  <c r="AH955" i="14"/>
  <c r="AH954" i="14"/>
  <c r="AH953" i="14"/>
  <c r="AH952" i="14"/>
  <c r="AH951" i="14"/>
  <c r="AH950" i="14"/>
  <c r="AH949" i="14"/>
  <c r="AH948" i="14"/>
  <c r="AH947" i="14"/>
  <c r="AH946" i="14"/>
  <c r="AH945" i="14"/>
  <c r="AH944" i="14"/>
  <c r="AH943" i="14"/>
  <c r="AH942" i="14"/>
  <c r="AH941" i="14"/>
  <c r="AH940" i="14"/>
  <c r="AH939" i="14"/>
  <c r="AH938" i="14"/>
  <c r="AH937" i="14"/>
  <c r="AH936" i="14"/>
  <c r="AH935" i="14"/>
  <c r="AH934" i="14"/>
  <c r="AH933" i="14"/>
  <c r="AH932" i="14"/>
  <c r="AH931" i="14"/>
  <c r="AH930" i="14"/>
  <c r="AH929" i="14"/>
  <c r="AH928" i="14"/>
  <c r="AH926" i="14"/>
  <c r="AH925" i="14"/>
  <c r="AH924" i="14"/>
  <c r="AH923" i="14"/>
  <c r="AH922" i="14"/>
  <c r="AH921" i="14"/>
  <c r="AH920" i="14"/>
  <c r="AH919" i="14"/>
  <c r="AH918" i="14"/>
  <c r="AH917" i="14"/>
  <c r="AH916" i="14"/>
  <c r="AH915" i="14"/>
  <c r="AH914" i="14"/>
  <c r="AH913" i="14"/>
  <c r="AH912" i="14"/>
  <c r="AH911" i="14"/>
  <c r="AH910" i="14"/>
  <c r="AH909" i="14"/>
  <c r="AH908" i="14"/>
  <c r="AH907" i="14"/>
  <c r="AH906" i="14"/>
  <c r="AH905" i="14"/>
  <c r="AH904" i="14"/>
  <c r="AH903" i="14"/>
  <c r="AH902" i="14"/>
  <c r="AH901" i="14"/>
  <c r="AH900" i="14"/>
  <c r="AH899" i="14"/>
  <c r="AH898" i="14"/>
  <c r="AH897" i="14"/>
  <c r="AH896" i="14"/>
  <c r="AH895" i="14"/>
  <c r="AH894" i="14"/>
  <c r="AH893" i="14"/>
  <c r="AH892" i="14"/>
  <c r="AH891" i="14"/>
  <c r="AH890" i="14"/>
  <c r="AH889" i="14"/>
  <c r="AH888" i="14"/>
  <c r="AH887" i="14"/>
  <c r="AH886" i="14"/>
  <c r="AH885" i="14"/>
  <c r="AH884" i="14"/>
  <c r="AH883" i="14"/>
  <c r="AH882" i="14"/>
  <c r="AH881" i="14"/>
  <c r="AH880" i="14"/>
  <c r="AH879" i="14"/>
  <c r="AH878" i="14"/>
  <c r="AH877" i="14"/>
  <c r="AH876" i="14"/>
  <c r="AH875" i="14"/>
  <c r="AH874" i="14"/>
  <c r="AH873" i="14"/>
  <c r="AH872" i="14"/>
  <c r="AH871" i="14"/>
  <c r="AH870" i="14"/>
  <c r="AH869" i="14"/>
  <c r="AH867" i="14"/>
  <c r="AH866" i="14"/>
  <c r="AH865" i="14"/>
  <c r="AH864" i="14"/>
  <c r="AH863" i="14"/>
  <c r="AH862" i="14"/>
  <c r="AH861" i="14"/>
  <c r="AH859" i="14"/>
  <c r="AH858" i="14"/>
  <c r="AH857" i="14"/>
  <c r="AH856" i="14"/>
  <c r="AH855" i="14"/>
  <c r="AH854" i="14"/>
  <c r="AH853" i="14"/>
  <c r="AH852" i="14"/>
  <c r="AH851" i="14"/>
  <c r="AH850" i="14"/>
  <c r="AH849" i="14"/>
  <c r="AH848" i="14"/>
  <c r="AH847" i="14"/>
  <c r="AH846" i="14"/>
  <c r="AH844" i="14"/>
  <c r="AH842" i="14"/>
  <c r="AH841" i="14"/>
  <c r="AH840" i="14"/>
  <c r="AH839" i="14"/>
  <c r="AH838" i="14"/>
  <c r="AH837" i="14"/>
  <c r="AH836" i="14"/>
  <c r="AH835" i="14"/>
  <c r="AH834" i="14"/>
  <c r="AH833" i="14"/>
  <c r="AH831" i="14"/>
  <c r="AH830" i="14"/>
  <c r="AH829" i="14"/>
  <c r="AH827" i="14"/>
  <c r="AH826" i="14"/>
  <c r="AH825" i="14"/>
  <c r="AH824" i="14"/>
  <c r="AH823" i="14"/>
  <c r="AH822" i="14"/>
  <c r="AH821" i="14"/>
  <c r="AH820" i="14"/>
  <c r="AH819" i="14"/>
  <c r="AH818" i="14"/>
  <c r="AH817" i="14"/>
  <c r="AH816" i="14"/>
  <c r="AH815" i="14"/>
  <c r="AH814" i="14"/>
  <c r="AH813" i="14"/>
  <c r="AH812" i="14"/>
  <c r="AH811" i="14"/>
  <c r="AH810" i="14"/>
  <c r="AH807" i="14"/>
  <c r="AH806" i="14"/>
  <c r="AH805" i="14"/>
  <c r="AH804" i="14"/>
  <c r="AH803" i="14"/>
  <c r="AH802" i="14"/>
  <c r="AH801" i="14"/>
  <c r="AH800" i="14"/>
  <c r="AH799" i="14"/>
  <c r="AH798" i="14"/>
  <c r="AH797" i="14"/>
  <c r="AH796" i="14"/>
  <c r="AH794" i="14"/>
  <c r="AH793" i="14"/>
  <c r="AH792" i="14"/>
  <c r="AH791" i="14"/>
  <c r="AH790" i="14"/>
  <c r="AH789" i="14"/>
  <c r="AH788" i="14"/>
  <c r="AH787" i="14"/>
  <c r="AH786" i="14"/>
  <c r="AH785" i="14"/>
  <c r="AH784" i="14"/>
  <c r="AH783" i="14"/>
  <c r="AH782" i="14"/>
  <c r="AH780" i="14"/>
  <c r="AH779" i="14"/>
  <c r="AH778" i="14"/>
  <c r="AH777" i="14"/>
  <c r="AH776" i="14"/>
  <c r="AH775" i="14"/>
  <c r="AH774" i="14"/>
  <c r="AH773" i="14"/>
  <c r="AH772" i="14"/>
  <c r="AH771" i="14"/>
  <c r="AH770" i="14"/>
  <c r="AH769" i="14"/>
  <c r="AH768" i="14"/>
  <c r="AH767" i="14"/>
  <c r="AH766" i="14"/>
  <c r="AH765" i="14"/>
  <c r="AH763" i="14"/>
  <c r="AH762" i="14"/>
  <c r="AH761" i="14"/>
  <c r="AH760" i="14"/>
  <c r="AH759" i="14"/>
  <c r="AH758" i="14"/>
  <c r="AH757" i="14"/>
  <c r="AH756" i="14"/>
  <c r="AH755" i="14"/>
  <c r="AH754" i="14"/>
  <c r="AH753" i="14"/>
  <c r="AH752" i="14"/>
  <c r="AH751" i="14"/>
  <c r="AH750" i="14"/>
  <c r="AH749" i="14"/>
  <c r="AH748" i="14"/>
  <c r="AH747" i="14"/>
  <c r="AH746" i="14"/>
  <c r="AH745" i="14"/>
  <c r="AH744" i="14"/>
  <c r="AH743" i="14"/>
  <c r="AH742" i="14"/>
  <c r="AH741" i="14"/>
  <c r="AH740" i="14"/>
  <c r="AH739" i="14"/>
  <c r="AH738" i="14"/>
  <c r="AH737" i="14"/>
  <c r="AH736" i="14"/>
  <c r="AH735" i="14"/>
  <c r="AH734" i="14"/>
  <c r="AH733" i="14"/>
  <c r="AH732" i="14"/>
  <c r="AH731" i="14"/>
  <c r="AH730" i="14"/>
  <c r="AH729" i="14"/>
  <c r="AH728" i="14"/>
  <c r="AH727" i="14"/>
  <c r="AH725" i="14"/>
  <c r="AH724" i="14"/>
  <c r="AH722" i="14"/>
  <c r="AH720" i="14"/>
  <c r="AH717" i="14"/>
  <c r="AH716" i="14"/>
  <c r="AH715" i="14"/>
  <c r="AH714" i="14"/>
  <c r="AH712" i="14"/>
  <c r="AH711" i="14"/>
  <c r="AH710" i="14"/>
  <c r="AH709" i="14"/>
  <c r="AH708" i="14"/>
  <c r="AH707" i="14"/>
  <c r="AH704" i="14"/>
  <c r="AH703" i="14"/>
  <c r="AH702" i="14"/>
  <c r="AH700" i="14"/>
  <c r="AH699" i="14"/>
  <c r="AH698" i="14"/>
  <c r="AH697" i="14"/>
  <c r="AH696" i="14"/>
  <c r="AH695" i="14"/>
  <c r="AH692" i="14"/>
  <c r="AH691" i="14"/>
  <c r="AH690" i="14"/>
  <c r="AH689" i="14"/>
  <c r="AH688" i="14"/>
  <c r="AH687" i="14"/>
  <c r="AH686" i="14"/>
  <c r="AH685" i="14"/>
  <c r="AH684" i="14"/>
  <c r="AH683" i="14"/>
  <c r="AH682" i="14"/>
  <c r="AH677" i="14"/>
  <c r="AH676" i="14"/>
  <c r="AH673" i="14"/>
  <c r="AH670" i="14"/>
  <c r="AH669" i="14"/>
  <c r="AH668" i="14"/>
  <c r="AH667" i="14"/>
  <c r="AH664" i="14"/>
  <c r="AH662" i="14"/>
  <c r="AH661" i="14"/>
  <c r="AH659" i="14"/>
  <c r="AH658" i="14"/>
  <c r="AH657" i="14"/>
  <c r="AH649" i="14"/>
  <c r="AH648" i="14"/>
  <c r="AH647" i="14"/>
  <c r="AH646" i="14"/>
  <c r="AH645" i="14"/>
  <c r="AH644" i="14"/>
  <c r="AH643" i="14"/>
  <c r="AH642" i="14"/>
  <c r="AH641" i="14"/>
  <c r="AH639" i="14"/>
  <c r="AH638" i="14"/>
  <c r="AH637" i="14"/>
  <c r="AH636" i="14"/>
  <c r="AH635" i="14"/>
  <c r="AH634" i="14"/>
  <c r="AH633" i="14"/>
  <c r="AH632" i="14"/>
  <c r="AH631" i="14"/>
  <c r="AH630" i="14"/>
  <c r="AH629" i="14"/>
  <c r="AH628" i="14"/>
  <c r="AH626" i="14"/>
  <c r="AH625" i="14"/>
  <c r="AH621" i="14"/>
  <c r="AH620" i="14"/>
  <c r="AH618" i="14"/>
  <c r="AH617" i="14"/>
  <c r="AH616" i="14"/>
  <c r="AH615" i="14"/>
  <c r="AH614" i="14"/>
  <c r="AH613" i="14"/>
  <c r="AH612" i="14"/>
  <c r="AH611" i="14"/>
  <c r="AH610" i="14"/>
  <c r="AH609" i="14"/>
  <c r="AH608" i="14"/>
  <c r="AH607" i="14"/>
  <c r="AH606" i="14"/>
  <c r="AH605" i="14"/>
  <c r="AH604" i="14"/>
  <c r="AH603" i="14"/>
  <c r="AH602" i="14"/>
  <c r="AH601" i="14"/>
  <c r="AH598" i="14"/>
  <c r="AH595" i="14"/>
  <c r="AH593" i="14"/>
  <c r="AH592" i="14"/>
  <c r="AH591" i="14"/>
  <c r="AH590" i="14"/>
  <c r="AH589" i="14"/>
  <c r="AH588" i="14"/>
  <c r="AH587" i="14"/>
  <c r="AH586" i="14"/>
  <c r="AH585" i="14"/>
  <c r="AH584" i="14"/>
  <c r="AH583" i="14"/>
  <c r="AH582" i="14"/>
  <c r="AH581" i="14"/>
  <c r="AH580" i="14"/>
  <c r="AH579" i="14"/>
  <c r="AH578" i="14"/>
  <c r="AH577" i="14"/>
  <c r="AH576" i="14"/>
  <c r="AH575" i="14"/>
  <c r="AH574" i="14"/>
  <c r="AH573" i="14"/>
  <c r="AH572" i="14"/>
  <c r="AH571" i="14"/>
  <c r="AH570" i="14"/>
  <c r="AH568" i="14"/>
  <c r="AH567" i="14"/>
  <c r="AH566" i="14"/>
  <c r="AH565" i="14"/>
  <c r="AH563" i="14"/>
  <c r="AH562" i="14"/>
  <c r="AH561" i="14"/>
  <c r="AH560" i="14"/>
  <c r="AH559" i="14"/>
  <c r="AH558" i="14"/>
  <c r="AH557" i="14"/>
  <c r="AH556" i="14"/>
  <c r="AH555" i="14"/>
  <c r="AH554" i="14"/>
  <c r="AH553" i="14"/>
  <c r="AH552" i="14"/>
  <c r="AH551" i="14"/>
  <c r="AH550" i="14"/>
  <c r="AH549" i="14"/>
  <c r="AH548" i="14"/>
  <c r="D9" i="38" s="1"/>
  <c r="AC2" i="38" s="1"/>
  <c r="AH547" i="14"/>
  <c r="AH546" i="14"/>
  <c r="AH545" i="14"/>
  <c r="AH544" i="14"/>
  <c r="AH543" i="14"/>
  <c r="AH542" i="14"/>
  <c r="AH541" i="14"/>
  <c r="AH540" i="14"/>
  <c r="AH539" i="14"/>
  <c r="AH538" i="14"/>
  <c r="AH537" i="14"/>
  <c r="AH536" i="14"/>
  <c r="AH535" i="14"/>
  <c r="AH534" i="14"/>
  <c r="AH533" i="14"/>
  <c r="AH532" i="14"/>
  <c r="AH531" i="14"/>
  <c r="AH530" i="14"/>
  <c r="AH529" i="14"/>
  <c r="AH528" i="14"/>
  <c r="AH527" i="14"/>
  <c r="AH526" i="14"/>
  <c r="AH524" i="14"/>
  <c r="AH523" i="14"/>
  <c r="AH522" i="14"/>
  <c r="AH521" i="14"/>
  <c r="AH520" i="14"/>
  <c r="AH519" i="14"/>
  <c r="AH518" i="14"/>
  <c r="AH517" i="14"/>
  <c r="AH516" i="14"/>
  <c r="AH515" i="14"/>
  <c r="AH513" i="14"/>
  <c r="AH512" i="14"/>
  <c r="AH511" i="14"/>
  <c r="AH510" i="14"/>
  <c r="AH509" i="14"/>
  <c r="AH508" i="14"/>
  <c r="AH507" i="14"/>
  <c r="AH506" i="14"/>
  <c r="AH505" i="14"/>
  <c r="AH504" i="14"/>
  <c r="AH503" i="14"/>
  <c r="AH502" i="14"/>
  <c r="AH501" i="14"/>
  <c r="AH500" i="14"/>
  <c r="AH499" i="14"/>
  <c r="AH498" i="14"/>
  <c r="AH497" i="14"/>
  <c r="AH496" i="14"/>
  <c r="AH495" i="14"/>
  <c r="AH494" i="14"/>
  <c r="AH493" i="14"/>
  <c r="AH492" i="14"/>
  <c r="AH491" i="14"/>
  <c r="AH490" i="14"/>
  <c r="AH489" i="14"/>
  <c r="AH488" i="14"/>
  <c r="AH487" i="14"/>
  <c r="AH486" i="14"/>
  <c r="AH485" i="14"/>
  <c r="AH484" i="14"/>
  <c r="AH483" i="14"/>
  <c r="AH482" i="14"/>
  <c r="AH481" i="14"/>
  <c r="AH480" i="14"/>
  <c r="AH479" i="14"/>
  <c r="AH478" i="14"/>
  <c r="AH477" i="14"/>
  <c r="AH476" i="14"/>
  <c r="AH475" i="14"/>
  <c r="AH474" i="14"/>
  <c r="AH473" i="14"/>
  <c r="AH472" i="14"/>
  <c r="AH471" i="14"/>
  <c r="AH470" i="14"/>
  <c r="AH468" i="14"/>
  <c r="AH465" i="14"/>
  <c r="AH464" i="14"/>
  <c r="AH463" i="14"/>
  <c r="AH462" i="14"/>
  <c r="AH461" i="14"/>
  <c r="AH460" i="14"/>
  <c r="AH459" i="14"/>
  <c r="AH458" i="14"/>
  <c r="AH457" i="14"/>
  <c r="AH456" i="14"/>
  <c r="AH455" i="14"/>
  <c r="AH454" i="14"/>
  <c r="AH453" i="14"/>
  <c r="AH452" i="14"/>
  <c r="AH451" i="14"/>
  <c r="AH450" i="14"/>
  <c r="AH449" i="14"/>
  <c r="AH448" i="14"/>
  <c r="AH447" i="14"/>
  <c r="AH446" i="14"/>
  <c r="AH445" i="14"/>
  <c r="AH444" i="14"/>
  <c r="AH443" i="14"/>
  <c r="AH442" i="14"/>
  <c r="AH441" i="14"/>
  <c r="AH440" i="14"/>
  <c r="AH439" i="14"/>
  <c r="AH438" i="14"/>
  <c r="AH437" i="14"/>
  <c r="AH436" i="14"/>
  <c r="AH435" i="14"/>
  <c r="AH434" i="14"/>
  <c r="AH433" i="14"/>
  <c r="AH432" i="14"/>
  <c r="AH431" i="14"/>
  <c r="AH430" i="14"/>
  <c r="AH429" i="14"/>
  <c r="AH428" i="14"/>
  <c r="AH427" i="14"/>
  <c r="AH426" i="14"/>
  <c r="AH425" i="14"/>
  <c r="AH424" i="14"/>
  <c r="AH423" i="14"/>
  <c r="AH422" i="14"/>
  <c r="AH421" i="14"/>
  <c r="AH420" i="14"/>
  <c r="AH419" i="14"/>
  <c r="AH418" i="14"/>
  <c r="AH417" i="14"/>
  <c r="AH416" i="14"/>
  <c r="AH415" i="14"/>
  <c r="AH413" i="14"/>
  <c r="AH412" i="14"/>
  <c r="AH411" i="14"/>
  <c r="AH410" i="14"/>
  <c r="AH409" i="14"/>
  <c r="AH408" i="14"/>
  <c r="AH407" i="14"/>
  <c r="AH406" i="14"/>
  <c r="AH405" i="14"/>
  <c r="AH404" i="14"/>
  <c r="AH403" i="14"/>
  <c r="AH401" i="14"/>
  <c r="AH400" i="14"/>
  <c r="AH399" i="14"/>
  <c r="AH398" i="14"/>
  <c r="AH397" i="14"/>
  <c r="AH396" i="14"/>
  <c r="AH395" i="14"/>
  <c r="AH394" i="14"/>
  <c r="AH393" i="14"/>
  <c r="AH392" i="14"/>
  <c r="AH391" i="14"/>
  <c r="AH390" i="14"/>
  <c r="AH389" i="14"/>
  <c r="AH388" i="14"/>
  <c r="AH387" i="14"/>
  <c r="AH386" i="14"/>
  <c r="AH385" i="14"/>
  <c r="AH384" i="14"/>
  <c r="AH383" i="14"/>
  <c r="AH382" i="14"/>
  <c r="AH381" i="14"/>
  <c r="AH380" i="14"/>
  <c r="AH379" i="14"/>
  <c r="AH378" i="14"/>
  <c r="AH377" i="14"/>
  <c r="AH376" i="14"/>
  <c r="AH375" i="14"/>
  <c r="AH374" i="14"/>
  <c r="AH373" i="14"/>
  <c r="AH372" i="14"/>
  <c r="AH371" i="14"/>
  <c r="AH370" i="14"/>
  <c r="AH369" i="14"/>
  <c r="AH368" i="14"/>
  <c r="AH367" i="14"/>
  <c r="AH366" i="14"/>
  <c r="AH365" i="14"/>
  <c r="AH364" i="14"/>
  <c r="AH363" i="14"/>
  <c r="AH360" i="14"/>
  <c r="AH359" i="14"/>
  <c r="AH357" i="14"/>
  <c r="AH356" i="14"/>
  <c r="AH355" i="14"/>
  <c r="AH354" i="14"/>
  <c r="AH352" i="14"/>
  <c r="AH350" i="14"/>
  <c r="AH349" i="14"/>
  <c r="AH348" i="14"/>
  <c r="AH347" i="14"/>
  <c r="AH346" i="14"/>
  <c r="AH345" i="14"/>
  <c r="AH344" i="14"/>
  <c r="AH343" i="14"/>
  <c r="AH342" i="14"/>
  <c r="AH341" i="14"/>
  <c r="AH340" i="14"/>
  <c r="AH339" i="14"/>
  <c r="AH337" i="14"/>
  <c r="AH336" i="14"/>
  <c r="AH335" i="14"/>
  <c r="AH334" i="14"/>
  <c r="AH333" i="14"/>
  <c r="AH332" i="14"/>
  <c r="AH331" i="14"/>
  <c r="AH330" i="14"/>
  <c r="AH327" i="14"/>
  <c r="AH326" i="14"/>
  <c r="AH325" i="14"/>
  <c r="AH324" i="14"/>
  <c r="AH323" i="14"/>
  <c r="AH322" i="14"/>
  <c r="AH321" i="14"/>
  <c r="AH320" i="14"/>
  <c r="AH319" i="14"/>
  <c r="AH318" i="14"/>
  <c r="AH317" i="14"/>
  <c r="AH316" i="14"/>
  <c r="AH315" i="14"/>
  <c r="AH314" i="14"/>
  <c r="AH313" i="14"/>
  <c r="AH312" i="14"/>
  <c r="AH311" i="14"/>
  <c r="AH310" i="14"/>
  <c r="AH309" i="14"/>
  <c r="AH308" i="14"/>
  <c r="AH307" i="14"/>
  <c r="AH306" i="14"/>
  <c r="AH305" i="14"/>
  <c r="AH304" i="14"/>
  <c r="AH303" i="14"/>
  <c r="AH302" i="14"/>
  <c r="AH301" i="14"/>
  <c r="AH300" i="14"/>
  <c r="AH299" i="14"/>
  <c r="AH298" i="14"/>
  <c r="AH297" i="14"/>
  <c r="AH295" i="14"/>
  <c r="AH294" i="14"/>
  <c r="AH293" i="14"/>
  <c r="AH292" i="14"/>
  <c r="AH291" i="14"/>
  <c r="AH288" i="14"/>
  <c r="AH287" i="14"/>
  <c r="AH286" i="14"/>
  <c r="AH285" i="14"/>
  <c r="AH284" i="14"/>
  <c r="AH283" i="14"/>
  <c r="AH282" i="14"/>
  <c r="AH281" i="14"/>
  <c r="AH280" i="14"/>
  <c r="AH279" i="14"/>
  <c r="AH278" i="14"/>
  <c r="AH277" i="14"/>
  <c r="AH276" i="14"/>
  <c r="AH275" i="14"/>
  <c r="AH274" i="14"/>
  <c r="AH273" i="14"/>
  <c r="AH272" i="14"/>
  <c r="AH271" i="14"/>
  <c r="AH270" i="14"/>
  <c r="AH269" i="14"/>
  <c r="AH268" i="14"/>
  <c r="AH267" i="14"/>
  <c r="AH266" i="14"/>
  <c r="AH265" i="14"/>
  <c r="AH264" i="14"/>
  <c r="AH263" i="14"/>
  <c r="AH262" i="14"/>
  <c r="AH261" i="14"/>
  <c r="AH260" i="14"/>
  <c r="AH259" i="14"/>
  <c r="AH258" i="14"/>
  <c r="AH257" i="14"/>
  <c r="AH256" i="14"/>
  <c r="AH255" i="14"/>
  <c r="AH254" i="14"/>
  <c r="AH253" i="14"/>
  <c r="AH252" i="14"/>
  <c r="AH251" i="14"/>
  <c r="AH250" i="14"/>
  <c r="AH249" i="14"/>
  <c r="AH246" i="14"/>
  <c r="AH245" i="14"/>
  <c r="AH244" i="14"/>
  <c r="AH243" i="14"/>
  <c r="AH242" i="14"/>
  <c r="AH241" i="14"/>
  <c r="AH240" i="14"/>
  <c r="AH239" i="14"/>
  <c r="AH238" i="14"/>
  <c r="AH237" i="14"/>
  <c r="AH236" i="14"/>
  <c r="AH235" i="14"/>
  <c r="AH234" i="14"/>
  <c r="AH233" i="14"/>
  <c r="AH232" i="14"/>
  <c r="AH231" i="14"/>
  <c r="AH230" i="14"/>
  <c r="AH229" i="14"/>
  <c r="AH228" i="14"/>
  <c r="AH227" i="14"/>
  <c r="AH226" i="14"/>
  <c r="AH225" i="14"/>
  <c r="AH224" i="14"/>
  <c r="AH223" i="14"/>
  <c r="AH222" i="14"/>
  <c r="AH221" i="14"/>
  <c r="AH220" i="14"/>
  <c r="AH219" i="14"/>
  <c r="AH218" i="14"/>
  <c r="AH217" i="14"/>
  <c r="AH216" i="14"/>
  <c r="AH215" i="14"/>
  <c r="AH214" i="14"/>
  <c r="AH213" i="14"/>
  <c r="AH212" i="14"/>
  <c r="AH211" i="14"/>
  <c r="AH210" i="14"/>
  <c r="AH209" i="14"/>
  <c r="AH208" i="14"/>
  <c r="AH207" i="14"/>
  <c r="AH206" i="14"/>
  <c r="AH204" i="14"/>
  <c r="AH203" i="14"/>
  <c r="AH202" i="14"/>
  <c r="AH201" i="14"/>
  <c r="AH200" i="14"/>
  <c r="AH199" i="14"/>
  <c r="AH198" i="14"/>
  <c r="AH197" i="14"/>
  <c r="AH196" i="14"/>
  <c r="AH195" i="14"/>
  <c r="AH194" i="14"/>
  <c r="AH193" i="14"/>
  <c r="AH192" i="14"/>
  <c r="AH191" i="14"/>
  <c r="AH190" i="14"/>
  <c r="AH189" i="14"/>
  <c r="AH188" i="14"/>
  <c r="AH187" i="14"/>
  <c r="AH186" i="14"/>
  <c r="AH185" i="14"/>
  <c r="AH184" i="14"/>
  <c r="AH183" i="14"/>
  <c r="AH182" i="14"/>
  <c r="AH181" i="14"/>
  <c r="AH180" i="14"/>
  <c r="AH179" i="14"/>
  <c r="AH178" i="14"/>
  <c r="AH177" i="14"/>
  <c r="AH176" i="14"/>
  <c r="AH175" i="14"/>
  <c r="AH174" i="14"/>
  <c r="AH173" i="14"/>
  <c r="AH172" i="14"/>
  <c r="AH171" i="14"/>
  <c r="AH170" i="14"/>
  <c r="AH169" i="14"/>
  <c r="AH168" i="14"/>
  <c r="AH167" i="14"/>
  <c r="AH166" i="14"/>
  <c r="AH165" i="14"/>
  <c r="AH164" i="14"/>
  <c r="AH163" i="14"/>
  <c r="AH162" i="14"/>
  <c r="AH161" i="14"/>
  <c r="AH160" i="14"/>
  <c r="AH159" i="14"/>
  <c r="AH158" i="14"/>
  <c r="AH157" i="14"/>
  <c r="AH156" i="14"/>
  <c r="AH155" i="14"/>
  <c r="AH154" i="14"/>
  <c r="AH153" i="14"/>
  <c r="AH152" i="14"/>
  <c r="AH151" i="14"/>
  <c r="AH150" i="14"/>
  <c r="AH149" i="14"/>
  <c r="AH148" i="14"/>
  <c r="AH147" i="14"/>
  <c r="AH146" i="14"/>
  <c r="AH145" i="14"/>
  <c r="AH144" i="14"/>
  <c r="AH143" i="14"/>
  <c r="AH142" i="14"/>
  <c r="AH141" i="14"/>
  <c r="AH140" i="14"/>
  <c r="AH139" i="14"/>
  <c r="AH138" i="14"/>
  <c r="AH137" i="14"/>
  <c r="AH136" i="14"/>
  <c r="AH135" i="14"/>
  <c r="AH134" i="14"/>
  <c r="AH133" i="14"/>
  <c r="AH132" i="14"/>
  <c r="AH131" i="14"/>
  <c r="AH130" i="14"/>
  <c r="AH129" i="14"/>
  <c r="AH128" i="14"/>
  <c r="AH127" i="14"/>
  <c r="AH126" i="14"/>
  <c r="AH125" i="14"/>
  <c r="AH124" i="14"/>
  <c r="AH123" i="14"/>
  <c r="AH122" i="14"/>
  <c r="AH121" i="14"/>
  <c r="AH120" i="14"/>
  <c r="AH119" i="14"/>
  <c r="AH118" i="14"/>
  <c r="AH117" i="14"/>
  <c r="AH116" i="14"/>
  <c r="AH115" i="14"/>
  <c r="AH114" i="14"/>
  <c r="AH113" i="14"/>
  <c r="AH112" i="14"/>
  <c r="AH111" i="14"/>
  <c r="AH110" i="14"/>
  <c r="AH109" i="14"/>
  <c r="AH108" i="14"/>
  <c r="AH107" i="14"/>
  <c r="AH106" i="14"/>
  <c r="AH105" i="14"/>
  <c r="AH104" i="14"/>
  <c r="AH103" i="14"/>
  <c r="AH102" i="14"/>
  <c r="AH101" i="14"/>
  <c r="AH100" i="14"/>
  <c r="AH99" i="14"/>
  <c r="AH98" i="14"/>
  <c r="AH97" i="14"/>
  <c r="AH96" i="14"/>
  <c r="AH95" i="14"/>
  <c r="AH94" i="14"/>
  <c r="AH93" i="14"/>
  <c r="AH92" i="14"/>
  <c r="AH91" i="14"/>
  <c r="AH90" i="14"/>
  <c r="AH89" i="14"/>
  <c r="AH88" i="14"/>
  <c r="AH87" i="14"/>
  <c r="AH86" i="14"/>
  <c r="AH85" i="14"/>
  <c r="AH84" i="14"/>
  <c r="AH83" i="14"/>
  <c r="AH82" i="14"/>
  <c r="AH81" i="14"/>
  <c r="AH80" i="14"/>
  <c r="AH79" i="14"/>
  <c r="AH78" i="14"/>
  <c r="AH77" i="14"/>
  <c r="AH76" i="14"/>
  <c r="AH75" i="14"/>
  <c r="AH74" i="14"/>
  <c r="AH73" i="14"/>
  <c r="AH72" i="14"/>
  <c r="AH70" i="14"/>
  <c r="AH69" i="14"/>
  <c r="AH68" i="14"/>
  <c r="AH67" i="14"/>
  <c r="AH66" i="14"/>
  <c r="AH65" i="14"/>
  <c r="AH64" i="14"/>
  <c r="AH63" i="14"/>
  <c r="AH62" i="14"/>
  <c r="AH61" i="14"/>
  <c r="AH59" i="14"/>
  <c r="AH57" i="14"/>
  <c r="AH56" i="14"/>
  <c r="AH55" i="14"/>
  <c r="AH54" i="14"/>
  <c r="AH53" i="14"/>
  <c r="AH52" i="14"/>
  <c r="AH51" i="14"/>
  <c r="AH49" i="14"/>
  <c r="AH48" i="14"/>
  <c r="AH47" i="14"/>
  <c r="AH46" i="14"/>
  <c r="AH45" i="14"/>
  <c r="AH44" i="14"/>
  <c r="AH43" i="14"/>
  <c r="AH42" i="14"/>
  <c r="AH41" i="14"/>
  <c r="AH40" i="14"/>
  <c r="AH39" i="14"/>
  <c r="AH38" i="14"/>
  <c r="AH37" i="14"/>
  <c r="AH36" i="14"/>
  <c r="AH35" i="14"/>
  <c r="AH34" i="14"/>
  <c r="AH33" i="14"/>
  <c r="AH32" i="14"/>
  <c r="AH31" i="14"/>
  <c r="AH30" i="14"/>
  <c r="AH29" i="14"/>
  <c r="AH27" i="14"/>
  <c r="AH25" i="14"/>
  <c r="AH24" i="14"/>
  <c r="AH23" i="14"/>
  <c r="AH19" i="14"/>
  <c r="AH18" i="14"/>
  <c r="AH17" i="14"/>
  <c r="AH15" i="14"/>
  <c r="AH14" i="14"/>
  <c r="AH13" i="14"/>
  <c r="AH12" i="14"/>
  <c r="AH11" i="14"/>
  <c r="AH10" i="14"/>
  <c r="AH9" i="14"/>
  <c r="AH8" i="14"/>
  <c r="AH7" i="14"/>
  <c r="AH4" i="14"/>
  <c r="AC8" i="38" l="1"/>
  <c r="AC7" i="38" s="1"/>
  <c r="AC6" i="38"/>
  <c r="AC5" i="38" s="1"/>
  <c r="AC10" i="38"/>
  <c r="AC9" i="38" s="1"/>
  <c r="AC23" i="38" s="1"/>
  <c r="AC25" i="38" s="1"/>
  <c r="AC27" i="38" s="1"/>
  <c r="AC4" i="38"/>
  <c r="AC6" i="36"/>
  <c r="AC5" i="36" s="1"/>
  <c r="AC12" i="36"/>
  <c r="AC11" i="36" s="1"/>
  <c r="AC4" i="36"/>
  <c r="AC10" i="36"/>
  <c r="AC9" i="36" s="1"/>
  <c r="AC23" i="36" s="1"/>
  <c r="AC8" i="36"/>
  <c r="AC7" i="36" s="1"/>
  <c r="AC22" i="38"/>
  <c r="AC26" i="38" s="1"/>
  <c r="J9" i="34"/>
  <c r="C37" i="38"/>
  <c r="D35" i="38"/>
  <c r="B33" i="38"/>
  <c r="D39" i="38"/>
  <c r="C40" i="38"/>
  <c r="B36" i="38"/>
  <c r="C35" i="38"/>
  <c r="D34" i="38"/>
  <c r="C38" i="38"/>
  <c r="B32" i="38"/>
  <c r="B41" i="38"/>
  <c r="B39" i="38"/>
  <c r="D36" i="38"/>
  <c r="D41" i="38"/>
  <c r="C39" i="38"/>
  <c r="D37" i="38"/>
  <c r="B40" i="38"/>
  <c r="C36" i="38"/>
  <c r="B35" i="38"/>
  <c r="B34" i="38"/>
  <c r="D38" i="38"/>
  <c r="C32" i="38"/>
  <c r="D33" i="38"/>
  <c r="B38" i="38"/>
  <c r="D32" i="38"/>
  <c r="B37" i="38"/>
  <c r="D40" i="38"/>
  <c r="C34" i="38"/>
  <c r="C33" i="38"/>
  <c r="C41" i="38"/>
  <c r="AC22" i="36"/>
  <c r="AC26" i="36" s="1"/>
  <c r="AH1814" i="32"/>
  <c r="AH1820" i="32"/>
  <c r="AH1822" i="32"/>
  <c r="AH1907" i="32"/>
  <c r="AH1920" i="32"/>
  <c r="AH1840" i="32"/>
  <c r="AH1843" i="32"/>
  <c r="AH1848" i="32"/>
  <c r="AH1851" i="32"/>
  <c r="AH1900" i="32"/>
  <c r="AH1913" i="32"/>
  <c r="AH1809" i="32"/>
  <c r="AC16" i="38" s="1"/>
  <c r="AC15" i="38" s="1"/>
  <c r="AH1811" i="32"/>
  <c r="AH1815" i="32"/>
  <c r="AH1817" i="32"/>
  <c r="AH1827" i="32"/>
  <c r="AH1831" i="32"/>
  <c r="AH1845" i="32"/>
  <c r="AH1898" i="32"/>
  <c r="AH1903" i="32"/>
  <c r="AH1905" i="32"/>
  <c r="AH1911" i="32"/>
  <c r="AH2184" i="32"/>
  <c r="AH2170" i="32"/>
  <c r="AH2173" i="32"/>
  <c r="AH2179" i="32"/>
  <c r="AH2176" i="32"/>
  <c r="AH2180" i="32"/>
  <c r="AH2160" i="32"/>
  <c r="AH2161" i="32"/>
  <c r="AH2162" i="32"/>
  <c r="AH2163" i="32"/>
  <c r="AH2164" i="32"/>
  <c r="AH2165" i="32"/>
  <c r="AH2166" i="32"/>
  <c r="AH2174" i="32"/>
  <c r="AH2168" i="32"/>
  <c r="AH2171" i="32"/>
  <c r="AH2175" i="32"/>
  <c r="AH2177" i="32"/>
  <c r="AH2178" i="32"/>
  <c r="AH2186" i="32"/>
  <c r="AH2167" i="32"/>
  <c r="AH2169" i="32"/>
  <c r="AH1856" i="32"/>
  <c r="AH1825" i="32"/>
  <c r="AH1858" i="32"/>
  <c r="AH1860" i="32"/>
  <c r="AH1876" i="32"/>
  <c r="AH1818" i="32"/>
  <c r="AH1821" i="32"/>
  <c r="AH1829" i="32"/>
  <c r="AH1835" i="32"/>
  <c r="AH1854" i="32"/>
  <c r="AH1862" i="32"/>
  <c r="AH1865" i="32"/>
  <c r="AH1870" i="32"/>
  <c r="AH1872" i="32"/>
  <c r="AH1874" i="32"/>
  <c r="AH1878" i="32"/>
  <c r="AH1864" i="32"/>
  <c r="AH1866" i="32"/>
  <c r="AH1868" i="32"/>
  <c r="AH1881" i="32"/>
  <c r="AH1884" i="32"/>
  <c r="AH1888" i="32"/>
  <c r="AH1886" i="32"/>
  <c r="AH1882" i="32"/>
  <c r="AH1885" i="32"/>
  <c r="AH1892" i="32"/>
  <c r="AH1883" i="32"/>
  <c r="AH1890" i="32"/>
  <c r="AH1894" i="32"/>
  <c r="AH1896" i="32"/>
  <c r="AH1901" i="32"/>
  <c r="AH1910" i="32"/>
  <c r="AH1914" i="32"/>
  <c r="AH1918" i="32"/>
  <c r="AH1912" i="32"/>
  <c r="AH1916" i="32"/>
  <c r="S8" i="16"/>
  <c r="V4" i="16"/>
  <c r="V5" i="16" s="1"/>
  <c r="V6" i="16" s="1"/>
  <c r="V7" i="16" s="1"/>
  <c r="V8" i="16" s="1"/>
  <c r="V9" i="16" s="1"/>
  <c r="V10" i="16" s="1"/>
  <c r="O4" i="16"/>
  <c r="AG5" i="38" l="1"/>
  <c r="AG10" i="38"/>
  <c r="AG11" i="38" s="1"/>
  <c r="AG12" i="38" s="1"/>
  <c r="AG13" i="38" s="1"/>
  <c r="AG14" i="38" s="1"/>
  <c r="AG15" i="38" s="1"/>
  <c r="AG16" i="38" s="1"/>
  <c r="AG17" i="38" s="1"/>
  <c r="AG18" i="38" s="1"/>
  <c r="AG19" i="38" s="1"/>
  <c r="AG20" i="38" s="1"/>
  <c r="AG21" i="38" s="1"/>
  <c r="AG22" i="38" s="1"/>
  <c r="AG23" i="38" s="1"/>
  <c r="AG24" i="38" s="1"/>
  <c r="AG6" i="38"/>
  <c r="AG7" i="38" s="1"/>
  <c r="AG8" i="38" s="1"/>
  <c r="AG9" i="38" s="1"/>
  <c r="AC18" i="38"/>
  <c r="AC17" i="38" s="1"/>
  <c r="AC16" i="36"/>
  <c r="AC15" i="36" s="1"/>
  <c r="AC14" i="38"/>
  <c r="AC13" i="38" s="1"/>
  <c r="AC18" i="36"/>
  <c r="AC17" i="36" s="1"/>
  <c r="AC14" i="36"/>
  <c r="AC13" i="36" s="1"/>
  <c r="AC12" i="38"/>
  <c r="AC11" i="38" s="1"/>
  <c r="AC25" i="36"/>
  <c r="AC27" i="36" s="1"/>
  <c r="U23" i="38" l="1"/>
  <c r="U17" i="38"/>
  <c r="U21" i="38"/>
  <c r="U20" i="38"/>
  <c r="U19" i="38"/>
  <c r="U25" i="38"/>
  <c r="U16" i="38"/>
  <c r="U18" i="38"/>
  <c r="U24" i="38"/>
  <c r="U22" i="38"/>
  <c r="AG5" i="36"/>
  <c r="U34" i="38" l="1"/>
  <c r="U36" i="38"/>
  <c r="U32" i="38"/>
  <c r="U37" i="38"/>
  <c r="U38" i="38"/>
  <c r="U41" i="38"/>
  <c r="U33" i="38"/>
  <c r="U40" i="38"/>
  <c r="U35" i="38"/>
  <c r="U39" i="38"/>
  <c r="AG6" i="36"/>
  <c r="AG7" i="36" s="1"/>
  <c r="AG8" i="36" s="1"/>
  <c r="AG9" i="36" s="1"/>
  <c r="AG10" i="36" s="1"/>
  <c r="AG11" i="36" s="1"/>
  <c r="AG12" i="36" s="1"/>
  <c r="AG13" i="36" s="1"/>
  <c r="AG14" i="36" s="1"/>
  <c r="AG15" i="36" s="1"/>
  <c r="AG16" i="36" s="1"/>
  <c r="AG17" i="36" s="1"/>
  <c r="AG18" i="36" s="1"/>
  <c r="AG19" i="36" s="1"/>
  <c r="AG20" i="36" s="1"/>
  <c r="AG21" i="36" s="1"/>
  <c r="AG22" i="36" s="1"/>
  <c r="AG23" i="36" s="1"/>
  <c r="AG24" i="36" s="1"/>
  <c r="V18" i="38"/>
  <c r="V20" i="38"/>
  <c r="X16" i="38"/>
  <c r="X21" i="38"/>
  <c r="W22" i="38"/>
  <c r="X25" i="38"/>
  <c r="Y17" i="38"/>
  <c r="Y24" i="38"/>
  <c r="W19" i="38"/>
  <c r="V23" i="38"/>
  <c r="W18" i="38"/>
  <c r="Y20" i="38"/>
  <c r="W16" i="38"/>
  <c r="Y21" i="38"/>
  <c r="V22" i="38"/>
  <c r="V25" i="38"/>
  <c r="X17" i="38"/>
  <c r="V24" i="38"/>
  <c r="Y19" i="38"/>
  <c r="X23" i="38"/>
  <c r="Y18" i="38"/>
  <c r="W20" i="38"/>
  <c r="Y16" i="38"/>
  <c r="W21" i="38"/>
  <c r="Y22" i="38"/>
  <c r="Y25" i="38"/>
  <c r="V17" i="38"/>
  <c r="X24" i="38"/>
  <c r="V19" i="38"/>
  <c r="Y23" i="38"/>
  <c r="X18" i="38"/>
  <c r="X20" i="38"/>
  <c r="V16" i="38"/>
  <c r="V21" i="38"/>
  <c r="X22" i="38"/>
  <c r="W25" i="38"/>
  <c r="W17" i="38"/>
  <c r="W24" i="38"/>
  <c r="X19" i="38"/>
  <c r="W23" i="38"/>
  <c r="U17" i="36" l="1"/>
  <c r="U16" i="36"/>
  <c r="U22" i="36"/>
  <c r="U20" i="36"/>
  <c r="U23" i="36"/>
  <c r="U19" i="36"/>
  <c r="U21" i="36"/>
  <c r="U25" i="36"/>
  <c r="U18" i="36"/>
  <c r="U24" i="36"/>
  <c r="AG2111" i="14"/>
  <c r="AG2109" i="14"/>
  <c r="AG2066" i="14"/>
  <c r="AG2055" i="14"/>
  <c r="AG1938" i="14"/>
  <c r="AG1937" i="14"/>
  <c r="AG1931" i="14"/>
  <c r="AG1923" i="14"/>
  <c r="AG1903" i="14"/>
  <c r="AG1866" i="14"/>
  <c r="AG1728" i="14"/>
  <c r="AG1579" i="14"/>
  <c r="AG1578" i="14"/>
  <c r="AG1559" i="14"/>
  <c r="AG1558" i="14"/>
  <c r="AG1544" i="14"/>
  <c r="AG1437" i="14"/>
  <c r="AG1426" i="14"/>
  <c r="AG1422" i="14"/>
  <c r="AG1416" i="14"/>
  <c r="AG1409" i="14"/>
  <c r="AG1407" i="14"/>
  <c r="AG1406" i="14"/>
  <c r="AG1405" i="14"/>
  <c r="AG1394" i="14"/>
  <c r="AG1387" i="14"/>
  <c r="AG1386" i="14"/>
  <c r="AG1374" i="14"/>
  <c r="AG1370" i="14"/>
  <c r="AG1369" i="14"/>
  <c r="AG1368" i="14"/>
  <c r="AG1367" i="14"/>
  <c r="AG1366" i="14"/>
  <c r="AG1365" i="14"/>
  <c r="AG1364" i="14"/>
  <c r="AG1361" i="14"/>
  <c r="AG1360" i="14"/>
  <c r="AG1330" i="14"/>
  <c r="AG1326" i="14"/>
  <c r="AG1321" i="14"/>
  <c r="AG1320" i="14"/>
  <c r="AG1313" i="14"/>
  <c r="AG1312" i="14"/>
  <c r="AG1311" i="14"/>
  <c r="AG1295" i="14"/>
  <c r="AG1294" i="14"/>
  <c r="AG1266" i="14"/>
  <c r="AG1255" i="14"/>
  <c r="AG1254" i="14"/>
  <c r="AG1249" i="14"/>
  <c r="AG1244" i="14"/>
  <c r="AG1242" i="14"/>
  <c r="AG1237" i="14"/>
  <c r="AG1226" i="14"/>
  <c r="AG1225" i="14"/>
  <c r="AG1224" i="14"/>
  <c r="AG1223" i="14"/>
  <c r="AG1222" i="14"/>
  <c r="AG1194" i="14"/>
  <c r="AG1176" i="14"/>
  <c r="AG1173" i="14"/>
  <c r="AG1168" i="14"/>
  <c r="AG1165" i="14"/>
  <c r="AG1108" i="14"/>
  <c r="AG1104" i="14"/>
  <c r="AG1094" i="14"/>
  <c r="AG1086" i="14"/>
  <c r="AG1081" i="14"/>
  <c r="AG1080" i="14"/>
  <c r="AG1074" i="14"/>
  <c r="AG1073" i="14"/>
  <c r="AG1068" i="14"/>
  <c r="AG985" i="14"/>
  <c r="AG978" i="14"/>
  <c r="AG967" i="14"/>
  <c r="AG965" i="14"/>
  <c r="AG964" i="14"/>
  <c r="AG963" i="14"/>
  <c r="AG927" i="14"/>
  <c r="AG868" i="14"/>
  <c r="AG860" i="14"/>
  <c r="AG845" i="14"/>
  <c r="AG843" i="14"/>
  <c r="AG832" i="14"/>
  <c r="AG828" i="14"/>
  <c r="AG809" i="14"/>
  <c r="AG808" i="14"/>
  <c r="AG795" i="14"/>
  <c r="AG781" i="14"/>
  <c r="AG764" i="14"/>
  <c r="AG726" i="14"/>
  <c r="AG723" i="14"/>
  <c r="AG721" i="14"/>
  <c r="AG719" i="14"/>
  <c r="AG718" i="14"/>
  <c r="AG713" i="14"/>
  <c r="AG706" i="14"/>
  <c r="AG705" i="14"/>
  <c r="AG701" i="14"/>
  <c r="AG694" i="14"/>
  <c r="AG693" i="14"/>
  <c r="AG681" i="14"/>
  <c r="AG680" i="14"/>
  <c r="AG679" i="14"/>
  <c r="AG678" i="14"/>
  <c r="AG675" i="14"/>
  <c r="AG674" i="14"/>
  <c r="AG672" i="14"/>
  <c r="AG671" i="14"/>
  <c r="AG666" i="14"/>
  <c r="AG665" i="14"/>
  <c r="AG663" i="14"/>
  <c r="AG660" i="14"/>
  <c r="AG656" i="14"/>
  <c r="AG655" i="14"/>
  <c r="AG654" i="14"/>
  <c r="AG653" i="14"/>
  <c r="AG652" i="14"/>
  <c r="AG651" i="14"/>
  <c r="AG650" i="14"/>
  <c r="AG640" i="14"/>
  <c r="AG627" i="14"/>
  <c r="AG624" i="14"/>
  <c r="AG623" i="14"/>
  <c r="AG622" i="14"/>
  <c r="AG619" i="14"/>
  <c r="AG600" i="14"/>
  <c r="AG599" i="14"/>
  <c r="AG597" i="14"/>
  <c r="AG596" i="14"/>
  <c r="AG594" i="14"/>
  <c r="AG569" i="14"/>
  <c r="AG564" i="14"/>
  <c r="AG525" i="14"/>
  <c r="AG514" i="14"/>
  <c r="AG469" i="14"/>
  <c r="AG467" i="14"/>
  <c r="AG466" i="14"/>
  <c r="AG414" i="14"/>
  <c r="AG402" i="14"/>
  <c r="AG362" i="14"/>
  <c r="AG361" i="14"/>
  <c r="AG358" i="14"/>
  <c r="AG353" i="14"/>
  <c r="AG351" i="14"/>
  <c r="AG338" i="14"/>
  <c r="AG329" i="14"/>
  <c r="AG328" i="14"/>
  <c r="AG296" i="14"/>
  <c r="AG290" i="14"/>
  <c r="AG289" i="14"/>
  <c r="AG248" i="14"/>
  <c r="AG247" i="14"/>
  <c r="AG205" i="14"/>
  <c r="AG71" i="14"/>
  <c r="AG60" i="14"/>
  <c r="AG58" i="14"/>
  <c r="AG50" i="14"/>
  <c r="AG28" i="14"/>
  <c r="AG26" i="14"/>
  <c r="AG22" i="14"/>
  <c r="AG21" i="14"/>
  <c r="AG20" i="14"/>
  <c r="AG16" i="14"/>
  <c r="AG6" i="14"/>
  <c r="AG5" i="14"/>
  <c r="X40" i="38"/>
  <c r="W37" i="38"/>
  <c r="V33" i="38"/>
  <c r="W32" i="38"/>
  <c r="Y39" i="38"/>
  <c r="W41" i="38"/>
  <c r="X36" i="38"/>
  <c r="Y35" i="38"/>
  <c r="Y38" i="38"/>
  <c r="W34" i="38"/>
  <c r="V18" i="36"/>
  <c r="X23" i="36"/>
  <c r="V23" i="36"/>
  <c r="W40" i="38"/>
  <c r="X37" i="38"/>
  <c r="X33" i="38"/>
  <c r="Y32" i="38"/>
  <c r="V39" i="38"/>
  <c r="V41" i="38"/>
  <c r="Y36" i="38"/>
  <c r="W35" i="38"/>
  <c r="W38" i="38"/>
  <c r="Y34" i="38"/>
  <c r="X24" i="36"/>
  <c r="X17" i="36"/>
  <c r="Y19" i="36"/>
  <c r="X16" i="36"/>
  <c r="V17" i="36"/>
  <c r="V16" i="36"/>
  <c r="V40" i="38"/>
  <c r="V37" i="38"/>
  <c r="Y33" i="38"/>
  <c r="X32" i="38"/>
  <c r="X39" i="38"/>
  <c r="Y41" i="38"/>
  <c r="W36" i="38"/>
  <c r="X35" i="38"/>
  <c r="V38" i="38"/>
  <c r="X34" i="38"/>
  <c r="W24" i="36"/>
  <c r="W21" i="36"/>
  <c r="W23" i="36"/>
  <c r="W18" i="36"/>
  <c r="V24" i="36"/>
  <c r="W17" i="36"/>
  <c r="V21" i="36"/>
  <c r="Y17" i="36"/>
  <c r="X18" i="36"/>
  <c r="Y40" i="38"/>
  <c r="Y37" i="38"/>
  <c r="W33" i="38"/>
  <c r="V32" i="38"/>
  <c r="W39" i="38"/>
  <c r="X41" i="38"/>
  <c r="V36" i="38"/>
  <c r="V35" i="38"/>
  <c r="X38" i="38"/>
  <c r="V34" i="38"/>
  <c r="Y24" i="36"/>
  <c r="W19" i="36"/>
  <c r="Y18" i="36"/>
  <c r="X19" i="36"/>
  <c r="W20" i="36"/>
  <c r="Y22" i="36"/>
  <c r="V20" i="36"/>
  <c r="Y23" i="36"/>
  <c r="W16" i="36"/>
  <c r="V25" i="36"/>
  <c r="Y16" i="36"/>
  <c r="X22" i="36"/>
  <c r="X21" i="36"/>
  <c r="X20" i="36"/>
  <c r="W25" i="36"/>
  <c r="V19" i="36"/>
  <c r="F20" i="36" l="1"/>
  <c r="F23" i="36"/>
  <c r="F21" i="36"/>
  <c r="F25" i="36"/>
  <c r="F17" i="36"/>
  <c r="F24" i="36"/>
  <c r="F19" i="36"/>
  <c r="F18" i="36"/>
  <c r="F16" i="36"/>
  <c r="B25" i="36"/>
  <c r="B41" i="36" s="1"/>
  <c r="R25" i="36"/>
  <c r="Q25" i="36"/>
  <c r="L25" i="36"/>
  <c r="O25" i="36"/>
  <c r="N25" i="36"/>
  <c r="M25" i="36"/>
  <c r="H25" i="36"/>
  <c r="K25" i="36"/>
  <c r="J25" i="36"/>
  <c r="I25" i="36"/>
  <c r="G25" i="36"/>
  <c r="E25" i="36"/>
  <c r="P25" i="36"/>
  <c r="C20" i="36"/>
  <c r="C36" i="36" s="1"/>
  <c r="B20" i="36"/>
  <c r="B36" i="36" s="1"/>
  <c r="P20" i="36"/>
  <c r="K20" i="36"/>
  <c r="J20" i="36"/>
  <c r="I20" i="36"/>
  <c r="L20" i="36"/>
  <c r="G20" i="36"/>
  <c r="E20" i="36"/>
  <c r="H20" i="36"/>
  <c r="R20" i="36"/>
  <c r="Q20" i="36"/>
  <c r="O20" i="36"/>
  <c r="N20" i="36"/>
  <c r="M20" i="36"/>
  <c r="O21" i="36"/>
  <c r="H21" i="36"/>
  <c r="K21" i="36"/>
  <c r="J21" i="36"/>
  <c r="I21" i="36"/>
  <c r="G21" i="36"/>
  <c r="E21" i="36"/>
  <c r="P21" i="36"/>
  <c r="R21" i="36"/>
  <c r="Q21" i="36"/>
  <c r="L21" i="36"/>
  <c r="N21" i="36"/>
  <c r="M21" i="36"/>
  <c r="C21" i="36"/>
  <c r="C37" i="36" s="1"/>
  <c r="B21" i="36"/>
  <c r="B37" i="36" s="1"/>
  <c r="C22" i="36"/>
  <c r="C38" i="36" s="1"/>
  <c r="D22" i="36"/>
  <c r="D38" i="36" s="1"/>
  <c r="B24" i="36"/>
  <c r="B40" i="36" s="1"/>
  <c r="L24" i="36"/>
  <c r="E24" i="36"/>
  <c r="H24" i="36"/>
  <c r="R24" i="36"/>
  <c r="Q24" i="36"/>
  <c r="O24" i="36"/>
  <c r="N24" i="36"/>
  <c r="M24" i="36"/>
  <c r="P24" i="36"/>
  <c r="K24" i="36"/>
  <c r="J24" i="36"/>
  <c r="I24" i="36"/>
  <c r="G24" i="36"/>
  <c r="C24" i="36"/>
  <c r="C40" i="36" s="1"/>
  <c r="D24" i="36"/>
  <c r="D40" i="36" s="1"/>
  <c r="B19" i="36"/>
  <c r="B35" i="36" s="1"/>
  <c r="D19" i="36"/>
  <c r="D35" i="36" s="1"/>
  <c r="M19" i="36"/>
  <c r="H19" i="36"/>
  <c r="R19" i="36"/>
  <c r="I19" i="36"/>
  <c r="O19" i="36"/>
  <c r="N19" i="36"/>
  <c r="P19" i="36"/>
  <c r="K19" i="36"/>
  <c r="J19" i="36"/>
  <c r="Q19" i="36"/>
  <c r="L19" i="36"/>
  <c r="G19" i="36"/>
  <c r="E19" i="36"/>
  <c r="C19" i="36"/>
  <c r="C35" i="36" s="1"/>
  <c r="B16" i="36"/>
  <c r="B32" i="36" s="1"/>
  <c r="C16" i="36"/>
  <c r="C32" i="36" s="1"/>
  <c r="G16" i="36"/>
  <c r="H16" i="36"/>
  <c r="O16" i="36"/>
  <c r="N16" i="36"/>
  <c r="M16" i="36"/>
  <c r="P16" i="36"/>
  <c r="K16" i="36"/>
  <c r="J16" i="36"/>
  <c r="I16" i="36"/>
  <c r="L16" i="36"/>
  <c r="E16" i="36"/>
  <c r="R16" i="36"/>
  <c r="Q16" i="36"/>
  <c r="D16" i="36"/>
  <c r="D32" i="36" s="1"/>
  <c r="B18" i="36"/>
  <c r="B34" i="36" s="1"/>
  <c r="D18" i="36"/>
  <c r="D34" i="36" s="1"/>
  <c r="J18" i="36"/>
  <c r="I18" i="36"/>
  <c r="O18" i="36"/>
  <c r="E18" i="36"/>
  <c r="P18" i="36"/>
  <c r="K18" i="36"/>
  <c r="R18" i="36"/>
  <c r="Q18" i="36"/>
  <c r="L18" i="36"/>
  <c r="G18" i="36"/>
  <c r="N18" i="36"/>
  <c r="M18" i="36"/>
  <c r="H18" i="36"/>
  <c r="C18" i="36"/>
  <c r="C34" i="36" s="1"/>
  <c r="B23" i="36"/>
  <c r="B39" i="36" s="1"/>
  <c r="C23" i="36"/>
  <c r="C39" i="36" s="1"/>
  <c r="N23" i="36"/>
  <c r="J23" i="36"/>
  <c r="P23" i="36"/>
  <c r="Q23" i="36"/>
  <c r="L23" i="36"/>
  <c r="G23" i="36"/>
  <c r="E23" i="36"/>
  <c r="M23" i="36"/>
  <c r="H23" i="36"/>
  <c r="R23" i="36"/>
  <c r="I23" i="36"/>
  <c r="O23" i="36"/>
  <c r="K23" i="36"/>
  <c r="D23" i="36"/>
  <c r="D39" i="36" s="1"/>
  <c r="D17" i="36"/>
  <c r="D33" i="36" s="1"/>
  <c r="B17" i="36"/>
  <c r="B33" i="36" s="1"/>
  <c r="G17" i="36"/>
  <c r="E17" i="36"/>
  <c r="P17" i="36"/>
  <c r="R17" i="36"/>
  <c r="Q17" i="36"/>
  <c r="L17" i="36"/>
  <c r="O17" i="36"/>
  <c r="N17" i="36"/>
  <c r="M17" i="36"/>
  <c r="H17" i="36"/>
  <c r="K17" i="36"/>
  <c r="J17" i="36"/>
  <c r="I17" i="36"/>
  <c r="C17" i="36"/>
  <c r="C33" i="36" s="1"/>
  <c r="U41" i="36"/>
  <c r="U36" i="36"/>
  <c r="U37" i="36"/>
  <c r="U38" i="36"/>
  <c r="U40" i="36"/>
  <c r="U35" i="36"/>
  <c r="U32" i="36"/>
  <c r="U34" i="36"/>
  <c r="U39" i="36"/>
  <c r="U33" i="36"/>
  <c r="I17" i="34"/>
  <c r="L17" i="34" s="1"/>
  <c r="AH50" i="14"/>
  <c r="AH290" i="14"/>
  <c r="AH466" i="14"/>
  <c r="AH619" i="14"/>
  <c r="AH656" i="14"/>
  <c r="AH705" i="14"/>
  <c r="AH719" i="14"/>
  <c r="AH845" i="14"/>
  <c r="AH1094" i="14"/>
  <c r="AH1226" i="14"/>
  <c r="AH1294" i="14"/>
  <c r="AH1365" i="14"/>
  <c r="AH1426" i="14"/>
  <c r="AH1937" i="14"/>
  <c r="AH60" i="14"/>
  <c r="AH353" i="14"/>
  <c r="AH569" i="14"/>
  <c r="AH650" i="14"/>
  <c r="AH672" i="14"/>
  <c r="AH723" i="14"/>
  <c r="AH868" i="14"/>
  <c r="AH1081" i="14"/>
  <c r="AH1224" i="14"/>
  <c r="AH1311" i="14"/>
  <c r="AH1367" i="14"/>
  <c r="AH1405" i="14"/>
  <c r="AH1416" i="14"/>
  <c r="AH1544" i="14"/>
  <c r="AH1579" i="14"/>
  <c r="AH2055" i="14"/>
  <c r="AH21" i="14"/>
  <c r="AH338" i="14"/>
  <c r="AH596" i="14"/>
  <c r="AH627" i="14"/>
  <c r="AH675" i="14"/>
  <c r="AH764" i="14"/>
  <c r="AH1074" i="14"/>
  <c r="AH1222" i="14"/>
  <c r="AH1330" i="14"/>
  <c r="AH1407" i="14"/>
  <c r="AH16" i="14"/>
  <c r="AH26" i="14"/>
  <c r="AH248" i="14"/>
  <c r="AH328" i="14"/>
  <c r="AH402" i="14"/>
  <c r="AH469" i="14"/>
  <c r="AH599" i="14"/>
  <c r="AH623" i="14"/>
  <c r="AH654" i="14"/>
  <c r="AH663" i="14"/>
  <c r="AH679" i="14"/>
  <c r="AH694" i="14"/>
  <c r="AH713" i="14"/>
  <c r="AH795" i="14"/>
  <c r="AH832" i="14"/>
  <c r="AH965" i="14"/>
  <c r="AH1068" i="14"/>
  <c r="AH1108" i="14"/>
  <c r="AH1176" i="14"/>
  <c r="AH1242" i="14"/>
  <c r="AH1255" i="14"/>
  <c r="AH1321" i="14"/>
  <c r="AH1361" i="14"/>
  <c r="AH1374" i="14"/>
  <c r="AH1923" i="14"/>
  <c r="AH20" i="14"/>
  <c r="AH28" i="14"/>
  <c r="AH71" i="14"/>
  <c r="AH289" i="14"/>
  <c r="AH329" i="14"/>
  <c r="AH358" i="14"/>
  <c r="AH414" i="14"/>
  <c r="AH514" i="14"/>
  <c r="AH594" i="14"/>
  <c r="AH600" i="14"/>
  <c r="AH624" i="14"/>
  <c r="AH651" i="14"/>
  <c r="AH655" i="14"/>
  <c r="AH665" i="14"/>
  <c r="AH674" i="14"/>
  <c r="AH680" i="14"/>
  <c r="AH701" i="14"/>
  <c r="AH718" i="14"/>
  <c r="AH726" i="14"/>
  <c r="AH808" i="14"/>
  <c r="AH843" i="14"/>
  <c r="AH927" i="14"/>
  <c r="AH967" i="14"/>
  <c r="AH1073" i="14"/>
  <c r="AH1086" i="14"/>
  <c r="AH1165" i="14"/>
  <c r="AH1194" i="14"/>
  <c r="AH1225" i="14"/>
  <c r="AH1244" i="14"/>
  <c r="AH1266" i="14"/>
  <c r="AH1312" i="14"/>
  <c r="AH1326" i="14"/>
  <c r="AH1364" i="14"/>
  <c r="AH1368" i="14"/>
  <c r="AH1386" i="14"/>
  <c r="AH1406" i="14"/>
  <c r="AH1422" i="14"/>
  <c r="AH1558" i="14"/>
  <c r="AH1728" i="14"/>
  <c r="AH1931" i="14"/>
  <c r="AH2066" i="14"/>
  <c r="AH5" i="14"/>
  <c r="AH361" i="14"/>
  <c r="AH666" i="14"/>
  <c r="AH963" i="14"/>
  <c r="AH1249" i="14"/>
  <c r="AH1387" i="14"/>
  <c r="AH1866" i="14"/>
  <c r="AH205" i="14"/>
  <c r="AH525" i="14"/>
  <c r="AH652" i="14"/>
  <c r="AH681" i="14"/>
  <c r="AH809" i="14"/>
  <c r="AH978" i="14"/>
  <c r="AH1168" i="14"/>
  <c r="AH1313" i="14"/>
  <c r="AH1369" i="14"/>
  <c r="AH1559" i="14"/>
  <c r="AH2109" i="14"/>
  <c r="AH6" i="14"/>
  <c r="AH22" i="14"/>
  <c r="AH58" i="14"/>
  <c r="AH247" i="14"/>
  <c r="AH296" i="14"/>
  <c r="AH351" i="14"/>
  <c r="AH362" i="14"/>
  <c r="AH467" i="14"/>
  <c r="AH564" i="14"/>
  <c r="AH597" i="14"/>
  <c r="AH622" i="14"/>
  <c r="AH640" i="14"/>
  <c r="AH653" i="14"/>
  <c r="AH660" i="14"/>
  <c r="AH671" i="14"/>
  <c r="AH678" i="14"/>
  <c r="AH693" i="14"/>
  <c r="AH706" i="14"/>
  <c r="AH721" i="14"/>
  <c r="AH781" i="14"/>
  <c r="AH828" i="14"/>
  <c r="AH860" i="14"/>
  <c r="AH964" i="14"/>
  <c r="AH985" i="14"/>
  <c r="AH1080" i="14"/>
  <c r="AH1104" i="14"/>
  <c r="AH1173" i="14"/>
  <c r="AH1223" i="14"/>
  <c r="AH1237" i="14"/>
  <c r="AH1254" i="14"/>
  <c r="AH1295" i="14"/>
  <c r="AH1320" i="14"/>
  <c r="AH1360" i="14"/>
  <c r="AH1366" i="14"/>
  <c r="AH1370" i="14"/>
  <c r="AH1394" i="14"/>
  <c r="AH1409" i="14"/>
  <c r="AH1437" i="14"/>
  <c r="AH1578" i="14"/>
  <c r="AH1903" i="14"/>
  <c r="AH1938" i="14"/>
  <c r="AH2111" i="14"/>
  <c r="Y20" i="36"/>
  <c r="W22" i="36"/>
  <c r="W39" i="36"/>
  <c r="Y37" i="36"/>
  <c r="V35" i="36"/>
  <c r="X25" i="36"/>
  <c r="W34" i="36"/>
  <c r="X32" i="36"/>
  <c r="Y38" i="36"/>
  <c r="W41" i="36"/>
  <c r="Y41" i="36"/>
  <c r="Y32" i="36"/>
  <c r="W32" i="36"/>
  <c r="V38" i="36"/>
  <c r="X37" i="36"/>
  <c r="V41" i="36"/>
  <c r="Y25" i="36"/>
  <c r="V22" i="36"/>
  <c r="V34" i="36"/>
  <c r="W40" i="36"/>
  <c r="W37" i="36"/>
  <c r="V39" i="36"/>
  <c r="V37" i="36"/>
  <c r="V32" i="36"/>
  <c r="X35" i="36"/>
  <c r="Y21" i="36"/>
  <c r="X36" i="36"/>
  <c r="Y35" i="36"/>
  <c r="X33" i="36"/>
  <c r="W38" i="36"/>
  <c r="X34" i="36"/>
  <c r="X41" i="36"/>
  <c r="Y40" i="36"/>
  <c r="X39" i="36"/>
  <c r="D21" i="36" l="1"/>
  <c r="D37" i="36" s="1"/>
  <c r="L22" i="36"/>
  <c r="H22" i="36"/>
  <c r="E22" i="36"/>
  <c r="R22" i="36"/>
  <c r="N22" i="36"/>
  <c r="I22" i="36"/>
  <c r="K22" i="36"/>
  <c r="G22" i="36"/>
  <c r="J22" i="36"/>
  <c r="P22" i="36"/>
  <c r="F22" i="36"/>
  <c r="Q22" i="36"/>
  <c r="M22" i="36"/>
  <c r="O22" i="36"/>
  <c r="D25" i="36"/>
  <c r="D41" i="36" s="1"/>
  <c r="C25" i="36"/>
  <c r="C41" i="36" s="1"/>
  <c r="B22" i="36"/>
  <c r="B38" i="36" s="1"/>
  <c r="D20" i="36"/>
  <c r="D36" i="36" s="1"/>
  <c r="G34" i="36"/>
  <c r="N34" i="36" s="1"/>
  <c r="J34" i="36"/>
  <c r="Q34" i="36" s="1"/>
  <c r="H34" i="36"/>
  <c r="O34" i="36" s="1"/>
  <c r="F34" i="36"/>
  <c r="M34" i="36" s="1"/>
  <c r="K34" i="36"/>
  <c r="R34" i="36" s="1"/>
  <c r="I34" i="36"/>
  <c r="P34" i="36" s="1"/>
  <c r="E34" i="36"/>
  <c r="L34" i="36" s="1"/>
  <c r="I38" i="36"/>
  <c r="P38" i="36" s="1"/>
  <c r="G38" i="36"/>
  <c r="N38" i="36" s="1"/>
  <c r="E38" i="36"/>
  <c r="L38" i="36" s="1"/>
  <c r="J38" i="36"/>
  <c r="Q38" i="36" s="1"/>
  <c r="H38" i="36"/>
  <c r="O38" i="36" s="1"/>
  <c r="F38" i="36"/>
  <c r="M38" i="36" s="1"/>
  <c r="K38" i="36"/>
  <c r="R38" i="36" s="1"/>
  <c r="H32" i="36"/>
  <c r="O32" i="36" s="1"/>
  <c r="F32" i="36"/>
  <c r="M32" i="36" s="1"/>
  <c r="K32" i="36"/>
  <c r="R32" i="36" s="1"/>
  <c r="I32" i="36"/>
  <c r="P32" i="36" s="1"/>
  <c r="G32" i="36"/>
  <c r="N32" i="36" s="1"/>
  <c r="E32" i="36"/>
  <c r="L32" i="36" s="1"/>
  <c r="J32" i="36"/>
  <c r="Q32" i="36" s="1"/>
  <c r="J37" i="36"/>
  <c r="Q37" i="36" s="1"/>
  <c r="F37" i="36"/>
  <c r="M37" i="36" s="1"/>
  <c r="K37" i="36"/>
  <c r="R37" i="36" s="1"/>
  <c r="I37" i="36"/>
  <c r="P37" i="36" s="1"/>
  <c r="G37" i="36"/>
  <c r="N37" i="36" s="1"/>
  <c r="E37" i="36"/>
  <c r="L37" i="36" s="1"/>
  <c r="H37" i="36"/>
  <c r="O37" i="36" s="1"/>
  <c r="H35" i="36"/>
  <c r="O35" i="36" s="1"/>
  <c r="K35" i="36"/>
  <c r="R35" i="36" s="1"/>
  <c r="I35" i="36"/>
  <c r="P35" i="36" s="1"/>
  <c r="G35" i="36"/>
  <c r="N35" i="36" s="1"/>
  <c r="E35" i="36"/>
  <c r="L35" i="36" s="1"/>
  <c r="J35" i="36"/>
  <c r="Q35" i="36" s="1"/>
  <c r="F35" i="36"/>
  <c r="M35" i="36" s="1"/>
  <c r="J39" i="36"/>
  <c r="Q39" i="36" s="1"/>
  <c r="H39" i="36"/>
  <c r="O39" i="36" s="1"/>
  <c r="F39" i="36"/>
  <c r="M39" i="36" s="1"/>
  <c r="K39" i="36"/>
  <c r="R39" i="36" s="1"/>
  <c r="I39" i="36"/>
  <c r="P39" i="36" s="1"/>
  <c r="G39" i="36"/>
  <c r="N39" i="36" s="1"/>
  <c r="E39" i="36"/>
  <c r="L39" i="36" s="1"/>
  <c r="F41" i="36"/>
  <c r="M41" i="36" s="1"/>
  <c r="K41" i="36"/>
  <c r="R41" i="36" s="1"/>
  <c r="I41" i="36"/>
  <c r="P41" i="36" s="1"/>
  <c r="G41" i="36"/>
  <c r="N41" i="36" s="1"/>
  <c r="E41" i="36"/>
  <c r="L41" i="36" s="1"/>
  <c r="J41" i="36"/>
  <c r="Q41" i="36" s="1"/>
  <c r="H41" i="36"/>
  <c r="O41" i="36" s="1"/>
  <c r="BA2179" i="14"/>
  <c r="AZ2179" i="14"/>
  <c r="BA2178" i="14"/>
  <c r="AZ2178" i="14"/>
  <c r="BA2177" i="14"/>
  <c r="AZ2177" i="14"/>
  <c r="BA2176" i="14"/>
  <c r="AZ2176" i="14"/>
  <c r="BA2175" i="14"/>
  <c r="AZ2175" i="14"/>
  <c r="BA2174" i="14"/>
  <c r="AZ2174" i="14"/>
  <c r="BA2173" i="14"/>
  <c r="AZ2173" i="14"/>
  <c r="BA2172" i="14"/>
  <c r="AZ2172" i="14"/>
  <c r="BA2171" i="14"/>
  <c r="AZ2171" i="14"/>
  <c r="BA2170" i="14"/>
  <c r="AZ2170" i="14"/>
  <c r="BA2169" i="14"/>
  <c r="AZ2169" i="14"/>
  <c r="BA2168" i="14"/>
  <c r="AZ2168" i="14"/>
  <c r="BA2167" i="14"/>
  <c r="AZ2167" i="14"/>
  <c r="AZ2166" i="14"/>
  <c r="BA2165" i="14"/>
  <c r="AZ2165" i="14"/>
  <c r="BA2164" i="14"/>
  <c r="AZ2164" i="14"/>
  <c r="BA2163" i="14"/>
  <c r="BA2162" i="14"/>
  <c r="AZ2162" i="14"/>
  <c r="BA2161" i="14"/>
  <c r="BA2160" i="14"/>
  <c r="AZ2160" i="14"/>
  <c r="BA2159" i="14"/>
  <c r="AZ2159" i="14"/>
  <c r="BA2158" i="14"/>
  <c r="AZ2158" i="14"/>
  <c r="BA2157" i="14"/>
  <c r="AZ2157" i="14"/>
  <c r="BA2156" i="14"/>
  <c r="AZ2156" i="14"/>
  <c r="BA2155" i="14"/>
  <c r="AZ2155" i="14"/>
  <c r="BA2154" i="14"/>
  <c r="AZ2154" i="14"/>
  <c r="BA2153" i="14"/>
  <c r="AZ2153" i="14"/>
  <c r="BA2152" i="14"/>
  <c r="AZ2152" i="14"/>
  <c r="BA2151" i="14"/>
  <c r="AZ2151" i="14"/>
  <c r="BA2150" i="14"/>
  <c r="AZ2150" i="14"/>
  <c r="BA2149" i="14"/>
  <c r="AZ2149" i="14"/>
  <c r="BA2148" i="14"/>
  <c r="AZ2148" i="14"/>
  <c r="BA2147" i="14"/>
  <c r="AZ2147" i="14"/>
  <c r="BA2146" i="14"/>
  <c r="AZ2146" i="14"/>
  <c r="BA2145" i="14"/>
  <c r="AZ2145" i="14"/>
  <c r="BA2144" i="14"/>
  <c r="AZ2144" i="14"/>
  <c r="BA2143" i="14"/>
  <c r="AZ2143" i="14"/>
  <c r="BA2142" i="14"/>
  <c r="AZ2142" i="14"/>
  <c r="BA2141" i="14"/>
  <c r="AZ2141" i="14"/>
  <c r="BA2140" i="14"/>
  <c r="AZ2140" i="14"/>
  <c r="BA2139" i="14"/>
  <c r="AZ2139" i="14"/>
  <c r="BA2138" i="14"/>
  <c r="AZ2138" i="14"/>
  <c r="AZ2137" i="14"/>
  <c r="BA2136" i="14"/>
  <c r="AZ2136" i="14"/>
  <c r="BA2135" i="14"/>
  <c r="AZ2135" i="14"/>
  <c r="BA2134" i="14"/>
  <c r="AZ2134" i="14"/>
  <c r="BA2133" i="14"/>
  <c r="AZ2133" i="14"/>
  <c r="BA2132" i="14"/>
  <c r="AZ2132" i="14"/>
  <c r="BA2131" i="14"/>
  <c r="AZ2131" i="14"/>
  <c r="AZ2130" i="14"/>
  <c r="BA2129" i="14"/>
  <c r="AZ2129" i="14"/>
  <c r="BA2128" i="14"/>
  <c r="AZ2128" i="14"/>
  <c r="BA2127" i="14"/>
  <c r="AZ2127" i="14"/>
  <c r="BA2126" i="14"/>
  <c r="AZ2126" i="14"/>
  <c r="BA2125" i="14"/>
  <c r="AZ2125" i="14"/>
  <c r="BA2124" i="14"/>
  <c r="AZ2124" i="14"/>
  <c r="BA2123" i="14"/>
  <c r="AZ2123" i="14"/>
  <c r="BA2122" i="14"/>
  <c r="AZ2122" i="14"/>
  <c r="BA2121" i="14"/>
  <c r="AZ2121" i="14"/>
  <c r="BA2120" i="14"/>
  <c r="AZ2120" i="14"/>
  <c r="BA2119" i="14"/>
  <c r="AZ2119" i="14"/>
  <c r="BA2118" i="14"/>
  <c r="AZ2118" i="14"/>
  <c r="BA2117" i="14"/>
  <c r="AZ2117" i="14"/>
  <c r="BA2116" i="14"/>
  <c r="AZ2116" i="14"/>
  <c r="BA2115" i="14"/>
  <c r="AZ2115" i="14"/>
  <c r="BA2114" i="14"/>
  <c r="AZ2114" i="14"/>
  <c r="BA2113" i="14"/>
  <c r="AZ2113" i="14"/>
  <c r="BA2111" i="14"/>
  <c r="BA2109" i="14"/>
  <c r="AZ2109" i="14"/>
  <c r="BA2108" i="14"/>
  <c r="AZ2108" i="14"/>
  <c r="AZ2107" i="14"/>
  <c r="BA2106" i="14"/>
  <c r="AZ2106" i="14"/>
  <c r="BA2105" i="14"/>
  <c r="AZ2105" i="14"/>
  <c r="BA2104" i="14"/>
  <c r="AZ2104" i="14"/>
  <c r="BA2103" i="14"/>
  <c r="AZ2103" i="14"/>
  <c r="BA2102" i="14"/>
  <c r="AZ2102" i="14"/>
  <c r="BA2101" i="14"/>
  <c r="AZ2101" i="14"/>
  <c r="BA2100" i="14"/>
  <c r="AZ2100" i="14"/>
  <c r="BA2099" i="14"/>
  <c r="AZ2099" i="14"/>
  <c r="BA2098" i="14"/>
  <c r="AZ2098" i="14"/>
  <c r="BA2097" i="14"/>
  <c r="AZ2097" i="14"/>
  <c r="BA2096" i="14"/>
  <c r="AZ2096" i="14"/>
  <c r="BA2095" i="14"/>
  <c r="AZ2095" i="14"/>
  <c r="BA2094" i="14"/>
  <c r="AZ2094" i="14"/>
  <c r="BA2093" i="14"/>
  <c r="AZ2093" i="14"/>
  <c r="BA2092" i="14"/>
  <c r="AZ2092" i="14"/>
  <c r="AZ2091" i="14"/>
  <c r="AZ2090" i="14"/>
  <c r="BA2089" i="14"/>
  <c r="AZ2089" i="14"/>
  <c r="BA2088" i="14"/>
  <c r="AZ2088" i="14"/>
  <c r="BA2087" i="14"/>
  <c r="AZ2087" i="14"/>
  <c r="BA2086" i="14"/>
  <c r="AZ2086" i="14"/>
  <c r="BA2085" i="14"/>
  <c r="AZ2085" i="14"/>
  <c r="BA2084" i="14"/>
  <c r="AZ2084" i="14"/>
  <c r="BA2083" i="14"/>
  <c r="AZ2083" i="14"/>
  <c r="BA2082" i="14"/>
  <c r="AZ2082" i="14"/>
  <c r="BA2081" i="14"/>
  <c r="AZ2081" i="14"/>
  <c r="BA2080" i="14"/>
  <c r="AZ2080" i="14"/>
  <c r="BA2079" i="14"/>
  <c r="AZ2079" i="14"/>
  <c r="BA2078" i="14"/>
  <c r="AZ2078" i="14"/>
  <c r="BA2077" i="14"/>
  <c r="AZ2077" i="14"/>
  <c r="BA2076" i="14"/>
  <c r="AZ2076" i="14"/>
  <c r="BA2075" i="14"/>
  <c r="AZ2075" i="14"/>
  <c r="BA2074" i="14"/>
  <c r="AZ2074" i="14"/>
  <c r="BA2073" i="14"/>
  <c r="AZ2073" i="14"/>
  <c r="BA2072" i="14"/>
  <c r="AZ2072" i="14"/>
  <c r="BA2071" i="14"/>
  <c r="AZ2071" i="14"/>
  <c r="BA2070" i="14"/>
  <c r="AZ2070" i="14"/>
  <c r="BA2069" i="14"/>
  <c r="AZ2069" i="14"/>
  <c r="BA2068" i="14"/>
  <c r="AZ2068" i="14"/>
  <c r="BA2067" i="14"/>
  <c r="BA2066" i="14"/>
  <c r="AZ2066" i="14"/>
  <c r="BA2065" i="14"/>
  <c r="BA2064" i="14"/>
  <c r="AZ2064" i="14"/>
  <c r="AZ2063" i="14"/>
  <c r="BA2062" i="14"/>
  <c r="AZ2062" i="14"/>
  <c r="BA2061" i="14"/>
  <c r="AZ2061" i="14"/>
  <c r="BA2060" i="14"/>
  <c r="AZ2060" i="14"/>
  <c r="BA2059" i="14"/>
  <c r="AZ2059" i="14"/>
  <c r="BA2058" i="14"/>
  <c r="AZ2058" i="14"/>
  <c r="BA2057" i="14"/>
  <c r="AZ2057" i="14"/>
  <c r="BA2056" i="14"/>
  <c r="AZ2056" i="14"/>
  <c r="BA2055" i="14"/>
  <c r="AZ2055" i="14"/>
  <c r="BA2054" i="14"/>
  <c r="AZ2054" i="14"/>
  <c r="BA2053" i="14"/>
  <c r="AZ2053" i="14"/>
  <c r="BA2052" i="14"/>
  <c r="AZ2052" i="14"/>
  <c r="BA2051" i="14"/>
  <c r="AZ2051" i="14"/>
  <c r="BA2050" i="14"/>
  <c r="AZ2050" i="14"/>
  <c r="BA2049" i="14"/>
  <c r="AZ2049" i="14"/>
  <c r="BA2048" i="14"/>
  <c r="AZ2048" i="14"/>
  <c r="BA2047" i="14"/>
  <c r="AZ2047" i="14"/>
  <c r="BA2046" i="14"/>
  <c r="AZ2046" i="14"/>
  <c r="BA2045" i="14"/>
  <c r="AZ2045" i="14"/>
  <c r="BA2044" i="14"/>
  <c r="AZ2044" i="14"/>
  <c r="AZ2043" i="14"/>
  <c r="AZ2042" i="14"/>
  <c r="BA2041" i="14"/>
  <c r="AZ2041" i="14"/>
  <c r="BA2040" i="14"/>
  <c r="AZ2040" i="14"/>
  <c r="BA2039" i="14"/>
  <c r="AZ2039" i="14"/>
  <c r="BA2038" i="14"/>
  <c r="AZ2038" i="14"/>
  <c r="AZ2037" i="14"/>
  <c r="BA2036" i="14"/>
  <c r="AZ2036" i="14"/>
  <c r="BA2035" i="14"/>
  <c r="AZ2035" i="14"/>
  <c r="BA2034" i="14"/>
  <c r="AZ2034" i="14"/>
  <c r="BA2033" i="14"/>
  <c r="AZ2033" i="14"/>
  <c r="BA2032" i="14"/>
  <c r="AZ2032" i="14"/>
  <c r="BA2031" i="14"/>
  <c r="AZ2031" i="14"/>
  <c r="BA2030" i="14"/>
  <c r="AZ2030" i="14"/>
  <c r="AZ2029" i="14"/>
  <c r="AZ2028" i="14"/>
  <c r="BA2027" i="14"/>
  <c r="AZ2027" i="14"/>
  <c r="BA2026" i="14"/>
  <c r="AZ2026" i="14"/>
  <c r="BA2025" i="14"/>
  <c r="BA2024" i="14"/>
  <c r="BA2023" i="14"/>
  <c r="AZ2023" i="14"/>
  <c r="BA2022" i="14"/>
  <c r="AZ2022" i="14"/>
  <c r="BA2021" i="14"/>
  <c r="AZ2021" i="14"/>
  <c r="BA2020" i="14"/>
  <c r="AZ2020" i="14"/>
  <c r="AZ2019" i="14"/>
  <c r="AZ2018" i="14"/>
  <c r="AZ2017" i="14"/>
  <c r="BA2016" i="14"/>
  <c r="AZ2016" i="14"/>
  <c r="BA2015" i="14"/>
  <c r="AZ2015" i="14"/>
  <c r="AZ2014" i="14"/>
  <c r="BA2013" i="14"/>
  <c r="AZ2013" i="14"/>
  <c r="BA2012" i="14"/>
  <c r="AZ2012" i="14"/>
  <c r="BA2011" i="14"/>
  <c r="AZ2011" i="14"/>
  <c r="BA2010" i="14"/>
  <c r="AZ2010" i="14"/>
  <c r="BA2009" i="14"/>
  <c r="AZ2009" i="14"/>
  <c r="BA2008" i="14"/>
  <c r="AZ2008" i="14"/>
  <c r="BA2007" i="14"/>
  <c r="AZ2007" i="14"/>
  <c r="BA2006" i="14"/>
  <c r="AZ2006" i="14"/>
  <c r="BA2005" i="14"/>
  <c r="AZ2005" i="14"/>
  <c r="BA2004" i="14"/>
  <c r="AZ2004" i="14"/>
  <c r="BA2003" i="14"/>
  <c r="AZ2003" i="14"/>
  <c r="BA2002" i="14"/>
  <c r="AZ2002" i="14"/>
  <c r="BA2001" i="14"/>
  <c r="AZ2001" i="14"/>
  <c r="BA2000" i="14"/>
  <c r="AZ2000" i="14"/>
  <c r="BA1999" i="14"/>
  <c r="AZ1999" i="14"/>
  <c r="BA1998" i="14"/>
  <c r="BA1997" i="14"/>
  <c r="AZ1997" i="14"/>
  <c r="BA1996" i="14"/>
  <c r="AZ1996" i="14"/>
  <c r="BA1995" i="14"/>
  <c r="AZ1995" i="14"/>
  <c r="BA1994" i="14"/>
  <c r="AZ1994" i="14"/>
  <c r="BA1993" i="14"/>
  <c r="AZ1993" i="14"/>
  <c r="BA1992" i="14"/>
  <c r="AZ1992" i="14"/>
  <c r="BA1991" i="14"/>
  <c r="AZ1991" i="14"/>
  <c r="BA1990" i="14"/>
  <c r="AZ1990" i="14"/>
  <c r="BA1989" i="14"/>
  <c r="AZ1989" i="14"/>
  <c r="BA1988" i="14"/>
  <c r="AZ1988" i="14"/>
  <c r="BA1987" i="14"/>
  <c r="AZ1987" i="14"/>
  <c r="BA1986" i="14"/>
  <c r="AZ1986" i="14"/>
  <c r="BA1985" i="14"/>
  <c r="AZ1985" i="14"/>
  <c r="BA1984" i="14"/>
  <c r="AZ1984" i="14"/>
  <c r="BA1983" i="14"/>
  <c r="AZ1983" i="14"/>
  <c r="BA1982" i="14"/>
  <c r="AZ1982" i="14"/>
  <c r="BA1981" i="14"/>
  <c r="AZ1981" i="14"/>
  <c r="BA1980" i="14"/>
  <c r="AZ1980" i="14"/>
  <c r="BA1979" i="14"/>
  <c r="AZ1979" i="14"/>
  <c r="BA1978" i="14"/>
  <c r="AZ1978" i="14"/>
  <c r="BA1977" i="14"/>
  <c r="AZ1977" i="14"/>
  <c r="BA1976" i="14"/>
  <c r="AZ1976" i="14"/>
  <c r="BA1975" i="14"/>
  <c r="AZ1975" i="14"/>
  <c r="BA1974" i="14"/>
  <c r="AZ1974" i="14"/>
  <c r="BA1973" i="14"/>
  <c r="AZ1973" i="14"/>
  <c r="BA1972" i="14"/>
  <c r="AZ1972" i="14"/>
  <c r="BA1971" i="14"/>
  <c r="AZ1971" i="14"/>
  <c r="BA1970" i="14"/>
  <c r="AZ1970" i="14"/>
  <c r="BA1969" i="14"/>
  <c r="AZ1969" i="14"/>
  <c r="BA1968" i="14"/>
  <c r="AZ1968" i="14"/>
  <c r="BA1967" i="14"/>
  <c r="AZ1967" i="14"/>
  <c r="BA1966" i="14"/>
  <c r="AZ1966" i="14"/>
  <c r="BA1965" i="14"/>
  <c r="AZ1965" i="14"/>
  <c r="BA1964" i="14"/>
  <c r="AZ1964" i="14"/>
  <c r="BA1963" i="14"/>
  <c r="AZ1963" i="14"/>
  <c r="BA1962" i="14"/>
  <c r="AZ1962" i="14"/>
  <c r="BA1961" i="14"/>
  <c r="AZ1961" i="14"/>
  <c r="BA1960" i="14"/>
  <c r="AZ1960" i="14"/>
  <c r="BA1959" i="14"/>
  <c r="AZ1959" i="14"/>
  <c r="BA1958" i="14"/>
  <c r="AZ1958" i="14"/>
  <c r="AZ1957" i="14"/>
  <c r="BA1956" i="14"/>
  <c r="AZ1956" i="14"/>
  <c r="BA1955" i="14"/>
  <c r="AZ1955" i="14"/>
  <c r="BA1954" i="14"/>
  <c r="AZ1954" i="14"/>
  <c r="BA1953" i="14"/>
  <c r="AZ1953" i="14"/>
  <c r="BA1952" i="14"/>
  <c r="AZ1952" i="14"/>
  <c r="BA1951" i="14"/>
  <c r="AZ1951" i="14"/>
  <c r="BA1950" i="14"/>
  <c r="AZ1950" i="14"/>
  <c r="BA1949" i="14"/>
  <c r="AZ1949" i="14"/>
  <c r="BA1948" i="14"/>
  <c r="AZ1948" i="14"/>
  <c r="AZ1947" i="14"/>
  <c r="BA1946" i="14"/>
  <c r="AZ1946" i="14"/>
  <c r="BA1945" i="14"/>
  <c r="AZ1945" i="14"/>
  <c r="BA1944" i="14"/>
  <c r="AZ1944" i="14"/>
  <c r="BA1943" i="14"/>
  <c r="AZ1943" i="14"/>
  <c r="BA1942" i="14"/>
  <c r="AZ1942" i="14"/>
  <c r="BA1941" i="14"/>
  <c r="AZ1941" i="14"/>
  <c r="BA1940" i="14"/>
  <c r="AZ1940" i="14"/>
  <c r="BA1939" i="14"/>
  <c r="AZ1939" i="14"/>
  <c r="BA1938" i="14"/>
  <c r="AZ1938" i="14"/>
  <c r="BA1937" i="14"/>
  <c r="AZ1937" i="14"/>
  <c r="BA1936" i="14"/>
  <c r="AZ1936" i="14"/>
  <c r="BA1935" i="14"/>
  <c r="AZ1935" i="14"/>
  <c r="BA1934" i="14"/>
  <c r="AZ1934" i="14"/>
  <c r="BA1933" i="14"/>
  <c r="AZ1933" i="14"/>
  <c r="BA1932" i="14"/>
  <c r="AZ1932" i="14"/>
  <c r="BA1931" i="14"/>
  <c r="AZ1931" i="14"/>
  <c r="BA1930" i="14"/>
  <c r="AZ1930" i="14"/>
  <c r="BA1929" i="14"/>
  <c r="AZ1929" i="14"/>
  <c r="BA1928" i="14"/>
  <c r="AZ1928" i="14"/>
  <c r="BA1927" i="14"/>
  <c r="AZ1927" i="14"/>
  <c r="BA1926" i="14"/>
  <c r="AZ1926" i="14"/>
  <c r="BA1925" i="14"/>
  <c r="AZ1925" i="14"/>
  <c r="BA1924" i="14"/>
  <c r="AZ1924" i="14"/>
  <c r="BA1923" i="14"/>
  <c r="AZ1923" i="14"/>
  <c r="BA1922" i="14"/>
  <c r="AZ1922" i="14"/>
  <c r="BA1921" i="14"/>
  <c r="AZ1921" i="14"/>
  <c r="BA1920" i="14"/>
  <c r="AZ1920" i="14"/>
  <c r="BA1919" i="14"/>
  <c r="AZ1919" i="14"/>
  <c r="BA1918" i="14"/>
  <c r="AZ1918" i="14"/>
  <c r="BA1917" i="14"/>
  <c r="AZ1917" i="14"/>
  <c r="BA1916" i="14"/>
  <c r="BA1915" i="14"/>
  <c r="AZ1915" i="14"/>
  <c r="BA1912" i="14"/>
  <c r="AZ1912" i="14"/>
  <c r="BA1911" i="14"/>
  <c r="BA1910" i="14"/>
  <c r="AZ1910" i="14"/>
  <c r="BA1909" i="14"/>
  <c r="AZ1909" i="14"/>
  <c r="BA1908" i="14"/>
  <c r="AZ1908" i="14"/>
  <c r="BA1907" i="14"/>
  <c r="AZ1907" i="14"/>
  <c r="BA1906" i="14"/>
  <c r="AZ1906" i="14"/>
  <c r="BA1905" i="14"/>
  <c r="AZ1905" i="14"/>
  <c r="BA1904" i="14"/>
  <c r="AZ1904" i="14"/>
  <c r="BA1903" i="14"/>
  <c r="AZ1903" i="14"/>
  <c r="BA1902" i="14"/>
  <c r="AZ1902" i="14"/>
  <c r="BA1901" i="14"/>
  <c r="AZ1901" i="14"/>
  <c r="BA1900" i="14"/>
  <c r="AZ1900" i="14"/>
  <c r="BA1899" i="14"/>
  <c r="AZ1899" i="14"/>
  <c r="BA1898" i="14"/>
  <c r="AZ1898" i="14"/>
  <c r="BA1897" i="14"/>
  <c r="AZ1897" i="14"/>
  <c r="BA1896" i="14"/>
  <c r="AZ1896" i="14"/>
  <c r="BA1895" i="14"/>
  <c r="AZ1895" i="14"/>
  <c r="BA1894" i="14"/>
  <c r="AZ1894" i="14"/>
  <c r="BA1893" i="14"/>
  <c r="AZ1893" i="14"/>
  <c r="BA1892" i="14"/>
  <c r="AZ1892" i="14"/>
  <c r="BA1891" i="14"/>
  <c r="AZ1891" i="14"/>
  <c r="BA1890" i="14"/>
  <c r="AZ1890" i="14"/>
  <c r="BA1889" i="14"/>
  <c r="AZ1889" i="14"/>
  <c r="BA1888" i="14"/>
  <c r="AZ1888" i="14"/>
  <c r="BA1886" i="14"/>
  <c r="BA1885" i="14"/>
  <c r="AZ1885" i="14"/>
  <c r="BA1884" i="14"/>
  <c r="AZ1884" i="14"/>
  <c r="BA1883" i="14"/>
  <c r="AZ1883" i="14"/>
  <c r="BA1882" i="14"/>
  <c r="AZ1882" i="14"/>
  <c r="BA1881" i="14"/>
  <c r="AZ1881" i="14"/>
  <c r="BA1880" i="14"/>
  <c r="AZ1880" i="14"/>
  <c r="BA1879" i="14"/>
  <c r="AZ1879" i="14"/>
  <c r="BA1878" i="14"/>
  <c r="AZ1878" i="14"/>
  <c r="BA1877" i="14"/>
  <c r="AZ1877" i="14"/>
  <c r="BA1876" i="14"/>
  <c r="AZ1876" i="14"/>
  <c r="BA1875" i="14"/>
  <c r="AZ1875" i="14"/>
  <c r="BA1874" i="14"/>
  <c r="AZ1874" i="14"/>
  <c r="BA1873" i="14"/>
  <c r="AZ1873" i="14"/>
  <c r="BA1872" i="14"/>
  <c r="AZ1872" i="14"/>
  <c r="BA1871" i="14"/>
  <c r="AZ1871" i="14"/>
  <c r="BA1870" i="14"/>
  <c r="AZ1870" i="14"/>
  <c r="BA1869" i="14"/>
  <c r="AZ1869" i="14"/>
  <c r="BA1868" i="14"/>
  <c r="AZ1868" i="14"/>
  <c r="BA1867" i="14"/>
  <c r="AZ1867" i="14"/>
  <c r="BA1866" i="14"/>
  <c r="AZ1866" i="14"/>
  <c r="BA1865" i="14"/>
  <c r="AZ1865" i="14"/>
  <c r="BA1864" i="14"/>
  <c r="AZ1864" i="14"/>
  <c r="BA1863" i="14"/>
  <c r="AZ1863" i="14"/>
  <c r="BA1862" i="14"/>
  <c r="AZ1862" i="14"/>
  <c r="BA1861" i="14"/>
  <c r="AZ1861" i="14"/>
  <c r="BA1860" i="14"/>
  <c r="AZ1860" i="14"/>
  <c r="BA1859" i="14"/>
  <c r="AZ1859" i="14"/>
  <c r="BA1858" i="14"/>
  <c r="AZ1858" i="14"/>
  <c r="BA1857" i="14"/>
  <c r="AZ1857" i="14"/>
  <c r="BA1856" i="14"/>
  <c r="AZ1856" i="14"/>
  <c r="BA1855" i="14"/>
  <c r="AZ1855" i="14"/>
  <c r="BA1854" i="14"/>
  <c r="AZ1854" i="14"/>
  <c r="BA1853" i="14"/>
  <c r="AZ1853" i="14"/>
  <c r="BA1852" i="14"/>
  <c r="AZ1852" i="14"/>
  <c r="BA1851" i="14"/>
  <c r="AZ1851" i="14"/>
  <c r="BA1850" i="14"/>
  <c r="AZ1850" i="14"/>
  <c r="BA1849" i="14"/>
  <c r="AZ1849" i="14"/>
  <c r="BA1848" i="14"/>
  <c r="AZ1848" i="14"/>
  <c r="BA1847" i="14"/>
  <c r="BA1846" i="14"/>
  <c r="AZ1846" i="14"/>
  <c r="BA1845" i="14"/>
  <c r="AZ1845" i="14"/>
  <c r="BA1844" i="14"/>
  <c r="AZ1844" i="14"/>
  <c r="BA1843" i="14"/>
  <c r="AZ1843" i="14"/>
  <c r="BA1842" i="14"/>
  <c r="AZ1842" i="14"/>
  <c r="BA1841" i="14"/>
  <c r="AZ1841" i="14"/>
  <c r="AZ1840" i="14"/>
  <c r="AZ1839" i="14"/>
  <c r="AZ1838" i="14"/>
  <c r="BA1837" i="14"/>
  <c r="AZ1837" i="14"/>
  <c r="BA1836" i="14"/>
  <c r="AZ1836" i="14"/>
  <c r="BA1835" i="14"/>
  <c r="AZ1835" i="14"/>
  <c r="BA1834" i="14"/>
  <c r="AZ1834" i="14"/>
  <c r="BA1833" i="14"/>
  <c r="AZ1833" i="14"/>
  <c r="BA1832" i="14"/>
  <c r="AZ1832" i="14"/>
  <c r="BA1831" i="14"/>
  <c r="AZ1831" i="14"/>
  <c r="BA1830" i="14"/>
  <c r="AZ1830" i="14"/>
  <c r="BA1829" i="14"/>
  <c r="AZ1829" i="14"/>
  <c r="BA1828" i="14"/>
  <c r="AZ1828" i="14"/>
  <c r="BA1827" i="14"/>
  <c r="AZ1827" i="14"/>
  <c r="BA1826" i="14"/>
  <c r="AZ1826" i="14"/>
  <c r="BA1824" i="14"/>
  <c r="AZ1824" i="14"/>
  <c r="BA1823" i="14"/>
  <c r="AZ1823" i="14"/>
  <c r="BA1822" i="14"/>
  <c r="AZ1822" i="14"/>
  <c r="BA1821" i="14"/>
  <c r="AZ1821" i="14"/>
  <c r="BA1820" i="14"/>
  <c r="AZ1820" i="14"/>
  <c r="BA1819" i="14"/>
  <c r="AZ1819" i="14"/>
  <c r="BA1818" i="14"/>
  <c r="AZ1818" i="14"/>
  <c r="BA1817" i="14"/>
  <c r="AZ1817" i="14"/>
  <c r="BA1816" i="14"/>
  <c r="BA1815" i="14"/>
  <c r="AZ1815" i="14"/>
  <c r="BA1814" i="14"/>
  <c r="AZ1814" i="14"/>
  <c r="BA1813" i="14"/>
  <c r="AZ1813" i="14"/>
  <c r="BA1812" i="14"/>
  <c r="AZ1812" i="14"/>
  <c r="BA1811" i="14"/>
  <c r="AZ1811" i="14"/>
  <c r="BA1810" i="14"/>
  <c r="AZ1810" i="14"/>
  <c r="BA1809" i="14"/>
  <c r="AZ1809" i="14"/>
  <c r="BA1808" i="14"/>
  <c r="AZ1808" i="14"/>
  <c r="BA1807" i="14"/>
  <c r="AZ1807" i="14"/>
  <c r="BA1806" i="14"/>
  <c r="AZ1806" i="14"/>
  <c r="BA1805" i="14"/>
  <c r="AZ1805" i="14"/>
  <c r="BA1804" i="14"/>
  <c r="AZ1804" i="14"/>
  <c r="BA1803" i="14"/>
  <c r="AZ1803" i="14"/>
  <c r="BA1802" i="14"/>
  <c r="AZ1802" i="14"/>
  <c r="BA1801" i="14"/>
  <c r="AZ1801" i="14"/>
  <c r="BA1800" i="14"/>
  <c r="AZ1800" i="14"/>
  <c r="BA1799" i="14"/>
  <c r="AZ1799" i="14"/>
  <c r="BA1798" i="14"/>
  <c r="AZ1798" i="14"/>
  <c r="BA1797" i="14"/>
  <c r="AZ1797" i="14"/>
  <c r="BA1796" i="14"/>
  <c r="AZ1796" i="14"/>
  <c r="BA1795" i="14"/>
  <c r="AZ1795" i="14"/>
  <c r="BA1794" i="14"/>
  <c r="AZ1794" i="14"/>
  <c r="BA1793" i="14"/>
  <c r="AZ1793" i="14"/>
  <c r="BA1792" i="14"/>
  <c r="AZ1792" i="14"/>
  <c r="BA1791" i="14"/>
  <c r="AZ1791" i="14"/>
  <c r="BA1790" i="14"/>
  <c r="AZ1790" i="14"/>
  <c r="BA1789" i="14"/>
  <c r="AZ1789" i="14"/>
  <c r="BA1788" i="14"/>
  <c r="AZ1788" i="14"/>
  <c r="BA1787" i="14"/>
  <c r="AZ1787" i="14"/>
  <c r="BA1786" i="14"/>
  <c r="AZ1786" i="14"/>
  <c r="BA1785" i="14"/>
  <c r="AZ1785" i="14"/>
  <c r="BA1784" i="14"/>
  <c r="AZ1784" i="14"/>
  <c r="BA1783" i="14"/>
  <c r="AZ1783" i="14"/>
  <c r="BA1782" i="14"/>
  <c r="AZ1782" i="14"/>
  <c r="BA1781" i="14"/>
  <c r="AZ1781" i="14"/>
  <c r="BA1780" i="14"/>
  <c r="AZ1780" i="14"/>
  <c r="BA1779" i="14"/>
  <c r="AZ1779" i="14"/>
  <c r="BA1778" i="14"/>
  <c r="AZ1778" i="14"/>
  <c r="BA1777" i="14"/>
  <c r="AZ1777" i="14"/>
  <c r="BA1776" i="14"/>
  <c r="AZ1776" i="14"/>
  <c r="BA1775" i="14"/>
  <c r="AZ1775" i="14"/>
  <c r="BA1774" i="14"/>
  <c r="AZ1774" i="14"/>
  <c r="BA1773" i="14"/>
  <c r="AZ1773" i="14"/>
  <c r="BA1772" i="14"/>
  <c r="AZ1772" i="14"/>
  <c r="BA1771" i="14"/>
  <c r="AZ1771" i="14"/>
  <c r="BA1770" i="14"/>
  <c r="AZ1770" i="14"/>
  <c r="BA1769" i="14"/>
  <c r="AZ1769" i="14"/>
  <c r="BA1768" i="14"/>
  <c r="AZ1768" i="14"/>
  <c r="BA1767" i="14"/>
  <c r="AZ1767" i="14"/>
  <c r="BA1766" i="14"/>
  <c r="AZ1766" i="14"/>
  <c r="BA1765" i="14"/>
  <c r="AZ1765" i="14"/>
  <c r="BA1764" i="14"/>
  <c r="AZ1764" i="14"/>
  <c r="BA1763" i="14"/>
  <c r="AZ1763" i="14"/>
  <c r="BA1762" i="14"/>
  <c r="AZ1762" i="14"/>
  <c r="BA1761" i="14"/>
  <c r="AZ1761" i="14"/>
  <c r="BA1760" i="14"/>
  <c r="AZ1760" i="14"/>
  <c r="BA1759" i="14"/>
  <c r="AZ1759" i="14"/>
  <c r="BA1758" i="14"/>
  <c r="AZ1758" i="14"/>
  <c r="BA1757" i="14"/>
  <c r="AZ1757" i="14"/>
  <c r="BA1756" i="14"/>
  <c r="AZ1756" i="14"/>
  <c r="BA1755" i="14"/>
  <c r="AZ1755" i="14"/>
  <c r="BA1754" i="14"/>
  <c r="AZ1754" i="14"/>
  <c r="BA1753" i="14"/>
  <c r="AZ1753" i="14"/>
  <c r="BA1752" i="14"/>
  <c r="AZ1752" i="14"/>
  <c r="BA1751" i="14"/>
  <c r="AZ1751" i="14"/>
  <c r="BA1750" i="14"/>
  <c r="AZ1750" i="14"/>
  <c r="BA1749" i="14"/>
  <c r="AZ1749" i="14"/>
  <c r="BA1748" i="14"/>
  <c r="AZ1748" i="14"/>
  <c r="BA1747" i="14"/>
  <c r="AZ1747" i="14"/>
  <c r="BA1746" i="14"/>
  <c r="AZ1746" i="14"/>
  <c r="BA1745" i="14"/>
  <c r="AZ1745" i="14"/>
  <c r="BA1744" i="14"/>
  <c r="AZ1744" i="14"/>
  <c r="BA1743" i="14"/>
  <c r="AZ1743" i="14"/>
  <c r="BA1742" i="14"/>
  <c r="AZ1742" i="14"/>
  <c r="BA1741" i="14"/>
  <c r="AZ1741" i="14"/>
  <c r="BA1740" i="14"/>
  <c r="AZ1740" i="14"/>
  <c r="BA1739" i="14"/>
  <c r="AZ1739" i="14"/>
  <c r="BA1738" i="14"/>
  <c r="AZ1738" i="14"/>
  <c r="BA1737" i="14"/>
  <c r="AZ1737" i="14"/>
  <c r="BA1736" i="14"/>
  <c r="AZ1736" i="14"/>
  <c r="BA1735" i="14"/>
  <c r="AZ1735" i="14"/>
  <c r="BA1734" i="14"/>
  <c r="AZ1734" i="14"/>
  <c r="BA1733" i="14"/>
  <c r="AZ1733" i="14"/>
  <c r="BA1732" i="14"/>
  <c r="AZ1732" i="14"/>
  <c r="BA1731" i="14"/>
  <c r="AZ1731" i="14"/>
  <c r="BA1730" i="14"/>
  <c r="AZ1730" i="14"/>
  <c r="BA1729" i="14"/>
  <c r="AZ1729" i="14"/>
  <c r="BA1728" i="14"/>
  <c r="AZ1728" i="14"/>
  <c r="BA1727" i="14"/>
  <c r="AZ1727" i="14"/>
  <c r="BA1725" i="14"/>
  <c r="AZ1725" i="14"/>
  <c r="BA1724" i="14"/>
  <c r="AZ1724" i="14"/>
  <c r="BA1723" i="14"/>
  <c r="AZ1723" i="14"/>
  <c r="BA1722" i="14"/>
  <c r="AZ1722" i="14"/>
  <c r="BA1721" i="14"/>
  <c r="AZ1721" i="14"/>
  <c r="BA1720" i="14"/>
  <c r="AZ1720" i="14"/>
  <c r="BA1719" i="14"/>
  <c r="AZ1719" i="14"/>
  <c r="BA1718" i="14"/>
  <c r="AZ1718" i="14"/>
  <c r="BA1717" i="14"/>
  <c r="AZ1717" i="14"/>
  <c r="BA1716" i="14"/>
  <c r="AZ1716" i="14"/>
  <c r="BA1715" i="14"/>
  <c r="AZ1715" i="14"/>
  <c r="BA1714" i="14"/>
  <c r="AZ1714" i="14"/>
  <c r="BA1713" i="14"/>
  <c r="AZ1713" i="14"/>
  <c r="BA1712" i="14"/>
  <c r="AZ1712" i="14"/>
  <c r="BA1711" i="14"/>
  <c r="AZ1711" i="14"/>
  <c r="BA1710" i="14"/>
  <c r="AZ1710" i="14"/>
  <c r="BA1709" i="14"/>
  <c r="AZ1709" i="14"/>
  <c r="BA1708" i="14"/>
  <c r="AZ1708" i="14"/>
  <c r="BA1707" i="14"/>
  <c r="AZ1707" i="14"/>
  <c r="BA1706" i="14"/>
  <c r="AZ1706" i="14"/>
  <c r="BA1705" i="14"/>
  <c r="AZ1705" i="14"/>
  <c r="BA1704" i="14"/>
  <c r="AZ1704" i="14"/>
  <c r="BA1703" i="14"/>
  <c r="AZ1703" i="14"/>
  <c r="BA1702" i="14"/>
  <c r="AZ1702" i="14"/>
  <c r="BA1701" i="14"/>
  <c r="AZ1701" i="14"/>
  <c r="BA1700" i="14"/>
  <c r="AZ1700" i="14"/>
  <c r="BA1699" i="14"/>
  <c r="AZ1699" i="14"/>
  <c r="BA1697" i="14"/>
  <c r="AZ1697" i="14"/>
  <c r="BA1696" i="14"/>
  <c r="AZ1696" i="14"/>
  <c r="BA1695" i="14"/>
  <c r="AZ1695" i="14"/>
  <c r="BA1694" i="14"/>
  <c r="AZ1694" i="14"/>
  <c r="BA1693" i="14"/>
  <c r="AZ1693" i="14"/>
  <c r="BA1692" i="14"/>
  <c r="AZ1692" i="14"/>
  <c r="BA1691" i="14"/>
  <c r="AZ1691" i="14"/>
  <c r="BA1690" i="14"/>
  <c r="AZ1690" i="14"/>
  <c r="AZ1689" i="14"/>
  <c r="BA1687" i="14"/>
  <c r="AZ1687" i="14"/>
  <c r="BA1686" i="14"/>
  <c r="AZ1686" i="14"/>
  <c r="BA1685" i="14"/>
  <c r="AZ1685" i="14"/>
  <c r="BA1684" i="14"/>
  <c r="AZ1684" i="14"/>
  <c r="BA1683" i="14"/>
  <c r="AZ1683" i="14"/>
  <c r="BA1682" i="14"/>
  <c r="AZ1682" i="14"/>
  <c r="BA1681" i="14"/>
  <c r="AZ1681" i="14"/>
  <c r="BA1680" i="14"/>
  <c r="AZ1680" i="14"/>
  <c r="BA1679" i="14"/>
  <c r="AZ1679" i="14"/>
  <c r="BA1678" i="14"/>
  <c r="AZ1678" i="14"/>
  <c r="BA1677" i="14"/>
  <c r="AZ1677" i="14"/>
  <c r="BA1676" i="14"/>
  <c r="AZ1676" i="14"/>
  <c r="BA1675" i="14"/>
  <c r="AZ1675" i="14"/>
  <c r="BA1674" i="14"/>
  <c r="AZ1674" i="14"/>
  <c r="BA1672" i="14"/>
  <c r="AZ1672" i="14"/>
  <c r="BA1671" i="14"/>
  <c r="AZ1671" i="14"/>
  <c r="BA1670" i="14"/>
  <c r="AZ1670" i="14"/>
  <c r="BA1669" i="14"/>
  <c r="AZ1669" i="14"/>
  <c r="BA1668" i="14"/>
  <c r="AZ1668" i="14"/>
  <c r="BA1667" i="14"/>
  <c r="AZ1667" i="14"/>
  <c r="BA1666" i="14"/>
  <c r="AZ1666" i="14"/>
  <c r="BA1665" i="14"/>
  <c r="AZ1665" i="14"/>
  <c r="BA1664" i="14"/>
  <c r="AZ1664" i="14"/>
  <c r="BA1663" i="14"/>
  <c r="AZ1663" i="14"/>
  <c r="BA1662" i="14"/>
  <c r="AZ1662" i="14"/>
  <c r="BA1661" i="14"/>
  <c r="AZ1661" i="14"/>
  <c r="BA1660" i="14"/>
  <c r="AZ1660" i="14"/>
  <c r="BA1659" i="14"/>
  <c r="AZ1659" i="14"/>
  <c r="BA1658" i="14"/>
  <c r="AZ1658" i="14"/>
  <c r="BA1657" i="14"/>
  <c r="AZ1657" i="14"/>
  <c r="BA1656" i="14"/>
  <c r="AZ1656" i="14"/>
  <c r="BA1655" i="14"/>
  <c r="AZ1655" i="14"/>
  <c r="BA1654" i="14"/>
  <c r="AZ1654" i="14"/>
  <c r="BA1653" i="14"/>
  <c r="AZ1653" i="14"/>
  <c r="BA1652" i="14"/>
  <c r="AZ1652" i="14"/>
  <c r="BA1651" i="14"/>
  <c r="AZ1651" i="14"/>
  <c r="BA1650" i="14"/>
  <c r="AZ1650" i="14"/>
  <c r="BA1649" i="14"/>
  <c r="AZ1649" i="14"/>
  <c r="BA1648" i="14"/>
  <c r="AZ1648" i="14"/>
  <c r="BA1647" i="14"/>
  <c r="AZ1647" i="14"/>
  <c r="BA1646" i="14"/>
  <c r="AZ1646" i="14"/>
  <c r="BA1645" i="14"/>
  <c r="AZ1645" i="14"/>
  <c r="BA1644" i="14"/>
  <c r="AZ1644" i="14"/>
  <c r="BA1643" i="14"/>
  <c r="AZ1643" i="14"/>
  <c r="BA1642" i="14"/>
  <c r="AZ1642" i="14"/>
  <c r="BA1641" i="14"/>
  <c r="AZ1641" i="14"/>
  <c r="BA1640" i="14"/>
  <c r="BA1639" i="14"/>
  <c r="BA1638" i="14"/>
  <c r="BA1637" i="14"/>
  <c r="AZ1637" i="14"/>
  <c r="BA1636" i="14"/>
  <c r="AZ1636" i="14"/>
  <c r="BA1635" i="14"/>
  <c r="AZ1635" i="14"/>
  <c r="BA1634" i="14"/>
  <c r="AZ1634" i="14"/>
  <c r="BA1633" i="14"/>
  <c r="AZ1633" i="14"/>
  <c r="BA1632" i="14"/>
  <c r="AZ1632" i="14"/>
  <c r="BA1631" i="14"/>
  <c r="AZ1631" i="14"/>
  <c r="BA1630" i="14"/>
  <c r="AZ1630" i="14"/>
  <c r="BA1629" i="14"/>
  <c r="AZ1629" i="14"/>
  <c r="BA1628" i="14"/>
  <c r="AZ1628" i="14"/>
  <c r="BA1627" i="14"/>
  <c r="AZ1627" i="14"/>
  <c r="BA1626" i="14"/>
  <c r="AZ1626" i="14"/>
  <c r="BA1625" i="14"/>
  <c r="AZ1625" i="14"/>
  <c r="BA1624" i="14"/>
  <c r="AZ1624" i="14"/>
  <c r="BA1623" i="14"/>
  <c r="AZ1623" i="14"/>
  <c r="BA1622" i="14"/>
  <c r="AZ1622" i="14"/>
  <c r="BA1621" i="14"/>
  <c r="AZ1621" i="14"/>
  <c r="BA1620" i="14"/>
  <c r="AZ1620" i="14"/>
  <c r="BA1619" i="14"/>
  <c r="AZ1619" i="14"/>
  <c r="BA1618" i="14"/>
  <c r="AZ1618" i="14"/>
  <c r="BA1617" i="14"/>
  <c r="AZ1617" i="14"/>
  <c r="BA1616" i="14"/>
  <c r="AZ1616" i="14"/>
  <c r="BA1615" i="14"/>
  <c r="AZ1615" i="14"/>
  <c r="BA1614" i="14"/>
  <c r="AZ1614" i="14"/>
  <c r="BA1613" i="14"/>
  <c r="AZ1613" i="14"/>
  <c r="BA1612" i="14"/>
  <c r="AZ1612" i="14"/>
  <c r="BA1611" i="14"/>
  <c r="AZ1611" i="14"/>
  <c r="BA1610" i="14"/>
  <c r="AZ1610" i="14"/>
  <c r="BA1609" i="14"/>
  <c r="AZ1609" i="14"/>
  <c r="BA1608" i="14"/>
  <c r="AZ1608" i="14"/>
  <c r="BA1607" i="14"/>
  <c r="AZ1607" i="14"/>
  <c r="BA1606" i="14"/>
  <c r="AZ1606" i="14"/>
  <c r="BA1605" i="14"/>
  <c r="AZ1605" i="14"/>
  <c r="BA1604" i="14"/>
  <c r="AZ1604" i="14"/>
  <c r="BA1603" i="14"/>
  <c r="AZ1603" i="14"/>
  <c r="BA1602" i="14"/>
  <c r="AZ1602" i="14"/>
  <c r="BA1601" i="14"/>
  <c r="AZ1601" i="14"/>
  <c r="BA1600" i="14"/>
  <c r="AZ1600" i="14"/>
  <c r="BA1599" i="14"/>
  <c r="AZ1599" i="14"/>
  <c r="BA1598" i="14"/>
  <c r="BA1597" i="14"/>
  <c r="AZ1597" i="14"/>
  <c r="BA1596" i="14"/>
  <c r="AZ1596" i="14"/>
  <c r="BA1595" i="14"/>
  <c r="AZ1595" i="14"/>
  <c r="BA1594" i="14"/>
  <c r="AZ1594" i="14"/>
  <c r="BA1593" i="14"/>
  <c r="AZ1593" i="14"/>
  <c r="BA1592" i="14"/>
  <c r="AZ1592" i="14"/>
  <c r="BA1591" i="14"/>
  <c r="AZ1591" i="14"/>
  <c r="BA1590" i="14"/>
  <c r="AZ1590" i="14"/>
  <c r="BA1589" i="14"/>
  <c r="AZ1589" i="14"/>
  <c r="BA1588" i="14"/>
  <c r="AZ1588" i="14"/>
  <c r="BA1587" i="14"/>
  <c r="AZ1587" i="14"/>
  <c r="BA1586" i="14"/>
  <c r="AZ1586" i="14"/>
  <c r="BA1585" i="14"/>
  <c r="AZ1585" i="14"/>
  <c r="BA1584" i="14"/>
  <c r="AZ1584" i="14"/>
  <c r="BA1583" i="14"/>
  <c r="AZ1583" i="14"/>
  <c r="BA1582" i="14"/>
  <c r="AZ1582" i="14"/>
  <c r="BA1581" i="14"/>
  <c r="BA1580" i="14"/>
  <c r="AZ1580" i="14"/>
  <c r="BA1579" i="14"/>
  <c r="AZ1579" i="14"/>
  <c r="BA1578" i="14"/>
  <c r="AZ1578" i="14"/>
  <c r="BA1577" i="14"/>
  <c r="AZ1577" i="14"/>
  <c r="BA1576" i="14"/>
  <c r="AZ1576" i="14"/>
  <c r="BA1575" i="14"/>
  <c r="AZ1575" i="14"/>
  <c r="BA1574" i="14"/>
  <c r="AZ1574" i="14"/>
  <c r="BA1573" i="14"/>
  <c r="AZ1573" i="14"/>
  <c r="BA1572" i="14"/>
  <c r="AZ1572" i="14"/>
  <c r="BA1571" i="14"/>
  <c r="AZ1571" i="14"/>
  <c r="BA1570" i="14"/>
  <c r="AZ1570" i="14"/>
  <c r="BA1569" i="14"/>
  <c r="AZ1569" i="14"/>
  <c r="BA1568" i="14"/>
  <c r="AZ1568" i="14"/>
  <c r="BA1567" i="14"/>
  <c r="AZ1567" i="14"/>
  <c r="BA1566" i="14"/>
  <c r="AZ1566" i="14"/>
  <c r="BA1565" i="14"/>
  <c r="AZ1565" i="14"/>
  <c r="BA1564" i="14"/>
  <c r="AZ1564" i="14"/>
  <c r="BA1563" i="14"/>
  <c r="AZ1563" i="14"/>
  <c r="BA1562" i="14"/>
  <c r="AZ1562" i="14"/>
  <c r="BA1561" i="14"/>
  <c r="AZ1561" i="14"/>
  <c r="BA1560" i="14"/>
  <c r="AZ1560" i="14"/>
  <c r="BA1559" i="14"/>
  <c r="AZ1559" i="14"/>
  <c r="BA1558" i="14"/>
  <c r="AZ1558" i="14"/>
  <c r="BA1557" i="14"/>
  <c r="AZ1557" i="14"/>
  <c r="BA1556" i="14"/>
  <c r="AZ1556" i="14"/>
  <c r="AZ1555" i="14"/>
  <c r="BA1554" i="14"/>
  <c r="AZ1554" i="14"/>
  <c r="BA1553" i="14"/>
  <c r="AZ1553" i="14"/>
  <c r="BA1552" i="14"/>
  <c r="AZ1552" i="14"/>
  <c r="BA1551" i="14"/>
  <c r="AZ1551" i="14"/>
  <c r="BA1550" i="14"/>
  <c r="AZ1550" i="14"/>
  <c r="BA1549" i="14"/>
  <c r="AZ1549" i="14"/>
  <c r="BA1548" i="14"/>
  <c r="AZ1548" i="14"/>
  <c r="BA1547" i="14"/>
  <c r="AZ1547" i="14"/>
  <c r="BA1546" i="14"/>
  <c r="AZ1546" i="14"/>
  <c r="BA1545" i="14"/>
  <c r="AZ1545" i="14"/>
  <c r="BA1544" i="14"/>
  <c r="AZ1544" i="14"/>
  <c r="BA1543" i="14"/>
  <c r="AZ1543" i="14"/>
  <c r="BA1542" i="14"/>
  <c r="AZ1542" i="14"/>
  <c r="BA1541" i="14"/>
  <c r="AZ1541" i="14"/>
  <c r="BA1540" i="14"/>
  <c r="AZ1540" i="14"/>
  <c r="BA1539" i="14"/>
  <c r="AZ1539" i="14"/>
  <c r="AZ1538" i="14"/>
  <c r="AZ1537" i="14"/>
  <c r="AZ1536" i="14"/>
  <c r="AZ1535" i="14"/>
  <c r="AZ1534" i="14"/>
  <c r="AZ1533" i="14"/>
  <c r="AZ1532" i="14"/>
  <c r="AZ1531" i="14"/>
  <c r="BA1530" i="14"/>
  <c r="AZ1530" i="14"/>
  <c r="BA1529" i="14"/>
  <c r="AZ1529" i="14"/>
  <c r="BA1528" i="14"/>
  <c r="AZ1528" i="14"/>
  <c r="BA1527" i="14"/>
  <c r="AZ1527" i="14"/>
  <c r="BA1526" i="14"/>
  <c r="AZ1526" i="14"/>
  <c r="BA1525" i="14"/>
  <c r="AZ1525" i="14"/>
  <c r="BA1524" i="14"/>
  <c r="AZ1524" i="14"/>
  <c r="AZ1523" i="14"/>
  <c r="BA1522" i="14"/>
  <c r="AZ1522" i="14"/>
  <c r="BA1521" i="14"/>
  <c r="AZ1521" i="14"/>
  <c r="BA1520" i="14"/>
  <c r="AZ1520" i="14"/>
  <c r="BA1519" i="14"/>
  <c r="AZ1519" i="14"/>
  <c r="BA1518" i="14"/>
  <c r="AZ1518" i="14"/>
  <c r="BA1517" i="14"/>
  <c r="AZ1517" i="14"/>
  <c r="BA1516" i="14"/>
  <c r="AZ1516" i="14"/>
  <c r="BA1515" i="14"/>
  <c r="AZ1515" i="14"/>
  <c r="BA1514" i="14"/>
  <c r="AZ1514" i="14"/>
  <c r="BA1513" i="14"/>
  <c r="AZ1513" i="14"/>
  <c r="BA1512" i="14"/>
  <c r="AZ1512" i="14"/>
  <c r="AZ1509" i="14"/>
  <c r="BA1508" i="14"/>
  <c r="AZ1508" i="14"/>
  <c r="BA1505" i="14"/>
  <c r="AZ1505" i="14"/>
  <c r="BA1504" i="14"/>
  <c r="AZ1504" i="14"/>
  <c r="BA1503" i="14"/>
  <c r="AZ1503" i="14"/>
  <c r="BA1502" i="14"/>
  <c r="AZ1502" i="14"/>
  <c r="BA1501" i="14"/>
  <c r="AZ1501" i="14"/>
  <c r="BA1500" i="14"/>
  <c r="AZ1500" i="14"/>
  <c r="BA1499" i="14"/>
  <c r="AZ1499" i="14"/>
  <c r="BA1498" i="14"/>
  <c r="AZ1498" i="14"/>
  <c r="BA1497" i="14"/>
  <c r="AZ1497" i="14"/>
  <c r="AZ1496" i="14"/>
  <c r="BA1495" i="14"/>
  <c r="AZ1495" i="14"/>
  <c r="BA1494" i="14"/>
  <c r="AZ1494" i="14"/>
  <c r="BA1493" i="14"/>
  <c r="AZ1493" i="14"/>
  <c r="BA1492" i="14"/>
  <c r="AZ1492" i="14"/>
  <c r="BA1491" i="14"/>
  <c r="AZ1491" i="14"/>
  <c r="BA1490" i="14"/>
  <c r="AZ1490" i="14"/>
  <c r="BA1489" i="14"/>
  <c r="AZ1489" i="14"/>
  <c r="BA1488" i="14"/>
  <c r="AZ1488" i="14"/>
  <c r="BA1487" i="14"/>
  <c r="AZ1487" i="14"/>
  <c r="BA1485" i="14"/>
  <c r="AZ1484" i="14"/>
  <c r="BA1483" i="14"/>
  <c r="BA1482" i="14"/>
  <c r="BA1481" i="14"/>
  <c r="BA1478" i="14"/>
  <c r="AZ1478" i="14"/>
  <c r="AZ1477" i="14"/>
  <c r="BA1475" i="14"/>
  <c r="AZ1475" i="14"/>
  <c r="BA1474" i="14"/>
  <c r="AZ1474" i="14"/>
  <c r="BA1473" i="14"/>
  <c r="AZ1473" i="14"/>
  <c r="BA1472" i="14"/>
  <c r="AZ1472" i="14"/>
  <c r="BA1471" i="14"/>
  <c r="AZ1471" i="14"/>
  <c r="BA1470" i="14"/>
  <c r="AZ1470" i="14"/>
  <c r="BA1469" i="14"/>
  <c r="AZ1469" i="14"/>
  <c r="BA1468" i="14"/>
  <c r="AZ1468" i="14"/>
  <c r="BA1467" i="14"/>
  <c r="AZ1467" i="14"/>
  <c r="BA1466" i="14"/>
  <c r="AZ1466" i="14"/>
  <c r="BA1465" i="14"/>
  <c r="AZ1465" i="14"/>
  <c r="BA1464" i="14"/>
  <c r="AZ1464" i="14"/>
  <c r="BA1463" i="14"/>
  <c r="AZ1463" i="14"/>
  <c r="BA1462" i="14"/>
  <c r="AZ1462" i="14"/>
  <c r="BA1461" i="14"/>
  <c r="AZ1461" i="14"/>
  <c r="BA1460" i="14"/>
  <c r="AZ1460" i="14"/>
  <c r="BA1459" i="14"/>
  <c r="AZ1459" i="14"/>
  <c r="BA1458" i="14"/>
  <c r="AZ1458" i="14"/>
  <c r="BA1457" i="14"/>
  <c r="AZ1457" i="14"/>
  <c r="BA1456" i="14"/>
  <c r="AZ1456" i="14"/>
  <c r="BA1455" i="14"/>
  <c r="AZ1455" i="14"/>
  <c r="BA1454" i="14"/>
  <c r="AZ1454" i="14"/>
  <c r="BA1453" i="14"/>
  <c r="AZ1453" i="14"/>
  <c r="BA1447" i="14"/>
  <c r="AZ1447" i="14"/>
  <c r="BA1442" i="14"/>
  <c r="BA1441" i="14"/>
  <c r="AZ1441" i="14"/>
  <c r="BA1440" i="14"/>
  <c r="BA1439" i="14"/>
  <c r="BA1438" i="14"/>
  <c r="BA1437" i="14"/>
  <c r="AZ1437" i="14"/>
  <c r="BA1436" i="14"/>
  <c r="AZ1436" i="14"/>
  <c r="BA1435" i="14"/>
  <c r="AZ1435" i="14"/>
  <c r="BA1434" i="14"/>
  <c r="AZ1434" i="14"/>
  <c r="BA1432" i="14"/>
  <c r="AZ1432" i="14"/>
  <c r="BA1431" i="14"/>
  <c r="AZ1431" i="14"/>
  <c r="BA1430" i="14"/>
  <c r="AZ1430" i="14"/>
  <c r="BA1429" i="14"/>
  <c r="AZ1429" i="14"/>
  <c r="BA1428" i="14"/>
  <c r="AZ1428" i="14"/>
  <c r="BA1427" i="14"/>
  <c r="AZ1427" i="14"/>
  <c r="BA1426" i="14"/>
  <c r="AZ1426" i="14"/>
  <c r="BA1425" i="14"/>
  <c r="AZ1425" i="14"/>
  <c r="BA1424" i="14"/>
  <c r="AZ1424" i="14"/>
  <c r="AZ1423" i="14"/>
  <c r="BA1422" i="14"/>
  <c r="AZ1422" i="14"/>
  <c r="BA1420" i="14"/>
  <c r="BA1419" i="14"/>
  <c r="AZ1419" i="14"/>
  <c r="BA1418" i="14"/>
  <c r="AZ1418" i="14"/>
  <c r="BA1417" i="14"/>
  <c r="AZ1417" i="14"/>
  <c r="BA1416" i="14"/>
  <c r="AZ1416" i="14"/>
  <c r="BA1415" i="14"/>
  <c r="AZ1415" i="14"/>
  <c r="BA1414" i="14"/>
  <c r="AZ1414" i="14"/>
  <c r="BA1413" i="14"/>
  <c r="AZ1413" i="14"/>
  <c r="BA1412" i="14"/>
  <c r="AZ1412" i="14"/>
  <c r="BA1411" i="14"/>
  <c r="AZ1411" i="14"/>
  <c r="BA1410" i="14"/>
  <c r="AZ1410" i="14"/>
  <c r="BA1409" i="14"/>
  <c r="AZ1409" i="14"/>
  <c r="BA1408" i="14"/>
  <c r="AZ1408" i="14"/>
  <c r="BA1407" i="14"/>
  <c r="AZ1407" i="14"/>
  <c r="BA1406" i="14"/>
  <c r="AZ1406" i="14"/>
  <c r="BA1405" i="14"/>
  <c r="AZ1405" i="14"/>
  <c r="BA1404" i="14"/>
  <c r="AZ1404" i="14"/>
  <c r="BA1403" i="14"/>
  <c r="AZ1403" i="14"/>
  <c r="BA1402" i="14"/>
  <c r="AZ1402" i="14"/>
  <c r="BA1401" i="14"/>
  <c r="AZ1401" i="14"/>
  <c r="BA1400" i="14"/>
  <c r="AZ1400" i="14"/>
  <c r="BA1399" i="14"/>
  <c r="AZ1399" i="14"/>
  <c r="BA1398" i="14"/>
  <c r="AZ1398" i="14"/>
  <c r="BA1397" i="14"/>
  <c r="AZ1397" i="14"/>
  <c r="BA1396" i="14"/>
  <c r="AZ1396" i="14"/>
  <c r="BA1395" i="14"/>
  <c r="AZ1395" i="14"/>
  <c r="BA1394" i="14"/>
  <c r="AZ1394" i="14"/>
  <c r="BA1393" i="14"/>
  <c r="AZ1393" i="14"/>
  <c r="BA1392" i="14"/>
  <c r="AZ1392" i="14"/>
  <c r="BA1391" i="14"/>
  <c r="AZ1391" i="14"/>
  <c r="BA1390" i="14"/>
  <c r="AZ1390" i="14"/>
  <c r="BA1389" i="14"/>
  <c r="AZ1389" i="14"/>
  <c r="BA1388" i="14"/>
  <c r="AZ1388" i="14"/>
  <c r="BA1387" i="14"/>
  <c r="AZ1387" i="14"/>
  <c r="BA1386" i="14"/>
  <c r="AZ1386" i="14"/>
  <c r="AZ1385" i="14"/>
  <c r="AZ1384" i="14"/>
  <c r="AZ1383" i="14"/>
  <c r="AZ1382" i="14"/>
  <c r="AZ1381" i="14"/>
  <c r="AZ1380" i="14"/>
  <c r="AZ1379" i="14"/>
  <c r="AZ1378" i="14"/>
  <c r="AZ1377" i="14"/>
  <c r="AZ1376" i="14"/>
  <c r="AZ1375" i="14"/>
  <c r="BA1374" i="14"/>
  <c r="AZ1374" i="14"/>
  <c r="BA1373" i="14"/>
  <c r="AZ1373" i="14"/>
  <c r="BA1372" i="14"/>
  <c r="AZ1372" i="14"/>
  <c r="BA1371" i="14"/>
  <c r="AZ1371" i="14"/>
  <c r="BA1370" i="14"/>
  <c r="AZ1370" i="14"/>
  <c r="BA1369" i="14"/>
  <c r="AZ1369" i="14"/>
  <c r="BA1368" i="14"/>
  <c r="AZ1368" i="14"/>
  <c r="BA1367" i="14"/>
  <c r="AZ1367" i="14"/>
  <c r="BA1366" i="14"/>
  <c r="AZ1366" i="14"/>
  <c r="BA1365" i="14"/>
  <c r="AZ1365" i="14"/>
  <c r="BA1364" i="14"/>
  <c r="AZ1364" i="14"/>
  <c r="BA1363" i="14"/>
  <c r="AZ1363" i="14"/>
  <c r="BA1362" i="14"/>
  <c r="AZ1362" i="14"/>
  <c r="BA1361" i="14"/>
  <c r="AZ1361" i="14"/>
  <c r="BA1360" i="14"/>
  <c r="AZ1360" i="14"/>
  <c r="BA1359" i="14"/>
  <c r="AZ1359" i="14"/>
  <c r="BA1358" i="14"/>
  <c r="AZ1358" i="14"/>
  <c r="BA1357" i="14"/>
  <c r="AZ1357" i="14"/>
  <c r="BA1356" i="14"/>
  <c r="AZ1356" i="14"/>
  <c r="BA1355" i="14"/>
  <c r="AZ1355" i="14"/>
  <c r="BA1354" i="14"/>
  <c r="AZ1354" i="14"/>
  <c r="BA1353" i="14"/>
  <c r="AZ1353" i="14"/>
  <c r="BA1352" i="14"/>
  <c r="AZ1352" i="14"/>
  <c r="BA1351" i="14"/>
  <c r="AZ1351" i="14"/>
  <c r="BA1350" i="14"/>
  <c r="AZ1350" i="14"/>
  <c r="BA1349" i="14"/>
  <c r="AZ1349" i="14"/>
  <c r="BA1348" i="14"/>
  <c r="AZ1348" i="14"/>
  <c r="BA1347" i="14"/>
  <c r="AZ1347" i="14"/>
  <c r="BA1346" i="14"/>
  <c r="AZ1346" i="14"/>
  <c r="BA1345" i="14"/>
  <c r="AZ1345" i="14"/>
  <c r="BA1344" i="14"/>
  <c r="AZ1344" i="14"/>
  <c r="BA1343" i="14"/>
  <c r="AZ1343" i="14"/>
  <c r="BA1342" i="14"/>
  <c r="BA1341" i="14"/>
  <c r="AZ1341" i="14"/>
  <c r="BA1340" i="14"/>
  <c r="AZ1340" i="14"/>
  <c r="BA1339" i="14"/>
  <c r="AZ1339" i="14"/>
  <c r="BA1338" i="14"/>
  <c r="AZ1338" i="14"/>
  <c r="BA1336" i="14"/>
  <c r="AZ1336" i="14"/>
  <c r="BA1335" i="14"/>
  <c r="AZ1335" i="14"/>
  <c r="BA1334" i="14"/>
  <c r="AZ1334" i="14"/>
  <c r="BA1333" i="14"/>
  <c r="AZ1333" i="14"/>
  <c r="BA1332" i="14"/>
  <c r="AZ1332" i="14"/>
  <c r="BA1331" i="14"/>
  <c r="AZ1331" i="14"/>
  <c r="BA1330" i="14"/>
  <c r="AZ1330" i="14"/>
  <c r="BA1329" i="14"/>
  <c r="AZ1329" i="14"/>
  <c r="BA1328" i="14"/>
  <c r="AZ1328" i="14"/>
  <c r="BA1327" i="14"/>
  <c r="AZ1327" i="14"/>
  <c r="BA1326" i="14"/>
  <c r="AZ1326" i="14"/>
  <c r="BA1325" i="14"/>
  <c r="AZ1325" i="14"/>
  <c r="BA1324" i="14"/>
  <c r="AZ1324" i="14"/>
  <c r="BA1323" i="14"/>
  <c r="AZ1323" i="14"/>
  <c r="BA1322" i="14"/>
  <c r="AZ1322" i="14"/>
  <c r="BA1321" i="14"/>
  <c r="AZ1321" i="14"/>
  <c r="BA1320" i="14"/>
  <c r="AZ1320" i="14"/>
  <c r="BA1319" i="14"/>
  <c r="AZ1319" i="14"/>
  <c r="BA1318" i="14"/>
  <c r="AZ1318" i="14"/>
  <c r="BA1317" i="14"/>
  <c r="AZ1317" i="14"/>
  <c r="BA1316" i="14"/>
  <c r="AZ1316" i="14"/>
  <c r="BA1315" i="14"/>
  <c r="AZ1315" i="14"/>
  <c r="BA1314" i="14"/>
  <c r="AZ1314" i="14"/>
  <c r="BA1313" i="14"/>
  <c r="AZ1313" i="14"/>
  <c r="BA1312" i="14"/>
  <c r="AZ1312" i="14"/>
  <c r="BA1311" i="14"/>
  <c r="AZ1311" i="14"/>
  <c r="BA1310" i="14"/>
  <c r="AZ1310" i="14"/>
  <c r="BA1309" i="14"/>
  <c r="AZ1309" i="14"/>
  <c r="BA1308" i="14"/>
  <c r="AZ1308" i="14"/>
  <c r="BA1307" i="14"/>
  <c r="AZ1307" i="14"/>
  <c r="BA1306" i="14"/>
  <c r="AZ1306" i="14"/>
  <c r="BA1305" i="14"/>
  <c r="AZ1305" i="14"/>
  <c r="BA1304" i="14"/>
  <c r="AZ1304" i="14"/>
  <c r="BA1303" i="14"/>
  <c r="AZ1303" i="14"/>
  <c r="BA1302" i="14"/>
  <c r="AZ1302" i="14"/>
  <c r="BA1301" i="14"/>
  <c r="AZ1301" i="14"/>
  <c r="BA1300" i="14"/>
  <c r="AZ1300" i="14"/>
  <c r="BA1299" i="14"/>
  <c r="AZ1299" i="14"/>
  <c r="BA1298" i="14"/>
  <c r="AZ1298" i="14"/>
  <c r="BA1297" i="14"/>
  <c r="AZ1297" i="14"/>
  <c r="BA1296" i="14"/>
  <c r="AZ1296" i="14"/>
  <c r="BA1295" i="14"/>
  <c r="AZ1295" i="14"/>
  <c r="BA1294" i="14"/>
  <c r="AZ1294" i="14"/>
  <c r="BA1293" i="14"/>
  <c r="AZ1293" i="14"/>
  <c r="BA1292" i="14"/>
  <c r="AZ1292" i="14"/>
  <c r="BA1291" i="14"/>
  <c r="AZ1291" i="14"/>
  <c r="BA1290" i="14"/>
  <c r="AZ1290" i="14"/>
  <c r="BA1289" i="14"/>
  <c r="AZ1289" i="14"/>
  <c r="BA1288" i="14"/>
  <c r="AZ1288" i="14"/>
  <c r="BA1287" i="14"/>
  <c r="AZ1287" i="14"/>
  <c r="BA1286" i="14"/>
  <c r="AZ1286" i="14"/>
  <c r="BA1285" i="14"/>
  <c r="AZ1285" i="14"/>
  <c r="BA1284" i="14"/>
  <c r="AZ1284" i="14"/>
  <c r="BA1283" i="14"/>
  <c r="AZ1283" i="14"/>
  <c r="BA1282" i="14"/>
  <c r="AZ1282" i="14"/>
  <c r="BA1281" i="14"/>
  <c r="AZ1281" i="14"/>
  <c r="BA1280" i="14"/>
  <c r="AZ1280" i="14"/>
  <c r="BA1279" i="14"/>
  <c r="AZ1279" i="14"/>
  <c r="BA1278" i="14"/>
  <c r="AZ1278" i="14"/>
  <c r="BA1277" i="14"/>
  <c r="AZ1277" i="14"/>
  <c r="BA1276" i="14"/>
  <c r="AZ1276" i="14"/>
  <c r="BA1275" i="14"/>
  <c r="AZ1275" i="14"/>
  <c r="BA1274" i="14"/>
  <c r="AZ1274" i="14"/>
  <c r="BA1273" i="14"/>
  <c r="AZ1273" i="14"/>
  <c r="BA1272" i="14"/>
  <c r="AZ1272" i="14"/>
  <c r="BA1271" i="14"/>
  <c r="AZ1271" i="14"/>
  <c r="BA1269" i="14"/>
  <c r="AZ1269" i="14"/>
  <c r="BA1268" i="14"/>
  <c r="AZ1268" i="14"/>
  <c r="BA1267" i="14"/>
  <c r="AZ1267" i="14"/>
  <c r="BA1266" i="14"/>
  <c r="AZ1266" i="14"/>
  <c r="BA1265" i="14"/>
  <c r="AZ1265" i="14"/>
  <c r="BA1264" i="14"/>
  <c r="AZ1264" i="14"/>
  <c r="BA1263" i="14"/>
  <c r="AZ1263" i="14"/>
  <c r="BA1262" i="14"/>
  <c r="AZ1262" i="14"/>
  <c r="BA1261" i="14"/>
  <c r="AZ1261" i="14"/>
  <c r="BA1260" i="14"/>
  <c r="AZ1260" i="14"/>
  <c r="BA1259" i="14"/>
  <c r="AZ1259" i="14"/>
  <c r="BA1258" i="14"/>
  <c r="AZ1258" i="14"/>
  <c r="BA1257" i="14"/>
  <c r="BA1256" i="14"/>
  <c r="AZ1256" i="14"/>
  <c r="BA1255" i="14"/>
  <c r="AZ1255" i="14"/>
  <c r="BA1254" i="14"/>
  <c r="AZ1254" i="14"/>
  <c r="BA1253" i="14"/>
  <c r="AZ1253" i="14"/>
  <c r="BA1252" i="14"/>
  <c r="AZ1252" i="14"/>
  <c r="BA1251" i="14"/>
  <c r="AZ1251" i="14"/>
  <c r="BA1250" i="14"/>
  <c r="AZ1250" i="14"/>
  <c r="BA1249" i="14"/>
  <c r="AZ1249" i="14"/>
  <c r="BA1248" i="14"/>
  <c r="AZ1248" i="14"/>
  <c r="BA1247" i="14"/>
  <c r="AZ1247" i="14"/>
  <c r="AZ1246" i="14"/>
  <c r="AZ1245" i="14"/>
  <c r="AZ1244" i="14"/>
  <c r="AZ1243" i="14"/>
  <c r="AZ1242" i="14"/>
  <c r="AZ1241" i="14"/>
  <c r="AZ1240" i="14"/>
  <c r="AZ1239" i="14"/>
  <c r="AZ1238" i="14"/>
  <c r="AZ1237" i="14"/>
  <c r="BA1236" i="14"/>
  <c r="AZ1236" i="14"/>
  <c r="AZ1235" i="14"/>
  <c r="BA1234" i="14"/>
  <c r="AZ1234" i="14"/>
  <c r="BA1233" i="14"/>
  <c r="AZ1233" i="14"/>
  <c r="AZ1232" i="14"/>
  <c r="BA1231" i="14"/>
  <c r="AZ1231" i="14"/>
  <c r="BA1230" i="14"/>
  <c r="AZ1230" i="14"/>
  <c r="BA1229" i="14"/>
  <c r="AZ1229" i="14"/>
  <c r="BA1228" i="14"/>
  <c r="AZ1228" i="14"/>
  <c r="BA1227" i="14"/>
  <c r="AZ1227" i="14"/>
  <c r="BA1226" i="14"/>
  <c r="AZ1226" i="14"/>
  <c r="BA1225" i="14"/>
  <c r="AZ1225" i="14"/>
  <c r="BA1224" i="14"/>
  <c r="AZ1224" i="14"/>
  <c r="BA1223" i="14"/>
  <c r="AZ1223" i="14"/>
  <c r="BA1222" i="14"/>
  <c r="AZ1222" i="14"/>
  <c r="BA1221" i="14"/>
  <c r="AZ1221" i="14"/>
  <c r="BA1220" i="14"/>
  <c r="AZ1220" i="14"/>
  <c r="BA1219" i="14"/>
  <c r="AZ1219" i="14"/>
  <c r="BA1218" i="14"/>
  <c r="AZ1218" i="14"/>
  <c r="BA1217" i="14"/>
  <c r="AZ1217" i="14"/>
  <c r="BA1216" i="14"/>
  <c r="AZ1216" i="14"/>
  <c r="BA1215" i="14"/>
  <c r="AZ1215" i="14"/>
  <c r="BA1214" i="14"/>
  <c r="AZ1214" i="14"/>
  <c r="BA1213" i="14"/>
  <c r="AZ1213" i="14"/>
  <c r="BA1212" i="14"/>
  <c r="AZ1212" i="14"/>
  <c r="BA1211" i="14"/>
  <c r="AZ1211" i="14"/>
  <c r="BA1210" i="14"/>
  <c r="AZ1210" i="14"/>
  <c r="BA1209" i="14"/>
  <c r="AZ1209" i="14"/>
  <c r="BA1208" i="14"/>
  <c r="AZ1208" i="14"/>
  <c r="BA1207" i="14"/>
  <c r="AZ1207" i="14"/>
  <c r="BA1206" i="14"/>
  <c r="AZ1206" i="14"/>
  <c r="BA1205" i="14"/>
  <c r="AZ1205" i="14"/>
  <c r="BA1204" i="14"/>
  <c r="AZ1204" i="14"/>
  <c r="AZ1203" i="14"/>
  <c r="AZ1202" i="14"/>
  <c r="AZ1201" i="14"/>
  <c r="BA1200" i="14"/>
  <c r="AZ1200" i="14"/>
  <c r="BA1199" i="14"/>
  <c r="AZ1199" i="14"/>
  <c r="BA1198" i="14"/>
  <c r="AZ1198" i="14"/>
  <c r="BA1197" i="14"/>
  <c r="AZ1197" i="14"/>
  <c r="BA1196" i="14"/>
  <c r="AZ1196" i="14"/>
  <c r="BA1195" i="14"/>
  <c r="AZ1195" i="14"/>
  <c r="BA1194" i="14"/>
  <c r="AZ1194" i="14"/>
  <c r="BA1193" i="14"/>
  <c r="AZ1193" i="14"/>
  <c r="BA1192" i="14"/>
  <c r="AZ1192" i="14"/>
  <c r="BA1191" i="14"/>
  <c r="AZ1191" i="14"/>
  <c r="BA1190" i="14"/>
  <c r="AZ1190" i="14"/>
  <c r="BA1189" i="14"/>
  <c r="AZ1189" i="14"/>
  <c r="BA1188" i="14"/>
  <c r="AZ1188" i="14"/>
  <c r="BA1187" i="14"/>
  <c r="AZ1187" i="14"/>
  <c r="BA1186" i="14"/>
  <c r="AZ1186" i="14"/>
  <c r="BA1185" i="14"/>
  <c r="AZ1185" i="14"/>
  <c r="BA1184" i="14"/>
  <c r="AZ1184" i="14"/>
  <c r="BA1183" i="14"/>
  <c r="AZ1183" i="14"/>
  <c r="BA1182" i="14"/>
  <c r="AZ1182" i="14"/>
  <c r="BA1181" i="14"/>
  <c r="AZ1181" i="14"/>
  <c r="BA1180" i="14"/>
  <c r="AZ1180" i="14"/>
  <c r="BA1179" i="14"/>
  <c r="AZ1179" i="14"/>
  <c r="BA1178" i="14"/>
  <c r="AZ1178" i="14"/>
  <c r="BA1177" i="14"/>
  <c r="AZ1177" i="14"/>
  <c r="BA1176" i="14"/>
  <c r="AZ1176" i="14"/>
  <c r="BA1175" i="14"/>
  <c r="AZ1175" i="14"/>
  <c r="BA1174" i="14"/>
  <c r="AZ1174" i="14"/>
  <c r="BA1173" i="14"/>
  <c r="AZ1173" i="14"/>
  <c r="BA1172" i="14"/>
  <c r="AZ1172" i="14"/>
  <c r="BA1171" i="14"/>
  <c r="AZ1171" i="14"/>
  <c r="BA1170" i="14"/>
  <c r="AZ1170" i="14"/>
  <c r="BA1169" i="14"/>
  <c r="AZ1169" i="14"/>
  <c r="BA1168" i="14"/>
  <c r="AZ1168" i="14"/>
  <c r="BA1167" i="14"/>
  <c r="AZ1167" i="14"/>
  <c r="BA1166" i="14"/>
  <c r="AZ1166" i="14"/>
  <c r="BA1165" i="14"/>
  <c r="AZ1165" i="14"/>
  <c r="BA1164" i="14"/>
  <c r="AZ1164" i="14"/>
  <c r="BA1162" i="14"/>
  <c r="AZ1162" i="14"/>
  <c r="BA1161" i="14"/>
  <c r="AZ1161" i="14"/>
  <c r="BA1160" i="14"/>
  <c r="AZ1160" i="14"/>
  <c r="BA1159" i="14"/>
  <c r="AZ1159" i="14"/>
  <c r="BA1158" i="14"/>
  <c r="AZ1158" i="14"/>
  <c r="BA1157" i="14"/>
  <c r="AZ1157" i="14"/>
  <c r="BA1156" i="14"/>
  <c r="AZ1156" i="14"/>
  <c r="BA1155" i="14"/>
  <c r="AZ1155" i="14"/>
  <c r="BA1154" i="14"/>
  <c r="AZ1154" i="14"/>
  <c r="BA1153" i="14"/>
  <c r="AZ1153" i="14"/>
  <c r="BA1152" i="14"/>
  <c r="AZ1152" i="14"/>
  <c r="BA1151" i="14"/>
  <c r="AZ1151" i="14"/>
  <c r="BA1150" i="14"/>
  <c r="BA1149" i="14"/>
  <c r="BA1148" i="14"/>
  <c r="AZ1148" i="14"/>
  <c r="BA1147" i="14"/>
  <c r="AZ1147" i="14"/>
  <c r="BA1146" i="14"/>
  <c r="AZ1146" i="14"/>
  <c r="BA1145" i="14"/>
  <c r="AZ1145" i="14"/>
  <c r="BA1144" i="14"/>
  <c r="AZ1144" i="14"/>
  <c r="BA1143" i="14"/>
  <c r="AZ1143" i="14"/>
  <c r="BA1142" i="14"/>
  <c r="AZ1142" i="14"/>
  <c r="BA1141" i="14"/>
  <c r="AZ1141" i="14"/>
  <c r="BA1140" i="14"/>
  <c r="AZ1140" i="14"/>
  <c r="BA1139" i="14"/>
  <c r="AZ1139" i="14"/>
  <c r="BA1138" i="14"/>
  <c r="AZ1138" i="14"/>
  <c r="BA1137" i="14"/>
  <c r="AZ1137" i="14"/>
  <c r="BA1136" i="14"/>
  <c r="AZ1136" i="14"/>
  <c r="BA1135" i="14"/>
  <c r="AZ1135" i="14"/>
  <c r="BA1134" i="14"/>
  <c r="AZ1134" i="14"/>
  <c r="BA1133" i="14"/>
  <c r="AZ1133" i="14"/>
  <c r="BA1132" i="14"/>
  <c r="AZ1132" i="14"/>
  <c r="BA1131" i="14"/>
  <c r="AZ1131" i="14"/>
  <c r="BA1130" i="14"/>
  <c r="AZ1130" i="14"/>
  <c r="BA1129" i="14"/>
  <c r="AZ1129" i="14"/>
  <c r="BA1128" i="14"/>
  <c r="AZ1128" i="14"/>
  <c r="BA1127" i="14"/>
  <c r="AZ1127" i="14"/>
  <c r="BA1126" i="14"/>
  <c r="AZ1126" i="14"/>
  <c r="BA1125" i="14"/>
  <c r="AZ1125" i="14"/>
  <c r="BA1124" i="14"/>
  <c r="AZ1124" i="14"/>
  <c r="BA1122" i="14"/>
  <c r="AZ1122" i="14"/>
  <c r="BA1121" i="14"/>
  <c r="AZ1121" i="14"/>
  <c r="BA1120" i="14"/>
  <c r="AZ1120" i="14"/>
  <c r="BA1119" i="14"/>
  <c r="AZ1119" i="14"/>
  <c r="BA1118" i="14"/>
  <c r="AZ1118" i="14"/>
  <c r="BA1117" i="14"/>
  <c r="AZ1117" i="14"/>
  <c r="BA1116" i="14"/>
  <c r="AZ1116" i="14"/>
  <c r="BA1115" i="14"/>
  <c r="AZ1115" i="14"/>
  <c r="BA1114" i="14"/>
  <c r="AZ1114" i="14"/>
  <c r="BA1113" i="14"/>
  <c r="AZ1113" i="14"/>
  <c r="BA1112" i="14"/>
  <c r="AZ1112" i="14"/>
  <c r="BA1111" i="14"/>
  <c r="AZ1111" i="14"/>
  <c r="BA1110" i="14"/>
  <c r="AZ1110" i="14"/>
  <c r="BA1109" i="14"/>
  <c r="AZ1109" i="14"/>
  <c r="BA1108" i="14"/>
  <c r="AZ1108" i="14"/>
  <c r="BA1107" i="14"/>
  <c r="AZ1107" i="14"/>
  <c r="BA1106" i="14"/>
  <c r="AZ1106" i="14"/>
  <c r="BA1105" i="14"/>
  <c r="AZ1105" i="14"/>
  <c r="BA1104" i="14"/>
  <c r="AZ1104" i="14"/>
  <c r="BA1103" i="14"/>
  <c r="AZ1103" i="14"/>
  <c r="BA1102" i="14"/>
  <c r="AZ1102" i="14"/>
  <c r="BA1101" i="14"/>
  <c r="AZ1101" i="14"/>
  <c r="BA1100" i="14"/>
  <c r="AZ1100" i="14"/>
  <c r="BA1099" i="14"/>
  <c r="AZ1099" i="14"/>
  <c r="BA1098" i="14"/>
  <c r="AZ1098" i="14"/>
  <c r="BA1097" i="14"/>
  <c r="AZ1097" i="14"/>
  <c r="BA1096" i="14"/>
  <c r="AZ1096" i="14"/>
  <c r="BA1095" i="14"/>
  <c r="AZ1095" i="14"/>
  <c r="AZ1094" i="14"/>
  <c r="AZ1093" i="14"/>
  <c r="BA1092" i="14"/>
  <c r="AZ1092" i="14"/>
  <c r="BA1091" i="14"/>
  <c r="AZ1091" i="14"/>
  <c r="BA1090" i="14"/>
  <c r="AZ1090" i="14"/>
  <c r="BA1089" i="14"/>
  <c r="AZ1089" i="14"/>
  <c r="BA1088" i="14"/>
  <c r="AZ1088" i="14"/>
  <c r="BA1087" i="14"/>
  <c r="AZ1087" i="14"/>
  <c r="BA1086" i="14"/>
  <c r="AZ1086" i="14"/>
  <c r="BA1085" i="14"/>
  <c r="AZ1085" i="14"/>
  <c r="BA1084" i="14"/>
  <c r="AZ1084" i="14"/>
  <c r="BA1083" i="14"/>
  <c r="AZ1083" i="14"/>
  <c r="BA1082" i="14"/>
  <c r="AZ1082" i="14"/>
  <c r="BA1081" i="14"/>
  <c r="AZ1081" i="14"/>
  <c r="BA1080" i="14"/>
  <c r="AZ1080" i="14"/>
  <c r="BA1079" i="14"/>
  <c r="AZ1079" i="14"/>
  <c r="BA1078" i="14"/>
  <c r="AZ1078" i="14"/>
  <c r="BA1077" i="14"/>
  <c r="AZ1077" i="14"/>
  <c r="BA1076" i="14"/>
  <c r="AZ1076" i="14"/>
  <c r="AZ1075" i="14"/>
  <c r="BA1074" i="14"/>
  <c r="AZ1074" i="14"/>
  <c r="BA1073" i="14"/>
  <c r="AZ1073" i="14"/>
  <c r="BA1072" i="14"/>
  <c r="AZ1072" i="14"/>
  <c r="BA1071" i="14"/>
  <c r="AZ1071" i="14"/>
  <c r="BA1070" i="14"/>
  <c r="AZ1070" i="14"/>
  <c r="BA1069" i="14"/>
  <c r="AZ1069" i="14"/>
  <c r="AZ1068" i="14"/>
  <c r="AZ1067" i="14"/>
  <c r="BA1066" i="14"/>
  <c r="AZ1066" i="14"/>
  <c r="BA1065" i="14"/>
  <c r="AZ1065" i="14"/>
  <c r="BA1064" i="14"/>
  <c r="AZ1064" i="14"/>
  <c r="BA1063" i="14"/>
  <c r="AZ1063" i="14"/>
  <c r="BA1062" i="14"/>
  <c r="AZ1062" i="14"/>
  <c r="BA1061" i="14"/>
  <c r="AZ1061" i="14"/>
  <c r="BA1060" i="14"/>
  <c r="AZ1060" i="14"/>
  <c r="BA1059" i="14"/>
  <c r="AZ1059" i="14"/>
  <c r="BA1058" i="14"/>
  <c r="AZ1058" i="14"/>
  <c r="BA1057" i="14"/>
  <c r="AZ1057" i="14"/>
  <c r="BA1056" i="14"/>
  <c r="AZ1056" i="14"/>
  <c r="BA1055" i="14"/>
  <c r="AZ1055" i="14"/>
  <c r="BA1054" i="14"/>
  <c r="AZ1054" i="14"/>
  <c r="BA1053" i="14"/>
  <c r="AZ1053" i="14"/>
  <c r="BA1052" i="14"/>
  <c r="AZ1052" i="14"/>
  <c r="BA1051" i="14"/>
  <c r="AZ1051" i="14"/>
  <c r="BA1050" i="14"/>
  <c r="AZ1050" i="14"/>
  <c r="BA1049" i="14"/>
  <c r="AZ1049" i="14"/>
  <c r="BA1048" i="14"/>
  <c r="AZ1048" i="14"/>
  <c r="BA1047" i="14"/>
  <c r="AZ1047" i="14"/>
  <c r="BA1046" i="14"/>
  <c r="AZ1046" i="14"/>
  <c r="BA1045" i="14"/>
  <c r="AZ1045" i="14"/>
  <c r="AZ1044" i="14"/>
  <c r="BA1043" i="14"/>
  <c r="AZ1043" i="14"/>
  <c r="BA1042" i="14"/>
  <c r="AZ1042" i="14"/>
  <c r="BA1041" i="14"/>
  <c r="AZ1041" i="14"/>
  <c r="AZ1040" i="14"/>
  <c r="BA1039" i="14"/>
  <c r="AZ1039" i="14"/>
  <c r="BA1038" i="14"/>
  <c r="AZ1038" i="14"/>
  <c r="BA1037" i="14"/>
  <c r="AZ1037" i="14"/>
  <c r="BA1036" i="14"/>
  <c r="AZ1036" i="14"/>
  <c r="BA1035" i="14"/>
  <c r="AZ1035" i="14"/>
  <c r="BA1034" i="14"/>
  <c r="AZ1034" i="14"/>
  <c r="BA1033" i="14"/>
  <c r="AZ1033" i="14"/>
  <c r="BA1032" i="14"/>
  <c r="AZ1032" i="14"/>
  <c r="BA1031" i="14"/>
  <c r="BA1030" i="14"/>
  <c r="BA1029" i="14"/>
  <c r="AZ1029" i="14"/>
  <c r="BA1028" i="14"/>
  <c r="AZ1028" i="14"/>
  <c r="BA1027" i="14"/>
  <c r="AZ1027" i="14"/>
  <c r="BA1026" i="14"/>
  <c r="AZ1026" i="14"/>
  <c r="BA1025" i="14"/>
  <c r="AZ1025" i="14"/>
  <c r="BA1024" i="14"/>
  <c r="AZ1024" i="14"/>
  <c r="BA1023" i="14"/>
  <c r="AZ1023" i="14"/>
  <c r="BA1021" i="14"/>
  <c r="AZ1021" i="14"/>
  <c r="BA1020" i="14"/>
  <c r="AZ1020" i="14"/>
  <c r="BA1017" i="14"/>
  <c r="AZ1017" i="14"/>
  <c r="BA1016" i="14"/>
  <c r="AZ1016" i="14"/>
  <c r="BA1015" i="14"/>
  <c r="AZ1015" i="14"/>
  <c r="BA1014" i="14"/>
  <c r="AZ1014" i="14"/>
  <c r="BA1013" i="14"/>
  <c r="AZ1013" i="14"/>
  <c r="BA1012" i="14"/>
  <c r="AZ1012" i="14"/>
  <c r="BA1011" i="14"/>
  <c r="BA1010" i="14"/>
  <c r="BA1009" i="14"/>
  <c r="BA1008" i="14"/>
  <c r="AZ1008" i="14"/>
  <c r="BA1007" i="14"/>
  <c r="AZ1007" i="14"/>
  <c r="BA1006" i="14"/>
  <c r="AZ1006" i="14"/>
  <c r="BA1005" i="14"/>
  <c r="AZ1005" i="14"/>
  <c r="BA1004" i="14"/>
  <c r="AZ1004" i="14"/>
  <c r="BA1003" i="14"/>
  <c r="AZ1003" i="14"/>
  <c r="BA1002" i="14"/>
  <c r="AZ1002" i="14"/>
  <c r="BA1001" i="14"/>
  <c r="AZ1001" i="14"/>
  <c r="BA997" i="14"/>
  <c r="BA996" i="14"/>
  <c r="AZ996" i="14"/>
  <c r="BA995" i="14"/>
  <c r="AZ995" i="14"/>
  <c r="BA994" i="14"/>
  <c r="AZ994" i="14"/>
  <c r="BA993" i="14"/>
  <c r="AZ993" i="14"/>
  <c r="BA992" i="14"/>
  <c r="AZ992" i="14"/>
  <c r="BA991" i="14"/>
  <c r="AZ991" i="14"/>
  <c r="BA990" i="14"/>
  <c r="AZ990" i="14"/>
  <c r="BA989" i="14"/>
  <c r="AZ989" i="14"/>
  <c r="BA988" i="14"/>
  <c r="AZ988" i="14"/>
  <c r="BA987" i="14"/>
  <c r="AZ987" i="14"/>
  <c r="BA986" i="14"/>
  <c r="AZ986" i="14"/>
  <c r="BA985" i="14"/>
  <c r="AZ985" i="14"/>
  <c r="BA984" i="14"/>
  <c r="AZ984" i="14"/>
  <c r="BA983" i="14"/>
  <c r="AZ983" i="14"/>
  <c r="BA982" i="14"/>
  <c r="AZ982" i="14"/>
  <c r="BA981" i="14"/>
  <c r="AZ981" i="14"/>
  <c r="BA980" i="14"/>
  <c r="AZ980" i="14"/>
  <c r="BA979" i="14"/>
  <c r="AZ979" i="14"/>
  <c r="BA978" i="14"/>
  <c r="AZ978" i="14"/>
  <c r="BA977" i="14"/>
  <c r="AZ977" i="14"/>
  <c r="BA976" i="14"/>
  <c r="AZ976" i="14"/>
  <c r="BA975" i="14"/>
  <c r="AZ975" i="14"/>
  <c r="BA974" i="14"/>
  <c r="AZ974" i="14"/>
  <c r="BA973" i="14"/>
  <c r="AZ973" i="14"/>
  <c r="BA972" i="14"/>
  <c r="AZ972" i="14"/>
  <c r="BA971" i="14"/>
  <c r="AZ971" i="14"/>
  <c r="BA970" i="14"/>
  <c r="AZ970" i="14"/>
  <c r="BA969" i="14"/>
  <c r="AZ969" i="14"/>
  <c r="BA968" i="14"/>
  <c r="AZ968" i="14"/>
  <c r="BA967" i="14"/>
  <c r="AZ967" i="14"/>
  <c r="BA966" i="14"/>
  <c r="AZ966" i="14"/>
  <c r="BA965" i="14"/>
  <c r="AZ965" i="14"/>
  <c r="BA964" i="14"/>
  <c r="AZ964" i="14"/>
  <c r="BA963" i="14"/>
  <c r="AZ963" i="14"/>
  <c r="BA962" i="14"/>
  <c r="AZ962" i="14"/>
  <c r="BA961" i="14"/>
  <c r="AZ961" i="14"/>
  <c r="BA960" i="14"/>
  <c r="AZ960" i="14"/>
  <c r="BA959" i="14"/>
  <c r="AZ959" i="14"/>
  <c r="BA958" i="14"/>
  <c r="AZ958" i="14"/>
  <c r="BA957" i="14"/>
  <c r="AZ957" i="14"/>
  <c r="BA956" i="14"/>
  <c r="AZ956" i="14"/>
  <c r="BA955" i="14"/>
  <c r="AZ955" i="14"/>
  <c r="BA954" i="14"/>
  <c r="AZ954" i="14"/>
  <c r="BA953" i="14"/>
  <c r="AZ953" i="14"/>
  <c r="BA952" i="14"/>
  <c r="AZ952" i="14"/>
  <c r="BA951" i="14"/>
  <c r="AZ951" i="14"/>
  <c r="BA950" i="14"/>
  <c r="AZ950" i="14"/>
  <c r="BA949" i="14"/>
  <c r="AZ949" i="14"/>
  <c r="BA948" i="14"/>
  <c r="AZ948" i="14"/>
  <c r="BA947" i="14"/>
  <c r="AZ947" i="14"/>
  <c r="BA946" i="14"/>
  <c r="AZ946" i="14"/>
  <c r="BA945" i="14"/>
  <c r="AZ945" i="14"/>
  <c r="BA944" i="14"/>
  <c r="AZ944" i="14"/>
  <c r="BA943" i="14"/>
  <c r="AZ943" i="14"/>
  <c r="BA942" i="14"/>
  <c r="AZ942" i="14"/>
  <c r="BA941" i="14"/>
  <c r="AZ941" i="14"/>
  <c r="BA940" i="14"/>
  <c r="AZ940" i="14"/>
  <c r="BA939" i="14"/>
  <c r="AZ939" i="14"/>
  <c r="BA938" i="14"/>
  <c r="AZ938" i="14"/>
  <c r="BA937" i="14"/>
  <c r="AZ937" i="14"/>
  <c r="BA936" i="14"/>
  <c r="AZ936" i="14"/>
  <c r="BA935" i="14"/>
  <c r="AZ935" i="14"/>
  <c r="BA934" i="14"/>
  <c r="AZ934" i="14"/>
  <c r="BA933" i="14"/>
  <c r="AZ933" i="14"/>
  <c r="BA932" i="14"/>
  <c r="AZ932" i="14"/>
  <c r="BA931" i="14"/>
  <c r="AZ931" i="14"/>
  <c r="BA930" i="14"/>
  <c r="AZ930" i="14"/>
  <c r="BA929" i="14"/>
  <c r="AZ929" i="14"/>
  <c r="BA928" i="14"/>
  <c r="AZ928" i="14"/>
  <c r="BA927" i="14"/>
  <c r="AZ927" i="14"/>
  <c r="BA926" i="14"/>
  <c r="AZ926" i="14"/>
  <c r="BA925" i="14"/>
  <c r="AZ925" i="14"/>
  <c r="BA924" i="14"/>
  <c r="AZ924" i="14"/>
  <c r="AZ923" i="14"/>
  <c r="BA922" i="14"/>
  <c r="AZ922" i="14"/>
  <c r="BA921" i="14"/>
  <c r="AZ921" i="14"/>
  <c r="BA920" i="14"/>
  <c r="AZ920" i="14"/>
  <c r="BA919" i="14"/>
  <c r="AZ919" i="14"/>
  <c r="BA918" i="14"/>
  <c r="AZ918" i="14"/>
  <c r="BA917" i="14"/>
  <c r="AZ917" i="14"/>
  <c r="AZ916" i="14"/>
  <c r="BA914" i="14"/>
  <c r="AZ914" i="14"/>
  <c r="BA913" i="14"/>
  <c r="AZ913" i="14"/>
  <c r="BA912" i="14"/>
  <c r="AZ912" i="14"/>
  <c r="BA910" i="14"/>
  <c r="AZ910" i="14"/>
  <c r="BA909" i="14"/>
  <c r="AZ909" i="14"/>
  <c r="BA908" i="14"/>
  <c r="AZ908" i="14"/>
  <c r="BA907" i="14"/>
  <c r="AZ907" i="14"/>
  <c r="BA906" i="14"/>
  <c r="AZ906" i="14"/>
  <c r="BA905" i="14"/>
  <c r="AZ905" i="14"/>
  <c r="BA904" i="14"/>
  <c r="AZ904" i="14"/>
  <c r="BA903" i="14"/>
  <c r="AZ903" i="14"/>
  <c r="BA902" i="14"/>
  <c r="AZ902" i="14"/>
  <c r="BA901" i="14"/>
  <c r="AZ901" i="14"/>
  <c r="BA900" i="14"/>
  <c r="AZ900" i="14"/>
  <c r="BA899" i="14"/>
  <c r="AZ899" i="14"/>
  <c r="BA898" i="14"/>
  <c r="AZ898" i="14"/>
  <c r="BA897" i="14"/>
  <c r="AZ897" i="14"/>
  <c r="BA896" i="14"/>
  <c r="AZ896" i="14"/>
  <c r="BA895" i="14"/>
  <c r="AZ895" i="14"/>
  <c r="BA894" i="14"/>
  <c r="AZ894" i="14"/>
  <c r="BA893" i="14"/>
  <c r="AZ893" i="14"/>
  <c r="BA892" i="14"/>
  <c r="AZ892" i="14"/>
  <c r="BA891" i="14"/>
  <c r="AZ891" i="14"/>
  <c r="BA890" i="14"/>
  <c r="AZ890" i="14"/>
  <c r="BA889" i="14"/>
  <c r="AZ889" i="14"/>
  <c r="BA888" i="14"/>
  <c r="AZ888" i="14"/>
  <c r="AZ887" i="14"/>
  <c r="AZ886" i="14"/>
  <c r="BA885" i="14"/>
  <c r="AZ885" i="14"/>
  <c r="BA884" i="14"/>
  <c r="AZ884" i="14"/>
  <c r="BA883" i="14"/>
  <c r="AZ883" i="14"/>
  <c r="BA882" i="14"/>
  <c r="AZ882" i="14"/>
  <c r="BA881" i="14"/>
  <c r="AZ881" i="14"/>
  <c r="BA880" i="14"/>
  <c r="AZ880" i="14"/>
  <c r="BA879" i="14"/>
  <c r="AZ879" i="14"/>
  <c r="BA878" i="14"/>
  <c r="AZ878" i="14"/>
  <c r="BA877" i="14"/>
  <c r="AZ877" i="14"/>
  <c r="BA876" i="14"/>
  <c r="AZ876" i="14"/>
  <c r="BA875" i="14"/>
  <c r="AZ875" i="14"/>
  <c r="BA874" i="14"/>
  <c r="AZ874" i="14"/>
  <c r="BA873" i="14"/>
  <c r="AZ873" i="14"/>
  <c r="BA872" i="14"/>
  <c r="AZ872" i="14"/>
  <c r="BA871" i="14"/>
  <c r="AZ871" i="14"/>
  <c r="BA868" i="14"/>
  <c r="AZ868" i="14"/>
  <c r="BA866" i="14"/>
  <c r="AZ866" i="14"/>
  <c r="BA865" i="14"/>
  <c r="AZ865" i="14"/>
  <c r="BA864" i="14"/>
  <c r="AZ864" i="14"/>
  <c r="BA863" i="14"/>
  <c r="AZ863" i="14"/>
  <c r="BA862" i="14"/>
  <c r="AZ862" i="14"/>
  <c r="BA861" i="14"/>
  <c r="AZ861" i="14"/>
  <c r="BA860" i="14"/>
  <c r="AZ860" i="14"/>
  <c r="BA859" i="14"/>
  <c r="AZ859" i="14"/>
  <c r="BA858" i="14"/>
  <c r="BA857" i="14"/>
  <c r="BA856" i="14"/>
  <c r="AZ856" i="14"/>
  <c r="BA855" i="14"/>
  <c r="AZ855" i="14"/>
  <c r="BA854" i="14"/>
  <c r="AZ854" i="14"/>
  <c r="BA853" i="14"/>
  <c r="AZ853" i="14"/>
  <c r="BA852" i="14"/>
  <c r="AZ852" i="14"/>
  <c r="BA851" i="14"/>
  <c r="AZ851" i="14"/>
  <c r="BA850" i="14"/>
  <c r="AZ850" i="14"/>
  <c r="BA849" i="14"/>
  <c r="AZ849" i="14"/>
  <c r="BA848" i="14"/>
  <c r="AZ848" i="14"/>
  <c r="BA847" i="14"/>
  <c r="AZ847" i="14"/>
  <c r="BA846" i="14"/>
  <c r="AZ846" i="14"/>
  <c r="BA845" i="14"/>
  <c r="AZ845" i="14"/>
  <c r="BA844" i="14"/>
  <c r="AZ844" i="14"/>
  <c r="BA843" i="14"/>
  <c r="AZ843" i="14"/>
  <c r="BA842" i="14"/>
  <c r="AZ842" i="14"/>
  <c r="BA841" i="14"/>
  <c r="AZ841" i="14"/>
  <c r="BA840" i="14"/>
  <c r="AZ840" i="14"/>
  <c r="BA839" i="14"/>
  <c r="AZ839" i="14"/>
  <c r="BA838" i="14"/>
  <c r="AZ838" i="14"/>
  <c r="BA837" i="14"/>
  <c r="AZ837" i="14"/>
  <c r="BA836" i="14"/>
  <c r="AZ836" i="14"/>
  <c r="BA835" i="14"/>
  <c r="AZ835" i="14"/>
  <c r="BA834" i="14"/>
  <c r="AZ834" i="14"/>
  <c r="BA833" i="14"/>
  <c r="AZ833" i="14"/>
  <c r="BA832" i="14"/>
  <c r="AZ832" i="14"/>
  <c r="BA831" i="14"/>
  <c r="AZ831" i="14"/>
  <c r="BA830" i="14"/>
  <c r="AZ830" i="14"/>
  <c r="BA829" i="14"/>
  <c r="AZ829" i="14"/>
  <c r="BA828" i="14"/>
  <c r="AZ828" i="14"/>
  <c r="BA827" i="14"/>
  <c r="AZ827" i="14"/>
  <c r="BA826" i="14"/>
  <c r="AZ826" i="14"/>
  <c r="BA825" i="14"/>
  <c r="AZ825" i="14"/>
  <c r="BA824" i="14"/>
  <c r="AZ824" i="14"/>
  <c r="BA823" i="14"/>
  <c r="AZ823" i="14"/>
  <c r="BA822" i="14"/>
  <c r="AZ822" i="14"/>
  <c r="BA821" i="14"/>
  <c r="AZ821" i="14"/>
  <c r="BA820" i="14"/>
  <c r="AZ820" i="14"/>
  <c r="BA819" i="14"/>
  <c r="AZ819" i="14"/>
  <c r="BA818" i="14"/>
  <c r="AZ818" i="14"/>
  <c r="BA817" i="14"/>
  <c r="AZ817" i="14"/>
  <c r="BA816" i="14"/>
  <c r="AZ816" i="14"/>
  <c r="BA815" i="14"/>
  <c r="AZ815" i="14"/>
  <c r="BA814" i="14"/>
  <c r="AZ814" i="14"/>
  <c r="BA813" i="14"/>
  <c r="AZ813" i="14"/>
  <c r="BA812" i="14"/>
  <c r="AZ812" i="14"/>
  <c r="BA811" i="14"/>
  <c r="AZ811" i="14"/>
  <c r="BA810" i="14"/>
  <c r="AZ810" i="14"/>
  <c r="BA809" i="14"/>
  <c r="AZ809" i="14"/>
  <c r="BA808" i="14"/>
  <c r="AZ808" i="14"/>
  <c r="BA806" i="14"/>
  <c r="AZ806" i="14"/>
  <c r="BA805" i="14"/>
  <c r="AZ805" i="14"/>
  <c r="BA804" i="14"/>
  <c r="AZ804" i="14"/>
  <c r="BA803" i="14"/>
  <c r="AZ803" i="14"/>
  <c r="BA802" i="14"/>
  <c r="AZ802" i="14"/>
  <c r="BA801" i="14"/>
  <c r="AZ801" i="14"/>
  <c r="BA800" i="14"/>
  <c r="AZ800" i="14"/>
  <c r="BA799" i="14"/>
  <c r="AZ799" i="14"/>
  <c r="BA798" i="14"/>
  <c r="AZ798" i="14"/>
  <c r="BA797" i="14"/>
  <c r="AZ797" i="14"/>
  <c r="BA796" i="14"/>
  <c r="AZ796" i="14"/>
  <c r="BA795" i="14"/>
  <c r="AZ795" i="14"/>
  <c r="BA794" i="14"/>
  <c r="AZ794" i="14"/>
  <c r="BA793" i="14"/>
  <c r="AZ793" i="14"/>
  <c r="BA792" i="14"/>
  <c r="AZ792" i="14"/>
  <c r="BA791" i="14"/>
  <c r="AZ791" i="14"/>
  <c r="BA790" i="14"/>
  <c r="AZ790" i="14"/>
  <c r="BA789" i="14"/>
  <c r="AZ789" i="14"/>
  <c r="BA788" i="14"/>
  <c r="AZ788" i="14"/>
  <c r="BA787" i="14"/>
  <c r="AZ787" i="14"/>
  <c r="BA786" i="14"/>
  <c r="AZ786" i="14"/>
  <c r="BA785" i="14"/>
  <c r="AZ785" i="14"/>
  <c r="BA784" i="14"/>
  <c r="AZ784" i="14"/>
  <c r="BA783" i="14"/>
  <c r="AZ783" i="14"/>
  <c r="BA782" i="14"/>
  <c r="AZ782" i="14"/>
  <c r="BA781" i="14"/>
  <c r="AZ781" i="14"/>
  <c r="BA780" i="14"/>
  <c r="AZ780" i="14"/>
  <c r="BA779" i="14"/>
  <c r="AZ779" i="14"/>
  <c r="BA778" i="14"/>
  <c r="AZ778" i="14"/>
  <c r="BA777" i="14"/>
  <c r="AZ777" i="14"/>
  <c r="BA776" i="14"/>
  <c r="AZ776" i="14"/>
  <c r="BA775" i="14"/>
  <c r="AZ775" i="14"/>
  <c r="BA774" i="14"/>
  <c r="AZ774" i="14"/>
  <c r="BA773" i="14"/>
  <c r="AZ773" i="14"/>
  <c r="BA772" i="14"/>
  <c r="AZ772" i="14"/>
  <c r="AZ770" i="14"/>
  <c r="BA769" i="14"/>
  <c r="AZ769" i="14"/>
  <c r="BA768" i="14"/>
  <c r="AZ768" i="14"/>
  <c r="BA767" i="14"/>
  <c r="AZ767" i="14"/>
  <c r="BA766" i="14"/>
  <c r="AZ766" i="14"/>
  <c r="BA765" i="14"/>
  <c r="AZ765" i="14"/>
  <c r="BA764" i="14"/>
  <c r="AZ764" i="14"/>
  <c r="BA763" i="14"/>
  <c r="AZ763" i="14"/>
  <c r="BA762" i="14"/>
  <c r="AZ762" i="14"/>
  <c r="BA761" i="14"/>
  <c r="AZ761" i="14"/>
  <c r="BA760" i="14"/>
  <c r="AZ760" i="14"/>
  <c r="BA759" i="14"/>
  <c r="AZ759" i="14"/>
  <c r="BA758" i="14"/>
  <c r="AZ758" i="14"/>
  <c r="BA757" i="14"/>
  <c r="AZ757" i="14"/>
  <c r="BA756" i="14"/>
  <c r="AZ756" i="14"/>
  <c r="BA755" i="14"/>
  <c r="AZ755" i="14"/>
  <c r="BA754" i="14"/>
  <c r="AZ754" i="14"/>
  <c r="BA753" i="14"/>
  <c r="AZ753" i="14"/>
  <c r="BA752" i="14"/>
  <c r="AZ752" i="14"/>
  <c r="BA751" i="14"/>
  <c r="AZ751" i="14"/>
  <c r="BA750" i="14"/>
  <c r="AZ750" i="14"/>
  <c r="BA749" i="14"/>
  <c r="AZ749" i="14"/>
  <c r="BA748" i="14"/>
  <c r="AZ748" i="14"/>
  <c r="BA747" i="14"/>
  <c r="AZ747" i="14"/>
  <c r="BA746" i="14"/>
  <c r="AZ746" i="14"/>
  <c r="BA745" i="14"/>
  <c r="AZ745" i="14"/>
  <c r="AZ744" i="14"/>
  <c r="BA743" i="14"/>
  <c r="AZ743" i="14"/>
  <c r="BA742" i="14"/>
  <c r="AZ742" i="14"/>
  <c r="BA741" i="14"/>
  <c r="AZ741" i="14"/>
  <c r="BA740" i="14"/>
  <c r="AZ740" i="14"/>
  <c r="BA739" i="14"/>
  <c r="AZ739" i="14"/>
  <c r="BA738" i="14"/>
  <c r="AZ738" i="14"/>
  <c r="AZ737" i="14"/>
  <c r="AZ736" i="14"/>
  <c r="BA735" i="14"/>
  <c r="AZ735" i="14"/>
  <c r="BA734" i="14"/>
  <c r="AZ734" i="14"/>
  <c r="BA733" i="14"/>
  <c r="AZ733" i="14"/>
  <c r="BA732" i="14"/>
  <c r="AZ732" i="14"/>
  <c r="BA731" i="14"/>
  <c r="AZ731" i="14"/>
  <c r="BA730" i="14"/>
  <c r="AZ730" i="14"/>
  <c r="BA729" i="14"/>
  <c r="AZ729" i="14"/>
  <c r="BA728" i="14"/>
  <c r="AZ728" i="14"/>
  <c r="BA727" i="14"/>
  <c r="AZ727" i="14"/>
  <c r="BA726" i="14"/>
  <c r="AZ726" i="14"/>
  <c r="BA725" i="14"/>
  <c r="AZ725" i="14"/>
  <c r="BA724" i="14"/>
  <c r="AZ724" i="14"/>
  <c r="BA723" i="14"/>
  <c r="AZ723" i="14"/>
  <c r="BA722" i="14"/>
  <c r="AZ722" i="14"/>
  <c r="BA721" i="14"/>
  <c r="AZ721" i="14"/>
  <c r="BA720" i="14"/>
  <c r="AZ720" i="14"/>
  <c r="BA719" i="14"/>
  <c r="AZ719" i="14"/>
  <c r="BA718" i="14"/>
  <c r="AZ718" i="14"/>
  <c r="BA717" i="14"/>
  <c r="AZ717" i="14"/>
  <c r="BA716" i="14"/>
  <c r="AZ716" i="14"/>
  <c r="BA715" i="14"/>
  <c r="AZ715" i="14"/>
  <c r="BA714" i="14"/>
  <c r="AZ714" i="14"/>
  <c r="BA713" i="14"/>
  <c r="AZ713" i="14"/>
  <c r="BA712" i="14"/>
  <c r="AZ712" i="14"/>
  <c r="BA711" i="14"/>
  <c r="AZ711" i="14"/>
  <c r="BA710" i="14"/>
  <c r="AZ710" i="14"/>
  <c r="BA709" i="14"/>
  <c r="AZ709" i="14"/>
  <c r="BA708" i="14"/>
  <c r="AZ708" i="14"/>
  <c r="BA707" i="14"/>
  <c r="AZ707" i="14"/>
  <c r="BA706" i="14"/>
  <c r="AZ706" i="14"/>
  <c r="BA705" i="14"/>
  <c r="AZ705" i="14"/>
  <c r="BA704" i="14"/>
  <c r="AZ704" i="14"/>
  <c r="BA703" i="14"/>
  <c r="AZ703" i="14"/>
  <c r="BA702" i="14"/>
  <c r="AZ702" i="14"/>
  <c r="BA701" i="14"/>
  <c r="AZ701" i="14"/>
  <c r="BA700" i="14"/>
  <c r="AZ700" i="14"/>
  <c r="BA699" i="14"/>
  <c r="AZ699" i="14"/>
  <c r="BA698" i="14"/>
  <c r="AZ698" i="14"/>
  <c r="BA697" i="14"/>
  <c r="AZ697" i="14"/>
  <c r="BA696" i="14"/>
  <c r="AZ696" i="14"/>
  <c r="BA695" i="14"/>
  <c r="AZ695" i="14"/>
  <c r="BA694" i="14"/>
  <c r="AZ694" i="14"/>
  <c r="BA693" i="14"/>
  <c r="AZ693" i="14"/>
  <c r="BA692" i="14"/>
  <c r="AZ692" i="14"/>
  <c r="BA691" i="14"/>
  <c r="AZ691" i="14"/>
  <c r="BA690" i="14"/>
  <c r="AZ690" i="14"/>
  <c r="AZ689" i="14"/>
  <c r="BA688" i="14"/>
  <c r="AZ688" i="14"/>
  <c r="BA687" i="14"/>
  <c r="AZ687" i="14"/>
  <c r="BA686" i="14"/>
  <c r="AZ686" i="14"/>
  <c r="BA685" i="14"/>
  <c r="AZ685" i="14"/>
  <c r="BA684" i="14"/>
  <c r="AZ684" i="14"/>
  <c r="BA683" i="14"/>
  <c r="AZ683" i="14"/>
  <c r="BA682" i="14"/>
  <c r="AZ682" i="14"/>
  <c r="BA681" i="14"/>
  <c r="AZ681" i="14"/>
  <c r="BA680" i="14"/>
  <c r="AZ680" i="14"/>
  <c r="BA679" i="14"/>
  <c r="AZ679" i="14"/>
  <c r="BA678" i="14"/>
  <c r="AZ678" i="14"/>
  <c r="BA677" i="14"/>
  <c r="AZ677" i="14"/>
  <c r="BA676" i="14"/>
  <c r="AZ676" i="14"/>
  <c r="BA675" i="14"/>
  <c r="AZ675" i="14"/>
  <c r="BA674" i="14"/>
  <c r="AZ674" i="14"/>
  <c r="BA673" i="14"/>
  <c r="AZ673" i="14"/>
  <c r="BA672" i="14"/>
  <c r="AZ672" i="14"/>
  <c r="BA671" i="14"/>
  <c r="AZ671" i="14"/>
  <c r="AZ670" i="14"/>
  <c r="AZ669" i="14"/>
  <c r="AZ668" i="14"/>
  <c r="AZ667" i="14"/>
  <c r="BA666" i="14"/>
  <c r="AZ666" i="14"/>
  <c r="AZ665" i="14"/>
  <c r="AZ664" i="14"/>
  <c r="AZ663" i="14"/>
  <c r="AZ662" i="14"/>
  <c r="AZ661" i="14"/>
  <c r="AZ660" i="14"/>
  <c r="AZ659" i="14"/>
  <c r="AZ658" i="14"/>
  <c r="AZ657" i="14"/>
  <c r="BA656" i="14"/>
  <c r="AZ656" i="14"/>
  <c r="BA655" i="14"/>
  <c r="AZ655" i="14"/>
  <c r="BA654" i="14"/>
  <c r="AZ654" i="14"/>
  <c r="BA653" i="14"/>
  <c r="AZ653" i="14"/>
  <c r="BA652" i="14"/>
  <c r="AZ652" i="14"/>
  <c r="BA651" i="14"/>
  <c r="AZ651" i="14"/>
  <c r="BA650" i="14"/>
  <c r="AZ650" i="14"/>
  <c r="BA649" i="14"/>
  <c r="AZ649" i="14"/>
  <c r="BA648" i="14"/>
  <c r="AZ648" i="14"/>
  <c r="BA647" i="14"/>
  <c r="AZ647" i="14"/>
  <c r="BA646" i="14"/>
  <c r="AZ646" i="14"/>
  <c r="BA645" i="14"/>
  <c r="AZ645" i="14"/>
  <c r="AZ644" i="14"/>
  <c r="BA643" i="14"/>
  <c r="AZ643" i="14"/>
  <c r="BA642" i="14"/>
  <c r="AZ642" i="14"/>
  <c r="BA641" i="14"/>
  <c r="AZ641" i="14"/>
  <c r="BA640" i="14"/>
  <c r="AZ640" i="14"/>
  <c r="BA639" i="14"/>
  <c r="AZ639" i="14"/>
  <c r="BA638" i="14"/>
  <c r="AZ638" i="14"/>
  <c r="BA637" i="14"/>
  <c r="AZ637" i="14"/>
  <c r="BA636" i="14"/>
  <c r="AZ636" i="14"/>
  <c r="BA635" i="14"/>
  <c r="AZ635" i="14"/>
  <c r="BA634" i="14"/>
  <c r="AZ634" i="14"/>
  <c r="BA633" i="14"/>
  <c r="AZ633" i="14"/>
  <c r="BA632" i="14"/>
  <c r="AZ632" i="14"/>
  <c r="BA631" i="14"/>
  <c r="AZ631" i="14"/>
  <c r="BA630" i="14"/>
  <c r="AZ630" i="14"/>
  <c r="BA629" i="14"/>
  <c r="AZ629" i="14"/>
  <c r="BA628" i="14"/>
  <c r="AZ628" i="14"/>
  <c r="BA627" i="14"/>
  <c r="AZ627" i="14"/>
  <c r="BA626" i="14"/>
  <c r="AZ626" i="14"/>
  <c r="BA625" i="14"/>
  <c r="AZ625" i="14"/>
  <c r="BA624" i="14"/>
  <c r="AZ624" i="14"/>
  <c r="BA623" i="14"/>
  <c r="AZ623" i="14"/>
  <c r="BA622" i="14"/>
  <c r="AZ622" i="14"/>
  <c r="AZ621" i="14"/>
  <c r="BA620" i="14"/>
  <c r="AZ620" i="14"/>
  <c r="BA619" i="14"/>
  <c r="AZ619" i="14"/>
  <c r="BA618" i="14"/>
  <c r="AZ618" i="14"/>
  <c r="BA617" i="14"/>
  <c r="AZ617" i="14"/>
  <c r="BA616" i="14"/>
  <c r="AZ616" i="14"/>
  <c r="BA615" i="14"/>
  <c r="AZ615" i="14"/>
  <c r="BA614" i="14"/>
  <c r="AZ614" i="14"/>
  <c r="BA613" i="14"/>
  <c r="AZ613" i="14"/>
  <c r="BA612" i="14"/>
  <c r="AZ612" i="14"/>
  <c r="BA611" i="14"/>
  <c r="AZ611" i="14"/>
  <c r="BA610" i="14"/>
  <c r="AZ610" i="14"/>
  <c r="BA609" i="14"/>
  <c r="AZ609" i="14"/>
  <c r="BA608" i="14"/>
  <c r="AZ608" i="14"/>
  <c r="BA607" i="14"/>
  <c r="AZ607" i="14"/>
  <c r="BA606" i="14"/>
  <c r="AZ606" i="14"/>
  <c r="BA605" i="14"/>
  <c r="AZ605" i="14"/>
  <c r="BA604" i="14"/>
  <c r="AZ604" i="14"/>
  <c r="BA603" i="14"/>
  <c r="AZ603" i="14"/>
  <c r="BA602" i="14"/>
  <c r="AZ602" i="14"/>
  <c r="BA601" i="14"/>
  <c r="AZ601" i="14"/>
  <c r="BA600" i="14"/>
  <c r="AZ600" i="14"/>
  <c r="BA599" i="14"/>
  <c r="AZ599" i="14"/>
  <c r="BA598" i="14"/>
  <c r="AZ598" i="14"/>
  <c r="BA597" i="14"/>
  <c r="AZ597" i="14"/>
  <c r="BA596" i="14"/>
  <c r="AZ596" i="14"/>
  <c r="BA595" i="14"/>
  <c r="AZ595" i="14"/>
  <c r="BA594" i="14"/>
  <c r="AZ594" i="14"/>
  <c r="BA592" i="14"/>
  <c r="AZ592" i="14"/>
  <c r="BA591" i="14"/>
  <c r="AZ591" i="14"/>
  <c r="BA590" i="14"/>
  <c r="AZ590" i="14"/>
  <c r="BA589" i="14"/>
  <c r="AZ589" i="14"/>
  <c r="AZ588" i="14"/>
  <c r="AZ587" i="14"/>
  <c r="BA586" i="14"/>
  <c r="AZ586" i="14"/>
  <c r="BA585" i="14"/>
  <c r="AZ585" i="14"/>
  <c r="BA584" i="14"/>
  <c r="AZ584" i="14"/>
  <c r="BA583" i="14"/>
  <c r="AZ583" i="14"/>
  <c r="BA582" i="14"/>
  <c r="AZ582" i="14"/>
  <c r="BA581" i="14"/>
  <c r="BA580" i="14"/>
  <c r="BA579" i="14"/>
  <c r="AZ579" i="14"/>
  <c r="BA578" i="14"/>
  <c r="AZ578" i="14"/>
  <c r="BA577" i="14"/>
  <c r="AZ577" i="14"/>
  <c r="BA576" i="14"/>
  <c r="AZ576" i="14"/>
  <c r="BA575" i="14"/>
  <c r="AZ575" i="14"/>
  <c r="BA574" i="14"/>
  <c r="AZ574" i="14"/>
  <c r="BA573" i="14"/>
  <c r="AZ573" i="14"/>
  <c r="BA572" i="14"/>
  <c r="BA571" i="14"/>
  <c r="BA570" i="14"/>
  <c r="AZ570" i="14"/>
  <c r="BA569" i="14"/>
  <c r="AZ569" i="14"/>
  <c r="AZ568" i="14"/>
  <c r="BA567" i="14"/>
  <c r="AZ567" i="14"/>
  <c r="BA566" i="14"/>
  <c r="AZ566" i="14"/>
  <c r="BA565" i="14"/>
  <c r="AZ565" i="14"/>
  <c r="BA564" i="14"/>
  <c r="AZ564" i="14"/>
  <c r="BA563" i="14"/>
  <c r="AZ563" i="14"/>
  <c r="BA562" i="14"/>
  <c r="AZ562" i="14"/>
  <c r="BA561" i="14"/>
  <c r="AZ561" i="14"/>
  <c r="BA560" i="14"/>
  <c r="AZ560" i="14"/>
  <c r="BA559" i="14"/>
  <c r="AZ559" i="14"/>
  <c r="BA558" i="14"/>
  <c r="AZ558" i="14"/>
  <c r="BA557" i="14"/>
  <c r="AZ557" i="14"/>
  <c r="BA556" i="14"/>
  <c r="AZ556" i="14"/>
  <c r="BA555" i="14"/>
  <c r="AZ555" i="14"/>
  <c r="BA554" i="14"/>
  <c r="AZ554" i="14"/>
  <c r="BA553" i="14"/>
  <c r="AZ553" i="14"/>
  <c r="BA552" i="14"/>
  <c r="AZ552" i="14"/>
  <c r="BA551" i="14"/>
  <c r="AZ551" i="14"/>
  <c r="BA550" i="14"/>
  <c r="AZ550" i="14"/>
  <c r="BA549" i="14"/>
  <c r="AZ549" i="14"/>
  <c r="AZ548" i="14"/>
  <c r="BA547" i="14"/>
  <c r="AZ547" i="14"/>
  <c r="BA546" i="14"/>
  <c r="AZ546" i="14"/>
  <c r="BA545" i="14"/>
  <c r="AZ545" i="14"/>
  <c r="BA544" i="14"/>
  <c r="AZ544" i="14"/>
  <c r="BA543" i="14"/>
  <c r="AZ543" i="14"/>
  <c r="BA542" i="14"/>
  <c r="AZ542" i="14"/>
  <c r="BA541" i="14"/>
  <c r="AZ541" i="14"/>
  <c r="BA540" i="14"/>
  <c r="BA539" i="14"/>
  <c r="AZ539" i="14"/>
  <c r="BA538" i="14"/>
  <c r="AZ538" i="14"/>
  <c r="BA537" i="14"/>
  <c r="AZ537" i="14"/>
  <c r="BA536" i="14"/>
  <c r="AZ536" i="14"/>
  <c r="BA535" i="14"/>
  <c r="AZ535" i="14"/>
  <c r="BA534" i="14"/>
  <c r="AZ534" i="14"/>
  <c r="BA533" i="14"/>
  <c r="AZ533" i="14"/>
  <c r="BA532" i="14"/>
  <c r="AZ532" i="14"/>
  <c r="BA531" i="14"/>
  <c r="AZ531" i="14"/>
  <c r="BA530" i="14"/>
  <c r="AZ530" i="14"/>
  <c r="BA529" i="14"/>
  <c r="AZ529" i="14"/>
  <c r="BA528" i="14"/>
  <c r="AZ528" i="14"/>
  <c r="BA527" i="14"/>
  <c r="AZ527" i="14"/>
  <c r="BA526" i="14"/>
  <c r="AZ526" i="14"/>
  <c r="BA525" i="14"/>
  <c r="AZ525" i="14"/>
  <c r="BA524" i="14"/>
  <c r="AZ524" i="14"/>
  <c r="BA523" i="14"/>
  <c r="AZ523" i="14"/>
  <c r="BA522" i="14"/>
  <c r="AZ522" i="14"/>
  <c r="BA521" i="14"/>
  <c r="AZ521" i="14"/>
  <c r="BA520" i="14"/>
  <c r="AZ520" i="14"/>
  <c r="BA519" i="14"/>
  <c r="AZ519" i="14"/>
  <c r="BA518" i="14"/>
  <c r="AZ518" i="14"/>
  <c r="BA517" i="14"/>
  <c r="AZ517" i="14"/>
  <c r="BA516" i="14"/>
  <c r="AZ516" i="14"/>
  <c r="BA515" i="14"/>
  <c r="AZ515" i="14"/>
  <c r="BA514" i="14"/>
  <c r="AZ514" i="14"/>
  <c r="BA513" i="14"/>
  <c r="AZ513" i="14"/>
  <c r="BA512" i="14"/>
  <c r="AZ512" i="14"/>
  <c r="BA511" i="14"/>
  <c r="AZ511" i="14"/>
  <c r="BA510" i="14"/>
  <c r="AZ510" i="14"/>
  <c r="BA509" i="14"/>
  <c r="AZ509" i="14"/>
  <c r="AZ508" i="14"/>
  <c r="BA507" i="14"/>
  <c r="AZ507" i="14"/>
  <c r="BA506" i="14"/>
  <c r="AZ506" i="14"/>
  <c r="BA505" i="14"/>
  <c r="AZ505" i="14"/>
  <c r="BA504" i="14"/>
  <c r="AZ504" i="14"/>
  <c r="BA503" i="14"/>
  <c r="AZ503" i="14"/>
  <c r="BA502" i="14"/>
  <c r="AZ502" i="14"/>
  <c r="BA501" i="14"/>
  <c r="AZ501" i="14"/>
  <c r="BA500" i="14"/>
  <c r="AZ500" i="14"/>
  <c r="BA499" i="14"/>
  <c r="AZ499" i="14"/>
  <c r="BA498" i="14"/>
  <c r="AZ498" i="14"/>
  <c r="BA497" i="14"/>
  <c r="AZ497" i="14"/>
  <c r="BA496" i="14"/>
  <c r="AZ496" i="14"/>
  <c r="BA495" i="14"/>
  <c r="AZ495" i="14"/>
  <c r="BA494" i="14"/>
  <c r="AZ494" i="14"/>
  <c r="BA493" i="14"/>
  <c r="AZ493" i="14"/>
  <c r="AZ492" i="14"/>
  <c r="BA491" i="14"/>
  <c r="AZ491" i="14"/>
  <c r="BA490" i="14"/>
  <c r="AZ490" i="14"/>
  <c r="BA489" i="14"/>
  <c r="AZ489" i="14"/>
  <c r="BA488" i="14"/>
  <c r="AZ488" i="14"/>
  <c r="BA487" i="14"/>
  <c r="BA485" i="14"/>
  <c r="AZ485" i="14"/>
  <c r="BA484" i="14"/>
  <c r="AZ484" i="14"/>
  <c r="BA483" i="14"/>
  <c r="AZ483" i="14"/>
  <c r="BA482" i="14"/>
  <c r="AZ482" i="14"/>
  <c r="BA481" i="14"/>
  <c r="AZ481" i="14"/>
  <c r="BA480" i="14"/>
  <c r="AZ480" i="14"/>
  <c r="BA479" i="14"/>
  <c r="AZ479" i="14"/>
  <c r="BA478" i="14"/>
  <c r="AZ478" i="14"/>
  <c r="BA477" i="14"/>
  <c r="AZ477" i="14"/>
  <c r="BA476" i="14"/>
  <c r="AZ476" i="14"/>
  <c r="BA475" i="14"/>
  <c r="AZ475" i="14"/>
  <c r="BA474" i="14"/>
  <c r="AZ474" i="14"/>
  <c r="BA473" i="14"/>
  <c r="AZ473" i="14"/>
  <c r="BA472" i="14"/>
  <c r="AZ472" i="14"/>
  <c r="BA471" i="14"/>
  <c r="AZ471" i="14"/>
  <c r="BA470" i="14"/>
  <c r="AZ470" i="14"/>
  <c r="BA469" i="14"/>
  <c r="AZ469" i="14"/>
  <c r="BA468" i="14"/>
  <c r="AZ468" i="14"/>
  <c r="BA467" i="14"/>
  <c r="AZ467" i="14"/>
  <c r="BA466" i="14"/>
  <c r="AZ466" i="14"/>
  <c r="BA465" i="14"/>
  <c r="AZ465" i="14"/>
  <c r="BA464" i="14"/>
  <c r="AZ464" i="14"/>
  <c r="BA463" i="14"/>
  <c r="AZ463" i="14"/>
  <c r="BA462" i="14"/>
  <c r="AZ462" i="14"/>
  <c r="BA461" i="14"/>
  <c r="AZ461" i="14"/>
  <c r="BA460" i="14"/>
  <c r="AZ460" i="14"/>
  <c r="BA459" i="14"/>
  <c r="AZ459" i="14"/>
  <c r="BA458" i="14"/>
  <c r="AZ458" i="14"/>
  <c r="BA457" i="14"/>
  <c r="AZ457" i="14"/>
  <c r="BA456" i="14"/>
  <c r="AZ456" i="14"/>
  <c r="BA455" i="14"/>
  <c r="AZ455" i="14"/>
  <c r="BA454" i="14"/>
  <c r="AZ454" i="14"/>
  <c r="BA453" i="14"/>
  <c r="AZ453" i="14"/>
  <c r="BA452" i="14"/>
  <c r="AZ452" i="14"/>
  <c r="BA451" i="14"/>
  <c r="AZ451" i="14"/>
  <c r="BA450" i="14"/>
  <c r="AZ450" i="14"/>
  <c r="BA449" i="14"/>
  <c r="AZ449" i="14"/>
  <c r="BA448" i="14"/>
  <c r="AZ448" i="14"/>
  <c r="BA447" i="14"/>
  <c r="AZ447" i="14"/>
  <c r="BA446" i="14"/>
  <c r="AZ446" i="14"/>
  <c r="BA445" i="14"/>
  <c r="AZ445" i="14"/>
  <c r="BA444" i="14"/>
  <c r="AZ444" i="14"/>
  <c r="BA443" i="14"/>
  <c r="AZ443" i="14"/>
  <c r="BA442" i="14"/>
  <c r="AZ442" i="14"/>
  <c r="BA441" i="14"/>
  <c r="AZ441" i="14"/>
  <c r="BA440" i="14"/>
  <c r="AZ440" i="14"/>
  <c r="BA439" i="14"/>
  <c r="AZ439" i="14"/>
  <c r="BA438" i="14"/>
  <c r="AZ438" i="14"/>
  <c r="BA437" i="14"/>
  <c r="AZ437" i="14"/>
  <c r="BA436" i="14"/>
  <c r="AZ436" i="14"/>
  <c r="BA435" i="14"/>
  <c r="AZ435" i="14"/>
  <c r="BA434" i="14"/>
  <c r="AZ434" i="14"/>
  <c r="BA433" i="14"/>
  <c r="AZ433" i="14"/>
  <c r="BA432" i="14"/>
  <c r="AZ432" i="14"/>
  <c r="BA431" i="14"/>
  <c r="AZ431" i="14"/>
  <c r="BA430" i="14"/>
  <c r="AZ430" i="14"/>
  <c r="AZ429" i="14"/>
  <c r="BA428" i="14"/>
  <c r="AZ428" i="14"/>
  <c r="AZ427" i="14"/>
  <c r="BA426" i="14"/>
  <c r="AZ426" i="14"/>
  <c r="BA425" i="14"/>
  <c r="AZ425" i="14"/>
  <c r="BA424" i="14"/>
  <c r="AZ424" i="14"/>
  <c r="BA423" i="14"/>
  <c r="AZ423" i="14"/>
  <c r="BA419" i="14"/>
  <c r="AZ419" i="14"/>
  <c r="BA418" i="14"/>
  <c r="AZ418" i="14"/>
  <c r="BA417" i="14"/>
  <c r="AZ417" i="14"/>
  <c r="BA416" i="14"/>
  <c r="AZ416" i="14"/>
  <c r="BA415" i="14"/>
  <c r="AZ415" i="14"/>
  <c r="BA414" i="14"/>
  <c r="AZ414" i="14"/>
  <c r="BA413" i="14"/>
  <c r="AZ413" i="14"/>
  <c r="BA412" i="14"/>
  <c r="AZ412" i="14"/>
  <c r="BA411" i="14"/>
  <c r="AZ411" i="14"/>
  <c r="BA410" i="14"/>
  <c r="AZ410" i="14"/>
  <c r="BA409" i="14"/>
  <c r="AZ409" i="14"/>
  <c r="BA408" i="14"/>
  <c r="AZ408" i="14"/>
  <c r="BA407" i="14"/>
  <c r="AZ407" i="14"/>
  <c r="BA406" i="14"/>
  <c r="AZ406" i="14"/>
  <c r="BA405" i="14"/>
  <c r="AZ405" i="14"/>
  <c r="BA404" i="14"/>
  <c r="AZ404" i="14"/>
  <c r="BA403" i="14"/>
  <c r="AZ403" i="14"/>
  <c r="BA402" i="14"/>
  <c r="AZ402" i="14"/>
  <c r="BA401" i="14"/>
  <c r="AZ401" i="14"/>
  <c r="BA400" i="14"/>
  <c r="AZ400" i="14"/>
  <c r="BA399" i="14"/>
  <c r="AZ399" i="14"/>
  <c r="BA398" i="14"/>
  <c r="AZ398" i="14"/>
  <c r="BA397" i="14"/>
  <c r="AZ397" i="14"/>
  <c r="BA396" i="14"/>
  <c r="AZ396" i="14"/>
  <c r="BA395" i="14"/>
  <c r="AZ395" i="14"/>
  <c r="BA394" i="14"/>
  <c r="AZ394" i="14"/>
  <c r="BA393" i="14"/>
  <c r="AZ393" i="14"/>
  <c r="AZ392" i="14"/>
  <c r="BA391" i="14"/>
  <c r="AZ390" i="14"/>
  <c r="BA389" i="14"/>
  <c r="AZ389" i="14"/>
  <c r="BA388" i="14"/>
  <c r="AZ388" i="14"/>
  <c r="BA387" i="14"/>
  <c r="AZ387" i="14"/>
  <c r="BA386" i="14"/>
  <c r="AZ386" i="14"/>
  <c r="BA385" i="14"/>
  <c r="AZ385" i="14"/>
  <c r="BA384" i="14"/>
  <c r="AZ384" i="14"/>
  <c r="BA383" i="14"/>
  <c r="AZ383" i="14"/>
  <c r="BA382" i="14"/>
  <c r="AZ382" i="14"/>
  <c r="BA378" i="14"/>
  <c r="AZ378" i="14"/>
  <c r="BA373" i="14"/>
  <c r="AZ373" i="14"/>
  <c r="BA372" i="14"/>
  <c r="AZ372" i="14"/>
  <c r="BA371" i="14"/>
  <c r="AZ371" i="14"/>
  <c r="BA370" i="14"/>
  <c r="AZ370" i="14"/>
  <c r="BA369" i="14"/>
  <c r="AZ369" i="14"/>
  <c r="BA368" i="14"/>
  <c r="AZ368" i="14"/>
  <c r="BA367" i="14"/>
  <c r="AZ367" i="14"/>
  <c r="BA366" i="14"/>
  <c r="AZ366" i="14"/>
  <c r="BA365" i="14"/>
  <c r="AZ365" i="14"/>
  <c r="BA364" i="14"/>
  <c r="AZ364" i="14"/>
  <c r="BA363" i="14"/>
  <c r="AZ363" i="14"/>
  <c r="BA362" i="14"/>
  <c r="AZ362" i="14"/>
  <c r="BA361" i="14"/>
  <c r="AZ361" i="14"/>
  <c r="BA360" i="14"/>
  <c r="AZ360" i="14"/>
  <c r="BA359" i="14"/>
  <c r="AZ359" i="14"/>
  <c r="BA358" i="14"/>
  <c r="AZ358" i="14"/>
  <c r="BA357" i="14"/>
  <c r="AZ357" i="14"/>
  <c r="BA356" i="14"/>
  <c r="AZ356" i="14"/>
  <c r="BA355" i="14"/>
  <c r="AZ355" i="14"/>
  <c r="BA354" i="14"/>
  <c r="AZ354" i="14"/>
  <c r="BA353" i="14"/>
  <c r="AZ353" i="14"/>
  <c r="BA352" i="14"/>
  <c r="AZ352" i="14"/>
  <c r="BA351" i="14"/>
  <c r="AZ351" i="14"/>
  <c r="BA350" i="14"/>
  <c r="AZ350" i="14"/>
  <c r="BA349" i="14"/>
  <c r="AZ349" i="14"/>
  <c r="BA348" i="14"/>
  <c r="AZ348" i="14"/>
  <c r="BA347" i="14"/>
  <c r="AZ347" i="14"/>
  <c r="BA346" i="14"/>
  <c r="AZ346" i="14"/>
  <c r="BA345" i="14"/>
  <c r="AZ345" i="14"/>
  <c r="BA344" i="14"/>
  <c r="AZ344" i="14"/>
  <c r="BA343" i="14"/>
  <c r="AZ343" i="14"/>
  <c r="BA342" i="14"/>
  <c r="AZ342" i="14"/>
  <c r="BA341" i="14"/>
  <c r="AZ341" i="14"/>
  <c r="BA340" i="14"/>
  <c r="AZ340" i="14"/>
  <c r="BA339" i="14"/>
  <c r="AZ339" i="14"/>
  <c r="BA338" i="14"/>
  <c r="AZ338" i="14"/>
  <c r="BA337" i="14"/>
  <c r="AZ337" i="14"/>
  <c r="BA336" i="14"/>
  <c r="BA335" i="14"/>
  <c r="BA334" i="14"/>
  <c r="BA333" i="14"/>
  <c r="AZ333" i="14"/>
  <c r="BA332" i="14"/>
  <c r="AZ332" i="14"/>
  <c r="BA331" i="14"/>
  <c r="AZ331" i="14"/>
  <c r="BA330" i="14"/>
  <c r="AZ330" i="14"/>
  <c r="BA329" i="14"/>
  <c r="AZ329" i="14"/>
  <c r="BA328" i="14"/>
  <c r="AZ328" i="14"/>
  <c r="BA327" i="14"/>
  <c r="AZ327" i="14"/>
  <c r="BA326" i="14"/>
  <c r="AZ326" i="14"/>
  <c r="BA325" i="14"/>
  <c r="AZ325" i="14"/>
  <c r="BA324" i="14"/>
  <c r="AZ324" i="14"/>
  <c r="BA323" i="14"/>
  <c r="AZ323" i="14"/>
  <c r="BA322" i="14"/>
  <c r="AZ322" i="14"/>
  <c r="BA321" i="14"/>
  <c r="BA320" i="14"/>
  <c r="AZ320" i="14"/>
  <c r="BA319" i="14"/>
  <c r="AZ319" i="14"/>
  <c r="BA318" i="14"/>
  <c r="AZ318" i="14"/>
  <c r="BA317" i="14"/>
  <c r="BA316" i="14"/>
  <c r="AZ316" i="14"/>
  <c r="BA315" i="14"/>
  <c r="AZ315" i="14"/>
  <c r="BA314" i="14"/>
  <c r="AZ314" i="14"/>
  <c r="BA313" i="14"/>
  <c r="AZ313" i="14"/>
  <c r="BA312" i="14"/>
  <c r="AZ312" i="14"/>
  <c r="BA311" i="14"/>
  <c r="AZ311" i="14"/>
  <c r="BA310" i="14"/>
  <c r="AZ310" i="14"/>
  <c r="BA309" i="14"/>
  <c r="AZ309" i="14"/>
  <c r="BA308" i="14"/>
  <c r="AZ308" i="14"/>
  <c r="BA307" i="14"/>
  <c r="AZ307" i="14"/>
  <c r="BA306" i="14"/>
  <c r="AZ306" i="14"/>
  <c r="BA305" i="14"/>
  <c r="AZ305" i="14"/>
  <c r="BA304" i="14"/>
  <c r="AZ304" i="14"/>
  <c r="BA303" i="14"/>
  <c r="AZ303" i="14"/>
  <c r="BA302" i="14"/>
  <c r="AZ302" i="14"/>
  <c r="BA301" i="14"/>
  <c r="AZ301" i="14"/>
  <c r="BA300" i="14"/>
  <c r="BA299" i="14"/>
  <c r="BA298" i="14"/>
  <c r="AZ298" i="14"/>
  <c r="BA297" i="14"/>
  <c r="AZ297" i="14"/>
  <c r="BA296" i="14"/>
  <c r="AZ296" i="14"/>
  <c r="BA295" i="14"/>
  <c r="AZ295" i="14"/>
  <c r="BA294" i="14"/>
  <c r="AZ294" i="14"/>
  <c r="BA293" i="14"/>
  <c r="AZ293" i="14"/>
  <c r="BA292" i="14"/>
  <c r="AZ292" i="14"/>
  <c r="BA291" i="14"/>
  <c r="AZ291" i="14"/>
  <c r="BA290" i="14"/>
  <c r="AZ290" i="14"/>
  <c r="BA289" i="14"/>
  <c r="AZ289" i="14"/>
  <c r="BA288" i="14"/>
  <c r="AZ288" i="14"/>
  <c r="BA287" i="14"/>
  <c r="AZ287" i="14"/>
  <c r="BA286" i="14"/>
  <c r="AZ286" i="14"/>
  <c r="BA285" i="14"/>
  <c r="AZ285" i="14"/>
  <c r="BA284" i="14"/>
  <c r="AZ284" i="14"/>
  <c r="BA283" i="14"/>
  <c r="AZ283" i="14"/>
  <c r="AZ282" i="14"/>
  <c r="BA281" i="14"/>
  <c r="AZ281" i="14"/>
  <c r="BA280" i="14"/>
  <c r="AZ280" i="14"/>
  <c r="BA279" i="14"/>
  <c r="AZ279" i="14"/>
  <c r="AZ278" i="14"/>
  <c r="BA277" i="14"/>
  <c r="AZ277" i="14"/>
  <c r="BA276" i="14"/>
  <c r="AZ276" i="14"/>
  <c r="BA275" i="14"/>
  <c r="AZ275" i="14"/>
  <c r="BA274" i="14"/>
  <c r="AZ274" i="14"/>
  <c r="BA273" i="14"/>
  <c r="AZ273" i="14"/>
  <c r="BA272" i="14"/>
  <c r="AZ272" i="14"/>
  <c r="BA271" i="14"/>
  <c r="BA270" i="14"/>
  <c r="AZ270" i="14"/>
  <c r="BA269" i="14"/>
  <c r="AZ269" i="14"/>
  <c r="BA268" i="14"/>
  <c r="AZ268" i="14"/>
  <c r="BA267" i="14"/>
  <c r="AZ267" i="14"/>
  <c r="BA266" i="14"/>
  <c r="AZ266" i="14"/>
  <c r="BA265" i="14"/>
  <c r="AZ265" i="14"/>
  <c r="BA264" i="14"/>
  <c r="AZ264" i="14"/>
  <c r="BA263" i="14"/>
  <c r="AZ263" i="14"/>
  <c r="BA262" i="14"/>
  <c r="AZ262" i="14"/>
  <c r="BA261" i="14"/>
  <c r="AZ261" i="14"/>
  <c r="BA260" i="14"/>
  <c r="AZ260" i="14"/>
  <c r="BA259" i="14"/>
  <c r="AZ259" i="14"/>
  <c r="BA258" i="14"/>
  <c r="AZ258" i="14"/>
  <c r="BA257" i="14"/>
  <c r="AZ257" i="14"/>
  <c r="BA256" i="14"/>
  <c r="AZ256" i="14"/>
  <c r="BA255" i="14"/>
  <c r="AZ255" i="14"/>
  <c r="BA254" i="14"/>
  <c r="AZ254" i="14"/>
  <c r="BA253" i="14"/>
  <c r="AZ253" i="14"/>
  <c r="BA252" i="14"/>
  <c r="AZ252" i="14"/>
  <c r="BA251" i="14"/>
  <c r="AZ251" i="14"/>
  <c r="BA250" i="14"/>
  <c r="AZ250" i="14"/>
  <c r="BA249" i="14"/>
  <c r="AZ249" i="14"/>
  <c r="BA248" i="14"/>
  <c r="AZ248" i="14"/>
  <c r="BA247" i="14"/>
  <c r="AZ247" i="14"/>
  <c r="AZ246" i="14"/>
  <c r="BA245" i="14"/>
  <c r="AZ245" i="14"/>
  <c r="BA244" i="14"/>
  <c r="AZ244" i="14"/>
  <c r="BA243" i="14"/>
  <c r="AZ243" i="14"/>
  <c r="BA242" i="14"/>
  <c r="AZ242" i="14"/>
  <c r="BA241" i="14"/>
  <c r="AZ241" i="14"/>
  <c r="BA240" i="14"/>
  <c r="AZ240" i="14"/>
  <c r="BA239" i="14"/>
  <c r="AZ239" i="14"/>
  <c r="BA238" i="14"/>
  <c r="AZ238" i="14"/>
  <c r="BA237" i="14"/>
  <c r="AZ237" i="14"/>
  <c r="AZ236" i="14"/>
  <c r="AZ235" i="14"/>
  <c r="BA234" i="14"/>
  <c r="AZ234" i="14"/>
  <c r="BA233" i="14"/>
  <c r="AZ233" i="14"/>
  <c r="BA232" i="14"/>
  <c r="AZ232" i="14"/>
  <c r="BA230" i="14"/>
  <c r="AZ230" i="14"/>
  <c r="BA229" i="14"/>
  <c r="AZ229" i="14"/>
  <c r="BA228" i="14"/>
  <c r="AZ228" i="14"/>
  <c r="BA227" i="14"/>
  <c r="AZ227" i="14"/>
  <c r="BA225" i="14"/>
  <c r="AZ225" i="14"/>
  <c r="BA224" i="14"/>
  <c r="AZ224" i="14"/>
  <c r="BA223" i="14"/>
  <c r="AZ223" i="14"/>
  <c r="BA222" i="14"/>
  <c r="AZ222" i="14"/>
  <c r="BA221" i="14"/>
  <c r="AZ221" i="14"/>
  <c r="BA220" i="14"/>
  <c r="AZ220" i="14"/>
  <c r="BA219" i="14"/>
  <c r="AZ219" i="14"/>
  <c r="BA218" i="14"/>
  <c r="AZ218" i="14"/>
  <c r="AZ217" i="14"/>
  <c r="BA216" i="14"/>
  <c r="AZ216" i="14"/>
  <c r="BA215" i="14"/>
  <c r="AZ215" i="14"/>
  <c r="BA214" i="14"/>
  <c r="AZ214" i="14"/>
  <c r="BA213" i="14"/>
  <c r="AZ213" i="14"/>
  <c r="BA212" i="14"/>
  <c r="AZ212" i="14"/>
  <c r="BA211" i="14"/>
  <c r="AZ211" i="14"/>
  <c r="BA210" i="14"/>
  <c r="AZ210" i="14"/>
  <c r="AZ209" i="14"/>
  <c r="BA208" i="14"/>
  <c r="AZ208" i="14"/>
  <c r="BA207" i="14"/>
  <c r="AZ207" i="14"/>
  <c r="BA206" i="14"/>
  <c r="AZ206" i="14"/>
  <c r="BA205" i="14"/>
  <c r="AZ205" i="14"/>
  <c r="BA202" i="14"/>
  <c r="BA201" i="14"/>
  <c r="AZ201" i="14"/>
  <c r="BA197" i="14"/>
  <c r="AZ197" i="14"/>
  <c r="BA196" i="14"/>
  <c r="AZ196" i="14"/>
  <c r="BA195" i="14"/>
  <c r="AZ195" i="14"/>
  <c r="BA194" i="14"/>
  <c r="AZ194" i="14"/>
  <c r="BA193" i="14"/>
  <c r="AZ193" i="14"/>
  <c r="BA192" i="14"/>
  <c r="AZ192" i="14"/>
  <c r="BA191" i="14"/>
  <c r="AZ191" i="14"/>
  <c r="BA190" i="14"/>
  <c r="AZ190" i="14"/>
  <c r="BA189" i="14"/>
  <c r="AZ189" i="14"/>
  <c r="BA188" i="14"/>
  <c r="AZ188" i="14"/>
  <c r="BA187" i="14"/>
  <c r="AZ187" i="14"/>
  <c r="BA186" i="14"/>
  <c r="AZ186" i="14"/>
  <c r="BA185" i="14"/>
  <c r="AZ185" i="14"/>
  <c r="AZ184" i="14"/>
  <c r="BA183" i="14"/>
  <c r="AZ183" i="14"/>
  <c r="BA182" i="14"/>
  <c r="AZ182" i="14"/>
  <c r="BA181" i="14"/>
  <c r="AZ181" i="14"/>
  <c r="BA180" i="14"/>
  <c r="AZ180" i="14"/>
  <c r="BA179" i="14"/>
  <c r="AZ179" i="14"/>
  <c r="BA178" i="14"/>
  <c r="AZ178" i="14"/>
  <c r="BA177" i="14"/>
  <c r="AZ177" i="14"/>
  <c r="BA176" i="14"/>
  <c r="AZ176" i="14"/>
  <c r="BA175" i="14"/>
  <c r="AZ175" i="14"/>
  <c r="BA174" i="14"/>
  <c r="AZ174" i="14"/>
  <c r="BA173" i="14"/>
  <c r="AZ173" i="14"/>
  <c r="BA172" i="14"/>
  <c r="AZ172" i="14"/>
  <c r="BA171" i="14"/>
  <c r="AZ171" i="14"/>
  <c r="BA170" i="14"/>
  <c r="AZ170" i="14"/>
  <c r="BA169" i="14"/>
  <c r="AZ169" i="14"/>
  <c r="BA168" i="14"/>
  <c r="AZ168" i="14"/>
  <c r="BA167" i="14"/>
  <c r="AZ167" i="14"/>
  <c r="BA166" i="14"/>
  <c r="AZ166" i="14"/>
  <c r="BA165" i="14"/>
  <c r="AZ165" i="14"/>
  <c r="BA164" i="14"/>
  <c r="AZ164" i="14"/>
  <c r="BA163" i="14"/>
  <c r="AZ163" i="14"/>
  <c r="BA162" i="14"/>
  <c r="AZ162" i="14"/>
  <c r="BA161" i="14"/>
  <c r="AZ161" i="14"/>
  <c r="BA160" i="14"/>
  <c r="AZ160" i="14"/>
  <c r="BA159" i="14"/>
  <c r="AZ159" i="14"/>
  <c r="BA158" i="14"/>
  <c r="AZ158" i="14"/>
  <c r="BA157" i="14"/>
  <c r="AZ157" i="14"/>
  <c r="BA156" i="14"/>
  <c r="AZ156" i="14"/>
  <c r="BA155" i="14"/>
  <c r="AZ155" i="14"/>
  <c r="BA154" i="14"/>
  <c r="AZ154" i="14"/>
  <c r="BA153" i="14"/>
  <c r="AZ153" i="14"/>
  <c r="BA152" i="14"/>
  <c r="AZ152" i="14"/>
  <c r="BA151" i="14"/>
  <c r="AZ151" i="14"/>
  <c r="BA150" i="14"/>
  <c r="BA149" i="14"/>
  <c r="AZ149" i="14"/>
  <c r="BA148" i="14"/>
  <c r="AZ148" i="14"/>
  <c r="BA147" i="14"/>
  <c r="AZ147" i="14"/>
  <c r="BA146" i="14"/>
  <c r="AZ146" i="14"/>
  <c r="BA145" i="14"/>
  <c r="BA144" i="14"/>
  <c r="AZ144" i="14"/>
  <c r="BA143" i="14"/>
  <c r="AZ143" i="14"/>
  <c r="BA142" i="14"/>
  <c r="AZ142" i="14"/>
  <c r="BA141" i="14"/>
  <c r="AZ141" i="14"/>
  <c r="BA140" i="14"/>
  <c r="AZ140" i="14"/>
  <c r="BA139" i="14"/>
  <c r="BA138" i="14"/>
  <c r="AZ138" i="14"/>
  <c r="BA137" i="14"/>
  <c r="AZ137" i="14"/>
  <c r="BA136" i="14"/>
  <c r="AZ136" i="14"/>
  <c r="AZ135" i="14"/>
  <c r="AZ134" i="14"/>
  <c r="BA133" i="14"/>
  <c r="AZ133" i="14"/>
  <c r="BA132" i="14"/>
  <c r="AZ132" i="14"/>
  <c r="BA131" i="14"/>
  <c r="AZ131" i="14"/>
  <c r="BA130" i="14"/>
  <c r="AZ130" i="14"/>
  <c r="BA129" i="14"/>
  <c r="AZ129" i="14"/>
  <c r="BA128" i="14"/>
  <c r="AZ128" i="14"/>
  <c r="BA127" i="14"/>
  <c r="AZ127" i="14"/>
  <c r="BA126" i="14"/>
  <c r="AZ126" i="14"/>
  <c r="BA123" i="14"/>
  <c r="AZ123" i="14"/>
  <c r="BA122" i="14"/>
  <c r="AZ122" i="14"/>
  <c r="BA121" i="14"/>
  <c r="AZ121" i="14"/>
  <c r="BA120" i="14"/>
  <c r="BA119" i="14"/>
  <c r="AZ119" i="14"/>
  <c r="BA118" i="14"/>
  <c r="AZ118" i="14"/>
  <c r="BA117" i="14"/>
  <c r="BA116" i="14"/>
  <c r="AZ116" i="14"/>
  <c r="BA115" i="14"/>
  <c r="AZ115" i="14"/>
  <c r="BA114" i="14"/>
  <c r="BA113" i="14"/>
  <c r="AZ113" i="14"/>
  <c r="BA112" i="14"/>
  <c r="AZ112" i="14"/>
  <c r="BA111" i="14"/>
  <c r="AZ111" i="14"/>
  <c r="BA110" i="14"/>
  <c r="AZ110" i="14"/>
  <c r="BA109" i="14"/>
  <c r="AZ109" i="14"/>
  <c r="BA108" i="14"/>
  <c r="AZ108" i="14"/>
  <c r="BA107" i="14"/>
  <c r="AZ107" i="14"/>
  <c r="BA105" i="14"/>
  <c r="AZ105" i="14"/>
  <c r="BA104" i="14"/>
  <c r="AZ104" i="14"/>
  <c r="BA103" i="14"/>
  <c r="AZ103" i="14"/>
  <c r="BA102" i="14"/>
  <c r="AZ102" i="14"/>
  <c r="BA101" i="14"/>
  <c r="AZ101" i="14"/>
  <c r="BA100" i="14"/>
  <c r="AZ100" i="14"/>
  <c r="BA99" i="14"/>
  <c r="AZ99" i="14"/>
  <c r="BA98" i="14"/>
  <c r="AZ98" i="14"/>
  <c r="BA97" i="14"/>
  <c r="AZ97" i="14"/>
  <c r="BA96" i="14"/>
  <c r="AZ96" i="14"/>
  <c r="BA95" i="14"/>
  <c r="AZ95" i="14"/>
  <c r="BA94" i="14"/>
  <c r="BA93" i="14"/>
  <c r="AZ93" i="14"/>
  <c r="AZ92" i="14"/>
  <c r="BA91" i="14"/>
  <c r="AZ91" i="14"/>
  <c r="BA90" i="14"/>
  <c r="AZ90" i="14"/>
  <c r="BA89" i="14"/>
  <c r="AZ89" i="14"/>
  <c r="BA88" i="14"/>
  <c r="AZ88" i="14"/>
  <c r="BA87" i="14"/>
  <c r="AZ87" i="14"/>
  <c r="BA86" i="14"/>
  <c r="AZ86" i="14"/>
  <c r="BA85" i="14"/>
  <c r="AZ85" i="14"/>
  <c r="BA84" i="14"/>
  <c r="AZ84" i="14"/>
  <c r="BA83" i="14"/>
  <c r="AZ83" i="14"/>
  <c r="BA82" i="14"/>
  <c r="AZ82" i="14"/>
  <c r="BA81" i="14"/>
  <c r="AZ81" i="14"/>
  <c r="BA80" i="14"/>
  <c r="AZ80" i="14"/>
  <c r="BA79" i="14"/>
  <c r="AZ79" i="14"/>
  <c r="BA78" i="14"/>
  <c r="AZ78" i="14"/>
  <c r="BA77" i="14"/>
  <c r="AZ77" i="14"/>
  <c r="BA76" i="14"/>
  <c r="AZ76" i="14"/>
  <c r="BA75" i="14"/>
  <c r="AZ75" i="14"/>
  <c r="BA74" i="14"/>
  <c r="AZ74" i="14"/>
  <c r="BA73" i="14"/>
  <c r="AZ73" i="14"/>
  <c r="BA72" i="14"/>
  <c r="AZ72" i="14"/>
  <c r="BA71" i="14"/>
  <c r="AZ71" i="14"/>
  <c r="BA70" i="14"/>
  <c r="AZ70" i="14"/>
  <c r="BA69" i="14"/>
  <c r="AZ69" i="14"/>
  <c r="BA68" i="14"/>
  <c r="AZ68" i="14"/>
  <c r="BA67" i="14"/>
  <c r="AZ67" i="14"/>
  <c r="BA66" i="14"/>
  <c r="AZ66" i="14"/>
  <c r="AZ65" i="14"/>
  <c r="BA64" i="14"/>
  <c r="AZ64" i="14"/>
  <c r="BA63" i="14"/>
  <c r="AZ63" i="14"/>
  <c r="BA62" i="14"/>
  <c r="AZ62" i="14"/>
  <c r="BA61" i="14"/>
  <c r="AZ61" i="14"/>
  <c r="BA60" i="14"/>
  <c r="AZ60" i="14"/>
  <c r="BA59" i="14"/>
  <c r="AZ59" i="14"/>
  <c r="BA58" i="14"/>
  <c r="AZ58" i="14"/>
  <c r="BA57" i="14"/>
  <c r="AZ57" i="14"/>
  <c r="BA56" i="14"/>
  <c r="AZ56" i="14"/>
  <c r="AZ55" i="14"/>
  <c r="BA54" i="14"/>
  <c r="AZ54" i="14"/>
  <c r="BA53" i="14"/>
  <c r="AZ53" i="14"/>
  <c r="BA52" i="14"/>
  <c r="AZ52" i="14"/>
  <c r="BA51" i="14"/>
  <c r="AZ51" i="14"/>
  <c r="BA50" i="14"/>
  <c r="AZ50" i="14"/>
  <c r="BA49" i="14"/>
  <c r="AZ49" i="14"/>
  <c r="BA48" i="14"/>
  <c r="AZ48" i="14"/>
  <c r="BA47" i="14"/>
  <c r="AZ47" i="14"/>
  <c r="BA46" i="14"/>
  <c r="AZ46" i="14"/>
  <c r="BA45" i="14"/>
  <c r="AZ45" i="14"/>
  <c r="BA44" i="14"/>
  <c r="AZ44" i="14"/>
  <c r="BA43" i="14"/>
  <c r="AZ43" i="14"/>
  <c r="BA42" i="14"/>
  <c r="AZ42" i="14"/>
  <c r="BA41" i="14"/>
  <c r="AZ41" i="14"/>
  <c r="BA40" i="14"/>
  <c r="AZ40" i="14"/>
  <c r="BA39" i="14"/>
  <c r="AZ39" i="14"/>
  <c r="BA38" i="14"/>
  <c r="AZ38" i="14"/>
  <c r="BA37" i="14"/>
  <c r="AZ37" i="14"/>
  <c r="BA36" i="14"/>
  <c r="AZ36" i="14"/>
  <c r="BA35" i="14"/>
  <c r="AZ35" i="14"/>
  <c r="BA34" i="14"/>
  <c r="AZ34" i="14"/>
  <c r="BA33" i="14"/>
  <c r="AZ33" i="14"/>
  <c r="BA32" i="14"/>
  <c r="AZ32" i="14"/>
  <c r="BA31" i="14"/>
  <c r="AZ31" i="14"/>
  <c r="BA30" i="14"/>
  <c r="AZ30" i="14"/>
  <c r="BA29" i="14"/>
  <c r="AZ29" i="14"/>
  <c r="BA28" i="14"/>
  <c r="AZ28" i="14"/>
  <c r="BA27" i="14"/>
  <c r="AZ27" i="14"/>
  <c r="BA26" i="14"/>
  <c r="AZ26" i="14"/>
  <c r="BA25" i="14"/>
  <c r="AZ25" i="14"/>
  <c r="BA24" i="14"/>
  <c r="BA23" i="14"/>
  <c r="AZ23" i="14"/>
  <c r="BA22" i="14"/>
  <c r="AZ22" i="14"/>
  <c r="BA21" i="14"/>
  <c r="AZ21" i="14"/>
  <c r="BA20" i="14"/>
  <c r="AZ20" i="14"/>
  <c r="BA19" i="14"/>
  <c r="AZ19" i="14"/>
  <c r="BA18" i="14"/>
  <c r="AZ18" i="14"/>
  <c r="BA17" i="14"/>
  <c r="AZ17" i="14"/>
  <c r="BA16" i="14"/>
  <c r="AZ16" i="14"/>
  <c r="AZ15" i="14"/>
  <c r="AZ14" i="14"/>
  <c r="BA13" i="14"/>
  <c r="AZ13" i="14"/>
  <c r="AZ12" i="14"/>
  <c r="BA11" i="14"/>
  <c r="AZ11" i="14"/>
  <c r="BA10" i="14"/>
  <c r="AZ10" i="14"/>
  <c r="AZ9" i="14"/>
  <c r="AZ8" i="14"/>
  <c r="BA7" i="14"/>
  <c r="AZ7" i="14"/>
  <c r="BA6" i="14"/>
  <c r="AZ6" i="14"/>
  <c r="BA5" i="14"/>
  <c r="AZ5" i="14"/>
  <c r="Y36" i="36"/>
  <c r="W33" i="36"/>
  <c r="Y39" i="36"/>
  <c r="V33" i="36"/>
  <c r="X40" i="36"/>
  <c r="X38" i="36"/>
  <c r="V36" i="36"/>
  <c r="W35" i="36"/>
  <c r="Y34" i="36"/>
  <c r="W36" i="36"/>
  <c r="Y33" i="36"/>
  <c r="V40" i="36"/>
  <c r="F40" i="36" l="1"/>
  <c r="M40" i="36" s="1"/>
  <c r="J40" i="36"/>
  <c r="Q40" i="36" s="1"/>
  <c r="G40" i="36"/>
  <c r="N40" i="36" s="1"/>
  <c r="I40" i="36"/>
  <c r="P40" i="36" s="1"/>
  <c r="H40" i="36"/>
  <c r="O40" i="36" s="1"/>
  <c r="K40" i="36"/>
  <c r="R40" i="36" s="1"/>
  <c r="E40" i="36"/>
  <c r="L40" i="36" s="1"/>
  <c r="F36" i="36"/>
  <c r="M36" i="36" s="1"/>
  <c r="J36" i="36"/>
  <c r="Q36" i="36" s="1"/>
  <c r="I36" i="36"/>
  <c r="P36" i="36" s="1"/>
  <c r="E36" i="36"/>
  <c r="L36" i="36" s="1"/>
  <c r="K36" i="36"/>
  <c r="R36" i="36" s="1"/>
  <c r="H36" i="36"/>
  <c r="O36" i="36" s="1"/>
  <c r="G36" i="36"/>
  <c r="N36" i="36" s="1"/>
  <c r="G33" i="36"/>
  <c r="N33" i="36" s="1"/>
  <c r="F33" i="36"/>
  <c r="M33" i="36" s="1"/>
  <c r="J33" i="36"/>
  <c r="Q33" i="36" s="1"/>
  <c r="E33" i="36"/>
  <c r="L33" i="36" s="1"/>
  <c r="K33" i="36"/>
  <c r="R33" i="36" s="1"/>
  <c r="I33" i="36"/>
  <c r="P33" i="36" s="1"/>
  <c r="H33" i="36"/>
  <c r="O33" i="36" s="1"/>
  <c r="I13" i="34"/>
  <c r="L13" i="34" s="1"/>
  <c r="D37" i="34"/>
  <c r="BP1102" i="14"/>
  <c r="BC469" i="14"/>
  <c r="BE469" i="14" s="1"/>
  <c r="BC2185" i="14"/>
  <c r="BE2185" i="14" s="1"/>
  <c r="BB2185" i="14"/>
  <c r="BD2185" i="14" s="1"/>
  <c r="BC2184" i="14"/>
  <c r="BE2184" i="14" s="1"/>
  <c r="BB2184" i="14"/>
  <c r="BD2184" i="14" s="1"/>
  <c r="BC2183" i="14"/>
  <c r="BE2183" i="14" s="1"/>
  <c r="BB2183" i="14"/>
  <c r="BD2183" i="14" s="1"/>
  <c r="BC2182" i="14"/>
  <c r="BE2182" i="14" s="1"/>
  <c r="BB2182" i="14"/>
  <c r="BD2182" i="14" s="1"/>
  <c r="BC2181" i="14"/>
  <c r="BE2181" i="14" s="1"/>
  <c r="BB2181" i="14"/>
  <c r="BD2181" i="14" s="1"/>
  <c r="BC2180" i="14"/>
  <c r="BE2180" i="14" s="1"/>
  <c r="BB2180" i="14"/>
  <c r="BD2180" i="14" s="1"/>
  <c r="BC2179" i="14"/>
  <c r="BE2179" i="14" s="1"/>
  <c r="BB2179" i="14"/>
  <c r="BD2179" i="14" s="1"/>
  <c r="BC2178" i="14"/>
  <c r="BE2178" i="14" s="1"/>
  <c r="BB2178" i="14"/>
  <c r="BD2178" i="14" s="1"/>
  <c r="BC2177" i="14"/>
  <c r="BE2177" i="14" s="1"/>
  <c r="BB2177" i="14"/>
  <c r="BD2177" i="14" s="1"/>
  <c r="BC2176" i="14"/>
  <c r="BE2176" i="14" s="1"/>
  <c r="BB2176" i="14"/>
  <c r="BD2176" i="14" s="1"/>
  <c r="BC2175" i="14"/>
  <c r="BE2175" i="14" s="1"/>
  <c r="BB2175" i="14"/>
  <c r="BD2175" i="14" s="1"/>
  <c r="BC2174" i="14"/>
  <c r="BE2174" i="14" s="1"/>
  <c r="BB2174" i="14"/>
  <c r="BD2174" i="14" s="1"/>
  <c r="BC2173" i="14"/>
  <c r="BE2173" i="14" s="1"/>
  <c r="BB2173" i="14"/>
  <c r="BD2173" i="14" s="1"/>
  <c r="BC2172" i="14"/>
  <c r="BE2172" i="14" s="1"/>
  <c r="BB2172" i="14"/>
  <c r="BD2172" i="14" s="1"/>
  <c r="BC2171" i="14"/>
  <c r="BE2171" i="14" s="1"/>
  <c r="BB2171" i="14"/>
  <c r="BD2171" i="14" s="1"/>
  <c r="BC2170" i="14"/>
  <c r="BE2170" i="14" s="1"/>
  <c r="BB2170" i="14"/>
  <c r="BD2170" i="14" s="1"/>
  <c r="BC2169" i="14"/>
  <c r="BE2169" i="14" s="1"/>
  <c r="BB2169" i="14"/>
  <c r="BD2169" i="14" s="1"/>
  <c r="BC2168" i="14"/>
  <c r="BE2168" i="14" s="1"/>
  <c r="BB2168" i="14"/>
  <c r="BD2168" i="14" s="1"/>
  <c r="BC2167" i="14"/>
  <c r="BE2167" i="14" s="1"/>
  <c r="BB2167" i="14"/>
  <c r="BD2167" i="14" s="1"/>
  <c r="BC2166" i="14"/>
  <c r="BE2166" i="14" s="1"/>
  <c r="BB2166" i="14"/>
  <c r="BD2166" i="14" s="1"/>
  <c r="BC2165" i="14"/>
  <c r="BE2165" i="14" s="1"/>
  <c r="BB2165" i="14"/>
  <c r="BD2165" i="14" s="1"/>
  <c r="BC2164" i="14"/>
  <c r="BE2164" i="14" s="1"/>
  <c r="BB2164" i="14"/>
  <c r="BD2164" i="14" s="1"/>
  <c r="BC2163" i="14"/>
  <c r="BE2163" i="14" s="1"/>
  <c r="BB2163" i="14"/>
  <c r="BD2163" i="14" s="1"/>
  <c r="BC2162" i="14"/>
  <c r="BE2162" i="14" s="1"/>
  <c r="BB2162" i="14"/>
  <c r="BD2162" i="14" s="1"/>
  <c r="BC2161" i="14"/>
  <c r="BE2161" i="14" s="1"/>
  <c r="BB2161" i="14"/>
  <c r="BD2161" i="14" s="1"/>
  <c r="BC2160" i="14"/>
  <c r="BE2160" i="14" s="1"/>
  <c r="BB2160" i="14"/>
  <c r="BD2160" i="14" s="1"/>
  <c r="BC2159" i="14"/>
  <c r="BE2159" i="14" s="1"/>
  <c r="BB2159" i="14"/>
  <c r="BD2159" i="14" s="1"/>
  <c r="BC2158" i="14"/>
  <c r="BE2158" i="14" s="1"/>
  <c r="BB2158" i="14"/>
  <c r="BD2158" i="14" s="1"/>
  <c r="BC2157" i="14"/>
  <c r="BE2157" i="14" s="1"/>
  <c r="BB2157" i="14"/>
  <c r="BD2157" i="14" s="1"/>
  <c r="BC2156" i="14"/>
  <c r="BE2156" i="14" s="1"/>
  <c r="BB2156" i="14"/>
  <c r="BD2156" i="14" s="1"/>
  <c r="BC2155" i="14"/>
  <c r="BE2155" i="14" s="1"/>
  <c r="BB2155" i="14"/>
  <c r="BD2155" i="14" s="1"/>
  <c r="BC2154" i="14"/>
  <c r="BE2154" i="14" s="1"/>
  <c r="BB2154" i="14"/>
  <c r="BD2154" i="14" s="1"/>
  <c r="BC2153" i="14"/>
  <c r="BE2153" i="14" s="1"/>
  <c r="BB2153" i="14"/>
  <c r="BD2153" i="14" s="1"/>
  <c r="BC2152" i="14"/>
  <c r="BE2152" i="14" s="1"/>
  <c r="BB2152" i="14"/>
  <c r="BD2152" i="14" s="1"/>
  <c r="BC2151" i="14"/>
  <c r="BE2151" i="14" s="1"/>
  <c r="BB2151" i="14"/>
  <c r="BD2151" i="14" s="1"/>
  <c r="BC2150" i="14"/>
  <c r="BE2150" i="14" s="1"/>
  <c r="BB2150" i="14"/>
  <c r="BD2150" i="14" s="1"/>
  <c r="BC2149" i="14"/>
  <c r="BE2149" i="14" s="1"/>
  <c r="BB2149" i="14"/>
  <c r="BD2149" i="14" s="1"/>
  <c r="BC2148" i="14"/>
  <c r="BE2148" i="14" s="1"/>
  <c r="BB2148" i="14"/>
  <c r="BD2148" i="14" s="1"/>
  <c r="BC2147" i="14"/>
  <c r="BE2147" i="14" s="1"/>
  <c r="BB2147" i="14"/>
  <c r="BD2147" i="14" s="1"/>
  <c r="BC2146" i="14"/>
  <c r="BE2146" i="14" s="1"/>
  <c r="BB2146" i="14"/>
  <c r="BD2146" i="14" s="1"/>
  <c r="BC2145" i="14"/>
  <c r="BE2145" i="14" s="1"/>
  <c r="BB2145" i="14"/>
  <c r="BD2145" i="14" s="1"/>
  <c r="BC2144" i="14"/>
  <c r="BE2144" i="14" s="1"/>
  <c r="BB2144" i="14"/>
  <c r="BD2144" i="14" s="1"/>
  <c r="BC2143" i="14"/>
  <c r="BE2143" i="14" s="1"/>
  <c r="BB2143" i="14"/>
  <c r="BD2143" i="14" s="1"/>
  <c r="BC2142" i="14"/>
  <c r="BE2142" i="14" s="1"/>
  <c r="BB2142" i="14"/>
  <c r="BD2142" i="14" s="1"/>
  <c r="BC2141" i="14"/>
  <c r="BE2141" i="14" s="1"/>
  <c r="BB2141" i="14"/>
  <c r="BD2141" i="14" s="1"/>
  <c r="BC2140" i="14"/>
  <c r="BE2140" i="14" s="1"/>
  <c r="BB2140" i="14"/>
  <c r="BD2140" i="14" s="1"/>
  <c r="BC2139" i="14"/>
  <c r="BE2139" i="14" s="1"/>
  <c r="BB2139" i="14"/>
  <c r="BD2139" i="14" s="1"/>
  <c r="BC2138" i="14"/>
  <c r="BE2138" i="14" s="1"/>
  <c r="BB2138" i="14"/>
  <c r="BD2138" i="14" s="1"/>
  <c r="BC2137" i="14"/>
  <c r="BE2137" i="14" s="1"/>
  <c r="BB2137" i="14"/>
  <c r="BD2137" i="14" s="1"/>
  <c r="BC2136" i="14"/>
  <c r="BE2136" i="14" s="1"/>
  <c r="BB2136" i="14"/>
  <c r="BD2136" i="14" s="1"/>
  <c r="BC2135" i="14"/>
  <c r="BE2135" i="14" s="1"/>
  <c r="BB2135" i="14"/>
  <c r="BD2135" i="14" s="1"/>
  <c r="BC2134" i="14"/>
  <c r="BE2134" i="14" s="1"/>
  <c r="BB2134" i="14"/>
  <c r="BD2134" i="14" s="1"/>
  <c r="BC2133" i="14"/>
  <c r="BE2133" i="14" s="1"/>
  <c r="BB2133" i="14"/>
  <c r="BD2133" i="14" s="1"/>
  <c r="BC2132" i="14"/>
  <c r="BE2132" i="14" s="1"/>
  <c r="BB2132" i="14"/>
  <c r="BD2132" i="14" s="1"/>
  <c r="BC2131" i="14"/>
  <c r="BE2131" i="14" s="1"/>
  <c r="BB2131" i="14"/>
  <c r="BD2131" i="14" s="1"/>
  <c r="BC2130" i="14"/>
  <c r="BE2130" i="14" s="1"/>
  <c r="BB2130" i="14"/>
  <c r="BD2130" i="14" s="1"/>
  <c r="BC2129" i="14"/>
  <c r="BE2129" i="14" s="1"/>
  <c r="BB2129" i="14"/>
  <c r="BD2129" i="14" s="1"/>
  <c r="BC2128" i="14"/>
  <c r="BE2128" i="14" s="1"/>
  <c r="BB2128" i="14"/>
  <c r="BD2128" i="14" s="1"/>
  <c r="BC2127" i="14"/>
  <c r="BE2127" i="14" s="1"/>
  <c r="BB2127" i="14"/>
  <c r="BD2127" i="14" s="1"/>
  <c r="BC2126" i="14"/>
  <c r="BE2126" i="14" s="1"/>
  <c r="BB2126" i="14"/>
  <c r="BD2126" i="14" s="1"/>
  <c r="BC2125" i="14"/>
  <c r="BE2125" i="14" s="1"/>
  <c r="BB2125" i="14"/>
  <c r="BD2125" i="14" s="1"/>
  <c r="BC2124" i="14"/>
  <c r="BE2124" i="14" s="1"/>
  <c r="BB2124" i="14"/>
  <c r="BD2124" i="14" s="1"/>
  <c r="BC2123" i="14"/>
  <c r="BE2123" i="14" s="1"/>
  <c r="BB2123" i="14"/>
  <c r="BD2123" i="14" s="1"/>
  <c r="BC2122" i="14"/>
  <c r="BE2122" i="14" s="1"/>
  <c r="BB2122" i="14"/>
  <c r="BD2122" i="14" s="1"/>
  <c r="BC2121" i="14"/>
  <c r="BE2121" i="14" s="1"/>
  <c r="BB2121" i="14"/>
  <c r="BD2121" i="14" s="1"/>
  <c r="BC2120" i="14"/>
  <c r="BE2120" i="14" s="1"/>
  <c r="BB2120" i="14"/>
  <c r="BD2120" i="14" s="1"/>
  <c r="BC2119" i="14"/>
  <c r="BE2119" i="14" s="1"/>
  <c r="BB2119" i="14"/>
  <c r="BD2119" i="14" s="1"/>
  <c r="BC2118" i="14"/>
  <c r="BE2118" i="14" s="1"/>
  <c r="BB2118" i="14"/>
  <c r="BD2118" i="14" s="1"/>
  <c r="BC2117" i="14"/>
  <c r="BE2117" i="14" s="1"/>
  <c r="BB2117" i="14"/>
  <c r="BD2117" i="14" s="1"/>
  <c r="BC2116" i="14"/>
  <c r="BE2116" i="14" s="1"/>
  <c r="BB2116" i="14"/>
  <c r="BD2116" i="14" s="1"/>
  <c r="BC2115" i="14"/>
  <c r="BE2115" i="14" s="1"/>
  <c r="BB2115" i="14"/>
  <c r="BD2115" i="14" s="1"/>
  <c r="BC2114" i="14"/>
  <c r="BE2114" i="14" s="1"/>
  <c r="BB2114" i="14"/>
  <c r="BD2114" i="14" s="1"/>
  <c r="BC2113" i="14"/>
  <c r="BE2113" i="14" s="1"/>
  <c r="BB2113" i="14"/>
  <c r="BD2113" i="14" s="1"/>
  <c r="BC2112" i="14"/>
  <c r="BE2112" i="14" s="1"/>
  <c r="BB2112" i="14"/>
  <c r="BD2112" i="14" s="1"/>
  <c r="BC2111" i="14"/>
  <c r="BE2111" i="14" s="1"/>
  <c r="BB2111" i="14"/>
  <c r="BD2111" i="14" s="1"/>
  <c r="BC2110" i="14"/>
  <c r="BE2110" i="14" s="1"/>
  <c r="BB2110" i="14"/>
  <c r="BD2110" i="14" s="1"/>
  <c r="BC2109" i="14"/>
  <c r="BE2109" i="14" s="1"/>
  <c r="BB2109" i="14"/>
  <c r="BD2109" i="14" s="1"/>
  <c r="BC2108" i="14"/>
  <c r="BE2108" i="14" s="1"/>
  <c r="BB2108" i="14"/>
  <c r="BD2108" i="14" s="1"/>
  <c r="BC2107" i="14"/>
  <c r="BE2107" i="14" s="1"/>
  <c r="BB2107" i="14"/>
  <c r="BD2107" i="14" s="1"/>
  <c r="BC2106" i="14"/>
  <c r="BE2106" i="14" s="1"/>
  <c r="BB2106" i="14"/>
  <c r="BD2106" i="14" s="1"/>
  <c r="BC2105" i="14"/>
  <c r="BE2105" i="14" s="1"/>
  <c r="BB2105" i="14"/>
  <c r="BD2105" i="14" s="1"/>
  <c r="BC2104" i="14"/>
  <c r="BE2104" i="14" s="1"/>
  <c r="BB2104" i="14"/>
  <c r="BD2104" i="14" s="1"/>
  <c r="BC2103" i="14"/>
  <c r="BE2103" i="14" s="1"/>
  <c r="BB2103" i="14"/>
  <c r="BD2103" i="14" s="1"/>
  <c r="BC2102" i="14"/>
  <c r="BE2102" i="14" s="1"/>
  <c r="BB2102" i="14"/>
  <c r="BD2102" i="14" s="1"/>
  <c r="BC2101" i="14"/>
  <c r="BE2101" i="14" s="1"/>
  <c r="BB2101" i="14"/>
  <c r="BD2101" i="14" s="1"/>
  <c r="BC2100" i="14"/>
  <c r="BE2100" i="14" s="1"/>
  <c r="BB2100" i="14"/>
  <c r="BD2100" i="14" s="1"/>
  <c r="BC2099" i="14"/>
  <c r="BE2099" i="14" s="1"/>
  <c r="BB2099" i="14"/>
  <c r="BD2099" i="14" s="1"/>
  <c r="BC2098" i="14"/>
  <c r="BE2098" i="14" s="1"/>
  <c r="BB2098" i="14"/>
  <c r="BD2098" i="14" s="1"/>
  <c r="BC2097" i="14"/>
  <c r="BE2097" i="14" s="1"/>
  <c r="BB2097" i="14"/>
  <c r="BD2097" i="14" s="1"/>
  <c r="BC2096" i="14"/>
  <c r="BE2096" i="14" s="1"/>
  <c r="BB2096" i="14"/>
  <c r="BD2096" i="14" s="1"/>
  <c r="BC2095" i="14"/>
  <c r="BE2095" i="14" s="1"/>
  <c r="BB2095" i="14"/>
  <c r="BD2095" i="14" s="1"/>
  <c r="BC2094" i="14"/>
  <c r="BE2094" i="14" s="1"/>
  <c r="BB2094" i="14"/>
  <c r="BD2094" i="14" s="1"/>
  <c r="BC2093" i="14"/>
  <c r="BE2093" i="14" s="1"/>
  <c r="BB2093" i="14"/>
  <c r="BD2093" i="14" s="1"/>
  <c r="BC2092" i="14"/>
  <c r="BE2092" i="14" s="1"/>
  <c r="BB2092" i="14"/>
  <c r="BD2092" i="14" s="1"/>
  <c r="BC2091" i="14"/>
  <c r="BE2091" i="14" s="1"/>
  <c r="BB2091" i="14"/>
  <c r="BD2091" i="14" s="1"/>
  <c r="BC2090" i="14"/>
  <c r="BE2090" i="14" s="1"/>
  <c r="BB2090" i="14"/>
  <c r="BD2090" i="14" s="1"/>
  <c r="BC2089" i="14"/>
  <c r="BE2089" i="14" s="1"/>
  <c r="BB2089" i="14"/>
  <c r="BD2089" i="14" s="1"/>
  <c r="BC2088" i="14"/>
  <c r="BE2088" i="14" s="1"/>
  <c r="BB2088" i="14"/>
  <c r="BD2088" i="14" s="1"/>
  <c r="BC2087" i="14"/>
  <c r="BE2087" i="14" s="1"/>
  <c r="BB2087" i="14"/>
  <c r="BD2087" i="14" s="1"/>
  <c r="BC2086" i="14"/>
  <c r="BE2086" i="14" s="1"/>
  <c r="BB2086" i="14"/>
  <c r="BD2086" i="14" s="1"/>
  <c r="BC2085" i="14"/>
  <c r="BE2085" i="14" s="1"/>
  <c r="BB2085" i="14"/>
  <c r="BD2085" i="14" s="1"/>
  <c r="BC2084" i="14"/>
  <c r="BE2084" i="14" s="1"/>
  <c r="BB2084" i="14"/>
  <c r="BD2084" i="14" s="1"/>
  <c r="BC2083" i="14"/>
  <c r="BE2083" i="14" s="1"/>
  <c r="BB2083" i="14"/>
  <c r="BD2083" i="14" s="1"/>
  <c r="BC2082" i="14"/>
  <c r="BE2082" i="14" s="1"/>
  <c r="BB2082" i="14"/>
  <c r="BD2082" i="14" s="1"/>
  <c r="BC2081" i="14"/>
  <c r="BE2081" i="14" s="1"/>
  <c r="BB2081" i="14"/>
  <c r="BD2081" i="14" s="1"/>
  <c r="BC2080" i="14"/>
  <c r="BE2080" i="14" s="1"/>
  <c r="BB2080" i="14"/>
  <c r="BD2080" i="14" s="1"/>
  <c r="BC2079" i="14"/>
  <c r="BE2079" i="14" s="1"/>
  <c r="BB2079" i="14"/>
  <c r="BD2079" i="14" s="1"/>
  <c r="BC2078" i="14"/>
  <c r="BE2078" i="14" s="1"/>
  <c r="BB2078" i="14"/>
  <c r="BD2078" i="14" s="1"/>
  <c r="BC2077" i="14"/>
  <c r="BE2077" i="14" s="1"/>
  <c r="BB2077" i="14"/>
  <c r="BD2077" i="14" s="1"/>
  <c r="BC2076" i="14"/>
  <c r="BE2076" i="14" s="1"/>
  <c r="BB2076" i="14"/>
  <c r="BD2076" i="14" s="1"/>
  <c r="BC2075" i="14"/>
  <c r="BE2075" i="14" s="1"/>
  <c r="BB2075" i="14"/>
  <c r="BD2075" i="14" s="1"/>
  <c r="BC2074" i="14"/>
  <c r="BE2074" i="14" s="1"/>
  <c r="BB2074" i="14"/>
  <c r="BD2074" i="14" s="1"/>
  <c r="BC2073" i="14"/>
  <c r="BE2073" i="14" s="1"/>
  <c r="BB2073" i="14"/>
  <c r="BD2073" i="14" s="1"/>
  <c r="BC2072" i="14"/>
  <c r="BE2072" i="14" s="1"/>
  <c r="BB2072" i="14"/>
  <c r="BD2072" i="14" s="1"/>
  <c r="BC2071" i="14"/>
  <c r="BE2071" i="14" s="1"/>
  <c r="BB2071" i="14"/>
  <c r="BD2071" i="14" s="1"/>
  <c r="BC2070" i="14"/>
  <c r="BE2070" i="14" s="1"/>
  <c r="BB2070" i="14"/>
  <c r="BD2070" i="14" s="1"/>
  <c r="BC2069" i="14"/>
  <c r="BE2069" i="14" s="1"/>
  <c r="BB2069" i="14"/>
  <c r="BD2069" i="14" s="1"/>
  <c r="BC2068" i="14"/>
  <c r="BE2068" i="14" s="1"/>
  <c r="BB2068" i="14"/>
  <c r="BD2068" i="14" s="1"/>
  <c r="BC2067" i="14"/>
  <c r="BE2067" i="14" s="1"/>
  <c r="BB2067" i="14"/>
  <c r="BD2067" i="14" s="1"/>
  <c r="BC2066" i="14"/>
  <c r="BE2066" i="14" s="1"/>
  <c r="BB2066" i="14"/>
  <c r="BD2066" i="14" s="1"/>
  <c r="BC2065" i="14"/>
  <c r="BE2065" i="14" s="1"/>
  <c r="BB2065" i="14"/>
  <c r="BD2065" i="14" s="1"/>
  <c r="BC2064" i="14"/>
  <c r="BE2064" i="14" s="1"/>
  <c r="BB2064" i="14"/>
  <c r="BD2064" i="14" s="1"/>
  <c r="BC2063" i="14"/>
  <c r="BE2063" i="14" s="1"/>
  <c r="BB2063" i="14"/>
  <c r="BD2063" i="14" s="1"/>
  <c r="BC2062" i="14"/>
  <c r="BE2062" i="14" s="1"/>
  <c r="BB2062" i="14"/>
  <c r="BD2062" i="14" s="1"/>
  <c r="BC2061" i="14"/>
  <c r="BE2061" i="14" s="1"/>
  <c r="BB2061" i="14"/>
  <c r="BD2061" i="14" s="1"/>
  <c r="BC2060" i="14"/>
  <c r="BE2060" i="14" s="1"/>
  <c r="BB2060" i="14"/>
  <c r="BD2060" i="14" s="1"/>
  <c r="BC2059" i="14"/>
  <c r="BE2059" i="14" s="1"/>
  <c r="BB2059" i="14"/>
  <c r="BD2059" i="14" s="1"/>
  <c r="BC2058" i="14"/>
  <c r="BE2058" i="14" s="1"/>
  <c r="BB2058" i="14"/>
  <c r="BD2058" i="14" s="1"/>
  <c r="BC2057" i="14"/>
  <c r="BE2057" i="14" s="1"/>
  <c r="BB2057" i="14"/>
  <c r="BD2057" i="14" s="1"/>
  <c r="BC2056" i="14"/>
  <c r="BE2056" i="14" s="1"/>
  <c r="BB2056" i="14"/>
  <c r="BD2056" i="14" s="1"/>
  <c r="BC2055" i="14"/>
  <c r="BE2055" i="14" s="1"/>
  <c r="BB2055" i="14"/>
  <c r="BD2055" i="14" s="1"/>
  <c r="BC2054" i="14"/>
  <c r="BE2054" i="14" s="1"/>
  <c r="BB2054" i="14"/>
  <c r="BD2054" i="14" s="1"/>
  <c r="BC2053" i="14"/>
  <c r="BE2053" i="14" s="1"/>
  <c r="BB2053" i="14"/>
  <c r="BD2053" i="14" s="1"/>
  <c r="BC2052" i="14"/>
  <c r="BE2052" i="14" s="1"/>
  <c r="BB2052" i="14"/>
  <c r="BD2052" i="14" s="1"/>
  <c r="BC2051" i="14"/>
  <c r="BE2051" i="14" s="1"/>
  <c r="BB2051" i="14"/>
  <c r="BD2051" i="14" s="1"/>
  <c r="BC2050" i="14"/>
  <c r="BE2050" i="14" s="1"/>
  <c r="BB2050" i="14"/>
  <c r="BD2050" i="14" s="1"/>
  <c r="BC2049" i="14"/>
  <c r="BE2049" i="14" s="1"/>
  <c r="BB2049" i="14"/>
  <c r="BD2049" i="14" s="1"/>
  <c r="BC2048" i="14"/>
  <c r="BE2048" i="14" s="1"/>
  <c r="BB2048" i="14"/>
  <c r="BD2048" i="14" s="1"/>
  <c r="BC2047" i="14"/>
  <c r="BE2047" i="14" s="1"/>
  <c r="BB2047" i="14"/>
  <c r="BD2047" i="14" s="1"/>
  <c r="BC2046" i="14"/>
  <c r="BE2046" i="14" s="1"/>
  <c r="BB2046" i="14"/>
  <c r="BD2046" i="14" s="1"/>
  <c r="BC2045" i="14"/>
  <c r="BE2045" i="14" s="1"/>
  <c r="BB2045" i="14"/>
  <c r="BD2045" i="14" s="1"/>
  <c r="BC2044" i="14"/>
  <c r="BE2044" i="14" s="1"/>
  <c r="BB2044" i="14"/>
  <c r="BD2044" i="14" s="1"/>
  <c r="BC2043" i="14"/>
  <c r="BE2043" i="14" s="1"/>
  <c r="BB2043" i="14"/>
  <c r="BD2043" i="14" s="1"/>
  <c r="BC2042" i="14"/>
  <c r="BE2042" i="14" s="1"/>
  <c r="BB2042" i="14"/>
  <c r="BD2042" i="14" s="1"/>
  <c r="BC2041" i="14"/>
  <c r="BE2041" i="14" s="1"/>
  <c r="BB2041" i="14"/>
  <c r="BD2041" i="14" s="1"/>
  <c r="BC2040" i="14"/>
  <c r="BE2040" i="14" s="1"/>
  <c r="BB2040" i="14"/>
  <c r="BD2040" i="14" s="1"/>
  <c r="BC2039" i="14"/>
  <c r="BE2039" i="14" s="1"/>
  <c r="BB2039" i="14"/>
  <c r="BD2039" i="14" s="1"/>
  <c r="BC2038" i="14"/>
  <c r="BE2038" i="14" s="1"/>
  <c r="BB2038" i="14"/>
  <c r="BD2038" i="14" s="1"/>
  <c r="BC2037" i="14"/>
  <c r="BE2037" i="14" s="1"/>
  <c r="BB2037" i="14"/>
  <c r="BD2037" i="14" s="1"/>
  <c r="BC2036" i="14"/>
  <c r="BE2036" i="14" s="1"/>
  <c r="BB2036" i="14"/>
  <c r="BD2036" i="14" s="1"/>
  <c r="BC2035" i="14"/>
  <c r="BE2035" i="14" s="1"/>
  <c r="BB2035" i="14"/>
  <c r="BD2035" i="14" s="1"/>
  <c r="BC2034" i="14"/>
  <c r="BE2034" i="14" s="1"/>
  <c r="BB2034" i="14"/>
  <c r="BD2034" i="14" s="1"/>
  <c r="BC2033" i="14"/>
  <c r="BE2033" i="14" s="1"/>
  <c r="BB2033" i="14"/>
  <c r="BD2033" i="14" s="1"/>
  <c r="BC2032" i="14"/>
  <c r="BE2032" i="14" s="1"/>
  <c r="BB2032" i="14"/>
  <c r="BD2032" i="14" s="1"/>
  <c r="BC2031" i="14"/>
  <c r="BE2031" i="14" s="1"/>
  <c r="BB2031" i="14"/>
  <c r="BD2031" i="14" s="1"/>
  <c r="BC2030" i="14"/>
  <c r="BE2030" i="14" s="1"/>
  <c r="BB2030" i="14"/>
  <c r="BD2030" i="14" s="1"/>
  <c r="BC2029" i="14"/>
  <c r="BE2029" i="14" s="1"/>
  <c r="BB2029" i="14"/>
  <c r="BD2029" i="14" s="1"/>
  <c r="BC2028" i="14"/>
  <c r="BE2028" i="14" s="1"/>
  <c r="BB2028" i="14"/>
  <c r="BD2028" i="14" s="1"/>
  <c r="BC2027" i="14"/>
  <c r="BE2027" i="14" s="1"/>
  <c r="BB2027" i="14"/>
  <c r="BD2027" i="14" s="1"/>
  <c r="BC2026" i="14"/>
  <c r="BE2026" i="14" s="1"/>
  <c r="BB2026" i="14"/>
  <c r="BD2026" i="14" s="1"/>
  <c r="BC2025" i="14"/>
  <c r="BE2025" i="14" s="1"/>
  <c r="BB2025" i="14"/>
  <c r="BD2025" i="14" s="1"/>
  <c r="BC2024" i="14"/>
  <c r="BE2024" i="14" s="1"/>
  <c r="BB2024" i="14"/>
  <c r="BD2024" i="14" s="1"/>
  <c r="BC2023" i="14"/>
  <c r="BE2023" i="14" s="1"/>
  <c r="BB2023" i="14"/>
  <c r="BD2023" i="14" s="1"/>
  <c r="BC2022" i="14"/>
  <c r="BE2022" i="14" s="1"/>
  <c r="BB2022" i="14"/>
  <c r="BD2022" i="14" s="1"/>
  <c r="BC2021" i="14"/>
  <c r="BE2021" i="14" s="1"/>
  <c r="BB2021" i="14"/>
  <c r="BD2021" i="14" s="1"/>
  <c r="BC2020" i="14"/>
  <c r="BE2020" i="14" s="1"/>
  <c r="BB2020" i="14"/>
  <c r="BD2020" i="14" s="1"/>
  <c r="BC2019" i="14"/>
  <c r="BE2019" i="14" s="1"/>
  <c r="BB2019" i="14"/>
  <c r="BD2019" i="14" s="1"/>
  <c r="BC2018" i="14"/>
  <c r="BE2018" i="14" s="1"/>
  <c r="BB2018" i="14"/>
  <c r="BD2018" i="14" s="1"/>
  <c r="BC2017" i="14"/>
  <c r="BE2017" i="14" s="1"/>
  <c r="BB2017" i="14"/>
  <c r="BD2017" i="14" s="1"/>
  <c r="BC2016" i="14"/>
  <c r="BE2016" i="14" s="1"/>
  <c r="BB2016" i="14"/>
  <c r="BD2016" i="14" s="1"/>
  <c r="BC2015" i="14"/>
  <c r="BE2015" i="14" s="1"/>
  <c r="BB2015" i="14"/>
  <c r="BD2015" i="14" s="1"/>
  <c r="BC2014" i="14"/>
  <c r="BE2014" i="14" s="1"/>
  <c r="BB2014" i="14"/>
  <c r="BD2014" i="14" s="1"/>
  <c r="BC2013" i="14"/>
  <c r="BE2013" i="14" s="1"/>
  <c r="BB2013" i="14"/>
  <c r="BD2013" i="14" s="1"/>
  <c r="BC2012" i="14"/>
  <c r="BE2012" i="14" s="1"/>
  <c r="BB2012" i="14"/>
  <c r="BD2012" i="14" s="1"/>
  <c r="BC2011" i="14"/>
  <c r="BE2011" i="14" s="1"/>
  <c r="BB2011" i="14"/>
  <c r="BD2011" i="14" s="1"/>
  <c r="BC2010" i="14"/>
  <c r="BE2010" i="14" s="1"/>
  <c r="BB2010" i="14"/>
  <c r="BD2010" i="14" s="1"/>
  <c r="BC2009" i="14"/>
  <c r="BE2009" i="14" s="1"/>
  <c r="BB2009" i="14"/>
  <c r="BD2009" i="14" s="1"/>
  <c r="BC2008" i="14"/>
  <c r="BE2008" i="14" s="1"/>
  <c r="BB2008" i="14"/>
  <c r="BD2008" i="14" s="1"/>
  <c r="BC2007" i="14"/>
  <c r="BE2007" i="14" s="1"/>
  <c r="BB2007" i="14"/>
  <c r="BD2007" i="14" s="1"/>
  <c r="BC2006" i="14"/>
  <c r="BE2006" i="14" s="1"/>
  <c r="BB2006" i="14"/>
  <c r="BD2006" i="14" s="1"/>
  <c r="BC2005" i="14"/>
  <c r="BE2005" i="14" s="1"/>
  <c r="BB2005" i="14"/>
  <c r="BD2005" i="14" s="1"/>
  <c r="BC2004" i="14"/>
  <c r="BE2004" i="14" s="1"/>
  <c r="BB2004" i="14"/>
  <c r="BD2004" i="14" s="1"/>
  <c r="BC2003" i="14"/>
  <c r="BE2003" i="14" s="1"/>
  <c r="BB2003" i="14"/>
  <c r="BD2003" i="14" s="1"/>
  <c r="BC2002" i="14"/>
  <c r="BE2002" i="14" s="1"/>
  <c r="BB2002" i="14"/>
  <c r="BD2002" i="14" s="1"/>
  <c r="BC2001" i="14"/>
  <c r="BE2001" i="14" s="1"/>
  <c r="BB2001" i="14"/>
  <c r="BD2001" i="14" s="1"/>
  <c r="BC2000" i="14"/>
  <c r="BE2000" i="14" s="1"/>
  <c r="BB2000" i="14"/>
  <c r="BD2000" i="14" s="1"/>
  <c r="BC1999" i="14"/>
  <c r="BE1999" i="14" s="1"/>
  <c r="BB1999" i="14"/>
  <c r="BD1999" i="14" s="1"/>
  <c r="BC1998" i="14"/>
  <c r="BE1998" i="14" s="1"/>
  <c r="BB1998" i="14"/>
  <c r="BD1998" i="14" s="1"/>
  <c r="BC1997" i="14"/>
  <c r="BE1997" i="14" s="1"/>
  <c r="BB1997" i="14"/>
  <c r="BD1997" i="14" s="1"/>
  <c r="BC1996" i="14"/>
  <c r="BE1996" i="14" s="1"/>
  <c r="BB1996" i="14"/>
  <c r="BD1996" i="14" s="1"/>
  <c r="BC1995" i="14"/>
  <c r="BE1995" i="14" s="1"/>
  <c r="BB1995" i="14"/>
  <c r="BD1995" i="14" s="1"/>
  <c r="BC1994" i="14"/>
  <c r="BE1994" i="14" s="1"/>
  <c r="BB1994" i="14"/>
  <c r="BD1994" i="14" s="1"/>
  <c r="BC1993" i="14"/>
  <c r="BE1993" i="14" s="1"/>
  <c r="BB1993" i="14"/>
  <c r="BD1993" i="14" s="1"/>
  <c r="BC1992" i="14"/>
  <c r="BE1992" i="14" s="1"/>
  <c r="BB1992" i="14"/>
  <c r="BD1992" i="14" s="1"/>
  <c r="BC1991" i="14"/>
  <c r="BE1991" i="14" s="1"/>
  <c r="BB1991" i="14"/>
  <c r="BD1991" i="14" s="1"/>
  <c r="BC1990" i="14"/>
  <c r="BE1990" i="14" s="1"/>
  <c r="BB1990" i="14"/>
  <c r="BD1990" i="14" s="1"/>
  <c r="BC1989" i="14"/>
  <c r="BE1989" i="14" s="1"/>
  <c r="BB1989" i="14"/>
  <c r="BD1989" i="14" s="1"/>
  <c r="BC1988" i="14"/>
  <c r="BE1988" i="14" s="1"/>
  <c r="BB1988" i="14"/>
  <c r="BD1988" i="14" s="1"/>
  <c r="BC1987" i="14"/>
  <c r="BE1987" i="14" s="1"/>
  <c r="BB1987" i="14"/>
  <c r="BD1987" i="14" s="1"/>
  <c r="BC1986" i="14"/>
  <c r="BE1986" i="14" s="1"/>
  <c r="BB1986" i="14"/>
  <c r="BD1986" i="14" s="1"/>
  <c r="BC1985" i="14"/>
  <c r="BE1985" i="14" s="1"/>
  <c r="BB1985" i="14"/>
  <c r="BD1985" i="14" s="1"/>
  <c r="BC1984" i="14"/>
  <c r="BE1984" i="14" s="1"/>
  <c r="BB1984" i="14"/>
  <c r="BD1984" i="14" s="1"/>
  <c r="BC1983" i="14"/>
  <c r="BE1983" i="14" s="1"/>
  <c r="BB1983" i="14"/>
  <c r="BD1983" i="14" s="1"/>
  <c r="BC1982" i="14"/>
  <c r="BE1982" i="14" s="1"/>
  <c r="BB1982" i="14"/>
  <c r="BD1982" i="14" s="1"/>
  <c r="BC1981" i="14"/>
  <c r="BE1981" i="14" s="1"/>
  <c r="BB1981" i="14"/>
  <c r="BD1981" i="14" s="1"/>
  <c r="BC1980" i="14"/>
  <c r="BE1980" i="14" s="1"/>
  <c r="BB1980" i="14"/>
  <c r="BD1980" i="14" s="1"/>
  <c r="BC1979" i="14"/>
  <c r="BE1979" i="14" s="1"/>
  <c r="BB1979" i="14"/>
  <c r="BD1979" i="14" s="1"/>
  <c r="BC1978" i="14"/>
  <c r="BE1978" i="14" s="1"/>
  <c r="BB1978" i="14"/>
  <c r="BD1978" i="14" s="1"/>
  <c r="BC1977" i="14"/>
  <c r="BE1977" i="14" s="1"/>
  <c r="BB1977" i="14"/>
  <c r="BD1977" i="14" s="1"/>
  <c r="BC1976" i="14"/>
  <c r="BE1976" i="14" s="1"/>
  <c r="BB1976" i="14"/>
  <c r="BD1976" i="14" s="1"/>
  <c r="BC1975" i="14"/>
  <c r="BE1975" i="14" s="1"/>
  <c r="BB1975" i="14"/>
  <c r="BD1975" i="14" s="1"/>
  <c r="BC1974" i="14"/>
  <c r="BE1974" i="14" s="1"/>
  <c r="BB1974" i="14"/>
  <c r="BD1974" i="14" s="1"/>
  <c r="BC1973" i="14"/>
  <c r="BE1973" i="14" s="1"/>
  <c r="BB1973" i="14"/>
  <c r="BD1973" i="14" s="1"/>
  <c r="BC1972" i="14"/>
  <c r="BE1972" i="14" s="1"/>
  <c r="BB1972" i="14"/>
  <c r="BD1972" i="14" s="1"/>
  <c r="BC1971" i="14"/>
  <c r="BE1971" i="14" s="1"/>
  <c r="BB1971" i="14"/>
  <c r="BD1971" i="14" s="1"/>
  <c r="BC1970" i="14"/>
  <c r="BE1970" i="14" s="1"/>
  <c r="BB1970" i="14"/>
  <c r="BD1970" i="14" s="1"/>
  <c r="BC1969" i="14"/>
  <c r="BE1969" i="14" s="1"/>
  <c r="BB1969" i="14"/>
  <c r="BD1969" i="14" s="1"/>
  <c r="BC1968" i="14"/>
  <c r="BE1968" i="14" s="1"/>
  <c r="BB1968" i="14"/>
  <c r="BD1968" i="14" s="1"/>
  <c r="BC1967" i="14"/>
  <c r="BE1967" i="14" s="1"/>
  <c r="BB1967" i="14"/>
  <c r="BD1967" i="14" s="1"/>
  <c r="BC1966" i="14"/>
  <c r="BE1966" i="14" s="1"/>
  <c r="BB1966" i="14"/>
  <c r="BD1966" i="14" s="1"/>
  <c r="BC1965" i="14"/>
  <c r="BE1965" i="14" s="1"/>
  <c r="BB1965" i="14"/>
  <c r="BD1965" i="14" s="1"/>
  <c r="BC1964" i="14"/>
  <c r="BE1964" i="14" s="1"/>
  <c r="BB1964" i="14"/>
  <c r="BD1964" i="14" s="1"/>
  <c r="BC1963" i="14"/>
  <c r="BE1963" i="14" s="1"/>
  <c r="BB1963" i="14"/>
  <c r="BD1963" i="14" s="1"/>
  <c r="BC1962" i="14"/>
  <c r="BE1962" i="14" s="1"/>
  <c r="BB1962" i="14"/>
  <c r="BD1962" i="14" s="1"/>
  <c r="BC1961" i="14"/>
  <c r="BE1961" i="14" s="1"/>
  <c r="BB1961" i="14"/>
  <c r="BD1961" i="14" s="1"/>
  <c r="BC1960" i="14"/>
  <c r="BE1960" i="14" s="1"/>
  <c r="BB1960" i="14"/>
  <c r="BD1960" i="14" s="1"/>
  <c r="BC1959" i="14"/>
  <c r="BE1959" i="14" s="1"/>
  <c r="BB1959" i="14"/>
  <c r="BD1959" i="14" s="1"/>
  <c r="BC1958" i="14"/>
  <c r="BE1958" i="14" s="1"/>
  <c r="BB1958" i="14"/>
  <c r="BD1958" i="14" s="1"/>
  <c r="BC1957" i="14"/>
  <c r="BE1957" i="14" s="1"/>
  <c r="BB1957" i="14"/>
  <c r="BD1957" i="14" s="1"/>
  <c r="BC1956" i="14"/>
  <c r="BE1956" i="14" s="1"/>
  <c r="BB1956" i="14"/>
  <c r="BD1956" i="14" s="1"/>
  <c r="BC1955" i="14"/>
  <c r="BE1955" i="14" s="1"/>
  <c r="BB1955" i="14"/>
  <c r="BD1955" i="14" s="1"/>
  <c r="BC1954" i="14"/>
  <c r="BE1954" i="14" s="1"/>
  <c r="BB1954" i="14"/>
  <c r="BD1954" i="14" s="1"/>
  <c r="BC1953" i="14"/>
  <c r="BE1953" i="14" s="1"/>
  <c r="BB1953" i="14"/>
  <c r="BD1953" i="14" s="1"/>
  <c r="BC1952" i="14"/>
  <c r="BE1952" i="14" s="1"/>
  <c r="BB1952" i="14"/>
  <c r="BD1952" i="14" s="1"/>
  <c r="BC1951" i="14"/>
  <c r="BE1951" i="14" s="1"/>
  <c r="BB1951" i="14"/>
  <c r="BD1951" i="14" s="1"/>
  <c r="BC1950" i="14"/>
  <c r="BE1950" i="14" s="1"/>
  <c r="BB1950" i="14"/>
  <c r="BD1950" i="14" s="1"/>
  <c r="BC1949" i="14"/>
  <c r="BE1949" i="14" s="1"/>
  <c r="BB1949" i="14"/>
  <c r="BD1949" i="14" s="1"/>
  <c r="BC1948" i="14"/>
  <c r="BE1948" i="14" s="1"/>
  <c r="BB1948" i="14"/>
  <c r="BD1948" i="14" s="1"/>
  <c r="BC1947" i="14"/>
  <c r="BE1947" i="14" s="1"/>
  <c r="BB1947" i="14"/>
  <c r="BD1947" i="14" s="1"/>
  <c r="BC1946" i="14"/>
  <c r="BE1946" i="14" s="1"/>
  <c r="BB1946" i="14"/>
  <c r="BD1946" i="14" s="1"/>
  <c r="BC1945" i="14"/>
  <c r="BE1945" i="14" s="1"/>
  <c r="BB1945" i="14"/>
  <c r="BD1945" i="14" s="1"/>
  <c r="BC1944" i="14"/>
  <c r="BE1944" i="14" s="1"/>
  <c r="BB1944" i="14"/>
  <c r="BD1944" i="14" s="1"/>
  <c r="BC1943" i="14"/>
  <c r="BE1943" i="14" s="1"/>
  <c r="BB1943" i="14"/>
  <c r="BD1943" i="14" s="1"/>
  <c r="BC1942" i="14"/>
  <c r="BE1942" i="14" s="1"/>
  <c r="BB1942" i="14"/>
  <c r="BD1942" i="14" s="1"/>
  <c r="BC1941" i="14"/>
  <c r="BE1941" i="14" s="1"/>
  <c r="BB1941" i="14"/>
  <c r="BD1941" i="14" s="1"/>
  <c r="BC1940" i="14"/>
  <c r="BE1940" i="14" s="1"/>
  <c r="BB1940" i="14"/>
  <c r="BD1940" i="14" s="1"/>
  <c r="BC1939" i="14"/>
  <c r="BE1939" i="14" s="1"/>
  <c r="BB1939" i="14"/>
  <c r="BD1939" i="14" s="1"/>
  <c r="BC1938" i="14"/>
  <c r="BE1938" i="14" s="1"/>
  <c r="BB1938" i="14"/>
  <c r="BD1938" i="14" s="1"/>
  <c r="BC1937" i="14"/>
  <c r="BE1937" i="14" s="1"/>
  <c r="BB1937" i="14"/>
  <c r="BD1937" i="14" s="1"/>
  <c r="BC1936" i="14"/>
  <c r="BE1936" i="14" s="1"/>
  <c r="BB1936" i="14"/>
  <c r="BD1936" i="14" s="1"/>
  <c r="BC1935" i="14"/>
  <c r="BE1935" i="14" s="1"/>
  <c r="BB1935" i="14"/>
  <c r="BD1935" i="14" s="1"/>
  <c r="BC1934" i="14"/>
  <c r="BE1934" i="14" s="1"/>
  <c r="BB1934" i="14"/>
  <c r="BD1934" i="14" s="1"/>
  <c r="BC1933" i="14"/>
  <c r="BE1933" i="14" s="1"/>
  <c r="BB1933" i="14"/>
  <c r="BD1933" i="14" s="1"/>
  <c r="BC1932" i="14"/>
  <c r="BE1932" i="14" s="1"/>
  <c r="BB1932" i="14"/>
  <c r="BD1932" i="14" s="1"/>
  <c r="BC1931" i="14"/>
  <c r="BE1931" i="14" s="1"/>
  <c r="BB1931" i="14"/>
  <c r="BD1931" i="14" s="1"/>
  <c r="BC1930" i="14"/>
  <c r="BE1930" i="14" s="1"/>
  <c r="BB1930" i="14"/>
  <c r="BD1930" i="14" s="1"/>
  <c r="BC1929" i="14"/>
  <c r="BE1929" i="14" s="1"/>
  <c r="BB1929" i="14"/>
  <c r="BD1929" i="14" s="1"/>
  <c r="BC1928" i="14"/>
  <c r="BE1928" i="14" s="1"/>
  <c r="BB1928" i="14"/>
  <c r="BD1928" i="14" s="1"/>
  <c r="BC1927" i="14"/>
  <c r="BE1927" i="14" s="1"/>
  <c r="BB1927" i="14"/>
  <c r="BD1927" i="14" s="1"/>
  <c r="BC1926" i="14"/>
  <c r="BE1926" i="14" s="1"/>
  <c r="BB1926" i="14"/>
  <c r="BD1926" i="14" s="1"/>
  <c r="BC1925" i="14"/>
  <c r="BE1925" i="14" s="1"/>
  <c r="BB1925" i="14"/>
  <c r="BD1925" i="14" s="1"/>
  <c r="BC1924" i="14"/>
  <c r="BE1924" i="14" s="1"/>
  <c r="BB1924" i="14"/>
  <c r="BD1924" i="14" s="1"/>
  <c r="BC1923" i="14"/>
  <c r="BE1923" i="14" s="1"/>
  <c r="BB1923" i="14"/>
  <c r="BD1923" i="14" s="1"/>
  <c r="BC1922" i="14"/>
  <c r="BE1922" i="14" s="1"/>
  <c r="BB1922" i="14"/>
  <c r="BD1922" i="14" s="1"/>
  <c r="BC1921" i="14"/>
  <c r="BE1921" i="14" s="1"/>
  <c r="BB1921" i="14"/>
  <c r="BD1921" i="14" s="1"/>
  <c r="BC1920" i="14"/>
  <c r="BE1920" i="14" s="1"/>
  <c r="BB1920" i="14"/>
  <c r="BD1920" i="14" s="1"/>
  <c r="BC1919" i="14"/>
  <c r="BE1919" i="14" s="1"/>
  <c r="BB1919" i="14"/>
  <c r="BD1919" i="14" s="1"/>
  <c r="BC1918" i="14"/>
  <c r="BE1918" i="14" s="1"/>
  <c r="BB1918" i="14"/>
  <c r="BD1918" i="14" s="1"/>
  <c r="BC1917" i="14"/>
  <c r="BE1917" i="14" s="1"/>
  <c r="BB1917" i="14"/>
  <c r="BD1917" i="14" s="1"/>
  <c r="BC1916" i="14"/>
  <c r="BE1916" i="14" s="1"/>
  <c r="BB1916" i="14"/>
  <c r="BD1916" i="14" s="1"/>
  <c r="BC1915" i="14"/>
  <c r="BE1915" i="14" s="1"/>
  <c r="BB1915" i="14"/>
  <c r="BD1915" i="14" s="1"/>
  <c r="BC1914" i="14"/>
  <c r="BE1914" i="14" s="1"/>
  <c r="BB1914" i="14"/>
  <c r="BD1914" i="14" s="1"/>
  <c r="BC1913" i="14"/>
  <c r="BE1913" i="14" s="1"/>
  <c r="BB1913" i="14"/>
  <c r="BD1913" i="14" s="1"/>
  <c r="BC1912" i="14"/>
  <c r="BE1912" i="14" s="1"/>
  <c r="BB1912" i="14"/>
  <c r="BD1912" i="14" s="1"/>
  <c r="BC1911" i="14"/>
  <c r="BE1911" i="14" s="1"/>
  <c r="BB1911" i="14"/>
  <c r="BD1911" i="14" s="1"/>
  <c r="BC1910" i="14"/>
  <c r="BE1910" i="14" s="1"/>
  <c r="BB1910" i="14"/>
  <c r="BD1910" i="14" s="1"/>
  <c r="BC1909" i="14"/>
  <c r="BE1909" i="14" s="1"/>
  <c r="BB1909" i="14"/>
  <c r="BD1909" i="14" s="1"/>
  <c r="BC1908" i="14"/>
  <c r="BE1908" i="14" s="1"/>
  <c r="BB1908" i="14"/>
  <c r="BD1908" i="14" s="1"/>
  <c r="BC1907" i="14"/>
  <c r="BE1907" i="14" s="1"/>
  <c r="BB1907" i="14"/>
  <c r="BD1907" i="14" s="1"/>
  <c r="BC1906" i="14"/>
  <c r="BE1906" i="14" s="1"/>
  <c r="BB1906" i="14"/>
  <c r="BD1906" i="14" s="1"/>
  <c r="BC1905" i="14"/>
  <c r="BE1905" i="14" s="1"/>
  <c r="BB1905" i="14"/>
  <c r="BD1905" i="14" s="1"/>
  <c r="BC1904" i="14"/>
  <c r="BE1904" i="14" s="1"/>
  <c r="BB1904" i="14"/>
  <c r="BD1904" i="14" s="1"/>
  <c r="BC1903" i="14"/>
  <c r="BE1903" i="14" s="1"/>
  <c r="BB1903" i="14"/>
  <c r="BD1903" i="14" s="1"/>
  <c r="BC1902" i="14"/>
  <c r="BE1902" i="14" s="1"/>
  <c r="BB1902" i="14"/>
  <c r="BD1902" i="14" s="1"/>
  <c r="BC1901" i="14"/>
  <c r="BE1901" i="14" s="1"/>
  <c r="BB1901" i="14"/>
  <c r="BD1901" i="14" s="1"/>
  <c r="BC1900" i="14"/>
  <c r="BE1900" i="14" s="1"/>
  <c r="BB1900" i="14"/>
  <c r="BD1900" i="14" s="1"/>
  <c r="BC1899" i="14"/>
  <c r="BE1899" i="14" s="1"/>
  <c r="BB1899" i="14"/>
  <c r="BD1899" i="14" s="1"/>
  <c r="BC1898" i="14"/>
  <c r="BE1898" i="14" s="1"/>
  <c r="BB1898" i="14"/>
  <c r="BD1898" i="14" s="1"/>
  <c r="BC1897" i="14"/>
  <c r="BE1897" i="14" s="1"/>
  <c r="BB1897" i="14"/>
  <c r="BD1897" i="14" s="1"/>
  <c r="BC1896" i="14"/>
  <c r="BE1896" i="14" s="1"/>
  <c r="BB1896" i="14"/>
  <c r="BD1896" i="14" s="1"/>
  <c r="BC1895" i="14"/>
  <c r="BE1895" i="14" s="1"/>
  <c r="BB1895" i="14"/>
  <c r="BD1895" i="14" s="1"/>
  <c r="BC1894" i="14"/>
  <c r="BE1894" i="14" s="1"/>
  <c r="BB1894" i="14"/>
  <c r="BD1894" i="14" s="1"/>
  <c r="BC1893" i="14"/>
  <c r="BE1893" i="14" s="1"/>
  <c r="BB1893" i="14"/>
  <c r="BD1893" i="14" s="1"/>
  <c r="BC1892" i="14"/>
  <c r="BE1892" i="14" s="1"/>
  <c r="BB1892" i="14"/>
  <c r="BD1892" i="14" s="1"/>
  <c r="BC1891" i="14"/>
  <c r="BE1891" i="14" s="1"/>
  <c r="BB1891" i="14"/>
  <c r="BD1891" i="14" s="1"/>
  <c r="BC1890" i="14"/>
  <c r="BE1890" i="14" s="1"/>
  <c r="BB1890" i="14"/>
  <c r="BD1890" i="14" s="1"/>
  <c r="BC1889" i="14"/>
  <c r="BE1889" i="14" s="1"/>
  <c r="BB1889" i="14"/>
  <c r="BD1889" i="14" s="1"/>
  <c r="BC1888" i="14"/>
  <c r="BE1888" i="14" s="1"/>
  <c r="BB1888" i="14"/>
  <c r="BD1888" i="14" s="1"/>
  <c r="BC1887" i="14"/>
  <c r="BE1887" i="14" s="1"/>
  <c r="BB1887" i="14"/>
  <c r="BD1887" i="14" s="1"/>
  <c r="BC1886" i="14"/>
  <c r="BE1886" i="14" s="1"/>
  <c r="BB1886" i="14"/>
  <c r="BD1886" i="14" s="1"/>
  <c r="BC1885" i="14"/>
  <c r="BE1885" i="14" s="1"/>
  <c r="BB1885" i="14"/>
  <c r="BD1885" i="14" s="1"/>
  <c r="BC1884" i="14"/>
  <c r="BE1884" i="14" s="1"/>
  <c r="BB1884" i="14"/>
  <c r="BD1884" i="14" s="1"/>
  <c r="BC1883" i="14"/>
  <c r="BE1883" i="14" s="1"/>
  <c r="BB1883" i="14"/>
  <c r="BD1883" i="14" s="1"/>
  <c r="BC1882" i="14"/>
  <c r="BE1882" i="14" s="1"/>
  <c r="BB1882" i="14"/>
  <c r="BD1882" i="14" s="1"/>
  <c r="BC1881" i="14"/>
  <c r="BE1881" i="14" s="1"/>
  <c r="BB1881" i="14"/>
  <c r="BD1881" i="14" s="1"/>
  <c r="BC1880" i="14"/>
  <c r="BE1880" i="14" s="1"/>
  <c r="BB1880" i="14"/>
  <c r="BD1880" i="14" s="1"/>
  <c r="BC1879" i="14"/>
  <c r="BE1879" i="14" s="1"/>
  <c r="BB1879" i="14"/>
  <c r="BD1879" i="14" s="1"/>
  <c r="BC1878" i="14"/>
  <c r="BE1878" i="14" s="1"/>
  <c r="BB1878" i="14"/>
  <c r="BD1878" i="14" s="1"/>
  <c r="BC1877" i="14"/>
  <c r="BE1877" i="14" s="1"/>
  <c r="BB1877" i="14"/>
  <c r="BD1877" i="14" s="1"/>
  <c r="BC1876" i="14"/>
  <c r="BE1876" i="14" s="1"/>
  <c r="BB1876" i="14"/>
  <c r="BD1876" i="14" s="1"/>
  <c r="BC1875" i="14"/>
  <c r="BE1875" i="14" s="1"/>
  <c r="BB1875" i="14"/>
  <c r="BD1875" i="14" s="1"/>
  <c r="BC1874" i="14"/>
  <c r="BE1874" i="14" s="1"/>
  <c r="BB1874" i="14"/>
  <c r="BD1874" i="14" s="1"/>
  <c r="BC1873" i="14"/>
  <c r="BE1873" i="14" s="1"/>
  <c r="BB1873" i="14"/>
  <c r="BD1873" i="14" s="1"/>
  <c r="BC1872" i="14"/>
  <c r="BE1872" i="14" s="1"/>
  <c r="BB1872" i="14"/>
  <c r="BD1872" i="14" s="1"/>
  <c r="BC1871" i="14"/>
  <c r="BE1871" i="14" s="1"/>
  <c r="BB1871" i="14"/>
  <c r="BD1871" i="14" s="1"/>
  <c r="BC1870" i="14"/>
  <c r="BE1870" i="14" s="1"/>
  <c r="BB1870" i="14"/>
  <c r="BD1870" i="14" s="1"/>
  <c r="BC1869" i="14"/>
  <c r="BE1869" i="14" s="1"/>
  <c r="BB1869" i="14"/>
  <c r="BD1869" i="14" s="1"/>
  <c r="BC1868" i="14"/>
  <c r="BE1868" i="14" s="1"/>
  <c r="BB1868" i="14"/>
  <c r="BD1868" i="14" s="1"/>
  <c r="BC1867" i="14"/>
  <c r="BE1867" i="14" s="1"/>
  <c r="BB1867" i="14"/>
  <c r="BD1867" i="14" s="1"/>
  <c r="BC1866" i="14"/>
  <c r="BE1866" i="14" s="1"/>
  <c r="BB1866" i="14"/>
  <c r="BD1866" i="14" s="1"/>
  <c r="BC1865" i="14"/>
  <c r="BE1865" i="14" s="1"/>
  <c r="BB1865" i="14"/>
  <c r="BD1865" i="14" s="1"/>
  <c r="BC1864" i="14"/>
  <c r="BE1864" i="14" s="1"/>
  <c r="BB1864" i="14"/>
  <c r="BD1864" i="14" s="1"/>
  <c r="BC1863" i="14"/>
  <c r="BE1863" i="14" s="1"/>
  <c r="BB1863" i="14"/>
  <c r="BD1863" i="14" s="1"/>
  <c r="BC1862" i="14"/>
  <c r="BE1862" i="14" s="1"/>
  <c r="BB1862" i="14"/>
  <c r="BD1862" i="14" s="1"/>
  <c r="BC1861" i="14"/>
  <c r="BE1861" i="14" s="1"/>
  <c r="BB1861" i="14"/>
  <c r="BD1861" i="14" s="1"/>
  <c r="BC1860" i="14"/>
  <c r="BE1860" i="14" s="1"/>
  <c r="BB1860" i="14"/>
  <c r="BD1860" i="14" s="1"/>
  <c r="BC1859" i="14"/>
  <c r="BE1859" i="14" s="1"/>
  <c r="BB1859" i="14"/>
  <c r="BD1859" i="14" s="1"/>
  <c r="BC1858" i="14"/>
  <c r="BE1858" i="14" s="1"/>
  <c r="BB1858" i="14"/>
  <c r="BD1858" i="14" s="1"/>
  <c r="BC1857" i="14"/>
  <c r="BE1857" i="14" s="1"/>
  <c r="BB1857" i="14"/>
  <c r="BD1857" i="14" s="1"/>
  <c r="BC1856" i="14"/>
  <c r="BE1856" i="14" s="1"/>
  <c r="BB1856" i="14"/>
  <c r="BD1856" i="14" s="1"/>
  <c r="BC1855" i="14"/>
  <c r="BE1855" i="14" s="1"/>
  <c r="BB1855" i="14"/>
  <c r="BD1855" i="14" s="1"/>
  <c r="BC1854" i="14"/>
  <c r="BE1854" i="14" s="1"/>
  <c r="BB1854" i="14"/>
  <c r="BD1854" i="14" s="1"/>
  <c r="BC1853" i="14"/>
  <c r="BE1853" i="14" s="1"/>
  <c r="BB1853" i="14"/>
  <c r="BD1853" i="14" s="1"/>
  <c r="BC1852" i="14"/>
  <c r="BE1852" i="14" s="1"/>
  <c r="BB1852" i="14"/>
  <c r="BD1852" i="14" s="1"/>
  <c r="BC1851" i="14"/>
  <c r="BE1851" i="14" s="1"/>
  <c r="BB1851" i="14"/>
  <c r="BD1851" i="14" s="1"/>
  <c r="BC1850" i="14"/>
  <c r="BE1850" i="14" s="1"/>
  <c r="BB1850" i="14"/>
  <c r="BD1850" i="14" s="1"/>
  <c r="BC1849" i="14"/>
  <c r="BE1849" i="14" s="1"/>
  <c r="BB1849" i="14"/>
  <c r="BD1849" i="14" s="1"/>
  <c r="BC1848" i="14"/>
  <c r="BE1848" i="14" s="1"/>
  <c r="BB1848" i="14"/>
  <c r="BD1848" i="14" s="1"/>
  <c r="BC1847" i="14"/>
  <c r="BE1847" i="14" s="1"/>
  <c r="BB1847" i="14"/>
  <c r="BD1847" i="14" s="1"/>
  <c r="BC1846" i="14"/>
  <c r="BE1846" i="14" s="1"/>
  <c r="BB1846" i="14"/>
  <c r="BD1846" i="14" s="1"/>
  <c r="BC1845" i="14"/>
  <c r="BE1845" i="14" s="1"/>
  <c r="BB1845" i="14"/>
  <c r="BD1845" i="14" s="1"/>
  <c r="BC1844" i="14"/>
  <c r="BE1844" i="14" s="1"/>
  <c r="BB1844" i="14"/>
  <c r="BD1844" i="14" s="1"/>
  <c r="BC1843" i="14"/>
  <c r="BE1843" i="14" s="1"/>
  <c r="BB1843" i="14"/>
  <c r="BD1843" i="14" s="1"/>
  <c r="BC1842" i="14"/>
  <c r="BE1842" i="14" s="1"/>
  <c r="BB1842" i="14"/>
  <c r="BD1842" i="14" s="1"/>
  <c r="BC1841" i="14"/>
  <c r="BE1841" i="14" s="1"/>
  <c r="BB1841" i="14"/>
  <c r="BD1841" i="14" s="1"/>
  <c r="BC1840" i="14"/>
  <c r="BE1840" i="14" s="1"/>
  <c r="BB1840" i="14"/>
  <c r="BD1840" i="14" s="1"/>
  <c r="BC1839" i="14"/>
  <c r="BE1839" i="14" s="1"/>
  <c r="BB1839" i="14"/>
  <c r="BD1839" i="14" s="1"/>
  <c r="BC1838" i="14"/>
  <c r="BE1838" i="14" s="1"/>
  <c r="BB1838" i="14"/>
  <c r="BD1838" i="14" s="1"/>
  <c r="BC1837" i="14"/>
  <c r="BE1837" i="14" s="1"/>
  <c r="BB1837" i="14"/>
  <c r="BD1837" i="14" s="1"/>
  <c r="BC1836" i="14"/>
  <c r="BE1836" i="14" s="1"/>
  <c r="BB1836" i="14"/>
  <c r="BD1836" i="14" s="1"/>
  <c r="BC1835" i="14"/>
  <c r="BE1835" i="14" s="1"/>
  <c r="BB1835" i="14"/>
  <c r="BD1835" i="14" s="1"/>
  <c r="BC1834" i="14"/>
  <c r="BE1834" i="14" s="1"/>
  <c r="BB1834" i="14"/>
  <c r="BD1834" i="14" s="1"/>
  <c r="BC1833" i="14"/>
  <c r="BE1833" i="14" s="1"/>
  <c r="BB1833" i="14"/>
  <c r="BD1833" i="14" s="1"/>
  <c r="BC1832" i="14"/>
  <c r="BE1832" i="14" s="1"/>
  <c r="BB1832" i="14"/>
  <c r="BD1832" i="14" s="1"/>
  <c r="BC1831" i="14"/>
  <c r="BE1831" i="14" s="1"/>
  <c r="BB1831" i="14"/>
  <c r="BD1831" i="14" s="1"/>
  <c r="BC1830" i="14"/>
  <c r="BE1830" i="14" s="1"/>
  <c r="BB1830" i="14"/>
  <c r="BD1830" i="14" s="1"/>
  <c r="BC1829" i="14"/>
  <c r="BE1829" i="14" s="1"/>
  <c r="BB1829" i="14"/>
  <c r="BD1829" i="14" s="1"/>
  <c r="BC1828" i="14"/>
  <c r="BE1828" i="14" s="1"/>
  <c r="BB1828" i="14"/>
  <c r="BD1828" i="14" s="1"/>
  <c r="BC1827" i="14"/>
  <c r="BE1827" i="14" s="1"/>
  <c r="BB1827" i="14"/>
  <c r="BD1827" i="14" s="1"/>
  <c r="BC1826" i="14"/>
  <c r="BE1826" i="14" s="1"/>
  <c r="BB1826" i="14"/>
  <c r="BD1826" i="14" s="1"/>
  <c r="BC1825" i="14"/>
  <c r="BE1825" i="14" s="1"/>
  <c r="BB1825" i="14"/>
  <c r="BD1825" i="14" s="1"/>
  <c r="BC1824" i="14"/>
  <c r="BE1824" i="14" s="1"/>
  <c r="BB1824" i="14"/>
  <c r="BD1824" i="14" s="1"/>
  <c r="BC1823" i="14"/>
  <c r="BE1823" i="14" s="1"/>
  <c r="BB1823" i="14"/>
  <c r="BD1823" i="14" s="1"/>
  <c r="BC1822" i="14"/>
  <c r="BE1822" i="14" s="1"/>
  <c r="BB1822" i="14"/>
  <c r="BD1822" i="14" s="1"/>
  <c r="BC1821" i="14"/>
  <c r="BE1821" i="14" s="1"/>
  <c r="BB1821" i="14"/>
  <c r="BD1821" i="14" s="1"/>
  <c r="BC1820" i="14"/>
  <c r="BE1820" i="14" s="1"/>
  <c r="BB1820" i="14"/>
  <c r="BD1820" i="14" s="1"/>
  <c r="BC1819" i="14"/>
  <c r="BE1819" i="14" s="1"/>
  <c r="BB1819" i="14"/>
  <c r="BD1819" i="14" s="1"/>
  <c r="BC1818" i="14"/>
  <c r="BE1818" i="14" s="1"/>
  <c r="BB1818" i="14"/>
  <c r="BD1818" i="14" s="1"/>
  <c r="BC1817" i="14"/>
  <c r="BE1817" i="14" s="1"/>
  <c r="BB1817" i="14"/>
  <c r="BD1817" i="14" s="1"/>
  <c r="BC1816" i="14"/>
  <c r="BE1816" i="14" s="1"/>
  <c r="BB1816" i="14"/>
  <c r="BD1816" i="14" s="1"/>
  <c r="BC1815" i="14"/>
  <c r="BE1815" i="14" s="1"/>
  <c r="BB1815" i="14"/>
  <c r="BD1815" i="14" s="1"/>
  <c r="BC1814" i="14"/>
  <c r="BE1814" i="14" s="1"/>
  <c r="BB1814" i="14"/>
  <c r="BD1814" i="14" s="1"/>
  <c r="BC1813" i="14"/>
  <c r="BE1813" i="14" s="1"/>
  <c r="BB1813" i="14"/>
  <c r="BD1813" i="14" s="1"/>
  <c r="BC1812" i="14"/>
  <c r="BE1812" i="14" s="1"/>
  <c r="BB1812" i="14"/>
  <c r="BD1812" i="14" s="1"/>
  <c r="BC1811" i="14"/>
  <c r="BE1811" i="14" s="1"/>
  <c r="BB1811" i="14"/>
  <c r="BD1811" i="14" s="1"/>
  <c r="BC1810" i="14"/>
  <c r="BE1810" i="14" s="1"/>
  <c r="BB1810" i="14"/>
  <c r="BD1810" i="14" s="1"/>
  <c r="BC1809" i="14"/>
  <c r="BE1809" i="14" s="1"/>
  <c r="BB1809" i="14"/>
  <c r="BD1809" i="14" s="1"/>
  <c r="BC1808" i="14"/>
  <c r="BE1808" i="14" s="1"/>
  <c r="BB1808" i="14"/>
  <c r="BD1808" i="14" s="1"/>
  <c r="BC1807" i="14"/>
  <c r="BE1807" i="14" s="1"/>
  <c r="BB1807" i="14"/>
  <c r="BD1807" i="14" s="1"/>
  <c r="BC1806" i="14"/>
  <c r="BE1806" i="14" s="1"/>
  <c r="BB1806" i="14"/>
  <c r="BD1806" i="14" s="1"/>
  <c r="BC1805" i="14"/>
  <c r="BE1805" i="14" s="1"/>
  <c r="BB1805" i="14"/>
  <c r="BD1805" i="14" s="1"/>
  <c r="BC1804" i="14"/>
  <c r="BE1804" i="14" s="1"/>
  <c r="BB1804" i="14"/>
  <c r="BD1804" i="14" s="1"/>
  <c r="BC1803" i="14"/>
  <c r="BE1803" i="14" s="1"/>
  <c r="BB1803" i="14"/>
  <c r="BD1803" i="14" s="1"/>
  <c r="BC1802" i="14"/>
  <c r="BE1802" i="14" s="1"/>
  <c r="BB1802" i="14"/>
  <c r="BD1802" i="14" s="1"/>
  <c r="BC1801" i="14"/>
  <c r="BE1801" i="14" s="1"/>
  <c r="BB1801" i="14"/>
  <c r="BD1801" i="14" s="1"/>
  <c r="BC1800" i="14"/>
  <c r="BE1800" i="14" s="1"/>
  <c r="BB1800" i="14"/>
  <c r="BD1800" i="14" s="1"/>
  <c r="BC1799" i="14"/>
  <c r="BE1799" i="14" s="1"/>
  <c r="BB1799" i="14"/>
  <c r="BD1799" i="14" s="1"/>
  <c r="BC1798" i="14"/>
  <c r="BE1798" i="14" s="1"/>
  <c r="BB1798" i="14"/>
  <c r="BD1798" i="14" s="1"/>
  <c r="BC1797" i="14"/>
  <c r="BE1797" i="14" s="1"/>
  <c r="BB1797" i="14"/>
  <c r="BD1797" i="14" s="1"/>
  <c r="BC1796" i="14"/>
  <c r="BE1796" i="14" s="1"/>
  <c r="BB1796" i="14"/>
  <c r="BD1796" i="14" s="1"/>
  <c r="BC1795" i="14"/>
  <c r="BE1795" i="14" s="1"/>
  <c r="BB1795" i="14"/>
  <c r="BD1795" i="14" s="1"/>
  <c r="BC1794" i="14"/>
  <c r="BE1794" i="14" s="1"/>
  <c r="BB1794" i="14"/>
  <c r="BD1794" i="14" s="1"/>
  <c r="BC1793" i="14"/>
  <c r="BE1793" i="14" s="1"/>
  <c r="BB1793" i="14"/>
  <c r="BD1793" i="14" s="1"/>
  <c r="BC1792" i="14"/>
  <c r="BE1792" i="14" s="1"/>
  <c r="BB1792" i="14"/>
  <c r="BD1792" i="14" s="1"/>
  <c r="BC1791" i="14"/>
  <c r="BE1791" i="14" s="1"/>
  <c r="BB1791" i="14"/>
  <c r="BD1791" i="14" s="1"/>
  <c r="BC1790" i="14"/>
  <c r="BE1790" i="14" s="1"/>
  <c r="BB1790" i="14"/>
  <c r="BD1790" i="14" s="1"/>
  <c r="BC1789" i="14"/>
  <c r="BE1789" i="14" s="1"/>
  <c r="BB1789" i="14"/>
  <c r="BD1789" i="14" s="1"/>
  <c r="BC1788" i="14"/>
  <c r="BE1788" i="14" s="1"/>
  <c r="BB1788" i="14"/>
  <c r="BD1788" i="14" s="1"/>
  <c r="BC1787" i="14"/>
  <c r="BE1787" i="14" s="1"/>
  <c r="BB1787" i="14"/>
  <c r="BD1787" i="14" s="1"/>
  <c r="BC1786" i="14"/>
  <c r="BE1786" i="14" s="1"/>
  <c r="BB1786" i="14"/>
  <c r="BD1786" i="14" s="1"/>
  <c r="BC1785" i="14"/>
  <c r="BE1785" i="14" s="1"/>
  <c r="BB1785" i="14"/>
  <c r="BD1785" i="14" s="1"/>
  <c r="BC1784" i="14"/>
  <c r="BE1784" i="14" s="1"/>
  <c r="BB1784" i="14"/>
  <c r="BD1784" i="14" s="1"/>
  <c r="BC1783" i="14"/>
  <c r="BE1783" i="14" s="1"/>
  <c r="BB1783" i="14"/>
  <c r="BD1783" i="14" s="1"/>
  <c r="BC1782" i="14"/>
  <c r="BE1782" i="14" s="1"/>
  <c r="BB1782" i="14"/>
  <c r="BD1782" i="14" s="1"/>
  <c r="BC1781" i="14"/>
  <c r="BE1781" i="14" s="1"/>
  <c r="BB1781" i="14"/>
  <c r="BD1781" i="14" s="1"/>
  <c r="BC1780" i="14"/>
  <c r="BE1780" i="14" s="1"/>
  <c r="BB1780" i="14"/>
  <c r="BD1780" i="14" s="1"/>
  <c r="BC1779" i="14"/>
  <c r="BE1779" i="14" s="1"/>
  <c r="BB1779" i="14"/>
  <c r="BD1779" i="14" s="1"/>
  <c r="BC1778" i="14"/>
  <c r="BE1778" i="14" s="1"/>
  <c r="BB1778" i="14"/>
  <c r="BD1778" i="14" s="1"/>
  <c r="BC1777" i="14"/>
  <c r="BE1777" i="14" s="1"/>
  <c r="BB1777" i="14"/>
  <c r="BD1777" i="14" s="1"/>
  <c r="BC1776" i="14"/>
  <c r="BE1776" i="14" s="1"/>
  <c r="BB1776" i="14"/>
  <c r="BD1776" i="14" s="1"/>
  <c r="BC1775" i="14"/>
  <c r="BE1775" i="14" s="1"/>
  <c r="BB1775" i="14"/>
  <c r="BD1775" i="14" s="1"/>
  <c r="BC1774" i="14"/>
  <c r="BE1774" i="14" s="1"/>
  <c r="BB1774" i="14"/>
  <c r="BD1774" i="14" s="1"/>
  <c r="BC1773" i="14"/>
  <c r="BE1773" i="14" s="1"/>
  <c r="BB1773" i="14"/>
  <c r="BD1773" i="14" s="1"/>
  <c r="BC1772" i="14"/>
  <c r="BE1772" i="14" s="1"/>
  <c r="BB1772" i="14"/>
  <c r="BD1772" i="14" s="1"/>
  <c r="BC1771" i="14"/>
  <c r="BE1771" i="14" s="1"/>
  <c r="BB1771" i="14"/>
  <c r="BD1771" i="14" s="1"/>
  <c r="BC1770" i="14"/>
  <c r="BE1770" i="14" s="1"/>
  <c r="BB1770" i="14"/>
  <c r="BD1770" i="14" s="1"/>
  <c r="BC1769" i="14"/>
  <c r="BE1769" i="14" s="1"/>
  <c r="BB1769" i="14"/>
  <c r="BD1769" i="14" s="1"/>
  <c r="BC1768" i="14"/>
  <c r="BE1768" i="14" s="1"/>
  <c r="BB1768" i="14"/>
  <c r="BD1768" i="14" s="1"/>
  <c r="BC1767" i="14"/>
  <c r="BE1767" i="14" s="1"/>
  <c r="BB1767" i="14"/>
  <c r="BD1767" i="14" s="1"/>
  <c r="BC1766" i="14"/>
  <c r="BE1766" i="14" s="1"/>
  <c r="BB1766" i="14"/>
  <c r="BD1766" i="14" s="1"/>
  <c r="BC1765" i="14"/>
  <c r="BE1765" i="14" s="1"/>
  <c r="BB1765" i="14"/>
  <c r="BD1765" i="14" s="1"/>
  <c r="BC1764" i="14"/>
  <c r="BE1764" i="14" s="1"/>
  <c r="BB1764" i="14"/>
  <c r="BD1764" i="14" s="1"/>
  <c r="BC1763" i="14"/>
  <c r="BE1763" i="14" s="1"/>
  <c r="BB1763" i="14"/>
  <c r="BD1763" i="14" s="1"/>
  <c r="BC1762" i="14"/>
  <c r="BE1762" i="14" s="1"/>
  <c r="BB1762" i="14"/>
  <c r="BD1762" i="14" s="1"/>
  <c r="BC1761" i="14"/>
  <c r="BE1761" i="14" s="1"/>
  <c r="BB1761" i="14"/>
  <c r="BD1761" i="14" s="1"/>
  <c r="BC1760" i="14"/>
  <c r="BE1760" i="14" s="1"/>
  <c r="BB1760" i="14"/>
  <c r="BD1760" i="14" s="1"/>
  <c r="BC1759" i="14"/>
  <c r="BE1759" i="14" s="1"/>
  <c r="BB1759" i="14"/>
  <c r="BD1759" i="14" s="1"/>
  <c r="BC1758" i="14"/>
  <c r="BE1758" i="14" s="1"/>
  <c r="BB1758" i="14"/>
  <c r="BD1758" i="14" s="1"/>
  <c r="BC1757" i="14"/>
  <c r="BE1757" i="14" s="1"/>
  <c r="BB1757" i="14"/>
  <c r="BD1757" i="14" s="1"/>
  <c r="BC1756" i="14"/>
  <c r="BE1756" i="14" s="1"/>
  <c r="BB1756" i="14"/>
  <c r="BD1756" i="14" s="1"/>
  <c r="BC1755" i="14"/>
  <c r="BE1755" i="14" s="1"/>
  <c r="BB1755" i="14"/>
  <c r="BD1755" i="14" s="1"/>
  <c r="BC1754" i="14"/>
  <c r="BE1754" i="14" s="1"/>
  <c r="BB1754" i="14"/>
  <c r="BD1754" i="14" s="1"/>
  <c r="BC1753" i="14"/>
  <c r="BE1753" i="14" s="1"/>
  <c r="BB1753" i="14"/>
  <c r="BD1753" i="14" s="1"/>
  <c r="BC1752" i="14"/>
  <c r="BE1752" i="14" s="1"/>
  <c r="BB1752" i="14"/>
  <c r="BD1752" i="14" s="1"/>
  <c r="BC1751" i="14"/>
  <c r="BE1751" i="14" s="1"/>
  <c r="BB1751" i="14"/>
  <c r="BD1751" i="14" s="1"/>
  <c r="BC1750" i="14"/>
  <c r="BE1750" i="14" s="1"/>
  <c r="BB1750" i="14"/>
  <c r="BD1750" i="14" s="1"/>
  <c r="BC1749" i="14"/>
  <c r="BE1749" i="14" s="1"/>
  <c r="BB1749" i="14"/>
  <c r="BD1749" i="14" s="1"/>
  <c r="BC1748" i="14"/>
  <c r="BE1748" i="14" s="1"/>
  <c r="BB1748" i="14"/>
  <c r="BD1748" i="14" s="1"/>
  <c r="BC1747" i="14"/>
  <c r="BE1747" i="14" s="1"/>
  <c r="BB1747" i="14"/>
  <c r="BD1747" i="14" s="1"/>
  <c r="BC1746" i="14"/>
  <c r="BE1746" i="14" s="1"/>
  <c r="BB1746" i="14"/>
  <c r="BD1746" i="14" s="1"/>
  <c r="BC1745" i="14"/>
  <c r="BE1745" i="14" s="1"/>
  <c r="BB1745" i="14"/>
  <c r="BD1745" i="14" s="1"/>
  <c r="BC1744" i="14"/>
  <c r="BE1744" i="14" s="1"/>
  <c r="BB1744" i="14"/>
  <c r="BD1744" i="14" s="1"/>
  <c r="BC1743" i="14"/>
  <c r="BE1743" i="14" s="1"/>
  <c r="BB1743" i="14"/>
  <c r="BD1743" i="14" s="1"/>
  <c r="BC1742" i="14"/>
  <c r="BE1742" i="14" s="1"/>
  <c r="BB1742" i="14"/>
  <c r="BD1742" i="14" s="1"/>
  <c r="BC1741" i="14"/>
  <c r="BE1741" i="14" s="1"/>
  <c r="BB1741" i="14"/>
  <c r="BD1741" i="14" s="1"/>
  <c r="BC1740" i="14"/>
  <c r="BE1740" i="14" s="1"/>
  <c r="BB1740" i="14"/>
  <c r="BD1740" i="14" s="1"/>
  <c r="BC1739" i="14"/>
  <c r="BE1739" i="14" s="1"/>
  <c r="BB1739" i="14"/>
  <c r="BD1739" i="14" s="1"/>
  <c r="BC1738" i="14"/>
  <c r="BE1738" i="14" s="1"/>
  <c r="BB1738" i="14"/>
  <c r="BD1738" i="14" s="1"/>
  <c r="BC1737" i="14"/>
  <c r="BE1737" i="14" s="1"/>
  <c r="BB1737" i="14"/>
  <c r="BD1737" i="14" s="1"/>
  <c r="BC1736" i="14"/>
  <c r="BE1736" i="14" s="1"/>
  <c r="BB1736" i="14"/>
  <c r="BD1736" i="14" s="1"/>
  <c r="BC1735" i="14"/>
  <c r="BE1735" i="14" s="1"/>
  <c r="BB1735" i="14"/>
  <c r="BD1735" i="14" s="1"/>
  <c r="BC1734" i="14"/>
  <c r="BE1734" i="14" s="1"/>
  <c r="BB1734" i="14"/>
  <c r="BD1734" i="14" s="1"/>
  <c r="BC1733" i="14"/>
  <c r="BE1733" i="14" s="1"/>
  <c r="BB1733" i="14"/>
  <c r="BD1733" i="14" s="1"/>
  <c r="BC1732" i="14"/>
  <c r="BE1732" i="14" s="1"/>
  <c r="BB1732" i="14"/>
  <c r="BD1732" i="14" s="1"/>
  <c r="BC1731" i="14"/>
  <c r="BE1731" i="14" s="1"/>
  <c r="BB1731" i="14"/>
  <c r="BD1731" i="14" s="1"/>
  <c r="BC1730" i="14"/>
  <c r="BE1730" i="14" s="1"/>
  <c r="BB1730" i="14"/>
  <c r="BD1730" i="14" s="1"/>
  <c r="BC1729" i="14"/>
  <c r="BE1729" i="14" s="1"/>
  <c r="BB1729" i="14"/>
  <c r="BD1729" i="14" s="1"/>
  <c r="BC1728" i="14"/>
  <c r="BE1728" i="14" s="1"/>
  <c r="BB1728" i="14"/>
  <c r="BD1728" i="14" s="1"/>
  <c r="BC1727" i="14"/>
  <c r="BE1727" i="14" s="1"/>
  <c r="BB1727" i="14"/>
  <c r="BD1727" i="14" s="1"/>
  <c r="BC1726" i="14"/>
  <c r="BE1726" i="14" s="1"/>
  <c r="BB1726" i="14"/>
  <c r="BD1726" i="14" s="1"/>
  <c r="BC1725" i="14"/>
  <c r="BE1725" i="14" s="1"/>
  <c r="BB1725" i="14"/>
  <c r="BD1725" i="14" s="1"/>
  <c r="BC1724" i="14"/>
  <c r="BE1724" i="14" s="1"/>
  <c r="BB1724" i="14"/>
  <c r="BD1724" i="14" s="1"/>
  <c r="BC1723" i="14"/>
  <c r="BE1723" i="14" s="1"/>
  <c r="BB1723" i="14"/>
  <c r="BD1723" i="14" s="1"/>
  <c r="BC1722" i="14"/>
  <c r="BE1722" i="14" s="1"/>
  <c r="BB1722" i="14"/>
  <c r="BD1722" i="14" s="1"/>
  <c r="BC1721" i="14"/>
  <c r="BE1721" i="14" s="1"/>
  <c r="BB1721" i="14"/>
  <c r="BD1721" i="14" s="1"/>
  <c r="BC1720" i="14"/>
  <c r="BE1720" i="14" s="1"/>
  <c r="BB1720" i="14"/>
  <c r="BD1720" i="14" s="1"/>
  <c r="BC1719" i="14"/>
  <c r="BE1719" i="14" s="1"/>
  <c r="BB1719" i="14"/>
  <c r="BD1719" i="14" s="1"/>
  <c r="BC1718" i="14"/>
  <c r="BE1718" i="14" s="1"/>
  <c r="BB1718" i="14"/>
  <c r="BD1718" i="14" s="1"/>
  <c r="BC1717" i="14"/>
  <c r="BE1717" i="14" s="1"/>
  <c r="BB1717" i="14"/>
  <c r="BD1717" i="14" s="1"/>
  <c r="BC1716" i="14"/>
  <c r="BE1716" i="14" s="1"/>
  <c r="BB1716" i="14"/>
  <c r="BD1716" i="14" s="1"/>
  <c r="BC1715" i="14"/>
  <c r="BE1715" i="14" s="1"/>
  <c r="BB1715" i="14"/>
  <c r="BD1715" i="14" s="1"/>
  <c r="BC1714" i="14"/>
  <c r="BE1714" i="14" s="1"/>
  <c r="BB1714" i="14"/>
  <c r="BD1714" i="14" s="1"/>
  <c r="BC1713" i="14"/>
  <c r="BE1713" i="14" s="1"/>
  <c r="BB1713" i="14"/>
  <c r="BD1713" i="14" s="1"/>
  <c r="BC1712" i="14"/>
  <c r="BE1712" i="14" s="1"/>
  <c r="BB1712" i="14"/>
  <c r="BD1712" i="14" s="1"/>
  <c r="BC1711" i="14"/>
  <c r="BE1711" i="14" s="1"/>
  <c r="BB1711" i="14"/>
  <c r="BD1711" i="14" s="1"/>
  <c r="BC1710" i="14"/>
  <c r="BE1710" i="14" s="1"/>
  <c r="BB1710" i="14"/>
  <c r="BD1710" i="14" s="1"/>
  <c r="BC1709" i="14"/>
  <c r="BE1709" i="14" s="1"/>
  <c r="BB1709" i="14"/>
  <c r="BD1709" i="14" s="1"/>
  <c r="BC1708" i="14"/>
  <c r="BE1708" i="14" s="1"/>
  <c r="BB1708" i="14"/>
  <c r="BD1708" i="14" s="1"/>
  <c r="BC1707" i="14"/>
  <c r="BE1707" i="14" s="1"/>
  <c r="BB1707" i="14"/>
  <c r="BD1707" i="14" s="1"/>
  <c r="BC1706" i="14"/>
  <c r="BE1706" i="14" s="1"/>
  <c r="BB1706" i="14"/>
  <c r="BD1706" i="14" s="1"/>
  <c r="BC1705" i="14"/>
  <c r="BE1705" i="14" s="1"/>
  <c r="BB1705" i="14"/>
  <c r="BD1705" i="14" s="1"/>
  <c r="BC1704" i="14"/>
  <c r="BE1704" i="14" s="1"/>
  <c r="BB1704" i="14"/>
  <c r="BD1704" i="14" s="1"/>
  <c r="BC1703" i="14"/>
  <c r="BE1703" i="14" s="1"/>
  <c r="BB1703" i="14"/>
  <c r="BD1703" i="14" s="1"/>
  <c r="BC1702" i="14"/>
  <c r="BE1702" i="14" s="1"/>
  <c r="BB1702" i="14"/>
  <c r="BD1702" i="14" s="1"/>
  <c r="BC1701" i="14"/>
  <c r="BE1701" i="14" s="1"/>
  <c r="BB1701" i="14"/>
  <c r="BD1701" i="14" s="1"/>
  <c r="BC1700" i="14"/>
  <c r="BE1700" i="14" s="1"/>
  <c r="BB1700" i="14"/>
  <c r="BD1700" i="14" s="1"/>
  <c r="BC1699" i="14"/>
  <c r="BE1699" i="14" s="1"/>
  <c r="BB1699" i="14"/>
  <c r="BD1699" i="14" s="1"/>
  <c r="BC1698" i="14"/>
  <c r="BE1698" i="14" s="1"/>
  <c r="BB1698" i="14"/>
  <c r="BD1698" i="14" s="1"/>
  <c r="BC1697" i="14"/>
  <c r="BE1697" i="14" s="1"/>
  <c r="BB1697" i="14"/>
  <c r="BD1697" i="14" s="1"/>
  <c r="BC1696" i="14"/>
  <c r="BE1696" i="14" s="1"/>
  <c r="BB1696" i="14"/>
  <c r="BD1696" i="14" s="1"/>
  <c r="BC1695" i="14"/>
  <c r="BE1695" i="14" s="1"/>
  <c r="BB1695" i="14"/>
  <c r="BD1695" i="14" s="1"/>
  <c r="BC1694" i="14"/>
  <c r="BE1694" i="14" s="1"/>
  <c r="BB1694" i="14"/>
  <c r="BD1694" i="14" s="1"/>
  <c r="BC1693" i="14"/>
  <c r="BE1693" i="14" s="1"/>
  <c r="BB1693" i="14"/>
  <c r="BD1693" i="14" s="1"/>
  <c r="BC1692" i="14"/>
  <c r="BE1692" i="14" s="1"/>
  <c r="BB1692" i="14"/>
  <c r="BD1692" i="14" s="1"/>
  <c r="BC1691" i="14"/>
  <c r="BE1691" i="14" s="1"/>
  <c r="BB1691" i="14"/>
  <c r="BD1691" i="14" s="1"/>
  <c r="BC1690" i="14"/>
  <c r="BE1690" i="14" s="1"/>
  <c r="BB1690" i="14"/>
  <c r="BD1690" i="14" s="1"/>
  <c r="BC1689" i="14"/>
  <c r="BE1689" i="14" s="1"/>
  <c r="BB1689" i="14"/>
  <c r="BD1689" i="14" s="1"/>
  <c r="BC1688" i="14"/>
  <c r="BE1688" i="14" s="1"/>
  <c r="BB1688" i="14"/>
  <c r="BD1688" i="14" s="1"/>
  <c r="BC1687" i="14"/>
  <c r="BE1687" i="14" s="1"/>
  <c r="BB1687" i="14"/>
  <c r="BD1687" i="14" s="1"/>
  <c r="BC1686" i="14"/>
  <c r="BE1686" i="14" s="1"/>
  <c r="BB1686" i="14"/>
  <c r="BD1686" i="14" s="1"/>
  <c r="BC1685" i="14"/>
  <c r="BE1685" i="14" s="1"/>
  <c r="BB1685" i="14"/>
  <c r="BD1685" i="14" s="1"/>
  <c r="BC1684" i="14"/>
  <c r="BE1684" i="14" s="1"/>
  <c r="BB1684" i="14"/>
  <c r="BD1684" i="14" s="1"/>
  <c r="BC1683" i="14"/>
  <c r="BE1683" i="14" s="1"/>
  <c r="BB1683" i="14"/>
  <c r="BD1683" i="14" s="1"/>
  <c r="BC1682" i="14"/>
  <c r="BE1682" i="14" s="1"/>
  <c r="BB1682" i="14"/>
  <c r="BD1682" i="14" s="1"/>
  <c r="BC1681" i="14"/>
  <c r="BE1681" i="14" s="1"/>
  <c r="BB1681" i="14"/>
  <c r="BD1681" i="14" s="1"/>
  <c r="BC1680" i="14"/>
  <c r="BE1680" i="14" s="1"/>
  <c r="BB1680" i="14"/>
  <c r="BD1680" i="14" s="1"/>
  <c r="BC1679" i="14"/>
  <c r="BE1679" i="14" s="1"/>
  <c r="BB1679" i="14"/>
  <c r="BD1679" i="14" s="1"/>
  <c r="BC1678" i="14"/>
  <c r="BE1678" i="14" s="1"/>
  <c r="BB1678" i="14"/>
  <c r="BD1678" i="14" s="1"/>
  <c r="BC1677" i="14"/>
  <c r="BE1677" i="14" s="1"/>
  <c r="BB1677" i="14"/>
  <c r="BD1677" i="14" s="1"/>
  <c r="BC1676" i="14"/>
  <c r="BE1676" i="14" s="1"/>
  <c r="BB1676" i="14"/>
  <c r="BD1676" i="14" s="1"/>
  <c r="BC1675" i="14"/>
  <c r="BE1675" i="14" s="1"/>
  <c r="BB1675" i="14"/>
  <c r="BD1675" i="14" s="1"/>
  <c r="BC1674" i="14"/>
  <c r="BE1674" i="14" s="1"/>
  <c r="BB1674" i="14"/>
  <c r="BD1674" i="14" s="1"/>
  <c r="BC1673" i="14"/>
  <c r="BE1673" i="14" s="1"/>
  <c r="BB1673" i="14"/>
  <c r="BD1673" i="14" s="1"/>
  <c r="BC1672" i="14"/>
  <c r="BE1672" i="14" s="1"/>
  <c r="BB1672" i="14"/>
  <c r="BD1672" i="14" s="1"/>
  <c r="BC1671" i="14"/>
  <c r="BE1671" i="14" s="1"/>
  <c r="BB1671" i="14"/>
  <c r="BD1671" i="14" s="1"/>
  <c r="BC1670" i="14"/>
  <c r="BE1670" i="14" s="1"/>
  <c r="BB1670" i="14"/>
  <c r="BD1670" i="14" s="1"/>
  <c r="BC1669" i="14"/>
  <c r="BE1669" i="14" s="1"/>
  <c r="BB1669" i="14"/>
  <c r="BD1669" i="14" s="1"/>
  <c r="BC1668" i="14"/>
  <c r="BE1668" i="14" s="1"/>
  <c r="BB1668" i="14"/>
  <c r="BD1668" i="14" s="1"/>
  <c r="BC1667" i="14"/>
  <c r="BE1667" i="14" s="1"/>
  <c r="BB1667" i="14"/>
  <c r="BD1667" i="14" s="1"/>
  <c r="BC1666" i="14"/>
  <c r="BE1666" i="14" s="1"/>
  <c r="BB1666" i="14"/>
  <c r="BD1666" i="14" s="1"/>
  <c r="BC1665" i="14"/>
  <c r="BE1665" i="14" s="1"/>
  <c r="BB1665" i="14"/>
  <c r="BD1665" i="14" s="1"/>
  <c r="BC1664" i="14"/>
  <c r="BE1664" i="14" s="1"/>
  <c r="BB1664" i="14"/>
  <c r="BD1664" i="14" s="1"/>
  <c r="BC1663" i="14"/>
  <c r="BE1663" i="14" s="1"/>
  <c r="BB1663" i="14"/>
  <c r="BD1663" i="14" s="1"/>
  <c r="BC1662" i="14"/>
  <c r="BE1662" i="14" s="1"/>
  <c r="BB1662" i="14"/>
  <c r="BD1662" i="14" s="1"/>
  <c r="BC1661" i="14"/>
  <c r="BE1661" i="14" s="1"/>
  <c r="BB1661" i="14"/>
  <c r="BD1661" i="14" s="1"/>
  <c r="BC1660" i="14"/>
  <c r="BE1660" i="14" s="1"/>
  <c r="BB1660" i="14"/>
  <c r="BD1660" i="14" s="1"/>
  <c r="BC1659" i="14"/>
  <c r="BE1659" i="14" s="1"/>
  <c r="BB1659" i="14"/>
  <c r="BD1659" i="14" s="1"/>
  <c r="BC1658" i="14"/>
  <c r="BE1658" i="14" s="1"/>
  <c r="BB1658" i="14"/>
  <c r="BD1658" i="14" s="1"/>
  <c r="BC1657" i="14"/>
  <c r="BE1657" i="14" s="1"/>
  <c r="BB1657" i="14"/>
  <c r="BD1657" i="14" s="1"/>
  <c r="BC1656" i="14"/>
  <c r="BE1656" i="14" s="1"/>
  <c r="BB1656" i="14"/>
  <c r="BD1656" i="14" s="1"/>
  <c r="BC1655" i="14"/>
  <c r="BE1655" i="14" s="1"/>
  <c r="BB1655" i="14"/>
  <c r="BD1655" i="14" s="1"/>
  <c r="BC1654" i="14"/>
  <c r="BE1654" i="14" s="1"/>
  <c r="BB1654" i="14"/>
  <c r="BD1654" i="14" s="1"/>
  <c r="BC1653" i="14"/>
  <c r="BE1653" i="14" s="1"/>
  <c r="BB1653" i="14"/>
  <c r="BD1653" i="14" s="1"/>
  <c r="BC1652" i="14"/>
  <c r="BE1652" i="14" s="1"/>
  <c r="BB1652" i="14"/>
  <c r="BD1652" i="14" s="1"/>
  <c r="BC1651" i="14"/>
  <c r="BE1651" i="14" s="1"/>
  <c r="BB1651" i="14"/>
  <c r="BD1651" i="14" s="1"/>
  <c r="BC1650" i="14"/>
  <c r="BE1650" i="14" s="1"/>
  <c r="BB1650" i="14"/>
  <c r="BD1650" i="14" s="1"/>
  <c r="BC1649" i="14"/>
  <c r="BE1649" i="14" s="1"/>
  <c r="BB1649" i="14"/>
  <c r="BD1649" i="14" s="1"/>
  <c r="BC1648" i="14"/>
  <c r="BE1648" i="14" s="1"/>
  <c r="BB1648" i="14"/>
  <c r="BD1648" i="14" s="1"/>
  <c r="BC1647" i="14"/>
  <c r="BE1647" i="14" s="1"/>
  <c r="BB1647" i="14"/>
  <c r="BD1647" i="14" s="1"/>
  <c r="BC1646" i="14"/>
  <c r="BE1646" i="14" s="1"/>
  <c r="BB1646" i="14"/>
  <c r="BD1646" i="14" s="1"/>
  <c r="BC1645" i="14"/>
  <c r="BE1645" i="14" s="1"/>
  <c r="BB1645" i="14"/>
  <c r="BD1645" i="14" s="1"/>
  <c r="BC1644" i="14"/>
  <c r="BE1644" i="14" s="1"/>
  <c r="BB1644" i="14"/>
  <c r="BD1644" i="14" s="1"/>
  <c r="BC1643" i="14"/>
  <c r="BE1643" i="14" s="1"/>
  <c r="BB1643" i="14"/>
  <c r="BD1643" i="14" s="1"/>
  <c r="BC1642" i="14"/>
  <c r="BE1642" i="14" s="1"/>
  <c r="BB1642" i="14"/>
  <c r="BD1642" i="14" s="1"/>
  <c r="BC1641" i="14"/>
  <c r="BE1641" i="14" s="1"/>
  <c r="BB1641" i="14"/>
  <c r="BD1641" i="14" s="1"/>
  <c r="BC1640" i="14"/>
  <c r="BE1640" i="14" s="1"/>
  <c r="BB1640" i="14"/>
  <c r="BD1640" i="14" s="1"/>
  <c r="BC1639" i="14"/>
  <c r="BE1639" i="14" s="1"/>
  <c r="BB1639" i="14"/>
  <c r="BD1639" i="14" s="1"/>
  <c r="BC1638" i="14"/>
  <c r="BE1638" i="14" s="1"/>
  <c r="BB1638" i="14"/>
  <c r="BD1638" i="14" s="1"/>
  <c r="BC1637" i="14"/>
  <c r="BE1637" i="14" s="1"/>
  <c r="BB1637" i="14"/>
  <c r="BD1637" i="14" s="1"/>
  <c r="BC1636" i="14"/>
  <c r="BE1636" i="14" s="1"/>
  <c r="BB1636" i="14"/>
  <c r="BD1636" i="14" s="1"/>
  <c r="BC1635" i="14"/>
  <c r="BE1635" i="14" s="1"/>
  <c r="BB1635" i="14"/>
  <c r="BD1635" i="14" s="1"/>
  <c r="BC1634" i="14"/>
  <c r="BE1634" i="14" s="1"/>
  <c r="BB1634" i="14"/>
  <c r="BD1634" i="14" s="1"/>
  <c r="BC1633" i="14"/>
  <c r="BE1633" i="14" s="1"/>
  <c r="BB1633" i="14"/>
  <c r="BD1633" i="14" s="1"/>
  <c r="BC1632" i="14"/>
  <c r="BE1632" i="14" s="1"/>
  <c r="BB1632" i="14"/>
  <c r="BD1632" i="14" s="1"/>
  <c r="BC1631" i="14"/>
  <c r="BE1631" i="14" s="1"/>
  <c r="BB1631" i="14"/>
  <c r="BD1631" i="14" s="1"/>
  <c r="BC1630" i="14"/>
  <c r="BE1630" i="14" s="1"/>
  <c r="BB1630" i="14"/>
  <c r="BD1630" i="14" s="1"/>
  <c r="BC1629" i="14"/>
  <c r="BE1629" i="14" s="1"/>
  <c r="BB1629" i="14"/>
  <c r="BD1629" i="14" s="1"/>
  <c r="BC1628" i="14"/>
  <c r="BE1628" i="14" s="1"/>
  <c r="BB1628" i="14"/>
  <c r="BD1628" i="14" s="1"/>
  <c r="BC1627" i="14"/>
  <c r="BE1627" i="14" s="1"/>
  <c r="BB1627" i="14"/>
  <c r="BD1627" i="14" s="1"/>
  <c r="BC1626" i="14"/>
  <c r="BE1626" i="14" s="1"/>
  <c r="BB1626" i="14"/>
  <c r="BD1626" i="14" s="1"/>
  <c r="BC1625" i="14"/>
  <c r="BE1625" i="14" s="1"/>
  <c r="BB1625" i="14"/>
  <c r="BD1625" i="14" s="1"/>
  <c r="BC1624" i="14"/>
  <c r="BE1624" i="14" s="1"/>
  <c r="BB1624" i="14"/>
  <c r="BD1624" i="14" s="1"/>
  <c r="BC1623" i="14"/>
  <c r="BE1623" i="14" s="1"/>
  <c r="BB1623" i="14"/>
  <c r="BD1623" i="14" s="1"/>
  <c r="BC1622" i="14"/>
  <c r="BE1622" i="14" s="1"/>
  <c r="BB1622" i="14"/>
  <c r="BD1622" i="14" s="1"/>
  <c r="BC1621" i="14"/>
  <c r="BE1621" i="14" s="1"/>
  <c r="BB1621" i="14"/>
  <c r="BD1621" i="14" s="1"/>
  <c r="BC1620" i="14"/>
  <c r="BE1620" i="14" s="1"/>
  <c r="BB1620" i="14"/>
  <c r="BD1620" i="14" s="1"/>
  <c r="BC1619" i="14"/>
  <c r="BE1619" i="14" s="1"/>
  <c r="BB1619" i="14"/>
  <c r="BD1619" i="14" s="1"/>
  <c r="BC1618" i="14"/>
  <c r="BE1618" i="14" s="1"/>
  <c r="BB1618" i="14"/>
  <c r="BD1618" i="14" s="1"/>
  <c r="BC1617" i="14"/>
  <c r="BE1617" i="14" s="1"/>
  <c r="BB1617" i="14"/>
  <c r="BD1617" i="14" s="1"/>
  <c r="BC1616" i="14"/>
  <c r="BE1616" i="14" s="1"/>
  <c r="BB1616" i="14"/>
  <c r="BD1616" i="14" s="1"/>
  <c r="BC1615" i="14"/>
  <c r="BE1615" i="14" s="1"/>
  <c r="BB1615" i="14"/>
  <c r="BD1615" i="14" s="1"/>
  <c r="BC1614" i="14"/>
  <c r="BE1614" i="14" s="1"/>
  <c r="BB1614" i="14"/>
  <c r="BD1614" i="14" s="1"/>
  <c r="BC1613" i="14"/>
  <c r="BE1613" i="14" s="1"/>
  <c r="BB1613" i="14"/>
  <c r="BD1613" i="14" s="1"/>
  <c r="BC1612" i="14"/>
  <c r="BE1612" i="14" s="1"/>
  <c r="BB1612" i="14"/>
  <c r="BD1612" i="14" s="1"/>
  <c r="BC1611" i="14"/>
  <c r="BE1611" i="14" s="1"/>
  <c r="BB1611" i="14"/>
  <c r="BD1611" i="14" s="1"/>
  <c r="BC1610" i="14"/>
  <c r="BE1610" i="14" s="1"/>
  <c r="BB1610" i="14"/>
  <c r="BD1610" i="14" s="1"/>
  <c r="BC1609" i="14"/>
  <c r="BE1609" i="14" s="1"/>
  <c r="BB1609" i="14"/>
  <c r="BD1609" i="14" s="1"/>
  <c r="BC1608" i="14"/>
  <c r="BE1608" i="14" s="1"/>
  <c r="BB1608" i="14"/>
  <c r="BD1608" i="14" s="1"/>
  <c r="BC1607" i="14"/>
  <c r="BE1607" i="14" s="1"/>
  <c r="BB1607" i="14"/>
  <c r="BD1607" i="14" s="1"/>
  <c r="BC1606" i="14"/>
  <c r="BE1606" i="14" s="1"/>
  <c r="BB1606" i="14"/>
  <c r="BD1606" i="14" s="1"/>
  <c r="BC1605" i="14"/>
  <c r="BE1605" i="14" s="1"/>
  <c r="BB1605" i="14"/>
  <c r="BD1605" i="14" s="1"/>
  <c r="BC1604" i="14"/>
  <c r="BE1604" i="14" s="1"/>
  <c r="BB1604" i="14"/>
  <c r="BD1604" i="14" s="1"/>
  <c r="BC1603" i="14"/>
  <c r="BE1603" i="14" s="1"/>
  <c r="BB1603" i="14"/>
  <c r="BD1603" i="14" s="1"/>
  <c r="BC1602" i="14"/>
  <c r="BE1602" i="14" s="1"/>
  <c r="BB1602" i="14"/>
  <c r="BD1602" i="14" s="1"/>
  <c r="BC1601" i="14"/>
  <c r="BE1601" i="14" s="1"/>
  <c r="BB1601" i="14"/>
  <c r="BD1601" i="14" s="1"/>
  <c r="BC1600" i="14"/>
  <c r="BE1600" i="14" s="1"/>
  <c r="BB1600" i="14"/>
  <c r="BD1600" i="14" s="1"/>
  <c r="BC1599" i="14"/>
  <c r="BE1599" i="14" s="1"/>
  <c r="BB1599" i="14"/>
  <c r="BD1599" i="14" s="1"/>
  <c r="BC1598" i="14"/>
  <c r="BE1598" i="14" s="1"/>
  <c r="BB1598" i="14"/>
  <c r="BD1598" i="14" s="1"/>
  <c r="BC1597" i="14"/>
  <c r="BE1597" i="14" s="1"/>
  <c r="BB1597" i="14"/>
  <c r="BD1597" i="14" s="1"/>
  <c r="BC1596" i="14"/>
  <c r="BE1596" i="14" s="1"/>
  <c r="BB1596" i="14"/>
  <c r="BD1596" i="14" s="1"/>
  <c r="BC1595" i="14"/>
  <c r="BE1595" i="14" s="1"/>
  <c r="BB1595" i="14"/>
  <c r="BD1595" i="14" s="1"/>
  <c r="BC1594" i="14"/>
  <c r="BE1594" i="14" s="1"/>
  <c r="BB1594" i="14"/>
  <c r="BD1594" i="14" s="1"/>
  <c r="BC1593" i="14"/>
  <c r="BE1593" i="14" s="1"/>
  <c r="BB1593" i="14"/>
  <c r="BD1593" i="14" s="1"/>
  <c r="BC1592" i="14"/>
  <c r="BE1592" i="14" s="1"/>
  <c r="BB1592" i="14"/>
  <c r="BD1592" i="14" s="1"/>
  <c r="BC1591" i="14"/>
  <c r="BE1591" i="14" s="1"/>
  <c r="BB1591" i="14"/>
  <c r="BD1591" i="14" s="1"/>
  <c r="BC1590" i="14"/>
  <c r="BE1590" i="14" s="1"/>
  <c r="BB1590" i="14"/>
  <c r="BD1590" i="14" s="1"/>
  <c r="BC1589" i="14"/>
  <c r="BE1589" i="14" s="1"/>
  <c r="BB1589" i="14"/>
  <c r="BD1589" i="14" s="1"/>
  <c r="BC1588" i="14"/>
  <c r="BE1588" i="14" s="1"/>
  <c r="BB1588" i="14"/>
  <c r="BD1588" i="14" s="1"/>
  <c r="BC1587" i="14"/>
  <c r="BE1587" i="14" s="1"/>
  <c r="BB1587" i="14"/>
  <c r="BD1587" i="14" s="1"/>
  <c r="BC1586" i="14"/>
  <c r="BE1586" i="14" s="1"/>
  <c r="BB1586" i="14"/>
  <c r="BD1586" i="14" s="1"/>
  <c r="BC1585" i="14"/>
  <c r="BE1585" i="14" s="1"/>
  <c r="BB1585" i="14"/>
  <c r="BD1585" i="14" s="1"/>
  <c r="BC1584" i="14"/>
  <c r="BE1584" i="14" s="1"/>
  <c r="BB1584" i="14"/>
  <c r="BD1584" i="14" s="1"/>
  <c r="BC1583" i="14"/>
  <c r="BE1583" i="14" s="1"/>
  <c r="BB1583" i="14"/>
  <c r="BD1583" i="14" s="1"/>
  <c r="BC1582" i="14"/>
  <c r="BE1582" i="14" s="1"/>
  <c r="BB1582" i="14"/>
  <c r="BD1582" i="14" s="1"/>
  <c r="BC1581" i="14"/>
  <c r="BE1581" i="14" s="1"/>
  <c r="BB1581" i="14"/>
  <c r="BD1581" i="14" s="1"/>
  <c r="BC1580" i="14"/>
  <c r="BE1580" i="14" s="1"/>
  <c r="BB1580" i="14"/>
  <c r="BD1580" i="14" s="1"/>
  <c r="BC1579" i="14"/>
  <c r="BE1579" i="14" s="1"/>
  <c r="BB1579" i="14"/>
  <c r="BD1579" i="14" s="1"/>
  <c r="BC1578" i="14"/>
  <c r="BE1578" i="14" s="1"/>
  <c r="BB1578" i="14"/>
  <c r="BD1578" i="14" s="1"/>
  <c r="BC1577" i="14"/>
  <c r="BE1577" i="14" s="1"/>
  <c r="BB1577" i="14"/>
  <c r="BD1577" i="14" s="1"/>
  <c r="BC1576" i="14"/>
  <c r="BE1576" i="14" s="1"/>
  <c r="BB1576" i="14"/>
  <c r="BD1576" i="14" s="1"/>
  <c r="BC1575" i="14"/>
  <c r="BE1575" i="14" s="1"/>
  <c r="BB1575" i="14"/>
  <c r="BD1575" i="14" s="1"/>
  <c r="BC1574" i="14"/>
  <c r="BE1574" i="14" s="1"/>
  <c r="BB1574" i="14"/>
  <c r="BD1574" i="14" s="1"/>
  <c r="BC1573" i="14"/>
  <c r="BE1573" i="14" s="1"/>
  <c r="BB1573" i="14"/>
  <c r="BD1573" i="14" s="1"/>
  <c r="BC1572" i="14"/>
  <c r="BE1572" i="14" s="1"/>
  <c r="BB1572" i="14"/>
  <c r="BD1572" i="14" s="1"/>
  <c r="BC1571" i="14"/>
  <c r="BE1571" i="14" s="1"/>
  <c r="BB1571" i="14"/>
  <c r="BD1571" i="14" s="1"/>
  <c r="BC1570" i="14"/>
  <c r="BE1570" i="14" s="1"/>
  <c r="BB1570" i="14"/>
  <c r="BD1570" i="14" s="1"/>
  <c r="BC1569" i="14"/>
  <c r="BE1569" i="14" s="1"/>
  <c r="BB1569" i="14"/>
  <c r="BD1569" i="14" s="1"/>
  <c r="BC1568" i="14"/>
  <c r="BE1568" i="14" s="1"/>
  <c r="BB1568" i="14"/>
  <c r="BD1568" i="14" s="1"/>
  <c r="BC1567" i="14"/>
  <c r="BE1567" i="14" s="1"/>
  <c r="BB1567" i="14"/>
  <c r="BD1567" i="14" s="1"/>
  <c r="BC1566" i="14"/>
  <c r="BE1566" i="14" s="1"/>
  <c r="BB1566" i="14"/>
  <c r="BD1566" i="14" s="1"/>
  <c r="BC1565" i="14"/>
  <c r="BE1565" i="14" s="1"/>
  <c r="BB1565" i="14"/>
  <c r="BD1565" i="14" s="1"/>
  <c r="BC1564" i="14"/>
  <c r="BE1564" i="14" s="1"/>
  <c r="BB1564" i="14"/>
  <c r="BD1564" i="14" s="1"/>
  <c r="BC1563" i="14"/>
  <c r="BE1563" i="14" s="1"/>
  <c r="BB1563" i="14"/>
  <c r="BD1563" i="14" s="1"/>
  <c r="BC1562" i="14"/>
  <c r="BE1562" i="14" s="1"/>
  <c r="BB1562" i="14"/>
  <c r="BD1562" i="14" s="1"/>
  <c r="BC1561" i="14"/>
  <c r="BE1561" i="14" s="1"/>
  <c r="BB1561" i="14"/>
  <c r="BD1561" i="14" s="1"/>
  <c r="BC1560" i="14"/>
  <c r="BE1560" i="14" s="1"/>
  <c r="BB1560" i="14"/>
  <c r="BD1560" i="14" s="1"/>
  <c r="BC1559" i="14"/>
  <c r="BE1559" i="14" s="1"/>
  <c r="BB1559" i="14"/>
  <c r="BD1559" i="14" s="1"/>
  <c r="BC1558" i="14"/>
  <c r="BE1558" i="14" s="1"/>
  <c r="BB1558" i="14"/>
  <c r="BD1558" i="14" s="1"/>
  <c r="BC1557" i="14"/>
  <c r="BE1557" i="14" s="1"/>
  <c r="BB1557" i="14"/>
  <c r="BD1557" i="14" s="1"/>
  <c r="BC1556" i="14"/>
  <c r="BE1556" i="14" s="1"/>
  <c r="BB1556" i="14"/>
  <c r="BD1556" i="14" s="1"/>
  <c r="BC1555" i="14"/>
  <c r="BE1555" i="14" s="1"/>
  <c r="BB1555" i="14"/>
  <c r="BD1555" i="14" s="1"/>
  <c r="BC1554" i="14"/>
  <c r="BE1554" i="14" s="1"/>
  <c r="BB1554" i="14"/>
  <c r="BD1554" i="14" s="1"/>
  <c r="BC1553" i="14"/>
  <c r="BE1553" i="14" s="1"/>
  <c r="BB1553" i="14"/>
  <c r="BD1553" i="14" s="1"/>
  <c r="BC1552" i="14"/>
  <c r="BE1552" i="14" s="1"/>
  <c r="BB1552" i="14"/>
  <c r="BD1552" i="14" s="1"/>
  <c r="BC1551" i="14"/>
  <c r="BE1551" i="14" s="1"/>
  <c r="BB1551" i="14"/>
  <c r="BD1551" i="14" s="1"/>
  <c r="BC1550" i="14"/>
  <c r="BE1550" i="14" s="1"/>
  <c r="BB1550" i="14"/>
  <c r="BD1550" i="14" s="1"/>
  <c r="BC1549" i="14"/>
  <c r="BE1549" i="14" s="1"/>
  <c r="BB1549" i="14"/>
  <c r="BD1549" i="14" s="1"/>
  <c r="BC1548" i="14"/>
  <c r="BE1548" i="14" s="1"/>
  <c r="BB1548" i="14"/>
  <c r="BD1548" i="14" s="1"/>
  <c r="BC1547" i="14"/>
  <c r="BE1547" i="14" s="1"/>
  <c r="BB1547" i="14"/>
  <c r="BD1547" i="14" s="1"/>
  <c r="BC1546" i="14"/>
  <c r="BE1546" i="14" s="1"/>
  <c r="BB1546" i="14"/>
  <c r="BD1546" i="14" s="1"/>
  <c r="BC1545" i="14"/>
  <c r="BE1545" i="14" s="1"/>
  <c r="BB1545" i="14"/>
  <c r="BD1545" i="14" s="1"/>
  <c r="BC1544" i="14"/>
  <c r="BE1544" i="14" s="1"/>
  <c r="BB1544" i="14"/>
  <c r="BD1544" i="14" s="1"/>
  <c r="BC1543" i="14"/>
  <c r="BE1543" i="14" s="1"/>
  <c r="BB1543" i="14"/>
  <c r="BD1543" i="14" s="1"/>
  <c r="BC1542" i="14"/>
  <c r="BE1542" i="14" s="1"/>
  <c r="BB1542" i="14"/>
  <c r="BD1542" i="14" s="1"/>
  <c r="BC1541" i="14"/>
  <c r="BE1541" i="14" s="1"/>
  <c r="BB1541" i="14"/>
  <c r="BD1541" i="14" s="1"/>
  <c r="BC1540" i="14"/>
  <c r="BE1540" i="14" s="1"/>
  <c r="BB1540" i="14"/>
  <c r="BD1540" i="14" s="1"/>
  <c r="BC1539" i="14"/>
  <c r="BE1539" i="14" s="1"/>
  <c r="BB1539" i="14"/>
  <c r="BD1539" i="14" s="1"/>
  <c r="BC1538" i="14"/>
  <c r="BE1538" i="14" s="1"/>
  <c r="BB1538" i="14"/>
  <c r="BD1538" i="14" s="1"/>
  <c r="BC1537" i="14"/>
  <c r="BE1537" i="14" s="1"/>
  <c r="BB1537" i="14"/>
  <c r="BD1537" i="14" s="1"/>
  <c r="BC1536" i="14"/>
  <c r="BE1536" i="14" s="1"/>
  <c r="BB1536" i="14"/>
  <c r="BD1536" i="14" s="1"/>
  <c r="BC1535" i="14"/>
  <c r="BE1535" i="14" s="1"/>
  <c r="BB1535" i="14"/>
  <c r="BD1535" i="14" s="1"/>
  <c r="BC1534" i="14"/>
  <c r="BE1534" i="14" s="1"/>
  <c r="BB1534" i="14"/>
  <c r="BD1534" i="14" s="1"/>
  <c r="BC1533" i="14"/>
  <c r="BE1533" i="14" s="1"/>
  <c r="BB1533" i="14"/>
  <c r="BD1533" i="14" s="1"/>
  <c r="BC1532" i="14"/>
  <c r="BE1532" i="14" s="1"/>
  <c r="BB1532" i="14"/>
  <c r="BD1532" i="14" s="1"/>
  <c r="BC1531" i="14"/>
  <c r="BE1531" i="14" s="1"/>
  <c r="BB1531" i="14"/>
  <c r="BD1531" i="14" s="1"/>
  <c r="BC1530" i="14"/>
  <c r="BE1530" i="14" s="1"/>
  <c r="BB1530" i="14"/>
  <c r="BD1530" i="14" s="1"/>
  <c r="BC1529" i="14"/>
  <c r="BE1529" i="14" s="1"/>
  <c r="BB1529" i="14"/>
  <c r="BD1529" i="14" s="1"/>
  <c r="BC1528" i="14"/>
  <c r="BE1528" i="14" s="1"/>
  <c r="BB1528" i="14"/>
  <c r="BD1528" i="14" s="1"/>
  <c r="BC1527" i="14"/>
  <c r="BE1527" i="14" s="1"/>
  <c r="BB1527" i="14"/>
  <c r="BD1527" i="14" s="1"/>
  <c r="BC1526" i="14"/>
  <c r="BE1526" i="14" s="1"/>
  <c r="BB1526" i="14"/>
  <c r="BD1526" i="14" s="1"/>
  <c r="BC1525" i="14"/>
  <c r="BE1525" i="14" s="1"/>
  <c r="BB1525" i="14"/>
  <c r="BD1525" i="14" s="1"/>
  <c r="BC1524" i="14"/>
  <c r="BE1524" i="14" s="1"/>
  <c r="BB1524" i="14"/>
  <c r="BD1524" i="14" s="1"/>
  <c r="BC1523" i="14"/>
  <c r="BE1523" i="14" s="1"/>
  <c r="BB1523" i="14"/>
  <c r="BD1523" i="14" s="1"/>
  <c r="BC1522" i="14"/>
  <c r="BE1522" i="14" s="1"/>
  <c r="BB1522" i="14"/>
  <c r="BD1522" i="14" s="1"/>
  <c r="BC1521" i="14"/>
  <c r="BE1521" i="14" s="1"/>
  <c r="BB1521" i="14"/>
  <c r="BD1521" i="14" s="1"/>
  <c r="BC1520" i="14"/>
  <c r="BE1520" i="14" s="1"/>
  <c r="BB1520" i="14"/>
  <c r="BD1520" i="14" s="1"/>
  <c r="BC1519" i="14"/>
  <c r="BE1519" i="14" s="1"/>
  <c r="BB1519" i="14"/>
  <c r="BD1519" i="14" s="1"/>
  <c r="BC1518" i="14"/>
  <c r="BE1518" i="14" s="1"/>
  <c r="BB1518" i="14"/>
  <c r="BD1518" i="14" s="1"/>
  <c r="BC1517" i="14"/>
  <c r="BE1517" i="14" s="1"/>
  <c r="BB1517" i="14"/>
  <c r="BD1517" i="14" s="1"/>
  <c r="BC1516" i="14"/>
  <c r="BE1516" i="14" s="1"/>
  <c r="BB1516" i="14"/>
  <c r="BD1516" i="14" s="1"/>
  <c r="BC1515" i="14"/>
  <c r="BE1515" i="14" s="1"/>
  <c r="BB1515" i="14"/>
  <c r="BD1515" i="14" s="1"/>
  <c r="BC1514" i="14"/>
  <c r="BE1514" i="14" s="1"/>
  <c r="BB1514" i="14"/>
  <c r="BD1514" i="14" s="1"/>
  <c r="BC1513" i="14"/>
  <c r="BE1513" i="14" s="1"/>
  <c r="BB1513" i="14"/>
  <c r="BD1513" i="14" s="1"/>
  <c r="BC1512" i="14"/>
  <c r="BE1512" i="14" s="1"/>
  <c r="BB1512" i="14"/>
  <c r="BD1512" i="14" s="1"/>
  <c r="BC1511" i="14"/>
  <c r="BE1511" i="14" s="1"/>
  <c r="BB1511" i="14"/>
  <c r="BD1511" i="14" s="1"/>
  <c r="BC1510" i="14"/>
  <c r="BE1510" i="14" s="1"/>
  <c r="BB1510" i="14"/>
  <c r="BD1510" i="14" s="1"/>
  <c r="BC1509" i="14"/>
  <c r="BE1509" i="14" s="1"/>
  <c r="BB1509" i="14"/>
  <c r="BD1509" i="14" s="1"/>
  <c r="BC1508" i="14"/>
  <c r="BE1508" i="14" s="1"/>
  <c r="BB1508" i="14"/>
  <c r="BD1508" i="14" s="1"/>
  <c r="BC1507" i="14"/>
  <c r="BE1507" i="14" s="1"/>
  <c r="BB1507" i="14"/>
  <c r="BD1507" i="14" s="1"/>
  <c r="BC1506" i="14"/>
  <c r="BE1506" i="14" s="1"/>
  <c r="BB1506" i="14"/>
  <c r="BD1506" i="14" s="1"/>
  <c r="BC1505" i="14"/>
  <c r="BE1505" i="14" s="1"/>
  <c r="BB1505" i="14"/>
  <c r="BD1505" i="14" s="1"/>
  <c r="BC1504" i="14"/>
  <c r="BE1504" i="14" s="1"/>
  <c r="BB1504" i="14"/>
  <c r="BD1504" i="14" s="1"/>
  <c r="BC1503" i="14"/>
  <c r="BE1503" i="14" s="1"/>
  <c r="BB1503" i="14"/>
  <c r="BD1503" i="14" s="1"/>
  <c r="BC1502" i="14"/>
  <c r="BE1502" i="14" s="1"/>
  <c r="BB1502" i="14"/>
  <c r="BD1502" i="14" s="1"/>
  <c r="BC1501" i="14"/>
  <c r="BE1501" i="14" s="1"/>
  <c r="BB1501" i="14"/>
  <c r="BD1501" i="14" s="1"/>
  <c r="BC1500" i="14"/>
  <c r="BE1500" i="14" s="1"/>
  <c r="BB1500" i="14"/>
  <c r="BD1500" i="14" s="1"/>
  <c r="BC1499" i="14"/>
  <c r="BE1499" i="14" s="1"/>
  <c r="BB1499" i="14"/>
  <c r="BD1499" i="14" s="1"/>
  <c r="BC1498" i="14"/>
  <c r="BE1498" i="14" s="1"/>
  <c r="BB1498" i="14"/>
  <c r="BD1498" i="14" s="1"/>
  <c r="BC1497" i="14"/>
  <c r="BE1497" i="14" s="1"/>
  <c r="BB1497" i="14"/>
  <c r="BD1497" i="14" s="1"/>
  <c r="BC1496" i="14"/>
  <c r="BE1496" i="14" s="1"/>
  <c r="BB1496" i="14"/>
  <c r="BD1496" i="14" s="1"/>
  <c r="BC1495" i="14"/>
  <c r="BE1495" i="14" s="1"/>
  <c r="BB1495" i="14"/>
  <c r="BD1495" i="14" s="1"/>
  <c r="BC1494" i="14"/>
  <c r="BE1494" i="14" s="1"/>
  <c r="BB1494" i="14"/>
  <c r="BD1494" i="14" s="1"/>
  <c r="BC1493" i="14"/>
  <c r="BE1493" i="14" s="1"/>
  <c r="BB1493" i="14"/>
  <c r="BD1493" i="14" s="1"/>
  <c r="BC1492" i="14"/>
  <c r="BE1492" i="14" s="1"/>
  <c r="BB1492" i="14"/>
  <c r="BD1492" i="14" s="1"/>
  <c r="BC1491" i="14"/>
  <c r="BE1491" i="14" s="1"/>
  <c r="BB1491" i="14"/>
  <c r="BD1491" i="14" s="1"/>
  <c r="BC1490" i="14"/>
  <c r="BE1490" i="14" s="1"/>
  <c r="BB1490" i="14"/>
  <c r="BD1490" i="14" s="1"/>
  <c r="BC1489" i="14"/>
  <c r="BE1489" i="14" s="1"/>
  <c r="BB1489" i="14"/>
  <c r="BD1489" i="14" s="1"/>
  <c r="BC1488" i="14"/>
  <c r="BE1488" i="14" s="1"/>
  <c r="BB1488" i="14"/>
  <c r="BD1488" i="14" s="1"/>
  <c r="BC1487" i="14"/>
  <c r="BE1487" i="14" s="1"/>
  <c r="BB1487" i="14"/>
  <c r="BD1487" i="14" s="1"/>
  <c r="BC1486" i="14"/>
  <c r="BE1486" i="14" s="1"/>
  <c r="BB1486" i="14"/>
  <c r="BD1486" i="14" s="1"/>
  <c r="BC1485" i="14"/>
  <c r="BE1485" i="14" s="1"/>
  <c r="BB1485" i="14"/>
  <c r="BD1485" i="14" s="1"/>
  <c r="BC1484" i="14"/>
  <c r="BE1484" i="14" s="1"/>
  <c r="BB1484" i="14"/>
  <c r="BD1484" i="14" s="1"/>
  <c r="BC1483" i="14"/>
  <c r="BE1483" i="14" s="1"/>
  <c r="BB1483" i="14"/>
  <c r="BD1483" i="14" s="1"/>
  <c r="BC1482" i="14"/>
  <c r="BE1482" i="14" s="1"/>
  <c r="BB1482" i="14"/>
  <c r="BD1482" i="14" s="1"/>
  <c r="BC1481" i="14"/>
  <c r="BE1481" i="14" s="1"/>
  <c r="BB1481" i="14"/>
  <c r="BD1481" i="14" s="1"/>
  <c r="BC1480" i="14"/>
  <c r="BE1480" i="14" s="1"/>
  <c r="BB1480" i="14"/>
  <c r="BD1480" i="14" s="1"/>
  <c r="BC1479" i="14"/>
  <c r="BE1479" i="14" s="1"/>
  <c r="BB1479" i="14"/>
  <c r="BD1479" i="14" s="1"/>
  <c r="BC1478" i="14"/>
  <c r="BE1478" i="14" s="1"/>
  <c r="BB1478" i="14"/>
  <c r="BD1478" i="14" s="1"/>
  <c r="BC1477" i="14"/>
  <c r="BE1477" i="14" s="1"/>
  <c r="BB1477" i="14"/>
  <c r="BD1477" i="14" s="1"/>
  <c r="BC1476" i="14"/>
  <c r="BE1476" i="14" s="1"/>
  <c r="BB1476" i="14"/>
  <c r="BD1476" i="14" s="1"/>
  <c r="BC1475" i="14"/>
  <c r="BE1475" i="14" s="1"/>
  <c r="BB1475" i="14"/>
  <c r="BD1475" i="14" s="1"/>
  <c r="BC1474" i="14"/>
  <c r="BE1474" i="14" s="1"/>
  <c r="BB1474" i="14"/>
  <c r="BD1474" i="14" s="1"/>
  <c r="BC1473" i="14"/>
  <c r="BE1473" i="14" s="1"/>
  <c r="BB1473" i="14"/>
  <c r="BD1473" i="14" s="1"/>
  <c r="BC1472" i="14"/>
  <c r="BE1472" i="14" s="1"/>
  <c r="BB1472" i="14"/>
  <c r="BD1472" i="14" s="1"/>
  <c r="BC1471" i="14"/>
  <c r="BE1471" i="14" s="1"/>
  <c r="BB1471" i="14"/>
  <c r="BD1471" i="14" s="1"/>
  <c r="BC1470" i="14"/>
  <c r="BE1470" i="14" s="1"/>
  <c r="BB1470" i="14"/>
  <c r="BD1470" i="14" s="1"/>
  <c r="BC1469" i="14"/>
  <c r="BE1469" i="14" s="1"/>
  <c r="BB1469" i="14"/>
  <c r="BD1469" i="14" s="1"/>
  <c r="BC1468" i="14"/>
  <c r="BE1468" i="14" s="1"/>
  <c r="BB1468" i="14"/>
  <c r="BD1468" i="14" s="1"/>
  <c r="BC1467" i="14"/>
  <c r="BE1467" i="14" s="1"/>
  <c r="BB1467" i="14"/>
  <c r="BD1467" i="14" s="1"/>
  <c r="BC1466" i="14"/>
  <c r="BE1466" i="14" s="1"/>
  <c r="BB1466" i="14"/>
  <c r="BD1466" i="14" s="1"/>
  <c r="BC1465" i="14"/>
  <c r="BE1465" i="14" s="1"/>
  <c r="BB1465" i="14"/>
  <c r="BD1465" i="14" s="1"/>
  <c r="BC1464" i="14"/>
  <c r="BE1464" i="14" s="1"/>
  <c r="BB1464" i="14"/>
  <c r="BD1464" i="14" s="1"/>
  <c r="BC1463" i="14"/>
  <c r="BE1463" i="14" s="1"/>
  <c r="BB1463" i="14"/>
  <c r="BD1463" i="14" s="1"/>
  <c r="BC1462" i="14"/>
  <c r="BE1462" i="14" s="1"/>
  <c r="BB1462" i="14"/>
  <c r="BD1462" i="14" s="1"/>
  <c r="BC1461" i="14"/>
  <c r="BE1461" i="14" s="1"/>
  <c r="BB1461" i="14"/>
  <c r="BD1461" i="14" s="1"/>
  <c r="BC1460" i="14"/>
  <c r="BE1460" i="14" s="1"/>
  <c r="BB1460" i="14"/>
  <c r="BD1460" i="14" s="1"/>
  <c r="BC1459" i="14"/>
  <c r="BE1459" i="14" s="1"/>
  <c r="BB1459" i="14"/>
  <c r="BD1459" i="14" s="1"/>
  <c r="BC1458" i="14"/>
  <c r="BE1458" i="14" s="1"/>
  <c r="BB1458" i="14"/>
  <c r="BD1458" i="14" s="1"/>
  <c r="BC1457" i="14"/>
  <c r="BE1457" i="14" s="1"/>
  <c r="BB1457" i="14"/>
  <c r="BD1457" i="14" s="1"/>
  <c r="BC1456" i="14"/>
  <c r="BE1456" i="14" s="1"/>
  <c r="BB1456" i="14"/>
  <c r="BD1456" i="14" s="1"/>
  <c r="BC1455" i="14"/>
  <c r="BE1455" i="14" s="1"/>
  <c r="BB1455" i="14"/>
  <c r="BD1455" i="14" s="1"/>
  <c r="BC1454" i="14"/>
  <c r="BE1454" i="14" s="1"/>
  <c r="BB1454" i="14"/>
  <c r="BD1454" i="14" s="1"/>
  <c r="BC1453" i="14"/>
  <c r="BE1453" i="14" s="1"/>
  <c r="BB1453" i="14"/>
  <c r="BD1453" i="14" s="1"/>
  <c r="BC1452" i="14"/>
  <c r="BE1452" i="14" s="1"/>
  <c r="BB1452" i="14"/>
  <c r="BD1452" i="14" s="1"/>
  <c r="BC1451" i="14"/>
  <c r="BE1451" i="14" s="1"/>
  <c r="BB1451" i="14"/>
  <c r="BD1451" i="14" s="1"/>
  <c r="BC1450" i="14"/>
  <c r="BE1450" i="14" s="1"/>
  <c r="BB1450" i="14"/>
  <c r="BD1450" i="14" s="1"/>
  <c r="BC1449" i="14"/>
  <c r="BE1449" i="14" s="1"/>
  <c r="BB1449" i="14"/>
  <c r="BD1449" i="14" s="1"/>
  <c r="BC1448" i="14"/>
  <c r="BE1448" i="14" s="1"/>
  <c r="BB1448" i="14"/>
  <c r="BD1448" i="14" s="1"/>
  <c r="BC1447" i="14"/>
  <c r="BE1447" i="14" s="1"/>
  <c r="BB1447" i="14"/>
  <c r="BD1447" i="14" s="1"/>
  <c r="BC1446" i="14"/>
  <c r="BE1446" i="14" s="1"/>
  <c r="BB1446" i="14"/>
  <c r="BD1446" i="14" s="1"/>
  <c r="BC1445" i="14"/>
  <c r="BE1445" i="14" s="1"/>
  <c r="BB1445" i="14"/>
  <c r="BD1445" i="14" s="1"/>
  <c r="BC1444" i="14"/>
  <c r="BE1444" i="14" s="1"/>
  <c r="BB1444" i="14"/>
  <c r="BD1444" i="14" s="1"/>
  <c r="BC1443" i="14"/>
  <c r="BE1443" i="14" s="1"/>
  <c r="BB1443" i="14"/>
  <c r="BD1443" i="14" s="1"/>
  <c r="BC1442" i="14"/>
  <c r="BE1442" i="14" s="1"/>
  <c r="BB1442" i="14"/>
  <c r="BD1442" i="14" s="1"/>
  <c r="BC1441" i="14"/>
  <c r="BE1441" i="14" s="1"/>
  <c r="BB1441" i="14"/>
  <c r="BD1441" i="14" s="1"/>
  <c r="BC1440" i="14"/>
  <c r="BE1440" i="14" s="1"/>
  <c r="BB1440" i="14"/>
  <c r="BD1440" i="14" s="1"/>
  <c r="BC1439" i="14"/>
  <c r="BE1439" i="14" s="1"/>
  <c r="BB1439" i="14"/>
  <c r="BD1439" i="14" s="1"/>
  <c r="BC1438" i="14"/>
  <c r="BE1438" i="14" s="1"/>
  <c r="BB1438" i="14"/>
  <c r="BD1438" i="14" s="1"/>
  <c r="BC1437" i="14"/>
  <c r="BE1437" i="14" s="1"/>
  <c r="BB1437" i="14"/>
  <c r="BD1437" i="14" s="1"/>
  <c r="BC1436" i="14"/>
  <c r="BE1436" i="14" s="1"/>
  <c r="BB1436" i="14"/>
  <c r="BD1436" i="14" s="1"/>
  <c r="BC1435" i="14"/>
  <c r="BE1435" i="14" s="1"/>
  <c r="BB1435" i="14"/>
  <c r="BD1435" i="14" s="1"/>
  <c r="BC1434" i="14"/>
  <c r="BE1434" i="14" s="1"/>
  <c r="BB1434" i="14"/>
  <c r="BD1434" i="14" s="1"/>
  <c r="BC1433" i="14"/>
  <c r="BE1433" i="14" s="1"/>
  <c r="BB1433" i="14"/>
  <c r="BD1433" i="14" s="1"/>
  <c r="BC1432" i="14"/>
  <c r="BE1432" i="14" s="1"/>
  <c r="BB1432" i="14"/>
  <c r="BD1432" i="14" s="1"/>
  <c r="BC1431" i="14"/>
  <c r="BE1431" i="14" s="1"/>
  <c r="BB1431" i="14"/>
  <c r="BD1431" i="14" s="1"/>
  <c r="BC1430" i="14"/>
  <c r="BE1430" i="14" s="1"/>
  <c r="BB1430" i="14"/>
  <c r="BD1430" i="14" s="1"/>
  <c r="BC1429" i="14"/>
  <c r="BE1429" i="14" s="1"/>
  <c r="BB1429" i="14"/>
  <c r="BD1429" i="14" s="1"/>
  <c r="BC1428" i="14"/>
  <c r="BE1428" i="14" s="1"/>
  <c r="BB1428" i="14"/>
  <c r="BD1428" i="14" s="1"/>
  <c r="BC1427" i="14"/>
  <c r="BE1427" i="14" s="1"/>
  <c r="BB1427" i="14"/>
  <c r="BD1427" i="14" s="1"/>
  <c r="BC1426" i="14"/>
  <c r="BE1426" i="14" s="1"/>
  <c r="BB1426" i="14"/>
  <c r="BD1426" i="14" s="1"/>
  <c r="BC1425" i="14"/>
  <c r="BE1425" i="14" s="1"/>
  <c r="BB1425" i="14"/>
  <c r="BD1425" i="14" s="1"/>
  <c r="BC1424" i="14"/>
  <c r="BE1424" i="14" s="1"/>
  <c r="BB1424" i="14"/>
  <c r="BD1424" i="14" s="1"/>
  <c r="BC1423" i="14"/>
  <c r="BE1423" i="14" s="1"/>
  <c r="BB1423" i="14"/>
  <c r="BD1423" i="14" s="1"/>
  <c r="BC1422" i="14"/>
  <c r="BE1422" i="14" s="1"/>
  <c r="BB1422" i="14"/>
  <c r="BD1422" i="14" s="1"/>
  <c r="BC1421" i="14"/>
  <c r="BE1421" i="14" s="1"/>
  <c r="BB1421" i="14"/>
  <c r="BD1421" i="14" s="1"/>
  <c r="BC1420" i="14"/>
  <c r="BE1420" i="14" s="1"/>
  <c r="BB1420" i="14"/>
  <c r="BD1420" i="14" s="1"/>
  <c r="BC1419" i="14"/>
  <c r="BE1419" i="14" s="1"/>
  <c r="BB1419" i="14"/>
  <c r="BD1419" i="14" s="1"/>
  <c r="BC1418" i="14"/>
  <c r="BE1418" i="14" s="1"/>
  <c r="BB1418" i="14"/>
  <c r="BD1418" i="14" s="1"/>
  <c r="BC1417" i="14"/>
  <c r="BE1417" i="14" s="1"/>
  <c r="BB1417" i="14"/>
  <c r="BD1417" i="14" s="1"/>
  <c r="BC1416" i="14"/>
  <c r="BE1416" i="14" s="1"/>
  <c r="BB1416" i="14"/>
  <c r="BD1416" i="14" s="1"/>
  <c r="BC1415" i="14"/>
  <c r="BE1415" i="14" s="1"/>
  <c r="BB1415" i="14"/>
  <c r="BD1415" i="14" s="1"/>
  <c r="BC1414" i="14"/>
  <c r="BE1414" i="14" s="1"/>
  <c r="BB1414" i="14"/>
  <c r="BD1414" i="14" s="1"/>
  <c r="BC1413" i="14"/>
  <c r="BE1413" i="14" s="1"/>
  <c r="BB1413" i="14"/>
  <c r="BD1413" i="14" s="1"/>
  <c r="BC1412" i="14"/>
  <c r="BE1412" i="14" s="1"/>
  <c r="BB1412" i="14"/>
  <c r="BD1412" i="14" s="1"/>
  <c r="BC1411" i="14"/>
  <c r="BE1411" i="14" s="1"/>
  <c r="BB1411" i="14"/>
  <c r="BD1411" i="14" s="1"/>
  <c r="BC1410" i="14"/>
  <c r="BE1410" i="14" s="1"/>
  <c r="BB1410" i="14"/>
  <c r="BD1410" i="14" s="1"/>
  <c r="BC1409" i="14"/>
  <c r="BE1409" i="14" s="1"/>
  <c r="BB1409" i="14"/>
  <c r="BD1409" i="14" s="1"/>
  <c r="BC1408" i="14"/>
  <c r="BE1408" i="14" s="1"/>
  <c r="BB1408" i="14"/>
  <c r="BD1408" i="14" s="1"/>
  <c r="BC1407" i="14"/>
  <c r="BE1407" i="14" s="1"/>
  <c r="BB1407" i="14"/>
  <c r="BD1407" i="14" s="1"/>
  <c r="BC1406" i="14"/>
  <c r="BE1406" i="14" s="1"/>
  <c r="BB1406" i="14"/>
  <c r="BD1406" i="14" s="1"/>
  <c r="BC1405" i="14"/>
  <c r="BE1405" i="14" s="1"/>
  <c r="BB1405" i="14"/>
  <c r="BD1405" i="14" s="1"/>
  <c r="BC1404" i="14"/>
  <c r="BE1404" i="14" s="1"/>
  <c r="BB1404" i="14"/>
  <c r="BD1404" i="14" s="1"/>
  <c r="BC1403" i="14"/>
  <c r="BE1403" i="14" s="1"/>
  <c r="BB1403" i="14"/>
  <c r="BD1403" i="14" s="1"/>
  <c r="BC1402" i="14"/>
  <c r="BE1402" i="14" s="1"/>
  <c r="BB1402" i="14"/>
  <c r="BD1402" i="14" s="1"/>
  <c r="BC1401" i="14"/>
  <c r="BE1401" i="14" s="1"/>
  <c r="BB1401" i="14"/>
  <c r="BD1401" i="14" s="1"/>
  <c r="BC1400" i="14"/>
  <c r="BE1400" i="14" s="1"/>
  <c r="BB1400" i="14"/>
  <c r="BD1400" i="14" s="1"/>
  <c r="BC1399" i="14"/>
  <c r="BE1399" i="14" s="1"/>
  <c r="BB1399" i="14"/>
  <c r="BD1399" i="14" s="1"/>
  <c r="BC1398" i="14"/>
  <c r="BE1398" i="14" s="1"/>
  <c r="BB1398" i="14"/>
  <c r="BD1398" i="14" s="1"/>
  <c r="BC1397" i="14"/>
  <c r="BE1397" i="14" s="1"/>
  <c r="BB1397" i="14"/>
  <c r="BD1397" i="14" s="1"/>
  <c r="BC1396" i="14"/>
  <c r="BE1396" i="14" s="1"/>
  <c r="BB1396" i="14"/>
  <c r="BD1396" i="14" s="1"/>
  <c r="BC1395" i="14"/>
  <c r="BE1395" i="14" s="1"/>
  <c r="BB1395" i="14"/>
  <c r="BD1395" i="14" s="1"/>
  <c r="BC1394" i="14"/>
  <c r="BE1394" i="14" s="1"/>
  <c r="BB1394" i="14"/>
  <c r="BD1394" i="14" s="1"/>
  <c r="BC1393" i="14"/>
  <c r="BE1393" i="14" s="1"/>
  <c r="BB1393" i="14"/>
  <c r="BD1393" i="14" s="1"/>
  <c r="BC1392" i="14"/>
  <c r="BE1392" i="14" s="1"/>
  <c r="BB1392" i="14"/>
  <c r="BD1392" i="14" s="1"/>
  <c r="BC1391" i="14"/>
  <c r="BE1391" i="14" s="1"/>
  <c r="BB1391" i="14"/>
  <c r="BD1391" i="14" s="1"/>
  <c r="BC1390" i="14"/>
  <c r="BE1390" i="14" s="1"/>
  <c r="BB1390" i="14"/>
  <c r="BD1390" i="14" s="1"/>
  <c r="BC1389" i="14"/>
  <c r="BE1389" i="14" s="1"/>
  <c r="BB1389" i="14"/>
  <c r="BD1389" i="14" s="1"/>
  <c r="BC1388" i="14"/>
  <c r="BE1388" i="14" s="1"/>
  <c r="BB1388" i="14"/>
  <c r="BD1388" i="14" s="1"/>
  <c r="BC1387" i="14"/>
  <c r="BE1387" i="14" s="1"/>
  <c r="BB1387" i="14"/>
  <c r="BD1387" i="14" s="1"/>
  <c r="BC1386" i="14"/>
  <c r="BE1386" i="14" s="1"/>
  <c r="BB1386" i="14"/>
  <c r="BD1386" i="14" s="1"/>
  <c r="BC1385" i="14"/>
  <c r="BE1385" i="14" s="1"/>
  <c r="BB1385" i="14"/>
  <c r="BD1385" i="14" s="1"/>
  <c r="BC1384" i="14"/>
  <c r="BE1384" i="14" s="1"/>
  <c r="BB1384" i="14"/>
  <c r="BD1384" i="14" s="1"/>
  <c r="BC1383" i="14"/>
  <c r="BE1383" i="14" s="1"/>
  <c r="BB1383" i="14"/>
  <c r="BD1383" i="14" s="1"/>
  <c r="BC1382" i="14"/>
  <c r="BE1382" i="14" s="1"/>
  <c r="BB1382" i="14"/>
  <c r="BD1382" i="14" s="1"/>
  <c r="BC1381" i="14"/>
  <c r="BE1381" i="14" s="1"/>
  <c r="BB1381" i="14"/>
  <c r="BD1381" i="14" s="1"/>
  <c r="BC1380" i="14"/>
  <c r="BE1380" i="14" s="1"/>
  <c r="BB1380" i="14"/>
  <c r="BD1380" i="14" s="1"/>
  <c r="BC1379" i="14"/>
  <c r="BE1379" i="14" s="1"/>
  <c r="BB1379" i="14"/>
  <c r="BD1379" i="14" s="1"/>
  <c r="BC1378" i="14"/>
  <c r="BE1378" i="14" s="1"/>
  <c r="BB1378" i="14"/>
  <c r="BD1378" i="14" s="1"/>
  <c r="BC1377" i="14"/>
  <c r="BE1377" i="14" s="1"/>
  <c r="BB1377" i="14"/>
  <c r="BD1377" i="14" s="1"/>
  <c r="BC1376" i="14"/>
  <c r="BE1376" i="14" s="1"/>
  <c r="BB1376" i="14"/>
  <c r="BD1376" i="14" s="1"/>
  <c r="BC1375" i="14"/>
  <c r="BE1375" i="14" s="1"/>
  <c r="BB1375" i="14"/>
  <c r="BD1375" i="14" s="1"/>
  <c r="BC1374" i="14"/>
  <c r="BE1374" i="14" s="1"/>
  <c r="BB1374" i="14"/>
  <c r="BD1374" i="14" s="1"/>
  <c r="BC1373" i="14"/>
  <c r="BE1373" i="14" s="1"/>
  <c r="BB1373" i="14"/>
  <c r="BD1373" i="14" s="1"/>
  <c r="BC1372" i="14"/>
  <c r="BE1372" i="14" s="1"/>
  <c r="BB1372" i="14"/>
  <c r="BD1372" i="14" s="1"/>
  <c r="BC1371" i="14"/>
  <c r="BE1371" i="14" s="1"/>
  <c r="BB1371" i="14"/>
  <c r="BD1371" i="14" s="1"/>
  <c r="BC1370" i="14"/>
  <c r="BE1370" i="14" s="1"/>
  <c r="BB1370" i="14"/>
  <c r="BD1370" i="14" s="1"/>
  <c r="BC1369" i="14"/>
  <c r="BE1369" i="14" s="1"/>
  <c r="BB1369" i="14"/>
  <c r="BD1369" i="14" s="1"/>
  <c r="BC1368" i="14"/>
  <c r="BE1368" i="14" s="1"/>
  <c r="BB1368" i="14"/>
  <c r="BD1368" i="14" s="1"/>
  <c r="BC1367" i="14"/>
  <c r="BE1367" i="14" s="1"/>
  <c r="BB1367" i="14"/>
  <c r="BD1367" i="14" s="1"/>
  <c r="BC1366" i="14"/>
  <c r="BE1366" i="14" s="1"/>
  <c r="BB1366" i="14"/>
  <c r="BD1366" i="14" s="1"/>
  <c r="BC1365" i="14"/>
  <c r="BE1365" i="14" s="1"/>
  <c r="BB1365" i="14"/>
  <c r="BD1365" i="14" s="1"/>
  <c r="BC1364" i="14"/>
  <c r="BE1364" i="14" s="1"/>
  <c r="BB1364" i="14"/>
  <c r="BD1364" i="14" s="1"/>
  <c r="BC1363" i="14"/>
  <c r="BE1363" i="14" s="1"/>
  <c r="BB1363" i="14"/>
  <c r="BD1363" i="14" s="1"/>
  <c r="BC1362" i="14"/>
  <c r="BE1362" i="14" s="1"/>
  <c r="BB1362" i="14"/>
  <c r="BD1362" i="14" s="1"/>
  <c r="BC1361" i="14"/>
  <c r="BE1361" i="14" s="1"/>
  <c r="BB1361" i="14"/>
  <c r="BD1361" i="14" s="1"/>
  <c r="BC1360" i="14"/>
  <c r="BE1360" i="14" s="1"/>
  <c r="BB1360" i="14"/>
  <c r="BD1360" i="14" s="1"/>
  <c r="BC1359" i="14"/>
  <c r="BE1359" i="14" s="1"/>
  <c r="BB1359" i="14"/>
  <c r="BD1359" i="14" s="1"/>
  <c r="BC1358" i="14"/>
  <c r="BE1358" i="14" s="1"/>
  <c r="BB1358" i="14"/>
  <c r="BD1358" i="14" s="1"/>
  <c r="BC1357" i="14"/>
  <c r="BE1357" i="14" s="1"/>
  <c r="BB1357" i="14"/>
  <c r="BD1357" i="14" s="1"/>
  <c r="BC1356" i="14"/>
  <c r="BE1356" i="14" s="1"/>
  <c r="BB1356" i="14"/>
  <c r="BD1356" i="14" s="1"/>
  <c r="BC1355" i="14"/>
  <c r="BE1355" i="14" s="1"/>
  <c r="BB1355" i="14"/>
  <c r="BD1355" i="14" s="1"/>
  <c r="BC1354" i="14"/>
  <c r="BE1354" i="14" s="1"/>
  <c r="BB1354" i="14"/>
  <c r="BD1354" i="14" s="1"/>
  <c r="BC1353" i="14"/>
  <c r="BE1353" i="14" s="1"/>
  <c r="BB1353" i="14"/>
  <c r="BD1353" i="14" s="1"/>
  <c r="BC1352" i="14"/>
  <c r="BE1352" i="14" s="1"/>
  <c r="BB1352" i="14"/>
  <c r="BD1352" i="14" s="1"/>
  <c r="BC1351" i="14"/>
  <c r="BE1351" i="14" s="1"/>
  <c r="BB1351" i="14"/>
  <c r="BD1351" i="14" s="1"/>
  <c r="BC1350" i="14"/>
  <c r="BE1350" i="14" s="1"/>
  <c r="BB1350" i="14"/>
  <c r="BD1350" i="14" s="1"/>
  <c r="BC1349" i="14"/>
  <c r="BE1349" i="14" s="1"/>
  <c r="BB1349" i="14"/>
  <c r="BD1349" i="14" s="1"/>
  <c r="BC1348" i="14"/>
  <c r="BE1348" i="14" s="1"/>
  <c r="BB1348" i="14"/>
  <c r="BD1348" i="14" s="1"/>
  <c r="BC1347" i="14"/>
  <c r="BE1347" i="14" s="1"/>
  <c r="BB1347" i="14"/>
  <c r="BD1347" i="14" s="1"/>
  <c r="BC1346" i="14"/>
  <c r="BE1346" i="14" s="1"/>
  <c r="BB1346" i="14"/>
  <c r="BD1346" i="14" s="1"/>
  <c r="BC1345" i="14"/>
  <c r="BE1345" i="14" s="1"/>
  <c r="BB1345" i="14"/>
  <c r="BD1345" i="14" s="1"/>
  <c r="BC1344" i="14"/>
  <c r="BE1344" i="14" s="1"/>
  <c r="BB1344" i="14"/>
  <c r="BD1344" i="14" s="1"/>
  <c r="BC1343" i="14"/>
  <c r="BE1343" i="14" s="1"/>
  <c r="BB1343" i="14"/>
  <c r="BD1343" i="14" s="1"/>
  <c r="BC1342" i="14"/>
  <c r="BE1342" i="14" s="1"/>
  <c r="BB1342" i="14"/>
  <c r="BD1342" i="14" s="1"/>
  <c r="BC1341" i="14"/>
  <c r="BE1341" i="14" s="1"/>
  <c r="BB1341" i="14"/>
  <c r="BD1341" i="14" s="1"/>
  <c r="BC1340" i="14"/>
  <c r="BE1340" i="14" s="1"/>
  <c r="BB1340" i="14"/>
  <c r="BD1340" i="14" s="1"/>
  <c r="BC1339" i="14"/>
  <c r="BE1339" i="14" s="1"/>
  <c r="BB1339" i="14"/>
  <c r="BD1339" i="14" s="1"/>
  <c r="BC1338" i="14"/>
  <c r="BE1338" i="14" s="1"/>
  <c r="BB1338" i="14"/>
  <c r="BD1338" i="14" s="1"/>
  <c r="BC1337" i="14"/>
  <c r="BE1337" i="14" s="1"/>
  <c r="BB1337" i="14"/>
  <c r="BD1337" i="14" s="1"/>
  <c r="BC1336" i="14"/>
  <c r="BE1336" i="14" s="1"/>
  <c r="BB1336" i="14"/>
  <c r="BD1336" i="14" s="1"/>
  <c r="BC1335" i="14"/>
  <c r="BE1335" i="14" s="1"/>
  <c r="BB1335" i="14"/>
  <c r="BD1335" i="14" s="1"/>
  <c r="BC1334" i="14"/>
  <c r="BE1334" i="14" s="1"/>
  <c r="BB1334" i="14"/>
  <c r="BD1334" i="14" s="1"/>
  <c r="BC1333" i="14"/>
  <c r="BE1333" i="14" s="1"/>
  <c r="BB1333" i="14"/>
  <c r="BD1333" i="14" s="1"/>
  <c r="BC1332" i="14"/>
  <c r="BE1332" i="14" s="1"/>
  <c r="BB1332" i="14"/>
  <c r="BD1332" i="14" s="1"/>
  <c r="BC1331" i="14"/>
  <c r="BE1331" i="14" s="1"/>
  <c r="BB1331" i="14"/>
  <c r="BD1331" i="14" s="1"/>
  <c r="BC1330" i="14"/>
  <c r="BE1330" i="14" s="1"/>
  <c r="BB1330" i="14"/>
  <c r="BD1330" i="14" s="1"/>
  <c r="BC1329" i="14"/>
  <c r="BE1329" i="14" s="1"/>
  <c r="BB1329" i="14"/>
  <c r="BD1329" i="14" s="1"/>
  <c r="BC1328" i="14"/>
  <c r="BE1328" i="14" s="1"/>
  <c r="BB1328" i="14"/>
  <c r="BD1328" i="14" s="1"/>
  <c r="BC1327" i="14"/>
  <c r="BE1327" i="14" s="1"/>
  <c r="BB1327" i="14"/>
  <c r="BD1327" i="14" s="1"/>
  <c r="BC1326" i="14"/>
  <c r="BE1326" i="14" s="1"/>
  <c r="BB1326" i="14"/>
  <c r="BD1326" i="14" s="1"/>
  <c r="BC1325" i="14"/>
  <c r="BE1325" i="14" s="1"/>
  <c r="BB1325" i="14"/>
  <c r="BD1325" i="14" s="1"/>
  <c r="BC1324" i="14"/>
  <c r="BE1324" i="14" s="1"/>
  <c r="BB1324" i="14"/>
  <c r="BD1324" i="14" s="1"/>
  <c r="BC1323" i="14"/>
  <c r="BE1323" i="14" s="1"/>
  <c r="BB1323" i="14"/>
  <c r="BD1323" i="14" s="1"/>
  <c r="BC1322" i="14"/>
  <c r="BE1322" i="14" s="1"/>
  <c r="BB1322" i="14"/>
  <c r="BD1322" i="14" s="1"/>
  <c r="BC1321" i="14"/>
  <c r="BE1321" i="14" s="1"/>
  <c r="BB1321" i="14"/>
  <c r="BD1321" i="14" s="1"/>
  <c r="BC1320" i="14"/>
  <c r="BE1320" i="14" s="1"/>
  <c r="BB1320" i="14"/>
  <c r="BD1320" i="14" s="1"/>
  <c r="BC1319" i="14"/>
  <c r="BE1319" i="14" s="1"/>
  <c r="BB1319" i="14"/>
  <c r="BD1319" i="14" s="1"/>
  <c r="BC1318" i="14"/>
  <c r="BE1318" i="14" s="1"/>
  <c r="BB1318" i="14"/>
  <c r="BD1318" i="14" s="1"/>
  <c r="BC1317" i="14"/>
  <c r="BE1317" i="14" s="1"/>
  <c r="BB1317" i="14"/>
  <c r="BD1317" i="14" s="1"/>
  <c r="BC1316" i="14"/>
  <c r="BE1316" i="14" s="1"/>
  <c r="BB1316" i="14"/>
  <c r="BD1316" i="14" s="1"/>
  <c r="BC1315" i="14"/>
  <c r="BE1315" i="14" s="1"/>
  <c r="BB1315" i="14"/>
  <c r="BD1315" i="14" s="1"/>
  <c r="BC1314" i="14"/>
  <c r="BE1314" i="14" s="1"/>
  <c r="BB1314" i="14"/>
  <c r="BD1314" i="14" s="1"/>
  <c r="BC1313" i="14"/>
  <c r="BE1313" i="14" s="1"/>
  <c r="BB1313" i="14"/>
  <c r="BD1313" i="14" s="1"/>
  <c r="BC1312" i="14"/>
  <c r="BE1312" i="14" s="1"/>
  <c r="BB1312" i="14"/>
  <c r="BD1312" i="14" s="1"/>
  <c r="BC1311" i="14"/>
  <c r="BE1311" i="14" s="1"/>
  <c r="BB1311" i="14"/>
  <c r="BD1311" i="14" s="1"/>
  <c r="BC1310" i="14"/>
  <c r="BE1310" i="14" s="1"/>
  <c r="BB1310" i="14"/>
  <c r="BD1310" i="14" s="1"/>
  <c r="BC1309" i="14"/>
  <c r="BE1309" i="14" s="1"/>
  <c r="BB1309" i="14"/>
  <c r="BD1309" i="14" s="1"/>
  <c r="BC1308" i="14"/>
  <c r="BE1308" i="14" s="1"/>
  <c r="BB1308" i="14"/>
  <c r="BD1308" i="14" s="1"/>
  <c r="BC1307" i="14"/>
  <c r="BE1307" i="14" s="1"/>
  <c r="BB1307" i="14"/>
  <c r="BD1307" i="14" s="1"/>
  <c r="BC1306" i="14"/>
  <c r="BE1306" i="14" s="1"/>
  <c r="BB1306" i="14"/>
  <c r="BD1306" i="14" s="1"/>
  <c r="BC1305" i="14"/>
  <c r="BE1305" i="14" s="1"/>
  <c r="BB1305" i="14"/>
  <c r="BD1305" i="14" s="1"/>
  <c r="BC1304" i="14"/>
  <c r="BE1304" i="14" s="1"/>
  <c r="BB1304" i="14"/>
  <c r="BD1304" i="14" s="1"/>
  <c r="BC1303" i="14"/>
  <c r="BE1303" i="14" s="1"/>
  <c r="BB1303" i="14"/>
  <c r="BD1303" i="14" s="1"/>
  <c r="BC1302" i="14"/>
  <c r="BE1302" i="14" s="1"/>
  <c r="BB1302" i="14"/>
  <c r="BD1302" i="14" s="1"/>
  <c r="BC1301" i="14"/>
  <c r="BE1301" i="14" s="1"/>
  <c r="BB1301" i="14"/>
  <c r="BD1301" i="14" s="1"/>
  <c r="BC1300" i="14"/>
  <c r="BE1300" i="14" s="1"/>
  <c r="BB1300" i="14"/>
  <c r="BD1300" i="14" s="1"/>
  <c r="BC1299" i="14"/>
  <c r="BE1299" i="14" s="1"/>
  <c r="BB1299" i="14"/>
  <c r="BD1299" i="14" s="1"/>
  <c r="BC1298" i="14"/>
  <c r="BE1298" i="14" s="1"/>
  <c r="BB1298" i="14"/>
  <c r="BD1298" i="14" s="1"/>
  <c r="BC1297" i="14"/>
  <c r="BE1297" i="14" s="1"/>
  <c r="BB1297" i="14"/>
  <c r="BD1297" i="14" s="1"/>
  <c r="BC1296" i="14"/>
  <c r="BE1296" i="14" s="1"/>
  <c r="BB1296" i="14"/>
  <c r="BD1296" i="14" s="1"/>
  <c r="BC1295" i="14"/>
  <c r="BE1295" i="14" s="1"/>
  <c r="BB1295" i="14"/>
  <c r="BD1295" i="14" s="1"/>
  <c r="BC1294" i="14"/>
  <c r="BE1294" i="14" s="1"/>
  <c r="BB1294" i="14"/>
  <c r="BD1294" i="14" s="1"/>
  <c r="BC1293" i="14"/>
  <c r="BE1293" i="14" s="1"/>
  <c r="BB1293" i="14"/>
  <c r="BD1293" i="14" s="1"/>
  <c r="BC1292" i="14"/>
  <c r="BE1292" i="14" s="1"/>
  <c r="BB1292" i="14"/>
  <c r="BD1292" i="14" s="1"/>
  <c r="BC1291" i="14"/>
  <c r="BE1291" i="14" s="1"/>
  <c r="BB1291" i="14"/>
  <c r="BD1291" i="14" s="1"/>
  <c r="BC1290" i="14"/>
  <c r="BE1290" i="14" s="1"/>
  <c r="BB1290" i="14"/>
  <c r="BD1290" i="14" s="1"/>
  <c r="BC1289" i="14"/>
  <c r="BE1289" i="14" s="1"/>
  <c r="BB1289" i="14"/>
  <c r="BD1289" i="14" s="1"/>
  <c r="BC1288" i="14"/>
  <c r="BE1288" i="14" s="1"/>
  <c r="BB1288" i="14"/>
  <c r="BD1288" i="14" s="1"/>
  <c r="BC1287" i="14"/>
  <c r="BE1287" i="14" s="1"/>
  <c r="BB1287" i="14"/>
  <c r="BD1287" i="14" s="1"/>
  <c r="BC1286" i="14"/>
  <c r="BE1286" i="14" s="1"/>
  <c r="BB1286" i="14"/>
  <c r="BD1286" i="14" s="1"/>
  <c r="BC1285" i="14"/>
  <c r="BE1285" i="14" s="1"/>
  <c r="BB1285" i="14"/>
  <c r="BD1285" i="14" s="1"/>
  <c r="BC1284" i="14"/>
  <c r="BE1284" i="14" s="1"/>
  <c r="BB1284" i="14"/>
  <c r="BD1284" i="14" s="1"/>
  <c r="BC1283" i="14"/>
  <c r="BE1283" i="14" s="1"/>
  <c r="BB1283" i="14"/>
  <c r="BD1283" i="14" s="1"/>
  <c r="BC1282" i="14"/>
  <c r="BE1282" i="14" s="1"/>
  <c r="BB1282" i="14"/>
  <c r="BD1282" i="14" s="1"/>
  <c r="BC1281" i="14"/>
  <c r="BE1281" i="14" s="1"/>
  <c r="BB1281" i="14"/>
  <c r="BD1281" i="14" s="1"/>
  <c r="BC1280" i="14"/>
  <c r="BE1280" i="14" s="1"/>
  <c r="BB1280" i="14"/>
  <c r="BD1280" i="14" s="1"/>
  <c r="BC1279" i="14"/>
  <c r="BE1279" i="14" s="1"/>
  <c r="BB1279" i="14"/>
  <c r="BD1279" i="14" s="1"/>
  <c r="BC1278" i="14"/>
  <c r="BE1278" i="14" s="1"/>
  <c r="BB1278" i="14"/>
  <c r="BD1278" i="14" s="1"/>
  <c r="BC1277" i="14"/>
  <c r="BE1277" i="14" s="1"/>
  <c r="BB1277" i="14"/>
  <c r="BD1277" i="14" s="1"/>
  <c r="BC1276" i="14"/>
  <c r="BE1276" i="14" s="1"/>
  <c r="BB1276" i="14"/>
  <c r="BD1276" i="14" s="1"/>
  <c r="BC1275" i="14"/>
  <c r="BE1275" i="14" s="1"/>
  <c r="BB1275" i="14"/>
  <c r="BD1275" i="14" s="1"/>
  <c r="BC1274" i="14"/>
  <c r="BE1274" i="14" s="1"/>
  <c r="BB1274" i="14"/>
  <c r="BD1274" i="14" s="1"/>
  <c r="BC1273" i="14"/>
  <c r="BE1273" i="14" s="1"/>
  <c r="BB1273" i="14"/>
  <c r="BD1273" i="14" s="1"/>
  <c r="BC1272" i="14"/>
  <c r="BE1272" i="14" s="1"/>
  <c r="BB1272" i="14"/>
  <c r="BD1272" i="14" s="1"/>
  <c r="BC1271" i="14"/>
  <c r="BE1271" i="14" s="1"/>
  <c r="BB1271" i="14"/>
  <c r="BD1271" i="14" s="1"/>
  <c r="BC1270" i="14"/>
  <c r="BE1270" i="14" s="1"/>
  <c r="BB1270" i="14"/>
  <c r="BD1270" i="14" s="1"/>
  <c r="BC1269" i="14"/>
  <c r="BE1269" i="14" s="1"/>
  <c r="BB1269" i="14"/>
  <c r="BD1269" i="14" s="1"/>
  <c r="BC1268" i="14"/>
  <c r="BE1268" i="14" s="1"/>
  <c r="BB1268" i="14"/>
  <c r="BD1268" i="14" s="1"/>
  <c r="BC1267" i="14"/>
  <c r="BE1267" i="14" s="1"/>
  <c r="BB1267" i="14"/>
  <c r="BD1267" i="14" s="1"/>
  <c r="BC1266" i="14"/>
  <c r="BE1266" i="14" s="1"/>
  <c r="BB1266" i="14"/>
  <c r="BD1266" i="14" s="1"/>
  <c r="BC1265" i="14"/>
  <c r="BE1265" i="14" s="1"/>
  <c r="BB1265" i="14"/>
  <c r="BD1265" i="14" s="1"/>
  <c r="BC1264" i="14"/>
  <c r="BE1264" i="14" s="1"/>
  <c r="BB1264" i="14"/>
  <c r="BD1264" i="14" s="1"/>
  <c r="BC1263" i="14"/>
  <c r="BE1263" i="14" s="1"/>
  <c r="BB1263" i="14"/>
  <c r="BD1263" i="14" s="1"/>
  <c r="BC1262" i="14"/>
  <c r="BE1262" i="14" s="1"/>
  <c r="BB1262" i="14"/>
  <c r="BD1262" i="14" s="1"/>
  <c r="BC1261" i="14"/>
  <c r="BE1261" i="14" s="1"/>
  <c r="BB1261" i="14"/>
  <c r="BD1261" i="14" s="1"/>
  <c r="BC1260" i="14"/>
  <c r="BE1260" i="14" s="1"/>
  <c r="BB1260" i="14"/>
  <c r="BD1260" i="14" s="1"/>
  <c r="BC1259" i="14"/>
  <c r="BE1259" i="14" s="1"/>
  <c r="BB1259" i="14"/>
  <c r="BD1259" i="14" s="1"/>
  <c r="BC1258" i="14"/>
  <c r="BE1258" i="14" s="1"/>
  <c r="BB1258" i="14"/>
  <c r="BD1258" i="14" s="1"/>
  <c r="BC1257" i="14"/>
  <c r="BE1257" i="14" s="1"/>
  <c r="BB1257" i="14"/>
  <c r="BD1257" i="14" s="1"/>
  <c r="BC1256" i="14"/>
  <c r="BE1256" i="14" s="1"/>
  <c r="BB1256" i="14"/>
  <c r="BD1256" i="14" s="1"/>
  <c r="BC1255" i="14"/>
  <c r="BE1255" i="14" s="1"/>
  <c r="BB1255" i="14"/>
  <c r="BD1255" i="14" s="1"/>
  <c r="BC1254" i="14"/>
  <c r="BE1254" i="14" s="1"/>
  <c r="BB1254" i="14"/>
  <c r="BD1254" i="14" s="1"/>
  <c r="BC1253" i="14"/>
  <c r="BE1253" i="14" s="1"/>
  <c r="BB1253" i="14"/>
  <c r="BD1253" i="14" s="1"/>
  <c r="BC1252" i="14"/>
  <c r="BE1252" i="14" s="1"/>
  <c r="BB1252" i="14"/>
  <c r="BD1252" i="14" s="1"/>
  <c r="BC1251" i="14"/>
  <c r="BE1251" i="14" s="1"/>
  <c r="BB1251" i="14"/>
  <c r="BD1251" i="14" s="1"/>
  <c r="BC1250" i="14"/>
  <c r="BE1250" i="14" s="1"/>
  <c r="BB1250" i="14"/>
  <c r="BD1250" i="14" s="1"/>
  <c r="BC1249" i="14"/>
  <c r="BE1249" i="14" s="1"/>
  <c r="BB1249" i="14"/>
  <c r="BD1249" i="14" s="1"/>
  <c r="BC1248" i="14"/>
  <c r="BE1248" i="14" s="1"/>
  <c r="BB1248" i="14"/>
  <c r="BD1248" i="14" s="1"/>
  <c r="BC1247" i="14"/>
  <c r="BE1247" i="14" s="1"/>
  <c r="BB1247" i="14"/>
  <c r="BD1247" i="14" s="1"/>
  <c r="BC1246" i="14"/>
  <c r="BE1246" i="14" s="1"/>
  <c r="BB1246" i="14"/>
  <c r="BD1246" i="14" s="1"/>
  <c r="BC1245" i="14"/>
  <c r="BE1245" i="14" s="1"/>
  <c r="BB1245" i="14"/>
  <c r="BD1245" i="14" s="1"/>
  <c r="BC1244" i="14"/>
  <c r="BE1244" i="14" s="1"/>
  <c r="BB1244" i="14"/>
  <c r="BD1244" i="14" s="1"/>
  <c r="BC1243" i="14"/>
  <c r="BE1243" i="14" s="1"/>
  <c r="BB1243" i="14"/>
  <c r="BD1243" i="14" s="1"/>
  <c r="BC1242" i="14"/>
  <c r="BE1242" i="14" s="1"/>
  <c r="BB1242" i="14"/>
  <c r="BD1242" i="14" s="1"/>
  <c r="BC1241" i="14"/>
  <c r="BE1241" i="14" s="1"/>
  <c r="BB1241" i="14"/>
  <c r="BD1241" i="14" s="1"/>
  <c r="BC1240" i="14"/>
  <c r="BE1240" i="14" s="1"/>
  <c r="BB1240" i="14"/>
  <c r="BD1240" i="14" s="1"/>
  <c r="BC1239" i="14"/>
  <c r="BE1239" i="14" s="1"/>
  <c r="BB1239" i="14"/>
  <c r="BD1239" i="14" s="1"/>
  <c r="BC1238" i="14"/>
  <c r="BE1238" i="14" s="1"/>
  <c r="BB1238" i="14"/>
  <c r="BD1238" i="14" s="1"/>
  <c r="BC1237" i="14"/>
  <c r="BE1237" i="14" s="1"/>
  <c r="BB1237" i="14"/>
  <c r="BD1237" i="14" s="1"/>
  <c r="BC1236" i="14"/>
  <c r="BE1236" i="14" s="1"/>
  <c r="BB1236" i="14"/>
  <c r="BD1236" i="14" s="1"/>
  <c r="BC1235" i="14"/>
  <c r="BE1235" i="14" s="1"/>
  <c r="BB1235" i="14"/>
  <c r="BD1235" i="14" s="1"/>
  <c r="BC1234" i="14"/>
  <c r="BE1234" i="14" s="1"/>
  <c r="BB1234" i="14"/>
  <c r="BD1234" i="14" s="1"/>
  <c r="BC1233" i="14"/>
  <c r="BE1233" i="14" s="1"/>
  <c r="BB1233" i="14"/>
  <c r="BD1233" i="14" s="1"/>
  <c r="BC1232" i="14"/>
  <c r="BE1232" i="14" s="1"/>
  <c r="BB1232" i="14"/>
  <c r="BD1232" i="14" s="1"/>
  <c r="BC1231" i="14"/>
  <c r="BE1231" i="14" s="1"/>
  <c r="BB1231" i="14"/>
  <c r="BD1231" i="14" s="1"/>
  <c r="BC1230" i="14"/>
  <c r="BE1230" i="14" s="1"/>
  <c r="BB1230" i="14"/>
  <c r="BD1230" i="14" s="1"/>
  <c r="BC1229" i="14"/>
  <c r="BE1229" i="14" s="1"/>
  <c r="BB1229" i="14"/>
  <c r="BD1229" i="14" s="1"/>
  <c r="BC1228" i="14"/>
  <c r="BE1228" i="14" s="1"/>
  <c r="BB1228" i="14"/>
  <c r="BD1228" i="14" s="1"/>
  <c r="BC1227" i="14"/>
  <c r="BE1227" i="14" s="1"/>
  <c r="BB1227" i="14"/>
  <c r="BD1227" i="14" s="1"/>
  <c r="BC1226" i="14"/>
  <c r="BE1226" i="14" s="1"/>
  <c r="BB1226" i="14"/>
  <c r="BD1226" i="14" s="1"/>
  <c r="BC1225" i="14"/>
  <c r="BE1225" i="14" s="1"/>
  <c r="BB1225" i="14"/>
  <c r="BD1225" i="14" s="1"/>
  <c r="BC1224" i="14"/>
  <c r="BE1224" i="14" s="1"/>
  <c r="BB1224" i="14"/>
  <c r="BD1224" i="14" s="1"/>
  <c r="BC1223" i="14"/>
  <c r="BE1223" i="14" s="1"/>
  <c r="BB1223" i="14"/>
  <c r="BD1223" i="14" s="1"/>
  <c r="BC1222" i="14"/>
  <c r="BE1222" i="14" s="1"/>
  <c r="BB1222" i="14"/>
  <c r="BD1222" i="14" s="1"/>
  <c r="BC1221" i="14"/>
  <c r="BE1221" i="14" s="1"/>
  <c r="BB1221" i="14"/>
  <c r="BD1221" i="14" s="1"/>
  <c r="BC1220" i="14"/>
  <c r="BE1220" i="14" s="1"/>
  <c r="BB1220" i="14"/>
  <c r="BD1220" i="14" s="1"/>
  <c r="BC1219" i="14"/>
  <c r="BE1219" i="14" s="1"/>
  <c r="BB1219" i="14"/>
  <c r="BD1219" i="14" s="1"/>
  <c r="BC1218" i="14"/>
  <c r="BE1218" i="14" s="1"/>
  <c r="BB1218" i="14"/>
  <c r="BD1218" i="14" s="1"/>
  <c r="BC1217" i="14"/>
  <c r="BE1217" i="14" s="1"/>
  <c r="BB1217" i="14"/>
  <c r="BD1217" i="14" s="1"/>
  <c r="BC1216" i="14"/>
  <c r="BE1216" i="14" s="1"/>
  <c r="BB1216" i="14"/>
  <c r="BD1216" i="14" s="1"/>
  <c r="BC1215" i="14"/>
  <c r="BE1215" i="14" s="1"/>
  <c r="BB1215" i="14"/>
  <c r="BD1215" i="14" s="1"/>
  <c r="BC1214" i="14"/>
  <c r="BE1214" i="14" s="1"/>
  <c r="BB1214" i="14"/>
  <c r="BD1214" i="14" s="1"/>
  <c r="BC1213" i="14"/>
  <c r="BE1213" i="14" s="1"/>
  <c r="BB1213" i="14"/>
  <c r="BD1213" i="14" s="1"/>
  <c r="BC1212" i="14"/>
  <c r="BE1212" i="14" s="1"/>
  <c r="BB1212" i="14"/>
  <c r="BD1212" i="14" s="1"/>
  <c r="BC1211" i="14"/>
  <c r="BE1211" i="14" s="1"/>
  <c r="BB1211" i="14"/>
  <c r="BD1211" i="14" s="1"/>
  <c r="BC1210" i="14"/>
  <c r="BE1210" i="14" s="1"/>
  <c r="BB1210" i="14"/>
  <c r="BD1210" i="14" s="1"/>
  <c r="BC1209" i="14"/>
  <c r="BE1209" i="14" s="1"/>
  <c r="BB1209" i="14"/>
  <c r="BD1209" i="14" s="1"/>
  <c r="BC1208" i="14"/>
  <c r="BE1208" i="14" s="1"/>
  <c r="BB1208" i="14"/>
  <c r="BD1208" i="14" s="1"/>
  <c r="BC1207" i="14"/>
  <c r="BE1207" i="14" s="1"/>
  <c r="BB1207" i="14"/>
  <c r="BD1207" i="14" s="1"/>
  <c r="BC1206" i="14"/>
  <c r="BE1206" i="14" s="1"/>
  <c r="BB1206" i="14"/>
  <c r="BD1206" i="14" s="1"/>
  <c r="BC1205" i="14"/>
  <c r="BE1205" i="14" s="1"/>
  <c r="BB1205" i="14"/>
  <c r="BD1205" i="14" s="1"/>
  <c r="BC1204" i="14"/>
  <c r="BE1204" i="14" s="1"/>
  <c r="BB1204" i="14"/>
  <c r="BD1204" i="14" s="1"/>
  <c r="BC1203" i="14"/>
  <c r="BE1203" i="14" s="1"/>
  <c r="BB1203" i="14"/>
  <c r="BD1203" i="14" s="1"/>
  <c r="BC1202" i="14"/>
  <c r="BE1202" i="14" s="1"/>
  <c r="BB1202" i="14"/>
  <c r="BD1202" i="14" s="1"/>
  <c r="BC1201" i="14"/>
  <c r="BE1201" i="14" s="1"/>
  <c r="BB1201" i="14"/>
  <c r="BD1201" i="14" s="1"/>
  <c r="BC1200" i="14"/>
  <c r="BE1200" i="14" s="1"/>
  <c r="BB1200" i="14"/>
  <c r="BD1200" i="14" s="1"/>
  <c r="BC1199" i="14"/>
  <c r="BE1199" i="14" s="1"/>
  <c r="BB1199" i="14"/>
  <c r="BD1199" i="14" s="1"/>
  <c r="BC1198" i="14"/>
  <c r="BE1198" i="14" s="1"/>
  <c r="BB1198" i="14"/>
  <c r="BD1198" i="14" s="1"/>
  <c r="BC1197" i="14"/>
  <c r="BE1197" i="14" s="1"/>
  <c r="BB1197" i="14"/>
  <c r="BD1197" i="14" s="1"/>
  <c r="BC1196" i="14"/>
  <c r="BE1196" i="14" s="1"/>
  <c r="BB1196" i="14"/>
  <c r="BD1196" i="14" s="1"/>
  <c r="BC1195" i="14"/>
  <c r="BE1195" i="14" s="1"/>
  <c r="BB1195" i="14"/>
  <c r="BD1195" i="14" s="1"/>
  <c r="BC1194" i="14"/>
  <c r="BE1194" i="14" s="1"/>
  <c r="BB1194" i="14"/>
  <c r="BD1194" i="14" s="1"/>
  <c r="BC1193" i="14"/>
  <c r="BE1193" i="14" s="1"/>
  <c r="BB1193" i="14"/>
  <c r="BD1193" i="14" s="1"/>
  <c r="BC1192" i="14"/>
  <c r="BE1192" i="14" s="1"/>
  <c r="BB1192" i="14"/>
  <c r="BD1192" i="14" s="1"/>
  <c r="BC1191" i="14"/>
  <c r="BE1191" i="14" s="1"/>
  <c r="BB1191" i="14"/>
  <c r="BD1191" i="14" s="1"/>
  <c r="BC1190" i="14"/>
  <c r="BE1190" i="14" s="1"/>
  <c r="BB1190" i="14"/>
  <c r="BD1190" i="14" s="1"/>
  <c r="BC1189" i="14"/>
  <c r="BE1189" i="14" s="1"/>
  <c r="BB1189" i="14"/>
  <c r="BD1189" i="14" s="1"/>
  <c r="BC1188" i="14"/>
  <c r="BE1188" i="14" s="1"/>
  <c r="BB1188" i="14"/>
  <c r="BD1188" i="14" s="1"/>
  <c r="BC1187" i="14"/>
  <c r="BE1187" i="14" s="1"/>
  <c r="BB1187" i="14"/>
  <c r="BD1187" i="14" s="1"/>
  <c r="BC1186" i="14"/>
  <c r="BE1186" i="14" s="1"/>
  <c r="BB1186" i="14"/>
  <c r="BD1186" i="14" s="1"/>
  <c r="BC1185" i="14"/>
  <c r="BE1185" i="14" s="1"/>
  <c r="BB1185" i="14"/>
  <c r="BD1185" i="14" s="1"/>
  <c r="BC1184" i="14"/>
  <c r="BE1184" i="14" s="1"/>
  <c r="BB1184" i="14"/>
  <c r="BD1184" i="14" s="1"/>
  <c r="BC1183" i="14"/>
  <c r="BE1183" i="14" s="1"/>
  <c r="BB1183" i="14"/>
  <c r="BD1183" i="14" s="1"/>
  <c r="BC1182" i="14"/>
  <c r="BE1182" i="14" s="1"/>
  <c r="BB1182" i="14"/>
  <c r="BD1182" i="14" s="1"/>
  <c r="BC1181" i="14"/>
  <c r="BE1181" i="14" s="1"/>
  <c r="BB1181" i="14"/>
  <c r="BD1181" i="14" s="1"/>
  <c r="BC1180" i="14"/>
  <c r="BE1180" i="14" s="1"/>
  <c r="BB1180" i="14"/>
  <c r="BD1180" i="14" s="1"/>
  <c r="BC1179" i="14"/>
  <c r="BE1179" i="14" s="1"/>
  <c r="BB1179" i="14"/>
  <c r="BD1179" i="14" s="1"/>
  <c r="BC1178" i="14"/>
  <c r="BE1178" i="14" s="1"/>
  <c r="BB1178" i="14"/>
  <c r="BD1178" i="14" s="1"/>
  <c r="BC1177" i="14"/>
  <c r="BE1177" i="14" s="1"/>
  <c r="BB1177" i="14"/>
  <c r="BD1177" i="14" s="1"/>
  <c r="BC1176" i="14"/>
  <c r="BE1176" i="14" s="1"/>
  <c r="BB1176" i="14"/>
  <c r="BD1176" i="14" s="1"/>
  <c r="BC1175" i="14"/>
  <c r="BE1175" i="14" s="1"/>
  <c r="BB1175" i="14"/>
  <c r="BD1175" i="14" s="1"/>
  <c r="BC1174" i="14"/>
  <c r="BE1174" i="14" s="1"/>
  <c r="BB1174" i="14"/>
  <c r="BD1174" i="14" s="1"/>
  <c r="BC1173" i="14"/>
  <c r="BE1173" i="14" s="1"/>
  <c r="BB1173" i="14"/>
  <c r="BD1173" i="14" s="1"/>
  <c r="BC1172" i="14"/>
  <c r="BE1172" i="14" s="1"/>
  <c r="BB1172" i="14"/>
  <c r="BD1172" i="14" s="1"/>
  <c r="BC1171" i="14"/>
  <c r="BE1171" i="14" s="1"/>
  <c r="BB1171" i="14"/>
  <c r="BD1171" i="14" s="1"/>
  <c r="BC1170" i="14"/>
  <c r="BE1170" i="14" s="1"/>
  <c r="BB1170" i="14"/>
  <c r="BD1170" i="14" s="1"/>
  <c r="BC1169" i="14"/>
  <c r="BE1169" i="14" s="1"/>
  <c r="BB1169" i="14"/>
  <c r="BD1169" i="14" s="1"/>
  <c r="BC1168" i="14"/>
  <c r="BE1168" i="14" s="1"/>
  <c r="BB1168" i="14"/>
  <c r="BD1168" i="14" s="1"/>
  <c r="BC1167" i="14"/>
  <c r="BE1167" i="14" s="1"/>
  <c r="BB1167" i="14"/>
  <c r="BD1167" i="14" s="1"/>
  <c r="BC1166" i="14"/>
  <c r="BE1166" i="14" s="1"/>
  <c r="BB1166" i="14"/>
  <c r="BD1166" i="14" s="1"/>
  <c r="BC1165" i="14"/>
  <c r="BE1165" i="14" s="1"/>
  <c r="BB1165" i="14"/>
  <c r="BD1165" i="14" s="1"/>
  <c r="BC1164" i="14"/>
  <c r="BE1164" i="14" s="1"/>
  <c r="BB1164" i="14"/>
  <c r="BD1164" i="14" s="1"/>
  <c r="BC1163" i="14"/>
  <c r="BE1163" i="14" s="1"/>
  <c r="BB1163" i="14"/>
  <c r="BD1163" i="14" s="1"/>
  <c r="BC1162" i="14"/>
  <c r="BE1162" i="14" s="1"/>
  <c r="BB1162" i="14"/>
  <c r="BD1162" i="14" s="1"/>
  <c r="BC1161" i="14"/>
  <c r="BE1161" i="14" s="1"/>
  <c r="BB1161" i="14"/>
  <c r="BD1161" i="14" s="1"/>
  <c r="BC1160" i="14"/>
  <c r="BE1160" i="14" s="1"/>
  <c r="BB1160" i="14"/>
  <c r="BD1160" i="14" s="1"/>
  <c r="BC1159" i="14"/>
  <c r="BE1159" i="14" s="1"/>
  <c r="BB1159" i="14"/>
  <c r="BD1159" i="14" s="1"/>
  <c r="BC1158" i="14"/>
  <c r="BE1158" i="14" s="1"/>
  <c r="BB1158" i="14"/>
  <c r="BD1158" i="14" s="1"/>
  <c r="BC1157" i="14"/>
  <c r="BE1157" i="14" s="1"/>
  <c r="BB1157" i="14"/>
  <c r="BD1157" i="14" s="1"/>
  <c r="BC1156" i="14"/>
  <c r="BE1156" i="14" s="1"/>
  <c r="BB1156" i="14"/>
  <c r="BD1156" i="14" s="1"/>
  <c r="BC1155" i="14"/>
  <c r="BE1155" i="14" s="1"/>
  <c r="BB1155" i="14"/>
  <c r="BD1155" i="14" s="1"/>
  <c r="BC1154" i="14"/>
  <c r="BE1154" i="14" s="1"/>
  <c r="BB1154" i="14"/>
  <c r="BD1154" i="14" s="1"/>
  <c r="BC1153" i="14"/>
  <c r="BE1153" i="14" s="1"/>
  <c r="BB1153" i="14"/>
  <c r="BD1153" i="14" s="1"/>
  <c r="BC1152" i="14"/>
  <c r="BE1152" i="14" s="1"/>
  <c r="BB1152" i="14"/>
  <c r="BD1152" i="14" s="1"/>
  <c r="BC1151" i="14"/>
  <c r="BE1151" i="14" s="1"/>
  <c r="BB1151" i="14"/>
  <c r="BD1151" i="14" s="1"/>
  <c r="BC1150" i="14"/>
  <c r="BE1150" i="14" s="1"/>
  <c r="BB1150" i="14"/>
  <c r="BD1150" i="14" s="1"/>
  <c r="BC1149" i="14"/>
  <c r="BE1149" i="14" s="1"/>
  <c r="BB1149" i="14"/>
  <c r="BD1149" i="14" s="1"/>
  <c r="BC1148" i="14"/>
  <c r="BE1148" i="14" s="1"/>
  <c r="BB1148" i="14"/>
  <c r="BD1148" i="14" s="1"/>
  <c r="BC1147" i="14"/>
  <c r="BE1147" i="14" s="1"/>
  <c r="BB1147" i="14"/>
  <c r="BD1147" i="14" s="1"/>
  <c r="BC1146" i="14"/>
  <c r="BE1146" i="14" s="1"/>
  <c r="BB1146" i="14"/>
  <c r="BD1146" i="14" s="1"/>
  <c r="BC1145" i="14"/>
  <c r="BE1145" i="14" s="1"/>
  <c r="BB1145" i="14"/>
  <c r="BD1145" i="14" s="1"/>
  <c r="BC1144" i="14"/>
  <c r="BE1144" i="14" s="1"/>
  <c r="BB1144" i="14"/>
  <c r="BD1144" i="14" s="1"/>
  <c r="BC1143" i="14"/>
  <c r="BE1143" i="14" s="1"/>
  <c r="BB1143" i="14"/>
  <c r="BD1143" i="14" s="1"/>
  <c r="BC1142" i="14"/>
  <c r="BE1142" i="14" s="1"/>
  <c r="BB1142" i="14"/>
  <c r="BD1142" i="14" s="1"/>
  <c r="BC1141" i="14"/>
  <c r="BE1141" i="14" s="1"/>
  <c r="BB1141" i="14"/>
  <c r="BD1141" i="14" s="1"/>
  <c r="BC1140" i="14"/>
  <c r="BE1140" i="14" s="1"/>
  <c r="BB1140" i="14"/>
  <c r="BD1140" i="14" s="1"/>
  <c r="BC1139" i="14"/>
  <c r="BE1139" i="14" s="1"/>
  <c r="BB1139" i="14"/>
  <c r="BD1139" i="14" s="1"/>
  <c r="BC1138" i="14"/>
  <c r="BE1138" i="14" s="1"/>
  <c r="BB1138" i="14"/>
  <c r="BD1138" i="14" s="1"/>
  <c r="BC1137" i="14"/>
  <c r="BE1137" i="14" s="1"/>
  <c r="BB1137" i="14"/>
  <c r="BD1137" i="14" s="1"/>
  <c r="BC1136" i="14"/>
  <c r="BE1136" i="14" s="1"/>
  <c r="BB1136" i="14"/>
  <c r="BD1136" i="14" s="1"/>
  <c r="BC1135" i="14"/>
  <c r="BE1135" i="14" s="1"/>
  <c r="BB1135" i="14"/>
  <c r="BD1135" i="14" s="1"/>
  <c r="BC1134" i="14"/>
  <c r="BE1134" i="14" s="1"/>
  <c r="BB1134" i="14"/>
  <c r="BD1134" i="14" s="1"/>
  <c r="BC1133" i="14"/>
  <c r="BE1133" i="14" s="1"/>
  <c r="BB1133" i="14"/>
  <c r="BD1133" i="14" s="1"/>
  <c r="BC1132" i="14"/>
  <c r="BE1132" i="14" s="1"/>
  <c r="BB1132" i="14"/>
  <c r="BD1132" i="14" s="1"/>
  <c r="BC1131" i="14"/>
  <c r="BE1131" i="14" s="1"/>
  <c r="BB1131" i="14"/>
  <c r="BD1131" i="14" s="1"/>
  <c r="BC1130" i="14"/>
  <c r="BE1130" i="14" s="1"/>
  <c r="BB1130" i="14"/>
  <c r="BD1130" i="14" s="1"/>
  <c r="BC1129" i="14"/>
  <c r="BE1129" i="14" s="1"/>
  <c r="BB1129" i="14"/>
  <c r="BD1129" i="14" s="1"/>
  <c r="BC1128" i="14"/>
  <c r="BE1128" i="14" s="1"/>
  <c r="BB1128" i="14"/>
  <c r="BD1128" i="14" s="1"/>
  <c r="BC1127" i="14"/>
  <c r="BE1127" i="14" s="1"/>
  <c r="BB1127" i="14"/>
  <c r="BD1127" i="14" s="1"/>
  <c r="BC1126" i="14"/>
  <c r="BE1126" i="14" s="1"/>
  <c r="BB1126" i="14"/>
  <c r="BD1126" i="14" s="1"/>
  <c r="BC1125" i="14"/>
  <c r="BE1125" i="14" s="1"/>
  <c r="BB1125" i="14"/>
  <c r="BD1125" i="14" s="1"/>
  <c r="BC1124" i="14"/>
  <c r="BE1124" i="14" s="1"/>
  <c r="BB1124" i="14"/>
  <c r="BD1124" i="14" s="1"/>
  <c r="BC1123" i="14"/>
  <c r="BE1123" i="14" s="1"/>
  <c r="BB1123" i="14"/>
  <c r="BD1123" i="14" s="1"/>
  <c r="BC1122" i="14"/>
  <c r="BE1122" i="14" s="1"/>
  <c r="BB1122" i="14"/>
  <c r="BD1122" i="14" s="1"/>
  <c r="BC1121" i="14"/>
  <c r="BE1121" i="14" s="1"/>
  <c r="BB1121" i="14"/>
  <c r="BD1121" i="14" s="1"/>
  <c r="BC1120" i="14"/>
  <c r="BE1120" i="14" s="1"/>
  <c r="BB1120" i="14"/>
  <c r="BD1120" i="14" s="1"/>
  <c r="BC1119" i="14"/>
  <c r="BE1119" i="14" s="1"/>
  <c r="BB1119" i="14"/>
  <c r="BD1119" i="14" s="1"/>
  <c r="BC1118" i="14"/>
  <c r="BE1118" i="14" s="1"/>
  <c r="BB1118" i="14"/>
  <c r="BD1118" i="14" s="1"/>
  <c r="BC1117" i="14"/>
  <c r="BE1117" i="14" s="1"/>
  <c r="BB1117" i="14"/>
  <c r="BD1117" i="14" s="1"/>
  <c r="BC1116" i="14"/>
  <c r="BE1116" i="14" s="1"/>
  <c r="BB1116" i="14"/>
  <c r="BD1116" i="14" s="1"/>
  <c r="BC1115" i="14"/>
  <c r="BE1115" i="14" s="1"/>
  <c r="BB1115" i="14"/>
  <c r="BD1115" i="14" s="1"/>
  <c r="BC1114" i="14"/>
  <c r="BE1114" i="14" s="1"/>
  <c r="BB1114" i="14"/>
  <c r="BD1114" i="14" s="1"/>
  <c r="BC1113" i="14"/>
  <c r="BE1113" i="14" s="1"/>
  <c r="BB1113" i="14"/>
  <c r="BD1113" i="14" s="1"/>
  <c r="BC1112" i="14"/>
  <c r="BE1112" i="14" s="1"/>
  <c r="BB1112" i="14"/>
  <c r="BD1112" i="14" s="1"/>
  <c r="BC1111" i="14"/>
  <c r="BE1111" i="14" s="1"/>
  <c r="BB1111" i="14"/>
  <c r="BD1111" i="14" s="1"/>
  <c r="BC1110" i="14"/>
  <c r="BE1110" i="14" s="1"/>
  <c r="BB1110" i="14"/>
  <c r="BD1110" i="14" s="1"/>
  <c r="BC1109" i="14"/>
  <c r="BE1109" i="14" s="1"/>
  <c r="BB1109" i="14"/>
  <c r="BD1109" i="14" s="1"/>
  <c r="BC1108" i="14"/>
  <c r="BE1108" i="14" s="1"/>
  <c r="BB1108" i="14"/>
  <c r="BD1108" i="14" s="1"/>
  <c r="BC1107" i="14"/>
  <c r="BE1107" i="14" s="1"/>
  <c r="BB1107" i="14"/>
  <c r="BD1107" i="14" s="1"/>
  <c r="BC1106" i="14"/>
  <c r="BE1106" i="14" s="1"/>
  <c r="BB1106" i="14"/>
  <c r="BD1106" i="14" s="1"/>
  <c r="BC1105" i="14"/>
  <c r="BE1105" i="14" s="1"/>
  <c r="BB1105" i="14"/>
  <c r="BD1105" i="14" s="1"/>
  <c r="BC1104" i="14"/>
  <c r="BE1104" i="14" s="1"/>
  <c r="BB1104" i="14"/>
  <c r="BD1104" i="14" s="1"/>
  <c r="BC1103" i="14"/>
  <c r="BE1103" i="14" s="1"/>
  <c r="BB1103" i="14"/>
  <c r="BD1103" i="14" s="1"/>
  <c r="BC1102" i="14"/>
  <c r="BE1102" i="14" s="1"/>
  <c r="BB1102" i="14"/>
  <c r="BD1102" i="14" s="1"/>
  <c r="BC1101" i="14"/>
  <c r="BE1101" i="14" s="1"/>
  <c r="BB1101" i="14"/>
  <c r="BD1101" i="14" s="1"/>
  <c r="BC1100" i="14"/>
  <c r="BE1100" i="14" s="1"/>
  <c r="BB1100" i="14"/>
  <c r="BD1100" i="14" s="1"/>
  <c r="BC1099" i="14"/>
  <c r="BE1099" i="14" s="1"/>
  <c r="BB1099" i="14"/>
  <c r="BD1099" i="14" s="1"/>
  <c r="BC1098" i="14"/>
  <c r="BE1098" i="14" s="1"/>
  <c r="BB1098" i="14"/>
  <c r="BD1098" i="14" s="1"/>
  <c r="BC1097" i="14"/>
  <c r="BE1097" i="14" s="1"/>
  <c r="BB1097" i="14"/>
  <c r="BD1097" i="14" s="1"/>
  <c r="BC1096" i="14"/>
  <c r="BE1096" i="14" s="1"/>
  <c r="BB1096" i="14"/>
  <c r="BD1096" i="14" s="1"/>
  <c r="BC1095" i="14"/>
  <c r="BE1095" i="14" s="1"/>
  <c r="BB1095" i="14"/>
  <c r="BD1095" i="14" s="1"/>
  <c r="BC1094" i="14"/>
  <c r="BE1094" i="14" s="1"/>
  <c r="BB1094" i="14"/>
  <c r="BD1094" i="14" s="1"/>
  <c r="BC1093" i="14"/>
  <c r="BE1093" i="14" s="1"/>
  <c r="BB1093" i="14"/>
  <c r="BD1093" i="14" s="1"/>
  <c r="BC1092" i="14"/>
  <c r="BE1092" i="14" s="1"/>
  <c r="BB1092" i="14"/>
  <c r="BD1092" i="14" s="1"/>
  <c r="BC1091" i="14"/>
  <c r="BE1091" i="14" s="1"/>
  <c r="BB1091" i="14"/>
  <c r="BD1091" i="14" s="1"/>
  <c r="BC1090" i="14"/>
  <c r="BE1090" i="14" s="1"/>
  <c r="BB1090" i="14"/>
  <c r="BD1090" i="14" s="1"/>
  <c r="BC1089" i="14"/>
  <c r="BE1089" i="14" s="1"/>
  <c r="BB1089" i="14"/>
  <c r="BD1089" i="14" s="1"/>
  <c r="BC1088" i="14"/>
  <c r="BE1088" i="14" s="1"/>
  <c r="BB1088" i="14"/>
  <c r="BD1088" i="14" s="1"/>
  <c r="BC1087" i="14"/>
  <c r="BE1087" i="14" s="1"/>
  <c r="BB1087" i="14"/>
  <c r="BD1087" i="14" s="1"/>
  <c r="BC1086" i="14"/>
  <c r="BE1086" i="14" s="1"/>
  <c r="BB1086" i="14"/>
  <c r="BD1086" i="14" s="1"/>
  <c r="BC1085" i="14"/>
  <c r="BE1085" i="14" s="1"/>
  <c r="BB1085" i="14"/>
  <c r="BD1085" i="14" s="1"/>
  <c r="BC1084" i="14"/>
  <c r="BE1084" i="14" s="1"/>
  <c r="BB1084" i="14"/>
  <c r="BD1084" i="14" s="1"/>
  <c r="BC1083" i="14"/>
  <c r="BE1083" i="14" s="1"/>
  <c r="BB1083" i="14"/>
  <c r="BD1083" i="14" s="1"/>
  <c r="BC1082" i="14"/>
  <c r="BE1082" i="14" s="1"/>
  <c r="BB1082" i="14"/>
  <c r="BD1082" i="14" s="1"/>
  <c r="BC1081" i="14"/>
  <c r="BE1081" i="14" s="1"/>
  <c r="BB1081" i="14"/>
  <c r="BD1081" i="14" s="1"/>
  <c r="BC1080" i="14"/>
  <c r="BE1080" i="14" s="1"/>
  <c r="BB1080" i="14"/>
  <c r="BD1080" i="14" s="1"/>
  <c r="BC1079" i="14"/>
  <c r="BE1079" i="14" s="1"/>
  <c r="BB1079" i="14"/>
  <c r="BD1079" i="14" s="1"/>
  <c r="BC1078" i="14"/>
  <c r="BE1078" i="14" s="1"/>
  <c r="BB1078" i="14"/>
  <c r="BD1078" i="14" s="1"/>
  <c r="BC1077" i="14"/>
  <c r="BE1077" i="14" s="1"/>
  <c r="BB1077" i="14"/>
  <c r="BD1077" i="14" s="1"/>
  <c r="BC1076" i="14"/>
  <c r="BE1076" i="14" s="1"/>
  <c r="BB1076" i="14"/>
  <c r="BD1076" i="14" s="1"/>
  <c r="BC1075" i="14"/>
  <c r="BE1075" i="14" s="1"/>
  <c r="BB1075" i="14"/>
  <c r="BD1075" i="14" s="1"/>
  <c r="BC1074" i="14"/>
  <c r="BE1074" i="14" s="1"/>
  <c r="BB1074" i="14"/>
  <c r="BD1074" i="14" s="1"/>
  <c r="BC1073" i="14"/>
  <c r="BE1073" i="14" s="1"/>
  <c r="BB1073" i="14"/>
  <c r="BD1073" i="14" s="1"/>
  <c r="BC1072" i="14"/>
  <c r="BE1072" i="14" s="1"/>
  <c r="BB1072" i="14"/>
  <c r="BD1072" i="14" s="1"/>
  <c r="BC1071" i="14"/>
  <c r="BE1071" i="14" s="1"/>
  <c r="BB1071" i="14"/>
  <c r="BD1071" i="14" s="1"/>
  <c r="BC1070" i="14"/>
  <c r="BE1070" i="14" s="1"/>
  <c r="BB1070" i="14"/>
  <c r="BD1070" i="14" s="1"/>
  <c r="BC1069" i="14"/>
  <c r="BE1069" i="14" s="1"/>
  <c r="BB1069" i="14"/>
  <c r="BD1069" i="14" s="1"/>
  <c r="BC1068" i="14"/>
  <c r="BE1068" i="14" s="1"/>
  <c r="BB1068" i="14"/>
  <c r="BD1068" i="14" s="1"/>
  <c r="BC1067" i="14"/>
  <c r="BE1067" i="14" s="1"/>
  <c r="BB1067" i="14"/>
  <c r="BD1067" i="14" s="1"/>
  <c r="BC1066" i="14"/>
  <c r="BE1066" i="14" s="1"/>
  <c r="BB1066" i="14"/>
  <c r="BD1066" i="14" s="1"/>
  <c r="BC1065" i="14"/>
  <c r="BE1065" i="14" s="1"/>
  <c r="BB1065" i="14"/>
  <c r="BD1065" i="14" s="1"/>
  <c r="BC1064" i="14"/>
  <c r="BE1064" i="14" s="1"/>
  <c r="BB1064" i="14"/>
  <c r="BD1064" i="14" s="1"/>
  <c r="BC1063" i="14"/>
  <c r="BE1063" i="14" s="1"/>
  <c r="BB1063" i="14"/>
  <c r="BD1063" i="14" s="1"/>
  <c r="BC1062" i="14"/>
  <c r="BE1062" i="14" s="1"/>
  <c r="BB1062" i="14"/>
  <c r="BD1062" i="14" s="1"/>
  <c r="BC1061" i="14"/>
  <c r="BE1061" i="14" s="1"/>
  <c r="BB1061" i="14"/>
  <c r="BD1061" i="14" s="1"/>
  <c r="BC1060" i="14"/>
  <c r="BE1060" i="14" s="1"/>
  <c r="BB1060" i="14"/>
  <c r="BD1060" i="14" s="1"/>
  <c r="BC1059" i="14"/>
  <c r="BE1059" i="14" s="1"/>
  <c r="BB1059" i="14"/>
  <c r="BD1059" i="14" s="1"/>
  <c r="BC1058" i="14"/>
  <c r="BE1058" i="14" s="1"/>
  <c r="BB1058" i="14"/>
  <c r="BD1058" i="14" s="1"/>
  <c r="BC1057" i="14"/>
  <c r="BE1057" i="14" s="1"/>
  <c r="BB1057" i="14"/>
  <c r="BD1057" i="14" s="1"/>
  <c r="BC1056" i="14"/>
  <c r="BE1056" i="14" s="1"/>
  <c r="BB1056" i="14"/>
  <c r="BD1056" i="14" s="1"/>
  <c r="BC1055" i="14"/>
  <c r="BE1055" i="14" s="1"/>
  <c r="BB1055" i="14"/>
  <c r="BD1055" i="14" s="1"/>
  <c r="BC1054" i="14"/>
  <c r="BE1054" i="14" s="1"/>
  <c r="BB1054" i="14"/>
  <c r="BD1054" i="14" s="1"/>
  <c r="BC1053" i="14"/>
  <c r="BE1053" i="14" s="1"/>
  <c r="BB1053" i="14"/>
  <c r="BD1053" i="14" s="1"/>
  <c r="BC1052" i="14"/>
  <c r="BE1052" i="14" s="1"/>
  <c r="BB1052" i="14"/>
  <c r="BD1052" i="14" s="1"/>
  <c r="BC1051" i="14"/>
  <c r="BE1051" i="14" s="1"/>
  <c r="BB1051" i="14"/>
  <c r="BD1051" i="14" s="1"/>
  <c r="BC1050" i="14"/>
  <c r="BE1050" i="14" s="1"/>
  <c r="BB1050" i="14"/>
  <c r="BD1050" i="14" s="1"/>
  <c r="BC1049" i="14"/>
  <c r="BE1049" i="14" s="1"/>
  <c r="BB1049" i="14"/>
  <c r="BD1049" i="14" s="1"/>
  <c r="BC1048" i="14"/>
  <c r="BE1048" i="14" s="1"/>
  <c r="BB1048" i="14"/>
  <c r="BD1048" i="14" s="1"/>
  <c r="BC1047" i="14"/>
  <c r="BE1047" i="14" s="1"/>
  <c r="BB1047" i="14"/>
  <c r="BD1047" i="14" s="1"/>
  <c r="BC1046" i="14"/>
  <c r="BE1046" i="14" s="1"/>
  <c r="BB1046" i="14"/>
  <c r="BD1046" i="14" s="1"/>
  <c r="BC1045" i="14"/>
  <c r="BE1045" i="14" s="1"/>
  <c r="BB1045" i="14"/>
  <c r="BD1045" i="14" s="1"/>
  <c r="BC1044" i="14"/>
  <c r="BE1044" i="14" s="1"/>
  <c r="BB1044" i="14"/>
  <c r="BD1044" i="14" s="1"/>
  <c r="BC1043" i="14"/>
  <c r="BE1043" i="14" s="1"/>
  <c r="BB1043" i="14"/>
  <c r="BD1043" i="14" s="1"/>
  <c r="BC1042" i="14"/>
  <c r="BE1042" i="14" s="1"/>
  <c r="BB1042" i="14"/>
  <c r="BD1042" i="14" s="1"/>
  <c r="BC1041" i="14"/>
  <c r="BE1041" i="14" s="1"/>
  <c r="BB1041" i="14"/>
  <c r="BD1041" i="14" s="1"/>
  <c r="BC1040" i="14"/>
  <c r="BE1040" i="14" s="1"/>
  <c r="BB1040" i="14"/>
  <c r="BD1040" i="14" s="1"/>
  <c r="BC1039" i="14"/>
  <c r="BE1039" i="14" s="1"/>
  <c r="BB1039" i="14"/>
  <c r="BD1039" i="14" s="1"/>
  <c r="BC1038" i="14"/>
  <c r="BE1038" i="14" s="1"/>
  <c r="BB1038" i="14"/>
  <c r="BD1038" i="14" s="1"/>
  <c r="BC1037" i="14"/>
  <c r="BE1037" i="14" s="1"/>
  <c r="BB1037" i="14"/>
  <c r="BD1037" i="14" s="1"/>
  <c r="BC1036" i="14"/>
  <c r="BE1036" i="14" s="1"/>
  <c r="BB1036" i="14"/>
  <c r="BD1036" i="14" s="1"/>
  <c r="BC1035" i="14"/>
  <c r="BE1035" i="14" s="1"/>
  <c r="BB1035" i="14"/>
  <c r="BD1035" i="14" s="1"/>
  <c r="BC1034" i="14"/>
  <c r="BE1034" i="14" s="1"/>
  <c r="BB1034" i="14"/>
  <c r="BD1034" i="14" s="1"/>
  <c r="BC1033" i="14"/>
  <c r="BE1033" i="14" s="1"/>
  <c r="BB1033" i="14"/>
  <c r="BD1033" i="14" s="1"/>
  <c r="BC1032" i="14"/>
  <c r="BE1032" i="14" s="1"/>
  <c r="BB1032" i="14"/>
  <c r="BD1032" i="14" s="1"/>
  <c r="BC1031" i="14"/>
  <c r="BE1031" i="14" s="1"/>
  <c r="BB1031" i="14"/>
  <c r="BD1031" i="14" s="1"/>
  <c r="BC1030" i="14"/>
  <c r="BE1030" i="14" s="1"/>
  <c r="BB1030" i="14"/>
  <c r="BD1030" i="14" s="1"/>
  <c r="BC1029" i="14"/>
  <c r="BE1029" i="14" s="1"/>
  <c r="BB1029" i="14"/>
  <c r="BD1029" i="14" s="1"/>
  <c r="BC1028" i="14"/>
  <c r="BE1028" i="14" s="1"/>
  <c r="BB1028" i="14"/>
  <c r="BD1028" i="14" s="1"/>
  <c r="BC1027" i="14"/>
  <c r="BE1027" i="14" s="1"/>
  <c r="BB1027" i="14"/>
  <c r="BD1027" i="14" s="1"/>
  <c r="BC1026" i="14"/>
  <c r="BE1026" i="14" s="1"/>
  <c r="BB1026" i="14"/>
  <c r="BD1026" i="14" s="1"/>
  <c r="BC1025" i="14"/>
  <c r="BE1025" i="14" s="1"/>
  <c r="BB1025" i="14"/>
  <c r="BD1025" i="14" s="1"/>
  <c r="BC1024" i="14"/>
  <c r="BE1024" i="14" s="1"/>
  <c r="BB1024" i="14"/>
  <c r="BD1024" i="14" s="1"/>
  <c r="BC1023" i="14"/>
  <c r="BE1023" i="14" s="1"/>
  <c r="BB1023" i="14"/>
  <c r="BD1023" i="14" s="1"/>
  <c r="BC1022" i="14"/>
  <c r="BE1022" i="14" s="1"/>
  <c r="BB1022" i="14"/>
  <c r="BD1022" i="14" s="1"/>
  <c r="BC1021" i="14"/>
  <c r="BE1021" i="14" s="1"/>
  <c r="BB1021" i="14"/>
  <c r="BD1021" i="14" s="1"/>
  <c r="BC1020" i="14"/>
  <c r="BE1020" i="14" s="1"/>
  <c r="BB1020" i="14"/>
  <c r="BD1020" i="14" s="1"/>
  <c r="BC1019" i="14"/>
  <c r="BE1019" i="14" s="1"/>
  <c r="BB1019" i="14"/>
  <c r="BD1019" i="14" s="1"/>
  <c r="BC1018" i="14"/>
  <c r="BE1018" i="14" s="1"/>
  <c r="BB1018" i="14"/>
  <c r="BD1018" i="14" s="1"/>
  <c r="BC1017" i="14"/>
  <c r="BE1017" i="14" s="1"/>
  <c r="BB1017" i="14"/>
  <c r="BD1017" i="14" s="1"/>
  <c r="BC1016" i="14"/>
  <c r="BE1016" i="14" s="1"/>
  <c r="BB1016" i="14"/>
  <c r="BD1016" i="14" s="1"/>
  <c r="BC1015" i="14"/>
  <c r="BE1015" i="14" s="1"/>
  <c r="BB1015" i="14"/>
  <c r="BD1015" i="14" s="1"/>
  <c r="BC1014" i="14"/>
  <c r="BE1014" i="14" s="1"/>
  <c r="BB1014" i="14"/>
  <c r="BD1014" i="14" s="1"/>
  <c r="BC1013" i="14"/>
  <c r="BE1013" i="14" s="1"/>
  <c r="BB1013" i="14"/>
  <c r="BD1013" i="14" s="1"/>
  <c r="BC1012" i="14"/>
  <c r="BE1012" i="14" s="1"/>
  <c r="BB1012" i="14"/>
  <c r="BD1012" i="14" s="1"/>
  <c r="BC1011" i="14"/>
  <c r="BE1011" i="14" s="1"/>
  <c r="BB1011" i="14"/>
  <c r="BD1011" i="14" s="1"/>
  <c r="BC1010" i="14"/>
  <c r="BE1010" i="14" s="1"/>
  <c r="BB1010" i="14"/>
  <c r="BD1010" i="14" s="1"/>
  <c r="BC1009" i="14"/>
  <c r="BE1009" i="14" s="1"/>
  <c r="BB1009" i="14"/>
  <c r="BD1009" i="14" s="1"/>
  <c r="BC1008" i="14"/>
  <c r="BE1008" i="14" s="1"/>
  <c r="BB1008" i="14"/>
  <c r="BD1008" i="14" s="1"/>
  <c r="BC1007" i="14"/>
  <c r="BE1007" i="14" s="1"/>
  <c r="BB1007" i="14"/>
  <c r="BD1007" i="14" s="1"/>
  <c r="BC1006" i="14"/>
  <c r="BE1006" i="14" s="1"/>
  <c r="BB1006" i="14"/>
  <c r="BD1006" i="14" s="1"/>
  <c r="BC1005" i="14"/>
  <c r="BE1005" i="14" s="1"/>
  <c r="BB1005" i="14"/>
  <c r="BD1005" i="14" s="1"/>
  <c r="BC1004" i="14"/>
  <c r="BE1004" i="14" s="1"/>
  <c r="BB1004" i="14"/>
  <c r="BD1004" i="14" s="1"/>
  <c r="BC1003" i="14"/>
  <c r="BE1003" i="14" s="1"/>
  <c r="BB1003" i="14"/>
  <c r="BD1003" i="14" s="1"/>
  <c r="BC1002" i="14"/>
  <c r="BE1002" i="14" s="1"/>
  <c r="BB1002" i="14"/>
  <c r="BD1002" i="14" s="1"/>
  <c r="BC1001" i="14"/>
  <c r="BE1001" i="14" s="1"/>
  <c r="BB1001" i="14"/>
  <c r="BD1001" i="14" s="1"/>
  <c r="BC1000" i="14"/>
  <c r="BE1000" i="14" s="1"/>
  <c r="BB1000" i="14"/>
  <c r="BD1000" i="14" s="1"/>
  <c r="BC999" i="14"/>
  <c r="BE999" i="14" s="1"/>
  <c r="BB999" i="14"/>
  <c r="BD999" i="14" s="1"/>
  <c r="BC998" i="14"/>
  <c r="BE998" i="14" s="1"/>
  <c r="BB998" i="14"/>
  <c r="BD998" i="14" s="1"/>
  <c r="BC997" i="14"/>
  <c r="BE997" i="14" s="1"/>
  <c r="BB997" i="14"/>
  <c r="BD997" i="14" s="1"/>
  <c r="BC996" i="14"/>
  <c r="BE996" i="14" s="1"/>
  <c r="BB996" i="14"/>
  <c r="BD996" i="14" s="1"/>
  <c r="BC995" i="14"/>
  <c r="BE995" i="14" s="1"/>
  <c r="BB995" i="14"/>
  <c r="BD995" i="14" s="1"/>
  <c r="BC994" i="14"/>
  <c r="BE994" i="14" s="1"/>
  <c r="BB994" i="14"/>
  <c r="BD994" i="14" s="1"/>
  <c r="BC993" i="14"/>
  <c r="BE993" i="14" s="1"/>
  <c r="BB993" i="14"/>
  <c r="BD993" i="14" s="1"/>
  <c r="BC992" i="14"/>
  <c r="BE992" i="14" s="1"/>
  <c r="BB992" i="14"/>
  <c r="BD992" i="14" s="1"/>
  <c r="BC991" i="14"/>
  <c r="BE991" i="14" s="1"/>
  <c r="BB991" i="14"/>
  <c r="BD991" i="14" s="1"/>
  <c r="BC990" i="14"/>
  <c r="BE990" i="14" s="1"/>
  <c r="BB990" i="14"/>
  <c r="BD990" i="14" s="1"/>
  <c r="BC989" i="14"/>
  <c r="BE989" i="14" s="1"/>
  <c r="BB989" i="14"/>
  <c r="BD989" i="14" s="1"/>
  <c r="BC988" i="14"/>
  <c r="BE988" i="14" s="1"/>
  <c r="BB988" i="14"/>
  <c r="BD988" i="14" s="1"/>
  <c r="BC987" i="14"/>
  <c r="BE987" i="14" s="1"/>
  <c r="BB987" i="14"/>
  <c r="BD987" i="14" s="1"/>
  <c r="BC986" i="14"/>
  <c r="BE986" i="14" s="1"/>
  <c r="BB986" i="14"/>
  <c r="BD986" i="14" s="1"/>
  <c r="BC985" i="14"/>
  <c r="BE985" i="14" s="1"/>
  <c r="BB985" i="14"/>
  <c r="BD985" i="14" s="1"/>
  <c r="BC984" i="14"/>
  <c r="BE984" i="14" s="1"/>
  <c r="BB984" i="14"/>
  <c r="BD984" i="14" s="1"/>
  <c r="BC983" i="14"/>
  <c r="BE983" i="14" s="1"/>
  <c r="BB983" i="14"/>
  <c r="BD983" i="14" s="1"/>
  <c r="BC982" i="14"/>
  <c r="BE982" i="14" s="1"/>
  <c r="BB982" i="14"/>
  <c r="BD982" i="14" s="1"/>
  <c r="BC981" i="14"/>
  <c r="BE981" i="14" s="1"/>
  <c r="BB981" i="14"/>
  <c r="BD981" i="14" s="1"/>
  <c r="BC980" i="14"/>
  <c r="BE980" i="14" s="1"/>
  <c r="BB980" i="14"/>
  <c r="BD980" i="14" s="1"/>
  <c r="BC979" i="14"/>
  <c r="BE979" i="14" s="1"/>
  <c r="BB979" i="14"/>
  <c r="BD979" i="14" s="1"/>
  <c r="BC978" i="14"/>
  <c r="BE978" i="14" s="1"/>
  <c r="BB978" i="14"/>
  <c r="BD978" i="14" s="1"/>
  <c r="BC977" i="14"/>
  <c r="BE977" i="14" s="1"/>
  <c r="BB977" i="14"/>
  <c r="BD977" i="14" s="1"/>
  <c r="BC976" i="14"/>
  <c r="BE976" i="14" s="1"/>
  <c r="BB976" i="14"/>
  <c r="BD976" i="14" s="1"/>
  <c r="BC975" i="14"/>
  <c r="BE975" i="14" s="1"/>
  <c r="BB975" i="14"/>
  <c r="BD975" i="14" s="1"/>
  <c r="BC974" i="14"/>
  <c r="BE974" i="14" s="1"/>
  <c r="BB974" i="14"/>
  <c r="BD974" i="14" s="1"/>
  <c r="BC973" i="14"/>
  <c r="BE973" i="14" s="1"/>
  <c r="BB973" i="14"/>
  <c r="BD973" i="14" s="1"/>
  <c r="BC972" i="14"/>
  <c r="BE972" i="14" s="1"/>
  <c r="BB972" i="14"/>
  <c r="BD972" i="14" s="1"/>
  <c r="BC971" i="14"/>
  <c r="BE971" i="14" s="1"/>
  <c r="BB971" i="14"/>
  <c r="BD971" i="14" s="1"/>
  <c r="BC970" i="14"/>
  <c r="BE970" i="14" s="1"/>
  <c r="BB970" i="14"/>
  <c r="BD970" i="14" s="1"/>
  <c r="BC969" i="14"/>
  <c r="BE969" i="14" s="1"/>
  <c r="BB969" i="14"/>
  <c r="BD969" i="14" s="1"/>
  <c r="BC968" i="14"/>
  <c r="BE968" i="14" s="1"/>
  <c r="BB968" i="14"/>
  <c r="BD968" i="14" s="1"/>
  <c r="BC967" i="14"/>
  <c r="BE967" i="14" s="1"/>
  <c r="BB967" i="14"/>
  <c r="BD967" i="14" s="1"/>
  <c r="BC966" i="14"/>
  <c r="BE966" i="14" s="1"/>
  <c r="BB966" i="14"/>
  <c r="BD966" i="14" s="1"/>
  <c r="BC965" i="14"/>
  <c r="BE965" i="14" s="1"/>
  <c r="BB965" i="14"/>
  <c r="BD965" i="14" s="1"/>
  <c r="BC964" i="14"/>
  <c r="BE964" i="14" s="1"/>
  <c r="BB964" i="14"/>
  <c r="BD964" i="14" s="1"/>
  <c r="BC963" i="14"/>
  <c r="BE963" i="14" s="1"/>
  <c r="BB963" i="14"/>
  <c r="BD963" i="14" s="1"/>
  <c r="BC962" i="14"/>
  <c r="BE962" i="14" s="1"/>
  <c r="BB962" i="14"/>
  <c r="BD962" i="14" s="1"/>
  <c r="BC961" i="14"/>
  <c r="BE961" i="14" s="1"/>
  <c r="BB961" i="14"/>
  <c r="BD961" i="14" s="1"/>
  <c r="BC960" i="14"/>
  <c r="BE960" i="14" s="1"/>
  <c r="BB960" i="14"/>
  <c r="BD960" i="14" s="1"/>
  <c r="BC959" i="14"/>
  <c r="BE959" i="14" s="1"/>
  <c r="BB959" i="14"/>
  <c r="BD959" i="14" s="1"/>
  <c r="BC958" i="14"/>
  <c r="BE958" i="14" s="1"/>
  <c r="BB958" i="14"/>
  <c r="BD958" i="14" s="1"/>
  <c r="BC957" i="14"/>
  <c r="BE957" i="14" s="1"/>
  <c r="BB957" i="14"/>
  <c r="BD957" i="14" s="1"/>
  <c r="BC956" i="14"/>
  <c r="BE956" i="14" s="1"/>
  <c r="BB956" i="14"/>
  <c r="BD956" i="14" s="1"/>
  <c r="BC955" i="14"/>
  <c r="BE955" i="14" s="1"/>
  <c r="BB955" i="14"/>
  <c r="BD955" i="14" s="1"/>
  <c r="BC954" i="14"/>
  <c r="BE954" i="14" s="1"/>
  <c r="BB954" i="14"/>
  <c r="BD954" i="14" s="1"/>
  <c r="BC953" i="14"/>
  <c r="BE953" i="14" s="1"/>
  <c r="BB953" i="14"/>
  <c r="BD953" i="14" s="1"/>
  <c r="BC952" i="14"/>
  <c r="BE952" i="14" s="1"/>
  <c r="BB952" i="14"/>
  <c r="BD952" i="14" s="1"/>
  <c r="BC951" i="14"/>
  <c r="BE951" i="14" s="1"/>
  <c r="BB951" i="14"/>
  <c r="BD951" i="14" s="1"/>
  <c r="BC950" i="14"/>
  <c r="BE950" i="14" s="1"/>
  <c r="BB950" i="14"/>
  <c r="BD950" i="14" s="1"/>
  <c r="BC949" i="14"/>
  <c r="BE949" i="14" s="1"/>
  <c r="BB949" i="14"/>
  <c r="BD949" i="14" s="1"/>
  <c r="BC948" i="14"/>
  <c r="BE948" i="14" s="1"/>
  <c r="BB948" i="14"/>
  <c r="BD948" i="14" s="1"/>
  <c r="BC947" i="14"/>
  <c r="BE947" i="14" s="1"/>
  <c r="BB947" i="14"/>
  <c r="BD947" i="14" s="1"/>
  <c r="BC946" i="14"/>
  <c r="BE946" i="14" s="1"/>
  <c r="BB946" i="14"/>
  <c r="BD946" i="14" s="1"/>
  <c r="BC945" i="14"/>
  <c r="BE945" i="14" s="1"/>
  <c r="BB945" i="14"/>
  <c r="BD945" i="14" s="1"/>
  <c r="BC944" i="14"/>
  <c r="BE944" i="14" s="1"/>
  <c r="BB944" i="14"/>
  <c r="BD944" i="14" s="1"/>
  <c r="BC943" i="14"/>
  <c r="BE943" i="14" s="1"/>
  <c r="BB943" i="14"/>
  <c r="BD943" i="14" s="1"/>
  <c r="BC942" i="14"/>
  <c r="BE942" i="14" s="1"/>
  <c r="BB942" i="14"/>
  <c r="BD942" i="14" s="1"/>
  <c r="BC941" i="14"/>
  <c r="BE941" i="14" s="1"/>
  <c r="BB941" i="14"/>
  <c r="BD941" i="14" s="1"/>
  <c r="BC940" i="14"/>
  <c r="BE940" i="14" s="1"/>
  <c r="BB940" i="14"/>
  <c r="BD940" i="14" s="1"/>
  <c r="BC939" i="14"/>
  <c r="BE939" i="14" s="1"/>
  <c r="BB939" i="14"/>
  <c r="BD939" i="14" s="1"/>
  <c r="BC938" i="14"/>
  <c r="BE938" i="14" s="1"/>
  <c r="BB938" i="14"/>
  <c r="BD938" i="14" s="1"/>
  <c r="BC937" i="14"/>
  <c r="BE937" i="14" s="1"/>
  <c r="BB937" i="14"/>
  <c r="BD937" i="14" s="1"/>
  <c r="BC936" i="14"/>
  <c r="BE936" i="14" s="1"/>
  <c r="BB936" i="14"/>
  <c r="BD936" i="14" s="1"/>
  <c r="BC935" i="14"/>
  <c r="BE935" i="14" s="1"/>
  <c r="BB935" i="14"/>
  <c r="BD935" i="14" s="1"/>
  <c r="BC934" i="14"/>
  <c r="BE934" i="14" s="1"/>
  <c r="BB934" i="14"/>
  <c r="BD934" i="14" s="1"/>
  <c r="BC933" i="14"/>
  <c r="BE933" i="14" s="1"/>
  <c r="BB933" i="14"/>
  <c r="BD933" i="14" s="1"/>
  <c r="BC932" i="14"/>
  <c r="BE932" i="14" s="1"/>
  <c r="BB932" i="14"/>
  <c r="BD932" i="14" s="1"/>
  <c r="BC931" i="14"/>
  <c r="BE931" i="14" s="1"/>
  <c r="BB931" i="14"/>
  <c r="BD931" i="14" s="1"/>
  <c r="BC930" i="14"/>
  <c r="BE930" i="14" s="1"/>
  <c r="BB930" i="14"/>
  <c r="BD930" i="14" s="1"/>
  <c r="BC929" i="14"/>
  <c r="BE929" i="14" s="1"/>
  <c r="BB929" i="14"/>
  <c r="BD929" i="14" s="1"/>
  <c r="BC928" i="14"/>
  <c r="BE928" i="14" s="1"/>
  <c r="BB928" i="14"/>
  <c r="BD928" i="14" s="1"/>
  <c r="BC927" i="14"/>
  <c r="BE927" i="14" s="1"/>
  <c r="BB927" i="14"/>
  <c r="BD927" i="14" s="1"/>
  <c r="BC926" i="14"/>
  <c r="BE926" i="14" s="1"/>
  <c r="BB926" i="14"/>
  <c r="BD926" i="14" s="1"/>
  <c r="BC925" i="14"/>
  <c r="BE925" i="14" s="1"/>
  <c r="BB925" i="14"/>
  <c r="BD925" i="14" s="1"/>
  <c r="BC924" i="14"/>
  <c r="BE924" i="14" s="1"/>
  <c r="BB924" i="14"/>
  <c r="BD924" i="14" s="1"/>
  <c r="BC923" i="14"/>
  <c r="BE923" i="14" s="1"/>
  <c r="BB923" i="14"/>
  <c r="BD923" i="14" s="1"/>
  <c r="BC922" i="14"/>
  <c r="BE922" i="14" s="1"/>
  <c r="BB922" i="14"/>
  <c r="BD922" i="14" s="1"/>
  <c r="BC921" i="14"/>
  <c r="BE921" i="14" s="1"/>
  <c r="BB921" i="14"/>
  <c r="BD921" i="14" s="1"/>
  <c r="BC920" i="14"/>
  <c r="BE920" i="14" s="1"/>
  <c r="BB920" i="14"/>
  <c r="BD920" i="14" s="1"/>
  <c r="BC919" i="14"/>
  <c r="BE919" i="14" s="1"/>
  <c r="BB919" i="14"/>
  <c r="BD919" i="14" s="1"/>
  <c r="BC918" i="14"/>
  <c r="BE918" i="14" s="1"/>
  <c r="BB918" i="14"/>
  <c r="BD918" i="14" s="1"/>
  <c r="BC917" i="14"/>
  <c r="BE917" i="14" s="1"/>
  <c r="BB917" i="14"/>
  <c r="BD917" i="14" s="1"/>
  <c r="BC916" i="14"/>
  <c r="BE916" i="14" s="1"/>
  <c r="BB916" i="14"/>
  <c r="BD916" i="14" s="1"/>
  <c r="BC915" i="14"/>
  <c r="BE915" i="14" s="1"/>
  <c r="BB915" i="14"/>
  <c r="BD915" i="14" s="1"/>
  <c r="BC914" i="14"/>
  <c r="BE914" i="14" s="1"/>
  <c r="BB914" i="14"/>
  <c r="BD914" i="14" s="1"/>
  <c r="BC913" i="14"/>
  <c r="BE913" i="14" s="1"/>
  <c r="BB913" i="14"/>
  <c r="BD913" i="14" s="1"/>
  <c r="BC912" i="14"/>
  <c r="BE912" i="14" s="1"/>
  <c r="BB912" i="14"/>
  <c r="BD912" i="14" s="1"/>
  <c r="BC911" i="14"/>
  <c r="BE911" i="14" s="1"/>
  <c r="BB911" i="14"/>
  <c r="BD911" i="14" s="1"/>
  <c r="BC910" i="14"/>
  <c r="BE910" i="14" s="1"/>
  <c r="BB910" i="14"/>
  <c r="BD910" i="14" s="1"/>
  <c r="BC909" i="14"/>
  <c r="BE909" i="14" s="1"/>
  <c r="BB909" i="14"/>
  <c r="BD909" i="14" s="1"/>
  <c r="BC908" i="14"/>
  <c r="BE908" i="14" s="1"/>
  <c r="BB908" i="14"/>
  <c r="BD908" i="14" s="1"/>
  <c r="BC907" i="14"/>
  <c r="BE907" i="14" s="1"/>
  <c r="BB907" i="14"/>
  <c r="BD907" i="14" s="1"/>
  <c r="BC906" i="14"/>
  <c r="BE906" i="14" s="1"/>
  <c r="BB906" i="14"/>
  <c r="BD906" i="14" s="1"/>
  <c r="BC905" i="14"/>
  <c r="BE905" i="14" s="1"/>
  <c r="BB905" i="14"/>
  <c r="BD905" i="14" s="1"/>
  <c r="BC904" i="14"/>
  <c r="BE904" i="14" s="1"/>
  <c r="BB904" i="14"/>
  <c r="BD904" i="14" s="1"/>
  <c r="BC903" i="14"/>
  <c r="BE903" i="14" s="1"/>
  <c r="BB903" i="14"/>
  <c r="BD903" i="14" s="1"/>
  <c r="BC902" i="14"/>
  <c r="BE902" i="14" s="1"/>
  <c r="BB902" i="14"/>
  <c r="BD902" i="14" s="1"/>
  <c r="BC901" i="14"/>
  <c r="BE901" i="14" s="1"/>
  <c r="BB901" i="14"/>
  <c r="BD901" i="14" s="1"/>
  <c r="BC900" i="14"/>
  <c r="BE900" i="14" s="1"/>
  <c r="BB900" i="14"/>
  <c r="BD900" i="14" s="1"/>
  <c r="BC899" i="14"/>
  <c r="BE899" i="14" s="1"/>
  <c r="BB899" i="14"/>
  <c r="BD899" i="14" s="1"/>
  <c r="BC898" i="14"/>
  <c r="BE898" i="14" s="1"/>
  <c r="BB898" i="14"/>
  <c r="BD898" i="14" s="1"/>
  <c r="BC897" i="14"/>
  <c r="BE897" i="14" s="1"/>
  <c r="BB897" i="14"/>
  <c r="BD897" i="14" s="1"/>
  <c r="BC896" i="14"/>
  <c r="BE896" i="14" s="1"/>
  <c r="BB896" i="14"/>
  <c r="BD896" i="14" s="1"/>
  <c r="BC895" i="14"/>
  <c r="BE895" i="14" s="1"/>
  <c r="BB895" i="14"/>
  <c r="BD895" i="14" s="1"/>
  <c r="BC894" i="14"/>
  <c r="BE894" i="14" s="1"/>
  <c r="BB894" i="14"/>
  <c r="BD894" i="14" s="1"/>
  <c r="BC893" i="14"/>
  <c r="BE893" i="14" s="1"/>
  <c r="BB893" i="14"/>
  <c r="BD893" i="14" s="1"/>
  <c r="BC892" i="14"/>
  <c r="BE892" i="14" s="1"/>
  <c r="BB892" i="14"/>
  <c r="BD892" i="14" s="1"/>
  <c r="BC891" i="14"/>
  <c r="BE891" i="14" s="1"/>
  <c r="BB891" i="14"/>
  <c r="BD891" i="14" s="1"/>
  <c r="BC890" i="14"/>
  <c r="BE890" i="14" s="1"/>
  <c r="BB890" i="14"/>
  <c r="BD890" i="14" s="1"/>
  <c r="BC889" i="14"/>
  <c r="BE889" i="14" s="1"/>
  <c r="BB889" i="14"/>
  <c r="BD889" i="14" s="1"/>
  <c r="BC888" i="14"/>
  <c r="BE888" i="14" s="1"/>
  <c r="BB888" i="14"/>
  <c r="BD888" i="14" s="1"/>
  <c r="BC887" i="14"/>
  <c r="BE887" i="14" s="1"/>
  <c r="BB887" i="14"/>
  <c r="BD887" i="14" s="1"/>
  <c r="BC886" i="14"/>
  <c r="BE886" i="14" s="1"/>
  <c r="BB886" i="14"/>
  <c r="BD886" i="14" s="1"/>
  <c r="BC885" i="14"/>
  <c r="BE885" i="14" s="1"/>
  <c r="BB885" i="14"/>
  <c r="BD885" i="14" s="1"/>
  <c r="BC884" i="14"/>
  <c r="BE884" i="14" s="1"/>
  <c r="BB884" i="14"/>
  <c r="BD884" i="14" s="1"/>
  <c r="BC883" i="14"/>
  <c r="BE883" i="14" s="1"/>
  <c r="BB883" i="14"/>
  <c r="BD883" i="14" s="1"/>
  <c r="BC882" i="14"/>
  <c r="BE882" i="14" s="1"/>
  <c r="BB882" i="14"/>
  <c r="BD882" i="14" s="1"/>
  <c r="BC881" i="14"/>
  <c r="BE881" i="14" s="1"/>
  <c r="BB881" i="14"/>
  <c r="BD881" i="14" s="1"/>
  <c r="BC880" i="14"/>
  <c r="BE880" i="14" s="1"/>
  <c r="BB880" i="14"/>
  <c r="BD880" i="14" s="1"/>
  <c r="BC879" i="14"/>
  <c r="BE879" i="14" s="1"/>
  <c r="BB879" i="14"/>
  <c r="BD879" i="14" s="1"/>
  <c r="BC878" i="14"/>
  <c r="BE878" i="14" s="1"/>
  <c r="BB878" i="14"/>
  <c r="BD878" i="14" s="1"/>
  <c r="BC877" i="14"/>
  <c r="BE877" i="14" s="1"/>
  <c r="BB877" i="14"/>
  <c r="BD877" i="14" s="1"/>
  <c r="BC876" i="14"/>
  <c r="BE876" i="14" s="1"/>
  <c r="BB876" i="14"/>
  <c r="BD876" i="14" s="1"/>
  <c r="BC875" i="14"/>
  <c r="BE875" i="14" s="1"/>
  <c r="BB875" i="14"/>
  <c r="BD875" i="14" s="1"/>
  <c r="BC874" i="14"/>
  <c r="BE874" i="14" s="1"/>
  <c r="BB874" i="14"/>
  <c r="BD874" i="14" s="1"/>
  <c r="BC873" i="14"/>
  <c r="BE873" i="14" s="1"/>
  <c r="BB873" i="14"/>
  <c r="BD873" i="14" s="1"/>
  <c r="BC872" i="14"/>
  <c r="BE872" i="14" s="1"/>
  <c r="BB872" i="14"/>
  <c r="BD872" i="14" s="1"/>
  <c r="BC871" i="14"/>
  <c r="BE871" i="14" s="1"/>
  <c r="BB871" i="14"/>
  <c r="BD871" i="14" s="1"/>
  <c r="BC870" i="14"/>
  <c r="BE870" i="14" s="1"/>
  <c r="BB870" i="14"/>
  <c r="BD870" i="14" s="1"/>
  <c r="BC869" i="14"/>
  <c r="BE869" i="14" s="1"/>
  <c r="BB869" i="14"/>
  <c r="BD869" i="14" s="1"/>
  <c r="BC868" i="14"/>
  <c r="BE868" i="14" s="1"/>
  <c r="BB868" i="14"/>
  <c r="BD868" i="14" s="1"/>
  <c r="BC867" i="14"/>
  <c r="BE867" i="14" s="1"/>
  <c r="BB867" i="14"/>
  <c r="BD867" i="14" s="1"/>
  <c r="BC866" i="14"/>
  <c r="BE866" i="14" s="1"/>
  <c r="BB866" i="14"/>
  <c r="BD866" i="14" s="1"/>
  <c r="BC865" i="14"/>
  <c r="BE865" i="14" s="1"/>
  <c r="BB865" i="14"/>
  <c r="BD865" i="14" s="1"/>
  <c r="BC864" i="14"/>
  <c r="BE864" i="14" s="1"/>
  <c r="BB864" i="14"/>
  <c r="BD864" i="14" s="1"/>
  <c r="BC863" i="14"/>
  <c r="BE863" i="14" s="1"/>
  <c r="BB863" i="14"/>
  <c r="BD863" i="14" s="1"/>
  <c r="BC862" i="14"/>
  <c r="BE862" i="14" s="1"/>
  <c r="BB862" i="14"/>
  <c r="BD862" i="14" s="1"/>
  <c r="BC861" i="14"/>
  <c r="BE861" i="14" s="1"/>
  <c r="BB861" i="14"/>
  <c r="BD861" i="14" s="1"/>
  <c r="BC860" i="14"/>
  <c r="BE860" i="14" s="1"/>
  <c r="BB860" i="14"/>
  <c r="BD860" i="14" s="1"/>
  <c r="BC859" i="14"/>
  <c r="BE859" i="14" s="1"/>
  <c r="BB859" i="14"/>
  <c r="BD859" i="14" s="1"/>
  <c r="BC858" i="14"/>
  <c r="BE858" i="14" s="1"/>
  <c r="BB858" i="14"/>
  <c r="BD858" i="14" s="1"/>
  <c r="BC857" i="14"/>
  <c r="BE857" i="14" s="1"/>
  <c r="BB857" i="14"/>
  <c r="BD857" i="14" s="1"/>
  <c r="BC856" i="14"/>
  <c r="BE856" i="14" s="1"/>
  <c r="BB856" i="14"/>
  <c r="BD856" i="14" s="1"/>
  <c r="BC855" i="14"/>
  <c r="BE855" i="14" s="1"/>
  <c r="BB855" i="14"/>
  <c r="BD855" i="14" s="1"/>
  <c r="BC854" i="14"/>
  <c r="BE854" i="14" s="1"/>
  <c r="BB854" i="14"/>
  <c r="BD854" i="14" s="1"/>
  <c r="BC853" i="14"/>
  <c r="BE853" i="14" s="1"/>
  <c r="BB853" i="14"/>
  <c r="BD853" i="14" s="1"/>
  <c r="BC852" i="14"/>
  <c r="BE852" i="14" s="1"/>
  <c r="BB852" i="14"/>
  <c r="BD852" i="14" s="1"/>
  <c r="BC851" i="14"/>
  <c r="BE851" i="14" s="1"/>
  <c r="BB851" i="14"/>
  <c r="BD851" i="14" s="1"/>
  <c r="BC850" i="14"/>
  <c r="BE850" i="14" s="1"/>
  <c r="BB850" i="14"/>
  <c r="BD850" i="14" s="1"/>
  <c r="BC849" i="14"/>
  <c r="BE849" i="14" s="1"/>
  <c r="BB849" i="14"/>
  <c r="BD849" i="14" s="1"/>
  <c r="BC848" i="14"/>
  <c r="BE848" i="14" s="1"/>
  <c r="BB848" i="14"/>
  <c r="BD848" i="14" s="1"/>
  <c r="BC847" i="14"/>
  <c r="BE847" i="14" s="1"/>
  <c r="BB847" i="14"/>
  <c r="BD847" i="14" s="1"/>
  <c r="BC846" i="14"/>
  <c r="BE846" i="14" s="1"/>
  <c r="BB846" i="14"/>
  <c r="BD846" i="14" s="1"/>
  <c r="BC845" i="14"/>
  <c r="BE845" i="14" s="1"/>
  <c r="BB845" i="14"/>
  <c r="BD845" i="14" s="1"/>
  <c r="BC844" i="14"/>
  <c r="BE844" i="14" s="1"/>
  <c r="BB844" i="14"/>
  <c r="BD844" i="14" s="1"/>
  <c r="BC843" i="14"/>
  <c r="BE843" i="14" s="1"/>
  <c r="BB843" i="14"/>
  <c r="BD843" i="14" s="1"/>
  <c r="BC842" i="14"/>
  <c r="BE842" i="14" s="1"/>
  <c r="BB842" i="14"/>
  <c r="BD842" i="14" s="1"/>
  <c r="BC841" i="14"/>
  <c r="BE841" i="14" s="1"/>
  <c r="BB841" i="14"/>
  <c r="BD841" i="14" s="1"/>
  <c r="BC840" i="14"/>
  <c r="BE840" i="14" s="1"/>
  <c r="BB840" i="14"/>
  <c r="BD840" i="14" s="1"/>
  <c r="BC839" i="14"/>
  <c r="BE839" i="14" s="1"/>
  <c r="BB839" i="14"/>
  <c r="BD839" i="14" s="1"/>
  <c r="BC838" i="14"/>
  <c r="BE838" i="14" s="1"/>
  <c r="BB838" i="14"/>
  <c r="BD838" i="14" s="1"/>
  <c r="BC837" i="14"/>
  <c r="BE837" i="14" s="1"/>
  <c r="BB837" i="14"/>
  <c r="BD837" i="14" s="1"/>
  <c r="BC836" i="14"/>
  <c r="BE836" i="14" s="1"/>
  <c r="BB836" i="14"/>
  <c r="BD836" i="14" s="1"/>
  <c r="BC835" i="14"/>
  <c r="BE835" i="14" s="1"/>
  <c r="BB835" i="14"/>
  <c r="BD835" i="14" s="1"/>
  <c r="BC834" i="14"/>
  <c r="BE834" i="14" s="1"/>
  <c r="BB834" i="14"/>
  <c r="BD834" i="14" s="1"/>
  <c r="BC833" i="14"/>
  <c r="BE833" i="14" s="1"/>
  <c r="BB833" i="14"/>
  <c r="BD833" i="14" s="1"/>
  <c r="BC832" i="14"/>
  <c r="BE832" i="14" s="1"/>
  <c r="BB832" i="14"/>
  <c r="BD832" i="14" s="1"/>
  <c r="BC831" i="14"/>
  <c r="BE831" i="14" s="1"/>
  <c r="BB831" i="14"/>
  <c r="BD831" i="14" s="1"/>
  <c r="BC830" i="14"/>
  <c r="BE830" i="14" s="1"/>
  <c r="BB830" i="14"/>
  <c r="BD830" i="14" s="1"/>
  <c r="BC829" i="14"/>
  <c r="BE829" i="14" s="1"/>
  <c r="BB829" i="14"/>
  <c r="BD829" i="14" s="1"/>
  <c r="BC828" i="14"/>
  <c r="BE828" i="14" s="1"/>
  <c r="BB828" i="14"/>
  <c r="BD828" i="14" s="1"/>
  <c r="BC827" i="14"/>
  <c r="BE827" i="14" s="1"/>
  <c r="BB827" i="14"/>
  <c r="BD827" i="14" s="1"/>
  <c r="BC826" i="14"/>
  <c r="BE826" i="14" s="1"/>
  <c r="BB826" i="14"/>
  <c r="BD826" i="14" s="1"/>
  <c r="BC825" i="14"/>
  <c r="BE825" i="14" s="1"/>
  <c r="BB825" i="14"/>
  <c r="BD825" i="14" s="1"/>
  <c r="BC824" i="14"/>
  <c r="BE824" i="14" s="1"/>
  <c r="BB824" i="14"/>
  <c r="BD824" i="14" s="1"/>
  <c r="BC823" i="14"/>
  <c r="BE823" i="14" s="1"/>
  <c r="BB823" i="14"/>
  <c r="BD823" i="14" s="1"/>
  <c r="BC822" i="14"/>
  <c r="BE822" i="14" s="1"/>
  <c r="BB822" i="14"/>
  <c r="BD822" i="14" s="1"/>
  <c r="BC821" i="14"/>
  <c r="BE821" i="14" s="1"/>
  <c r="BB821" i="14"/>
  <c r="BD821" i="14" s="1"/>
  <c r="BC820" i="14"/>
  <c r="BE820" i="14" s="1"/>
  <c r="BB820" i="14"/>
  <c r="BD820" i="14" s="1"/>
  <c r="BC819" i="14"/>
  <c r="BE819" i="14" s="1"/>
  <c r="BB819" i="14"/>
  <c r="BD819" i="14" s="1"/>
  <c r="BC818" i="14"/>
  <c r="BE818" i="14" s="1"/>
  <c r="BB818" i="14"/>
  <c r="BD818" i="14" s="1"/>
  <c r="BC817" i="14"/>
  <c r="BE817" i="14" s="1"/>
  <c r="BB817" i="14"/>
  <c r="BD817" i="14" s="1"/>
  <c r="BC816" i="14"/>
  <c r="BE816" i="14" s="1"/>
  <c r="BB816" i="14"/>
  <c r="BD816" i="14" s="1"/>
  <c r="BC815" i="14"/>
  <c r="BE815" i="14" s="1"/>
  <c r="BB815" i="14"/>
  <c r="BD815" i="14" s="1"/>
  <c r="BC814" i="14"/>
  <c r="BE814" i="14" s="1"/>
  <c r="BB814" i="14"/>
  <c r="BD814" i="14" s="1"/>
  <c r="BC813" i="14"/>
  <c r="BE813" i="14" s="1"/>
  <c r="BB813" i="14"/>
  <c r="BD813" i="14" s="1"/>
  <c r="BC812" i="14"/>
  <c r="BE812" i="14" s="1"/>
  <c r="BB812" i="14"/>
  <c r="BD812" i="14" s="1"/>
  <c r="BC811" i="14"/>
  <c r="BE811" i="14" s="1"/>
  <c r="BB811" i="14"/>
  <c r="BD811" i="14" s="1"/>
  <c r="BC810" i="14"/>
  <c r="BE810" i="14" s="1"/>
  <c r="BB810" i="14"/>
  <c r="BD810" i="14" s="1"/>
  <c r="BC809" i="14"/>
  <c r="BE809" i="14" s="1"/>
  <c r="BB809" i="14"/>
  <c r="BD809" i="14" s="1"/>
  <c r="BC808" i="14"/>
  <c r="BE808" i="14" s="1"/>
  <c r="BB808" i="14"/>
  <c r="BD808" i="14" s="1"/>
  <c r="BC807" i="14"/>
  <c r="BE807" i="14" s="1"/>
  <c r="BB807" i="14"/>
  <c r="BD807" i="14" s="1"/>
  <c r="BC806" i="14"/>
  <c r="BE806" i="14" s="1"/>
  <c r="BB806" i="14"/>
  <c r="BD806" i="14" s="1"/>
  <c r="BC805" i="14"/>
  <c r="BE805" i="14" s="1"/>
  <c r="BB805" i="14"/>
  <c r="BD805" i="14" s="1"/>
  <c r="BC804" i="14"/>
  <c r="BE804" i="14" s="1"/>
  <c r="BB804" i="14"/>
  <c r="BD804" i="14" s="1"/>
  <c r="BC803" i="14"/>
  <c r="BE803" i="14" s="1"/>
  <c r="BB803" i="14"/>
  <c r="BD803" i="14" s="1"/>
  <c r="BC802" i="14"/>
  <c r="BE802" i="14" s="1"/>
  <c r="BB802" i="14"/>
  <c r="BD802" i="14" s="1"/>
  <c r="BC801" i="14"/>
  <c r="BE801" i="14" s="1"/>
  <c r="BB801" i="14"/>
  <c r="BD801" i="14" s="1"/>
  <c r="BC800" i="14"/>
  <c r="BE800" i="14" s="1"/>
  <c r="BB800" i="14"/>
  <c r="BD800" i="14" s="1"/>
  <c r="BC799" i="14"/>
  <c r="BE799" i="14" s="1"/>
  <c r="BB799" i="14"/>
  <c r="BD799" i="14" s="1"/>
  <c r="BC798" i="14"/>
  <c r="BE798" i="14" s="1"/>
  <c r="BB798" i="14"/>
  <c r="BD798" i="14" s="1"/>
  <c r="BC797" i="14"/>
  <c r="BE797" i="14" s="1"/>
  <c r="BB797" i="14"/>
  <c r="BD797" i="14" s="1"/>
  <c r="BC796" i="14"/>
  <c r="BE796" i="14" s="1"/>
  <c r="BB796" i="14"/>
  <c r="BD796" i="14" s="1"/>
  <c r="BC795" i="14"/>
  <c r="BE795" i="14" s="1"/>
  <c r="BB795" i="14"/>
  <c r="BD795" i="14" s="1"/>
  <c r="BC794" i="14"/>
  <c r="BE794" i="14" s="1"/>
  <c r="BB794" i="14"/>
  <c r="BD794" i="14" s="1"/>
  <c r="BC793" i="14"/>
  <c r="BE793" i="14" s="1"/>
  <c r="BB793" i="14"/>
  <c r="BD793" i="14" s="1"/>
  <c r="BC792" i="14"/>
  <c r="BE792" i="14" s="1"/>
  <c r="BB792" i="14"/>
  <c r="BD792" i="14" s="1"/>
  <c r="BC791" i="14"/>
  <c r="BE791" i="14" s="1"/>
  <c r="BB791" i="14"/>
  <c r="BD791" i="14" s="1"/>
  <c r="BC790" i="14"/>
  <c r="BE790" i="14" s="1"/>
  <c r="BB790" i="14"/>
  <c r="BD790" i="14" s="1"/>
  <c r="BC789" i="14"/>
  <c r="BE789" i="14" s="1"/>
  <c r="BB789" i="14"/>
  <c r="BD789" i="14" s="1"/>
  <c r="BC788" i="14"/>
  <c r="BE788" i="14" s="1"/>
  <c r="BB788" i="14"/>
  <c r="BD788" i="14" s="1"/>
  <c r="BC787" i="14"/>
  <c r="BE787" i="14" s="1"/>
  <c r="BB787" i="14"/>
  <c r="BD787" i="14" s="1"/>
  <c r="BC786" i="14"/>
  <c r="BE786" i="14" s="1"/>
  <c r="BB786" i="14"/>
  <c r="BD786" i="14" s="1"/>
  <c r="BC785" i="14"/>
  <c r="BE785" i="14" s="1"/>
  <c r="BB785" i="14"/>
  <c r="BD785" i="14" s="1"/>
  <c r="BC784" i="14"/>
  <c r="BE784" i="14" s="1"/>
  <c r="BB784" i="14"/>
  <c r="BD784" i="14" s="1"/>
  <c r="BC783" i="14"/>
  <c r="BE783" i="14" s="1"/>
  <c r="BB783" i="14"/>
  <c r="BD783" i="14" s="1"/>
  <c r="BC782" i="14"/>
  <c r="BE782" i="14" s="1"/>
  <c r="BB782" i="14"/>
  <c r="BD782" i="14" s="1"/>
  <c r="BC781" i="14"/>
  <c r="BE781" i="14" s="1"/>
  <c r="BB781" i="14"/>
  <c r="BD781" i="14" s="1"/>
  <c r="BC780" i="14"/>
  <c r="BE780" i="14" s="1"/>
  <c r="BB780" i="14"/>
  <c r="BD780" i="14" s="1"/>
  <c r="BC779" i="14"/>
  <c r="BE779" i="14" s="1"/>
  <c r="BB779" i="14"/>
  <c r="BD779" i="14" s="1"/>
  <c r="BC778" i="14"/>
  <c r="BE778" i="14" s="1"/>
  <c r="BB778" i="14"/>
  <c r="BD778" i="14" s="1"/>
  <c r="BC777" i="14"/>
  <c r="BE777" i="14" s="1"/>
  <c r="BB777" i="14"/>
  <c r="BD777" i="14" s="1"/>
  <c r="BC776" i="14"/>
  <c r="BE776" i="14" s="1"/>
  <c r="BB776" i="14"/>
  <c r="BD776" i="14" s="1"/>
  <c r="BC775" i="14"/>
  <c r="BE775" i="14" s="1"/>
  <c r="BB775" i="14"/>
  <c r="BD775" i="14" s="1"/>
  <c r="BC774" i="14"/>
  <c r="BE774" i="14" s="1"/>
  <c r="BB774" i="14"/>
  <c r="BD774" i="14" s="1"/>
  <c r="BC773" i="14"/>
  <c r="BE773" i="14" s="1"/>
  <c r="BB773" i="14"/>
  <c r="BD773" i="14" s="1"/>
  <c r="BC772" i="14"/>
  <c r="BE772" i="14" s="1"/>
  <c r="BB772" i="14"/>
  <c r="BD772" i="14" s="1"/>
  <c r="BC771" i="14"/>
  <c r="BE771" i="14" s="1"/>
  <c r="BB771" i="14"/>
  <c r="BD771" i="14" s="1"/>
  <c r="BC770" i="14"/>
  <c r="BE770" i="14" s="1"/>
  <c r="BB770" i="14"/>
  <c r="BD770" i="14" s="1"/>
  <c r="BC769" i="14"/>
  <c r="BE769" i="14" s="1"/>
  <c r="BB769" i="14"/>
  <c r="BD769" i="14" s="1"/>
  <c r="BC768" i="14"/>
  <c r="BE768" i="14" s="1"/>
  <c r="BB768" i="14"/>
  <c r="BD768" i="14" s="1"/>
  <c r="BC767" i="14"/>
  <c r="BE767" i="14" s="1"/>
  <c r="BB767" i="14"/>
  <c r="BD767" i="14" s="1"/>
  <c r="BC766" i="14"/>
  <c r="BE766" i="14" s="1"/>
  <c r="BB766" i="14"/>
  <c r="BD766" i="14" s="1"/>
  <c r="BC765" i="14"/>
  <c r="BE765" i="14" s="1"/>
  <c r="BB765" i="14"/>
  <c r="BD765" i="14" s="1"/>
  <c r="BC764" i="14"/>
  <c r="BE764" i="14" s="1"/>
  <c r="BB764" i="14"/>
  <c r="BD764" i="14" s="1"/>
  <c r="BC763" i="14"/>
  <c r="BE763" i="14" s="1"/>
  <c r="BB763" i="14"/>
  <c r="BD763" i="14" s="1"/>
  <c r="BC762" i="14"/>
  <c r="BE762" i="14" s="1"/>
  <c r="BB762" i="14"/>
  <c r="BD762" i="14" s="1"/>
  <c r="BC761" i="14"/>
  <c r="BE761" i="14" s="1"/>
  <c r="BB761" i="14"/>
  <c r="BD761" i="14" s="1"/>
  <c r="BC760" i="14"/>
  <c r="BE760" i="14" s="1"/>
  <c r="BB760" i="14"/>
  <c r="BD760" i="14" s="1"/>
  <c r="BC759" i="14"/>
  <c r="BE759" i="14" s="1"/>
  <c r="BB759" i="14"/>
  <c r="BD759" i="14" s="1"/>
  <c r="BC758" i="14"/>
  <c r="BE758" i="14" s="1"/>
  <c r="BB758" i="14"/>
  <c r="BD758" i="14" s="1"/>
  <c r="BC757" i="14"/>
  <c r="BE757" i="14" s="1"/>
  <c r="BB757" i="14"/>
  <c r="BD757" i="14" s="1"/>
  <c r="BC756" i="14"/>
  <c r="BE756" i="14" s="1"/>
  <c r="BB756" i="14"/>
  <c r="BD756" i="14" s="1"/>
  <c r="BC755" i="14"/>
  <c r="BE755" i="14" s="1"/>
  <c r="BB755" i="14"/>
  <c r="BD755" i="14" s="1"/>
  <c r="BC754" i="14"/>
  <c r="BE754" i="14" s="1"/>
  <c r="BB754" i="14"/>
  <c r="BD754" i="14" s="1"/>
  <c r="BC753" i="14"/>
  <c r="BE753" i="14" s="1"/>
  <c r="BB753" i="14"/>
  <c r="BD753" i="14" s="1"/>
  <c r="BC752" i="14"/>
  <c r="BE752" i="14" s="1"/>
  <c r="BB752" i="14"/>
  <c r="BD752" i="14" s="1"/>
  <c r="BC751" i="14"/>
  <c r="BE751" i="14" s="1"/>
  <c r="BB751" i="14"/>
  <c r="BD751" i="14" s="1"/>
  <c r="BC750" i="14"/>
  <c r="BE750" i="14" s="1"/>
  <c r="BB750" i="14"/>
  <c r="BD750" i="14" s="1"/>
  <c r="BC749" i="14"/>
  <c r="BE749" i="14" s="1"/>
  <c r="BB749" i="14"/>
  <c r="BD749" i="14" s="1"/>
  <c r="BC748" i="14"/>
  <c r="BE748" i="14" s="1"/>
  <c r="BB748" i="14"/>
  <c r="BD748" i="14" s="1"/>
  <c r="BC747" i="14"/>
  <c r="BE747" i="14" s="1"/>
  <c r="BB747" i="14"/>
  <c r="BD747" i="14" s="1"/>
  <c r="BC746" i="14"/>
  <c r="BE746" i="14" s="1"/>
  <c r="BB746" i="14"/>
  <c r="BD746" i="14" s="1"/>
  <c r="BC745" i="14"/>
  <c r="BE745" i="14" s="1"/>
  <c r="BB745" i="14"/>
  <c r="BD745" i="14" s="1"/>
  <c r="BC744" i="14"/>
  <c r="BE744" i="14" s="1"/>
  <c r="BB744" i="14"/>
  <c r="BD744" i="14" s="1"/>
  <c r="BC743" i="14"/>
  <c r="BE743" i="14" s="1"/>
  <c r="BB743" i="14"/>
  <c r="BD743" i="14" s="1"/>
  <c r="BC742" i="14"/>
  <c r="BE742" i="14" s="1"/>
  <c r="BB742" i="14"/>
  <c r="BD742" i="14" s="1"/>
  <c r="BC741" i="14"/>
  <c r="BE741" i="14" s="1"/>
  <c r="BB741" i="14"/>
  <c r="BD741" i="14" s="1"/>
  <c r="BC740" i="14"/>
  <c r="BE740" i="14" s="1"/>
  <c r="BB740" i="14"/>
  <c r="BD740" i="14" s="1"/>
  <c r="BC739" i="14"/>
  <c r="BE739" i="14" s="1"/>
  <c r="BB739" i="14"/>
  <c r="BD739" i="14" s="1"/>
  <c r="BC738" i="14"/>
  <c r="BE738" i="14" s="1"/>
  <c r="BB738" i="14"/>
  <c r="BD738" i="14" s="1"/>
  <c r="BC737" i="14"/>
  <c r="BE737" i="14" s="1"/>
  <c r="BB737" i="14"/>
  <c r="BD737" i="14" s="1"/>
  <c r="BC736" i="14"/>
  <c r="BE736" i="14" s="1"/>
  <c r="BB736" i="14"/>
  <c r="BD736" i="14" s="1"/>
  <c r="BC735" i="14"/>
  <c r="BE735" i="14" s="1"/>
  <c r="BB735" i="14"/>
  <c r="BD735" i="14" s="1"/>
  <c r="BC734" i="14"/>
  <c r="BE734" i="14" s="1"/>
  <c r="BB734" i="14"/>
  <c r="BD734" i="14" s="1"/>
  <c r="BC733" i="14"/>
  <c r="BE733" i="14" s="1"/>
  <c r="BB733" i="14"/>
  <c r="BD733" i="14" s="1"/>
  <c r="BC732" i="14"/>
  <c r="BE732" i="14" s="1"/>
  <c r="BB732" i="14"/>
  <c r="BD732" i="14" s="1"/>
  <c r="BC731" i="14"/>
  <c r="BE731" i="14" s="1"/>
  <c r="BB731" i="14"/>
  <c r="BD731" i="14" s="1"/>
  <c r="BC730" i="14"/>
  <c r="BE730" i="14" s="1"/>
  <c r="BB730" i="14"/>
  <c r="BD730" i="14" s="1"/>
  <c r="BC729" i="14"/>
  <c r="BE729" i="14" s="1"/>
  <c r="BB729" i="14"/>
  <c r="BD729" i="14" s="1"/>
  <c r="BC728" i="14"/>
  <c r="BE728" i="14" s="1"/>
  <c r="BB728" i="14"/>
  <c r="BD728" i="14" s="1"/>
  <c r="BC727" i="14"/>
  <c r="BE727" i="14" s="1"/>
  <c r="BB727" i="14"/>
  <c r="BD727" i="14" s="1"/>
  <c r="BC726" i="14"/>
  <c r="BE726" i="14" s="1"/>
  <c r="BB726" i="14"/>
  <c r="BD726" i="14" s="1"/>
  <c r="BC725" i="14"/>
  <c r="BE725" i="14" s="1"/>
  <c r="BB725" i="14"/>
  <c r="BD725" i="14" s="1"/>
  <c r="BC724" i="14"/>
  <c r="BE724" i="14" s="1"/>
  <c r="BB724" i="14"/>
  <c r="BD724" i="14" s="1"/>
  <c r="BC723" i="14"/>
  <c r="BE723" i="14" s="1"/>
  <c r="BB723" i="14"/>
  <c r="BD723" i="14" s="1"/>
  <c r="BC722" i="14"/>
  <c r="BE722" i="14" s="1"/>
  <c r="BB722" i="14"/>
  <c r="BD722" i="14" s="1"/>
  <c r="BC721" i="14"/>
  <c r="BE721" i="14" s="1"/>
  <c r="BB721" i="14"/>
  <c r="BD721" i="14" s="1"/>
  <c r="BC720" i="14"/>
  <c r="BE720" i="14" s="1"/>
  <c r="BB720" i="14"/>
  <c r="BD720" i="14" s="1"/>
  <c r="BC719" i="14"/>
  <c r="BE719" i="14" s="1"/>
  <c r="BB719" i="14"/>
  <c r="BD719" i="14" s="1"/>
  <c r="BC718" i="14"/>
  <c r="BE718" i="14" s="1"/>
  <c r="BB718" i="14"/>
  <c r="BD718" i="14" s="1"/>
  <c r="BC717" i="14"/>
  <c r="BE717" i="14" s="1"/>
  <c r="BB717" i="14"/>
  <c r="BD717" i="14" s="1"/>
  <c r="BC716" i="14"/>
  <c r="BE716" i="14" s="1"/>
  <c r="BB716" i="14"/>
  <c r="BD716" i="14" s="1"/>
  <c r="BC715" i="14"/>
  <c r="BE715" i="14" s="1"/>
  <c r="BB715" i="14"/>
  <c r="BD715" i="14" s="1"/>
  <c r="BC714" i="14"/>
  <c r="BE714" i="14" s="1"/>
  <c r="BB714" i="14"/>
  <c r="BD714" i="14" s="1"/>
  <c r="BC713" i="14"/>
  <c r="BE713" i="14" s="1"/>
  <c r="BB713" i="14"/>
  <c r="BD713" i="14" s="1"/>
  <c r="BC712" i="14"/>
  <c r="BE712" i="14" s="1"/>
  <c r="BB712" i="14"/>
  <c r="BD712" i="14" s="1"/>
  <c r="BC711" i="14"/>
  <c r="BE711" i="14" s="1"/>
  <c r="BB711" i="14"/>
  <c r="BD711" i="14" s="1"/>
  <c r="BC710" i="14"/>
  <c r="BE710" i="14" s="1"/>
  <c r="BB710" i="14"/>
  <c r="BD710" i="14" s="1"/>
  <c r="BC709" i="14"/>
  <c r="BE709" i="14" s="1"/>
  <c r="BB709" i="14"/>
  <c r="BD709" i="14" s="1"/>
  <c r="BC708" i="14"/>
  <c r="BE708" i="14" s="1"/>
  <c r="BB708" i="14"/>
  <c r="BD708" i="14" s="1"/>
  <c r="BC707" i="14"/>
  <c r="BE707" i="14" s="1"/>
  <c r="BB707" i="14"/>
  <c r="BD707" i="14" s="1"/>
  <c r="BC706" i="14"/>
  <c r="BE706" i="14" s="1"/>
  <c r="BB706" i="14"/>
  <c r="BD706" i="14" s="1"/>
  <c r="BC705" i="14"/>
  <c r="BE705" i="14" s="1"/>
  <c r="BB705" i="14"/>
  <c r="BD705" i="14" s="1"/>
  <c r="BC704" i="14"/>
  <c r="BE704" i="14" s="1"/>
  <c r="BB704" i="14"/>
  <c r="BD704" i="14" s="1"/>
  <c r="BC703" i="14"/>
  <c r="BE703" i="14" s="1"/>
  <c r="BB703" i="14"/>
  <c r="BD703" i="14" s="1"/>
  <c r="BC702" i="14"/>
  <c r="BE702" i="14" s="1"/>
  <c r="BB702" i="14"/>
  <c r="BD702" i="14" s="1"/>
  <c r="BC701" i="14"/>
  <c r="BE701" i="14" s="1"/>
  <c r="BB701" i="14"/>
  <c r="BD701" i="14" s="1"/>
  <c r="BC700" i="14"/>
  <c r="BE700" i="14" s="1"/>
  <c r="BB700" i="14"/>
  <c r="BD700" i="14" s="1"/>
  <c r="BC699" i="14"/>
  <c r="BE699" i="14" s="1"/>
  <c r="BB699" i="14"/>
  <c r="BD699" i="14" s="1"/>
  <c r="BC698" i="14"/>
  <c r="BE698" i="14" s="1"/>
  <c r="BB698" i="14"/>
  <c r="BD698" i="14" s="1"/>
  <c r="BC697" i="14"/>
  <c r="BE697" i="14" s="1"/>
  <c r="BB697" i="14"/>
  <c r="BD697" i="14" s="1"/>
  <c r="BC696" i="14"/>
  <c r="BE696" i="14" s="1"/>
  <c r="BB696" i="14"/>
  <c r="BD696" i="14" s="1"/>
  <c r="BC695" i="14"/>
  <c r="BE695" i="14" s="1"/>
  <c r="BB695" i="14"/>
  <c r="BD695" i="14" s="1"/>
  <c r="BC694" i="14"/>
  <c r="BE694" i="14" s="1"/>
  <c r="BB694" i="14"/>
  <c r="BD694" i="14" s="1"/>
  <c r="BC693" i="14"/>
  <c r="BE693" i="14" s="1"/>
  <c r="BB693" i="14"/>
  <c r="BD693" i="14" s="1"/>
  <c r="BC692" i="14"/>
  <c r="BE692" i="14" s="1"/>
  <c r="BB692" i="14"/>
  <c r="BD692" i="14" s="1"/>
  <c r="BC691" i="14"/>
  <c r="BE691" i="14" s="1"/>
  <c r="BB691" i="14"/>
  <c r="BD691" i="14" s="1"/>
  <c r="BC690" i="14"/>
  <c r="BE690" i="14" s="1"/>
  <c r="BB690" i="14"/>
  <c r="BD690" i="14" s="1"/>
  <c r="BC689" i="14"/>
  <c r="BE689" i="14" s="1"/>
  <c r="BB689" i="14"/>
  <c r="BD689" i="14" s="1"/>
  <c r="BC688" i="14"/>
  <c r="BE688" i="14" s="1"/>
  <c r="BB688" i="14"/>
  <c r="BD688" i="14" s="1"/>
  <c r="BC687" i="14"/>
  <c r="BE687" i="14" s="1"/>
  <c r="BB687" i="14"/>
  <c r="BD687" i="14" s="1"/>
  <c r="BC686" i="14"/>
  <c r="BE686" i="14" s="1"/>
  <c r="BB686" i="14"/>
  <c r="BD686" i="14" s="1"/>
  <c r="BC685" i="14"/>
  <c r="BE685" i="14" s="1"/>
  <c r="BB685" i="14"/>
  <c r="BD685" i="14" s="1"/>
  <c r="BC684" i="14"/>
  <c r="BE684" i="14" s="1"/>
  <c r="BB684" i="14"/>
  <c r="BD684" i="14" s="1"/>
  <c r="BC683" i="14"/>
  <c r="BE683" i="14" s="1"/>
  <c r="BB683" i="14"/>
  <c r="BD683" i="14" s="1"/>
  <c r="BC682" i="14"/>
  <c r="BE682" i="14" s="1"/>
  <c r="BB682" i="14"/>
  <c r="BD682" i="14" s="1"/>
  <c r="BC681" i="14"/>
  <c r="BE681" i="14" s="1"/>
  <c r="BB681" i="14"/>
  <c r="BD681" i="14" s="1"/>
  <c r="BC680" i="14"/>
  <c r="BE680" i="14" s="1"/>
  <c r="BB680" i="14"/>
  <c r="BD680" i="14" s="1"/>
  <c r="BC679" i="14"/>
  <c r="BE679" i="14" s="1"/>
  <c r="BB679" i="14"/>
  <c r="BD679" i="14" s="1"/>
  <c r="BC678" i="14"/>
  <c r="BE678" i="14" s="1"/>
  <c r="BB678" i="14"/>
  <c r="BD678" i="14" s="1"/>
  <c r="BC677" i="14"/>
  <c r="BE677" i="14" s="1"/>
  <c r="BB677" i="14"/>
  <c r="BD677" i="14" s="1"/>
  <c r="BC676" i="14"/>
  <c r="BE676" i="14" s="1"/>
  <c r="BB676" i="14"/>
  <c r="BD676" i="14" s="1"/>
  <c r="BC675" i="14"/>
  <c r="BE675" i="14" s="1"/>
  <c r="BB675" i="14"/>
  <c r="BD675" i="14" s="1"/>
  <c r="BC674" i="14"/>
  <c r="BE674" i="14" s="1"/>
  <c r="BB674" i="14"/>
  <c r="BD674" i="14" s="1"/>
  <c r="BC673" i="14"/>
  <c r="BE673" i="14" s="1"/>
  <c r="BB673" i="14"/>
  <c r="BD673" i="14" s="1"/>
  <c r="BC672" i="14"/>
  <c r="BE672" i="14" s="1"/>
  <c r="BB672" i="14"/>
  <c r="BD672" i="14" s="1"/>
  <c r="BC671" i="14"/>
  <c r="BE671" i="14" s="1"/>
  <c r="BB671" i="14"/>
  <c r="BD671" i="14" s="1"/>
  <c r="BC670" i="14"/>
  <c r="BE670" i="14" s="1"/>
  <c r="BB670" i="14"/>
  <c r="BD670" i="14" s="1"/>
  <c r="BC669" i="14"/>
  <c r="BE669" i="14" s="1"/>
  <c r="BB669" i="14"/>
  <c r="BD669" i="14" s="1"/>
  <c r="BC668" i="14"/>
  <c r="BE668" i="14" s="1"/>
  <c r="BB668" i="14"/>
  <c r="BD668" i="14" s="1"/>
  <c r="BC667" i="14"/>
  <c r="BE667" i="14" s="1"/>
  <c r="BB667" i="14"/>
  <c r="BD667" i="14" s="1"/>
  <c r="BC666" i="14"/>
  <c r="BE666" i="14" s="1"/>
  <c r="BB666" i="14"/>
  <c r="BD666" i="14" s="1"/>
  <c r="BC665" i="14"/>
  <c r="BE665" i="14" s="1"/>
  <c r="BB665" i="14"/>
  <c r="BD665" i="14" s="1"/>
  <c r="BC664" i="14"/>
  <c r="BE664" i="14" s="1"/>
  <c r="BB664" i="14"/>
  <c r="BD664" i="14" s="1"/>
  <c r="BC663" i="14"/>
  <c r="BE663" i="14" s="1"/>
  <c r="BB663" i="14"/>
  <c r="BD663" i="14" s="1"/>
  <c r="BC662" i="14"/>
  <c r="BE662" i="14" s="1"/>
  <c r="BB662" i="14"/>
  <c r="BD662" i="14" s="1"/>
  <c r="BC661" i="14"/>
  <c r="BE661" i="14" s="1"/>
  <c r="BB661" i="14"/>
  <c r="BD661" i="14" s="1"/>
  <c r="BC660" i="14"/>
  <c r="BE660" i="14" s="1"/>
  <c r="BB660" i="14"/>
  <c r="BD660" i="14" s="1"/>
  <c r="BC659" i="14"/>
  <c r="BE659" i="14" s="1"/>
  <c r="BB659" i="14"/>
  <c r="BD659" i="14" s="1"/>
  <c r="BC658" i="14"/>
  <c r="BE658" i="14" s="1"/>
  <c r="BB658" i="14"/>
  <c r="BD658" i="14" s="1"/>
  <c r="BC657" i="14"/>
  <c r="BE657" i="14" s="1"/>
  <c r="BB657" i="14"/>
  <c r="BD657" i="14" s="1"/>
  <c r="BC656" i="14"/>
  <c r="BE656" i="14" s="1"/>
  <c r="BB656" i="14"/>
  <c r="BD656" i="14" s="1"/>
  <c r="BC655" i="14"/>
  <c r="BE655" i="14" s="1"/>
  <c r="BB655" i="14"/>
  <c r="BD655" i="14" s="1"/>
  <c r="BC654" i="14"/>
  <c r="BE654" i="14" s="1"/>
  <c r="BB654" i="14"/>
  <c r="BD654" i="14" s="1"/>
  <c r="BC653" i="14"/>
  <c r="BE653" i="14" s="1"/>
  <c r="BB653" i="14"/>
  <c r="BD653" i="14" s="1"/>
  <c r="BC652" i="14"/>
  <c r="BE652" i="14" s="1"/>
  <c r="BB652" i="14"/>
  <c r="BD652" i="14" s="1"/>
  <c r="BC651" i="14"/>
  <c r="BE651" i="14" s="1"/>
  <c r="BB651" i="14"/>
  <c r="BD651" i="14" s="1"/>
  <c r="BC650" i="14"/>
  <c r="BE650" i="14" s="1"/>
  <c r="BB650" i="14"/>
  <c r="BD650" i="14" s="1"/>
  <c r="BC649" i="14"/>
  <c r="BE649" i="14" s="1"/>
  <c r="BB649" i="14"/>
  <c r="BD649" i="14" s="1"/>
  <c r="BC648" i="14"/>
  <c r="BE648" i="14" s="1"/>
  <c r="BB648" i="14"/>
  <c r="BD648" i="14" s="1"/>
  <c r="BC647" i="14"/>
  <c r="BE647" i="14" s="1"/>
  <c r="BB647" i="14"/>
  <c r="BD647" i="14" s="1"/>
  <c r="BC646" i="14"/>
  <c r="BE646" i="14" s="1"/>
  <c r="BB646" i="14"/>
  <c r="BD646" i="14" s="1"/>
  <c r="BC645" i="14"/>
  <c r="BE645" i="14" s="1"/>
  <c r="BB645" i="14"/>
  <c r="BD645" i="14" s="1"/>
  <c r="BC644" i="14"/>
  <c r="BE644" i="14" s="1"/>
  <c r="BB644" i="14"/>
  <c r="BD644" i="14" s="1"/>
  <c r="BC643" i="14"/>
  <c r="BE643" i="14" s="1"/>
  <c r="BB643" i="14"/>
  <c r="BD643" i="14" s="1"/>
  <c r="BC642" i="14"/>
  <c r="BE642" i="14" s="1"/>
  <c r="BB642" i="14"/>
  <c r="BD642" i="14" s="1"/>
  <c r="BC641" i="14"/>
  <c r="BE641" i="14" s="1"/>
  <c r="BB641" i="14"/>
  <c r="BD641" i="14" s="1"/>
  <c r="BC640" i="14"/>
  <c r="BE640" i="14" s="1"/>
  <c r="BB640" i="14"/>
  <c r="BD640" i="14" s="1"/>
  <c r="BC639" i="14"/>
  <c r="BE639" i="14" s="1"/>
  <c r="BB639" i="14"/>
  <c r="BD639" i="14" s="1"/>
  <c r="BC638" i="14"/>
  <c r="BE638" i="14" s="1"/>
  <c r="BB638" i="14"/>
  <c r="BD638" i="14" s="1"/>
  <c r="BC637" i="14"/>
  <c r="BE637" i="14" s="1"/>
  <c r="BB637" i="14"/>
  <c r="BD637" i="14" s="1"/>
  <c r="BC636" i="14"/>
  <c r="BE636" i="14" s="1"/>
  <c r="BB636" i="14"/>
  <c r="BD636" i="14" s="1"/>
  <c r="BC635" i="14"/>
  <c r="BE635" i="14" s="1"/>
  <c r="BB635" i="14"/>
  <c r="BD635" i="14" s="1"/>
  <c r="BC634" i="14"/>
  <c r="BE634" i="14" s="1"/>
  <c r="BB634" i="14"/>
  <c r="BD634" i="14" s="1"/>
  <c r="BC633" i="14"/>
  <c r="BE633" i="14" s="1"/>
  <c r="BB633" i="14"/>
  <c r="BD633" i="14" s="1"/>
  <c r="BC632" i="14"/>
  <c r="BE632" i="14" s="1"/>
  <c r="BB632" i="14"/>
  <c r="BD632" i="14" s="1"/>
  <c r="BC631" i="14"/>
  <c r="BE631" i="14" s="1"/>
  <c r="BB631" i="14"/>
  <c r="BD631" i="14" s="1"/>
  <c r="BC630" i="14"/>
  <c r="BE630" i="14" s="1"/>
  <c r="BB630" i="14"/>
  <c r="BD630" i="14" s="1"/>
  <c r="BC629" i="14"/>
  <c r="BE629" i="14" s="1"/>
  <c r="BB629" i="14"/>
  <c r="BD629" i="14" s="1"/>
  <c r="BC628" i="14"/>
  <c r="BE628" i="14" s="1"/>
  <c r="BB628" i="14"/>
  <c r="BD628" i="14" s="1"/>
  <c r="BC627" i="14"/>
  <c r="BE627" i="14" s="1"/>
  <c r="BB627" i="14"/>
  <c r="BD627" i="14" s="1"/>
  <c r="BC626" i="14"/>
  <c r="BE626" i="14" s="1"/>
  <c r="BB626" i="14"/>
  <c r="BD626" i="14" s="1"/>
  <c r="BC625" i="14"/>
  <c r="BE625" i="14" s="1"/>
  <c r="BB625" i="14"/>
  <c r="BD625" i="14" s="1"/>
  <c r="BC624" i="14"/>
  <c r="BE624" i="14" s="1"/>
  <c r="BB624" i="14"/>
  <c r="BD624" i="14" s="1"/>
  <c r="BC623" i="14"/>
  <c r="BE623" i="14" s="1"/>
  <c r="BB623" i="14"/>
  <c r="BD623" i="14" s="1"/>
  <c r="BC622" i="14"/>
  <c r="BE622" i="14" s="1"/>
  <c r="BB622" i="14"/>
  <c r="BD622" i="14" s="1"/>
  <c r="BC621" i="14"/>
  <c r="BE621" i="14" s="1"/>
  <c r="BB621" i="14"/>
  <c r="BD621" i="14" s="1"/>
  <c r="BC620" i="14"/>
  <c r="BE620" i="14" s="1"/>
  <c r="BB620" i="14"/>
  <c r="BD620" i="14" s="1"/>
  <c r="BC619" i="14"/>
  <c r="BE619" i="14" s="1"/>
  <c r="BB619" i="14"/>
  <c r="BD619" i="14" s="1"/>
  <c r="BC618" i="14"/>
  <c r="BE618" i="14" s="1"/>
  <c r="BB618" i="14"/>
  <c r="BD618" i="14" s="1"/>
  <c r="BC617" i="14"/>
  <c r="BE617" i="14" s="1"/>
  <c r="BB617" i="14"/>
  <c r="BD617" i="14" s="1"/>
  <c r="BC616" i="14"/>
  <c r="BE616" i="14" s="1"/>
  <c r="BB616" i="14"/>
  <c r="BD616" i="14" s="1"/>
  <c r="BC615" i="14"/>
  <c r="BE615" i="14" s="1"/>
  <c r="BB615" i="14"/>
  <c r="BD615" i="14" s="1"/>
  <c r="BC614" i="14"/>
  <c r="BE614" i="14" s="1"/>
  <c r="BB614" i="14"/>
  <c r="BD614" i="14" s="1"/>
  <c r="BC613" i="14"/>
  <c r="BE613" i="14" s="1"/>
  <c r="BB613" i="14"/>
  <c r="BD613" i="14" s="1"/>
  <c r="BC612" i="14"/>
  <c r="BE612" i="14" s="1"/>
  <c r="BB612" i="14"/>
  <c r="BD612" i="14" s="1"/>
  <c r="BC611" i="14"/>
  <c r="BE611" i="14" s="1"/>
  <c r="BB611" i="14"/>
  <c r="BD611" i="14" s="1"/>
  <c r="BC610" i="14"/>
  <c r="BE610" i="14" s="1"/>
  <c r="BB610" i="14"/>
  <c r="BD610" i="14" s="1"/>
  <c r="BC609" i="14"/>
  <c r="BE609" i="14" s="1"/>
  <c r="BB609" i="14"/>
  <c r="BD609" i="14" s="1"/>
  <c r="BC608" i="14"/>
  <c r="BE608" i="14" s="1"/>
  <c r="BB608" i="14"/>
  <c r="BD608" i="14" s="1"/>
  <c r="BC607" i="14"/>
  <c r="BE607" i="14" s="1"/>
  <c r="BB607" i="14"/>
  <c r="BD607" i="14" s="1"/>
  <c r="BC606" i="14"/>
  <c r="BE606" i="14" s="1"/>
  <c r="BB606" i="14"/>
  <c r="BD606" i="14" s="1"/>
  <c r="BC605" i="14"/>
  <c r="BE605" i="14" s="1"/>
  <c r="BB605" i="14"/>
  <c r="BD605" i="14" s="1"/>
  <c r="BC604" i="14"/>
  <c r="BE604" i="14" s="1"/>
  <c r="BB604" i="14"/>
  <c r="BD604" i="14" s="1"/>
  <c r="BC603" i="14"/>
  <c r="BE603" i="14" s="1"/>
  <c r="BB603" i="14"/>
  <c r="BD603" i="14" s="1"/>
  <c r="BC602" i="14"/>
  <c r="BE602" i="14" s="1"/>
  <c r="BB602" i="14"/>
  <c r="BD602" i="14" s="1"/>
  <c r="BC601" i="14"/>
  <c r="BE601" i="14" s="1"/>
  <c r="BB601" i="14"/>
  <c r="BD601" i="14" s="1"/>
  <c r="BC600" i="14"/>
  <c r="BE600" i="14" s="1"/>
  <c r="BB600" i="14"/>
  <c r="BD600" i="14" s="1"/>
  <c r="BC599" i="14"/>
  <c r="BE599" i="14" s="1"/>
  <c r="BB599" i="14"/>
  <c r="BD599" i="14" s="1"/>
  <c r="BC598" i="14"/>
  <c r="BE598" i="14" s="1"/>
  <c r="BB598" i="14"/>
  <c r="BD598" i="14" s="1"/>
  <c r="BC597" i="14"/>
  <c r="BE597" i="14" s="1"/>
  <c r="BB597" i="14"/>
  <c r="BD597" i="14" s="1"/>
  <c r="BC596" i="14"/>
  <c r="BE596" i="14" s="1"/>
  <c r="BB596" i="14"/>
  <c r="BD596" i="14" s="1"/>
  <c r="BC595" i="14"/>
  <c r="BE595" i="14" s="1"/>
  <c r="BB595" i="14"/>
  <c r="BD595" i="14" s="1"/>
  <c r="BC594" i="14"/>
  <c r="BE594" i="14" s="1"/>
  <c r="BB594" i="14"/>
  <c r="BD594" i="14" s="1"/>
  <c r="BC593" i="14"/>
  <c r="BE593" i="14" s="1"/>
  <c r="BB593" i="14"/>
  <c r="BD593" i="14" s="1"/>
  <c r="BC592" i="14"/>
  <c r="BE592" i="14" s="1"/>
  <c r="BB592" i="14"/>
  <c r="BD592" i="14" s="1"/>
  <c r="BC591" i="14"/>
  <c r="BE591" i="14" s="1"/>
  <c r="BB591" i="14"/>
  <c r="BD591" i="14" s="1"/>
  <c r="BC590" i="14"/>
  <c r="BE590" i="14" s="1"/>
  <c r="BB590" i="14"/>
  <c r="BD590" i="14" s="1"/>
  <c r="BC589" i="14"/>
  <c r="BE589" i="14" s="1"/>
  <c r="BB589" i="14"/>
  <c r="BD589" i="14" s="1"/>
  <c r="BC588" i="14"/>
  <c r="BE588" i="14" s="1"/>
  <c r="BB588" i="14"/>
  <c r="BD588" i="14" s="1"/>
  <c r="BC587" i="14"/>
  <c r="BE587" i="14" s="1"/>
  <c r="BB587" i="14"/>
  <c r="BD587" i="14" s="1"/>
  <c r="BC586" i="14"/>
  <c r="BE586" i="14" s="1"/>
  <c r="BB586" i="14"/>
  <c r="BD586" i="14" s="1"/>
  <c r="BC585" i="14"/>
  <c r="BE585" i="14" s="1"/>
  <c r="BB585" i="14"/>
  <c r="BD585" i="14" s="1"/>
  <c r="BC584" i="14"/>
  <c r="BE584" i="14" s="1"/>
  <c r="BB584" i="14"/>
  <c r="BD584" i="14" s="1"/>
  <c r="BC583" i="14"/>
  <c r="BE583" i="14" s="1"/>
  <c r="BB583" i="14"/>
  <c r="BD583" i="14" s="1"/>
  <c r="BC582" i="14"/>
  <c r="BE582" i="14" s="1"/>
  <c r="BB582" i="14"/>
  <c r="BD582" i="14" s="1"/>
  <c r="BC581" i="14"/>
  <c r="BE581" i="14" s="1"/>
  <c r="BB581" i="14"/>
  <c r="BD581" i="14" s="1"/>
  <c r="BC580" i="14"/>
  <c r="BE580" i="14" s="1"/>
  <c r="BB580" i="14"/>
  <c r="BD580" i="14" s="1"/>
  <c r="BC579" i="14"/>
  <c r="BE579" i="14" s="1"/>
  <c r="BB579" i="14"/>
  <c r="BD579" i="14" s="1"/>
  <c r="BC578" i="14"/>
  <c r="BE578" i="14" s="1"/>
  <c r="BB578" i="14"/>
  <c r="BD578" i="14" s="1"/>
  <c r="BC577" i="14"/>
  <c r="BE577" i="14" s="1"/>
  <c r="BB577" i="14"/>
  <c r="BD577" i="14" s="1"/>
  <c r="BC576" i="14"/>
  <c r="BE576" i="14" s="1"/>
  <c r="BB576" i="14"/>
  <c r="BD576" i="14" s="1"/>
  <c r="BC575" i="14"/>
  <c r="BE575" i="14" s="1"/>
  <c r="BB575" i="14"/>
  <c r="BD575" i="14" s="1"/>
  <c r="BC574" i="14"/>
  <c r="BE574" i="14" s="1"/>
  <c r="BB574" i="14"/>
  <c r="BD574" i="14" s="1"/>
  <c r="BC573" i="14"/>
  <c r="BE573" i="14" s="1"/>
  <c r="BB573" i="14"/>
  <c r="BD573" i="14" s="1"/>
  <c r="BC572" i="14"/>
  <c r="BE572" i="14" s="1"/>
  <c r="BB572" i="14"/>
  <c r="BD572" i="14" s="1"/>
  <c r="BC571" i="14"/>
  <c r="BE571" i="14" s="1"/>
  <c r="BB571" i="14"/>
  <c r="BD571" i="14" s="1"/>
  <c r="BC570" i="14"/>
  <c r="BE570" i="14" s="1"/>
  <c r="BB570" i="14"/>
  <c r="BD570" i="14" s="1"/>
  <c r="BC569" i="14"/>
  <c r="BE569" i="14" s="1"/>
  <c r="BB569" i="14"/>
  <c r="BD569" i="14" s="1"/>
  <c r="BC568" i="14"/>
  <c r="BE568" i="14" s="1"/>
  <c r="BB568" i="14"/>
  <c r="BD568" i="14" s="1"/>
  <c r="BC567" i="14"/>
  <c r="BE567" i="14" s="1"/>
  <c r="BB567" i="14"/>
  <c r="BD567" i="14" s="1"/>
  <c r="BC566" i="14"/>
  <c r="BE566" i="14" s="1"/>
  <c r="BB566" i="14"/>
  <c r="BD566" i="14" s="1"/>
  <c r="BC565" i="14"/>
  <c r="BE565" i="14" s="1"/>
  <c r="BB565" i="14"/>
  <c r="BD565" i="14" s="1"/>
  <c r="BC564" i="14"/>
  <c r="BE564" i="14" s="1"/>
  <c r="BB564" i="14"/>
  <c r="BD564" i="14" s="1"/>
  <c r="BC563" i="14"/>
  <c r="BE563" i="14" s="1"/>
  <c r="BB563" i="14"/>
  <c r="BD563" i="14" s="1"/>
  <c r="BC562" i="14"/>
  <c r="BE562" i="14" s="1"/>
  <c r="BB562" i="14"/>
  <c r="BD562" i="14" s="1"/>
  <c r="BC561" i="14"/>
  <c r="BE561" i="14" s="1"/>
  <c r="BB561" i="14"/>
  <c r="BD561" i="14" s="1"/>
  <c r="BC560" i="14"/>
  <c r="BE560" i="14" s="1"/>
  <c r="BB560" i="14"/>
  <c r="BD560" i="14" s="1"/>
  <c r="BC559" i="14"/>
  <c r="BE559" i="14" s="1"/>
  <c r="BB559" i="14"/>
  <c r="BD559" i="14" s="1"/>
  <c r="BC558" i="14"/>
  <c r="BE558" i="14" s="1"/>
  <c r="BB558" i="14"/>
  <c r="BD558" i="14" s="1"/>
  <c r="BC557" i="14"/>
  <c r="BE557" i="14" s="1"/>
  <c r="BB557" i="14"/>
  <c r="BD557" i="14" s="1"/>
  <c r="BC556" i="14"/>
  <c r="BE556" i="14" s="1"/>
  <c r="BB556" i="14"/>
  <c r="BD556" i="14" s="1"/>
  <c r="BC555" i="14"/>
  <c r="BE555" i="14" s="1"/>
  <c r="BB555" i="14"/>
  <c r="BD555" i="14" s="1"/>
  <c r="BC554" i="14"/>
  <c r="BE554" i="14" s="1"/>
  <c r="BB554" i="14"/>
  <c r="BD554" i="14" s="1"/>
  <c r="BC553" i="14"/>
  <c r="BE553" i="14" s="1"/>
  <c r="BB553" i="14"/>
  <c r="BD553" i="14" s="1"/>
  <c r="BC552" i="14"/>
  <c r="BE552" i="14" s="1"/>
  <c r="BB552" i="14"/>
  <c r="BD552" i="14" s="1"/>
  <c r="BC551" i="14"/>
  <c r="BE551" i="14" s="1"/>
  <c r="BB551" i="14"/>
  <c r="BD551" i="14" s="1"/>
  <c r="BC550" i="14"/>
  <c r="BE550" i="14" s="1"/>
  <c r="BB550" i="14"/>
  <c r="BD550" i="14" s="1"/>
  <c r="BC549" i="14"/>
  <c r="BE549" i="14" s="1"/>
  <c r="BB549" i="14"/>
  <c r="BD549" i="14" s="1"/>
  <c r="BC548" i="14"/>
  <c r="BE548" i="14" s="1"/>
  <c r="BB548" i="14"/>
  <c r="BD548" i="14" s="1"/>
  <c r="BC547" i="14"/>
  <c r="BE547" i="14" s="1"/>
  <c r="BB547" i="14"/>
  <c r="BD547" i="14" s="1"/>
  <c r="BC546" i="14"/>
  <c r="BE546" i="14" s="1"/>
  <c r="BB546" i="14"/>
  <c r="BD546" i="14" s="1"/>
  <c r="BC545" i="14"/>
  <c r="BE545" i="14" s="1"/>
  <c r="BB545" i="14"/>
  <c r="BD545" i="14" s="1"/>
  <c r="BC544" i="14"/>
  <c r="BE544" i="14" s="1"/>
  <c r="BB544" i="14"/>
  <c r="BD544" i="14" s="1"/>
  <c r="BC543" i="14"/>
  <c r="BE543" i="14" s="1"/>
  <c r="BB543" i="14"/>
  <c r="BD543" i="14" s="1"/>
  <c r="BC542" i="14"/>
  <c r="BE542" i="14" s="1"/>
  <c r="BB542" i="14"/>
  <c r="BD542" i="14" s="1"/>
  <c r="BC541" i="14"/>
  <c r="BE541" i="14" s="1"/>
  <c r="BB541" i="14"/>
  <c r="BD541" i="14" s="1"/>
  <c r="BC540" i="14"/>
  <c r="BE540" i="14" s="1"/>
  <c r="BB540" i="14"/>
  <c r="BD540" i="14" s="1"/>
  <c r="BC539" i="14"/>
  <c r="BE539" i="14" s="1"/>
  <c r="BB539" i="14"/>
  <c r="BD539" i="14" s="1"/>
  <c r="BC538" i="14"/>
  <c r="BE538" i="14" s="1"/>
  <c r="BB538" i="14"/>
  <c r="BD538" i="14" s="1"/>
  <c r="BC537" i="14"/>
  <c r="BE537" i="14" s="1"/>
  <c r="BB537" i="14"/>
  <c r="BD537" i="14" s="1"/>
  <c r="BC536" i="14"/>
  <c r="BE536" i="14" s="1"/>
  <c r="BB536" i="14"/>
  <c r="BD536" i="14" s="1"/>
  <c r="BC535" i="14"/>
  <c r="BE535" i="14" s="1"/>
  <c r="BB535" i="14"/>
  <c r="BD535" i="14" s="1"/>
  <c r="BC534" i="14"/>
  <c r="BE534" i="14" s="1"/>
  <c r="BB534" i="14"/>
  <c r="BD534" i="14" s="1"/>
  <c r="BC533" i="14"/>
  <c r="BE533" i="14" s="1"/>
  <c r="BB533" i="14"/>
  <c r="BD533" i="14" s="1"/>
  <c r="BC532" i="14"/>
  <c r="BE532" i="14" s="1"/>
  <c r="BB532" i="14"/>
  <c r="BD532" i="14" s="1"/>
  <c r="BC531" i="14"/>
  <c r="BE531" i="14" s="1"/>
  <c r="BB531" i="14"/>
  <c r="BD531" i="14" s="1"/>
  <c r="BC530" i="14"/>
  <c r="BE530" i="14" s="1"/>
  <c r="BB530" i="14"/>
  <c r="BD530" i="14" s="1"/>
  <c r="BC529" i="14"/>
  <c r="BE529" i="14" s="1"/>
  <c r="BB529" i="14"/>
  <c r="BD529" i="14" s="1"/>
  <c r="BC528" i="14"/>
  <c r="BE528" i="14" s="1"/>
  <c r="BB528" i="14"/>
  <c r="BD528" i="14" s="1"/>
  <c r="BC527" i="14"/>
  <c r="BE527" i="14" s="1"/>
  <c r="BB527" i="14"/>
  <c r="BD527" i="14" s="1"/>
  <c r="BC526" i="14"/>
  <c r="BE526" i="14" s="1"/>
  <c r="BB526" i="14"/>
  <c r="BD526" i="14" s="1"/>
  <c r="BC525" i="14"/>
  <c r="BE525" i="14" s="1"/>
  <c r="BB525" i="14"/>
  <c r="BD525" i="14" s="1"/>
  <c r="BC524" i="14"/>
  <c r="BE524" i="14" s="1"/>
  <c r="BB524" i="14"/>
  <c r="BD524" i="14" s="1"/>
  <c r="BC523" i="14"/>
  <c r="BE523" i="14" s="1"/>
  <c r="BB523" i="14"/>
  <c r="BD523" i="14" s="1"/>
  <c r="BC522" i="14"/>
  <c r="BE522" i="14" s="1"/>
  <c r="BB522" i="14"/>
  <c r="BD522" i="14" s="1"/>
  <c r="BC521" i="14"/>
  <c r="BE521" i="14" s="1"/>
  <c r="BB521" i="14"/>
  <c r="BD521" i="14" s="1"/>
  <c r="BC520" i="14"/>
  <c r="BE520" i="14" s="1"/>
  <c r="BB520" i="14"/>
  <c r="BD520" i="14" s="1"/>
  <c r="BC519" i="14"/>
  <c r="BE519" i="14" s="1"/>
  <c r="BB519" i="14"/>
  <c r="BD519" i="14" s="1"/>
  <c r="BC518" i="14"/>
  <c r="BE518" i="14" s="1"/>
  <c r="BB518" i="14"/>
  <c r="BD518" i="14" s="1"/>
  <c r="BC517" i="14"/>
  <c r="BE517" i="14" s="1"/>
  <c r="BB517" i="14"/>
  <c r="BD517" i="14" s="1"/>
  <c r="BC516" i="14"/>
  <c r="BE516" i="14" s="1"/>
  <c r="BB516" i="14"/>
  <c r="BD516" i="14" s="1"/>
  <c r="BC515" i="14"/>
  <c r="BE515" i="14" s="1"/>
  <c r="BB515" i="14"/>
  <c r="BD515" i="14" s="1"/>
  <c r="BC514" i="14"/>
  <c r="BE514" i="14" s="1"/>
  <c r="BB514" i="14"/>
  <c r="BD514" i="14" s="1"/>
  <c r="BC513" i="14"/>
  <c r="BE513" i="14" s="1"/>
  <c r="BB513" i="14"/>
  <c r="BD513" i="14" s="1"/>
  <c r="BC512" i="14"/>
  <c r="BE512" i="14" s="1"/>
  <c r="BB512" i="14"/>
  <c r="BD512" i="14" s="1"/>
  <c r="BC511" i="14"/>
  <c r="BE511" i="14" s="1"/>
  <c r="BB511" i="14"/>
  <c r="BD511" i="14" s="1"/>
  <c r="BC510" i="14"/>
  <c r="BE510" i="14" s="1"/>
  <c r="BB510" i="14"/>
  <c r="BD510" i="14" s="1"/>
  <c r="BC509" i="14"/>
  <c r="BE509" i="14" s="1"/>
  <c r="BB509" i="14"/>
  <c r="BD509" i="14" s="1"/>
  <c r="BC508" i="14"/>
  <c r="BE508" i="14" s="1"/>
  <c r="BB508" i="14"/>
  <c r="BD508" i="14" s="1"/>
  <c r="BC507" i="14"/>
  <c r="BE507" i="14" s="1"/>
  <c r="BB507" i="14"/>
  <c r="BD507" i="14" s="1"/>
  <c r="BC506" i="14"/>
  <c r="BE506" i="14" s="1"/>
  <c r="BB506" i="14"/>
  <c r="BD506" i="14" s="1"/>
  <c r="BC505" i="14"/>
  <c r="BE505" i="14" s="1"/>
  <c r="BB505" i="14"/>
  <c r="BD505" i="14" s="1"/>
  <c r="BC504" i="14"/>
  <c r="BE504" i="14" s="1"/>
  <c r="BB504" i="14"/>
  <c r="BD504" i="14" s="1"/>
  <c r="BC503" i="14"/>
  <c r="BE503" i="14" s="1"/>
  <c r="BB503" i="14"/>
  <c r="BD503" i="14" s="1"/>
  <c r="BC502" i="14"/>
  <c r="BE502" i="14" s="1"/>
  <c r="BB502" i="14"/>
  <c r="BD502" i="14" s="1"/>
  <c r="BC501" i="14"/>
  <c r="BE501" i="14" s="1"/>
  <c r="BB501" i="14"/>
  <c r="BD501" i="14" s="1"/>
  <c r="BC500" i="14"/>
  <c r="BE500" i="14" s="1"/>
  <c r="BB500" i="14"/>
  <c r="BD500" i="14" s="1"/>
  <c r="BC499" i="14"/>
  <c r="BE499" i="14" s="1"/>
  <c r="BB499" i="14"/>
  <c r="BD499" i="14" s="1"/>
  <c r="BC498" i="14"/>
  <c r="BE498" i="14" s="1"/>
  <c r="BB498" i="14"/>
  <c r="BD498" i="14" s="1"/>
  <c r="BC497" i="14"/>
  <c r="BE497" i="14" s="1"/>
  <c r="BB497" i="14"/>
  <c r="BD497" i="14" s="1"/>
  <c r="BC496" i="14"/>
  <c r="BE496" i="14" s="1"/>
  <c r="BB496" i="14"/>
  <c r="BD496" i="14" s="1"/>
  <c r="BC495" i="14"/>
  <c r="BE495" i="14" s="1"/>
  <c r="BB495" i="14"/>
  <c r="BD495" i="14" s="1"/>
  <c r="BC494" i="14"/>
  <c r="BE494" i="14" s="1"/>
  <c r="BB494" i="14"/>
  <c r="BD494" i="14" s="1"/>
  <c r="BC493" i="14"/>
  <c r="BE493" i="14" s="1"/>
  <c r="BB493" i="14"/>
  <c r="BD493" i="14" s="1"/>
  <c r="BC492" i="14"/>
  <c r="BE492" i="14" s="1"/>
  <c r="BB492" i="14"/>
  <c r="BD492" i="14" s="1"/>
  <c r="BC491" i="14"/>
  <c r="BE491" i="14" s="1"/>
  <c r="BB491" i="14"/>
  <c r="BD491" i="14" s="1"/>
  <c r="BC490" i="14"/>
  <c r="BE490" i="14" s="1"/>
  <c r="BB490" i="14"/>
  <c r="BD490" i="14" s="1"/>
  <c r="BC489" i="14"/>
  <c r="BE489" i="14" s="1"/>
  <c r="BB489" i="14"/>
  <c r="BD489" i="14" s="1"/>
  <c r="BC488" i="14"/>
  <c r="BE488" i="14" s="1"/>
  <c r="BB488" i="14"/>
  <c r="BD488" i="14" s="1"/>
  <c r="BC487" i="14"/>
  <c r="BE487" i="14" s="1"/>
  <c r="BB487" i="14"/>
  <c r="BD487" i="14" s="1"/>
  <c r="BC486" i="14"/>
  <c r="BE486" i="14" s="1"/>
  <c r="BB486" i="14"/>
  <c r="BD486" i="14" s="1"/>
  <c r="BC485" i="14"/>
  <c r="BE485" i="14" s="1"/>
  <c r="BB485" i="14"/>
  <c r="BD485" i="14" s="1"/>
  <c r="BC484" i="14"/>
  <c r="BE484" i="14" s="1"/>
  <c r="BB484" i="14"/>
  <c r="BD484" i="14" s="1"/>
  <c r="BC483" i="14"/>
  <c r="BE483" i="14" s="1"/>
  <c r="BB483" i="14"/>
  <c r="BD483" i="14" s="1"/>
  <c r="BC482" i="14"/>
  <c r="BE482" i="14" s="1"/>
  <c r="BB482" i="14"/>
  <c r="BD482" i="14" s="1"/>
  <c r="BC481" i="14"/>
  <c r="BE481" i="14" s="1"/>
  <c r="BB481" i="14"/>
  <c r="BD481" i="14" s="1"/>
  <c r="BC480" i="14"/>
  <c r="BE480" i="14" s="1"/>
  <c r="BB480" i="14"/>
  <c r="BD480" i="14" s="1"/>
  <c r="BC479" i="14"/>
  <c r="BE479" i="14" s="1"/>
  <c r="BB479" i="14"/>
  <c r="BD479" i="14" s="1"/>
  <c r="BC478" i="14"/>
  <c r="BE478" i="14" s="1"/>
  <c r="BB478" i="14"/>
  <c r="BD478" i="14" s="1"/>
  <c r="BC477" i="14"/>
  <c r="BE477" i="14" s="1"/>
  <c r="BB477" i="14"/>
  <c r="BD477" i="14" s="1"/>
  <c r="BC476" i="14"/>
  <c r="BE476" i="14" s="1"/>
  <c r="BB476" i="14"/>
  <c r="BD476" i="14" s="1"/>
  <c r="BC475" i="14"/>
  <c r="BE475" i="14" s="1"/>
  <c r="BB475" i="14"/>
  <c r="BD475" i="14" s="1"/>
  <c r="BC474" i="14"/>
  <c r="BE474" i="14" s="1"/>
  <c r="BB474" i="14"/>
  <c r="BD474" i="14" s="1"/>
  <c r="BC473" i="14"/>
  <c r="BE473" i="14" s="1"/>
  <c r="BB473" i="14"/>
  <c r="BD473" i="14" s="1"/>
  <c r="BC472" i="14"/>
  <c r="BE472" i="14" s="1"/>
  <c r="BB472" i="14"/>
  <c r="BD472" i="14" s="1"/>
  <c r="BC471" i="14"/>
  <c r="BE471" i="14" s="1"/>
  <c r="BB471" i="14"/>
  <c r="BD471" i="14" s="1"/>
  <c r="BC470" i="14"/>
  <c r="BE470" i="14" s="1"/>
  <c r="BB470" i="14"/>
  <c r="BD470" i="14" s="1"/>
  <c r="BB469" i="14"/>
  <c r="BD469" i="14" s="1"/>
  <c r="BC468" i="14"/>
  <c r="BE468" i="14" s="1"/>
  <c r="BB468" i="14"/>
  <c r="BD468" i="14" s="1"/>
  <c r="BC467" i="14"/>
  <c r="BE467" i="14" s="1"/>
  <c r="BB467" i="14"/>
  <c r="BD467" i="14" s="1"/>
  <c r="BC466" i="14"/>
  <c r="BE466" i="14" s="1"/>
  <c r="BB466" i="14"/>
  <c r="BD466" i="14" s="1"/>
  <c r="BC465" i="14"/>
  <c r="BE465" i="14" s="1"/>
  <c r="BB465" i="14"/>
  <c r="BD465" i="14" s="1"/>
  <c r="BC464" i="14"/>
  <c r="BE464" i="14" s="1"/>
  <c r="BB464" i="14"/>
  <c r="BD464" i="14" s="1"/>
  <c r="BC463" i="14"/>
  <c r="BE463" i="14" s="1"/>
  <c r="BB463" i="14"/>
  <c r="BD463" i="14" s="1"/>
  <c r="BC462" i="14"/>
  <c r="BE462" i="14" s="1"/>
  <c r="BB462" i="14"/>
  <c r="BD462" i="14" s="1"/>
  <c r="BC461" i="14"/>
  <c r="BE461" i="14" s="1"/>
  <c r="BB461" i="14"/>
  <c r="BD461" i="14" s="1"/>
  <c r="BC460" i="14"/>
  <c r="BE460" i="14" s="1"/>
  <c r="BB460" i="14"/>
  <c r="BD460" i="14" s="1"/>
  <c r="BC459" i="14"/>
  <c r="BE459" i="14" s="1"/>
  <c r="BB459" i="14"/>
  <c r="BD459" i="14" s="1"/>
  <c r="BC458" i="14"/>
  <c r="BE458" i="14" s="1"/>
  <c r="BB458" i="14"/>
  <c r="BD458" i="14" s="1"/>
  <c r="BC457" i="14"/>
  <c r="BE457" i="14" s="1"/>
  <c r="BB457" i="14"/>
  <c r="BD457" i="14" s="1"/>
  <c r="BC456" i="14"/>
  <c r="BE456" i="14" s="1"/>
  <c r="BB456" i="14"/>
  <c r="BD456" i="14" s="1"/>
  <c r="BC455" i="14"/>
  <c r="BE455" i="14" s="1"/>
  <c r="BB455" i="14"/>
  <c r="BD455" i="14" s="1"/>
  <c r="BC454" i="14"/>
  <c r="BE454" i="14" s="1"/>
  <c r="BB454" i="14"/>
  <c r="BD454" i="14" s="1"/>
  <c r="BC453" i="14"/>
  <c r="BE453" i="14" s="1"/>
  <c r="BB453" i="14"/>
  <c r="BD453" i="14" s="1"/>
  <c r="BC452" i="14"/>
  <c r="BE452" i="14" s="1"/>
  <c r="BB452" i="14"/>
  <c r="BD452" i="14" s="1"/>
  <c r="BC451" i="14"/>
  <c r="BE451" i="14" s="1"/>
  <c r="BB451" i="14"/>
  <c r="BD451" i="14" s="1"/>
  <c r="BC450" i="14"/>
  <c r="BE450" i="14" s="1"/>
  <c r="BB450" i="14"/>
  <c r="BD450" i="14" s="1"/>
  <c r="BC449" i="14"/>
  <c r="BE449" i="14" s="1"/>
  <c r="BB449" i="14"/>
  <c r="BD449" i="14" s="1"/>
  <c r="BC448" i="14"/>
  <c r="BE448" i="14" s="1"/>
  <c r="BB448" i="14"/>
  <c r="BD448" i="14" s="1"/>
  <c r="BC447" i="14"/>
  <c r="BE447" i="14" s="1"/>
  <c r="BB447" i="14"/>
  <c r="BD447" i="14" s="1"/>
  <c r="BC446" i="14"/>
  <c r="BE446" i="14" s="1"/>
  <c r="BB446" i="14"/>
  <c r="BD446" i="14" s="1"/>
  <c r="BC445" i="14"/>
  <c r="BE445" i="14" s="1"/>
  <c r="BB445" i="14"/>
  <c r="BD445" i="14" s="1"/>
  <c r="BC444" i="14"/>
  <c r="BE444" i="14" s="1"/>
  <c r="BB444" i="14"/>
  <c r="BD444" i="14" s="1"/>
  <c r="BC443" i="14"/>
  <c r="BE443" i="14" s="1"/>
  <c r="BB443" i="14"/>
  <c r="BD443" i="14" s="1"/>
  <c r="BC442" i="14"/>
  <c r="BE442" i="14" s="1"/>
  <c r="BB442" i="14"/>
  <c r="BD442" i="14" s="1"/>
  <c r="BC441" i="14"/>
  <c r="BE441" i="14" s="1"/>
  <c r="BB441" i="14"/>
  <c r="BD441" i="14" s="1"/>
  <c r="BC440" i="14"/>
  <c r="BE440" i="14" s="1"/>
  <c r="BB440" i="14"/>
  <c r="BD440" i="14" s="1"/>
  <c r="BC439" i="14"/>
  <c r="BE439" i="14" s="1"/>
  <c r="BB439" i="14"/>
  <c r="BD439" i="14" s="1"/>
  <c r="BC438" i="14"/>
  <c r="BE438" i="14" s="1"/>
  <c r="BB438" i="14"/>
  <c r="BD438" i="14" s="1"/>
  <c r="BC437" i="14"/>
  <c r="BE437" i="14" s="1"/>
  <c r="BB437" i="14"/>
  <c r="BD437" i="14" s="1"/>
  <c r="BC436" i="14"/>
  <c r="BE436" i="14" s="1"/>
  <c r="BB436" i="14"/>
  <c r="BD436" i="14" s="1"/>
  <c r="BC435" i="14"/>
  <c r="BE435" i="14" s="1"/>
  <c r="BB435" i="14"/>
  <c r="BD435" i="14" s="1"/>
  <c r="BC434" i="14"/>
  <c r="BE434" i="14" s="1"/>
  <c r="BB434" i="14"/>
  <c r="BD434" i="14" s="1"/>
  <c r="BC433" i="14"/>
  <c r="BE433" i="14" s="1"/>
  <c r="BB433" i="14"/>
  <c r="BD433" i="14" s="1"/>
  <c r="BC432" i="14"/>
  <c r="BE432" i="14" s="1"/>
  <c r="BB432" i="14"/>
  <c r="BD432" i="14" s="1"/>
  <c r="BC431" i="14"/>
  <c r="BE431" i="14" s="1"/>
  <c r="BB431" i="14"/>
  <c r="BD431" i="14" s="1"/>
  <c r="BC430" i="14"/>
  <c r="BE430" i="14" s="1"/>
  <c r="BB430" i="14"/>
  <c r="BD430" i="14" s="1"/>
  <c r="BC429" i="14"/>
  <c r="BE429" i="14" s="1"/>
  <c r="BB429" i="14"/>
  <c r="BD429" i="14" s="1"/>
  <c r="BC428" i="14"/>
  <c r="BE428" i="14" s="1"/>
  <c r="BB428" i="14"/>
  <c r="BD428" i="14" s="1"/>
  <c r="BC427" i="14"/>
  <c r="BE427" i="14" s="1"/>
  <c r="BB427" i="14"/>
  <c r="BD427" i="14" s="1"/>
  <c r="BC426" i="14"/>
  <c r="BE426" i="14" s="1"/>
  <c r="BB426" i="14"/>
  <c r="BD426" i="14" s="1"/>
  <c r="BC425" i="14"/>
  <c r="BE425" i="14" s="1"/>
  <c r="BB425" i="14"/>
  <c r="BD425" i="14" s="1"/>
  <c r="BC424" i="14"/>
  <c r="BE424" i="14" s="1"/>
  <c r="BB424" i="14"/>
  <c r="BD424" i="14" s="1"/>
  <c r="BC423" i="14"/>
  <c r="BE423" i="14" s="1"/>
  <c r="BB423" i="14"/>
  <c r="BD423" i="14" s="1"/>
  <c r="BC422" i="14"/>
  <c r="BE422" i="14" s="1"/>
  <c r="BB422" i="14"/>
  <c r="BD422" i="14" s="1"/>
  <c r="BC421" i="14"/>
  <c r="BE421" i="14" s="1"/>
  <c r="BB421" i="14"/>
  <c r="BD421" i="14" s="1"/>
  <c r="BC420" i="14"/>
  <c r="BE420" i="14" s="1"/>
  <c r="BB420" i="14"/>
  <c r="BD420" i="14" s="1"/>
  <c r="BC419" i="14"/>
  <c r="BE419" i="14" s="1"/>
  <c r="BB419" i="14"/>
  <c r="BD419" i="14" s="1"/>
  <c r="BC418" i="14"/>
  <c r="BE418" i="14" s="1"/>
  <c r="BB418" i="14"/>
  <c r="BD418" i="14" s="1"/>
  <c r="BC417" i="14"/>
  <c r="BE417" i="14" s="1"/>
  <c r="BB417" i="14"/>
  <c r="BD417" i="14" s="1"/>
  <c r="BC416" i="14"/>
  <c r="BE416" i="14" s="1"/>
  <c r="BB416" i="14"/>
  <c r="BD416" i="14" s="1"/>
  <c r="BC415" i="14"/>
  <c r="BE415" i="14" s="1"/>
  <c r="BB415" i="14"/>
  <c r="BD415" i="14" s="1"/>
  <c r="BC414" i="14"/>
  <c r="BE414" i="14" s="1"/>
  <c r="BB414" i="14"/>
  <c r="BD414" i="14" s="1"/>
  <c r="BC413" i="14"/>
  <c r="BE413" i="14" s="1"/>
  <c r="BB413" i="14"/>
  <c r="BD413" i="14" s="1"/>
  <c r="BC412" i="14"/>
  <c r="BE412" i="14" s="1"/>
  <c r="BB412" i="14"/>
  <c r="BD412" i="14" s="1"/>
  <c r="BC411" i="14"/>
  <c r="BE411" i="14" s="1"/>
  <c r="BB411" i="14"/>
  <c r="BD411" i="14" s="1"/>
  <c r="BC410" i="14"/>
  <c r="BE410" i="14" s="1"/>
  <c r="BB410" i="14"/>
  <c r="BD410" i="14" s="1"/>
  <c r="BC409" i="14"/>
  <c r="BE409" i="14" s="1"/>
  <c r="BB409" i="14"/>
  <c r="BD409" i="14" s="1"/>
  <c r="BC408" i="14"/>
  <c r="BE408" i="14" s="1"/>
  <c r="BB408" i="14"/>
  <c r="BD408" i="14" s="1"/>
  <c r="BC407" i="14"/>
  <c r="BE407" i="14" s="1"/>
  <c r="BB407" i="14"/>
  <c r="BD407" i="14" s="1"/>
  <c r="BC406" i="14"/>
  <c r="BE406" i="14" s="1"/>
  <c r="BB406" i="14"/>
  <c r="BD406" i="14" s="1"/>
  <c r="BC405" i="14"/>
  <c r="BE405" i="14" s="1"/>
  <c r="BB405" i="14"/>
  <c r="BD405" i="14" s="1"/>
  <c r="BC404" i="14"/>
  <c r="BE404" i="14" s="1"/>
  <c r="BB404" i="14"/>
  <c r="BD404" i="14" s="1"/>
  <c r="BC403" i="14"/>
  <c r="BE403" i="14" s="1"/>
  <c r="BB403" i="14"/>
  <c r="BD403" i="14" s="1"/>
  <c r="BC402" i="14"/>
  <c r="BE402" i="14" s="1"/>
  <c r="BB402" i="14"/>
  <c r="BD402" i="14" s="1"/>
  <c r="BC401" i="14"/>
  <c r="BE401" i="14" s="1"/>
  <c r="BB401" i="14"/>
  <c r="BD401" i="14" s="1"/>
  <c r="BC400" i="14"/>
  <c r="BE400" i="14" s="1"/>
  <c r="BB400" i="14"/>
  <c r="BD400" i="14" s="1"/>
  <c r="BC399" i="14"/>
  <c r="BE399" i="14" s="1"/>
  <c r="BB399" i="14"/>
  <c r="BD399" i="14" s="1"/>
  <c r="BC398" i="14"/>
  <c r="BE398" i="14" s="1"/>
  <c r="BB398" i="14"/>
  <c r="BD398" i="14" s="1"/>
  <c r="BC397" i="14"/>
  <c r="BE397" i="14" s="1"/>
  <c r="BB397" i="14"/>
  <c r="BD397" i="14" s="1"/>
  <c r="BC396" i="14"/>
  <c r="BE396" i="14" s="1"/>
  <c r="BB396" i="14"/>
  <c r="BD396" i="14" s="1"/>
  <c r="BC395" i="14"/>
  <c r="BE395" i="14" s="1"/>
  <c r="BB395" i="14"/>
  <c r="BD395" i="14" s="1"/>
  <c r="BC394" i="14"/>
  <c r="BE394" i="14" s="1"/>
  <c r="BB394" i="14"/>
  <c r="BD394" i="14" s="1"/>
  <c r="BC393" i="14"/>
  <c r="BE393" i="14" s="1"/>
  <c r="BB393" i="14"/>
  <c r="BD393" i="14" s="1"/>
  <c r="BC392" i="14"/>
  <c r="BE392" i="14" s="1"/>
  <c r="BB392" i="14"/>
  <c r="BD392" i="14" s="1"/>
  <c r="BC391" i="14"/>
  <c r="BE391" i="14" s="1"/>
  <c r="BB391" i="14"/>
  <c r="BD391" i="14" s="1"/>
  <c r="BC390" i="14"/>
  <c r="BE390" i="14" s="1"/>
  <c r="BB390" i="14"/>
  <c r="BD390" i="14" s="1"/>
  <c r="BC389" i="14"/>
  <c r="BE389" i="14" s="1"/>
  <c r="BB389" i="14"/>
  <c r="BD389" i="14" s="1"/>
  <c r="BC388" i="14"/>
  <c r="BE388" i="14" s="1"/>
  <c r="BB388" i="14"/>
  <c r="BD388" i="14" s="1"/>
  <c r="BC387" i="14"/>
  <c r="BE387" i="14" s="1"/>
  <c r="BB387" i="14"/>
  <c r="BD387" i="14" s="1"/>
  <c r="BC386" i="14"/>
  <c r="BE386" i="14" s="1"/>
  <c r="BB386" i="14"/>
  <c r="BD386" i="14" s="1"/>
  <c r="BC385" i="14"/>
  <c r="BE385" i="14" s="1"/>
  <c r="BB385" i="14"/>
  <c r="BD385" i="14" s="1"/>
  <c r="BC384" i="14"/>
  <c r="BE384" i="14" s="1"/>
  <c r="BB384" i="14"/>
  <c r="BD384" i="14" s="1"/>
  <c r="BC383" i="14"/>
  <c r="BE383" i="14" s="1"/>
  <c r="BB383" i="14"/>
  <c r="BD383" i="14" s="1"/>
  <c r="BC382" i="14"/>
  <c r="BE382" i="14" s="1"/>
  <c r="BB382" i="14"/>
  <c r="BD382" i="14" s="1"/>
  <c r="BC381" i="14"/>
  <c r="BE381" i="14" s="1"/>
  <c r="BB381" i="14"/>
  <c r="BD381" i="14" s="1"/>
  <c r="BC380" i="14"/>
  <c r="BE380" i="14" s="1"/>
  <c r="BB380" i="14"/>
  <c r="BD380" i="14" s="1"/>
  <c r="BC379" i="14"/>
  <c r="BE379" i="14" s="1"/>
  <c r="BB379" i="14"/>
  <c r="BD379" i="14" s="1"/>
  <c r="BC378" i="14"/>
  <c r="BE378" i="14" s="1"/>
  <c r="BB378" i="14"/>
  <c r="BD378" i="14" s="1"/>
  <c r="BC377" i="14"/>
  <c r="BE377" i="14" s="1"/>
  <c r="BB377" i="14"/>
  <c r="BD377" i="14" s="1"/>
  <c r="BC376" i="14"/>
  <c r="BE376" i="14" s="1"/>
  <c r="BB376" i="14"/>
  <c r="BD376" i="14" s="1"/>
  <c r="BC375" i="14"/>
  <c r="BE375" i="14" s="1"/>
  <c r="BB375" i="14"/>
  <c r="BD375" i="14" s="1"/>
  <c r="BC374" i="14"/>
  <c r="BE374" i="14" s="1"/>
  <c r="BB374" i="14"/>
  <c r="BD374" i="14" s="1"/>
  <c r="BC373" i="14"/>
  <c r="BE373" i="14" s="1"/>
  <c r="BB373" i="14"/>
  <c r="BD373" i="14" s="1"/>
  <c r="BC372" i="14"/>
  <c r="BE372" i="14" s="1"/>
  <c r="BB372" i="14"/>
  <c r="BD372" i="14" s="1"/>
  <c r="BC371" i="14"/>
  <c r="BE371" i="14" s="1"/>
  <c r="BB371" i="14"/>
  <c r="BD371" i="14" s="1"/>
  <c r="BC370" i="14"/>
  <c r="BE370" i="14" s="1"/>
  <c r="BB370" i="14"/>
  <c r="BD370" i="14" s="1"/>
  <c r="BC369" i="14"/>
  <c r="BE369" i="14" s="1"/>
  <c r="BB369" i="14"/>
  <c r="BD369" i="14" s="1"/>
  <c r="BC368" i="14"/>
  <c r="BE368" i="14" s="1"/>
  <c r="BB368" i="14"/>
  <c r="BD368" i="14" s="1"/>
  <c r="BC367" i="14"/>
  <c r="BE367" i="14" s="1"/>
  <c r="BB367" i="14"/>
  <c r="BD367" i="14" s="1"/>
  <c r="BC366" i="14"/>
  <c r="BE366" i="14" s="1"/>
  <c r="BB366" i="14"/>
  <c r="BD366" i="14" s="1"/>
  <c r="BC365" i="14"/>
  <c r="BE365" i="14" s="1"/>
  <c r="BB365" i="14"/>
  <c r="BD365" i="14" s="1"/>
  <c r="BC364" i="14"/>
  <c r="BE364" i="14" s="1"/>
  <c r="BB364" i="14"/>
  <c r="BD364" i="14" s="1"/>
  <c r="BC363" i="14"/>
  <c r="BE363" i="14" s="1"/>
  <c r="BB363" i="14"/>
  <c r="BD363" i="14" s="1"/>
  <c r="BC362" i="14"/>
  <c r="BE362" i="14" s="1"/>
  <c r="BB362" i="14"/>
  <c r="BD362" i="14" s="1"/>
  <c r="BC361" i="14"/>
  <c r="BE361" i="14" s="1"/>
  <c r="BB361" i="14"/>
  <c r="BD361" i="14" s="1"/>
  <c r="BC360" i="14"/>
  <c r="BE360" i="14" s="1"/>
  <c r="BB360" i="14"/>
  <c r="BD360" i="14" s="1"/>
  <c r="BC359" i="14"/>
  <c r="BE359" i="14" s="1"/>
  <c r="BB359" i="14"/>
  <c r="BD359" i="14" s="1"/>
  <c r="BC358" i="14"/>
  <c r="BE358" i="14" s="1"/>
  <c r="BB358" i="14"/>
  <c r="BD358" i="14" s="1"/>
  <c r="BC357" i="14"/>
  <c r="BE357" i="14" s="1"/>
  <c r="BB357" i="14"/>
  <c r="BD357" i="14" s="1"/>
  <c r="BC356" i="14"/>
  <c r="BE356" i="14" s="1"/>
  <c r="BB356" i="14"/>
  <c r="BD356" i="14" s="1"/>
  <c r="BC355" i="14"/>
  <c r="BE355" i="14" s="1"/>
  <c r="BB355" i="14"/>
  <c r="BD355" i="14" s="1"/>
  <c r="BC354" i="14"/>
  <c r="BE354" i="14" s="1"/>
  <c r="BB354" i="14"/>
  <c r="BD354" i="14" s="1"/>
  <c r="BC353" i="14"/>
  <c r="BE353" i="14" s="1"/>
  <c r="BB353" i="14"/>
  <c r="BD353" i="14" s="1"/>
  <c r="BC352" i="14"/>
  <c r="BE352" i="14" s="1"/>
  <c r="BB352" i="14"/>
  <c r="BD352" i="14" s="1"/>
  <c r="BC351" i="14"/>
  <c r="BE351" i="14" s="1"/>
  <c r="BB351" i="14"/>
  <c r="BD351" i="14" s="1"/>
  <c r="BC350" i="14"/>
  <c r="BE350" i="14" s="1"/>
  <c r="BB350" i="14"/>
  <c r="BD350" i="14" s="1"/>
  <c r="BC349" i="14"/>
  <c r="BE349" i="14" s="1"/>
  <c r="BB349" i="14"/>
  <c r="BD349" i="14" s="1"/>
  <c r="BC348" i="14"/>
  <c r="BE348" i="14" s="1"/>
  <c r="BB348" i="14"/>
  <c r="BD348" i="14" s="1"/>
  <c r="BC347" i="14"/>
  <c r="BE347" i="14" s="1"/>
  <c r="BB347" i="14"/>
  <c r="BD347" i="14" s="1"/>
  <c r="BC346" i="14"/>
  <c r="BE346" i="14" s="1"/>
  <c r="BB346" i="14"/>
  <c r="BD346" i="14" s="1"/>
  <c r="BC345" i="14"/>
  <c r="BE345" i="14" s="1"/>
  <c r="BB345" i="14"/>
  <c r="BD345" i="14" s="1"/>
  <c r="BC344" i="14"/>
  <c r="BE344" i="14" s="1"/>
  <c r="BB344" i="14"/>
  <c r="BD344" i="14" s="1"/>
  <c r="BC343" i="14"/>
  <c r="BE343" i="14" s="1"/>
  <c r="BB343" i="14"/>
  <c r="BD343" i="14" s="1"/>
  <c r="BC342" i="14"/>
  <c r="BE342" i="14" s="1"/>
  <c r="BB342" i="14"/>
  <c r="BD342" i="14" s="1"/>
  <c r="BC341" i="14"/>
  <c r="BE341" i="14" s="1"/>
  <c r="BB341" i="14"/>
  <c r="BD341" i="14" s="1"/>
  <c r="BC340" i="14"/>
  <c r="BE340" i="14" s="1"/>
  <c r="BB340" i="14"/>
  <c r="BD340" i="14" s="1"/>
  <c r="BC339" i="14"/>
  <c r="BE339" i="14" s="1"/>
  <c r="BB339" i="14"/>
  <c r="BD339" i="14" s="1"/>
  <c r="BC338" i="14"/>
  <c r="BE338" i="14" s="1"/>
  <c r="BB338" i="14"/>
  <c r="BD338" i="14" s="1"/>
  <c r="BC337" i="14"/>
  <c r="BE337" i="14" s="1"/>
  <c r="BB337" i="14"/>
  <c r="BD337" i="14" s="1"/>
  <c r="BC336" i="14"/>
  <c r="BE336" i="14" s="1"/>
  <c r="BB336" i="14"/>
  <c r="BD336" i="14" s="1"/>
  <c r="BC335" i="14"/>
  <c r="BE335" i="14" s="1"/>
  <c r="BB335" i="14"/>
  <c r="BD335" i="14" s="1"/>
  <c r="BC334" i="14"/>
  <c r="BE334" i="14" s="1"/>
  <c r="BB334" i="14"/>
  <c r="BD334" i="14" s="1"/>
  <c r="BC333" i="14"/>
  <c r="BE333" i="14" s="1"/>
  <c r="BB333" i="14"/>
  <c r="BD333" i="14" s="1"/>
  <c r="BC332" i="14"/>
  <c r="BE332" i="14" s="1"/>
  <c r="BB332" i="14"/>
  <c r="BD332" i="14" s="1"/>
  <c r="BC331" i="14"/>
  <c r="BE331" i="14" s="1"/>
  <c r="BB331" i="14"/>
  <c r="BD331" i="14" s="1"/>
  <c r="BC330" i="14"/>
  <c r="BE330" i="14" s="1"/>
  <c r="BB330" i="14"/>
  <c r="BD330" i="14" s="1"/>
  <c r="BC329" i="14"/>
  <c r="BE329" i="14" s="1"/>
  <c r="BB329" i="14"/>
  <c r="BD329" i="14" s="1"/>
  <c r="BC328" i="14"/>
  <c r="BE328" i="14" s="1"/>
  <c r="BB328" i="14"/>
  <c r="BD328" i="14" s="1"/>
  <c r="BC327" i="14"/>
  <c r="BE327" i="14" s="1"/>
  <c r="BB327" i="14"/>
  <c r="BD327" i="14" s="1"/>
  <c r="BC326" i="14"/>
  <c r="BE326" i="14" s="1"/>
  <c r="BB326" i="14"/>
  <c r="BD326" i="14" s="1"/>
  <c r="BC325" i="14"/>
  <c r="BE325" i="14" s="1"/>
  <c r="BB325" i="14"/>
  <c r="BD325" i="14" s="1"/>
  <c r="BC324" i="14"/>
  <c r="BE324" i="14" s="1"/>
  <c r="BB324" i="14"/>
  <c r="BD324" i="14" s="1"/>
  <c r="BC323" i="14"/>
  <c r="BE323" i="14" s="1"/>
  <c r="BB323" i="14"/>
  <c r="BD323" i="14" s="1"/>
  <c r="BC322" i="14"/>
  <c r="BE322" i="14" s="1"/>
  <c r="BB322" i="14"/>
  <c r="BD322" i="14" s="1"/>
  <c r="BC321" i="14"/>
  <c r="BE321" i="14" s="1"/>
  <c r="BB321" i="14"/>
  <c r="BD321" i="14" s="1"/>
  <c r="BC320" i="14"/>
  <c r="BE320" i="14" s="1"/>
  <c r="BB320" i="14"/>
  <c r="BD320" i="14" s="1"/>
  <c r="BC319" i="14"/>
  <c r="BE319" i="14" s="1"/>
  <c r="BB319" i="14"/>
  <c r="BD319" i="14" s="1"/>
  <c r="BC318" i="14"/>
  <c r="BE318" i="14" s="1"/>
  <c r="BB318" i="14"/>
  <c r="BD318" i="14" s="1"/>
  <c r="BC317" i="14"/>
  <c r="BE317" i="14" s="1"/>
  <c r="BB317" i="14"/>
  <c r="BD317" i="14" s="1"/>
  <c r="BC316" i="14"/>
  <c r="BE316" i="14" s="1"/>
  <c r="BB316" i="14"/>
  <c r="BD316" i="14" s="1"/>
  <c r="BC315" i="14"/>
  <c r="BE315" i="14" s="1"/>
  <c r="BB315" i="14"/>
  <c r="BD315" i="14" s="1"/>
  <c r="BC314" i="14"/>
  <c r="BE314" i="14" s="1"/>
  <c r="BB314" i="14"/>
  <c r="BD314" i="14" s="1"/>
  <c r="BC313" i="14"/>
  <c r="BE313" i="14" s="1"/>
  <c r="BB313" i="14"/>
  <c r="BD313" i="14" s="1"/>
  <c r="BC312" i="14"/>
  <c r="BE312" i="14" s="1"/>
  <c r="BB312" i="14"/>
  <c r="BD312" i="14" s="1"/>
  <c r="BC311" i="14"/>
  <c r="BE311" i="14" s="1"/>
  <c r="BB311" i="14"/>
  <c r="BD311" i="14" s="1"/>
  <c r="BC310" i="14"/>
  <c r="BE310" i="14" s="1"/>
  <c r="BB310" i="14"/>
  <c r="BD310" i="14" s="1"/>
  <c r="BC309" i="14"/>
  <c r="BE309" i="14" s="1"/>
  <c r="BB309" i="14"/>
  <c r="BD309" i="14" s="1"/>
  <c r="BC308" i="14"/>
  <c r="BE308" i="14" s="1"/>
  <c r="BB308" i="14"/>
  <c r="BD308" i="14" s="1"/>
  <c r="BC307" i="14"/>
  <c r="BE307" i="14" s="1"/>
  <c r="BB307" i="14"/>
  <c r="BD307" i="14" s="1"/>
  <c r="BC306" i="14"/>
  <c r="BE306" i="14" s="1"/>
  <c r="BB306" i="14"/>
  <c r="BD306" i="14" s="1"/>
  <c r="BC305" i="14"/>
  <c r="BE305" i="14" s="1"/>
  <c r="BB305" i="14"/>
  <c r="BD305" i="14" s="1"/>
  <c r="BC304" i="14"/>
  <c r="BE304" i="14" s="1"/>
  <c r="BB304" i="14"/>
  <c r="BD304" i="14" s="1"/>
  <c r="BC303" i="14"/>
  <c r="BE303" i="14" s="1"/>
  <c r="BB303" i="14"/>
  <c r="BD303" i="14" s="1"/>
  <c r="BC302" i="14"/>
  <c r="BE302" i="14" s="1"/>
  <c r="BB302" i="14"/>
  <c r="BD302" i="14" s="1"/>
  <c r="BC301" i="14"/>
  <c r="BE301" i="14" s="1"/>
  <c r="BB301" i="14"/>
  <c r="BD301" i="14" s="1"/>
  <c r="BC300" i="14"/>
  <c r="BE300" i="14" s="1"/>
  <c r="BB300" i="14"/>
  <c r="BD300" i="14" s="1"/>
  <c r="BC299" i="14"/>
  <c r="BE299" i="14" s="1"/>
  <c r="BB299" i="14"/>
  <c r="BD299" i="14" s="1"/>
  <c r="BC298" i="14"/>
  <c r="BE298" i="14" s="1"/>
  <c r="BB298" i="14"/>
  <c r="BD298" i="14" s="1"/>
  <c r="BC297" i="14"/>
  <c r="BE297" i="14" s="1"/>
  <c r="BB297" i="14"/>
  <c r="BD297" i="14" s="1"/>
  <c r="BC296" i="14"/>
  <c r="BE296" i="14" s="1"/>
  <c r="BB296" i="14"/>
  <c r="BD296" i="14" s="1"/>
  <c r="BC295" i="14"/>
  <c r="BE295" i="14" s="1"/>
  <c r="BB295" i="14"/>
  <c r="BD295" i="14" s="1"/>
  <c r="BC294" i="14"/>
  <c r="BE294" i="14" s="1"/>
  <c r="BB294" i="14"/>
  <c r="BD294" i="14" s="1"/>
  <c r="BC293" i="14"/>
  <c r="BE293" i="14" s="1"/>
  <c r="BB293" i="14"/>
  <c r="BD293" i="14" s="1"/>
  <c r="BC292" i="14"/>
  <c r="BE292" i="14" s="1"/>
  <c r="BB292" i="14"/>
  <c r="BD292" i="14" s="1"/>
  <c r="BC291" i="14"/>
  <c r="BE291" i="14" s="1"/>
  <c r="BB291" i="14"/>
  <c r="BD291" i="14" s="1"/>
  <c r="BC290" i="14"/>
  <c r="BE290" i="14" s="1"/>
  <c r="BB290" i="14"/>
  <c r="BD290" i="14" s="1"/>
  <c r="BC289" i="14"/>
  <c r="BE289" i="14" s="1"/>
  <c r="BB289" i="14"/>
  <c r="BD289" i="14" s="1"/>
  <c r="BC288" i="14"/>
  <c r="BE288" i="14" s="1"/>
  <c r="BB288" i="14"/>
  <c r="BD288" i="14" s="1"/>
  <c r="BC287" i="14"/>
  <c r="BE287" i="14" s="1"/>
  <c r="BB287" i="14"/>
  <c r="BD287" i="14" s="1"/>
  <c r="BC286" i="14"/>
  <c r="BE286" i="14" s="1"/>
  <c r="BB286" i="14"/>
  <c r="BD286" i="14" s="1"/>
  <c r="BC285" i="14"/>
  <c r="BE285" i="14" s="1"/>
  <c r="BB285" i="14"/>
  <c r="BD285" i="14" s="1"/>
  <c r="BC284" i="14"/>
  <c r="BE284" i="14" s="1"/>
  <c r="BB284" i="14"/>
  <c r="BD284" i="14" s="1"/>
  <c r="BC283" i="14"/>
  <c r="BE283" i="14" s="1"/>
  <c r="BB283" i="14"/>
  <c r="BD283" i="14" s="1"/>
  <c r="BC282" i="14"/>
  <c r="BE282" i="14" s="1"/>
  <c r="BB282" i="14"/>
  <c r="BD282" i="14" s="1"/>
  <c r="BC281" i="14"/>
  <c r="BE281" i="14" s="1"/>
  <c r="BB281" i="14"/>
  <c r="BD281" i="14" s="1"/>
  <c r="BC280" i="14"/>
  <c r="BE280" i="14" s="1"/>
  <c r="BB280" i="14"/>
  <c r="BD280" i="14" s="1"/>
  <c r="BC279" i="14"/>
  <c r="BE279" i="14" s="1"/>
  <c r="BB279" i="14"/>
  <c r="BD279" i="14" s="1"/>
  <c r="BC278" i="14"/>
  <c r="BE278" i="14" s="1"/>
  <c r="BB278" i="14"/>
  <c r="BD278" i="14" s="1"/>
  <c r="BC277" i="14"/>
  <c r="BE277" i="14" s="1"/>
  <c r="BB277" i="14"/>
  <c r="BD277" i="14" s="1"/>
  <c r="BC276" i="14"/>
  <c r="BE276" i="14" s="1"/>
  <c r="BB276" i="14"/>
  <c r="BD276" i="14" s="1"/>
  <c r="BC275" i="14"/>
  <c r="BE275" i="14" s="1"/>
  <c r="BB275" i="14"/>
  <c r="BD275" i="14" s="1"/>
  <c r="BC274" i="14"/>
  <c r="BE274" i="14" s="1"/>
  <c r="BB274" i="14"/>
  <c r="BD274" i="14" s="1"/>
  <c r="BC273" i="14"/>
  <c r="BE273" i="14" s="1"/>
  <c r="BB273" i="14"/>
  <c r="BD273" i="14" s="1"/>
  <c r="BC272" i="14"/>
  <c r="BE272" i="14" s="1"/>
  <c r="BB272" i="14"/>
  <c r="BD272" i="14" s="1"/>
  <c r="BC271" i="14"/>
  <c r="BE271" i="14" s="1"/>
  <c r="BB271" i="14"/>
  <c r="BD271" i="14" s="1"/>
  <c r="BC270" i="14"/>
  <c r="BE270" i="14" s="1"/>
  <c r="BB270" i="14"/>
  <c r="BD270" i="14" s="1"/>
  <c r="BC269" i="14"/>
  <c r="BE269" i="14" s="1"/>
  <c r="BB269" i="14"/>
  <c r="BD269" i="14" s="1"/>
  <c r="BC268" i="14"/>
  <c r="BE268" i="14" s="1"/>
  <c r="BB268" i="14"/>
  <c r="BD268" i="14" s="1"/>
  <c r="BC267" i="14"/>
  <c r="BE267" i="14" s="1"/>
  <c r="BB267" i="14"/>
  <c r="BD267" i="14" s="1"/>
  <c r="BC266" i="14"/>
  <c r="BE266" i="14" s="1"/>
  <c r="BB266" i="14"/>
  <c r="BD266" i="14" s="1"/>
  <c r="BC265" i="14"/>
  <c r="BE265" i="14" s="1"/>
  <c r="BB265" i="14"/>
  <c r="BD265" i="14" s="1"/>
  <c r="BC264" i="14"/>
  <c r="BE264" i="14" s="1"/>
  <c r="BB264" i="14"/>
  <c r="BD264" i="14" s="1"/>
  <c r="BC263" i="14"/>
  <c r="BE263" i="14" s="1"/>
  <c r="BB263" i="14"/>
  <c r="BD263" i="14" s="1"/>
  <c r="BC262" i="14"/>
  <c r="BE262" i="14" s="1"/>
  <c r="BB262" i="14"/>
  <c r="BD262" i="14" s="1"/>
  <c r="BC261" i="14"/>
  <c r="BE261" i="14" s="1"/>
  <c r="BB261" i="14"/>
  <c r="BD261" i="14" s="1"/>
  <c r="BC260" i="14"/>
  <c r="BE260" i="14" s="1"/>
  <c r="BB260" i="14"/>
  <c r="BD260" i="14" s="1"/>
  <c r="BC259" i="14"/>
  <c r="BE259" i="14" s="1"/>
  <c r="BB259" i="14"/>
  <c r="BD259" i="14" s="1"/>
  <c r="BC258" i="14"/>
  <c r="BE258" i="14" s="1"/>
  <c r="BB258" i="14"/>
  <c r="BD258" i="14" s="1"/>
  <c r="BC257" i="14"/>
  <c r="BE257" i="14" s="1"/>
  <c r="BB257" i="14"/>
  <c r="BD257" i="14" s="1"/>
  <c r="BC256" i="14"/>
  <c r="BE256" i="14" s="1"/>
  <c r="BB256" i="14"/>
  <c r="BD256" i="14" s="1"/>
  <c r="BC255" i="14"/>
  <c r="BE255" i="14" s="1"/>
  <c r="BB255" i="14"/>
  <c r="BD255" i="14" s="1"/>
  <c r="BC254" i="14"/>
  <c r="BE254" i="14" s="1"/>
  <c r="BB254" i="14"/>
  <c r="BD254" i="14" s="1"/>
  <c r="BC253" i="14"/>
  <c r="BE253" i="14" s="1"/>
  <c r="BB253" i="14"/>
  <c r="BD253" i="14" s="1"/>
  <c r="BC252" i="14"/>
  <c r="BE252" i="14" s="1"/>
  <c r="BB252" i="14"/>
  <c r="BD252" i="14" s="1"/>
  <c r="BC251" i="14"/>
  <c r="BE251" i="14" s="1"/>
  <c r="BB251" i="14"/>
  <c r="BD251" i="14" s="1"/>
  <c r="BC250" i="14"/>
  <c r="BE250" i="14" s="1"/>
  <c r="BB250" i="14"/>
  <c r="BD250" i="14" s="1"/>
  <c r="BC249" i="14"/>
  <c r="BE249" i="14" s="1"/>
  <c r="BB249" i="14"/>
  <c r="BD249" i="14" s="1"/>
  <c r="BC248" i="14"/>
  <c r="BE248" i="14" s="1"/>
  <c r="BB248" i="14"/>
  <c r="BD248" i="14" s="1"/>
  <c r="BC247" i="14"/>
  <c r="BE247" i="14" s="1"/>
  <c r="BB247" i="14"/>
  <c r="BD247" i="14" s="1"/>
  <c r="BC246" i="14"/>
  <c r="BE246" i="14" s="1"/>
  <c r="BB246" i="14"/>
  <c r="BD246" i="14" s="1"/>
  <c r="BC245" i="14"/>
  <c r="BE245" i="14" s="1"/>
  <c r="BB245" i="14"/>
  <c r="BD245" i="14" s="1"/>
  <c r="BC244" i="14"/>
  <c r="BE244" i="14" s="1"/>
  <c r="BB244" i="14"/>
  <c r="BD244" i="14" s="1"/>
  <c r="BC243" i="14"/>
  <c r="BE243" i="14" s="1"/>
  <c r="BB243" i="14"/>
  <c r="BD243" i="14" s="1"/>
  <c r="BC242" i="14"/>
  <c r="BE242" i="14" s="1"/>
  <c r="BB242" i="14"/>
  <c r="BD242" i="14" s="1"/>
  <c r="BC241" i="14"/>
  <c r="BE241" i="14" s="1"/>
  <c r="BB241" i="14"/>
  <c r="BD241" i="14" s="1"/>
  <c r="BC240" i="14"/>
  <c r="BE240" i="14" s="1"/>
  <c r="BB240" i="14"/>
  <c r="BD240" i="14" s="1"/>
  <c r="BC239" i="14"/>
  <c r="BE239" i="14" s="1"/>
  <c r="BB239" i="14"/>
  <c r="BD239" i="14" s="1"/>
  <c r="BC238" i="14"/>
  <c r="BE238" i="14" s="1"/>
  <c r="BB238" i="14"/>
  <c r="BD238" i="14" s="1"/>
  <c r="BC237" i="14"/>
  <c r="BE237" i="14" s="1"/>
  <c r="BB237" i="14"/>
  <c r="BD237" i="14" s="1"/>
  <c r="BC236" i="14"/>
  <c r="BE236" i="14" s="1"/>
  <c r="BB236" i="14"/>
  <c r="BD236" i="14" s="1"/>
  <c r="BC235" i="14"/>
  <c r="BE235" i="14" s="1"/>
  <c r="BB235" i="14"/>
  <c r="BD235" i="14" s="1"/>
  <c r="BC234" i="14"/>
  <c r="BE234" i="14" s="1"/>
  <c r="BB234" i="14"/>
  <c r="BD234" i="14" s="1"/>
  <c r="BC233" i="14"/>
  <c r="BE233" i="14" s="1"/>
  <c r="BB233" i="14"/>
  <c r="BD233" i="14" s="1"/>
  <c r="BC232" i="14"/>
  <c r="BE232" i="14" s="1"/>
  <c r="BB232" i="14"/>
  <c r="BD232" i="14" s="1"/>
  <c r="BC231" i="14"/>
  <c r="BE231" i="14" s="1"/>
  <c r="BB231" i="14"/>
  <c r="BD231" i="14" s="1"/>
  <c r="BC230" i="14"/>
  <c r="BE230" i="14" s="1"/>
  <c r="BB230" i="14"/>
  <c r="BD230" i="14" s="1"/>
  <c r="BC229" i="14"/>
  <c r="BE229" i="14" s="1"/>
  <c r="BB229" i="14"/>
  <c r="BD229" i="14" s="1"/>
  <c r="BC228" i="14"/>
  <c r="BE228" i="14" s="1"/>
  <c r="BB228" i="14"/>
  <c r="BD228" i="14" s="1"/>
  <c r="BC227" i="14"/>
  <c r="BE227" i="14" s="1"/>
  <c r="BB227" i="14"/>
  <c r="BD227" i="14" s="1"/>
  <c r="BC226" i="14"/>
  <c r="BE226" i="14" s="1"/>
  <c r="BB226" i="14"/>
  <c r="BD226" i="14" s="1"/>
  <c r="BC225" i="14"/>
  <c r="BE225" i="14" s="1"/>
  <c r="BB225" i="14"/>
  <c r="BD225" i="14" s="1"/>
  <c r="BC224" i="14"/>
  <c r="BE224" i="14" s="1"/>
  <c r="BB224" i="14"/>
  <c r="BD224" i="14" s="1"/>
  <c r="BC223" i="14"/>
  <c r="BE223" i="14" s="1"/>
  <c r="BB223" i="14"/>
  <c r="BD223" i="14" s="1"/>
  <c r="BC222" i="14"/>
  <c r="BE222" i="14" s="1"/>
  <c r="BB222" i="14"/>
  <c r="BD222" i="14" s="1"/>
  <c r="BC221" i="14"/>
  <c r="BE221" i="14" s="1"/>
  <c r="BB221" i="14"/>
  <c r="BD221" i="14" s="1"/>
  <c r="BC220" i="14"/>
  <c r="BE220" i="14" s="1"/>
  <c r="BB220" i="14"/>
  <c r="BD220" i="14" s="1"/>
  <c r="BC219" i="14"/>
  <c r="BE219" i="14" s="1"/>
  <c r="BB219" i="14"/>
  <c r="BD219" i="14" s="1"/>
  <c r="BC218" i="14"/>
  <c r="BE218" i="14" s="1"/>
  <c r="BB218" i="14"/>
  <c r="BD218" i="14" s="1"/>
  <c r="BC217" i="14"/>
  <c r="BE217" i="14" s="1"/>
  <c r="BB217" i="14"/>
  <c r="BD217" i="14" s="1"/>
  <c r="BC216" i="14"/>
  <c r="BE216" i="14" s="1"/>
  <c r="BB216" i="14"/>
  <c r="BD216" i="14" s="1"/>
  <c r="BC215" i="14"/>
  <c r="BE215" i="14" s="1"/>
  <c r="BB215" i="14"/>
  <c r="BD215" i="14" s="1"/>
  <c r="BC214" i="14"/>
  <c r="BE214" i="14" s="1"/>
  <c r="BB214" i="14"/>
  <c r="BD214" i="14" s="1"/>
  <c r="BC213" i="14"/>
  <c r="BE213" i="14" s="1"/>
  <c r="BB213" i="14"/>
  <c r="BD213" i="14" s="1"/>
  <c r="BC212" i="14"/>
  <c r="BE212" i="14" s="1"/>
  <c r="BB212" i="14"/>
  <c r="BD212" i="14" s="1"/>
  <c r="BC211" i="14"/>
  <c r="BE211" i="14" s="1"/>
  <c r="BB211" i="14"/>
  <c r="BD211" i="14" s="1"/>
  <c r="BC210" i="14"/>
  <c r="BE210" i="14" s="1"/>
  <c r="BB210" i="14"/>
  <c r="BD210" i="14" s="1"/>
  <c r="BC209" i="14"/>
  <c r="BE209" i="14" s="1"/>
  <c r="BB209" i="14"/>
  <c r="BD209" i="14" s="1"/>
  <c r="BC208" i="14"/>
  <c r="BE208" i="14" s="1"/>
  <c r="BB208" i="14"/>
  <c r="BD208" i="14" s="1"/>
  <c r="BC207" i="14"/>
  <c r="BE207" i="14" s="1"/>
  <c r="BB207" i="14"/>
  <c r="BD207" i="14" s="1"/>
  <c r="BC206" i="14"/>
  <c r="BE206" i="14" s="1"/>
  <c r="BB206" i="14"/>
  <c r="BD206" i="14" s="1"/>
  <c r="BC205" i="14"/>
  <c r="BE205" i="14" s="1"/>
  <c r="BB205" i="14"/>
  <c r="BD205" i="14" s="1"/>
  <c r="BC204" i="14"/>
  <c r="BE204" i="14" s="1"/>
  <c r="BB204" i="14"/>
  <c r="BD204" i="14" s="1"/>
  <c r="BC203" i="14"/>
  <c r="BE203" i="14" s="1"/>
  <c r="BB203" i="14"/>
  <c r="BD203" i="14" s="1"/>
  <c r="BC202" i="14"/>
  <c r="BE202" i="14" s="1"/>
  <c r="BB202" i="14"/>
  <c r="BD202" i="14" s="1"/>
  <c r="BC201" i="14"/>
  <c r="BE201" i="14" s="1"/>
  <c r="BB201" i="14"/>
  <c r="BD201" i="14" s="1"/>
  <c r="BC200" i="14"/>
  <c r="BE200" i="14" s="1"/>
  <c r="BB200" i="14"/>
  <c r="BD200" i="14" s="1"/>
  <c r="BC199" i="14"/>
  <c r="BE199" i="14" s="1"/>
  <c r="BB199" i="14"/>
  <c r="BD199" i="14" s="1"/>
  <c r="BC198" i="14"/>
  <c r="BE198" i="14" s="1"/>
  <c r="BB198" i="14"/>
  <c r="BD198" i="14" s="1"/>
  <c r="BC197" i="14"/>
  <c r="BE197" i="14" s="1"/>
  <c r="BB197" i="14"/>
  <c r="BD197" i="14" s="1"/>
  <c r="BC196" i="14"/>
  <c r="BE196" i="14" s="1"/>
  <c r="BB196" i="14"/>
  <c r="BD196" i="14" s="1"/>
  <c r="BC195" i="14"/>
  <c r="BE195" i="14" s="1"/>
  <c r="BB195" i="14"/>
  <c r="BD195" i="14" s="1"/>
  <c r="BC194" i="14"/>
  <c r="BE194" i="14" s="1"/>
  <c r="BB194" i="14"/>
  <c r="BD194" i="14" s="1"/>
  <c r="BC193" i="14"/>
  <c r="BE193" i="14" s="1"/>
  <c r="BB193" i="14"/>
  <c r="BD193" i="14" s="1"/>
  <c r="BC192" i="14"/>
  <c r="BE192" i="14" s="1"/>
  <c r="BB192" i="14"/>
  <c r="BD192" i="14" s="1"/>
  <c r="BC191" i="14"/>
  <c r="BE191" i="14" s="1"/>
  <c r="BB191" i="14"/>
  <c r="BD191" i="14" s="1"/>
  <c r="BC190" i="14"/>
  <c r="BE190" i="14" s="1"/>
  <c r="BB190" i="14"/>
  <c r="BD190" i="14" s="1"/>
  <c r="BC189" i="14"/>
  <c r="BE189" i="14" s="1"/>
  <c r="BB189" i="14"/>
  <c r="BD189" i="14" s="1"/>
  <c r="BC188" i="14"/>
  <c r="BE188" i="14" s="1"/>
  <c r="BB188" i="14"/>
  <c r="BD188" i="14" s="1"/>
  <c r="BC187" i="14"/>
  <c r="BE187" i="14" s="1"/>
  <c r="BB187" i="14"/>
  <c r="BD187" i="14" s="1"/>
  <c r="BC186" i="14"/>
  <c r="BE186" i="14" s="1"/>
  <c r="BB186" i="14"/>
  <c r="BD186" i="14" s="1"/>
  <c r="BC185" i="14"/>
  <c r="BE185" i="14" s="1"/>
  <c r="BB185" i="14"/>
  <c r="BD185" i="14" s="1"/>
  <c r="BC184" i="14"/>
  <c r="BE184" i="14" s="1"/>
  <c r="BB184" i="14"/>
  <c r="BD184" i="14" s="1"/>
  <c r="BC183" i="14"/>
  <c r="BE183" i="14" s="1"/>
  <c r="BB183" i="14"/>
  <c r="BD183" i="14" s="1"/>
  <c r="BC182" i="14"/>
  <c r="BE182" i="14" s="1"/>
  <c r="BB182" i="14"/>
  <c r="BD182" i="14" s="1"/>
  <c r="BC181" i="14"/>
  <c r="BE181" i="14" s="1"/>
  <c r="BB181" i="14"/>
  <c r="BD181" i="14" s="1"/>
  <c r="BC180" i="14"/>
  <c r="BE180" i="14" s="1"/>
  <c r="BB180" i="14"/>
  <c r="BD180" i="14" s="1"/>
  <c r="BC179" i="14"/>
  <c r="BE179" i="14" s="1"/>
  <c r="BB179" i="14"/>
  <c r="BD179" i="14" s="1"/>
  <c r="BC178" i="14"/>
  <c r="BE178" i="14" s="1"/>
  <c r="BB178" i="14"/>
  <c r="BD178" i="14" s="1"/>
  <c r="BC177" i="14"/>
  <c r="BE177" i="14" s="1"/>
  <c r="BB177" i="14"/>
  <c r="BD177" i="14" s="1"/>
  <c r="BC176" i="14"/>
  <c r="BE176" i="14" s="1"/>
  <c r="BB176" i="14"/>
  <c r="BD176" i="14" s="1"/>
  <c r="BC175" i="14"/>
  <c r="BE175" i="14" s="1"/>
  <c r="BB175" i="14"/>
  <c r="BD175" i="14" s="1"/>
  <c r="BC174" i="14"/>
  <c r="BE174" i="14" s="1"/>
  <c r="BB174" i="14"/>
  <c r="BD174" i="14" s="1"/>
  <c r="BC173" i="14"/>
  <c r="BE173" i="14" s="1"/>
  <c r="BB173" i="14"/>
  <c r="BD173" i="14" s="1"/>
  <c r="BC172" i="14"/>
  <c r="BE172" i="14" s="1"/>
  <c r="BB172" i="14"/>
  <c r="BD172" i="14" s="1"/>
  <c r="BC171" i="14"/>
  <c r="BE171" i="14" s="1"/>
  <c r="BB171" i="14"/>
  <c r="BD171" i="14" s="1"/>
  <c r="BC170" i="14"/>
  <c r="BE170" i="14" s="1"/>
  <c r="BB170" i="14"/>
  <c r="BD170" i="14" s="1"/>
  <c r="BC169" i="14"/>
  <c r="BE169" i="14" s="1"/>
  <c r="BB169" i="14"/>
  <c r="BD169" i="14" s="1"/>
  <c r="BC168" i="14"/>
  <c r="BE168" i="14" s="1"/>
  <c r="BB168" i="14"/>
  <c r="BD168" i="14" s="1"/>
  <c r="BC167" i="14"/>
  <c r="BE167" i="14" s="1"/>
  <c r="BB167" i="14"/>
  <c r="BD167" i="14" s="1"/>
  <c r="BC166" i="14"/>
  <c r="BE166" i="14" s="1"/>
  <c r="BB166" i="14"/>
  <c r="BD166" i="14" s="1"/>
  <c r="BC165" i="14"/>
  <c r="BE165" i="14" s="1"/>
  <c r="BB165" i="14"/>
  <c r="BD165" i="14" s="1"/>
  <c r="BC164" i="14"/>
  <c r="BE164" i="14" s="1"/>
  <c r="BB164" i="14"/>
  <c r="BD164" i="14" s="1"/>
  <c r="BC163" i="14"/>
  <c r="BE163" i="14" s="1"/>
  <c r="BB163" i="14"/>
  <c r="BD163" i="14" s="1"/>
  <c r="BC162" i="14"/>
  <c r="BE162" i="14" s="1"/>
  <c r="BB162" i="14"/>
  <c r="BD162" i="14" s="1"/>
  <c r="BC161" i="14"/>
  <c r="BE161" i="14" s="1"/>
  <c r="BB161" i="14"/>
  <c r="BD161" i="14" s="1"/>
  <c r="BC160" i="14"/>
  <c r="BE160" i="14" s="1"/>
  <c r="BB160" i="14"/>
  <c r="BD160" i="14" s="1"/>
  <c r="BC159" i="14"/>
  <c r="BE159" i="14" s="1"/>
  <c r="BB159" i="14"/>
  <c r="BD159" i="14" s="1"/>
  <c r="BC158" i="14"/>
  <c r="BE158" i="14" s="1"/>
  <c r="BB158" i="14"/>
  <c r="BD158" i="14" s="1"/>
  <c r="BC157" i="14"/>
  <c r="BE157" i="14" s="1"/>
  <c r="BB157" i="14"/>
  <c r="BD157" i="14" s="1"/>
  <c r="BC156" i="14"/>
  <c r="BE156" i="14" s="1"/>
  <c r="BB156" i="14"/>
  <c r="BD156" i="14" s="1"/>
  <c r="BC155" i="14"/>
  <c r="BE155" i="14" s="1"/>
  <c r="BB155" i="14"/>
  <c r="BD155" i="14" s="1"/>
  <c r="BC154" i="14"/>
  <c r="BE154" i="14" s="1"/>
  <c r="BB154" i="14"/>
  <c r="BD154" i="14" s="1"/>
  <c r="BC153" i="14"/>
  <c r="BE153" i="14" s="1"/>
  <c r="BB153" i="14"/>
  <c r="BD153" i="14" s="1"/>
  <c r="BC152" i="14"/>
  <c r="BE152" i="14" s="1"/>
  <c r="BB152" i="14"/>
  <c r="BD152" i="14" s="1"/>
  <c r="BC151" i="14"/>
  <c r="BE151" i="14" s="1"/>
  <c r="BB151" i="14"/>
  <c r="BD151" i="14" s="1"/>
  <c r="BC150" i="14"/>
  <c r="BE150" i="14" s="1"/>
  <c r="BB150" i="14"/>
  <c r="BD150" i="14" s="1"/>
  <c r="BC149" i="14"/>
  <c r="BE149" i="14" s="1"/>
  <c r="BB149" i="14"/>
  <c r="BD149" i="14" s="1"/>
  <c r="BC148" i="14"/>
  <c r="BE148" i="14" s="1"/>
  <c r="BB148" i="14"/>
  <c r="BD148" i="14" s="1"/>
  <c r="BC147" i="14"/>
  <c r="BE147" i="14" s="1"/>
  <c r="BB147" i="14"/>
  <c r="BD147" i="14" s="1"/>
  <c r="BC146" i="14"/>
  <c r="BE146" i="14" s="1"/>
  <c r="BB146" i="14"/>
  <c r="BD146" i="14" s="1"/>
  <c r="BC145" i="14"/>
  <c r="BE145" i="14" s="1"/>
  <c r="BB145" i="14"/>
  <c r="BD145" i="14" s="1"/>
  <c r="BC144" i="14"/>
  <c r="BE144" i="14" s="1"/>
  <c r="BB144" i="14"/>
  <c r="BD144" i="14" s="1"/>
  <c r="BC143" i="14"/>
  <c r="BE143" i="14" s="1"/>
  <c r="BB143" i="14"/>
  <c r="BD143" i="14" s="1"/>
  <c r="BC142" i="14"/>
  <c r="BE142" i="14" s="1"/>
  <c r="BB142" i="14"/>
  <c r="BD142" i="14" s="1"/>
  <c r="BC141" i="14"/>
  <c r="BE141" i="14" s="1"/>
  <c r="BB141" i="14"/>
  <c r="BD141" i="14" s="1"/>
  <c r="BC140" i="14"/>
  <c r="BE140" i="14" s="1"/>
  <c r="BB140" i="14"/>
  <c r="BD140" i="14" s="1"/>
  <c r="BC139" i="14"/>
  <c r="BE139" i="14" s="1"/>
  <c r="BB139" i="14"/>
  <c r="BD139" i="14" s="1"/>
  <c r="BC138" i="14"/>
  <c r="BE138" i="14" s="1"/>
  <c r="BB138" i="14"/>
  <c r="BD138" i="14" s="1"/>
  <c r="BC137" i="14"/>
  <c r="BE137" i="14" s="1"/>
  <c r="BB137" i="14"/>
  <c r="BD137" i="14" s="1"/>
  <c r="BC136" i="14"/>
  <c r="BE136" i="14" s="1"/>
  <c r="BB136" i="14"/>
  <c r="BD136" i="14" s="1"/>
  <c r="BC135" i="14"/>
  <c r="BE135" i="14" s="1"/>
  <c r="BB135" i="14"/>
  <c r="BD135" i="14" s="1"/>
  <c r="BC134" i="14"/>
  <c r="BE134" i="14" s="1"/>
  <c r="BB134" i="14"/>
  <c r="BD134" i="14" s="1"/>
  <c r="BC133" i="14"/>
  <c r="BE133" i="14" s="1"/>
  <c r="BB133" i="14"/>
  <c r="BD133" i="14" s="1"/>
  <c r="BC132" i="14"/>
  <c r="BE132" i="14" s="1"/>
  <c r="BB132" i="14"/>
  <c r="BD132" i="14" s="1"/>
  <c r="BC131" i="14"/>
  <c r="BE131" i="14" s="1"/>
  <c r="BB131" i="14"/>
  <c r="BD131" i="14" s="1"/>
  <c r="BC130" i="14"/>
  <c r="BE130" i="14" s="1"/>
  <c r="BB130" i="14"/>
  <c r="BD130" i="14" s="1"/>
  <c r="BC129" i="14"/>
  <c r="BE129" i="14" s="1"/>
  <c r="BB129" i="14"/>
  <c r="BD129" i="14" s="1"/>
  <c r="BC128" i="14"/>
  <c r="BE128" i="14" s="1"/>
  <c r="BB128" i="14"/>
  <c r="BD128" i="14" s="1"/>
  <c r="BC127" i="14"/>
  <c r="BE127" i="14" s="1"/>
  <c r="BB127" i="14"/>
  <c r="BD127" i="14" s="1"/>
  <c r="BC126" i="14"/>
  <c r="BE126" i="14" s="1"/>
  <c r="BB126" i="14"/>
  <c r="BD126" i="14" s="1"/>
  <c r="BC125" i="14"/>
  <c r="BE125" i="14" s="1"/>
  <c r="BB125" i="14"/>
  <c r="BD125" i="14" s="1"/>
  <c r="BC124" i="14"/>
  <c r="BE124" i="14" s="1"/>
  <c r="BB124" i="14"/>
  <c r="BD124" i="14" s="1"/>
  <c r="BC123" i="14"/>
  <c r="BE123" i="14" s="1"/>
  <c r="BB123" i="14"/>
  <c r="BD123" i="14" s="1"/>
  <c r="BC122" i="14"/>
  <c r="BE122" i="14" s="1"/>
  <c r="BB122" i="14"/>
  <c r="BD122" i="14" s="1"/>
  <c r="BC121" i="14"/>
  <c r="BE121" i="14" s="1"/>
  <c r="BB121" i="14"/>
  <c r="BD121" i="14" s="1"/>
  <c r="BC120" i="14"/>
  <c r="BE120" i="14" s="1"/>
  <c r="BB120" i="14"/>
  <c r="BD120" i="14" s="1"/>
  <c r="BC119" i="14"/>
  <c r="BE119" i="14" s="1"/>
  <c r="BB119" i="14"/>
  <c r="BD119" i="14" s="1"/>
  <c r="BC118" i="14"/>
  <c r="BE118" i="14" s="1"/>
  <c r="BB118" i="14"/>
  <c r="BD118" i="14" s="1"/>
  <c r="BC117" i="14"/>
  <c r="BE117" i="14" s="1"/>
  <c r="BB117" i="14"/>
  <c r="BD117" i="14" s="1"/>
  <c r="BC116" i="14"/>
  <c r="BE116" i="14" s="1"/>
  <c r="BB116" i="14"/>
  <c r="BD116" i="14" s="1"/>
  <c r="BC115" i="14"/>
  <c r="BE115" i="14" s="1"/>
  <c r="BB115" i="14"/>
  <c r="BD115" i="14" s="1"/>
  <c r="BC114" i="14"/>
  <c r="BE114" i="14" s="1"/>
  <c r="BB114" i="14"/>
  <c r="BD114" i="14" s="1"/>
  <c r="BC113" i="14"/>
  <c r="BE113" i="14" s="1"/>
  <c r="BB113" i="14"/>
  <c r="BD113" i="14" s="1"/>
  <c r="BC112" i="14"/>
  <c r="BE112" i="14" s="1"/>
  <c r="BB112" i="14"/>
  <c r="BD112" i="14" s="1"/>
  <c r="BC111" i="14"/>
  <c r="BE111" i="14" s="1"/>
  <c r="BB111" i="14"/>
  <c r="BD111" i="14" s="1"/>
  <c r="BC110" i="14"/>
  <c r="BE110" i="14" s="1"/>
  <c r="BB110" i="14"/>
  <c r="BD110" i="14" s="1"/>
  <c r="BC109" i="14"/>
  <c r="BE109" i="14" s="1"/>
  <c r="BB109" i="14"/>
  <c r="BD109" i="14" s="1"/>
  <c r="BC108" i="14"/>
  <c r="BE108" i="14" s="1"/>
  <c r="BB108" i="14"/>
  <c r="BD108" i="14" s="1"/>
  <c r="BC107" i="14"/>
  <c r="BE107" i="14" s="1"/>
  <c r="BB107" i="14"/>
  <c r="BD107" i="14" s="1"/>
  <c r="BC106" i="14"/>
  <c r="BE106" i="14" s="1"/>
  <c r="BB106" i="14"/>
  <c r="BD106" i="14" s="1"/>
  <c r="BC105" i="14"/>
  <c r="BE105" i="14" s="1"/>
  <c r="BB105" i="14"/>
  <c r="BD105" i="14" s="1"/>
  <c r="BC104" i="14"/>
  <c r="BE104" i="14" s="1"/>
  <c r="BB104" i="14"/>
  <c r="BD104" i="14" s="1"/>
  <c r="BC103" i="14"/>
  <c r="BE103" i="14" s="1"/>
  <c r="BB103" i="14"/>
  <c r="BD103" i="14" s="1"/>
  <c r="BC102" i="14"/>
  <c r="BE102" i="14" s="1"/>
  <c r="BB102" i="14"/>
  <c r="BD102" i="14" s="1"/>
  <c r="BC101" i="14"/>
  <c r="BE101" i="14" s="1"/>
  <c r="BB101" i="14"/>
  <c r="BD101" i="14" s="1"/>
  <c r="BC100" i="14"/>
  <c r="BE100" i="14" s="1"/>
  <c r="BB100" i="14"/>
  <c r="BD100" i="14" s="1"/>
  <c r="BC99" i="14"/>
  <c r="BE99" i="14" s="1"/>
  <c r="BB99" i="14"/>
  <c r="BD99" i="14" s="1"/>
  <c r="BC98" i="14"/>
  <c r="BE98" i="14" s="1"/>
  <c r="BB98" i="14"/>
  <c r="BD98" i="14" s="1"/>
  <c r="BC97" i="14"/>
  <c r="BE97" i="14" s="1"/>
  <c r="BB97" i="14"/>
  <c r="BD97" i="14" s="1"/>
  <c r="BC96" i="14"/>
  <c r="BE96" i="14" s="1"/>
  <c r="BB96" i="14"/>
  <c r="BD96" i="14" s="1"/>
  <c r="BC95" i="14"/>
  <c r="BE95" i="14" s="1"/>
  <c r="BB95" i="14"/>
  <c r="BD95" i="14" s="1"/>
  <c r="BC94" i="14"/>
  <c r="BE94" i="14" s="1"/>
  <c r="BB94" i="14"/>
  <c r="BD94" i="14" s="1"/>
  <c r="BC93" i="14"/>
  <c r="BE93" i="14" s="1"/>
  <c r="BB93" i="14"/>
  <c r="BD93" i="14" s="1"/>
  <c r="BC92" i="14"/>
  <c r="BE92" i="14" s="1"/>
  <c r="BB92" i="14"/>
  <c r="BD92" i="14" s="1"/>
  <c r="BC91" i="14"/>
  <c r="BE91" i="14" s="1"/>
  <c r="BB91" i="14"/>
  <c r="BD91" i="14" s="1"/>
  <c r="BC90" i="14"/>
  <c r="BE90" i="14" s="1"/>
  <c r="BB90" i="14"/>
  <c r="BD90" i="14" s="1"/>
  <c r="BC89" i="14"/>
  <c r="BE89" i="14" s="1"/>
  <c r="BB89" i="14"/>
  <c r="BD89" i="14" s="1"/>
  <c r="BC88" i="14"/>
  <c r="BE88" i="14" s="1"/>
  <c r="BB88" i="14"/>
  <c r="BD88" i="14" s="1"/>
  <c r="BC87" i="14"/>
  <c r="BE87" i="14" s="1"/>
  <c r="BB87" i="14"/>
  <c r="BD87" i="14" s="1"/>
  <c r="BC86" i="14"/>
  <c r="BE86" i="14" s="1"/>
  <c r="BB86" i="14"/>
  <c r="BD86" i="14" s="1"/>
  <c r="BC85" i="14"/>
  <c r="BE85" i="14" s="1"/>
  <c r="BB85" i="14"/>
  <c r="BD85" i="14" s="1"/>
  <c r="BC84" i="14"/>
  <c r="BE84" i="14" s="1"/>
  <c r="BB84" i="14"/>
  <c r="BD84" i="14" s="1"/>
  <c r="BC83" i="14"/>
  <c r="BE83" i="14" s="1"/>
  <c r="BB83" i="14"/>
  <c r="BD83" i="14" s="1"/>
  <c r="BC82" i="14"/>
  <c r="BE82" i="14" s="1"/>
  <c r="BB82" i="14"/>
  <c r="BD82" i="14" s="1"/>
  <c r="BC81" i="14"/>
  <c r="BE81" i="14" s="1"/>
  <c r="BB81" i="14"/>
  <c r="BD81" i="14" s="1"/>
  <c r="BC80" i="14"/>
  <c r="BE80" i="14" s="1"/>
  <c r="BB80" i="14"/>
  <c r="BD80" i="14" s="1"/>
  <c r="BC79" i="14"/>
  <c r="BE79" i="14" s="1"/>
  <c r="BB79" i="14"/>
  <c r="BD79" i="14" s="1"/>
  <c r="BC78" i="14"/>
  <c r="BE78" i="14" s="1"/>
  <c r="BB78" i="14"/>
  <c r="BD78" i="14" s="1"/>
  <c r="BC77" i="14"/>
  <c r="BE77" i="14" s="1"/>
  <c r="BB77" i="14"/>
  <c r="BD77" i="14" s="1"/>
  <c r="BC76" i="14"/>
  <c r="BE76" i="14" s="1"/>
  <c r="BB76" i="14"/>
  <c r="BD76" i="14" s="1"/>
  <c r="BC75" i="14"/>
  <c r="BE75" i="14" s="1"/>
  <c r="BB75" i="14"/>
  <c r="BD75" i="14" s="1"/>
  <c r="BC74" i="14"/>
  <c r="BE74" i="14" s="1"/>
  <c r="BB74" i="14"/>
  <c r="BD74" i="14" s="1"/>
  <c r="BC73" i="14"/>
  <c r="BE73" i="14" s="1"/>
  <c r="BB73" i="14"/>
  <c r="BD73" i="14" s="1"/>
  <c r="BC72" i="14"/>
  <c r="BE72" i="14" s="1"/>
  <c r="BB72" i="14"/>
  <c r="BD72" i="14" s="1"/>
  <c r="BC71" i="14"/>
  <c r="BE71" i="14" s="1"/>
  <c r="BB71" i="14"/>
  <c r="BD71" i="14" s="1"/>
  <c r="BC70" i="14"/>
  <c r="BE70" i="14" s="1"/>
  <c r="BB70" i="14"/>
  <c r="BD70" i="14" s="1"/>
  <c r="BC69" i="14"/>
  <c r="BE69" i="14" s="1"/>
  <c r="BB69" i="14"/>
  <c r="BD69" i="14" s="1"/>
  <c r="BC68" i="14"/>
  <c r="BE68" i="14" s="1"/>
  <c r="BB68" i="14"/>
  <c r="BD68" i="14" s="1"/>
  <c r="BC67" i="14"/>
  <c r="BE67" i="14" s="1"/>
  <c r="BB67" i="14"/>
  <c r="BD67" i="14" s="1"/>
  <c r="BC66" i="14"/>
  <c r="BE66" i="14" s="1"/>
  <c r="BB66" i="14"/>
  <c r="BD66" i="14" s="1"/>
  <c r="BC65" i="14"/>
  <c r="BE65" i="14" s="1"/>
  <c r="BB65" i="14"/>
  <c r="BD65" i="14" s="1"/>
  <c r="BC64" i="14"/>
  <c r="BE64" i="14" s="1"/>
  <c r="BB64" i="14"/>
  <c r="BD64" i="14" s="1"/>
  <c r="BC63" i="14"/>
  <c r="BE63" i="14" s="1"/>
  <c r="BB63" i="14"/>
  <c r="BD63" i="14" s="1"/>
  <c r="BC62" i="14"/>
  <c r="BE62" i="14" s="1"/>
  <c r="BB62" i="14"/>
  <c r="BD62" i="14" s="1"/>
  <c r="BC61" i="14"/>
  <c r="BE61" i="14" s="1"/>
  <c r="BB61" i="14"/>
  <c r="BD61" i="14" s="1"/>
  <c r="BC60" i="14"/>
  <c r="BE60" i="14" s="1"/>
  <c r="BB60" i="14"/>
  <c r="BD60" i="14" s="1"/>
  <c r="BC59" i="14"/>
  <c r="BE59" i="14" s="1"/>
  <c r="BB59" i="14"/>
  <c r="BD59" i="14" s="1"/>
  <c r="BC58" i="14"/>
  <c r="BE58" i="14" s="1"/>
  <c r="BB58" i="14"/>
  <c r="BD58" i="14" s="1"/>
  <c r="BC57" i="14"/>
  <c r="BE57" i="14" s="1"/>
  <c r="BB57" i="14"/>
  <c r="BD57" i="14" s="1"/>
  <c r="BC56" i="14"/>
  <c r="BE56" i="14" s="1"/>
  <c r="BB56" i="14"/>
  <c r="BD56" i="14" s="1"/>
  <c r="BC55" i="14"/>
  <c r="BE55" i="14" s="1"/>
  <c r="BB55" i="14"/>
  <c r="BD55" i="14" s="1"/>
  <c r="BC54" i="14"/>
  <c r="BE54" i="14" s="1"/>
  <c r="BB54" i="14"/>
  <c r="BD54" i="14" s="1"/>
  <c r="BC53" i="14"/>
  <c r="BE53" i="14" s="1"/>
  <c r="BB53" i="14"/>
  <c r="BD53" i="14" s="1"/>
  <c r="BC52" i="14"/>
  <c r="BE52" i="14" s="1"/>
  <c r="BB52" i="14"/>
  <c r="BD52" i="14" s="1"/>
  <c r="BC51" i="14"/>
  <c r="BE51" i="14" s="1"/>
  <c r="BB51" i="14"/>
  <c r="BD51" i="14" s="1"/>
  <c r="BC50" i="14"/>
  <c r="BE50" i="14" s="1"/>
  <c r="BB50" i="14"/>
  <c r="BD50" i="14" s="1"/>
  <c r="BC49" i="14"/>
  <c r="BE49" i="14" s="1"/>
  <c r="BB49" i="14"/>
  <c r="BD49" i="14" s="1"/>
  <c r="BC48" i="14"/>
  <c r="BE48" i="14" s="1"/>
  <c r="BB48" i="14"/>
  <c r="BD48" i="14" s="1"/>
  <c r="BC47" i="14"/>
  <c r="BE47" i="14" s="1"/>
  <c r="BB47" i="14"/>
  <c r="BD47" i="14" s="1"/>
  <c r="BC46" i="14"/>
  <c r="BE46" i="14" s="1"/>
  <c r="BB46" i="14"/>
  <c r="BD46" i="14" s="1"/>
  <c r="BC45" i="14"/>
  <c r="BE45" i="14" s="1"/>
  <c r="BB45" i="14"/>
  <c r="BD45" i="14" s="1"/>
  <c r="BC44" i="14"/>
  <c r="BE44" i="14" s="1"/>
  <c r="BB44" i="14"/>
  <c r="BD44" i="14" s="1"/>
  <c r="BC43" i="14"/>
  <c r="BE43" i="14" s="1"/>
  <c r="BB43" i="14"/>
  <c r="BD43" i="14" s="1"/>
  <c r="BC42" i="14"/>
  <c r="BE42" i="14" s="1"/>
  <c r="BB42" i="14"/>
  <c r="BD42" i="14" s="1"/>
  <c r="BC41" i="14"/>
  <c r="BE41" i="14" s="1"/>
  <c r="BB41" i="14"/>
  <c r="BD41" i="14" s="1"/>
  <c r="BC40" i="14"/>
  <c r="BE40" i="14" s="1"/>
  <c r="BB40" i="14"/>
  <c r="BD40" i="14" s="1"/>
  <c r="BC39" i="14"/>
  <c r="BE39" i="14" s="1"/>
  <c r="BB39" i="14"/>
  <c r="BD39" i="14" s="1"/>
  <c r="BC38" i="14"/>
  <c r="BE38" i="14" s="1"/>
  <c r="BB38" i="14"/>
  <c r="BD38" i="14" s="1"/>
  <c r="BC37" i="14"/>
  <c r="BE37" i="14" s="1"/>
  <c r="BB37" i="14"/>
  <c r="BD37" i="14" s="1"/>
  <c r="BC36" i="14"/>
  <c r="BE36" i="14" s="1"/>
  <c r="BB36" i="14"/>
  <c r="BD36" i="14" s="1"/>
  <c r="BC35" i="14"/>
  <c r="BE35" i="14" s="1"/>
  <c r="BB35" i="14"/>
  <c r="BD35" i="14" s="1"/>
  <c r="BC34" i="14"/>
  <c r="BE34" i="14" s="1"/>
  <c r="BB34" i="14"/>
  <c r="BD34" i="14" s="1"/>
  <c r="BC33" i="14"/>
  <c r="BE33" i="14" s="1"/>
  <c r="BB33" i="14"/>
  <c r="BD33" i="14" s="1"/>
  <c r="BC32" i="14"/>
  <c r="BE32" i="14" s="1"/>
  <c r="BB32" i="14"/>
  <c r="BD32" i="14" s="1"/>
  <c r="BC31" i="14"/>
  <c r="BE31" i="14" s="1"/>
  <c r="BB31" i="14"/>
  <c r="BD31" i="14" s="1"/>
  <c r="BC30" i="14"/>
  <c r="BE30" i="14" s="1"/>
  <c r="BB30" i="14"/>
  <c r="BD30" i="14" s="1"/>
  <c r="BC29" i="14"/>
  <c r="BE29" i="14" s="1"/>
  <c r="BB29" i="14"/>
  <c r="BD29" i="14" s="1"/>
  <c r="BC28" i="14"/>
  <c r="BE28" i="14" s="1"/>
  <c r="BB28" i="14"/>
  <c r="BD28" i="14" s="1"/>
  <c r="BC27" i="14"/>
  <c r="BE27" i="14" s="1"/>
  <c r="BB27" i="14"/>
  <c r="BD27" i="14" s="1"/>
  <c r="BC26" i="14"/>
  <c r="BE26" i="14" s="1"/>
  <c r="BB26" i="14"/>
  <c r="BD26" i="14" s="1"/>
  <c r="BC25" i="14"/>
  <c r="BE25" i="14" s="1"/>
  <c r="BB25" i="14"/>
  <c r="BD25" i="14" s="1"/>
  <c r="BC24" i="14"/>
  <c r="BE24" i="14" s="1"/>
  <c r="BB24" i="14"/>
  <c r="BD24" i="14" s="1"/>
  <c r="BC23" i="14"/>
  <c r="BE23" i="14" s="1"/>
  <c r="BB23" i="14"/>
  <c r="BD23" i="14" s="1"/>
  <c r="BC22" i="14"/>
  <c r="BE22" i="14" s="1"/>
  <c r="BB22" i="14"/>
  <c r="BD22" i="14" s="1"/>
  <c r="BC21" i="14"/>
  <c r="BE21" i="14" s="1"/>
  <c r="BB21" i="14"/>
  <c r="BD21" i="14" s="1"/>
  <c r="BC20" i="14"/>
  <c r="BE20" i="14" s="1"/>
  <c r="BB20" i="14"/>
  <c r="BD20" i="14" s="1"/>
  <c r="BC19" i="14"/>
  <c r="BE19" i="14" s="1"/>
  <c r="BB19" i="14"/>
  <c r="BD19" i="14" s="1"/>
  <c r="BC18" i="14"/>
  <c r="BE18" i="14" s="1"/>
  <c r="BB18" i="14"/>
  <c r="BD18" i="14" s="1"/>
  <c r="BC17" i="14"/>
  <c r="BE17" i="14" s="1"/>
  <c r="BB17" i="14"/>
  <c r="BD17" i="14" s="1"/>
  <c r="BC16" i="14"/>
  <c r="BE16" i="14" s="1"/>
  <c r="BB16" i="14"/>
  <c r="BD16" i="14" s="1"/>
  <c r="BC15" i="14"/>
  <c r="BE15" i="14" s="1"/>
  <c r="BB15" i="14"/>
  <c r="BD15" i="14" s="1"/>
  <c r="BC14" i="14"/>
  <c r="BE14" i="14" s="1"/>
  <c r="BB14" i="14"/>
  <c r="BD14" i="14" s="1"/>
  <c r="BC13" i="14"/>
  <c r="BE13" i="14" s="1"/>
  <c r="BB13" i="14"/>
  <c r="BD13" i="14" s="1"/>
  <c r="BC12" i="14"/>
  <c r="BE12" i="14" s="1"/>
  <c r="BB12" i="14"/>
  <c r="BD12" i="14" s="1"/>
  <c r="BC11" i="14"/>
  <c r="BE11" i="14" s="1"/>
  <c r="BB11" i="14"/>
  <c r="BD11" i="14" s="1"/>
  <c r="BC10" i="14"/>
  <c r="BE10" i="14" s="1"/>
  <c r="BB10" i="14"/>
  <c r="BD10" i="14" s="1"/>
  <c r="BC9" i="14"/>
  <c r="BE9" i="14" s="1"/>
  <c r="BB9" i="14"/>
  <c r="BD9" i="14" s="1"/>
  <c r="BC8" i="14"/>
  <c r="BE8" i="14" s="1"/>
  <c r="BB8" i="14"/>
  <c r="BD8" i="14" s="1"/>
  <c r="BC7" i="14"/>
  <c r="BE7" i="14" s="1"/>
  <c r="BB7" i="14"/>
  <c r="BD7" i="14" s="1"/>
  <c r="BC6" i="14"/>
  <c r="BE6" i="14" s="1"/>
  <c r="BB6" i="14"/>
  <c r="BD6" i="14" s="1"/>
  <c r="BC5" i="14"/>
  <c r="BE5" i="14" s="1"/>
  <c r="BB5" i="14"/>
  <c r="BD5" i="14" s="1"/>
  <c r="BC4" i="14"/>
  <c r="BE4" i="14" s="1"/>
  <c r="BB4" i="14"/>
  <c r="BD4" i="14" s="1"/>
  <c r="BP2185" i="14"/>
  <c r="BP2184" i="14"/>
  <c r="BP2183" i="14"/>
  <c r="BP2182" i="14"/>
  <c r="BP2181" i="14"/>
  <c r="BP2180" i="14"/>
  <c r="BP2179" i="14"/>
  <c r="BP2178" i="14"/>
  <c r="BP2177" i="14"/>
  <c r="BP2176" i="14"/>
  <c r="BP2175" i="14"/>
  <c r="BP2174" i="14"/>
  <c r="BP2173" i="14"/>
  <c r="BP2172" i="14"/>
  <c r="BP2171" i="14"/>
  <c r="BP2170" i="14"/>
  <c r="BP2169" i="14"/>
  <c r="BP2168" i="14"/>
  <c r="BP2167" i="14"/>
  <c r="BP2166" i="14"/>
  <c r="BP2165" i="14"/>
  <c r="BP2164" i="14"/>
  <c r="BP2163" i="14"/>
  <c r="BP2162" i="14"/>
  <c r="BP2161" i="14"/>
  <c r="BP2160" i="14"/>
  <c r="BP2159" i="14"/>
  <c r="BP2158" i="14"/>
  <c r="BP2157" i="14"/>
  <c r="BP2156" i="14"/>
  <c r="BP2155" i="14"/>
  <c r="BP2154" i="14"/>
  <c r="BP2153" i="14"/>
  <c r="BP2152" i="14"/>
  <c r="BP2151" i="14"/>
  <c r="BP2150" i="14"/>
  <c r="BP2149" i="14"/>
  <c r="BP2148" i="14"/>
  <c r="BP2147" i="14"/>
  <c r="BP2146" i="14"/>
  <c r="BP2145" i="14"/>
  <c r="BP2144" i="14"/>
  <c r="BP2143" i="14"/>
  <c r="BP2142" i="14"/>
  <c r="BP2141" i="14"/>
  <c r="BP2140" i="14"/>
  <c r="BP2139" i="14"/>
  <c r="BP2138" i="14"/>
  <c r="BP2137" i="14"/>
  <c r="BP2136" i="14"/>
  <c r="BP2135" i="14"/>
  <c r="BP2134" i="14"/>
  <c r="BP2133" i="14"/>
  <c r="BP2132" i="14"/>
  <c r="BP2131" i="14"/>
  <c r="BP2130" i="14"/>
  <c r="BP2129" i="14"/>
  <c r="BP2128" i="14"/>
  <c r="BP2127" i="14"/>
  <c r="BP2126" i="14"/>
  <c r="BP2125" i="14"/>
  <c r="BP2124" i="14"/>
  <c r="BP2123" i="14"/>
  <c r="BP2122" i="14"/>
  <c r="BP2121" i="14"/>
  <c r="BP2120" i="14"/>
  <c r="BP2119" i="14"/>
  <c r="BP2118" i="14"/>
  <c r="BP2117" i="14"/>
  <c r="BP2116" i="14"/>
  <c r="BP2115" i="14"/>
  <c r="BP2114" i="14"/>
  <c r="BP2113" i="14"/>
  <c r="BP2112" i="14"/>
  <c r="BP2111" i="14"/>
  <c r="BP2110" i="14"/>
  <c r="BP2109" i="14"/>
  <c r="BP2108" i="14"/>
  <c r="BP2107" i="14"/>
  <c r="BP2106" i="14"/>
  <c r="BP2105" i="14"/>
  <c r="BP2104" i="14"/>
  <c r="BP2103" i="14"/>
  <c r="BP2102" i="14"/>
  <c r="BP2101" i="14"/>
  <c r="BP2100" i="14"/>
  <c r="BP2099" i="14"/>
  <c r="BP2098" i="14"/>
  <c r="BP2097" i="14"/>
  <c r="BP2096" i="14"/>
  <c r="BP2095" i="14"/>
  <c r="BP2094" i="14"/>
  <c r="BP2093" i="14"/>
  <c r="BP2092" i="14"/>
  <c r="BP2091" i="14"/>
  <c r="BP2090" i="14"/>
  <c r="BP2089" i="14"/>
  <c r="BP2088" i="14"/>
  <c r="BP2087" i="14"/>
  <c r="BP2086" i="14"/>
  <c r="BP2085" i="14"/>
  <c r="BP2084" i="14"/>
  <c r="BP2083" i="14"/>
  <c r="BP2082" i="14"/>
  <c r="BP2081" i="14"/>
  <c r="BP2080" i="14"/>
  <c r="BP2079" i="14"/>
  <c r="BP2078" i="14"/>
  <c r="BP2077" i="14"/>
  <c r="BP2076" i="14"/>
  <c r="BP2075" i="14"/>
  <c r="BP2074" i="14"/>
  <c r="BP2073" i="14"/>
  <c r="BP2072" i="14"/>
  <c r="BP2071" i="14"/>
  <c r="BP2070" i="14"/>
  <c r="BP2069" i="14"/>
  <c r="BP2068" i="14"/>
  <c r="BP2067" i="14"/>
  <c r="BP2066" i="14"/>
  <c r="BP2065" i="14"/>
  <c r="BP2064" i="14"/>
  <c r="BP2063" i="14"/>
  <c r="BP2062" i="14"/>
  <c r="BP2061" i="14"/>
  <c r="BP2060" i="14"/>
  <c r="BP2059" i="14"/>
  <c r="BP2058" i="14"/>
  <c r="BP2057" i="14"/>
  <c r="BP2056" i="14"/>
  <c r="BP2055" i="14"/>
  <c r="BP2054" i="14"/>
  <c r="BP2053" i="14"/>
  <c r="BP2052" i="14"/>
  <c r="BP2051" i="14"/>
  <c r="BP2050" i="14"/>
  <c r="BP2049" i="14"/>
  <c r="BP2048" i="14"/>
  <c r="BP2047" i="14"/>
  <c r="BP2046" i="14"/>
  <c r="BP2045" i="14"/>
  <c r="BP2044" i="14"/>
  <c r="BP2043" i="14"/>
  <c r="BP2042" i="14"/>
  <c r="BP2041" i="14"/>
  <c r="BP2040" i="14"/>
  <c r="BP2039" i="14"/>
  <c r="BP2038" i="14"/>
  <c r="BP2037" i="14"/>
  <c r="BP2036" i="14"/>
  <c r="BP2035" i="14"/>
  <c r="BP2034" i="14"/>
  <c r="BP2033" i="14"/>
  <c r="BP2032" i="14"/>
  <c r="BP2031" i="14"/>
  <c r="BP2030" i="14"/>
  <c r="BP2029" i="14"/>
  <c r="BP2028" i="14"/>
  <c r="BP2027" i="14"/>
  <c r="BP2026" i="14"/>
  <c r="BP2025" i="14"/>
  <c r="BP2024" i="14"/>
  <c r="BP2023" i="14"/>
  <c r="BP2022" i="14"/>
  <c r="BP2021" i="14"/>
  <c r="BP2020" i="14"/>
  <c r="BP2019" i="14"/>
  <c r="BP2018" i="14"/>
  <c r="BP2017" i="14"/>
  <c r="BP2016" i="14"/>
  <c r="BP2015" i="14"/>
  <c r="BP2014" i="14"/>
  <c r="BP2013" i="14"/>
  <c r="BP2012" i="14"/>
  <c r="BP2011" i="14"/>
  <c r="BP2010" i="14"/>
  <c r="BP2009" i="14"/>
  <c r="BP2008" i="14"/>
  <c r="BP2007" i="14"/>
  <c r="BP2006" i="14"/>
  <c r="BP2005" i="14"/>
  <c r="BP2004" i="14"/>
  <c r="BP2003" i="14"/>
  <c r="BP2002" i="14"/>
  <c r="BP2001" i="14"/>
  <c r="BP2000" i="14"/>
  <c r="BP1999" i="14"/>
  <c r="BP1998" i="14"/>
  <c r="BP1997" i="14"/>
  <c r="BP1996" i="14"/>
  <c r="BP1995" i="14"/>
  <c r="BP1994" i="14"/>
  <c r="BP1993" i="14"/>
  <c r="BP1992" i="14"/>
  <c r="BP1991" i="14"/>
  <c r="BP1990" i="14"/>
  <c r="BP1989" i="14"/>
  <c r="BP1988" i="14"/>
  <c r="BP1987" i="14"/>
  <c r="BP1986" i="14"/>
  <c r="BP1985" i="14"/>
  <c r="BP1984" i="14"/>
  <c r="BP1983" i="14"/>
  <c r="BP1982" i="14"/>
  <c r="BP1981" i="14"/>
  <c r="BP1980" i="14"/>
  <c r="BP1979" i="14"/>
  <c r="BP1978" i="14"/>
  <c r="BP1977" i="14"/>
  <c r="BP1976" i="14"/>
  <c r="BP1975" i="14"/>
  <c r="BP1974" i="14"/>
  <c r="BP1973" i="14"/>
  <c r="BP1972" i="14"/>
  <c r="BP1971" i="14"/>
  <c r="BP1970" i="14"/>
  <c r="BP1969" i="14"/>
  <c r="BP1968" i="14"/>
  <c r="BP1967" i="14"/>
  <c r="BP1966" i="14"/>
  <c r="BP1965" i="14"/>
  <c r="BP1964" i="14"/>
  <c r="BP1963" i="14"/>
  <c r="BP1962" i="14"/>
  <c r="BP1961" i="14"/>
  <c r="BP1960" i="14"/>
  <c r="BP1959" i="14"/>
  <c r="BP1958" i="14"/>
  <c r="BP1957" i="14"/>
  <c r="BP1956" i="14"/>
  <c r="BP1955" i="14"/>
  <c r="BP1954" i="14"/>
  <c r="BP1953" i="14"/>
  <c r="BP1952" i="14"/>
  <c r="BP1951" i="14"/>
  <c r="BP1950" i="14"/>
  <c r="BP1949" i="14"/>
  <c r="BP1948" i="14"/>
  <c r="BP1947" i="14"/>
  <c r="BP1946" i="14"/>
  <c r="BP1945" i="14"/>
  <c r="BP1944" i="14"/>
  <c r="BP1943" i="14"/>
  <c r="BP1942" i="14"/>
  <c r="BP1941" i="14"/>
  <c r="BP1940" i="14"/>
  <c r="BP1939" i="14"/>
  <c r="BP1938" i="14"/>
  <c r="BP1937" i="14"/>
  <c r="BP1936" i="14"/>
  <c r="BP1935" i="14"/>
  <c r="BP1934" i="14"/>
  <c r="BP1933" i="14"/>
  <c r="BP1932" i="14"/>
  <c r="BP1931" i="14"/>
  <c r="BP1930" i="14"/>
  <c r="BP1929" i="14"/>
  <c r="BP1928" i="14"/>
  <c r="BP1927" i="14"/>
  <c r="BP1926" i="14"/>
  <c r="BP1925" i="14"/>
  <c r="BP1924" i="14"/>
  <c r="BP1923" i="14"/>
  <c r="BP1922" i="14"/>
  <c r="BP1921" i="14"/>
  <c r="BP1920" i="14"/>
  <c r="BP1919" i="14"/>
  <c r="BP1918" i="14"/>
  <c r="BP1917" i="14"/>
  <c r="BP1916" i="14"/>
  <c r="BP1915" i="14"/>
  <c r="BP1914" i="14"/>
  <c r="BP1913" i="14"/>
  <c r="BP1912" i="14"/>
  <c r="BP1911" i="14"/>
  <c r="BP1910" i="14"/>
  <c r="BP1909" i="14"/>
  <c r="BP1908" i="14"/>
  <c r="BP1907" i="14"/>
  <c r="BP1906" i="14"/>
  <c r="BP1905" i="14"/>
  <c r="BP1904" i="14"/>
  <c r="BP1903" i="14"/>
  <c r="BP1902" i="14"/>
  <c r="BP1901" i="14"/>
  <c r="BP1900" i="14"/>
  <c r="BP1899" i="14"/>
  <c r="BP1898" i="14"/>
  <c r="BP1897" i="14"/>
  <c r="BP1896" i="14"/>
  <c r="BP1895" i="14"/>
  <c r="BP1894" i="14"/>
  <c r="BP1893" i="14"/>
  <c r="BP1892" i="14"/>
  <c r="BP1891" i="14"/>
  <c r="BP1890" i="14"/>
  <c r="BP1889" i="14"/>
  <c r="BP1888" i="14"/>
  <c r="BP1887" i="14"/>
  <c r="BP1886" i="14"/>
  <c r="BP1885" i="14"/>
  <c r="BP1884" i="14"/>
  <c r="BP1883" i="14"/>
  <c r="BP1882" i="14"/>
  <c r="BP1881" i="14"/>
  <c r="BP1880" i="14"/>
  <c r="BP1879" i="14"/>
  <c r="BP1878" i="14"/>
  <c r="BP1877" i="14"/>
  <c r="BP1876" i="14"/>
  <c r="BP1875" i="14"/>
  <c r="BP1874" i="14"/>
  <c r="BP1873" i="14"/>
  <c r="BP1872" i="14"/>
  <c r="BP1871" i="14"/>
  <c r="BP1870" i="14"/>
  <c r="BP1869" i="14"/>
  <c r="BP1868" i="14"/>
  <c r="BP1867" i="14"/>
  <c r="BP1866" i="14"/>
  <c r="BP1865" i="14"/>
  <c r="BP1864" i="14"/>
  <c r="BP1863" i="14"/>
  <c r="BP1862" i="14"/>
  <c r="BP1861" i="14"/>
  <c r="BP1860" i="14"/>
  <c r="BP1859" i="14"/>
  <c r="BP1858" i="14"/>
  <c r="BP1857" i="14"/>
  <c r="BP1856" i="14"/>
  <c r="BP1855" i="14"/>
  <c r="BP1854" i="14"/>
  <c r="BP1853" i="14"/>
  <c r="BP1852" i="14"/>
  <c r="BP1851" i="14"/>
  <c r="BP1850" i="14"/>
  <c r="BP1849" i="14"/>
  <c r="BP1848" i="14"/>
  <c r="BP1847" i="14"/>
  <c r="BP1846" i="14"/>
  <c r="BP1845" i="14"/>
  <c r="BP1844" i="14"/>
  <c r="BP1843" i="14"/>
  <c r="BP1842" i="14"/>
  <c r="BP1841" i="14"/>
  <c r="BP1840" i="14"/>
  <c r="BP1839" i="14"/>
  <c r="BP1838" i="14"/>
  <c r="BP1837" i="14"/>
  <c r="BP1836" i="14"/>
  <c r="BP1835" i="14"/>
  <c r="BP1834" i="14"/>
  <c r="BP1833" i="14"/>
  <c r="BP1832" i="14"/>
  <c r="BP1831" i="14"/>
  <c r="BP1830" i="14"/>
  <c r="BP1829" i="14"/>
  <c r="BP1828" i="14"/>
  <c r="BP1827" i="14"/>
  <c r="BP1826" i="14"/>
  <c r="BP1825" i="14"/>
  <c r="BP1824" i="14"/>
  <c r="BP1823" i="14"/>
  <c r="BP1822" i="14"/>
  <c r="BP1821" i="14"/>
  <c r="BP1820" i="14"/>
  <c r="BP1819" i="14"/>
  <c r="BP1818" i="14"/>
  <c r="BP1817" i="14"/>
  <c r="BP1816" i="14"/>
  <c r="BP1815" i="14"/>
  <c r="BP1814" i="14"/>
  <c r="BP1813" i="14"/>
  <c r="BP1812" i="14"/>
  <c r="BP1811" i="14"/>
  <c r="BP1810" i="14"/>
  <c r="BP1809" i="14"/>
  <c r="BP1808" i="14"/>
  <c r="BP1807" i="14"/>
  <c r="BP1806" i="14"/>
  <c r="BP1805" i="14"/>
  <c r="BP1804" i="14"/>
  <c r="BP1803" i="14"/>
  <c r="BP1802" i="14"/>
  <c r="BP1801" i="14"/>
  <c r="BP1800" i="14"/>
  <c r="BP1799" i="14"/>
  <c r="BP1798" i="14"/>
  <c r="BP1797" i="14"/>
  <c r="BP1796" i="14"/>
  <c r="BP1795" i="14"/>
  <c r="BP1794" i="14"/>
  <c r="BP1793" i="14"/>
  <c r="BP1792" i="14"/>
  <c r="BP1791" i="14"/>
  <c r="BP1790" i="14"/>
  <c r="BP1789" i="14"/>
  <c r="BP1788" i="14"/>
  <c r="BP1787" i="14"/>
  <c r="BP1786" i="14"/>
  <c r="BP1785" i="14"/>
  <c r="BP1784" i="14"/>
  <c r="BP1783" i="14"/>
  <c r="BP1782" i="14"/>
  <c r="BP1781" i="14"/>
  <c r="BP1780" i="14"/>
  <c r="BP1779" i="14"/>
  <c r="BP1778" i="14"/>
  <c r="BP1777" i="14"/>
  <c r="BP1776" i="14"/>
  <c r="BP1775" i="14"/>
  <c r="BP1774" i="14"/>
  <c r="BP1773" i="14"/>
  <c r="BP1772" i="14"/>
  <c r="BP1771" i="14"/>
  <c r="BP1770" i="14"/>
  <c r="BP1769" i="14"/>
  <c r="BP1768" i="14"/>
  <c r="BP1767" i="14"/>
  <c r="BP1766" i="14"/>
  <c r="BP1765" i="14"/>
  <c r="BP1764" i="14"/>
  <c r="BP1763" i="14"/>
  <c r="BP1762" i="14"/>
  <c r="BP1761" i="14"/>
  <c r="BP1760" i="14"/>
  <c r="BP1759" i="14"/>
  <c r="BP1758" i="14"/>
  <c r="BP1757" i="14"/>
  <c r="BP1756" i="14"/>
  <c r="BP1755" i="14"/>
  <c r="BP1754" i="14"/>
  <c r="BP1753" i="14"/>
  <c r="BP1752" i="14"/>
  <c r="BP1751" i="14"/>
  <c r="BP1750" i="14"/>
  <c r="BP1749" i="14"/>
  <c r="BP1748" i="14"/>
  <c r="BP1747" i="14"/>
  <c r="BP1746" i="14"/>
  <c r="BP1745" i="14"/>
  <c r="BP1744" i="14"/>
  <c r="BP1743" i="14"/>
  <c r="BP1742" i="14"/>
  <c r="BP1741" i="14"/>
  <c r="BP1740" i="14"/>
  <c r="BP1739" i="14"/>
  <c r="BP1738" i="14"/>
  <c r="BP1737" i="14"/>
  <c r="BP1736" i="14"/>
  <c r="BP1735" i="14"/>
  <c r="BP1734" i="14"/>
  <c r="BP1733" i="14"/>
  <c r="BP1732" i="14"/>
  <c r="BP1731" i="14"/>
  <c r="BP1730" i="14"/>
  <c r="BP1729" i="14"/>
  <c r="BP1728" i="14"/>
  <c r="BP1727" i="14"/>
  <c r="BP1726" i="14"/>
  <c r="BP1725" i="14"/>
  <c r="BP1724" i="14"/>
  <c r="BP1723" i="14"/>
  <c r="BP1722" i="14"/>
  <c r="BP1721" i="14"/>
  <c r="BP1720" i="14"/>
  <c r="BP1719" i="14"/>
  <c r="BP1718" i="14"/>
  <c r="BP1717" i="14"/>
  <c r="BP1716" i="14"/>
  <c r="BP1715" i="14"/>
  <c r="BP1714" i="14"/>
  <c r="BP1713" i="14"/>
  <c r="BP1712" i="14"/>
  <c r="BP1711" i="14"/>
  <c r="BP1710" i="14"/>
  <c r="BP1709" i="14"/>
  <c r="BP1708" i="14"/>
  <c r="BP1707" i="14"/>
  <c r="BP1706" i="14"/>
  <c r="BP1705" i="14"/>
  <c r="BP1704" i="14"/>
  <c r="BP1703" i="14"/>
  <c r="BP1702" i="14"/>
  <c r="BP1701" i="14"/>
  <c r="BP1700" i="14"/>
  <c r="BP1699" i="14"/>
  <c r="BP1698" i="14"/>
  <c r="BP1697" i="14"/>
  <c r="BP1696" i="14"/>
  <c r="BP1695" i="14"/>
  <c r="BP1694" i="14"/>
  <c r="BP1693" i="14"/>
  <c r="BP1692" i="14"/>
  <c r="BP1691" i="14"/>
  <c r="BP1690" i="14"/>
  <c r="BP1689" i="14"/>
  <c r="BP1688" i="14"/>
  <c r="BP1687" i="14"/>
  <c r="BP1686" i="14"/>
  <c r="BP1685" i="14"/>
  <c r="BP1684" i="14"/>
  <c r="BP1683" i="14"/>
  <c r="BP1682" i="14"/>
  <c r="BP1681" i="14"/>
  <c r="BP1680" i="14"/>
  <c r="BP1679" i="14"/>
  <c r="BP1678" i="14"/>
  <c r="BP1677" i="14"/>
  <c r="BP1676" i="14"/>
  <c r="BP1675" i="14"/>
  <c r="BP1674" i="14"/>
  <c r="BP1673" i="14"/>
  <c r="BP1672" i="14"/>
  <c r="BP1671" i="14"/>
  <c r="BP1670" i="14"/>
  <c r="BP1669" i="14"/>
  <c r="BP1668" i="14"/>
  <c r="BP1667" i="14"/>
  <c r="BP1666" i="14"/>
  <c r="BP1665" i="14"/>
  <c r="BP1664" i="14"/>
  <c r="BP1663" i="14"/>
  <c r="BP1662" i="14"/>
  <c r="BP1661" i="14"/>
  <c r="BP1660" i="14"/>
  <c r="BP1659" i="14"/>
  <c r="BP1658" i="14"/>
  <c r="BP1657" i="14"/>
  <c r="BP1656" i="14"/>
  <c r="BP1655" i="14"/>
  <c r="BP1654" i="14"/>
  <c r="BP1653" i="14"/>
  <c r="BP1652" i="14"/>
  <c r="BP1651" i="14"/>
  <c r="BP1650" i="14"/>
  <c r="BP1649" i="14"/>
  <c r="BP1648" i="14"/>
  <c r="BP1647" i="14"/>
  <c r="BP1646" i="14"/>
  <c r="BP1645" i="14"/>
  <c r="BP1644" i="14"/>
  <c r="BP1643" i="14"/>
  <c r="BP1642" i="14"/>
  <c r="BP1641" i="14"/>
  <c r="BP1640" i="14"/>
  <c r="BP1639" i="14"/>
  <c r="BP1638" i="14"/>
  <c r="BP1637" i="14"/>
  <c r="BP1636" i="14"/>
  <c r="BP1635" i="14"/>
  <c r="BP1634" i="14"/>
  <c r="BP1633" i="14"/>
  <c r="BP1632" i="14"/>
  <c r="BP1631" i="14"/>
  <c r="BP1630" i="14"/>
  <c r="BP1629" i="14"/>
  <c r="BP1628" i="14"/>
  <c r="BP1627" i="14"/>
  <c r="BP1626" i="14"/>
  <c r="BP1625" i="14"/>
  <c r="BP1624" i="14"/>
  <c r="BP1623" i="14"/>
  <c r="BP1622" i="14"/>
  <c r="BP1621" i="14"/>
  <c r="BP1620" i="14"/>
  <c r="BP1619" i="14"/>
  <c r="BP1618" i="14"/>
  <c r="BP1617" i="14"/>
  <c r="BP1616" i="14"/>
  <c r="BP1615" i="14"/>
  <c r="BP1614" i="14"/>
  <c r="BP1613" i="14"/>
  <c r="BP1612" i="14"/>
  <c r="BP1611" i="14"/>
  <c r="BP1610" i="14"/>
  <c r="BP1609" i="14"/>
  <c r="BP1608" i="14"/>
  <c r="BP1607" i="14"/>
  <c r="BP1606" i="14"/>
  <c r="BP1605" i="14"/>
  <c r="BP1604" i="14"/>
  <c r="BP1603" i="14"/>
  <c r="BP1602" i="14"/>
  <c r="BP1601" i="14"/>
  <c r="BP1600" i="14"/>
  <c r="BP1599" i="14"/>
  <c r="BP1598" i="14"/>
  <c r="BP1597" i="14"/>
  <c r="BP1596" i="14"/>
  <c r="BP1595" i="14"/>
  <c r="BP1594" i="14"/>
  <c r="BP1593" i="14"/>
  <c r="BP1592" i="14"/>
  <c r="BP1591" i="14"/>
  <c r="BP1590" i="14"/>
  <c r="BP1589" i="14"/>
  <c r="BP1588" i="14"/>
  <c r="BP1587" i="14"/>
  <c r="BP1586" i="14"/>
  <c r="BP1585" i="14"/>
  <c r="BP1584" i="14"/>
  <c r="BP1583" i="14"/>
  <c r="BP1582" i="14"/>
  <c r="BP1581" i="14"/>
  <c r="BP1580" i="14"/>
  <c r="BP1579" i="14"/>
  <c r="BP1578" i="14"/>
  <c r="BP1577" i="14"/>
  <c r="BP1576" i="14"/>
  <c r="BP1575" i="14"/>
  <c r="BP1574" i="14"/>
  <c r="BP1573" i="14"/>
  <c r="BP1572" i="14"/>
  <c r="BP1571" i="14"/>
  <c r="BP1570" i="14"/>
  <c r="BP1569" i="14"/>
  <c r="BP1568" i="14"/>
  <c r="BP1567" i="14"/>
  <c r="BP1566" i="14"/>
  <c r="BP1565" i="14"/>
  <c r="BP1564" i="14"/>
  <c r="BP1563" i="14"/>
  <c r="BP1562" i="14"/>
  <c r="BP1561" i="14"/>
  <c r="BP1560" i="14"/>
  <c r="BP1559" i="14"/>
  <c r="BP1558" i="14"/>
  <c r="BP1557" i="14"/>
  <c r="BP1556" i="14"/>
  <c r="BP1555" i="14"/>
  <c r="BP1554" i="14"/>
  <c r="BP1553" i="14"/>
  <c r="BP1552" i="14"/>
  <c r="BP1551" i="14"/>
  <c r="BP1550" i="14"/>
  <c r="BP1549" i="14"/>
  <c r="BP1548" i="14"/>
  <c r="BP1547" i="14"/>
  <c r="BP1546" i="14"/>
  <c r="BP1545" i="14"/>
  <c r="BP1544" i="14"/>
  <c r="BP1543" i="14"/>
  <c r="BP1542" i="14"/>
  <c r="BP1541" i="14"/>
  <c r="BP1540" i="14"/>
  <c r="BP1539" i="14"/>
  <c r="BP1538" i="14"/>
  <c r="BP1537" i="14"/>
  <c r="BP1536" i="14"/>
  <c r="BP1535" i="14"/>
  <c r="BP1534" i="14"/>
  <c r="BP1533" i="14"/>
  <c r="BP1532" i="14"/>
  <c r="BP1531" i="14"/>
  <c r="BP1530" i="14"/>
  <c r="BP1529" i="14"/>
  <c r="BP1528" i="14"/>
  <c r="BP1527" i="14"/>
  <c r="BP1526" i="14"/>
  <c r="BP1525" i="14"/>
  <c r="BP1524" i="14"/>
  <c r="BP1523" i="14"/>
  <c r="BP1522" i="14"/>
  <c r="BP1521" i="14"/>
  <c r="BP1520" i="14"/>
  <c r="BP1519" i="14"/>
  <c r="BP1518" i="14"/>
  <c r="BP1517" i="14"/>
  <c r="BP1516" i="14"/>
  <c r="BP1515" i="14"/>
  <c r="BP1514" i="14"/>
  <c r="BP1513" i="14"/>
  <c r="BP1512" i="14"/>
  <c r="BP1511" i="14"/>
  <c r="BP1510" i="14"/>
  <c r="BP1509" i="14"/>
  <c r="BP1508" i="14"/>
  <c r="BP1507" i="14"/>
  <c r="BP1506" i="14"/>
  <c r="BP1505" i="14"/>
  <c r="BP1504" i="14"/>
  <c r="BP1503" i="14"/>
  <c r="BP1502" i="14"/>
  <c r="BP1501" i="14"/>
  <c r="BP1500" i="14"/>
  <c r="BP1499" i="14"/>
  <c r="BP1498" i="14"/>
  <c r="BP1497" i="14"/>
  <c r="BP1496" i="14"/>
  <c r="BP1495" i="14"/>
  <c r="BP1494" i="14"/>
  <c r="BP1493" i="14"/>
  <c r="BP1492" i="14"/>
  <c r="BP1491" i="14"/>
  <c r="BP1490" i="14"/>
  <c r="BP1489" i="14"/>
  <c r="BP1488" i="14"/>
  <c r="BP1487" i="14"/>
  <c r="BP1486" i="14"/>
  <c r="BP1485" i="14"/>
  <c r="BP1484" i="14"/>
  <c r="BP1483" i="14"/>
  <c r="BP1482" i="14"/>
  <c r="BP1481" i="14"/>
  <c r="BP1480" i="14"/>
  <c r="BP1479" i="14"/>
  <c r="BP1478" i="14"/>
  <c r="BP1477" i="14"/>
  <c r="BP1476" i="14"/>
  <c r="BP1475" i="14"/>
  <c r="BP1474" i="14"/>
  <c r="BP1473" i="14"/>
  <c r="BP1472" i="14"/>
  <c r="BP1471" i="14"/>
  <c r="BP1470" i="14"/>
  <c r="BP1469" i="14"/>
  <c r="BP1468" i="14"/>
  <c r="BP1467" i="14"/>
  <c r="BP1466" i="14"/>
  <c r="BP1465" i="14"/>
  <c r="BP1464" i="14"/>
  <c r="BP1463" i="14"/>
  <c r="BP1462" i="14"/>
  <c r="BP1461" i="14"/>
  <c r="BP1460" i="14"/>
  <c r="BP1459" i="14"/>
  <c r="BP1458" i="14"/>
  <c r="BP1457" i="14"/>
  <c r="BP1456" i="14"/>
  <c r="BP1455" i="14"/>
  <c r="BP1454" i="14"/>
  <c r="BP1453" i="14"/>
  <c r="BP1452" i="14"/>
  <c r="BP1451" i="14"/>
  <c r="BP1450" i="14"/>
  <c r="BP1449" i="14"/>
  <c r="BP1448" i="14"/>
  <c r="BP1447" i="14"/>
  <c r="BP1446" i="14"/>
  <c r="BP1445" i="14"/>
  <c r="BP1444" i="14"/>
  <c r="BP1443" i="14"/>
  <c r="BP1442" i="14"/>
  <c r="BP1441" i="14"/>
  <c r="BP1440" i="14"/>
  <c r="BP1439" i="14"/>
  <c r="BP1438" i="14"/>
  <c r="BP1437" i="14"/>
  <c r="BP1436" i="14"/>
  <c r="BP1435" i="14"/>
  <c r="BP1434" i="14"/>
  <c r="BP1433" i="14"/>
  <c r="BP1432" i="14"/>
  <c r="BP1431" i="14"/>
  <c r="BP1430" i="14"/>
  <c r="BP1429" i="14"/>
  <c r="BP1428" i="14"/>
  <c r="BP1427" i="14"/>
  <c r="BP1426" i="14"/>
  <c r="BP1425" i="14"/>
  <c r="BP1424" i="14"/>
  <c r="BP1423" i="14"/>
  <c r="BP1422" i="14"/>
  <c r="BP1421" i="14"/>
  <c r="BP1420" i="14"/>
  <c r="BP1419" i="14"/>
  <c r="BP1418" i="14"/>
  <c r="BP1417" i="14"/>
  <c r="BP1416" i="14"/>
  <c r="BP1415" i="14"/>
  <c r="BP1414" i="14"/>
  <c r="BP1413" i="14"/>
  <c r="BP1412" i="14"/>
  <c r="BP1411" i="14"/>
  <c r="BP1410" i="14"/>
  <c r="BP1409" i="14"/>
  <c r="BP1408" i="14"/>
  <c r="BP1407" i="14"/>
  <c r="BP1406" i="14"/>
  <c r="BP1405" i="14"/>
  <c r="BP1404" i="14"/>
  <c r="BP1403" i="14"/>
  <c r="BP1402" i="14"/>
  <c r="BP1401" i="14"/>
  <c r="BP1400" i="14"/>
  <c r="BP1399" i="14"/>
  <c r="BP1398" i="14"/>
  <c r="BP1397" i="14"/>
  <c r="BP1396" i="14"/>
  <c r="BP1395" i="14"/>
  <c r="BP1394" i="14"/>
  <c r="BP1393" i="14"/>
  <c r="BP1392" i="14"/>
  <c r="BP1391" i="14"/>
  <c r="BP1390" i="14"/>
  <c r="BP1389" i="14"/>
  <c r="BP1388" i="14"/>
  <c r="BP1387" i="14"/>
  <c r="BP1386" i="14"/>
  <c r="BP1385" i="14"/>
  <c r="BP1384" i="14"/>
  <c r="BP1383" i="14"/>
  <c r="BP1382" i="14"/>
  <c r="BP1381" i="14"/>
  <c r="BP1380" i="14"/>
  <c r="BP1379" i="14"/>
  <c r="BP1378" i="14"/>
  <c r="BP1377" i="14"/>
  <c r="BP1376" i="14"/>
  <c r="BP1375" i="14"/>
  <c r="BP1374" i="14"/>
  <c r="BP1373" i="14"/>
  <c r="BP1372" i="14"/>
  <c r="BP1371" i="14"/>
  <c r="BP1370" i="14"/>
  <c r="BP1369" i="14"/>
  <c r="BP1368" i="14"/>
  <c r="BP1367" i="14"/>
  <c r="BP1366" i="14"/>
  <c r="BP1365" i="14"/>
  <c r="BP1364" i="14"/>
  <c r="BP1363" i="14"/>
  <c r="BP1362" i="14"/>
  <c r="BP1361" i="14"/>
  <c r="BP1360" i="14"/>
  <c r="BP1359" i="14"/>
  <c r="BP1358" i="14"/>
  <c r="BP1357" i="14"/>
  <c r="BP1356" i="14"/>
  <c r="BP1355" i="14"/>
  <c r="BP1354" i="14"/>
  <c r="BP1353" i="14"/>
  <c r="BP1352" i="14"/>
  <c r="BP1351" i="14"/>
  <c r="BP1350" i="14"/>
  <c r="BP1349" i="14"/>
  <c r="BP1348" i="14"/>
  <c r="BP1347" i="14"/>
  <c r="BP1346" i="14"/>
  <c r="BP1345" i="14"/>
  <c r="BP1344" i="14"/>
  <c r="BP1343" i="14"/>
  <c r="BP1342" i="14"/>
  <c r="BP1341" i="14"/>
  <c r="BP1340" i="14"/>
  <c r="BP1339" i="14"/>
  <c r="BP1338" i="14"/>
  <c r="BP1337" i="14"/>
  <c r="BP1336" i="14"/>
  <c r="BP1335" i="14"/>
  <c r="BP1334" i="14"/>
  <c r="BP1333" i="14"/>
  <c r="BP1332" i="14"/>
  <c r="BP1331" i="14"/>
  <c r="BP1330" i="14"/>
  <c r="BP1329" i="14"/>
  <c r="BP1328" i="14"/>
  <c r="BP1327" i="14"/>
  <c r="BP1326" i="14"/>
  <c r="BP1325" i="14"/>
  <c r="BP1324" i="14"/>
  <c r="BP1323" i="14"/>
  <c r="BP1322" i="14"/>
  <c r="BP1321" i="14"/>
  <c r="BP1320" i="14"/>
  <c r="BP1319" i="14"/>
  <c r="BP1318" i="14"/>
  <c r="BP1317" i="14"/>
  <c r="BP1316" i="14"/>
  <c r="BP1315" i="14"/>
  <c r="BP1314" i="14"/>
  <c r="BP1313" i="14"/>
  <c r="BP1312" i="14"/>
  <c r="BP1311" i="14"/>
  <c r="BP1310" i="14"/>
  <c r="BP1309" i="14"/>
  <c r="BP1308" i="14"/>
  <c r="BP1307" i="14"/>
  <c r="BP1306" i="14"/>
  <c r="BP1305" i="14"/>
  <c r="BP1304" i="14"/>
  <c r="BP1303" i="14"/>
  <c r="BP1302" i="14"/>
  <c r="BP1301" i="14"/>
  <c r="BP1300" i="14"/>
  <c r="BP1299" i="14"/>
  <c r="BP1298" i="14"/>
  <c r="BP1297" i="14"/>
  <c r="BP1296" i="14"/>
  <c r="BP1295" i="14"/>
  <c r="BP1294" i="14"/>
  <c r="BP1293" i="14"/>
  <c r="BP1292" i="14"/>
  <c r="BP1291" i="14"/>
  <c r="BP1290" i="14"/>
  <c r="BP1289" i="14"/>
  <c r="BP1288" i="14"/>
  <c r="BP1287" i="14"/>
  <c r="BP1286" i="14"/>
  <c r="BP1285" i="14"/>
  <c r="BP1284" i="14"/>
  <c r="BP1283" i="14"/>
  <c r="BP1282" i="14"/>
  <c r="BP1281" i="14"/>
  <c r="BP1280" i="14"/>
  <c r="BP1279" i="14"/>
  <c r="BP1278" i="14"/>
  <c r="BP1277" i="14"/>
  <c r="BP1276" i="14"/>
  <c r="BP1275" i="14"/>
  <c r="BP1274" i="14"/>
  <c r="BP1273" i="14"/>
  <c r="BP1272" i="14"/>
  <c r="BP1271" i="14"/>
  <c r="BP1270" i="14"/>
  <c r="BP1269" i="14"/>
  <c r="BP1268" i="14"/>
  <c r="BP1267" i="14"/>
  <c r="BP1266" i="14"/>
  <c r="BP1265" i="14"/>
  <c r="BP1264" i="14"/>
  <c r="BP1263" i="14"/>
  <c r="BP1262" i="14"/>
  <c r="BP1261" i="14"/>
  <c r="BP1260" i="14"/>
  <c r="BP1259" i="14"/>
  <c r="BP1258" i="14"/>
  <c r="BP1257" i="14"/>
  <c r="BP1256" i="14"/>
  <c r="BP1255" i="14"/>
  <c r="BP1254" i="14"/>
  <c r="BP1253" i="14"/>
  <c r="BP1252" i="14"/>
  <c r="BP1251" i="14"/>
  <c r="BP1250" i="14"/>
  <c r="BP1249" i="14"/>
  <c r="BP1248" i="14"/>
  <c r="BP1247" i="14"/>
  <c r="BP1246" i="14"/>
  <c r="BP1245" i="14"/>
  <c r="BP1244" i="14"/>
  <c r="BP1243" i="14"/>
  <c r="BP1242" i="14"/>
  <c r="BP1241" i="14"/>
  <c r="BP1240" i="14"/>
  <c r="BP1239" i="14"/>
  <c r="BP1238" i="14"/>
  <c r="BP1237" i="14"/>
  <c r="BP1236" i="14"/>
  <c r="BP1235" i="14"/>
  <c r="BP1234" i="14"/>
  <c r="BP1233" i="14"/>
  <c r="BP1232" i="14"/>
  <c r="BP1231" i="14"/>
  <c r="BP1230" i="14"/>
  <c r="BP1229" i="14"/>
  <c r="BP1228" i="14"/>
  <c r="BP1227" i="14"/>
  <c r="BP1226" i="14"/>
  <c r="BP1225" i="14"/>
  <c r="BP1224" i="14"/>
  <c r="BP1223" i="14"/>
  <c r="BP1222" i="14"/>
  <c r="BP1221" i="14"/>
  <c r="BP1220" i="14"/>
  <c r="BP1219" i="14"/>
  <c r="BP1218" i="14"/>
  <c r="BP1217" i="14"/>
  <c r="BP1216" i="14"/>
  <c r="BP1215" i="14"/>
  <c r="BP1214" i="14"/>
  <c r="BP1213" i="14"/>
  <c r="BP1212" i="14"/>
  <c r="BP1211" i="14"/>
  <c r="BP1210" i="14"/>
  <c r="BP1209" i="14"/>
  <c r="BP1208" i="14"/>
  <c r="BP1207" i="14"/>
  <c r="BP1206" i="14"/>
  <c r="BP1205" i="14"/>
  <c r="BP1204" i="14"/>
  <c r="BP1203" i="14"/>
  <c r="BP1202" i="14"/>
  <c r="BP1201" i="14"/>
  <c r="BP1200" i="14"/>
  <c r="BP1199" i="14"/>
  <c r="BP1198" i="14"/>
  <c r="BP1197" i="14"/>
  <c r="BP1196" i="14"/>
  <c r="BP1195" i="14"/>
  <c r="BP1194" i="14"/>
  <c r="BP1193" i="14"/>
  <c r="BP1192" i="14"/>
  <c r="BP1191" i="14"/>
  <c r="BP1190" i="14"/>
  <c r="BP1189" i="14"/>
  <c r="BP1188" i="14"/>
  <c r="BP1187" i="14"/>
  <c r="BP1186" i="14"/>
  <c r="BP1185" i="14"/>
  <c r="BP1184" i="14"/>
  <c r="BP1183" i="14"/>
  <c r="BP1182" i="14"/>
  <c r="BP1181" i="14"/>
  <c r="BP1180" i="14"/>
  <c r="BP1179" i="14"/>
  <c r="BP1178" i="14"/>
  <c r="BP1177" i="14"/>
  <c r="BP1176" i="14"/>
  <c r="BP1175" i="14"/>
  <c r="BP1174" i="14"/>
  <c r="BP1173" i="14"/>
  <c r="BP1172" i="14"/>
  <c r="BP1171" i="14"/>
  <c r="BP1170" i="14"/>
  <c r="BP1169" i="14"/>
  <c r="BP1168" i="14"/>
  <c r="BP1167" i="14"/>
  <c r="BP1166" i="14"/>
  <c r="BP1165" i="14"/>
  <c r="BP1164" i="14"/>
  <c r="BP1163" i="14"/>
  <c r="BP1162" i="14"/>
  <c r="BP1161" i="14"/>
  <c r="BP1160" i="14"/>
  <c r="BP1159" i="14"/>
  <c r="BP1158" i="14"/>
  <c r="BP1157" i="14"/>
  <c r="BP1156" i="14"/>
  <c r="BP1155" i="14"/>
  <c r="BP1154" i="14"/>
  <c r="BP1153" i="14"/>
  <c r="BP1152" i="14"/>
  <c r="BP1151" i="14"/>
  <c r="BP1150" i="14"/>
  <c r="BP1149" i="14"/>
  <c r="BP1148" i="14"/>
  <c r="BP1147" i="14"/>
  <c r="BP1146" i="14"/>
  <c r="BP1145" i="14"/>
  <c r="BP1144" i="14"/>
  <c r="BP1143" i="14"/>
  <c r="BP1142" i="14"/>
  <c r="BP1141" i="14"/>
  <c r="BP1140" i="14"/>
  <c r="BP1139" i="14"/>
  <c r="BP1138" i="14"/>
  <c r="BP1137" i="14"/>
  <c r="BP1136" i="14"/>
  <c r="BP1135" i="14"/>
  <c r="BP1134" i="14"/>
  <c r="BP1133" i="14"/>
  <c r="BP1132" i="14"/>
  <c r="BP1131" i="14"/>
  <c r="BP1130" i="14"/>
  <c r="BP1129" i="14"/>
  <c r="BP1128" i="14"/>
  <c r="BP1127" i="14"/>
  <c r="BP1126" i="14"/>
  <c r="BP1125" i="14"/>
  <c r="BP1124" i="14"/>
  <c r="BP1123" i="14"/>
  <c r="BP1122" i="14"/>
  <c r="BP1121" i="14"/>
  <c r="BP1120" i="14"/>
  <c r="BP1119" i="14"/>
  <c r="BP1118" i="14"/>
  <c r="BP1117" i="14"/>
  <c r="BP1116" i="14"/>
  <c r="BP1115" i="14"/>
  <c r="BP1114" i="14"/>
  <c r="BP1113" i="14"/>
  <c r="BP1112" i="14"/>
  <c r="BP1111" i="14"/>
  <c r="BP1110" i="14"/>
  <c r="BP1109" i="14"/>
  <c r="BP1108" i="14"/>
  <c r="BP1107" i="14"/>
  <c r="BP1106" i="14"/>
  <c r="BP1105" i="14"/>
  <c r="BP1104" i="14"/>
  <c r="BP1103" i="14"/>
  <c r="BP1101" i="14"/>
  <c r="BP1100" i="14"/>
  <c r="BP1099" i="14"/>
  <c r="BP1098" i="14"/>
  <c r="BP1097" i="14"/>
  <c r="BP1096" i="14"/>
  <c r="BP1095" i="14"/>
  <c r="BP1094" i="14"/>
  <c r="BP1093" i="14"/>
  <c r="BP1092" i="14"/>
  <c r="BP1091" i="14"/>
  <c r="BP1090" i="14"/>
  <c r="BP1089" i="14"/>
  <c r="BP1088" i="14"/>
  <c r="BP1087" i="14"/>
  <c r="BP1086" i="14"/>
  <c r="BP1085" i="14"/>
  <c r="BP1084" i="14"/>
  <c r="BP1083" i="14"/>
  <c r="BP1082" i="14"/>
  <c r="BP1081" i="14"/>
  <c r="BP1080" i="14"/>
  <c r="BP1079" i="14"/>
  <c r="BP1078" i="14"/>
  <c r="BP1077" i="14"/>
  <c r="BP1076" i="14"/>
  <c r="BP1075" i="14"/>
  <c r="BP1074" i="14"/>
  <c r="BP1073" i="14"/>
  <c r="BP1072" i="14"/>
  <c r="BP1071" i="14"/>
  <c r="BP1070" i="14"/>
  <c r="BP1069" i="14"/>
  <c r="BP1068" i="14"/>
  <c r="BP1067" i="14"/>
  <c r="BP1066" i="14"/>
  <c r="BP1065" i="14"/>
  <c r="BP1064" i="14"/>
  <c r="BP1063" i="14"/>
  <c r="BP1062" i="14"/>
  <c r="BP1061" i="14"/>
  <c r="BP1060" i="14"/>
  <c r="BP1059" i="14"/>
  <c r="BP1058" i="14"/>
  <c r="BP1057" i="14"/>
  <c r="BP1056" i="14"/>
  <c r="BP1055" i="14"/>
  <c r="BP1054" i="14"/>
  <c r="BP1053" i="14"/>
  <c r="BP1052" i="14"/>
  <c r="BP1051" i="14"/>
  <c r="BP1050" i="14"/>
  <c r="BP1049" i="14"/>
  <c r="BP1048" i="14"/>
  <c r="BP1047" i="14"/>
  <c r="BP1046" i="14"/>
  <c r="BP1045" i="14"/>
  <c r="BP1044" i="14"/>
  <c r="BP1043" i="14"/>
  <c r="BP1042" i="14"/>
  <c r="BP1041" i="14"/>
  <c r="BP1040" i="14"/>
  <c r="BP1039" i="14"/>
  <c r="BP1038" i="14"/>
  <c r="BP1037" i="14"/>
  <c r="BP1036" i="14"/>
  <c r="BP1035" i="14"/>
  <c r="BP1034" i="14"/>
  <c r="BP1033" i="14"/>
  <c r="BP1032" i="14"/>
  <c r="BP1031" i="14"/>
  <c r="BP1030" i="14"/>
  <c r="BP1029" i="14"/>
  <c r="BP1028" i="14"/>
  <c r="BP1027" i="14"/>
  <c r="BP1026" i="14"/>
  <c r="BP1025" i="14"/>
  <c r="BP1024" i="14"/>
  <c r="BP1023" i="14"/>
  <c r="BP1022" i="14"/>
  <c r="BP1021" i="14"/>
  <c r="BP1020" i="14"/>
  <c r="BP1019" i="14"/>
  <c r="BP1018" i="14"/>
  <c r="BP1017" i="14"/>
  <c r="BP1016" i="14"/>
  <c r="BP1015" i="14"/>
  <c r="BP1014" i="14"/>
  <c r="BP1013" i="14"/>
  <c r="BP1012" i="14"/>
  <c r="BP1011" i="14"/>
  <c r="BP1010" i="14"/>
  <c r="BP1009" i="14"/>
  <c r="BP1008" i="14"/>
  <c r="BP1007" i="14"/>
  <c r="BP1006" i="14"/>
  <c r="BP1005" i="14"/>
  <c r="BP1004" i="14"/>
  <c r="BP1003" i="14"/>
  <c r="BP1002" i="14"/>
  <c r="BP1001" i="14"/>
  <c r="BP1000" i="14"/>
  <c r="BP999" i="14"/>
  <c r="BP998" i="14"/>
  <c r="BP997" i="14"/>
  <c r="BP996" i="14"/>
  <c r="BP995" i="14"/>
  <c r="BP994" i="14"/>
  <c r="BP993" i="14"/>
  <c r="BP992" i="14"/>
  <c r="BP991" i="14"/>
  <c r="BP990" i="14"/>
  <c r="BP989" i="14"/>
  <c r="BP988" i="14"/>
  <c r="BP987" i="14"/>
  <c r="BP986" i="14"/>
  <c r="BP985" i="14"/>
  <c r="BP984" i="14"/>
  <c r="BP983" i="14"/>
  <c r="BP982" i="14"/>
  <c r="BP981" i="14"/>
  <c r="BP980" i="14"/>
  <c r="BP979" i="14"/>
  <c r="BP978" i="14"/>
  <c r="BP977" i="14"/>
  <c r="BP976" i="14"/>
  <c r="BP975" i="14"/>
  <c r="BP974" i="14"/>
  <c r="BP973" i="14"/>
  <c r="BP972" i="14"/>
  <c r="BP971" i="14"/>
  <c r="BP970" i="14"/>
  <c r="BP969" i="14"/>
  <c r="BP968" i="14"/>
  <c r="BP967" i="14"/>
  <c r="BP966" i="14"/>
  <c r="BP965" i="14"/>
  <c r="BP964" i="14"/>
  <c r="BP963" i="14"/>
  <c r="BP962" i="14"/>
  <c r="BP961" i="14"/>
  <c r="BP960" i="14"/>
  <c r="BP959" i="14"/>
  <c r="BP958" i="14"/>
  <c r="BP957" i="14"/>
  <c r="BP956" i="14"/>
  <c r="BP955" i="14"/>
  <c r="BP954" i="14"/>
  <c r="BP953" i="14"/>
  <c r="BP952" i="14"/>
  <c r="BP951" i="14"/>
  <c r="BP950" i="14"/>
  <c r="BP949" i="14"/>
  <c r="BP948" i="14"/>
  <c r="BP947" i="14"/>
  <c r="BP946" i="14"/>
  <c r="BP945" i="14"/>
  <c r="BP944" i="14"/>
  <c r="BP943" i="14"/>
  <c r="BP942" i="14"/>
  <c r="BP941" i="14"/>
  <c r="BP940" i="14"/>
  <c r="BP939" i="14"/>
  <c r="BP938" i="14"/>
  <c r="BP937" i="14"/>
  <c r="BP936" i="14"/>
  <c r="BP935" i="14"/>
  <c r="BP934" i="14"/>
  <c r="BP933" i="14"/>
  <c r="BP932" i="14"/>
  <c r="BP931" i="14"/>
  <c r="BP930" i="14"/>
  <c r="BP929" i="14"/>
  <c r="BP928" i="14"/>
  <c r="BP927" i="14"/>
  <c r="BP926" i="14"/>
  <c r="BP925" i="14"/>
  <c r="BP924" i="14"/>
  <c r="BP923" i="14"/>
  <c r="BP922" i="14"/>
  <c r="BP921" i="14"/>
  <c r="BP920" i="14"/>
  <c r="BP919" i="14"/>
  <c r="BP918" i="14"/>
  <c r="BP917" i="14"/>
  <c r="BP916" i="14"/>
  <c r="BP915" i="14"/>
  <c r="BP914" i="14"/>
  <c r="BP913" i="14"/>
  <c r="BP912" i="14"/>
  <c r="BP911" i="14"/>
  <c r="BP910" i="14"/>
  <c r="BP909" i="14"/>
  <c r="BP908" i="14"/>
  <c r="BP907" i="14"/>
  <c r="BP906" i="14"/>
  <c r="BP905" i="14"/>
  <c r="BP904" i="14"/>
  <c r="BP903" i="14"/>
  <c r="BP902" i="14"/>
  <c r="BP901" i="14"/>
  <c r="BP900" i="14"/>
  <c r="BP899" i="14"/>
  <c r="BP898" i="14"/>
  <c r="BP897" i="14"/>
  <c r="BP896" i="14"/>
  <c r="BP895" i="14"/>
  <c r="BP894" i="14"/>
  <c r="BP893" i="14"/>
  <c r="BP892" i="14"/>
  <c r="BP891" i="14"/>
  <c r="BP890" i="14"/>
  <c r="BP889" i="14"/>
  <c r="BP888" i="14"/>
  <c r="BP887" i="14"/>
  <c r="BP886" i="14"/>
  <c r="BP885" i="14"/>
  <c r="BP884" i="14"/>
  <c r="BP883" i="14"/>
  <c r="BP882" i="14"/>
  <c r="BP881" i="14"/>
  <c r="BP880" i="14"/>
  <c r="BP879" i="14"/>
  <c r="BP878" i="14"/>
  <c r="BP877" i="14"/>
  <c r="BP876" i="14"/>
  <c r="BP875" i="14"/>
  <c r="BP874" i="14"/>
  <c r="BP873" i="14"/>
  <c r="BP872" i="14"/>
  <c r="BP871" i="14"/>
  <c r="BP870" i="14"/>
  <c r="BP869" i="14"/>
  <c r="BP868" i="14"/>
  <c r="BP867" i="14"/>
  <c r="BP866" i="14"/>
  <c r="BP865" i="14"/>
  <c r="BP864" i="14"/>
  <c r="BP863" i="14"/>
  <c r="BP862" i="14"/>
  <c r="BP861" i="14"/>
  <c r="BP860" i="14"/>
  <c r="BP859" i="14"/>
  <c r="BP858" i="14"/>
  <c r="BP857" i="14"/>
  <c r="BP856" i="14"/>
  <c r="BP855" i="14"/>
  <c r="BP854" i="14"/>
  <c r="BP853" i="14"/>
  <c r="BP852" i="14"/>
  <c r="BP851" i="14"/>
  <c r="BP850" i="14"/>
  <c r="BP849" i="14"/>
  <c r="BP848" i="14"/>
  <c r="BP847" i="14"/>
  <c r="BP846" i="14"/>
  <c r="BP845" i="14"/>
  <c r="BP844" i="14"/>
  <c r="BP843" i="14"/>
  <c r="BP842" i="14"/>
  <c r="BP841" i="14"/>
  <c r="BP840" i="14"/>
  <c r="BP839" i="14"/>
  <c r="BP838" i="14"/>
  <c r="BP837" i="14"/>
  <c r="BP836" i="14"/>
  <c r="BP835" i="14"/>
  <c r="BP834" i="14"/>
  <c r="BP833" i="14"/>
  <c r="BP832" i="14"/>
  <c r="BP831" i="14"/>
  <c r="BP830" i="14"/>
  <c r="BP829" i="14"/>
  <c r="BP828" i="14"/>
  <c r="BP827" i="14"/>
  <c r="BP826" i="14"/>
  <c r="BP825" i="14"/>
  <c r="BP824" i="14"/>
  <c r="BP823" i="14"/>
  <c r="BP822" i="14"/>
  <c r="BP821" i="14"/>
  <c r="BP820" i="14"/>
  <c r="BP819" i="14"/>
  <c r="BP818" i="14"/>
  <c r="BP817" i="14"/>
  <c r="BP816" i="14"/>
  <c r="BP815" i="14"/>
  <c r="BP814" i="14"/>
  <c r="BP813" i="14"/>
  <c r="BP812" i="14"/>
  <c r="BP811" i="14"/>
  <c r="BP810" i="14"/>
  <c r="BP809" i="14"/>
  <c r="BP808" i="14"/>
  <c r="BP807" i="14"/>
  <c r="BP806" i="14"/>
  <c r="BP805" i="14"/>
  <c r="BP804" i="14"/>
  <c r="BP803" i="14"/>
  <c r="BP802" i="14"/>
  <c r="BP801" i="14"/>
  <c r="BP800" i="14"/>
  <c r="BP799" i="14"/>
  <c r="BP798" i="14"/>
  <c r="BP797" i="14"/>
  <c r="BP796" i="14"/>
  <c r="BP795" i="14"/>
  <c r="BP794" i="14"/>
  <c r="BP793" i="14"/>
  <c r="BP792" i="14"/>
  <c r="BP791" i="14"/>
  <c r="BP790" i="14"/>
  <c r="BP789" i="14"/>
  <c r="BP788" i="14"/>
  <c r="BP787" i="14"/>
  <c r="BP786" i="14"/>
  <c r="BP785" i="14"/>
  <c r="BP784" i="14"/>
  <c r="BP783" i="14"/>
  <c r="BP782" i="14"/>
  <c r="BP781" i="14"/>
  <c r="BP780" i="14"/>
  <c r="BP779" i="14"/>
  <c r="BP778" i="14"/>
  <c r="BP777" i="14"/>
  <c r="BP776" i="14"/>
  <c r="BP775" i="14"/>
  <c r="BP774" i="14"/>
  <c r="BP773" i="14"/>
  <c r="BP772" i="14"/>
  <c r="BP771" i="14"/>
  <c r="BP770" i="14"/>
  <c r="BP769" i="14"/>
  <c r="BP768" i="14"/>
  <c r="BP767" i="14"/>
  <c r="BP766" i="14"/>
  <c r="BP765" i="14"/>
  <c r="BP764" i="14"/>
  <c r="BP763" i="14"/>
  <c r="BP762" i="14"/>
  <c r="BP761" i="14"/>
  <c r="BP760" i="14"/>
  <c r="BP759" i="14"/>
  <c r="BP758" i="14"/>
  <c r="BP757" i="14"/>
  <c r="BP756" i="14"/>
  <c r="BP755" i="14"/>
  <c r="BP754" i="14"/>
  <c r="BP753" i="14"/>
  <c r="BP752" i="14"/>
  <c r="BP751" i="14"/>
  <c r="BP750" i="14"/>
  <c r="BP749" i="14"/>
  <c r="BP748" i="14"/>
  <c r="BP747" i="14"/>
  <c r="BP746" i="14"/>
  <c r="BP745" i="14"/>
  <c r="BP744" i="14"/>
  <c r="BP743" i="14"/>
  <c r="BP742" i="14"/>
  <c r="BP741" i="14"/>
  <c r="BP740" i="14"/>
  <c r="BP739" i="14"/>
  <c r="BP738" i="14"/>
  <c r="BP737" i="14"/>
  <c r="BP736" i="14"/>
  <c r="BP735" i="14"/>
  <c r="BP734" i="14"/>
  <c r="BP733" i="14"/>
  <c r="BP732" i="14"/>
  <c r="BP731" i="14"/>
  <c r="BP730" i="14"/>
  <c r="BP729" i="14"/>
  <c r="BP728" i="14"/>
  <c r="BP727" i="14"/>
  <c r="BP726" i="14"/>
  <c r="BP725" i="14"/>
  <c r="BP724" i="14"/>
  <c r="BP723" i="14"/>
  <c r="BP722" i="14"/>
  <c r="BP721" i="14"/>
  <c r="BP720" i="14"/>
  <c r="BP719" i="14"/>
  <c r="BP718" i="14"/>
  <c r="BP717" i="14"/>
  <c r="BP716" i="14"/>
  <c r="BP715" i="14"/>
  <c r="BP714" i="14"/>
  <c r="BP713" i="14"/>
  <c r="BP712" i="14"/>
  <c r="BP711" i="14"/>
  <c r="BP710" i="14"/>
  <c r="BP709" i="14"/>
  <c r="BP708" i="14"/>
  <c r="BP707" i="14"/>
  <c r="BP706" i="14"/>
  <c r="BP705" i="14"/>
  <c r="BP704" i="14"/>
  <c r="BP703" i="14"/>
  <c r="BP702" i="14"/>
  <c r="BP701" i="14"/>
  <c r="BP700" i="14"/>
  <c r="BP699" i="14"/>
  <c r="BP698" i="14"/>
  <c r="BP697" i="14"/>
  <c r="BP696" i="14"/>
  <c r="BP695" i="14"/>
  <c r="BP694" i="14"/>
  <c r="BP693" i="14"/>
  <c r="BP692" i="14"/>
  <c r="BP691" i="14"/>
  <c r="BP690" i="14"/>
  <c r="BP689" i="14"/>
  <c r="BP688" i="14"/>
  <c r="BP687" i="14"/>
  <c r="BP686" i="14"/>
  <c r="BP685" i="14"/>
  <c r="BP684" i="14"/>
  <c r="BP683" i="14"/>
  <c r="BP682" i="14"/>
  <c r="BP681" i="14"/>
  <c r="BP680" i="14"/>
  <c r="BP679" i="14"/>
  <c r="BP678" i="14"/>
  <c r="BP677" i="14"/>
  <c r="BP676" i="14"/>
  <c r="BP675" i="14"/>
  <c r="BP674" i="14"/>
  <c r="BP673" i="14"/>
  <c r="BP672" i="14"/>
  <c r="BP671" i="14"/>
  <c r="BP670" i="14"/>
  <c r="BP669" i="14"/>
  <c r="BP668" i="14"/>
  <c r="BP667" i="14"/>
  <c r="BP666" i="14"/>
  <c r="BP665" i="14"/>
  <c r="BP664" i="14"/>
  <c r="BP663" i="14"/>
  <c r="BP662" i="14"/>
  <c r="BP661" i="14"/>
  <c r="BP660" i="14"/>
  <c r="BP659" i="14"/>
  <c r="BP658" i="14"/>
  <c r="BP657" i="14"/>
  <c r="BP656" i="14"/>
  <c r="BP655" i="14"/>
  <c r="BP654" i="14"/>
  <c r="BP653" i="14"/>
  <c r="BP652" i="14"/>
  <c r="BP651" i="14"/>
  <c r="BP650" i="14"/>
  <c r="BP649" i="14"/>
  <c r="BP648" i="14"/>
  <c r="BP647" i="14"/>
  <c r="BP646" i="14"/>
  <c r="BP645" i="14"/>
  <c r="BP644" i="14"/>
  <c r="BP643" i="14"/>
  <c r="BP642" i="14"/>
  <c r="BP641" i="14"/>
  <c r="BP640" i="14"/>
  <c r="BP639" i="14"/>
  <c r="BP638" i="14"/>
  <c r="BP637" i="14"/>
  <c r="BP636" i="14"/>
  <c r="BP635" i="14"/>
  <c r="BP634" i="14"/>
  <c r="BP633" i="14"/>
  <c r="BP632" i="14"/>
  <c r="BP631" i="14"/>
  <c r="BP630" i="14"/>
  <c r="BP629" i="14"/>
  <c r="BP628" i="14"/>
  <c r="BP627" i="14"/>
  <c r="BP626" i="14"/>
  <c r="BP625" i="14"/>
  <c r="BP624" i="14"/>
  <c r="BP623" i="14"/>
  <c r="BP622" i="14"/>
  <c r="BP621" i="14"/>
  <c r="BP620" i="14"/>
  <c r="BP619" i="14"/>
  <c r="BP618" i="14"/>
  <c r="BP617" i="14"/>
  <c r="BP616" i="14"/>
  <c r="BP615" i="14"/>
  <c r="BP614" i="14"/>
  <c r="BP613" i="14"/>
  <c r="BP612" i="14"/>
  <c r="BP611" i="14"/>
  <c r="BP610" i="14"/>
  <c r="BP609" i="14"/>
  <c r="BP608" i="14"/>
  <c r="BP607" i="14"/>
  <c r="BP606" i="14"/>
  <c r="BP605" i="14"/>
  <c r="BP604" i="14"/>
  <c r="BP603" i="14"/>
  <c r="BP602" i="14"/>
  <c r="BP601" i="14"/>
  <c r="BP600" i="14"/>
  <c r="BP599" i="14"/>
  <c r="BP598" i="14"/>
  <c r="BP597" i="14"/>
  <c r="BP596" i="14"/>
  <c r="BP595" i="14"/>
  <c r="BP594" i="14"/>
  <c r="BP593" i="14"/>
  <c r="BP592" i="14"/>
  <c r="BP591" i="14"/>
  <c r="BP590" i="14"/>
  <c r="BP589" i="14"/>
  <c r="BP588" i="14"/>
  <c r="BP587" i="14"/>
  <c r="BP586" i="14"/>
  <c r="BP585" i="14"/>
  <c r="BP584" i="14"/>
  <c r="BP583" i="14"/>
  <c r="BP582" i="14"/>
  <c r="BP581" i="14"/>
  <c r="BP580" i="14"/>
  <c r="BP579" i="14"/>
  <c r="BP578" i="14"/>
  <c r="BP577" i="14"/>
  <c r="BP576" i="14"/>
  <c r="BP575" i="14"/>
  <c r="BP574" i="14"/>
  <c r="BP573" i="14"/>
  <c r="BP572" i="14"/>
  <c r="BP571" i="14"/>
  <c r="BP570" i="14"/>
  <c r="BP569" i="14"/>
  <c r="BP568" i="14"/>
  <c r="BP567" i="14"/>
  <c r="BP566" i="14"/>
  <c r="BP565" i="14"/>
  <c r="BP564" i="14"/>
  <c r="BP563" i="14"/>
  <c r="BP562" i="14"/>
  <c r="BP561" i="14"/>
  <c r="BP560" i="14"/>
  <c r="BP559" i="14"/>
  <c r="BP558" i="14"/>
  <c r="BP557" i="14"/>
  <c r="BP556" i="14"/>
  <c r="BP555" i="14"/>
  <c r="BP554" i="14"/>
  <c r="BP553" i="14"/>
  <c r="BP552" i="14"/>
  <c r="BP551" i="14"/>
  <c r="BP550" i="14"/>
  <c r="BP549" i="14"/>
  <c r="BP548" i="14"/>
  <c r="BP547" i="14"/>
  <c r="BP546" i="14"/>
  <c r="BP545" i="14"/>
  <c r="BP544" i="14"/>
  <c r="BP543" i="14"/>
  <c r="BP542" i="14"/>
  <c r="BP541" i="14"/>
  <c r="BP540" i="14"/>
  <c r="BP539" i="14"/>
  <c r="BP538" i="14"/>
  <c r="BP537" i="14"/>
  <c r="BP536" i="14"/>
  <c r="BP535" i="14"/>
  <c r="BP534" i="14"/>
  <c r="BP533" i="14"/>
  <c r="BP532" i="14"/>
  <c r="BP531" i="14"/>
  <c r="BP530" i="14"/>
  <c r="BP529" i="14"/>
  <c r="BP528" i="14"/>
  <c r="BP527" i="14"/>
  <c r="BP526" i="14"/>
  <c r="BP525" i="14"/>
  <c r="BP524" i="14"/>
  <c r="BP523" i="14"/>
  <c r="BP522" i="14"/>
  <c r="BP521" i="14"/>
  <c r="BP520" i="14"/>
  <c r="BP519" i="14"/>
  <c r="BP518" i="14"/>
  <c r="BP517" i="14"/>
  <c r="BP516" i="14"/>
  <c r="BP515" i="14"/>
  <c r="BP514" i="14"/>
  <c r="BP513" i="14"/>
  <c r="BP512" i="14"/>
  <c r="BP511" i="14"/>
  <c r="BP510" i="14"/>
  <c r="BP509" i="14"/>
  <c r="BP508" i="14"/>
  <c r="BP507" i="14"/>
  <c r="BP506" i="14"/>
  <c r="BP505" i="14"/>
  <c r="BP504" i="14"/>
  <c r="BP503" i="14"/>
  <c r="BP502" i="14"/>
  <c r="BP501" i="14"/>
  <c r="BP500" i="14"/>
  <c r="BP499" i="14"/>
  <c r="BP498" i="14"/>
  <c r="BP497" i="14"/>
  <c r="BP496" i="14"/>
  <c r="BP495" i="14"/>
  <c r="BP494" i="14"/>
  <c r="BP493" i="14"/>
  <c r="BP492" i="14"/>
  <c r="BP491" i="14"/>
  <c r="BP490" i="14"/>
  <c r="BP489" i="14"/>
  <c r="BP488" i="14"/>
  <c r="BP487" i="14"/>
  <c r="BP486" i="14"/>
  <c r="BP485" i="14"/>
  <c r="BP484" i="14"/>
  <c r="BP483" i="14"/>
  <c r="BP482" i="14"/>
  <c r="BP481" i="14"/>
  <c r="BP480" i="14"/>
  <c r="BP479" i="14"/>
  <c r="BP478" i="14"/>
  <c r="BP477" i="14"/>
  <c r="BP476" i="14"/>
  <c r="BP475" i="14"/>
  <c r="BP474" i="14"/>
  <c r="BP473" i="14"/>
  <c r="BP472" i="14"/>
  <c r="BP471" i="14"/>
  <c r="BP470" i="14"/>
  <c r="BP469" i="14"/>
  <c r="BP468" i="14"/>
  <c r="BP467" i="14"/>
  <c r="BP466" i="14"/>
  <c r="BP465" i="14"/>
  <c r="BP464" i="14"/>
  <c r="BP463" i="14"/>
  <c r="BP462" i="14"/>
  <c r="BP461" i="14"/>
  <c r="BP460" i="14"/>
  <c r="BP459" i="14"/>
  <c r="BP458" i="14"/>
  <c r="BP457" i="14"/>
  <c r="BP456" i="14"/>
  <c r="BP455" i="14"/>
  <c r="BP454" i="14"/>
  <c r="BP453" i="14"/>
  <c r="BP452" i="14"/>
  <c r="BP451" i="14"/>
  <c r="BP450" i="14"/>
  <c r="BP449" i="14"/>
  <c r="BP448" i="14"/>
  <c r="BP447" i="14"/>
  <c r="BP446" i="14"/>
  <c r="BP445" i="14"/>
  <c r="BP444" i="14"/>
  <c r="BP443" i="14"/>
  <c r="BP442" i="14"/>
  <c r="BP441" i="14"/>
  <c r="BP440" i="14"/>
  <c r="BP439" i="14"/>
  <c r="BP438" i="14"/>
  <c r="BP437" i="14"/>
  <c r="BP436" i="14"/>
  <c r="BP435" i="14"/>
  <c r="BP434" i="14"/>
  <c r="BP433" i="14"/>
  <c r="BP432" i="14"/>
  <c r="BP431" i="14"/>
  <c r="BP430" i="14"/>
  <c r="BP429" i="14"/>
  <c r="BP428" i="14"/>
  <c r="BP427" i="14"/>
  <c r="BP426" i="14"/>
  <c r="BP425" i="14"/>
  <c r="BP424" i="14"/>
  <c r="BP423" i="14"/>
  <c r="BP422" i="14"/>
  <c r="BP421" i="14"/>
  <c r="BP420" i="14"/>
  <c r="BP419" i="14"/>
  <c r="BP418" i="14"/>
  <c r="BP417" i="14"/>
  <c r="BP416" i="14"/>
  <c r="BP415" i="14"/>
  <c r="BP414" i="14"/>
  <c r="BP413" i="14"/>
  <c r="BP412" i="14"/>
  <c r="BP411" i="14"/>
  <c r="BP410" i="14"/>
  <c r="BP409" i="14"/>
  <c r="BP408" i="14"/>
  <c r="BP407" i="14"/>
  <c r="BP406" i="14"/>
  <c r="BP405" i="14"/>
  <c r="BP404" i="14"/>
  <c r="BP403" i="14"/>
  <c r="BP402" i="14"/>
  <c r="BP401" i="14"/>
  <c r="BP400" i="14"/>
  <c r="BP399" i="14"/>
  <c r="BP398" i="14"/>
  <c r="BP397" i="14"/>
  <c r="BP396" i="14"/>
  <c r="BP395" i="14"/>
  <c r="BP394" i="14"/>
  <c r="BP393" i="14"/>
  <c r="BP392" i="14"/>
  <c r="BP391" i="14"/>
  <c r="BP390" i="14"/>
  <c r="BP389" i="14"/>
  <c r="BP388" i="14"/>
  <c r="BP387" i="14"/>
  <c r="BP386" i="14"/>
  <c r="BP385" i="14"/>
  <c r="BP384" i="14"/>
  <c r="BP383" i="14"/>
  <c r="BP382" i="14"/>
  <c r="BP381" i="14"/>
  <c r="BP380" i="14"/>
  <c r="BP379" i="14"/>
  <c r="BP378" i="14"/>
  <c r="BP377" i="14"/>
  <c r="BP376" i="14"/>
  <c r="BP375" i="14"/>
  <c r="BP374" i="14"/>
  <c r="BP373" i="14"/>
  <c r="BP372" i="14"/>
  <c r="BP371" i="14"/>
  <c r="BP370" i="14"/>
  <c r="BP369" i="14"/>
  <c r="BP368" i="14"/>
  <c r="BP367" i="14"/>
  <c r="BP366" i="14"/>
  <c r="BP365" i="14"/>
  <c r="BP364" i="14"/>
  <c r="BP363" i="14"/>
  <c r="BP362" i="14"/>
  <c r="BP361" i="14"/>
  <c r="BP360" i="14"/>
  <c r="BP359" i="14"/>
  <c r="BP358" i="14"/>
  <c r="BP357" i="14"/>
  <c r="BP356" i="14"/>
  <c r="BP355" i="14"/>
  <c r="BP354" i="14"/>
  <c r="BP353" i="14"/>
  <c r="BP352" i="14"/>
  <c r="BP351" i="14"/>
  <c r="BP350" i="14"/>
  <c r="BP349" i="14"/>
  <c r="BP348" i="14"/>
  <c r="BP347" i="14"/>
  <c r="BP346" i="14"/>
  <c r="BP345" i="14"/>
  <c r="BP344" i="14"/>
  <c r="BP343" i="14"/>
  <c r="BP342" i="14"/>
  <c r="BP341" i="14"/>
  <c r="BP340" i="14"/>
  <c r="BP339" i="14"/>
  <c r="BP338" i="14"/>
  <c r="BP337" i="14"/>
  <c r="BP336" i="14"/>
  <c r="BP335" i="14"/>
  <c r="BP334" i="14"/>
  <c r="BP333" i="14"/>
  <c r="BP332" i="14"/>
  <c r="BP331" i="14"/>
  <c r="BP330" i="14"/>
  <c r="BP329" i="14"/>
  <c r="BP328" i="14"/>
  <c r="BP327" i="14"/>
  <c r="BP326" i="14"/>
  <c r="BP325" i="14"/>
  <c r="BP324" i="14"/>
  <c r="BP323" i="14"/>
  <c r="BP322" i="14"/>
  <c r="BP321" i="14"/>
  <c r="BP320" i="14"/>
  <c r="BP319" i="14"/>
  <c r="BP318" i="14"/>
  <c r="BP317" i="14"/>
  <c r="BP316" i="14"/>
  <c r="BP315" i="14"/>
  <c r="BP314" i="14"/>
  <c r="BP313" i="14"/>
  <c r="BP312" i="14"/>
  <c r="BP311" i="14"/>
  <c r="BP310" i="14"/>
  <c r="BP309" i="14"/>
  <c r="BP308" i="14"/>
  <c r="BP307" i="14"/>
  <c r="BP306" i="14"/>
  <c r="BP305" i="14"/>
  <c r="BP304" i="14"/>
  <c r="BP303" i="14"/>
  <c r="BP302" i="14"/>
  <c r="BP301" i="14"/>
  <c r="BP300" i="14"/>
  <c r="BP299" i="14"/>
  <c r="BP298" i="14"/>
  <c r="BP297" i="14"/>
  <c r="BP296" i="14"/>
  <c r="BP295" i="14"/>
  <c r="BP294" i="14"/>
  <c r="BP293" i="14"/>
  <c r="BP292" i="14"/>
  <c r="BP291" i="14"/>
  <c r="BP290" i="14"/>
  <c r="BP289" i="14"/>
  <c r="BP288" i="14"/>
  <c r="BP287" i="14"/>
  <c r="BP286" i="14"/>
  <c r="BP285" i="14"/>
  <c r="BP284" i="14"/>
  <c r="BP283" i="14"/>
  <c r="BP282" i="14"/>
  <c r="BP281" i="14"/>
  <c r="BP280" i="14"/>
  <c r="BP279" i="14"/>
  <c r="BP278" i="14"/>
  <c r="BP277" i="14"/>
  <c r="BP276" i="14"/>
  <c r="BP275" i="14"/>
  <c r="BP274" i="14"/>
  <c r="BP273" i="14"/>
  <c r="BP272" i="14"/>
  <c r="BP271" i="14"/>
  <c r="BP270" i="14"/>
  <c r="BP269" i="14"/>
  <c r="BP268" i="14"/>
  <c r="BP267" i="14"/>
  <c r="BP266" i="14"/>
  <c r="BP265" i="14"/>
  <c r="BP264" i="14"/>
  <c r="BP263" i="14"/>
  <c r="BP262" i="14"/>
  <c r="BP261" i="14"/>
  <c r="BP260" i="14"/>
  <c r="BP259" i="14"/>
  <c r="BP258" i="14"/>
  <c r="BP257" i="14"/>
  <c r="BP256" i="14"/>
  <c r="BP255" i="14"/>
  <c r="BP254" i="14"/>
  <c r="BP253" i="14"/>
  <c r="BP252" i="14"/>
  <c r="BP251" i="14"/>
  <c r="BP250" i="14"/>
  <c r="BP249" i="14"/>
  <c r="BP248" i="14"/>
  <c r="BP247" i="14"/>
  <c r="BP246" i="14"/>
  <c r="BP245" i="14"/>
  <c r="BP244" i="14"/>
  <c r="BP243" i="14"/>
  <c r="BP242" i="14"/>
  <c r="BP241" i="14"/>
  <c r="BP240" i="14"/>
  <c r="BP239" i="14"/>
  <c r="BP238" i="14"/>
  <c r="BP237" i="14"/>
  <c r="BP236" i="14"/>
  <c r="BP235" i="14"/>
  <c r="BP234" i="14"/>
  <c r="BP233" i="14"/>
  <c r="BP232" i="14"/>
  <c r="BP231" i="14"/>
  <c r="BP230" i="14"/>
  <c r="BP229" i="14"/>
  <c r="BP228" i="14"/>
  <c r="BP227" i="14"/>
  <c r="BP226" i="14"/>
  <c r="BP225" i="14"/>
  <c r="BP224" i="14"/>
  <c r="BP223" i="14"/>
  <c r="BP222" i="14"/>
  <c r="BP221" i="14"/>
  <c r="BP220" i="14"/>
  <c r="BP219" i="14"/>
  <c r="BP218" i="14"/>
  <c r="BP217" i="14"/>
  <c r="BP216" i="14"/>
  <c r="BP215" i="14"/>
  <c r="BP214" i="14"/>
  <c r="BP213" i="14"/>
  <c r="BP212" i="14"/>
  <c r="BP211" i="14"/>
  <c r="BP210" i="14"/>
  <c r="BP209" i="14"/>
  <c r="BP208" i="14"/>
  <c r="BP207" i="14"/>
  <c r="BP206" i="14"/>
  <c r="BP205" i="14"/>
  <c r="BP204" i="14"/>
  <c r="BP203" i="14"/>
  <c r="BP202" i="14"/>
  <c r="BP201" i="14"/>
  <c r="BP200" i="14"/>
  <c r="BP199" i="14"/>
  <c r="BP198" i="14"/>
  <c r="BP197" i="14"/>
  <c r="BP196" i="14"/>
  <c r="BP195" i="14"/>
  <c r="BP194" i="14"/>
  <c r="BP193" i="14"/>
  <c r="BP192" i="14"/>
  <c r="BP191" i="14"/>
  <c r="BP190" i="14"/>
  <c r="BP189" i="14"/>
  <c r="BP188" i="14"/>
  <c r="BP187" i="14"/>
  <c r="BP186" i="14"/>
  <c r="BP185" i="14"/>
  <c r="BP184" i="14"/>
  <c r="BP183" i="14"/>
  <c r="BP182" i="14"/>
  <c r="BP181" i="14"/>
  <c r="BP180" i="14"/>
  <c r="BP179" i="14"/>
  <c r="BP178" i="14"/>
  <c r="BP177" i="14"/>
  <c r="BP176" i="14"/>
  <c r="BP175" i="14"/>
  <c r="BP174" i="14"/>
  <c r="BP173" i="14"/>
  <c r="BP172" i="14"/>
  <c r="BP171" i="14"/>
  <c r="BP170" i="14"/>
  <c r="BP169" i="14"/>
  <c r="BP168" i="14"/>
  <c r="BP167" i="14"/>
  <c r="BP166" i="14"/>
  <c r="BP165" i="14"/>
  <c r="BP164" i="14"/>
  <c r="BP163" i="14"/>
  <c r="BP162" i="14"/>
  <c r="BP161" i="14"/>
  <c r="BP160" i="14"/>
  <c r="BP159" i="14"/>
  <c r="BP158" i="14"/>
  <c r="BP157" i="14"/>
  <c r="BP156" i="14"/>
  <c r="BP155" i="14"/>
  <c r="BP154" i="14"/>
  <c r="BP153" i="14"/>
  <c r="BP152" i="14"/>
  <c r="BP151" i="14"/>
  <c r="BP150" i="14"/>
  <c r="BP149" i="14"/>
  <c r="BP148" i="14"/>
  <c r="BP147" i="14"/>
  <c r="BP146" i="14"/>
  <c r="BP145" i="14"/>
  <c r="BP144" i="14"/>
  <c r="BP143" i="14"/>
  <c r="BP142" i="14"/>
  <c r="BP141" i="14"/>
  <c r="BP140" i="14"/>
  <c r="BP139" i="14"/>
  <c r="BP138" i="14"/>
  <c r="BP137" i="14"/>
  <c r="BP136" i="14"/>
  <c r="BP135" i="14"/>
  <c r="BP134" i="14"/>
  <c r="BP133" i="14"/>
  <c r="BP132" i="14"/>
  <c r="BP131" i="14"/>
  <c r="BP130" i="14"/>
  <c r="BP129" i="14"/>
  <c r="BP128" i="14"/>
  <c r="BP127" i="14"/>
  <c r="BP126" i="14"/>
  <c r="BP125" i="14"/>
  <c r="BP124" i="14"/>
  <c r="BP123" i="14"/>
  <c r="BP122" i="14"/>
  <c r="BP121" i="14"/>
  <c r="BP120" i="14"/>
  <c r="BP119" i="14"/>
  <c r="BP118" i="14"/>
  <c r="BP117" i="14"/>
  <c r="BP116" i="14"/>
  <c r="BP115" i="14"/>
  <c r="BP114" i="14"/>
  <c r="BP113" i="14"/>
  <c r="BP112" i="14"/>
  <c r="BP111" i="14"/>
  <c r="BP110" i="14"/>
  <c r="BP109" i="14"/>
  <c r="BP108" i="14"/>
  <c r="BP107" i="14"/>
  <c r="BP106" i="14"/>
  <c r="BP105" i="14"/>
  <c r="BP104" i="14"/>
  <c r="BP103" i="14"/>
  <c r="BP102" i="14"/>
  <c r="BP101" i="14"/>
  <c r="BP100" i="14"/>
  <c r="BP99" i="14"/>
  <c r="BP98" i="14"/>
  <c r="BP97" i="14"/>
  <c r="BP96" i="14"/>
  <c r="BP95" i="14"/>
  <c r="BP94" i="14"/>
  <c r="BP93" i="14"/>
  <c r="BP92" i="14"/>
  <c r="BP91" i="14"/>
  <c r="BP90" i="14"/>
  <c r="BP89" i="14"/>
  <c r="BP88" i="14"/>
  <c r="BP87" i="14"/>
  <c r="BP86" i="14"/>
  <c r="BP85" i="14"/>
  <c r="BP84" i="14"/>
  <c r="BP83" i="14"/>
  <c r="BP82" i="14"/>
  <c r="BP81" i="14"/>
  <c r="BP80" i="14"/>
  <c r="BP79" i="14"/>
  <c r="BP78" i="14"/>
  <c r="BP77" i="14"/>
  <c r="BP76" i="14"/>
  <c r="BP75" i="14"/>
  <c r="BP74" i="14"/>
  <c r="BP73" i="14"/>
  <c r="BP72" i="14"/>
  <c r="BP71" i="14"/>
  <c r="BP70" i="14"/>
  <c r="BP69" i="14"/>
  <c r="BP68" i="14"/>
  <c r="BP67" i="14"/>
  <c r="BP66" i="14"/>
  <c r="BP65" i="14"/>
  <c r="BP64" i="14"/>
  <c r="BP63" i="14"/>
  <c r="BP62" i="14"/>
  <c r="BP61" i="14"/>
  <c r="BP60" i="14"/>
  <c r="BP59" i="14"/>
  <c r="BP58" i="14"/>
  <c r="BP57" i="14"/>
  <c r="BP56" i="14"/>
  <c r="BP55" i="14"/>
  <c r="BP54" i="14"/>
  <c r="BP53" i="14"/>
  <c r="BP52" i="14"/>
  <c r="BP51" i="14"/>
  <c r="BP50" i="14"/>
  <c r="BP49" i="14"/>
  <c r="BP48" i="14"/>
  <c r="BP47" i="14"/>
  <c r="BP46" i="14"/>
  <c r="BP45" i="14"/>
  <c r="BP44" i="14"/>
  <c r="BP43" i="14"/>
  <c r="BP42" i="14"/>
  <c r="BP41" i="14"/>
  <c r="BP40" i="14"/>
  <c r="BP39" i="14"/>
  <c r="BP38" i="14"/>
  <c r="BP37" i="14"/>
  <c r="BP36" i="14"/>
  <c r="BP35" i="14"/>
  <c r="BP34" i="14"/>
  <c r="BP33" i="14"/>
  <c r="BP32" i="14"/>
  <c r="BP31" i="14"/>
  <c r="BP30" i="14"/>
  <c r="BP29" i="14"/>
  <c r="BP28" i="14"/>
  <c r="BP27" i="14"/>
  <c r="BP26" i="14"/>
  <c r="BP25" i="14"/>
  <c r="BP24" i="14"/>
  <c r="BP23" i="14"/>
  <c r="BP22" i="14"/>
  <c r="BP21" i="14"/>
  <c r="BP20" i="14"/>
  <c r="BP19" i="14"/>
  <c r="BP18" i="14"/>
  <c r="BP17" i="14"/>
  <c r="BP16" i="14"/>
  <c r="BP15" i="14"/>
  <c r="BP14" i="14"/>
  <c r="BP13" i="14"/>
  <c r="BP12" i="14"/>
  <c r="BP11" i="14"/>
  <c r="BP10" i="14"/>
  <c r="BP9" i="14"/>
  <c r="BP8" i="14"/>
  <c r="BP7" i="14"/>
  <c r="BP6" i="14"/>
  <c r="BP5" i="14"/>
  <c r="BP4" i="14"/>
  <c r="D21" i="34" l="1"/>
  <c r="L21" i="34" s="1"/>
  <c r="V4" i="6"/>
  <c r="V5" i="6" s="1"/>
  <c r="V6" i="6" s="1"/>
  <c r="V7" i="6" s="1"/>
  <c r="V8" i="6" s="1"/>
  <c r="V9" i="6" s="1"/>
  <c r="V10" i="6" s="1"/>
  <c r="T4" i="8" l="1"/>
  <c r="T5" i="8" s="1"/>
  <c r="T6" i="8" s="1"/>
  <c r="T7" i="8" s="1"/>
  <c r="T8" i="8" s="1"/>
  <c r="T9" i="8" s="1"/>
  <c r="T10" i="8" s="1"/>
  <c r="T11" i="8" s="1"/>
  <c r="T12" i="8" s="1"/>
  <c r="T13" i="8" s="1"/>
  <c r="T14" i="8" s="1"/>
  <c r="T15" i="8" s="1"/>
  <c r="T16" i="8" s="1"/>
  <c r="T17" i="8" s="1"/>
  <c r="T18" i="8" s="1"/>
  <c r="T19" i="8" s="1"/>
  <c r="T20" i="8" s="1"/>
  <c r="T21" i="8" s="1"/>
  <c r="T22" i="8" s="1"/>
  <c r="T23" i="8" s="1"/>
  <c r="T24" i="8" s="1"/>
  <c r="T25" i="8" s="1"/>
  <c r="T26" i="8" s="1"/>
  <c r="T27" i="8" s="1"/>
  <c r="T28" i="8" s="1"/>
  <c r="T29" i="8" s="1"/>
  <c r="T30" i="8" s="1"/>
  <c r="T31" i="8" s="1"/>
  <c r="T32" i="8" s="1"/>
  <c r="T33" i="8" s="1"/>
  <c r="T34" i="8" s="1"/>
  <c r="T35" i="8" s="1"/>
  <c r="T36" i="8" s="1"/>
  <c r="T37" i="8" s="1"/>
  <c r="T38" i="8" s="1"/>
  <c r="T39" i="8" s="1"/>
  <c r="T40" i="8" s="1"/>
  <c r="R4" i="8"/>
  <c r="R5" i="8" s="1"/>
  <c r="R6" i="8" s="1"/>
  <c r="R7" i="8" s="1"/>
  <c r="R8" i="8" s="1"/>
  <c r="R9" i="8" s="1"/>
  <c r="R10" i="8" s="1"/>
  <c r="R11" i="8" s="1"/>
  <c r="R12" i="8" s="1"/>
  <c r="R13" i="8" s="1"/>
  <c r="R14" i="8" s="1"/>
  <c r="R15" i="8" s="1"/>
  <c r="R16" i="8" s="1"/>
  <c r="R17" i="8" s="1"/>
  <c r="R18" i="8" s="1"/>
  <c r="R19" i="8" s="1"/>
  <c r="R20" i="8" s="1"/>
  <c r="R21" i="8" s="1"/>
  <c r="R22" i="8" s="1"/>
  <c r="R23" i="8" s="1"/>
  <c r="R24" i="8" s="1"/>
  <c r="P4" i="8"/>
  <c r="P5" i="8" s="1"/>
  <c r="P6" i="8" s="1"/>
  <c r="P7" i="8" s="1"/>
  <c r="P8" i="8" s="1"/>
  <c r="P9" i="8" s="1"/>
  <c r="P10" i="8" s="1"/>
  <c r="P11" i="8" s="1"/>
  <c r="P12" i="8" s="1"/>
  <c r="P13" i="8" s="1"/>
  <c r="P14" i="8" s="1"/>
  <c r="P15" i="8" s="1"/>
  <c r="P16" i="8" s="1"/>
  <c r="P17" i="8" s="1"/>
  <c r="P18" i="8" s="1"/>
  <c r="N4" i="8"/>
  <c r="N5" i="8" s="1"/>
  <c r="N6" i="8" s="1"/>
  <c r="N7" i="8" s="1"/>
  <c r="N8" i="8" s="1"/>
  <c r="N9" i="8" s="1"/>
  <c r="N10" i="8" s="1"/>
  <c r="N11" i="8" s="1"/>
  <c r="N12" i="8" s="1"/>
  <c r="N13" i="8" s="1"/>
  <c r="N14" i="8" s="1"/>
  <c r="N15" i="8" s="1"/>
  <c r="N16" i="8" s="1"/>
  <c r="N17" i="8" s="1"/>
  <c r="N18" i="8" s="1"/>
  <c r="N19" i="8" s="1"/>
  <c r="N20" i="8" s="1"/>
  <c r="N21" i="8" s="1"/>
  <c r="N22" i="8" s="1"/>
  <c r="N23" i="8" s="1"/>
  <c r="N24" i="8" s="1"/>
  <c r="L4" i="8"/>
  <c r="L5" i="8" s="1"/>
  <c r="L6" i="8" s="1"/>
  <c r="L7" i="8" s="1"/>
  <c r="L8" i="8" s="1"/>
  <c r="L9" i="8" s="1"/>
  <c r="L10" i="8" s="1"/>
  <c r="L11" i="8" s="1"/>
  <c r="L12" i="8" s="1"/>
  <c r="L13" i="8" s="1"/>
  <c r="L14" i="8" s="1"/>
  <c r="L15" i="8" s="1"/>
  <c r="L16" i="8" s="1"/>
  <c r="L17" i="8" s="1"/>
  <c r="L18" i="8" s="1"/>
  <c r="L19" i="8" s="1"/>
  <c r="L20" i="8" s="1"/>
  <c r="L21" i="8" s="1"/>
  <c r="L22" i="8" s="1"/>
  <c r="L23" i="8" s="1"/>
  <c r="L24" i="8" s="1"/>
  <c r="L25" i="8" s="1"/>
  <c r="L26" i="8" s="1"/>
  <c r="L27" i="8" s="1"/>
  <c r="L28" i="8" s="1"/>
  <c r="L29" i="8" s="1"/>
  <c r="J4" i="8"/>
  <c r="J5" i="8" s="1"/>
  <c r="J6" i="8" s="1"/>
  <c r="J7" i="8" s="1"/>
  <c r="J8" i="8" s="1"/>
  <c r="J9" i="8" s="1"/>
  <c r="J10" i="8" s="1"/>
  <c r="J11" i="8" s="1"/>
  <c r="J12" i="8" s="1"/>
  <c r="J13" i="8" s="1"/>
  <c r="J14" i="8" s="1"/>
  <c r="J15" i="8" s="1"/>
  <c r="J16" i="8" s="1"/>
  <c r="J17" i="8" s="1"/>
  <c r="J18" i="8" s="1"/>
  <c r="J19" i="8" s="1"/>
  <c r="J20" i="8" s="1"/>
  <c r="J21" i="8" s="1"/>
  <c r="J22" i="8" s="1"/>
  <c r="A4" i="8"/>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5" i="8" s="1"/>
  <c r="A781" i="8" s="1"/>
  <c r="A782" i="8" s="1"/>
  <c r="A783" i="8" s="1"/>
  <c r="A784"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2007" i="8" s="1"/>
  <c r="A2008" i="8" s="1"/>
  <c r="A2009" i="8" s="1"/>
  <c r="A2010" i="8" s="1"/>
  <c r="A2011" i="8" s="1"/>
  <c r="A2012" i="8" s="1"/>
  <c r="A2013" i="8" s="1"/>
  <c r="A2014" i="8" s="1"/>
  <c r="A2015" i="8" s="1"/>
  <c r="A2016" i="8" s="1"/>
  <c r="A2017" i="8" s="1"/>
  <c r="A2018" i="8" s="1"/>
  <c r="A2019" i="8" s="1"/>
  <c r="A2020" i="8" s="1"/>
  <c r="A2021" i="8" s="1"/>
  <c r="A2022" i="8" s="1"/>
  <c r="A2023" i="8" s="1"/>
  <c r="A2024" i="8" s="1"/>
  <c r="A2025" i="8" s="1"/>
  <c r="A2026" i="8" s="1"/>
  <c r="A2027" i="8" s="1"/>
  <c r="A2028" i="8" s="1"/>
  <c r="A2029" i="8" s="1"/>
  <c r="A2030" i="8" s="1"/>
  <c r="A2031" i="8" s="1"/>
  <c r="A2032" i="8" s="1"/>
  <c r="A2033" i="8" s="1"/>
  <c r="A2034" i="8" s="1"/>
  <c r="A2035" i="8" s="1"/>
  <c r="A2036" i="8" s="1"/>
  <c r="A2037" i="8" s="1"/>
  <c r="A2038" i="8" s="1"/>
  <c r="A2039" i="8" s="1"/>
  <c r="A2040" i="8" s="1"/>
  <c r="A2041" i="8" s="1"/>
  <c r="A2042" i="8" s="1"/>
  <c r="A2043" i="8" s="1"/>
  <c r="A2044" i="8" s="1"/>
  <c r="A2045" i="8" s="1"/>
  <c r="A2046" i="8" s="1"/>
  <c r="A2047" i="8" s="1"/>
  <c r="A2048" i="8" s="1"/>
  <c r="A2049" i="8" s="1"/>
  <c r="A2050" i="8" s="1"/>
  <c r="A2051" i="8" s="1"/>
  <c r="A2052" i="8" s="1"/>
  <c r="A2053" i="8" s="1"/>
  <c r="A2054" i="8" s="1"/>
  <c r="A2055" i="8" s="1"/>
  <c r="A2056" i="8" s="1"/>
  <c r="A2057" i="8" s="1"/>
  <c r="A2058" i="8" s="1"/>
  <c r="A2059" i="8" s="1"/>
  <c r="A2060" i="8" s="1"/>
  <c r="A2061" i="8" s="1"/>
  <c r="A2062" i="8" s="1"/>
  <c r="A2063" i="8" s="1"/>
  <c r="A2064" i="8" s="1"/>
  <c r="A2065" i="8" s="1"/>
  <c r="A2066" i="8" s="1"/>
  <c r="A2067" i="8" s="1"/>
  <c r="A2068" i="8" s="1"/>
  <c r="A2069" i="8" s="1"/>
  <c r="A2070" i="8" s="1"/>
  <c r="A2071" i="8" s="1"/>
  <c r="A2072" i="8" s="1"/>
  <c r="A2073" i="8" s="1"/>
  <c r="A2074" i="8" s="1"/>
  <c r="A2075" i="8" s="1"/>
  <c r="A2076" i="8" s="1"/>
  <c r="A2077" i="8" s="1"/>
  <c r="A2078" i="8" s="1"/>
  <c r="A2079" i="8" s="1"/>
  <c r="A2080" i="8" s="1"/>
  <c r="A2081" i="8" s="1"/>
  <c r="A2082" i="8" s="1"/>
  <c r="A2083" i="8" s="1"/>
  <c r="A2084" i="8" s="1"/>
  <c r="A2085" i="8" s="1"/>
  <c r="A2086" i="8" s="1"/>
  <c r="A2087" i="8" s="1"/>
  <c r="A2088" i="8" s="1"/>
  <c r="A2089" i="8" s="1"/>
  <c r="A2090" i="8" s="1"/>
  <c r="A2091" i="8" s="1"/>
  <c r="A2092" i="8" s="1"/>
  <c r="A2093" i="8" s="1"/>
  <c r="A2094" i="8" s="1"/>
  <c r="A2095" i="8" s="1"/>
  <c r="A2096" i="8" s="1"/>
  <c r="A2097" i="8" s="1"/>
  <c r="A2098" i="8" s="1"/>
  <c r="A2099" i="8" s="1"/>
  <c r="A2100" i="8" s="1"/>
  <c r="A2101" i="8" s="1"/>
  <c r="A2102" i="8" s="1"/>
  <c r="A2103" i="8" s="1"/>
  <c r="A2104" i="8" s="1"/>
  <c r="A2105" i="8" s="1"/>
  <c r="A2106" i="8" s="1"/>
  <c r="A2107" i="8" s="1"/>
  <c r="A2108" i="8" s="1"/>
  <c r="A2109" i="8" s="1"/>
  <c r="A2110" i="8" s="1"/>
  <c r="A2111" i="8" s="1"/>
  <c r="A2112" i="8" s="1"/>
  <c r="A2113" i="8" s="1"/>
  <c r="A2114" i="8" s="1"/>
  <c r="A2115" i="8" s="1"/>
  <c r="A2116" i="8" s="1"/>
  <c r="A2117" i="8" s="1"/>
  <c r="A2118" i="8" s="1"/>
  <c r="A2119" i="8" s="1"/>
  <c r="A2120" i="8" s="1"/>
  <c r="A2121" i="8" s="1"/>
  <c r="A2122" i="8" s="1"/>
  <c r="A2123" i="8" s="1"/>
  <c r="A2124" i="8" s="1"/>
  <c r="A2125" i="8" s="1"/>
  <c r="A2126" i="8" s="1"/>
  <c r="A2127" i="8" s="1"/>
  <c r="A2128" i="8" s="1"/>
  <c r="A2129" i="8" s="1"/>
  <c r="A2130" i="8" s="1"/>
  <c r="A2131" i="8" s="1"/>
  <c r="A2132" i="8" s="1"/>
  <c r="A2133" i="8" s="1"/>
  <c r="A2134" i="8" s="1"/>
  <c r="A2135" i="8" s="1"/>
  <c r="A2136" i="8" s="1"/>
  <c r="A2137" i="8" s="1"/>
  <c r="A2138" i="8" s="1"/>
  <c r="A2139" i="8" s="1"/>
  <c r="A2140" i="8" s="1"/>
  <c r="A2141" i="8" s="1"/>
  <c r="A2142" i="8" s="1"/>
  <c r="A2143" i="8" s="1"/>
  <c r="A2144" i="8" s="1"/>
  <c r="A2145" i="8" s="1"/>
  <c r="A2146" i="8" s="1"/>
  <c r="A2147" i="8" s="1"/>
  <c r="A2148" i="8" s="1"/>
  <c r="A2149" i="8" s="1"/>
  <c r="A2150" i="8" s="1"/>
  <c r="A2151" i="8" s="1"/>
  <c r="A2152" i="8" s="1"/>
  <c r="A2153" i="8" s="1"/>
  <c r="A2154" i="8" s="1"/>
  <c r="A2155" i="8" s="1"/>
  <c r="A2156" i="8" s="1"/>
  <c r="A2157" i="8" s="1"/>
  <c r="A2158" i="8" s="1"/>
  <c r="A2159" i="8" s="1"/>
  <c r="A2160" i="8" s="1"/>
  <c r="A2161" i="8" s="1"/>
  <c r="A2162" i="8" s="1"/>
  <c r="A2163" i="8" s="1"/>
  <c r="A2164" i="8" s="1"/>
  <c r="A2165" i="8" s="1"/>
  <c r="A2166" i="8" s="1"/>
  <c r="A2167" i="8" s="1"/>
  <c r="A2168" i="8" s="1"/>
  <c r="A2169" i="8" s="1"/>
  <c r="A2170" i="8" s="1"/>
  <c r="A2171" i="8" s="1"/>
  <c r="A2172" i="8" s="1"/>
  <c r="A2173" i="8" s="1"/>
  <c r="A2174" i="8" s="1"/>
  <c r="A2175" i="8" s="1"/>
  <c r="A2176" i="8" s="1"/>
  <c r="A2177" i="8" s="1"/>
  <c r="A2178" i="8" s="1"/>
  <c r="A2179" i="8" s="1"/>
  <c r="A2180" i="8" s="1"/>
  <c r="A2181" i="8" s="1"/>
  <c r="A2182" i="8" s="1"/>
  <c r="A2183" i="8" s="1"/>
  <c r="A2184" i="8" s="1"/>
  <c r="F4" i="8"/>
  <c r="F5" i="8" s="1"/>
  <c r="F6" i="8" s="1"/>
  <c r="F7" i="8" s="1"/>
  <c r="F8" i="8" s="1"/>
  <c r="F9" i="8" s="1"/>
  <c r="F10" i="8" s="1"/>
  <c r="F11" i="8" s="1"/>
  <c r="F12" i="8" s="1"/>
  <c r="F13" i="8" s="1"/>
  <c r="F14" i="8" s="1"/>
  <c r="F15" i="8" s="1"/>
  <c r="F16" i="8" s="1"/>
  <c r="F17" i="8" s="1"/>
  <c r="F18" i="8" s="1"/>
  <c r="F19" i="8" s="1"/>
  <c r="F20" i="8" s="1"/>
  <c r="F21" i="8" s="1"/>
  <c r="F22" i="8" s="1"/>
  <c r="F23" i="8" s="1"/>
  <c r="F24" i="8" s="1"/>
  <c r="F25" i="8" s="1"/>
  <c r="F26" i="8" s="1"/>
  <c r="F27" i="8" s="1"/>
  <c r="F28" i="8" s="1"/>
  <c r="F29" i="8" s="1"/>
  <c r="F30" i="8" s="1"/>
  <c r="F31" i="8" s="1"/>
  <c r="F32" i="8" s="1"/>
  <c r="F33" i="8" s="1"/>
  <c r="F34" i="8" s="1"/>
  <c r="F35" i="8" s="1"/>
  <c r="F36" i="8" s="1"/>
  <c r="F37" i="8" s="1"/>
  <c r="F38" i="8" s="1"/>
  <c r="F39" i="8" s="1"/>
  <c r="F40" i="8" s="1"/>
  <c r="F41" i="8" s="1"/>
  <c r="F42" i="8" s="1"/>
  <c r="F43" i="8" s="1"/>
  <c r="F44" i="8" s="1"/>
  <c r="F45" i="8" s="1"/>
  <c r="F46" i="8" s="1"/>
  <c r="F47" i="8" s="1"/>
  <c r="F48" i="8" s="1"/>
  <c r="F49" i="8" s="1"/>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H36" i="8" s="1"/>
  <c r="H37" i="8" s="1"/>
  <c r="H38" i="8" s="1"/>
  <c r="H39" i="8" s="1"/>
  <c r="H40" i="8" s="1"/>
  <c r="H41" i="8" s="1"/>
  <c r="H42" i="8" s="1"/>
  <c r="H43" i="8" s="1"/>
  <c r="H44" i="8" s="1"/>
  <c r="H45" i="8" s="1"/>
  <c r="H46" i="8" s="1"/>
  <c r="H47" i="8" s="1"/>
  <c r="H48" i="8" s="1"/>
  <c r="H49" i="8" s="1"/>
  <c r="H50" i="8" s="1"/>
  <c r="H51" i="8" s="1"/>
  <c r="H52" i="8" s="1"/>
  <c r="H53" i="8" s="1"/>
  <c r="H54" i="8" s="1"/>
  <c r="H55" i="8" s="1"/>
  <c r="H56" i="8" s="1"/>
  <c r="H57" i="8" s="1"/>
  <c r="H58" i="8" s="1"/>
  <c r="H59" i="8" s="1"/>
  <c r="H60" i="8" s="1"/>
  <c r="H61" i="8" s="1"/>
  <c r="H62" i="8" s="1"/>
  <c r="H63" i="8" s="1"/>
  <c r="H64" i="8" s="1"/>
  <c r="H65" i="8" s="1"/>
  <c r="H66" i="8" s="1"/>
  <c r="H67" i="8" s="1"/>
  <c r="H68" i="8" s="1"/>
  <c r="H69" i="8" s="1"/>
  <c r="H70" i="8" s="1"/>
  <c r="H71" i="8" s="1"/>
  <c r="H72" i="8" s="1"/>
  <c r="H73" i="8" s="1"/>
  <c r="H74" i="8" s="1"/>
  <c r="H75" i="8" s="1"/>
  <c r="H76" i="8" s="1"/>
  <c r="H77" i="8" s="1"/>
  <c r="H78" i="8" s="1"/>
  <c r="H79" i="8" s="1"/>
  <c r="H80" i="8" s="1"/>
  <c r="H81" i="8" s="1"/>
  <c r="H82" i="8" s="1"/>
  <c r="H83" i="8" s="1"/>
  <c r="H84" i="8" s="1"/>
  <c r="H85" i="8" s="1"/>
  <c r="H86" i="8" s="1"/>
  <c r="H87" i="8" s="1"/>
  <c r="H88" i="8" s="1"/>
  <c r="H89" i="8" s="1"/>
  <c r="H90" i="8" s="1"/>
  <c r="H91" i="8" s="1"/>
  <c r="H92" i="8" s="1"/>
  <c r="H93" i="8" s="1"/>
  <c r="H94" i="8" s="1"/>
  <c r="H95" i="8" s="1"/>
  <c r="H96" i="8" s="1"/>
  <c r="H97" i="8" s="1"/>
  <c r="H98" i="8" s="1"/>
  <c r="H99" i="8" s="1"/>
  <c r="H100" i="8" s="1"/>
  <c r="H101" i="8" s="1"/>
  <c r="H102" i="8" s="1"/>
  <c r="H103" i="8" s="1"/>
  <c r="H104" i="8" s="1"/>
  <c r="H105" i="8" s="1"/>
  <c r="H106" i="8" s="1"/>
  <c r="H107" i="8" s="1"/>
  <c r="H108" i="8" s="1"/>
  <c r="H109" i="8" s="1"/>
  <c r="H110" i="8" s="1"/>
  <c r="H111" i="8" s="1"/>
  <c r="H112" i="8" s="1"/>
  <c r="H113" i="8" s="1"/>
  <c r="H114" i="8" s="1"/>
  <c r="H115" i="8" s="1"/>
  <c r="H116" i="8" s="1"/>
  <c r="H117" i="8" s="1"/>
  <c r="H118" i="8" s="1"/>
  <c r="H119" i="8" s="1"/>
  <c r="H120" i="8" s="1"/>
  <c r="H121" i="8" s="1"/>
  <c r="H122" i="8" s="1"/>
  <c r="H123" i="8" s="1"/>
  <c r="H124" i="8" s="1"/>
  <c r="H125" i="8" s="1"/>
  <c r="H126" i="8" s="1"/>
  <c r="H127" i="8" s="1"/>
  <c r="H128" i="8" s="1"/>
  <c r="H129" i="8" s="1"/>
  <c r="H130" i="8" s="1"/>
  <c r="H131" i="8" s="1"/>
  <c r="H132" i="8" s="1"/>
  <c r="H133" i="8" s="1"/>
  <c r="H134" i="8" s="1"/>
  <c r="H135" i="8" s="1"/>
  <c r="C4" i="8"/>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s="1"/>
  <c r="C30" i="8" s="1"/>
  <c r="C31" i="8" s="1"/>
  <c r="C32" i="8" s="1"/>
  <c r="C33" i="8" s="1"/>
  <c r="C34" i="8" s="1"/>
  <c r="C35" i="8" s="1"/>
  <c r="C36" i="8" s="1"/>
  <c r="C37" i="8" s="1"/>
  <c r="C38" i="8" s="1"/>
  <c r="C39" i="8" s="1"/>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96" i="8" s="1"/>
  <c r="C97" i="8" s="1"/>
  <c r="C98" i="8" s="1"/>
  <c r="C99" i="8" s="1"/>
  <c r="C100" i="8" s="1"/>
  <c r="C101" i="8" s="1"/>
  <c r="C102" i="8" s="1"/>
  <c r="C103" i="8" s="1"/>
  <c r="C104" i="8" s="1"/>
  <c r="C105" i="8" s="1"/>
  <c r="C106" i="8" s="1"/>
  <c r="C107" i="8" s="1"/>
  <c r="C108" i="8" s="1"/>
  <c r="C109" i="8" s="1"/>
  <c r="C110" i="8" s="1"/>
  <c r="C111" i="8" s="1"/>
  <c r="C112" i="8" s="1"/>
  <c r="C113" i="8" s="1"/>
  <c r="C114" i="8" s="1"/>
  <c r="C115" i="8" s="1"/>
  <c r="C116" i="8" s="1"/>
  <c r="C117" i="8" s="1"/>
  <c r="C118" i="8" s="1"/>
  <c r="C119" i="8" s="1"/>
  <c r="C120" i="8" s="1"/>
  <c r="C121" i="8" s="1"/>
  <c r="C122" i="8" s="1"/>
  <c r="C123" i="8" s="1"/>
  <c r="C124" i="8" s="1"/>
  <c r="C125" i="8" s="1"/>
  <c r="C126" i="8" s="1"/>
  <c r="C127" i="8" s="1"/>
  <c r="C128" i="8" s="1"/>
  <c r="C129" i="8" s="1"/>
  <c r="C130" i="8" s="1"/>
  <c r="C131" i="8" s="1"/>
  <c r="C132" i="8" s="1"/>
  <c r="C133" i="8" s="1"/>
  <c r="C134" i="8" s="1"/>
  <c r="C135" i="8" s="1"/>
  <c r="C136" i="8" s="1"/>
  <c r="C137" i="8" s="1"/>
  <c r="C138" i="8" s="1"/>
  <c r="C139" i="8" s="1"/>
  <c r="C140" i="8" s="1"/>
  <c r="C141" i="8" s="1"/>
  <c r="C142" i="8" s="1"/>
  <c r="C143" i="8" s="1"/>
  <c r="C144" i="8" s="1"/>
  <c r="C145" i="8" s="1"/>
  <c r="C146" i="8" s="1"/>
  <c r="C147" i="8" s="1"/>
  <c r="C148" i="8" s="1"/>
  <c r="C149" i="8" s="1"/>
  <c r="C150" i="8" s="1"/>
  <c r="C151" i="8" s="1"/>
  <c r="C152" i="8" s="1"/>
  <c r="C153" i="8" s="1"/>
  <c r="C154" i="8" s="1"/>
  <c r="C155" i="8" s="1"/>
  <c r="C156" i="8" s="1"/>
  <c r="C157" i="8" s="1"/>
  <c r="C158" i="8" s="1"/>
  <c r="C159" i="8" s="1"/>
  <c r="C160" i="8" s="1"/>
  <c r="C161" i="8" s="1"/>
  <c r="C162" i="8" s="1"/>
  <c r="C163" i="8" s="1"/>
  <c r="C164" i="8" s="1"/>
  <c r="C165" i="8" s="1"/>
  <c r="C166" i="8" s="1"/>
  <c r="C167" i="8" s="1"/>
  <c r="C168" i="8" s="1"/>
  <c r="C169" i="8" s="1"/>
  <c r="C170" i="8" s="1"/>
  <c r="C171" i="8" s="1"/>
  <c r="C172" i="8" s="1"/>
  <c r="C173" i="8" s="1"/>
  <c r="C174" i="8" s="1"/>
  <c r="C175" i="8" s="1"/>
  <c r="C176" i="8" s="1"/>
  <c r="C177" i="8" s="1"/>
  <c r="C178" i="8" s="1"/>
  <c r="C179" i="8" s="1"/>
  <c r="C180" i="8" s="1"/>
  <c r="C181" i="8" s="1"/>
  <c r="C182" i="8" s="1"/>
  <c r="C183" i="8" s="1"/>
  <c r="C184" i="8" s="1"/>
  <c r="C185" i="8" s="1"/>
  <c r="C186" i="8" s="1"/>
  <c r="C187" i="8" s="1"/>
  <c r="C188" i="8" s="1"/>
  <c r="C189" i="8" s="1"/>
  <c r="C190" i="8" s="1"/>
  <c r="C191" i="8" s="1"/>
  <c r="C192" i="8" s="1"/>
  <c r="C193" i="8" s="1"/>
  <c r="C194" i="8" s="1"/>
  <c r="C195" i="8" s="1"/>
  <c r="C196" i="8" s="1"/>
  <c r="C197" i="8" s="1"/>
  <c r="C198" i="8" s="1"/>
  <c r="C199" i="8" s="1"/>
  <c r="C200" i="8" s="1"/>
  <c r="C201" i="8" s="1"/>
  <c r="C202" i="8" s="1"/>
  <c r="C203" i="8" s="1"/>
  <c r="C205" i="8" s="1"/>
  <c r="C206" i="8" s="1"/>
  <c r="C207" i="8" s="1"/>
  <c r="C208" i="8" s="1"/>
  <c r="C209" i="8" s="1"/>
  <c r="C210" i="8" s="1"/>
  <c r="C211" i="8" s="1"/>
  <c r="C212" i="8" s="1"/>
  <c r="C213" i="8" s="1"/>
  <c r="C214" i="8" s="1"/>
  <c r="C215" i="8" s="1"/>
  <c r="C216" i="8" s="1"/>
  <c r="C217" i="8" s="1"/>
  <c r="C218" i="8" s="1"/>
  <c r="C219" i="8" s="1"/>
  <c r="C220" i="8" s="1"/>
  <c r="C221" i="8" s="1"/>
  <c r="C222" i="8" s="1"/>
  <c r="C223" i="8" s="1"/>
  <c r="C224" i="8" s="1"/>
  <c r="C225" i="8" s="1"/>
  <c r="C226" i="8" s="1"/>
  <c r="C227" i="8" s="1"/>
  <c r="C228" i="8" s="1"/>
  <c r="C229" i="8" s="1"/>
  <c r="C230" i="8" s="1"/>
  <c r="C231" i="8" s="1"/>
  <c r="C232" i="8" s="1"/>
  <c r="C233" i="8" s="1"/>
  <c r="C234" i="8" s="1"/>
  <c r="C235" i="8" s="1"/>
  <c r="C236" i="8" s="1"/>
  <c r="C237" i="8" s="1"/>
  <c r="C238" i="8" s="1"/>
  <c r="C239" i="8" s="1"/>
  <c r="C240" i="8" s="1"/>
  <c r="C241" i="8" s="1"/>
  <c r="C242" i="8" s="1"/>
  <c r="C243" i="8" s="1"/>
  <c r="C244" i="8" s="1"/>
  <c r="C245" i="8" s="1"/>
  <c r="C247" i="8" s="1"/>
  <c r="C248" i="8" s="1"/>
  <c r="C249" i="8" s="1"/>
  <c r="C250" i="8" s="1"/>
  <c r="C251" i="8" s="1"/>
  <c r="C252" i="8" s="1"/>
  <c r="C253" i="8" s="1"/>
  <c r="C254" i="8" s="1"/>
  <c r="C255" i="8" s="1"/>
  <c r="C256" i="8" s="1"/>
  <c r="C257" i="8" s="1"/>
  <c r="C258" i="8" s="1"/>
  <c r="C259" i="8" s="1"/>
  <c r="C260" i="8" s="1"/>
  <c r="C261" i="8" s="1"/>
  <c r="C262" i="8" s="1"/>
  <c r="C263" i="8" s="1"/>
  <c r="C264" i="8" s="1"/>
  <c r="C265" i="8" s="1"/>
  <c r="C266" i="8" s="1"/>
  <c r="C267" i="8" s="1"/>
  <c r="C268" i="8" s="1"/>
  <c r="C269" i="8" s="1"/>
  <c r="C270" i="8" s="1"/>
  <c r="C271" i="8" s="1"/>
  <c r="C272" i="8" s="1"/>
  <c r="C273" i="8" s="1"/>
  <c r="C274" i="8" s="1"/>
  <c r="C275" i="8" s="1"/>
  <c r="C276" i="8" s="1"/>
  <c r="C277" i="8" s="1"/>
  <c r="C278" i="8" s="1"/>
  <c r="C279" i="8" s="1"/>
  <c r="C280" i="8" s="1"/>
  <c r="C281" i="8" s="1"/>
  <c r="C282" i="8" s="1"/>
  <c r="C283" i="8" s="1"/>
  <c r="C284" i="8" s="1"/>
  <c r="C285" i="8" s="1"/>
  <c r="C286" i="8" s="1"/>
  <c r="C287" i="8" s="1"/>
  <c r="C289" i="8" s="1"/>
  <c r="C290" i="8" s="1"/>
  <c r="C291" i="8" s="1"/>
  <c r="C292" i="8" s="1"/>
  <c r="C293" i="8" s="1"/>
  <c r="C294" i="8" s="1"/>
  <c r="C295" i="8" s="1"/>
  <c r="C296" i="8" s="1"/>
  <c r="C297" i="8" s="1"/>
  <c r="C298" i="8" s="1"/>
  <c r="C299" i="8" s="1"/>
  <c r="C300" i="8" s="1"/>
  <c r="C301" i="8" s="1"/>
  <c r="C302" i="8" s="1"/>
  <c r="C303" i="8" s="1"/>
  <c r="C304" i="8" s="1"/>
  <c r="C305" i="8" s="1"/>
  <c r="C306" i="8" s="1"/>
  <c r="C307" i="8" s="1"/>
  <c r="C308" i="8" s="1"/>
  <c r="C309" i="8" s="1"/>
  <c r="C310" i="8" s="1"/>
  <c r="C311" i="8" s="1"/>
  <c r="C312" i="8" s="1"/>
  <c r="C313" i="8" s="1"/>
  <c r="C314" i="8" s="1"/>
  <c r="C315" i="8" s="1"/>
  <c r="C316" i="8" s="1"/>
  <c r="C317" i="8" s="1"/>
  <c r="C318" i="8" s="1"/>
  <c r="C319" i="8" s="1"/>
  <c r="C320" i="8" s="1"/>
  <c r="C321" i="8" s="1"/>
  <c r="C322" i="8" s="1"/>
  <c r="C323" i="8" s="1"/>
  <c r="C324" i="8" s="1"/>
  <c r="C325" i="8" s="1"/>
  <c r="C326" i="8" s="1"/>
  <c r="C328" i="8" s="1"/>
  <c r="C329" i="8" s="1"/>
  <c r="C330" i="8" s="1"/>
  <c r="C331" i="8" s="1"/>
  <c r="C332" i="8" s="1"/>
  <c r="C333" i="8" s="1"/>
  <c r="C334" i="8" s="1"/>
  <c r="C335" i="8" s="1"/>
  <c r="C336" i="8" s="1"/>
  <c r="C337" i="8" s="1"/>
  <c r="C338" i="8" s="1"/>
  <c r="C339" i="8" s="1"/>
  <c r="C340" i="8" s="1"/>
  <c r="C341" i="8" s="1"/>
  <c r="C342" i="8" s="1"/>
  <c r="C343" i="8" s="1"/>
  <c r="C344" i="8" s="1"/>
  <c r="C345" i="8" s="1"/>
  <c r="C346" i="8" s="1"/>
  <c r="C347" i="8" s="1"/>
  <c r="C348" i="8" s="1"/>
  <c r="C349" i="8" s="1"/>
  <c r="C350" i="8" s="1"/>
  <c r="C351" i="8" s="1"/>
  <c r="C352" i="8" s="1"/>
  <c r="C353" i="8" s="1"/>
  <c r="C354" i="8" s="1"/>
  <c r="C355" i="8" s="1"/>
  <c r="C356" i="8" s="1"/>
  <c r="C357" i="8" s="1"/>
  <c r="C358" i="8" s="1"/>
  <c r="C359" i="8" s="1"/>
  <c r="C360" i="8" s="1"/>
  <c r="C361" i="8" s="1"/>
  <c r="C362" i="8" s="1"/>
  <c r="C363" i="8" s="1"/>
  <c r="C364" i="8" s="1"/>
  <c r="C366" i="8" s="1"/>
  <c r="C367" i="8" s="1"/>
  <c r="C368" i="8" s="1"/>
  <c r="C369" i="8" s="1"/>
  <c r="C370" i="8" s="1"/>
  <c r="C371" i="8" s="1"/>
  <c r="C372" i="8" s="1"/>
  <c r="C373" i="8" s="1"/>
  <c r="C374" i="8" s="1"/>
  <c r="C375" i="8" s="1"/>
  <c r="C376" i="8" s="1"/>
  <c r="C377" i="8" s="1"/>
  <c r="C378" i="8" s="1"/>
  <c r="C379" i="8" s="1"/>
  <c r="C380" i="8" s="1"/>
  <c r="C381" i="8" s="1"/>
  <c r="C382" i="8" s="1"/>
  <c r="C383" i="8" s="1"/>
  <c r="C384" i="8" s="1"/>
  <c r="C385" i="8" s="1"/>
  <c r="C386" i="8" s="1"/>
  <c r="C387" i="8" s="1"/>
  <c r="C388" i="8" s="1"/>
  <c r="C389" i="8" s="1"/>
  <c r="C390" i="8" s="1"/>
  <c r="C391" i="8" s="1"/>
  <c r="C392" i="8" s="1"/>
  <c r="C393" i="8" s="1"/>
  <c r="C394" i="8" s="1"/>
  <c r="C395" i="8" s="1"/>
  <c r="C396" i="8" s="1"/>
  <c r="C397" i="8" s="1"/>
  <c r="C398" i="8" s="1"/>
  <c r="C399" i="8" s="1"/>
  <c r="C400" i="8" s="1"/>
  <c r="C402" i="8" s="1"/>
  <c r="C403" i="8" s="1"/>
  <c r="C404" i="8" s="1"/>
  <c r="C405" i="8" s="1"/>
  <c r="C406" i="8" s="1"/>
  <c r="C407" i="8" s="1"/>
  <c r="C408" i="8" s="1"/>
  <c r="C409" i="8" s="1"/>
  <c r="C410" i="8" s="1"/>
  <c r="C411" i="8" s="1"/>
  <c r="C412" i="8" s="1"/>
  <c r="C413" i="8" s="1"/>
  <c r="C414" i="8" s="1"/>
  <c r="C415" i="8" s="1"/>
  <c r="C416" i="8" s="1"/>
  <c r="C417" i="8" s="1"/>
  <c r="C418" i="8" s="1"/>
  <c r="C419" i="8" s="1"/>
  <c r="C420" i="8" s="1"/>
  <c r="C421" i="8" s="1"/>
  <c r="C422" i="8" s="1"/>
  <c r="C423" i="8" s="1"/>
  <c r="C424" i="8" s="1"/>
  <c r="C425" i="8" s="1"/>
  <c r="C426" i="8" s="1"/>
  <c r="C427" i="8" s="1"/>
  <c r="C428" i="8" s="1"/>
  <c r="C429" i="8" s="1"/>
  <c r="C430" i="8" s="1"/>
  <c r="C431" i="8" s="1"/>
  <c r="C432" i="8" s="1"/>
  <c r="C433" i="8" s="1"/>
  <c r="C434" i="8" s="1"/>
  <c r="C435" i="8" s="1"/>
  <c r="C436" i="8" s="1"/>
  <c r="C437" i="8" s="1"/>
  <c r="C438" i="8" s="1"/>
  <c r="C439" i="8" s="1"/>
  <c r="C440" i="8" s="1"/>
  <c r="C441" i="8" s="1"/>
  <c r="C442" i="8" s="1"/>
  <c r="C443" i="8" s="1"/>
  <c r="C444" i="8" s="1"/>
  <c r="C445" i="8" s="1"/>
  <c r="C446" i="8" s="1"/>
  <c r="C447" i="8" s="1"/>
  <c r="C448" i="8" s="1"/>
  <c r="C449" i="8" s="1"/>
  <c r="C450" i="8" s="1"/>
  <c r="C451" i="8" s="1"/>
  <c r="C452" i="8" s="1"/>
  <c r="C453" i="8" s="1"/>
  <c r="C454" i="8" s="1"/>
  <c r="C455" i="8" s="1"/>
  <c r="C456" i="8" s="1"/>
  <c r="C457" i="8" s="1"/>
  <c r="C458" i="8" s="1"/>
  <c r="C459" i="8" s="1"/>
  <c r="C460" i="8" s="1"/>
  <c r="C461" i="8" s="1"/>
  <c r="C462" i="8" s="1"/>
  <c r="C463" i="8" s="1"/>
  <c r="C464" i="8" s="1"/>
  <c r="C466" i="8" s="1"/>
  <c r="C467" i="8" s="1"/>
  <c r="C468" i="8" s="1"/>
  <c r="C469" i="8" s="1"/>
  <c r="C470" i="8" s="1"/>
  <c r="C471" i="8" s="1"/>
  <c r="C472" i="8" s="1"/>
  <c r="C473" i="8" s="1"/>
  <c r="C474" i="8" s="1"/>
  <c r="C475" i="8" s="1"/>
  <c r="C476" i="8" s="1"/>
  <c r="C477" i="8" s="1"/>
  <c r="C478" i="8" s="1"/>
  <c r="C479" i="8" s="1"/>
  <c r="C480" i="8" s="1"/>
  <c r="C481" i="8" s="1"/>
  <c r="C482" i="8" s="1"/>
  <c r="C483" i="8" s="1"/>
  <c r="C484" i="8" s="1"/>
  <c r="C485" i="8" s="1"/>
  <c r="C486" i="8" s="1"/>
  <c r="C487" i="8" s="1"/>
  <c r="C488" i="8" s="1"/>
  <c r="C489" i="8" s="1"/>
  <c r="C490" i="8" s="1"/>
  <c r="C491" i="8" s="1"/>
  <c r="C492" i="8" s="1"/>
  <c r="C493" i="8" s="1"/>
  <c r="C494" i="8" s="1"/>
  <c r="C495" i="8" s="1"/>
  <c r="C496" i="8" s="1"/>
  <c r="C497" i="8" s="1"/>
  <c r="C498" i="8" s="1"/>
  <c r="C499" i="8" s="1"/>
  <c r="C500" i="8" s="1"/>
  <c r="C501" i="8" s="1"/>
  <c r="C502" i="8" s="1"/>
  <c r="C503" i="8" s="1"/>
  <c r="C504" i="8" s="1"/>
  <c r="C505" i="8" s="1"/>
  <c r="C506" i="8" s="1"/>
  <c r="C507" i="8" s="1"/>
  <c r="C508" i="8" s="1"/>
  <c r="C509" i="8" s="1"/>
  <c r="C510" i="8" s="1"/>
  <c r="C512" i="8" s="1"/>
  <c r="C513" i="8" s="1"/>
  <c r="C514" i="8" s="1"/>
  <c r="C515" i="8" s="1"/>
  <c r="C516" i="8" s="1"/>
  <c r="C517" i="8" s="1"/>
  <c r="C518" i="8" s="1"/>
  <c r="C519" i="8" s="1"/>
  <c r="C520" i="8" s="1"/>
  <c r="C521" i="8" s="1"/>
  <c r="C522" i="8" s="1"/>
  <c r="C523" i="8" s="1"/>
  <c r="C524" i="8" s="1"/>
  <c r="C525" i="8" s="1"/>
  <c r="C526" i="8" s="1"/>
  <c r="C527" i="8" s="1"/>
  <c r="C528" i="8" s="1"/>
  <c r="C529" i="8" s="1"/>
  <c r="C530" i="8" s="1"/>
  <c r="C531" i="8" s="1"/>
  <c r="C532" i="8" s="1"/>
  <c r="C533" i="8" s="1"/>
  <c r="C534" i="8" s="1"/>
  <c r="C535" i="8" s="1"/>
  <c r="C536" i="8" s="1"/>
  <c r="C537" i="8" s="1"/>
  <c r="C538" i="8" s="1"/>
  <c r="C539" i="8" s="1"/>
  <c r="C540" i="8" s="1"/>
  <c r="C541" i="8" s="1"/>
  <c r="C542" i="8" s="1"/>
  <c r="C543" i="8" s="1"/>
  <c r="C544" i="8" s="1"/>
  <c r="C545" i="8" s="1"/>
  <c r="C546" i="8" s="1"/>
  <c r="C547" i="8" s="1"/>
  <c r="C548" i="8" s="1"/>
  <c r="C549" i="8" s="1"/>
  <c r="C550" i="8" s="1"/>
  <c r="C551" i="8" s="1"/>
  <c r="C552" i="8" s="1"/>
  <c r="C553" i="8" s="1"/>
  <c r="C554" i="8" s="1"/>
  <c r="C555" i="8" s="1"/>
  <c r="C556" i="8" s="1"/>
  <c r="C558" i="8" s="1"/>
  <c r="C559" i="8" s="1"/>
  <c r="C560" i="8" s="1"/>
  <c r="C561" i="8" s="1"/>
  <c r="C562" i="8" s="1"/>
  <c r="C563" i="8" s="1"/>
  <c r="C564" i="8" s="1"/>
  <c r="C565" i="8" s="1"/>
  <c r="C566" i="8" s="1"/>
  <c r="C567" i="8" s="1"/>
  <c r="C568" i="8" s="1"/>
  <c r="C569" i="8" s="1"/>
  <c r="C570" i="8" s="1"/>
  <c r="C571" i="8" s="1"/>
  <c r="C572" i="8" s="1"/>
  <c r="C573" i="8" s="1"/>
  <c r="C574" i="8" s="1"/>
  <c r="C575" i="8" s="1"/>
  <c r="C576" i="8" s="1"/>
  <c r="C577" i="8" s="1"/>
  <c r="C578" i="8" s="1"/>
  <c r="C579" i="8" s="1"/>
  <c r="C580" i="8" s="1"/>
  <c r="C581" i="8" s="1"/>
  <c r="C582" i="8" s="1"/>
  <c r="C583" i="8" s="1"/>
  <c r="C584" i="8" s="1"/>
  <c r="C585" i="8" s="1"/>
  <c r="C586" i="8" s="1"/>
  <c r="C587" i="8" s="1"/>
  <c r="C588" i="8" s="1"/>
  <c r="C589" i="8" s="1"/>
  <c r="C590" i="8" s="1"/>
  <c r="C591" i="8" s="1"/>
  <c r="C592" i="8" s="1"/>
  <c r="C594" i="8" s="1"/>
  <c r="C595" i="8" s="1"/>
  <c r="C596" i="8" s="1"/>
  <c r="C597" i="8" s="1"/>
  <c r="C598" i="8" s="1"/>
  <c r="C599" i="8" s="1"/>
  <c r="C600" i="8" s="1"/>
  <c r="C601" i="8" s="1"/>
  <c r="C602" i="8" s="1"/>
  <c r="C603" i="8" s="1"/>
  <c r="C604" i="8" s="1"/>
  <c r="C605" i="8" s="1"/>
  <c r="C606" i="8" s="1"/>
  <c r="C607" i="8" s="1"/>
  <c r="C608" i="8" s="1"/>
  <c r="C609" i="8" s="1"/>
  <c r="C610" i="8" s="1"/>
  <c r="C611" i="8" s="1"/>
  <c r="C612" i="8" s="1"/>
  <c r="C613" i="8" s="1"/>
  <c r="C614" i="8" s="1"/>
  <c r="C615" i="8" s="1"/>
  <c r="C616" i="8" s="1"/>
  <c r="C617" i="8" s="1"/>
  <c r="C618" i="8" s="1"/>
  <c r="C619" i="8" s="1"/>
  <c r="C620" i="8" s="1"/>
  <c r="C622" i="8" s="1"/>
  <c r="C623" i="8" s="1"/>
  <c r="C624" i="8" s="1"/>
  <c r="C625" i="8" s="1"/>
  <c r="C626" i="8" s="1"/>
  <c r="C627" i="8" s="1"/>
  <c r="C628" i="8" s="1"/>
  <c r="C629" i="8" s="1"/>
  <c r="C630" i="8" s="1"/>
  <c r="C631" i="8" s="1"/>
  <c r="C632" i="8" s="1"/>
  <c r="C633" i="8" s="1"/>
  <c r="C634" i="8" s="1"/>
  <c r="C635" i="8" s="1"/>
  <c r="C636" i="8" s="1"/>
  <c r="C637" i="8" s="1"/>
  <c r="C638" i="8" s="1"/>
  <c r="C639" i="8" s="1"/>
  <c r="C640" i="8" s="1"/>
  <c r="C641" i="8" s="1"/>
  <c r="C642" i="8" s="1"/>
  <c r="C643" i="8" s="1"/>
  <c r="C644" i="8" s="1"/>
  <c r="C645" i="8" s="1"/>
  <c r="C646" i="8" s="1"/>
  <c r="C647" i="8" s="1"/>
  <c r="C648" i="8" s="1"/>
  <c r="C650" i="8" s="1"/>
  <c r="C651" i="8" s="1"/>
  <c r="C652" i="8" s="1"/>
  <c r="C653" i="8" s="1"/>
  <c r="C654" i="8" s="1"/>
  <c r="C655" i="8" s="1"/>
  <c r="C656" i="8" s="1"/>
  <c r="C657" i="8" s="1"/>
  <c r="C658" i="8" s="1"/>
  <c r="C659" i="8" s="1"/>
  <c r="C660" i="8" s="1"/>
  <c r="C661" i="8" s="1"/>
  <c r="C662" i="8" s="1"/>
  <c r="C663" i="8" s="1"/>
  <c r="C664" i="8" s="1"/>
  <c r="C665" i="8" s="1"/>
  <c r="C666" i="8" s="1"/>
  <c r="C667" i="8" s="1"/>
  <c r="C668" i="8" s="1"/>
  <c r="C669" i="8" s="1"/>
  <c r="C670" i="8" s="1"/>
  <c r="C671" i="8" s="1"/>
  <c r="C672" i="8" s="1"/>
  <c r="C673" i="8" s="1"/>
  <c r="C674" i="8" s="1"/>
  <c r="C675" i="8" s="1"/>
  <c r="C676" i="8" s="1"/>
  <c r="C678" i="8" s="1"/>
  <c r="C679" i="8" s="1"/>
  <c r="C680" i="8" s="1"/>
  <c r="C681" i="8" s="1"/>
  <c r="C682" i="8" s="1"/>
  <c r="C683" i="8" s="1"/>
  <c r="C684" i="8" s="1"/>
  <c r="C685" i="8" s="1"/>
  <c r="C686" i="8" s="1"/>
  <c r="C687" i="8" s="1"/>
  <c r="C688" i="8" s="1"/>
  <c r="C689" i="8" s="1"/>
  <c r="C690" i="8" s="1"/>
  <c r="C691" i="8" s="1"/>
  <c r="C692" i="8" s="1"/>
  <c r="C693" i="8" s="1"/>
  <c r="C694" i="8" s="1"/>
  <c r="C695" i="8" s="1"/>
  <c r="C696" i="8" s="1"/>
  <c r="C697" i="8" s="1"/>
  <c r="C698" i="8" s="1"/>
  <c r="C699" i="8" s="1"/>
  <c r="C700" i="8" s="1"/>
  <c r="C701" i="8" s="1"/>
  <c r="C702" i="8" s="1"/>
  <c r="C703" i="8" s="1"/>
  <c r="C704" i="8" s="1"/>
  <c r="C705" i="8" s="1"/>
  <c r="C706" i="8" s="1"/>
  <c r="C707" i="8" s="1"/>
  <c r="C708" i="8" s="1"/>
  <c r="C709" i="8" s="1"/>
  <c r="C710" i="8" s="1"/>
  <c r="C711" i="8" s="1"/>
  <c r="C712" i="8" s="1"/>
  <c r="C713" i="8" s="1"/>
  <c r="C714" i="8" s="1"/>
  <c r="C715" i="8" s="1"/>
  <c r="C716" i="8" s="1"/>
  <c r="C717" i="8" s="1"/>
  <c r="C718" i="8" s="1"/>
  <c r="C719" i="8" s="1"/>
  <c r="C721" i="8" s="1"/>
  <c r="C722" i="8" s="1"/>
  <c r="C723" i="8" s="1"/>
  <c r="C724" i="8" s="1"/>
  <c r="C725" i="8" s="1"/>
  <c r="C726" i="8" s="1"/>
  <c r="C727" i="8" s="1"/>
  <c r="C728" i="8" s="1"/>
  <c r="C729" i="8" s="1"/>
  <c r="C730" i="8" s="1"/>
  <c r="C731" i="8" s="1"/>
  <c r="C732" i="8" s="1"/>
  <c r="C733" i="8" s="1"/>
  <c r="C734" i="8" s="1"/>
  <c r="C735" i="8" s="1"/>
  <c r="C736" i="8" s="1"/>
  <c r="C737" i="8" s="1"/>
  <c r="C738" i="8" s="1"/>
  <c r="C739" i="8" s="1"/>
  <c r="C740" i="8" s="1"/>
  <c r="C741" i="8" s="1"/>
  <c r="C742" i="8" s="1"/>
  <c r="C743" i="8" s="1"/>
  <c r="C744" i="8" s="1"/>
  <c r="C745" i="8" s="1"/>
  <c r="C746" i="8" s="1"/>
  <c r="C747" i="8" s="1"/>
  <c r="C748" i="8" s="1"/>
  <c r="C749" i="8" s="1"/>
  <c r="C750" i="8" s="1"/>
  <c r="C751" i="8" s="1"/>
  <c r="C752" i="8" s="1"/>
  <c r="C753" i="8" s="1"/>
  <c r="C754" i="8" s="1"/>
  <c r="C755" i="8" s="1"/>
  <c r="C756" i="8" s="1"/>
  <c r="C757" i="8" s="1"/>
  <c r="C758" i="8" s="1"/>
  <c r="C759" i="8" s="1"/>
  <c r="C760" i="8" s="1"/>
  <c r="C761" i="8" s="1"/>
  <c r="C762" i="8" s="1"/>
  <c r="C763" i="8" s="1"/>
  <c r="C764" i="8" s="1"/>
  <c r="C765" i="8" s="1"/>
  <c r="C766" i="8" s="1"/>
  <c r="C767" i="8" s="1"/>
  <c r="C768" i="8" s="1"/>
  <c r="C769" i="8" s="1"/>
  <c r="C770" i="8" s="1"/>
  <c r="C771" i="8" s="1"/>
  <c r="C772" i="8" s="1"/>
  <c r="C773" i="8" s="1"/>
  <c r="C774" i="8" s="1"/>
  <c r="C775" i="8" s="1"/>
  <c r="C776" i="8" s="1"/>
  <c r="C777" i="8" s="1"/>
  <c r="C778" i="8" s="1"/>
  <c r="C779" i="8" s="1"/>
  <c r="C780" i="8" s="1"/>
  <c r="O4" i="6"/>
  <c r="E14" i="6" l="1"/>
  <c r="D10" i="6"/>
  <c r="F29" i="6" s="1"/>
  <c r="D9" i="6"/>
  <c r="E29" i="6"/>
  <c r="E30" i="6"/>
  <c r="E28" i="6"/>
  <c r="E26" i="6"/>
  <c r="E27" i="6"/>
  <c r="E20" i="6"/>
  <c r="E31" i="6"/>
  <c r="C781" i="8"/>
  <c r="C782" i="8" s="1"/>
  <c r="C783" i="8" s="1"/>
  <c r="C784" i="8" s="1"/>
  <c r="C785" i="8" s="1"/>
  <c r="C786" i="8" s="1"/>
  <c r="C787" i="8" s="1"/>
  <c r="C788" i="8" s="1"/>
  <c r="C789" i="8" s="1"/>
  <c r="C790" i="8" s="1"/>
  <c r="C791" i="8" s="1"/>
  <c r="C792" i="8" s="1"/>
  <c r="C793" i="8" s="1"/>
  <c r="C794" i="8" s="1"/>
  <c r="C795" i="8" s="1"/>
  <c r="C796" i="8" s="1"/>
  <c r="C797" i="8" s="1"/>
  <c r="C798" i="8" s="1"/>
  <c r="C799" i="8" s="1"/>
  <c r="C800" i="8" s="1"/>
  <c r="C801" i="8" s="1"/>
  <c r="C802" i="8" s="1"/>
  <c r="C803" i="8" s="1"/>
  <c r="C804" i="8" s="1"/>
  <c r="C805" i="8" s="1"/>
  <c r="C806" i="8" s="1"/>
  <c r="C808" i="8" s="1"/>
  <c r="C809" i="8" s="1"/>
  <c r="C810" i="8" s="1"/>
  <c r="C811" i="8" s="1"/>
  <c r="C812" i="8" s="1"/>
  <c r="C813" i="8" s="1"/>
  <c r="C814" i="8" s="1"/>
  <c r="C815" i="8" s="1"/>
  <c r="C816" i="8" s="1"/>
  <c r="C817" i="8" s="1"/>
  <c r="C818" i="8" s="1"/>
  <c r="C819" i="8" s="1"/>
  <c r="C820" i="8" s="1"/>
  <c r="C821" i="8" s="1"/>
  <c r="C822" i="8" s="1"/>
  <c r="C823" i="8" s="1"/>
  <c r="C824" i="8" s="1"/>
  <c r="C825" i="8" s="1"/>
  <c r="C826" i="8" s="1"/>
  <c r="C827" i="8" s="1"/>
  <c r="C828" i="8" s="1"/>
  <c r="C829" i="8" s="1"/>
  <c r="C830" i="8" s="1"/>
  <c r="C831" i="8" s="1"/>
  <c r="C832" i="8" s="1"/>
  <c r="C833" i="8" s="1"/>
  <c r="C834" i="8" s="1"/>
  <c r="C835" i="8" s="1"/>
  <c r="C836" i="8" s="1"/>
  <c r="C837" i="8" s="1"/>
  <c r="C838" i="8" s="1"/>
  <c r="C839" i="8" s="1"/>
  <c r="C840" i="8" s="1"/>
  <c r="C842" i="8" s="1"/>
  <c r="C843" i="8" s="1"/>
  <c r="C844" i="8" s="1"/>
  <c r="C845" i="8" s="1"/>
  <c r="C846" i="8" s="1"/>
  <c r="C847" i="8" s="1"/>
  <c r="C848" i="8" s="1"/>
  <c r="C849" i="8" s="1"/>
  <c r="C850" i="8" s="1"/>
  <c r="C851" i="8" s="1"/>
  <c r="C852" i="8" s="1"/>
  <c r="C853" i="8" s="1"/>
  <c r="C854" i="8" s="1"/>
  <c r="C855" i="8" s="1"/>
  <c r="C856" i="8" s="1"/>
  <c r="C857" i="8" s="1"/>
  <c r="C858" i="8" s="1"/>
  <c r="C859" i="8" s="1"/>
  <c r="C860" i="8" s="1"/>
  <c r="C861" i="8" s="1"/>
  <c r="C862" i="8" s="1"/>
  <c r="C863" i="8" s="1"/>
  <c r="C864" i="8" s="1"/>
  <c r="C865" i="8" s="1"/>
  <c r="C866" i="8" s="1"/>
  <c r="C867" i="8" s="1"/>
  <c r="C868" i="8" s="1"/>
  <c r="C869" i="8" s="1"/>
  <c r="C870" i="8" s="1"/>
  <c r="C871" i="8" s="1"/>
  <c r="C872" i="8" s="1"/>
  <c r="C873" i="8" s="1"/>
  <c r="C874" i="8" s="1"/>
  <c r="C875" i="8" s="1"/>
  <c r="C876" i="8" s="1"/>
  <c r="C877" i="8" s="1"/>
  <c r="C878" i="8" s="1"/>
  <c r="C879" i="8" s="1"/>
  <c r="C880" i="8" s="1"/>
  <c r="C881" i="8" s="1"/>
  <c r="C882" i="8" s="1"/>
  <c r="C883" i="8" s="1"/>
  <c r="C884" i="8" s="1"/>
  <c r="C885" i="8" s="1"/>
  <c r="C886" i="8" s="1"/>
  <c r="C887" i="8" s="1"/>
  <c r="C888" i="8" s="1"/>
  <c r="C889" i="8" s="1"/>
  <c r="C890" i="8" s="1"/>
  <c r="C891" i="8" s="1"/>
  <c r="C892" i="8" s="1"/>
  <c r="C893" i="8" s="1"/>
  <c r="C894" i="8" s="1"/>
  <c r="C895" i="8" s="1"/>
  <c r="C896" i="8" s="1"/>
  <c r="C897" i="8" s="1"/>
  <c r="C898" i="8" s="1"/>
  <c r="C900" i="8" s="1"/>
  <c r="C901" i="8" s="1"/>
  <c r="C902" i="8" s="1"/>
  <c r="C903" i="8" s="1"/>
  <c r="C904" i="8" s="1"/>
  <c r="C905" i="8" s="1"/>
  <c r="C906" i="8" s="1"/>
  <c r="C907" i="8" s="1"/>
  <c r="C908" i="8" s="1"/>
  <c r="C909" i="8" s="1"/>
  <c r="C910" i="8" s="1"/>
  <c r="C911" i="8" s="1"/>
  <c r="C912" i="8" s="1"/>
  <c r="C913" i="8" s="1"/>
  <c r="C914" i="8" s="1"/>
  <c r="C915" i="8" s="1"/>
  <c r="C916" i="8" s="1"/>
  <c r="C917" i="8" s="1"/>
  <c r="C918" i="8" s="1"/>
  <c r="C919" i="8" s="1"/>
  <c r="C920" i="8" s="1"/>
  <c r="C921" i="8" s="1"/>
  <c r="C922" i="8" s="1"/>
  <c r="C923" i="8" s="1"/>
  <c r="C924" i="8" s="1"/>
  <c r="C925" i="8" s="1"/>
  <c r="C926" i="8" s="1"/>
  <c r="C927" i="8" s="1"/>
  <c r="C928" i="8" s="1"/>
  <c r="C929" i="8" s="1"/>
  <c r="C930" i="8" s="1"/>
  <c r="C931" i="8" s="1"/>
  <c r="C933" i="8" s="1"/>
  <c r="C934" i="8" s="1"/>
  <c r="C935" i="8" s="1"/>
  <c r="C936" i="8" s="1"/>
  <c r="C937" i="8" s="1"/>
  <c r="C938" i="8" s="1"/>
  <c r="C939" i="8" s="1"/>
  <c r="C940" i="8" s="1"/>
  <c r="C941" i="8" s="1"/>
  <c r="C942" i="8" s="1"/>
  <c r="C943" i="8" s="1"/>
  <c r="C944" i="8" s="1"/>
  <c r="C945" i="8" s="1"/>
  <c r="C946" i="8" s="1"/>
  <c r="C947" i="8" s="1"/>
  <c r="C948" i="8" s="1"/>
  <c r="C949" i="8" s="1"/>
  <c r="C950" i="8" s="1"/>
  <c r="C951" i="8" s="1"/>
  <c r="C952" i="8" s="1"/>
  <c r="C953" i="8" s="1"/>
  <c r="C954" i="8" s="1"/>
  <c r="C955" i="8" s="1"/>
  <c r="C956" i="8" s="1"/>
  <c r="C957" i="8" s="1"/>
  <c r="C958" i="8" s="1"/>
  <c r="C959" i="8" s="1"/>
  <c r="C960" i="8" s="1"/>
  <c r="C961" i="8" s="1"/>
  <c r="C963" i="8" s="1"/>
  <c r="C964" i="8" s="1"/>
  <c r="C965" i="8" s="1"/>
  <c r="C966" i="8" s="1"/>
  <c r="C967" i="8" s="1"/>
  <c r="C968" i="8" s="1"/>
  <c r="C969" i="8" s="1"/>
  <c r="C970" i="8" s="1"/>
  <c r="C971" i="8" s="1"/>
  <c r="C972" i="8" s="1"/>
  <c r="C973" i="8" s="1"/>
  <c r="C974" i="8" s="1"/>
  <c r="C975" i="8" s="1"/>
  <c r="C976" i="8" s="1"/>
  <c r="C977" i="8" s="1"/>
  <c r="C978" i="8" s="1"/>
  <c r="C979" i="8" s="1"/>
  <c r="C980" i="8" s="1"/>
  <c r="C981" i="8" s="1"/>
  <c r="C982" i="8" s="1"/>
  <c r="C983" i="8" s="1"/>
  <c r="C984" i="8" s="1"/>
  <c r="C985" i="8" s="1"/>
  <c r="C986" i="8" s="1"/>
  <c r="C987" i="8" s="1"/>
  <c r="C988" i="8" s="1"/>
  <c r="C989" i="8" s="1"/>
  <c r="C990" i="8" s="1"/>
  <c r="C991" i="8" s="1"/>
  <c r="C992" i="8" s="1"/>
  <c r="C993" i="8" s="1"/>
  <c r="C994" i="8" s="1"/>
  <c r="C995" i="8" s="1"/>
  <c r="C996" i="8" s="1"/>
  <c r="C997" i="8" s="1"/>
  <c r="C998" i="8" s="1"/>
  <c r="C999" i="8" s="1"/>
  <c r="C1000" i="8" s="1"/>
  <c r="C1001" i="8" s="1"/>
  <c r="C1002" i="8" s="1"/>
  <c r="C1003" i="8" s="1"/>
  <c r="C1004" i="8" s="1"/>
  <c r="C1005" i="8" s="1"/>
  <c r="C1006" i="8" s="1"/>
  <c r="C1007" i="8" s="1"/>
  <c r="C1008" i="8" s="1"/>
  <c r="C1009" i="8" s="1"/>
  <c r="C1010" i="8" s="1"/>
  <c r="C1011" i="8" s="1"/>
  <c r="C1012" i="8" s="1"/>
  <c r="C1013" i="8" s="1"/>
  <c r="C1014" i="8" s="1"/>
  <c r="C1015" i="8" s="1"/>
  <c r="C1016" i="8" s="1"/>
  <c r="C1017" i="8" s="1"/>
  <c r="C1018" i="8" s="1"/>
  <c r="C1019" i="8" s="1"/>
  <c r="C1020" i="8" s="1"/>
  <c r="C1021" i="8" s="1"/>
  <c r="C1022" i="8" s="1"/>
  <c r="C1023" i="8" s="1"/>
  <c r="C1024" i="8" s="1"/>
  <c r="C1025" i="8" s="1"/>
  <c r="C1026" i="8" s="1"/>
  <c r="C1027" i="8" s="1"/>
  <c r="C1028" i="8" s="1"/>
  <c r="C1029" i="8" s="1"/>
  <c r="C1030" i="8" s="1"/>
  <c r="C1031" i="8" s="1"/>
  <c r="C1032" i="8" s="1"/>
  <c r="C1033" i="8" s="1"/>
  <c r="C1034" i="8" s="1"/>
  <c r="C1035" i="8" s="1"/>
  <c r="C1036" i="8" s="1"/>
  <c r="C1037" i="8" s="1"/>
  <c r="C1038" i="8" s="1"/>
  <c r="C1039" i="8" s="1"/>
  <c r="C1040" i="8" s="1"/>
  <c r="C1041" i="8" s="1"/>
  <c r="C1042" i="8" s="1"/>
  <c r="C1043" i="8" s="1"/>
  <c r="C1044" i="8" s="1"/>
  <c r="C1045" i="8" s="1"/>
  <c r="C1046" i="8" s="1"/>
  <c r="C1047" i="8" s="1"/>
  <c r="C1048" i="8" s="1"/>
  <c r="C1049" i="8" s="1"/>
  <c r="C1050" i="8" s="1"/>
  <c r="C1051" i="8" s="1"/>
  <c r="C1052" i="8" s="1"/>
  <c r="C1053" i="8" s="1"/>
  <c r="C1054" i="8" s="1"/>
  <c r="C1055" i="8" s="1"/>
  <c r="C1056" i="8" s="1"/>
  <c r="C1057" i="8" s="1"/>
  <c r="C1058" i="8" s="1"/>
  <c r="C1059" i="8" s="1"/>
  <c r="C1060" i="8" s="1"/>
  <c r="C1061" i="8" s="1"/>
  <c r="C1062" i="8" s="1"/>
  <c r="C1063" i="8" s="1"/>
  <c r="C1064" i="8" s="1"/>
  <c r="C1065" i="8" s="1"/>
  <c r="C1066" i="8" s="1"/>
  <c r="C1067" i="8" s="1"/>
  <c r="C1068" i="8" s="1"/>
  <c r="C1069" i="8" s="1"/>
  <c r="C1071" i="8" s="1"/>
  <c r="C1072" i="8" s="1"/>
  <c r="C1073" i="8" s="1"/>
  <c r="C1074" i="8" s="1"/>
  <c r="C1075" i="8" s="1"/>
  <c r="C1076" i="8" s="1"/>
  <c r="C1077" i="8" s="1"/>
  <c r="C1078" i="8" s="1"/>
  <c r="C1079" i="8" s="1"/>
  <c r="C1080" i="8" s="1"/>
  <c r="C1081" i="8" s="1"/>
  <c r="C1082" i="8" s="1"/>
  <c r="C1083" i="8" s="1"/>
  <c r="C1084" i="8" s="1"/>
  <c r="C1085" i="8" s="1"/>
  <c r="C1086" i="8" s="1"/>
  <c r="C1087" i="8" s="1"/>
  <c r="C1088" i="8" s="1"/>
  <c r="C1089" i="8" s="1"/>
  <c r="C1090" i="8" s="1"/>
  <c r="C1091" i="8" s="1"/>
  <c r="C1092" i="8" s="1"/>
  <c r="C1093" i="8" s="1"/>
  <c r="C1094" i="8" s="1"/>
  <c r="C1095" i="8" s="1"/>
  <c r="C1096" i="8" s="1"/>
  <c r="C1097" i="8" s="1"/>
  <c r="C1098" i="8" s="1"/>
  <c r="C1099" i="8" s="1"/>
  <c r="C1100" i="8" s="1"/>
  <c r="C1101" i="8" s="1"/>
  <c r="C1102" i="8" s="1"/>
  <c r="C1103" i="8" s="1"/>
  <c r="C1104" i="8" s="1"/>
  <c r="C1105" i="8" s="1"/>
  <c r="C1106" i="8" s="1"/>
  <c r="C1107" i="8" s="1"/>
  <c r="C1108" i="8" s="1"/>
  <c r="C1109" i="8" s="1"/>
  <c r="C1110" i="8" s="1"/>
  <c r="C1111" i="8" s="1"/>
  <c r="C1112" i="8" s="1"/>
  <c r="C1113" i="8" s="1"/>
  <c r="C1114" i="8" s="1"/>
  <c r="C1115" i="8" s="1"/>
  <c r="C1116" i="8" s="1"/>
  <c r="C1117" i="8" s="1"/>
  <c r="C1118" i="8" s="1"/>
  <c r="C1119" i="8" s="1"/>
  <c r="C1120" i="8" s="1"/>
  <c r="C1121" i="8" s="1"/>
  <c r="C1122" i="8" s="1"/>
  <c r="C1123" i="8" s="1"/>
  <c r="C1124" i="8" s="1"/>
  <c r="C1125" i="8" s="1"/>
  <c r="C1126" i="8" s="1"/>
  <c r="C1127" i="8" s="1"/>
  <c r="C1128" i="8" s="1"/>
  <c r="C1129" i="8" s="1"/>
  <c r="C1130" i="8" s="1"/>
  <c r="C1131" i="8" s="1"/>
  <c r="C1132" i="8" s="1"/>
  <c r="C1133" i="8" s="1"/>
  <c r="C1134" i="8" s="1"/>
  <c r="C1135" i="8" s="1"/>
  <c r="C1136" i="8" s="1"/>
  <c r="C1137" i="8" s="1"/>
  <c r="C1138" i="8" s="1"/>
  <c r="C1139" i="8" s="1"/>
  <c r="C1140" i="8" s="1"/>
  <c r="C1141" i="8" s="1"/>
  <c r="C1142" i="8" s="1"/>
  <c r="C1143" i="8" s="1"/>
  <c r="C1144" i="8" s="1"/>
  <c r="C1145" i="8" s="1"/>
  <c r="C1146" i="8" s="1"/>
  <c r="C1147" i="8" s="1"/>
  <c r="C1148" i="8" s="1"/>
  <c r="C1149" i="8" s="1"/>
  <c r="C1150" i="8" s="1"/>
  <c r="C1151" i="8" s="1"/>
  <c r="C1152" i="8" s="1"/>
  <c r="C1153" i="8" s="1"/>
  <c r="C1154" i="8" s="1"/>
  <c r="C1155" i="8" s="1"/>
  <c r="C1156" i="8" s="1"/>
  <c r="C1157" i="8" s="1"/>
  <c r="C1158" i="8" s="1"/>
  <c r="C1159" i="8" s="1"/>
  <c r="C1160" i="8" s="1"/>
  <c r="C1161" i="8" s="1"/>
  <c r="C1162" i="8" s="1"/>
  <c r="C1163" i="8" s="1"/>
  <c r="C1165" i="8" s="1"/>
  <c r="C1166" i="8" s="1"/>
  <c r="C1167" i="8" s="1"/>
  <c r="C1168" i="8" s="1"/>
  <c r="C1169" i="8" s="1"/>
  <c r="C1170" i="8" s="1"/>
  <c r="C1171" i="8" s="1"/>
  <c r="C1172" i="8" s="1"/>
  <c r="C1173" i="8" s="1"/>
  <c r="C1174" i="8" s="1"/>
  <c r="C1175" i="8" s="1"/>
  <c r="C1176" i="8" s="1"/>
  <c r="C1177" i="8" s="1"/>
  <c r="C1178" i="8" s="1"/>
  <c r="C1179" i="8" s="1"/>
  <c r="C1180" i="8" s="1"/>
  <c r="C1181" i="8" s="1"/>
  <c r="C1182" i="8" s="1"/>
  <c r="C1183" i="8" s="1"/>
  <c r="C1184" i="8" s="1"/>
  <c r="C1185" i="8" s="1"/>
  <c r="C1186" i="8" s="1"/>
  <c r="C1187" i="8" s="1"/>
  <c r="C1188" i="8" s="1"/>
  <c r="C1189" i="8" s="1"/>
  <c r="C1190" i="8" s="1"/>
  <c r="C1191" i="8" s="1"/>
  <c r="C1192" i="8" s="1"/>
  <c r="C1193" i="8" s="1"/>
  <c r="C1194" i="8" s="1"/>
  <c r="C1195" i="8" s="1"/>
  <c r="C1196" i="8" s="1"/>
  <c r="C1197" i="8" s="1"/>
  <c r="C1198" i="8" s="1"/>
  <c r="C1199" i="8" s="1"/>
  <c r="C1200" i="8" s="1"/>
  <c r="C1201" i="8" s="1"/>
  <c r="C1202" i="8" s="1"/>
  <c r="C1203" i="8" s="1"/>
  <c r="C1204" i="8" s="1"/>
  <c r="C1205" i="8" s="1"/>
  <c r="C1206" i="8" s="1"/>
  <c r="C1207" i="8" s="1"/>
  <c r="C1208" i="8" s="1"/>
  <c r="C1209" i="8" s="1"/>
  <c r="C1210" i="8" s="1"/>
  <c r="C1211" i="8" s="1"/>
  <c r="C1212" i="8" s="1"/>
  <c r="C1213" i="8" s="1"/>
  <c r="C1214" i="8" s="1"/>
  <c r="C1215" i="8" s="1"/>
  <c r="C1216" i="8" s="1"/>
  <c r="C1217" i="8" s="1"/>
  <c r="C1218" i="8" s="1"/>
  <c r="C1219" i="8" s="1"/>
  <c r="C1221" i="8" s="1"/>
  <c r="C1222" i="8" s="1"/>
  <c r="C1223" i="8" s="1"/>
  <c r="C1224" i="8" s="1"/>
  <c r="C1225" i="8" s="1"/>
  <c r="C1226" i="8" s="1"/>
  <c r="C1227" i="8" s="1"/>
  <c r="C1228" i="8" s="1"/>
  <c r="C1229" i="8" s="1"/>
  <c r="C1230" i="8" s="1"/>
  <c r="C1231" i="8" s="1"/>
  <c r="C1232" i="8" s="1"/>
  <c r="C1233" i="8" s="1"/>
  <c r="C1234" i="8" s="1"/>
  <c r="C1235" i="8" s="1"/>
  <c r="C1236" i="8" s="1"/>
  <c r="C1237" i="8" s="1"/>
  <c r="C1238" i="8" s="1"/>
  <c r="C1239" i="8" s="1"/>
  <c r="C1240" i="8" s="1"/>
  <c r="C1241" i="8" s="1"/>
  <c r="C1242" i="8" s="1"/>
  <c r="C1243" i="8" s="1"/>
  <c r="C1244" i="8" s="1"/>
  <c r="C1245" i="8" s="1"/>
  <c r="C1246" i="8" s="1"/>
  <c r="C1247" i="8" s="1"/>
  <c r="C1248" i="8" s="1"/>
  <c r="C1249" i="8" s="1"/>
  <c r="C1250" i="8" s="1"/>
  <c r="C1251" i="8" s="1"/>
  <c r="C1252" i="8" s="1"/>
  <c r="C1253" i="8" s="1"/>
  <c r="C1254" i="8" s="1"/>
  <c r="C1255" i="8" s="1"/>
  <c r="C1256" i="8" s="1"/>
  <c r="C1257" i="8" s="1"/>
  <c r="C1258" i="8" s="1"/>
  <c r="C1259" i="8" s="1"/>
  <c r="C1260" i="8" s="1"/>
  <c r="C1261" i="8" s="1"/>
  <c r="C1262" i="8" s="1"/>
  <c r="C1263" i="8" s="1"/>
  <c r="C1264" i="8" s="1"/>
  <c r="C1265" i="8" s="1"/>
  <c r="C1266" i="8" s="1"/>
  <c r="C1267" i="8" s="1"/>
  <c r="C1268" i="8" s="1"/>
  <c r="C1269" i="8" s="1"/>
  <c r="C1270" i="8" s="1"/>
  <c r="C1271" i="8" s="1"/>
  <c r="C1272" i="8" s="1"/>
  <c r="C1273" i="8" s="1"/>
  <c r="C1274" i="8" s="1"/>
  <c r="C1275" i="8" s="1"/>
  <c r="C1277" i="8" s="1"/>
  <c r="C1278" i="8" s="1"/>
  <c r="C1279" i="8" s="1"/>
  <c r="C1280" i="8" s="1"/>
  <c r="C1281" i="8" s="1"/>
  <c r="C1282" i="8" s="1"/>
  <c r="C1283" i="8" s="1"/>
  <c r="C1284" i="8" s="1"/>
  <c r="C1285" i="8" s="1"/>
  <c r="C1286" i="8" s="1"/>
  <c r="C1287" i="8" s="1"/>
  <c r="C1288" i="8" s="1"/>
  <c r="C1289" i="8" s="1"/>
  <c r="C1290" i="8" s="1"/>
  <c r="C1291" i="8" s="1"/>
  <c r="C1292" i="8" s="1"/>
  <c r="C1293" i="8" s="1"/>
  <c r="C1294" i="8" s="1"/>
  <c r="C1295" i="8" s="1"/>
  <c r="C1296" i="8" s="1"/>
  <c r="C1297" i="8" s="1"/>
  <c r="C1298" i="8" s="1"/>
  <c r="C1299" i="8" s="1"/>
  <c r="C1300" i="8" s="1"/>
  <c r="C1301" i="8" s="1"/>
  <c r="C1302" i="8" s="1"/>
  <c r="C1303" i="8" s="1"/>
  <c r="C1304" i="8" s="1"/>
  <c r="C1305" i="8" s="1"/>
  <c r="C1306" i="8" s="1"/>
  <c r="C1307" i="8" s="1"/>
  <c r="C1308" i="8" s="1"/>
  <c r="C1309" i="8" s="1"/>
  <c r="C1311" i="8" s="1"/>
  <c r="C1312" i="8" s="1"/>
  <c r="C1313" i="8" s="1"/>
  <c r="C1314" i="8" s="1"/>
  <c r="C1315" i="8" s="1"/>
  <c r="C1316" i="8" s="1"/>
  <c r="C1317" i="8" s="1"/>
  <c r="C1318" i="8" s="1"/>
  <c r="C1320" i="8" s="1"/>
  <c r="C1321" i="8" s="1"/>
  <c r="C1322" i="8" s="1"/>
  <c r="C1323" i="8" s="1"/>
  <c r="C1324" i="8" s="1"/>
  <c r="C1325" i="8" s="1"/>
  <c r="C1326" i="8" s="1"/>
  <c r="C1327" i="8" s="1"/>
  <c r="C1328" i="8" s="1"/>
  <c r="C1329" i="8" s="1"/>
  <c r="C1330" i="8" s="1"/>
  <c r="C1331" i="8" s="1"/>
  <c r="C1332" i="8" s="1"/>
  <c r="C1333" i="8" s="1"/>
  <c r="C1334" i="8" s="1"/>
  <c r="C1335" i="8" s="1"/>
  <c r="C1336" i="8" s="1"/>
  <c r="C1337" i="8" s="1"/>
  <c r="C1338" i="8" s="1"/>
  <c r="C1339" i="8" s="1"/>
  <c r="C1340" i="8" s="1"/>
  <c r="C1341" i="8" s="1"/>
  <c r="C1342" i="8" s="1"/>
  <c r="C1343" i="8" s="1"/>
  <c r="C1344" i="8" s="1"/>
  <c r="C1345" i="8" s="1"/>
  <c r="C1346" i="8" s="1"/>
  <c r="C1347" i="8" s="1"/>
  <c r="C1348" i="8" s="1"/>
  <c r="C1349" i="8" s="1"/>
  <c r="C1350" i="8" s="1"/>
  <c r="C1351" i="8" s="1"/>
  <c r="C1352" i="8" s="1"/>
  <c r="C1353" i="8" s="1"/>
  <c r="C1354" i="8" s="1"/>
  <c r="C1355" i="8" s="1"/>
  <c r="C1356" i="8" s="1"/>
  <c r="C1357" i="8" s="1"/>
  <c r="C1358" i="8" s="1"/>
  <c r="C1360" i="8" s="1"/>
  <c r="C1361" i="8" s="1"/>
  <c r="C1362" i="8" s="1"/>
  <c r="C1363" i="8" s="1"/>
  <c r="C1364" i="8" s="1"/>
  <c r="C1365" i="8" s="1"/>
  <c r="C1366" i="8" s="1"/>
  <c r="C1367" i="8" s="1"/>
  <c r="C1368" i="8" s="1"/>
  <c r="C1369" i="8" s="1"/>
  <c r="C1370" i="8" s="1"/>
  <c r="C1371" i="8" s="1"/>
  <c r="C1372" i="8" s="1"/>
  <c r="C1373" i="8" s="1"/>
  <c r="C1374" i="8" s="1"/>
  <c r="C1375" i="8" s="1"/>
  <c r="C1376" i="8" s="1"/>
  <c r="C1377" i="8" s="1"/>
  <c r="C1378" i="8" s="1"/>
  <c r="C1379" i="8" s="1"/>
  <c r="C1380" i="8" s="1"/>
  <c r="C1381" i="8" s="1"/>
  <c r="C1382" i="8" s="1"/>
  <c r="C1383" i="8" s="1"/>
  <c r="C1384" i="8" s="1"/>
  <c r="C1385" i="8" s="1"/>
  <c r="C1386" i="8" s="1"/>
  <c r="C1387" i="8" s="1"/>
  <c r="C1388" i="8" s="1"/>
  <c r="C1389" i="8" s="1"/>
  <c r="C1390" i="8" s="1"/>
  <c r="C1391" i="8" s="1"/>
  <c r="C1392" i="8" s="1"/>
  <c r="C1393" i="8" s="1"/>
  <c r="C1394" i="8" s="1"/>
  <c r="C1395" i="8" s="1"/>
  <c r="C1396" i="8" s="1"/>
  <c r="C1397" i="8" s="1"/>
  <c r="C1398" i="8" s="1"/>
  <c r="C1399" i="8" s="1"/>
  <c r="C1400" i="8" s="1"/>
  <c r="C1401" i="8" s="1"/>
  <c r="C1403" i="8" s="1"/>
  <c r="C1404" i="8" s="1"/>
  <c r="C1405" i="8" s="1"/>
  <c r="C1406" i="8" s="1"/>
  <c r="C1407" i="8" s="1"/>
  <c r="C1408" i="8" s="1"/>
  <c r="C1409" i="8" s="1"/>
  <c r="C1410" i="8" s="1"/>
  <c r="C1411" i="8" s="1"/>
  <c r="C1412" i="8" s="1"/>
  <c r="C1413" i="8" s="1"/>
  <c r="C1414" i="8" s="1"/>
  <c r="C1415" i="8" s="1"/>
  <c r="C1416" i="8" s="1"/>
  <c r="C1417" i="8" s="1"/>
  <c r="C1418" i="8" s="1"/>
  <c r="C1419" i="8" s="1"/>
  <c r="C1420" i="8" s="1"/>
  <c r="C1421" i="8" s="1"/>
  <c r="C1422" i="8" s="1"/>
  <c r="C1423" i="8" s="1"/>
  <c r="C1424" i="8" s="1"/>
  <c r="C1425" i="8" s="1"/>
  <c r="C1426" i="8" s="1"/>
  <c r="C1427" i="8" s="1"/>
  <c r="C1428" i="8" s="1"/>
  <c r="C1429" i="8" s="1"/>
  <c r="C1430" i="8" s="1"/>
  <c r="C1431" i="8" s="1"/>
  <c r="C1432" i="8" s="1"/>
  <c r="C1433" i="8" s="1"/>
  <c r="C1434" i="8" s="1"/>
  <c r="C1435" i="8" s="1"/>
  <c r="C1436" i="8" s="1"/>
  <c r="C1437" i="8" s="1"/>
  <c r="C1438" i="8" s="1"/>
  <c r="C1439" i="8" s="1"/>
  <c r="C1440" i="8" s="1"/>
  <c r="C1441" i="8" s="1"/>
  <c r="C1442" i="8" s="1"/>
  <c r="C1443" i="8" s="1"/>
  <c r="C1444" i="8" s="1"/>
  <c r="C1445" i="8" s="1"/>
  <c r="C1446" i="8" s="1"/>
  <c r="C1447" i="8" s="1"/>
  <c r="C1448" i="8" s="1"/>
  <c r="C1449" i="8" s="1"/>
  <c r="C1450" i="8" s="1"/>
  <c r="C1451" i="8" s="1"/>
  <c r="C1452" i="8" s="1"/>
  <c r="C1453" i="8" s="1"/>
  <c r="C1454" i="8" s="1"/>
  <c r="C1455" i="8" s="1"/>
  <c r="C1456" i="8" s="1"/>
  <c r="C1457" i="8" s="1"/>
  <c r="C1458" i="8" s="1"/>
  <c r="C1459" i="8" s="1"/>
  <c r="C1460" i="8" s="1"/>
  <c r="C1461" i="8" s="1"/>
  <c r="C1462" i="8" s="1"/>
  <c r="C1463" i="8" s="1"/>
  <c r="C1464" i="8" s="1"/>
  <c r="C1465" i="8" s="1"/>
  <c r="C1466" i="8" s="1"/>
  <c r="C1467" i="8" s="1"/>
  <c r="C1468" i="8" s="1"/>
  <c r="C1469" i="8" s="1"/>
  <c r="C1470" i="8" s="1"/>
  <c r="C1471" i="8" s="1"/>
  <c r="C1472" i="8" s="1"/>
  <c r="C1473" i="8" s="1"/>
  <c r="C1474" i="8" s="1"/>
  <c r="C1475" i="8" s="1"/>
  <c r="C1476" i="8" s="1"/>
  <c r="C1477" i="8" s="1"/>
  <c r="C1478" i="8" s="1"/>
  <c r="C1479" i="8" s="1"/>
  <c r="C1480" i="8" s="1"/>
  <c r="C1481" i="8" s="1"/>
  <c r="C1482" i="8" s="1"/>
  <c r="C1483" i="8" s="1"/>
  <c r="C1484" i="8" s="1"/>
  <c r="C1485" i="8" s="1"/>
  <c r="C1486" i="8" s="1"/>
  <c r="C1487" i="8" s="1"/>
  <c r="C1488" i="8" s="1"/>
  <c r="C1489" i="8" s="1"/>
  <c r="C1490" i="8" s="1"/>
  <c r="C1491" i="8" s="1"/>
  <c r="C1492" i="8" s="1"/>
  <c r="C1493" i="8" s="1"/>
  <c r="C1494" i="8" s="1"/>
  <c r="C1495" i="8" s="1"/>
  <c r="C1496" i="8" s="1"/>
  <c r="C1497" i="8" s="1"/>
  <c r="C1498" i="8" s="1"/>
  <c r="C1499" i="8" s="1"/>
  <c r="C1500" i="8" s="1"/>
  <c r="C1501" i="8" s="1"/>
  <c r="C1502" i="8" s="1"/>
  <c r="C1503" i="8" s="1"/>
  <c r="C1504" i="8" s="1"/>
  <c r="C1505" i="8" s="1"/>
  <c r="C1506" i="8" s="1"/>
  <c r="C1507" i="8" s="1"/>
  <c r="C1508" i="8" s="1"/>
  <c r="C1509" i="8" s="1"/>
  <c r="C1510" i="8" s="1"/>
  <c r="C1511" i="8" s="1"/>
  <c r="C1512" i="8" s="1"/>
  <c r="C1513" i="8" s="1"/>
  <c r="C1514" i="8" s="1"/>
  <c r="C1515" i="8" s="1"/>
  <c r="C1516" i="8" s="1"/>
  <c r="C1517" i="8" s="1"/>
  <c r="C1518" i="8" s="1"/>
  <c r="C1519" i="8" s="1"/>
  <c r="C1520" i="8" s="1"/>
  <c r="C1521" i="8" s="1"/>
  <c r="C1522" i="8" s="1"/>
  <c r="C1523" i="8" s="1"/>
  <c r="C1524" i="8" s="1"/>
  <c r="C1525" i="8" s="1"/>
  <c r="C1526" i="8" s="1"/>
  <c r="C1527" i="8" s="1"/>
  <c r="C1528" i="8" s="1"/>
  <c r="C1529" i="8" s="1"/>
  <c r="C1530" i="8" s="1"/>
  <c r="C1531" i="8" s="1"/>
  <c r="C1532" i="8" s="1"/>
  <c r="C1533" i="8" s="1"/>
  <c r="C1534" i="8" s="1"/>
  <c r="C1535" i="8" s="1"/>
  <c r="C1536" i="8" s="1"/>
  <c r="C1537" i="8" s="1"/>
  <c r="C1538" i="8" s="1"/>
  <c r="C1539" i="8" s="1"/>
  <c r="C1540" i="8" s="1"/>
  <c r="C1541" i="8" s="1"/>
  <c r="C1542" i="8" s="1"/>
  <c r="C1544" i="8" s="1"/>
  <c r="C1545" i="8" s="1"/>
  <c r="C1546" i="8" s="1"/>
  <c r="C1547" i="8" s="1"/>
  <c r="C1548" i="8" s="1"/>
  <c r="C1549" i="8" s="1"/>
  <c r="C1550" i="8" s="1"/>
  <c r="C1551" i="8" s="1"/>
  <c r="C1552" i="8" s="1"/>
  <c r="C1553" i="8" s="1"/>
  <c r="C1554" i="8" s="1"/>
  <c r="C1556" i="8" s="1"/>
  <c r="C1557" i="8" s="1"/>
  <c r="C1558" i="8" s="1"/>
  <c r="C1559" i="8" s="1"/>
  <c r="C1560" i="8" s="1"/>
  <c r="C1561" i="8" s="1"/>
  <c r="C1562" i="8" s="1"/>
  <c r="C1563" i="8" s="1"/>
  <c r="C1564" i="8" s="1"/>
  <c r="C1565" i="8" s="1"/>
  <c r="C1566" i="8" s="1"/>
  <c r="C1567" i="8" s="1"/>
  <c r="C1568" i="8" s="1"/>
  <c r="C1569" i="8" s="1"/>
  <c r="C1570" i="8" s="1"/>
  <c r="C1571" i="8" s="1"/>
  <c r="C1572" i="8" s="1"/>
  <c r="C1573" i="8" s="1"/>
  <c r="C1574" i="8" s="1"/>
  <c r="C1575" i="8" s="1"/>
  <c r="C1576" i="8" s="1"/>
  <c r="C1578" i="8" s="1"/>
  <c r="C1579" i="8" s="1"/>
  <c r="C1580" i="8" s="1"/>
  <c r="C1581" i="8" s="1"/>
  <c r="C1582" i="8" s="1"/>
  <c r="C1583" i="8" s="1"/>
  <c r="C1584" i="8" s="1"/>
  <c r="C1585" i="8" s="1"/>
  <c r="C1586" i="8" s="1"/>
  <c r="C1587" i="8" s="1"/>
  <c r="C1588" i="8" s="1"/>
  <c r="C1589" i="8" s="1"/>
  <c r="C1590" i="8" s="1"/>
  <c r="C1591" i="8" s="1"/>
  <c r="C1592" i="8" s="1"/>
  <c r="C1593" i="8" s="1"/>
  <c r="C1594" i="8" s="1"/>
  <c r="C1595" i="8" s="1"/>
  <c r="C1596" i="8" s="1"/>
  <c r="C1597" i="8" s="1"/>
  <c r="C1598" i="8" s="1"/>
  <c r="C1599" i="8" s="1"/>
  <c r="C1600" i="8" s="1"/>
  <c r="C1601" i="8" s="1"/>
  <c r="C1602" i="8" s="1"/>
  <c r="C1603" i="8" s="1"/>
  <c r="C1604" i="8" s="1"/>
  <c r="C1605" i="8" s="1"/>
  <c r="C1606" i="8" s="1"/>
  <c r="C1607" i="8" s="1"/>
  <c r="C1608" i="8" s="1"/>
  <c r="C1609" i="8" s="1"/>
  <c r="C1610" i="8" s="1"/>
  <c r="C1611" i="8" s="1"/>
  <c r="C1612" i="8" s="1"/>
  <c r="C1613" i="8" s="1"/>
  <c r="C1614" i="8" s="1"/>
  <c r="C1616" i="8" s="1"/>
  <c r="C1617" i="8" s="1"/>
  <c r="C1618" i="8" s="1"/>
  <c r="C1619" i="8" s="1"/>
  <c r="C1620" i="8" s="1"/>
  <c r="C1621" i="8" s="1"/>
  <c r="C1622" i="8" s="1"/>
  <c r="C1623" i="8" s="1"/>
  <c r="C1624" i="8" s="1"/>
  <c r="C1625" i="8" s="1"/>
  <c r="C1626" i="8" s="1"/>
  <c r="C1627" i="8" s="1"/>
  <c r="C1628" i="8" s="1"/>
  <c r="C1629" i="8" s="1"/>
  <c r="C1630" i="8" s="1"/>
  <c r="C1631" i="8" s="1"/>
  <c r="C1632" i="8" s="1"/>
  <c r="C1633" i="8" s="1"/>
  <c r="C1634" i="8" s="1"/>
  <c r="C1635" i="8" s="1"/>
  <c r="C1636" i="8" s="1"/>
  <c r="C1637" i="8" s="1"/>
  <c r="C1638" i="8" s="1"/>
  <c r="C1639" i="8" s="1"/>
  <c r="C1640" i="8" s="1"/>
  <c r="C1641" i="8" s="1"/>
  <c r="C1642" i="8" s="1"/>
  <c r="C1643" i="8" s="1"/>
  <c r="C1644" i="8" s="1"/>
  <c r="C1645" i="8" s="1"/>
  <c r="C1646" i="8" s="1"/>
  <c r="C1647" i="8" s="1"/>
  <c r="C1648" i="8" s="1"/>
  <c r="C1649" i="8" s="1"/>
  <c r="C1650" i="8" s="1"/>
  <c r="C1651" i="8" s="1"/>
  <c r="C1652" i="8" s="1"/>
  <c r="C1653" i="8" s="1"/>
  <c r="C1654" i="8" s="1"/>
  <c r="C1656" i="8" s="1"/>
  <c r="C1657" i="8" s="1"/>
  <c r="C1658" i="8" s="1"/>
  <c r="C1659" i="8" s="1"/>
  <c r="C1660" i="8" s="1"/>
  <c r="C1661" i="8" s="1"/>
  <c r="C1662" i="8" s="1"/>
  <c r="C1663" i="8" s="1"/>
  <c r="C1664" i="8" s="1"/>
  <c r="C1665" i="8" s="1"/>
  <c r="C1666" i="8" s="1"/>
  <c r="C1667" i="8" s="1"/>
  <c r="C1668" i="8" s="1"/>
  <c r="C1669" i="8" s="1"/>
  <c r="C1670" i="8" s="1"/>
  <c r="C1671" i="8" s="1"/>
  <c r="C1672" i="8" s="1"/>
  <c r="C1673" i="8" s="1"/>
  <c r="C1674" i="8" s="1"/>
  <c r="C1675" i="8" s="1"/>
  <c r="C1676" i="8" s="1"/>
  <c r="C1677" i="8" s="1"/>
  <c r="C1678" i="8" s="1"/>
  <c r="C1679" i="8" s="1"/>
  <c r="C1680" i="8" s="1"/>
  <c r="C1681" i="8" s="1"/>
  <c r="C1682" i="8" s="1"/>
  <c r="C1683" i="8" s="1"/>
  <c r="C1684" i="8" s="1"/>
  <c r="C1685" i="8" s="1"/>
  <c r="C1686" i="8" s="1"/>
  <c r="C1687" i="8" s="1"/>
  <c r="C1688" i="8" s="1"/>
  <c r="C1689" i="8" s="1"/>
  <c r="C1690" i="8" s="1"/>
  <c r="C1691" i="8" s="1"/>
  <c r="C1692" i="8" s="1"/>
  <c r="C1693" i="8" s="1"/>
  <c r="C1694" i="8" s="1"/>
  <c r="C1695" i="8" s="1"/>
  <c r="C1696" i="8" s="1"/>
  <c r="C1697" i="8" s="1"/>
  <c r="C1698" i="8" s="1"/>
  <c r="C1699" i="8" s="1"/>
  <c r="C1700" i="8" s="1"/>
  <c r="C1701" i="8" s="1"/>
  <c r="C1702" i="8" s="1"/>
  <c r="C1703" i="8" s="1"/>
  <c r="C1704" i="8" s="1"/>
  <c r="C1705" i="8" s="1"/>
  <c r="C1706" i="8" s="1"/>
  <c r="C1707" i="8" s="1"/>
  <c r="C1708" i="8" s="1"/>
  <c r="C1709" i="8" s="1"/>
  <c r="C1710" i="8" s="1"/>
  <c r="C1711" i="8" s="1"/>
  <c r="C1712" i="8" s="1"/>
  <c r="C1713" i="8" s="1"/>
  <c r="C1714" i="8" s="1"/>
  <c r="C1715" i="8" s="1"/>
  <c r="C1716" i="8" s="1"/>
  <c r="C1717" i="8" s="1"/>
  <c r="C1718" i="8" s="1"/>
  <c r="C1719" i="8" s="1"/>
  <c r="C1720" i="8" s="1"/>
  <c r="C1721" i="8" s="1"/>
  <c r="C1722" i="8" s="1"/>
  <c r="C1723" i="8" s="1"/>
  <c r="C1724" i="8" s="1"/>
  <c r="C1725" i="8" s="1"/>
  <c r="C1727" i="8" s="1"/>
  <c r="C1728" i="8" s="1"/>
  <c r="C1729" i="8" s="1"/>
  <c r="C1730" i="8" s="1"/>
  <c r="C1731" i="8" s="1"/>
  <c r="C1732" i="8" s="1"/>
  <c r="C1733" i="8" s="1"/>
  <c r="C1734" i="8" s="1"/>
  <c r="C1735" i="8" s="1"/>
  <c r="C1736" i="8" s="1"/>
  <c r="C1737" i="8" s="1"/>
  <c r="C1738" i="8" s="1"/>
  <c r="C1739" i="8" s="1"/>
  <c r="C1740" i="8" s="1"/>
  <c r="C1741" i="8" s="1"/>
  <c r="C1742" i="8" s="1"/>
  <c r="C1743" i="8" s="1"/>
  <c r="C1744" i="8" s="1"/>
  <c r="C1745" i="8" s="1"/>
  <c r="C1746" i="8" s="1"/>
  <c r="C1747" i="8" s="1"/>
  <c r="C1748" i="8" s="1"/>
  <c r="C1749" i="8" s="1"/>
  <c r="C1750" i="8" s="1"/>
  <c r="C1751" i="8" s="1"/>
  <c r="C1752" i="8" s="1"/>
  <c r="C1753" i="8" s="1"/>
  <c r="C1754" i="8" s="1"/>
  <c r="C1755" i="8" s="1"/>
  <c r="C1756" i="8" s="1"/>
  <c r="C1757" i="8" s="1"/>
  <c r="C1758" i="8" s="1"/>
  <c r="C1759" i="8" s="1"/>
  <c r="C1760" i="8" s="1"/>
  <c r="C1761" i="8" s="1"/>
  <c r="C1762" i="8" s="1"/>
  <c r="C1763" i="8" s="1"/>
  <c r="C1764" i="8" s="1"/>
  <c r="C1765" i="8" s="1"/>
  <c r="C1766" i="8" s="1"/>
  <c r="C1767" i="8" s="1"/>
  <c r="C1768" i="8" s="1"/>
  <c r="C1769" i="8" s="1"/>
  <c r="C1770" i="8" s="1"/>
  <c r="C1771" i="8" s="1"/>
  <c r="C1772" i="8" s="1"/>
  <c r="C1773" i="8" s="1"/>
  <c r="C1774" i="8" s="1"/>
  <c r="C1775" i="8" s="1"/>
  <c r="C1776" i="8" s="1"/>
  <c r="C1777" i="8" s="1"/>
  <c r="C1778" i="8" s="1"/>
  <c r="C1779" i="8" s="1"/>
  <c r="C1780" i="8" s="1"/>
  <c r="C1781" i="8" s="1"/>
  <c r="C1782" i="8" s="1"/>
  <c r="C1783" i="8" s="1"/>
  <c r="C1784" i="8" s="1"/>
  <c r="C1785" i="8" s="1"/>
  <c r="C1786" i="8" s="1"/>
  <c r="C1787" i="8" s="1"/>
  <c r="C1788" i="8" s="1"/>
  <c r="C1789" i="8" s="1"/>
  <c r="C1790" i="8" s="1"/>
  <c r="C1791" i="8" s="1"/>
  <c r="C1793" i="8" s="1"/>
  <c r="C1794" i="8" s="1"/>
  <c r="C1795" i="8" s="1"/>
  <c r="C1796" i="8" s="1"/>
  <c r="C1797" i="8" s="1"/>
  <c r="C1798" i="8" s="1"/>
  <c r="C1799" i="8" s="1"/>
  <c r="C1800" i="8" s="1"/>
  <c r="C1801" i="8" s="1"/>
  <c r="C1802" i="8" s="1"/>
  <c r="C1803" i="8" s="1"/>
  <c r="C1804" i="8" s="1"/>
  <c r="C1805" i="8" s="1"/>
  <c r="C1806" i="8" s="1"/>
  <c r="C1807" i="8" s="1"/>
  <c r="C1808" i="8" s="1"/>
  <c r="C1809" i="8" s="1"/>
  <c r="C1810" i="8" s="1"/>
  <c r="C1811" i="8" s="1"/>
  <c r="C1812" i="8" s="1"/>
  <c r="C1813" i="8" s="1"/>
  <c r="C1814" i="8" s="1"/>
  <c r="C1815" i="8" s="1"/>
  <c r="C1816" i="8" s="1"/>
  <c r="C1817" i="8" s="1"/>
  <c r="C1818" i="8" s="1"/>
  <c r="C1819" i="8" s="1"/>
  <c r="C1820" i="8" s="1"/>
  <c r="C1821" i="8" s="1"/>
  <c r="C1822" i="8" s="1"/>
  <c r="C1823" i="8" s="1"/>
  <c r="C1824" i="8" s="1"/>
  <c r="C1825" i="8" s="1"/>
  <c r="C1826" i="8" s="1"/>
  <c r="C1827" i="8" s="1"/>
  <c r="C1828" i="8" s="1"/>
  <c r="C1829" i="8" s="1"/>
  <c r="C1830" i="8" s="1"/>
  <c r="C1832" i="8" s="1"/>
  <c r="C1833" i="8" s="1"/>
  <c r="C1834" i="8" s="1"/>
  <c r="C1835" i="8" s="1"/>
  <c r="C1836" i="8" s="1"/>
  <c r="C1837" i="8" s="1"/>
  <c r="C1838" i="8" s="1"/>
  <c r="C1839" i="8" s="1"/>
  <c r="C1840" i="8" s="1"/>
  <c r="C1841" i="8" s="1"/>
  <c r="C1842" i="8" s="1"/>
  <c r="C1843" i="8" s="1"/>
  <c r="C1844" i="8" s="1"/>
  <c r="C1845" i="8" s="1"/>
  <c r="C1846" i="8" s="1"/>
  <c r="C1848" i="8" s="1"/>
  <c r="C1849" i="8" s="1"/>
  <c r="C1850" i="8" s="1"/>
  <c r="C1851" i="8" s="1"/>
  <c r="C1852" i="8" s="1"/>
  <c r="C1853" i="8" s="1"/>
  <c r="C1854" i="8" s="1"/>
  <c r="C1855" i="8" s="1"/>
  <c r="C1856" i="8" s="1"/>
  <c r="C1857" i="8" s="1"/>
  <c r="C1858" i="8" s="1"/>
  <c r="C1859" i="8" s="1"/>
  <c r="C1860" i="8" s="1"/>
  <c r="C1861" i="8" s="1"/>
  <c r="C1862" i="8" s="1"/>
  <c r="C1864" i="8" s="1"/>
  <c r="C1865" i="8" s="1"/>
  <c r="C1866" i="8" s="1"/>
  <c r="C1867" i="8" s="1"/>
  <c r="C1868" i="8" s="1"/>
  <c r="C1869" i="8" s="1"/>
  <c r="C1870" i="8" s="1"/>
  <c r="C1871" i="8" s="1"/>
  <c r="C1872" i="8" s="1"/>
  <c r="C1873" i="8" s="1"/>
  <c r="C1874" i="8" s="1"/>
  <c r="C1875" i="8" s="1"/>
  <c r="C1876" i="8" s="1"/>
  <c r="C1877" i="8" s="1"/>
  <c r="C1878" i="8" s="1"/>
  <c r="C1879" i="8" s="1"/>
  <c r="C1880" i="8" s="1"/>
  <c r="C1881" i="8" s="1"/>
  <c r="C1882" i="8" s="1"/>
  <c r="C1883" i="8" s="1"/>
  <c r="C1884" i="8" s="1"/>
  <c r="C1885" i="8" s="1"/>
  <c r="C1886" i="8" s="1"/>
  <c r="C1887" i="8" s="1"/>
  <c r="C1888" i="8" s="1"/>
  <c r="C1889" i="8" s="1"/>
  <c r="C1890" i="8" s="1"/>
  <c r="C1891" i="8" s="1"/>
  <c r="C1892" i="8" s="1"/>
  <c r="C1893" i="8" s="1"/>
  <c r="C1894" i="8" s="1"/>
  <c r="C1895" i="8" s="1"/>
  <c r="C1896" i="8" s="1"/>
  <c r="C1897" i="8" s="1"/>
  <c r="C1898" i="8" s="1"/>
  <c r="C1899" i="8" s="1"/>
  <c r="C1900" i="8" s="1"/>
  <c r="C1901" i="8" s="1"/>
  <c r="C1903" i="8" s="1"/>
  <c r="C1904" i="8" s="1"/>
  <c r="C1905" i="8" s="1"/>
  <c r="C1906" i="8" s="1"/>
  <c r="C1907" i="8" s="1"/>
  <c r="C1908" i="8" s="1"/>
  <c r="C1909" i="8" s="1"/>
  <c r="C1910" i="8" s="1"/>
  <c r="C1911" i="8" s="1"/>
  <c r="C1912" i="8" s="1"/>
  <c r="C1913" i="8" s="1"/>
  <c r="C1914" i="8" s="1"/>
  <c r="C1915" i="8" s="1"/>
  <c r="C1916" i="8" s="1"/>
  <c r="C1917" i="8" s="1"/>
  <c r="C1918" i="8" s="1"/>
  <c r="C1919" i="8" s="1"/>
  <c r="C1920" i="8" s="1"/>
  <c r="C1921" i="8" s="1"/>
  <c r="C1923" i="8" s="1"/>
  <c r="C1924" i="8" s="1"/>
  <c r="C1925" i="8" s="1"/>
  <c r="C1926" i="8" s="1"/>
  <c r="C1927" i="8" s="1"/>
  <c r="C1928" i="8" s="1"/>
  <c r="C1929" i="8" s="1"/>
  <c r="C1930" i="8" s="1"/>
  <c r="C1931" i="8" s="1"/>
  <c r="C1932" i="8" s="1"/>
  <c r="C1933" i="8" s="1"/>
  <c r="C1934" i="8" s="1"/>
  <c r="C1935" i="8" s="1"/>
  <c r="C1936" i="8" s="1"/>
  <c r="C1937" i="8" s="1"/>
  <c r="C1938" i="8" s="1"/>
  <c r="C1939" i="8" s="1"/>
  <c r="C1940" i="8" s="1"/>
  <c r="C1941" i="8" s="1"/>
  <c r="C1942" i="8" s="1"/>
  <c r="C1943" i="8" s="1"/>
  <c r="C1944" i="8" s="1"/>
  <c r="C1945" i="8" s="1"/>
  <c r="C1946" i="8" s="1"/>
  <c r="C1947" i="8" s="1"/>
  <c r="C1948" i="8" s="1"/>
  <c r="C1949" i="8" s="1"/>
  <c r="C1950" i="8" s="1"/>
  <c r="C1951" i="8" s="1"/>
  <c r="C1952" i="8" s="1"/>
  <c r="C1953" i="8" s="1"/>
  <c r="C1954" i="8" s="1"/>
  <c r="C1955" i="8" s="1"/>
  <c r="C1956" i="8" s="1"/>
  <c r="C1957" i="8" s="1"/>
  <c r="C1958" i="8" s="1"/>
  <c r="C1959" i="8" s="1"/>
  <c r="C1960" i="8" s="1"/>
  <c r="C1961" i="8" s="1"/>
  <c r="C1962" i="8" s="1"/>
  <c r="C1963" i="8" s="1"/>
  <c r="C1964" i="8" s="1"/>
  <c r="C1965" i="8" s="1"/>
  <c r="C1966" i="8" s="1"/>
  <c r="C1967" i="8" s="1"/>
  <c r="C1968" i="8" s="1"/>
  <c r="C1969" i="8" s="1"/>
  <c r="C1970" i="8" s="1"/>
  <c r="C1972" i="8" s="1"/>
  <c r="C1973" i="8" s="1"/>
  <c r="C1974" i="8" s="1"/>
  <c r="C1975" i="8" s="1"/>
  <c r="C1976" i="8" s="1"/>
  <c r="C1977" i="8" s="1"/>
  <c r="C1978" i="8" s="1"/>
  <c r="C1979" i="8" s="1"/>
  <c r="C1980" i="8" s="1"/>
  <c r="C1981" i="8" s="1"/>
  <c r="C1982" i="8" s="1"/>
  <c r="C1983" i="8" s="1"/>
  <c r="C1984" i="8" s="1"/>
  <c r="C1985" i="8" s="1"/>
  <c r="C1986" i="8" s="1"/>
  <c r="C1987" i="8" s="1"/>
  <c r="C1988" i="8" s="1"/>
  <c r="C1989" i="8" s="1"/>
  <c r="C1990" i="8" s="1"/>
  <c r="C1991" i="8" s="1"/>
  <c r="C1992" i="8" s="1"/>
  <c r="C1993" i="8" s="1"/>
  <c r="C1994" i="8" s="1"/>
  <c r="C1995" i="8" s="1"/>
  <c r="C1996" i="8" s="1"/>
  <c r="C1997" i="8" s="1"/>
  <c r="C1998" i="8" s="1"/>
  <c r="C2000" i="8" s="1"/>
  <c r="C2001" i="8" s="1"/>
  <c r="C2002" i="8" s="1"/>
  <c r="C2003" i="8" s="1"/>
  <c r="C2004" i="8" s="1"/>
  <c r="C2005" i="8" s="1"/>
  <c r="C2006" i="8" s="1"/>
  <c r="C2007" i="8" s="1"/>
  <c r="C2008" i="8" s="1"/>
  <c r="C2009" i="8" s="1"/>
  <c r="C2010" i="8" s="1"/>
  <c r="C2011" i="8" s="1"/>
  <c r="C2012" i="8" s="1"/>
  <c r="C2013" i="8" s="1"/>
  <c r="C2014" i="8" s="1"/>
  <c r="C2015" i="8" s="1"/>
  <c r="C2016" i="8" s="1"/>
  <c r="C2017" i="8" s="1"/>
  <c r="C2018" i="8" s="1"/>
  <c r="C2019" i="8" s="1"/>
  <c r="C2020" i="8" s="1"/>
  <c r="C2021" i="8" s="1"/>
  <c r="C2022" i="8" s="1"/>
  <c r="C2023" i="8" s="1"/>
  <c r="C2024" i="8" s="1"/>
  <c r="C2025" i="8" s="1"/>
  <c r="C2026" i="8" s="1"/>
  <c r="C2027" i="8" s="1"/>
  <c r="C2028" i="8" s="1"/>
  <c r="C2029" i="8" s="1"/>
  <c r="C2030" i="8" s="1"/>
  <c r="C2031" i="8" s="1"/>
  <c r="C2032" i="8" s="1"/>
  <c r="C2033" i="8" s="1"/>
  <c r="C2034" i="8" s="1"/>
  <c r="C2035" i="8" s="1"/>
  <c r="C2036" i="8" s="1"/>
  <c r="C2037" i="8" s="1"/>
  <c r="C2039" i="8" s="1"/>
  <c r="C2040" i="8" s="1"/>
  <c r="C2041" i="8" s="1"/>
  <c r="C2042" i="8" s="1"/>
  <c r="C2043" i="8" s="1"/>
  <c r="C2044" i="8" s="1"/>
  <c r="C2045" i="8" s="1"/>
  <c r="C2046" i="8" s="1"/>
  <c r="C2047" i="8" s="1"/>
  <c r="C2048" i="8" s="1"/>
  <c r="C2049" i="8" s="1"/>
  <c r="C2050" i="8" s="1"/>
  <c r="C2051" i="8" s="1"/>
  <c r="C2052" i="8" s="1"/>
  <c r="C2053" i="8" s="1"/>
  <c r="C2054" i="8" s="1"/>
  <c r="C2055" i="8" s="1"/>
  <c r="C2056" i="8" s="1"/>
  <c r="C2057" i="8" s="1"/>
  <c r="C2058" i="8" s="1"/>
  <c r="C2059" i="8" s="1"/>
  <c r="C2060" i="8" s="1"/>
  <c r="C2061" i="8" s="1"/>
  <c r="C2062" i="8" s="1"/>
  <c r="C2063" i="8" s="1"/>
  <c r="C2064" i="8" s="1"/>
  <c r="C2065" i="8" s="1"/>
  <c r="C2066" i="8" s="1"/>
  <c r="C2067" i="8" s="1"/>
  <c r="C2068" i="8" s="1"/>
  <c r="C2069" i="8" s="1"/>
  <c r="C2070" i="8" s="1"/>
  <c r="C2071" i="8" s="1"/>
  <c r="C2072" i="8" s="1"/>
  <c r="C2073" i="8" s="1"/>
  <c r="C2074" i="8" s="1"/>
  <c r="C2075" i="8" s="1"/>
  <c r="C2076" i="8" s="1"/>
  <c r="C2078" i="8" s="1"/>
  <c r="C2079" i="8" s="1"/>
  <c r="C2080" i="8" s="1"/>
  <c r="C2081" i="8" s="1"/>
  <c r="C2082" i="8" s="1"/>
  <c r="C2083" i="8" s="1"/>
  <c r="C2084" i="8" s="1"/>
  <c r="C2085" i="8" s="1"/>
  <c r="C2086" i="8" s="1"/>
  <c r="C2087" i="8" s="1"/>
  <c r="C2088" i="8" s="1"/>
  <c r="C2089" i="8" s="1"/>
  <c r="C2090" i="8" s="1"/>
  <c r="C2091" i="8" s="1"/>
  <c r="C2092" i="8" s="1"/>
  <c r="C2093" i="8" s="1"/>
  <c r="C2094" i="8" s="1"/>
  <c r="C2095" i="8" s="1"/>
  <c r="C2096" i="8" s="1"/>
  <c r="C2097" i="8" s="1"/>
  <c r="C2098" i="8" s="1"/>
  <c r="C2099" i="8" s="1"/>
  <c r="C2100" i="8" s="1"/>
  <c r="C2101" i="8" s="1"/>
  <c r="C2102" i="8" s="1"/>
  <c r="C2103" i="8" s="1"/>
  <c r="C2104" i="8" s="1"/>
  <c r="C2105" i="8" s="1"/>
  <c r="C2106" i="8" s="1"/>
  <c r="C2107" i="8" s="1"/>
  <c r="C2109" i="8" s="1"/>
  <c r="C2110" i="8" s="1"/>
  <c r="C2111" i="8" s="1"/>
  <c r="C2112" i="8" s="1"/>
  <c r="C2113" i="8" s="1"/>
  <c r="C2114" i="8" s="1"/>
  <c r="C2115" i="8" s="1"/>
  <c r="C2116" i="8" s="1"/>
  <c r="C2117" i="8" s="1"/>
  <c r="C2118" i="8" s="1"/>
  <c r="C2119" i="8" s="1"/>
  <c r="C2120" i="8" s="1"/>
  <c r="C2121" i="8" s="1"/>
  <c r="C2122" i="8" s="1"/>
  <c r="C2123" i="8" s="1"/>
  <c r="C2124" i="8" s="1"/>
  <c r="C2125" i="8" s="1"/>
  <c r="C2126" i="8" s="1"/>
  <c r="C2127" i="8" s="1"/>
  <c r="C2128" i="8" s="1"/>
  <c r="C2129" i="8" s="1"/>
  <c r="C2130" i="8" s="1"/>
  <c r="C2131" i="8" s="1"/>
  <c r="C2132" i="8" s="1"/>
  <c r="C2133" i="8" s="1"/>
  <c r="C2134" i="8" s="1"/>
  <c r="C2135" i="8" s="1"/>
  <c r="C2136" i="8" s="1"/>
  <c r="C2137" i="8" s="1"/>
  <c r="C2138" i="8" s="1"/>
  <c r="C2139" i="8" s="1"/>
  <c r="C2141" i="8" s="1"/>
  <c r="C2142" i="8" s="1"/>
  <c r="C2143" i="8" s="1"/>
  <c r="C2144" i="8" s="1"/>
  <c r="C2145" i="8" s="1"/>
  <c r="C2146" i="8" s="1"/>
  <c r="C2147" i="8" s="1"/>
  <c r="C2148" i="8" s="1"/>
  <c r="C2149" i="8" s="1"/>
  <c r="C2150" i="8" s="1"/>
  <c r="C2151" i="8" s="1"/>
  <c r="C2152" i="8" s="1"/>
  <c r="C2153" i="8" s="1"/>
  <c r="C2154" i="8" s="1"/>
  <c r="C2155" i="8" s="1"/>
  <c r="C2156" i="8" s="1"/>
  <c r="C2157" i="8" s="1"/>
  <c r="C2158" i="8" s="1"/>
  <c r="C2159" i="8" s="1"/>
  <c r="C2160" i="8" s="1"/>
  <c r="C2161" i="8" s="1"/>
  <c r="C2162" i="8" s="1"/>
  <c r="C2163" i="8" s="1"/>
  <c r="C2164" i="8" s="1"/>
  <c r="C2165" i="8" s="1"/>
  <c r="C2167" i="8" s="1"/>
  <c r="C2168" i="8" s="1"/>
  <c r="C2169" i="8" s="1"/>
  <c r="C2170" i="8" s="1"/>
  <c r="C2171" i="8" s="1"/>
  <c r="C2172" i="8" s="1"/>
  <c r="C2173" i="8" s="1"/>
  <c r="C2174" i="8" s="1"/>
  <c r="C2175" i="8" s="1"/>
  <c r="C2176" i="8" s="1"/>
  <c r="C2177" i="8" s="1"/>
  <c r="C2178" i="8" s="1"/>
  <c r="C2179" i="8" s="1"/>
  <c r="C2180" i="8" s="1"/>
  <c r="C2181" i="8" s="1"/>
  <c r="C2182" i="8" s="1"/>
  <c r="C2183" i="8" s="1"/>
  <c r="C2184" i="8" s="1"/>
  <c r="J23" i="8"/>
  <c r="J24" i="8" s="1"/>
  <c r="J25" i="8" s="1"/>
  <c r="J26" i="8" s="1"/>
  <c r="J27" i="8" s="1"/>
  <c r="J28" i="8" s="1"/>
  <c r="J29" i="8" s="1"/>
  <c r="O21" i="6" l="1"/>
  <c r="D10" i="16"/>
  <c r="F31" i="6"/>
  <c r="F27" i="6"/>
  <c r="O19" i="6" s="1"/>
  <c r="F26" i="6"/>
  <c r="O26" i="6"/>
  <c r="O27" i="6"/>
  <c r="O28" i="6"/>
  <c r="F28" i="6"/>
  <c r="O20" i="6" s="1"/>
  <c r="S8" i="6"/>
  <c r="F30" i="6"/>
  <c r="O22" i="6" s="1"/>
  <c r="F31" i="16" l="1"/>
  <c r="O23" i="16" s="1"/>
  <c r="F29" i="16"/>
  <c r="O21" i="16" s="1"/>
  <c r="F28" i="16"/>
  <c r="O20" i="16" s="1"/>
  <c r="O27" i="16"/>
  <c r="F27" i="16"/>
  <c r="O19" i="16" s="1"/>
  <c r="F30" i="16"/>
  <c r="O22" i="16" s="1"/>
  <c r="F26" i="16"/>
  <c r="O28" i="16"/>
  <c r="O26" i="16"/>
  <c r="F20" i="6"/>
  <c r="O23" i="6"/>
  <c r="O18" i="6"/>
  <c r="O18" i="16" l="1"/>
  <c r="F20" i="16"/>
  <c r="O17" i="6"/>
  <c r="S7" i="6"/>
  <c r="O17" i="16" l="1"/>
  <c r="S7" i="16"/>
</calcChain>
</file>

<file path=xl/comments1.xml><?xml version="1.0" encoding="utf-8"?>
<comments xmlns="http://schemas.openxmlformats.org/spreadsheetml/2006/main">
  <authors>
    <author xml:space="preserve"> </author>
  </authors>
  <commentList>
    <comment ref="K51" authorId="0" shapeId="0">
      <text>
        <r>
          <rPr>
            <b/>
            <sz val="9"/>
            <color indexed="81"/>
            <rFont val="ＭＳ Ｐゴシック"/>
            <family val="3"/>
            <charset val="128"/>
          </rPr>
          <t>H22下水道統計値で補完</t>
        </r>
      </text>
    </comment>
    <comment ref="K121" authorId="0" shapeId="0">
      <text>
        <r>
          <rPr>
            <b/>
            <sz val="9"/>
            <color indexed="81"/>
            <rFont val="ＭＳ Ｐゴシック"/>
            <family val="3"/>
            <charset val="128"/>
          </rPr>
          <t>H22下水道統計値で補完</t>
        </r>
      </text>
    </comment>
    <comment ref="K125" authorId="0" shapeId="0">
      <text>
        <r>
          <rPr>
            <b/>
            <sz val="9"/>
            <color indexed="81"/>
            <rFont val="ＭＳ Ｐゴシック"/>
            <family val="3"/>
            <charset val="128"/>
          </rPr>
          <t>H22下水道統計値で補完</t>
        </r>
      </text>
    </comment>
    <comment ref="K127" authorId="0" shapeId="0">
      <text>
        <r>
          <rPr>
            <b/>
            <sz val="9"/>
            <color indexed="81"/>
            <rFont val="ＭＳ Ｐゴシック"/>
            <family val="3"/>
            <charset val="128"/>
          </rPr>
          <t>H22下水道統計値で補完</t>
        </r>
      </text>
    </comment>
    <comment ref="K128" authorId="0" shapeId="0">
      <text>
        <r>
          <rPr>
            <b/>
            <sz val="9"/>
            <color indexed="81"/>
            <rFont val="ＭＳ Ｐゴシック"/>
            <family val="3"/>
            <charset val="128"/>
          </rPr>
          <t>H22下水道統計値で補完</t>
        </r>
      </text>
    </comment>
    <comment ref="K129" authorId="0" shapeId="0">
      <text>
        <r>
          <rPr>
            <b/>
            <sz val="9"/>
            <color indexed="81"/>
            <rFont val="ＭＳ Ｐゴシック"/>
            <family val="3"/>
            <charset val="128"/>
          </rPr>
          <t>H22下水道統計値で補完</t>
        </r>
      </text>
    </comment>
    <comment ref="K279" authorId="0" shapeId="0">
      <text>
        <r>
          <rPr>
            <b/>
            <sz val="9"/>
            <color indexed="81"/>
            <rFont val="ＭＳ Ｐゴシック"/>
            <family val="3"/>
            <charset val="128"/>
          </rPr>
          <t>H26下水道統計で補完</t>
        </r>
      </text>
    </comment>
  </commentList>
</comments>
</file>

<file path=xl/sharedStrings.xml><?xml version="1.0" encoding="utf-8"?>
<sst xmlns="http://schemas.openxmlformats.org/spreadsheetml/2006/main" count="49083" uniqueCount="5859">
  <si>
    <t>施設コード</t>
    <rPh sb="0" eb="2">
      <t>シセツ</t>
    </rPh>
    <phoneticPr fontId="18"/>
  </si>
  <si>
    <t>処理場名</t>
  </si>
  <si>
    <t>都道府県</t>
  </si>
  <si>
    <t>年間処理水量</t>
    <rPh sb="0" eb="2">
      <t>ネンカン</t>
    </rPh>
    <rPh sb="2" eb="4">
      <t>ショリ</t>
    </rPh>
    <rPh sb="4" eb="6">
      <t>スイリョウ</t>
    </rPh>
    <phoneticPr fontId="18"/>
  </si>
  <si>
    <t>汚泥等処分委託費</t>
    <rPh sb="0" eb="2">
      <t>オデイ</t>
    </rPh>
    <rPh sb="2" eb="3">
      <t>トウ</t>
    </rPh>
    <rPh sb="3" eb="5">
      <t>ショブン</t>
    </rPh>
    <rPh sb="5" eb="7">
      <t>イタク</t>
    </rPh>
    <rPh sb="7" eb="8">
      <t>ヒ</t>
    </rPh>
    <phoneticPr fontId="18"/>
  </si>
  <si>
    <t>-</t>
  </si>
  <si>
    <t>m3/年</t>
    <rPh sb="3" eb="4">
      <t>ネン</t>
    </rPh>
    <phoneticPr fontId="18"/>
  </si>
  <si>
    <t>t/年</t>
    <rPh sb="2" eb="3">
      <t>ネン</t>
    </rPh>
    <phoneticPr fontId="18"/>
  </si>
  <si>
    <t>ds-t/年</t>
    <rPh sb="5" eb="6">
      <t>ネン</t>
    </rPh>
    <phoneticPr fontId="18"/>
  </si>
  <si>
    <t>千円/年</t>
    <rPh sb="0" eb="2">
      <t>センエン</t>
    </rPh>
    <rPh sb="3" eb="4">
      <t>ネン</t>
    </rPh>
    <phoneticPr fontId="18"/>
  </si>
  <si>
    <t>奈井江浄化センター</t>
  </si>
  <si>
    <t>北海道</t>
  </si>
  <si>
    <t>石狩川流域</t>
  </si>
  <si>
    <t>十勝川流域下水道浄化センター</t>
  </si>
  <si>
    <t>十勝川流域</t>
  </si>
  <si>
    <t>函館湾浄化センター</t>
  </si>
  <si>
    <t>函館湾流域</t>
  </si>
  <si>
    <t>石狩湾浄化センター</t>
  </si>
  <si>
    <t>石狩湾新港</t>
  </si>
  <si>
    <t>創成川水再生プラザ</t>
  </si>
  <si>
    <t>札幌市</t>
  </si>
  <si>
    <t>伏古川水再生プラザ</t>
  </si>
  <si>
    <t>豊平川水再生プラザ</t>
  </si>
  <si>
    <t>定山渓水再生プラザ</t>
  </si>
  <si>
    <t>新川水再生プラザ</t>
  </si>
  <si>
    <t>厚別水再生プラザ</t>
  </si>
  <si>
    <t>茨戸水再生プラザ</t>
  </si>
  <si>
    <t>手稲水再生プラザ</t>
  </si>
  <si>
    <t>西部スラッジセンター</t>
  </si>
  <si>
    <t>厚別下水汚泥コンポスト工場</t>
  </si>
  <si>
    <t>拓北水再生プラザ</t>
  </si>
  <si>
    <t>東部水再生プラザ</t>
  </si>
  <si>
    <t>東部スラッジセンター</t>
  </si>
  <si>
    <t>南部下水終末処理場</t>
  </si>
  <si>
    <t>函館市</t>
  </si>
  <si>
    <t>中央下水終末処理場</t>
  </si>
  <si>
    <t>小樽市</t>
  </si>
  <si>
    <t>銭函下水終末処理場</t>
  </si>
  <si>
    <t>蘭島下水終末処理場</t>
  </si>
  <si>
    <t>旭川市亀吉下水終末処理場</t>
  </si>
  <si>
    <t>旭川市</t>
  </si>
  <si>
    <t>旭川市下水処理センター</t>
  </si>
  <si>
    <t>蘭東下水処理場</t>
  </si>
  <si>
    <t>室蘭市</t>
  </si>
  <si>
    <t>古川終末処理場</t>
  </si>
  <si>
    <t>釧路市</t>
  </si>
  <si>
    <t>白樺終末処理場</t>
  </si>
  <si>
    <t>大楽毛終末処理場</t>
  </si>
  <si>
    <t>阿寒湖畔下水終末処理場</t>
  </si>
  <si>
    <t>阿寒下水終末処理場</t>
  </si>
  <si>
    <t>音別浄化センター</t>
  </si>
  <si>
    <t>帯広川下水終末処理場</t>
  </si>
  <si>
    <t>帯広市</t>
  </si>
  <si>
    <t>北見市浄化センター</t>
  </si>
  <si>
    <t>北見市</t>
  </si>
  <si>
    <t>留辺蘂町下水道管理センター</t>
  </si>
  <si>
    <t>常呂終末処理場</t>
  </si>
  <si>
    <t>端野町下水道管理センター</t>
  </si>
  <si>
    <t>夕張市平和浄化センター</t>
  </si>
  <si>
    <t>夕張市</t>
  </si>
  <si>
    <t>南光園処理場</t>
  </si>
  <si>
    <t>岩見沢市</t>
  </si>
  <si>
    <t>栗沢下水道管理センター</t>
  </si>
  <si>
    <t>幌向終末処理場</t>
  </si>
  <si>
    <t>網走浄化センター</t>
  </si>
  <si>
    <t>網走市</t>
  </si>
  <si>
    <t>スラッジセンター</t>
  </si>
  <si>
    <t>コンポストヤード</t>
  </si>
  <si>
    <t>留萌浄化センター</t>
  </si>
  <si>
    <t>留萌市</t>
  </si>
  <si>
    <t>高砂下水処理センター</t>
  </si>
  <si>
    <t>苫小牧市</t>
  </si>
  <si>
    <t>西町下水処理センター</t>
  </si>
  <si>
    <t>勇払下水処理センター</t>
  </si>
  <si>
    <t>稚内市終末処理場</t>
  </si>
  <si>
    <t>稚内市</t>
  </si>
  <si>
    <t>江別浄化センター</t>
  </si>
  <si>
    <t>江別市</t>
  </si>
  <si>
    <t>紋別アクアセンター</t>
  </si>
  <si>
    <t>紋別市</t>
  </si>
  <si>
    <t>士別下水処理場</t>
  </si>
  <si>
    <t>士別市</t>
  </si>
  <si>
    <t>朝日浄化センター</t>
  </si>
  <si>
    <t>名寄下水終末処理場</t>
  </si>
  <si>
    <t>名寄市</t>
  </si>
  <si>
    <t>風連浄水管理センター</t>
  </si>
  <si>
    <t>三笠浄化センター</t>
  </si>
  <si>
    <t>三笠市</t>
  </si>
  <si>
    <t>根室下水終末処理場</t>
  </si>
  <si>
    <t>根室市</t>
  </si>
  <si>
    <t>千歳市浄化センター</t>
  </si>
  <si>
    <t>千歳市</t>
  </si>
  <si>
    <t>千歳市スラッジセンター</t>
  </si>
  <si>
    <t>支笏湖畔下水終末処理場</t>
  </si>
  <si>
    <t>深川浄化センター</t>
  </si>
  <si>
    <t>深川市</t>
  </si>
  <si>
    <t>音江浄化センター</t>
  </si>
  <si>
    <t>富良野水処理センター</t>
  </si>
  <si>
    <t>富良野市</t>
  </si>
  <si>
    <t>山部水処理センター</t>
  </si>
  <si>
    <t>若山浄化センター</t>
  </si>
  <si>
    <t>登別市</t>
  </si>
  <si>
    <t>恵庭下水終末処理場</t>
  </si>
  <si>
    <t>恵庭市</t>
  </si>
  <si>
    <t>伊達終末処理場</t>
  </si>
  <si>
    <t>伊達市</t>
  </si>
  <si>
    <t>有珠終末処理場</t>
  </si>
  <si>
    <t>大滝下水道管理センター</t>
  </si>
  <si>
    <t>北広島下水処理センター</t>
  </si>
  <si>
    <t>北広島市</t>
  </si>
  <si>
    <t>八幡処理場</t>
  </si>
  <si>
    <t>石狩市</t>
  </si>
  <si>
    <t>厚田浄化センター</t>
  </si>
  <si>
    <t>望来浄化センター</t>
  </si>
  <si>
    <t>当別下水終末処理場</t>
  </si>
  <si>
    <t>当別町</t>
  </si>
  <si>
    <t>知内町クリーンセンター</t>
  </si>
  <si>
    <t>知内町</t>
  </si>
  <si>
    <t>きこないクリーンセンター</t>
  </si>
  <si>
    <t>木古内町</t>
  </si>
  <si>
    <t>大沼下水浄化センター</t>
  </si>
  <si>
    <t>七飯町</t>
  </si>
  <si>
    <t>森町森浄化センター</t>
  </si>
  <si>
    <t>森町</t>
  </si>
  <si>
    <t>八雲下水浄化センター</t>
  </si>
  <si>
    <t>八雲町</t>
  </si>
  <si>
    <t>熊石浄化センター</t>
  </si>
  <si>
    <t>長万部終末処理場</t>
  </si>
  <si>
    <t>長万部町</t>
  </si>
  <si>
    <t>江差・上ノ国下水道管理センター</t>
  </si>
  <si>
    <t>江差町</t>
  </si>
  <si>
    <t>乙部浄化センター</t>
  </si>
  <si>
    <t>乙部町</t>
  </si>
  <si>
    <t>奥尻クリーンセンター</t>
  </si>
  <si>
    <t>奥尻町</t>
  </si>
  <si>
    <t>今金浄化センター</t>
  </si>
  <si>
    <t>今金町</t>
  </si>
  <si>
    <t>北檜山下水処理場</t>
  </si>
  <si>
    <t>せたな町</t>
  </si>
  <si>
    <t>せたなクリーンセンター</t>
  </si>
  <si>
    <t>大成浄化センター</t>
  </si>
  <si>
    <t>シークリーン寿都</t>
  </si>
  <si>
    <t>寿都町</t>
  </si>
  <si>
    <t>黒松内町終末処理場</t>
  </si>
  <si>
    <t>黒松内町</t>
  </si>
  <si>
    <t>ニセコ町下水道管理センター</t>
  </si>
  <si>
    <t>ニセコ町</t>
  </si>
  <si>
    <t>真狩村浄化センター</t>
  </si>
  <si>
    <t>真狩村</t>
  </si>
  <si>
    <t>留寿都浄化センター</t>
  </si>
  <si>
    <t>留寿都村</t>
  </si>
  <si>
    <t>きもべつ浄化センター</t>
  </si>
  <si>
    <t>喜茂別町</t>
  </si>
  <si>
    <t>京極町下水終末処理場</t>
  </si>
  <si>
    <t>京極町</t>
  </si>
  <si>
    <t>倶知安町下水終末処理場</t>
  </si>
  <si>
    <t>倶知安町</t>
  </si>
  <si>
    <t>岩内・共和下水道管理センター</t>
  </si>
  <si>
    <t>岩内町</t>
  </si>
  <si>
    <t>泊地区浄化センター</t>
  </si>
  <si>
    <t>泊村</t>
  </si>
  <si>
    <t>堀株地区浄化センター</t>
  </si>
  <si>
    <t>古平町下水道管理センター</t>
  </si>
  <si>
    <t>古平町</t>
  </si>
  <si>
    <t>余市下水処理場</t>
  </si>
  <si>
    <t>余市町</t>
  </si>
  <si>
    <t>あかいがわアクアクリーンセンター</t>
  </si>
  <si>
    <t>赤井川村</t>
  </si>
  <si>
    <t>長沼町浄化センター</t>
  </si>
  <si>
    <t>長沼町</t>
  </si>
  <si>
    <t>栗山下水道管理センター</t>
  </si>
  <si>
    <t>栗山町</t>
  </si>
  <si>
    <t>沼田浄化センター</t>
  </si>
  <si>
    <t>沼田町</t>
  </si>
  <si>
    <t>愛別下水道管理センター</t>
  </si>
  <si>
    <t>愛別町</t>
  </si>
  <si>
    <t>上川下水終末処理場</t>
  </si>
  <si>
    <t>上川町</t>
  </si>
  <si>
    <t>層雲峡終末処理場</t>
  </si>
  <si>
    <t>旭岳温泉ピュアセンター</t>
  </si>
  <si>
    <t>東川町</t>
  </si>
  <si>
    <t>美瑛下水処理場</t>
  </si>
  <si>
    <t>美瑛町</t>
  </si>
  <si>
    <t>上富良野浄化センター</t>
  </si>
  <si>
    <t>上富良野町</t>
  </si>
  <si>
    <t>中富良野クリーンセンター</t>
  </si>
  <si>
    <t>中富良野町</t>
  </si>
  <si>
    <t>南富良野浄化センター</t>
  </si>
  <si>
    <t>南富良野町</t>
  </si>
  <si>
    <t>中央浄化センター</t>
  </si>
  <si>
    <t>占冠村</t>
  </si>
  <si>
    <t>トマム浄化センター</t>
  </si>
  <si>
    <t>和寒下水終末処理場</t>
  </si>
  <si>
    <t>和寒町</t>
  </si>
  <si>
    <t>剣淵浄化センター</t>
  </si>
  <si>
    <t>剣淵町</t>
  </si>
  <si>
    <t>下川浄化センター</t>
  </si>
  <si>
    <t>下川町</t>
  </si>
  <si>
    <t>美深町浄水管理センター</t>
  </si>
  <si>
    <t>美深町</t>
  </si>
  <si>
    <t>増毛町下水道管理センター</t>
  </si>
  <si>
    <t>増毛町</t>
  </si>
  <si>
    <t>小平浄化センター</t>
  </si>
  <si>
    <t>小平町</t>
  </si>
  <si>
    <t>鬼鹿浄化センター</t>
  </si>
  <si>
    <t>苫前下水浄化センター</t>
  </si>
  <si>
    <t>苫前町</t>
  </si>
  <si>
    <t>古丹別第1下水浄化センター</t>
  </si>
  <si>
    <t>羽幌浄化センター</t>
  </si>
  <si>
    <t>羽幌町</t>
  </si>
  <si>
    <t>遠別浄化センター</t>
  </si>
  <si>
    <t>遠別町</t>
  </si>
  <si>
    <t>天塩クリーンセンター</t>
  </si>
  <si>
    <t>天塩町</t>
  </si>
  <si>
    <t>浜頓別下水終末処理場</t>
  </si>
  <si>
    <t>浜頓別町</t>
  </si>
  <si>
    <t>中頓別町下水道管理センター</t>
  </si>
  <si>
    <t>中頓別町</t>
  </si>
  <si>
    <t>枝幸下水終末処理場</t>
  </si>
  <si>
    <t>枝幸町</t>
  </si>
  <si>
    <t>歌登下水終末処理場</t>
  </si>
  <si>
    <t>豊富浄化センター</t>
  </si>
  <si>
    <t>豊富町</t>
  </si>
  <si>
    <t>香深アクアプラント</t>
  </si>
  <si>
    <t>礼文町</t>
  </si>
  <si>
    <t>船泊アクアプラント</t>
  </si>
  <si>
    <t>沓形浄化センター</t>
  </si>
  <si>
    <t>利尻町</t>
  </si>
  <si>
    <t>鴛泊下水浄化センター</t>
  </si>
  <si>
    <t>利尻富士町</t>
  </si>
  <si>
    <t>鬼脇下水浄化センター</t>
  </si>
  <si>
    <t>幌延下水道管理センター</t>
  </si>
  <si>
    <t>幌延町</t>
  </si>
  <si>
    <t>美幌下水終末処理場</t>
  </si>
  <si>
    <t>美幌町</t>
  </si>
  <si>
    <t>下水道管理センター</t>
  </si>
  <si>
    <t>津別町</t>
  </si>
  <si>
    <t>斜里終末処理場</t>
  </si>
  <si>
    <t>斜里町</t>
  </si>
  <si>
    <t>ウトロ下水処理場</t>
  </si>
  <si>
    <t>置戸浄化センター</t>
  </si>
  <si>
    <t>置戸町</t>
  </si>
  <si>
    <t>佐呂間町下水道管理センター</t>
  </si>
  <si>
    <t>佐呂間町</t>
  </si>
  <si>
    <t>遠軽下水処理センター</t>
  </si>
  <si>
    <t>遠軽町</t>
  </si>
  <si>
    <t>丸瀬布せせらぎセンター</t>
  </si>
  <si>
    <t>白滝浄化センター</t>
  </si>
  <si>
    <t>湧別町終末処理場</t>
  </si>
  <si>
    <t>湧別町</t>
  </si>
  <si>
    <t>滝上終末処理場</t>
  </si>
  <si>
    <t>滝上町</t>
  </si>
  <si>
    <t>興部下水終末処理場</t>
  </si>
  <si>
    <t>興部町</t>
  </si>
  <si>
    <t>沙留下水終末処理場</t>
  </si>
  <si>
    <t>西興部村下水道終末処理場</t>
  </si>
  <si>
    <t>西興部村</t>
  </si>
  <si>
    <t>雄武浄化センター</t>
  </si>
  <si>
    <t>雄武町</t>
  </si>
  <si>
    <t>豊浦浄化センター</t>
  </si>
  <si>
    <t>豊浦町</t>
  </si>
  <si>
    <t>白老下水終末処理場</t>
  </si>
  <si>
    <t>白老町</t>
  </si>
  <si>
    <t>厚真浄化センター</t>
  </si>
  <si>
    <t>厚真町</t>
  </si>
  <si>
    <t>虻田下水終末処理場</t>
  </si>
  <si>
    <t>洞爺湖町</t>
  </si>
  <si>
    <t>とうやクリーナップセンター</t>
  </si>
  <si>
    <t>早来浄化センター</t>
  </si>
  <si>
    <t>安平町</t>
  </si>
  <si>
    <t>安平浄化センター</t>
  </si>
  <si>
    <t>追分浄化センター</t>
  </si>
  <si>
    <t>むかわ下水処理場</t>
  </si>
  <si>
    <t>むかわ町</t>
  </si>
  <si>
    <t>富川浄化センター</t>
  </si>
  <si>
    <t>日高町</t>
  </si>
  <si>
    <t>日高浄化センター</t>
  </si>
  <si>
    <t>門別浄化センター</t>
  </si>
  <si>
    <t>浦河浄化センター</t>
  </si>
  <si>
    <t>浦河町</t>
  </si>
  <si>
    <t>様似下水終末処理場</t>
  </si>
  <si>
    <t>様似町</t>
  </si>
  <si>
    <t>えりも町浄化センター</t>
  </si>
  <si>
    <t>えりも町</t>
  </si>
  <si>
    <t>静内終末処理場</t>
  </si>
  <si>
    <t>新ひだか町</t>
  </si>
  <si>
    <t>三石浄化センター</t>
  </si>
  <si>
    <t>十勝川温泉浄化センター</t>
  </si>
  <si>
    <t>音更町</t>
  </si>
  <si>
    <t>士幌終末処理場</t>
  </si>
  <si>
    <t>士幌町</t>
  </si>
  <si>
    <t>上士幌下水道管理センター</t>
  </si>
  <si>
    <t>上士幌町</t>
  </si>
  <si>
    <t>然別湖畔浄化センター</t>
  </si>
  <si>
    <t>鹿追町</t>
  </si>
  <si>
    <t>新得終末処理場</t>
  </si>
  <si>
    <t>新得町</t>
  </si>
  <si>
    <t>屈足終末処理場</t>
  </si>
  <si>
    <t>清水下水終末処理場</t>
  </si>
  <si>
    <t>清水町</t>
  </si>
  <si>
    <t>中札内浄化センター</t>
  </si>
  <si>
    <t>中札内村</t>
  </si>
  <si>
    <t>更別浄化センター</t>
  </si>
  <si>
    <t>更別村</t>
  </si>
  <si>
    <t>大樹下水終末処理場</t>
  </si>
  <si>
    <t>大樹町</t>
  </si>
  <si>
    <t>広尾下水終末処理場</t>
  </si>
  <si>
    <t>広尾町</t>
  </si>
  <si>
    <t>幕別町浄化センター</t>
  </si>
  <si>
    <t>幕別町</t>
  </si>
  <si>
    <t>池田町下水道管理センター</t>
  </si>
  <si>
    <t>池田町</t>
  </si>
  <si>
    <t>大津下水浄化センター</t>
  </si>
  <si>
    <t>豊頃町</t>
  </si>
  <si>
    <t>茂岩下水浄化センター</t>
  </si>
  <si>
    <t>本別町下水道管理センター</t>
  </si>
  <si>
    <t>本別町</t>
  </si>
  <si>
    <t>足寄下水終末処理場</t>
  </si>
  <si>
    <t>足寄町</t>
  </si>
  <si>
    <t>陸別浄化センター</t>
  </si>
  <si>
    <t>陸別町</t>
  </si>
  <si>
    <t>浦幌終末処理場</t>
  </si>
  <si>
    <t>浦幌町</t>
  </si>
  <si>
    <t>厚岸終末処理場</t>
  </si>
  <si>
    <t>厚岸町</t>
  </si>
  <si>
    <t>霧多布クリーンセンター</t>
  </si>
  <si>
    <t>浜中町</t>
  </si>
  <si>
    <t>標茶終末処理場</t>
  </si>
  <si>
    <t>標茶町</t>
  </si>
  <si>
    <t>塘路終末処理場</t>
  </si>
  <si>
    <t>磯分内終末処理場</t>
  </si>
  <si>
    <t>弟子屈浄化センター</t>
  </si>
  <si>
    <t>弟子屈町</t>
  </si>
  <si>
    <t>白糠下水道管理センター</t>
  </si>
  <si>
    <t>白糠町</t>
  </si>
  <si>
    <t>別海終末処理場</t>
  </si>
  <si>
    <t>別海町</t>
  </si>
  <si>
    <t>西春別終末処理場</t>
  </si>
  <si>
    <t>走古丹終末処理場</t>
  </si>
  <si>
    <t>中標津下水終末処理場</t>
  </si>
  <si>
    <t>中標津町</t>
  </si>
  <si>
    <t>養老牛温泉浄化センター</t>
  </si>
  <si>
    <t>標津町</t>
  </si>
  <si>
    <t>川北下水処理場</t>
  </si>
  <si>
    <t>岩木川浄化センター</t>
  </si>
  <si>
    <t>青森県</t>
  </si>
  <si>
    <t>岩木川流域</t>
  </si>
  <si>
    <t>馬淵川浄化センター</t>
  </si>
  <si>
    <t>馬淵川流域</t>
  </si>
  <si>
    <t>十和田湖浄化センター</t>
  </si>
  <si>
    <t>県・十和田湖</t>
  </si>
  <si>
    <t>八重田浄化センター</t>
  </si>
  <si>
    <t>青森市</t>
  </si>
  <si>
    <t>新田浄化センター</t>
  </si>
  <si>
    <t>弘前市下水処理場</t>
  </si>
  <si>
    <t>弘前市</t>
  </si>
  <si>
    <t>湯口浄化センター</t>
  </si>
  <si>
    <t>是川住宅団地汚水処理場</t>
  </si>
  <si>
    <t>八戸市</t>
  </si>
  <si>
    <t>東部終末処理場</t>
  </si>
  <si>
    <t>五所川原市浄化センター</t>
  </si>
  <si>
    <t>五所川原市</t>
  </si>
  <si>
    <t>相内地区浄化センター</t>
  </si>
  <si>
    <t>十和田下水処理場</t>
  </si>
  <si>
    <t>十和田市</t>
  </si>
  <si>
    <t>焼山浄化センター</t>
  </si>
  <si>
    <t>三沢市浄化センター</t>
  </si>
  <si>
    <t>三沢市</t>
  </si>
  <si>
    <t>むつ下水浄化センター</t>
  </si>
  <si>
    <t>むつ市</t>
  </si>
  <si>
    <t>大畑下水浄化センター</t>
  </si>
  <si>
    <t>川内下水浄化センター</t>
  </si>
  <si>
    <t>脇野沢下水浄化センター</t>
  </si>
  <si>
    <t>つがる市木造浄化センター</t>
  </si>
  <si>
    <t>つがる市</t>
  </si>
  <si>
    <t>つがる市富萢浄化センター</t>
  </si>
  <si>
    <t>碇ヶ関浄化センター</t>
  </si>
  <si>
    <t>平川市</t>
  </si>
  <si>
    <t>平内浄化センター</t>
  </si>
  <si>
    <t>平内町</t>
  </si>
  <si>
    <t>蟹田浄化センター</t>
  </si>
  <si>
    <t>外ヶ浜町</t>
  </si>
  <si>
    <t>平舘浄化センター</t>
  </si>
  <si>
    <t>三厩浄化センター</t>
  </si>
  <si>
    <t>鯵ヶ沢浄化センター</t>
  </si>
  <si>
    <t>鰺ヶ沢町</t>
  </si>
  <si>
    <t>岩崎浄化センター</t>
  </si>
  <si>
    <t>深浦町</t>
  </si>
  <si>
    <t>鶴田浄化センター</t>
  </si>
  <si>
    <t>鶴田町</t>
  </si>
  <si>
    <t>七戸浄化センター</t>
  </si>
  <si>
    <t>七戸町</t>
  </si>
  <si>
    <t>天間林浄化センター</t>
  </si>
  <si>
    <t>東北町浄化センター</t>
  </si>
  <si>
    <t>東北町</t>
  </si>
  <si>
    <t>上北中央環境センター</t>
  </si>
  <si>
    <t>六ヶ所村中部浄化センター</t>
  </si>
  <si>
    <t>六ヶ所村</t>
  </si>
  <si>
    <t>六ヶ所村南部浄化センター</t>
  </si>
  <si>
    <t>六ヶ所村北部浄化センター</t>
  </si>
  <si>
    <t>大間町浄化センター</t>
  </si>
  <si>
    <t>大間町</t>
  </si>
  <si>
    <t>中地区浄化センター</t>
  </si>
  <si>
    <t>東通村</t>
  </si>
  <si>
    <t>佐井村浄化センター</t>
  </si>
  <si>
    <t>佐井村</t>
  </si>
  <si>
    <t>三戸浄化センター</t>
  </si>
  <si>
    <t>三戸町</t>
  </si>
  <si>
    <t>南部町浄化センター</t>
  </si>
  <si>
    <t>南部町</t>
  </si>
  <si>
    <t>茨島浄化センター</t>
  </si>
  <si>
    <t>階上町</t>
  </si>
  <si>
    <t>戸来浄化センター</t>
  </si>
  <si>
    <t>新郷村</t>
  </si>
  <si>
    <t>都南浄化センター</t>
  </si>
  <si>
    <t>岩手県</t>
  </si>
  <si>
    <t>北上川上流流域</t>
  </si>
  <si>
    <t>北上浄化センター</t>
  </si>
  <si>
    <t>水沢浄化センター</t>
  </si>
  <si>
    <t>一関浄化センター</t>
  </si>
  <si>
    <t>磐井川流域</t>
  </si>
  <si>
    <t>宮古浄化センター</t>
  </si>
  <si>
    <t>宮古市</t>
  </si>
  <si>
    <t>田老浄化センター</t>
  </si>
  <si>
    <t>大船渡浄化センター</t>
  </si>
  <si>
    <t>大船渡市</t>
  </si>
  <si>
    <t>東和浄化センター</t>
  </si>
  <si>
    <t>花巻市</t>
  </si>
  <si>
    <t>大迫浄化センター</t>
  </si>
  <si>
    <t>北上工業団地終末処理場</t>
  </si>
  <si>
    <t>北上市</t>
  </si>
  <si>
    <t>久慈浄化センター</t>
  </si>
  <si>
    <t>久慈市</t>
  </si>
  <si>
    <t>遠野浄化センター</t>
  </si>
  <si>
    <t>遠野市</t>
  </si>
  <si>
    <t>宮守浄化センター</t>
  </si>
  <si>
    <t>東山浄化センター</t>
  </si>
  <si>
    <t>一関市</t>
  </si>
  <si>
    <t>千厩浄化センター</t>
  </si>
  <si>
    <t>花泉クリーンセンター</t>
  </si>
  <si>
    <t>摺沢浄化センター</t>
  </si>
  <si>
    <t>大原浄化センター</t>
  </si>
  <si>
    <t>川崎浄化センター</t>
  </si>
  <si>
    <t>陸前高田浄化センター</t>
  </si>
  <si>
    <t>陸前高田市</t>
  </si>
  <si>
    <t>大平下水処理場</t>
  </si>
  <si>
    <t>釜石市</t>
  </si>
  <si>
    <t>上平田下水処理場</t>
  </si>
  <si>
    <t>二戸浄化センター</t>
  </si>
  <si>
    <t>二戸市</t>
  </si>
  <si>
    <t>浄法浄化センター</t>
  </si>
  <si>
    <t>西根浄化センター</t>
  </si>
  <si>
    <t>八幡平市</t>
  </si>
  <si>
    <t>安代浄化センター</t>
  </si>
  <si>
    <t>前沢浄化センター</t>
  </si>
  <si>
    <t>奥州市</t>
  </si>
  <si>
    <t>岩手町浄化センター</t>
  </si>
  <si>
    <t>岩手町</t>
  </si>
  <si>
    <t>紫波浄化センター</t>
  </si>
  <si>
    <t>紫波町</t>
  </si>
  <si>
    <t>湯田浄化センター</t>
  </si>
  <si>
    <t>西和賀町</t>
  </si>
  <si>
    <t>沢内浄化センター</t>
  </si>
  <si>
    <t>世田米浄化センター</t>
  </si>
  <si>
    <t>住田町</t>
  </si>
  <si>
    <t>大槌浄化センター</t>
  </si>
  <si>
    <t>大槌町</t>
  </si>
  <si>
    <t>クリエイトピュアふなこし</t>
  </si>
  <si>
    <t>山田町</t>
  </si>
  <si>
    <t>岩泉浄化センター</t>
  </si>
  <si>
    <t>岩泉町</t>
  </si>
  <si>
    <t>田野畑浄化センター</t>
  </si>
  <si>
    <t>田野畑村</t>
  </si>
  <si>
    <t>軽米浄化センター</t>
  </si>
  <si>
    <t>軽米町</t>
  </si>
  <si>
    <t>野田浄化センター</t>
  </si>
  <si>
    <t>野田村</t>
  </si>
  <si>
    <t>九戸村浄化センター</t>
  </si>
  <si>
    <t>九戸村</t>
  </si>
  <si>
    <t>大野浄化センター</t>
  </si>
  <si>
    <t>洋野町</t>
  </si>
  <si>
    <t>種市浄化センター</t>
  </si>
  <si>
    <t>一戸町公共下水道終末処理場</t>
  </si>
  <si>
    <t>一戸町</t>
  </si>
  <si>
    <t>仙塩浄化センター</t>
  </si>
  <si>
    <t>宮城県</t>
  </si>
  <si>
    <t>仙塩流域</t>
  </si>
  <si>
    <t>県南浄化センター</t>
  </si>
  <si>
    <t>阿武隈川下流流域</t>
  </si>
  <si>
    <t>鹿島台浄化センター</t>
  </si>
  <si>
    <t>鳴瀬川流域</t>
  </si>
  <si>
    <t>大和浄化センター</t>
  </si>
  <si>
    <t>吉田川流域</t>
  </si>
  <si>
    <t>石巻浄化センター</t>
  </si>
  <si>
    <t>北上川下流流域</t>
  </si>
  <si>
    <t>石巻東部浄化センター</t>
  </si>
  <si>
    <t>北上川下流東部流域</t>
  </si>
  <si>
    <t>石越浄化センター</t>
  </si>
  <si>
    <t>迫川流域</t>
  </si>
  <si>
    <t>南蒲生浄化センター</t>
  </si>
  <si>
    <t>仙台市</t>
  </si>
  <si>
    <t>上谷刈浄化センター</t>
  </si>
  <si>
    <t>広瀬川浄化センター</t>
  </si>
  <si>
    <t>秋保温泉浄化センター</t>
  </si>
  <si>
    <t>定義浄化センター</t>
  </si>
  <si>
    <t>飯野川浄化センター</t>
  </si>
  <si>
    <t>石巻市</t>
  </si>
  <si>
    <t>あゆかわ浄化センター</t>
  </si>
  <si>
    <t>気仙沼終末処理場</t>
  </si>
  <si>
    <t>気仙沼市</t>
  </si>
  <si>
    <t>津谷街浄化センター</t>
  </si>
  <si>
    <t>佐沼環境浄化センター</t>
  </si>
  <si>
    <t>登米市</t>
  </si>
  <si>
    <t>豊里浄化センター</t>
  </si>
  <si>
    <t>大関浄化センター</t>
  </si>
  <si>
    <t>津山浄化センター</t>
  </si>
  <si>
    <t>鶯沢浄化センター</t>
  </si>
  <si>
    <t>栗原市</t>
  </si>
  <si>
    <t>花山浄化センター</t>
  </si>
  <si>
    <t>瀬峰・高清水浄化センター</t>
  </si>
  <si>
    <t>中沢浄化センター</t>
  </si>
  <si>
    <t>東松島市</t>
  </si>
  <si>
    <t>古川師山下水浄化センター</t>
  </si>
  <si>
    <t>大崎市</t>
  </si>
  <si>
    <t>岩出山浄化センター</t>
  </si>
  <si>
    <t>鳴子浄化センター</t>
  </si>
  <si>
    <t>関浄化センター</t>
  </si>
  <si>
    <t>七ヶ宿町</t>
  </si>
  <si>
    <t>釜房環境浄化センター</t>
  </si>
  <si>
    <t>川崎町</t>
  </si>
  <si>
    <t>青根浄化センター</t>
  </si>
  <si>
    <t>山元浄化センター</t>
  </si>
  <si>
    <t>山元町</t>
  </si>
  <si>
    <t>松島浄化センター</t>
  </si>
  <si>
    <t>松島町</t>
  </si>
  <si>
    <t>色麻浄化センター</t>
  </si>
  <si>
    <t>色麻町</t>
  </si>
  <si>
    <t>中新田浄化センター</t>
  </si>
  <si>
    <t>加美町</t>
  </si>
  <si>
    <t>宮崎浄化センター</t>
  </si>
  <si>
    <t>小野田浄化センター</t>
  </si>
  <si>
    <t>涌谷浄化センター</t>
  </si>
  <si>
    <t>涌谷町</t>
  </si>
  <si>
    <t>歌津浄化センター</t>
  </si>
  <si>
    <t>南三陸町</t>
  </si>
  <si>
    <t>秋田臨海処理センター</t>
  </si>
  <si>
    <t>秋田県</t>
  </si>
  <si>
    <t>秋田湾・雄物川流域</t>
  </si>
  <si>
    <t>大曲処理センター</t>
  </si>
  <si>
    <t>横手処理センター</t>
  </si>
  <si>
    <t>大館処理センター</t>
  </si>
  <si>
    <t>米代川流域</t>
  </si>
  <si>
    <t>鹿角処理センター</t>
  </si>
  <si>
    <t>八橋下水道終末処理場</t>
  </si>
  <si>
    <t>秋田市</t>
  </si>
  <si>
    <t>羽川浄化センター</t>
  </si>
  <si>
    <t>金足浄化センター</t>
  </si>
  <si>
    <t>仁別浄化センター</t>
  </si>
  <si>
    <t>能代終末処理場</t>
  </si>
  <si>
    <t>能代市</t>
  </si>
  <si>
    <t>山内浄化センター</t>
  </si>
  <si>
    <t>横手市</t>
  </si>
  <si>
    <t>湯沢浄化センター</t>
  </si>
  <si>
    <t>湯沢市</t>
  </si>
  <si>
    <t>小安浄化センター</t>
  </si>
  <si>
    <t>皆瀬浄化センター</t>
  </si>
  <si>
    <t>稲川浄化センター</t>
  </si>
  <si>
    <t>院内浄化センター</t>
  </si>
  <si>
    <t>湯瀬浄化センター</t>
  </si>
  <si>
    <t>鹿角市</t>
  </si>
  <si>
    <t>水林浄化センター</t>
  </si>
  <si>
    <t>由利本荘市</t>
  </si>
  <si>
    <t>矢島浄化センター</t>
  </si>
  <si>
    <t>道川浄化センター</t>
  </si>
  <si>
    <t>前郷浄化センター</t>
  </si>
  <si>
    <t>西目浄化センター</t>
  </si>
  <si>
    <t>岩谷浄化センター</t>
  </si>
  <si>
    <t>刈和野浄化センター</t>
  </si>
  <si>
    <t>大仙市</t>
  </si>
  <si>
    <t>協和中央浄化センター</t>
  </si>
  <si>
    <t>強首浄化センター</t>
  </si>
  <si>
    <t>南外浄化センター</t>
  </si>
  <si>
    <t>米内沢浄化センター</t>
  </si>
  <si>
    <t>北秋田市</t>
  </si>
  <si>
    <t>鷹巣浄化センター</t>
  </si>
  <si>
    <t>合川浄化センター</t>
  </si>
  <si>
    <t>阿仁合浄化センター</t>
  </si>
  <si>
    <t>笹森クリーンセンター</t>
  </si>
  <si>
    <t>にかほ市</t>
  </si>
  <si>
    <t>田沢湖浄化センター</t>
  </si>
  <si>
    <t>仙北市</t>
  </si>
  <si>
    <t>沖田面浄化センター</t>
  </si>
  <si>
    <t>上小阿仁村</t>
  </si>
  <si>
    <t>藤里浄化センター</t>
  </si>
  <si>
    <t>藤里町</t>
  </si>
  <si>
    <t>八森浄化センター</t>
  </si>
  <si>
    <t>八峰町</t>
  </si>
  <si>
    <t>沢目浄化センター</t>
  </si>
  <si>
    <t>西馬音内浄化センター</t>
  </si>
  <si>
    <t>羽後町</t>
  </si>
  <si>
    <t>村山浄化センター</t>
  </si>
  <si>
    <t>山形県</t>
  </si>
  <si>
    <t>最上川流域</t>
  </si>
  <si>
    <t>置賜浄化センター</t>
  </si>
  <si>
    <t>山形浄化センター</t>
  </si>
  <si>
    <t>庄内浄化センター</t>
  </si>
  <si>
    <t>最上川下流流域</t>
  </si>
  <si>
    <t>山形市浄化センター</t>
  </si>
  <si>
    <t>山形市</t>
  </si>
  <si>
    <t>前明石ケーキ処理場</t>
  </si>
  <si>
    <t>米沢浄水管理センター</t>
  </si>
  <si>
    <t>米沢市</t>
  </si>
  <si>
    <t>鶴岡市浄化センター</t>
  </si>
  <si>
    <t>鶴岡市</t>
  </si>
  <si>
    <t>温海浄化センター</t>
  </si>
  <si>
    <t>湯野浜浄化センター</t>
  </si>
  <si>
    <t>櫛引浄化センター</t>
  </si>
  <si>
    <t>鼠ヶ関浄化センター</t>
  </si>
  <si>
    <t>鶴岡市コンポストセンター</t>
  </si>
  <si>
    <t>羽黒浄化センター</t>
  </si>
  <si>
    <t>羽黒西部浄化センター</t>
  </si>
  <si>
    <t>あさひ浄化センター</t>
  </si>
  <si>
    <t>酒田市クリーンセンター</t>
  </si>
  <si>
    <t>酒田市</t>
  </si>
  <si>
    <t>八幡浄化センター</t>
  </si>
  <si>
    <t>松山浄化センター</t>
  </si>
  <si>
    <t>新庄市浄化センター</t>
  </si>
  <si>
    <t>新庄市</t>
  </si>
  <si>
    <t>寒河江市浄化センター</t>
  </si>
  <si>
    <t>寒河江市</t>
  </si>
  <si>
    <t>上山市浄水センター</t>
  </si>
  <si>
    <t>上山市</t>
  </si>
  <si>
    <t>長井市公共下水道管理センター</t>
  </si>
  <si>
    <t>長井市</t>
  </si>
  <si>
    <t>西川浄化センター</t>
  </si>
  <si>
    <t>西川町</t>
  </si>
  <si>
    <t>大江町浄化センター</t>
  </si>
  <si>
    <t>大江町</t>
  </si>
  <si>
    <t>金山浄化センター</t>
  </si>
  <si>
    <t>金山町</t>
  </si>
  <si>
    <t>向町浄化センター</t>
  </si>
  <si>
    <t>最上町</t>
  </si>
  <si>
    <t>舟形浄化センター</t>
  </si>
  <si>
    <t>舟形町</t>
  </si>
  <si>
    <t>真室川浄化センター</t>
  </si>
  <si>
    <t>真室川町</t>
  </si>
  <si>
    <t>肘折下水処理場</t>
  </si>
  <si>
    <t>大蔵村</t>
  </si>
  <si>
    <t>清水浄化センター</t>
  </si>
  <si>
    <t>古口浄化センター</t>
  </si>
  <si>
    <t>戸沢村</t>
  </si>
  <si>
    <t>小国浄化センター</t>
  </si>
  <si>
    <t>小国町</t>
  </si>
  <si>
    <t>白鷹浄化管理センター</t>
  </si>
  <si>
    <t>白鷹町</t>
  </si>
  <si>
    <t>遊佐浄化センター</t>
  </si>
  <si>
    <t>遊佐町</t>
  </si>
  <si>
    <t>銀山温泉浄化センター</t>
  </si>
  <si>
    <t>尾花沢市大石田町環境衛生事業組合</t>
  </si>
  <si>
    <t>県中浄化センター</t>
  </si>
  <si>
    <t>福島県</t>
  </si>
  <si>
    <t>阿武隈川上流流域</t>
  </si>
  <si>
    <t>県北浄化センター</t>
  </si>
  <si>
    <t>あだたら清流センター</t>
  </si>
  <si>
    <t>阿武隈川あだたら流域</t>
  </si>
  <si>
    <t>大滝根水環境センター</t>
  </si>
  <si>
    <t>大滝根川流域</t>
  </si>
  <si>
    <t>堀河町終末処理場</t>
  </si>
  <si>
    <t>福島市</t>
  </si>
  <si>
    <t>土湯温泉町浄化センター</t>
  </si>
  <si>
    <t>会津若松市下水浄化工場</t>
  </si>
  <si>
    <t>会津若松市</t>
  </si>
  <si>
    <t>北会津北部浄化センター</t>
  </si>
  <si>
    <t>河東浄化センター</t>
  </si>
  <si>
    <t>郡山市湖南浄化センター</t>
  </si>
  <si>
    <t>郡山市</t>
  </si>
  <si>
    <t>東部浄化センター</t>
  </si>
  <si>
    <t>いわき市</t>
  </si>
  <si>
    <t>北部浄化センター</t>
  </si>
  <si>
    <t>中部浄化センター</t>
  </si>
  <si>
    <t>南部浄化センター</t>
  </si>
  <si>
    <t>白河都市環境センター</t>
  </si>
  <si>
    <t>白河市</t>
  </si>
  <si>
    <t>北作浄化センター</t>
  </si>
  <si>
    <t>須賀川市</t>
  </si>
  <si>
    <t>羽山清流センター</t>
  </si>
  <si>
    <t>喜多方浄化センター</t>
  </si>
  <si>
    <t>喜多方市</t>
  </si>
  <si>
    <t>塩川浄化センター</t>
  </si>
  <si>
    <t>熱塩浄化センター</t>
  </si>
  <si>
    <t>山都浄化センター</t>
  </si>
  <si>
    <t>相馬市下水処理場</t>
  </si>
  <si>
    <t>相馬市</t>
  </si>
  <si>
    <t>岩代せせらぎセンター</t>
  </si>
  <si>
    <t>二本松市</t>
  </si>
  <si>
    <t>岳せせらぎセンター</t>
  </si>
  <si>
    <t>原町第一下水処理場</t>
  </si>
  <si>
    <t>南相馬市</t>
  </si>
  <si>
    <t>小高浄化センター</t>
  </si>
  <si>
    <t>鹿島浄化センター</t>
  </si>
  <si>
    <t>高松浄化センター</t>
  </si>
  <si>
    <t>檜枝岐村浄化センター</t>
  </si>
  <si>
    <t>檜枝岐村</t>
  </si>
  <si>
    <t>田島都市環境センター</t>
  </si>
  <si>
    <t>南会津町</t>
  </si>
  <si>
    <t>南郷浄化センター</t>
  </si>
  <si>
    <t>裏磐梯浄化センター</t>
  </si>
  <si>
    <t>北塩原村</t>
  </si>
  <si>
    <t>大塩浄化センター</t>
  </si>
  <si>
    <t>北山浄化センター</t>
  </si>
  <si>
    <t>野沢浄化センター</t>
  </si>
  <si>
    <t>西会津町</t>
  </si>
  <si>
    <t>大久保浄化センター</t>
  </si>
  <si>
    <t>磐梯環境浄化センター</t>
  </si>
  <si>
    <t>磐梯町</t>
  </si>
  <si>
    <t>猪苗代浄化センター</t>
  </si>
  <si>
    <t>猪苗代町</t>
  </si>
  <si>
    <t>志田浜浄化センター</t>
  </si>
  <si>
    <t>中ノ沢浄化センター</t>
  </si>
  <si>
    <t>坂下西浄化センター</t>
  </si>
  <si>
    <t>会津坂下町</t>
  </si>
  <si>
    <t>坂下東浄化センター</t>
  </si>
  <si>
    <t>坂下中央浄化センター</t>
  </si>
  <si>
    <t>湯川浄化センター</t>
  </si>
  <si>
    <t>湯川村</t>
  </si>
  <si>
    <t>柳津浄化センター</t>
  </si>
  <si>
    <t>柳津町</t>
  </si>
  <si>
    <t>川口浄化センター</t>
  </si>
  <si>
    <t>上昭和浄化センター</t>
  </si>
  <si>
    <t>昭和村</t>
  </si>
  <si>
    <t>会津高田浄化センター</t>
  </si>
  <si>
    <t>会津美里町</t>
  </si>
  <si>
    <t>会津本郷浄化センター</t>
  </si>
  <si>
    <t>大平浄化センター</t>
  </si>
  <si>
    <t>西郷村</t>
  </si>
  <si>
    <t>棚倉町浄化センター</t>
  </si>
  <si>
    <t>棚倉町</t>
  </si>
  <si>
    <t>塙浄化センター</t>
  </si>
  <si>
    <t>塙町</t>
  </si>
  <si>
    <t>浅川浄化センター</t>
  </si>
  <si>
    <t>浅川町</t>
  </si>
  <si>
    <t>三春水環境センター</t>
  </si>
  <si>
    <t>三春町</t>
  </si>
  <si>
    <t>広野浄化センター</t>
  </si>
  <si>
    <t>広野町</t>
  </si>
  <si>
    <t>南地区浄化センター</t>
  </si>
  <si>
    <t>楢葉町</t>
  </si>
  <si>
    <t>北地区浄化センター</t>
  </si>
  <si>
    <t>富岡浄化センター</t>
  </si>
  <si>
    <t>富岡町</t>
  </si>
  <si>
    <t>蛇谷須浄化センター</t>
  </si>
  <si>
    <t>新町浄化センター</t>
  </si>
  <si>
    <t>大熊町</t>
  </si>
  <si>
    <t>双葉浄化センター</t>
  </si>
  <si>
    <t>双葉町</t>
  </si>
  <si>
    <t>浪江浄化センター</t>
  </si>
  <si>
    <t>浪江町</t>
  </si>
  <si>
    <t>新地浄化センター</t>
  </si>
  <si>
    <t>新地町</t>
  </si>
  <si>
    <t>汚泥リサイクルセンター</t>
  </si>
  <si>
    <t>双葉地方広域市町村圏組合</t>
  </si>
  <si>
    <t>霞ヶ浦浄化センター</t>
  </si>
  <si>
    <t>茨城県</t>
  </si>
  <si>
    <t>霞ヶ浦湖北流域</t>
  </si>
  <si>
    <t>利根浄化センター</t>
  </si>
  <si>
    <t>霞ヶ浦常南流域</t>
  </si>
  <si>
    <t>那珂久慈浄化センター</t>
  </si>
  <si>
    <t>那珂久慈流域</t>
  </si>
  <si>
    <t>那珂久慈ブロック広域汚泥処理施設</t>
  </si>
  <si>
    <t>潮来浄化センター</t>
  </si>
  <si>
    <t>霞ヶ浦水郷流域</t>
  </si>
  <si>
    <t>さしまアクアステーション</t>
  </si>
  <si>
    <t>利根左岸さしま流域</t>
  </si>
  <si>
    <t>きぬアクアステーション</t>
  </si>
  <si>
    <t>鬼怒小貝流域</t>
  </si>
  <si>
    <t>小貝川東部浄化センター</t>
  </si>
  <si>
    <t>小貝川東部流域</t>
  </si>
  <si>
    <t>深芝下水処理場</t>
  </si>
  <si>
    <t>鹿島臨海都市計画下水道</t>
  </si>
  <si>
    <t>水戸市浄化センター</t>
  </si>
  <si>
    <t>水戸市</t>
  </si>
  <si>
    <t>双葉台浄化センター</t>
  </si>
  <si>
    <t>大塚赤塚浄化センター</t>
  </si>
  <si>
    <t>内原浄化センター</t>
  </si>
  <si>
    <t>けやき台浄化センター</t>
  </si>
  <si>
    <t>水府青柳浄化センター</t>
  </si>
  <si>
    <t>池の川処理場</t>
  </si>
  <si>
    <t>日立市</t>
  </si>
  <si>
    <t>総和水処理センター</t>
  </si>
  <si>
    <t>古河市</t>
  </si>
  <si>
    <t>古河浄化センター</t>
  </si>
  <si>
    <t>八郷水処理センター</t>
  </si>
  <si>
    <t>石岡市</t>
  </si>
  <si>
    <t>結城市下水浄化センター</t>
  </si>
  <si>
    <t>結城市</t>
  </si>
  <si>
    <t>内守谷浄化センター</t>
  </si>
  <si>
    <t>常総市</t>
  </si>
  <si>
    <t>水海道浄化センター</t>
  </si>
  <si>
    <t>大生郷終末処理場</t>
  </si>
  <si>
    <t>久米浄化センター</t>
  </si>
  <si>
    <t>常陸太田市</t>
  </si>
  <si>
    <t>北茨城浄化センター</t>
  </si>
  <si>
    <t>北茨城市</t>
  </si>
  <si>
    <t>浄化センターともべ</t>
  </si>
  <si>
    <t>笠間市</t>
  </si>
  <si>
    <t>浄化センターいわま</t>
  </si>
  <si>
    <t>ひたちなか市下水浄化センター</t>
  </si>
  <si>
    <t>ひたちなか市</t>
  </si>
  <si>
    <t>鹿嶋市浄化センター</t>
  </si>
  <si>
    <t>鹿嶋市</t>
  </si>
  <si>
    <t>守谷浄化センター</t>
  </si>
  <si>
    <t>守谷市</t>
  </si>
  <si>
    <t>下館水処理センター</t>
  </si>
  <si>
    <t>筑西市</t>
  </si>
  <si>
    <t>川島水処理センター</t>
  </si>
  <si>
    <t>岩井浄化センター</t>
  </si>
  <si>
    <t>坂東市</t>
  </si>
  <si>
    <t>江戸崎終末処理場</t>
  </si>
  <si>
    <t>稲敷市</t>
  </si>
  <si>
    <t>あずま浄化センター</t>
  </si>
  <si>
    <t>古渡西部浄化センター</t>
  </si>
  <si>
    <t>田伏浄化センター</t>
  </si>
  <si>
    <t>かすみがうら市</t>
  </si>
  <si>
    <t>玉造浄化センター</t>
  </si>
  <si>
    <t>行方市</t>
  </si>
  <si>
    <t>鉾田水処理センター</t>
  </si>
  <si>
    <t>鉾田市</t>
  </si>
  <si>
    <t>小絹水処理センター</t>
  </si>
  <si>
    <t>つくばみらい市</t>
  </si>
  <si>
    <t>茨城町浄化センター</t>
  </si>
  <si>
    <t>茨城町</t>
  </si>
  <si>
    <t>かつら水処理センター</t>
  </si>
  <si>
    <t>城里町</t>
  </si>
  <si>
    <t>美浦水処理センター</t>
  </si>
  <si>
    <t>美浦村</t>
  </si>
  <si>
    <t>五霞町環境浄化センター</t>
  </si>
  <si>
    <t>五霞町</t>
  </si>
  <si>
    <t>県南クリーンセンター</t>
  </si>
  <si>
    <t>取手地方広域下水道組合</t>
  </si>
  <si>
    <t>伊師浄化センター</t>
  </si>
  <si>
    <t>日立高萩広域下水道組合</t>
  </si>
  <si>
    <t>鬼怒川上流浄化センター</t>
  </si>
  <si>
    <t>栃木県</t>
  </si>
  <si>
    <t>鬼怒川上流流域</t>
  </si>
  <si>
    <t>県央浄化センター</t>
  </si>
  <si>
    <t>下水道資源化工場</t>
  </si>
  <si>
    <t>巴波川浄化センター</t>
  </si>
  <si>
    <t>巴波川流域</t>
  </si>
  <si>
    <t>北那須浄化センター</t>
  </si>
  <si>
    <t>北那須流域</t>
  </si>
  <si>
    <t>秋山川浄化センター</t>
  </si>
  <si>
    <t>渡良瀬川上流流域</t>
  </si>
  <si>
    <t>大岩藤浄化センター</t>
  </si>
  <si>
    <t>渡良瀬川下流流域</t>
  </si>
  <si>
    <t>思川浄化センター</t>
  </si>
  <si>
    <t>下河原水再生センター</t>
  </si>
  <si>
    <t>宇都宮市</t>
  </si>
  <si>
    <t>川田水再生センター</t>
  </si>
  <si>
    <t>河内水再生センター</t>
  </si>
  <si>
    <t>清原水再生センター</t>
  </si>
  <si>
    <t>上河内水再生センター</t>
  </si>
  <si>
    <t>足利市水処理センター</t>
  </si>
  <si>
    <t>足利市</t>
  </si>
  <si>
    <t>坂西団地水処理センター</t>
  </si>
  <si>
    <t>黒川終末処理場</t>
  </si>
  <si>
    <t>鹿沼市</t>
  </si>
  <si>
    <t>粟野水処理センター</t>
  </si>
  <si>
    <t>古峰原水処理センター</t>
  </si>
  <si>
    <t>西沢水処理センター</t>
  </si>
  <si>
    <t>中宮祠水処理センター</t>
  </si>
  <si>
    <t>日光市</t>
  </si>
  <si>
    <t>湯元水処理センター</t>
  </si>
  <si>
    <t>湯西川水処理センター</t>
  </si>
  <si>
    <t>川治水処理センター</t>
  </si>
  <si>
    <t>小山水処理センター</t>
  </si>
  <si>
    <t>小山市</t>
  </si>
  <si>
    <t>扶桑水処理センター</t>
  </si>
  <si>
    <t>真岡市水処理センター</t>
  </si>
  <si>
    <t>真岡市</t>
  </si>
  <si>
    <t>真岡市二宮水処理センター</t>
  </si>
  <si>
    <t>黒羽水処理センター</t>
  </si>
  <si>
    <t>大田原市</t>
  </si>
  <si>
    <t>矢板市水処理センター</t>
  </si>
  <si>
    <t>矢板市</t>
  </si>
  <si>
    <t>黒磯水処理センター</t>
  </si>
  <si>
    <t>那須塩原市</t>
  </si>
  <si>
    <t>塩原水処理センター</t>
  </si>
  <si>
    <t>氏家水処理センター</t>
  </si>
  <si>
    <t>さくら市</t>
  </si>
  <si>
    <t>喜連川水処理センター</t>
  </si>
  <si>
    <t>烏山水処理センター</t>
  </si>
  <si>
    <t>那須烏山市</t>
  </si>
  <si>
    <t>南那須水処理センター</t>
  </si>
  <si>
    <t>益子浄化センター</t>
  </si>
  <si>
    <t>益子町</t>
  </si>
  <si>
    <t>茂木町水処理センター</t>
  </si>
  <si>
    <t>茂木町</t>
  </si>
  <si>
    <t>市貝町水処理センター</t>
  </si>
  <si>
    <t>市貝町</t>
  </si>
  <si>
    <t>芳賀町水処理センター</t>
  </si>
  <si>
    <t>芳賀町</t>
  </si>
  <si>
    <t>水処理センター</t>
  </si>
  <si>
    <t>壬生町</t>
  </si>
  <si>
    <t>仁井田水処理センター</t>
  </si>
  <si>
    <t>高根沢町</t>
  </si>
  <si>
    <t>宝積寺アクアセンター</t>
  </si>
  <si>
    <t>湯本浄化センター</t>
  </si>
  <si>
    <t>那須町</t>
  </si>
  <si>
    <t>黒田原水処理センター</t>
  </si>
  <si>
    <t>馬頭浄化センター</t>
  </si>
  <si>
    <t>那珂川町</t>
  </si>
  <si>
    <t>小川水処理センター</t>
  </si>
  <si>
    <t>奥利根水質浄化センター</t>
  </si>
  <si>
    <t>群馬県</t>
  </si>
  <si>
    <t>利根川上流流域</t>
  </si>
  <si>
    <t>県央水質浄化センター</t>
  </si>
  <si>
    <t>西邑楽水質浄化センター</t>
  </si>
  <si>
    <t>利根川左岸流域</t>
  </si>
  <si>
    <t>桐生水質浄化センター</t>
  </si>
  <si>
    <t>利根・渡良瀬流域</t>
  </si>
  <si>
    <t>利根備前島水質浄化センター</t>
  </si>
  <si>
    <t>平塚水質浄化センター</t>
  </si>
  <si>
    <t>利根川佐波流域</t>
  </si>
  <si>
    <t>前橋水質浄化センター</t>
  </si>
  <si>
    <t>前橋市</t>
  </si>
  <si>
    <t>赤城山大洞処理場</t>
  </si>
  <si>
    <t>城南水処理センター</t>
  </si>
  <si>
    <t>高崎市</t>
  </si>
  <si>
    <t>阿久津水処理センター</t>
  </si>
  <si>
    <t>榛名湖水質管理センター</t>
  </si>
  <si>
    <t>境野水処理センター</t>
  </si>
  <si>
    <t>桐生市</t>
  </si>
  <si>
    <t>伊勢崎浄化センター</t>
  </si>
  <si>
    <t>伊勢崎市</t>
  </si>
  <si>
    <t>中央第一浄化センター</t>
  </si>
  <si>
    <t>太田市</t>
  </si>
  <si>
    <t>中央第二浄化センター</t>
  </si>
  <si>
    <t>白沢水質浄化センター</t>
  </si>
  <si>
    <t>沼田市</t>
  </si>
  <si>
    <t>利根水質浄化センター</t>
  </si>
  <si>
    <t>館林市水質管理センター</t>
  </si>
  <si>
    <t>館林市</t>
  </si>
  <si>
    <t>近藤処理場</t>
  </si>
  <si>
    <t>物聞沢水質管理センター</t>
  </si>
  <si>
    <t>渋川市</t>
  </si>
  <si>
    <t>湯沢水質管理センター</t>
  </si>
  <si>
    <t>水沢水質管理センター</t>
  </si>
  <si>
    <t>小野上浄化センター</t>
  </si>
  <si>
    <t>鯉沢・吹屋原地区クリーンセンター</t>
  </si>
  <si>
    <t>中之条浄化センター</t>
  </si>
  <si>
    <t>中之条町</t>
  </si>
  <si>
    <t>四万水質管理センター</t>
  </si>
  <si>
    <t>沢渡水質管理センター</t>
  </si>
  <si>
    <t>長野原浄化センター</t>
  </si>
  <si>
    <t>長野原町</t>
  </si>
  <si>
    <t>嬬恋村水質浄化センター</t>
  </si>
  <si>
    <t>嬬恋村</t>
  </si>
  <si>
    <t>草津下水処理場</t>
  </si>
  <si>
    <t>草津町</t>
  </si>
  <si>
    <t>吾妻浄化センター</t>
  </si>
  <si>
    <t>東吾妻町</t>
  </si>
  <si>
    <t>片品村</t>
  </si>
  <si>
    <t>川場浄化センター</t>
  </si>
  <si>
    <t>川場村</t>
  </si>
  <si>
    <t>湯宿終末処理場</t>
  </si>
  <si>
    <t>みなかみ町</t>
  </si>
  <si>
    <t>板倉町水質浄化センター</t>
  </si>
  <si>
    <t>板倉町</t>
  </si>
  <si>
    <t>明和水質浄化センター</t>
  </si>
  <si>
    <t>明和町</t>
  </si>
  <si>
    <t>荒川水循環センター</t>
  </si>
  <si>
    <t>埼玉県</t>
  </si>
  <si>
    <t>荒川左岸流域</t>
  </si>
  <si>
    <t>さいたま新都心浄化プラント</t>
  </si>
  <si>
    <t>元荒川水循環センター</t>
  </si>
  <si>
    <t>新河岸川水循環センター</t>
  </si>
  <si>
    <t>荒川右岸流域</t>
  </si>
  <si>
    <t>新河岸川上流水循環センター</t>
  </si>
  <si>
    <t>中川水循環センター</t>
  </si>
  <si>
    <t>中川流域</t>
  </si>
  <si>
    <t>古利根川水循環センター</t>
  </si>
  <si>
    <t>古利根川流域</t>
  </si>
  <si>
    <t>荒川上流水循環センター</t>
  </si>
  <si>
    <t>荒川上流流域</t>
  </si>
  <si>
    <t>市野川水循環センター</t>
  </si>
  <si>
    <t>市野川流域</t>
  </si>
  <si>
    <t>小山川水循環センター</t>
  </si>
  <si>
    <t>利根川右岸流域</t>
  </si>
  <si>
    <t>下水処理センター</t>
  </si>
  <si>
    <t>さいたま市</t>
  </si>
  <si>
    <t>妻沼水質管理センター</t>
  </si>
  <si>
    <t>熊谷市</t>
  </si>
  <si>
    <t>秩父市下水道センター</t>
  </si>
  <si>
    <t>秩父市</t>
  </si>
  <si>
    <t>飯能市浄化センター</t>
  </si>
  <si>
    <t>飯能市</t>
  </si>
  <si>
    <t>原市場浄化センター</t>
  </si>
  <si>
    <t>加須市環境浄化センター</t>
  </si>
  <si>
    <t>加須市</t>
  </si>
  <si>
    <t>市野川浄化センター</t>
  </si>
  <si>
    <t>東松山市</t>
  </si>
  <si>
    <t>高坂浄化センター</t>
  </si>
  <si>
    <t>羽生市水質浄化センター</t>
  </si>
  <si>
    <t>羽生市</t>
  </si>
  <si>
    <t>深谷市浄化センター</t>
  </si>
  <si>
    <t>深谷市</t>
  </si>
  <si>
    <t>深谷市岡部浄化センター</t>
  </si>
  <si>
    <t>日高市浄化センター</t>
  </si>
  <si>
    <t>日高市</t>
  </si>
  <si>
    <t>横瀬町水質管理センター</t>
  </si>
  <si>
    <t>横瀬町</t>
  </si>
  <si>
    <t>渡瀬浄化センター</t>
  </si>
  <si>
    <t>神川町</t>
  </si>
  <si>
    <t>北坂戸水処理センター</t>
  </si>
  <si>
    <t>石井水処理センター</t>
  </si>
  <si>
    <t>毛呂山処理センター</t>
  </si>
  <si>
    <t>毛呂山･越生･鳩山公共下水道組合</t>
  </si>
  <si>
    <t>長瀞浄化センター</t>
  </si>
  <si>
    <t>皆野・長瀞上下水道組合</t>
  </si>
  <si>
    <t>花見川終末処理場</t>
  </si>
  <si>
    <t>千葉県</t>
  </si>
  <si>
    <t>印旛沼流域</t>
  </si>
  <si>
    <t>花見川第二終末処理場</t>
  </si>
  <si>
    <t>手賀沼終末処理場</t>
  </si>
  <si>
    <t>手賀沼流域</t>
  </si>
  <si>
    <t>江戸川第二終末処理場</t>
  </si>
  <si>
    <t>江戸川左岸流域</t>
  </si>
  <si>
    <t>千葉市</t>
  </si>
  <si>
    <t>芦崎終末処理場</t>
  </si>
  <si>
    <t>銚子市</t>
  </si>
  <si>
    <t>菅野終末処理場</t>
  </si>
  <si>
    <t>市川市</t>
  </si>
  <si>
    <t>西浦下水処理場</t>
  </si>
  <si>
    <t>船橋市</t>
  </si>
  <si>
    <t>高瀬下水処理場</t>
  </si>
  <si>
    <t>館山市鏡ケ浦クリーンセンター</t>
  </si>
  <si>
    <t>館山市</t>
  </si>
  <si>
    <t>木更津下水処理場</t>
  </si>
  <si>
    <t>木更津市</t>
  </si>
  <si>
    <t>金ヶ作終末処理場</t>
  </si>
  <si>
    <t>松戸市</t>
  </si>
  <si>
    <t>川中島終末処理場</t>
  </si>
  <si>
    <t>茂原市</t>
  </si>
  <si>
    <t>東金市浄化センター</t>
  </si>
  <si>
    <t>東金市</t>
  </si>
  <si>
    <t>旭市浄化センター</t>
  </si>
  <si>
    <t>旭市</t>
  </si>
  <si>
    <t>津田沼浄化センター</t>
  </si>
  <si>
    <t>習志野市</t>
  </si>
  <si>
    <t>菊間終末処理場</t>
  </si>
  <si>
    <t>市原市</t>
  </si>
  <si>
    <t>松ヶ島終末処理場</t>
  </si>
  <si>
    <t>南総終末処理場</t>
  </si>
  <si>
    <t>袖ケ浦終末処理場</t>
  </si>
  <si>
    <t>袖ケ浦市</t>
  </si>
  <si>
    <t>佐原浄化センター</t>
  </si>
  <si>
    <t>香取市</t>
  </si>
  <si>
    <t>小見川浄化センター</t>
  </si>
  <si>
    <t>大網白里市浄化センター</t>
  </si>
  <si>
    <t>大網白里市</t>
  </si>
  <si>
    <t>栄町終末処理場</t>
  </si>
  <si>
    <t>栄町</t>
  </si>
  <si>
    <t>芝山クリーンセンター</t>
  </si>
  <si>
    <t>芝山町</t>
  </si>
  <si>
    <t>長生浄化センター</t>
  </si>
  <si>
    <t>長生村</t>
  </si>
  <si>
    <t>君津富津終末処理場</t>
  </si>
  <si>
    <t>君津富津広域下水道組合</t>
  </si>
  <si>
    <t>南多摩水再生センター</t>
  </si>
  <si>
    <t>東京都</t>
  </si>
  <si>
    <t>多摩川流域</t>
  </si>
  <si>
    <t>北多摩一号水再生センター</t>
  </si>
  <si>
    <t>多摩川上流水再生センター</t>
  </si>
  <si>
    <t>北多摩二号水再生センター</t>
  </si>
  <si>
    <t>浅川水再生センター</t>
  </si>
  <si>
    <t>八王子水再生センター</t>
  </si>
  <si>
    <t>清瀬水再生センター</t>
  </si>
  <si>
    <t>荒川右岸東京流域</t>
  </si>
  <si>
    <t>三河島水再生センター</t>
  </si>
  <si>
    <t>東京都区部</t>
  </si>
  <si>
    <t>砂町水再生センター</t>
  </si>
  <si>
    <t>芝浦水再生センター</t>
  </si>
  <si>
    <t>みやぎ水再生センター</t>
  </si>
  <si>
    <t>落合水再生センター</t>
  </si>
  <si>
    <t>森ヶ崎水再生センター</t>
  </si>
  <si>
    <t>新河岸水再生センター</t>
  </si>
  <si>
    <t>小菅水再生センター</t>
  </si>
  <si>
    <t>葛西水再生センター</t>
  </si>
  <si>
    <t>南部スラッジプラント</t>
  </si>
  <si>
    <t>中川水再生センター</t>
  </si>
  <si>
    <t>中野水再生センター</t>
  </si>
  <si>
    <t>有明水再生センター</t>
  </si>
  <si>
    <t>浮間水再生センター</t>
  </si>
  <si>
    <t>北野下水処理場</t>
  </si>
  <si>
    <t>八王子市</t>
  </si>
  <si>
    <t>立川市錦町下水処理場</t>
  </si>
  <si>
    <t>立川市</t>
  </si>
  <si>
    <t>東部水再生センター</t>
  </si>
  <si>
    <t>三鷹市</t>
  </si>
  <si>
    <t>成瀬クリーンセンター</t>
  </si>
  <si>
    <t>町田市</t>
  </si>
  <si>
    <t>鶴見川クリーンセンター</t>
  </si>
  <si>
    <t>小河内浄化センター</t>
  </si>
  <si>
    <t>奥多摩町</t>
  </si>
  <si>
    <t>本村水処理センター</t>
  </si>
  <si>
    <t>新島村</t>
  </si>
  <si>
    <t>相模川流域下水道右岸処理場</t>
  </si>
  <si>
    <t>神奈川県</t>
  </si>
  <si>
    <t>相模川流域</t>
  </si>
  <si>
    <t>相模川流域下水道左岸処理場</t>
  </si>
  <si>
    <t>酒匂川流域下水道左岸処理場</t>
  </si>
  <si>
    <t>酒匂川流域</t>
  </si>
  <si>
    <t>酒匂川流域下水道右岸処理場</t>
  </si>
  <si>
    <t>中部水再生センター</t>
  </si>
  <si>
    <t>横浜市</t>
  </si>
  <si>
    <t>南部水再生センター</t>
  </si>
  <si>
    <t>北部第一水再生センター</t>
  </si>
  <si>
    <t>栄第二水再生センター</t>
  </si>
  <si>
    <t>港北水再生センター</t>
  </si>
  <si>
    <t>都筑水再生センター</t>
  </si>
  <si>
    <t>神奈川水再生センター</t>
  </si>
  <si>
    <t>金沢水再生センター</t>
  </si>
  <si>
    <t>西部水再生センター</t>
  </si>
  <si>
    <t>北部第二水再生センター</t>
  </si>
  <si>
    <t>栄第一水再生センター</t>
  </si>
  <si>
    <t>北部汚泥資源化センター</t>
  </si>
  <si>
    <t>南部汚泥資源化センター</t>
  </si>
  <si>
    <t>入江崎水処理センター</t>
  </si>
  <si>
    <t>川崎市</t>
  </si>
  <si>
    <t>加瀬水処理センター</t>
  </si>
  <si>
    <t>等々力水処理センター</t>
  </si>
  <si>
    <t>麻生水処理センター</t>
  </si>
  <si>
    <t>入江崎総合スラッジセンター</t>
  </si>
  <si>
    <t>上町浄化センター</t>
  </si>
  <si>
    <t>横須賀市</t>
  </si>
  <si>
    <t>下町浄化センター</t>
  </si>
  <si>
    <t>追浜浄化センター</t>
  </si>
  <si>
    <t>西浄化センター</t>
  </si>
  <si>
    <t>七里ガ浜浄化センター</t>
  </si>
  <si>
    <t>鎌倉市</t>
  </si>
  <si>
    <t>山崎浄化センター</t>
  </si>
  <si>
    <t>辻堂浄化センター</t>
  </si>
  <si>
    <t>藤沢市</t>
  </si>
  <si>
    <t>大清水浄化センター</t>
  </si>
  <si>
    <t>寿町終末処理場</t>
  </si>
  <si>
    <t>小田原市</t>
  </si>
  <si>
    <t>逗子市浄水管理センター</t>
  </si>
  <si>
    <t>逗子市</t>
  </si>
  <si>
    <t>三浦市東部浄化センター</t>
  </si>
  <si>
    <t>三浦市</t>
  </si>
  <si>
    <t>浄水管理センター</t>
  </si>
  <si>
    <t>秦野市</t>
  </si>
  <si>
    <t>大和市</t>
  </si>
  <si>
    <t>伊勢原終末処理場</t>
  </si>
  <si>
    <t>伊勢原市</t>
  </si>
  <si>
    <t>綾瀬終末処理場</t>
  </si>
  <si>
    <t>綾瀬市</t>
  </si>
  <si>
    <t>葉山浄化センター</t>
  </si>
  <si>
    <t>葉山町</t>
  </si>
  <si>
    <t>宮城野浄水センター</t>
  </si>
  <si>
    <t>箱根町</t>
  </si>
  <si>
    <t>仙石原浄水センター</t>
  </si>
  <si>
    <t>湯河原町浄水センター</t>
  </si>
  <si>
    <t>湯河原町</t>
  </si>
  <si>
    <t>清川下水浄化センター</t>
  </si>
  <si>
    <t>清川村</t>
  </si>
  <si>
    <t>新潟浄化センター</t>
  </si>
  <si>
    <t>新潟県</t>
  </si>
  <si>
    <t>信濃川下流流域</t>
  </si>
  <si>
    <t>新津浄化センター</t>
  </si>
  <si>
    <t>長岡浄化センター</t>
  </si>
  <si>
    <t>六日町浄化センター</t>
  </si>
  <si>
    <t>魚野川流域</t>
  </si>
  <si>
    <t>堀之内浄化センター</t>
  </si>
  <si>
    <t>国府川浄化センター</t>
  </si>
  <si>
    <t>国府川流域</t>
  </si>
  <si>
    <t>新井郷川浄化センター</t>
  </si>
  <si>
    <t>阿賀野川流域</t>
  </si>
  <si>
    <t>西川流域</t>
  </si>
  <si>
    <t>船見下水処理場</t>
  </si>
  <si>
    <t>新潟市</t>
  </si>
  <si>
    <t>中部下水処理場</t>
  </si>
  <si>
    <t>白根中央浄化センター</t>
  </si>
  <si>
    <t>島見浄化センター</t>
  </si>
  <si>
    <t>長岡中央浄化センター</t>
  </si>
  <si>
    <t>長岡市</t>
  </si>
  <si>
    <t>栃尾下水処理センター</t>
  </si>
  <si>
    <t>中之島浄化センター</t>
  </si>
  <si>
    <t>前川浄化センター</t>
  </si>
  <si>
    <t>和島浄水センター</t>
  </si>
  <si>
    <t>寺泊浄化センター</t>
  </si>
  <si>
    <t>三条下水処理センター</t>
  </si>
  <si>
    <t>三条市</t>
  </si>
  <si>
    <t>下田下水処理センター</t>
  </si>
  <si>
    <t>栄下水処理センター</t>
  </si>
  <si>
    <t>自然環境浄化センター</t>
  </si>
  <si>
    <t>柏崎市</t>
  </si>
  <si>
    <t>石地アメニティライフセンター</t>
  </si>
  <si>
    <t>月岡浄化センター</t>
  </si>
  <si>
    <t>新発田市</t>
  </si>
  <si>
    <t>加治川浄化センター</t>
  </si>
  <si>
    <t>加茂市浄化センター</t>
  </si>
  <si>
    <t>加茂市</t>
  </si>
  <si>
    <t>十日町市</t>
  </si>
  <si>
    <t>中里浄化センター</t>
  </si>
  <si>
    <t>松之山浄化センター</t>
  </si>
  <si>
    <t>松代浄化センター</t>
  </si>
  <si>
    <t>葛巻終末処理場</t>
  </si>
  <si>
    <t>見附市</t>
  </si>
  <si>
    <t>今町終末処理場</t>
  </si>
  <si>
    <t>村上浄化センター</t>
  </si>
  <si>
    <t>村上市</t>
  </si>
  <si>
    <t>荒川浄化センター</t>
  </si>
  <si>
    <t>平林浄化センター</t>
  </si>
  <si>
    <t>府屋浄化センター</t>
  </si>
  <si>
    <t>桑川浄化センター</t>
  </si>
  <si>
    <t>寒川浄化センター</t>
  </si>
  <si>
    <t>黒川俣浄化センター</t>
  </si>
  <si>
    <t>今川浄化センター</t>
  </si>
  <si>
    <t>山北下水道管理センター</t>
  </si>
  <si>
    <t>燕市下水終末処理場</t>
  </si>
  <si>
    <t>燕市</t>
  </si>
  <si>
    <t>青海浄化センター</t>
  </si>
  <si>
    <t>糸魚川市</t>
  </si>
  <si>
    <t>糸魚川浄化センター</t>
  </si>
  <si>
    <t>能生浄化センター</t>
  </si>
  <si>
    <t>新井浄化センター</t>
  </si>
  <si>
    <t>妙高市</t>
  </si>
  <si>
    <t>赤倉浄化センター</t>
  </si>
  <si>
    <t>池の平浄化センター</t>
  </si>
  <si>
    <t>妙高アクアクリーンセンター</t>
  </si>
  <si>
    <t>上越市下水道センター</t>
  </si>
  <si>
    <t>上越市</t>
  </si>
  <si>
    <t>柿崎浄化センター</t>
  </si>
  <si>
    <t>大潟浄化センター</t>
  </si>
  <si>
    <t>名立浄化センター</t>
  </si>
  <si>
    <t>板倉浄化センター</t>
  </si>
  <si>
    <t>浦川原浄化センター</t>
  </si>
  <si>
    <t>中郷浄化センター</t>
  </si>
  <si>
    <t>安田浄化センター</t>
  </si>
  <si>
    <t>阿賀野市</t>
  </si>
  <si>
    <t>両津浄化センター</t>
  </si>
  <si>
    <t>佐渡市</t>
  </si>
  <si>
    <t>小木浄化センター</t>
  </si>
  <si>
    <t>相川浄化センター</t>
  </si>
  <si>
    <t>赤泊浄化センター</t>
  </si>
  <si>
    <t>羽茂浄化センター</t>
  </si>
  <si>
    <t>須原終末処理場</t>
  </si>
  <si>
    <t>魚沼市</t>
  </si>
  <si>
    <t>大湯浄化センター</t>
  </si>
  <si>
    <t>奥只見浄化センター</t>
  </si>
  <si>
    <t>上条終末処理場</t>
  </si>
  <si>
    <t>銀山平浄化センター</t>
  </si>
  <si>
    <t>大和クリーンセンター</t>
  </si>
  <si>
    <t>南魚沼市</t>
  </si>
  <si>
    <t>上の原浄化センター</t>
  </si>
  <si>
    <t>五箇クリーンセンター</t>
  </si>
  <si>
    <t>中条浄化センター</t>
  </si>
  <si>
    <t>胎内市</t>
  </si>
  <si>
    <t>田上終末処理場</t>
  </si>
  <si>
    <t>田上町</t>
  </si>
  <si>
    <t>津川水質浄化センター</t>
  </si>
  <si>
    <t>阿賀町</t>
  </si>
  <si>
    <t>内川浄化センター</t>
  </si>
  <si>
    <t>鹿瀬浄化センター</t>
  </si>
  <si>
    <t>谷花浄化センター</t>
  </si>
  <si>
    <t>久田浄化センター</t>
  </si>
  <si>
    <t>出雲崎町</t>
  </si>
  <si>
    <t>湯沢町</t>
  </si>
  <si>
    <t>浅貝浄化センター</t>
  </si>
  <si>
    <t>土樽・松川浄化センター</t>
  </si>
  <si>
    <t>津南浄化センター</t>
  </si>
  <si>
    <t>津南町</t>
  </si>
  <si>
    <t>せきかわ浄化センター</t>
  </si>
  <si>
    <t>関川村</t>
  </si>
  <si>
    <t>二上浄化センター</t>
  </si>
  <si>
    <t>富山県</t>
  </si>
  <si>
    <t>小矢部川流域</t>
  </si>
  <si>
    <t>神通川左岸浄化センター</t>
  </si>
  <si>
    <t>神通川左岸流域</t>
  </si>
  <si>
    <t>浜黒崎浄化センター</t>
  </si>
  <si>
    <t>富山市</t>
  </si>
  <si>
    <t>大山下水処理場</t>
  </si>
  <si>
    <t>大沢野浄化センター</t>
  </si>
  <si>
    <t>水橋浄化センター</t>
  </si>
  <si>
    <t>山田浄化センター</t>
  </si>
  <si>
    <t>倉垣浄水園</t>
  </si>
  <si>
    <t>小見浄化センター</t>
  </si>
  <si>
    <t>楡原浄化センター</t>
  </si>
  <si>
    <t>南部地区浄化センター</t>
  </si>
  <si>
    <t>四屋浄化センター</t>
  </si>
  <si>
    <t>高岡市</t>
  </si>
  <si>
    <t>伏木浄化センター</t>
  </si>
  <si>
    <t>松太枝浜浄化センター</t>
  </si>
  <si>
    <t>魚津市浄化センター</t>
  </si>
  <si>
    <t>魚津市</t>
  </si>
  <si>
    <t>大杉台処理場</t>
  </si>
  <si>
    <t>川の瀬浄化センター</t>
  </si>
  <si>
    <t>氷見市環境浄化センター</t>
  </si>
  <si>
    <t>氷見市</t>
  </si>
  <si>
    <t>小境浄化センター</t>
  </si>
  <si>
    <t>滑川市浄化センター</t>
  </si>
  <si>
    <t>滑川市</t>
  </si>
  <si>
    <t>黒部浄化センター</t>
  </si>
  <si>
    <t>黒部市</t>
  </si>
  <si>
    <t>宇奈月浄化センター</t>
  </si>
  <si>
    <t>内山浄化センター</t>
  </si>
  <si>
    <t>西赤尾浄化センター</t>
  </si>
  <si>
    <t>南砺市</t>
  </si>
  <si>
    <t>粲明浄化センター</t>
  </si>
  <si>
    <t>上梨浄化センター</t>
  </si>
  <si>
    <t>太閤山浄化センター</t>
  </si>
  <si>
    <t>射水市</t>
  </si>
  <si>
    <t>桜町下水処理場</t>
  </si>
  <si>
    <t>南郷管理センター</t>
  </si>
  <si>
    <t>石仏浄化センター</t>
  </si>
  <si>
    <t>上市町</t>
  </si>
  <si>
    <t>神田浄化センター</t>
  </si>
  <si>
    <t>入善浄化センター</t>
  </si>
  <si>
    <t>入善町</t>
  </si>
  <si>
    <t>朝日町</t>
  </si>
  <si>
    <t>中新川浄化センター</t>
  </si>
  <si>
    <t>中新川広域行政事務組合</t>
  </si>
  <si>
    <t>犀川左岸浄化センター</t>
  </si>
  <si>
    <t>石川県</t>
  </si>
  <si>
    <t>犀川左岸流域</t>
  </si>
  <si>
    <t>翠ヶ丘浄化センター</t>
  </si>
  <si>
    <t>加賀沿岸流域</t>
  </si>
  <si>
    <t>大聖寺川浄化センター</t>
  </si>
  <si>
    <t>城北水質管理センター</t>
  </si>
  <si>
    <t>金沢市</t>
  </si>
  <si>
    <t>西部水質管理センター</t>
  </si>
  <si>
    <t>臨海水質管理センター</t>
  </si>
  <si>
    <t>テクノパーク水質管理ステーション</t>
  </si>
  <si>
    <t>湯涌水質管理ステーション</t>
  </si>
  <si>
    <t>七尾市</t>
  </si>
  <si>
    <t>中央水質管理センター</t>
  </si>
  <si>
    <t>田鶴浜浄化センター</t>
  </si>
  <si>
    <t>中部処理場</t>
  </si>
  <si>
    <t>中島浄化センター</t>
  </si>
  <si>
    <t>長浦処理場</t>
  </si>
  <si>
    <t>小松市中央浄化センター</t>
  </si>
  <si>
    <t>小松市</t>
  </si>
  <si>
    <t>輪島市浄化センター</t>
  </si>
  <si>
    <t>輪島市</t>
  </si>
  <si>
    <t>門前水質管理センター</t>
  </si>
  <si>
    <t>剱地浄化センター</t>
  </si>
  <si>
    <t>珠洲市浄化センター</t>
  </si>
  <si>
    <t>珠洲市</t>
  </si>
  <si>
    <t>宝立浄化センター</t>
  </si>
  <si>
    <t>加賀市浄化センター</t>
  </si>
  <si>
    <t>加賀市</t>
  </si>
  <si>
    <t>羽咋浄化センター</t>
  </si>
  <si>
    <t>羽咋市</t>
  </si>
  <si>
    <t>酒井浄化センター</t>
  </si>
  <si>
    <t>かほく市北部浄化センター</t>
  </si>
  <si>
    <t>かほく市</t>
  </si>
  <si>
    <t>かほく市南部浄化センター</t>
  </si>
  <si>
    <t>千代野処理場</t>
  </si>
  <si>
    <t>白山市</t>
  </si>
  <si>
    <t>松任中央浄化センター</t>
  </si>
  <si>
    <t>松任南部浄化センター</t>
  </si>
  <si>
    <t>松任西南部浄化センター</t>
  </si>
  <si>
    <t>鶴来浄化センター</t>
  </si>
  <si>
    <t>直海谷終末処理場</t>
  </si>
  <si>
    <t>吉原終末処理場</t>
  </si>
  <si>
    <t>鳥越中部終末処理場</t>
  </si>
  <si>
    <t>吉野谷中部終末処理場</t>
  </si>
  <si>
    <t>吉野終末処理場</t>
  </si>
  <si>
    <t>一里野終末処理場</t>
  </si>
  <si>
    <t>白峰処理センター</t>
  </si>
  <si>
    <t>寺井東部浄化センター</t>
  </si>
  <si>
    <t>能美市</t>
  </si>
  <si>
    <t>津幡町浄化センター</t>
  </si>
  <si>
    <t>津幡町</t>
  </si>
  <si>
    <t>内灘町浄化センター</t>
  </si>
  <si>
    <t>内灘町</t>
  </si>
  <si>
    <t>中央水処理センター</t>
  </si>
  <si>
    <t>志賀町</t>
  </si>
  <si>
    <t>富来浄化センター</t>
  </si>
  <si>
    <t>西海浄化センター</t>
  </si>
  <si>
    <t>福浦浄化センター</t>
  </si>
  <si>
    <t>今浜浄化センター</t>
  </si>
  <si>
    <t>宝達志水町</t>
  </si>
  <si>
    <t>北川尻浄化センター</t>
  </si>
  <si>
    <t>志雄浄化センター</t>
  </si>
  <si>
    <t>樋川浄化センター</t>
  </si>
  <si>
    <t>鹿島中部クリーンセンター</t>
  </si>
  <si>
    <t>中能登町</t>
  </si>
  <si>
    <t>鹿西中部浄化センター</t>
  </si>
  <si>
    <t>鳥屋南部浄化センター</t>
  </si>
  <si>
    <t>鳥屋北部浄化センター</t>
  </si>
  <si>
    <t>鹿島東部クリーンセンター</t>
  </si>
  <si>
    <t>穴水浄化センター</t>
  </si>
  <si>
    <t>穴水町</t>
  </si>
  <si>
    <t>能登町</t>
  </si>
  <si>
    <t>恋路浄化センター</t>
  </si>
  <si>
    <t>能都町水質浄化センター</t>
  </si>
  <si>
    <t>松波浄化センター</t>
  </si>
  <si>
    <t>九頭竜川浄化センター</t>
  </si>
  <si>
    <t>福井県</t>
  </si>
  <si>
    <t>九頭竜川流域</t>
  </si>
  <si>
    <t>テクノポート福井浄化センター</t>
  </si>
  <si>
    <t>福井臨海都市</t>
  </si>
  <si>
    <t>境浄化センター</t>
  </si>
  <si>
    <t>福井市</t>
  </si>
  <si>
    <t>清水東部環境センター</t>
  </si>
  <si>
    <t>日野川浄化センター</t>
  </si>
  <si>
    <t>清水西部環境センター</t>
  </si>
  <si>
    <t>羽生浄化センター</t>
  </si>
  <si>
    <t>美山浄化センター</t>
  </si>
  <si>
    <t>天筒浄化センター</t>
  </si>
  <si>
    <t>敦賀市</t>
  </si>
  <si>
    <t>小浜浄化センター</t>
  </si>
  <si>
    <t>小浜市</t>
  </si>
  <si>
    <t>大野市下水処理センター</t>
  </si>
  <si>
    <t>大野市</t>
  </si>
  <si>
    <t>勝山浄化センター</t>
  </si>
  <si>
    <t>勝山市</t>
  </si>
  <si>
    <t>鯖江市環境衛生センター</t>
  </si>
  <si>
    <t>鯖江市</t>
  </si>
  <si>
    <t>家久浄化センター</t>
  </si>
  <si>
    <t>越前市</t>
  </si>
  <si>
    <t>今立浄化センター</t>
  </si>
  <si>
    <t>水循環センター</t>
  </si>
  <si>
    <t>志比浄化センター</t>
  </si>
  <si>
    <t>永平寺町</t>
  </si>
  <si>
    <t>池田水処理センター</t>
  </si>
  <si>
    <t>南条浄化センター</t>
  </si>
  <si>
    <t>南越前町</t>
  </si>
  <si>
    <t>河野浄化センター</t>
  </si>
  <si>
    <t>越前町</t>
  </si>
  <si>
    <t>織田浄化センター</t>
  </si>
  <si>
    <t>美浜町浄化センター</t>
  </si>
  <si>
    <t>美浜町</t>
  </si>
  <si>
    <t>高浜町せゝらぎランド</t>
  </si>
  <si>
    <t>高浜町</t>
  </si>
  <si>
    <t>名田庄東部浄化センター</t>
  </si>
  <si>
    <t>おおい町</t>
  </si>
  <si>
    <t>熊川浄化センター</t>
  </si>
  <si>
    <t>若狭町</t>
  </si>
  <si>
    <t>三宅浄化センター</t>
  </si>
  <si>
    <t>三方浄化センター</t>
  </si>
  <si>
    <t>海越浄化センター</t>
  </si>
  <si>
    <t>五領川浄化センター</t>
  </si>
  <si>
    <t>五領川公共事務組合</t>
  </si>
  <si>
    <t>富士北麓浄化センター</t>
  </si>
  <si>
    <t>山梨県</t>
  </si>
  <si>
    <t>富士北麓流域</t>
  </si>
  <si>
    <t>峡東浄化センター</t>
  </si>
  <si>
    <t>峡東流域</t>
  </si>
  <si>
    <t>釜無川浄化センター</t>
  </si>
  <si>
    <t>釜無川流域</t>
  </si>
  <si>
    <t>桂川清流センター</t>
  </si>
  <si>
    <t>桂川流域</t>
  </si>
  <si>
    <t>甲府市浄化センター</t>
  </si>
  <si>
    <t>甲府市</t>
  </si>
  <si>
    <t>桃の丘処理場</t>
  </si>
  <si>
    <t>南アルプス市</t>
  </si>
  <si>
    <t>明野クリーンセンター</t>
  </si>
  <si>
    <t>北杜市</t>
  </si>
  <si>
    <t>須玉第一浄化センター</t>
  </si>
  <si>
    <t>さくら団地浄化センター</t>
  </si>
  <si>
    <t>清里クリーンセンター</t>
  </si>
  <si>
    <t>清里南部クリーンセンター</t>
  </si>
  <si>
    <t>中央クリーンセンター</t>
  </si>
  <si>
    <t>長坂浄化センター</t>
  </si>
  <si>
    <t>小荒間浄化センター</t>
  </si>
  <si>
    <t>日野春浄化センター</t>
  </si>
  <si>
    <t>大泉浄化センター</t>
  </si>
  <si>
    <t>武川浄化センター</t>
  </si>
  <si>
    <t>甲州市</t>
  </si>
  <si>
    <t>六郷浄化センター</t>
  </si>
  <si>
    <t>市川三郷町</t>
  </si>
  <si>
    <t>赤沢宿浄化センター</t>
  </si>
  <si>
    <t>早川町</t>
  </si>
  <si>
    <t>角打、丸滝浄化センター</t>
  </si>
  <si>
    <t>身延町</t>
  </si>
  <si>
    <t>身延浄化センター</t>
  </si>
  <si>
    <t>帯金、塩之沢浄化センター</t>
  </si>
  <si>
    <t>中富浄化センター</t>
  </si>
  <si>
    <t>下部浄化センター</t>
  </si>
  <si>
    <t>精進浄化センター</t>
  </si>
  <si>
    <t>富士河口湖町</t>
  </si>
  <si>
    <t>多摩清流苑</t>
  </si>
  <si>
    <t>小菅村</t>
  </si>
  <si>
    <t>丹波山浄化センター</t>
  </si>
  <si>
    <t>丹波山村</t>
  </si>
  <si>
    <t>豊田終末処理場</t>
  </si>
  <si>
    <t>長野県</t>
  </si>
  <si>
    <t>諏訪湖流域</t>
  </si>
  <si>
    <t>下流処理区終末処理場</t>
  </si>
  <si>
    <t>千曲川流域</t>
  </si>
  <si>
    <t>上流処理区終末処理場</t>
  </si>
  <si>
    <t>安曇野終末処理場</t>
  </si>
  <si>
    <t>犀川安曇野流域</t>
  </si>
  <si>
    <t>長野市</t>
  </si>
  <si>
    <t>戸隠高原浄化センター</t>
  </si>
  <si>
    <t>豊岡浄化センター</t>
  </si>
  <si>
    <t>鬼無里浄化センター</t>
  </si>
  <si>
    <t>信州新町浄化センター</t>
  </si>
  <si>
    <t>宮渕浄化センター</t>
  </si>
  <si>
    <t>松本市</t>
  </si>
  <si>
    <t>両島浄化センター</t>
  </si>
  <si>
    <t>波田浄化センター</t>
  </si>
  <si>
    <t>上高地浄化センター</t>
  </si>
  <si>
    <t>四賀浄化センター</t>
  </si>
  <si>
    <t>上田終末処理場</t>
  </si>
  <si>
    <t>上田市</t>
  </si>
  <si>
    <t>丸子浄化センター</t>
  </si>
  <si>
    <t>南部終末処理場</t>
  </si>
  <si>
    <t>菅平浄化センター</t>
  </si>
  <si>
    <t>西内浄化センター</t>
  </si>
  <si>
    <t>別所温泉終末処理場</t>
  </si>
  <si>
    <t>真田浄化センター</t>
  </si>
  <si>
    <t>松尾浄化管理センター</t>
  </si>
  <si>
    <t>飯田市</t>
  </si>
  <si>
    <t>川路浄化センター</t>
  </si>
  <si>
    <t>和田浄化センター</t>
  </si>
  <si>
    <t>竜丘浄化センター</t>
  </si>
  <si>
    <t>小諸浄化管理センター</t>
  </si>
  <si>
    <t>小諸市</t>
  </si>
  <si>
    <t>伊那浄水管理センター</t>
  </si>
  <si>
    <t>伊那市</t>
  </si>
  <si>
    <t>高遠浄化センター</t>
  </si>
  <si>
    <t>小出島浄化センター</t>
  </si>
  <si>
    <t>大萱浄化センター</t>
  </si>
  <si>
    <t>殿島浄化センター</t>
  </si>
  <si>
    <t>駒ヶ根浄化センター</t>
  </si>
  <si>
    <t>駒ヶ根市</t>
  </si>
  <si>
    <t>中野浄化管理センター</t>
  </si>
  <si>
    <t>中野市</t>
  </si>
  <si>
    <t>長嶺浄化管理センター</t>
  </si>
  <si>
    <t>高丘浄化管理センター</t>
  </si>
  <si>
    <t>上今井浄化管理センター</t>
  </si>
  <si>
    <t>大町浄水センター</t>
  </si>
  <si>
    <t>大町市</t>
  </si>
  <si>
    <t>飯山終末処理場</t>
  </si>
  <si>
    <t>飯山市</t>
  </si>
  <si>
    <t>木島終末処理場</t>
  </si>
  <si>
    <t>戸狩終末処理場</t>
  </si>
  <si>
    <t>斑尾終末処理場</t>
  </si>
  <si>
    <t>塩尻市浄化センター</t>
  </si>
  <si>
    <t>塩尻市</t>
  </si>
  <si>
    <t>楢川浄化センター</t>
  </si>
  <si>
    <t>佐久市下水道管理センター</t>
  </si>
  <si>
    <t>佐久市</t>
  </si>
  <si>
    <t>浅科浄化センター</t>
  </si>
  <si>
    <t>望月浄化センター</t>
  </si>
  <si>
    <t>春日浄化センター</t>
  </si>
  <si>
    <t>東御市</t>
  </si>
  <si>
    <t>川久保浄化センター</t>
  </si>
  <si>
    <t>明科浄化センター</t>
  </si>
  <si>
    <t>安曇野市</t>
  </si>
  <si>
    <t>川上浄化センター</t>
  </si>
  <si>
    <t>川上村</t>
  </si>
  <si>
    <t>海尻浄化センター</t>
  </si>
  <si>
    <t>南牧村</t>
  </si>
  <si>
    <t>野辺山浄化センター</t>
  </si>
  <si>
    <t>軽井沢浄化管理センター</t>
  </si>
  <si>
    <t>軽井沢町</t>
  </si>
  <si>
    <t>軽井沢西浄化センター</t>
  </si>
  <si>
    <t>御代田浄化管理センター</t>
  </si>
  <si>
    <t>御代田町</t>
  </si>
  <si>
    <t>立科浄化管理センター</t>
  </si>
  <si>
    <t>立科町</t>
  </si>
  <si>
    <t>青木村浄化センター</t>
  </si>
  <si>
    <t>青木村</t>
  </si>
  <si>
    <t>長門水処理センター</t>
  </si>
  <si>
    <t>長和町</t>
  </si>
  <si>
    <t>鷹山水処理センター</t>
  </si>
  <si>
    <t>富士見処理場</t>
  </si>
  <si>
    <t>富士見町</t>
  </si>
  <si>
    <t>境処理場</t>
  </si>
  <si>
    <t>辰野水処理センター</t>
  </si>
  <si>
    <t>辰野町</t>
  </si>
  <si>
    <t>小野水処理センター</t>
  </si>
  <si>
    <t>箕輪浄水苑</t>
  </si>
  <si>
    <t>箕輪町</t>
  </si>
  <si>
    <t>飯島浄化センター</t>
  </si>
  <si>
    <t>飯島町</t>
  </si>
  <si>
    <t>七久保浄化センター</t>
  </si>
  <si>
    <t>南箕輪浄化センター</t>
  </si>
  <si>
    <t>南箕輪村</t>
  </si>
  <si>
    <t>大草浄化センター</t>
  </si>
  <si>
    <t>中川村</t>
  </si>
  <si>
    <t>片桐浄化センター</t>
  </si>
  <si>
    <t>宮田アクアランド</t>
  </si>
  <si>
    <t>宮田村</t>
  </si>
  <si>
    <t>松川浄化センター</t>
  </si>
  <si>
    <t>松川町</t>
  </si>
  <si>
    <t>高森浄化センター</t>
  </si>
  <si>
    <t>高森町</t>
  </si>
  <si>
    <t>昼神浄化センター</t>
  </si>
  <si>
    <t>阿智村</t>
  </si>
  <si>
    <t>会地浄化センター</t>
  </si>
  <si>
    <t>樫淵クリーンセンター</t>
  </si>
  <si>
    <t>天龍村</t>
  </si>
  <si>
    <t>堰下浄化センター</t>
  </si>
  <si>
    <t>喬木村</t>
  </si>
  <si>
    <t>豊丘浄化センター</t>
  </si>
  <si>
    <t>豊丘村</t>
  </si>
  <si>
    <t>上松浄化センター</t>
  </si>
  <si>
    <t>上松町</t>
  </si>
  <si>
    <t>妻籠クリーンセンター</t>
  </si>
  <si>
    <t>南木曽町</t>
  </si>
  <si>
    <t>木祖浄化センター</t>
  </si>
  <si>
    <t>木祖村</t>
  </si>
  <si>
    <t>野尻浄化センター</t>
  </si>
  <si>
    <t>大桑村</t>
  </si>
  <si>
    <t>木曽福島浄化センター</t>
  </si>
  <si>
    <t>木曽町</t>
  </si>
  <si>
    <t>日義浄化センター</t>
  </si>
  <si>
    <t>麻績アクアセンター</t>
  </si>
  <si>
    <t>麻績村</t>
  </si>
  <si>
    <t>山形村</t>
  </si>
  <si>
    <t>ピュアラインあさひ</t>
  </si>
  <si>
    <t>朝日村</t>
  </si>
  <si>
    <t>高瀬浄水園</t>
  </si>
  <si>
    <t>松川浄水苑</t>
  </si>
  <si>
    <t>松川村</t>
  </si>
  <si>
    <t>白馬村浄化センター</t>
  </si>
  <si>
    <t>白馬村</t>
  </si>
  <si>
    <t>白馬乗鞍浄化センター</t>
  </si>
  <si>
    <t>小谷村</t>
  </si>
  <si>
    <t>山田温泉浄化センター</t>
  </si>
  <si>
    <t>高山村</t>
  </si>
  <si>
    <t>山ノ内町水質浄化センター</t>
  </si>
  <si>
    <t>山ノ内町</t>
  </si>
  <si>
    <t>木島平浄化センター</t>
  </si>
  <si>
    <t>木島平村</t>
  </si>
  <si>
    <t>野沢温泉終末処理場</t>
  </si>
  <si>
    <t>野沢温泉村</t>
  </si>
  <si>
    <t>信濃町</t>
  </si>
  <si>
    <t>柏原浄化センター</t>
  </si>
  <si>
    <t>高府浄化センター</t>
  </si>
  <si>
    <t>小川村</t>
  </si>
  <si>
    <t>夏和浄化センター</t>
  </si>
  <si>
    <t>クリーン飯綱</t>
  </si>
  <si>
    <t>飯綱町</t>
  </si>
  <si>
    <t>白樺湖浄化センター</t>
  </si>
  <si>
    <t>白樺湖下水道組合</t>
  </si>
  <si>
    <t>茂田井浄化センター</t>
  </si>
  <si>
    <t>川西保健衛生施設組合</t>
  </si>
  <si>
    <t>川西広域処理場</t>
  </si>
  <si>
    <t>南佐久浄化センター</t>
  </si>
  <si>
    <t>南佐環境衛生久組合</t>
  </si>
  <si>
    <t>汚泥集約センター</t>
  </si>
  <si>
    <t>木曽広域連合</t>
  </si>
  <si>
    <t>各務原浄化センター</t>
  </si>
  <si>
    <t>岐阜県</t>
  </si>
  <si>
    <t>木曽川右岸流域</t>
  </si>
  <si>
    <t>中部プラント</t>
  </si>
  <si>
    <t>岐阜市</t>
  </si>
  <si>
    <t>北部プラント</t>
  </si>
  <si>
    <t>南部プラント</t>
  </si>
  <si>
    <t>北西部プラント</t>
  </si>
  <si>
    <t>大垣市浄化センター</t>
  </si>
  <si>
    <t>大垣市</t>
  </si>
  <si>
    <t>大垣市墨俣浄化センター</t>
  </si>
  <si>
    <t>大垣市上石津北部浄化センター</t>
  </si>
  <si>
    <t>大垣市上石津中部浄化センター</t>
  </si>
  <si>
    <t>宮川終末処理場</t>
  </si>
  <si>
    <t>高山市</t>
  </si>
  <si>
    <t>高山市福地浄化センター</t>
  </si>
  <si>
    <t>高山市平湯浄化センター</t>
  </si>
  <si>
    <t>高山市新平湯浄化センター</t>
  </si>
  <si>
    <t>高山市宇津江浄化センター</t>
  </si>
  <si>
    <t>高山市久々野浄化センター</t>
  </si>
  <si>
    <t>高山市本郷浄化センター</t>
  </si>
  <si>
    <t>高山市荘川浄化センター</t>
  </si>
  <si>
    <t>高山市朝日浄化センター</t>
  </si>
  <si>
    <t>高山市国府浄化センター</t>
  </si>
  <si>
    <t>高山市栃尾浄化センター</t>
  </si>
  <si>
    <t>池田下水処理場</t>
  </si>
  <si>
    <t>多治見市</t>
  </si>
  <si>
    <t>市之倉下水処理場</t>
  </si>
  <si>
    <t>笠原下水処理場</t>
  </si>
  <si>
    <t>関市浄化センター</t>
  </si>
  <si>
    <t>関市</t>
  </si>
  <si>
    <t>田原下水処理場</t>
  </si>
  <si>
    <t>白金下水処理場</t>
  </si>
  <si>
    <t>広見下水処理場</t>
  </si>
  <si>
    <t>武芸川浄化センター</t>
  </si>
  <si>
    <t>洞戸浄化センター</t>
  </si>
  <si>
    <t>上之保浄化センター</t>
  </si>
  <si>
    <t>中津川市浄化管理センター</t>
  </si>
  <si>
    <t>中津川市</t>
  </si>
  <si>
    <t>坂本浄化センター</t>
  </si>
  <si>
    <t>付知町クリーンセンター</t>
  </si>
  <si>
    <t>蛭川浄化センター</t>
  </si>
  <si>
    <t>まごめ浄化センター</t>
  </si>
  <si>
    <t>坂下浄化センター</t>
  </si>
  <si>
    <t>落合浄化センター</t>
  </si>
  <si>
    <t>福岡クリーンセンター</t>
  </si>
  <si>
    <t>苗木浄化センター</t>
  </si>
  <si>
    <t>美濃市長良川右岸浄化センター</t>
  </si>
  <si>
    <t>美濃市</t>
  </si>
  <si>
    <t>美濃市長良川左岸浄化センター</t>
  </si>
  <si>
    <t>美濃市長瀬浄化センター</t>
  </si>
  <si>
    <t>瑞浪市浄化センター</t>
  </si>
  <si>
    <t>瑞浪市</t>
  </si>
  <si>
    <t>羽島市浄化センター</t>
  </si>
  <si>
    <t>羽島市</t>
  </si>
  <si>
    <t>恵那浄化センター</t>
  </si>
  <si>
    <t>恵那市</t>
  </si>
  <si>
    <t>岩村浄化センター</t>
  </si>
  <si>
    <t>アクアパーク恵那峡</t>
  </si>
  <si>
    <t>明智浄化センター</t>
  </si>
  <si>
    <t>上矢作浄化センター</t>
  </si>
  <si>
    <t>竹折浄化センター</t>
  </si>
  <si>
    <t>蜂屋川クリーンセンター</t>
  </si>
  <si>
    <t>美濃加茂市</t>
  </si>
  <si>
    <t>土岐市浄化センター</t>
  </si>
  <si>
    <t>土岐市</t>
  </si>
  <si>
    <t>久々利浄化センター</t>
  </si>
  <si>
    <t>可児市</t>
  </si>
  <si>
    <t>高富浄化センター</t>
  </si>
  <si>
    <t>山県市</t>
  </si>
  <si>
    <t>アクアパークすなみ</t>
  </si>
  <si>
    <t>瑞穂市</t>
  </si>
  <si>
    <t>古川浄化センター</t>
  </si>
  <si>
    <t>飛騨市</t>
  </si>
  <si>
    <t>神岡浄化センター</t>
  </si>
  <si>
    <t>山田川浄化センター</t>
  </si>
  <si>
    <t>五ヶ村浄化センター</t>
  </si>
  <si>
    <t>根尾中央浄化センター</t>
  </si>
  <si>
    <t>本巣市</t>
  </si>
  <si>
    <t>本巣浄化センター</t>
  </si>
  <si>
    <t>郡上八幡都市環境センター</t>
  </si>
  <si>
    <t>郡上市</t>
  </si>
  <si>
    <t>ひるがの浄化センター</t>
  </si>
  <si>
    <t>大和中央浄化センター</t>
  </si>
  <si>
    <t>和良中央浄化センター</t>
  </si>
  <si>
    <t>高鷲浄化センター</t>
  </si>
  <si>
    <t>白鳥長良川浄化センター</t>
  </si>
  <si>
    <t>美並中央クリーンセンター</t>
  </si>
  <si>
    <t>西洞浄化センター</t>
  </si>
  <si>
    <t>幸田浄化センター</t>
  </si>
  <si>
    <t>下呂市</t>
  </si>
  <si>
    <t>湯之島浄化センター</t>
  </si>
  <si>
    <t>下呂南部浄化センター</t>
  </si>
  <si>
    <t>上呂水処理センター</t>
  </si>
  <si>
    <t>竹原浄化センター</t>
  </si>
  <si>
    <t>小坂浄化センター</t>
  </si>
  <si>
    <t>萩原水処理センター</t>
  </si>
  <si>
    <t>海津市</t>
  </si>
  <si>
    <t>中南部浄化センター</t>
  </si>
  <si>
    <t>海津浄化センター</t>
  </si>
  <si>
    <t>三郷浄化センター</t>
  </si>
  <si>
    <t>今尾浄化センター</t>
  </si>
  <si>
    <t>養老町</t>
  </si>
  <si>
    <t>垂井町浄化センター</t>
  </si>
  <si>
    <t>垂井町</t>
  </si>
  <si>
    <t>関ヶ原浄化センター</t>
  </si>
  <si>
    <t>関ケ原町</t>
  </si>
  <si>
    <t>神戸浄化センター</t>
  </si>
  <si>
    <t>神戸町</t>
  </si>
  <si>
    <t>輪之内浄化センター</t>
  </si>
  <si>
    <t>輪之内町</t>
  </si>
  <si>
    <t>安八浄化センター</t>
  </si>
  <si>
    <t>安八町</t>
  </si>
  <si>
    <t>脛永浄化センター</t>
  </si>
  <si>
    <t>揖斐川町</t>
  </si>
  <si>
    <t>池田浄化センター</t>
  </si>
  <si>
    <t>北方町ふれあい水センター</t>
  </si>
  <si>
    <t>北方町</t>
  </si>
  <si>
    <t>富加町浄化センター</t>
  </si>
  <si>
    <t>富加町</t>
  </si>
  <si>
    <t>白川クリーンセンター</t>
  </si>
  <si>
    <t>白川村</t>
  </si>
  <si>
    <t>平瀬クリーンセンター</t>
  </si>
  <si>
    <t>西遠浄化センター</t>
  </si>
  <si>
    <t>静岡県</t>
  </si>
  <si>
    <t>西遠流域</t>
  </si>
  <si>
    <t>狩野川東部浄化センター</t>
  </si>
  <si>
    <t>狩野川流域</t>
  </si>
  <si>
    <t>狩野川西部浄化センター</t>
  </si>
  <si>
    <t>磐南浄化センター</t>
  </si>
  <si>
    <t>天竜川左岸流域</t>
  </si>
  <si>
    <t>静岡市</t>
  </si>
  <si>
    <t>清水南部浄化センター</t>
  </si>
  <si>
    <t>城北浄化センター</t>
  </si>
  <si>
    <t>清水北部浄化センター</t>
  </si>
  <si>
    <t>長田浄化センター</t>
  </si>
  <si>
    <t>静清浄化センター</t>
  </si>
  <si>
    <t>浜松市</t>
  </si>
  <si>
    <t>舘山寺浄化センター</t>
  </si>
  <si>
    <t>井伊谷浄化センター</t>
  </si>
  <si>
    <t>細江浄化センター</t>
  </si>
  <si>
    <t>三ヶ日浄化センター</t>
  </si>
  <si>
    <t>湖東浄化センター</t>
  </si>
  <si>
    <t>浦川浄化センター</t>
  </si>
  <si>
    <t>気田浄化センター</t>
  </si>
  <si>
    <t>佐久間浄化センター</t>
  </si>
  <si>
    <t>城西浄化センター</t>
  </si>
  <si>
    <t>中部浄化プラント</t>
  </si>
  <si>
    <t>沼津市</t>
  </si>
  <si>
    <t>重須浄化センター</t>
  </si>
  <si>
    <t>久連浄化センター</t>
  </si>
  <si>
    <t>戸田浄化センター</t>
  </si>
  <si>
    <t>熱海市浄水管理センター</t>
  </si>
  <si>
    <t>熱海市</t>
  </si>
  <si>
    <t>三島終末処理場</t>
  </si>
  <si>
    <t>三島市</t>
  </si>
  <si>
    <t>星山浄化センター</t>
  </si>
  <si>
    <t>富士宮市</t>
  </si>
  <si>
    <t>湯川終末処理場</t>
  </si>
  <si>
    <t>伊東市</t>
  </si>
  <si>
    <t>かわせみ浄化センター</t>
  </si>
  <si>
    <t>島田浄化センター</t>
  </si>
  <si>
    <t>島田市</t>
  </si>
  <si>
    <t>西部浄化センター</t>
  </si>
  <si>
    <t>富士市</t>
  </si>
  <si>
    <t>豊岡クリーンセンター</t>
  </si>
  <si>
    <t>磐田市</t>
  </si>
  <si>
    <t>汐入下水処理場</t>
  </si>
  <si>
    <t>焼津市</t>
  </si>
  <si>
    <t>掛川浄化センター</t>
  </si>
  <si>
    <t>掛川市</t>
  </si>
  <si>
    <t>大東浄化センター</t>
  </si>
  <si>
    <t>大須賀浄化センター</t>
  </si>
  <si>
    <t>藤枝市浄化センター</t>
  </si>
  <si>
    <t>藤枝市</t>
  </si>
  <si>
    <t>御殿場浄化センター</t>
  </si>
  <si>
    <t>御殿場市</t>
  </si>
  <si>
    <t>袋井浄化センター</t>
  </si>
  <si>
    <t>袋井市</t>
  </si>
  <si>
    <t>アクアパークあさば</t>
  </si>
  <si>
    <t>下田浄化センター</t>
  </si>
  <si>
    <t>下田市</t>
  </si>
  <si>
    <t>湖西浄化センター</t>
  </si>
  <si>
    <t>湖西市</t>
  </si>
  <si>
    <t>新居浄化センター</t>
  </si>
  <si>
    <t>土肥浄化センター</t>
  </si>
  <si>
    <t>伊豆市</t>
  </si>
  <si>
    <t>湯ヶ島クリーンセンター</t>
  </si>
  <si>
    <t>白岩浄化センター</t>
  </si>
  <si>
    <t>池新田浄化センター</t>
  </si>
  <si>
    <t>御前崎市</t>
  </si>
  <si>
    <t>菊川浄化センター</t>
  </si>
  <si>
    <t>菊川市</t>
  </si>
  <si>
    <t>南伊豆町クリーンセンター</t>
  </si>
  <si>
    <t>南伊豆町</t>
  </si>
  <si>
    <t>須走浄化センター</t>
  </si>
  <si>
    <t>小山町</t>
  </si>
  <si>
    <t>吉田浄化センター</t>
  </si>
  <si>
    <t>吉田町</t>
  </si>
  <si>
    <t>森町浄化センター</t>
  </si>
  <si>
    <t>矢作川浄化センター</t>
  </si>
  <si>
    <t>愛知県</t>
  </si>
  <si>
    <t>矢作川・境川流域</t>
  </si>
  <si>
    <t>境川浄化センター</t>
  </si>
  <si>
    <t>衣浦西部浄化センター</t>
  </si>
  <si>
    <t>衣浦東部浄化センター</t>
  </si>
  <si>
    <t>豊川浄化センター</t>
  </si>
  <si>
    <t>豊川流域</t>
  </si>
  <si>
    <t>五条川左岸浄化センター</t>
  </si>
  <si>
    <t>五条川左岸流域</t>
  </si>
  <si>
    <t>日光川上流浄化センター</t>
  </si>
  <si>
    <t>日光川上流流域</t>
  </si>
  <si>
    <t>五条川右岸浄化センター</t>
  </si>
  <si>
    <t>五条川右岸流域</t>
  </si>
  <si>
    <t>新川東部浄化センター</t>
  </si>
  <si>
    <t>新川流域</t>
  </si>
  <si>
    <t>新川西部浄化センター</t>
  </si>
  <si>
    <t>日光川下流浄化センター</t>
  </si>
  <si>
    <t>日光川下流流域</t>
  </si>
  <si>
    <t>堀留水処理センター</t>
  </si>
  <si>
    <t>名古屋市</t>
  </si>
  <si>
    <t>熱田水処理センター</t>
  </si>
  <si>
    <t>露橋水処理センター</t>
  </si>
  <si>
    <t>伝馬町水処理センター</t>
  </si>
  <si>
    <t>西山水処理センター</t>
  </si>
  <si>
    <t>山崎水処理センター</t>
  </si>
  <si>
    <t>岩塚水処理センター</t>
  </si>
  <si>
    <t>千年水処理センター</t>
  </si>
  <si>
    <t>名城水処理センター</t>
  </si>
  <si>
    <t>鳴海水処理センター</t>
  </si>
  <si>
    <t>柴田水処理センター</t>
  </si>
  <si>
    <t>打出水処理センター</t>
  </si>
  <si>
    <t>宝神水処理センター</t>
  </si>
  <si>
    <t>守山水処理センター</t>
  </si>
  <si>
    <t>植田水処理センター</t>
  </si>
  <si>
    <t>空見スラッジリサイクルセンター</t>
  </si>
  <si>
    <t>野田処理場</t>
  </si>
  <si>
    <t>豊橋市</t>
  </si>
  <si>
    <t>中島処理場</t>
  </si>
  <si>
    <t>富士見台処理場</t>
  </si>
  <si>
    <t>高根処理場</t>
  </si>
  <si>
    <t>豊南処理場</t>
  </si>
  <si>
    <t>五並処理場</t>
  </si>
  <si>
    <t>一宮市</t>
  </si>
  <si>
    <t>瀬戸市</t>
  </si>
  <si>
    <t>水野浄化センター</t>
  </si>
  <si>
    <t>高蔵寺浄化センター</t>
  </si>
  <si>
    <t>春日井市</t>
  </si>
  <si>
    <t>勝西浄化センター</t>
  </si>
  <si>
    <t>津島市下水終末処理場</t>
  </si>
  <si>
    <t>津島市</t>
  </si>
  <si>
    <t>鞍ヶ池浄化センター</t>
  </si>
  <si>
    <t>豊田市</t>
  </si>
  <si>
    <t>蒲郡市下水道浄化センター</t>
  </si>
  <si>
    <t>蒲郡市</t>
  </si>
  <si>
    <t>常滑浄化センター</t>
  </si>
  <si>
    <t>常滑市</t>
  </si>
  <si>
    <t>東海市浄化センター</t>
  </si>
  <si>
    <t>東海市</t>
  </si>
  <si>
    <t>知多市</t>
  </si>
  <si>
    <t>尾張旭市</t>
  </si>
  <si>
    <t>日進市</t>
  </si>
  <si>
    <t>田原浄化センター</t>
  </si>
  <si>
    <t>田原市</t>
  </si>
  <si>
    <t>赤羽根浄化センター</t>
  </si>
  <si>
    <t>渥美浄化センター</t>
  </si>
  <si>
    <t>長久手浄化センター</t>
  </si>
  <si>
    <t>長久手市</t>
  </si>
  <si>
    <t>東栄浄化センター</t>
  </si>
  <si>
    <t>東栄町</t>
  </si>
  <si>
    <t>三重県</t>
  </si>
  <si>
    <t>北勢沿岸流域</t>
  </si>
  <si>
    <t>雲出川左岸浄化センター</t>
  </si>
  <si>
    <t>中勢沿岸流域</t>
  </si>
  <si>
    <t>松阪浄化センター</t>
  </si>
  <si>
    <t>宮川浄化センター</t>
  </si>
  <si>
    <t>宮川流域</t>
  </si>
  <si>
    <t>津市中央浄化センター</t>
  </si>
  <si>
    <t>津市</t>
  </si>
  <si>
    <t>津市椋本浄化センター</t>
  </si>
  <si>
    <t>津市千里ヶ丘浄化センター</t>
  </si>
  <si>
    <t>津市浜田浄化センター</t>
  </si>
  <si>
    <t>津市雲林院浄化センター</t>
  </si>
  <si>
    <t>津市高宮浄化センター</t>
  </si>
  <si>
    <t>日永浄化センター</t>
  </si>
  <si>
    <t>四日市市</t>
  </si>
  <si>
    <t>茶屋クリーンセンター</t>
  </si>
  <si>
    <t>伊勢市</t>
  </si>
  <si>
    <t>五十鈴川中村浄化センター</t>
  </si>
  <si>
    <t>長島浄化センター</t>
  </si>
  <si>
    <t>桑名市</t>
  </si>
  <si>
    <t>名張市</t>
  </si>
  <si>
    <t>相差浄化センター</t>
  </si>
  <si>
    <t>鳥羽市</t>
  </si>
  <si>
    <t>坂崎浄化センター</t>
  </si>
  <si>
    <t>志摩市</t>
  </si>
  <si>
    <t>的矢浄化センター</t>
  </si>
  <si>
    <t>神明浄化センター</t>
  </si>
  <si>
    <t>船越浄化センター</t>
  </si>
  <si>
    <t>迫塩桧浄化センター</t>
  </si>
  <si>
    <t>上野新都市浄化センター</t>
  </si>
  <si>
    <t>伊賀市</t>
  </si>
  <si>
    <t>柘植浄化センター</t>
  </si>
  <si>
    <t>島ヶ原浄化センター</t>
  </si>
  <si>
    <t>せせらぎ浄化センター</t>
  </si>
  <si>
    <t>希望ヶ丘浄化センター</t>
  </si>
  <si>
    <t>東部地区クリーンセンター</t>
  </si>
  <si>
    <t>木曽岬町</t>
  </si>
  <si>
    <t>明和浄化センター</t>
  </si>
  <si>
    <t>クリーンピア宮川</t>
  </si>
  <si>
    <t>大台町</t>
  </si>
  <si>
    <t>中津浜浦浄化センター</t>
  </si>
  <si>
    <t>南伊勢町</t>
  </si>
  <si>
    <t>五ヶ所・切原・飯満浄化センター</t>
  </si>
  <si>
    <t>阿田和クリーンセンター</t>
  </si>
  <si>
    <t>御浜町</t>
  </si>
  <si>
    <t>湖南中部浄化センター</t>
  </si>
  <si>
    <t>滋賀県</t>
  </si>
  <si>
    <t>琵琶湖流域</t>
  </si>
  <si>
    <t>東北部浄化センター</t>
  </si>
  <si>
    <t>高島浄化センター</t>
  </si>
  <si>
    <t>大津終末処理場</t>
  </si>
  <si>
    <t>大津市</t>
  </si>
  <si>
    <t>沖島浄化センター</t>
  </si>
  <si>
    <t>近江八幡市</t>
  </si>
  <si>
    <t>甲賀市土山オーデュブール</t>
  </si>
  <si>
    <t>甲賀市</t>
  </si>
  <si>
    <t>甲賀市信楽水再生センター</t>
  </si>
  <si>
    <t>朽木浄化センター</t>
  </si>
  <si>
    <t>高島市</t>
  </si>
  <si>
    <t>洛西浄化センター</t>
  </si>
  <si>
    <t>京都府</t>
  </si>
  <si>
    <t>桂川右岸流域</t>
  </si>
  <si>
    <t>洛南浄化センター</t>
  </si>
  <si>
    <t>木津川流域</t>
  </si>
  <si>
    <t>木津川上流浄化センター</t>
  </si>
  <si>
    <t>木津川上流流域</t>
  </si>
  <si>
    <t>宮津湾浄化センター</t>
  </si>
  <si>
    <t>宮津湾流域</t>
  </si>
  <si>
    <t>南丹浄化センター</t>
  </si>
  <si>
    <t>桂川中流流域</t>
  </si>
  <si>
    <t>鳥羽水環境保全センター吉祥院支所</t>
  </si>
  <si>
    <t>京都市</t>
  </si>
  <si>
    <t>鳥羽水環境保全センター</t>
  </si>
  <si>
    <t>伏見水環境保全センター</t>
  </si>
  <si>
    <t>石田水環境保全センター</t>
  </si>
  <si>
    <t>京北浄化センター</t>
  </si>
  <si>
    <t>福知山終末処理場</t>
  </si>
  <si>
    <t>福知山市</t>
  </si>
  <si>
    <t>三和浄化センター</t>
  </si>
  <si>
    <t>大江中部浄化センター</t>
  </si>
  <si>
    <t>東浄化センター</t>
  </si>
  <si>
    <t>舞鶴市</t>
  </si>
  <si>
    <t>野原浄化センター</t>
  </si>
  <si>
    <t>丸山浄化センター</t>
  </si>
  <si>
    <t>神崎浄化センター</t>
  </si>
  <si>
    <t>綾部浄化センター</t>
  </si>
  <si>
    <t>綾部市</t>
  </si>
  <si>
    <t>綾部第二浄化センター</t>
  </si>
  <si>
    <t>東宇治浄化センター</t>
  </si>
  <si>
    <t>宇治市</t>
  </si>
  <si>
    <t>亀岡市年谷浄化センター</t>
  </si>
  <si>
    <t>亀岡市</t>
  </si>
  <si>
    <t>保津浄化センター</t>
  </si>
  <si>
    <t>峰山大宮浄化センター</t>
  </si>
  <si>
    <t>京丹後市</t>
  </si>
  <si>
    <t>網野浄化センター</t>
  </si>
  <si>
    <t>久美浜浄化センター</t>
  </si>
  <si>
    <t>橘浄化センター</t>
  </si>
  <si>
    <t>丹後浄化センター</t>
  </si>
  <si>
    <t>西本梅処理場</t>
  </si>
  <si>
    <t>南丹市</t>
  </si>
  <si>
    <t>胡麻処理場</t>
  </si>
  <si>
    <t>西部処理場</t>
  </si>
  <si>
    <t>殿田処理場</t>
  </si>
  <si>
    <t>川東処理場</t>
  </si>
  <si>
    <t>加茂浄化センター</t>
  </si>
  <si>
    <t>木津川市</t>
  </si>
  <si>
    <t>宇治田原浄化センター</t>
  </si>
  <si>
    <t>宇治田原町</t>
  </si>
  <si>
    <t>和束中央浄化センター</t>
  </si>
  <si>
    <t>和束町</t>
  </si>
  <si>
    <t>上豊田浄化センター</t>
  </si>
  <si>
    <t>京丹波町</t>
  </si>
  <si>
    <t>水戸浄化センター</t>
  </si>
  <si>
    <t>瑞穂浄化センター</t>
  </si>
  <si>
    <t>下山浄化センター</t>
  </si>
  <si>
    <t>鴻池水みらいセンター</t>
  </si>
  <si>
    <t>大阪府</t>
  </si>
  <si>
    <t>寝屋川流域</t>
  </si>
  <si>
    <t>川俣水みらいセンター</t>
  </si>
  <si>
    <t>なわて水みらいセンター</t>
  </si>
  <si>
    <t>竜華水みらいセンター</t>
  </si>
  <si>
    <t>中央水みらいセンター</t>
  </si>
  <si>
    <t>安威川流域</t>
  </si>
  <si>
    <t>渚水みらいセンター</t>
  </si>
  <si>
    <t>淀川左岸流域</t>
  </si>
  <si>
    <t>高槻水みらいセンター</t>
  </si>
  <si>
    <t>淀川右岸流域</t>
  </si>
  <si>
    <t>原田処理場</t>
  </si>
  <si>
    <t>猪名川流域</t>
  </si>
  <si>
    <t>狭山水みらいセンター</t>
  </si>
  <si>
    <t>大和川下流流域</t>
  </si>
  <si>
    <t>今池水みらいセンター</t>
  </si>
  <si>
    <t>大井水みらいセンター</t>
  </si>
  <si>
    <t>北部水みらいセンター</t>
  </si>
  <si>
    <t>南大阪湾岸流域</t>
  </si>
  <si>
    <t>中部水みらいセンター</t>
  </si>
  <si>
    <t>南部水みらいセンター</t>
  </si>
  <si>
    <t>大阪南下水汚泥広域処理場</t>
  </si>
  <si>
    <t>津守下水処理場</t>
  </si>
  <si>
    <t>大阪市</t>
  </si>
  <si>
    <t>海老江下水処理場</t>
  </si>
  <si>
    <t>中浜下水処理場</t>
  </si>
  <si>
    <t>市岡下水処理場</t>
  </si>
  <si>
    <t>千島下水処理場</t>
  </si>
  <si>
    <t>住之江下水処理場</t>
  </si>
  <si>
    <t>今福下水処理場</t>
  </si>
  <si>
    <t>放出下水処理場</t>
  </si>
  <si>
    <t>大野下水処理場</t>
  </si>
  <si>
    <t>此花下水処理場</t>
  </si>
  <si>
    <t>十八条下水処理場</t>
  </si>
  <si>
    <t>平野下水処理場</t>
  </si>
  <si>
    <t>舞洲スラッジセンター</t>
  </si>
  <si>
    <t>三宝下水処理場</t>
  </si>
  <si>
    <t>堺市</t>
  </si>
  <si>
    <t>泉北下水処理場</t>
  </si>
  <si>
    <t>石津下水処理場</t>
  </si>
  <si>
    <t>磯ノ上下水処理場</t>
  </si>
  <si>
    <t>岸和田市</t>
  </si>
  <si>
    <t>牛滝浄化センター</t>
  </si>
  <si>
    <t>庄内下水処理場</t>
  </si>
  <si>
    <t>豊中市</t>
  </si>
  <si>
    <t>池田市下水処理場</t>
  </si>
  <si>
    <t>池田市</t>
  </si>
  <si>
    <t>正雀下水処理場</t>
  </si>
  <si>
    <t>吹田市</t>
  </si>
  <si>
    <t>川面下水処理場</t>
  </si>
  <si>
    <t>南吹田下水処理場</t>
  </si>
  <si>
    <t>守口処理場</t>
  </si>
  <si>
    <t>守口市</t>
  </si>
  <si>
    <t>滝畑浄化センター</t>
  </si>
  <si>
    <t>河内長野市</t>
  </si>
  <si>
    <t>田原処理場</t>
  </si>
  <si>
    <t>四條畷市</t>
  </si>
  <si>
    <t>能勢浄化センター</t>
  </si>
  <si>
    <t>能勢町</t>
  </si>
  <si>
    <t>高石処理場</t>
  </si>
  <si>
    <t>泉北環境整備施設組合</t>
  </si>
  <si>
    <t>武庫川上流浄化センター</t>
  </si>
  <si>
    <t>兵庫県</t>
  </si>
  <si>
    <t>武庫川流域</t>
  </si>
  <si>
    <t>武庫川下流浄化センター</t>
  </si>
  <si>
    <t>兵庫東流域下水汚泥広域処理場</t>
  </si>
  <si>
    <t>加古川上流浄化センター</t>
  </si>
  <si>
    <t>加古川流域</t>
  </si>
  <si>
    <t>加古川下流浄化センター</t>
  </si>
  <si>
    <t>揖保川浄化センター</t>
  </si>
  <si>
    <t>揖保川流域</t>
  </si>
  <si>
    <t>兵庫西流域下水汚泥広域処理場</t>
  </si>
  <si>
    <t>東灘処理場</t>
  </si>
  <si>
    <t>神戸市</t>
  </si>
  <si>
    <t>ポートアイランド処理場</t>
  </si>
  <si>
    <t>鈴蘭台処理場</t>
  </si>
  <si>
    <t>垂水処理場</t>
  </si>
  <si>
    <t>玉津処理場</t>
  </si>
  <si>
    <t>中部終末処理場</t>
  </si>
  <si>
    <t>姫路市</t>
  </si>
  <si>
    <t>大塩終末処理場</t>
  </si>
  <si>
    <t>清水苑</t>
  </si>
  <si>
    <t>城山浄化センター</t>
  </si>
  <si>
    <t>家島浄化センター</t>
  </si>
  <si>
    <t>尼崎市</t>
  </si>
  <si>
    <t>船上浄化センター</t>
  </si>
  <si>
    <t>明石市</t>
  </si>
  <si>
    <t>二見浄化センター</t>
  </si>
  <si>
    <t>朝霧浄化センター</t>
  </si>
  <si>
    <t>西宮処理場枝川浄化センター</t>
  </si>
  <si>
    <t>西宮市</t>
  </si>
  <si>
    <t>西宮処理場鳴尾浜浄化センター</t>
  </si>
  <si>
    <t>西宮処理場甲子園浜浄化センター</t>
  </si>
  <si>
    <t>洲本環境センター</t>
  </si>
  <si>
    <t>洲本市</t>
  </si>
  <si>
    <t>五色浄化センター</t>
  </si>
  <si>
    <t>芦屋下水処理場</t>
  </si>
  <si>
    <t>芦屋市</t>
  </si>
  <si>
    <t>南芦屋浜下水処理場</t>
  </si>
  <si>
    <t>相生終末処理場</t>
  </si>
  <si>
    <t>相生市</t>
  </si>
  <si>
    <t>豊岡市浄化センター</t>
  </si>
  <si>
    <t>豊岡市</t>
  </si>
  <si>
    <t>日高中央浄化センター</t>
  </si>
  <si>
    <t>城崎浄化センター</t>
  </si>
  <si>
    <t>清滝浄化センター</t>
  </si>
  <si>
    <t>竹野浄化センター</t>
  </si>
  <si>
    <t>出石浄化センター</t>
  </si>
  <si>
    <t>但東北浄化センター</t>
  </si>
  <si>
    <t>但東西浄化センター</t>
  </si>
  <si>
    <t>港浄化センター</t>
  </si>
  <si>
    <t>赤穂下水管理センター</t>
  </si>
  <si>
    <t>赤穂市</t>
  </si>
  <si>
    <t>福浦下水処理場</t>
  </si>
  <si>
    <t>はりま台下水処理場</t>
  </si>
  <si>
    <t>古池下水処理場</t>
  </si>
  <si>
    <t>大泊下水処理場</t>
  </si>
  <si>
    <t>小島下水処理場</t>
  </si>
  <si>
    <t>黒田庄浄化センター</t>
  </si>
  <si>
    <t>西脇市</t>
  </si>
  <si>
    <t>吉川浄化センター</t>
  </si>
  <si>
    <t>三木市</t>
  </si>
  <si>
    <t>高砂浄化センター</t>
  </si>
  <si>
    <t>高砂市</t>
  </si>
  <si>
    <t>伊保浄化センター</t>
  </si>
  <si>
    <t>篠山環境衛生センター</t>
  </si>
  <si>
    <t>篠山市</t>
  </si>
  <si>
    <t>住吉浄化センター</t>
  </si>
  <si>
    <t>西紀中央浄化センター</t>
  </si>
  <si>
    <t>西紀北浄化センター</t>
  </si>
  <si>
    <t>小野原浄化センター</t>
  </si>
  <si>
    <t>立杭浄化センター</t>
  </si>
  <si>
    <t>福住浄化センター</t>
  </si>
  <si>
    <t>大山浄化センター</t>
  </si>
  <si>
    <t>日置浄化センター</t>
  </si>
  <si>
    <t>八鹿浄化センター</t>
  </si>
  <si>
    <t>養父市</t>
  </si>
  <si>
    <t>ハチ高原浄化センター</t>
  </si>
  <si>
    <t>大屋浄化センター</t>
  </si>
  <si>
    <t>関宮中部浄化センター</t>
  </si>
  <si>
    <t>養父中央浄化センター</t>
  </si>
  <si>
    <t>口大屋浄化センター</t>
  </si>
  <si>
    <t>高柳浄化センター</t>
  </si>
  <si>
    <t>別宮浄化センター</t>
  </si>
  <si>
    <t>熊次浄化センター</t>
  </si>
  <si>
    <t>氷上中央浄化センター</t>
  </si>
  <si>
    <t>丹波市</t>
  </si>
  <si>
    <t>氷上東浄化センター</t>
  </si>
  <si>
    <t>氷上南浄化センター</t>
  </si>
  <si>
    <t>谷川浄化センター</t>
  </si>
  <si>
    <t>竹田浄化センター</t>
  </si>
  <si>
    <t>黒井浄化センター</t>
  </si>
  <si>
    <t>吉見浄化センター</t>
  </si>
  <si>
    <t>小川浄化センター</t>
  </si>
  <si>
    <t>氷上北浄化センター</t>
  </si>
  <si>
    <t>阿万浄化センター</t>
  </si>
  <si>
    <t>南あわじ市</t>
  </si>
  <si>
    <t>市・榎列浄化センター</t>
  </si>
  <si>
    <t>八木・榎列浄化センター</t>
  </si>
  <si>
    <t>神代浄化センター</t>
  </si>
  <si>
    <t>広田浄化センター</t>
  </si>
  <si>
    <t>津井浄化センター</t>
  </si>
  <si>
    <t>賀集浄化センター</t>
  </si>
  <si>
    <t>福良浄化センター</t>
  </si>
  <si>
    <t>松帆・湊浄化ｾﾝﾀｰ</t>
  </si>
  <si>
    <t>和田山浄化センター</t>
  </si>
  <si>
    <t>朝来市</t>
  </si>
  <si>
    <t>東河浄化センター</t>
  </si>
  <si>
    <t>生野浄化センター</t>
  </si>
  <si>
    <t>朝来浄化センター</t>
  </si>
  <si>
    <t>糸井浄化センター</t>
  </si>
  <si>
    <t>淡路・東浦浄化センター</t>
  </si>
  <si>
    <t>淡路市</t>
  </si>
  <si>
    <t>津名浄化センター</t>
  </si>
  <si>
    <t>北淡浄化センター</t>
  </si>
  <si>
    <t>一宮浄化センター</t>
  </si>
  <si>
    <t>戸倉浄化センター</t>
  </si>
  <si>
    <t>宍粟市</t>
  </si>
  <si>
    <t>原浄化センター</t>
  </si>
  <si>
    <t>波賀中央浄化センター</t>
  </si>
  <si>
    <t>染河内浄化センター</t>
  </si>
  <si>
    <t>道谷浄化センター</t>
  </si>
  <si>
    <t>鹿伏浄化センター</t>
  </si>
  <si>
    <t>千種中央浄化センター</t>
  </si>
  <si>
    <t>ちくさ高原浄化センター</t>
  </si>
  <si>
    <t>せせらぎ東条</t>
  </si>
  <si>
    <t>加東市</t>
  </si>
  <si>
    <t>龍野西浄化センター</t>
  </si>
  <si>
    <t>たつの市</t>
  </si>
  <si>
    <t>室津浄化センター</t>
  </si>
  <si>
    <t>中浄化センター</t>
  </si>
  <si>
    <t>多可町</t>
  </si>
  <si>
    <t>貴船浄化センター</t>
  </si>
  <si>
    <t>市川町</t>
  </si>
  <si>
    <t>福崎浄化センター</t>
  </si>
  <si>
    <t>福崎町</t>
  </si>
  <si>
    <t>粟賀南部浄化センター</t>
  </si>
  <si>
    <t>神河町</t>
  </si>
  <si>
    <t>大河内浄化センター</t>
  </si>
  <si>
    <t>上郡浄化センター</t>
  </si>
  <si>
    <t>上郡町</t>
  </si>
  <si>
    <t>久崎浄化センター</t>
  </si>
  <si>
    <t>佐用町</t>
  </si>
  <si>
    <t>三日月浄化センター</t>
  </si>
  <si>
    <t>南光浄化センター</t>
  </si>
  <si>
    <t>佐用浄化センター</t>
  </si>
  <si>
    <t>上月浄化センター</t>
  </si>
  <si>
    <t>香住浄化センター</t>
  </si>
  <si>
    <t>香美町</t>
  </si>
  <si>
    <t>大笹浄化センター</t>
  </si>
  <si>
    <t>佐津浄化センター</t>
  </si>
  <si>
    <t>村岡浄化センター</t>
  </si>
  <si>
    <t>射添浄化センター</t>
  </si>
  <si>
    <t>柴山浄化センター</t>
  </si>
  <si>
    <t>兎塚浄化センター</t>
  </si>
  <si>
    <t>小代北浄化センター</t>
  </si>
  <si>
    <t>浜坂浄化センター</t>
  </si>
  <si>
    <t>新温泉町</t>
  </si>
  <si>
    <t>居組浄化センター</t>
  </si>
  <si>
    <t>諸寄浄化センター</t>
  </si>
  <si>
    <t>温泉中央浄化センター</t>
  </si>
  <si>
    <t>播磨高原浄化センター</t>
  </si>
  <si>
    <t>播磨高原広域事務組合</t>
  </si>
  <si>
    <t>浄化センター</t>
  </si>
  <si>
    <t>奈良県</t>
  </si>
  <si>
    <t>大和川上流流域</t>
  </si>
  <si>
    <t>第二浄化センター</t>
  </si>
  <si>
    <t>宇陀川浄化センター</t>
  </si>
  <si>
    <t>宇陀川流域</t>
  </si>
  <si>
    <t>吉野川浄化センター</t>
  </si>
  <si>
    <t>吉野川流域</t>
  </si>
  <si>
    <t>青山清水園</t>
  </si>
  <si>
    <t>奈良市</t>
  </si>
  <si>
    <t>平城浄化センター</t>
  </si>
  <si>
    <t>佐保台浄化センター</t>
  </si>
  <si>
    <t>月ヶ瀬地区浄化センター</t>
  </si>
  <si>
    <t>生駒市</t>
  </si>
  <si>
    <t>竜田川浄化センター</t>
  </si>
  <si>
    <t>上津処理場</t>
  </si>
  <si>
    <t>山添村</t>
  </si>
  <si>
    <t>洞川浄水センター</t>
  </si>
  <si>
    <t>天川村</t>
  </si>
  <si>
    <t>伊都浄化センター</t>
  </si>
  <si>
    <t>和歌山県</t>
  </si>
  <si>
    <t>紀の川流域</t>
  </si>
  <si>
    <t>那賀浄化センター</t>
  </si>
  <si>
    <t>紀の川中流流域</t>
  </si>
  <si>
    <t>和歌川終末処理場</t>
  </si>
  <si>
    <t>和歌山市</t>
  </si>
  <si>
    <t>中央終末処理場</t>
  </si>
  <si>
    <t>北部終末処理場</t>
  </si>
  <si>
    <t>塩屋浄化センター</t>
  </si>
  <si>
    <t>御坊市</t>
  </si>
  <si>
    <t>川湯クリーンセンター</t>
  </si>
  <si>
    <t>田辺市</t>
  </si>
  <si>
    <t>龍神温泉浄化センター</t>
  </si>
  <si>
    <t>紀の川市特定環境保全公共下水道処理場</t>
  </si>
  <si>
    <t>紀の川市</t>
  </si>
  <si>
    <t>高野山下水処理場</t>
  </si>
  <si>
    <t>高野町</t>
  </si>
  <si>
    <t>不動谷浄化センター</t>
  </si>
  <si>
    <t>広港浄化センター</t>
  </si>
  <si>
    <t>広川町</t>
  </si>
  <si>
    <t>吉備浄化センター</t>
  </si>
  <si>
    <t>有田川町</t>
  </si>
  <si>
    <t>松原浄化センター</t>
  </si>
  <si>
    <t>由良クリーンセンター</t>
  </si>
  <si>
    <t>由良町</t>
  </si>
  <si>
    <t>畑・中クリーンセンター</t>
  </si>
  <si>
    <t>みなべ浄化センター</t>
  </si>
  <si>
    <t>みなべ町</t>
  </si>
  <si>
    <t>白浜浄化センター</t>
  </si>
  <si>
    <t>白浜町</t>
  </si>
  <si>
    <t>上富田浄化センター</t>
  </si>
  <si>
    <t>上富田町</t>
  </si>
  <si>
    <t>那智山浄化センター</t>
  </si>
  <si>
    <t>那智勝浦町</t>
  </si>
  <si>
    <t>本浦終末処理場</t>
  </si>
  <si>
    <t>太地町</t>
  </si>
  <si>
    <t>大水崎浄化センター</t>
  </si>
  <si>
    <t>串本町</t>
  </si>
  <si>
    <t>天神浄化センター</t>
  </si>
  <si>
    <t>鳥取県</t>
  </si>
  <si>
    <t>天神川流域</t>
  </si>
  <si>
    <t>秋里下水終末処理場</t>
  </si>
  <si>
    <t>鳥取市</t>
  </si>
  <si>
    <t>末恒下水終末処理場</t>
  </si>
  <si>
    <t>河原浄化センター</t>
  </si>
  <si>
    <t>千代水クリーンセンター</t>
  </si>
  <si>
    <t>吉岡クリーンセンター</t>
  </si>
  <si>
    <t>鹿野浄化センター</t>
  </si>
  <si>
    <t>青谷浄化センター</t>
  </si>
  <si>
    <t>浜村浄化センター</t>
  </si>
  <si>
    <t>用瀬浄化センター</t>
  </si>
  <si>
    <t>今市浄化センター</t>
  </si>
  <si>
    <t>内浜処理場</t>
  </si>
  <si>
    <t>米子市</t>
  </si>
  <si>
    <t>皆生処理場</t>
  </si>
  <si>
    <t>淀江浄化センター</t>
  </si>
  <si>
    <t>境港市下水道センター</t>
  </si>
  <si>
    <t>境港市</t>
  </si>
  <si>
    <t>大谷浄化センター</t>
  </si>
  <si>
    <t>岩美町</t>
  </si>
  <si>
    <t>浦富浄化センター</t>
  </si>
  <si>
    <t>若桜浄化センター</t>
  </si>
  <si>
    <t>若桜町</t>
  </si>
  <si>
    <t>つく米浄化センター</t>
  </si>
  <si>
    <t>智頭浄化センター</t>
  </si>
  <si>
    <t>智頭町</t>
  </si>
  <si>
    <t>郡家浄化センター</t>
  </si>
  <si>
    <t>八頭町</t>
  </si>
  <si>
    <t>丹比中央浄化センター</t>
  </si>
  <si>
    <t>泊浄化センター</t>
  </si>
  <si>
    <t>湯梨浜町</t>
  </si>
  <si>
    <t>東伯浄化センター</t>
  </si>
  <si>
    <t>琴浦町</t>
  </si>
  <si>
    <t>赤碕浄化センター</t>
  </si>
  <si>
    <t>大栄浄化センター</t>
  </si>
  <si>
    <t>北栄町</t>
  </si>
  <si>
    <t>北条下水道管理センター</t>
  </si>
  <si>
    <t>ひえづ浄水センター</t>
  </si>
  <si>
    <t>日吉津村</t>
  </si>
  <si>
    <t>大山町</t>
  </si>
  <si>
    <t>逢坂浄化センター</t>
  </si>
  <si>
    <t>中高所子浄化センター</t>
  </si>
  <si>
    <t>名和浄化センター</t>
  </si>
  <si>
    <t>東西町浄化センター</t>
  </si>
  <si>
    <t>クリンピュア西伯</t>
  </si>
  <si>
    <t>溝口浄化センター</t>
  </si>
  <si>
    <t>伯耆町</t>
  </si>
  <si>
    <t>大殿浄化センター</t>
  </si>
  <si>
    <t>日野中央浄化センター</t>
  </si>
  <si>
    <t>日野町</t>
  </si>
  <si>
    <t>チロルの里水処理センター</t>
  </si>
  <si>
    <t>江府町</t>
  </si>
  <si>
    <t>宍道湖東部浄化センター</t>
  </si>
  <si>
    <t>島根県</t>
  </si>
  <si>
    <t>宍道湖流域</t>
  </si>
  <si>
    <t>宍道湖西部浄化センター</t>
  </si>
  <si>
    <t>千酌浄化センター</t>
  </si>
  <si>
    <t>松江市</t>
  </si>
  <si>
    <t>江島浄化センター</t>
  </si>
  <si>
    <t>遅江浄化センター</t>
  </si>
  <si>
    <t>クリーンセンター鹿島</t>
  </si>
  <si>
    <t>馬渡浄化センター</t>
  </si>
  <si>
    <t>佐波浄化センター</t>
  </si>
  <si>
    <t>七類浄化センター</t>
  </si>
  <si>
    <t>森山浄化センター</t>
  </si>
  <si>
    <t>三保三隅浄化センター</t>
  </si>
  <si>
    <t>浜田市</t>
  </si>
  <si>
    <t>国府浄化センター</t>
  </si>
  <si>
    <t>旭浄化センター</t>
  </si>
  <si>
    <t>田岐浄化センター</t>
  </si>
  <si>
    <t>出雲市</t>
  </si>
  <si>
    <t>口田儀浄化センター</t>
  </si>
  <si>
    <t>河下浄化センター</t>
  </si>
  <si>
    <t>益田水質管理センター</t>
  </si>
  <si>
    <t>益田市</t>
  </si>
  <si>
    <t>大田浄化センター</t>
  </si>
  <si>
    <t>大田市</t>
  </si>
  <si>
    <t>仁摩浄化センター</t>
  </si>
  <si>
    <t>温泉津クリーンセンター</t>
  </si>
  <si>
    <t>江津西浄化センター</t>
  </si>
  <si>
    <t>江津市</t>
  </si>
  <si>
    <t>波子浄化センター</t>
  </si>
  <si>
    <t>木次三刀屋浄化センター</t>
  </si>
  <si>
    <t>雲南市</t>
  </si>
  <si>
    <t>横田浄化センター</t>
  </si>
  <si>
    <t>奥出雲町</t>
  </si>
  <si>
    <t>三成浄化センター</t>
  </si>
  <si>
    <t>赤来浄化センター</t>
  </si>
  <si>
    <t>飯南町</t>
  </si>
  <si>
    <t>頓原浄化センター</t>
  </si>
  <si>
    <t>邑智浄化センター</t>
  </si>
  <si>
    <t>美郷町</t>
  </si>
  <si>
    <t>石見処理場</t>
  </si>
  <si>
    <t>邑南町</t>
  </si>
  <si>
    <t>星の子ステーション</t>
  </si>
  <si>
    <t>津和野町</t>
  </si>
  <si>
    <t>清水管理センター</t>
  </si>
  <si>
    <t>六日市浄化センター</t>
  </si>
  <si>
    <t>吉賀町</t>
  </si>
  <si>
    <t>海士浄化センター</t>
  </si>
  <si>
    <t>海士町</t>
  </si>
  <si>
    <t>西ノ島町</t>
  </si>
  <si>
    <t>西郷浄化センター</t>
  </si>
  <si>
    <t>隠岐の島町</t>
  </si>
  <si>
    <t>卯敷浄化センター</t>
  </si>
  <si>
    <t>飯美浄化センター</t>
  </si>
  <si>
    <t>児島湖流域下水道浄化センター</t>
  </si>
  <si>
    <t>岡山県</t>
  </si>
  <si>
    <t>児島湖流域</t>
  </si>
  <si>
    <t>芳賀佐山浄化センター</t>
  </si>
  <si>
    <t>岡山市</t>
  </si>
  <si>
    <t>流通団地浄化センター</t>
  </si>
  <si>
    <t>岡東浄化センター</t>
  </si>
  <si>
    <t>瀬戸浄化センター</t>
  </si>
  <si>
    <t>吉井川浄化センター</t>
  </si>
  <si>
    <t>足守浄化センター</t>
  </si>
  <si>
    <t>野々口浄化センター</t>
  </si>
  <si>
    <t>中原浄化センター</t>
  </si>
  <si>
    <t>建部浄化センター</t>
  </si>
  <si>
    <t>御津中央浄化センター</t>
  </si>
  <si>
    <t>児島下水処理場</t>
  </si>
  <si>
    <t>倉敷市</t>
  </si>
  <si>
    <t>水島下水処理場</t>
  </si>
  <si>
    <t>玉島下水処理場</t>
  </si>
  <si>
    <t>真備浄化センター</t>
  </si>
  <si>
    <t>津山市</t>
  </si>
  <si>
    <t>勝北浄化センター</t>
  </si>
  <si>
    <t>加茂町浄化センター</t>
  </si>
  <si>
    <t>玉野浄化センター</t>
  </si>
  <si>
    <t>玉野市</t>
  </si>
  <si>
    <t>笠岡終末処理場</t>
  </si>
  <si>
    <t>笠岡市</t>
  </si>
  <si>
    <t>井原浄化センター</t>
  </si>
  <si>
    <t>井原市</t>
  </si>
  <si>
    <t>総社下水処理場</t>
  </si>
  <si>
    <t>総社市</t>
  </si>
  <si>
    <t>山手浄化センター</t>
  </si>
  <si>
    <t>清音浄化センター</t>
  </si>
  <si>
    <t>美袋浄化センター</t>
  </si>
  <si>
    <t>高梁浄化センター</t>
  </si>
  <si>
    <t>高梁市</t>
  </si>
  <si>
    <t>新見浄化センター</t>
  </si>
  <si>
    <t>新見市</t>
  </si>
  <si>
    <t>大佐浄化センター</t>
  </si>
  <si>
    <t>本郷浄化センター</t>
  </si>
  <si>
    <t>哲西浄化センター</t>
  </si>
  <si>
    <t>備前浄化センター</t>
  </si>
  <si>
    <t>備前市</t>
  </si>
  <si>
    <t>日生浄化センター</t>
  </si>
  <si>
    <t>吉永浄化センター</t>
  </si>
  <si>
    <t>長船浄化センター</t>
  </si>
  <si>
    <t>瀬戸内市</t>
  </si>
  <si>
    <t>牛窓浄化センター</t>
  </si>
  <si>
    <t>邑久浄化センター</t>
  </si>
  <si>
    <t>長船中央浄化センター</t>
  </si>
  <si>
    <t>山陽浄化センター</t>
  </si>
  <si>
    <t>赤磐市</t>
  </si>
  <si>
    <t>桜が丘東浄化センター</t>
  </si>
  <si>
    <t>熊山浄化センター</t>
  </si>
  <si>
    <t>吉井浄化センター</t>
  </si>
  <si>
    <t>久世浄化センター</t>
  </si>
  <si>
    <t>真庭市</t>
  </si>
  <si>
    <t>蒜山浄化センター</t>
  </si>
  <si>
    <t>中和浄化センター</t>
  </si>
  <si>
    <t>蒜山第2浄化センター</t>
  </si>
  <si>
    <t>美新浄化センター</t>
  </si>
  <si>
    <t>美作浄化センター</t>
  </si>
  <si>
    <t>美作市</t>
  </si>
  <si>
    <t>楢原浄化センター</t>
  </si>
  <si>
    <t>粟井浄化センター</t>
  </si>
  <si>
    <t>土居浄化センター</t>
  </si>
  <si>
    <t>英田浄化センター</t>
  </si>
  <si>
    <t>江見浄化センター</t>
  </si>
  <si>
    <t>吉野浄化センター</t>
  </si>
  <si>
    <t>西南浄化センター</t>
  </si>
  <si>
    <t>勝田浄化センター</t>
  </si>
  <si>
    <t>金光浄化センター</t>
  </si>
  <si>
    <t>浅口市</t>
  </si>
  <si>
    <t>鴨方浄化センター</t>
  </si>
  <si>
    <t>寄島浄化センター</t>
  </si>
  <si>
    <t>和気浄化センター</t>
  </si>
  <si>
    <t>和気町</t>
  </si>
  <si>
    <t>佐伯浄化センター</t>
  </si>
  <si>
    <t>矢掛浄化センター</t>
  </si>
  <si>
    <t>矢掛町</t>
  </si>
  <si>
    <t>奥津浄化センター</t>
  </si>
  <si>
    <t>鏡野町</t>
  </si>
  <si>
    <t>勝央浄化センター</t>
  </si>
  <si>
    <t>勝央町</t>
  </si>
  <si>
    <t>奈義中央浄化センター</t>
  </si>
  <si>
    <t>奈義町</t>
  </si>
  <si>
    <t>久米南浄化センター</t>
  </si>
  <si>
    <t>久米南町</t>
  </si>
  <si>
    <t>柵原浄化センター</t>
  </si>
  <si>
    <t>美咲町</t>
  </si>
  <si>
    <t>吉備高原浄化センター</t>
  </si>
  <si>
    <t>吉備中央町</t>
  </si>
  <si>
    <t>広島県</t>
  </si>
  <si>
    <t>太田川流域</t>
  </si>
  <si>
    <t>芦田川浄化センター</t>
  </si>
  <si>
    <t>芦田川流域</t>
  </si>
  <si>
    <t>沼田川浄化センター</t>
  </si>
  <si>
    <t>沼田川流域</t>
  </si>
  <si>
    <t>千田水資源再生センター</t>
  </si>
  <si>
    <t>広島市</t>
  </si>
  <si>
    <t>江波水資源再生センター</t>
  </si>
  <si>
    <t>旭町水資源再生センター</t>
  </si>
  <si>
    <t>西部水資源再生センター</t>
  </si>
  <si>
    <t>和田水資源再生センター</t>
  </si>
  <si>
    <t>新宮浄化センター</t>
  </si>
  <si>
    <t>呉市</t>
  </si>
  <si>
    <t>広浄化センター</t>
  </si>
  <si>
    <t>川尻浄化センター</t>
  </si>
  <si>
    <t>天応浄化センター</t>
  </si>
  <si>
    <t>安浦浄化センター</t>
  </si>
  <si>
    <t>赤石浄化センター</t>
  </si>
  <si>
    <t>本浦浄化センター</t>
  </si>
  <si>
    <t>音戸北部浄化センター</t>
  </si>
  <si>
    <t>竹原市</t>
  </si>
  <si>
    <t>和木浄化センター</t>
  </si>
  <si>
    <t>三原市</t>
  </si>
  <si>
    <t>尾道市浄化センター</t>
  </si>
  <si>
    <t>尾道市</t>
  </si>
  <si>
    <t>尾道市御調町中央浄化センター</t>
  </si>
  <si>
    <t>尾道市御調町東部浄化センター</t>
  </si>
  <si>
    <t>新浜浄化センター</t>
  </si>
  <si>
    <t>福山市</t>
  </si>
  <si>
    <t>松永浄化センター</t>
  </si>
  <si>
    <t>上下水質管理センター</t>
  </si>
  <si>
    <t>府中市</t>
  </si>
  <si>
    <t>三次水質管理センター</t>
  </si>
  <si>
    <t>三次市</t>
  </si>
  <si>
    <t>三良坂水質管理センター</t>
  </si>
  <si>
    <t>酒屋浄化センター</t>
  </si>
  <si>
    <t>灰塚水質管理センター</t>
  </si>
  <si>
    <t>吉舎浄化センター</t>
  </si>
  <si>
    <t>布野水質管理センター</t>
  </si>
  <si>
    <t>甲奴水質管理センター</t>
  </si>
  <si>
    <t>庄原浄化センター</t>
  </si>
  <si>
    <t>庄原市</t>
  </si>
  <si>
    <t>東城浄化センター</t>
  </si>
  <si>
    <t>総領浄化センター</t>
  </si>
  <si>
    <t>比和浄化センター</t>
  </si>
  <si>
    <t>大竹下水処理場</t>
  </si>
  <si>
    <t>大竹市</t>
  </si>
  <si>
    <t>東広島浄化センター</t>
  </si>
  <si>
    <t>東広島市</t>
  </si>
  <si>
    <t>黒瀬水質管理センター</t>
  </si>
  <si>
    <t>安芸津浄化センター</t>
  </si>
  <si>
    <t>福富浄化センター</t>
  </si>
  <si>
    <t>豊栄浄化センター</t>
  </si>
  <si>
    <t>宮島水質管理センター</t>
  </si>
  <si>
    <t>廿日市市</t>
  </si>
  <si>
    <t>廿日市浄化センター</t>
  </si>
  <si>
    <t>吉和水質管理センター</t>
  </si>
  <si>
    <t>友和浄化センター</t>
  </si>
  <si>
    <t>安芸高田市</t>
  </si>
  <si>
    <t>向原中央浄化センター</t>
  </si>
  <si>
    <t>甲田浄化センター</t>
  </si>
  <si>
    <t>八千代浄化センター</t>
  </si>
  <si>
    <t>江田島中央浄化センター</t>
  </si>
  <si>
    <t>江田島市</t>
  </si>
  <si>
    <t>中田浄化センター</t>
  </si>
  <si>
    <t>大柿浄化センター</t>
  </si>
  <si>
    <t>切串浄化センター</t>
  </si>
  <si>
    <t>鹿川浄化センター</t>
  </si>
  <si>
    <t>筒賀水質管理センター</t>
  </si>
  <si>
    <t>安芸太田町</t>
  </si>
  <si>
    <t>横川浄化センター</t>
  </si>
  <si>
    <t>上殿浄化センター</t>
  </si>
  <si>
    <t>加計浄化センター</t>
  </si>
  <si>
    <t>柴木浄化センター</t>
  </si>
  <si>
    <t>千代田浄化センター</t>
  </si>
  <si>
    <t>北広島町</t>
  </si>
  <si>
    <t>大朝浄化センター</t>
  </si>
  <si>
    <t>新庄浄化センター</t>
  </si>
  <si>
    <t>大崎浄化センター</t>
  </si>
  <si>
    <t>大崎上島町</t>
  </si>
  <si>
    <t>甲世浄化センター</t>
  </si>
  <si>
    <t>世羅町</t>
  </si>
  <si>
    <t>周南浄化センター</t>
  </si>
  <si>
    <t>山口県</t>
  </si>
  <si>
    <t>周南流域</t>
  </si>
  <si>
    <t>田布施川浄化センター</t>
  </si>
  <si>
    <t>田布施川流域</t>
  </si>
  <si>
    <t>筋ヶ浜終末処理場</t>
  </si>
  <si>
    <t>下関市</t>
  </si>
  <si>
    <t>彦島終末処理場</t>
  </si>
  <si>
    <t>山陰終末処理場</t>
  </si>
  <si>
    <t>山陽終末処理場</t>
  </si>
  <si>
    <t>豊浦中部浄化センター</t>
  </si>
  <si>
    <t>豊田浄化センター</t>
  </si>
  <si>
    <t>豊北滝部浄化センター</t>
  </si>
  <si>
    <t>宇部市</t>
  </si>
  <si>
    <t>楠浄化センター</t>
  </si>
  <si>
    <t>小郡浄化センター</t>
  </si>
  <si>
    <t>山口市</t>
  </si>
  <si>
    <t>山口浄化センター</t>
  </si>
  <si>
    <t>秋穂浄化センター</t>
  </si>
  <si>
    <t>川西浄化センター</t>
  </si>
  <si>
    <t>萩浄化センター</t>
  </si>
  <si>
    <t>萩市</t>
  </si>
  <si>
    <t>須佐浄化センター</t>
  </si>
  <si>
    <t>防府浄化センター</t>
  </si>
  <si>
    <t>防府市</t>
  </si>
  <si>
    <t>下松市浄化センター</t>
  </si>
  <si>
    <t>下松市</t>
  </si>
  <si>
    <t>一文字終末処理場</t>
  </si>
  <si>
    <t>岩国市</t>
  </si>
  <si>
    <t>由宇浄化センター</t>
  </si>
  <si>
    <t>岩国南せせらぎセンター</t>
  </si>
  <si>
    <t>広瀬浄化センター</t>
  </si>
  <si>
    <t>俵山浄化センター</t>
  </si>
  <si>
    <t>長門市</t>
  </si>
  <si>
    <t>東深川浄化センター</t>
  </si>
  <si>
    <t>黄波戸浄化センター</t>
  </si>
  <si>
    <t>柳井浄化センター</t>
  </si>
  <si>
    <t>柳井市</t>
  </si>
  <si>
    <t>美祢市浄化センター</t>
  </si>
  <si>
    <t>美祢市</t>
  </si>
  <si>
    <t>徳山中央浄化センター</t>
  </si>
  <si>
    <t>周南市</t>
  </si>
  <si>
    <t>新南陽浄化センター</t>
  </si>
  <si>
    <t>徳山東部浄化センター</t>
  </si>
  <si>
    <t>新南陽北部浄化センター</t>
  </si>
  <si>
    <t>小野田水処理センター</t>
  </si>
  <si>
    <t>山陽小野田市</t>
  </si>
  <si>
    <t>山陽水処理センター</t>
  </si>
  <si>
    <t>東和片添浄化センター</t>
  </si>
  <si>
    <t>周防大島町</t>
  </si>
  <si>
    <t>安下庄浄化センター</t>
  </si>
  <si>
    <t>阿知須浄化センター</t>
  </si>
  <si>
    <t>宇部・阿知須公共下水道組合</t>
  </si>
  <si>
    <t>旧吉野川浄化センター</t>
  </si>
  <si>
    <t>徳島県</t>
  </si>
  <si>
    <t>旧吉野川流域</t>
  </si>
  <si>
    <t>徳島市</t>
  </si>
  <si>
    <t>丈六団地汚水処理場</t>
  </si>
  <si>
    <t>しらさぎ台団地汚水処理場</t>
  </si>
  <si>
    <t>阿南市</t>
  </si>
  <si>
    <t>鴨島中央浄化センター</t>
  </si>
  <si>
    <t>吉野川市</t>
  </si>
  <si>
    <t>川田浄化センター</t>
  </si>
  <si>
    <t>川島浄化センター</t>
  </si>
  <si>
    <t>穴吹浄化センター</t>
  </si>
  <si>
    <t>美馬市</t>
  </si>
  <si>
    <t>日和佐浄化センター</t>
  </si>
  <si>
    <t>美波町</t>
  </si>
  <si>
    <t>海陽町</t>
  </si>
  <si>
    <t>海部浄化センター</t>
  </si>
  <si>
    <t>宍喰浄化センター</t>
  </si>
  <si>
    <t>貞光浄化センター</t>
  </si>
  <si>
    <t>つるぎ町</t>
  </si>
  <si>
    <t>三好浄化センター</t>
  </si>
  <si>
    <t>東みよし町</t>
  </si>
  <si>
    <t>大束川浄化センター</t>
  </si>
  <si>
    <t>香川県</t>
  </si>
  <si>
    <t>中讃流域</t>
  </si>
  <si>
    <t>金倉川浄化センター</t>
  </si>
  <si>
    <t>香東川浄化センター</t>
  </si>
  <si>
    <t>香東川流域</t>
  </si>
  <si>
    <t>牟礼浄化苑</t>
  </si>
  <si>
    <t>高松市</t>
  </si>
  <si>
    <t>東部下水処理場</t>
  </si>
  <si>
    <t>庵治浄化センター</t>
  </si>
  <si>
    <t>丸亀市浄化センター</t>
  </si>
  <si>
    <t>丸亀市</t>
  </si>
  <si>
    <t>観音寺市下水浄化センター</t>
  </si>
  <si>
    <t>観音寺市</t>
  </si>
  <si>
    <t>津田町中央浄化センター</t>
  </si>
  <si>
    <t>さぬき市</t>
  </si>
  <si>
    <t>津田町東部浄化センター</t>
  </si>
  <si>
    <t>津田町西部浄化センター</t>
  </si>
  <si>
    <t>鴨部川浄化センター</t>
  </si>
  <si>
    <t>大川町東部浄化センター</t>
  </si>
  <si>
    <t>大川町西部浄化センター</t>
  </si>
  <si>
    <t>新川・小松原浄化センター</t>
  </si>
  <si>
    <t>東かがわ市</t>
  </si>
  <si>
    <t>直島町浄化センター</t>
  </si>
  <si>
    <t>直島町</t>
  </si>
  <si>
    <t>愛媛県</t>
  </si>
  <si>
    <t>松山市</t>
  </si>
  <si>
    <t>北条浄化センター</t>
  </si>
  <si>
    <t>今治下水浄化センター</t>
  </si>
  <si>
    <t>今治市</t>
  </si>
  <si>
    <t>大西水処理センター</t>
  </si>
  <si>
    <t>塔ｹ谷下水処理場</t>
  </si>
  <si>
    <t>宮浦浄化センター</t>
  </si>
  <si>
    <t>吉海浄化センター</t>
  </si>
  <si>
    <t>小部浄化センター</t>
  </si>
  <si>
    <t>井口浄化センター</t>
  </si>
  <si>
    <t>伯方浄化センター</t>
  </si>
  <si>
    <t>宇和島市浄化センター</t>
  </si>
  <si>
    <t>宇和島市</t>
  </si>
  <si>
    <t>八幡浜浄化センター</t>
  </si>
  <si>
    <t>八幡浜市</t>
  </si>
  <si>
    <t>保内浄化センター</t>
  </si>
  <si>
    <t>真穴浄化センター</t>
  </si>
  <si>
    <t>新居浜市下水処理場</t>
  </si>
  <si>
    <t>新居浜市</t>
  </si>
  <si>
    <t>西条浄化センター</t>
  </si>
  <si>
    <t>西条市</t>
  </si>
  <si>
    <t>東予・丹原浄化センター</t>
  </si>
  <si>
    <t>肱南浄化センター</t>
  </si>
  <si>
    <t>大洲市</t>
  </si>
  <si>
    <t>肱北浄化センター</t>
  </si>
  <si>
    <t>伊予市下水浄化センター</t>
  </si>
  <si>
    <t>伊予市</t>
  </si>
  <si>
    <t>中山町浄化センター</t>
  </si>
  <si>
    <t>川之江浄化センター</t>
  </si>
  <si>
    <t>四国中央市</t>
  </si>
  <si>
    <t>三島浄化センター</t>
  </si>
  <si>
    <t>西予市野村浄化センター</t>
  </si>
  <si>
    <t>西予市</t>
  </si>
  <si>
    <t>西予市宇和浄化センター</t>
  </si>
  <si>
    <t>川内浄化センター</t>
  </si>
  <si>
    <t>東温市</t>
  </si>
  <si>
    <t>重信浄化センター</t>
  </si>
  <si>
    <t>弓削浄化センター</t>
  </si>
  <si>
    <t>上島町</t>
  </si>
  <si>
    <t>生名浄化センター</t>
  </si>
  <si>
    <t>岩城浄化センター</t>
  </si>
  <si>
    <t>久万浄化センター</t>
  </si>
  <si>
    <t>久万高原町</t>
  </si>
  <si>
    <t>松前浄化センター</t>
  </si>
  <si>
    <t>松前町</t>
  </si>
  <si>
    <t>砥部浄化センター</t>
  </si>
  <si>
    <t>砥部町</t>
  </si>
  <si>
    <t>内子町浄化センター</t>
  </si>
  <si>
    <t>内子町</t>
  </si>
  <si>
    <t>伊方浄化センター</t>
  </si>
  <si>
    <t>伊方町</t>
  </si>
  <si>
    <t>九町浄化センター</t>
  </si>
  <si>
    <t>高須浄化センター</t>
  </si>
  <si>
    <t>高知県</t>
  </si>
  <si>
    <t>浦戸湾東部流域</t>
  </si>
  <si>
    <t>下知水再生センター</t>
  </si>
  <si>
    <t>高知市</t>
  </si>
  <si>
    <t>潮江水再生センター</t>
  </si>
  <si>
    <t>瀬戸水再生センター</t>
  </si>
  <si>
    <t>安芸市浄化センター</t>
  </si>
  <si>
    <t>安芸市</t>
  </si>
  <si>
    <t>十市浄化センター</t>
  </si>
  <si>
    <t>南国市</t>
  </si>
  <si>
    <t>須崎市終末処理場</t>
  </si>
  <si>
    <t>須崎市</t>
  </si>
  <si>
    <t>宿毛クリーンセンター</t>
  </si>
  <si>
    <t>宿毛市</t>
  </si>
  <si>
    <t>中村中央下水道管理センター</t>
  </si>
  <si>
    <t>四万十市</t>
  </si>
  <si>
    <t>野市浄化センター</t>
  </si>
  <si>
    <t>香南市</t>
  </si>
  <si>
    <t>夜須浄化センター</t>
  </si>
  <si>
    <t>岸本浄化センター</t>
  </si>
  <si>
    <t>美良布クリーンセンター</t>
  </si>
  <si>
    <t>香美市</t>
  </si>
  <si>
    <t>甲浦浄化センター</t>
  </si>
  <si>
    <t>東洋町</t>
  </si>
  <si>
    <t>芸西浄化センター</t>
  </si>
  <si>
    <t>芸西村</t>
  </si>
  <si>
    <t>土佐さめうらクリーンセンター</t>
  </si>
  <si>
    <t>土佐町</t>
  </si>
  <si>
    <t>伊野浄水苑</t>
  </si>
  <si>
    <t>いの町</t>
  </si>
  <si>
    <t>越知町浄化センター</t>
  </si>
  <si>
    <t>越知町</t>
  </si>
  <si>
    <t>梼原浄化センター</t>
  </si>
  <si>
    <t>梼原町</t>
  </si>
  <si>
    <t>大正クリーンセンター</t>
  </si>
  <si>
    <t>四万十町</t>
  </si>
  <si>
    <t>御笠川浄化センター</t>
  </si>
  <si>
    <t>福岡県</t>
  </si>
  <si>
    <t>御笠川那珂川流域</t>
  </si>
  <si>
    <t>多々良川浄化センター</t>
  </si>
  <si>
    <t>多々良川流域</t>
  </si>
  <si>
    <t>宝満川浄化センター</t>
  </si>
  <si>
    <t>宝満川流域</t>
  </si>
  <si>
    <t>福童浄化センター</t>
  </si>
  <si>
    <t>筑後川中流右岸流域</t>
  </si>
  <si>
    <t>遠賀川下流浄化センター</t>
  </si>
  <si>
    <t>遠賀川下流流域</t>
  </si>
  <si>
    <t>矢部川浄化センター</t>
  </si>
  <si>
    <t>矢部川流域</t>
  </si>
  <si>
    <t>遠賀川中流浄化センター</t>
  </si>
  <si>
    <t>遠賀川中流流域</t>
  </si>
  <si>
    <t>皇后崎浄化センター</t>
  </si>
  <si>
    <t>北九州市</t>
  </si>
  <si>
    <t>日明浄化センター</t>
  </si>
  <si>
    <t>北湊浄化センター</t>
  </si>
  <si>
    <t>曽根浄化センター</t>
  </si>
  <si>
    <t>中部水処理センター</t>
  </si>
  <si>
    <t>福岡市</t>
  </si>
  <si>
    <t>和白水処理センター</t>
  </si>
  <si>
    <t>東部水処理センター</t>
  </si>
  <si>
    <t>西部水処理センター</t>
  </si>
  <si>
    <t>西戸崎水処理センター</t>
  </si>
  <si>
    <t>大牟田市</t>
  </si>
  <si>
    <t>久留米市</t>
  </si>
  <si>
    <t>田主丸浄化センター</t>
  </si>
  <si>
    <t>飯塚終末処理場</t>
  </si>
  <si>
    <t>飯塚市</t>
  </si>
  <si>
    <t>柳川浄化センター</t>
  </si>
  <si>
    <t>柳川市</t>
  </si>
  <si>
    <t>大川市水処理センター</t>
  </si>
  <si>
    <t>大川市</t>
  </si>
  <si>
    <t>行橋浄化センター</t>
  </si>
  <si>
    <t>行橋市</t>
  </si>
  <si>
    <t>豊前市浄化センター</t>
  </si>
  <si>
    <t>豊前市</t>
  </si>
  <si>
    <t>宗像終末処理場</t>
  </si>
  <si>
    <t>宗像市</t>
  </si>
  <si>
    <t>古賀水再生センター</t>
  </si>
  <si>
    <t>古賀市</t>
  </si>
  <si>
    <t>福津市</t>
  </si>
  <si>
    <t>津屋崎浄化センター</t>
  </si>
  <si>
    <t>福間浄化センター</t>
  </si>
  <si>
    <t>浮羽浄化センター</t>
  </si>
  <si>
    <t>うきは市</t>
  </si>
  <si>
    <t>屋部浄化センター</t>
  </si>
  <si>
    <t>朝倉中央浄化センター</t>
  </si>
  <si>
    <t>朝倉市</t>
  </si>
  <si>
    <t>秋月浄化センター</t>
  </si>
  <si>
    <t>上長田浄化センター</t>
  </si>
  <si>
    <t>みやま市</t>
  </si>
  <si>
    <t>前原下水管理センター</t>
  </si>
  <si>
    <t>糸島市</t>
  </si>
  <si>
    <t>黒磯浄化センター</t>
  </si>
  <si>
    <t>新宮中央浄化センター</t>
  </si>
  <si>
    <t>新宮町</t>
  </si>
  <si>
    <t>芦屋町浄化センター</t>
  </si>
  <si>
    <t>芦屋町</t>
  </si>
  <si>
    <t>岡垣町浄化センター</t>
  </si>
  <si>
    <t>岡垣町</t>
  </si>
  <si>
    <t>三輪中央浄化センター</t>
  </si>
  <si>
    <t>筑前町</t>
  </si>
  <si>
    <t>苅田町浄化センター</t>
  </si>
  <si>
    <t>苅田町</t>
  </si>
  <si>
    <t>豊津浄化センター</t>
  </si>
  <si>
    <t>みやこ町</t>
  </si>
  <si>
    <t>吉富クリーンセンター</t>
  </si>
  <si>
    <t>吉富町</t>
  </si>
  <si>
    <t>椎田浄化センター</t>
  </si>
  <si>
    <t>築上町</t>
  </si>
  <si>
    <t>築城浄化センター</t>
  </si>
  <si>
    <t>下水浄化センター</t>
  </si>
  <si>
    <t>佐賀県</t>
  </si>
  <si>
    <t>佐賀市</t>
  </si>
  <si>
    <t>久保田浄化センター</t>
  </si>
  <si>
    <t>東与賀浄化センター</t>
  </si>
  <si>
    <t>富士南部環境センター</t>
  </si>
  <si>
    <t>唐津市浄水センター</t>
  </si>
  <si>
    <t>唐津市</t>
  </si>
  <si>
    <t>浜玉浄水センター</t>
  </si>
  <si>
    <t>呼子浄水センター</t>
  </si>
  <si>
    <t>相知浄水センター</t>
  </si>
  <si>
    <t>北波多浄水センター</t>
  </si>
  <si>
    <t>鳥栖市浄化センター</t>
  </si>
  <si>
    <t>鳥栖市</t>
  </si>
  <si>
    <t>多久みず環境保全センター</t>
  </si>
  <si>
    <t>多久市</t>
  </si>
  <si>
    <t>伊万里市浄化センター</t>
  </si>
  <si>
    <t>伊万里市</t>
  </si>
  <si>
    <t>武雄浄化センター</t>
  </si>
  <si>
    <t>武雄市</t>
  </si>
  <si>
    <t>鹿島市浄化センター</t>
  </si>
  <si>
    <t>鹿島市</t>
  </si>
  <si>
    <t>牛津浄化センター</t>
  </si>
  <si>
    <t>小城市</t>
  </si>
  <si>
    <t>芦刈浄化センター</t>
  </si>
  <si>
    <t>嬉野浄化センター</t>
  </si>
  <si>
    <t>嬉野市</t>
  </si>
  <si>
    <t>神埼浄化センター</t>
  </si>
  <si>
    <t>神埼市</t>
  </si>
  <si>
    <t>吉野ケ里町浄化センター</t>
  </si>
  <si>
    <t>吉野ヶ里町</t>
  </si>
  <si>
    <t>けやき台処理場</t>
  </si>
  <si>
    <t>基山町</t>
  </si>
  <si>
    <t>みやき町浄化センター</t>
  </si>
  <si>
    <t>みやき町</t>
  </si>
  <si>
    <t>玄海町</t>
  </si>
  <si>
    <t>有田町水質浄化センター</t>
  </si>
  <si>
    <t>有田町</t>
  </si>
  <si>
    <t>江北クリーンセンター</t>
  </si>
  <si>
    <t>江北町</t>
  </si>
  <si>
    <t>白石浄化センター</t>
  </si>
  <si>
    <t>白石町</t>
  </si>
  <si>
    <t>大村湾南部浄化センター</t>
  </si>
  <si>
    <t>長崎県</t>
  </si>
  <si>
    <t>大村湾南部流域</t>
  </si>
  <si>
    <t>長崎市</t>
  </si>
  <si>
    <t>南部下水処理場</t>
  </si>
  <si>
    <t>三重下水処理場</t>
  </si>
  <si>
    <t>西部下水処理場</t>
  </si>
  <si>
    <t>伊王島浄化センター</t>
  </si>
  <si>
    <t>琴海南部浄化センター</t>
  </si>
  <si>
    <t>神浦浄化センター</t>
  </si>
  <si>
    <t>脇岬浄化センター</t>
  </si>
  <si>
    <t>佐世保市</t>
  </si>
  <si>
    <t>針尾下水処理場</t>
  </si>
  <si>
    <t>江迎浄化センター</t>
  </si>
  <si>
    <t>諫早中央浄化センター</t>
  </si>
  <si>
    <t>諫早市</t>
  </si>
  <si>
    <t>小長井浄化センター</t>
  </si>
  <si>
    <t>高来浄化センター</t>
  </si>
  <si>
    <t>田結浄化センター</t>
  </si>
  <si>
    <t>大村浄水管理センター</t>
  </si>
  <si>
    <t>大村市</t>
  </si>
  <si>
    <t>松浦水きよら館</t>
  </si>
  <si>
    <t>松浦市</t>
  </si>
  <si>
    <t>北部水処理センター</t>
  </si>
  <si>
    <t>壱岐市</t>
  </si>
  <si>
    <t>大串浄化センター</t>
  </si>
  <si>
    <t>西海市</t>
  </si>
  <si>
    <t>千々石浄化センター</t>
  </si>
  <si>
    <t>雲仙市</t>
  </si>
  <si>
    <t>雲仙浄化センター</t>
  </si>
  <si>
    <t>くちのつ水処理センター</t>
  </si>
  <si>
    <t>南島原市</t>
  </si>
  <si>
    <t>南有馬浄化センター</t>
  </si>
  <si>
    <t>長与浄化センター</t>
  </si>
  <si>
    <t>長与町</t>
  </si>
  <si>
    <t>時津浄化センター</t>
  </si>
  <si>
    <t>時津町</t>
  </si>
  <si>
    <t>東彼杵浄化センター</t>
  </si>
  <si>
    <t>東彼杵町</t>
  </si>
  <si>
    <t>川棚浄化センター</t>
  </si>
  <si>
    <t>川棚町</t>
  </si>
  <si>
    <t>波佐見中央浄化センター</t>
  </si>
  <si>
    <t>波佐見町</t>
  </si>
  <si>
    <t>笛吹浄化センター</t>
  </si>
  <si>
    <t>小値賀町</t>
  </si>
  <si>
    <t>佐々浄化管理センター</t>
  </si>
  <si>
    <t>佐々町</t>
  </si>
  <si>
    <t>熊本北部浄化センター</t>
  </si>
  <si>
    <t>熊本県</t>
  </si>
  <si>
    <t>熊本北部流域</t>
  </si>
  <si>
    <t>球磨川上流浄化センター</t>
  </si>
  <si>
    <t>球磨川上流流域</t>
  </si>
  <si>
    <t>八代北部浄化センター</t>
  </si>
  <si>
    <t>八代北部流域</t>
  </si>
  <si>
    <t>熊本市</t>
  </si>
  <si>
    <t>城南町浄化センター</t>
  </si>
  <si>
    <t>八代市水処理センター</t>
  </si>
  <si>
    <t>八代市</t>
  </si>
  <si>
    <t>人吉浄水苑</t>
  </si>
  <si>
    <t>人吉市</t>
  </si>
  <si>
    <t>桜山下水処理場</t>
  </si>
  <si>
    <t>荒尾市</t>
  </si>
  <si>
    <t>荒尾市浄水センター</t>
  </si>
  <si>
    <t>八幡台下水処理場</t>
  </si>
  <si>
    <t>水俣市浄化センター</t>
  </si>
  <si>
    <t>水俣市</t>
  </si>
  <si>
    <t>玉名市浄化センター</t>
  </si>
  <si>
    <t>玉名市</t>
  </si>
  <si>
    <t>山鹿浄水センター</t>
  </si>
  <si>
    <t>山鹿市</t>
  </si>
  <si>
    <t>菊池浄水センター</t>
  </si>
  <si>
    <t>菊池市</t>
  </si>
  <si>
    <t>泗水浄化センター</t>
  </si>
  <si>
    <t>七城中央浄化センター</t>
  </si>
  <si>
    <t>宇土終末処理場</t>
  </si>
  <si>
    <t>宇土市</t>
  </si>
  <si>
    <t>合津終末処理場</t>
  </si>
  <si>
    <t>上天草市</t>
  </si>
  <si>
    <t>松橋不知火浄水管理センター</t>
  </si>
  <si>
    <t>宇城市</t>
  </si>
  <si>
    <t>阿蘇市浄化センター</t>
  </si>
  <si>
    <t>阿蘇市</t>
  </si>
  <si>
    <t>本渡浄化センター</t>
  </si>
  <si>
    <t>天草市</t>
  </si>
  <si>
    <t>一町田浄化センター</t>
  </si>
  <si>
    <t>高浜浄化センター</t>
  </si>
  <si>
    <t>須屋浄化センター</t>
  </si>
  <si>
    <t>合志市</t>
  </si>
  <si>
    <t>塩浸川浄化センター</t>
  </si>
  <si>
    <t>南関浄化センター</t>
  </si>
  <si>
    <t>南関町</t>
  </si>
  <si>
    <t>長洲町浄化センター</t>
  </si>
  <si>
    <t>長洲町</t>
  </si>
  <si>
    <t>菊水浄化センター</t>
  </si>
  <si>
    <t>和水町</t>
  </si>
  <si>
    <t>大津町浄化センター</t>
  </si>
  <si>
    <t>大津町</t>
  </si>
  <si>
    <t>みなみ浄化センター</t>
  </si>
  <si>
    <t>南小国町</t>
  </si>
  <si>
    <t>御船浄水センター</t>
  </si>
  <si>
    <t>御船町</t>
  </si>
  <si>
    <t>嘉島浄化センター</t>
  </si>
  <si>
    <t>嘉島町</t>
  </si>
  <si>
    <t>益城町浄化センター</t>
  </si>
  <si>
    <t>益城町</t>
  </si>
  <si>
    <t>宮原浄化センター</t>
  </si>
  <si>
    <t>氷川町</t>
  </si>
  <si>
    <t>苓北町</t>
  </si>
  <si>
    <t>原川水資源再生センター</t>
  </si>
  <si>
    <t>大分県</t>
  </si>
  <si>
    <t>大分市</t>
  </si>
  <si>
    <t>宮崎水資源再生センター</t>
  </si>
  <si>
    <t>弁天水資源再生センター</t>
  </si>
  <si>
    <t>大在水資源再生センター</t>
  </si>
  <si>
    <t>松岡水資源再生センター</t>
  </si>
  <si>
    <t>別府市中央浄化センター</t>
  </si>
  <si>
    <t>別府市</t>
  </si>
  <si>
    <t>中津終末処理場</t>
  </si>
  <si>
    <t>中津市</t>
  </si>
  <si>
    <t>山国浄化センター</t>
  </si>
  <si>
    <t>日田市浄化センター</t>
  </si>
  <si>
    <t>日田市</t>
  </si>
  <si>
    <t>大山ダイヤモンドプレイス</t>
  </si>
  <si>
    <t>佐伯終末処理場</t>
  </si>
  <si>
    <t>佐伯市</t>
  </si>
  <si>
    <t>鶴見浄化センター</t>
  </si>
  <si>
    <t>上浦浄化センター</t>
  </si>
  <si>
    <t>蒲江浄化センター</t>
  </si>
  <si>
    <t>臼杵終末処理場</t>
  </si>
  <si>
    <t>臼杵市</t>
  </si>
  <si>
    <t>野津浄化センター</t>
  </si>
  <si>
    <t>津久見終末処理場</t>
  </si>
  <si>
    <t>津久見市</t>
  </si>
  <si>
    <t>豊後高田市終末処理場</t>
  </si>
  <si>
    <t>豊後高田市</t>
  </si>
  <si>
    <t>真玉浄化センター</t>
  </si>
  <si>
    <t>香々地浄化センター</t>
  </si>
  <si>
    <t>杵築終末処理場</t>
  </si>
  <si>
    <t>杵築市</t>
  </si>
  <si>
    <t>山香浄化センター</t>
  </si>
  <si>
    <t>四日市・駅川浄化センター</t>
  </si>
  <si>
    <t>宇佐市</t>
  </si>
  <si>
    <t>安心院浄化センター</t>
  </si>
  <si>
    <t>豊後大野市</t>
  </si>
  <si>
    <t>国東浄化センター</t>
  </si>
  <si>
    <t>国東市</t>
  </si>
  <si>
    <t>武蔵浄化センター</t>
  </si>
  <si>
    <t>国見浄化センター</t>
  </si>
  <si>
    <t>安岐浄化センター</t>
  </si>
  <si>
    <t>姫島浄化センター</t>
  </si>
  <si>
    <t>姫島村</t>
  </si>
  <si>
    <t>日出町浄化センター</t>
  </si>
  <si>
    <t>日出町</t>
  </si>
  <si>
    <t>宮崎処理場</t>
  </si>
  <si>
    <t>宮崎県</t>
  </si>
  <si>
    <t>宮崎市</t>
  </si>
  <si>
    <t>木花処理場</t>
  </si>
  <si>
    <t>大淀処理場</t>
  </si>
  <si>
    <t>青島浄化センター</t>
  </si>
  <si>
    <t>佐土原浄化センター</t>
  </si>
  <si>
    <t>田野浄化センター</t>
  </si>
  <si>
    <t>都城市</t>
  </si>
  <si>
    <t>都城浄化センター</t>
  </si>
  <si>
    <t>高城浄化センター</t>
  </si>
  <si>
    <t>山之口浄化センター</t>
  </si>
  <si>
    <t>高崎浄化センター</t>
  </si>
  <si>
    <t>一ヶ岡下水処理場</t>
  </si>
  <si>
    <t>延岡市</t>
  </si>
  <si>
    <t>妙田下水処理場</t>
  </si>
  <si>
    <t>阿蘇下水処理場</t>
  </si>
  <si>
    <t>直海下水処理場</t>
  </si>
  <si>
    <t>日南下水終末処理場</t>
  </si>
  <si>
    <t>日南市</t>
  </si>
  <si>
    <t>日南市北郷下水終末処理場</t>
  </si>
  <si>
    <t>小林浄化センター</t>
  </si>
  <si>
    <t>小林市</t>
  </si>
  <si>
    <t>日向市浄化センター</t>
  </si>
  <si>
    <t>日向市</t>
  </si>
  <si>
    <t>串間中央浄化センター</t>
  </si>
  <si>
    <t>串間市</t>
  </si>
  <si>
    <t>西都浄化センター</t>
  </si>
  <si>
    <t>西都市</t>
  </si>
  <si>
    <t>三股町中央浄化センター</t>
  </si>
  <si>
    <t>三股町</t>
  </si>
  <si>
    <t>国富浄化センター</t>
  </si>
  <si>
    <t>国富町</t>
  </si>
  <si>
    <t>綾浄化センター</t>
  </si>
  <si>
    <t>綾町</t>
  </si>
  <si>
    <t>高鍋浄化センター</t>
  </si>
  <si>
    <t>高鍋町</t>
  </si>
  <si>
    <t>西米良浄化センター</t>
  </si>
  <si>
    <t>西米良村</t>
  </si>
  <si>
    <t>木城浄化センター</t>
  </si>
  <si>
    <t>木城町</t>
  </si>
  <si>
    <t>川南浄化センター</t>
  </si>
  <si>
    <t>川南町</t>
  </si>
  <si>
    <t>諸塚浄化センター</t>
  </si>
  <si>
    <t>諸塚村</t>
  </si>
  <si>
    <t>高千穂浄化センター</t>
  </si>
  <si>
    <t>高千穂町</t>
  </si>
  <si>
    <t>錦江処理場</t>
  </si>
  <si>
    <t>鹿児島県</t>
  </si>
  <si>
    <t>鹿児島市</t>
  </si>
  <si>
    <t>南部処理場</t>
  </si>
  <si>
    <t>南部処理場脇田分場</t>
  </si>
  <si>
    <t>谷山処理場</t>
  </si>
  <si>
    <t>1号用地処理場</t>
  </si>
  <si>
    <t>下水汚泥堆肥化場</t>
  </si>
  <si>
    <t>鹿屋市下水処理センター</t>
  </si>
  <si>
    <t>鹿屋市</t>
  </si>
  <si>
    <t>枕崎終末処理場</t>
  </si>
  <si>
    <t>枕崎市</t>
  </si>
  <si>
    <t>出水浄化センター</t>
  </si>
  <si>
    <t>出水市</t>
  </si>
  <si>
    <t>高尾野浄化センター</t>
  </si>
  <si>
    <t>指宿市浄水苑</t>
  </si>
  <si>
    <t>指宿市</t>
  </si>
  <si>
    <t>宮里浄化センター</t>
  </si>
  <si>
    <t>薩摩川内市</t>
  </si>
  <si>
    <t>中甑・中野浄化センター</t>
  </si>
  <si>
    <t>伊集院終末処理場</t>
  </si>
  <si>
    <t>日置市</t>
  </si>
  <si>
    <t>曽於市下水道浄化センター</t>
  </si>
  <si>
    <t>曽於市</t>
  </si>
  <si>
    <t>国分隼人クリーンセンター</t>
  </si>
  <si>
    <t>霧島市</t>
  </si>
  <si>
    <t>牧場クリーンセンター</t>
  </si>
  <si>
    <t>串木野クリーンセンター</t>
  </si>
  <si>
    <t>いちき串木野市</t>
  </si>
  <si>
    <t>奄美市名瀬終末処理場</t>
  </si>
  <si>
    <t>奄美市</t>
  </si>
  <si>
    <t>大笠利浄化センター</t>
  </si>
  <si>
    <t>知覧中央浄化センター</t>
  </si>
  <si>
    <t>南九州市</t>
  </si>
  <si>
    <t>大崎クリーンセンター</t>
  </si>
  <si>
    <t>大崎町</t>
  </si>
  <si>
    <t>喜界水質浄化センター</t>
  </si>
  <si>
    <t>喜界町</t>
  </si>
  <si>
    <t>徳之島町浄化センター</t>
  </si>
  <si>
    <t>徳之島町</t>
  </si>
  <si>
    <t>和泊浄化センター</t>
  </si>
  <si>
    <t>和泊町</t>
  </si>
  <si>
    <t>知名環境センター</t>
  </si>
  <si>
    <t>知名町</t>
  </si>
  <si>
    <t>那覇浄化センター</t>
  </si>
  <si>
    <t>沖縄県</t>
  </si>
  <si>
    <t>中部流域</t>
  </si>
  <si>
    <t>宜野湾浄化センター</t>
  </si>
  <si>
    <t>具志川浄化センター</t>
  </si>
  <si>
    <t>中城湾流域</t>
  </si>
  <si>
    <t>西原浄化センター</t>
  </si>
  <si>
    <t>中城湾南部流域</t>
  </si>
  <si>
    <t>石垣西浄化センター</t>
  </si>
  <si>
    <t>石垣市</t>
  </si>
  <si>
    <t>川平浄化センター</t>
  </si>
  <si>
    <t>名護下水処理場</t>
  </si>
  <si>
    <t>名護市</t>
  </si>
  <si>
    <t>喜瀬下水処理場</t>
  </si>
  <si>
    <t>糸満市終末処理場</t>
  </si>
  <si>
    <t>糸満市</t>
  </si>
  <si>
    <t>石川終末処理場</t>
  </si>
  <si>
    <t>うるま市</t>
  </si>
  <si>
    <t>宮古島市浄化センター</t>
  </si>
  <si>
    <t>宮古島市</t>
  </si>
  <si>
    <t>大宜味浄化センター</t>
  </si>
  <si>
    <t>大宜味村</t>
  </si>
  <si>
    <t>本部町浄化センター</t>
  </si>
  <si>
    <t>本部町</t>
  </si>
  <si>
    <t>楚辺浄化センター</t>
  </si>
  <si>
    <t>読谷村</t>
  </si>
  <si>
    <t>阿波連浄化センター</t>
  </si>
  <si>
    <t>渡嘉敷村</t>
  </si>
  <si>
    <t>座間味浄化センター</t>
  </si>
  <si>
    <t>座間味村</t>
  </si>
  <si>
    <t>イーフ浄化センター</t>
  </si>
  <si>
    <t>久米島町</t>
  </si>
  <si>
    <t>竹富浄化センター</t>
  </si>
  <si>
    <t>竹富町</t>
  </si>
  <si>
    <t>北海道石狩川流域奈井江浄化センター</t>
  </si>
  <si>
    <t>北海道十勝川流域十勝川流域下水道浄化センター</t>
  </si>
  <si>
    <t/>
  </si>
  <si>
    <t>北海道函館湾流域函館湾浄化センター</t>
  </si>
  <si>
    <t>北海道石狩湾新港石狩湾浄化センター</t>
  </si>
  <si>
    <t>北海道札幌市創成川水再生プラザ</t>
  </si>
  <si>
    <t>北海道札幌市伏古川水再生プラザ</t>
  </si>
  <si>
    <t>北海道札幌市豊平川水再生プラザ</t>
  </si>
  <si>
    <t>北海道札幌市定山渓水再生プラザ</t>
  </si>
  <si>
    <t>北海道札幌市新川水再生プラザ</t>
  </si>
  <si>
    <t>北海道札幌市厚別水再生プラザ</t>
  </si>
  <si>
    <t>北海道札幌市茨戸水再生プラザ</t>
  </si>
  <si>
    <t>北海道札幌市手稲水再生プラザ</t>
  </si>
  <si>
    <t>北海道札幌市西部スラッジセンター</t>
  </si>
  <si>
    <t>北海道札幌市厚別下水汚泥コンポスト工場</t>
  </si>
  <si>
    <t>北海道札幌市拓北水再生プラザ</t>
  </si>
  <si>
    <t>北海道札幌市東部水再生プラザ</t>
  </si>
  <si>
    <t>北海道札幌市東部スラッジセンター</t>
  </si>
  <si>
    <t>北海道函館市南部下水終末処理場</t>
  </si>
  <si>
    <t>北海道小樽市中央下水終末処理場</t>
  </si>
  <si>
    <t>北海道小樽市銭函下水終末処理場</t>
  </si>
  <si>
    <t>北海道小樽市蘭島下水終末処理場</t>
  </si>
  <si>
    <t>北海道旭川市旭川市亀吉下水終末処理場</t>
  </si>
  <si>
    <t>北海道旭川市旭川市下水処理センター</t>
  </si>
  <si>
    <t>北海道室蘭市蘭東下水処理場</t>
  </si>
  <si>
    <t>北海道釧路市古川終末処理場</t>
  </si>
  <si>
    <t>北海道釧路市白樺終末処理場</t>
  </si>
  <si>
    <t>北海道釧路市大楽毛終末処理場</t>
  </si>
  <si>
    <t>北海道釧路市阿寒湖畔下水終末処理場</t>
  </si>
  <si>
    <t>北海道釧路市阿寒下水終末処理場</t>
  </si>
  <si>
    <t>北海道釧路市音別浄化センター</t>
  </si>
  <si>
    <t>北海道帯広市帯広川下水終末処理場</t>
  </si>
  <si>
    <t>北海道北見市北見市浄化センター</t>
  </si>
  <si>
    <t>北海道北見市留辺蘂町下水道管理センター</t>
  </si>
  <si>
    <t>北海道北見市常呂終末処理場</t>
  </si>
  <si>
    <t>北海道北見市端野町下水道管理センター</t>
  </si>
  <si>
    <t>北海道夕張市夕張市平和浄化センター</t>
  </si>
  <si>
    <t>北海道岩見沢市南光園処理場</t>
  </si>
  <si>
    <t>北海道岩見沢市栗沢下水道管理センター</t>
  </si>
  <si>
    <t>北海道岩見沢市幌向終末処理場</t>
  </si>
  <si>
    <t>北海道網走市網走浄化センター</t>
  </si>
  <si>
    <t>北海道網走市スラッジセンター</t>
  </si>
  <si>
    <t>北海道網走市コンポストヤード</t>
  </si>
  <si>
    <t>北海道留萌市留萌浄化センター</t>
  </si>
  <si>
    <t>北海道苫小牧市高砂下水処理センター</t>
  </si>
  <si>
    <t>北海道苫小牧市西町下水処理センター</t>
  </si>
  <si>
    <t>北海道苫小牧市勇払下水処理センター</t>
  </si>
  <si>
    <t>北海道稚内市稚内市終末処理場</t>
  </si>
  <si>
    <t>北海道江別市江別浄化センター</t>
  </si>
  <si>
    <t>北海道紋別市紋別アクアセンター</t>
  </si>
  <si>
    <t>北海道士別市士別下水処理場</t>
  </si>
  <si>
    <t>北海道士別市朝日浄化センター</t>
  </si>
  <si>
    <t>北海道名寄市名寄下水終末処理場</t>
  </si>
  <si>
    <t>北海道名寄市風連浄水管理センター</t>
  </si>
  <si>
    <t>北海道三笠市三笠浄化センター</t>
  </si>
  <si>
    <t>北海道根室市根室下水終末処理場</t>
  </si>
  <si>
    <t>北海道千歳市千歳市浄化センター</t>
  </si>
  <si>
    <t>北海道千歳市千歳市スラッジセンター</t>
  </si>
  <si>
    <t>北海道千歳市支笏湖畔下水終末処理場</t>
  </si>
  <si>
    <t>北海道深川市深川浄化センター</t>
  </si>
  <si>
    <t>北海道深川市音江浄化センター</t>
  </si>
  <si>
    <t>北海道富良野市富良野水処理センター</t>
  </si>
  <si>
    <t>北海道富良野市山部水処理センター</t>
  </si>
  <si>
    <t>北海道登別市若山浄化センター</t>
  </si>
  <si>
    <t>北海道恵庭市恵庭下水終末処理場</t>
  </si>
  <si>
    <t>北海道伊達市伊達終末処理場</t>
  </si>
  <si>
    <t>北海道伊達市有珠終末処理場</t>
  </si>
  <si>
    <t>北海道伊達市大滝下水道管理センター</t>
  </si>
  <si>
    <t>北海道北広島市北広島下水処理センター</t>
  </si>
  <si>
    <t>北海道石狩市八幡処理場</t>
  </si>
  <si>
    <t>北海道石狩市厚田浄化センター</t>
  </si>
  <si>
    <t>北海道石狩市望来浄化センター</t>
  </si>
  <si>
    <t>北海道当別町当別下水終末処理場</t>
  </si>
  <si>
    <t>北海道知内町知内町クリーンセンター</t>
  </si>
  <si>
    <t>北海道木古内町きこないクリーンセンター</t>
  </si>
  <si>
    <t>北海道七飯町大沼下水浄化センター</t>
  </si>
  <si>
    <t>北海道森町森町森浄化センター</t>
  </si>
  <si>
    <t>北海道八雲町八雲下水浄化センター</t>
  </si>
  <si>
    <t>北海道八雲町熊石浄化センター</t>
  </si>
  <si>
    <t>北海道長万部町長万部終末処理場</t>
  </si>
  <si>
    <t>北海道江差町江差・上ノ国下水道管理センター</t>
  </si>
  <si>
    <t>北海道乙部町乙部浄化センター</t>
  </si>
  <si>
    <t>北海道奥尻町奥尻クリーンセンター</t>
  </si>
  <si>
    <t>北海道今金町今金浄化センター</t>
  </si>
  <si>
    <t>北海道せたな町北檜山下水処理場</t>
  </si>
  <si>
    <t>北海道せたな町せたなクリーンセンター</t>
  </si>
  <si>
    <t>北海道せたな町大成浄化センター</t>
  </si>
  <si>
    <t>北海道寿都町シークリーン寿都</t>
  </si>
  <si>
    <t>北海道黒松内町黒松内町終末処理場</t>
  </si>
  <si>
    <t>北海道ニセコ町ニセコ町下水道管理センター</t>
  </si>
  <si>
    <t>北海道真狩村真狩村浄化センター</t>
  </si>
  <si>
    <t>北海道留寿都村留寿都浄化センター</t>
  </si>
  <si>
    <t>北海道喜茂別町きもべつ浄化センター</t>
  </si>
  <si>
    <t>北海道京極町京極町下水終末処理場</t>
  </si>
  <si>
    <t>北海道倶知安町倶知安町下水終末処理場</t>
  </si>
  <si>
    <t>北海道岩内町岩内・共和下水道管理センター</t>
  </si>
  <si>
    <t>北海道泊村泊地区浄化センター</t>
  </si>
  <si>
    <t>北海道泊村堀株地区浄化センター</t>
  </si>
  <si>
    <t>北海道古平町古平町下水道管理センター</t>
  </si>
  <si>
    <t>北海道余市町余市下水処理場</t>
  </si>
  <si>
    <t>北海道赤井川村あかいがわアクアクリーンセンター</t>
  </si>
  <si>
    <t>北海道長沼町長沼町浄化センター</t>
  </si>
  <si>
    <t>北海道栗山町栗山下水道管理センター</t>
  </si>
  <si>
    <t>北海道沼田町沼田浄化センター</t>
  </si>
  <si>
    <t>北海道愛別町愛別下水道管理センター</t>
  </si>
  <si>
    <t>北海道上川町上川下水終末処理場</t>
  </si>
  <si>
    <t>北海道上川町層雲峡終末処理場</t>
  </si>
  <si>
    <t>北海道東川町旭岳温泉ピュアセンター</t>
  </si>
  <si>
    <t>北海道美瑛町美瑛下水処理場</t>
  </si>
  <si>
    <t>北海道上富良野町上富良野浄化センター</t>
  </si>
  <si>
    <t>北海道中富良野町中富良野クリーンセンター</t>
  </si>
  <si>
    <t>北海道南富良野町南富良野浄化センター</t>
  </si>
  <si>
    <t>北海道占冠村中央浄化センター</t>
  </si>
  <si>
    <t>北海道占冠村トマム浄化センター</t>
  </si>
  <si>
    <t>北海道和寒町和寒下水終末処理場</t>
  </si>
  <si>
    <t>北海道剣淵町剣淵浄化センター</t>
  </si>
  <si>
    <t>北海道下川町下川浄化センター</t>
  </si>
  <si>
    <t>北海道美深町美深町浄水管理センター</t>
  </si>
  <si>
    <t>北海道増毛町増毛町下水道管理センター</t>
  </si>
  <si>
    <t>北海道小平町小平浄化センター</t>
  </si>
  <si>
    <t>北海道小平町鬼鹿浄化センター</t>
  </si>
  <si>
    <t>北海道苫前町苫前下水浄化センター</t>
  </si>
  <si>
    <t>北海道苫前町古丹別第1下水浄化センター</t>
  </si>
  <si>
    <t>北海道羽幌町羽幌浄化センター</t>
  </si>
  <si>
    <t>北海道遠別町遠別浄化センター</t>
  </si>
  <si>
    <t>北海道天塩町天塩クリーンセンター</t>
  </si>
  <si>
    <t>北海道浜頓別町浜頓別下水終末処理場</t>
  </si>
  <si>
    <t>北海道中頓別町中頓別町下水道管理センター</t>
  </si>
  <si>
    <t>北海道枝幸町枝幸下水終末処理場</t>
  </si>
  <si>
    <t>北海道枝幸町歌登下水終末処理場</t>
  </si>
  <si>
    <t>北海道豊富町豊富浄化センター</t>
  </si>
  <si>
    <t>北海道礼文町香深アクアプラント</t>
  </si>
  <si>
    <t>北海道礼文町船泊アクアプラント</t>
  </si>
  <si>
    <t>北海道利尻町沓形浄化センター</t>
  </si>
  <si>
    <t>北海道利尻富士町鴛泊下水浄化センター</t>
  </si>
  <si>
    <t>北海道利尻富士町鬼脇下水浄化センター</t>
  </si>
  <si>
    <t>北海道幌延町幌延下水道管理センター</t>
  </si>
  <si>
    <t>北海道美幌町美幌下水終末処理場</t>
  </si>
  <si>
    <t>北海道津別町下水道管理センター</t>
  </si>
  <si>
    <t>北海道斜里町斜里終末処理場</t>
  </si>
  <si>
    <t>北海道斜里町ウトロ下水処理場</t>
  </si>
  <si>
    <t>北海道置戸町置戸浄化センター</t>
  </si>
  <si>
    <t>北海道佐呂間町佐呂間町下水道管理センター</t>
  </si>
  <si>
    <t>北海道遠軽町遠軽下水処理センター</t>
  </si>
  <si>
    <t>北海道遠軽町丸瀬布せせらぎセンター</t>
  </si>
  <si>
    <t>北海道遠軽町白滝浄化センター</t>
  </si>
  <si>
    <t>北海道湧別町湧別町終末処理場</t>
  </si>
  <si>
    <t>北海道滝上町滝上終末処理場</t>
  </si>
  <si>
    <t>北海道興部町興部下水終末処理場</t>
  </si>
  <si>
    <t>北海道興部町沙留下水終末処理場</t>
  </si>
  <si>
    <t>北海道西興部村西興部村下水道終末処理場</t>
  </si>
  <si>
    <t>北海道雄武町雄武浄化センター</t>
  </si>
  <si>
    <t>北海道豊浦町豊浦浄化センター</t>
  </si>
  <si>
    <t>北海道白老町白老下水終末処理場</t>
  </si>
  <si>
    <t>北海道厚真町厚真浄化センター</t>
  </si>
  <si>
    <t>北海道洞爺湖町虻田下水終末処理場</t>
  </si>
  <si>
    <t>北海道洞爺湖町とうやクリーナップセンター</t>
  </si>
  <si>
    <t>北海道安平町早来浄化センター</t>
  </si>
  <si>
    <t>北海道安平町安平浄化センター</t>
  </si>
  <si>
    <t>北海道安平町追分浄化センター</t>
  </si>
  <si>
    <t>北海道むかわ町むかわ下水処理場</t>
  </si>
  <si>
    <t>北海道日高町富川浄化センター</t>
  </si>
  <si>
    <t>北海道日高町日高浄化センター</t>
  </si>
  <si>
    <t>北海道日高町門別浄化センター</t>
  </si>
  <si>
    <t>北海道浦河町浦河浄化センター</t>
  </si>
  <si>
    <t>北海道様似町様似下水終末処理場</t>
  </si>
  <si>
    <t>北海道えりも町えりも町浄化センター</t>
  </si>
  <si>
    <t>北海道新ひだか町静内終末処理場</t>
  </si>
  <si>
    <t>北海道新ひだか町三石浄化センター</t>
  </si>
  <si>
    <t>北海道音更町十勝川温泉浄化センター</t>
  </si>
  <si>
    <t>北海道士幌町士幌終末処理場</t>
  </si>
  <si>
    <t>北海道上士幌町上士幌下水道管理センター</t>
  </si>
  <si>
    <t>北海道鹿追町然別湖畔浄化センター</t>
  </si>
  <si>
    <t>北海道新得町新得終末処理場</t>
  </si>
  <si>
    <t>北海道新得町屈足終末処理場</t>
  </si>
  <si>
    <t>北海道清水町清水下水終末処理場</t>
  </si>
  <si>
    <t>北海道中札内村中札内浄化センター</t>
  </si>
  <si>
    <t>北海道更別村更別浄化センター</t>
  </si>
  <si>
    <t>北海道大樹町大樹下水終末処理場</t>
  </si>
  <si>
    <t>北海道広尾町広尾下水終末処理場</t>
  </si>
  <si>
    <t>北海道幕別町幕別町浄化センター</t>
  </si>
  <si>
    <t>北海道池田町池田町下水道管理センター</t>
  </si>
  <si>
    <t>北海道豊頃町大津下水浄化センター</t>
  </si>
  <si>
    <t>北海道豊頃町茂岩下水浄化センター</t>
  </si>
  <si>
    <t>北海道本別町本別町下水道管理センター</t>
  </si>
  <si>
    <t>北海道足寄町足寄下水終末処理場</t>
  </si>
  <si>
    <t>北海道陸別町陸別浄化センター</t>
  </si>
  <si>
    <t>北海道浦幌町浦幌終末処理場</t>
  </si>
  <si>
    <t>北海道厚岸町厚岸終末処理場</t>
  </si>
  <si>
    <t>北海道浜中町霧多布クリーンセンター</t>
  </si>
  <si>
    <t>北海道標茶町標茶終末処理場</t>
  </si>
  <si>
    <t>北海道標茶町塘路終末処理場</t>
  </si>
  <si>
    <t>北海道標茶町磯分内終末処理場</t>
  </si>
  <si>
    <t>北海道弟子屈町弟子屈浄化センター</t>
  </si>
  <si>
    <t>北海道白糠町白糠下水道管理センター</t>
  </si>
  <si>
    <t>北海道別海町別海終末処理場</t>
  </si>
  <si>
    <t>北海道別海町西春別終末処理場</t>
  </si>
  <si>
    <t>北海道別海町走古丹終末処理場</t>
  </si>
  <si>
    <t>北海道中標津町中標津下水終末処理場</t>
  </si>
  <si>
    <t>北海道中標津町養老牛温泉浄化センター</t>
  </si>
  <si>
    <t>北海道標津町下水道管理センター</t>
  </si>
  <si>
    <t>北海道標津町川北下水処理場</t>
  </si>
  <si>
    <t>青森県岩木川流域岩木川浄化センター</t>
  </si>
  <si>
    <t>青森県馬淵川流域馬淵川浄化センター</t>
  </si>
  <si>
    <t>青森県県・十和田湖十和田湖浄化センター</t>
  </si>
  <si>
    <t>青森県青森市八重田浄化センター</t>
  </si>
  <si>
    <t>青森県青森市新田浄化センター</t>
  </si>
  <si>
    <t>青森県弘前市弘前市下水処理場</t>
  </si>
  <si>
    <t>青森県弘前市湯口浄化センター</t>
  </si>
  <si>
    <t>青森県八戸市是川住宅団地汚水処理場</t>
  </si>
  <si>
    <t>青森県八戸市東部終末処理場</t>
  </si>
  <si>
    <t>青森県五所川原市五所川原市浄化センター</t>
  </si>
  <si>
    <t>青森県五所川原市相内地区浄化センター</t>
  </si>
  <si>
    <t>青森県十和田市十和田下水処理場</t>
  </si>
  <si>
    <t>青森県十和田市焼山浄化センター</t>
  </si>
  <si>
    <t>青森県三沢市三沢市浄化センター</t>
  </si>
  <si>
    <t>青森県むつ市むつ下水浄化センター</t>
  </si>
  <si>
    <t>青森県むつ市大畑下水浄化センター</t>
  </si>
  <si>
    <t>青森県むつ市川内下水浄化センター</t>
  </si>
  <si>
    <t>青森県むつ市脇野沢下水浄化センター</t>
  </si>
  <si>
    <t>青森県つがる市つがる市木造浄化センター</t>
  </si>
  <si>
    <t>青森県つがる市つがる市富萢浄化センター</t>
  </si>
  <si>
    <t>青森県平川市碇ヶ関浄化センター</t>
  </si>
  <si>
    <t>青森県平内町平内浄化センター</t>
  </si>
  <si>
    <t>青森県外ヶ浜町蟹田浄化センター</t>
  </si>
  <si>
    <t>青森県外ヶ浜町平舘浄化センター</t>
  </si>
  <si>
    <t>青森県外ヶ浜町三厩浄化センター</t>
  </si>
  <si>
    <t>青森県鰺ヶ沢町鯵ヶ沢浄化センター</t>
  </si>
  <si>
    <t>青森県深浦町岩崎浄化センター</t>
  </si>
  <si>
    <t>青森県鶴田町鶴田浄化センター</t>
  </si>
  <si>
    <t>青森県七戸町七戸浄化センター</t>
  </si>
  <si>
    <t>青森県七戸町天間林浄化センター</t>
  </si>
  <si>
    <t>青森県東北町東北町浄化センター</t>
  </si>
  <si>
    <t>青森県東北町上北中央環境センター</t>
  </si>
  <si>
    <t>青森県六ヶ所村六ヶ所村中部浄化センター</t>
  </si>
  <si>
    <t>青森県六ヶ所村六ヶ所村南部浄化センター</t>
  </si>
  <si>
    <t>青森県六ヶ所村六ヶ所村北部浄化センター</t>
  </si>
  <si>
    <t>青森県大間町大間町浄化センター</t>
  </si>
  <si>
    <t>青森県東通村中地区浄化センター</t>
  </si>
  <si>
    <t>青森県佐井村佐井村浄化センター</t>
  </si>
  <si>
    <t>青森県三戸町三戸浄化センター</t>
  </si>
  <si>
    <t>青森県南部町南部町浄化センター</t>
  </si>
  <si>
    <t>青森県階上町茨島浄化センター</t>
  </si>
  <si>
    <t>青森県新郷村戸来浄化センター</t>
  </si>
  <si>
    <t>岩手県北上川上流流域都南浄化センター</t>
  </si>
  <si>
    <t>岩手県北上川上流流域北上浄化センター</t>
  </si>
  <si>
    <t>岩手県北上川上流流域水沢浄化センター</t>
  </si>
  <si>
    <t>岩手県磐井川流域一関浄化センター</t>
  </si>
  <si>
    <t>岩手県宮古市宮古浄化センター</t>
  </si>
  <si>
    <t>岩手県宮古市田老浄化センター</t>
  </si>
  <si>
    <t>岩手県大船渡市大船渡浄化センター</t>
  </si>
  <si>
    <t>岩手県花巻市東和浄化センター</t>
  </si>
  <si>
    <t>岩手県花巻市大迫浄化センター</t>
  </si>
  <si>
    <t>岩手県北上市北上工業団地終末処理場</t>
  </si>
  <si>
    <t>岩手県久慈市久慈浄化センター</t>
  </si>
  <si>
    <t>岩手県遠野市遠野浄化センター</t>
  </si>
  <si>
    <t>岩手県遠野市宮守浄化センター</t>
  </si>
  <si>
    <t>岩手県一関市東山浄化センター</t>
  </si>
  <si>
    <t>岩手県一関市千厩浄化センター</t>
  </si>
  <si>
    <t>岩手県一関市花泉クリーンセンター</t>
  </si>
  <si>
    <t>岩手県一関市摺沢浄化センター</t>
  </si>
  <si>
    <t>岩手県一関市大原浄化センター</t>
  </si>
  <si>
    <t>岩手県一関市川崎浄化センター</t>
  </si>
  <si>
    <t>岩手県陸前高田市陸前高田浄化センター</t>
  </si>
  <si>
    <t>岩手県釜石市大平下水処理場</t>
  </si>
  <si>
    <t>岩手県釜石市上平田下水処理場</t>
  </si>
  <si>
    <t>岩手県二戸市二戸浄化センター</t>
  </si>
  <si>
    <t>岩手県二戸市浄法浄化センター</t>
  </si>
  <si>
    <t>岩手県八幡平市西根浄化センター</t>
  </si>
  <si>
    <t>岩手県八幡平市安代浄化センター</t>
  </si>
  <si>
    <t>岩手県奥州市前沢浄化センター</t>
  </si>
  <si>
    <t>岩手県岩手町岩手町浄化センター</t>
  </si>
  <si>
    <t>岩手県紫波町紫波浄化センター</t>
  </si>
  <si>
    <t>岩手県西和賀町湯田浄化センター</t>
  </si>
  <si>
    <t>岩手県西和賀町沢内浄化センター</t>
  </si>
  <si>
    <t>岩手県住田町世田米浄化センター</t>
  </si>
  <si>
    <t>岩手県大槌町大槌浄化センター</t>
  </si>
  <si>
    <t>岩手県山田町クリエイトピュアふなこし</t>
  </si>
  <si>
    <t>岩手県岩泉町岩泉浄化センター</t>
  </si>
  <si>
    <t>岩手県田野畑村田野畑浄化センター</t>
  </si>
  <si>
    <t>岩手県軽米町軽米浄化センター</t>
  </si>
  <si>
    <t>岩手県野田村野田浄化センター</t>
  </si>
  <si>
    <t>岩手県九戸村九戸村浄化センター</t>
  </si>
  <si>
    <t>岩手県洋野町大野浄化センター</t>
  </si>
  <si>
    <t>岩手県洋野町種市浄化センター</t>
  </si>
  <si>
    <t>岩手県一戸町一戸町公共下水道終末処理場</t>
  </si>
  <si>
    <t>宮城県仙塩流域仙塩浄化センター</t>
  </si>
  <si>
    <t>宮城県阿武隈川下流流域県南浄化センター</t>
  </si>
  <si>
    <t>宮城県鳴瀬川流域鹿島台浄化センター</t>
  </si>
  <si>
    <t>宮城県吉田川流域大和浄化センター</t>
  </si>
  <si>
    <t>宮城県北上川下流流域石巻浄化センター</t>
  </si>
  <si>
    <t>宮城県北上川下流東部流域石巻東部浄化センター</t>
  </si>
  <si>
    <t>宮城県迫川流域石越浄化センター</t>
  </si>
  <si>
    <t>宮城県仙台市南蒲生浄化センター</t>
  </si>
  <si>
    <t>宮城県仙台市上谷刈浄化センター</t>
  </si>
  <si>
    <t>宮城県仙台市広瀬川浄化センター</t>
  </si>
  <si>
    <t>宮城県仙台市秋保温泉浄化センター</t>
  </si>
  <si>
    <t>宮城県仙台市定義浄化センター</t>
  </si>
  <si>
    <t>宮城県石巻市飯野川浄化センター</t>
  </si>
  <si>
    <t>宮城県石巻市あゆかわ浄化センター</t>
  </si>
  <si>
    <t>宮城県石巻市北上浄化センター</t>
  </si>
  <si>
    <t>宮城県気仙沼市気仙沼終末処理場</t>
  </si>
  <si>
    <t>宮城県気仙沼市津谷街浄化センター</t>
  </si>
  <si>
    <t>宮城県登米市佐沼環境浄化センター</t>
  </si>
  <si>
    <t>宮城県登米市豊里浄化センター</t>
  </si>
  <si>
    <t>宮城県登米市大関浄化センター</t>
  </si>
  <si>
    <t>宮城県登米市津山浄化センター</t>
  </si>
  <si>
    <t>宮城県栗原市鶯沢浄化センター</t>
  </si>
  <si>
    <t>宮城県栗原市花山浄化センター</t>
  </si>
  <si>
    <t>宮城県栗原市瀬峰・高清水浄化センター</t>
  </si>
  <si>
    <t>宮城県東松島市中沢浄化センター</t>
  </si>
  <si>
    <t>宮城県大崎市古川師山下水浄化センター</t>
  </si>
  <si>
    <t>宮城県大崎市岩出山浄化センター</t>
  </si>
  <si>
    <t>宮城県大崎市鳴子浄化センター</t>
  </si>
  <si>
    <t>宮城県七ヶ宿町関浄化センター</t>
  </si>
  <si>
    <t>宮城県川崎町釜房環境浄化センター</t>
  </si>
  <si>
    <t>宮城県川崎町青根浄化センター</t>
  </si>
  <si>
    <t>宮城県山元町山元浄化センター</t>
  </si>
  <si>
    <t>宮城県松島町松島浄化センター</t>
  </si>
  <si>
    <t>宮城県色麻町色麻浄化センター</t>
  </si>
  <si>
    <t>宮城県加美町中新田浄化センター</t>
  </si>
  <si>
    <t>宮城県加美町宮崎浄化センター</t>
  </si>
  <si>
    <t>宮城県加美町小野田浄化センター</t>
  </si>
  <si>
    <t>宮城県涌谷町涌谷浄化センター</t>
  </si>
  <si>
    <t>宮城県南三陸町歌津浄化センター</t>
  </si>
  <si>
    <t>秋田県秋田湾・雄物川流域秋田臨海処理センター</t>
  </si>
  <si>
    <t>秋田県秋田湾・雄物川流域大曲処理センター</t>
  </si>
  <si>
    <t>秋田県秋田湾・雄物川流域横手処理センター</t>
  </si>
  <si>
    <t>秋田県米代川流域大館処理センター</t>
  </si>
  <si>
    <t>秋田県米代川流域鹿角処理センター</t>
  </si>
  <si>
    <t>秋田県秋田市八橋下水道終末処理場</t>
  </si>
  <si>
    <t>秋田県秋田市羽川浄化センター</t>
  </si>
  <si>
    <t>秋田県秋田市金足浄化センター</t>
  </si>
  <si>
    <t>秋田県秋田市仁別浄化センター</t>
  </si>
  <si>
    <t>秋田県能代市能代終末処理場</t>
  </si>
  <si>
    <t>秋田県横手市山内浄化センター</t>
  </si>
  <si>
    <t>秋田県湯沢市湯沢浄化センター</t>
  </si>
  <si>
    <t>秋田県湯沢市小安浄化センター</t>
  </si>
  <si>
    <t>秋田県湯沢市皆瀬浄化センター</t>
  </si>
  <si>
    <t>秋田県湯沢市稲川浄化センター</t>
  </si>
  <si>
    <t>秋田県湯沢市院内浄化センター</t>
  </si>
  <si>
    <t>秋田県鹿角市湯瀬浄化センター</t>
  </si>
  <si>
    <t>秋田県由利本荘市水林浄化センター</t>
  </si>
  <si>
    <t>秋田県由利本荘市矢島浄化センター</t>
  </si>
  <si>
    <t>秋田県由利本荘市道川浄化センター</t>
  </si>
  <si>
    <t>秋田県由利本荘市前郷浄化センター</t>
  </si>
  <si>
    <t>秋田県由利本荘市西目浄化センター</t>
  </si>
  <si>
    <t>秋田県由利本荘市岩谷浄化センター</t>
  </si>
  <si>
    <t>秋田県大仙市刈和野浄化センター</t>
  </si>
  <si>
    <t>秋田県大仙市協和中央浄化センター</t>
  </si>
  <si>
    <t>秋田県大仙市強首浄化センター</t>
  </si>
  <si>
    <t>秋田県大仙市南外浄化センター</t>
  </si>
  <si>
    <t>秋田県北秋田市米内沢浄化センター</t>
  </si>
  <si>
    <t>秋田県北秋田市鷹巣浄化センター</t>
  </si>
  <si>
    <t>秋田県北秋田市合川浄化センター</t>
  </si>
  <si>
    <t>秋田県北秋田市阿仁合浄化センター</t>
  </si>
  <si>
    <t>秋田県にかほ市笹森クリーンセンター</t>
  </si>
  <si>
    <t>秋田県仙北市田沢湖浄化センター</t>
  </si>
  <si>
    <t>秋田県上小阿仁村沖田面浄化センター</t>
  </si>
  <si>
    <t>秋田県藤里町藤里浄化センター</t>
  </si>
  <si>
    <t>秋田県八峰町八森浄化センター</t>
  </si>
  <si>
    <t>秋田県八峰町沢目浄化センター</t>
  </si>
  <si>
    <t>秋田県羽後町西馬音内浄化センター</t>
  </si>
  <si>
    <t>山形県最上川流域村山浄化センター</t>
  </si>
  <si>
    <t>山形県最上川流域置賜浄化センター</t>
  </si>
  <si>
    <t>山形県最上川流域山形浄化センター</t>
  </si>
  <si>
    <t>山形県最上川下流流域庄内浄化センター</t>
  </si>
  <si>
    <t>山形県山形市山形市浄化センター</t>
  </si>
  <si>
    <t>山形県山形市前明石ケーキ処理場</t>
  </si>
  <si>
    <t>山形県米沢市米沢浄水管理センター</t>
  </si>
  <si>
    <t>山形県鶴岡市鶴岡市浄化センター</t>
  </si>
  <si>
    <t>山形県鶴岡市温海浄化センター</t>
  </si>
  <si>
    <t>山形県鶴岡市湯野浜浄化センター</t>
  </si>
  <si>
    <t>山形県鶴岡市櫛引浄化センター</t>
  </si>
  <si>
    <t>山形県鶴岡市鼠ヶ関浄化センター</t>
  </si>
  <si>
    <t>山形県鶴岡市鶴岡市コンポストセンター</t>
  </si>
  <si>
    <t>山形県鶴岡市羽黒浄化センター</t>
  </si>
  <si>
    <t>山形県鶴岡市羽黒西部浄化センター</t>
  </si>
  <si>
    <t>山形県鶴岡市あさひ浄化センター</t>
  </si>
  <si>
    <t>山形県酒田市酒田市クリーンセンター</t>
  </si>
  <si>
    <t>山形県酒田市八幡浄化センター</t>
  </si>
  <si>
    <t>山形県酒田市松山浄化センター</t>
  </si>
  <si>
    <t>山形県新庄市新庄市浄化センター</t>
  </si>
  <si>
    <t>山形県寒河江市寒河江市浄化センター</t>
  </si>
  <si>
    <t>山形県上山市上山市浄水センター</t>
  </si>
  <si>
    <t>山形県長井市長井市公共下水道管理センター</t>
  </si>
  <si>
    <t>山形県西川町西川浄化センター</t>
  </si>
  <si>
    <t>山形県大江町大江町浄化センター</t>
  </si>
  <si>
    <t>山形県金山町金山浄化センター</t>
  </si>
  <si>
    <t>山形県最上町向町浄化センター</t>
  </si>
  <si>
    <t>山形県舟形町舟形浄化センター</t>
  </si>
  <si>
    <t>山形県真室川町真室川浄化センター</t>
  </si>
  <si>
    <t>山形県大蔵村肘折下水処理場</t>
  </si>
  <si>
    <t>山形県大蔵村清水浄化センター</t>
  </si>
  <si>
    <t>山形県戸沢村古口浄化センター</t>
  </si>
  <si>
    <t>山形県小国町小国浄化センター</t>
  </si>
  <si>
    <t>山形県白鷹町白鷹浄化管理センター</t>
  </si>
  <si>
    <t>山形県遊佐町遊佐浄化センター</t>
  </si>
  <si>
    <t>山形県尾花沢市大石田町環境衛生事業組合銀山温泉浄化センター</t>
  </si>
  <si>
    <t>福島県阿武隈川上流流域県中浄化センター</t>
  </si>
  <si>
    <t>福島県阿武隈川上流流域県北浄化センター</t>
  </si>
  <si>
    <t>福島県阿武隈川あだたら流域あだたら清流センター</t>
  </si>
  <si>
    <t>福島県大滝根川流域大滝根水環境センター</t>
  </si>
  <si>
    <t>福島県福島市堀河町終末処理場</t>
  </si>
  <si>
    <t>福島県福島市土湯温泉町浄化センター</t>
  </si>
  <si>
    <t>福島県会津若松市会津若松市下水浄化工場</t>
  </si>
  <si>
    <t>福島県会津若松市北会津北部浄化センター</t>
  </si>
  <si>
    <t>福島県会津若松市河東浄化センター</t>
  </si>
  <si>
    <t>福島県郡山市郡山市湖南浄化センター</t>
  </si>
  <si>
    <t>福島県いわき市東部浄化センター</t>
  </si>
  <si>
    <t>福島県いわき市北部浄化センター</t>
  </si>
  <si>
    <t>福島県いわき市中部浄化センター</t>
  </si>
  <si>
    <t>福島県いわき市南部浄化センター</t>
  </si>
  <si>
    <t>福島県白河市白河都市環境センター</t>
  </si>
  <si>
    <t>福島県須賀川市北作浄化センター</t>
  </si>
  <si>
    <t>福島県須賀川市羽山清流センター</t>
  </si>
  <si>
    <t>福島県喜多方市喜多方浄化センター</t>
  </si>
  <si>
    <t>福島県喜多方市塩川浄化センター</t>
  </si>
  <si>
    <t>福島県喜多方市熱塩浄化センター</t>
  </si>
  <si>
    <t>福島県喜多方市山都浄化センター</t>
  </si>
  <si>
    <t>福島県相馬市相馬市下水処理場</t>
  </si>
  <si>
    <t>福島県二本松市岩代せせらぎセンター</t>
  </si>
  <si>
    <t>福島県二本松市岳せせらぎセンター</t>
  </si>
  <si>
    <t>福島県南相馬市原町第一下水処理場</t>
  </si>
  <si>
    <t>福島県南相馬市小高浄化センター</t>
  </si>
  <si>
    <t>福島県南相馬市鹿島浄化センター</t>
  </si>
  <si>
    <t>福島県南相馬市高松浄化センター</t>
  </si>
  <si>
    <t>福島県檜枝岐村檜枝岐村浄化センター</t>
  </si>
  <si>
    <t>福島県南会津町田島都市環境センター</t>
  </si>
  <si>
    <t>福島県南会津町南郷浄化センター</t>
  </si>
  <si>
    <t>福島県北塩原村裏磐梯浄化センター</t>
  </si>
  <si>
    <t>福島県北塩原村大塩浄化センター</t>
  </si>
  <si>
    <t>福島県北塩原村北山浄化センター</t>
  </si>
  <si>
    <t>福島県西会津町野沢浄化センター</t>
  </si>
  <si>
    <t>福島県西会津町大久保浄化センター</t>
  </si>
  <si>
    <t>福島県磐梯町磐梯環境浄化センター</t>
  </si>
  <si>
    <t>福島県猪苗代町猪苗代浄化センター</t>
  </si>
  <si>
    <t>福島県猪苗代町志田浜浄化センター</t>
  </si>
  <si>
    <t>福島県猪苗代町中ノ沢浄化センター</t>
  </si>
  <si>
    <t>福島県会津坂下町坂下西浄化センター</t>
  </si>
  <si>
    <t>福島県会津坂下町坂下東浄化センター</t>
  </si>
  <si>
    <t>福島県会津坂下町坂下中央浄化センター</t>
  </si>
  <si>
    <t>福島県湯川村湯川浄化センター</t>
  </si>
  <si>
    <t>福島県柳津町柳津浄化センター</t>
  </si>
  <si>
    <t>福島県金山町川口浄化センター</t>
  </si>
  <si>
    <t>福島県昭和村上昭和浄化センター</t>
  </si>
  <si>
    <t>福島県会津美里町会津高田浄化センター</t>
  </si>
  <si>
    <t>福島県会津美里町会津本郷浄化センター</t>
  </si>
  <si>
    <t>福島県西郷村大平浄化センター</t>
  </si>
  <si>
    <t>福島県棚倉町棚倉町浄化センター</t>
  </si>
  <si>
    <t>福島県塙町塙浄化センター</t>
  </si>
  <si>
    <t>福島県浅川町浅川浄化センター</t>
  </si>
  <si>
    <t>福島県三春町三春水環境センター</t>
  </si>
  <si>
    <t>福島県広野町広野浄化センター</t>
  </si>
  <si>
    <t>福島県楢葉町南地区浄化センター</t>
  </si>
  <si>
    <t>福島県楢葉町北地区浄化センター</t>
  </si>
  <si>
    <t>福島県富岡町富岡浄化センター</t>
  </si>
  <si>
    <t>福島県富岡町蛇谷須浄化センター</t>
  </si>
  <si>
    <t>福島県大熊町新町浄化センター</t>
  </si>
  <si>
    <t>福島県双葉町双葉浄化センター</t>
  </si>
  <si>
    <t>福島県浪江町浪江浄化センター</t>
  </si>
  <si>
    <t>福島県新地町新地浄化センター</t>
  </si>
  <si>
    <t>福島県双葉地方広域市町村圏組合汚泥リサイクルセンター</t>
  </si>
  <si>
    <t>茨城県霞ヶ浦湖北流域霞ヶ浦浄化センター</t>
  </si>
  <si>
    <t>茨城県霞ヶ浦常南流域利根浄化センター</t>
  </si>
  <si>
    <t>茨城県那珂久慈流域那珂久慈浄化センター</t>
  </si>
  <si>
    <t>茨城県那珂久慈流域那珂久慈ブロック広域汚泥処理施設</t>
  </si>
  <si>
    <t>茨城県霞ヶ浦水郷流域潮来浄化センター</t>
  </si>
  <si>
    <t>茨城県利根左岸さしま流域さしまアクアステーション</t>
  </si>
  <si>
    <t>茨城県鬼怒小貝流域きぬアクアステーション</t>
  </si>
  <si>
    <t>茨城県小貝川東部流域小貝川東部浄化センター</t>
  </si>
  <si>
    <t>茨城県鹿島臨海都市計画下水道深芝下水処理場</t>
  </si>
  <si>
    <t>茨城県水戸市水戸市浄化センター</t>
  </si>
  <si>
    <t>茨城県水戸市双葉台浄化センター</t>
  </si>
  <si>
    <t>茨城県水戸市大塚赤塚浄化センター</t>
  </si>
  <si>
    <t>茨城県水戸市内原浄化センター</t>
  </si>
  <si>
    <t>茨城県水戸市けやき台浄化センター</t>
  </si>
  <si>
    <t>茨城県水戸市水府青柳浄化センター</t>
  </si>
  <si>
    <t>茨城県日立市池の川処理場</t>
  </si>
  <si>
    <t>茨城県古河市総和水処理センター</t>
  </si>
  <si>
    <t>茨城県古河市古河浄化センター</t>
  </si>
  <si>
    <t>茨城県石岡市八郷水処理センター</t>
  </si>
  <si>
    <t>茨城県結城市結城市下水浄化センター</t>
  </si>
  <si>
    <t>茨城県常総市内守谷浄化センター</t>
  </si>
  <si>
    <t>茨城県常総市水海道浄化センター</t>
  </si>
  <si>
    <t>茨城県常総市大生郷終末処理場</t>
  </si>
  <si>
    <t>茨城県常陸太田市久米浄化センター</t>
  </si>
  <si>
    <t>茨城県北茨城市北茨城浄化センター</t>
  </si>
  <si>
    <t>茨城県笠間市浄化センターともべ</t>
  </si>
  <si>
    <t>茨城県笠間市浄化センターいわま</t>
  </si>
  <si>
    <t>茨城県ひたちなか市ひたちなか市下水浄化センター</t>
  </si>
  <si>
    <t>茨城県鹿嶋市鹿嶋市浄化センター</t>
  </si>
  <si>
    <t>茨城県守谷市守谷浄化センター</t>
  </si>
  <si>
    <t>茨城県筑西市下館水処理センター</t>
  </si>
  <si>
    <t>茨城県筑西市川島水処理センター</t>
  </si>
  <si>
    <t>茨城県坂東市岩井浄化センター</t>
  </si>
  <si>
    <t>茨城県稲敷市江戸崎終末処理場</t>
  </si>
  <si>
    <t>茨城県稲敷市あずま浄化センター</t>
  </si>
  <si>
    <t>茨城県稲敷市古渡西部浄化センター</t>
  </si>
  <si>
    <t>茨城県かすみがうら市田伏浄化センター</t>
  </si>
  <si>
    <t>茨城県行方市玉造浄化センター</t>
  </si>
  <si>
    <t>茨城県鉾田市鉾田水処理センター</t>
  </si>
  <si>
    <t>茨城県つくばみらい市小絹水処理センター</t>
  </si>
  <si>
    <t>茨城県茨城町茨城町浄化センター</t>
  </si>
  <si>
    <t>茨城県城里町かつら水処理センター</t>
  </si>
  <si>
    <t>茨城県美浦村美浦水処理センター</t>
  </si>
  <si>
    <t>茨城県五霞町五霞町環境浄化センター</t>
  </si>
  <si>
    <t>茨城県取手地方広域下水道組合県南クリーンセンター</t>
  </si>
  <si>
    <t>茨城県日立高萩広域下水道組合伊師浄化センター</t>
  </si>
  <si>
    <t>栃木県鬼怒川上流流域鬼怒川上流浄化センター</t>
  </si>
  <si>
    <t>栃木県鬼怒川上流流域県央浄化センター</t>
  </si>
  <si>
    <t>栃木県鬼怒川上流流域下水道資源化工場</t>
  </si>
  <si>
    <t>栃木県巴波川流域巴波川浄化センター</t>
  </si>
  <si>
    <t>栃木県北那須流域北那須浄化センター</t>
  </si>
  <si>
    <t>栃木県渡良瀬川上流流域秋山川浄化センター</t>
  </si>
  <si>
    <t>栃木県渡良瀬川下流流域大岩藤浄化センター</t>
  </si>
  <si>
    <t>栃木県渡良瀬川下流流域思川浄化センター</t>
  </si>
  <si>
    <t>栃木県宇都宮市下河原水再生センター</t>
  </si>
  <si>
    <t>栃木県宇都宮市川田水再生センター</t>
  </si>
  <si>
    <t>栃木県宇都宮市河内水再生センター</t>
  </si>
  <si>
    <t>栃木県宇都宮市清原水再生センター</t>
  </si>
  <si>
    <t>栃木県宇都宮市上河内水再生センター</t>
  </si>
  <si>
    <t>栃木県足利市足利市水処理センター</t>
  </si>
  <si>
    <t>栃木県足利市坂西団地水処理センター</t>
  </si>
  <si>
    <t>栃木県鹿沼市黒川終末処理場</t>
  </si>
  <si>
    <t>栃木県鹿沼市粟野水処理センター</t>
  </si>
  <si>
    <t>栃木県鹿沼市古峰原水処理センター</t>
  </si>
  <si>
    <t>栃木県鹿沼市西沢水処理センター</t>
  </si>
  <si>
    <t>栃木県日光市中宮祠水処理センター</t>
  </si>
  <si>
    <t>栃木県日光市湯元水処理センター</t>
  </si>
  <si>
    <t>栃木県日光市湯西川水処理センター</t>
  </si>
  <si>
    <t>栃木県日光市川治水処理センター</t>
  </si>
  <si>
    <t>栃木県小山市小山水処理センター</t>
  </si>
  <si>
    <t>栃木県小山市扶桑水処理センター</t>
  </si>
  <si>
    <t>栃木県真岡市真岡市水処理センター</t>
  </si>
  <si>
    <t>栃木県真岡市真岡市二宮水処理センター</t>
  </si>
  <si>
    <t>栃木県大田原市黒羽水処理センター</t>
  </si>
  <si>
    <t>栃木県矢板市矢板市水処理センター</t>
  </si>
  <si>
    <t>栃木県那須塩原市黒磯水処理センター</t>
  </si>
  <si>
    <t>栃木県那須塩原市塩原水処理センター</t>
  </si>
  <si>
    <t>栃木県さくら市氏家水処理センター</t>
  </si>
  <si>
    <t>栃木県さくら市喜連川水処理センター</t>
  </si>
  <si>
    <t>栃木県那須烏山市烏山水処理センター</t>
  </si>
  <si>
    <t>栃木県那須烏山市南那須水処理センター</t>
  </si>
  <si>
    <t>栃木県益子町益子浄化センター</t>
  </si>
  <si>
    <t>栃木県茂木町茂木町水処理センター</t>
  </si>
  <si>
    <t>栃木県市貝町市貝町水処理センター</t>
  </si>
  <si>
    <t>栃木県芳賀町芳賀町水処理センター</t>
  </si>
  <si>
    <t>栃木県壬生町水処理センター</t>
  </si>
  <si>
    <t>栃木県高根沢町仁井田水処理センター</t>
  </si>
  <si>
    <t>栃木県高根沢町宝積寺アクアセンター</t>
  </si>
  <si>
    <t>栃木県那須町湯本浄化センター</t>
  </si>
  <si>
    <t>栃木県那須町黒田原水処理センター</t>
  </si>
  <si>
    <t>栃木県那珂川町馬頭浄化センター</t>
  </si>
  <si>
    <t>栃木県那珂川町小川水処理センター</t>
  </si>
  <si>
    <t>群馬県利根川上流流域奥利根水質浄化センター</t>
  </si>
  <si>
    <t>群馬県利根川上流流域県央水質浄化センター</t>
  </si>
  <si>
    <t>群馬県利根川左岸流域西邑楽水質浄化センター</t>
  </si>
  <si>
    <t>群馬県利根・渡良瀬流域桐生水質浄化センター</t>
  </si>
  <si>
    <t>群馬県利根・渡良瀬流域利根備前島水質浄化センター</t>
  </si>
  <si>
    <t>群馬県利根川佐波流域平塚水質浄化センター</t>
  </si>
  <si>
    <t>群馬県前橋市前橋水質浄化センター</t>
  </si>
  <si>
    <t>群馬県前橋市赤城山大洞処理場</t>
  </si>
  <si>
    <t>群馬県高崎市城南水処理センター</t>
  </si>
  <si>
    <t>群馬県高崎市阿久津水処理センター</t>
  </si>
  <si>
    <t>群馬県高崎市榛名湖水質管理センター</t>
  </si>
  <si>
    <t>群馬県桐生市境野水処理センター</t>
  </si>
  <si>
    <t>群馬県伊勢崎市伊勢崎浄化センター</t>
  </si>
  <si>
    <t>群馬県太田市中央第一浄化センター</t>
  </si>
  <si>
    <t>群馬県太田市中央第二浄化センター</t>
  </si>
  <si>
    <t>群馬県沼田市白沢水質浄化センター</t>
  </si>
  <si>
    <t>群馬県沼田市利根水質浄化センター</t>
  </si>
  <si>
    <t>群馬県館林市館林市水質管理センター</t>
  </si>
  <si>
    <t>群馬県館林市近藤処理場</t>
  </si>
  <si>
    <t>群馬県渋川市物聞沢水質管理センター</t>
  </si>
  <si>
    <t>群馬県渋川市湯沢水質管理センター</t>
  </si>
  <si>
    <t>群馬県渋川市水沢水質管理センター</t>
  </si>
  <si>
    <t>群馬県渋川市小野上浄化センター</t>
  </si>
  <si>
    <t>群馬県渋川市鯉沢・吹屋原地区クリーンセンター</t>
  </si>
  <si>
    <t>群馬県中之条町中之条浄化センター</t>
  </si>
  <si>
    <t>群馬県中之条町四万水質管理センター</t>
  </si>
  <si>
    <t>群馬県中之条町沢渡水質管理センター</t>
  </si>
  <si>
    <t>群馬県長野原町長野原浄化センター</t>
  </si>
  <si>
    <t>群馬県嬬恋村嬬恋村水質浄化センター</t>
  </si>
  <si>
    <t>群馬県草津町草津下水処理場</t>
  </si>
  <si>
    <t>群馬県東吾妻町吾妻浄化センター</t>
  </si>
  <si>
    <t>群馬県片品村北部浄化センター</t>
  </si>
  <si>
    <t>群馬県川場村川場浄化センター</t>
  </si>
  <si>
    <t>群馬県みなかみ町湯宿終末処理場</t>
  </si>
  <si>
    <t>群馬県板倉町板倉町水質浄化センター</t>
  </si>
  <si>
    <t>群馬県明和町明和水質浄化センター</t>
  </si>
  <si>
    <t>埼玉県荒川左岸流域荒川水循環センター</t>
  </si>
  <si>
    <t>埼玉県荒川左岸流域さいたま新都心浄化プラント</t>
  </si>
  <si>
    <t>埼玉県荒川左岸流域元荒川水循環センター</t>
  </si>
  <si>
    <t>埼玉県荒川右岸流域新河岸川水循環センター</t>
  </si>
  <si>
    <t>埼玉県荒川右岸流域新河岸川上流水循環センター</t>
  </si>
  <si>
    <t>埼玉県中川流域中川水循環センター</t>
  </si>
  <si>
    <t>埼玉県古利根川流域古利根川水循環センター</t>
  </si>
  <si>
    <t>埼玉県荒川上流流域荒川上流水循環センター</t>
  </si>
  <si>
    <t>埼玉県市野川流域市野川水循環センター</t>
  </si>
  <si>
    <t>埼玉県利根川右岸流域小山川水循環センター</t>
  </si>
  <si>
    <t>埼玉県さいたま市下水処理センター</t>
  </si>
  <si>
    <t>埼玉県熊谷市妻沼水質管理センター</t>
  </si>
  <si>
    <t>埼玉県秩父市秩父市下水道センター</t>
  </si>
  <si>
    <t>埼玉県飯能市飯能市浄化センター</t>
  </si>
  <si>
    <t>埼玉県飯能市原市場浄化センター</t>
  </si>
  <si>
    <t>埼玉県加須市加須市環境浄化センター</t>
  </si>
  <si>
    <t>埼玉県東松山市市野川浄化センター</t>
  </si>
  <si>
    <t>埼玉県東松山市高坂浄化センター</t>
  </si>
  <si>
    <t>埼玉県羽生市羽生市水質浄化センター</t>
  </si>
  <si>
    <t>埼玉県深谷市深谷市浄化センター</t>
  </si>
  <si>
    <t>埼玉県深谷市深谷市岡部浄化センター</t>
  </si>
  <si>
    <t>埼玉県日高市日高市浄化センター</t>
  </si>
  <si>
    <t>埼玉県横瀬町横瀬町水質管理センター</t>
  </si>
  <si>
    <t>埼玉県神川町渡瀬浄化センター</t>
  </si>
  <si>
    <t>埼玉県毛呂山･越生･鳩山公共下水道組合毛呂山処理センター</t>
  </si>
  <si>
    <t>埼玉県皆野・長瀞上下水道組合長瀞浄化センター</t>
  </si>
  <si>
    <t>千葉県印旛沼流域花見川終末処理場</t>
  </si>
  <si>
    <t>千葉県印旛沼流域花見川第二終末処理場</t>
  </si>
  <si>
    <t>千葉県手賀沼流域手賀沼終末処理場</t>
  </si>
  <si>
    <t>千葉県江戸川左岸流域江戸川第二終末処理場</t>
  </si>
  <si>
    <t>千葉県千葉市中央浄化センター</t>
  </si>
  <si>
    <t>千葉県千葉市南部浄化センター</t>
  </si>
  <si>
    <t>千葉県銚子市芦崎終末処理場</t>
  </si>
  <si>
    <t>千葉県市川市菅野終末処理場</t>
  </si>
  <si>
    <t>千葉県船橋市西浦下水処理場</t>
  </si>
  <si>
    <t>千葉県船橋市高瀬下水処理場</t>
  </si>
  <si>
    <t>千葉県館山市館山市鏡ケ浦クリーンセンター</t>
  </si>
  <si>
    <t>千葉県木更津市木更津下水処理場</t>
  </si>
  <si>
    <t>千葉県松戸市金ヶ作終末処理場</t>
  </si>
  <si>
    <t>千葉県茂原市川中島終末処理場</t>
  </si>
  <si>
    <t>千葉県東金市東金市浄化センター</t>
  </si>
  <si>
    <t>千葉県旭市旭市浄化センター</t>
  </si>
  <si>
    <t>千葉県習志野市津田沼浄化センター</t>
  </si>
  <si>
    <t>千葉県市原市菊間終末処理場</t>
  </si>
  <si>
    <t>千葉県市原市松ヶ島終末処理場</t>
  </si>
  <si>
    <t>千葉県市原市南総終末処理場</t>
  </si>
  <si>
    <t>千葉県袖ケ浦市袖ケ浦終末処理場</t>
  </si>
  <si>
    <t>千葉県香取市佐原浄化センター</t>
  </si>
  <si>
    <t>千葉県香取市小見川浄化センター</t>
  </si>
  <si>
    <t>千葉県大網白里市大網白里市浄化センター</t>
  </si>
  <si>
    <t>千葉県栄町栄町終末処理場</t>
  </si>
  <si>
    <t>千葉県芝山町芝山クリーンセンター</t>
  </si>
  <si>
    <t>千葉県長生村長生浄化センター</t>
  </si>
  <si>
    <t>千葉県君津富津広域下水道組合君津富津終末処理場</t>
  </si>
  <si>
    <t>東京都多摩川流域南多摩水再生センター</t>
  </si>
  <si>
    <t>東京都多摩川流域北多摩一号水再生センター</t>
  </si>
  <si>
    <t>東京都多摩川流域多摩川上流水再生センター</t>
  </si>
  <si>
    <t>東京都多摩川流域北多摩二号水再生センター</t>
  </si>
  <si>
    <t>東京都多摩川流域浅川水再生センター</t>
  </si>
  <si>
    <t>東京都多摩川流域八王子水再生センター</t>
  </si>
  <si>
    <t>東京都荒川右岸東京流域清瀬水再生センター</t>
  </si>
  <si>
    <t>東京都東京都区部三河島水再生センター</t>
  </si>
  <si>
    <t>東京都東京都区部砂町水再生センター</t>
  </si>
  <si>
    <t>東京都東京都区部芝浦水再生センター</t>
  </si>
  <si>
    <t>東京都東京都区部みやぎ水再生センター</t>
  </si>
  <si>
    <t>東京都東京都区部落合水再生センター</t>
  </si>
  <si>
    <t>東京都東京都区部森ヶ崎水再生センター</t>
  </si>
  <si>
    <t>東京都東京都区部新河岸水再生センター</t>
  </si>
  <si>
    <t>東京都東京都区部小菅水再生センター</t>
  </si>
  <si>
    <t>東京都東京都区部葛西水再生センター</t>
  </si>
  <si>
    <t>東京都東京都区部南部スラッジプラント</t>
  </si>
  <si>
    <t>東京都東京都区部中川水再生センター</t>
  </si>
  <si>
    <t>東京都東京都区部中野水再生センター</t>
  </si>
  <si>
    <t>東京都東京都区部有明水再生センター</t>
  </si>
  <si>
    <t>東京都東京都区部浮間水再生センター</t>
  </si>
  <si>
    <t>東京都八王子市北野下水処理場</t>
  </si>
  <si>
    <t>東京都立川市立川市錦町下水処理場</t>
  </si>
  <si>
    <t>東京都三鷹市東部水再生センター</t>
  </si>
  <si>
    <t>東京都町田市成瀬クリーンセンター</t>
  </si>
  <si>
    <t>東京都町田市鶴見川クリーンセンター</t>
  </si>
  <si>
    <t>東京都奥多摩町小河内浄化センター</t>
  </si>
  <si>
    <t>東京都新島村本村水処理センター</t>
  </si>
  <si>
    <t>神奈川県相模川流域相模川流域下水道右岸処理場</t>
  </si>
  <si>
    <t>神奈川県相模川流域相模川流域下水道左岸処理場</t>
  </si>
  <si>
    <t>神奈川県酒匂川流域酒匂川流域下水道左岸処理場</t>
  </si>
  <si>
    <t>神奈川県酒匂川流域酒匂川流域下水道右岸処理場</t>
  </si>
  <si>
    <t>神奈川県横浜市中部水再生センター</t>
  </si>
  <si>
    <t>神奈川県横浜市南部水再生センター</t>
  </si>
  <si>
    <t>神奈川県横浜市北部第一水再生センター</t>
  </si>
  <si>
    <t>神奈川県横浜市栄第二水再生センター</t>
  </si>
  <si>
    <t>神奈川県横浜市港北水再生センター</t>
  </si>
  <si>
    <t>神奈川県横浜市都筑水再生センター</t>
  </si>
  <si>
    <t>神奈川県横浜市神奈川水再生センター</t>
  </si>
  <si>
    <t>神奈川県横浜市金沢水再生センター</t>
  </si>
  <si>
    <t>神奈川県横浜市西部水再生センター</t>
  </si>
  <si>
    <t>神奈川県横浜市北部第二水再生センター</t>
  </si>
  <si>
    <t>神奈川県横浜市栄第一水再生センター</t>
  </si>
  <si>
    <t>神奈川県横浜市北部汚泥資源化センター</t>
  </si>
  <si>
    <t>神奈川県横浜市南部汚泥資源化センター</t>
  </si>
  <si>
    <t>神奈川県川崎市入江崎水処理センター</t>
  </si>
  <si>
    <t>神奈川県川崎市加瀬水処理センター</t>
  </si>
  <si>
    <t>神奈川県川崎市等々力水処理センター</t>
  </si>
  <si>
    <t>神奈川県川崎市麻生水処理センター</t>
  </si>
  <si>
    <t>神奈川県川崎市入江崎総合スラッジセンター</t>
  </si>
  <si>
    <t>神奈川県横須賀市上町浄化センター</t>
  </si>
  <si>
    <t>神奈川県横須賀市下町浄化センター</t>
  </si>
  <si>
    <t>神奈川県横須賀市追浜浄化センター</t>
  </si>
  <si>
    <t>神奈川県横須賀市西浄化センター</t>
  </si>
  <si>
    <t>神奈川県鎌倉市七里ガ浜浄化センター</t>
  </si>
  <si>
    <t>神奈川県鎌倉市山崎浄化センター</t>
  </si>
  <si>
    <t>神奈川県藤沢市辻堂浄化センター</t>
  </si>
  <si>
    <t>神奈川県藤沢市大清水浄化センター</t>
  </si>
  <si>
    <t>神奈川県小田原市寿町終末処理場</t>
  </si>
  <si>
    <t>神奈川県逗子市逗子市浄水管理センター</t>
  </si>
  <si>
    <t>神奈川県三浦市三浦市東部浄化センター</t>
  </si>
  <si>
    <t>神奈川県秦野市浄水管理センター</t>
  </si>
  <si>
    <t>神奈川県大和市中部浄化センター</t>
  </si>
  <si>
    <t>神奈川県大和市北部浄化センター</t>
  </si>
  <si>
    <t>神奈川県伊勢原市伊勢原終末処理場</t>
  </si>
  <si>
    <t>神奈川県綾瀬市綾瀬終末処理場</t>
  </si>
  <si>
    <t>神奈川県葉山町葉山浄化センター</t>
  </si>
  <si>
    <t>神奈川県箱根町宮城野浄水センター</t>
  </si>
  <si>
    <t>神奈川県箱根町仙石原浄水センター</t>
  </si>
  <si>
    <t>神奈川県湯河原町湯河原町浄水センター</t>
  </si>
  <si>
    <t>神奈川県清川村清川下水浄化センター</t>
  </si>
  <si>
    <t>新潟県信濃川下流流域新潟浄化センター</t>
  </si>
  <si>
    <t>新潟県信濃川下流流域新津浄化センター</t>
  </si>
  <si>
    <t>新潟県信濃川下流流域長岡浄化センター</t>
  </si>
  <si>
    <t>新潟県魚野川流域六日町浄化センター</t>
  </si>
  <si>
    <t>新潟県魚野川流域堀之内浄化センター</t>
  </si>
  <si>
    <t>新潟県国府川流域国府川浄化センター</t>
  </si>
  <si>
    <t>新潟県阿賀野川流域新井郷川浄化センター</t>
  </si>
  <si>
    <t>新潟県西川流域西川浄化センター</t>
  </si>
  <si>
    <t>新潟県新潟市船見下水処理場</t>
  </si>
  <si>
    <t>新潟県新潟市中部下水処理場</t>
  </si>
  <si>
    <t>新潟県新潟市白根中央浄化センター</t>
  </si>
  <si>
    <t>新潟県新潟市島見浄化センター</t>
  </si>
  <si>
    <t>新潟県長岡市長岡中央浄化センター</t>
  </si>
  <si>
    <t>新潟県長岡市栃尾下水処理センター</t>
  </si>
  <si>
    <t>新潟県長岡市中之島浄化センター</t>
  </si>
  <si>
    <t>新潟県長岡市前川浄化センター</t>
  </si>
  <si>
    <t>新潟県長岡市和島浄水センター</t>
  </si>
  <si>
    <t>新潟県長岡市小国浄化センター</t>
  </si>
  <si>
    <t>新潟県長岡市寺泊浄化センター</t>
  </si>
  <si>
    <t>新潟県三条市三条下水処理センター</t>
  </si>
  <si>
    <t>新潟県三条市下田下水処理センター</t>
  </si>
  <si>
    <t>新潟県三条市栄下水処理センター</t>
  </si>
  <si>
    <t>新潟県柏崎市自然環境浄化センター</t>
  </si>
  <si>
    <t>新潟県柏崎市石地アメニティライフセンター</t>
  </si>
  <si>
    <t>新潟県新発田市月岡浄化センター</t>
  </si>
  <si>
    <t>新潟県新発田市加治川浄化センター</t>
  </si>
  <si>
    <t>新潟県加茂市加茂市浄化センター</t>
  </si>
  <si>
    <t>新潟県十日町市下水処理センター</t>
  </si>
  <si>
    <t>新潟県十日町市中里浄化センター</t>
  </si>
  <si>
    <t>新潟県十日町市松之山浄化センター</t>
  </si>
  <si>
    <t>新潟県十日町市松代浄化センター</t>
  </si>
  <si>
    <t>新潟県見附市葛巻終末処理場</t>
  </si>
  <si>
    <t>新潟県見附市今町終末処理場</t>
  </si>
  <si>
    <t>新潟県村上市村上浄化センター</t>
  </si>
  <si>
    <t>新潟県村上市荒川浄化センター</t>
  </si>
  <si>
    <t>新潟県村上市朝日浄化センター</t>
  </si>
  <si>
    <t>新潟県村上市平林浄化センター</t>
  </si>
  <si>
    <t>新潟県村上市府屋浄化センター</t>
  </si>
  <si>
    <t>新潟県村上市桑川浄化センター</t>
  </si>
  <si>
    <t>新潟県村上市寒川浄化センター</t>
  </si>
  <si>
    <t>新潟県村上市黒川俣浄化センター</t>
  </si>
  <si>
    <t>新潟県村上市今川浄化センター</t>
  </si>
  <si>
    <t>新潟県村上市八幡浄化センター</t>
  </si>
  <si>
    <t>新潟県村上市山北下水道管理センター</t>
  </si>
  <si>
    <t>新潟県燕市燕市下水終末処理場</t>
  </si>
  <si>
    <t>新潟県糸魚川市青海浄化センター</t>
  </si>
  <si>
    <t>新潟県糸魚川市糸魚川浄化センター</t>
  </si>
  <si>
    <t>新潟県糸魚川市能生浄化センター</t>
  </si>
  <si>
    <t>新潟県糸魚川市川崎浄化センター</t>
  </si>
  <si>
    <t>新潟県妙高市新井浄化センター</t>
  </si>
  <si>
    <t>新潟県妙高市赤倉浄化センター</t>
  </si>
  <si>
    <t>新潟県妙高市池の平浄化センター</t>
  </si>
  <si>
    <t>新潟県妙高市妙高アクアクリーンセンター</t>
  </si>
  <si>
    <t>新潟県上越市上越市下水道センター</t>
  </si>
  <si>
    <t>新潟県上越市柿崎浄化センター</t>
  </si>
  <si>
    <t>新潟県上越市大潟浄化センター</t>
  </si>
  <si>
    <t>新潟県上越市名立浄化センター</t>
  </si>
  <si>
    <t>新潟県上越市板倉浄化センター</t>
  </si>
  <si>
    <t>新潟県上越市浦川原浄化センター</t>
  </si>
  <si>
    <t>新潟県上越市中郷浄化センター</t>
  </si>
  <si>
    <t>新潟県阿賀野市安田浄化センター</t>
  </si>
  <si>
    <t>新潟県佐渡市両津浄化センター</t>
  </si>
  <si>
    <t>新潟県佐渡市小木浄化センター</t>
  </si>
  <si>
    <t>新潟県佐渡市相川浄化センター</t>
  </si>
  <si>
    <t>新潟県佐渡市赤泊浄化センター</t>
  </si>
  <si>
    <t>新潟県佐渡市羽茂浄化センター</t>
  </si>
  <si>
    <t>新潟県魚沼市須原終末処理場</t>
  </si>
  <si>
    <t>新潟県魚沼市大湯浄化センター</t>
  </si>
  <si>
    <t>新潟県魚沼市奥只見浄化センター</t>
  </si>
  <si>
    <t>新潟県魚沼市上条終末処理場</t>
  </si>
  <si>
    <t>新潟県魚沼市銀山平浄化センター</t>
  </si>
  <si>
    <t>新潟県南魚沼市大和クリーンセンター</t>
  </si>
  <si>
    <t>新潟県南魚沼市上の原浄化センター</t>
  </si>
  <si>
    <t>新潟県南魚沼市五箇クリーンセンター</t>
  </si>
  <si>
    <t>新潟県胎内市中条浄化センター</t>
  </si>
  <si>
    <t>新潟県田上町田上終末処理場</t>
  </si>
  <si>
    <t>新潟県阿賀町津川水質浄化センター</t>
  </si>
  <si>
    <t>新潟県阿賀町内川浄化センター</t>
  </si>
  <si>
    <t>新潟県阿賀町中央浄化センター</t>
  </si>
  <si>
    <t>新潟県阿賀町鹿瀬浄化センター</t>
  </si>
  <si>
    <t>新潟県阿賀町谷花浄化センター</t>
  </si>
  <si>
    <t>新潟県出雲崎町久田浄化センター</t>
  </si>
  <si>
    <t>新潟県湯沢町湯沢浄化センター</t>
  </si>
  <si>
    <t>新潟県湯沢町浅貝浄化センター</t>
  </si>
  <si>
    <t>新潟県湯沢町土樽・松川浄化センター</t>
  </si>
  <si>
    <t>新潟県津南町津南浄化センター</t>
  </si>
  <si>
    <t>新潟県関川村せきかわ浄化センター</t>
  </si>
  <si>
    <t>富山県小矢部川流域二上浄化センター</t>
  </si>
  <si>
    <t>富山県神通川左岸流域神通川左岸浄化センター</t>
  </si>
  <si>
    <t>富山県富山市浜黒崎浄化センター</t>
  </si>
  <si>
    <t>富山県富山市大山下水処理場</t>
  </si>
  <si>
    <t>富山県富山市大沢野浄化センター</t>
  </si>
  <si>
    <t>富山県富山市水橋浄化センター</t>
  </si>
  <si>
    <t>富山県富山市山田浄化センター</t>
  </si>
  <si>
    <t>富山県富山市倉垣浄水園</t>
  </si>
  <si>
    <t>富山県富山市小見浄化センター</t>
  </si>
  <si>
    <t>富山県富山市楡原浄化センター</t>
  </si>
  <si>
    <t>富山県富山市南部地区浄化センター</t>
  </si>
  <si>
    <t>富山県高岡市四屋浄化センター</t>
  </si>
  <si>
    <t>富山県高岡市伏木浄化センター</t>
  </si>
  <si>
    <t>富山県高岡市松太枝浜浄化センター</t>
  </si>
  <si>
    <t>富山県魚津市魚津市浄化センター</t>
  </si>
  <si>
    <t>富山県魚津市大杉台処理場</t>
  </si>
  <si>
    <t>富山県魚津市川の瀬浄化センター</t>
  </si>
  <si>
    <t>富山県氷見市氷見市環境浄化センター</t>
  </si>
  <si>
    <t>富山県氷見市小境浄化センター</t>
  </si>
  <si>
    <t>富山県滑川市滑川市浄化センター</t>
  </si>
  <si>
    <t>富山県黒部市黒部浄化センター</t>
  </si>
  <si>
    <t>富山県黒部市宇奈月浄化センター</t>
  </si>
  <si>
    <t>富山県黒部市内山浄化センター</t>
  </si>
  <si>
    <t>富山県南砺市西赤尾浄化センター</t>
  </si>
  <si>
    <t>富山県南砺市粲明浄化センター</t>
  </si>
  <si>
    <t>富山県南砺市上梨浄化センター</t>
  </si>
  <si>
    <t>富山県射水市太閤山浄化センター</t>
  </si>
  <si>
    <t>富山県射水市桜町下水処理場</t>
  </si>
  <si>
    <t>富山県射水市南郷管理センター</t>
  </si>
  <si>
    <t>富山県上市町石仏浄化センター</t>
  </si>
  <si>
    <t>富山県上市町神田浄化センター</t>
  </si>
  <si>
    <t>富山県入善町入善浄化センター</t>
  </si>
  <si>
    <t>富山県朝日町朝日浄化センター</t>
  </si>
  <si>
    <t>富山県中新川広域行政事務組合中新川浄化センター</t>
  </si>
  <si>
    <t>石川県犀川左岸流域犀川左岸浄化センター</t>
  </si>
  <si>
    <t>石川県加賀沿岸流域翠ヶ丘浄化センター</t>
  </si>
  <si>
    <t>石川県加賀沿岸流域大聖寺川浄化センター</t>
  </si>
  <si>
    <t>石川県金沢市城北水質管理センター</t>
  </si>
  <si>
    <t>石川県金沢市西部水質管理センター</t>
  </si>
  <si>
    <t>石川県金沢市臨海水質管理センター</t>
  </si>
  <si>
    <t>石川県金沢市テクノパーク水質管理ステーション</t>
  </si>
  <si>
    <t>石川県金沢市湯涌水質管理ステーション</t>
  </si>
  <si>
    <t>石川県七尾市西部水質管理センター</t>
  </si>
  <si>
    <t>石川県七尾市中央水質管理センター</t>
  </si>
  <si>
    <t>石川県七尾市田鶴浜浄化センター</t>
  </si>
  <si>
    <t>石川県七尾市中部処理場</t>
  </si>
  <si>
    <t>石川県七尾市中島浄化センター</t>
  </si>
  <si>
    <t>石川県七尾市長浦処理場</t>
  </si>
  <si>
    <t>石川県小松市小松市中央浄化センター</t>
  </si>
  <si>
    <t>石川県輪島市輪島市浄化センター</t>
  </si>
  <si>
    <t>石川県輪島市門前水質管理センター</t>
  </si>
  <si>
    <t>石川県輪島市剱地浄化センター</t>
  </si>
  <si>
    <t>石川県珠洲市珠洲市浄化センター</t>
  </si>
  <si>
    <t>石川県珠洲市宝立浄化センター</t>
  </si>
  <si>
    <t>石川県加賀市加賀市浄化センター</t>
  </si>
  <si>
    <t>石川県羽咋市羽咋浄化センター</t>
  </si>
  <si>
    <t>石川県羽咋市酒井浄化センター</t>
  </si>
  <si>
    <t>石川県かほく市かほく市北部浄化センター</t>
  </si>
  <si>
    <t>石川県かほく市かほく市南部浄化センター</t>
  </si>
  <si>
    <t>石川県白山市千代野処理場</t>
  </si>
  <si>
    <t>石川県白山市松任中央浄化センター</t>
  </si>
  <si>
    <t>石川県白山市松任南部浄化センター</t>
  </si>
  <si>
    <t>石川県白山市松任西南部浄化センター</t>
  </si>
  <si>
    <t>石川県白山市鶴来浄化センター</t>
  </si>
  <si>
    <t>石川県白山市直海谷終末処理場</t>
  </si>
  <si>
    <t>石川県白山市吉原終末処理場</t>
  </si>
  <si>
    <t>石川県白山市鳥越中部終末処理場</t>
  </si>
  <si>
    <t>石川県白山市吉野谷中部終末処理場</t>
  </si>
  <si>
    <t>石川県白山市吉野終末処理場</t>
  </si>
  <si>
    <t>石川県白山市一里野終末処理場</t>
  </si>
  <si>
    <t>石川県白山市白峰処理センター</t>
  </si>
  <si>
    <t>石川県能美市寺井東部浄化センター</t>
  </si>
  <si>
    <t>石川県津幡町津幡町浄化センター</t>
  </si>
  <si>
    <t>石川県内灘町内灘町浄化センター</t>
  </si>
  <si>
    <t>石川県志賀町中央水処理センター</t>
  </si>
  <si>
    <t>石川県志賀町富来浄化センター</t>
  </si>
  <si>
    <t>石川県志賀町西海浄化センター</t>
  </si>
  <si>
    <t>石川県志賀町福浦浄化センター</t>
  </si>
  <si>
    <t>石川県宝達志水町今浜浄化センター</t>
  </si>
  <si>
    <t>石川県宝達志水町北川尻浄化センター</t>
  </si>
  <si>
    <t>石川県宝達志水町志雄浄化センター</t>
  </si>
  <si>
    <t>石川県宝達志水町樋川浄化センター</t>
  </si>
  <si>
    <t>石川県中能登町鹿島中部クリーンセンター</t>
  </si>
  <si>
    <t>石川県中能登町鹿西中部浄化センター</t>
  </si>
  <si>
    <t>石川県中能登町鳥屋南部浄化センター</t>
  </si>
  <si>
    <t>石川県中能登町鳥屋北部浄化センター</t>
  </si>
  <si>
    <t>石川県中能登町鹿島東部クリーンセンター</t>
  </si>
  <si>
    <t>石川県穴水町穴水浄化センター</t>
  </si>
  <si>
    <t>石川県能登町小木浄化センター</t>
  </si>
  <si>
    <t>石川県能登町恋路浄化センター</t>
  </si>
  <si>
    <t>石川県能登町能都町水質浄化センター</t>
  </si>
  <si>
    <t>石川県能登町松波浄化センター</t>
  </si>
  <si>
    <t>福井県九頭竜川流域九頭竜川浄化センター</t>
  </si>
  <si>
    <t>福井県福井臨海都市テクノポート福井浄化センター</t>
  </si>
  <si>
    <t>福井県福井市境浄化センター</t>
  </si>
  <si>
    <t>福井県福井市清水東部環境センター</t>
  </si>
  <si>
    <t>福井県福井市日野川浄化センター</t>
  </si>
  <si>
    <t>福井県福井市清水西部環境センター</t>
  </si>
  <si>
    <t>福井県福井市鷹巣浄化センター</t>
  </si>
  <si>
    <t>福井県福井市羽生浄化センター</t>
  </si>
  <si>
    <t>福井県福井市美山浄化センター</t>
  </si>
  <si>
    <t>福井県敦賀市天筒浄化センター</t>
  </si>
  <si>
    <t>福井県小浜市小浜浄化センター</t>
  </si>
  <si>
    <t>福井県大野市大野市下水処理センター</t>
  </si>
  <si>
    <t>福井県勝山市勝山浄化センター</t>
  </si>
  <si>
    <t>福井県鯖江市鯖江市環境衛生センター</t>
  </si>
  <si>
    <t>福井県越前市家久浄化センター</t>
  </si>
  <si>
    <t>福井県越前市今立浄化センター</t>
  </si>
  <si>
    <t>福井県越前市水循環センター</t>
  </si>
  <si>
    <t>福井県永平寺町志比浄化センター</t>
  </si>
  <si>
    <t>福井県永平寺町中央浄化センター</t>
  </si>
  <si>
    <t>福井県池田町池田水処理センター</t>
  </si>
  <si>
    <t>福井県南越前町南条浄化センター</t>
  </si>
  <si>
    <t>福井県南越前町河野浄化センター</t>
  </si>
  <si>
    <t>福井県越前町朝日浄化センター</t>
  </si>
  <si>
    <t>福井県越前町織田浄化センター</t>
  </si>
  <si>
    <t>福井県越前町宮崎浄化センター</t>
  </si>
  <si>
    <t>福井県美浜町美浜町浄化センター</t>
  </si>
  <si>
    <t>福井県高浜町高浜町せゝらぎランド</t>
  </si>
  <si>
    <t>福井県おおい町名田庄東部浄化センター</t>
  </si>
  <si>
    <t>福井県若狭町熊川浄化センター</t>
  </si>
  <si>
    <t>福井県若狭町三宅浄化センター</t>
  </si>
  <si>
    <t>福井県若狭町三方浄化センター</t>
  </si>
  <si>
    <t>福井県若狭町海越浄化センター</t>
  </si>
  <si>
    <t>福井県五領川公共事務組合五領川浄化センター</t>
  </si>
  <si>
    <t>山梨県富士北麓流域富士北麓浄化センター</t>
  </si>
  <si>
    <t>山梨県峡東流域峡東浄化センター</t>
  </si>
  <si>
    <t>山梨県釜無川流域釜無川浄化センター</t>
  </si>
  <si>
    <t>山梨県桂川流域桂川清流センター</t>
  </si>
  <si>
    <t>山梨県甲府市甲府市浄化センター</t>
  </si>
  <si>
    <t>山梨県南アルプス市桃の丘処理場</t>
  </si>
  <si>
    <t>山梨県北杜市明野クリーンセンター</t>
  </si>
  <si>
    <t>山梨県北杜市須玉第一浄化センター</t>
  </si>
  <si>
    <t>山梨県北杜市さくら団地浄化センター</t>
  </si>
  <si>
    <t>山梨県北杜市清里クリーンセンター</t>
  </si>
  <si>
    <t>山梨県北杜市清里南部クリーンセンター</t>
  </si>
  <si>
    <t>山梨県北杜市中央クリーンセンター</t>
  </si>
  <si>
    <t>山梨県北杜市長坂浄化センター</t>
  </si>
  <si>
    <t>山梨県北杜市小荒間浄化センター</t>
  </si>
  <si>
    <t>山梨県北杜市日野春浄化センター</t>
  </si>
  <si>
    <t>山梨県北杜市大泉浄化センター</t>
  </si>
  <si>
    <t>山梨県北杜市中部浄化センター</t>
  </si>
  <si>
    <t>山梨県北杜市東部浄化センター</t>
  </si>
  <si>
    <t>山梨県北杜市武川浄化センター</t>
  </si>
  <si>
    <t>山梨県甲州市大和浄化センター</t>
  </si>
  <si>
    <t>山梨県市川三郷町六郷浄化センター</t>
  </si>
  <si>
    <t>山梨県早川町赤沢宿浄化センター</t>
  </si>
  <si>
    <t>山梨県身延町角打、丸滝浄化センター</t>
  </si>
  <si>
    <t>山梨県身延町身延浄化センター</t>
  </si>
  <si>
    <t>山梨県身延町帯金、塩之沢浄化センター</t>
  </si>
  <si>
    <t>山梨県身延町中富浄化センター</t>
  </si>
  <si>
    <t>山梨県身延町下部浄化センター</t>
  </si>
  <si>
    <t>山梨県富士河口湖町精進浄化センター</t>
  </si>
  <si>
    <t>山梨県小菅村多摩清流苑</t>
  </si>
  <si>
    <t>山梨県丹波山村丹波山浄化センター</t>
  </si>
  <si>
    <t>長野県諏訪湖流域豊田終末処理場</t>
  </si>
  <si>
    <t>長野県千曲川流域下流処理区終末処理場</t>
  </si>
  <si>
    <t>長野県千曲川流域上流処理区終末処理場</t>
  </si>
  <si>
    <t>長野県犀川安曇野流域安曇野終末処理場</t>
  </si>
  <si>
    <t>長野県長野市東部浄化センター</t>
  </si>
  <si>
    <t>長野県長野市戸隠高原浄化センター</t>
  </si>
  <si>
    <t>長野県長野市豊岡浄化センター</t>
  </si>
  <si>
    <t>長野県長野市鬼無里浄化センター</t>
  </si>
  <si>
    <t>長野県長野市信州新町浄化センター</t>
  </si>
  <si>
    <t>長野県長野市中条浄化センター</t>
  </si>
  <si>
    <t>長野県松本市宮渕浄化センター</t>
  </si>
  <si>
    <t>長野県松本市両島浄化センター</t>
  </si>
  <si>
    <t>長野県松本市波田浄化センター</t>
  </si>
  <si>
    <t>長野県松本市上高地浄化センター</t>
  </si>
  <si>
    <t>長野県松本市四賀浄化センター</t>
  </si>
  <si>
    <t>長野県上田市上田終末処理場</t>
  </si>
  <si>
    <t>長野県上田市丸子浄化センター</t>
  </si>
  <si>
    <t>長野県上田市南部終末処理場</t>
  </si>
  <si>
    <t>長野県上田市菅平浄化センター</t>
  </si>
  <si>
    <t>長野県上田市西内浄化センター</t>
  </si>
  <si>
    <t>長野県上田市別所温泉終末処理場</t>
  </si>
  <si>
    <t>長野県上田市真田浄化センター</t>
  </si>
  <si>
    <t>長野県飯田市松尾浄化管理センター</t>
  </si>
  <si>
    <t>長野県飯田市川路浄化センター</t>
  </si>
  <si>
    <t>長野県飯田市和田浄化センター</t>
  </si>
  <si>
    <t>長野県飯田市竜丘浄化センター</t>
  </si>
  <si>
    <t>長野県小諸市小諸浄化管理センター</t>
  </si>
  <si>
    <t>長野県小諸市和田浄化センター</t>
  </si>
  <si>
    <t>長野県伊那市伊那浄水管理センター</t>
  </si>
  <si>
    <t>長野県伊那市高遠浄化センター</t>
  </si>
  <si>
    <t>長野県伊那市小出島浄化センター</t>
  </si>
  <si>
    <t>長野県伊那市大萱浄化センター</t>
  </si>
  <si>
    <t>長野県伊那市殿島浄化センター</t>
  </si>
  <si>
    <t>長野県駒ヶ根市駒ヶ根浄化センター</t>
  </si>
  <si>
    <t>長野県中野市中野浄化管理センター</t>
  </si>
  <si>
    <t>長野県中野市長嶺浄化管理センター</t>
  </si>
  <si>
    <t>長野県中野市高丘浄化管理センター</t>
  </si>
  <si>
    <t>長野県中野市上今井浄化管理センター</t>
  </si>
  <si>
    <t>長野県大町市大町浄水センター</t>
  </si>
  <si>
    <t>長野県飯山市飯山終末処理場</t>
  </si>
  <si>
    <t>長野県飯山市木島終末処理場</t>
  </si>
  <si>
    <t>長野県飯山市戸狩終末処理場</t>
  </si>
  <si>
    <t>長野県飯山市斑尾終末処理場</t>
  </si>
  <si>
    <t>長野県塩尻市塩尻市浄化センター</t>
  </si>
  <si>
    <t>長野県塩尻市楢川浄化センター</t>
  </si>
  <si>
    <t>長野県佐久市佐久市下水道管理センター</t>
  </si>
  <si>
    <t>長野県佐久市浅科浄化センター</t>
  </si>
  <si>
    <t>長野県佐久市望月浄化センター</t>
  </si>
  <si>
    <t>長野県佐久市春日浄化センター</t>
  </si>
  <si>
    <t>長野県東御市東部浄化センター</t>
  </si>
  <si>
    <t>長野県東御市川久保浄化センター</t>
  </si>
  <si>
    <t>長野県安曇野市明科浄化センター</t>
  </si>
  <si>
    <t>長野県川上村川上浄化センター</t>
  </si>
  <si>
    <t>長野県南牧村海尻浄化センター</t>
  </si>
  <si>
    <t>長野県南牧村野辺山浄化センター</t>
  </si>
  <si>
    <t>長野県軽井沢町軽井沢浄化管理センター</t>
  </si>
  <si>
    <t>長野県軽井沢町軽井沢西浄化センター</t>
  </si>
  <si>
    <t>長野県御代田町御代田浄化管理センター</t>
  </si>
  <si>
    <t>長野県立科町立科浄化管理センター</t>
  </si>
  <si>
    <t>長野県青木村青木村浄化センター</t>
  </si>
  <si>
    <t>長野県長和町長門水処理センター</t>
  </si>
  <si>
    <t>長野県長和町鷹山水処理センター</t>
  </si>
  <si>
    <t>長野県富士見町富士見処理場</t>
  </si>
  <si>
    <t>長野県富士見町境処理場</t>
  </si>
  <si>
    <t>長野県辰野町辰野水処理センター</t>
  </si>
  <si>
    <t>長野県辰野町小野水処理センター</t>
  </si>
  <si>
    <t>長野県箕輪町箕輪浄水苑</t>
  </si>
  <si>
    <t>長野県飯島町飯島浄化センター</t>
  </si>
  <si>
    <t>長野県飯島町七久保浄化センター</t>
  </si>
  <si>
    <t>長野県南箕輪村南箕輪浄化センター</t>
  </si>
  <si>
    <t>長野県中川村大草浄化センター</t>
  </si>
  <si>
    <t>長野県中川村片桐浄化センター</t>
  </si>
  <si>
    <t>長野県宮田村宮田アクアランド</t>
  </si>
  <si>
    <t>長野県松川町松川浄化センター</t>
  </si>
  <si>
    <t>長野県高森町高森浄化センター</t>
  </si>
  <si>
    <t>長野県阿智村昼神浄化センター</t>
  </si>
  <si>
    <t>長野県阿智村会地浄化センター</t>
  </si>
  <si>
    <t>長野県天龍村樫淵クリーンセンター</t>
  </si>
  <si>
    <t>長野県喬木村堰下浄化センター</t>
  </si>
  <si>
    <t>長野県豊丘村豊丘浄化センター</t>
  </si>
  <si>
    <t>長野県上松町上松浄化センター</t>
  </si>
  <si>
    <t>長野県南木曽町妻籠クリーンセンター</t>
  </si>
  <si>
    <t>長野県木祖村木祖浄化センター</t>
  </si>
  <si>
    <t>長野県大桑村野尻浄化センター</t>
  </si>
  <si>
    <t>長野県木曽町木曽福島浄化センター</t>
  </si>
  <si>
    <t>長野県木曽町日義浄化センター</t>
  </si>
  <si>
    <t>長野県木曽町大原浄化センター</t>
  </si>
  <si>
    <t>長野県麻績村麻績アクアセンター</t>
  </si>
  <si>
    <t>長野県山形村山形浄化センター</t>
  </si>
  <si>
    <t>長野県朝日村ピュアラインあさひ</t>
  </si>
  <si>
    <t>長野県池田町高瀬浄水園</t>
  </si>
  <si>
    <t>長野県松川村松川浄水苑</t>
  </si>
  <si>
    <t>長野県白馬村白馬村浄化センター</t>
  </si>
  <si>
    <t>長野県小谷村白馬乗鞍浄化センター</t>
  </si>
  <si>
    <t>長野県高山村山田温泉浄化センター</t>
  </si>
  <si>
    <t>長野県山ノ内町山ノ内町水質浄化センター</t>
  </si>
  <si>
    <t>長野県木島平村木島平浄化センター</t>
  </si>
  <si>
    <t>長野県野沢温泉村野沢温泉終末処理場</t>
  </si>
  <si>
    <t>長野県信濃町北部浄化センター</t>
  </si>
  <si>
    <t>長野県信濃町柏原浄化センター</t>
  </si>
  <si>
    <t>長野県小川村高府浄化センター</t>
  </si>
  <si>
    <t>長野県小川村夏和浄化センター</t>
  </si>
  <si>
    <t>長野県飯綱町クリーン飯綱</t>
  </si>
  <si>
    <t>長野県白樺湖下水道組合白樺湖浄化センター</t>
  </si>
  <si>
    <t>長野県川西保健衛生施設組合茂田井浄化センター</t>
  </si>
  <si>
    <t>長野県川西保健衛生施設組合川西広域処理場</t>
  </si>
  <si>
    <t>長野県南佐環境衛生久組合南佐久浄化センター</t>
  </si>
  <si>
    <t>長野県木曽広域連合汚泥集約センター</t>
  </si>
  <si>
    <t>岐阜県木曽川右岸流域各務原浄化センター</t>
  </si>
  <si>
    <t>岐阜県岐阜市中部プラント</t>
  </si>
  <si>
    <t>岐阜県岐阜市北部プラント</t>
  </si>
  <si>
    <t>岐阜県岐阜市南部プラント</t>
  </si>
  <si>
    <t>岐阜県岐阜市北西部プラント</t>
  </si>
  <si>
    <t>岐阜県大垣市大垣市浄化センター</t>
  </si>
  <si>
    <t>岐阜県大垣市大垣市墨俣浄化センター</t>
  </si>
  <si>
    <t>岐阜県大垣市大垣市上石津北部浄化センター</t>
  </si>
  <si>
    <t>岐阜県大垣市大垣市上石津中部浄化センター</t>
  </si>
  <si>
    <t>岐阜県高山市宮川終末処理場</t>
  </si>
  <si>
    <t>岐阜県高山市高山市福地浄化センター</t>
  </si>
  <si>
    <t>岐阜県高山市高山市平湯浄化センター</t>
  </si>
  <si>
    <t>岐阜県高山市高山市新平湯浄化センター</t>
  </si>
  <si>
    <t>岐阜県高山市高山市宇津江浄化センター</t>
  </si>
  <si>
    <t>岐阜県高山市高山市久々野浄化センター</t>
  </si>
  <si>
    <t>岐阜県高山市高山市本郷浄化センター</t>
  </si>
  <si>
    <t>岐阜県高山市高山市荘川浄化センター</t>
  </si>
  <si>
    <t>岐阜県高山市高山市朝日浄化センター</t>
  </si>
  <si>
    <t>岐阜県高山市高山市国府浄化センター</t>
  </si>
  <si>
    <t>岐阜県高山市高山市栃尾浄化センター</t>
  </si>
  <si>
    <t>岐阜県多治見市池田下水処理場</t>
  </si>
  <si>
    <t>岐阜県多治見市市之倉下水処理場</t>
  </si>
  <si>
    <t>岐阜県多治見市笠原下水処理場</t>
  </si>
  <si>
    <t>岐阜県関市関市浄化センター</t>
  </si>
  <si>
    <t>岐阜県関市田原下水処理場</t>
  </si>
  <si>
    <t>岐阜県関市白金下水処理場</t>
  </si>
  <si>
    <t>岐阜県関市広見下水処理場</t>
  </si>
  <si>
    <t>岐阜県関市武芸川浄化センター</t>
  </si>
  <si>
    <t>岐阜県関市洞戸浄化センター</t>
  </si>
  <si>
    <t>岐阜県関市上之保浄化センター</t>
  </si>
  <si>
    <t>岐阜県中津川市中津川市浄化管理センター</t>
  </si>
  <si>
    <t>岐阜県中津川市坂本浄化センター</t>
  </si>
  <si>
    <t>岐阜県中津川市付知町クリーンセンター</t>
  </si>
  <si>
    <t>岐阜県中津川市蛭川浄化センター</t>
  </si>
  <si>
    <t>岐阜県中津川市まごめ浄化センター</t>
  </si>
  <si>
    <t>岐阜県中津川市坂下浄化センター</t>
  </si>
  <si>
    <t>岐阜県中津川市落合浄化センター</t>
  </si>
  <si>
    <t>岐阜県中津川市福岡クリーンセンター</t>
  </si>
  <si>
    <t>岐阜県中津川市苗木浄化センター</t>
  </si>
  <si>
    <t>岐阜県美濃市美濃市長良川右岸浄化センター</t>
  </si>
  <si>
    <t>岐阜県美濃市美濃市長良川左岸浄化センター</t>
  </si>
  <si>
    <t>岐阜県美濃市美濃市長瀬浄化センター</t>
  </si>
  <si>
    <t>岐阜県瑞浪市瑞浪市浄化センター</t>
  </si>
  <si>
    <t>岐阜県羽島市羽島市浄化センター</t>
  </si>
  <si>
    <t>岐阜県恵那市恵那浄化センター</t>
  </si>
  <si>
    <t>岐阜県恵那市岩村浄化センター</t>
  </si>
  <si>
    <t>岐阜県恵那市アクアパーク恵那峡</t>
  </si>
  <si>
    <t>岐阜県恵那市明智浄化センター</t>
  </si>
  <si>
    <t>岐阜県恵那市上矢作浄化センター</t>
  </si>
  <si>
    <t>岐阜県恵那市竹折浄化センター</t>
  </si>
  <si>
    <t>岐阜県美濃加茂市蜂屋川クリーンセンター</t>
  </si>
  <si>
    <t>岐阜県土岐市土岐市浄化センター</t>
  </si>
  <si>
    <t>岐阜県可児市久々利浄化センター</t>
  </si>
  <si>
    <t>岐阜県山県市高富浄化センター</t>
  </si>
  <si>
    <t>岐阜県瑞穂市アクアパークすなみ</t>
  </si>
  <si>
    <t>岐阜県飛騨市古川浄化センター</t>
  </si>
  <si>
    <t>岐阜県飛騨市神岡浄化センター</t>
  </si>
  <si>
    <t>岐阜県飛騨市山田川浄化センター</t>
  </si>
  <si>
    <t>岐阜県飛騨市五ヶ村浄化センター</t>
  </si>
  <si>
    <t>岐阜県本巣市根尾中央浄化センター</t>
  </si>
  <si>
    <t>岐阜県本巣市本巣浄化センター</t>
  </si>
  <si>
    <t>岐阜県郡上市郡上八幡都市環境センター</t>
  </si>
  <si>
    <t>岐阜県郡上市ひるがの浄化センター</t>
  </si>
  <si>
    <t>岐阜県郡上市大和中央浄化センター</t>
  </si>
  <si>
    <t>岐阜県郡上市和良中央浄化センター</t>
  </si>
  <si>
    <t>岐阜県郡上市高鷲浄化センター</t>
  </si>
  <si>
    <t>岐阜県郡上市白鳥長良川浄化センター</t>
  </si>
  <si>
    <t>岐阜県郡上市美並中央クリーンセンター</t>
  </si>
  <si>
    <t>岐阜県郡上市西洞浄化センター</t>
  </si>
  <si>
    <t>岐阜県下呂市幸田浄化センター</t>
  </si>
  <si>
    <t>岐阜県下呂市湯之島浄化センター</t>
  </si>
  <si>
    <t>岐阜県下呂市下呂南部浄化センター</t>
  </si>
  <si>
    <t>岐阜県下呂市上呂水処理センター</t>
  </si>
  <si>
    <t>岐阜県下呂市金山浄化センター</t>
  </si>
  <si>
    <t>岐阜県下呂市竹原浄化センター</t>
  </si>
  <si>
    <t>岐阜県下呂市小坂浄化センター</t>
  </si>
  <si>
    <t>岐阜県下呂市萩原水処理センター</t>
  </si>
  <si>
    <t>岐阜県海津市北部浄化センター</t>
  </si>
  <si>
    <t>岐阜県海津市中南部浄化センター</t>
  </si>
  <si>
    <t>岐阜県海津市海津浄化センター</t>
  </si>
  <si>
    <t>岐阜県海津市三郷浄化センター</t>
  </si>
  <si>
    <t>岐阜県海津市今尾浄化センター</t>
  </si>
  <si>
    <t>岐阜県養老町中部浄化センター</t>
  </si>
  <si>
    <t>岐阜県垂井町垂井町浄化センター</t>
  </si>
  <si>
    <t>岐阜県関ケ原町関ヶ原浄化センター</t>
  </si>
  <si>
    <t>岐阜県神戸町神戸浄化センター</t>
  </si>
  <si>
    <t>岐阜県輪之内町輪之内浄化センター</t>
  </si>
  <si>
    <t>岐阜県安八町安八浄化センター</t>
  </si>
  <si>
    <t>岐阜県揖斐川町脛永浄化センター</t>
  </si>
  <si>
    <t>岐阜県池田町池田浄化センター</t>
  </si>
  <si>
    <t>岐阜県北方町北方町ふれあい水センター</t>
  </si>
  <si>
    <t>岐阜県富加町富加町浄化センター</t>
  </si>
  <si>
    <t>岐阜県白川村白川クリーンセンター</t>
  </si>
  <si>
    <t>岐阜県白川村平瀬クリーンセンター</t>
  </si>
  <si>
    <t>静岡県西遠流域西遠浄化センター</t>
  </si>
  <si>
    <t>静岡県狩野川流域狩野川東部浄化センター</t>
  </si>
  <si>
    <t>静岡県狩野川流域狩野川西部浄化センター</t>
  </si>
  <si>
    <t>静岡県天竜川左岸流域磐南浄化センター</t>
  </si>
  <si>
    <t>静岡県静岡市高松浄化センター</t>
  </si>
  <si>
    <t>静岡県静岡市清水南部浄化センター</t>
  </si>
  <si>
    <t>静岡県静岡市城北浄化センター</t>
  </si>
  <si>
    <t>静岡県静岡市清水北部浄化センター</t>
  </si>
  <si>
    <t>静岡県静岡市中島浄化センター</t>
  </si>
  <si>
    <t>静岡県静岡市長田浄化センター</t>
  </si>
  <si>
    <t>静岡県静岡市静清浄化センター</t>
  </si>
  <si>
    <t>静岡県浜松市中部浄化センター</t>
  </si>
  <si>
    <t>静岡県浜松市舘山寺浄化センター</t>
  </si>
  <si>
    <t>静岡県浜松市井伊谷浄化センター</t>
  </si>
  <si>
    <t>静岡県浜松市細江浄化センター</t>
  </si>
  <si>
    <t>静岡県浜松市三ヶ日浄化センター</t>
  </si>
  <si>
    <t>静岡県浜松市湖東浄化センター</t>
  </si>
  <si>
    <t>静岡県浜松市浦川浄化センター</t>
  </si>
  <si>
    <t>静岡県浜松市気田浄化センター</t>
  </si>
  <si>
    <t>静岡県浜松市佐久間浄化センター</t>
  </si>
  <si>
    <t>静岡県浜松市城西浄化センター</t>
  </si>
  <si>
    <t>静岡県沼津市中部浄化プラント</t>
  </si>
  <si>
    <t>静岡県沼津市重須浄化センター</t>
  </si>
  <si>
    <t>静岡県沼津市南部浄化センター</t>
  </si>
  <si>
    <t>静岡県沼津市久連浄化センター</t>
  </si>
  <si>
    <t>静岡県沼津市戸田浄化センター</t>
  </si>
  <si>
    <t>静岡県熱海市熱海市浄水管理センター</t>
  </si>
  <si>
    <t>静岡県三島市三島終末処理場</t>
  </si>
  <si>
    <t>静岡県富士宮市星山浄化センター</t>
  </si>
  <si>
    <t>静岡県伊東市湯川終末処理場</t>
  </si>
  <si>
    <t>静岡県伊東市かわせみ浄化センター</t>
  </si>
  <si>
    <t>静岡県島田市島田浄化センター</t>
  </si>
  <si>
    <t>静岡県富士市西部浄化センター</t>
  </si>
  <si>
    <t>静岡県富士市東部浄化センター</t>
  </si>
  <si>
    <t>静岡県磐田市豊岡クリーンセンター</t>
  </si>
  <si>
    <t>静岡県焼津市汐入下水処理場</t>
  </si>
  <si>
    <t>静岡県掛川市掛川浄化センター</t>
  </si>
  <si>
    <t>静岡県掛川市大東浄化センター</t>
  </si>
  <si>
    <t>静岡県掛川市大須賀浄化センター</t>
  </si>
  <si>
    <t>静岡県藤枝市藤枝市浄化センター</t>
  </si>
  <si>
    <t>静岡県御殿場市御殿場浄化センター</t>
  </si>
  <si>
    <t>静岡県袋井市袋井浄化センター</t>
  </si>
  <si>
    <t>静岡県袋井市アクアパークあさば</t>
  </si>
  <si>
    <t>静岡県下田市下田浄化センター</t>
  </si>
  <si>
    <t>静岡県湖西市湖西浄化センター</t>
  </si>
  <si>
    <t>静岡県湖西市新居浄化センター</t>
  </si>
  <si>
    <t>静岡県伊豆市土肥浄化センター</t>
  </si>
  <si>
    <t>静岡県伊豆市湯ヶ島クリーンセンター</t>
  </si>
  <si>
    <t>静岡県伊豆市白岩浄化センター</t>
  </si>
  <si>
    <t>静岡県御前崎市池新田浄化センター</t>
  </si>
  <si>
    <t>静岡県御前崎市高松浄化センター</t>
  </si>
  <si>
    <t>静岡県菊川市菊川浄化センター</t>
  </si>
  <si>
    <t>静岡県南伊豆町南伊豆町クリーンセンター</t>
  </si>
  <si>
    <t>静岡県小山町須走浄化センター</t>
  </si>
  <si>
    <t>静岡県吉田町吉田浄化センター</t>
  </si>
  <si>
    <t>静岡県森町森町浄化センター</t>
  </si>
  <si>
    <t>愛知県矢作川・境川流域矢作川浄化センター</t>
  </si>
  <si>
    <t>愛知県矢作川・境川流域境川浄化センター</t>
  </si>
  <si>
    <t>愛知県矢作川・境川流域衣浦西部浄化センター</t>
  </si>
  <si>
    <t>愛知県矢作川・境川流域衣浦東部浄化センター</t>
  </si>
  <si>
    <t>愛知県豊川流域豊川浄化センター</t>
  </si>
  <si>
    <t>愛知県五条川左岸流域五条川左岸浄化センター</t>
  </si>
  <si>
    <t>愛知県日光川上流流域日光川上流浄化センター</t>
  </si>
  <si>
    <t>愛知県五条川右岸流域五条川右岸浄化センター</t>
  </si>
  <si>
    <t>愛知県新川流域新川東部浄化センター</t>
  </si>
  <si>
    <t>愛知県新川流域新川西部浄化センター</t>
  </si>
  <si>
    <t>愛知県日光川下流流域日光川下流浄化センター</t>
  </si>
  <si>
    <t>愛知県名古屋市堀留水処理センター</t>
  </si>
  <si>
    <t>愛知県名古屋市熱田水処理センター</t>
  </si>
  <si>
    <t>愛知県名古屋市露橋水処理センター</t>
  </si>
  <si>
    <t>愛知県名古屋市伝馬町水処理センター</t>
  </si>
  <si>
    <t>愛知県名古屋市西山水処理センター</t>
  </si>
  <si>
    <t>愛知県名古屋市山崎水処理センター</t>
  </si>
  <si>
    <t>愛知県名古屋市岩塚水処理センター</t>
  </si>
  <si>
    <t>愛知県名古屋市千年水処理センター</t>
  </si>
  <si>
    <t>愛知県名古屋市名城水処理センター</t>
  </si>
  <si>
    <t>愛知県名古屋市鳴海水処理センター</t>
  </si>
  <si>
    <t>愛知県名古屋市柴田水処理センター</t>
  </si>
  <si>
    <t>愛知県名古屋市打出水処理センター</t>
  </si>
  <si>
    <t>愛知県名古屋市宝神水処理センター</t>
  </si>
  <si>
    <t>愛知県名古屋市守山水処理センター</t>
  </si>
  <si>
    <t>愛知県名古屋市植田水処理センター</t>
  </si>
  <si>
    <t>愛知県名古屋市空見スラッジリサイクルセンター</t>
  </si>
  <si>
    <t>愛知県豊橋市野田処理場</t>
  </si>
  <si>
    <t>愛知県豊橋市中島処理場</t>
  </si>
  <si>
    <t>愛知県豊橋市富士見台処理場</t>
  </si>
  <si>
    <t>愛知県豊橋市高根処理場</t>
  </si>
  <si>
    <t>愛知県豊橋市豊南処理場</t>
  </si>
  <si>
    <t>愛知県豊橋市五並処理場</t>
  </si>
  <si>
    <t>愛知県一宮市東部浄化センター</t>
  </si>
  <si>
    <t>愛知県一宮市西部浄化センター</t>
  </si>
  <si>
    <t>愛知県瀬戸市西部浄化センター</t>
  </si>
  <si>
    <t>愛知県瀬戸市水野浄化センター</t>
  </si>
  <si>
    <t>愛知県春日井市高蔵寺浄化センター</t>
  </si>
  <si>
    <t>愛知県春日井市勝西浄化センター</t>
  </si>
  <si>
    <t>愛知県春日井市南部浄化センター</t>
  </si>
  <si>
    <t>愛知県津島市津島市下水終末処理場</t>
  </si>
  <si>
    <t>愛知県豊田市鞍ヶ池浄化センター</t>
  </si>
  <si>
    <t>愛知県蒲郡市蒲郡市下水道浄化センター</t>
  </si>
  <si>
    <t>愛知県常滑市常滑浄化センター</t>
  </si>
  <si>
    <t>愛知県東海市東海市浄化センター</t>
  </si>
  <si>
    <t>愛知県知多市南部浄化センター</t>
  </si>
  <si>
    <t>愛知県尾張旭市東部浄化センター</t>
  </si>
  <si>
    <t>愛知県尾張旭市西部浄化センター</t>
  </si>
  <si>
    <t>愛知県日進市北部浄化センター</t>
  </si>
  <si>
    <t>愛知県日進市南部浄化センター</t>
  </si>
  <si>
    <t>愛知県田原市田原浄化センター</t>
  </si>
  <si>
    <t>愛知県田原市赤羽根浄化センター</t>
  </si>
  <si>
    <t>愛知県田原市渥美浄化センター</t>
  </si>
  <si>
    <t>愛知県長久手市長久手浄化センター</t>
  </si>
  <si>
    <t>愛知県長久手市南部浄化センター</t>
  </si>
  <si>
    <t>愛知県東栄町東栄浄化センター</t>
  </si>
  <si>
    <t>三重県北勢沿岸流域北部浄化センター</t>
  </si>
  <si>
    <t>三重県北勢沿岸流域南部浄化センター</t>
  </si>
  <si>
    <t>三重県中勢沿岸流域雲出川左岸浄化センター</t>
  </si>
  <si>
    <t>三重県中勢沿岸流域松阪浄化センター</t>
  </si>
  <si>
    <t>三重県宮川流域宮川浄化センター</t>
  </si>
  <si>
    <t>三重県津市津市中央浄化センター</t>
  </si>
  <si>
    <t>三重県津市津市椋本浄化センター</t>
  </si>
  <si>
    <t>三重県津市津市千里ヶ丘浄化センター</t>
  </si>
  <si>
    <t>三重県津市津市浜田浄化センター</t>
  </si>
  <si>
    <t>三重県津市津市雲林院浄化センター</t>
  </si>
  <si>
    <t>三重県津市津市高宮浄化センター</t>
  </si>
  <si>
    <t>三重県四日市市日永浄化センター</t>
  </si>
  <si>
    <t>三重県伊勢市茶屋クリーンセンター</t>
  </si>
  <si>
    <t>三重県伊勢市五十鈴川中村浄化センター</t>
  </si>
  <si>
    <t>三重県桑名市長島浄化センター</t>
  </si>
  <si>
    <t>三重県名張市中央浄化センター</t>
  </si>
  <si>
    <t>三重県鳥羽市相差浄化センター</t>
  </si>
  <si>
    <t>三重県志摩市坂崎浄化センター</t>
  </si>
  <si>
    <t>三重県志摩市的矢浄化センター</t>
  </si>
  <si>
    <t>三重県志摩市神明浄化センター</t>
  </si>
  <si>
    <t>三重県志摩市船越浄化センター</t>
  </si>
  <si>
    <t>三重県志摩市迫塩桧浄化センター</t>
  </si>
  <si>
    <t>三重県伊賀市上野新都市浄化センター</t>
  </si>
  <si>
    <t>三重県伊賀市柘植浄化センター</t>
  </si>
  <si>
    <t>三重県伊賀市島ヶ原浄化センター</t>
  </si>
  <si>
    <t>三重県伊賀市せせらぎ浄化センター</t>
  </si>
  <si>
    <t>三重県伊賀市希望ヶ丘浄化センター</t>
  </si>
  <si>
    <t>三重県木曽岬町東部地区クリーンセンター</t>
  </si>
  <si>
    <t>三重県明和町明和浄化センター</t>
  </si>
  <si>
    <t>三重県大台町クリーンピア宮川</t>
  </si>
  <si>
    <t>三重県南伊勢町中津浜浦浄化センター</t>
  </si>
  <si>
    <t>三重県南伊勢町船越浄化センター</t>
  </si>
  <si>
    <t>三重県南伊勢町五ヶ所・切原・飯満浄化センター</t>
  </si>
  <si>
    <t>三重県御浜町阿田和クリーンセンター</t>
  </si>
  <si>
    <t>滋賀県琵琶湖流域湖南中部浄化センター</t>
  </si>
  <si>
    <t>滋賀県琵琶湖流域湖西浄化センター</t>
  </si>
  <si>
    <t>滋賀県琵琶湖流域東北部浄化センター</t>
  </si>
  <si>
    <t>滋賀県琵琶湖流域高島浄化センター</t>
  </si>
  <si>
    <t>滋賀県大津市大津終末処理場</t>
  </si>
  <si>
    <t>滋賀県近江八幡市沖島浄化センター</t>
  </si>
  <si>
    <t>滋賀県甲賀市甲賀市土山オーデュブール</t>
  </si>
  <si>
    <t>滋賀県甲賀市甲賀市信楽水再生センター</t>
  </si>
  <si>
    <t>滋賀県高島市朽木浄化センター</t>
  </si>
  <si>
    <t>京都府桂川右岸流域洛西浄化センター</t>
  </si>
  <si>
    <t>京都府木津川流域洛南浄化センター</t>
  </si>
  <si>
    <t>京都府木津川上流流域木津川上流浄化センター</t>
  </si>
  <si>
    <t>京都府宮津湾流域宮津湾浄化センター</t>
  </si>
  <si>
    <t>京都府桂川中流流域南丹浄化センター</t>
  </si>
  <si>
    <t>京都府京都市鳥羽水環境保全センター吉祥院支所</t>
  </si>
  <si>
    <t>京都府京都市鳥羽水環境保全センター</t>
  </si>
  <si>
    <t>京都府京都市伏見水環境保全センター</t>
  </si>
  <si>
    <t>京都府京都市石田水環境保全センター</t>
  </si>
  <si>
    <t>京都府京都市京北浄化センター</t>
  </si>
  <si>
    <t>京都府福知山市福知山終末処理場</t>
  </si>
  <si>
    <t>京都府福知山市三和浄化センター</t>
  </si>
  <si>
    <t>京都府福知山市大江中部浄化センター</t>
  </si>
  <si>
    <t>京都府舞鶴市東浄化センター</t>
  </si>
  <si>
    <t>京都府舞鶴市西浄化センター</t>
  </si>
  <si>
    <t>京都府舞鶴市野原浄化センター</t>
  </si>
  <si>
    <t>京都府舞鶴市丸山浄化センター</t>
  </si>
  <si>
    <t>京都府舞鶴市神崎浄化センター</t>
  </si>
  <si>
    <t>京都府綾部市綾部浄化センター</t>
  </si>
  <si>
    <t>京都府綾部市綾部第二浄化センター</t>
  </si>
  <si>
    <t>京都府宇治市東宇治浄化センター</t>
  </si>
  <si>
    <t>京都府亀岡市亀岡市年谷浄化センター</t>
  </si>
  <si>
    <t>京都府亀岡市保津浄化センター</t>
  </si>
  <si>
    <t>京都府京丹後市峰山大宮浄化センター</t>
  </si>
  <si>
    <t>京都府京丹後市網野浄化センター</t>
  </si>
  <si>
    <t>京都府京丹後市久美浜浄化センター</t>
  </si>
  <si>
    <t>京都府京丹後市橘浄化センター</t>
  </si>
  <si>
    <t>京都府京丹後市丹後浄化センター</t>
  </si>
  <si>
    <t>京都府南丹市西本梅処理場</t>
  </si>
  <si>
    <t>京都府南丹市胡麻処理場</t>
  </si>
  <si>
    <t>京都府南丹市西部処理場</t>
  </si>
  <si>
    <t>京都府南丹市殿田処理場</t>
  </si>
  <si>
    <t>京都府南丹市川東処理場</t>
  </si>
  <si>
    <t>京都府木津川市加茂浄化センター</t>
  </si>
  <si>
    <t>京都府宇治田原町宇治田原浄化センター</t>
  </si>
  <si>
    <t>京都府和束町和束中央浄化センター</t>
  </si>
  <si>
    <t>京都府京丹波町上豊田浄化センター</t>
  </si>
  <si>
    <t>京都府京丹波町水戸浄化センター</t>
  </si>
  <si>
    <t>京都府京丹波町瑞穂浄化センター</t>
  </si>
  <si>
    <t>京都府京丹波町下山浄化センター</t>
  </si>
  <si>
    <t>大阪府寝屋川流域鴻池水みらいセンター</t>
  </si>
  <si>
    <t>大阪府寝屋川流域川俣水みらいセンター</t>
  </si>
  <si>
    <t>大阪府寝屋川流域なわて水みらいセンター</t>
  </si>
  <si>
    <t>大阪府寝屋川流域竜華水みらいセンター</t>
  </si>
  <si>
    <t>大阪府安威川流域中央水みらいセンター</t>
  </si>
  <si>
    <t>大阪府淀川左岸流域渚水みらいセンター</t>
  </si>
  <si>
    <t>大阪府淀川右岸流域高槻水みらいセンター</t>
  </si>
  <si>
    <t>大阪府猪名川流域原田処理場</t>
  </si>
  <si>
    <t>大阪府大和川下流流域狭山水みらいセンター</t>
  </si>
  <si>
    <t>大阪府大和川下流流域今池水みらいセンター</t>
  </si>
  <si>
    <t>大阪府大和川下流流域大井水みらいセンター</t>
  </si>
  <si>
    <t>大阪府南大阪湾岸流域北部水みらいセンター</t>
  </si>
  <si>
    <t>大阪府南大阪湾岸流域中部水みらいセンター</t>
  </si>
  <si>
    <t>大阪府南大阪湾岸流域南部水みらいセンター</t>
  </si>
  <si>
    <t>大阪府南大阪湾岸流域大阪南下水汚泥広域処理場</t>
  </si>
  <si>
    <t>大阪府大阪市津守下水処理場</t>
  </si>
  <si>
    <t>大阪府大阪市海老江下水処理場</t>
  </si>
  <si>
    <t>大阪府大阪市中浜下水処理場</t>
  </si>
  <si>
    <t>大阪府大阪市市岡下水処理場</t>
  </si>
  <si>
    <t>大阪府大阪市千島下水処理場</t>
  </si>
  <si>
    <t>大阪府大阪市住之江下水処理場</t>
  </si>
  <si>
    <t>大阪府大阪市今福下水処理場</t>
  </si>
  <si>
    <t>大阪府大阪市放出下水処理場</t>
  </si>
  <si>
    <t>大阪府大阪市大野下水処理場</t>
  </si>
  <si>
    <t>大阪府大阪市此花下水処理場</t>
  </si>
  <si>
    <t>大阪府大阪市十八条下水処理場</t>
  </si>
  <si>
    <t>大阪府大阪市平野下水処理場</t>
  </si>
  <si>
    <t>大阪府大阪市舞洲スラッジセンター</t>
  </si>
  <si>
    <t>大阪府堺市三宝下水処理場</t>
  </si>
  <si>
    <t>大阪府堺市泉北下水処理場</t>
  </si>
  <si>
    <t>大阪府堺市石津下水処理場</t>
  </si>
  <si>
    <t>大阪府岸和田市磯ノ上下水処理場</t>
  </si>
  <si>
    <t>大阪府岸和田市牛滝浄化センター</t>
  </si>
  <si>
    <t>大阪府豊中市庄内下水処理場</t>
  </si>
  <si>
    <t>大阪府池田市池田市下水処理場</t>
  </si>
  <si>
    <t>大阪府吹田市正雀下水処理場</t>
  </si>
  <si>
    <t>大阪府吹田市川面下水処理場</t>
  </si>
  <si>
    <t>大阪府吹田市南吹田下水処理場</t>
  </si>
  <si>
    <t>大阪府守口市守口処理場</t>
  </si>
  <si>
    <t>大阪府河内長野市滝畑浄化センター</t>
  </si>
  <si>
    <t>大阪府四條畷市田原処理場</t>
  </si>
  <si>
    <t>大阪府能勢町能勢浄化センター</t>
  </si>
  <si>
    <t>大阪府泉北環境整備施設組合高石処理場</t>
  </si>
  <si>
    <t>兵庫県武庫川流域武庫川上流浄化センター</t>
  </si>
  <si>
    <t>兵庫県武庫川流域武庫川下流浄化センター</t>
  </si>
  <si>
    <t>兵庫県武庫川流域兵庫東流域下水汚泥広域処理場</t>
  </si>
  <si>
    <t>兵庫県加古川流域加古川上流浄化センター</t>
  </si>
  <si>
    <t>兵庫県加古川流域加古川下流浄化センター</t>
  </si>
  <si>
    <t>兵庫県揖保川流域揖保川浄化センター</t>
  </si>
  <si>
    <t>兵庫県揖保川流域兵庫西流域下水汚泥広域処理場</t>
  </si>
  <si>
    <t>兵庫県神戸市東灘処理場</t>
  </si>
  <si>
    <t>兵庫県神戸市ポートアイランド処理場</t>
  </si>
  <si>
    <t>兵庫県神戸市鈴蘭台処理場</t>
  </si>
  <si>
    <t>兵庫県神戸市西部処理場</t>
  </si>
  <si>
    <t>兵庫県神戸市垂水処理場</t>
  </si>
  <si>
    <t>兵庫県神戸市玉津処理場</t>
  </si>
  <si>
    <t>兵庫県神戸市東部スラッジセンター</t>
  </si>
  <si>
    <t>兵庫県姫路市中部終末処理場</t>
  </si>
  <si>
    <t>兵庫県姫路市東部終末処理場</t>
  </si>
  <si>
    <t>兵庫県姫路市大塩終末処理場</t>
  </si>
  <si>
    <t>兵庫県姫路市清水苑</t>
  </si>
  <si>
    <t>兵庫県姫路市城山浄化センター</t>
  </si>
  <si>
    <t>兵庫県姫路市家島浄化センター</t>
  </si>
  <si>
    <t>兵庫県尼崎市北部浄化センター</t>
  </si>
  <si>
    <t>兵庫県尼崎市東部浄化センター</t>
  </si>
  <si>
    <t>兵庫県明石市船上浄化センター</t>
  </si>
  <si>
    <t>兵庫県明石市二見浄化センター</t>
  </si>
  <si>
    <t>兵庫県明石市朝霧浄化センター</t>
  </si>
  <si>
    <t>兵庫県明石市大久保浄化センター</t>
  </si>
  <si>
    <t>兵庫県西宮市西宮処理場枝川浄化センター</t>
  </si>
  <si>
    <t>兵庫県西宮市西宮処理場鳴尾浜浄化センター</t>
  </si>
  <si>
    <t>兵庫県西宮市西宮処理場甲子園浜浄化センター</t>
  </si>
  <si>
    <t>兵庫県洲本市洲本環境センター</t>
  </si>
  <si>
    <t>兵庫県洲本市五色浄化センター</t>
  </si>
  <si>
    <t>兵庫県芦屋市芦屋下水処理場</t>
  </si>
  <si>
    <t>兵庫県芦屋市南芦屋浜下水処理場</t>
  </si>
  <si>
    <t>兵庫県相生市相生終末処理場</t>
  </si>
  <si>
    <t>兵庫県豊岡市豊岡市浄化センター</t>
  </si>
  <si>
    <t>兵庫県豊岡市日高中央浄化センター</t>
  </si>
  <si>
    <t>兵庫県豊岡市城崎浄化センター</t>
  </si>
  <si>
    <t>兵庫県豊岡市清滝浄化センター</t>
  </si>
  <si>
    <t>兵庫県豊岡市竹野浄化センター</t>
  </si>
  <si>
    <t>兵庫県豊岡市出石浄化センター</t>
  </si>
  <si>
    <t>兵庫県豊岡市但東北浄化センター</t>
  </si>
  <si>
    <t>兵庫県豊岡市三方浄化センター</t>
  </si>
  <si>
    <t>兵庫県豊岡市但東西浄化センター</t>
  </si>
  <si>
    <t>兵庫県豊岡市港浄化センター</t>
  </si>
  <si>
    <t>兵庫県赤穂市赤穂下水管理センター</t>
  </si>
  <si>
    <t>兵庫県赤穂市福浦下水処理場</t>
  </si>
  <si>
    <t>兵庫県赤穂市はりま台下水処理場</t>
  </si>
  <si>
    <t>兵庫県赤穂市古池下水処理場</t>
  </si>
  <si>
    <t>兵庫県赤穂市大泊下水処理場</t>
  </si>
  <si>
    <t>兵庫県赤穂市小島下水処理場</t>
  </si>
  <si>
    <t>兵庫県西脇市黒田庄浄化センター</t>
  </si>
  <si>
    <t>兵庫県三木市吉川浄化センター</t>
  </si>
  <si>
    <t>兵庫県高砂市高砂浄化センター</t>
  </si>
  <si>
    <t>兵庫県高砂市伊保浄化センター</t>
  </si>
  <si>
    <t>兵庫県篠山市篠山環境衛生センター</t>
  </si>
  <si>
    <t>兵庫県篠山市住吉浄化センター</t>
  </si>
  <si>
    <t>兵庫県篠山市西紀中央浄化センター</t>
  </si>
  <si>
    <t>兵庫県篠山市西紀北浄化センター</t>
  </si>
  <si>
    <t>兵庫県篠山市小野原浄化センター</t>
  </si>
  <si>
    <t>兵庫県篠山市立杭浄化センター</t>
  </si>
  <si>
    <t>兵庫県篠山市福住浄化センター</t>
  </si>
  <si>
    <t>兵庫県篠山市大山浄化センター</t>
  </si>
  <si>
    <t>兵庫県篠山市西部浄化センター</t>
  </si>
  <si>
    <t>兵庫県篠山市日置浄化センター</t>
  </si>
  <si>
    <t>兵庫県養父市八鹿浄化センター</t>
  </si>
  <si>
    <t>兵庫県養父市ハチ高原浄化センター</t>
  </si>
  <si>
    <t>兵庫県養父市大屋浄化センター</t>
  </si>
  <si>
    <t>兵庫県養父市関宮中部浄化センター</t>
  </si>
  <si>
    <t>兵庫県養父市養父中央浄化センター</t>
  </si>
  <si>
    <t>兵庫県養父市口大屋浄化センター</t>
  </si>
  <si>
    <t>兵庫県養父市高柳浄化センター</t>
  </si>
  <si>
    <t>兵庫県養父市別宮浄化センター</t>
  </si>
  <si>
    <t>兵庫県養父市熊次浄化センター</t>
  </si>
  <si>
    <t>兵庫県丹波市氷上中央浄化センター</t>
  </si>
  <si>
    <t>兵庫県丹波市氷上東浄化センター</t>
  </si>
  <si>
    <t>兵庫県丹波市柏原浄化センター</t>
  </si>
  <si>
    <t>兵庫県丹波市和田浄化センター</t>
  </si>
  <si>
    <t>兵庫県丹波市氷上南浄化センター</t>
  </si>
  <si>
    <t>兵庫県丹波市谷川浄化センター</t>
  </si>
  <si>
    <t>兵庫県丹波市竹田浄化センター</t>
  </si>
  <si>
    <t>兵庫県丹波市黒井浄化センター</t>
  </si>
  <si>
    <t>兵庫県丹波市吉見浄化センター</t>
  </si>
  <si>
    <t>兵庫県丹波市小川浄化センター</t>
  </si>
  <si>
    <t>兵庫県丹波市氷上北浄化センター</t>
  </si>
  <si>
    <t>兵庫県南あわじ市阿万浄化センター</t>
  </si>
  <si>
    <t>兵庫県南あわじ市市・榎列浄化センター</t>
  </si>
  <si>
    <t>兵庫県南あわじ市八木・榎列浄化センター</t>
  </si>
  <si>
    <t>兵庫県南あわじ市神代浄化センター</t>
  </si>
  <si>
    <t>兵庫県南あわじ市広田浄化センター</t>
  </si>
  <si>
    <t>兵庫県南あわじ市津井浄化センター</t>
  </si>
  <si>
    <t>兵庫県南あわじ市賀集浄化センター</t>
  </si>
  <si>
    <t>兵庫県南あわじ市福良浄化センター</t>
  </si>
  <si>
    <t>兵庫県南あわじ市松帆・湊浄化ｾﾝﾀｰ</t>
  </si>
  <si>
    <t>兵庫県朝来市和田山浄化センター</t>
  </si>
  <si>
    <t>兵庫県朝来市中部浄化センター</t>
  </si>
  <si>
    <t>兵庫県朝来市東河浄化センター</t>
  </si>
  <si>
    <t>兵庫県朝来市生野浄化センター</t>
  </si>
  <si>
    <t>兵庫県朝来市朝来浄化センター</t>
  </si>
  <si>
    <t>兵庫県朝来市糸井浄化センター</t>
  </si>
  <si>
    <t>兵庫県淡路市淡路・東浦浄化センター</t>
  </si>
  <si>
    <t>兵庫県淡路市津名浄化センター</t>
  </si>
  <si>
    <t>兵庫県淡路市北淡浄化センター</t>
  </si>
  <si>
    <t>兵庫県淡路市一宮浄化センター</t>
  </si>
  <si>
    <t>兵庫県宍粟市戸倉浄化センター</t>
  </si>
  <si>
    <t>兵庫県宍粟市原浄化センター</t>
  </si>
  <si>
    <t>兵庫県宍粟市波賀中央浄化センター</t>
  </si>
  <si>
    <t>兵庫県宍粟市染河内浄化センター</t>
  </si>
  <si>
    <t>兵庫県宍粟市道谷浄化センター</t>
  </si>
  <si>
    <t>兵庫県宍粟市鹿伏浄化センター</t>
  </si>
  <si>
    <t>兵庫県宍粟市千種中央浄化センター</t>
  </si>
  <si>
    <t>兵庫県宍粟市ちくさ高原浄化センター</t>
  </si>
  <si>
    <t>兵庫県宍粟市神戸浄化センター</t>
  </si>
  <si>
    <t>兵庫県加東市せせらぎ東条</t>
  </si>
  <si>
    <t>兵庫県たつの市龍野西浄化センター</t>
  </si>
  <si>
    <t>兵庫県たつの市室津浄化センター</t>
  </si>
  <si>
    <t>兵庫県多可町中浄化センター</t>
  </si>
  <si>
    <t>兵庫県多可町貴船浄化センター</t>
  </si>
  <si>
    <t>兵庫県市川町中部浄化センター</t>
  </si>
  <si>
    <t>兵庫県福崎町福崎浄化センター</t>
  </si>
  <si>
    <t>兵庫県神河町粟賀南部浄化センター</t>
  </si>
  <si>
    <t>兵庫県神河町大河内浄化センター</t>
  </si>
  <si>
    <t>兵庫県神河町大山浄化センター</t>
  </si>
  <si>
    <t>兵庫県上郡町上郡浄化センター</t>
  </si>
  <si>
    <t>兵庫県佐用町久崎浄化センター</t>
  </si>
  <si>
    <t>兵庫県佐用町三日月浄化センター</t>
  </si>
  <si>
    <t>兵庫県佐用町南光浄化センター</t>
  </si>
  <si>
    <t>兵庫県佐用町佐用浄化センター</t>
  </si>
  <si>
    <t>兵庫県佐用町上月浄化センター</t>
  </si>
  <si>
    <t>兵庫県香美町香住浄化センター</t>
  </si>
  <si>
    <t>兵庫県香美町大笹浄化センター</t>
  </si>
  <si>
    <t>兵庫県香美町佐津浄化センター</t>
  </si>
  <si>
    <t>兵庫県香美町村岡浄化センター</t>
  </si>
  <si>
    <t>兵庫県香美町射添浄化センター</t>
  </si>
  <si>
    <t>兵庫県香美町柴山浄化センター</t>
  </si>
  <si>
    <t>兵庫県香美町兎塚浄化センター</t>
  </si>
  <si>
    <t>兵庫県香美町小代北浄化センター</t>
  </si>
  <si>
    <t>兵庫県新温泉町浜坂浄化センター</t>
  </si>
  <si>
    <t>兵庫県新温泉町居組浄化センター</t>
  </si>
  <si>
    <t>兵庫県新温泉町諸寄浄化センター</t>
  </si>
  <si>
    <t>兵庫県新温泉町温泉中央浄化センター</t>
  </si>
  <si>
    <t>兵庫県播磨高原広域事務組合播磨高原浄化センター</t>
  </si>
  <si>
    <t>奈良県大和川上流流域浄化センター</t>
  </si>
  <si>
    <t>奈良県大和川上流流域第二浄化センター</t>
  </si>
  <si>
    <t>奈良県宇陀川流域宇陀川浄化センター</t>
  </si>
  <si>
    <t>奈良県吉野川流域吉野川浄化センター</t>
  </si>
  <si>
    <t>奈良県奈良市青山清水園</t>
  </si>
  <si>
    <t>奈良県奈良市平城浄化センター</t>
  </si>
  <si>
    <t>奈良県奈良市佐保台浄化センター</t>
  </si>
  <si>
    <t>奈良県奈良市月ヶ瀬地区浄化センター</t>
  </si>
  <si>
    <t>奈良県生駒市山田川浄化センター</t>
  </si>
  <si>
    <t>奈良県生駒市竜田川浄化センター</t>
  </si>
  <si>
    <t>奈良県山添村上津処理場</t>
  </si>
  <si>
    <t>奈良県天川村洞川浄水センター</t>
  </si>
  <si>
    <t>和歌山県紀の川流域伊都浄化センター</t>
  </si>
  <si>
    <t>和歌山県紀の川中流流域那賀浄化センター</t>
  </si>
  <si>
    <t>和歌山県和歌山市和歌川終末処理場</t>
  </si>
  <si>
    <t>和歌山県和歌山市中央終末処理場</t>
  </si>
  <si>
    <t>和歌山県和歌山市北部終末処理場</t>
  </si>
  <si>
    <t>和歌山県御坊市塩屋浄化センター</t>
  </si>
  <si>
    <t>和歌山県田辺市川湯クリーンセンター</t>
  </si>
  <si>
    <t>和歌山県田辺市龍神温泉浄化センター</t>
  </si>
  <si>
    <t>和歌山県紀の川市紀の川市特定環境保全公共下水道処理場</t>
  </si>
  <si>
    <t>和歌山県高野町高野山下水処理場</t>
  </si>
  <si>
    <t>和歌山県高野町不動谷浄化センター</t>
  </si>
  <si>
    <t>和歌山県広川町広港浄化センター</t>
  </si>
  <si>
    <t>和歌山県有田川町吉備浄化センター</t>
  </si>
  <si>
    <t>和歌山県美浜町松原浄化センター</t>
  </si>
  <si>
    <t>和歌山県由良町由良クリーンセンター</t>
  </si>
  <si>
    <t>和歌山県由良町畑・中クリーンセンター</t>
  </si>
  <si>
    <t>和歌山県みなべ町みなべ浄化センター</t>
  </si>
  <si>
    <t>和歌山県白浜町白浜浄化センター</t>
  </si>
  <si>
    <t>和歌山県上富田町上富田浄化センター</t>
  </si>
  <si>
    <t>和歌山県那智勝浦町那智山浄化センター</t>
  </si>
  <si>
    <t>和歌山県太地町本浦終末処理場</t>
  </si>
  <si>
    <t>和歌山県串本町大水崎浄化センター</t>
  </si>
  <si>
    <t>鳥取県天神川流域天神浄化センター</t>
  </si>
  <si>
    <t>鳥取県鳥取市秋里下水終末処理場</t>
  </si>
  <si>
    <t>鳥取県鳥取市末恒下水終末処理場</t>
  </si>
  <si>
    <t>鳥取県鳥取市河原浄化センター</t>
  </si>
  <si>
    <t>鳥取県鳥取市千代水クリーンセンター</t>
  </si>
  <si>
    <t>鳥取県鳥取市吉岡クリーンセンター</t>
  </si>
  <si>
    <t>鳥取県鳥取市鹿野浄化センター</t>
  </si>
  <si>
    <t>鳥取県鳥取市青谷浄化センター</t>
  </si>
  <si>
    <t>鳥取県鳥取市浜村浄化センター</t>
  </si>
  <si>
    <t>鳥取県鳥取市用瀬浄化センター</t>
  </si>
  <si>
    <t>鳥取県鳥取市今市浄化センター</t>
  </si>
  <si>
    <t>鳥取県米子市内浜処理場</t>
  </si>
  <si>
    <t>鳥取県米子市皆生処理場</t>
  </si>
  <si>
    <t>鳥取県米子市淀江浄化センター</t>
  </si>
  <si>
    <t>鳥取県境港市境港市下水道センター</t>
  </si>
  <si>
    <t>鳥取県岩美町大谷浄化センター</t>
  </si>
  <si>
    <t>鳥取県岩美町浦富浄化センター</t>
  </si>
  <si>
    <t>鳥取県若桜町若桜浄化センター</t>
  </si>
  <si>
    <t>鳥取県若桜町つく米浄化センター</t>
  </si>
  <si>
    <t>鳥取県智頭町智頭浄化センター</t>
  </si>
  <si>
    <t>鳥取県八頭町郡家浄化センター</t>
  </si>
  <si>
    <t>鳥取県八頭町丹比中央浄化センター</t>
  </si>
  <si>
    <t>鳥取県湯梨浜町泊浄化センター</t>
  </si>
  <si>
    <t>鳥取県琴浦町東伯浄化センター</t>
  </si>
  <si>
    <t>鳥取県琴浦町赤碕浄化センター</t>
  </si>
  <si>
    <t>鳥取県北栄町大栄浄化センター</t>
  </si>
  <si>
    <t>鳥取県北栄町北条下水道管理センター</t>
  </si>
  <si>
    <t>鳥取県日吉津村ひえづ浄水センター</t>
  </si>
  <si>
    <t>鳥取県大山町大山浄化センター</t>
  </si>
  <si>
    <t>鳥取県大山町逢坂浄化センター</t>
  </si>
  <si>
    <t>鳥取県大山町中高所子浄化センター</t>
  </si>
  <si>
    <t>鳥取県大山町名和浄化センター</t>
  </si>
  <si>
    <t>鳥取県南部町東西町浄化センター</t>
  </si>
  <si>
    <t>鳥取県南部町クリンピュア西伯</t>
  </si>
  <si>
    <t>鳥取県伯耆町溝口浄化センター</t>
  </si>
  <si>
    <t>鳥取県伯耆町大殿浄化センター</t>
  </si>
  <si>
    <t>鳥取県日野町日野中央浄化センター</t>
  </si>
  <si>
    <t>鳥取県江府町チロルの里水処理センター</t>
  </si>
  <si>
    <t>島根県宍道湖流域宍道湖東部浄化センター</t>
  </si>
  <si>
    <t>島根県宍道湖流域宍道湖西部浄化センター</t>
  </si>
  <si>
    <t>島根県松江市千酌浄化センター</t>
  </si>
  <si>
    <t>島根県松江市江島浄化センター</t>
  </si>
  <si>
    <t>島根県松江市遅江浄化センター</t>
  </si>
  <si>
    <t>島根県松江市クリーンセンター鹿島</t>
  </si>
  <si>
    <t>島根県松江市馬渡浄化センター</t>
  </si>
  <si>
    <t>島根県松江市佐波浄化センター</t>
  </si>
  <si>
    <t>島根県松江市七類浄化センター</t>
  </si>
  <si>
    <t>島根県松江市森山浄化センター</t>
  </si>
  <si>
    <t>島根県浜田市三保三隅浄化センター</t>
  </si>
  <si>
    <t>島根県浜田市国府浄化センター</t>
  </si>
  <si>
    <t>島根県浜田市旭浄化センター</t>
  </si>
  <si>
    <t>島根県出雲市田岐浄化センター</t>
  </si>
  <si>
    <t>島根県出雲市口田儀浄化センター</t>
  </si>
  <si>
    <t>島根県出雲市河下浄化センター</t>
  </si>
  <si>
    <t>島根県益田市益田水質管理センター</t>
  </si>
  <si>
    <t>島根県大田市大田浄化センター</t>
  </si>
  <si>
    <t>島根県大田市仁摩浄化センター</t>
  </si>
  <si>
    <t>島根県大田市温泉津クリーンセンター</t>
  </si>
  <si>
    <t>島根県江津市江津西浄化センター</t>
  </si>
  <si>
    <t>島根県江津市波子浄化センター</t>
  </si>
  <si>
    <t>島根県雲南市木次三刀屋浄化センター</t>
  </si>
  <si>
    <t>島根県雲南市加茂浄化センター</t>
  </si>
  <si>
    <t>島根県雲南市大東浄化センター</t>
  </si>
  <si>
    <t>島根県奥出雲町横田浄化センター</t>
  </si>
  <si>
    <t>島根県奥出雲町三成浄化センター</t>
  </si>
  <si>
    <t>島根県飯南町赤来浄化センター</t>
  </si>
  <si>
    <t>島根県飯南町頓原浄化センター</t>
  </si>
  <si>
    <t>島根県美郷町邑智浄化センター</t>
  </si>
  <si>
    <t>島根県邑南町石見処理場</t>
  </si>
  <si>
    <t>島根県津和野町星の子ステーション</t>
  </si>
  <si>
    <t>島根県津和野町清水管理センター</t>
  </si>
  <si>
    <t>島根県吉賀町六日市浄化センター</t>
  </si>
  <si>
    <t>島根県海士町海士浄化センター</t>
  </si>
  <si>
    <t>島根県西ノ島町東部浄化センター</t>
  </si>
  <si>
    <t>島根県隠岐の島町西郷浄化センター</t>
  </si>
  <si>
    <t>島根県隠岐の島町卯敷浄化センター</t>
  </si>
  <si>
    <t>島根県隠岐の島町福浦浄化センター</t>
  </si>
  <si>
    <t>島根県隠岐の島町飯美浄化センター</t>
  </si>
  <si>
    <t>岡山県児島湖流域児島湖流域下水道浄化センター</t>
  </si>
  <si>
    <t>岡山県岡山市芳賀佐山浄化センター</t>
  </si>
  <si>
    <t>岡山県岡山市流通団地浄化センター</t>
  </si>
  <si>
    <t>岡山県岡山市岡東浄化センター</t>
  </si>
  <si>
    <t>岡山県岡山市瀬戸浄化センター</t>
  </si>
  <si>
    <t>岡山県岡山市吉井川浄化センター</t>
  </si>
  <si>
    <t>岡山県岡山市足守浄化センター</t>
  </si>
  <si>
    <t>岡山県岡山市野々口浄化センター</t>
  </si>
  <si>
    <t>岡山県岡山市中原浄化センター</t>
  </si>
  <si>
    <t>岡山県岡山市建部浄化センター</t>
  </si>
  <si>
    <t>岡山県岡山市御津中央浄化センター</t>
  </si>
  <si>
    <t>岡山県倉敷市児島下水処理場</t>
  </si>
  <si>
    <t>岡山県倉敷市水島下水処理場</t>
  </si>
  <si>
    <t>岡山県倉敷市玉島下水処理場</t>
  </si>
  <si>
    <t>岡山県倉敷市真備浄化センター</t>
  </si>
  <si>
    <t>岡山県津山市津山浄化センター</t>
  </si>
  <si>
    <t>岡山県津山市勝北浄化センター</t>
  </si>
  <si>
    <t>岡山県津山市加茂町浄化センター</t>
  </si>
  <si>
    <t>岡山県玉野市玉野浄化センター</t>
  </si>
  <si>
    <t>岡山県笠岡市笠岡終末処理場</t>
  </si>
  <si>
    <t>岡山県井原市井原浄化センター</t>
  </si>
  <si>
    <t>岡山県総社市総社下水処理場</t>
  </si>
  <si>
    <t>岡山県総社市山手浄化センター</t>
  </si>
  <si>
    <t>岡山県総社市清音浄化センター</t>
  </si>
  <si>
    <t>岡山県総社市美袋浄化センター</t>
  </si>
  <si>
    <t>岡山県高梁市高梁浄化センター</t>
  </si>
  <si>
    <t>岡山県新見市新見浄化センター</t>
  </si>
  <si>
    <t>岡山県新見市大佐浄化センター</t>
  </si>
  <si>
    <t>岡山県新見市本郷浄化センター</t>
  </si>
  <si>
    <t>岡山県新見市哲西浄化センター</t>
  </si>
  <si>
    <t>岡山県備前市備前浄化センター</t>
  </si>
  <si>
    <t>岡山県備前市日生浄化センター</t>
  </si>
  <si>
    <t>岡山県備前市三石浄化センター</t>
  </si>
  <si>
    <t>岡山県備前市吉永浄化センター</t>
  </si>
  <si>
    <t>岡山県瀬戸内市長船浄化センター</t>
  </si>
  <si>
    <t>岡山県瀬戸内市牛窓浄化センター</t>
  </si>
  <si>
    <t>岡山県瀬戸内市邑久浄化センター</t>
  </si>
  <si>
    <t>岡山県瀬戸内市長船中央浄化センター</t>
  </si>
  <si>
    <t>岡山県赤磐市山陽浄化センター</t>
  </si>
  <si>
    <t>岡山県赤磐市桜が丘東浄化センター</t>
  </si>
  <si>
    <t>岡山県赤磐市熊山浄化センター</t>
  </si>
  <si>
    <t>岡山県赤磐市吉井浄化センター</t>
  </si>
  <si>
    <t>岡山県真庭市久世浄化センター</t>
  </si>
  <si>
    <t>岡山県真庭市落合浄化センター</t>
  </si>
  <si>
    <t>岡山県真庭市蒜山浄化センター</t>
  </si>
  <si>
    <t>岡山県真庭市中和浄化センター</t>
  </si>
  <si>
    <t>岡山県真庭市蒜山第2浄化センター</t>
  </si>
  <si>
    <t>岡山県真庭市美新浄化センター</t>
  </si>
  <si>
    <t>岡山県美作市美作浄化センター</t>
  </si>
  <si>
    <t>岡山県美作市楢原浄化センター</t>
  </si>
  <si>
    <t>岡山県美作市粟井浄化センター</t>
  </si>
  <si>
    <t>岡山県美作市大原浄化センター</t>
  </si>
  <si>
    <t>岡山県美作市土居浄化センター</t>
  </si>
  <si>
    <t>岡山県美作市英田浄化センター</t>
  </si>
  <si>
    <t>岡山県美作市江見浄化センター</t>
  </si>
  <si>
    <t>岡山県美作市吉野浄化センター</t>
  </si>
  <si>
    <t>岡山県美作市西南浄化センター</t>
  </si>
  <si>
    <t>岡山県美作市勝田浄化センター</t>
  </si>
  <si>
    <t>岡山県浅口市金光浄化センター</t>
  </si>
  <si>
    <t>岡山県浅口市鴨方浄化センター</t>
  </si>
  <si>
    <t>岡山県浅口市寄島浄化センター</t>
  </si>
  <si>
    <t>岡山県和気町和気浄化センター</t>
  </si>
  <si>
    <t>岡山県和気町佐伯浄化センター</t>
  </si>
  <si>
    <t>岡山県和気町山田浄化センター</t>
  </si>
  <si>
    <t>岡山県矢掛町矢掛浄化センター</t>
  </si>
  <si>
    <t>岡山県鏡野町奥津浄化センター</t>
  </si>
  <si>
    <t>岡山県勝央町勝央浄化センター</t>
  </si>
  <si>
    <t>岡山県奈義町奈義中央浄化センター</t>
  </si>
  <si>
    <t>岡山県久米南町久米南浄化センター</t>
  </si>
  <si>
    <t>岡山県美咲町柵原浄化センター</t>
  </si>
  <si>
    <t>岡山県吉備中央町吉備高原浄化センター</t>
  </si>
  <si>
    <t>広島県太田川流域東部浄化センター</t>
  </si>
  <si>
    <t>広島県芦田川流域芦田川浄化センター</t>
  </si>
  <si>
    <t>広島県沼田川流域沼田川浄化センター</t>
  </si>
  <si>
    <t>広島県広島市千田水資源再生センター</t>
  </si>
  <si>
    <t>広島県広島市江波水資源再生センター</t>
  </si>
  <si>
    <t>広島県広島市旭町水資源再生センター</t>
  </si>
  <si>
    <t>広島県広島市西部水資源再生センター</t>
  </si>
  <si>
    <t>広島県広島市和田水資源再生センター</t>
  </si>
  <si>
    <t>広島県呉市新宮浄化センター</t>
  </si>
  <si>
    <t>広島県呉市広浄化センター</t>
  </si>
  <si>
    <t>広島県呉市川尻浄化センター</t>
  </si>
  <si>
    <t>広島県呉市天応浄化センター</t>
  </si>
  <si>
    <t>広島県呉市安浦浄化センター</t>
  </si>
  <si>
    <t>広島県呉市赤石浄化センター</t>
  </si>
  <si>
    <t>広島県呉市本浦浄化センター</t>
  </si>
  <si>
    <t>広島県呉市音戸北部浄化センター</t>
  </si>
  <si>
    <t>広島県竹原市竹原浄化センター</t>
  </si>
  <si>
    <t>広島県三原市和木浄化センター</t>
  </si>
  <si>
    <t>広島県尾道市尾道市浄化センター</t>
  </si>
  <si>
    <t>広島県尾道市尾道市御調町中央浄化センター</t>
  </si>
  <si>
    <t>広島県尾道市尾道市御調町東部浄化センター</t>
  </si>
  <si>
    <t>広島県福山市新浜浄化センター</t>
  </si>
  <si>
    <t>広島県福山市松永浄化センター</t>
  </si>
  <si>
    <t>広島県府中市上下水質管理センター</t>
  </si>
  <si>
    <t>広島県三次市三次水質管理センター</t>
  </si>
  <si>
    <t>広島県三次市三良坂水質管理センター</t>
  </si>
  <si>
    <t>広島県三次市安田浄化センター</t>
  </si>
  <si>
    <t>広島県三次市酒屋浄化センター</t>
  </si>
  <si>
    <t>広島県三次市灰塚水質管理センター</t>
  </si>
  <si>
    <t>広島県三次市吉舎浄化センター</t>
  </si>
  <si>
    <t>広島県三次市布野水質管理センター</t>
  </si>
  <si>
    <t>広島県三次市甲奴水質管理センター</t>
  </si>
  <si>
    <t>広島県庄原市庄原浄化センター</t>
  </si>
  <si>
    <t>広島県庄原市東城浄化センター</t>
  </si>
  <si>
    <t>広島県庄原市総領浄化センター</t>
  </si>
  <si>
    <t>広島県庄原市比和浄化センター</t>
  </si>
  <si>
    <t>広島県大竹市大竹下水処理場</t>
  </si>
  <si>
    <t>広島県東広島市東広島浄化センター</t>
  </si>
  <si>
    <t>広島県東広島市黒瀬水質管理センター</t>
  </si>
  <si>
    <t>広島県東広島市安芸津浄化センター</t>
  </si>
  <si>
    <t>広島県東広島市福富浄化センター</t>
  </si>
  <si>
    <t>広島県東広島市豊栄浄化センター</t>
  </si>
  <si>
    <t>広島県廿日市市宮島水質管理センター</t>
  </si>
  <si>
    <t>広島県廿日市市大野浄化センター</t>
  </si>
  <si>
    <t>広島県廿日市市廿日市浄化センター</t>
  </si>
  <si>
    <t>広島県廿日市市吉和水質管理センター</t>
  </si>
  <si>
    <t>広島県廿日市市友和浄化センター</t>
  </si>
  <si>
    <t>広島県安芸高田市吉田浄化センター</t>
  </si>
  <si>
    <t>広島県安芸高田市向原中央浄化センター</t>
  </si>
  <si>
    <t>広島県安芸高田市甲田浄化センター</t>
  </si>
  <si>
    <t>広島県安芸高田市八千代浄化センター</t>
  </si>
  <si>
    <t>広島県江田島市江田島中央浄化センター</t>
  </si>
  <si>
    <t>広島県江田島市中田浄化センター</t>
  </si>
  <si>
    <t>広島県江田島市大柿浄化センター</t>
  </si>
  <si>
    <t>広島県江田島市切串浄化センター</t>
  </si>
  <si>
    <t>広島県江田島市鹿川浄化センター</t>
  </si>
  <si>
    <t>広島県安芸太田町筒賀水質管理センター</t>
  </si>
  <si>
    <t>広島県安芸太田町横川浄化センター</t>
  </si>
  <si>
    <t>広島県安芸太田町上殿浄化センター</t>
  </si>
  <si>
    <t>広島県安芸太田町加計浄化センター</t>
  </si>
  <si>
    <t>広島県安芸太田町柴木浄化センター</t>
  </si>
  <si>
    <t>広島県北広島町千代田浄化センター</t>
  </si>
  <si>
    <t>広島県北広島町大朝浄化センター</t>
  </si>
  <si>
    <t>広島県北広島町新庄浄化センター</t>
  </si>
  <si>
    <t>広島県大崎上島町大崎浄化センター</t>
  </si>
  <si>
    <t>広島県世羅町甲世浄化センター</t>
  </si>
  <si>
    <t>山口県周南流域周南浄化センター</t>
  </si>
  <si>
    <t>山口県田布施川流域田布施川浄化センター</t>
  </si>
  <si>
    <t>山口県下関市筋ヶ浜終末処理場</t>
  </si>
  <si>
    <t>山口県下関市彦島終末処理場</t>
  </si>
  <si>
    <t>山口県下関市山陰終末処理場</t>
  </si>
  <si>
    <t>山口県下関市山陽終末処理場</t>
  </si>
  <si>
    <t>山口県下関市豊浦中部浄化センター</t>
  </si>
  <si>
    <t>山口県下関市豊田浄化センター</t>
  </si>
  <si>
    <t>山口県下関市豊北滝部浄化センター</t>
  </si>
  <si>
    <t>山口県宇部市西部浄化センター</t>
  </si>
  <si>
    <t>山口県宇部市東部浄化センター</t>
  </si>
  <si>
    <t>山口県宇部市楠浄化センター</t>
  </si>
  <si>
    <t>山口県山口市小郡浄化センター</t>
  </si>
  <si>
    <t>山口県山口市山口浄化センター</t>
  </si>
  <si>
    <t>山口県山口市秋穂浄化センター</t>
  </si>
  <si>
    <t>山口県山口市川西浄化センター</t>
  </si>
  <si>
    <t>山口県萩市萩浄化センター</t>
  </si>
  <si>
    <t>山口県萩市須佐浄化センター</t>
  </si>
  <si>
    <t>山口県防府市防府浄化センター</t>
  </si>
  <si>
    <t>山口県下松市下松市浄化センター</t>
  </si>
  <si>
    <t>山口県岩国市一文字終末処理場</t>
  </si>
  <si>
    <t>山口県岩国市由宇浄化センター</t>
  </si>
  <si>
    <t>山口県岩国市岩国南せせらぎセンター</t>
  </si>
  <si>
    <t>山口県岩国市広瀬浄化センター</t>
  </si>
  <si>
    <t>山口県長門市俵山浄化センター</t>
  </si>
  <si>
    <t>山口県長門市東深川浄化センター</t>
  </si>
  <si>
    <t>山口県長門市黄波戸浄化センター</t>
  </si>
  <si>
    <t>山口県柳井市柳井浄化センター</t>
  </si>
  <si>
    <t>山口県美祢市美祢市浄化センター</t>
  </si>
  <si>
    <t>山口県周南市徳山中央浄化センター</t>
  </si>
  <si>
    <t>山口県周南市新南陽浄化センター</t>
  </si>
  <si>
    <t>山口県周南市徳山東部浄化センター</t>
  </si>
  <si>
    <t>山口県周南市新南陽北部浄化センター</t>
  </si>
  <si>
    <t>山口県周南市鹿野浄化センター</t>
  </si>
  <si>
    <t>山口県山陽小野田市小野田水処理センター</t>
  </si>
  <si>
    <t>山口県山陽小野田市山陽水処理センター</t>
  </si>
  <si>
    <t>山口県周防大島町東和片添浄化センター</t>
  </si>
  <si>
    <t>山口県周防大島町安下庄浄化センター</t>
  </si>
  <si>
    <t>山口県宇部・阿知須公共下水道組合阿知須浄化センター</t>
  </si>
  <si>
    <t>徳島県旧吉野川流域旧吉野川浄化センター</t>
  </si>
  <si>
    <t>徳島県徳島市中央浄化センター</t>
  </si>
  <si>
    <t>徳島県徳島市北部浄化センター</t>
  </si>
  <si>
    <t>徳島県徳島市丈六団地汚水処理場</t>
  </si>
  <si>
    <t>徳島県徳島市しらさぎ台団地汚水処理場</t>
  </si>
  <si>
    <t>徳島県阿南市富岡浄化センター</t>
  </si>
  <si>
    <t>徳島県吉野川市鴨島中央浄化センター</t>
  </si>
  <si>
    <t>徳島県吉野川市川田浄化センター</t>
  </si>
  <si>
    <t>徳島県吉野川市川島浄化センター</t>
  </si>
  <si>
    <t>徳島県美馬市穴吹浄化センター</t>
  </si>
  <si>
    <t>徳島県美波町日和佐浄化センター</t>
  </si>
  <si>
    <t>徳島県海陽町浅川浄化センター</t>
  </si>
  <si>
    <t>徳島県海陽町海部浄化センター</t>
  </si>
  <si>
    <t>徳島県海陽町宍喰浄化センター</t>
  </si>
  <si>
    <t>徳島県つるぎ町貞光浄化センター</t>
  </si>
  <si>
    <t>徳島県東みよし町三好浄化センター</t>
  </si>
  <si>
    <t>香川県中讃流域大束川浄化センター</t>
  </si>
  <si>
    <t>香川県中讃流域金倉川浄化センター</t>
  </si>
  <si>
    <t>香川県香東川流域香東川浄化センター</t>
  </si>
  <si>
    <t>香川県高松市牟礼浄化苑</t>
  </si>
  <si>
    <t>香川県高松市東部下水処理場</t>
  </si>
  <si>
    <t>香川県高松市庵治浄化センター</t>
  </si>
  <si>
    <t>香川県丸亀市丸亀市浄化センター</t>
  </si>
  <si>
    <t>香川県観音寺市観音寺市下水浄化センター</t>
  </si>
  <si>
    <t>香川県さぬき市津田町中央浄化センター</t>
  </si>
  <si>
    <t>香川県さぬき市津田町東部浄化センター</t>
  </si>
  <si>
    <t>香川県さぬき市津田町西部浄化センター</t>
  </si>
  <si>
    <t>香川県さぬき市鴨部川浄化センター</t>
  </si>
  <si>
    <t>香川県さぬき市大川町東部浄化センター</t>
  </si>
  <si>
    <t>香川県さぬき市大川町西部浄化センター</t>
  </si>
  <si>
    <t>香川県東かがわ市新川・小松原浄化センター</t>
  </si>
  <si>
    <t>香川県直島町直島町浄化センター</t>
  </si>
  <si>
    <t>愛媛県松山市中央浄化センター</t>
  </si>
  <si>
    <t>愛媛県松山市北条浄化センター</t>
  </si>
  <si>
    <t>愛媛県松山市西部浄化センター</t>
  </si>
  <si>
    <t>愛媛県松山市北部浄化センター</t>
  </si>
  <si>
    <t>愛媛県今治市今治下水浄化センター</t>
  </si>
  <si>
    <t>愛媛県今治市北部終末処理場</t>
  </si>
  <si>
    <t>愛媛県今治市大西水処理センター</t>
  </si>
  <si>
    <t>愛媛県今治市塔ｹ谷下水処理場</t>
  </si>
  <si>
    <t>愛媛県今治市宮浦浄化センター</t>
  </si>
  <si>
    <t>愛媛県今治市吉海浄化センター</t>
  </si>
  <si>
    <t>愛媛県今治市小部浄化センター</t>
  </si>
  <si>
    <t>愛媛県今治市井口浄化センター</t>
  </si>
  <si>
    <t>愛媛県今治市伯方浄化センター</t>
  </si>
  <si>
    <t>愛媛県宇和島市宇和島市浄化センター</t>
  </si>
  <si>
    <t>愛媛県八幡浜市八幡浜浄化センター</t>
  </si>
  <si>
    <t>愛媛県八幡浜市保内浄化センター</t>
  </si>
  <si>
    <t>愛媛県八幡浜市真穴浄化センター</t>
  </si>
  <si>
    <t>愛媛県新居浜市新居浜市下水処理場</t>
  </si>
  <si>
    <t>愛媛県西条市西条浄化センター</t>
  </si>
  <si>
    <t>愛媛県西条市東予・丹原浄化センター</t>
  </si>
  <si>
    <t>愛媛県大洲市肱南浄化センター</t>
  </si>
  <si>
    <t>愛媛県大洲市肱北浄化センター</t>
  </si>
  <si>
    <t>愛媛県伊予市伊予市下水浄化センター</t>
  </si>
  <si>
    <t>愛媛県伊予市中山町浄化センター</t>
  </si>
  <si>
    <t>愛媛県四国中央市川之江浄化センター</t>
  </si>
  <si>
    <t>愛媛県四国中央市三島浄化センター</t>
  </si>
  <si>
    <t>愛媛県西予市西予市野村浄化センター</t>
  </si>
  <si>
    <t>愛媛県西予市西予市宇和浄化センター</t>
  </si>
  <si>
    <t>愛媛県東温市川内浄化センター</t>
  </si>
  <si>
    <t>愛媛県東温市重信浄化センター</t>
  </si>
  <si>
    <t>愛媛県上島町弓削浄化センター</t>
  </si>
  <si>
    <t>愛媛県上島町生名浄化センター</t>
  </si>
  <si>
    <t>愛媛県上島町岩城浄化センター</t>
  </si>
  <si>
    <t>愛媛県久万高原町久万浄化センター</t>
  </si>
  <si>
    <t>愛媛県松前町松前浄化センター</t>
  </si>
  <si>
    <t>愛媛県砥部町砥部浄化センター</t>
  </si>
  <si>
    <t>愛媛県内子町内子町浄化センター</t>
  </si>
  <si>
    <t>愛媛県伊方町伊方浄化センター</t>
  </si>
  <si>
    <t>愛媛県伊方町九町浄化センター</t>
  </si>
  <si>
    <t>高知県浦戸湾東部流域高須浄化センター</t>
  </si>
  <si>
    <t>高知県高知市下知水再生センター</t>
  </si>
  <si>
    <t>高知県高知市潮江水再生センター</t>
  </si>
  <si>
    <t>高知県高知市瀬戸水再生センター</t>
  </si>
  <si>
    <t>高知県安芸市安芸市浄化センター</t>
  </si>
  <si>
    <t>高知県南国市十市浄化センター</t>
  </si>
  <si>
    <t>高知県須崎市須崎市終末処理場</t>
  </si>
  <si>
    <t>高知県宿毛市宿毛クリーンセンター</t>
  </si>
  <si>
    <t>高知県四万十市中村中央下水道管理センター</t>
  </si>
  <si>
    <t>高知県香南市野市浄化センター</t>
  </si>
  <si>
    <t>高知県香南市夜須浄化センター</t>
  </si>
  <si>
    <t>高知県香南市岸本浄化センター</t>
  </si>
  <si>
    <t>高知県香美市美良布クリーンセンター</t>
  </si>
  <si>
    <t>高知県東洋町甲浦浄化センター</t>
  </si>
  <si>
    <t>高知県芸西村芸西浄化センター</t>
  </si>
  <si>
    <t>高知県土佐町土佐さめうらクリーンセンター</t>
  </si>
  <si>
    <t>高知県いの町伊野浄水苑</t>
  </si>
  <si>
    <t>高知県越知町越知町浄化センター</t>
  </si>
  <si>
    <t>高知県梼原町梼原浄化センター</t>
  </si>
  <si>
    <t>高知県四万十町大正クリーンセンター</t>
  </si>
  <si>
    <t>福岡県御笠川那珂川流域御笠川浄化センター</t>
  </si>
  <si>
    <t>福岡県多々良川流域多々良川浄化センター</t>
  </si>
  <si>
    <t>福岡県宝満川流域宝満川浄化センター</t>
  </si>
  <si>
    <t>福岡県筑後川中流右岸流域福童浄化センター</t>
  </si>
  <si>
    <t>福岡県遠賀川下流流域遠賀川下流浄化センター</t>
  </si>
  <si>
    <t>福岡県矢部川流域矢部川浄化センター</t>
  </si>
  <si>
    <t>福岡県遠賀川中流流域遠賀川中流浄化センター</t>
  </si>
  <si>
    <t>福岡県北九州市皇后崎浄化センター</t>
  </si>
  <si>
    <t>福岡県北九州市日明浄化センター</t>
  </si>
  <si>
    <t>福岡県北九州市新町浄化センター</t>
  </si>
  <si>
    <t>福岡県北九州市北湊浄化センター</t>
  </si>
  <si>
    <t>福岡県北九州市曽根浄化センター</t>
  </si>
  <si>
    <t>福岡県福岡市中部水処理センター</t>
  </si>
  <si>
    <t>福岡県福岡市和白水処理センター</t>
  </si>
  <si>
    <t>福岡県福岡市東部水処理センター</t>
  </si>
  <si>
    <t>福岡県福岡市西部水処理センター</t>
  </si>
  <si>
    <t>福岡県福岡市西戸崎水処理センター</t>
  </si>
  <si>
    <t>福岡県大牟田市北部浄化センター</t>
  </si>
  <si>
    <t>福岡県大牟田市南部浄化センター</t>
  </si>
  <si>
    <t>福岡県久留米市中央浄化センター</t>
  </si>
  <si>
    <t>福岡県久留米市南部浄化センター</t>
  </si>
  <si>
    <t>福岡県久留米市田主丸浄化センター</t>
  </si>
  <si>
    <t>福岡県飯塚市飯塚終末処理場</t>
  </si>
  <si>
    <t>福岡県柳川市柳川浄化センター</t>
  </si>
  <si>
    <t>福岡県大川市大川市水処理センター</t>
  </si>
  <si>
    <t>福岡県行橋市行橋浄化センター</t>
  </si>
  <si>
    <t>福岡県豊前市豊前市浄化センター</t>
  </si>
  <si>
    <t>福岡県宗像市宗像終末処理場</t>
  </si>
  <si>
    <t>福岡県古賀市古賀水再生センター</t>
  </si>
  <si>
    <t>福岡県福津市東部終末処理場</t>
  </si>
  <si>
    <t>福岡県福津市津屋崎浄化センター</t>
  </si>
  <si>
    <t>福岡県福津市福間浄化センター</t>
  </si>
  <si>
    <t>福岡県うきは市浮羽浄化センター</t>
  </si>
  <si>
    <t>福岡県うきは市吉井浄化センター</t>
  </si>
  <si>
    <t>福岡県うきは市屋部浄化センター</t>
  </si>
  <si>
    <t>福岡県朝倉市朝倉中央浄化センター</t>
  </si>
  <si>
    <t>福岡県朝倉市秋月浄化センター</t>
  </si>
  <si>
    <t>福岡県みやま市上長田浄化センター</t>
  </si>
  <si>
    <t>福岡県糸島市前原下水管理センター</t>
  </si>
  <si>
    <t>福岡県糸島市黒磯浄化センター</t>
  </si>
  <si>
    <t>福岡県新宮町新宮中央浄化センター</t>
  </si>
  <si>
    <t>福岡県芦屋町芦屋町浄化センター</t>
  </si>
  <si>
    <t>福岡県岡垣町岡垣町浄化センター</t>
  </si>
  <si>
    <t>福岡県筑前町三輪中央浄化センター</t>
  </si>
  <si>
    <t>福岡県苅田町苅田町浄化センター</t>
  </si>
  <si>
    <t>福岡県みやこ町豊津浄化センター</t>
  </si>
  <si>
    <t>福岡県吉富町吉富クリーンセンター</t>
  </si>
  <si>
    <t>福岡県築上町椎田浄化センター</t>
  </si>
  <si>
    <t>福岡県築上町築城浄化センター</t>
  </si>
  <si>
    <t>佐賀県佐賀市下水浄化センター</t>
  </si>
  <si>
    <t>佐賀県佐賀市久保田浄化センター</t>
  </si>
  <si>
    <t>佐賀県佐賀市東与賀浄化センター</t>
  </si>
  <si>
    <t>佐賀県佐賀市富士南部環境センター</t>
  </si>
  <si>
    <t>佐賀県唐津市唐津市浄水センター</t>
  </si>
  <si>
    <t>佐賀県唐津市浜玉浄水センター</t>
  </si>
  <si>
    <t>佐賀県唐津市呼子浄水センター</t>
  </si>
  <si>
    <t>佐賀県唐津市相知浄水センター</t>
  </si>
  <si>
    <t>佐賀県唐津市北波多浄水センター</t>
  </si>
  <si>
    <t>佐賀県鳥栖市鳥栖市浄化センター</t>
  </si>
  <si>
    <t>佐賀県多久市多久みず環境保全センター</t>
  </si>
  <si>
    <t>佐賀県伊万里市伊万里市浄化センター</t>
  </si>
  <si>
    <t>佐賀県武雄市武雄浄化センター</t>
  </si>
  <si>
    <t>佐賀県鹿島市鹿島市浄化センター</t>
  </si>
  <si>
    <t>佐賀県小城市牛津浄化センター</t>
  </si>
  <si>
    <t>佐賀県小城市清水浄化センター</t>
  </si>
  <si>
    <t>佐賀県小城市三日月浄化センター</t>
  </si>
  <si>
    <t>佐賀県小城市芦刈浄化センター</t>
  </si>
  <si>
    <t>佐賀県嬉野市嬉野浄化センター</t>
  </si>
  <si>
    <t>佐賀県神埼市神埼浄化センター</t>
  </si>
  <si>
    <t>佐賀県吉野ヶ里町吉野ケ里町浄化センター</t>
  </si>
  <si>
    <t>佐賀県基山町けやき台処理場</t>
  </si>
  <si>
    <t>佐賀県みやき町みやき町浄化センター</t>
  </si>
  <si>
    <t>佐賀県玄海町南部浄化センター</t>
  </si>
  <si>
    <t>佐賀県玄海町北部浄化センター</t>
  </si>
  <si>
    <t>佐賀県有田町有田町水質浄化センター</t>
  </si>
  <si>
    <t>佐賀県江北町江北クリーンセンター</t>
  </si>
  <si>
    <t>佐賀県白石町白石浄化センター</t>
  </si>
  <si>
    <t>長崎県大村湾南部流域大村湾南部浄化センター</t>
  </si>
  <si>
    <t>長崎県長崎市中部下水処理場</t>
  </si>
  <si>
    <t>長崎県長崎市南部下水処理場</t>
  </si>
  <si>
    <t>長崎県長崎市三重下水処理場</t>
  </si>
  <si>
    <t>長崎県長崎市東部下水処理場</t>
  </si>
  <si>
    <t>長崎県長崎市西部下水処理場</t>
  </si>
  <si>
    <t>長崎県長崎市伊王島浄化センター</t>
  </si>
  <si>
    <t>長崎県長崎市琴海南部浄化センター</t>
  </si>
  <si>
    <t>長崎県長崎市大平浄化センター</t>
  </si>
  <si>
    <t>長崎県長崎市高島浄化センター</t>
  </si>
  <si>
    <t>長崎県長崎市神浦浄化センター</t>
  </si>
  <si>
    <t>長崎県長崎市脇岬浄化センター</t>
  </si>
  <si>
    <t>長崎県佐世保市中部下水処理場</t>
  </si>
  <si>
    <t>長崎県佐世保市針尾下水処理場</t>
  </si>
  <si>
    <t>長崎県佐世保市江迎浄化センター</t>
  </si>
  <si>
    <t>長崎県佐世保市西部下水処理場</t>
  </si>
  <si>
    <t>長崎県諫早市諫早中央浄化センター</t>
  </si>
  <si>
    <t>長崎県諫早市小長井浄化センター</t>
  </si>
  <si>
    <t>長崎県諫早市高来浄化センター</t>
  </si>
  <si>
    <t>長崎県諫早市田結浄化センター</t>
  </si>
  <si>
    <t>長崎県大村市大村浄水管理センター</t>
  </si>
  <si>
    <t>長崎県松浦市松浦水きよら館</t>
  </si>
  <si>
    <t>長崎県壱岐市北部水処理センター</t>
  </si>
  <si>
    <t>長崎県壱岐市中央水処理センター</t>
  </si>
  <si>
    <t>長崎県西海市大串浄化センター</t>
  </si>
  <si>
    <t>長崎県西海市瀬戸浄化センター</t>
  </si>
  <si>
    <t>長崎県雲仙市千々石浄化センター</t>
  </si>
  <si>
    <t>長崎県雲仙市雲仙浄化センター</t>
  </si>
  <si>
    <t>長崎県雲仙市吾妻浄化センター</t>
  </si>
  <si>
    <t>長崎県雲仙市瑞穂浄化センター</t>
  </si>
  <si>
    <t>長崎県南島原市くちのつ水処理センター</t>
  </si>
  <si>
    <t>長崎県南島原市南有馬浄化センター</t>
  </si>
  <si>
    <t>長崎県長与町長与浄化センター</t>
  </si>
  <si>
    <t>長崎県時津町時津浄化センター</t>
  </si>
  <si>
    <t>長崎県東彼杵町東彼杵浄化センター</t>
  </si>
  <si>
    <t>長崎県川棚町川棚浄化センター</t>
  </si>
  <si>
    <t>長崎県波佐見町波佐見中央浄化センター</t>
  </si>
  <si>
    <t>長崎県小値賀町笛吹浄化センター</t>
  </si>
  <si>
    <t>長崎県佐々町佐々浄化管理センター</t>
  </si>
  <si>
    <t>熊本県熊本北部流域熊本北部浄化センター</t>
  </si>
  <si>
    <t>熊本県球磨川上流流域球磨川上流浄化センター</t>
  </si>
  <si>
    <t>熊本県八代北部流域八代北部浄化センター</t>
  </si>
  <si>
    <t>熊本県熊本市中部浄化センター</t>
  </si>
  <si>
    <t>熊本県熊本市東部浄化センター</t>
  </si>
  <si>
    <t>熊本県熊本市南部浄化センター</t>
  </si>
  <si>
    <t>熊本県熊本市西部浄化センター</t>
  </si>
  <si>
    <t>熊本県熊本市城南町浄化センター</t>
  </si>
  <si>
    <t>熊本県八代市八代市水処理センター</t>
  </si>
  <si>
    <t>熊本県人吉市人吉浄水苑</t>
  </si>
  <si>
    <t>熊本県荒尾市桜山下水処理場</t>
  </si>
  <si>
    <t>熊本県荒尾市荒尾市浄水センター</t>
  </si>
  <si>
    <t>熊本県荒尾市八幡台下水処理場</t>
  </si>
  <si>
    <t>熊本県水俣市水俣市浄化センター</t>
  </si>
  <si>
    <t>熊本県玉名市玉名市浄化センター</t>
  </si>
  <si>
    <t>熊本県山鹿市山鹿浄水センター</t>
  </si>
  <si>
    <t>熊本県菊池市菊池浄水センター</t>
  </si>
  <si>
    <t>熊本県菊池市泗水浄化センター</t>
  </si>
  <si>
    <t>熊本県菊池市七城中央浄化センター</t>
  </si>
  <si>
    <t>熊本県宇土市宇土終末処理場</t>
  </si>
  <si>
    <t>熊本県上天草市合津終末処理場</t>
  </si>
  <si>
    <t>熊本県宇城市松橋不知火浄水管理センター</t>
  </si>
  <si>
    <t>熊本県阿蘇市阿蘇市浄化センター</t>
  </si>
  <si>
    <t>熊本県天草市本渡浄化センター</t>
  </si>
  <si>
    <t>熊本県天草市一町田浄化センター</t>
  </si>
  <si>
    <t>熊本県天草市下田浄化センター</t>
  </si>
  <si>
    <t>熊本県天草市高浜浄化センター</t>
  </si>
  <si>
    <t>熊本県合志市須屋浄化センター</t>
  </si>
  <si>
    <t>熊本県合志市塩浸川浄化センター</t>
  </si>
  <si>
    <t>熊本県南関町南関浄化センター</t>
  </si>
  <si>
    <t>熊本県長洲町長洲町浄化センター</t>
  </si>
  <si>
    <t>熊本県和水町菊水浄化センター</t>
  </si>
  <si>
    <t>熊本県大津町大津町浄化センター</t>
  </si>
  <si>
    <t>熊本県南小国町みなみ浄化センター</t>
  </si>
  <si>
    <t>熊本県御船町御船浄水センター</t>
  </si>
  <si>
    <t>熊本県嘉島町嘉島浄化センター</t>
  </si>
  <si>
    <t>熊本県益城町益城町浄化センター</t>
  </si>
  <si>
    <t>熊本県氷川町宮原浄化センター</t>
  </si>
  <si>
    <t>熊本県苓北町富岡浄化センター</t>
  </si>
  <si>
    <t>大分県大分市原川水資源再生センター</t>
  </si>
  <si>
    <t>大分県大分市宮崎水資源再生センター</t>
  </si>
  <si>
    <t>大分県大分市弁天水資源再生センター</t>
  </si>
  <si>
    <t>大分県大分市大在水資源再生センター</t>
  </si>
  <si>
    <t>大分県大分市松岡水資源再生センター</t>
  </si>
  <si>
    <t>大分県別府市別府市中央浄化センター</t>
  </si>
  <si>
    <t>大分県中津市中津終末処理場</t>
  </si>
  <si>
    <t>大分県中津市山国浄化センター</t>
  </si>
  <si>
    <t>大分県日田市日田市浄化センター</t>
  </si>
  <si>
    <t>大分県日田市大山ダイヤモンドプレイス</t>
  </si>
  <si>
    <t>大分県佐伯市佐伯終末処理場</t>
  </si>
  <si>
    <t>大分県佐伯市鶴見浄化センター</t>
  </si>
  <si>
    <t>大分県佐伯市上浦浄化センター</t>
  </si>
  <si>
    <t>大分県佐伯市蒲江浄化センター</t>
  </si>
  <si>
    <t>大分県臼杵市臼杵終末処理場</t>
  </si>
  <si>
    <t>大分県臼杵市野津浄化センター</t>
  </si>
  <si>
    <t>大分県津久見市津久見終末処理場</t>
  </si>
  <si>
    <t>大分県豊後高田市豊後高田市終末処理場</t>
  </si>
  <si>
    <t>大分県豊後高田市真玉浄化センター</t>
  </si>
  <si>
    <t>大分県豊後高田市香々地浄化センター</t>
  </si>
  <si>
    <t>大分県杵築市杵築終末処理場</t>
  </si>
  <si>
    <t>大分県杵築市山香浄化センター</t>
  </si>
  <si>
    <t>大分県宇佐市四日市・駅川浄化センター</t>
  </si>
  <si>
    <t>大分県宇佐市安心院浄化センター</t>
  </si>
  <si>
    <t>大分県豊後大野市大野浄化センター</t>
  </si>
  <si>
    <t>大分県国東市国東浄化センター</t>
  </si>
  <si>
    <t>大分県国東市武蔵浄化センター</t>
  </si>
  <si>
    <t>大分県国東市国見浄化センター</t>
  </si>
  <si>
    <t>大分県国東市安岐浄化センター</t>
  </si>
  <si>
    <t>大分県姫島村姫島浄化センター</t>
  </si>
  <si>
    <t>大分県日出町日出町浄化センター</t>
  </si>
  <si>
    <t>宮崎県宮崎市宮崎処理場</t>
  </si>
  <si>
    <t>宮崎県宮崎市木花処理場</t>
  </si>
  <si>
    <t>宮崎県宮崎市大淀処理場</t>
  </si>
  <si>
    <t>宮崎県宮崎市青島浄化センター</t>
  </si>
  <si>
    <t>宮崎県宮崎市佐土原浄化センター</t>
  </si>
  <si>
    <t>宮崎県宮崎市田野浄化センター</t>
  </si>
  <si>
    <t>宮崎県都城市中央終末処理場</t>
  </si>
  <si>
    <t>宮崎県都城市都城浄化センター</t>
  </si>
  <si>
    <t>宮崎県都城市高城浄化センター</t>
  </si>
  <si>
    <t>宮崎県都城市山田浄化センター</t>
  </si>
  <si>
    <t>宮崎県都城市山之口浄化センター</t>
  </si>
  <si>
    <t>宮崎県都城市高崎浄化センター</t>
  </si>
  <si>
    <t>宮崎県延岡市一ヶ岡下水処理場</t>
  </si>
  <si>
    <t>宮崎県延岡市妙田下水処理場</t>
  </si>
  <si>
    <t>宮崎県延岡市阿蘇下水処理場</t>
  </si>
  <si>
    <t>宮崎県延岡市直海下水処理場</t>
  </si>
  <si>
    <t>宮崎県日南市日南下水終末処理場</t>
  </si>
  <si>
    <t>宮崎県日南市日南市北郷下水終末処理場</t>
  </si>
  <si>
    <t>宮崎県小林市小林浄化センター</t>
  </si>
  <si>
    <t>宮崎県小林市野尻浄化センター</t>
  </si>
  <si>
    <t>宮崎県日向市日向市浄化センター</t>
  </si>
  <si>
    <t>宮崎県串間市串間中央浄化センター</t>
  </si>
  <si>
    <t>宮崎県西都市西都浄化センター</t>
  </si>
  <si>
    <t>宮崎県三股町三股町中央浄化センター</t>
  </si>
  <si>
    <t>宮崎県国富町国富浄化センター</t>
  </si>
  <si>
    <t>宮崎県綾町綾浄化センター</t>
  </si>
  <si>
    <t>宮崎県高鍋町高鍋浄化センター</t>
  </si>
  <si>
    <t>宮崎県西米良村西米良浄化センター</t>
  </si>
  <si>
    <t>宮崎県木城町木城浄化センター</t>
  </si>
  <si>
    <t>宮崎県川南町川南浄化センター</t>
  </si>
  <si>
    <t>宮崎県諸塚村諸塚浄化センター</t>
  </si>
  <si>
    <t>宮崎県高千穂町高千穂浄化センター</t>
  </si>
  <si>
    <t>鹿児島県鹿児島市錦江処理場</t>
  </si>
  <si>
    <t>鹿児島県鹿児島市南部処理場</t>
  </si>
  <si>
    <t>鹿児島県鹿児島市南部処理場脇田分場</t>
  </si>
  <si>
    <t>鹿児島県鹿児島市谷山処理場</t>
  </si>
  <si>
    <t>鹿児島県鹿児島市1号用地処理場</t>
  </si>
  <si>
    <t>鹿児島県鹿児島市下水汚泥堆肥化場</t>
  </si>
  <si>
    <t>鹿児島県鹿屋市鹿屋市下水処理センター</t>
  </si>
  <si>
    <t>鹿児島県枕崎市枕崎終末処理場</t>
  </si>
  <si>
    <t>鹿児島県出水市出水浄化センター</t>
  </si>
  <si>
    <t>鹿児島県出水市高尾野浄化センター</t>
  </si>
  <si>
    <t>鹿児島県指宿市指宿市浄水苑</t>
  </si>
  <si>
    <t>鹿児島県薩摩川内市宮里浄化センター</t>
  </si>
  <si>
    <t>鹿児島県薩摩川内市中甑・中野浄化センター</t>
  </si>
  <si>
    <t>鹿児島県日置市伊集院終末処理場</t>
  </si>
  <si>
    <t>鹿児島県曽於市曽於市下水道浄化センター</t>
  </si>
  <si>
    <t>鹿児島県霧島市国分隼人クリーンセンター</t>
  </si>
  <si>
    <t>鹿児島県霧島市牧場クリーンセンター</t>
  </si>
  <si>
    <t>鹿児島県いちき串木野市串木野クリーンセンター</t>
  </si>
  <si>
    <t>鹿児島県奄美市奄美市名瀬終末処理場</t>
  </si>
  <si>
    <t>鹿児島県奄美市大笠利浄化センター</t>
  </si>
  <si>
    <t>鹿児島県南九州市知覧中央浄化センター</t>
  </si>
  <si>
    <t>鹿児島県大崎町大崎クリーンセンター</t>
  </si>
  <si>
    <t>鹿児島県喜界町喜界水質浄化センター</t>
  </si>
  <si>
    <t>鹿児島県徳之島町徳之島町浄化センター</t>
  </si>
  <si>
    <t>鹿児島県和泊町和泊浄化センター</t>
  </si>
  <si>
    <t>鹿児島県知名町知名環境センター</t>
  </si>
  <si>
    <t>沖縄県中部流域那覇浄化センター</t>
  </si>
  <si>
    <t>沖縄県中部流域宜野湾浄化センター</t>
  </si>
  <si>
    <t>沖縄県中城湾流域具志川浄化センター</t>
  </si>
  <si>
    <t>沖縄県中城湾南部流域西原浄化センター</t>
  </si>
  <si>
    <t>沖縄県石垣市石垣西浄化センター</t>
  </si>
  <si>
    <t>沖縄県石垣市川平浄化センター</t>
  </si>
  <si>
    <t>沖縄県名護市名護下水処理場</t>
  </si>
  <si>
    <t>沖縄県名護市喜瀬下水処理場</t>
  </si>
  <si>
    <t>沖縄県糸満市糸満市終末処理場</t>
  </si>
  <si>
    <t>沖縄県うるま市石川終末処理場</t>
  </si>
  <si>
    <t>沖縄県宮古島市宮古島市浄化センター</t>
  </si>
  <si>
    <t>沖縄県大宜味村大宜味浄化センター</t>
  </si>
  <si>
    <t>沖縄県本部町本部町浄化センター</t>
  </si>
  <si>
    <t>沖縄県読谷村楚辺浄化センター</t>
  </si>
  <si>
    <t>沖縄県渡嘉敷村阿波連浄化センター</t>
  </si>
  <si>
    <t>沖縄県座間味村座間味浄化センター</t>
  </si>
  <si>
    <t>沖縄県久米島町イーフ浄化センター</t>
  </si>
  <si>
    <t>沖縄県久米島町清水浄化センター</t>
  </si>
  <si>
    <t>沖縄県竹富町竹富浄化センター</t>
  </si>
  <si>
    <t>薬品等消耗品費</t>
    <rPh sb="0" eb="2">
      <t>ヤクヒン</t>
    </rPh>
    <rPh sb="2" eb="3">
      <t>トウ</t>
    </rPh>
    <rPh sb="3" eb="5">
      <t>ショウモウ</t>
    </rPh>
    <rPh sb="5" eb="6">
      <t>ヒン</t>
    </rPh>
    <rPh sb="6" eb="7">
      <t>ヒ</t>
    </rPh>
    <phoneticPr fontId="25"/>
  </si>
  <si>
    <t>汚泥等処分委託費</t>
    <rPh sb="0" eb="2">
      <t>オデイ</t>
    </rPh>
    <rPh sb="2" eb="3">
      <t>トウ</t>
    </rPh>
    <rPh sb="3" eb="5">
      <t>ショブン</t>
    </rPh>
    <rPh sb="5" eb="7">
      <t>イタク</t>
    </rPh>
    <rPh sb="7" eb="8">
      <t>ヒ</t>
    </rPh>
    <phoneticPr fontId="25"/>
  </si>
  <si>
    <t>電力費</t>
    <rPh sb="0" eb="2">
      <t>デンリョク</t>
    </rPh>
    <rPh sb="2" eb="3">
      <t>ヒ</t>
    </rPh>
    <phoneticPr fontId="25"/>
  </si>
  <si>
    <t>処理水量</t>
    <rPh sb="0" eb="2">
      <t>ショリ</t>
    </rPh>
    <rPh sb="2" eb="3">
      <t>スイ</t>
    </rPh>
    <rPh sb="3" eb="4">
      <t>リョウ</t>
    </rPh>
    <phoneticPr fontId="25"/>
  </si>
  <si>
    <t>汚泥処理</t>
    <rPh sb="0" eb="2">
      <t>オデイ</t>
    </rPh>
    <rPh sb="2" eb="4">
      <t>ショリ</t>
    </rPh>
    <phoneticPr fontId="25"/>
  </si>
  <si>
    <t>窒素除去の有無</t>
    <rPh sb="0" eb="2">
      <t>チッソ</t>
    </rPh>
    <rPh sb="2" eb="4">
      <t>ジョキョ</t>
    </rPh>
    <rPh sb="5" eb="7">
      <t>ウム</t>
    </rPh>
    <phoneticPr fontId="25"/>
  </si>
  <si>
    <t>類型区分</t>
    <rPh sb="0" eb="2">
      <t>ルイケイ</t>
    </rPh>
    <rPh sb="2" eb="4">
      <t>クブン</t>
    </rPh>
    <phoneticPr fontId="25"/>
  </si>
  <si>
    <t>あり</t>
    <phoneticPr fontId="18"/>
  </si>
  <si>
    <t>なし</t>
  </si>
  <si>
    <t>なし</t>
    <phoneticPr fontId="18"/>
  </si>
  <si>
    <t>焼却・溶融・乾燥まで</t>
    <rPh sb="0" eb="2">
      <t>ショウキャク</t>
    </rPh>
    <rPh sb="3" eb="5">
      <t>ヨウユウ</t>
    </rPh>
    <rPh sb="6" eb="8">
      <t>カンソウ</t>
    </rPh>
    <phoneticPr fontId="18"/>
  </si>
  <si>
    <t>脱水まで</t>
    <rPh sb="0" eb="2">
      <t>ダッスイ</t>
    </rPh>
    <phoneticPr fontId="18"/>
  </si>
  <si>
    <t>濃縮まで</t>
    <rPh sb="0" eb="2">
      <t>ノウシュク</t>
    </rPh>
    <phoneticPr fontId="18"/>
  </si>
  <si>
    <t>汚泥処理なし</t>
    <rPh sb="0" eb="2">
      <t>オデイ</t>
    </rPh>
    <rPh sb="2" eb="4">
      <t>ショリ</t>
    </rPh>
    <phoneticPr fontId="18"/>
  </si>
  <si>
    <t>電力費</t>
    <rPh sb="0" eb="2">
      <t>デンリョク</t>
    </rPh>
    <rPh sb="2" eb="3">
      <t>ヒ</t>
    </rPh>
    <phoneticPr fontId="18"/>
  </si>
  <si>
    <t>薬品費等消耗品等費</t>
    <rPh sb="0" eb="2">
      <t>ヤクヒン</t>
    </rPh>
    <rPh sb="2" eb="3">
      <t>ヒ</t>
    </rPh>
    <rPh sb="3" eb="4">
      <t>トウ</t>
    </rPh>
    <phoneticPr fontId="18"/>
  </si>
  <si>
    <t>その他の維持管理費</t>
    <phoneticPr fontId="18"/>
  </si>
  <si>
    <t>当該処理場</t>
    <rPh sb="0" eb="2">
      <t>トウガイ</t>
    </rPh>
    <rPh sb="2" eb="5">
      <t>ショリジョウ</t>
    </rPh>
    <phoneticPr fontId="25"/>
  </si>
  <si>
    <t>処理水量等</t>
    <rPh sb="0" eb="2">
      <t>ショリ</t>
    </rPh>
    <rPh sb="2" eb="4">
      <t>スイリョウ</t>
    </rPh>
    <rPh sb="4" eb="5">
      <t>トウ</t>
    </rPh>
    <phoneticPr fontId="18"/>
  </si>
  <si>
    <t>汚泥処分の有無</t>
    <rPh sb="0" eb="2">
      <t>オデイ</t>
    </rPh>
    <rPh sb="2" eb="4">
      <t>ショブン</t>
    </rPh>
    <rPh sb="5" eb="7">
      <t>ウム</t>
    </rPh>
    <phoneticPr fontId="25"/>
  </si>
  <si>
    <t>都道府県</t>
    <rPh sb="0" eb="4">
      <t>トドウフケン</t>
    </rPh>
    <phoneticPr fontId="25"/>
  </si>
  <si>
    <t>市町村/流域下水道</t>
    <rPh sb="0" eb="3">
      <t>シチョウソン</t>
    </rPh>
    <rPh sb="4" eb="6">
      <t>リュウイキ</t>
    </rPh>
    <rPh sb="6" eb="9">
      <t>ゲスイドウ</t>
    </rPh>
    <phoneticPr fontId="25"/>
  </si>
  <si>
    <t>処理場</t>
    <rPh sb="0" eb="2">
      <t>ショリ</t>
    </rPh>
    <rPh sb="2" eb="3">
      <t>ジョウ</t>
    </rPh>
    <phoneticPr fontId="25"/>
  </si>
  <si>
    <t>あり</t>
  </si>
  <si>
    <t>をプルダウンから選択してください。</t>
    <rPh sb="8" eb="10">
      <t>センタク</t>
    </rPh>
    <phoneticPr fontId="18"/>
  </si>
  <si>
    <r>
      <t>m</t>
    </r>
    <r>
      <rPr>
        <vertAlign val="superscript"/>
        <sz val="11"/>
        <color theme="1"/>
        <rFont val="ＭＳ Ｐゴシック"/>
        <family val="3"/>
        <charset val="128"/>
        <scheme val="minor"/>
      </rPr>
      <t>3</t>
    </r>
    <r>
      <rPr>
        <sz val="11"/>
        <color theme="1"/>
        <rFont val="ＭＳ Ｐゴシック"/>
        <family val="2"/>
        <charset val="128"/>
        <scheme val="minor"/>
      </rPr>
      <t>/年</t>
    </r>
    <rPh sb="3" eb="4">
      <t>ネン</t>
    </rPh>
    <phoneticPr fontId="18"/>
  </si>
  <si>
    <t>使用方法①</t>
    <rPh sb="0" eb="2">
      <t>シヨウ</t>
    </rPh>
    <rPh sb="2" eb="4">
      <t>ホウホウ</t>
    </rPh>
    <phoneticPr fontId="18"/>
  </si>
  <si>
    <t>使用方法②</t>
    <rPh sb="0" eb="2">
      <t>シヨウ</t>
    </rPh>
    <rPh sb="2" eb="4">
      <t>ホウホウ</t>
    </rPh>
    <phoneticPr fontId="18"/>
  </si>
  <si>
    <r>
      <t>[千円/年</t>
    </r>
    <r>
      <rPr>
        <sz val="11"/>
        <color theme="1"/>
        <rFont val="ＭＳ Ｐゴシック"/>
        <family val="2"/>
        <charset val="128"/>
        <scheme val="minor"/>
      </rPr>
      <t>]</t>
    </r>
    <rPh sb="1" eb="2">
      <t>セン</t>
    </rPh>
    <rPh sb="2" eb="3">
      <t>エン</t>
    </rPh>
    <rPh sb="4" eb="5">
      <t>ネン</t>
    </rPh>
    <phoneticPr fontId="25"/>
  </si>
  <si>
    <t>印刷範囲外</t>
    <rPh sb="0" eb="2">
      <t>インサツ</t>
    </rPh>
    <rPh sb="2" eb="4">
      <t>ハンイ</t>
    </rPh>
    <rPh sb="4" eb="5">
      <t>ガイ</t>
    </rPh>
    <phoneticPr fontId="18"/>
  </si>
  <si>
    <t>検索用処理場名</t>
    <rPh sb="0" eb="3">
      <t>ケンサクヨウ</t>
    </rPh>
    <rPh sb="3" eb="5">
      <t>ショリ</t>
    </rPh>
    <rPh sb="5" eb="6">
      <t>ジョウ</t>
    </rPh>
    <rPh sb="6" eb="7">
      <t>メイ</t>
    </rPh>
    <phoneticPr fontId="18"/>
  </si>
  <si>
    <t>あり・なし　プルダウン用</t>
    <rPh sb="11" eb="12">
      <t>ヨウ</t>
    </rPh>
    <phoneticPr fontId="18"/>
  </si>
  <si>
    <t>汚泥処理形態　プルダウン用</t>
    <rPh sb="0" eb="2">
      <t>オデイ</t>
    </rPh>
    <rPh sb="2" eb="4">
      <t>ショリ</t>
    </rPh>
    <rPh sb="4" eb="6">
      <t>ケイタイ</t>
    </rPh>
    <rPh sb="12" eb="13">
      <t>ヨウ</t>
    </rPh>
    <phoneticPr fontId="18"/>
  </si>
  <si>
    <t>維持管理コストを比率に変換（レーダーチャート用）</t>
    <rPh sb="0" eb="2">
      <t>イジ</t>
    </rPh>
    <rPh sb="2" eb="4">
      <t>カンリ</t>
    </rPh>
    <rPh sb="8" eb="10">
      <t>ヒリツ</t>
    </rPh>
    <rPh sb="11" eb="13">
      <t>ヘンカン</t>
    </rPh>
    <rPh sb="22" eb="23">
      <t>ヨウ</t>
    </rPh>
    <phoneticPr fontId="18"/>
  </si>
  <si>
    <t>包括的民間委託のレベル</t>
    <rPh sb="0" eb="2">
      <t>ホウカツ</t>
    </rPh>
    <rPh sb="2" eb="3">
      <t>テキ</t>
    </rPh>
    <rPh sb="3" eb="5">
      <t>ミンカン</t>
    </rPh>
    <rPh sb="5" eb="7">
      <t>イタク</t>
    </rPh>
    <phoneticPr fontId="25"/>
  </si>
  <si>
    <t>Ⅰ</t>
  </si>
  <si>
    <t>Ⅱ</t>
  </si>
  <si>
    <t>Ⅲ</t>
  </si>
  <si>
    <t>当該処理場</t>
    <rPh sb="0" eb="2">
      <t>トウガイ</t>
    </rPh>
    <rPh sb="2" eb="5">
      <t>ショリジョウ</t>
    </rPh>
    <phoneticPr fontId="18"/>
  </si>
  <si>
    <t>棒グラフ用</t>
    <rPh sb="0" eb="1">
      <t>ボウ</t>
    </rPh>
    <rPh sb="4" eb="5">
      <t>ヨウ</t>
    </rPh>
    <phoneticPr fontId="18"/>
  </si>
  <si>
    <t>市町村等
団体名</t>
  </si>
  <si>
    <t>北海道</t>
    <rPh sb="0" eb="3">
      <t>ホッカイドウ</t>
    </rPh>
    <phoneticPr fontId="25"/>
  </si>
  <si>
    <t>青森県</t>
    <rPh sb="0" eb="3">
      <t>アオモリケン</t>
    </rPh>
    <phoneticPr fontId="25"/>
  </si>
  <si>
    <t>岩手県</t>
    <rPh sb="0" eb="3">
      <t>イワテケン</t>
    </rPh>
    <phoneticPr fontId="25"/>
  </si>
  <si>
    <t>宮城県</t>
    <rPh sb="0" eb="3">
      <t>ミヤギケン</t>
    </rPh>
    <phoneticPr fontId="18"/>
  </si>
  <si>
    <t>秋田県</t>
    <rPh sb="0" eb="3">
      <t>アキタケン</t>
    </rPh>
    <phoneticPr fontId="18"/>
  </si>
  <si>
    <t>山形県</t>
    <rPh sb="0" eb="3">
      <t>ヤマガタケン</t>
    </rPh>
    <phoneticPr fontId="18"/>
  </si>
  <si>
    <t>福島県</t>
    <rPh sb="0" eb="3">
      <t>フクシマケン</t>
    </rPh>
    <phoneticPr fontId="18"/>
  </si>
  <si>
    <t>利根川左岸流域</t>
    <phoneticPr fontId="18"/>
  </si>
  <si>
    <t>市野川流域</t>
    <phoneticPr fontId="18"/>
  </si>
  <si>
    <t>利根川右岸流域</t>
    <phoneticPr fontId="18"/>
  </si>
  <si>
    <t>手賀沼流域</t>
    <phoneticPr fontId="18"/>
  </si>
  <si>
    <t>江戸川左岸流域</t>
    <phoneticPr fontId="18"/>
  </si>
  <si>
    <t>栃木県</t>
    <rPh sb="0" eb="3">
      <t>トチギケン</t>
    </rPh>
    <phoneticPr fontId="9"/>
  </si>
  <si>
    <t>群馬県</t>
    <rPh sb="0" eb="3">
      <t>グンマケン</t>
    </rPh>
    <phoneticPr fontId="9"/>
  </si>
  <si>
    <t>埼玉県</t>
    <rPh sb="0" eb="3">
      <t>サイタマケン</t>
    </rPh>
    <phoneticPr fontId="9"/>
  </si>
  <si>
    <t>千葉県</t>
    <rPh sb="0" eb="3">
      <t>チバケン</t>
    </rPh>
    <phoneticPr fontId="9"/>
  </si>
  <si>
    <t>神奈川県</t>
    <rPh sb="0" eb="4">
      <t>カナガワケン</t>
    </rPh>
    <phoneticPr fontId="9"/>
  </si>
  <si>
    <t>新潟県</t>
    <rPh sb="0" eb="3">
      <t>ニイガタケン</t>
    </rPh>
    <phoneticPr fontId="9"/>
  </si>
  <si>
    <t>富山県</t>
    <rPh sb="0" eb="3">
      <t>トヤマケン</t>
    </rPh>
    <phoneticPr fontId="9"/>
  </si>
  <si>
    <t>石川県</t>
    <rPh sb="0" eb="3">
      <t>イシカワケン</t>
    </rPh>
    <phoneticPr fontId="9"/>
  </si>
  <si>
    <t>福井県</t>
    <rPh sb="0" eb="3">
      <t>フクイケン</t>
    </rPh>
    <phoneticPr fontId="9"/>
  </si>
  <si>
    <t>山梨県</t>
    <rPh sb="0" eb="3">
      <t>ヤマナシケン</t>
    </rPh>
    <phoneticPr fontId="9"/>
  </si>
  <si>
    <t>長野県</t>
    <rPh sb="0" eb="3">
      <t>ナガノケン</t>
    </rPh>
    <phoneticPr fontId="9"/>
  </si>
  <si>
    <t>岐阜県</t>
    <rPh sb="0" eb="3">
      <t>ギフケン</t>
    </rPh>
    <phoneticPr fontId="9"/>
  </si>
  <si>
    <t>静岡県</t>
    <rPh sb="0" eb="3">
      <t>シズオカケン</t>
    </rPh>
    <phoneticPr fontId="9"/>
  </si>
  <si>
    <t>愛知県</t>
    <rPh sb="0" eb="3">
      <t>アイチケン</t>
    </rPh>
    <phoneticPr fontId="9"/>
  </si>
  <si>
    <t>三重県</t>
    <rPh sb="0" eb="3">
      <t>ミエケン</t>
    </rPh>
    <phoneticPr fontId="9"/>
  </si>
  <si>
    <t>滋賀県</t>
    <rPh sb="0" eb="3">
      <t>シガケン</t>
    </rPh>
    <phoneticPr fontId="9"/>
  </si>
  <si>
    <t>京都府</t>
    <rPh sb="0" eb="3">
      <t>キョウトフ</t>
    </rPh>
    <phoneticPr fontId="9"/>
  </si>
  <si>
    <t>大阪府</t>
    <rPh sb="0" eb="3">
      <t>オオサカフ</t>
    </rPh>
    <phoneticPr fontId="9"/>
  </si>
  <si>
    <t>兵庫県</t>
    <rPh sb="0" eb="3">
      <t>ヒョウゴケン</t>
    </rPh>
    <phoneticPr fontId="9"/>
  </si>
  <si>
    <t>奈良県</t>
    <rPh sb="0" eb="3">
      <t>ナラケン</t>
    </rPh>
    <phoneticPr fontId="9"/>
  </si>
  <si>
    <t>和歌山県</t>
    <rPh sb="0" eb="4">
      <t>ワカヤマケン</t>
    </rPh>
    <phoneticPr fontId="9"/>
  </si>
  <si>
    <t>鳥取県</t>
    <rPh sb="0" eb="3">
      <t>トットリケン</t>
    </rPh>
    <phoneticPr fontId="9"/>
  </si>
  <si>
    <t>島根県</t>
    <rPh sb="0" eb="3">
      <t>シマネケン</t>
    </rPh>
    <phoneticPr fontId="9"/>
  </si>
  <si>
    <t>岡山県</t>
    <rPh sb="0" eb="3">
      <t>オカヤマケン</t>
    </rPh>
    <phoneticPr fontId="9"/>
  </si>
  <si>
    <t>広島県</t>
    <rPh sb="0" eb="3">
      <t>ヒロシマケン</t>
    </rPh>
    <phoneticPr fontId="9"/>
  </si>
  <si>
    <t>山口県</t>
    <rPh sb="0" eb="3">
      <t>ヤマグチケン</t>
    </rPh>
    <phoneticPr fontId="9"/>
  </si>
  <si>
    <t>徳島県</t>
    <rPh sb="0" eb="3">
      <t>トクシマケン</t>
    </rPh>
    <phoneticPr fontId="9"/>
  </si>
  <si>
    <t>香川県</t>
    <rPh sb="0" eb="3">
      <t>カガワケン</t>
    </rPh>
    <phoneticPr fontId="9"/>
  </si>
  <si>
    <t>愛媛県</t>
    <rPh sb="0" eb="3">
      <t>エヒメケン</t>
    </rPh>
    <phoneticPr fontId="9"/>
  </si>
  <si>
    <t>高知県</t>
    <rPh sb="0" eb="3">
      <t>コウチケン</t>
    </rPh>
    <phoneticPr fontId="9"/>
  </si>
  <si>
    <t>福岡県</t>
    <rPh sb="0" eb="3">
      <t>フクオカケン</t>
    </rPh>
    <phoneticPr fontId="9"/>
  </si>
  <si>
    <t>佐賀県</t>
    <rPh sb="0" eb="3">
      <t>サガケン</t>
    </rPh>
    <phoneticPr fontId="9"/>
  </si>
  <si>
    <t>長崎県</t>
    <rPh sb="0" eb="3">
      <t>ナガサキケン</t>
    </rPh>
    <phoneticPr fontId="9"/>
  </si>
  <si>
    <t>熊本県</t>
    <rPh sb="0" eb="3">
      <t>クマモトケン</t>
    </rPh>
    <phoneticPr fontId="9"/>
  </si>
  <si>
    <t>大分県</t>
    <rPh sb="0" eb="3">
      <t>オオイタケン</t>
    </rPh>
    <phoneticPr fontId="9"/>
  </si>
  <si>
    <t>宮崎県</t>
    <rPh sb="0" eb="3">
      <t>ミヤザキケン</t>
    </rPh>
    <phoneticPr fontId="9"/>
  </si>
  <si>
    <t>鹿児島県</t>
    <rPh sb="0" eb="4">
      <t>カゴシマケン</t>
    </rPh>
    <phoneticPr fontId="9"/>
  </si>
  <si>
    <t>沖縄県</t>
    <rPh sb="0" eb="3">
      <t>オキナワケン</t>
    </rPh>
    <phoneticPr fontId="9"/>
  </si>
  <si>
    <t>長野市</t>
    <phoneticPr fontId="18"/>
  </si>
  <si>
    <t>日光川上流流域</t>
    <phoneticPr fontId="18"/>
  </si>
  <si>
    <t>五条川右岸流域</t>
    <phoneticPr fontId="18"/>
  </si>
  <si>
    <t>新川流域</t>
    <phoneticPr fontId="18"/>
  </si>
  <si>
    <t>日光川下流流域</t>
    <phoneticPr fontId="18"/>
  </si>
  <si>
    <t>琵琶湖流域</t>
    <phoneticPr fontId="18"/>
  </si>
  <si>
    <t>宮津湾流域</t>
    <phoneticPr fontId="18"/>
  </si>
  <si>
    <t>桂川中流流域</t>
    <phoneticPr fontId="18"/>
  </si>
  <si>
    <t>大和川下流流域</t>
    <phoneticPr fontId="18"/>
  </si>
  <si>
    <t>泉北環境整備施設組合</t>
    <phoneticPr fontId="18"/>
  </si>
  <si>
    <t>吉野川流域</t>
    <phoneticPr fontId="18"/>
  </si>
  <si>
    <t>御坊市</t>
    <phoneticPr fontId="18"/>
  </si>
  <si>
    <t>有田川町</t>
    <phoneticPr fontId="18"/>
  </si>
  <si>
    <t>上富田町</t>
    <phoneticPr fontId="18"/>
  </si>
  <si>
    <t>那智勝浦町</t>
    <phoneticPr fontId="18"/>
  </si>
  <si>
    <t>太地町</t>
    <phoneticPr fontId="18"/>
  </si>
  <si>
    <t>串本町</t>
    <phoneticPr fontId="18"/>
  </si>
  <si>
    <t>天神川流域</t>
    <phoneticPr fontId="18"/>
  </si>
  <si>
    <t>琴浦町</t>
    <phoneticPr fontId="18"/>
  </si>
  <si>
    <t>北栄町</t>
    <phoneticPr fontId="18"/>
  </si>
  <si>
    <t>日吉津村</t>
    <phoneticPr fontId="18"/>
  </si>
  <si>
    <t>海士町</t>
    <phoneticPr fontId="18"/>
  </si>
  <si>
    <t>西ノ島町</t>
    <phoneticPr fontId="18"/>
  </si>
  <si>
    <t>隠岐の島町</t>
    <phoneticPr fontId="18"/>
  </si>
  <si>
    <t>太田川流域</t>
    <phoneticPr fontId="18"/>
  </si>
  <si>
    <t>芦田川流域</t>
    <phoneticPr fontId="18"/>
  </si>
  <si>
    <t>沼田川流域</t>
    <phoneticPr fontId="18"/>
  </si>
  <si>
    <t>北広島町</t>
    <phoneticPr fontId="18"/>
  </si>
  <si>
    <t>大崎上島町</t>
    <phoneticPr fontId="18"/>
  </si>
  <si>
    <t>世羅町</t>
    <phoneticPr fontId="18"/>
  </si>
  <si>
    <t>宇部・阿知須公共下水道組合</t>
    <phoneticPr fontId="18"/>
  </si>
  <si>
    <t>旧吉野川流域</t>
    <phoneticPr fontId="18"/>
  </si>
  <si>
    <t>伊方町</t>
    <phoneticPr fontId="18"/>
  </si>
  <si>
    <t>四万十市</t>
    <phoneticPr fontId="18"/>
  </si>
  <si>
    <t>芸西村</t>
    <phoneticPr fontId="18"/>
  </si>
  <si>
    <t>土佐町</t>
    <phoneticPr fontId="18"/>
  </si>
  <si>
    <t>いの町</t>
    <phoneticPr fontId="18"/>
  </si>
  <si>
    <t>中部水処理センター</t>
    <phoneticPr fontId="18"/>
  </si>
  <si>
    <t>鳥栖市</t>
    <phoneticPr fontId="18"/>
  </si>
  <si>
    <t>神埼市</t>
    <phoneticPr fontId="18"/>
  </si>
  <si>
    <t>吉野ヶ里町</t>
    <phoneticPr fontId="18"/>
  </si>
  <si>
    <t>基山町</t>
    <phoneticPr fontId="18"/>
  </si>
  <si>
    <t>みやき町</t>
    <phoneticPr fontId="18"/>
  </si>
  <si>
    <t>玄海町</t>
    <phoneticPr fontId="18"/>
  </si>
  <si>
    <t>有田町</t>
    <phoneticPr fontId="18"/>
  </si>
  <si>
    <t>江北町</t>
    <phoneticPr fontId="18"/>
  </si>
  <si>
    <t>白石町</t>
    <phoneticPr fontId="18"/>
  </si>
  <si>
    <t>大村湾南部流域</t>
    <phoneticPr fontId="18"/>
  </si>
  <si>
    <t>大村市</t>
    <phoneticPr fontId="18"/>
  </si>
  <si>
    <t>松浦市</t>
    <phoneticPr fontId="18"/>
  </si>
  <si>
    <t>壱岐市</t>
    <phoneticPr fontId="18"/>
  </si>
  <si>
    <t>西海市</t>
    <phoneticPr fontId="18"/>
  </si>
  <si>
    <t>雲仙市</t>
    <phoneticPr fontId="18"/>
  </si>
  <si>
    <t>南島原市</t>
    <phoneticPr fontId="18"/>
  </si>
  <si>
    <t>長与町</t>
    <phoneticPr fontId="18"/>
  </si>
  <si>
    <t>時津町</t>
    <phoneticPr fontId="18"/>
  </si>
  <si>
    <t>東彼杵町</t>
    <phoneticPr fontId="18"/>
  </si>
  <si>
    <t>川棚町</t>
    <phoneticPr fontId="18"/>
  </si>
  <si>
    <t>熊本北部流域</t>
    <phoneticPr fontId="18"/>
  </si>
  <si>
    <t>八代市</t>
    <phoneticPr fontId="18"/>
  </si>
  <si>
    <t>山鹿市</t>
    <phoneticPr fontId="18"/>
  </si>
  <si>
    <t>長洲町</t>
    <phoneticPr fontId="18"/>
  </si>
  <si>
    <t>和水町</t>
    <phoneticPr fontId="18"/>
  </si>
  <si>
    <t>大分市</t>
    <phoneticPr fontId="18"/>
  </si>
  <si>
    <t>津久見市</t>
    <phoneticPr fontId="18"/>
  </si>
  <si>
    <t>豊後高田市</t>
    <phoneticPr fontId="18"/>
  </si>
  <si>
    <t>杵築市</t>
    <phoneticPr fontId="18"/>
  </si>
  <si>
    <t>宇佐市</t>
    <phoneticPr fontId="18"/>
  </si>
  <si>
    <t>豊後大野市</t>
    <phoneticPr fontId="18"/>
  </si>
  <si>
    <t>国東市</t>
    <phoneticPr fontId="18"/>
  </si>
  <si>
    <t>姫島村</t>
    <phoneticPr fontId="18"/>
  </si>
  <si>
    <t>日出町</t>
    <phoneticPr fontId="18"/>
  </si>
  <si>
    <t>都城市</t>
    <phoneticPr fontId="18"/>
  </si>
  <si>
    <t>延岡市</t>
    <phoneticPr fontId="18"/>
  </si>
  <si>
    <t>日向市</t>
    <phoneticPr fontId="18"/>
  </si>
  <si>
    <t>串間市</t>
    <phoneticPr fontId="18"/>
  </si>
  <si>
    <t>西都市</t>
    <phoneticPr fontId="18"/>
  </si>
  <si>
    <t>三股町</t>
    <phoneticPr fontId="18"/>
  </si>
  <si>
    <t>高鍋町</t>
    <phoneticPr fontId="18"/>
  </si>
  <si>
    <t>西米良村</t>
    <phoneticPr fontId="18"/>
  </si>
  <si>
    <t>木城町</t>
    <phoneticPr fontId="18"/>
  </si>
  <si>
    <t>川南町</t>
    <phoneticPr fontId="18"/>
  </si>
  <si>
    <t>諸塚村</t>
    <phoneticPr fontId="18"/>
  </si>
  <si>
    <t>高千穂町</t>
    <phoneticPr fontId="18"/>
  </si>
  <si>
    <t>枕崎市</t>
    <phoneticPr fontId="18"/>
  </si>
  <si>
    <t>出水市</t>
    <phoneticPr fontId="18"/>
  </si>
  <si>
    <t>指宿市</t>
    <phoneticPr fontId="18"/>
  </si>
  <si>
    <t>日置市</t>
    <phoneticPr fontId="18"/>
  </si>
  <si>
    <t>曽於市</t>
    <phoneticPr fontId="18"/>
  </si>
  <si>
    <t>霧島市</t>
    <phoneticPr fontId="18"/>
  </si>
  <si>
    <t>いちき串木野市</t>
    <phoneticPr fontId="18"/>
  </si>
  <si>
    <t>奄美市</t>
    <phoneticPr fontId="18"/>
  </si>
  <si>
    <t>南九州市</t>
    <phoneticPr fontId="18"/>
  </si>
  <si>
    <t>大崎町</t>
    <phoneticPr fontId="18"/>
  </si>
  <si>
    <t>喜界町</t>
    <phoneticPr fontId="18"/>
  </si>
  <si>
    <t>徳之島町</t>
    <phoneticPr fontId="18"/>
  </si>
  <si>
    <t>和泊町</t>
    <phoneticPr fontId="18"/>
  </si>
  <si>
    <t>知名町</t>
    <phoneticPr fontId="18"/>
  </si>
  <si>
    <t>中部流域</t>
    <phoneticPr fontId="18"/>
  </si>
  <si>
    <t>中城湾流域</t>
    <phoneticPr fontId="18"/>
  </si>
  <si>
    <t>中城湾南部流域</t>
    <phoneticPr fontId="18"/>
  </si>
  <si>
    <t>石垣市</t>
    <phoneticPr fontId="18"/>
  </si>
  <si>
    <t>名護市</t>
    <phoneticPr fontId="18"/>
  </si>
  <si>
    <t>大宜味村</t>
    <phoneticPr fontId="18"/>
  </si>
  <si>
    <t>本部町</t>
    <phoneticPr fontId="18"/>
  </si>
  <si>
    <t>読谷村</t>
    <phoneticPr fontId="18"/>
  </si>
  <si>
    <t>渡嘉敷村</t>
    <phoneticPr fontId="18"/>
  </si>
  <si>
    <t>座間味村</t>
    <phoneticPr fontId="18"/>
  </si>
  <si>
    <t>久米島町</t>
    <phoneticPr fontId="18"/>
  </si>
  <si>
    <t>竹富町</t>
    <phoneticPr fontId="18"/>
  </si>
  <si>
    <t>伊勢原市</t>
    <phoneticPr fontId="18"/>
  </si>
  <si>
    <t>奈井江浄化センター</t>
    <phoneticPr fontId="18"/>
  </si>
  <si>
    <t>坂戸・鶴ヶ島下水道組合</t>
    <phoneticPr fontId="18"/>
  </si>
  <si>
    <t>坂戸・鶴ヶ島下水道組合</t>
    <phoneticPr fontId="18"/>
  </si>
  <si>
    <t>坂戸・鶴ヶ島下水道組合</t>
    <phoneticPr fontId="18"/>
  </si>
  <si>
    <t>維持管理費総額</t>
    <rPh sb="0" eb="2">
      <t>イジ</t>
    </rPh>
    <rPh sb="2" eb="4">
      <t>カンリ</t>
    </rPh>
    <rPh sb="4" eb="5">
      <t>ヒ</t>
    </rPh>
    <rPh sb="5" eb="7">
      <t>ソウガク</t>
    </rPh>
    <phoneticPr fontId="25"/>
  </si>
  <si>
    <t>維持管理費総額</t>
    <rPh sb="0" eb="2">
      <t>イジ</t>
    </rPh>
    <rPh sb="2" eb="4">
      <t>カンリ</t>
    </rPh>
    <rPh sb="4" eb="5">
      <t>ヒ</t>
    </rPh>
    <rPh sb="5" eb="7">
      <t>ソウガク</t>
    </rPh>
    <phoneticPr fontId="18"/>
  </si>
  <si>
    <t>維持管理費内訳</t>
    <rPh sb="0" eb="2">
      <t>イジ</t>
    </rPh>
    <rPh sb="2" eb="4">
      <t>カンリ</t>
    </rPh>
    <rPh sb="4" eb="5">
      <t>ヒ</t>
    </rPh>
    <rPh sb="5" eb="7">
      <t>ウチワケ</t>
    </rPh>
    <phoneticPr fontId="18"/>
  </si>
  <si>
    <t>費用</t>
    <rPh sb="0" eb="2">
      <t>ヒヨウ</t>
    </rPh>
    <phoneticPr fontId="25"/>
  </si>
  <si>
    <t>値が表示されます。</t>
    <rPh sb="0" eb="1">
      <t>アタイ</t>
    </rPh>
    <rPh sb="2" eb="4">
      <t>ヒョウジ</t>
    </rPh>
    <phoneticPr fontId="18"/>
  </si>
  <si>
    <t>【使用方法】</t>
    <rPh sb="1" eb="3">
      <t>シヨウ</t>
    </rPh>
    <rPh sb="3" eb="5">
      <t>ホウホウ</t>
    </rPh>
    <phoneticPr fontId="18"/>
  </si>
  <si>
    <t>使用方法③</t>
    <rPh sb="0" eb="2">
      <t>シヨウ</t>
    </rPh>
    <rPh sb="2" eb="4">
      <t>ホウホウ</t>
    </rPh>
    <phoneticPr fontId="18"/>
  </si>
  <si>
    <t>【入力方法】</t>
    <rPh sb="1" eb="3">
      <t>ニュウリョク</t>
    </rPh>
    <rPh sb="3" eb="5">
      <t>ホウホウ</t>
    </rPh>
    <phoneticPr fontId="18"/>
  </si>
  <si>
    <t>　使用方法①</t>
    <rPh sb="1" eb="3">
      <t>シヨウ</t>
    </rPh>
    <rPh sb="3" eb="5">
      <t>ホウホウ</t>
    </rPh>
    <phoneticPr fontId="18"/>
  </si>
  <si>
    <t>　使用方法②</t>
    <rPh sb="1" eb="3">
      <t>シヨウ</t>
    </rPh>
    <rPh sb="3" eb="5">
      <t>ホウホウ</t>
    </rPh>
    <phoneticPr fontId="18"/>
  </si>
  <si>
    <t>1）</t>
    <phoneticPr fontId="18"/>
  </si>
  <si>
    <t>2）</t>
    <phoneticPr fontId="18"/>
  </si>
  <si>
    <t>3）</t>
    <phoneticPr fontId="18"/>
  </si>
  <si>
    <t>シートAを選択します。</t>
    <rPh sb="5" eb="7">
      <t>センタク</t>
    </rPh>
    <phoneticPr fontId="18"/>
  </si>
  <si>
    <t>に維持管理費を予測したい処理規模の処理水量を入力して下さい。</t>
    <rPh sb="1" eb="3">
      <t>イジ</t>
    </rPh>
    <rPh sb="3" eb="6">
      <t>カンリヒ</t>
    </rPh>
    <rPh sb="7" eb="9">
      <t>ヨソク</t>
    </rPh>
    <rPh sb="12" eb="14">
      <t>ショリ</t>
    </rPh>
    <rPh sb="14" eb="16">
      <t>キボ</t>
    </rPh>
    <rPh sb="17" eb="19">
      <t>ショリ</t>
    </rPh>
    <rPh sb="19" eb="20">
      <t>スイ</t>
    </rPh>
    <rPh sb="20" eb="21">
      <t>リョウ</t>
    </rPh>
    <rPh sb="22" eb="24">
      <t>ニュウリョク</t>
    </rPh>
    <rPh sb="26" eb="27">
      <t>クダ</t>
    </rPh>
    <phoneticPr fontId="18"/>
  </si>
  <si>
    <t>4）</t>
    <phoneticPr fontId="18"/>
  </si>
  <si>
    <t>　使用方法③</t>
    <rPh sb="1" eb="3">
      <t>シヨウ</t>
    </rPh>
    <rPh sb="3" eb="5">
      <t>ホウホウ</t>
    </rPh>
    <phoneticPr fontId="18"/>
  </si>
  <si>
    <t>シートCを選択します。</t>
    <rPh sb="5" eb="7">
      <t>センタク</t>
    </rPh>
    <phoneticPr fontId="18"/>
  </si>
  <si>
    <t>都道府県</t>
    <rPh sb="0" eb="4">
      <t>トドウフケン</t>
    </rPh>
    <phoneticPr fontId="18"/>
  </si>
  <si>
    <t>市町村/
流域下水道</t>
    <rPh sb="0" eb="3">
      <t>シチョウソン</t>
    </rPh>
    <rPh sb="5" eb="7">
      <t>リュウイキ</t>
    </rPh>
    <rPh sb="7" eb="10">
      <t>ゲスイドウ</t>
    </rPh>
    <phoneticPr fontId="25"/>
  </si>
  <si>
    <t>運転管理委託費</t>
    <rPh sb="0" eb="2">
      <t>ウンテン</t>
    </rPh>
    <rPh sb="2" eb="4">
      <t>カンリ</t>
    </rPh>
    <rPh sb="4" eb="6">
      <t>イタク</t>
    </rPh>
    <rPh sb="6" eb="7">
      <t>ヒ</t>
    </rPh>
    <phoneticPr fontId="18"/>
  </si>
  <si>
    <t>その他</t>
    <rPh sb="2" eb="3">
      <t>タ</t>
    </rPh>
    <phoneticPr fontId="18"/>
  </si>
  <si>
    <t>処理水量</t>
    <rPh sb="0" eb="2">
      <t>ショリ</t>
    </rPh>
    <rPh sb="2" eb="3">
      <t>スイ</t>
    </rPh>
    <rPh sb="3" eb="4">
      <t>リョウ</t>
    </rPh>
    <phoneticPr fontId="18"/>
  </si>
  <si>
    <t>(千円/年)</t>
  </si>
  <si>
    <t>(千円/年)</t>
    <rPh sb="1" eb="3">
      <t>センエン</t>
    </rPh>
    <rPh sb="4" eb="5">
      <t>ネン</t>
    </rPh>
    <phoneticPr fontId="18"/>
  </si>
  <si>
    <t>類似の処理形態・同規模処理場における維持管理費</t>
    <rPh sb="0" eb="2">
      <t>ルイジ</t>
    </rPh>
    <rPh sb="3" eb="5">
      <t>ショリ</t>
    </rPh>
    <rPh sb="5" eb="7">
      <t>ケイタイ</t>
    </rPh>
    <rPh sb="8" eb="11">
      <t>ドウキボ</t>
    </rPh>
    <rPh sb="11" eb="13">
      <t>ショリ</t>
    </rPh>
    <rPh sb="13" eb="14">
      <t>ジョウ</t>
    </rPh>
    <rPh sb="18" eb="20">
      <t>イジ</t>
    </rPh>
    <rPh sb="20" eb="22">
      <t>カンリ</t>
    </rPh>
    <rPh sb="22" eb="23">
      <t>ヒ</t>
    </rPh>
    <phoneticPr fontId="18"/>
  </si>
  <si>
    <t>類似の処理形態・同規模処理場における維持管理費単価</t>
    <rPh sb="0" eb="2">
      <t>ルイジ</t>
    </rPh>
    <rPh sb="3" eb="5">
      <t>ショリ</t>
    </rPh>
    <rPh sb="5" eb="7">
      <t>ケイタイ</t>
    </rPh>
    <rPh sb="8" eb="11">
      <t>ドウキボ</t>
    </rPh>
    <rPh sb="11" eb="13">
      <t>ショリ</t>
    </rPh>
    <rPh sb="13" eb="14">
      <t>ジョウ</t>
    </rPh>
    <rPh sb="18" eb="20">
      <t>イジ</t>
    </rPh>
    <rPh sb="20" eb="22">
      <t>カンリ</t>
    </rPh>
    <rPh sb="22" eb="23">
      <t>ヒ</t>
    </rPh>
    <rPh sb="23" eb="25">
      <t>タンカ</t>
    </rPh>
    <phoneticPr fontId="18"/>
  </si>
  <si>
    <t>場内ポンプ総量</t>
    <rPh sb="5" eb="7">
      <t>ソウリョウ</t>
    </rPh>
    <phoneticPr fontId="18"/>
  </si>
  <si>
    <t>晴天時1日最大処理量</t>
    <rPh sb="0" eb="2">
      <t>セイテン</t>
    </rPh>
    <rPh sb="2" eb="3">
      <t>ジ</t>
    </rPh>
    <rPh sb="4" eb="5">
      <t>ニチ</t>
    </rPh>
    <rPh sb="5" eb="7">
      <t>サイダイ</t>
    </rPh>
    <rPh sb="7" eb="9">
      <t>ショリ</t>
    </rPh>
    <rPh sb="9" eb="10">
      <t>リョウ</t>
    </rPh>
    <phoneticPr fontId="18"/>
  </si>
  <si>
    <t>稼働率</t>
    <rPh sb="0" eb="2">
      <t>カドウ</t>
    </rPh>
    <rPh sb="2" eb="3">
      <t>リツ</t>
    </rPh>
    <phoneticPr fontId="18"/>
  </si>
  <si>
    <t>供用年数
(～H25)</t>
    <rPh sb="0" eb="2">
      <t>キョウヨウ</t>
    </rPh>
    <rPh sb="2" eb="3">
      <t>ネン</t>
    </rPh>
    <rPh sb="3" eb="4">
      <t>スウ</t>
    </rPh>
    <phoneticPr fontId="18"/>
  </si>
  <si>
    <t>主な処理方式</t>
    <rPh sb="0" eb="1">
      <t>オモ</t>
    </rPh>
    <rPh sb="2" eb="4">
      <t>ショリ</t>
    </rPh>
    <rPh sb="4" eb="6">
      <t>ホウシキ</t>
    </rPh>
    <phoneticPr fontId="18"/>
  </si>
  <si>
    <t>流入水質</t>
    <rPh sb="0" eb="2">
      <t>リュウニュウ</t>
    </rPh>
    <rPh sb="2" eb="4">
      <t>スイシツ</t>
    </rPh>
    <phoneticPr fontId="18"/>
  </si>
  <si>
    <t>消毒施設</t>
    <rPh sb="0" eb="2">
      <t>ショウドク</t>
    </rPh>
    <rPh sb="2" eb="4">
      <t>シセツ</t>
    </rPh>
    <phoneticPr fontId="18"/>
  </si>
  <si>
    <t>電力使用量</t>
    <rPh sb="0" eb="2">
      <t>デンリョク</t>
    </rPh>
    <rPh sb="2" eb="5">
      <t>シヨウリョウ</t>
    </rPh>
    <phoneticPr fontId="18"/>
  </si>
  <si>
    <t>汚泥量</t>
    <rPh sb="0" eb="2">
      <t>オデイ</t>
    </rPh>
    <rPh sb="2" eb="3">
      <t>リョウ</t>
    </rPh>
    <phoneticPr fontId="18"/>
  </si>
  <si>
    <t>包括的民間委託</t>
    <rPh sb="2" eb="3">
      <t>テキ</t>
    </rPh>
    <rPh sb="3" eb="5">
      <t>ミンカン</t>
    </rPh>
    <rPh sb="5" eb="7">
      <t>イタク</t>
    </rPh>
    <phoneticPr fontId="18"/>
  </si>
  <si>
    <t>維持管理体制(人数)</t>
    <rPh sb="0" eb="2">
      <t>イジ</t>
    </rPh>
    <rPh sb="2" eb="4">
      <t>カンリ</t>
    </rPh>
    <rPh sb="4" eb="6">
      <t>タイセイ</t>
    </rPh>
    <rPh sb="7" eb="9">
      <t>ニンズウ</t>
    </rPh>
    <phoneticPr fontId="18"/>
  </si>
  <si>
    <t>汚水</t>
    <rPh sb="0" eb="2">
      <t>オスイ</t>
    </rPh>
    <phoneticPr fontId="18"/>
  </si>
  <si>
    <t>雨水</t>
    <rPh sb="0" eb="2">
      <t>ウスイ</t>
    </rPh>
    <phoneticPr fontId="18"/>
  </si>
  <si>
    <t>BOD</t>
    <phoneticPr fontId="18"/>
  </si>
  <si>
    <t>TN</t>
    <phoneticPr fontId="18"/>
  </si>
  <si>
    <t>TP</t>
    <phoneticPr fontId="18"/>
  </si>
  <si>
    <t>薬品種別</t>
    <rPh sb="0" eb="2">
      <t>ヤクヒン</t>
    </rPh>
    <rPh sb="2" eb="4">
      <t>シュベツ</t>
    </rPh>
    <phoneticPr fontId="18"/>
  </si>
  <si>
    <t>薬品注入量</t>
    <rPh sb="0" eb="2">
      <t>ヤクヒン</t>
    </rPh>
    <rPh sb="2" eb="4">
      <t>チュウニュウ</t>
    </rPh>
    <rPh sb="4" eb="5">
      <t>リョウ</t>
    </rPh>
    <phoneticPr fontId="18"/>
  </si>
  <si>
    <t>オゾン注入量</t>
    <rPh sb="3" eb="5">
      <t>チュウニュウ</t>
    </rPh>
    <rPh sb="5" eb="6">
      <t>リョウ</t>
    </rPh>
    <phoneticPr fontId="18"/>
  </si>
  <si>
    <t>紫外線種別</t>
    <rPh sb="0" eb="2">
      <t>シガイセン</t>
    </rPh>
    <rPh sb="3" eb="5">
      <t>シュベツ</t>
    </rPh>
    <phoneticPr fontId="18"/>
  </si>
  <si>
    <t>合計</t>
    <rPh sb="0" eb="1">
      <t>ゴウケイ</t>
    </rPh>
    <phoneticPr fontId="18"/>
  </si>
  <si>
    <t>場内ポンプ</t>
    <rPh sb="0" eb="1">
      <t>ジョウナイ</t>
    </rPh>
    <phoneticPr fontId="18"/>
  </si>
  <si>
    <t>水処理</t>
    <rPh sb="0" eb="2">
      <t>ショリ</t>
    </rPh>
    <phoneticPr fontId="18"/>
  </si>
  <si>
    <t>汚泥処理</t>
    <rPh sb="0" eb="1">
      <t>オデイ</t>
    </rPh>
    <rPh sb="1" eb="3">
      <t>ショリ</t>
    </rPh>
    <phoneticPr fontId="18"/>
  </si>
  <si>
    <t>その他</t>
    <rPh sb="1" eb="2">
      <t>タ</t>
    </rPh>
    <phoneticPr fontId="18"/>
  </si>
  <si>
    <t>濃縮汚泥</t>
    <rPh sb="0" eb="2">
      <t>ノウシュク</t>
    </rPh>
    <rPh sb="2" eb="4">
      <t>オデイ</t>
    </rPh>
    <phoneticPr fontId="18"/>
  </si>
  <si>
    <t>消化(投入)</t>
    <rPh sb="0" eb="2">
      <t>ショウカ</t>
    </rPh>
    <rPh sb="3" eb="5">
      <t>トウニュウ</t>
    </rPh>
    <phoneticPr fontId="18"/>
  </si>
  <si>
    <t>脱水汚泥</t>
    <rPh sb="0" eb="2">
      <t>ダッスイ</t>
    </rPh>
    <rPh sb="2" eb="4">
      <t>オデイ</t>
    </rPh>
    <phoneticPr fontId="18"/>
  </si>
  <si>
    <t>乾燥(投入)</t>
    <rPh sb="0" eb="2">
      <t>カンソウ</t>
    </rPh>
    <rPh sb="3" eb="5">
      <t>トウニュウ</t>
    </rPh>
    <phoneticPr fontId="18"/>
  </si>
  <si>
    <t>焼却灰</t>
    <rPh sb="0" eb="3">
      <t>ショウキャクバイ</t>
    </rPh>
    <phoneticPr fontId="18"/>
  </si>
  <si>
    <t>溶融(スラグ)</t>
    <rPh sb="0" eb="2">
      <t>ヨウユウ</t>
    </rPh>
    <phoneticPr fontId="18"/>
  </si>
  <si>
    <t>水処理</t>
    <rPh sb="0" eb="1">
      <t>ミズ</t>
    </rPh>
    <rPh sb="1" eb="3">
      <t>ショリ</t>
    </rPh>
    <phoneticPr fontId="18"/>
  </si>
  <si>
    <t>汚泥処理</t>
    <rPh sb="0" eb="2">
      <t>オデイ</t>
    </rPh>
    <rPh sb="2" eb="4">
      <t>ショリ</t>
    </rPh>
    <phoneticPr fontId="18"/>
  </si>
  <si>
    <t>ポンプ場</t>
    <rPh sb="3" eb="4">
      <t>ジョウ</t>
    </rPh>
    <phoneticPr fontId="18"/>
  </si>
  <si>
    <t>マンホールポンプ</t>
    <phoneticPr fontId="18"/>
  </si>
  <si>
    <t>事務</t>
  </si>
  <si>
    <t>水処理</t>
  </si>
  <si>
    <t>汚泥処理</t>
  </si>
  <si>
    <t>水質汚泥分析検査</t>
  </si>
  <si>
    <t>その他</t>
  </si>
  <si>
    <t>水処理[運転管理]</t>
  </si>
  <si>
    <t>水処理[保守点検]</t>
  </si>
  <si>
    <t>汚泥処理[運転管理]</t>
  </si>
  <si>
    <t>汚泥処理[保守点検]</t>
  </si>
  <si>
    <t>維持管理費</t>
    <phoneticPr fontId="18"/>
  </si>
  <si>
    <t>人件費</t>
    <phoneticPr fontId="18"/>
  </si>
  <si>
    <t>運転管理委託費</t>
    <phoneticPr fontId="18"/>
  </si>
  <si>
    <t>運転管理委託費[人件費]</t>
    <phoneticPr fontId="18"/>
  </si>
  <si>
    <t>運転管理委託費[補修費等]</t>
    <phoneticPr fontId="18"/>
  </si>
  <si>
    <t>修繕費・修繕工事費</t>
    <phoneticPr fontId="18"/>
  </si>
  <si>
    <t>m3/日</t>
    <rPh sb="3" eb="4">
      <t>ニチ</t>
    </rPh>
    <phoneticPr fontId="18"/>
  </si>
  <si>
    <t>年</t>
    <rPh sb="0" eb="1">
      <t>ネン</t>
    </rPh>
    <phoneticPr fontId="18"/>
  </si>
  <si>
    <t>5日間mg/L</t>
  </si>
  <si>
    <t>mg/L</t>
  </si>
  <si>
    <t>千kWh/年</t>
  </si>
  <si>
    <t>人</t>
    <rPh sb="0" eb="1">
      <t>ヒト</t>
    </rPh>
    <phoneticPr fontId="18"/>
  </si>
  <si>
    <t>標準活性汚泥法</t>
  </si>
  <si>
    <t>次亜塩素酸ナトリウム</t>
  </si>
  <si>
    <t>ステップ流入式多段硝化脱窒法</t>
  </si>
  <si>
    <t>オキシデーションディッチ法</t>
  </si>
  <si>
    <t>固形塩素</t>
  </si>
  <si>
    <t>回分式活性汚泥法</t>
  </si>
  <si>
    <t>トリクロルイソシアヌル酸</t>
  </si>
  <si>
    <t>嫌気無酸素好気法</t>
  </si>
  <si>
    <t>長時間エアレーション法</t>
  </si>
  <si>
    <t>次亜塩素酸カルシウム</t>
  </si>
  <si>
    <t>嫌気好気ろ床法</t>
  </si>
  <si>
    <t>好気性ろ床法</t>
  </si>
  <si>
    <t>未計測</t>
  </si>
  <si>
    <t>土壌被覆型礫間接触法</t>
  </si>
  <si>
    <t>接触酸化法</t>
  </si>
  <si>
    <t>低圧水銀</t>
  </si>
  <si>
    <t>その他処理方法</t>
  </si>
  <si>
    <t>液体塩素</t>
  </si>
  <si>
    <t>酸素活性汚泥法</t>
  </si>
  <si>
    <t>嫌気好気活性汚泥法</t>
  </si>
  <si>
    <t>その他薬品</t>
  </si>
  <si>
    <t>循環式硝化脱窒法</t>
  </si>
  <si>
    <t>高度処理オキシデーションディッチ法</t>
  </si>
  <si>
    <t>回転生物接触法</t>
  </si>
  <si>
    <t>沈殿法</t>
  </si>
  <si>
    <t>高速散水ろ床法</t>
  </si>
  <si>
    <t>坂戸、鶴ヶ島下水道組合</t>
  </si>
  <si>
    <t>ステップエアレーション法</t>
  </si>
  <si>
    <t>硝化内生脱窒法</t>
  </si>
  <si>
    <t>循環式硝化脱窒型膜分離活性汚泥法</t>
  </si>
  <si>
    <t>さらし粉</t>
  </si>
  <si>
    <t>窒素除去の有無</t>
    <rPh sb="0" eb="2">
      <t>チッソ</t>
    </rPh>
    <rPh sb="2" eb="4">
      <t>ジョキョ</t>
    </rPh>
    <rPh sb="5" eb="7">
      <t>ウム</t>
    </rPh>
    <phoneticPr fontId="18"/>
  </si>
  <si>
    <t>市町村等
団体名</t>
    <phoneticPr fontId="18"/>
  </si>
  <si>
    <t>管理体制
管理費
検索用コード</t>
    <rPh sb="0" eb="2">
      <t>カンリ</t>
    </rPh>
    <rPh sb="2" eb="4">
      <t>タイセイ</t>
    </rPh>
    <rPh sb="5" eb="7">
      <t>カンリ</t>
    </rPh>
    <rPh sb="9" eb="12">
      <t>ケンサクヨウ</t>
    </rPh>
    <phoneticPr fontId="42"/>
  </si>
  <si>
    <t>レベル</t>
    <phoneticPr fontId="18"/>
  </si>
  <si>
    <t>低圧水銀</t>
    <phoneticPr fontId="18"/>
  </si>
  <si>
    <t>次亜塩素酸ナトリウム</t>
    <rPh sb="0" eb="5">
      <t>ジアエンソサン</t>
    </rPh>
    <phoneticPr fontId="18"/>
  </si>
  <si>
    <t>固形塩素</t>
    <phoneticPr fontId="18"/>
  </si>
  <si>
    <t>埼玉県坂戸、鶴ヶ島下水道組合北坂戸水処理センター</t>
  </si>
  <si>
    <t>埼玉県坂戸、鶴ヶ島下水道組合石井水処理センター</t>
  </si>
  <si>
    <t>中圧水銀</t>
    <phoneticPr fontId="18"/>
  </si>
  <si>
    <t>低圧水銀,その他</t>
    <phoneticPr fontId="18"/>
  </si>
  <si>
    <t>その他</t>
    <phoneticPr fontId="18"/>
  </si>
  <si>
    <t>全合計</t>
    <rPh sb="0" eb="1">
      <t>ゼン</t>
    </rPh>
    <rPh sb="1" eb="3">
      <t>ゴウケイ</t>
    </rPh>
    <phoneticPr fontId="18"/>
  </si>
  <si>
    <t>チェック②</t>
    <phoneticPr fontId="18"/>
  </si>
  <si>
    <t>チェック①</t>
    <phoneticPr fontId="18"/>
  </si>
  <si>
    <t>維持管理人数(直営)</t>
    <rPh sb="0" eb="2">
      <t>イジ</t>
    </rPh>
    <rPh sb="2" eb="4">
      <t>カンリ</t>
    </rPh>
    <rPh sb="4" eb="6">
      <t>ニンズウ</t>
    </rPh>
    <rPh sb="7" eb="9">
      <t>チョクエイ</t>
    </rPh>
    <phoneticPr fontId="18"/>
  </si>
  <si>
    <t>維持管理人数(委託)</t>
    <rPh sb="0" eb="2">
      <t>イジ</t>
    </rPh>
    <rPh sb="2" eb="4">
      <t>カンリ</t>
    </rPh>
    <rPh sb="4" eb="6">
      <t>ニンズウ</t>
    </rPh>
    <rPh sb="7" eb="9">
      <t>イタク</t>
    </rPh>
    <phoneticPr fontId="18"/>
  </si>
  <si>
    <t>維持管理費（実績）</t>
    <rPh sb="6" eb="8">
      <t>ジッセキ</t>
    </rPh>
    <phoneticPr fontId="18"/>
  </si>
  <si>
    <t>乾燥・焼却・溶融のいずれか</t>
    <rPh sb="0" eb="2">
      <t>カンソウ</t>
    </rPh>
    <rPh sb="3" eb="5">
      <t>ショウキャク</t>
    </rPh>
    <rPh sb="6" eb="8">
      <t>ヨウユウ</t>
    </rPh>
    <phoneticPr fontId="18"/>
  </si>
  <si>
    <t>窒素除去なし</t>
    <rPh sb="0" eb="2">
      <t>チッソ</t>
    </rPh>
    <rPh sb="2" eb="4">
      <t>ジョキョ</t>
    </rPh>
    <phoneticPr fontId="18"/>
  </si>
  <si>
    <t>窒素除去あり</t>
    <rPh sb="0" eb="2">
      <t>チッソ</t>
    </rPh>
    <rPh sb="2" eb="4">
      <t>ジョキョ</t>
    </rPh>
    <phoneticPr fontId="18"/>
  </si>
  <si>
    <t>a1</t>
    <phoneticPr fontId="18"/>
  </si>
  <si>
    <t>a2</t>
    <phoneticPr fontId="18"/>
  </si>
  <si>
    <t>a3</t>
    <phoneticPr fontId="18"/>
  </si>
  <si>
    <t>b2</t>
    <phoneticPr fontId="18"/>
  </si>
  <si>
    <t>b3</t>
    <phoneticPr fontId="18"/>
  </si>
  <si>
    <t>b4</t>
    <phoneticPr fontId="18"/>
  </si>
  <si>
    <t>類型</t>
    <rPh sb="0" eb="2">
      <t>ルイケイ</t>
    </rPh>
    <phoneticPr fontId="18"/>
  </si>
  <si>
    <t>吉野終末処理場</t>
    <phoneticPr fontId="18"/>
  </si>
  <si>
    <t>(人)</t>
    <rPh sb="1" eb="2">
      <t>ヒト</t>
    </rPh>
    <phoneticPr fontId="18"/>
  </si>
  <si>
    <t>包括的民間委託</t>
    <rPh sb="0" eb="3">
      <t>ホウカツテキ</t>
    </rPh>
    <rPh sb="3" eb="5">
      <t>ミンカン</t>
    </rPh>
    <rPh sb="5" eb="7">
      <t>イタク</t>
    </rPh>
    <phoneticPr fontId="18"/>
  </si>
  <si>
    <t>(レベル)</t>
  </si>
  <si>
    <t>総額</t>
    <rPh sb="0" eb="2">
      <t>ソウガク</t>
    </rPh>
    <phoneticPr fontId="18"/>
  </si>
  <si>
    <t>維持管理体制</t>
    <rPh sb="0" eb="2">
      <t>イジ</t>
    </rPh>
    <rPh sb="2" eb="4">
      <t>カンリ</t>
    </rPh>
    <rPh sb="4" eb="6">
      <t>タイセイ</t>
    </rPh>
    <phoneticPr fontId="18"/>
  </si>
  <si>
    <t>直営</t>
    <rPh sb="0" eb="2">
      <t>チョクエイ</t>
    </rPh>
    <phoneticPr fontId="18"/>
  </si>
  <si>
    <t>委託</t>
    <rPh sb="0" eb="2">
      <t>イタク</t>
    </rPh>
    <phoneticPr fontId="18"/>
  </si>
  <si>
    <t>(年)</t>
    <rPh sb="1" eb="2">
      <t>ネン</t>
    </rPh>
    <phoneticPr fontId="18"/>
  </si>
  <si>
    <t>(m3/日)</t>
    <rPh sb="4" eb="5">
      <t>ニチ</t>
    </rPh>
    <phoneticPr fontId="18"/>
  </si>
  <si>
    <t>(t/年)</t>
    <rPh sb="3" eb="4">
      <t>ネン</t>
    </rPh>
    <phoneticPr fontId="18"/>
  </si>
  <si>
    <r>
      <t>(m</t>
    </r>
    <r>
      <rPr>
        <vertAlign val="superscript"/>
        <sz val="11"/>
        <color theme="1"/>
        <rFont val="ＭＳ Ｐゴシック"/>
        <family val="3"/>
        <charset val="128"/>
        <scheme val="minor"/>
      </rPr>
      <t>3</t>
    </r>
    <r>
      <rPr>
        <sz val="11"/>
        <color theme="1"/>
        <rFont val="ＭＳ Ｐゴシック"/>
        <family val="3"/>
        <charset val="128"/>
        <scheme val="minor"/>
      </rPr>
      <t>/年)</t>
    </r>
    <rPh sb="4" eb="5">
      <t>ネン</t>
    </rPh>
    <phoneticPr fontId="18"/>
  </si>
  <si>
    <t>処理水量当たり維持管理費</t>
    <rPh sb="0" eb="2">
      <t>ショリ</t>
    </rPh>
    <rPh sb="2" eb="3">
      <t>スイ</t>
    </rPh>
    <rPh sb="3" eb="4">
      <t>リョウ</t>
    </rPh>
    <rPh sb="4" eb="5">
      <t>ア</t>
    </rPh>
    <phoneticPr fontId="18"/>
  </si>
  <si>
    <t>(円/m3)</t>
    <rPh sb="1" eb="2">
      <t>エン</t>
    </rPh>
    <phoneticPr fontId="18"/>
  </si>
  <si>
    <t>行数の判定</t>
    <rPh sb="0" eb="2">
      <t>ギョウスウ</t>
    </rPh>
    <rPh sb="3" eb="5">
      <t>ハンテイ</t>
    </rPh>
    <phoneticPr fontId="18"/>
  </si>
  <si>
    <t>行番号</t>
    <rPh sb="0" eb="3">
      <t>ギョウバンゴウ</t>
    </rPh>
    <phoneticPr fontId="18"/>
  </si>
  <si>
    <t>行番号</t>
    <rPh sb="0" eb="1">
      <t>ギョウ</t>
    </rPh>
    <rPh sb="1" eb="3">
      <t>バンゴウ</t>
    </rPh>
    <phoneticPr fontId="18"/>
  </si>
  <si>
    <t>対象行</t>
    <rPh sb="0" eb="2">
      <t>タイショウ</t>
    </rPh>
    <rPh sb="2" eb="3">
      <t>ギョウ</t>
    </rPh>
    <phoneticPr fontId="18"/>
  </si>
  <si>
    <t>汚泥等
処分委託費</t>
    <rPh sb="0" eb="2">
      <t>オデイ</t>
    </rPh>
    <rPh sb="2" eb="3">
      <t>トウ</t>
    </rPh>
    <rPh sb="4" eb="6">
      <t>ショブン</t>
    </rPh>
    <rPh sb="6" eb="8">
      <t>イタク</t>
    </rPh>
    <rPh sb="8" eb="9">
      <t>ヒ</t>
    </rPh>
    <phoneticPr fontId="18"/>
  </si>
  <si>
    <t>薬品費等
消耗品費</t>
    <rPh sb="0" eb="2">
      <t>ヤクヒン</t>
    </rPh>
    <rPh sb="2" eb="3">
      <t>ヒ</t>
    </rPh>
    <rPh sb="3" eb="4">
      <t>トウ</t>
    </rPh>
    <rPh sb="5" eb="7">
      <t>ショウモウ</t>
    </rPh>
    <rPh sb="7" eb="8">
      <t>ヒン</t>
    </rPh>
    <rPh sb="8" eb="9">
      <t>ヒ</t>
    </rPh>
    <phoneticPr fontId="18"/>
  </si>
  <si>
    <t>晴天時1日
最大処理量</t>
    <rPh sb="0" eb="2">
      <t>セイテン</t>
    </rPh>
    <rPh sb="2" eb="3">
      <t>ジ</t>
    </rPh>
    <rPh sb="4" eb="5">
      <t>ニチ</t>
    </rPh>
    <rPh sb="6" eb="8">
      <t>サイダイ</t>
    </rPh>
    <rPh sb="8" eb="10">
      <t>ショリ</t>
    </rPh>
    <rPh sb="10" eb="11">
      <t>リョウ</t>
    </rPh>
    <phoneticPr fontId="18"/>
  </si>
  <si>
    <t>乾燥・焼却
・溶融</t>
    <rPh sb="0" eb="2">
      <t>カンソウ</t>
    </rPh>
    <rPh sb="3" eb="5">
      <t>ショウキャク</t>
    </rPh>
    <rPh sb="7" eb="9">
      <t>ヨウユウ</t>
    </rPh>
    <phoneticPr fontId="18"/>
  </si>
  <si>
    <t>使用方法④</t>
    <rPh sb="0" eb="2">
      <t>シヨウ</t>
    </rPh>
    <rPh sb="2" eb="4">
      <t>ホウホウ</t>
    </rPh>
    <phoneticPr fontId="18"/>
  </si>
  <si>
    <t>数量</t>
    <rPh sb="0" eb="2">
      <t>スウリョウ</t>
    </rPh>
    <phoneticPr fontId="25"/>
  </si>
  <si>
    <t>単価</t>
    <rPh sb="0" eb="2">
      <t>タンカ</t>
    </rPh>
    <phoneticPr fontId="25"/>
  </si>
  <si>
    <t>[円/kWh]</t>
    <rPh sb="1" eb="2">
      <t>エン</t>
    </rPh>
    <phoneticPr fontId="18"/>
  </si>
  <si>
    <t>濃縮汚泥量</t>
    <rPh sb="0" eb="2">
      <t>ノウシュク</t>
    </rPh>
    <rPh sb="2" eb="4">
      <t>オデイ</t>
    </rPh>
    <rPh sb="4" eb="5">
      <t>リョウ</t>
    </rPh>
    <phoneticPr fontId="18"/>
  </si>
  <si>
    <t>脱水汚泥量</t>
    <rPh sb="0" eb="2">
      <t>ダッスイ</t>
    </rPh>
    <rPh sb="2" eb="4">
      <t>オデイ</t>
    </rPh>
    <rPh sb="4" eb="5">
      <t>リョウ</t>
    </rPh>
    <phoneticPr fontId="18"/>
  </si>
  <si>
    <t>乾燥汚泥量・焼却灰・溶融スラグ</t>
    <rPh sb="0" eb="2">
      <t>カンソウ</t>
    </rPh>
    <rPh sb="2" eb="4">
      <t>オデイ</t>
    </rPh>
    <rPh sb="4" eb="5">
      <t>リョウ</t>
    </rPh>
    <rPh sb="6" eb="8">
      <t>ショウキャク</t>
    </rPh>
    <rPh sb="8" eb="9">
      <t>ハイ</t>
    </rPh>
    <rPh sb="10" eb="12">
      <t>ヨウユウ</t>
    </rPh>
    <phoneticPr fontId="18"/>
  </si>
  <si>
    <t>[円/t]</t>
    <rPh sb="1" eb="2">
      <t>エン</t>
    </rPh>
    <phoneticPr fontId="18"/>
  </si>
  <si>
    <t>[t/年]</t>
    <rPh sb="3" eb="4">
      <t>ネン</t>
    </rPh>
    <phoneticPr fontId="18"/>
  </si>
  <si>
    <t>[千kWh/年]</t>
    <rPh sb="1" eb="2">
      <t>セン</t>
    </rPh>
    <rPh sb="6" eb="7">
      <t>ネン</t>
    </rPh>
    <phoneticPr fontId="18"/>
  </si>
  <si>
    <t>[人]</t>
    <rPh sb="1" eb="2">
      <t>ヒト</t>
    </rPh>
    <phoneticPr fontId="18"/>
  </si>
  <si>
    <t>[円/人]</t>
    <rPh sb="1" eb="2">
      <t>エン</t>
    </rPh>
    <rPh sb="3" eb="4">
      <t>ヒト</t>
    </rPh>
    <phoneticPr fontId="18"/>
  </si>
  <si>
    <r>
      <t>その他(運転管理委託費等</t>
    </r>
    <r>
      <rPr>
        <sz val="11"/>
        <color theme="1"/>
        <rFont val="ＭＳ Ｐゴシック"/>
        <family val="2"/>
        <charset val="128"/>
        <scheme val="minor"/>
      </rPr>
      <t>)</t>
    </r>
    <rPh sb="2" eb="3">
      <t>タ</t>
    </rPh>
    <rPh sb="4" eb="6">
      <t>ウンテン</t>
    </rPh>
    <rPh sb="6" eb="8">
      <t>カンリ</t>
    </rPh>
    <rPh sb="8" eb="10">
      <t>イタク</t>
    </rPh>
    <rPh sb="10" eb="11">
      <t>ヒ</t>
    </rPh>
    <rPh sb="11" eb="12">
      <t>トウ</t>
    </rPh>
    <phoneticPr fontId="25"/>
  </si>
  <si>
    <r>
      <t>人件費(直営</t>
    </r>
    <r>
      <rPr>
        <sz val="11"/>
        <color theme="1"/>
        <rFont val="ＭＳ Ｐゴシック"/>
        <family val="2"/>
        <charset val="128"/>
        <scheme val="minor"/>
      </rPr>
      <t>)</t>
    </r>
    <rPh sb="0" eb="3">
      <t>ジンケンヒ</t>
    </rPh>
    <rPh sb="4" eb="6">
      <t>チョクエイ</t>
    </rPh>
    <phoneticPr fontId="25"/>
  </si>
  <si>
    <t>その他(運転管理委託費等)</t>
    <rPh sb="2" eb="3">
      <t>タ</t>
    </rPh>
    <rPh sb="4" eb="6">
      <t>ウンテン</t>
    </rPh>
    <rPh sb="6" eb="8">
      <t>カンリ</t>
    </rPh>
    <rPh sb="8" eb="10">
      <t>イタク</t>
    </rPh>
    <rPh sb="10" eb="11">
      <t>ヒ</t>
    </rPh>
    <rPh sb="11" eb="12">
      <t>トウ</t>
    </rPh>
    <phoneticPr fontId="18"/>
  </si>
  <si>
    <r>
      <t>[m</t>
    </r>
    <r>
      <rPr>
        <vertAlign val="superscript"/>
        <sz val="11"/>
        <color theme="1"/>
        <rFont val="ＭＳ Ｐゴシック"/>
        <family val="3"/>
        <charset val="128"/>
        <scheme val="minor"/>
      </rPr>
      <t>3</t>
    </r>
    <r>
      <rPr>
        <sz val="11"/>
        <color theme="1"/>
        <rFont val="ＭＳ Ｐゴシック"/>
        <family val="2"/>
        <charset val="128"/>
        <scheme val="minor"/>
      </rPr>
      <t>/年]</t>
    </r>
    <rPh sb="4" eb="5">
      <t>ネン</t>
    </rPh>
    <phoneticPr fontId="18"/>
  </si>
  <si>
    <t>関数モデル推計値</t>
    <rPh sb="0" eb="2">
      <t>カンスウ</t>
    </rPh>
    <rPh sb="5" eb="8">
      <t>スイケイチ</t>
    </rPh>
    <phoneticPr fontId="18"/>
  </si>
  <si>
    <t>当該処理場
実績値</t>
    <rPh sb="0" eb="2">
      <t>トウガイ</t>
    </rPh>
    <rPh sb="2" eb="4">
      <t>ショリ</t>
    </rPh>
    <rPh sb="4" eb="5">
      <t>ジョウ</t>
    </rPh>
    <rPh sb="6" eb="8">
      <t>ジッセキ</t>
    </rPh>
    <rPh sb="8" eb="9">
      <t>チ</t>
    </rPh>
    <phoneticPr fontId="18"/>
  </si>
  <si>
    <t>＝</t>
    <phoneticPr fontId="18"/>
  </si>
  <si>
    <t>×</t>
    <phoneticPr fontId="18"/>
  </si>
  <si>
    <t>維持管理費（実績【調整前】）</t>
    <rPh sb="0" eb="2">
      <t>イジ</t>
    </rPh>
    <rPh sb="2" eb="4">
      <t>カンリ</t>
    </rPh>
    <rPh sb="4" eb="5">
      <t>ヒ</t>
    </rPh>
    <rPh sb="6" eb="8">
      <t>ジッセキ</t>
    </rPh>
    <rPh sb="9" eb="11">
      <t>チョウセイ</t>
    </rPh>
    <rPh sb="11" eb="12">
      <t>マエ</t>
    </rPh>
    <phoneticPr fontId="18"/>
  </si>
  <si>
    <t>維持管理費【調整後】</t>
    <rPh sb="0" eb="2">
      <t>イジ</t>
    </rPh>
    <rPh sb="2" eb="4">
      <t>カンリ</t>
    </rPh>
    <rPh sb="4" eb="5">
      <t>ヒ</t>
    </rPh>
    <rPh sb="6" eb="8">
      <t>チョウセイ</t>
    </rPh>
    <rPh sb="8" eb="9">
      <t>ゴ</t>
    </rPh>
    <phoneticPr fontId="18"/>
  </si>
  <si>
    <t>本ツールは、以下に示す四通りの使い方ができます。</t>
    <rPh sb="0" eb="1">
      <t>ホン</t>
    </rPh>
    <rPh sb="6" eb="8">
      <t>イカ</t>
    </rPh>
    <rPh sb="9" eb="10">
      <t>シメ</t>
    </rPh>
    <rPh sb="11" eb="12">
      <t>ヨン</t>
    </rPh>
    <rPh sb="12" eb="13">
      <t>トオ</t>
    </rPh>
    <rPh sb="15" eb="16">
      <t>ツカ</t>
    </rPh>
    <rPh sb="17" eb="18">
      <t>カタ</t>
    </rPh>
    <phoneticPr fontId="18"/>
  </si>
  <si>
    <t>関数モデル
推計値</t>
    <rPh sb="0" eb="2">
      <t>カンスウ</t>
    </rPh>
    <rPh sb="6" eb="9">
      <t>スイケイチ</t>
    </rPh>
    <phoneticPr fontId="25"/>
  </si>
  <si>
    <t>関数モデル推計値</t>
    <rPh sb="0" eb="2">
      <t>カンスウ</t>
    </rPh>
    <rPh sb="5" eb="7">
      <t>スイケイ</t>
    </rPh>
    <rPh sb="7" eb="8">
      <t>チ</t>
    </rPh>
    <phoneticPr fontId="18"/>
  </si>
  <si>
    <t>自分の処理場と類似の処理形態および同規模の処理場のリストを作成し、自分の処理場と同処理形態の処理場の維持管理状態および維持管理単価の比較ができます。</t>
    <rPh sb="0" eb="2">
      <t>ジブン</t>
    </rPh>
    <rPh sb="3" eb="5">
      <t>ショリ</t>
    </rPh>
    <rPh sb="5" eb="6">
      <t>ジョウ</t>
    </rPh>
    <rPh sb="7" eb="9">
      <t>ルイジ</t>
    </rPh>
    <rPh sb="10" eb="12">
      <t>ショリ</t>
    </rPh>
    <rPh sb="12" eb="14">
      <t>ケイタイ</t>
    </rPh>
    <rPh sb="17" eb="20">
      <t>ドウキボ</t>
    </rPh>
    <rPh sb="21" eb="24">
      <t>ショリジョウ</t>
    </rPh>
    <rPh sb="29" eb="31">
      <t>サクセイ</t>
    </rPh>
    <rPh sb="33" eb="35">
      <t>ジブン</t>
    </rPh>
    <rPh sb="36" eb="38">
      <t>ショリ</t>
    </rPh>
    <rPh sb="38" eb="39">
      <t>ジョウ</t>
    </rPh>
    <rPh sb="40" eb="41">
      <t>ドウ</t>
    </rPh>
    <rPh sb="41" eb="43">
      <t>ショリ</t>
    </rPh>
    <rPh sb="43" eb="45">
      <t>ケイタイ</t>
    </rPh>
    <rPh sb="46" eb="48">
      <t>ショリ</t>
    </rPh>
    <rPh sb="48" eb="49">
      <t>ジョウ</t>
    </rPh>
    <rPh sb="50" eb="52">
      <t>イジ</t>
    </rPh>
    <rPh sb="52" eb="54">
      <t>カンリ</t>
    </rPh>
    <rPh sb="54" eb="56">
      <t>ジョウタイ</t>
    </rPh>
    <rPh sb="59" eb="61">
      <t>イジ</t>
    </rPh>
    <rPh sb="61" eb="63">
      <t>カンリ</t>
    </rPh>
    <rPh sb="63" eb="65">
      <t>タンカ</t>
    </rPh>
    <rPh sb="66" eb="68">
      <t>ヒカク</t>
    </rPh>
    <phoneticPr fontId="18"/>
  </si>
  <si>
    <t>使用方法④</t>
    <rPh sb="0" eb="2">
      <t>シヨウ</t>
    </rPh>
    <rPh sb="2" eb="4">
      <t>ホウホウ</t>
    </rPh>
    <phoneticPr fontId="18"/>
  </si>
  <si>
    <t>シートBを選択します。</t>
    <rPh sb="5" eb="7">
      <t>センタク</t>
    </rPh>
    <phoneticPr fontId="18"/>
  </si>
  <si>
    <t>a1</t>
  </si>
  <si>
    <t>a2</t>
  </si>
  <si>
    <t>a3</t>
  </si>
  <si>
    <t>a4</t>
  </si>
  <si>
    <t>b1</t>
  </si>
  <si>
    <t>b2</t>
  </si>
  <si>
    <t>b3</t>
  </si>
  <si>
    <t>b4</t>
  </si>
  <si>
    <t>汚泥処理/焼却・溶融・乾燥まで</t>
    <rPh sb="0" eb="2">
      <t>オデイ</t>
    </rPh>
    <rPh sb="2" eb="4">
      <t>ショリ</t>
    </rPh>
    <rPh sb="5" eb="7">
      <t>ショウキャク</t>
    </rPh>
    <rPh sb="8" eb="10">
      <t>ヨウユウ</t>
    </rPh>
    <rPh sb="11" eb="13">
      <t>カンソウ</t>
    </rPh>
    <phoneticPr fontId="18"/>
  </si>
  <si>
    <t>汚泥処理/脱水まで</t>
    <rPh sb="0" eb="2">
      <t>オデイ</t>
    </rPh>
    <rPh sb="2" eb="4">
      <t>ショリ</t>
    </rPh>
    <rPh sb="5" eb="7">
      <t>ダッスイ</t>
    </rPh>
    <phoneticPr fontId="18"/>
  </si>
  <si>
    <t>汚泥処理/濃縮まで</t>
    <rPh sb="0" eb="2">
      <t>オデイ</t>
    </rPh>
    <rPh sb="2" eb="4">
      <t>ショリ</t>
    </rPh>
    <rPh sb="5" eb="7">
      <t>ノウシュク</t>
    </rPh>
    <phoneticPr fontId="18"/>
  </si>
  <si>
    <t>汚泥処理/なし</t>
    <rPh sb="0" eb="2">
      <t>オデイ</t>
    </rPh>
    <rPh sb="2" eb="4">
      <t>ショリ</t>
    </rPh>
    <phoneticPr fontId="18"/>
  </si>
  <si>
    <t>　使用方法④</t>
    <rPh sb="1" eb="3">
      <t>シヨウ</t>
    </rPh>
    <rPh sb="3" eb="5">
      <t>ホウホウ</t>
    </rPh>
    <phoneticPr fontId="18"/>
  </si>
  <si>
    <t>シートDを選択します。</t>
    <rPh sb="5" eb="7">
      <t>センタク</t>
    </rPh>
    <phoneticPr fontId="18"/>
  </si>
  <si>
    <t>に変化させる数量または単価を入力して下さい。</t>
    <rPh sb="1" eb="3">
      <t>ヘンカ</t>
    </rPh>
    <rPh sb="6" eb="8">
      <t>スウリョウ</t>
    </rPh>
    <rPh sb="11" eb="13">
      <t>タンカ</t>
    </rPh>
    <rPh sb="14" eb="16">
      <t>ニュウリョク</t>
    </rPh>
    <rPh sb="18" eb="19">
      <t>クダ</t>
    </rPh>
    <phoneticPr fontId="18"/>
  </si>
  <si>
    <t>5）</t>
    <phoneticPr fontId="18"/>
  </si>
  <si>
    <t>修繕費・修繕工事費</t>
    <rPh sb="0" eb="2">
      <t>シュウゼン</t>
    </rPh>
    <rPh sb="2" eb="3">
      <t>ヒ</t>
    </rPh>
    <rPh sb="4" eb="6">
      <t>シュウゼン</t>
    </rPh>
    <rPh sb="6" eb="8">
      <t>コウジ</t>
    </rPh>
    <rPh sb="8" eb="9">
      <t>ヒ</t>
    </rPh>
    <phoneticPr fontId="25"/>
  </si>
  <si>
    <t>カテゴリ</t>
    <phoneticPr fontId="18"/>
  </si>
  <si>
    <t>up</t>
    <phoneticPr fontId="18"/>
  </si>
  <si>
    <t>対象</t>
    <rPh sb="0" eb="2">
      <t>タイショウ</t>
    </rPh>
    <phoneticPr fontId="18"/>
  </si>
  <si>
    <t>bottom</t>
    <phoneticPr fontId="18"/>
  </si>
  <si>
    <t>a2</t>
    <phoneticPr fontId="18"/>
  </si>
  <si>
    <t>up</t>
    <phoneticPr fontId="18"/>
  </si>
  <si>
    <t>a4</t>
    <phoneticPr fontId="18"/>
  </si>
  <si>
    <t>up</t>
    <phoneticPr fontId="18"/>
  </si>
  <si>
    <t>bottom</t>
    <phoneticPr fontId="18"/>
  </si>
  <si>
    <t>供用年数
(～H25)</t>
    <rPh sb="0" eb="2">
      <t>キョウヨウ</t>
    </rPh>
    <rPh sb="2" eb="4">
      <t>ネンスウ</t>
    </rPh>
    <phoneticPr fontId="18"/>
  </si>
  <si>
    <t>b1</t>
    <phoneticPr fontId="18"/>
  </si>
  <si>
    <t>マンホール
ポンプ</t>
    <phoneticPr fontId="18"/>
  </si>
  <si>
    <t>bottom</t>
    <phoneticPr fontId="18"/>
  </si>
  <si>
    <t>(レベル)</t>
    <phoneticPr fontId="18"/>
  </si>
  <si>
    <t>b2</t>
    <phoneticPr fontId="18"/>
  </si>
  <si>
    <t>up</t>
    <phoneticPr fontId="18"/>
  </si>
  <si>
    <t>カテゴリ内の位置</t>
    <rPh sb="4" eb="5">
      <t>ナイ</t>
    </rPh>
    <rPh sb="6" eb="8">
      <t>イチ</t>
    </rPh>
    <phoneticPr fontId="18"/>
  </si>
  <si>
    <t>上位</t>
    <rPh sb="0" eb="2">
      <t>ジョウイ</t>
    </rPh>
    <phoneticPr fontId="18"/>
  </si>
  <si>
    <t>下位</t>
    <rPh sb="0" eb="2">
      <t>カイ</t>
    </rPh>
    <phoneticPr fontId="18"/>
  </si>
  <si>
    <t>カテゴリ内の表示件数</t>
    <rPh sb="4" eb="5">
      <t>ナイ</t>
    </rPh>
    <rPh sb="6" eb="8">
      <t>ヒョウジ</t>
    </rPh>
    <rPh sb="8" eb="10">
      <t>ケンスウ</t>
    </rPh>
    <phoneticPr fontId="18"/>
  </si>
  <si>
    <t>基準</t>
    <rPh sb="0" eb="2">
      <t>キジュン</t>
    </rPh>
    <phoneticPr fontId="18"/>
  </si>
  <si>
    <t>維持管理費</t>
    <phoneticPr fontId="18"/>
  </si>
  <si>
    <t>人件費
(直営)</t>
    <rPh sb="5" eb="7">
      <t>チョクエイ</t>
    </rPh>
    <phoneticPr fontId="18"/>
  </si>
  <si>
    <t>修繕費・
修繕工事費</t>
    <phoneticPr fontId="18"/>
  </si>
  <si>
    <t>関数モデルについて</t>
    <rPh sb="0" eb="2">
      <t>カンスウ</t>
    </rPh>
    <phoneticPr fontId="18"/>
  </si>
  <si>
    <t>選択した処理場と同じ類型（下記a1～b4）の処理場の内、年間処理水量が近い10箇所の処理場の値が表示されます。</t>
    <rPh sb="0" eb="2">
      <t>センタク</t>
    </rPh>
    <rPh sb="4" eb="6">
      <t>ショリ</t>
    </rPh>
    <rPh sb="6" eb="7">
      <t>ジョウ</t>
    </rPh>
    <rPh sb="8" eb="9">
      <t>オナ</t>
    </rPh>
    <rPh sb="10" eb="12">
      <t>ルイケイ</t>
    </rPh>
    <rPh sb="13" eb="15">
      <t>カキ</t>
    </rPh>
    <rPh sb="22" eb="25">
      <t>ショリジョウ</t>
    </rPh>
    <rPh sb="26" eb="27">
      <t>ウチ</t>
    </rPh>
    <rPh sb="28" eb="30">
      <t>ネンカン</t>
    </rPh>
    <rPh sb="30" eb="32">
      <t>ショリ</t>
    </rPh>
    <rPh sb="32" eb="33">
      <t>スイ</t>
    </rPh>
    <rPh sb="33" eb="34">
      <t>リョウ</t>
    </rPh>
    <rPh sb="35" eb="36">
      <t>チカ</t>
    </rPh>
    <rPh sb="39" eb="41">
      <t>カショ</t>
    </rPh>
    <rPh sb="42" eb="45">
      <t>ショリジョウ</t>
    </rPh>
    <rPh sb="46" eb="47">
      <t>アタイ</t>
    </rPh>
    <rPh sb="48" eb="50">
      <t>ヒョウジ</t>
    </rPh>
    <phoneticPr fontId="18"/>
  </si>
  <si>
    <t>自分の処理場の維持管理費（実績値）を全国の平均的な値（関数モデルによる推計値）との比較ができます。</t>
    <rPh sb="21" eb="23">
      <t>ヘイキン</t>
    </rPh>
    <rPh sb="27" eb="29">
      <t>カンスウ</t>
    </rPh>
    <rPh sb="35" eb="37">
      <t>スイケイ</t>
    </rPh>
    <rPh sb="37" eb="38">
      <t>チ</t>
    </rPh>
    <phoneticPr fontId="18"/>
  </si>
  <si>
    <t>処理規模や処理形態を変えた場合の維持管理費の推計を行うことができます。</t>
    <rPh sb="0" eb="2">
      <t>ショリ</t>
    </rPh>
    <rPh sb="2" eb="4">
      <t>キボ</t>
    </rPh>
    <rPh sb="5" eb="7">
      <t>ショリ</t>
    </rPh>
    <rPh sb="7" eb="9">
      <t>ケイタイ</t>
    </rPh>
    <rPh sb="10" eb="11">
      <t>カ</t>
    </rPh>
    <rPh sb="13" eb="15">
      <t>バアイ</t>
    </rPh>
    <rPh sb="16" eb="18">
      <t>イジ</t>
    </rPh>
    <rPh sb="18" eb="20">
      <t>カンリ</t>
    </rPh>
    <rPh sb="20" eb="21">
      <t>ヒ</t>
    </rPh>
    <rPh sb="22" eb="24">
      <t>スイケイ</t>
    </rPh>
    <rPh sb="25" eb="26">
      <t>オコナ</t>
    </rPh>
    <phoneticPr fontId="18"/>
  </si>
  <si>
    <t>各維持管理費内訳は、窒素除去の有無、汚泥処分の有無、汚泥処理方法の別に処理場を類型化し、各類型ごとの関数モデルの推計結果を示します。</t>
    <rPh sb="0" eb="1">
      <t>カク</t>
    </rPh>
    <rPh sb="1" eb="3">
      <t>イジ</t>
    </rPh>
    <rPh sb="3" eb="5">
      <t>カンリ</t>
    </rPh>
    <rPh sb="5" eb="6">
      <t>ヒ</t>
    </rPh>
    <rPh sb="6" eb="8">
      <t>ウチワケ</t>
    </rPh>
    <rPh sb="10" eb="12">
      <t>チッソ</t>
    </rPh>
    <rPh sb="12" eb="14">
      <t>ジョキョ</t>
    </rPh>
    <rPh sb="15" eb="17">
      <t>ウム</t>
    </rPh>
    <rPh sb="18" eb="20">
      <t>オデイ</t>
    </rPh>
    <rPh sb="20" eb="22">
      <t>ショブン</t>
    </rPh>
    <rPh sb="23" eb="25">
      <t>ウム</t>
    </rPh>
    <rPh sb="26" eb="28">
      <t>オデイ</t>
    </rPh>
    <rPh sb="28" eb="30">
      <t>ショリ</t>
    </rPh>
    <rPh sb="30" eb="32">
      <t>ホウホウ</t>
    </rPh>
    <rPh sb="33" eb="34">
      <t>ベツ</t>
    </rPh>
    <rPh sb="35" eb="37">
      <t>ショリ</t>
    </rPh>
    <rPh sb="37" eb="38">
      <t>ジョウ</t>
    </rPh>
    <rPh sb="39" eb="42">
      <t>ルイケイカ</t>
    </rPh>
    <rPh sb="44" eb="47">
      <t>カクルイケイ</t>
    </rPh>
    <rPh sb="50" eb="52">
      <t>カンスウ</t>
    </rPh>
    <rPh sb="56" eb="58">
      <t>スイケイ</t>
    </rPh>
    <rPh sb="58" eb="60">
      <t>ケッカ</t>
    </rPh>
    <rPh sb="61" eb="62">
      <t>シメ</t>
    </rPh>
    <phoneticPr fontId="18"/>
  </si>
  <si>
    <t>調整後推計値が表示されます。</t>
    <rPh sb="0" eb="2">
      <t>チョウセイ</t>
    </rPh>
    <rPh sb="2" eb="3">
      <t>ゴ</t>
    </rPh>
    <rPh sb="3" eb="5">
      <t>スイケイ</t>
    </rPh>
    <rPh sb="5" eb="6">
      <t>アタイ</t>
    </rPh>
    <rPh sb="7" eb="9">
      <t>ヒョウジ</t>
    </rPh>
    <phoneticPr fontId="18"/>
  </si>
  <si>
    <t>自分の処理場の維持管理費（実績値）を各維持管理費項目別の数量および単価に分解し、それぞれの値を変化（調整）した場合の維持管理費を推計することができます。</t>
    <rPh sb="0" eb="2">
      <t>ジブン</t>
    </rPh>
    <rPh sb="3" eb="5">
      <t>ショリ</t>
    </rPh>
    <rPh sb="5" eb="6">
      <t>ジョウ</t>
    </rPh>
    <rPh sb="7" eb="9">
      <t>イジ</t>
    </rPh>
    <rPh sb="9" eb="11">
      <t>カンリ</t>
    </rPh>
    <rPh sb="11" eb="12">
      <t>ヒ</t>
    </rPh>
    <rPh sb="13" eb="15">
      <t>ジッセキ</t>
    </rPh>
    <rPh sb="15" eb="16">
      <t>チ</t>
    </rPh>
    <rPh sb="18" eb="19">
      <t>カク</t>
    </rPh>
    <rPh sb="19" eb="21">
      <t>イジ</t>
    </rPh>
    <rPh sb="21" eb="23">
      <t>カンリ</t>
    </rPh>
    <rPh sb="23" eb="24">
      <t>ヒ</t>
    </rPh>
    <rPh sb="24" eb="26">
      <t>コウモク</t>
    </rPh>
    <rPh sb="26" eb="27">
      <t>ベツ</t>
    </rPh>
    <rPh sb="28" eb="30">
      <t>スウリョウ</t>
    </rPh>
    <rPh sb="33" eb="35">
      <t>タンカ</t>
    </rPh>
    <rPh sb="36" eb="38">
      <t>ブンカイ</t>
    </rPh>
    <rPh sb="45" eb="46">
      <t>アタイ</t>
    </rPh>
    <rPh sb="47" eb="49">
      <t>ヘンカ</t>
    </rPh>
    <rPh sb="50" eb="52">
      <t>チョウセイ</t>
    </rPh>
    <rPh sb="55" eb="57">
      <t>バアイ</t>
    </rPh>
    <rPh sb="58" eb="60">
      <t>イジ</t>
    </rPh>
    <rPh sb="60" eb="62">
      <t>カンリ</t>
    </rPh>
    <rPh sb="62" eb="63">
      <t>ヒ</t>
    </rPh>
    <rPh sb="64" eb="66">
      <t>スイケイ</t>
    </rPh>
    <phoneticPr fontId="18"/>
  </si>
  <si>
    <t>推計値は、国土交通省による維持管理実態調査による全国下水処理場別の維持管理費（平成25年度末実績）を使用して作成した関数モデルを用いて計算しています。</t>
    <rPh sb="0" eb="3">
      <t>スイケイチ</t>
    </rPh>
    <rPh sb="5" eb="7">
      <t>コクド</t>
    </rPh>
    <rPh sb="7" eb="10">
      <t>コウツウショウ</t>
    </rPh>
    <rPh sb="13" eb="15">
      <t>イジ</t>
    </rPh>
    <rPh sb="15" eb="17">
      <t>カンリ</t>
    </rPh>
    <rPh sb="17" eb="19">
      <t>ジッタイ</t>
    </rPh>
    <rPh sb="19" eb="21">
      <t>チョウサ</t>
    </rPh>
    <rPh sb="24" eb="26">
      <t>ゼンコク</t>
    </rPh>
    <rPh sb="26" eb="28">
      <t>ゲスイ</t>
    </rPh>
    <rPh sb="28" eb="31">
      <t>ショリジョウ</t>
    </rPh>
    <rPh sb="31" eb="32">
      <t>ベツ</t>
    </rPh>
    <rPh sb="33" eb="35">
      <t>イジ</t>
    </rPh>
    <rPh sb="35" eb="37">
      <t>カンリ</t>
    </rPh>
    <rPh sb="37" eb="38">
      <t>ヒ</t>
    </rPh>
    <rPh sb="39" eb="41">
      <t>ヘイセイ</t>
    </rPh>
    <rPh sb="43" eb="45">
      <t>ネンド</t>
    </rPh>
    <rPh sb="45" eb="46">
      <t>マツ</t>
    </rPh>
    <rPh sb="46" eb="48">
      <t>ジッセキ</t>
    </rPh>
    <rPh sb="50" eb="52">
      <t>シヨウ</t>
    </rPh>
    <rPh sb="54" eb="56">
      <t>サクセイ</t>
    </rPh>
    <rPh sb="58" eb="60">
      <t>カンスウ</t>
    </rPh>
    <rPh sb="64" eb="65">
      <t>モチ</t>
    </rPh>
    <rPh sb="67" eb="69">
      <t>ケイサン</t>
    </rPh>
    <phoneticPr fontId="18"/>
  </si>
  <si>
    <t>【ツールにより計算される推計値について】</t>
    <rPh sb="7" eb="9">
      <t>ケイサン</t>
    </rPh>
    <rPh sb="12" eb="14">
      <t>スイケイ</t>
    </rPh>
    <rPh sb="14" eb="15">
      <t>チ</t>
    </rPh>
    <phoneticPr fontId="18"/>
  </si>
  <si>
    <t>推計値は、維持管理費総額のほか、内訳として、人件費（直営）、電力費、汚泥等処分委託費、修繕・補修費、薬品等消耗品費、その他（運転管理委託費等）について算出されます。</t>
    <rPh sb="0" eb="3">
      <t>スイケイチ</t>
    </rPh>
    <rPh sb="5" eb="7">
      <t>イジ</t>
    </rPh>
    <rPh sb="7" eb="9">
      <t>カンリ</t>
    </rPh>
    <rPh sb="9" eb="10">
      <t>ヒ</t>
    </rPh>
    <rPh sb="10" eb="12">
      <t>ソウガク</t>
    </rPh>
    <rPh sb="16" eb="18">
      <t>ウチワケ</t>
    </rPh>
    <rPh sb="22" eb="25">
      <t>ジンケンヒ</t>
    </rPh>
    <rPh sb="26" eb="28">
      <t>チョクエイ</t>
    </rPh>
    <rPh sb="30" eb="32">
      <t>デンリョク</t>
    </rPh>
    <rPh sb="32" eb="33">
      <t>ヒ</t>
    </rPh>
    <rPh sb="34" eb="36">
      <t>オデイ</t>
    </rPh>
    <rPh sb="36" eb="37">
      <t>トウ</t>
    </rPh>
    <rPh sb="37" eb="39">
      <t>ショブン</t>
    </rPh>
    <rPh sb="39" eb="41">
      <t>イタク</t>
    </rPh>
    <rPh sb="41" eb="42">
      <t>ヒ</t>
    </rPh>
    <rPh sb="43" eb="45">
      <t>シュウゼン</t>
    </rPh>
    <rPh sb="46" eb="48">
      <t>ホシュウ</t>
    </rPh>
    <rPh sb="48" eb="49">
      <t>ヒ</t>
    </rPh>
    <rPh sb="50" eb="52">
      <t>ヤクヒン</t>
    </rPh>
    <rPh sb="52" eb="53">
      <t>トウ</t>
    </rPh>
    <rPh sb="53" eb="55">
      <t>ショウモウ</t>
    </rPh>
    <rPh sb="55" eb="56">
      <t>ヒン</t>
    </rPh>
    <rPh sb="56" eb="57">
      <t>ヒ</t>
    </rPh>
    <rPh sb="60" eb="61">
      <t>タ</t>
    </rPh>
    <rPh sb="62" eb="64">
      <t>ウンテン</t>
    </rPh>
    <rPh sb="64" eb="66">
      <t>カンリ</t>
    </rPh>
    <rPh sb="66" eb="68">
      <t>イタク</t>
    </rPh>
    <rPh sb="68" eb="69">
      <t>ヒ</t>
    </rPh>
    <rPh sb="69" eb="70">
      <t>トウ</t>
    </rPh>
    <rPh sb="75" eb="77">
      <t>サンシュツ</t>
    </rPh>
    <phoneticPr fontId="18"/>
  </si>
  <si>
    <t>調整後推計値</t>
    <rPh sb="0" eb="2">
      <t>チョウセイ</t>
    </rPh>
    <rPh sb="2" eb="3">
      <t>ゴ</t>
    </rPh>
    <rPh sb="3" eb="5">
      <t>スイケイ</t>
    </rPh>
    <rPh sb="5" eb="6">
      <t>チ</t>
    </rPh>
    <phoneticPr fontId="25"/>
  </si>
  <si>
    <t>日平均/日最大</t>
    <rPh sb="0" eb="1">
      <t>ニチ</t>
    </rPh>
    <rPh sb="1" eb="3">
      <t>ヘイキン</t>
    </rPh>
    <rPh sb="4" eb="5">
      <t>ニチ</t>
    </rPh>
    <rPh sb="5" eb="7">
      <t>サイダイ</t>
    </rPh>
    <phoneticPr fontId="18"/>
  </si>
  <si>
    <t>処理場類型</t>
    <rPh sb="0" eb="2">
      <t>ショリ</t>
    </rPh>
    <rPh sb="2" eb="3">
      <t>ジョウ</t>
    </rPh>
    <rPh sb="3" eb="5">
      <t>ルイケイ</t>
    </rPh>
    <phoneticPr fontId="25"/>
  </si>
  <si>
    <t>下水処理場維持管理コスト分析ツール</t>
    <rPh sb="0" eb="2">
      <t>ゲスイ</t>
    </rPh>
    <rPh sb="2" eb="4">
      <t>ショリ</t>
    </rPh>
    <rPh sb="4" eb="5">
      <t>ジョウ</t>
    </rPh>
    <rPh sb="5" eb="7">
      <t>イジ</t>
    </rPh>
    <rPh sb="7" eb="9">
      <t>カンリ</t>
    </rPh>
    <rPh sb="12" eb="14">
      <t>ブンセキ</t>
    </rPh>
    <phoneticPr fontId="18"/>
  </si>
  <si>
    <t>下水処理場維持管理コスト比較分析表</t>
    <rPh sb="0" eb="2">
      <t>ゲスイ</t>
    </rPh>
    <rPh sb="2" eb="4">
      <t>ショリ</t>
    </rPh>
    <rPh sb="4" eb="5">
      <t>ジョウ</t>
    </rPh>
    <rPh sb="5" eb="7">
      <t>イジ</t>
    </rPh>
    <rPh sb="7" eb="9">
      <t>カンリ</t>
    </rPh>
    <rPh sb="12" eb="14">
      <t>ヒカク</t>
    </rPh>
    <rPh sb="14" eb="16">
      <t>ブンセキ</t>
    </rPh>
    <rPh sb="16" eb="17">
      <t>ヒョウ</t>
    </rPh>
    <phoneticPr fontId="25"/>
  </si>
  <si>
    <t>対象区域の排除方式</t>
  </si>
  <si>
    <t>分流</t>
  </si>
  <si>
    <t>分流一部合流</t>
  </si>
  <si>
    <t>合流</t>
  </si>
  <si>
    <t>合流一部分流</t>
  </si>
  <si>
    <t>対象区域の
排除方式</t>
    <rPh sb="0" eb="2">
      <t>タイショウ</t>
    </rPh>
    <rPh sb="2" eb="4">
      <t>クイキ</t>
    </rPh>
    <rPh sb="6" eb="8">
      <t>ハイジョ</t>
    </rPh>
    <rPh sb="8" eb="10">
      <t>ホウシキ</t>
    </rPh>
    <phoneticPr fontId="18"/>
  </si>
  <si>
    <t>福岡県築上町椎田浄化センター</t>
    <phoneticPr fontId="18"/>
  </si>
  <si>
    <t>Ｃ浄化センター</t>
    <rPh sb="1" eb="3">
      <t>ジョウカ</t>
    </rPh>
    <phoneticPr fontId="18"/>
  </si>
  <si>
    <t>Ａ浄化センター</t>
    <rPh sb="1" eb="3">
      <t>ジョウカ</t>
    </rPh>
    <phoneticPr fontId="18"/>
  </si>
  <si>
    <t>○○県</t>
    <rPh sb="2" eb="3">
      <t>ケン</t>
    </rPh>
    <phoneticPr fontId="18"/>
  </si>
  <si>
    <t>△△市</t>
    <rPh sb="2" eb="3">
      <t>シ</t>
    </rPh>
    <phoneticPr fontId="18"/>
  </si>
  <si>
    <t>○○市</t>
    <rPh sb="2" eb="3">
      <t>シ</t>
    </rPh>
    <phoneticPr fontId="18"/>
  </si>
  <si>
    <t>Ｂ浄化センター</t>
    <rPh sb="1" eb="3">
      <t>ジョウカ</t>
    </rPh>
    <phoneticPr fontId="18"/>
  </si>
  <si>
    <t>Ｄ浄化センター</t>
    <rPh sb="1" eb="3">
      <t>ジョウカ</t>
    </rPh>
    <phoneticPr fontId="18"/>
  </si>
  <si>
    <t>Ｅ浄化センター</t>
    <rPh sb="1" eb="3">
      <t>ジョウカ</t>
    </rPh>
    <phoneticPr fontId="18"/>
  </si>
  <si>
    <t>Ｆ浄化センター</t>
    <rPh sb="1" eb="3">
      <t>ジョウカ</t>
    </rPh>
    <phoneticPr fontId="18"/>
  </si>
  <si>
    <t>Ｇ浄化センター</t>
    <rPh sb="1" eb="3">
      <t>ジョウカ</t>
    </rPh>
    <phoneticPr fontId="18"/>
  </si>
  <si>
    <t>Ｈ浄化センター</t>
    <rPh sb="1" eb="3">
      <t>ジョウカ</t>
    </rPh>
    <phoneticPr fontId="18"/>
  </si>
  <si>
    <t>Ｊ浄化センター</t>
    <rPh sb="1" eb="3">
      <t>ジョウカ</t>
    </rPh>
    <phoneticPr fontId="18"/>
  </si>
  <si>
    <t>Ｋ浄化センター</t>
    <rPh sb="1" eb="3">
      <t>ジョウカ</t>
    </rPh>
    <phoneticPr fontId="18"/>
  </si>
  <si>
    <t xml:space="preserve"> Ｉ 浄化センター</t>
    <rPh sb="3" eb="5">
      <t>ジョウカ</t>
    </rPh>
    <phoneticPr fontId="18"/>
  </si>
  <si>
    <t>●●県</t>
    <rPh sb="2" eb="3">
      <t>ケン</t>
    </rPh>
    <phoneticPr fontId="18"/>
  </si>
  <si>
    <t>△△県</t>
    <rPh sb="2" eb="3">
      <t>ケン</t>
    </rPh>
    <phoneticPr fontId="18"/>
  </si>
  <si>
    <t>□□県</t>
    <rPh sb="2" eb="3">
      <t>ケン</t>
    </rPh>
    <phoneticPr fontId="18"/>
  </si>
  <si>
    <t>◇◇県</t>
    <rPh sb="2" eb="3">
      <t>ケン</t>
    </rPh>
    <phoneticPr fontId="18"/>
  </si>
  <si>
    <t>☆☆県</t>
    <rPh sb="2" eb="3">
      <t>ケン</t>
    </rPh>
    <phoneticPr fontId="18"/>
  </si>
  <si>
    <t>△▽県</t>
    <rPh sb="2" eb="3">
      <t>ケン</t>
    </rPh>
    <phoneticPr fontId="18"/>
  </si>
  <si>
    <t>▲▲県</t>
    <rPh sb="2" eb="3">
      <t>ケン</t>
    </rPh>
    <phoneticPr fontId="18"/>
  </si>
  <si>
    <t>▲▼県</t>
    <rPh sb="2" eb="3">
      <t>ケン</t>
    </rPh>
    <phoneticPr fontId="18"/>
  </si>
  <si>
    <t>■■県</t>
    <rPh sb="2" eb="3">
      <t>ケン</t>
    </rPh>
    <phoneticPr fontId="18"/>
  </si>
  <si>
    <t>◆◆県</t>
    <rPh sb="2" eb="3">
      <t>ケン</t>
    </rPh>
    <phoneticPr fontId="18"/>
  </si>
  <si>
    <t>△▽市</t>
    <rPh sb="2" eb="3">
      <t>シ</t>
    </rPh>
    <phoneticPr fontId="18"/>
  </si>
  <si>
    <t>□□市</t>
    <rPh sb="2" eb="3">
      <t>シ</t>
    </rPh>
    <phoneticPr fontId="18"/>
  </si>
  <si>
    <t>◇◇市</t>
    <rPh sb="2" eb="3">
      <t>シ</t>
    </rPh>
    <phoneticPr fontId="18"/>
  </si>
  <si>
    <t>☆☆市</t>
    <rPh sb="2" eb="3">
      <t>シ</t>
    </rPh>
    <phoneticPr fontId="18"/>
  </si>
  <si>
    <t>●●市</t>
    <rPh sb="2" eb="3">
      <t>シ</t>
    </rPh>
    <phoneticPr fontId="18"/>
  </si>
  <si>
    <t>▲▲市</t>
    <rPh sb="2" eb="3">
      <t>シ</t>
    </rPh>
    <phoneticPr fontId="18"/>
  </si>
  <si>
    <t>▲▼市</t>
    <rPh sb="2" eb="3">
      <t>シ</t>
    </rPh>
    <phoneticPr fontId="18"/>
  </si>
  <si>
    <t>■■市</t>
    <rPh sb="2" eb="3">
      <t>シ</t>
    </rPh>
    <phoneticPr fontId="18"/>
  </si>
  <si>
    <t>◆◆市</t>
    <rPh sb="2" eb="3">
      <t>シ</t>
    </rPh>
    <phoneticPr fontId="18"/>
  </si>
</sst>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 #,##0_ ;_ * \-#,##0_ ;_ * &quot;-&quot;_ ;_ @_ "/>
    <numFmt numFmtId="43" formatCode="_ * #,##0.00_ ;_ * \-#,##0.00_ ;_ * &quot;-&quot;??_ ;_ @_ "/>
    <numFmt numFmtId="176" formatCode="0_ "/>
    <numFmt numFmtId="177" formatCode="#,##0.0;\-#,##0.0"/>
    <numFmt numFmtId="178" formatCode="#,##0.0;&quot;△ &quot;#,##0.0"/>
    <numFmt numFmtId="179" formatCode="_ * #,##0.0_ ;_ * \-#,##0.0_ ;_ * &quot;-&quot;?_ ;_ @_ "/>
    <numFmt numFmtId="180" formatCode="#,##0.0;[Red]\-#,##0.0"/>
    <numFmt numFmtId="181" formatCode="0.000"/>
    <numFmt numFmtId="182" formatCode="0.0"/>
  </numFmts>
  <fonts count="5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color theme="1"/>
      <name val="ＭＳ ゴシック"/>
      <family val="3"/>
      <charset val="128"/>
    </font>
    <font>
      <sz val="6"/>
      <name val="ＭＳ Ｐゴシック"/>
      <family val="3"/>
      <charset val="128"/>
    </font>
    <font>
      <sz val="10"/>
      <name val="Times New Roman"/>
      <family val="1"/>
    </font>
    <font>
      <sz val="8"/>
      <color theme="1"/>
      <name val="ＭＳ Ｐゴシック"/>
      <family val="3"/>
      <charset val="128"/>
    </font>
    <font>
      <sz val="8"/>
      <name val="ＭＳ Ｐゴシック"/>
      <family val="3"/>
      <charset val="128"/>
    </font>
    <font>
      <sz val="8"/>
      <color rgb="FFFF0000"/>
      <name val="ＭＳ Ｐゴシック"/>
      <family val="3"/>
      <charset val="128"/>
    </font>
    <font>
      <sz val="10"/>
      <name val="ＭＳ 明朝"/>
      <family val="1"/>
      <charset val="128"/>
    </font>
    <font>
      <sz val="9.75"/>
      <name val="ＭＳ ゴシック"/>
      <family val="3"/>
      <charset val="128"/>
    </font>
    <font>
      <sz val="6"/>
      <name val="ＭＳ Ｐゴシック"/>
      <family val="2"/>
      <charset val="128"/>
      <scheme val="minor"/>
    </font>
    <font>
      <sz val="8"/>
      <color rgb="FFFF0000"/>
      <name val="ＭＳ ゴシック"/>
      <family val="3"/>
      <charset val="128"/>
    </font>
    <font>
      <sz val="14"/>
      <color theme="1"/>
      <name val="ＭＳ Ｐゴシック"/>
      <family val="2"/>
      <charset val="128"/>
      <scheme val="minor"/>
    </font>
    <font>
      <vertAlign val="superscript"/>
      <sz val="11"/>
      <color theme="1"/>
      <name val="ＭＳ Ｐゴシック"/>
      <family val="3"/>
      <charset val="128"/>
      <scheme val="minor"/>
    </font>
    <font>
      <b/>
      <sz val="12"/>
      <color theme="1"/>
      <name val="ＭＳ Ｐゴシック"/>
      <family val="3"/>
      <charset val="128"/>
    </font>
    <font>
      <b/>
      <sz val="12"/>
      <name val="ＭＳ Ｐゴシック"/>
      <family val="3"/>
      <charset val="128"/>
    </font>
    <font>
      <sz val="11"/>
      <color theme="1"/>
      <name val="ＭＳ Ｐゴシック"/>
      <family val="3"/>
      <charset val="128"/>
      <scheme val="minor"/>
    </font>
    <font>
      <sz val="11"/>
      <color rgb="FF0070C0"/>
      <name val="ＭＳ Ｐゴシック"/>
      <family val="2"/>
      <charset val="128"/>
      <scheme val="minor"/>
    </font>
    <font>
      <b/>
      <sz val="11"/>
      <color rgb="FF0070C0"/>
      <name val="ＭＳ Ｐゴシック"/>
      <family val="2"/>
      <charset val="128"/>
      <scheme val="minor"/>
    </font>
    <font>
      <sz val="11"/>
      <color rgb="FF0070C0"/>
      <name val="ＭＳ Ｐゴシック"/>
      <family val="3"/>
      <charset val="128"/>
      <scheme val="minor"/>
    </font>
    <font>
      <sz val="9"/>
      <color theme="1"/>
      <name val="ＭＳ Ｐゴシック"/>
      <family val="2"/>
      <charset val="128"/>
      <scheme val="minor"/>
    </font>
    <font>
      <sz val="9"/>
      <color theme="1"/>
      <name val="ＭＳ Ｐゴシック"/>
      <family val="3"/>
      <charset val="128"/>
      <scheme val="minor"/>
    </font>
    <font>
      <sz val="11"/>
      <color rgb="FFFF0000"/>
      <name val="ＭＳ Ｐゴシック"/>
      <family val="3"/>
      <charset val="128"/>
    </font>
    <font>
      <sz val="12"/>
      <color theme="1"/>
      <name val="ＭＳ Ｐゴシック"/>
      <family val="2"/>
      <charset val="128"/>
      <scheme val="minor"/>
    </font>
    <font>
      <sz val="12"/>
      <color theme="1"/>
      <name val="ＭＳ Ｐゴシック"/>
      <family val="3"/>
      <charset val="128"/>
      <scheme val="minor"/>
    </font>
    <font>
      <sz val="11"/>
      <color theme="1"/>
      <name val="ＭＳ Ｐゴシック"/>
      <family val="3"/>
      <charset val="128"/>
    </font>
    <font>
      <sz val="20"/>
      <color theme="1"/>
      <name val="ＭＳ Ｐゴシック"/>
      <family val="2"/>
      <charset val="128"/>
      <scheme val="minor"/>
    </font>
    <font>
      <b/>
      <sz val="11"/>
      <color theme="3"/>
      <name val="ＭＳ Ｐゴシック"/>
      <family val="2"/>
      <charset val="128"/>
      <scheme val="minor"/>
    </font>
    <font>
      <sz val="14"/>
      <name val="ＭＳ 明朝"/>
      <family val="1"/>
      <charset val="128"/>
    </font>
    <font>
      <sz val="11"/>
      <color theme="1"/>
      <name val="ＭＳ ゴシック"/>
      <family val="3"/>
      <charset val="128"/>
    </font>
    <font>
      <b/>
      <sz val="9"/>
      <color indexed="81"/>
      <name val="ＭＳ Ｐゴシック"/>
      <family val="3"/>
      <charset val="128"/>
    </font>
    <font>
      <sz val="10"/>
      <color theme="1"/>
      <name val="ＭＳ Ｐゴシック"/>
      <family val="3"/>
      <charset val="128"/>
      <scheme val="minor"/>
    </font>
    <font>
      <b/>
      <sz val="10"/>
      <color rgb="FF0070C0"/>
      <name val="ＭＳ Ｐゴシック"/>
      <family val="3"/>
      <charset val="128"/>
      <scheme val="minor"/>
    </font>
    <font>
      <sz val="10"/>
      <color rgb="FF0070C0"/>
      <name val="ＭＳ Ｐゴシック"/>
      <family val="3"/>
      <charset val="128"/>
      <scheme val="minor"/>
    </font>
    <font>
      <sz val="22"/>
      <color theme="1"/>
      <name val="ＭＳ Ｐゴシック"/>
      <family val="2"/>
      <charset val="128"/>
      <scheme val="minor"/>
    </font>
  </fonts>
  <fills count="16">
    <fill>
      <patternFill patternType="none"/>
    </fill>
    <fill>
      <patternFill patternType="gray125"/>
    </fill>
    <fill>
      <patternFill patternType="solid">
        <fgColor theme="9"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CCECFF"/>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tint="-0.14999847407452621"/>
        <bgColor indexed="64"/>
      </patternFill>
    </fill>
  </fills>
  <borders count="74">
    <border>
      <left/>
      <right/>
      <top/>
      <bottom/>
      <diagonal/>
    </border>
    <border>
      <left style="hair">
        <color indexed="64"/>
      </left>
      <right style="hair">
        <color indexed="64"/>
      </right>
      <top style="hair">
        <color indexed="64"/>
      </top>
      <bottom style="hair">
        <color indexed="64"/>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diagonalUp="1">
      <left style="thin">
        <color auto="1"/>
      </left>
      <right style="thin">
        <color auto="1"/>
      </right>
      <top style="thin">
        <color auto="1"/>
      </top>
      <bottom style="thin">
        <color auto="1"/>
      </bottom>
      <diagonal style="hair">
        <color auto="1"/>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rgb="FF0070C0"/>
      </left>
      <right style="thin">
        <color rgb="FF0070C0"/>
      </right>
      <top style="thin">
        <color rgb="FF0070C0"/>
      </top>
      <bottom/>
      <diagonal/>
    </border>
    <border>
      <left style="thin">
        <color rgb="FF0070C0"/>
      </left>
      <right style="thin">
        <color rgb="FF0070C0"/>
      </right>
      <top/>
      <bottom style="thin">
        <color rgb="FF0070C0"/>
      </bottom>
      <diagonal/>
    </border>
    <border>
      <left style="thin">
        <color rgb="FF0070C0"/>
      </left>
      <right/>
      <top style="thin">
        <color rgb="FF0070C0"/>
      </top>
      <bottom/>
      <diagonal/>
    </border>
    <border>
      <left/>
      <right style="thin">
        <color rgb="FF0070C0"/>
      </right>
      <top style="thin">
        <color rgb="FF0070C0"/>
      </top>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style="thin">
        <color rgb="FF0070C0"/>
      </right>
      <top/>
      <bottom style="thin">
        <color rgb="FF0070C0"/>
      </bottom>
      <diagonal/>
    </border>
    <border diagonalUp="1">
      <left style="thin">
        <color auto="1"/>
      </left>
      <right/>
      <top style="thin">
        <color auto="1"/>
      </top>
      <bottom style="thin">
        <color auto="1"/>
      </bottom>
      <diagonal style="hair">
        <color auto="1"/>
      </diagonal>
    </border>
    <border diagonalUp="1">
      <left/>
      <right/>
      <top style="thin">
        <color auto="1"/>
      </top>
      <bottom style="thin">
        <color auto="1"/>
      </bottom>
      <diagonal style="hair">
        <color auto="1"/>
      </diagonal>
    </border>
    <border diagonalUp="1">
      <left/>
      <right style="thin">
        <color auto="1"/>
      </right>
      <top style="thin">
        <color auto="1"/>
      </top>
      <bottom style="thin">
        <color auto="1"/>
      </bottom>
      <diagonal style="hair">
        <color auto="1"/>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style="thin">
        <color auto="1"/>
      </right>
      <top/>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hair">
        <color auto="1"/>
      </left>
      <right/>
      <top style="thin">
        <color auto="1"/>
      </top>
      <bottom style="hair">
        <color auto="1"/>
      </bottom>
      <diagonal/>
    </border>
    <border>
      <left style="hair">
        <color indexed="64"/>
      </left>
      <right/>
      <top style="hair">
        <color indexed="64"/>
      </top>
      <bottom style="hair">
        <color indexed="64"/>
      </bottom>
      <diagonal/>
    </border>
    <border>
      <left style="hair">
        <color auto="1"/>
      </left>
      <right/>
      <top style="hair">
        <color auto="1"/>
      </top>
      <bottom style="thin">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hair">
        <color auto="1"/>
      </left>
      <right/>
      <top/>
      <bottom/>
      <diagonal/>
    </border>
    <border>
      <left style="hair">
        <color auto="1"/>
      </left>
      <right style="thin">
        <color auto="1"/>
      </right>
      <top style="hair">
        <color auto="1"/>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style="hair">
        <color auto="1"/>
      </left>
      <right/>
      <top/>
      <bottom style="thin">
        <color auto="1"/>
      </bottom>
      <diagonal/>
    </border>
    <border>
      <left style="thin">
        <color auto="1"/>
      </left>
      <right style="hair">
        <color auto="1"/>
      </right>
      <top style="hair">
        <color auto="1"/>
      </top>
      <bottom/>
      <diagonal/>
    </border>
    <border>
      <left style="hair">
        <color indexed="64"/>
      </left>
      <right style="hair">
        <color indexed="64"/>
      </right>
      <top style="hair">
        <color indexed="64"/>
      </top>
      <bottom/>
      <diagonal/>
    </border>
    <border>
      <left style="thin">
        <color rgb="FF0070C0"/>
      </left>
      <right style="thin">
        <color rgb="FF0070C0"/>
      </right>
      <top style="thin">
        <color rgb="FF0070C0"/>
      </top>
      <bottom style="thin">
        <color rgb="FF0070C0"/>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style="hair">
        <color auto="1"/>
      </right>
      <top/>
      <bottom/>
      <diagonal/>
    </border>
    <border>
      <left style="hair">
        <color auto="1"/>
      </left>
      <right style="hair">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s>
  <cellStyleXfs count="30">
    <xf numFmtId="0" fontId="0" fillId="0" borderId="0"/>
    <xf numFmtId="38" fontId="15" fillId="0" borderId="0" applyFont="0" applyFill="0" applyBorder="0" applyAlignment="0" applyProtection="0">
      <alignment vertical="center"/>
    </xf>
    <xf numFmtId="0" fontId="19" fillId="0" borderId="0">
      <alignment vertical="center"/>
    </xf>
    <xf numFmtId="0" fontId="23" fillId="0" borderId="0">
      <alignment vertical="center"/>
    </xf>
    <xf numFmtId="9" fontId="16" fillId="0" borderId="0" applyFont="0" applyFill="0" applyBorder="0" applyAlignment="0" applyProtection="0"/>
    <xf numFmtId="38" fontId="19" fillId="0" borderId="0" applyFont="0" applyFill="0" applyBorder="0" applyAlignment="0" applyProtection="0">
      <alignment vertical="center"/>
    </xf>
    <xf numFmtId="38" fontId="19" fillId="0" borderId="0" applyFont="0" applyFill="0" applyBorder="0" applyAlignment="0" applyProtection="0">
      <alignment vertical="center"/>
    </xf>
    <xf numFmtId="38" fontId="24" fillId="0" borderId="0" applyNumberFormat="0">
      <protection locked="0"/>
    </xf>
    <xf numFmtId="41" fontId="19" fillId="0" borderId="1">
      <alignment vertical="center" shrinkToFit="1"/>
    </xf>
    <xf numFmtId="179" fontId="19" fillId="0" borderId="1">
      <alignment vertical="center" shrinkToFit="1"/>
    </xf>
    <xf numFmtId="43" fontId="19" fillId="0" borderId="1">
      <alignment vertical="center" shrinkToFit="1"/>
    </xf>
    <xf numFmtId="0" fontId="19" fillId="0" borderId="0">
      <alignment vertical="center"/>
    </xf>
    <xf numFmtId="0" fontId="15" fillId="0" borderId="0">
      <alignment vertical="center"/>
    </xf>
    <xf numFmtId="0" fontId="16" fillId="0" borderId="0"/>
    <xf numFmtId="0" fontId="14" fillId="0" borderId="0">
      <alignment vertical="center"/>
    </xf>
    <xf numFmtId="38" fontId="14" fillId="0" borderId="0" applyFont="0" applyFill="0" applyBorder="0" applyAlignment="0" applyProtection="0">
      <alignment vertical="center"/>
    </xf>
    <xf numFmtId="9" fontId="14" fillId="0" borderId="0" applyFont="0" applyFill="0" applyBorder="0" applyAlignment="0" applyProtection="0">
      <alignment vertical="center"/>
    </xf>
    <xf numFmtId="0" fontId="10" fillId="0" borderId="0">
      <alignment vertical="center"/>
    </xf>
    <xf numFmtId="38" fontId="7" fillId="0" borderId="0" applyFont="0" applyFill="0" applyBorder="0" applyAlignment="0" applyProtection="0">
      <alignment vertical="center"/>
    </xf>
    <xf numFmtId="38" fontId="16" fillId="0" borderId="0" applyFont="0" applyFill="0" applyBorder="0" applyAlignment="0" applyProtection="0">
      <alignment vertical="center"/>
    </xf>
    <xf numFmtId="38" fontId="16" fillId="0" borderId="0" applyFont="0" applyFill="0" applyBorder="0" applyAlignment="0" applyProtection="0"/>
    <xf numFmtId="38" fontId="16" fillId="0" borderId="0" applyFont="0" applyFill="0" applyBorder="0" applyAlignment="0" applyProtection="0"/>
    <xf numFmtId="0" fontId="16" fillId="0" borderId="0"/>
    <xf numFmtId="0" fontId="31" fillId="0" borderId="0">
      <alignment vertical="center"/>
    </xf>
    <xf numFmtId="0" fontId="16" fillId="0" borderId="0"/>
    <xf numFmtId="0" fontId="24" fillId="0" borderId="0">
      <protection locked="0"/>
    </xf>
    <xf numFmtId="0" fontId="43" fillId="0" borderId="0"/>
    <xf numFmtId="0" fontId="4" fillId="0" borderId="0">
      <alignment vertical="center"/>
    </xf>
    <xf numFmtId="0" fontId="4" fillId="0" borderId="0">
      <alignment vertical="center"/>
    </xf>
    <xf numFmtId="38" fontId="4" fillId="0" borderId="0" applyFont="0" applyFill="0" applyBorder="0" applyAlignment="0" applyProtection="0">
      <alignment vertical="center"/>
    </xf>
  </cellStyleXfs>
  <cellXfs count="832">
    <xf numFmtId="0" fontId="0" fillId="0" borderId="0" xfId="0"/>
    <xf numFmtId="0" fontId="14" fillId="0" borderId="0" xfId="14">
      <alignment vertical="center"/>
    </xf>
    <xf numFmtId="0" fontId="14" fillId="8" borderId="0" xfId="14" applyFill="1" applyBorder="1">
      <alignment vertical="center"/>
    </xf>
    <xf numFmtId="0" fontId="14" fillId="8" borderId="2" xfId="14" applyFill="1" applyBorder="1">
      <alignment vertical="center"/>
    </xf>
    <xf numFmtId="0" fontId="14" fillId="8" borderId="3" xfId="14" applyFill="1" applyBorder="1">
      <alignment vertical="center"/>
    </xf>
    <xf numFmtId="0" fontId="14" fillId="8" borderId="4" xfId="14" applyFill="1" applyBorder="1">
      <alignment vertical="center"/>
    </xf>
    <xf numFmtId="0" fontId="14" fillId="8" borderId="5" xfId="14" applyFill="1" applyBorder="1">
      <alignment vertical="center"/>
    </xf>
    <xf numFmtId="0" fontId="14" fillId="8" borderId="7" xfId="14" applyFill="1" applyBorder="1">
      <alignment vertical="center"/>
    </xf>
    <xf numFmtId="0" fontId="14" fillId="8" borderId="9" xfId="14" applyFill="1" applyBorder="1">
      <alignment vertical="center"/>
    </xf>
    <xf numFmtId="0" fontId="14" fillId="8" borderId="10" xfId="14" applyFill="1" applyBorder="1">
      <alignment vertical="center"/>
    </xf>
    <xf numFmtId="0" fontId="14" fillId="8" borderId="11" xfId="14" applyFill="1" applyBorder="1">
      <alignment vertical="center"/>
    </xf>
    <xf numFmtId="0" fontId="14" fillId="8" borderId="13" xfId="14" applyFill="1" applyBorder="1">
      <alignment vertical="center"/>
    </xf>
    <xf numFmtId="0" fontId="14" fillId="8" borderId="15" xfId="14" applyFill="1" applyBorder="1">
      <alignment vertical="center"/>
    </xf>
    <xf numFmtId="0" fontId="14" fillId="8" borderId="16" xfId="14" applyFill="1" applyBorder="1">
      <alignment vertical="center"/>
    </xf>
    <xf numFmtId="38" fontId="14" fillId="8" borderId="15" xfId="1" applyFont="1" applyFill="1" applyBorder="1">
      <alignment vertical="center"/>
    </xf>
    <xf numFmtId="38" fontId="14" fillId="8" borderId="14" xfId="1" applyFont="1" applyFill="1" applyBorder="1">
      <alignment vertical="center"/>
    </xf>
    <xf numFmtId="0" fontId="13" fillId="8" borderId="16" xfId="14" applyFont="1" applyFill="1" applyBorder="1">
      <alignment vertical="center"/>
    </xf>
    <xf numFmtId="0" fontId="12" fillId="8" borderId="15" xfId="14" applyFont="1" applyFill="1" applyBorder="1">
      <alignment vertical="center"/>
    </xf>
    <xf numFmtId="0" fontId="14" fillId="2" borderId="16" xfId="14" applyFill="1" applyBorder="1">
      <alignment vertical="center"/>
    </xf>
    <xf numFmtId="0" fontId="14" fillId="2" borderId="15" xfId="14" applyFill="1" applyBorder="1" applyAlignment="1">
      <alignment horizontal="right" vertical="center"/>
    </xf>
    <xf numFmtId="0" fontId="14" fillId="2" borderId="13" xfId="14" applyFill="1" applyBorder="1">
      <alignment vertical="center"/>
    </xf>
    <xf numFmtId="0" fontId="0" fillId="8" borderId="0" xfId="0" applyFill="1"/>
    <xf numFmtId="0" fontId="29" fillId="8" borderId="0" xfId="0" applyFont="1" applyFill="1"/>
    <xf numFmtId="0" fontId="30" fillId="8" borderId="0" xfId="0" applyFont="1" applyFill="1"/>
    <xf numFmtId="0" fontId="11" fillId="8" borderId="13" xfId="14" applyFont="1" applyFill="1" applyBorder="1">
      <alignment vertical="center"/>
    </xf>
    <xf numFmtId="0" fontId="14" fillId="8" borderId="15" xfId="14" applyFill="1" applyBorder="1" applyAlignment="1">
      <alignment horizontal="right" vertical="center"/>
    </xf>
    <xf numFmtId="0" fontId="11" fillId="8" borderId="16" xfId="14" applyFont="1" applyFill="1" applyBorder="1">
      <alignment vertical="center"/>
    </xf>
    <xf numFmtId="0" fontId="14" fillId="0" borderId="0" xfId="14" applyFill="1">
      <alignment vertical="center"/>
    </xf>
    <xf numFmtId="0" fontId="32" fillId="0" borderId="0" xfId="14" applyFont="1" applyFill="1">
      <alignment vertical="center"/>
    </xf>
    <xf numFmtId="0" fontId="14" fillId="0" borderId="0" xfId="14" applyFill="1" applyBorder="1">
      <alignment vertical="center"/>
    </xf>
    <xf numFmtId="0" fontId="34" fillId="0" borderId="0" xfId="14" applyFont="1" applyFill="1">
      <alignment vertical="center"/>
    </xf>
    <xf numFmtId="0" fontId="33" fillId="0" borderId="0" xfId="14" applyFont="1" applyFill="1">
      <alignment vertical="center"/>
    </xf>
    <xf numFmtId="38" fontId="34" fillId="0" borderId="18" xfId="14" applyNumberFormat="1" applyFont="1" applyFill="1" applyBorder="1">
      <alignment vertical="center"/>
    </xf>
    <xf numFmtId="0" fontId="32" fillId="0" borderId="19" xfId="14" applyFont="1" applyFill="1" applyBorder="1">
      <alignment vertical="center"/>
    </xf>
    <xf numFmtId="0" fontId="32" fillId="0" borderId="20" xfId="14" applyFont="1" applyFill="1" applyBorder="1">
      <alignment vertical="center"/>
    </xf>
    <xf numFmtId="0" fontId="32" fillId="0" borderId="21" xfId="14" applyFont="1" applyFill="1" applyBorder="1">
      <alignment vertical="center"/>
    </xf>
    <xf numFmtId="0" fontId="32" fillId="0" borderId="22" xfId="14" applyFont="1" applyFill="1" applyBorder="1">
      <alignment vertical="center"/>
    </xf>
    <xf numFmtId="0" fontId="32" fillId="0" borderId="23" xfId="14" applyFont="1" applyFill="1" applyBorder="1">
      <alignment vertical="center"/>
    </xf>
    <xf numFmtId="0" fontId="34" fillId="0" borderId="24" xfId="14" applyFont="1" applyFill="1" applyBorder="1">
      <alignment vertical="center"/>
    </xf>
    <xf numFmtId="0" fontId="32" fillId="0" borderId="25" xfId="14" applyFont="1" applyFill="1" applyBorder="1">
      <alignment vertical="center"/>
    </xf>
    <xf numFmtId="0" fontId="32" fillId="0" borderId="26" xfId="14" applyFont="1" applyFill="1" applyBorder="1">
      <alignment vertical="center"/>
    </xf>
    <xf numFmtId="0" fontId="32" fillId="0" borderId="27" xfId="14" applyFont="1" applyFill="1" applyBorder="1">
      <alignment vertical="center"/>
    </xf>
    <xf numFmtId="0" fontId="32" fillId="0" borderId="28" xfId="14" applyFont="1" applyFill="1" applyBorder="1">
      <alignment vertical="center"/>
    </xf>
    <xf numFmtId="0" fontId="32" fillId="0" borderId="0" xfId="14" applyFont="1" applyFill="1" applyBorder="1">
      <alignment vertical="center"/>
    </xf>
    <xf numFmtId="40" fontId="34" fillId="0" borderId="23" xfId="1" applyNumberFormat="1" applyFont="1" applyFill="1" applyBorder="1" applyAlignment="1">
      <alignment horizontal="center" vertical="center"/>
    </xf>
    <xf numFmtId="0" fontId="32" fillId="0" borderId="24" xfId="14" applyFont="1" applyFill="1" applyBorder="1" applyAlignment="1">
      <alignment horizontal="center" vertical="center"/>
    </xf>
    <xf numFmtId="40" fontId="34" fillId="0" borderId="25" xfId="1" applyNumberFormat="1" applyFont="1" applyFill="1" applyBorder="1" applyAlignment="1">
      <alignment horizontal="center" vertical="center"/>
    </xf>
    <xf numFmtId="0" fontId="32" fillId="0" borderId="26" xfId="14" applyFont="1" applyFill="1" applyBorder="1" applyAlignment="1">
      <alignment horizontal="center" vertical="center"/>
    </xf>
    <xf numFmtId="40" fontId="34" fillId="0" borderId="27" xfId="1" applyNumberFormat="1" applyFont="1" applyFill="1" applyBorder="1" applyAlignment="1">
      <alignment horizontal="center" vertical="center"/>
    </xf>
    <xf numFmtId="0" fontId="32" fillId="0" borderId="28" xfId="14" applyFont="1" applyFill="1" applyBorder="1" applyAlignment="1">
      <alignment horizontal="center" vertical="center"/>
    </xf>
    <xf numFmtId="0" fontId="34" fillId="0" borderId="0" xfId="14" applyFont="1" applyFill="1" applyBorder="1">
      <alignment vertical="center"/>
    </xf>
    <xf numFmtId="0" fontId="34" fillId="0" borderId="0" xfId="14" applyFont="1" applyFill="1" applyBorder="1" applyAlignment="1">
      <alignment vertical="center" wrapText="1"/>
    </xf>
    <xf numFmtId="0" fontId="34" fillId="0" borderId="23" xfId="14" applyFont="1" applyFill="1" applyBorder="1">
      <alignment vertical="center"/>
    </xf>
    <xf numFmtId="38" fontId="32" fillId="0" borderId="24" xfId="14" applyNumberFormat="1" applyFont="1" applyFill="1" applyBorder="1">
      <alignment vertical="center"/>
    </xf>
    <xf numFmtId="0" fontId="34" fillId="0" borderId="27" xfId="14" applyFont="1" applyFill="1" applyBorder="1">
      <alignment vertical="center"/>
    </xf>
    <xf numFmtId="38" fontId="32" fillId="0" borderId="28" xfId="14" applyNumberFormat="1" applyFont="1" applyFill="1" applyBorder="1">
      <alignment vertical="center"/>
    </xf>
    <xf numFmtId="0" fontId="10" fillId="0" borderId="0" xfId="17">
      <alignment vertical="center"/>
    </xf>
    <xf numFmtId="0" fontId="35" fillId="0" borderId="0" xfId="17" applyFont="1">
      <alignment vertical="center"/>
    </xf>
    <xf numFmtId="0" fontId="35" fillId="12" borderId="0" xfId="17" applyFont="1" applyFill="1">
      <alignment vertical="center"/>
    </xf>
    <xf numFmtId="0" fontId="35" fillId="11" borderId="0" xfId="17" applyFont="1" applyFill="1">
      <alignment vertical="center"/>
    </xf>
    <xf numFmtId="0" fontId="36" fillId="0" borderId="0" xfId="17" applyFont="1">
      <alignment vertical="center"/>
    </xf>
    <xf numFmtId="0" fontId="36" fillId="2" borderId="0" xfId="17" applyFont="1" applyFill="1">
      <alignment vertical="center"/>
    </xf>
    <xf numFmtId="0" fontId="36" fillId="4" borderId="0" xfId="17" applyFont="1" applyFill="1">
      <alignment vertical="center"/>
    </xf>
    <xf numFmtId="0" fontId="35" fillId="6" borderId="0" xfId="17" applyFont="1" applyFill="1">
      <alignment vertical="center"/>
    </xf>
    <xf numFmtId="0" fontId="35" fillId="4" borderId="0" xfId="17" applyFont="1" applyFill="1">
      <alignment vertical="center"/>
    </xf>
    <xf numFmtId="0" fontId="35" fillId="2" borderId="0" xfId="17" applyFont="1" applyFill="1">
      <alignment vertical="center"/>
    </xf>
    <xf numFmtId="0" fontId="35" fillId="7" borderId="0" xfId="17" applyFont="1" applyFill="1">
      <alignment vertical="center"/>
    </xf>
    <xf numFmtId="0" fontId="35" fillId="13" borderId="0" xfId="17" applyFont="1" applyFill="1">
      <alignment vertical="center"/>
    </xf>
    <xf numFmtId="0" fontId="35" fillId="0" borderId="0" xfId="17" applyFont="1" applyFill="1">
      <alignment vertical="center"/>
    </xf>
    <xf numFmtId="0" fontId="36" fillId="0" borderId="0" xfId="17" applyFont="1" applyFill="1">
      <alignment vertical="center"/>
    </xf>
    <xf numFmtId="0" fontId="36" fillId="11" borderId="0" xfId="17" applyFont="1" applyFill="1">
      <alignment vertical="center"/>
    </xf>
    <xf numFmtId="0" fontId="32" fillId="0" borderId="0" xfId="14" applyFont="1" applyFill="1" applyAlignment="1">
      <alignment vertical="center"/>
    </xf>
    <xf numFmtId="0" fontId="14" fillId="0" borderId="0" xfId="14" applyFill="1" applyAlignment="1">
      <alignment vertical="center"/>
    </xf>
    <xf numFmtId="0" fontId="34" fillId="0" borderId="0" xfId="14" applyFont="1" applyFill="1" applyAlignment="1">
      <alignment vertical="center"/>
    </xf>
    <xf numFmtId="0" fontId="34" fillId="0" borderId="0" xfId="14" applyFont="1" applyFill="1" applyBorder="1" applyAlignment="1">
      <alignment vertical="center"/>
    </xf>
    <xf numFmtId="0" fontId="32" fillId="12" borderId="0" xfId="17" applyFont="1" applyFill="1" applyAlignment="1">
      <alignment vertical="center"/>
    </xf>
    <xf numFmtId="0" fontId="34" fillId="0" borderId="0" xfId="17" applyFont="1" applyAlignment="1">
      <alignment vertical="center"/>
    </xf>
    <xf numFmtId="0" fontId="10" fillId="0" borderId="0" xfId="17" applyFill="1">
      <alignment vertical="center"/>
    </xf>
    <xf numFmtId="0" fontId="8" fillId="8" borderId="16" xfId="14" applyFont="1" applyFill="1" applyBorder="1">
      <alignment vertical="center"/>
    </xf>
    <xf numFmtId="0" fontId="8" fillId="8" borderId="0" xfId="14" applyFont="1" applyFill="1" applyBorder="1">
      <alignment vertical="center"/>
    </xf>
    <xf numFmtId="0" fontId="14" fillId="8" borderId="0" xfId="14" applyFill="1" applyBorder="1" applyAlignment="1">
      <alignment horizontal="center" vertical="center"/>
    </xf>
    <xf numFmtId="0" fontId="34" fillId="0" borderId="0" xfId="14" applyFont="1" applyBorder="1">
      <alignment vertical="center"/>
    </xf>
    <xf numFmtId="0" fontId="37" fillId="8" borderId="0" xfId="0" applyFont="1" applyFill="1" applyAlignment="1">
      <alignment horizontal="left" wrapText="1"/>
    </xf>
    <xf numFmtId="0" fontId="40" fillId="8" borderId="0" xfId="0" applyFont="1" applyFill="1"/>
    <xf numFmtId="176" fontId="17" fillId="0" borderId="32" xfId="3" applyNumberFormat="1" applyFont="1" applyFill="1" applyBorder="1" applyAlignment="1">
      <alignment vertical="center"/>
    </xf>
    <xf numFmtId="0" fontId="17" fillId="0" borderId="33" xfId="3" applyFont="1" applyFill="1" applyBorder="1" applyAlignment="1">
      <alignment vertical="center" wrapText="1"/>
    </xf>
    <xf numFmtId="0" fontId="17" fillId="13" borderId="12" xfId="3" applyFont="1" applyFill="1" applyBorder="1" applyAlignment="1">
      <alignment horizontal="center" vertical="center" wrapText="1"/>
    </xf>
    <xf numFmtId="0" fontId="17" fillId="7" borderId="12" xfId="3" applyFont="1" applyFill="1" applyBorder="1" applyAlignment="1">
      <alignment horizontal="center" vertical="center"/>
    </xf>
    <xf numFmtId="0" fontId="0" fillId="0" borderId="0" xfId="0" applyFill="1" applyAlignment="1">
      <alignment vertical="center"/>
    </xf>
    <xf numFmtId="176" fontId="17" fillId="0" borderId="35"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13" borderId="36" xfId="0" applyFont="1" applyFill="1" applyBorder="1" applyAlignment="1">
      <alignment horizontal="center" vertical="center" wrapText="1"/>
    </xf>
    <xf numFmtId="0" fontId="17" fillId="7" borderId="35" xfId="0" applyFont="1" applyFill="1" applyBorder="1" applyAlignment="1">
      <alignment horizontal="center" vertical="center" wrapText="1"/>
    </xf>
    <xf numFmtId="0" fontId="17" fillId="7" borderId="1" xfId="0" applyFont="1" applyFill="1" applyBorder="1" applyAlignment="1">
      <alignment horizontal="center" vertical="center" wrapText="1"/>
    </xf>
    <xf numFmtId="0" fontId="17" fillId="7" borderId="36" xfId="0" applyFont="1" applyFill="1" applyBorder="1" applyAlignment="1">
      <alignment horizontal="center" vertical="center" wrapText="1"/>
    </xf>
    <xf numFmtId="0" fontId="17" fillId="13" borderId="8" xfId="0" applyFont="1" applyFill="1" applyBorder="1" applyAlignment="1">
      <alignment horizontal="center" vertical="center" wrapText="1"/>
    </xf>
    <xf numFmtId="0" fontId="17" fillId="7" borderId="8" xfId="0" applyFont="1" applyFill="1" applyBorder="1" applyAlignment="1">
      <alignment horizontal="center" vertical="center" wrapText="1"/>
    </xf>
    <xf numFmtId="180" fontId="17" fillId="7" borderId="35" xfId="18" applyNumberFormat="1" applyFont="1" applyFill="1" applyBorder="1" applyAlignment="1" applyProtection="1">
      <alignment horizontal="center" vertical="center" wrapText="1"/>
    </xf>
    <xf numFmtId="180" fontId="17" fillId="7" borderId="1" xfId="2" applyNumberFormat="1" applyFont="1" applyFill="1" applyBorder="1" applyAlignment="1" applyProtection="1">
      <alignment horizontal="center" vertical="center" wrapText="1"/>
    </xf>
    <xf numFmtId="40" fontId="17" fillId="7" borderId="36" xfId="2" applyNumberFormat="1" applyFont="1" applyFill="1" applyBorder="1" applyAlignment="1" applyProtection="1">
      <alignment horizontal="center" vertical="center" wrapText="1"/>
    </xf>
    <xf numFmtId="40" fontId="17" fillId="13" borderId="35" xfId="2" applyNumberFormat="1" applyFont="1" applyFill="1" applyBorder="1" applyAlignment="1" applyProtection="1">
      <alignment horizontal="center" vertical="center" wrapText="1"/>
    </xf>
    <xf numFmtId="40" fontId="17" fillId="13" borderId="1" xfId="2" applyNumberFormat="1" applyFont="1" applyFill="1" applyBorder="1" applyAlignment="1" applyProtection="1">
      <alignment horizontal="center" vertical="center" wrapText="1"/>
    </xf>
    <xf numFmtId="0" fontId="20" fillId="13" borderId="35" xfId="0" applyFont="1" applyFill="1" applyBorder="1" applyAlignment="1">
      <alignment vertical="center" wrapText="1"/>
    </xf>
    <xf numFmtId="0" fontId="20" fillId="13" borderId="1" xfId="0" applyFont="1" applyFill="1" applyBorder="1" applyAlignment="1">
      <alignment vertical="center" wrapText="1"/>
    </xf>
    <xf numFmtId="0" fontId="21" fillId="7" borderId="35" xfId="0" applyFont="1" applyFill="1" applyBorder="1" applyAlignment="1">
      <alignment horizontal="center" vertical="center" wrapText="1"/>
    </xf>
    <xf numFmtId="0" fontId="21" fillId="7" borderId="1" xfId="0" applyFont="1" applyFill="1" applyBorder="1" applyAlignment="1">
      <alignment horizontal="center" vertical="center" wrapText="1"/>
    </xf>
    <xf numFmtId="0" fontId="21" fillId="7" borderId="36" xfId="0" applyFont="1" applyFill="1" applyBorder="1" applyAlignment="1">
      <alignment horizontal="center" vertical="center" wrapText="1"/>
    </xf>
    <xf numFmtId="176" fontId="17" fillId="0" borderId="37" xfId="0" applyNumberFormat="1" applyFont="1" applyFill="1" applyBorder="1" applyAlignment="1" applyProtection="1">
      <alignment horizontal="center" vertical="center"/>
    </xf>
    <xf numFmtId="0" fontId="17" fillId="0" borderId="38" xfId="0" applyFont="1" applyFill="1" applyBorder="1" applyAlignment="1" applyProtection="1">
      <alignment horizontal="center" vertical="center"/>
    </xf>
    <xf numFmtId="177" fontId="17" fillId="7" borderId="37" xfId="0" applyNumberFormat="1" applyFont="1" applyFill="1" applyBorder="1" applyAlignment="1" applyProtection="1">
      <alignment horizontal="center" vertical="center"/>
    </xf>
    <xf numFmtId="177" fontId="17" fillId="7" borderId="39" xfId="0" applyNumberFormat="1" applyFont="1" applyFill="1" applyBorder="1" applyAlignment="1" applyProtection="1">
      <alignment horizontal="center" vertical="center"/>
    </xf>
    <xf numFmtId="0" fontId="17" fillId="13" borderId="6" xfId="0" applyFont="1" applyFill="1" applyBorder="1" applyAlignment="1" applyProtection="1">
      <alignment horizontal="center" vertical="center"/>
    </xf>
    <xf numFmtId="0" fontId="17" fillId="7" borderId="6" xfId="0" applyFont="1" applyFill="1" applyBorder="1" applyAlignment="1" applyProtection="1">
      <alignment horizontal="center" vertical="center"/>
    </xf>
    <xf numFmtId="0" fontId="21" fillId="7" borderId="37" xfId="0" applyFont="1" applyFill="1" applyBorder="1" applyAlignment="1">
      <alignment horizontal="center" vertical="center"/>
    </xf>
    <xf numFmtId="0" fontId="21" fillId="7" borderId="38" xfId="0" applyFont="1" applyFill="1" applyBorder="1" applyAlignment="1">
      <alignment horizontal="center" vertical="center"/>
    </xf>
    <xf numFmtId="0" fontId="21" fillId="7" borderId="39" xfId="0" applyFont="1" applyFill="1" applyBorder="1" applyAlignment="1">
      <alignment horizontal="center" vertical="center"/>
    </xf>
    <xf numFmtId="0" fontId="0" fillId="0" borderId="0" xfId="0" applyAlignment="1">
      <alignment vertical="center"/>
    </xf>
    <xf numFmtId="176" fontId="17" fillId="0" borderId="0" xfId="0" applyNumberFormat="1" applyFont="1" applyFill="1" applyAlignment="1" applyProtection="1">
      <alignment vertical="center"/>
      <protection locked="0"/>
    </xf>
    <xf numFmtId="49" fontId="17" fillId="0" borderId="0" xfId="0" applyNumberFormat="1" applyFont="1" applyFill="1" applyAlignment="1" applyProtection="1">
      <alignment vertical="center"/>
      <protection locked="0"/>
    </xf>
    <xf numFmtId="0" fontId="17" fillId="7" borderId="0" xfId="0" applyNumberFormat="1" applyFont="1" applyFill="1" applyAlignment="1" applyProtection="1">
      <alignment vertical="center"/>
      <protection locked="0"/>
    </xf>
    <xf numFmtId="0" fontId="17" fillId="13" borderId="0" xfId="0" applyNumberFormat="1" applyFont="1" applyFill="1" applyAlignment="1" applyProtection="1">
      <alignment vertical="center"/>
      <protection locked="0"/>
    </xf>
    <xf numFmtId="1" fontId="17" fillId="7" borderId="0" xfId="0" applyNumberFormat="1" applyFont="1" applyFill="1" applyAlignment="1" applyProtection="1">
      <alignment vertical="center"/>
      <protection locked="0"/>
    </xf>
    <xf numFmtId="38" fontId="21" fillId="7" borderId="0" xfId="18" applyFont="1" applyFill="1" applyAlignment="1">
      <alignment horizontal="center" vertical="center"/>
    </xf>
    <xf numFmtId="38" fontId="20" fillId="13" borderId="0" xfId="18" applyFont="1" applyFill="1" applyAlignment="1">
      <alignment vertical="center"/>
    </xf>
    <xf numFmtId="0" fontId="40" fillId="0" borderId="0" xfId="0" applyFont="1" applyFill="1" applyAlignment="1">
      <alignment vertical="center"/>
    </xf>
    <xf numFmtId="176" fontId="17" fillId="0" borderId="0" xfId="3" applyNumberFormat="1" applyFont="1" applyFill="1" applyAlignment="1">
      <alignment vertical="center"/>
    </xf>
    <xf numFmtId="0" fontId="17" fillId="0" borderId="0" xfId="3" applyFont="1" applyFill="1" applyAlignment="1">
      <alignment vertical="center"/>
    </xf>
    <xf numFmtId="0" fontId="40" fillId="7" borderId="0" xfId="0" applyFont="1" applyFill="1" applyAlignment="1">
      <alignment vertical="center"/>
    </xf>
    <xf numFmtId="0" fontId="17" fillId="13" borderId="0" xfId="3" applyFont="1" applyFill="1" applyAlignment="1">
      <alignment vertical="center"/>
    </xf>
    <xf numFmtId="0" fontId="17" fillId="7" borderId="0" xfId="3" applyFont="1" applyFill="1" applyAlignment="1">
      <alignment horizontal="left" vertical="center"/>
    </xf>
    <xf numFmtId="0" fontId="21" fillId="7" borderId="0" xfId="0" applyFont="1" applyFill="1" applyAlignment="1">
      <alignment horizontal="center" vertical="center"/>
    </xf>
    <xf numFmtId="0" fontId="40" fillId="13" borderId="0" xfId="0" applyFont="1" applyFill="1" applyAlignment="1">
      <alignment vertical="center"/>
    </xf>
    <xf numFmtId="0" fontId="17" fillId="0" borderId="0" xfId="3" applyFont="1" applyFill="1" applyAlignment="1">
      <alignment vertical="center" wrapText="1"/>
    </xf>
    <xf numFmtId="0" fontId="17" fillId="13" borderId="0" xfId="3" applyFont="1" applyFill="1" applyAlignment="1">
      <alignment vertical="center" wrapText="1"/>
    </xf>
    <xf numFmtId="0" fontId="20" fillId="13" borderId="33" xfId="0" applyFont="1" applyFill="1" applyBorder="1" applyAlignment="1">
      <alignment horizontal="center" vertical="center" wrapText="1"/>
    </xf>
    <xf numFmtId="0" fontId="17" fillId="13" borderId="34" xfId="0" applyFont="1" applyFill="1" applyBorder="1" applyAlignment="1">
      <alignment horizontal="center" vertical="center"/>
    </xf>
    <xf numFmtId="0" fontId="17" fillId="13" borderId="35" xfId="0" applyFont="1" applyFill="1" applyBorder="1" applyAlignment="1">
      <alignment horizontal="center" vertical="center" wrapText="1"/>
    </xf>
    <xf numFmtId="0" fontId="17" fillId="13" borderId="1" xfId="0" applyFont="1" applyFill="1" applyBorder="1" applyAlignment="1">
      <alignment horizontal="center" vertical="center" wrapText="1"/>
    </xf>
    <xf numFmtId="177" fontId="17" fillId="13" borderId="37" xfId="0" applyNumberFormat="1" applyFont="1" applyFill="1" applyBorder="1" applyAlignment="1" applyProtection="1">
      <alignment horizontal="center" vertical="center"/>
    </xf>
    <xf numFmtId="177" fontId="17" fillId="13" borderId="38" xfId="0" applyNumberFormat="1" applyFont="1" applyFill="1" applyBorder="1" applyAlignment="1" applyProtection="1">
      <alignment horizontal="center" vertical="center"/>
    </xf>
    <xf numFmtId="177" fontId="17" fillId="13" borderId="39" xfId="0" applyNumberFormat="1" applyFont="1" applyFill="1" applyBorder="1" applyAlignment="1" applyProtection="1">
      <alignment horizontal="center" vertical="center"/>
    </xf>
    <xf numFmtId="181" fontId="17" fillId="13" borderId="0" xfId="0" applyNumberFormat="1" applyFont="1" applyFill="1" applyAlignment="1" applyProtection="1">
      <alignment vertical="center"/>
      <protection locked="0"/>
    </xf>
    <xf numFmtId="0" fontId="17" fillId="0" borderId="43" xfId="3" applyFont="1" applyFill="1" applyBorder="1" applyAlignment="1">
      <alignment vertical="center" wrapText="1"/>
    </xf>
    <xf numFmtId="178" fontId="17" fillId="7" borderId="32" xfId="3" applyNumberFormat="1" applyFont="1" applyFill="1" applyBorder="1" applyAlignment="1">
      <alignment vertical="center"/>
    </xf>
    <xf numFmtId="178" fontId="17" fillId="7" borderId="34" xfId="3" applyNumberFormat="1" applyFont="1" applyFill="1" applyBorder="1" applyAlignment="1">
      <alignment vertical="center"/>
    </xf>
    <xf numFmtId="0" fontId="17" fillId="13" borderId="12" xfId="0" applyFont="1" applyFill="1" applyBorder="1" applyAlignment="1">
      <alignment horizontal="center" vertical="center" wrapText="1"/>
    </xf>
    <xf numFmtId="0" fontId="17" fillId="0" borderId="44" xfId="0" applyFont="1" applyFill="1" applyBorder="1" applyAlignment="1">
      <alignment horizontal="center" vertical="center" wrapText="1"/>
    </xf>
    <xf numFmtId="180" fontId="17" fillId="13" borderId="1" xfId="19" quotePrefix="1" applyNumberFormat="1" applyFont="1" applyFill="1" applyBorder="1" applyAlignment="1" applyProtection="1">
      <alignment horizontal="center" vertical="center" wrapText="1"/>
    </xf>
    <xf numFmtId="180" fontId="17" fillId="13" borderId="36" xfId="19" quotePrefix="1" applyNumberFormat="1" applyFont="1" applyFill="1" applyBorder="1" applyAlignment="1" applyProtection="1">
      <alignment horizontal="center" vertical="center" wrapText="1"/>
    </xf>
    <xf numFmtId="180" fontId="17" fillId="7" borderId="35" xfId="19" quotePrefix="1" applyNumberFormat="1" applyFont="1" applyFill="1" applyBorder="1" applyAlignment="1" applyProtection="1">
      <alignment horizontal="center" vertical="center" wrapText="1"/>
    </xf>
    <xf numFmtId="180" fontId="17" fillId="7" borderId="1" xfId="19" quotePrefix="1" applyNumberFormat="1" applyFont="1" applyFill="1" applyBorder="1" applyAlignment="1" applyProtection="1">
      <alignment horizontal="center" vertical="center" wrapText="1"/>
    </xf>
    <xf numFmtId="180" fontId="17" fillId="7" borderId="36" xfId="19" quotePrefix="1" applyNumberFormat="1" applyFont="1" applyFill="1" applyBorder="1" applyAlignment="1" applyProtection="1">
      <alignment horizontal="center" vertical="center" wrapText="1"/>
    </xf>
    <xf numFmtId="3" fontId="17" fillId="7" borderId="35" xfId="0" applyNumberFormat="1" applyFont="1" applyFill="1" applyBorder="1" applyAlignment="1">
      <alignment horizontal="center" vertical="center" wrapText="1"/>
    </xf>
    <xf numFmtId="3" fontId="17" fillId="7" borderId="1" xfId="0" applyNumberFormat="1" applyFont="1" applyFill="1" applyBorder="1" applyAlignment="1">
      <alignment horizontal="center" vertical="center" wrapText="1"/>
    </xf>
    <xf numFmtId="0" fontId="17" fillId="0" borderId="45" xfId="0" applyFont="1" applyFill="1" applyBorder="1" applyAlignment="1" applyProtection="1">
      <alignment horizontal="center" vertical="center"/>
    </xf>
    <xf numFmtId="177" fontId="17" fillId="13" borderId="6" xfId="0" applyNumberFormat="1" applyFont="1" applyFill="1" applyBorder="1" applyAlignment="1" applyProtection="1">
      <alignment horizontal="center" vertical="center"/>
    </xf>
    <xf numFmtId="180" fontId="17" fillId="7" borderId="37" xfId="18" applyNumberFormat="1" applyFont="1" applyFill="1" applyBorder="1" applyAlignment="1" applyProtection="1">
      <alignment horizontal="center" vertical="center" wrapText="1"/>
    </xf>
    <xf numFmtId="180" fontId="17" fillId="7" borderId="38" xfId="2" applyNumberFormat="1" applyFont="1" applyFill="1" applyBorder="1" applyAlignment="1" applyProtection="1">
      <alignment horizontal="center" vertical="center" wrapText="1"/>
    </xf>
    <xf numFmtId="40" fontId="17" fillId="7" borderId="39" xfId="2" applyNumberFormat="1" applyFont="1" applyFill="1" applyBorder="1" applyAlignment="1" applyProtection="1">
      <alignment horizontal="center" vertical="center" wrapText="1"/>
    </xf>
    <xf numFmtId="40" fontId="17" fillId="13" borderId="37" xfId="2" applyNumberFormat="1" applyFont="1" applyFill="1" applyBorder="1" applyAlignment="1" applyProtection="1">
      <alignment horizontal="center" vertical="center" wrapText="1"/>
    </xf>
    <xf numFmtId="40" fontId="17" fillId="13" borderId="38" xfId="2" applyNumberFormat="1" applyFont="1" applyFill="1" applyBorder="1" applyAlignment="1" applyProtection="1">
      <alignment horizontal="center" vertical="center" wrapText="1"/>
    </xf>
    <xf numFmtId="180" fontId="17" fillId="13" borderId="38" xfId="19" applyNumberFormat="1" applyFont="1" applyFill="1" applyBorder="1" applyAlignment="1" applyProtection="1">
      <alignment horizontal="center" vertical="center"/>
    </xf>
    <xf numFmtId="180" fontId="17" fillId="13" borderId="39" xfId="19" applyNumberFormat="1" applyFont="1" applyFill="1" applyBorder="1" applyAlignment="1" applyProtection="1">
      <alignment horizontal="center" vertical="center"/>
    </xf>
    <xf numFmtId="180" fontId="17" fillId="7" borderId="37" xfId="19" applyNumberFormat="1" applyFont="1" applyFill="1" applyBorder="1" applyAlignment="1" applyProtection="1">
      <alignment horizontal="center" vertical="center"/>
    </xf>
    <xf numFmtId="180" fontId="17" fillId="7" borderId="38" xfId="19" applyNumberFormat="1" applyFont="1" applyFill="1" applyBorder="1" applyAlignment="1" applyProtection="1">
      <alignment horizontal="center" vertical="center"/>
    </xf>
    <xf numFmtId="180" fontId="17" fillId="7" borderId="39" xfId="19" applyNumberFormat="1" applyFont="1" applyFill="1" applyBorder="1" applyAlignment="1" applyProtection="1">
      <alignment horizontal="center" vertical="center"/>
    </xf>
    <xf numFmtId="0" fontId="20" fillId="13" borderId="37" xfId="0" applyFont="1" applyFill="1" applyBorder="1" applyAlignment="1">
      <alignment horizontal="center" vertical="center"/>
    </xf>
    <xf numFmtId="0" fontId="20" fillId="13" borderId="38" xfId="0" applyFont="1" applyFill="1" applyBorder="1" applyAlignment="1">
      <alignment horizontal="center" vertical="center"/>
    </xf>
    <xf numFmtId="0" fontId="17" fillId="13" borderId="37" xfId="0" applyFont="1" applyFill="1" applyBorder="1" applyAlignment="1">
      <alignment horizontal="center" vertical="center"/>
    </xf>
    <xf numFmtId="0" fontId="17" fillId="13" borderId="38" xfId="0" applyFont="1" applyFill="1" applyBorder="1" applyAlignment="1">
      <alignment horizontal="center" vertical="center"/>
    </xf>
    <xf numFmtId="0" fontId="17" fillId="7" borderId="37" xfId="0" applyFont="1" applyFill="1" applyBorder="1" applyAlignment="1">
      <alignment horizontal="center" vertical="center"/>
    </xf>
    <xf numFmtId="0" fontId="17" fillId="7" borderId="38" xfId="0" applyFont="1" applyFill="1" applyBorder="1" applyAlignment="1">
      <alignment horizontal="center" vertical="center"/>
    </xf>
    <xf numFmtId="182" fontId="17" fillId="7" borderId="0" xfId="0" applyNumberFormat="1" applyFont="1" applyFill="1" applyAlignment="1" applyProtection="1">
      <alignment vertical="center"/>
      <protection locked="0"/>
    </xf>
    <xf numFmtId="38" fontId="17" fillId="13" borderId="0" xfId="18" applyFont="1" applyFill="1" applyAlignment="1">
      <alignment vertical="center"/>
    </xf>
    <xf numFmtId="0" fontId="17" fillId="7" borderId="0" xfId="18" applyNumberFormat="1" applyFont="1" applyFill="1" applyAlignment="1">
      <alignment vertical="center"/>
    </xf>
    <xf numFmtId="0" fontId="17" fillId="7" borderId="0" xfId="0" applyNumberFormat="1" applyFont="1" applyFill="1" applyAlignment="1">
      <alignment vertical="center"/>
    </xf>
    <xf numFmtId="176" fontId="26" fillId="0" borderId="0" xfId="0" applyNumberFormat="1" applyFont="1" applyFill="1" applyAlignment="1" applyProtection="1">
      <alignment vertical="center"/>
      <protection locked="0"/>
    </xf>
    <xf numFmtId="49" fontId="26" fillId="0" borderId="0" xfId="0" applyNumberFormat="1" applyFont="1" applyFill="1" applyAlignment="1" applyProtection="1">
      <alignment vertical="center"/>
      <protection locked="0"/>
    </xf>
    <xf numFmtId="0" fontId="26" fillId="13" borderId="0" xfId="0" applyNumberFormat="1" applyFont="1" applyFill="1" applyAlignment="1" applyProtection="1">
      <alignment vertical="center"/>
      <protection locked="0"/>
    </xf>
    <xf numFmtId="0" fontId="26" fillId="7" borderId="0" xfId="0" applyNumberFormat="1" applyFont="1" applyFill="1" applyAlignment="1" applyProtection="1">
      <alignment vertical="center"/>
      <protection locked="0"/>
    </xf>
    <xf numFmtId="181" fontId="26" fillId="13" borderId="0" xfId="0" applyNumberFormat="1" applyFont="1" applyFill="1" applyAlignment="1" applyProtection="1">
      <alignment vertical="center"/>
      <protection locked="0"/>
    </xf>
    <xf numFmtId="182" fontId="26" fillId="13" borderId="0" xfId="0" applyNumberFormat="1" applyFont="1" applyFill="1" applyAlignment="1" applyProtection="1">
      <alignment vertical="center"/>
      <protection locked="0"/>
    </xf>
    <xf numFmtId="180" fontId="22" fillId="7" borderId="0" xfId="18" applyNumberFormat="1" applyFont="1" applyFill="1" applyAlignment="1">
      <alignment vertical="center"/>
    </xf>
    <xf numFmtId="38" fontId="22" fillId="13" borderId="0" xfId="18" applyFont="1" applyFill="1" applyAlignment="1">
      <alignment vertical="center"/>
    </xf>
    <xf numFmtId="38" fontId="22" fillId="7" borderId="0" xfId="18" applyFont="1" applyFill="1" applyAlignment="1">
      <alignment vertical="center"/>
    </xf>
    <xf numFmtId="38" fontId="26" fillId="13" borderId="0" xfId="18" applyFont="1" applyFill="1" applyAlignment="1">
      <alignment vertical="center"/>
    </xf>
    <xf numFmtId="0" fontId="26" fillId="13" borderId="0" xfId="0" applyNumberFormat="1" applyFont="1" applyFill="1" applyAlignment="1">
      <alignment vertical="center"/>
    </xf>
    <xf numFmtId="0" fontId="26" fillId="7" borderId="0" xfId="0" applyNumberFormat="1" applyFont="1" applyFill="1" applyAlignment="1">
      <alignment vertical="center"/>
    </xf>
    <xf numFmtId="0" fontId="26" fillId="7" borderId="0" xfId="0" applyFont="1" applyFill="1" applyAlignment="1">
      <alignment vertical="center"/>
    </xf>
    <xf numFmtId="0" fontId="37" fillId="0" borderId="0" xfId="0" applyFont="1" applyAlignment="1">
      <alignment vertical="center"/>
    </xf>
    <xf numFmtId="0" fontId="37" fillId="13" borderId="0" xfId="0" applyFont="1" applyFill="1" applyAlignment="1">
      <alignment vertical="center"/>
    </xf>
    <xf numFmtId="178" fontId="17" fillId="7" borderId="0" xfId="3" applyNumberFormat="1" applyFont="1" applyFill="1" applyAlignment="1">
      <alignment vertical="center"/>
    </xf>
    <xf numFmtId="0" fontId="20" fillId="13" borderId="0" xfId="0" applyFont="1" applyFill="1" applyAlignment="1">
      <alignment vertical="center"/>
    </xf>
    <xf numFmtId="0" fontId="20" fillId="7" borderId="0" xfId="0" applyFont="1" applyFill="1" applyAlignment="1">
      <alignment vertical="center"/>
    </xf>
    <xf numFmtId="0" fontId="44" fillId="13" borderId="0" xfId="0" applyFont="1" applyFill="1" applyAlignment="1">
      <alignment vertical="center"/>
    </xf>
    <xf numFmtId="0" fontId="17" fillId="7" borderId="0" xfId="0" applyFont="1" applyFill="1" applyAlignment="1">
      <alignment vertical="center"/>
    </xf>
    <xf numFmtId="0" fontId="21" fillId="2" borderId="36" xfId="0" applyFont="1" applyFill="1" applyBorder="1" applyAlignment="1">
      <alignment horizontal="center" vertical="center" wrapText="1"/>
    </xf>
    <xf numFmtId="0" fontId="17" fillId="2" borderId="39" xfId="0" applyFont="1" applyFill="1" applyBorder="1" applyAlignment="1">
      <alignment horizontal="center" vertical="center"/>
    </xf>
    <xf numFmtId="0" fontId="21" fillId="2" borderId="0" xfId="0" applyFont="1" applyFill="1" applyAlignment="1">
      <alignment vertical="center"/>
    </xf>
    <xf numFmtId="38" fontId="20" fillId="7" borderId="0" xfId="18" applyFont="1" applyFill="1" applyAlignment="1">
      <alignment horizontal="center" vertical="center"/>
    </xf>
    <xf numFmtId="0" fontId="20" fillId="2" borderId="0" xfId="0" applyFont="1" applyFill="1" applyAlignment="1">
      <alignment vertical="center"/>
    </xf>
    <xf numFmtId="0" fontId="40" fillId="0" borderId="0" xfId="0" applyFont="1" applyAlignment="1">
      <alignment vertical="center"/>
    </xf>
    <xf numFmtId="0" fontId="17" fillId="0" borderId="46" xfId="0" applyFont="1" applyFill="1" applyBorder="1" applyAlignment="1">
      <alignment horizontal="center" vertical="center"/>
    </xf>
    <xf numFmtId="0" fontId="17" fillId="0" borderId="47" xfId="0" applyFont="1" applyFill="1" applyBorder="1" applyAlignment="1">
      <alignment horizontal="center" vertical="center" wrapText="1"/>
    </xf>
    <xf numFmtId="0" fontId="17" fillId="0" borderId="48" xfId="0" applyFont="1" applyFill="1" applyBorder="1" applyAlignment="1">
      <alignment horizontal="center" vertical="center"/>
    </xf>
    <xf numFmtId="38" fontId="17" fillId="0" borderId="0" xfId="18" applyFont="1" applyFill="1" applyAlignment="1">
      <alignment vertical="center"/>
    </xf>
    <xf numFmtId="0" fontId="44" fillId="0" borderId="0" xfId="0" applyFont="1" applyFill="1" applyAlignment="1">
      <alignment vertical="center"/>
    </xf>
    <xf numFmtId="0" fontId="17" fillId="4" borderId="44" xfId="0" applyFont="1" applyFill="1" applyBorder="1" applyAlignment="1">
      <alignment horizontal="center" vertical="center" wrapText="1"/>
    </xf>
    <xf numFmtId="0" fontId="17" fillId="4" borderId="36" xfId="0" applyFont="1" applyFill="1" applyBorder="1" applyAlignment="1">
      <alignment horizontal="center" vertical="center" wrapText="1"/>
    </xf>
    <xf numFmtId="0" fontId="17" fillId="4" borderId="45" xfId="0" applyFont="1" applyFill="1" applyBorder="1" applyAlignment="1">
      <alignment horizontal="center" vertical="center"/>
    </xf>
    <xf numFmtId="0" fontId="17" fillId="4" borderId="39" xfId="0" applyFont="1" applyFill="1" applyBorder="1" applyAlignment="1">
      <alignment horizontal="center" vertical="center"/>
    </xf>
    <xf numFmtId="38" fontId="17" fillId="4" borderId="0" xfId="18" applyFont="1" applyFill="1" applyAlignment="1">
      <alignment vertical="center"/>
    </xf>
    <xf numFmtId="0" fontId="26" fillId="4" borderId="0" xfId="0" applyNumberFormat="1" applyFont="1" applyFill="1" applyAlignment="1">
      <alignment vertical="center"/>
    </xf>
    <xf numFmtId="0" fontId="44" fillId="4" borderId="0" xfId="0" applyFont="1" applyFill="1" applyAlignment="1">
      <alignment vertical="center"/>
    </xf>
    <xf numFmtId="38" fontId="20" fillId="4" borderId="0" xfId="18" applyFont="1" applyFill="1" applyAlignment="1">
      <alignment vertical="center"/>
    </xf>
    <xf numFmtId="0" fontId="20" fillId="4" borderId="0" xfId="0" applyFont="1" applyFill="1" applyAlignment="1">
      <alignment vertical="center"/>
    </xf>
    <xf numFmtId="0" fontId="20" fillId="13" borderId="44" xfId="0" applyFont="1" applyFill="1" applyBorder="1" applyAlignment="1">
      <alignment vertical="center" wrapText="1"/>
    </xf>
    <xf numFmtId="0" fontId="20" fillId="13" borderId="45" xfId="0" applyFont="1" applyFill="1" applyBorder="1" applyAlignment="1">
      <alignment horizontal="center" vertical="center"/>
    </xf>
    <xf numFmtId="0" fontId="20" fillId="4" borderId="36" xfId="0" applyFont="1" applyFill="1" applyBorder="1" applyAlignment="1">
      <alignment vertical="center" wrapText="1"/>
    </xf>
    <xf numFmtId="0" fontId="20" fillId="4" borderId="39" xfId="0" applyFont="1" applyFill="1" applyBorder="1" applyAlignment="1">
      <alignment horizontal="center" vertical="center"/>
    </xf>
    <xf numFmtId="0" fontId="17" fillId="13" borderId="0" xfId="0" applyFont="1" applyFill="1" applyBorder="1" applyAlignment="1">
      <alignment horizontal="center" vertical="center"/>
    </xf>
    <xf numFmtId="182" fontId="17" fillId="13" borderId="0" xfId="0" applyNumberFormat="1" applyFont="1" applyFill="1" applyAlignment="1" applyProtection="1">
      <alignment vertical="center"/>
      <protection locked="0"/>
    </xf>
    <xf numFmtId="180" fontId="20" fillId="7" borderId="0" xfId="18" applyNumberFormat="1" applyFont="1" applyFill="1" applyAlignment="1">
      <alignment vertical="center"/>
    </xf>
    <xf numFmtId="38" fontId="20" fillId="7" borderId="0" xfId="18" applyFont="1" applyFill="1" applyAlignment="1">
      <alignment vertical="center"/>
    </xf>
    <xf numFmtId="0" fontId="17" fillId="13" borderId="0" xfId="0" applyNumberFormat="1" applyFont="1" applyFill="1" applyAlignment="1">
      <alignment vertical="center"/>
    </xf>
    <xf numFmtId="0" fontId="17" fillId="4" borderId="0" xfId="0" applyNumberFormat="1" applyFont="1" applyFill="1" applyAlignment="1">
      <alignment vertical="center"/>
    </xf>
    <xf numFmtId="0" fontId="20" fillId="6" borderId="46" xfId="0" applyFont="1" applyFill="1" applyBorder="1" applyAlignment="1">
      <alignment horizontal="center" vertical="center"/>
    </xf>
    <xf numFmtId="0" fontId="20" fillId="6" borderId="48" xfId="0" applyFont="1" applyFill="1" applyBorder="1" applyAlignment="1">
      <alignment horizontal="center" vertical="center"/>
    </xf>
    <xf numFmtId="0" fontId="20" fillId="6" borderId="47" xfId="0" applyFont="1" applyFill="1" applyBorder="1" applyAlignment="1">
      <alignment horizontal="center" vertical="center" wrapText="1"/>
    </xf>
    <xf numFmtId="38" fontId="20" fillId="6" borderId="0" xfId="18" applyFont="1" applyFill="1" applyAlignment="1">
      <alignment horizontal="center" vertical="center"/>
    </xf>
    <xf numFmtId="0" fontId="20" fillId="6" borderId="0" xfId="0" applyFont="1" applyFill="1" applyAlignment="1">
      <alignment horizontal="center" vertical="center"/>
    </xf>
    <xf numFmtId="0" fontId="20" fillId="4" borderId="0" xfId="0" applyFont="1" applyFill="1" applyAlignment="1">
      <alignment horizontal="center" vertical="center"/>
    </xf>
    <xf numFmtId="176" fontId="17"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17" fillId="13" borderId="0" xfId="0" applyFont="1" applyFill="1" applyBorder="1" applyAlignment="1" applyProtection="1">
      <alignment horizontal="center" vertical="center"/>
    </xf>
    <xf numFmtId="177" fontId="17" fillId="7" borderId="0" xfId="0" applyNumberFormat="1" applyFont="1" applyFill="1" applyBorder="1" applyAlignment="1" applyProtection="1">
      <alignment horizontal="center" vertical="center"/>
    </xf>
    <xf numFmtId="177" fontId="17" fillId="13" borderId="0" xfId="0" applyNumberFormat="1" applyFont="1" applyFill="1" applyBorder="1" applyAlignment="1" applyProtection="1">
      <alignment horizontal="center" vertical="center"/>
    </xf>
    <xf numFmtId="0" fontId="17" fillId="7" borderId="0" xfId="0" applyFont="1" applyFill="1" applyBorder="1" applyAlignment="1" applyProtection="1">
      <alignment horizontal="center" vertical="center"/>
    </xf>
    <xf numFmtId="180" fontId="17" fillId="7" borderId="0" xfId="18" applyNumberFormat="1" applyFont="1" applyFill="1" applyBorder="1" applyAlignment="1" applyProtection="1">
      <alignment horizontal="center" vertical="center" wrapText="1"/>
    </xf>
    <xf numFmtId="180" fontId="17" fillId="7" borderId="0" xfId="2" applyNumberFormat="1" applyFont="1" applyFill="1" applyBorder="1" applyAlignment="1" applyProtection="1">
      <alignment horizontal="center" vertical="center" wrapText="1"/>
    </xf>
    <xf numFmtId="40" fontId="17" fillId="7" borderId="0" xfId="2" applyNumberFormat="1" applyFont="1" applyFill="1" applyBorder="1" applyAlignment="1" applyProtection="1">
      <alignment horizontal="center" vertical="center" wrapText="1"/>
    </xf>
    <xf numFmtId="40" fontId="17" fillId="13" borderId="0" xfId="2" applyNumberFormat="1" applyFont="1" applyFill="1" applyBorder="1" applyAlignment="1" applyProtection="1">
      <alignment horizontal="center" vertical="center" wrapText="1"/>
    </xf>
    <xf numFmtId="180" fontId="17" fillId="13" borderId="0" xfId="19" applyNumberFormat="1" applyFont="1" applyFill="1" applyBorder="1" applyAlignment="1" applyProtection="1">
      <alignment horizontal="center" vertical="center"/>
    </xf>
    <xf numFmtId="180" fontId="17" fillId="7" borderId="0" xfId="19" applyNumberFormat="1" applyFont="1" applyFill="1" applyBorder="1" applyAlignment="1" applyProtection="1">
      <alignment horizontal="center" vertical="center"/>
    </xf>
    <xf numFmtId="0" fontId="20" fillId="13" borderId="0" xfId="0" applyFont="1" applyFill="1" applyBorder="1" applyAlignment="1">
      <alignment horizontal="center" vertical="center"/>
    </xf>
    <xf numFmtId="0" fontId="20" fillId="4" borderId="0" xfId="0" applyFont="1" applyFill="1" applyBorder="1" applyAlignment="1">
      <alignment horizontal="center" vertical="center"/>
    </xf>
    <xf numFmtId="0" fontId="20" fillId="6" borderId="0" xfId="0" applyFont="1" applyFill="1" applyBorder="1" applyAlignment="1">
      <alignment horizontal="center" vertical="center"/>
    </xf>
    <xf numFmtId="0" fontId="21" fillId="7" borderId="0" xfId="0" applyFont="1" applyFill="1" applyBorder="1" applyAlignment="1">
      <alignment horizontal="center" vertical="center"/>
    </xf>
    <xf numFmtId="0" fontId="17" fillId="4" borderId="0" xfId="0" applyFont="1" applyFill="1" applyBorder="1" applyAlignment="1">
      <alignment horizontal="center" vertical="center"/>
    </xf>
    <xf numFmtId="0" fontId="17" fillId="0" borderId="0" xfId="0" applyFont="1" applyFill="1" applyBorder="1" applyAlignment="1">
      <alignment horizontal="center" vertical="center"/>
    </xf>
    <xf numFmtId="0" fontId="17" fillId="7" borderId="0" xfId="0" applyFont="1" applyFill="1" applyBorder="1" applyAlignment="1">
      <alignment horizontal="center" vertical="center"/>
    </xf>
    <xf numFmtId="0" fontId="17" fillId="2" borderId="0" xfId="0" applyFont="1" applyFill="1" applyBorder="1" applyAlignment="1">
      <alignment horizontal="center" vertical="center"/>
    </xf>
    <xf numFmtId="0" fontId="20" fillId="7" borderId="0" xfId="0" applyFont="1" applyFill="1" applyBorder="1" applyAlignment="1">
      <alignment horizontal="center" vertical="center"/>
    </xf>
    <xf numFmtId="38" fontId="20" fillId="13" borderId="33" xfId="1" applyFont="1" applyFill="1" applyBorder="1" applyAlignment="1">
      <alignment horizontal="center" vertical="center" wrapText="1"/>
    </xf>
    <xf numFmtId="38" fontId="17" fillId="13" borderId="1" xfId="1" applyFont="1" applyFill="1" applyBorder="1" applyAlignment="1">
      <alignment horizontal="center" vertical="center" wrapText="1"/>
    </xf>
    <xf numFmtId="38" fontId="17" fillId="13" borderId="38" xfId="1" applyFont="1" applyFill="1" applyBorder="1" applyAlignment="1" applyProtection="1">
      <alignment horizontal="center" vertical="center"/>
    </xf>
    <xf numFmtId="38" fontId="17" fillId="13" borderId="0" xfId="1" applyFont="1" applyFill="1" applyBorder="1" applyAlignment="1" applyProtection="1">
      <alignment horizontal="center" vertical="center"/>
    </xf>
    <xf numFmtId="38" fontId="17" fillId="13" borderId="0" xfId="1" applyFont="1" applyFill="1" applyAlignment="1" applyProtection="1">
      <alignment vertical="center"/>
      <protection locked="0"/>
    </xf>
    <xf numFmtId="38" fontId="26" fillId="13" borderId="0" xfId="1" applyFont="1" applyFill="1" applyAlignment="1" applyProtection="1">
      <alignment vertical="center"/>
      <protection locked="0"/>
    </xf>
    <xf numFmtId="38" fontId="40" fillId="13" borderId="0" xfId="1" applyFont="1" applyFill="1" applyAlignment="1">
      <alignment vertical="center"/>
    </xf>
    <xf numFmtId="0" fontId="14" fillId="0" borderId="0" xfId="14" applyBorder="1">
      <alignment vertical="center"/>
    </xf>
    <xf numFmtId="0" fontId="40" fillId="9" borderId="59" xfId="0" applyFont="1" applyFill="1" applyBorder="1" applyAlignment="1">
      <alignment horizontal="center" vertical="center" wrapText="1"/>
    </xf>
    <xf numFmtId="0" fontId="40" fillId="9" borderId="60" xfId="0" applyFont="1" applyFill="1" applyBorder="1" applyAlignment="1">
      <alignment horizontal="center" vertical="center" wrapText="1"/>
    </xf>
    <xf numFmtId="0" fontId="40" fillId="9" borderId="50" xfId="0" applyFont="1" applyFill="1" applyBorder="1" applyAlignment="1">
      <alignment horizontal="center" vertical="center" wrapText="1"/>
    </xf>
    <xf numFmtId="0" fontId="0" fillId="8" borderId="0" xfId="0" applyFill="1" applyAlignment="1">
      <alignment wrapText="1"/>
    </xf>
    <xf numFmtId="0" fontId="0" fillId="8" borderId="0" xfId="0" applyFill="1" applyAlignment="1">
      <alignment vertical="center" wrapText="1"/>
    </xf>
    <xf numFmtId="38" fontId="14" fillId="8" borderId="16" xfId="1" applyFont="1" applyFill="1" applyBorder="1">
      <alignment vertical="center"/>
    </xf>
    <xf numFmtId="0" fontId="6" fillId="8" borderId="16" xfId="14" applyFont="1" applyFill="1" applyBorder="1">
      <alignment vertical="center"/>
    </xf>
    <xf numFmtId="0" fontId="0" fillId="8" borderId="0" xfId="0" applyFill="1" applyAlignment="1">
      <alignment horizontal="left" vertical="center" wrapText="1"/>
    </xf>
    <xf numFmtId="0" fontId="0" fillId="8" borderId="15" xfId="0" applyFill="1" applyBorder="1" applyAlignment="1">
      <alignment vertical="center"/>
    </xf>
    <xf numFmtId="0" fontId="0" fillId="8" borderId="13" xfId="0" applyFill="1" applyBorder="1" applyAlignment="1">
      <alignment vertical="center"/>
    </xf>
    <xf numFmtId="0" fontId="0" fillId="8" borderId="16" xfId="0" applyFill="1" applyBorder="1" applyAlignment="1">
      <alignment horizontal="center" vertical="center"/>
    </xf>
    <xf numFmtId="0" fontId="0" fillId="8" borderId="0" xfId="0" applyFill="1" applyAlignment="1">
      <alignment vertical="center"/>
    </xf>
    <xf numFmtId="0" fontId="30" fillId="8" borderId="0" xfId="0" applyFont="1" applyFill="1" applyAlignment="1">
      <alignment vertical="center"/>
    </xf>
    <xf numFmtId="0" fontId="0" fillId="8" borderId="0" xfId="0" applyFill="1" applyAlignment="1">
      <alignment horizontal="right" vertical="center"/>
    </xf>
    <xf numFmtId="0" fontId="0" fillId="5" borderId="14" xfId="0" applyFill="1" applyBorder="1" applyAlignment="1">
      <alignment vertical="center"/>
    </xf>
    <xf numFmtId="0" fontId="0" fillId="8" borderId="0" xfId="0" applyFill="1" applyAlignment="1">
      <alignment horizontal="center" vertical="center"/>
    </xf>
    <xf numFmtId="0" fontId="0" fillId="3" borderId="14" xfId="0" applyFill="1" applyBorder="1" applyAlignment="1">
      <alignment vertical="center"/>
    </xf>
    <xf numFmtId="0" fontId="0" fillId="10" borderId="14" xfId="0" applyFill="1" applyBorder="1" applyAlignment="1">
      <alignment vertical="center"/>
    </xf>
    <xf numFmtId="0" fontId="40" fillId="9" borderId="64" xfId="0" applyFont="1" applyFill="1" applyBorder="1" applyAlignment="1">
      <alignment horizontal="center" vertical="center" wrapText="1"/>
    </xf>
    <xf numFmtId="0" fontId="40" fillId="9" borderId="65" xfId="0" applyFont="1" applyFill="1" applyBorder="1" applyAlignment="1">
      <alignment horizontal="center" vertical="center" wrapText="1"/>
    </xf>
    <xf numFmtId="0" fontId="40" fillId="9" borderId="40" xfId="0" applyFont="1" applyFill="1" applyBorder="1" applyAlignment="1">
      <alignment horizontal="center" vertical="center" wrapText="1"/>
    </xf>
    <xf numFmtId="0" fontId="5" fillId="8" borderId="16" xfId="14" applyFont="1" applyFill="1" applyBorder="1">
      <alignment vertical="center"/>
    </xf>
    <xf numFmtId="0" fontId="4" fillId="8" borderId="11" xfId="27" applyFill="1" applyBorder="1">
      <alignment vertical="center"/>
    </xf>
    <xf numFmtId="0" fontId="4" fillId="8" borderId="10" xfId="27" applyFill="1" applyBorder="1">
      <alignment vertical="center"/>
    </xf>
    <xf numFmtId="0" fontId="32" fillId="8" borderId="10" xfId="27" applyFont="1" applyFill="1" applyBorder="1">
      <alignment vertical="center"/>
    </xf>
    <xf numFmtId="0" fontId="33" fillId="8" borderId="10" xfId="27" applyFont="1" applyFill="1" applyBorder="1" applyAlignment="1">
      <alignment vertical="center"/>
    </xf>
    <xf numFmtId="0" fontId="32" fillId="8" borderId="10" xfId="27" applyFont="1" applyFill="1" applyBorder="1" applyAlignment="1">
      <alignment vertical="center"/>
    </xf>
    <xf numFmtId="0" fontId="32" fillId="0" borderId="0" xfId="27" applyFont="1" applyFill="1" applyBorder="1" applyAlignment="1">
      <alignment vertical="center"/>
    </xf>
    <xf numFmtId="0" fontId="46" fillId="0" borderId="0" xfId="27" applyFont="1" applyFill="1" applyAlignment="1">
      <alignment vertical="center"/>
    </xf>
    <xf numFmtId="0" fontId="46" fillId="0" borderId="0" xfId="27" applyFont="1">
      <alignment vertical="center"/>
    </xf>
    <xf numFmtId="0" fontId="4" fillId="0" borderId="0" xfId="27">
      <alignment vertical="center"/>
    </xf>
    <xf numFmtId="0" fontId="4" fillId="8" borderId="7" xfId="27" applyFill="1" applyBorder="1">
      <alignment vertical="center"/>
    </xf>
    <xf numFmtId="0" fontId="32" fillId="12" borderId="0" xfId="28" applyFont="1" applyFill="1" applyBorder="1" applyAlignment="1">
      <alignment vertical="center"/>
    </xf>
    <xf numFmtId="0" fontId="48" fillId="0" borderId="61" xfId="27" applyFont="1" applyBorder="1" applyAlignment="1">
      <alignment horizontal="center" vertical="center"/>
    </xf>
    <xf numFmtId="0" fontId="48" fillId="15" borderId="61" xfId="27" applyFont="1" applyFill="1" applyBorder="1" applyAlignment="1">
      <alignment horizontal="center" vertical="center"/>
    </xf>
    <xf numFmtId="0" fontId="34" fillId="0" borderId="0" xfId="28" applyFont="1" applyBorder="1" applyAlignment="1">
      <alignment vertical="center"/>
    </xf>
    <xf numFmtId="0" fontId="47" fillId="0" borderId="0" xfId="27" applyFont="1" applyFill="1">
      <alignment vertical="center"/>
    </xf>
    <xf numFmtId="0" fontId="48" fillId="0" borderId="0" xfId="27" applyFont="1" applyFill="1">
      <alignment vertical="center"/>
    </xf>
    <xf numFmtId="0" fontId="48" fillId="0" borderId="19" xfId="27" applyFont="1" applyBorder="1" applyAlignment="1">
      <alignment horizontal="center" vertical="center"/>
    </xf>
    <xf numFmtId="0" fontId="48" fillId="15" borderId="19" xfId="27" applyFont="1" applyFill="1" applyBorder="1" applyAlignment="1">
      <alignment horizontal="center" vertical="center"/>
    </xf>
    <xf numFmtId="0" fontId="48" fillId="15" borderId="0" xfId="27" applyFont="1" applyFill="1" applyBorder="1" applyAlignment="1">
      <alignment horizontal="center" vertical="center"/>
    </xf>
    <xf numFmtId="0" fontId="48" fillId="0" borderId="0" xfId="27" applyFont="1" applyBorder="1" applyAlignment="1">
      <alignment horizontal="center" vertical="center"/>
    </xf>
    <xf numFmtId="0" fontId="46" fillId="0" borderId="0" xfId="27" applyFont="1" applyBorder="1">
      <alignment vertical="center"/>
    </xf>
    <xf numFmtId="0" fontId="4" fillId="8" borderId="0" xfId="27" applyFill="1" applyBorder="1">
      <alignment vertical="center"/>
    </xf>
    <xf numFmtId="0" fontId="32" fillId="8" borderId="0" xfId="27" applyFont="1" applyFill="1" applyBorder="1">
      <alignment vertical="center"/>
    </xf>
    <xf numFmtId="38" fontId="34" fillId="8" borderId="0" xfId="27" applyNumberFormat="1" applyFont="1" applyFill="1" applyBorder="1" applyAlignment="1">
      <alignment vertical="center"/>
    </xf>
    <xf numFmtId="0" fontId="32" fillId="8" borderId="0" xfId="27" applyFont="1" applyFill="1" applyBorder="1" applyAlignment="1">
      <alignment vertical="center"/>
    </xf>
    <xf numFmtId="0" fontId="48" fillId="0" borderId="61" xfId="27" applyFont="1" applyBorder="1">
      <alignment vertical="center"/>
    </xf>
    <xf numFmtId="0" fontId="48" fillId="0" borderId="61" xfId="27" applyFont="1" applyFill="1" applyBorder="1" applyAlignment="1">
      <alignment vertical="center"/>
    </xf>
    <xf numFmtId="0" fontId="4" fillId="8" borderId="16" xfId="27" applyFont="1" applyFill="1" applyBorder="1">
      <alignment vertical="center"/>
    </xf>
    <xf numFmtId="0" fontId="4" fillId="8" borderId="13" xfId="27" applyFill="1" applyBorder="1">
      <alignment vertical="center"/>
    </xf>
    <xf numFmtId="38" fontId="48" fillId="0" borderId="18" xfId="27" applyNumberFormat="1" applyFont="1" applyFill="1" applyBorder="1">
      <alignment vertical="center"/>
    </xf>
    <xf numFmtId="0" fontId="48" fillId="0" borderId="19" xfId="27" applyFont="1" applyFill="1" applyBorder="1">
      <alignment vertical="center"/>
    </xf>
    <xf numFmtId="0" fontId="48" fillId="0" borderId="20" xfId="27" applyFont="1" applyFill="1" applyBorder="1">
      <alignment vertical="center"/>
    </xf>
    <xf numFmtId="0" fontId="31" fillId="8" borderId="16" xfId="28" applyFont="1" applyFill="1" applyBorder="1" applyAlignment="1">
      <alignment horizontal="center" vertical="center"/>
    </xf>
    <xf numFmtId="0" fontId="31" fillId="8" borderId="15" xfId="28" applyFont="1" applyFill="1" applyBorder="1" applyAlignment="1">
      <alignment horizontal="left" vertical="center"/>
    </xf>
    <xf numFmtId="0" fontId="31" fillId="8" borderId="13" xfId="28" applyFont="1" applyFill="1" applyBorder="1" applyAlignment="1">
      <alignment horizontal="left" vertical="center"/>
    </xf>
    <xf numFmtId="0" fontId="34" fillId="8" borderId="0" xfId="27" applyFont="1" applyFill="1" applyBorder="1" applyAlignment="1">
      <alignment vertical="center"/>
    </xf>
    <xf numFmtId="0" fontId="4" fillId="0" borderId="0" xfId="27" applyFill="1" applyAlignment="1">
      <alignment vertical="center"/>
    </xf>
    <xf numFmtId="0" fontId="4" fillId="8" borderId="0" xfId="27" applyFont="1" applyFill="1" applyBorder="1">
      <alignment vertical="center"/>
    </xf>
    <xf numFmtId="0" fontId="31" fillId="8" borderId="0" xfId="27" applyFont="1" applyFill="1" applyBorder="1">
      <alignment vertical="center"/>
    </xf>
    <xf numFmtId="0" fontId="31" fillId="8" borderId="3" xfId="27" applyFont="1" applyFill="1" applyBorder="1">
      <alignment vertical="center"/>
    </xf>
    <xf numFmtId="0" fontId="34" fillId="8" borderId="0" xfId="27" applyFont="1" applyFill="1" applyBorder="1">
      <alignment vertical="center"/>
    </xf>
    <xf numFmtId="0" fontId="34" fillId="8" borderId="3" xfId="27" applyFont="1" applyFill="1" applyBorder="1" applyAlignment="1">
      <alignment vertical="center"/>
    </xf>
    <xf numFmtId="0" fontId="31" fillId="8" borderId="0" xfId="27" applyFont="1" applyFill="1" applyAlignment="1">
      <alignment vertical="center"/>
    </xf>
    <xf numFmtId="0" fontId="4" fillId="8" borderId="0" xfId="27" applyFill="1" applyAlignment="1">
      <alignment vertical="center"/>
    </xf>
    <xf numFmtId="0" fontId="48" fillId="0" borderId="61" xfId="27" applyFont="1" applyFill="1" applyBorder="1" applyAlignment="1">
      <alignment horizontal="center" vertical="center"/>
    </xf>
    <xf numFmtId="0" fontId="31" fillId="9" borderId="64" xfId="27" applyFont="1" applyFill="1" applyBorder="1" applyAlignment="1">
      <alignment horizontal="center" vertical="center" wrapText="1"/>
    </xf>
    <xf numFmtId="0" fontId="31" fillId="9" borderId="49" xfId="27" applyFont="1" applyFill="1" applyBorder="1" applyAlignment="1">
      <alignment horizontal="center" vertical="center"/>
    </xf>
    <xf numFmtId="0" fontId="31" fillId="9" borderId="6" xfId="27" applyFont="1" applyFill="1" applyBorder="1" applyAlignment="1">
      <alignment horizontal="center" vertical="center"/>
    </xf>
    <xf numFmtId="0" fontId="31" fillId="9" borderId="6" xfId="27" applyFont="1" applyFill="1" applyBorder="1" applyAlignment="1">
      <alignment horizontal="center" vertical="center" wrapText="1"/>
    </xf>
    <xf numFmtId="0" fontId="31" fillId="9" borderId="51" xfId="27" applyFont="1" applyFill="1" applyBorder="1" applyAlignment="1">
      <alignment horizontal="center" vertical="center"/>
    </xf>
    <xf numFmtId="0" fontId="31" fillId="9" borderId="52" xfId="27" applyFont="1" applyFill="1" applyBorder="1" applyAlignment="1">
      <alignment horizontal="center" vertical="center"/>
    </xf>
    <xf numFmtId="0" fontId="31" fillId="9" borderId="53" xfId="27" applyFont="1" applyFill="1" applyBorder="1" applyAlignment="1">
      <alignment horizontal="center" vertical="center"/>
    </xf>
    <xf numFmtId="0" fontId="31" fillId="9" borderId="51" xfId="27" applyFont="1" applyFill="1" applyBorder="1" applyAlignment="1">
      <alignment horizontal="center" vertical="center" wrapText="1"/>
    </xf>
    <xf numFmtId="0" fontId="31" fillId="9" borderId="58" xfId="27" applyFont="1" applyFill="1" applyBorder="1" applyAlignment="1">
      <alignment horizontal="center" vertical="center"/>
    </xf>
    <xf numFmtId="0" fontId="48" fillId="0" borderId="0" xfId="27" applyFont="1" applyFill="1" applyBorder="1" applyAlignment="1">
      <alignment horizontal="center" vertical="center"/>
    </xf>
    <xf numFmtId="0" fontId="31" fillId="8" borderId="6" xfId="27" applyFont="1" applyFill="1" applyBorder="1">
      <alignment vertical="center"/>
    </xf>
    <xf numFmtId="0" fontId="31" fillId="8" borderId="6" xfId="27" applyFont="1" applyFill="1" applyBorder="1" applyAlignment="1">
      <alignment vertical="center" shrinkToFit="1"/>
    </xf>
    <xf numFmtId="0" fontId="31" fillId="0" borderId="14" xfId="27" applyFont="1" applyFill="1" applyBorder="1" applyAlignment="1">
      <alignment vertical="center"/>
    </xf>
    <xf numFmtId="38" fontId="31" fillId="0" borderId="14" xfId="29" applyFont="1" applyFill="1" applyBorder="1" applyAlignment="1">
      <alignment vertical="center" shrinkToFit="1"/>
    </xf>
    <xf numFmtId="38" fontId="31" fillId="0" borderId="14" xfId="29" applyFont="1" applyFill="1" applyBorder="1" applyAlignment="1">
      <alignment vertical="center"/>
    </xf>
    <xf numFmtId="38" fontId="31" fillId="0" borderId="54" xfId="29" applyFont="1" applyFill="1" applyBorder="1" applyAlignment="1">
      <alignment vertical="center"/>
    </xf>
    <xf numFmtId="38" fontId="31" fillId="0" borderId="56" xfId="29" applyFont="1" applyFill="1" applyBorder="1" applyAlignment="1">
      <alignment vertical="center"/>
    </xf>
    <xf numFmtId="38" fontId="31" fillId="0" borderId="55" xfId="29" applyFont="1" applyFill="1" applyBorder="1" applyAlignment="1">
      <alignment vertical="center"/>
    </xf>
    <xf numFmtId="0" fontId="31" fillId="0" borderId="54" xfId="27" applyFont="1" applyFill="1" applyBorder="1" applyAlignment="1">
      <alignment vertical="center" shrinkToFit="1"/>
    </xf>
    <xf numFmtId="0" fontId="31" fillId="0" borderId="57" xfId="27" applyFont="1" applyFill="1" applyBorder="1" applyAlignment="1">
      <alignment vertical="center" shrinkToFit="1"/>
    </xf>
    <xf numFmtId="0" fontId="31" fillId="0" borderId="54" xfId="27" applyFont="1" applyFill="1" applyBorder="1" applyAlignment="1">
      <alignment horizontal="center" vertical="center"/>
    </xf>
    <xf numFmtId="0" fontId="31" fillId="0" borderId="56" xfId="27" applyFont="1" applyFill="1" applyBorder="1" applyAlignment="1">
      <alignment horizontal="center" vertical="center"/>
    </xf>
    <xf numFmtId="0" fontId="31" fillId="0" borderId="55" xfId="27" applyFont="1" applyFill="1" applyBorder="1" applyAlignment="1">
      <alignment horizontal="center" vertical="center"/>
    </xf>
    <xf numFmtId="0" fontId="48" fillId="0" borderId="0" xfId="27" applyFont="1" applyFill="1" applyBorder="1" applyAlignment="1">
      <alignment vertical="center"/>
    </xf>
    <xf numFmtId="0" fontId="4" fillId="8" borderId="0" xfId="27" applyFill="1">
      <alignment vertical="center"/>
    </xf>
    <xf numFmtId="0" fontId="48" fillId="0" borderId="26" xfId="27" applyFont="1" applyBorder="1" applyAlignment="1">
      <alignment horizontal="center" vertical="center"/>
    </xf>
    <xf numFmtId="0" fontId="46" fillId="15" borderId="26" xfId="27" applyFont="1" applyFill="1" applyBorder="1" applyAlignment="1">
      <alignment vertical="center"/>
    </xf>
    <xf numFmtId="0" fontId="46" fillId="0" borderId="26" xfId="27" applyFont="1" applyFill="1" applyBorder="1" applyAlignment="1">
      <alignment vertical="center"/>
    </xf>
    <xf numFmtId="0" fontId="46" fillId="15" borderId="0" xfId="27" applyFont="1" applyFill="1" applyBorder="1" applyAlignment="1">
      <alignment vertical="center"/>
    </xf>
    <xf numFmtId="0" fontId="46" fillId="0" borderId="0" xfId="27" applyFont="1" applyFill="1" applyBorder="1" applyAlignment="1">
      <alignment vertical="center"/>
    </xf>
    <xf numFmtId="0" fontId="31" fillId="8" borderId="0" xfId="27" applyFont="1" applyFill="1" applyBorder="1" applyAlignment="1">
      <alignment vertical="center"/>
    </xf>
    <xf numFmtId="0" fontId="4" fillId="0" borderId="0" xfId="27" applyFill="1">
      <alignment vertical="center"/>
    </xf>
    <xf numFmtId="0" fontId="46" fillId="0" borderId="0" xfId="27" applyFont="1" applyFill="1">
      <alignment vertical="center"/>
    </xf>
    <xf numFmtId="0" fontId="31" fillId="9" borderId="65" xfId="27" applyFont="1" applyFill="1" applyBorder="1" applyAlignment="1">
      <alignment horizontal="center" vertical="center" wrapText="1"/>
    </xf>
    <xf numFmtId="0" fontId="31" fillId="9" borderId="40" xfId="27" applyFont="1" applyFill="1" applyBorder="1" applyAlignment="1">
      <alignment horizontal="center" vertical="center" wrapText="1"/>
    </xf>
    <xf numFmtId="0" fontId="31" fillId="9" borderId="52" xfId="27" applyFont="1" applyFill="1" applyBorder="1" applyAlignment="1">
      <alignment horizontal="center" vertical="center" wrapText="1"/>
    </xf>
    <xf numFmtId="0" fontId="31" fillId="9" borderId="53" xfId="27" applyFont="1" applyFill="1" applyBorder="1" applyAlignment="1">
      <alignment horizontal="center" vertical="center" wrapText="1"/>
    </xf>
    <xf numFmtId="0" fontId="31" fillId="0" borderId="14" xfId="27" applyFont="1" applyFill="1" applyBorder="1" applyAlignment="1">
      <alignment vertical="center" shrinkToFit="1"/>
    </xf>
    <xf numFmtId="38" fontId="31" fillId="0" borderId="54" xfId="29" applyFont="1" applyFill="1" applyBorder="1" applyAlignment="1">
      <alignment vertical="center" shrinkToFit="1"/>
    </xf>
    <xf numFmtId="38" fontId="31" fillId="0" borderId="56" xfId="29" applyFont="1" applyFill="1" applyBorder="1" applyAlignment="1">
      <alignment vertical="center" shrinkToFit="1"/>
    </xf>
    <xf numFmtId="38" fontId="31" fillId="0" borderId="55" xfId="29" applyFont="1" applyFill="1" applyBorder="1" applyAlignment="1">
      <alignment vertical="center" shrinkToFit="1"/>
    </xf>
    <xf numFmtId="180" fontId="31" fillId="0" borderId="54" xfId="29" applyNumberFormat="1" applyFont="1" applyFill="1" applyBorder="1" applyAlignment="1">
      <alignment vertical="center" shrinkToFit="1"/>
    </xf>
    <xf numFmtId="180" fontId="31" fillId="0" borderId="56" xfId="29" applyNumberFormat="1" applyFont="1" applyFill="1" applyBorder="1" applyAlignment="1">
      <alignment vertical="center" shrinkToFit="1"/>
    </xf>
    <xf numFmtId="180" fontId="31" fillId="0" borderId="55" xfId="29" applyNumberFormat="1" applyFont="1" applyFill="1" applyBorder="1" applyAlignment="1">
      <alignment vertical="center" shrinkToFit="1"/>
    </xf>
    <xf numFmtId="0" fontId="32" fillId="0" borderId="0" xfId="27" applyFont="1" applyFill="1" applyAlignment="1">
      <alignment vertical="center"/>
    </xf>
    <xf numFmtId="0" fontId="34" fillId="0" borderId="0" xfId="27" applyFont="1" applyFill="1">
      <alignment vertical="center"/>
    </xf>
    <xf numFmtId="0" fontId="31" fillId="14" borderId="14" xfId="27" applyFont="1" applyFill="1" applyBorder="1" applyAlignment="1">
      <alignment vertical="center" shrinkToFit="1"/>
    </xf>
    <xf numFmtId="38" fontId="31" fillId="14" borderId="54" xfId="29" applyFont="1" applyFill="1" applyBorder="1" applyAlignment="1">
      <alignment vertical="center" shrinkToFit="1"/>
    </xf>
    <xf numFmtId="38" fontId="31" fillId="14" borderId="56" xfId="29" applyFont="1" applyFill="1" applyBorder="1" applyAlignment="1">
      <alignment vertical="center" shrinkToFit="1"/>
    </xf>
    <xf numFmtId="38" fontId="31" fillId="14" borderId="55" xfId="29" applyFont="1" applyFill="1" applyBorder="1" applyAlignment="1">
      <alignment vertical="center" shrinkToFit="1"/>
    </xf>
    <xf numFmtId="180" fontId="31" fillId="14" borderId="54" xfId="29" applyNumberFormat="1" applyFont="1" applyFill="1" applyBorder="1" applyAlignment="1">
      <alignment vertical="center" shrinkToFit="1"/>
    </xf>
    <xf numFmtId="180" fontId="31" fillId="14" borderId="56" xfId="29" applyNumberFormat="1" applyFont="1" applyFill="1" applyBorder="1" applyAlignment="1">
      <alignment vertical="center" shrinkToFit="1"/>
    </xf>
    <xf numFmtId="180" fontId="31" fillId="14" borderId="55" xfId="29" applyNumberFormat="1" applyFont="1" applyFill="1" applyBorder="1" applyAlignment="1">
      <alignment vertical="center" shrinkToFit="1"/>
    </xf>
    <xf numFmtId="0" fontId="31" fillId="14" borderId="14" xfId="27" applyFont="1" applyFill="1" applyBorder="1" applyAlignment="1">
      <alignment vertical="center"/>
    </xf>
    <xf numFmtId="38" fontId="31" fillId="14" borderId="14" xfId="29" applyFont="1" applyFill="1" applyBorder="1" applyAlignment="1">
      <alignment vertical="center" shrinkToFit="1"/>
    </xf>
    <xf numFmtId="38" fontId="31" fillId="14" borderId="14" xfId="29" applyFont="1" applyFill="1" applyBorder="1" applyAlignment="1">
      <alignment vertical="center"/>
    </xf>
    <xf numFmtId="38" fontId="31" fillId="14" borderId="54" xfId="29" applyFont="1" applyFill="1" applyBorder="1" applyAlignment="1">
      <alignment vertical="center"/>
    </xf>
    <xf numFmtId="38" fontId="31" fillId="14" borderId="56" xfId="29" applyFont="1" applyFill="1" applyBorder="1" applyAlignment="1">
      <alignment vertical="center"/>
    </xf>
    <xf numFmtId="38" fontId="31" fillId="14" borderId="55" xfId="29" applyFont="1" applyFill="1" applyBorder="1" applyAlignment="1">
      <alignment vertical="center"/>
    </xf>
    <xf numFmtId="0" fontId="31" fillId="14" borderId="54" xfId="27" applyFont="1" applyFill="1" applyBorder="1" applyAlignment="1">
      <alignment vertical="center" shrinkToFit="1"/>
    </xf>
    <xf numFmtId="0" fontId="31" fillId="14" borderId="57" xfId="27" applyFont="1" applyFill="1" applyBorder="1" applyAlignment="1">
      <alignment vertical="center" shrinkToFit="1"/>
    </xf>
    <xf numFmtId="0" fontId="31" fillId="14" borderId="54" xfId="27" applyFont="1" applyFill="1" applyBorder="1" applyAlignment="1">
      <alignment horizontal="center" vertical="center"/>
    </xf>
    <xf numFmtId="0" fontId="31" fillId="14" borderId="56" xfId="27" applyFont="1" applyFill="1" applyBorder="1" applyAlignment="1">
      <alignment horizontal="center" vertical="center"/>
    </xf>
    <xf numFmtId="0" fontId="31" fillId="14" borderId="55" xfId="27" applyFont="1" applyFill="1" applyBorder="1" applyAlignment="1">
      <alignment horizontal="center" vertical="center"/>
    </xf>
    <xf numFmtId="0" fontId="14" fillId="8" borderId="0" xfId="14" applyFill="1" applyAlignment="1">
      <alignment vertical="center"/>
    </xf>
    <xf numFmtId="0" fontId="4" fillId="8" borderId="0" xfId="27" applyFill="1" applyBorder="1" applyAlignment="1">
      <alignment vertical="center"/>
    </xf>
    <xf numFmtId="0" fontId="17" fillId="13" borderId="34" xfId="0" applyFont="1" applyFill="1" applyBorder="1" applyAlignment="1">
      <alignment horizontal="center" vertical="center" wrapText="1"/>
    </xf>
    <xf numFmtId="0" fontId="41" fillId="8" borderId="0" xfId="27" applyFont="1" applyFill="1" applyBorder="1" applyAlignment="1">
      <alignment horizontal="center" vertical="center"/>
    </xf>
    <xf numFmtId="0" fontId="3" fillId="8" borderId="16" xfId="27" applyFont="1" applyFill="1" applyBorder="1">
      <alignment vertical="center"/>
    </xf>
    <xf numFmtId="0" fontId="14" fillId="8" borderId="0" xfId="14" applyFill="1">
      <alignment vertical="center"/>
    </xf>
    <xf numFmtId="0" fontId="3" fillId="8" borderId="16" xfId="14" applyFont="1" applyFill="1" applyBorder="1">
      <alignment vertical="center"/>
    </xf>
    <xf numFmtId="178" fontId="17" fillId="13" borderId="0" xfId="3" applyNumberFormat="1" applyFont="1" applyFill="1" applyAlignment="1">
      <alignment vertical="center"/>
    </xf>
    <xf numFmtId="0" fontId="20" fillId="13" borderId="71" xfId="0" applyFont="1" applyFill="1" applyBorder="1" applyAlignment="1">
      <alignment horizontal="center" vertical="center" wrapText="1"/>
    </xf>
    <xf numFmtId="0" fontId="17" fillId="13" borderId="72" xfId="0" applyFont="1" applyFill="1" applyBorder="1" applyAlignment="1">
      <alignment horizontal="center" vertical="center" wrapText="1"/>
    </xf>
    <xf numFmtId="177" fontId="17" fillId="13" borderId="73" xfId="0" applyNumberFormat="1" applyFont="1" applyFill="1" applyBorder="1" applyAlignment="1" applyProtection="1">
      <alignment horizontal="center" vertical="center"/>
    </xf>
    <xf numFmtId="178" fontId="17" fillId="13" borderId="32" xfId="3" applyNumberFormat="1" applyFont="1" applyFill="1" applyBorder="1" applyAlignment="1">
      <alignment horizontal="center" vertical="center" wrapText="1"/>
    </xf>
    <xf numFmtId="38" fontId="31" fillId="14" borderId="14" xfId="29" applyFont="1" applyFill="1" applyBorder="1" applyAlignment="1">
      <alignment horizontal="center" vertical="center" shrinkToFit="1"/>
    </xf>
    <xf numFmtId="38" fontId="31" fillId="0" borderId="14" xfId="29" applyFont="1" applyFill="1" applyBorder="1" applyAlignment="1">
      <alignment horizontal="center" vertical="center" shrinkToFit="1"/>
    </xf>
    <xf numFmtId="0" fontId="32" fillId="8" borderId="0" xfId="14" applyFont="1" applyFill="1">
      <alignment vertical="center"/>
    </xf>
    <xf numFmtId="0" fontId="34" fillId="8" borderId="0" xfId="14" applyFont="1" applyFill="1" applyBorder="1" applyAlignment="1">
      <alignment vertical="center" wrapText="1"/>
    </xf>
    <xf numFmtId="0" fontId="34" fillId="8" borderId="0" xfId="14" applyFont="1" applyFill="1" applyBorder="1" applyAlignment="1">
      <alignment vertical="center"/>
    </xf>
    <xf numFmtId="0" fontId="32" fillId="8" borderId="0" xfId="14" applyFont="1" applyFill="1" applyAlignment="1">
      <alignment vertical="center"/>
    </xf>
    <xf numFmtId="38" fontId="2" fillId="8" borderId="16" xfId="1" applyFont="1" applyFill="1" applyBorder="1" applyAlignment="1">
      <alignment horizontal="right" vertical="center"/>
    </xf>
    <xf numFmtId="0" fontId="0" fillId="7" borderId="16" xfId="0" applyFill="1" applyBorder="1"/>
    <xf numFmtId="0" fontId="0" fillId="7" borderId="15" xfId="0" applyFill="1" applyBorder="1"/>
    <xf numFmtId="0" fontId="0" fillId="7" borderId="13" xfId="0" applyFill="1" applyBorder="1"/>
    <xf numFmtId="0" fontId="14" fillId="8" borderId="11" xfId="14" applyFill="1" applyBorder="1" applyProtection="1">
      <alignment vertical="center"/>
      <protection locked="0"/>
    </xf>
    <xf numFmtId="0" fontId="14" fillId="8" borderId="10" xfId="14" applyFill="1" applyBorder="1" applyProtection="1">
      <alignment vertical="center"/>
      <protection locked="0"/>
    </xf>
    <xf numFmtId="0" fontId="14" fillId="8" borderId="9" xfId="14" applyFill="1" applyBorder="1" applyProtection="1">
      <alignment vertical="center"/>
      <protection locked="0"/>
    </xf>
    <xf numFmtId="0" fontId="14" fillId="0" borderId="0" xfId="14" applyFill="1" applyProtection="1">
      <alignment vertical="center"/>
      <protection locked="0"/>
    </xf>
    <xf numFmtId="0" fontId="32" fillId="0" borderId="0" xfId="14" applyFont="1" applyFill="1" applyProtection="1">
      <alignment vertical="center"/>
      <protection locked="0"/>
    </xf>
    <xf numFmtId="0" fontId="32" fillId="0" borderId="0" xfId="14" applyFont="1" applyFill="1" applyAlignment="1" applyProtection="1">
      <alignment vertical="center"/>
      <protection locked="0"/>
    </xf>
    <xf numFmtId="0" fontId="14" fillId="0" borderId="0" xfId="14" applyFill="1" applyAlignment="1" applyProtection="1">
      <alignment vertical="center"/>
      <protection locked="0"/>
    </xf>
    <xf numFmtId="0" fontId="14" fillId="0" borderId="0" xfId="14" applyProtection="1">
      <alignment vertical="center"/>
      <protection locked="0"/>
    </xf>
    <xf numFmtId="0" fontId="14" fillId="8" borderId="7" xfId="14" applyFill="1" applyBorder="1" applyProtection="1">
      <alignment vertical="center"/>
      <protection locked="0"/>
    </xf>
    <xf numFmtId="0" fontId="14" fillId="8" borderId="5" xfId="14" applyFill="1" applyBorder="1" applyProtection="1">
      <alignment vertical="center"/>
      <protection locked="0"/>
    </xf>
    <xf numFmtId="0" fontId="34" fillId="0" borderId="0" xfId="14" applyFont="1" applyFill="1" applyProtection="1">
      <alignment vertical="center"/>
      <protection locked="0"/>
    </xf>
    <xf numFmtId="0" fontId="14" fillId="8" borderId="0" xfId="14" applyFill="1" applyBorder="1" applyProtection="1">
      <alignment vertical="center"/>
      <protection locked="0"/>
    </xf>
    <xf numFmtId="0" fontId="13" fillId="8" borderId="16" xfId="14" applyFont="1" applyFill="1" applyBorder="1" applyProtection="1">
      <alignment vertical="center"/>
      <protection locked="0"/>
    </xf>
    <xf numFmtId="0" fontId="14" fillId="8" borderId="13" xfId="14" applyFill="1" applyBorder="1" applyProtection="1">
      <alignment vertical="center"/>
      <protection locked="0"/>
    </xf>
    <xf numFmtId="0" fontId="3" fillId="8" borderId="16" xfId="14" applyFont="1" applyFill="1" applyBorder="1" applyProtection="1">
      <alignment vertical="center"/>
      <protection locked="0"/>
    </xf>
    <xf numFmtId="38" fontId="14" fillId="8" borderId="16" xfId="1" applyFont="1" applyFill="1" applyBorder="1" applyAlignment="1" applyProtection="1">
      <alignment horizontal="right" vertical="center"/>
      <protection locked="0"/>
    </xf>
    <xf numFmtId="0" fontId="12" fillId="8" borderId="15" xfId="14" applyFont="1" applyFill="1" applyBorder="1" applyProtection="1">
      <alignment vertical="center"/>
      <protection locked="0"/>
    </xf>
    <xf numFmtId="0" fontId="14" fillId="8" borderId="16" xfId="14" applyFill="1" applyBorder="1" applyProtection="1">
      <alignment vertical="center"/>
      <protection locked="0"/>
    </xf>
    <xf numFmtId="38" fontId="14" fillId="8" borderId="16" xfId="1" applyFont="1" applyFill="1" applyBorder="1" applyProtection="1">
      <alignment vertical="center"/>
      <protection locked="0"/>
    </xf>
    <xf numFmtId="0" fontId="14" fillId="2" borderId="16" xfId="14" applyFill="1" applyBorder="1" applyProtection="1">
      <alignment vertical="center"/>
      <protection locked="0"/>
    </xf>
    <xf numFmtId="0" fontId="14" fillId="2" borderId="15" xfId="14" applyFill="1" applyBorder="1" applyAlignment="1" applyProtection="1">
      <alignment horizontal="right" vertical="center"/>
      <protection locked="0"/>
    </xf>
    <xf numFmtId="0" fontId="14" fillId="2" borderId="13" xfId="14" applyFill="1" applyBorder="1" applyProtection="1">
      <alignment vertical="center"/>
      <protection locked="0"/>
    </xf>
    <xf numFmtId="0" fontId="11" fillId="8" borderId="16" xfId="14" applyFont="1" applyFill="1" applyBorder="1" applyProtection="1">
      <alignment vertical="center"/>
      <protection locked="0"/>
    </xf>
    <xf numFmtId="0" fontId="14" fillId="8" borderId="15" xfId="14" applyFill="1" applyBorder="1" applyAlignment="1" applyProtection="1">
      <alignment horizontal="right" vertical="center"/>
      <protection locked="0"/>
    </xf>
    <xf numFmtId="0" fontId="14" fillId="8" borderId="0" xfId="14" applyFill="1" applyProtection="1">
      <alignment vertical="center"/>
      <protection locked="0"/>
    </xf>
    <xf numFmtId="0" fontId="8" fillId="8" borderId="0" xfId="14" applyFont="1" applyFill="1" applyBorder="1" applyProtection="1">
      <alignment vertical="center"/>
      <protection locked="0"/>
    </xf>
    <xf numFmtId="0" fontId="14" fillId="8" borderId="0" xfId="14" applyFill="1" applyBorder="1" applyAlignment="1" applyProtection="1">
      <alignment horizontal="center" vertical="center"/>
      <protection locked="0"/>
    </xf>
    <xf numFmtId="0" fontId="8" fillId="8" borderId="16" xfId="14" applyFont="1" applyFill="1" applyBorder="1" applyProtection="1">
      <alignment vertical="center"/>
      <protection locked="0"/>
    </xf>
    <xf numFmtId="0" fontId="14" fillId="8" borderId="15" xfId="14" applyFill="1" applyBorder="1" applyProtection="1">
      <alignment vertical="center"/>
      <protection locked="0"/>
    </xf>
    <xf numFmtId="0" fontId="11" fillId="8" borderId="13" xfId="14" applyFont="1" applyFill="1" applyBorder="1" applyProtection="1">
      <alignment vertical="center"/>
      <protection locked="0"/>
    </xf>
    <xf numFmtId="38" fontId="14" fillId="8" borderId="15" xfId="1" applyFont="1" applyFill="1" applyBorder="1" applyProtection="1">
      <alignment vertical="center"/>
      <protection locked="0"/>
    </xf>
    <xf numFmtId="38" fontId="14" fillId="8" borderId="14" xfId="1" applyFont="1" applyFill="1" applyBorder="1" applyProtection="1">
      <alignment vertical="center"/>
      <protection locked="0"/>
    </xf>
    <xf numFmtId="0" fontId="14" fillId="8" borderId="3" xfId="14" applyFill="1" applyBorder="1" applyProtection="1">
      <alignment vertical="center"/>
      <protection locked="0"/>
    </xf>
    <xf numFmtId="0" fontId="6" fillId="8" borderId="16" xfId="14" applyFont="1" applyFill="1" applyBorder="1" applyProtection="1">
      <alignment vertical="center"/>
      <protection locked="0"/>
    </xf>
    <xf numFmtId="0" fontId="5" fillId="8" borderId="16" xfId="14" applyFont="1" applyFill="1" applyBorder="1" applyProtection="1">
      <alignment vertical="center"/>
      <protection locked="0"/>
    </xf>
    <xf numFmtId="0" fontId="32" fillId="0" borderId="0" xfId="14" applyFont="1" applyFill="1" applyBorder="1" applyProtection="1">
      <alignment vertical="center"/>
      <protection locked="0"/>
    </xf>
    <xf numFmtId="0" fontId="34" fillId="0" borderId="0" xfId="14" applyFont="1" applyFill="1" applyAlignment="1" applyProtection="1">
      <alignment vertical="center"/>
      <protection locked="0"/>
    </xf>
    <xf numFmtId="0" fontId="34" fillId="0" borderId="0" xfId="14" applyFont="1" applyFill="1" applyBorder="1" applyProtection="1">
      <alignment vertical="center"/>
      <protection locked="0"/>
    </xf>
    <xf numFmtId="0" fontId="34" fillId="0" borderId="0" xfId="14" applyFont="1" applyFill="1" applyBorder="1" applyAlignment="1" applyProtection="1">
      <alignment vertical="center"/>
      <protection locked="0"/>
    </xf>
    <xf numFmtId="0" fontId="14" fillId="8" borderId="4" xfId="14" applyFill="1" applyBorder="1" applyProtection="1">
      <alignment vertical="center"/>
      <protection locked="0"/>
    </xf>
    <xf numFmtId="0" fontId="14" fillId="8" borderId="2" xfId="14" applyFill="1" applyBorder="1" applyProtection="1">
      <alignment vertical="center"/>
      <protection locked="0"/>
    </xf>
    <xf numFmtId="0" fontId="34" fillId="0" borderId="0" xfId="14" applyFont="1" applyFill="1" applyBorder="1" applyAlignment="1" applyProtection="1">
      <alignment vertical="center" wrapText="1"/>
      <protection locked="0"/>
    </xf>
    <xf numFmtId="0" fontId="14" fillId="0" borderId="0" xfId="14" applyFill="1" applyBorder="1" applyProtection="1">
      <alignment vertical="center"/>
      <protection locked="0"/>
    </xf>
    <xf numFmtId="0" fontId="32" fillId="0" borderId="0" xfId="14" applyFont="1" applyFill="1" applyProtection="1">
      <alignment vertical="center"/>
    </xf>
    <xf numFmtId="0" fontId="33" fillId="0" borderId="0" xfId="14" applyFont="1" applyFill="1" applyProtection="1">
      <alignment vertical="center"/>
    </xf>
    <xf numFmtId="0" fontId="32" fillId="0" borderId="0" xfId="14" applyFont="1" applyFill="1" applyAlignment="1" applyProtection="1">
      <alignment vertical="center"/>
    </xf>
    <xf numFmtId="0" fontId="14" fillId="0" borderId="0" xfId="14" applyFill="1" applyAlignment="1" applyProtection="1">
      <alignment vertical="center"/>
    </xf>
    <xf numFmtId="0" fontId="32" fillId="12" borderId="0" xfId="17" applyFont="1" applyFill="1" applyAlignment="1" applyProtection="1">
      <alignment vertical="center"/>
    </xf>
    <xf numFmtId="0" fontId="34" fillId="0" borderId="0" xfId="14" applyFont="1" applyFill="1" applyProtection="1">
      <alignment vertical="center"/>
    </xf>
    <xf numFmtId="0" fontId="34" fillId="0" borderId="0" xfId="17" applyFont="1" applyAlignment="1" applyProtection="1">
      <alignment vertical="center"/>
    </xf>
    <xf numFmtId="38" fontId="34" fillId="0" borderId="18" xfId="14" applyNumberFormat="1" applyFont="1" applyFill="1" applyBorder="1" applyProtection="1">
      <alignment vertical="center"/>
    </xf>
    <xf numFmtId="0" fontId="32" fillId="0" borderId="19" xfId="14" applyFont="1" applyFill="1" applyBorder="1" applyProtection="1">
      <alignment vertical="center"/>
    </xf>
    <xf numFmtId="0" fontId="32" fillId="0" borderId="20" xfId="14" applyFont="1" applyFill="1" applyBorder="1" applyProtection="1">
      <alignment vertical="center"/>
    </xf>
    <xf numFmtId="0" fontId="32" fillId="0" borderId="21" xfId="14" applyFont="1" applyFill="1" applyBorder="1" applyProtection="1">
      <alignment vertical="center"/>
    </xf>
    <xf numFmtId="0" fontId="34" fillId="0" borderId="23" xfId="14" applyFont="1" applyFill="1" applyBorder="1" applyProtection="1">
      <alignment vertical="center"/>
    </xf>
    <xf numFmtId="38" fontId="32" fillId="0" borderId="24" xfId="14" applyNumberFormat="1" applyFont="1" applyFill="1" applyBorder="1" applyProtection="1">
      <alignment vertical="center"/>
    </xf>
    <xf numFmtId="0" fontId="32" fillId="0" borderId="22" xfId="14" applyFont="1" applyFill="1" applyBorder="1" applyProtection="1">
      <alignment vertical="center"/>
    </xf>
    <xf numFmtId="0" fontId="34" fillId="0" borderId="27" xfId="14" applyFont="1" applyFill="1" applyBorder="1" applyProtection="1">
      <alignment vertical="center"/>
    </xf>
    <xf numFmtId="38" fontId="32" fillId="0" borderId="28" xfId="14" applyNumberFormat="1" applyFont="1" applyFill="1" applyBorder="1" applyProtection="1">
      <alignment vertical="center"/>
    </xf>
    <xf numFmtId="0" fontId="14" fillId="0" borderId="0" xfId="14" applyProtection="1">
      <alignment vertical="center"/>
    </xf>
    <xf numFmtId="0" fontId="32" fillId="0" borderId="23" xfId="14" applyFont="1" applyFill="1" applyBorder="1" applyProtection="1">
      <alignment vertical="center"/>
    </xf>
    <xf numFmtId="0" fontId="34" fillId="0" borderId="24" xfId="14" applyFont="1" applyFill="1" applyBorder="1" applyProtection="1">
      <alignment vertical="center"/>
    </xf>
    <xf numFmtId="0" fontId="32" fillId="0" borderId="25" xfId="14" applyFont="1" applyFill="1" applyBorder="1" applyProtection="1">
      <alignment vertical="center"/>
    </xf>
    <xf numFmtId="0" fontId="32" fillId="0" borderId="26" xfId="14" applyFont="1" applyFill="1" applyBorder="1" applyProtection="1">
      <alignment vertical="center"/>
    </xf>
    <xf numFmtId="0" fontId="32" fillId="0" borderId="27" xfId="14" applyFont="1" applyFill="1" applyBorder="1" applyProtection="1">
      <alignment vertical="center"/>
    </xf>
    <xf numFmtId="0" fontId="32" fillId="0" borderId="28" xfId="14" applyFont="1" applyFill="1" applyBorder="1" applyProtection="1">
      <alignment vertical="center"/>
    </xf>
    <xf numFmtId="40" fontId="34" fillId="0" borderId="23" xfId="1" applyNumberFormat="1" applyFont="1" applyFill="1" applyBorder="1" applyAlignment="1" applyProtection="1">
      <alignment horizontal="center" vertical="center"/>
    </xf>
    <xf numFmtId="0" fontId="32" fillId="0" borderId="24" xfId="14" applyFont="1" applyFill="1" applyBorder="1" applyAlignment="1" applyProtection="1">
      <alignment horizontal="center" vertical="center"/>
    </xf>
    <xf numFmtId="40" fontId="34" fillId="0" borderId="25" xfId="1" applyNumberFormat="1" applyFont="1" applyFill="1" applyBorder="1" applyAlignment="1" applyProtection="1">
      <alignment horizontal="center" vertical="center"/>
    </xf>
    <xf numFmtId="0" fontId="32" fillId="0" borderId="26" xfId="14" applyFont="1" applyFill="1" applyBorder="1" applyAlignment="1" applyProtection="1">
      <alignment horizontal="center" vertical="center"/>
    </xf>
    <xf numFmtId="40" fontId="34" fillId="0" borderId="27" xfId="1" applyNumberFormat="1" applyFont="1" applyFill="1" applyBorder="1" applyAlignment="1" applyProtection="1">
      <alignment horizontal="center" vertical="center"/>
    </xf>
    <xf numFmtId="0" fontId="32" fillId="0" borderId="28" xfId="14" applyFont="1" applyFill="1" applyBorder="1" applyAlignment="1" applyProtection="1">
      <alignment horizontal="center" vertical="center"/>
    </xf>
    <xf numFmtId="0" fontId="32" fillId="0" borderId="0" xfId="14" applyFont="1" applyFill="1" applyBorder="1" applyProtection="1">
      <alignment vertical="center"/>
    </xf>
    <xf numFmtId="0" fontId="34" fillId="0" borderId="0" xfId="14" applyFont="1" applyBorder="1" applyProtection="1">
      <alignment vertical="center"/>
    </xf>
    <xf numFmtId="0" fontId="34" fillId="0" borderId="0" xfId="14" applyFont="1" applyFill="1" applyAlignment="1" applyProtection="1">
      <alignment vertical="center"/>
    </xf>
    <xf numFmtId="0" fontId="34" fillId="0" borderId="0" xfId="14" applyFont="1" applyFill="1" applyBorder="1" applyProtection="1">
      <alignment vertical="center"/>
    </xf>
    <xf numFmtId="0" fontId="34" fillId="0" borderId="0" xfId="14" applyFont="1" applyFill="1" applyBorder="1" applyAlignment="1" applyProtection="1">
      <alignment vertical="center"/>
    </xf>
    <xf numFmtId="0" fontId="34" fillId="0" borderId="0" xfId="14" applyFont="1" applyFill="1" applyBorder="1" applyAlignment="1" applyProtection="1">
      <alignment vertical="center" wrapText="1"/>
    </xf>
    <xf numFmtId="38" fontId="14" fillId="3" borderId="16" xfId="1" applyFont="1" applyFill="1" applyBorder="1" applyProtection="1">
      <alignment vertical="center"/>
      <protection locked="0"/>
    </xf>
    <xf numFmtId="38" fontId="14" fillId="8" borderId="17" xfId="1" applyFont="1" applyFill="1" applyBorder="1" applyProtection="1">
      <alignment vertical="center"/>
      <protection locked="0"/>
    </xf>
    <xf numFmtId="0" fontId="4" fillId="8" borderId="11" xfId="27" applyFill="1" applyBorder="1" applyProtection="1">
      <alignment vertical="center"/>
      <protection locked="0"/>
    </xf>
    <xf numFmtId="0" fontId="4" fillId="8" borderId="10" xfId="27" applyFill="1" applyBorder="1" applyProtection="1">
      <alignment vertical="center"/>
      <protection locked="0"/>
    </xf>
    <xf numFmtId="0" fontId="32" fillId="8" borderId="10" xfId="27" applyFont="1" applyFill="1" applyBorder="1" applyProtection="1">
      <alignment vertical="center"/>
      <protection locked="0"/>
    </xf>
    <xf numFmtId="0" fontId="33" fillId="8" borderId="10" xfId="27" applyFont="1" applyFill="1" applyBorder="1" applyAlignment="1" applyProtection="1">
      <alignment vertical="center"/>
      <protection locked="0"/>
    </xf>
    <xf numFmtId="0" fontId="32" fillId="8" borderId="10" xfId="27" applyFont="1" applyFill="1" applyBorder="1" applyAlignment="1" applyProtection="1">
      <alignment vertical="center"/>
      <protection locked="0"/>
    </xf>
    <xf numFmtId="0" fontId="32" fillId="0" borderId="0" xfId="27" applyFont="1" applyFill="1" applyBorder="1" applyAlignment="1" applyProtection="1">
      <alignment vertical="center"/>
      <protection locked="0"/>
    </xf>
    <xf numFmtId="0" fontId="4" fillId="0" borderId="0" xfId="27" applyProtection="1">
      <alignment vertical="center"/>
      <protection locked="0"/>
    </xf>
    <xf numFmtId="0" fontId="4" fillId="8" borderId="7" xfId="27" applyFill="1" applyBorder="1" applyProtection="1">
      <alignment vertical="center"/>
      <protection locked="0"/>
    </xf>
    <xf numFmtId="0" fontId="41" fillId="8" borderId="0" xfId="27" applyFont="1" applyFill="1" applyBorder="1" applyAlignment="1" applyProtection="1">
      <alignment horizontal="center" vertical="center"/>
      <protection locked="0"/>
    </xf>
    <xf numFmtId="0" fontId="32" fillId="12" borderId="0" xfId="28" applyFont="1" applyFill="1" applyBorder="1" applyAlignment="1" applyProtection="1">
      <alignment vertical="center"/>
      <protection locked="0"/>
    </xf>
    <xf numFmtId="0" fontId="34" fillId="0" borderId="0" xfId="28" applyFont="1" applyBorder="1" applyAlignment="1" applyProtection="1">
      <alignment vertical="center"/>
      <protection locked="0"/>
    </xf>
    <xf numFmtId="0" fontId="4" fillId="8" borderId="0" xfId="27" applyFill="1" applyBorder="1" applyProtection="1">
      <alignment vertical="center"/>
      <protection locked="0"/>
    </xf>
    <xf numFmtId="0" fontId="32" fillId="8" borderId="0" xfId="27" applyFont="1" applyFill="1" applyBorder="1" applyProtection="1">
      <alignment vertical="center"/>
      <protection locked="0"/>
    </xf>
    <xf numFmtId="38" fontId="34" fillId="8" borderId="0" xfId="27" applyNumberFormat="1" applyFont="1" applyFill="1" applyBorder="1" applyAlignment="1" applyProtection="1">
      <alignment vertical="center"/>
      <protection locked="0"/>
    </xf>
    <xf numFmtId="0" fontId="32" fillId="8" borderId="0" xfId="27" applyFont="1" applyFill="1" applyBorder="1" applyAlignment="1" applyProtection="1">
      <alignment vertical="center"/>
      <protection locked="0"/>
    </xf>
    <xf numFmtId="0" fontId="4" fillId="8" borderId="16" xfId="27" applyFont="1" applyFill="1" applyBorder="1" applyProtection="1">
      <alignment vertical="center"/>
      <protection locked="0"/>
    </xf>
    <xf numFmtId="0" fontId="4" fillId="8" borderId="13" xfId="27" applyFill="1" applyBorder="1" applyProtection="1">
      <alignment vertical="center"/>
      <protection locked="0"/>
    </xf>
    <xf numFmtId="0" fontId="3" fillId="8" borderId="16" xfId="27" applyFont="1" applyFill="1" applyBorder="1" applyProtection="1">
      <alignment vertical="center"/>
      <protection locked="0"/>
    </xf>
    <xf numFmtId="0" fontId="31" fillId="8" borderId="16" xfId="28" applyFont="1" applyFill="1" applyBorder="1" applyAlignment="1" applyProtection="1">
      <alignment horizontal="center" vertical="center"/>
      <protection locked="0"/>
    </xf>
    <xf numFmtId="0" fontId="31" fillId="8" borderId="15" xfId="28" applyFont="1" applyFill="1" applyBorder="1" applyAlignment="1" applyProtection="1">
      <alignment horizontal="left" vertical="center"/>
      <protection locked="0"/>
    </xf>
    <xf numFmtId="0" fontId="31" fillId="8" borderId="13" xfId="28" applyFont="1" applyFill="1" applyBorder="1" applyAlignment="1" applyProtection="1">
      <alignment horizontal="left" vertical="center"/>
      <protection locked="0"/>
    </xf>
    <xf numFmtId="0" fontId="34" fillId="8" borderId="0" xfId="27" applyFont="1" applyFill="1" applyBorder="1" applyAlignment="1" applyProtection="1">
      <alignment vertical="center"/>
      <protection locked="0"/>
    </xf>
    <xf numFmtId="0" fontId="4" fillId="0" borderId="0" xfId="27" applyFill="1" applyAlignment="1" applyProtection="1">
      <alignment vertical="center"/>
      <protection locked="0"/>
    </xf>
    <xf numFmtId="0" fontId="4" fillId="8" borderId="0" xfId="27" applyFont="1" applyFill="1" applyBorder="1" applyProtection="1">
      <alignment vertical="center"/>
      <protection locked="0"/>
    </xf>
    <xf numFmtId="0" fontId="31" fillId="8" borderId="0" xfId="27" applyFont="1" applyFill="1" applyBorder="1" applyProtection="1">
      <alignment vertical="center"/>
      <protection locked="0"/>
    </xf>
    <xf numFmtId="0" fontId="31" fillId="8" borderId="3" xfId="27" applyFont="1" applyFill="1" applyBorder="1" applyProtection="1">
      <alignment vertical="center"/>
      <protection locked="0"/>
    </xf>
    <xf numFmtId="0" fontId="34" fillId="8" borderId="0" xfId="27" applyFont="1" applyFill="1" applyBorder="1" applyProtection="1">
      <alignment vertical="center"/>
      <protection locked="0"/>
    </xf>
    <xf numFmtId="0" fontId="34" fillId="8" borderId="3" xfId="27" applyFont="1" applyFill="1" applyBorder="1" applyAlignment="1" applyProtection="1">
      <alignment vertical="center"/>
      <protection locked="0"/>
    </xf>
    <xf numFmtId="0" fontId="31" fillId="8" borderId="0" xfId="27" applyFont="1" applyFill="1" applyAlignment="1" applyProtection="1">
      <alignment vertical="center"/>
      <protection locked="0"/>
    </xf>
    <xf numFmtId="0" fontId="4" fillId="8" borderId="0" xfId="27" applyFill="1" applyAlignment="1" applyProtection="1">
      <alignment vertical="center"/>
      <protection locked="0"/>
    </xf>
    <xf numFmtId="0" fontId="40" fillId="9" borderId="59" xfId="0" applyFont="1" applyFill="1" applyBorder="1" applyAlignment="1" applyProtection="1">
      <alignment horizontal="center" vertical="center" wrapText="1"/>
      <protection locked="0"/>
    </xf>
    <xf numFmtId="0" fontId="40" fillId="9" borderId="60" xfId="0" applyFont="1" applyFill="1" applyBorder="1" applyAlignment="1" applyProtection="1">
      <alignment horizontal="center" vertical="center" wrapText="1"/>
      <protection locked="0"/>
    </xf>
    <xf numFmtId="0" fontId="40" fillId="9" borderId="50" xfId="0" applyFont="1" applyFill="1" applyBorder="1" applyAlignment="1" applyProtection="1">
      <alignment horizontal="center" vertical="center" wrapText="1"/>
      <protection locked="0"/>
    </xf>
    <xf numFmtId="0" fontId="31" fillId="9" borderId="64" xfId="27" applyFont="1" applyFill="1" applyBorder="1" applyAlignment="1" applyProtection="1">
      <alignment horizontal="center" vertical="center" wrapText="1"/>
      <protection locked="0"/>
    </xf>
    <xf numFmtId="0" fontId="31" fillId="9" borderId="49" xfId="27" applyFont="1" applyFill="1" applyBorder="1" applyAlignment="1" applyProtection="1">
      <alignment horizontal="center" vertical="center"/>
      <protection locked="0"/>
    </xf>
    <xf numFmtId="0" fontId="40" fillId="9" borderId="64" xfId="0" applyFont="1" applyFill="1" applyBorder="1" applyAlignment="1" applyProtection="1">
      <alignment horizontal="center" vertical="center" wrapText="1"/>
      <protection locked="0"/>
    </xf>
    <xf numFmtId="0" fontId="40" fillId="9" borderId="65" xfId="0" applyFont="1" applyFill="1" applyBorder="1" applyAlignment="1" applyProtection="1">
      <alignment horizontal="center" vertical="center" wrapText="1"/>
      <protection locked="0"/>
    </xf>
    <xf numFmtId="0" fontId="40" fillId="9" borderId="40" xfId="0" applyFont="1" applyFill="1" applyBorder="1" applyAlignment="1" applyProtection="1">
      <alignment horizontal="center" vertical="center" wrapText="1"/>
      <protection locked="0"/>
    </xf>
    <xf numFmtId="0" fontId="31" fillId="9" borderId="6" xfId="27" applyFont="1" applyFill="1" applyBorder="1" applyAlignment="1" applyProtection="1">
      <alignment horizontal="center" vertical="center"/>
      <protection locked="0"/>
    </xf>
    <xf numFmtId="0" fontId="31" fillId="9" borderId="6" xfId="27" applyFont="1" applyFill="1" applyBorder="1" applyAlignment="1" applyProtection="1">
      <alignment horizontal="center" vertical="center" wrapText="1"/>
      <protection locked="0"/>
    </xf>
    <xf numFmtId="0" fontId="31" fillId="9" borderId="51" xfId="27" applyFont="1" applyFill="1" applyBorder="1" applyAlignment="1" applyProtection="1">
      <alignment horizontal="center" vertical="center"/>
      <protection locked="0"/>
    </xf>
    <xf numFmtId="0" fontId="31" fillId="9" borderId="52" xfId="27" applyFont="1" applyFill="1" applyBorder="1" applyAlignment="1" applyProtection="1">
      <alignment horizontal="center" vertical="center"/>
      <protection locked="0"/>
    </xf>
    <xf numFmtId="0" fontId="31" fillId="9" borderId="53" xfId="27" applyFont="1" applyFill="1" applyBorder="1" applyAlignment="1" applyProtection="1">
      <alignment horizontal="center" vertical="center"/>
      <protection locked="0"/>
    </xf>
    <xf numFmtId="0" fontId="31" fillId="9" borderId="51" xfId="27" applyFont="1" applyFill="1" applyBorder="1" applyAlignment="1" applyProtection="1">
      <alignment horizontal="center" vertical="center" wrapText="1"/>
      <protection locked="0"/>
    </xf>
    <xf numFmtId="0" fontId="31" fillId="9" borderId="58" xfId="27" applyFont="1" applyFill="1" applyBorder="1" applyAlignment="1" applyProtection="1">
      <alignment horizontal="center" vertical="center"/>
      <protection locked="0"/>
    </xf>
    <xf numFmtId="0" fontId="31" fillId="14" borderId="14" xfId="27" applyFont="1" applyFill="1" applyBorder="1" applyAlignment="1" applyProtection="1">
      <alignment vertical="center" shrinkToFit="1"/>
      <protection locked="0"/>
    </xf>
    <xf numFmtId="0" fontId="31" fillId="14" borderId="14" xfId="27" applyFont="1" applyFill="1" applyBorder="1" applyAlignment="1" applyProtection="1">
      <alignment vertical="center"/>
      <protection locked="0"/>
    </xf>
    <xf numFmtId="38" fontId="31" fillId="14" borderId="14" xfId="29" applyFont="1" applyFill="1" applyBorder="1" applyAlignment="1" applyProtection="1">
      <alignment horizontal="center" vertical="center" shrinkToFit="1"/>
      <protection locked="0"/>
    </xf>
    <xf numFmtId="38" fontId="31" fillId="14" borderId="14" xfId="29" applyFont="1" applyFill="1" applyBorder="1" applyAlignment="1" applyProtection="1">
      <alignment vertical="center" shrinkToFit="1"/>
      <protection locked="0"/>
    </xf>
    <xf numFmtId="38" fontId="31" fillId="14" borderId="14" xfId="29" applyFont="1" applyFill="1" applyBorder="1" applyAlignment="1" applyProtection="1">
      <alignment vertical="center"/>
      <protection locked="0"/>
    </xf>
    <xf numFmtId="38" fontId="31" fillId="14" borderId="54" xfId="29" applyFont="1" applyFill="1" applyBorder="1" applyAlignment="1" applyProtection="1">
      <alignment vertical="center"/>
      <protection locked="0"/>
    </xf>
    <xf numFmtId="38" fontId="31" fillId="14" borderId="56" xfId="29" applyFont="1" applyFill="1" applyBorder="1" applyAlignment="1" applyProtection="1">
      <alignment vertical="center"/>
      <protection locked="0"/>
    </xf>
    <xf numFmtId="38" fontId="31" fillId="14" borderId="55" xfId="29" applyFont="1" applyFill="1" applyBorder="1" applyAlignment="1" applyProtection="1">
      <alignment vertical="center"/>
      <protection locked="0"/>
    </xf>
    <xf numFmtId="0" fontId="31" fillId="14" borderId="54" xfId="27" applyFont="1" applyFill="1" applyBorder="1" applyAlignment="1" applyProtection="1">
      <alignment vertical="center" shrinkToFit="1"/>
      <protection locked="0"/>
    </xf>
    <xf numFmtId="0" fontId="31" fillId="14" borderId="57" xfId="27" applyFont="1" applyFill="1" applyBorder="1" applyAlignment="1" applyProtection="1">
      <alignment vertical="center" shrinkToFit="1"/>
      <protection locked="0"/>
    </xf>
    <xf numFmtId="0" fontId="31" fillId="14" borderId="54" xfId="27" applyFont="1" applyFill="1" applyBorder="1" applyAlignment="1" applyProtection="1">
      <alignment horizontal="center" vertical="center"/>
      <protection locked="0"/>
    </xf>
    <xf numFmtId="0" fontId="31" fillId="14" borderId="56" xfId="27" applyFont="1" applyFill="1" applyBorder="1" applyAlignment="1" applyProtection="1">
      <alignment horizontal="center" vertical="center"/>
      <protection locked="0"/>
    </xf>
    <xf numFmtId="0" fontId="31" fillId="14" borderId="55" xfId="27" applyFont="1" applyFill="1" applyBorder="1" applyAlignment="1" applyProtection="1">
      <alignment horizontal="center" vertical="center"/>
      <protection locked="0"/>
    </xf>
    <xf numFmtId="0" fontId="31" fillId="8" borderId="6" xfId="27" applyFont="1" applyFill="1" applyBorder="1" applyProtection="1">
      <alignment vertical="center"/>
      <protection locked="0"/>
    </xf>
    <xf numFmtId="0" fontId="31" fillId="8" borderId="6" xfId="27" applyFont="1" applyFill="1" applyBorder="1" applyAlignment="1" applyProtection="1">
      <alignment vertical="center" shrinkToFit="1"/>
      <protection locked="0"/>
    </xf>
    <xf numFmtId="0" fontId="31" fillId="0" borderId="14" xfId="27" applyFont="1" applyFill="1" applyBorder="1" applyAlignment="1" applyProtection="1">
      <alignment vertical="center"/>
      <protection locked="0"/>
    </xf>
    <xf numFmtId="38" fontId="31" fillId="0" borderId="14" xfId="29" applyFont="1" applyFill="1" applyBorder="1" applyAlignment="1" applyProtection="1">
      <alignment horizontal="center" vertical="center" shrinkToFit="1"/>
      <protection locked="0"/>
    </xf>
    <xf numFmtId="38" fontId="31" fillId="0" borderId="14" xfId="29" applyFont="1" applyFill="1" applyBorder="1" applyAlignment="1" applyProtection="1">
      <alignment vertical="center" shrinkToFit="1"/>
      <protection locked="0"/>
    </xf>
    <xf numFmtId="38" fontId="31" fillId="0" borderId="14" xfId="29" applyFont="1" applyFill="1" applyBorder="1" applyAlignment="1" applyProtection="1">
      <alignment vertical="center"/>
      <protection locked="0"/>
    </xf>
    <xf numFmtId="38" fontId="31" fillId="0" borderId="54" xfId="29" applyFont="1" applyFill="1" applyBorder="1" applyAlignment="1" applyProtection="1">
      <alignment vertical="center"/>
      <protection locked="0"/>
    </xf>
    <xf numFmtId="38" fontId="31" fillId="0" borderId="56" xfId="29" applyFont="1" applyFill="1" applyBorder="1" applyAlignment="1" applyProtection="1">
      <alignment vertical="center"/>
      <protection locked="0"/>
    </xf>
    <xf numFmtId="38" fontId="31" fillId="0" borderId="55" xfId="29" applyFont="1" applyFill="1" applyBorder="1" applyAlignment="1" applyProtection="1">
      <alignment vertical="center"/>
      <protection locked="0"/>
    </xf>
    <xf numFmtId="0" fontId="31" fillId="0" borderId="54" xfId="27" applyFont="1" applyFill="1" applyBorder="1" applyAlignment="1" applyProtection="1">
      <alignment vertical="center" shrinkToFit="1"/>
      <protection locked="0"/>
    </xf>
    <xf numFmtId="0" fontId="31" fillId="0" borderId="57" xfId="27" applyFont="1" applyFill="1" applyBorder="1" applyAlignment="1" applyProtection="1">
      <alignment vertical="center" shrinkToFit="1"/>
      <protection locked="0"/>
    </xf>
    <xf numFmtId="0" fontId="31" fillId="0" borderId="54" xfId="27" applyFont="1" applyFill="1" applyBorder="1" applyAlignment="1" applyProtection="1">
      <alignment horizontal="center" vertical="center"/>
      <protection locked="0"/>
    </xf>
    <xf numFmtId="0" fontId="31" fillId="0" borderId="56" xfId="27" applyFont="1" applyFill="1" applyBorder="1" applyAlignment="1" applyProtection="1">
      <alignment horizontal="center" vertical="center"/>
      <protection locked="0"/>
    </xf>
    <xf numFmtId="0" fontId="31" fillId="0" borderId="55" xfId="27" applyFont="1" applyFill="1" applyBorder="1" applyAlignment="1" applyProtection="1">
      <alignment horizontal="center" vertical="center"/>
      <protection locked="0"/>
    </xf>
    <xf numFmtId="0" fontId="4" fillId="8" borderId="0" xfId="27" applyFill="1" applyProtection="1">
      <alignment vertical="center"/>
      <protection locked="0"/>
    </xf>
    <xf numFmtId="0" fontId="31" fillId="8" borderId="0" xfId="27" applyFont="1" applyFill="1" applyBorder="1" applyAlignment="1" applyProtection="1">
      <alignment vertical="center"/>
      <protection locked="0"/>
    </xf>
    <xf numFmtId="0" fontId="4" fillId="0" borderId="0" xfId="27" applyFill="1" applyProtection="1">
      <alignment vertical="center"/>
      <protection locked="0"/>
    </xf>
    <xf numFmtId="0" fontId="31" fillId="9" borderId="65" xfId="27" applyFont="1" applyFill="1" applyBorder="1" applyAlignment="1" applyProtection="1">
      <alignment horizontal="center" vertical="center" wrapText="1"/>
      <protection locked="0"/>
    </xf>
    <xf numFmtId="0" fontId="31" fillId="9" borderId="40" xfId="27" applyFont="1" applyFill="1" applyBorder="1" applyAlignment="1" applyProtection="1">
      <alignment horizontal="center" vertical="center" wrapText="1"/>
      <protection locked="0"/>
    </xf>
    <xf numFmtId="0" fontId="31" fillId="9" borderId="52" xfId="27" applyFont="1" applyFill="1" applyBorder="1" applyAlignment="1" applyProtection="1">
      <alignment horizontal="center" vertical="center" wrapText="1"/>
      <protection locked="0"/>
    </xf>
    <xf numFmtId="0" fontId="31" fillId="9" borderId="53" xfId="27" applyFont="1" applyFill="1" applyBorder="1" applyAlignment="1" applyProtection="1">
      <alignment horizontal="center" vertical="center" wrapText="1"/>
      <protection locked="0"/>
    </xf>
    <xf numFmtId="38" fontId="31" fillId="14" borderId="54" xfId="29" applyFont="1" applyFill="1" applyBorder="1" applyAlignment="1" applyProtection="1">
      <alignment vertical="center" shrinkToFit="1"/>
      <protection locked="0"/>
    </xf>
    <xf numFmtId="38" fontId="31" fillId="14" borderId="56" xfId="29" applyFont="1" applyFill="1" applyBorder="1" applyAlignment="1" applyProtection="1">
      <alignment vertical="center" shrinkToFit="1"/>
      <protection locked="0"/>
    </xf>
    <xf numFmtId="38" fontId="31" fillId="14" borderId="55" xfId="29" applyFont="1" applyFill="1" applyBorder="1" applyAlignment="1" applyProtection="1">
      <alignment vertical="center" shrinkToFit="1"/>
      <protection locked="0"/>
    </xf>
    <xf numFmtId="180" fontId="31" fillId="14" borderId="54" xfId="29" applyNumberFormat="1" applyFont="1" applyFill="1" applyBorder="1" applyAlignment="1" applyProtection="1">
      <alignment vertical="center" shrinkToFit="1"/>
      <protection locked="0"/>
    </xf>
    <xf numFmtId="180" fontId="31" fillId="14" borderId="56" xfId="29" applyNumberFormat="1" applyFont="1" applyFill="1" applyBorder="1" applyAlignment="1" applyProtection="1">
      <alignment vertical="center" shrinkToFit="1"/>
      <protection locked="0"/>
    </xf>
    <xf numFmtId="180" fontId="31" fillId="14" borderId="55" xfId="29" applyNumberFormat="1" applyFont="1" applyFill="1" applyBorder="1" applyAlignment="1" applyProtection="1">
      <alignment vertical="center" shrinkToFit="1"/>
      <protection locked="0"/>
    </xf>
    <xf numFmtId="0" fontId="31" fillId="0" borderId="14" xfId="27" applyFont="1" applyFill="1" applyBorder="1" applyAlignment="1" applyProtection="1">
      <alignment vertical="center" shrinkToFit="1"/>
      <protection locked="0"/>
    </xf>
    <xf numFmtId="38" fontId="31" fillId="0" borderId="54" xfId="29" applyFont="1" applyFill="1" applyBorder="1" applyAlignment="1" applyProtection="1">
      <alignment vertical="center" shrinkToFit="1"/>
      <protection locked="0"/>
    </xf>
    <xf numFmtId="38" fontId="31" fillId="0" borderId="56" xfId="29" applyFont="1" applyFill="1" applyBorder="1" applyAlignment="1" applyProtection="1">
      <alignment vertical="center" shrinkToFit="1"/>
      <protection locked="0"/>
    </xf>
    <xf numFmtId="38" fontId="31" fillId="0" borderId="55" xfId="29" applyFont="1" applyFill="1" applyBorder="1" applyAlignment="1" applyProtection="1">
      <alignment vertical="center" shrinkToFit="1"/>
      <protection locked="0"/>
    </xf>
    <xf numFmtId="180" fontId="31" fillId="0" borderId="54" xfId="29" applyNumberFormat="1" applyFont="1" applyFill="1" applyBorder="1" applyAlignment="1" applyProtection="1">
      <alignment vertical="center" shrinkToFit="1"/>
      <protection locked="0"/>
    </xf>
    <xf numFmtId="180" fontId="31" fillId="0" borderId="56" xfId="29" applyNumberFormat="1" applyFont="1" applyFill="1" applyBorder="1" applyAlignment="1" applyProtection="1">
      <alignment vertical="center" shrinkToFit="1"/>
      <protection locked="0"/>
    </xf>
    <xf numFmtId="180" fontId="31" fillId="0" borderId="55" xfId="29" applyNumberFormat="1" applyFont="1" applyFill="1" applyBorder="1" applyAlignment="1" applyProtection="1">
      <alignment vertical="center" shrinkToFit="1"/>
      <protection locked="0"/>
    </xf>
    <xf numFmtId="0" fontId="4" fillId="8" borderId="0" xfId="27" applyFill="1" applyBorder="1" applyAlignment="1" applyProtection="1">
      <alignment vertical="center"/>
      <protection locked="0"/>
    </xf>
    <xf numFmtId="0" fontId="32" fillId="0" borderId="0" xfId="27" applyFont="1" applyFill="1" applyAlignment="1" applyProtection="1">
      <alignment vertical="center"/>
      <protection locked="0"/>
    </xf>
    <xf numFmtId="0" fontId="34" fillId="0" borderId="0" xfId="27" applyFont="1" applyFill="1" applyProtection="1">
      <alignment vertical="center"/>
      <protection locked="0"/>
    </xf>
    <xf numFmtId="0" fontId="46" fillId="0" borderId="0" xfId="27" applyFont="1" applyFill="1" applyAlignment="1" applyProtection="1">
      <alignment vertical="center"/>
    </xf>
    <xf numFmtId="0" fontId="46" fillId="0" borderId="0" xfId="27" applyFont="1" applyProtection="1">
      <alignment vertical="center"/>
    </xf>
    <xf numFmtId="0" fontId="4" fillId="0" borderId="0" xfId="27" applyProtection="1">
      <alignment vertical="center"/>
    </xf>
    <xf numFmtId="0" fontId="48" fillId="0" borderId="61" xfId="27" applyFont="1" applyBorder="1" applyAlignment="1" applyProtection="1">
      <alignment horizontal="center" vertical="center"/>
    </xf>
    <xf numFmtId="0" fontId="48" fillId="15" borderId="61" xfId="27" applyFont="1" applyFill="1" applyBorder="1" applyAlignment="1" applyProtection="1">
      <alignment horizontal="center" vertical="center"/>
    </xf>
    <xf numFmtId="0" fontId="47" fillId="0" borderId="0" xfId="27" applyFont="1" applyFill="1" applyProtection="1">
      <alignment vertical="center"/>
    </xf>
    <xf numFmtId="0" fontId="48" fillId="0" borderId="0" xfId="27" applyFont="1" applyFill="1" applyProtection="1">
      <alignment vertical="center"/>
    </xf>
    <xf numFmtId="0" fontId="48" fillId="0" borderId="19" xfId="27" applyFont="1" applyBorder="1" applyAlignment="1" applyProtection="1">
      <alignment horizontal="center" vertical="center"/>
    </xf>
    <xf numFmtId="0" fontId="48" fillId="15" borderId="19" xfId="27" applyFont="1" applyFill="1" applyBorder="1" applyAlignment="1" applyProtection="1">
      <alignment horizontal="center" vertical="center"/>
    </xf>
    <xf numFmtId="0" fontId="48" fillId="15" borderId="0" xfId="27" applyFont="1" applyFill="1" applyBorder="1" applyAlignment="1" applyProtection="1">
      <alignment horizontal="center" vertical="center"/>
    </xf>
    <xf numFmtId="0" fontId="48" fillId="0" borderId="0" xfId="27" applyFont="1" applyBorder="1" applyAlignment="1" applyProtection="1">
      <alignment horizontal="center" vertical="center"/>
    </xf>
    <xf numFmtId="0" fontId="46" fillId="0" borderId="0" xfId="27" applyFont="1" applyBorder="1" applyProtection="1">
      <alignment vertical="center"/>
    </xf>
    <xf numFmtId="0" fontId="48" fillId="0" borderId="61" xfId="27" applyFont="1" applyBorder="1" applyProtection="1">
      <alignment vertical="center"/>
    </xf>
    <xf numFmtId="0" fontId="48" fillId="0" borderId="61" xfId="27" applyFont="1" applyFill="1" applyBorder="1" applyAlignment="1" applyProtection="1">
      <alignment vertical="center"/>
    </xf>
    <xf numFmtId="38" fontId="48" fillId="0" borderId="18" xfId="27" applyNumberFormat="1" applyFont="1" applyFill="1" applyBorder="1" applyProtection="1">
      <alignment vertical="center"/>
    </xf>
    <xf numFmtId="0" fontId="48" fillId="0" borderId="19" xfId="27" applyFont="1" applyFill="1" applyBorder="1" applyProtection="1">
      <alignment vertical="center"/>
    </xf>
    <xf numFmtId="0" fontId="48" fillId="0" borderId="20" xfId="27" applyFont="1" applyFill="1" applyBorder="1" applyProtection="1">
      <alignment vertical="center"/>
    </xf>
    <xf numFmtId="0" fontId="48" fillId="0" borderId="61" xfId="27" applyFont="1" applyFill="1" applyBorder="1" applyAlignment="1" applyProtection="1">
      <alignment horizontal="center" vertical="center"/>
    </xf>
    <xf numFmtId="0" fontId="48" fillId="0" borderId="0" xfId="27" applyFont="1" applyFill="1" applyBorder="1" applyAlignment="1" applyProtection="1">
      <alignment horizontal="center" vertical="center"/>
    </xf>
    <xf numFmtId="0" fontId="48" fillId="0" borderId="0" xfId="27" applyFont="1" applyFill="1" applyBorder="1" applyAlignment="1" applyProtection="1">
      <alignment vertical="center"/>
    </xf>
    <xf numFmtId="0" fontId="48" fillId="0" borderId="26" xfId="27" applyFont="1" applyBorder="1" applyAlignment="1" applyProtection="1">
      <alignment horizontal="center" vertical="center"/>
    </xf>
    <xf numFmtId="0" fontId="46" fillId="15" borderId="26" xfId="27" applyFont="1" applyFill="1" applyBorder="1" applyAlignment="1" applyProtection="1">
      <alignment vertical="center"/>
    </xf>
    <xf numFmtId="0" fontId="46" fillId="0" borderId="26" xfId="27" applyFont="1" applyFill="1" applyBorder="1" applyAlignment="1" applyProtection="1">
      <alignment vertical="center"/>
    </xf>
    <xf numFmtId="0" fontId="46" fillId="15" borderId="0" xfId="27" applyFont="1" applyFill="1" applyBorder="1" applyAlignment="1" applyProtection="1">
      <alignment vertical="center"/>
    </xf>
    <xf numFmtId="0" fontId="46" fillId="0" borderId="0" xfId="27" applyFont="1" applyFill="1" applyBorder="1" applyAlignment="1" applyProtection="1">
      <alignment vertical="center"/>
    </xf>
    <xf numFmtId="0" fontId="46" fillId="0" borderId="0" xfId="27" applyFont="1" applyFill="1" applyProtection="1">
      <alignment vertical="center"/>
    </xf>
    <xf numFmtId="0" fontId="4" fillId="0" borderId="0" xfId="27" applyFill="1" applyProtection="1">
      <alignment vertical="center"/>
    </xf>
    <xf numFmtId="0" fontId="4" fillId="8" borderId="16" xfId="14" applyFont="1" applyFill="1" applyBorder="1" applyProtection="1">
      <alignment vertical="center"/>
      <protection locked="0"/>
    </xf>
    <xf numFmtId="0" fontId="12" fillId="8" borderId="15" xfId="14" applyFont="1" applyFill="1" applyBorder="1" applyAlignment="1" applyProtection="1">
      <alignment horizontal="right" vertical="center"/>
      <protection locked="0"/>
    </xf>
    <xf numFmtId="0" fontId="14" fillId="0" borderId="0" xfId="14" applyFill="1" applyBorder="1" applyAlignment="1" applyProtection="1">
      <alignment vertical="center"/>
      <protection locked="0"/>
    </xf>
    <xf numFmtId="0" fontId="6" fillId="8" borderId="0" xfId="14" applyFont="1" applyFill="1" applyBorder="1" applyProtection="1">
      <alignment vertical="center"/>
      <protection locked="0"/>
    </xf>
    <xf numFmtId="0" fontId="8" fillId="8" borderId="0" xfId="14" applyFont="1" applyFill="1" applyBorder="1" applyAlignment="1" applyProtection="1">
      <alignment horizontal="center" vertical="center"/>
      <protection locked="0"/>
    </xf>
    <xf numFmtId="0" fontId="6" fillId="8" borderId="3" xfId="14" applyFont="1" applyFill="1" applyBorder="1" applyAlignment="1" applyProtection="1">
      <alignment horizontal="center" vertical="center"/>
      <protection locked="0"/>
    </xf>
    <xf numFmtId="0" fontId="6" fillId="8" borderId="0" xfId="14" applyFont="1" applyFill="1" applyBorder="1" applyAlignment="1" applyProtection="1">
      <alignment horizontal="center" vertical="center"/>
      <protection locked="0"/>
    </xf>
    <xf numFmtId="0" fontId="14" fillId="0" borderId="3" xfId="14" applyBorder="1" applyProtection="1">
      <alignment vertical="center"/>
      <protection locked="0"/>
    </xf>
    <xf numFmtId="0" fontId="6" fillId="8" borderId="0" xfId="14" applyFont="1" applyFill="1" applyBorder="1" applyAlignment="1" applyProtection="1">
      <alignment horizontal="center" vertical="center" wrapText="1"/>
      <protection locked="0"/>
    </xf>
    <xf numFmtId="0" fontId="6" fillId="9" borderId="16" xfId="14" applyFont="1" applyFill="1" applyBorder="1" applyAlignment="1" applyProtection="1">
      <alignment horizontal="center" vertical="center"/>
      <protection locked="0"/>
    </xf>
    <xf numFmtId="0" fontId="6" fillId="9" borderId="15" xfId="14" applyFont="1" applyFill="1" applyBorder="1" applyAlignment="1" applyProtection="1">
      <alignment horizontal="center" vertical="center"/>
      <protection locked="0"/>
    </xf>
    <xf numFmtId="0" fontId="6" fillId="9" borderId="14" xfId="14" applyFont="1" applyFill="1" applyBorder="1" applyAlignment="1" applyProtection="1">
      <alignment horizontal="center" vertical="center" wrapText="1"/>
      <protection locked="0"/>
    </xf>
    <xf numFmtId="0" fontId="14" fillId="8" borderId="8" xfId="14" applyFill="1" applyBorder="1" applyAlignment="1" applyProtection="1">
      <alignment horizontal="center" vertical="center"/>
      <protection locked="0"/>
    </xf>
    <xf numFmtId="0" fontId="8" fillId="8" borderId="7" xfId="14" applyFont="1" applyFill="1" applyBorder="1" applyAlignment="1" applyProtection="1">
      <alignment horizontal="center" vertical="center"/>
      <protection locked="0"/>
    </xf>
    <xf numFmtId="0" fontId="6" fillId="8" borderId="16" xfId="14" applyFont="1" applyFill="1" applyBorder="1" applyAlignment="1" applyProtection="1">
      <alignment horizontal="left" vertical="center" wrapText="1"/>
      <protection locked="0"/>
    </xf>
    <xf numFmtId="0" fontId="6" fillId="8" borderId="13" xfId="14" applyFont="1" applyFill="1" applyBorder="1" applyAlignment="1" applyProtection="1">
      <alignment horizontal="left" vertical="center"/>
      <protection locked="0"/>
    </xf>
    <xf numFmtId="38" fontId="14" fillId="8" borderId="7" xfId="1" applyFont="1" applyFill="1" applyBorder="1" applyProtection="1">
      <alignment vertical="center"/>
      <protection locked="0"/>
    </xf>
    <xf numFmtId="38" fontId="6" fillId="8" borderId="13" xfId="1" applyFont="1" applyFill="1" applyBorder="1" applyAlignment="1" applyProtection="1">
      <alignment horizontal="left" vertical="center"/>
      <protection locked="0"/>
    </xf>
    <xf numFmtId="38" fontId="6" fillId="8" borderId="7" xfId="1" applyFont="1" applyFill="1" applyBorder="1" applyAlignment="1" applyProtection="1">
      <alignment horizontal="center" vertical="center"/>
      <protection locked="0"/>
    </xf>
    <xf numFmtId="0" fontId="6" fillId="8" borderId="9" xfId="14" applyFont="1" applyFill="1" applyBorder="1" applyAlignment="1" applyProtection="1">
      <alignment horizontal="left" vertical="center"/>
      <protection locked="0"/>
    </xf>
    <xf numFmtId="180" fontId="14" fillId="8" borderId="16" xfId="1" applyNumberFormat="1" applyFont="1" applyFill="1" applyBorder="1" applyProtection="1">
      <alignment vertical="center"/>
      <protection locked="0"/>
    </xf>
    <xf numFmtId="38" fontId="14" fillId="8" borderId="12" xfId="1" applyFont="1" applyFill="1" applyBorder="1" applyProtection="1">
      <alignment vertical="center"/>
      <protection locked="0"/>
    </xf>
    <xf numFmtId="38" fontId="14" fillId="8" borderId="11" xfId="1" applyFont="1" applyFill="1" applyBorder="1" applyProtection="1">
      <alignment vertical="center"/>
      <protection locked="0"/>
    </xf>
    <xf numFmtId="0" fontId="11" fillId="8" borderId="9" xfId="14" applyFont="1" applyFill="1" applyBorder="1" applyProtection="1">
      <alignment vertical="center"/>
      <protection locked="0"/>
    </xf>
    <xf numFmtId="0" fontId="6" fillId="8" borderId="11" xfId="14" applyFont="1" applyFill="1" applyBorder="1" applyProtection="1">
      <alignment vertical="center"/>
      <protection locked="0"/>
    </xf>
    <xf numFmtId="38" fontId="14" fillId="8" borderId="11" xfId="1" applyNumberFormat="1" applyFont="1" applyFill="1" applyBorder="1" applyProtection="1">
      <alignment vertical="center"/>
      <protection locked="0"/>
    </xf>
    <xf numFmtId="38" fontId="6" fillId="8" borderId="9" xfId="1" applyFont="1" applyFill="1" applyBorder="1" applyAlignment="1" applyProtection="1">
      <alignment horizontal="left" vertical="center"/>
      <protection locked="0"/>
    </xf>
    <xf numFmtId="38" fontId="14" fillId="8" borderId="8" xfId="1" applyFont="1" applyFill="1" applyBorder="1" applyProtection="1">
      <alignment vertical="center"/>
      <protection locked="0"/>
    </xf>
    <xf numFmtId="0" fontId="11" fillId="8" borderId="5" xfId="14" applyFont="1" applyFill="1" applyBorder="1" applyProtection="1">
      <alignment vertical="center"/>
      <protection locked="0"/>
    </xf>
    <xf numFmtId="0" fontId="6" fillId="8" borderId="62" xfId="14" applyFont="1" applyFill="1" applyBorder="1" applyProtection="1">
      <alignment vertical="center"/>
      <protection locked="0"/>
    </xf>
    <xf numFmtId="38" fontId="14" fillId="8" borderId="62" xfId="1" applyFont="1" applyFill="1" applyBorder="1" applyProtection="1">
      <alignment vertical="center"/>
      <protection locked="0"/>
    </xf>
    <xf numFmtId="0" fontId="6" fillId="8" borderId="63" xfId="14" applyFont="1" applyFill="1" applyBorder="1" applyAlignment="1" applyProtection="1">
      <alignment horizontal="left" vertical="center"/>
      <protection locked="0"/>
    </xf>
    <xf numFmtId="38" fontId="14" fillId="8" borderId="62" xfId="1" applyNumberFormat="1" applyFont="1" applyFill="1" applyBorder="1" applyProtection="1">
      <alignment vertical="center"/>
      <protection locked="0"/>
    </xf>
    <xf numFmtId="38" fontId="6" fillId="8" borderId="63" xfId="1" applyFont="1" applyFill="1" applyBorder="1" applyAlignment="1" applyProtection="1">
      <alignment horizontal="left" vertical="center"/>
      <protection locked="0"/>
    </xf>
    <xf numFmtId="38" fontId="14" fillId="8" borderId="6" xfId="1" applyFont="1" applyFill="1" applyBorder="1" applyProtection="1">
      <alignment vertical="center"/>
      <protection locked="0"/>
    </xf>
    <xf numFmtId="38" fontId="14" fillId="8" borderId="4" xfId="1" applyFont="1" applyFill="1" applyBorder="1" applyProtection="1">
      <alignment vertical="center"/>
      <protection locked="0"/>
    </xf>
    <xf numFmtId="0" fontId="11" fillId="8" borderId="2" xfId="14" applyFont="1" applyFill="1" applyBorder="1" applyProtection="1">
      <alignment vertical="center"/>
      <protection locked="0"/>
    </xf>
    <xf numFmtId="0" fontId="6" fillId="8" borderId="4" xfId="14" applyFont="1" applyFill="1" applyBorder="1" applyAlignment="1" applyProtection="1">
      <alignment vertical="center" wrapText="1"/>
      <protection locked="0"/>
    </xf>
    <xf numFmtId="0" fontId="6" fillId="8" borderId="2" xfId="14" applyFont="1" applyFill="1" applyBorder="1" applyAlignment="1" applyProtection="1">
      <alignment horizontal="left" vertical="center"/>
      <protection locked="0"/>
    </xf>
    <xf numFmtId="38" fontId="6" fillId="8" borderId="2" xfId="1" applyFont="1" applyFill="1" applyBorder="1" applyAlignment="1" applyProtection="1">
      <alignment horizontal="left" vertical="center"/>
      <protection locked="0"/>
    </xf>
    <xf numFmtId="38" fontId="14" fillId="8" borderId="0" xfId="1" applyFont="1" applyFill="1" applyBorder="1" applyProtection="1">
      <alignment vertical="center"/>
      <protection locked="0"/>
    </xf>
    <xf numFmtId="0" fontId="6" fillId="8" borderId="41" xfId="14" applyFont="1" applyFill="1" applyBorder="1" applyAlignment="1" applyProtection="1">
      <alignment vertical="center"/>
      <protection locked="0"/>
    </xf>
    <xf numFmtId="38" fontId="14" fillId="8" borderId="41" xfId="1" applyFont="1" applyFill="1" applyBorder="1" applyProtection="1">
      <alignment vertical="center"/>
      <protection locked="0"/>
    </xf>
    <xf numFmtId="0" fontId="6" fillId="8" borderId="42" xfId="14" applyFont="1" applyFill="1" applyBorder="1" applyAlignment="1" applyProtection="1">
      <alignment horizontal="left" vertical="center"/>
      <protection locked="0"/>
    </xf>
    <xf numFmtId="38" fontId="6" fillId="8" borderId="42" xfId="1" applyFont="1" applyFill="1" applyBorder="1" applyAlignment="1" applyProtection="1">
      <alignment horizontal="left" vertical="center"/>
      <protection locked="0"/>
    </xf>
    <xf numFmtId="0" fontId="6" fillId="8" borderId="4" xfId="14" applyFont="1" applyFill="1" applyBorder="1" applyAlignment="1" applyProtection="1">
      <alignment vertical="center"/>
      <protection locked="0"/>
    </xf>
    <xf numFmtId="0" fontId="8" fillId="8" borderId="66" xfId="14" applyFont="1" applyFill="1" applyBorder="1" applyProtection="1">
      <alignment vertical="center"/>
      <protection locked="0"/>
    </xf>
    <xf numFmtId="0" fontId="14" fillId="8" borderId="67" xfId="14" applyFill="1" applyBorder="1" applyProtection="1">
      <alignment vertical="center"/>
      <protection locked="0"/>
    </xf>
    <xf numFmtId="38" fontId="14" fillId="8" borderId="68" xfId="1" applyFont="1" applyFill="1" applyBorder="1" applyProtection="1">
      <alignment vertical="center"/>
      <protection locked="0"/>
    </xf>
    <xf numFmtId="38" fontId="14" fillId="8" borderId="69" xfId="1" applyFont="1" applyFill="1" applyBorder="1" applyProtection="1">
      <alignment vertical="center"/>
      <protection locked="0"/>
    </xf>
    <xf numFmtId="0" fontId="11" fillId="8" borderId="70" xfId="14" applyFont="1" applyFill="1" applyBorder="1" applyProtection="1">
      <alignment vertical="center"/>
      <protection locked="0"/>
    </xf>
    <xf numFmtId="0" fontId="6" fillId="8" borderId="10" xfId="14" applyFont="1" applyFill="1" applyBorder="1" applyProtection="1">
      <alignment vertical="center"/>
      <protection locked="0"/>
    </xf>
    <xf numFmtId="38" fontId="14" fillId="8" borderId="10" xfId="1" applyFont="1" applyFill="1" applyBorder="1" applyProtection="1">
      <alignment vertical="center"/>
      <protection locked="0"/>
    </xf>
    <xf numFmtId="0" fontId="6" fillId="8" borderId="10" xfId="14" applyFont="1" applyFill="1" applyBorder="1" applyAlignment="1" applyProtection="1">
      <alignment horizontal="left" vertical="center"/>
      <protection locked="0"/>
    </xf>
    <xf numFmtId="180" fontId="14" fillId="8" borderId="10" xfId="1" applyNumberFormat="1" applyFont="1" applyFill="1" applyBorder="1" applyProtection="1">
      <alignment vertical="center"/>
      <protection locked="0"/>
    </xf>
    <xf numFmtId="38" fontId="6" fillId="8" borderId="10" xfId="1" applyFont="1" applyFill="1" applyBorder="1" applyAlignment="1" applyProtection="1">
      <alignment horizontal="left" vertical="center"/>
      <protection locked="0"/>
    </xf>
    <xf numFmtId="0" fontId="11" fillId="8" borderId="0" xfId="14" applyFont="1" applyFill="1" applyBorder="1" applyProtection="1">
      <alignment vertical="center"/>
      <protection locked="0"/>
    </xf>
    <xf numFmtId="0" fontId="6" fillId="8" borderId="0" xfId="14" applyFont="1" applyFill="1" applyBorder="1" applyAlignment="1" applyProtection="1">
      <alignment horizontal="left" vertical="center"/>
      <protection locked="0"/>
    </xf>
    <xf numFmtId="180" fontId="14" fillId="8" borderId="0" xfId="1" applyNumberFormat="1" applyFont="1" applyFill="1" applyBorder="1" applyProtection="1">
      <alignment vertical="center"/>
      <protection locked="0"/>
    </xf>
    <xf numFmtId="38" fontId="6" fillId="8" borderId="0" xfId="1" applyFont="1" applyFill="1" applyBorder="1" applyAlignment="1" applyProtection="1">
      <alignment horizontal="left" vertical="center"/>
      <protection locked="0"/>
    </xf>
    <xf numFmtId="0" fontId="14" fillId="8" borderId="0" xfId="14" applyFill="1" applyAlignment="1" applyProtection="1">
      <alignment vertical="center"/>
      <protection locked="0"/>
    </xf>
    <xf numFmtId="38" fontId="6" fillId="8" borderId="0" xfId="1" applyFont="1" applyFill="1" applyBorder="1" applyAlignment="1" applyProtection="1">
      <alignment horizontal="center" vertical="center"/>
      <protection locked="0"/>
    </xf>
    <xf numFmtId="0" fontId="32" fillId="8" borderId="0" xfId="14" applyFont="1" applyFill="1" applyBorder="1" applyProtection="1">
      <alignment vertical="center"/>
      <protection locked="0"/>
    </xf>
    <xf numFmtId="0" fontId="32" fillId="8" borderId="5" xfId="14" applyFont="1" applyFill="1" applyBorder="1" applyProtection="1">
      <alignment vertical="center"/>
      <protection locked="0"/>
    </xf>
    <xf numFmtId="0" fontId="32" fillId="0" borderId="0" xfId="14" applyFont="1" applyFill="1" applyBorder="1" applyAlignment="1" applyProtection="1">
      <alignment vertical="center"/>
      <protection locked="0"/>
    </xf>
    <xf numFmtId="0" fontId="14" fillId="0" borderId="0" xfId="14" applyBorder="1" applyProtection="1">
      <alignment vertical="center"/>
      <protection locked="0"/>
    </xf>
    <xf numFmtId="0" fontId="6" fillId="8" borderId="4" xfId="14" applyFont="1" applyFill="1" applyBorder="1" applyProtection="1">
      <alignment vertical="center"/>
      <protection locked="0"/>
    </xf>
    <xf numFmtId="0" fontId="11" fillId="8" borderId="15" xfId="14" applyFont="1" applyFill="1" applyBorder="1" applyProtection="1">
      <alignment vertical="center"/>
      <protection locked="0"/>
    </xf>
    <xf numFmtId="0" fontId="14" fillId="0" borderId="13" xfId="14" applyFill="1" applyBorder="1" applyAlignment="1" applyProtection="1">
      <alignment vertical="center"/>
      <protection locked="0"/>
    </xf>
    <xf numFmtId="38" fontId="14" fillId="6" borderId="16" xfId="1" applyFont="1" applyFill="1" applyBorder="1" applyProtection="1">
      <alignment vertical="center"/>
      <protection locked="0"/>
    </xf>
    <xf numFmtId="0" fontId="34" fillId="8" borderId="5" xfId="14" applyFont="1" applyFill="1" applyBorder="1" applyProtection="1">
      <alignment vertical="center"/>
      <protection locked="0"/>
    </xf>
    <xf numFmtId="38" fontId="4" fillId="6" borderId="16" xfId="1" applyFont="1" applyFill="1" applyBorder="1" applyProtection="1">
      <alignment vertical="center"/>
      <protection locked="0"/>
    </xf>
    <xf numFmtId="180" fontId="14" fillId="6" borderId="16" xfId="1" applyNumberFormat="1" applyFont="1" applyFill="1" applyBorder="1" applyProtection="1">
      <alignment vertical="center"/>
      <protection locked="0"/>
    </xf>
    <xf numFmtId="0" fontId="11" fillId="8" borderId="10" xfId="14" applyFont="1" applyFill="1" applyBorder="1" applyProtection="1">
      <alignment vertical="center"/>
      <protection locked="0"/>
    </xf>
    <xf numFmtId="0" fontId="14" fillId="0" borderId="9" xfId="14" applyFill="1" applyBorder="1" applyAlignment="1" applyProtection="1">
      <alignment vertical="center"/>
      <protection locked="0"/>
    </xf>
    <xf numFmtId="38" fontId="14" fillId="6" borderId="11" xfId="1" applyFont="1" applyFill="1" applyBorder="1" applyProtection="1">
      <alignment vertical="center"/>
      <protection locked="0"/>
    </xf>
    <xf numFmtId="38" fontId="14" fillId="6" borderId="11" xfId="1" applyNumberFormat="1" applyFont="1" applyFill="1" applyBorder="1" applyProtection="1">
      <alignment vertical="center"/>
      <protection locked="0"/>
    </xf>
    <xf numFmtId="0" fontId="11" fillId="8" borderId="47" xfId="14" applyFont="1" applyFill="1" applyBorder="1" applyProtection="1">
      <alignment vertical="center"/>
      <protection locked="0"/>
    </xf>
    <xf numFmtId="0" fontId="14" fillId="0" borderId="63" xfId="14" applyFill="1" applyBorder="1" applyAlignment="1" applyProtection="1">
      <alignment vertical="center"/>
      <protection locked="0"/>
    </xf>
    <xf numFmtId="38" fontId="14" fillId="6" borderId="62" xfId="1" applyFont="1" applyFill="1" applyBorder="1" applyProtection="1">
      <alignment vertical="center"/>
      <protection locked="0"/>
    </xf>
    <xf numFmtId="38" fontId="14" fillId="6" borderId="62" xfId="1" applyNumberFormat="1" applyFont="1" applyFill="1" applyBorder="1" applyProtection="1">
      <alignment vertical="center"/>
      <protection locked="0"/>
    </xf>
    <xf numFmtId="0" fontId="11" fillId="8" borderId="3" xfId="14" applyFont="1" applyFill="1" applyBorder="1" applyProtection="1">
      <alignment vertical="center"/>
      <protection locked="0"/>
    </xf>
    <xf numFmtId="0" fontId="14" fillId="0" borderId="2" xfId="14" applyFill="1" applyBorder="1" applyAlignment="1" applyProtection="1">
      <alignment vertical="center"/>
      <protection locked="0"/>
    </xf>
    <xf numFmtId="38" fontId="14" fillId="6" borderId="4" xfId="1" applyFont="1" applyFill="1" applyBorder="1" applyProtection="1">
      <alignment vertical="center"/>
      <protection locked="0"/>
    </xf>
    <xf numFmtId="0" fontId="14" fillId="0" borderId="13" xfId="14" applyBorder="1" applyProtection="1">
      <alignment vertical="center"/>
      <protection locked="0"/>
    </xf>
    <xf numFmtId="38" fontId="14" fillId="6" borderId="41" xfId="1" applyFont="1" applyFill="1" applyBorder="1" applyProtection="1">
      <alignment vertical="center"/>
      <protection locked="0"/>
    </xf>
    <xf numFmtId="0" fontId="34" fillId="8" borderId="5" xfId="14" applyFont="1" applyFill="1" applyBorder="1" applyAlignment="1" applyProtection="1">
      <alignment vertical="center" wrapText="1"/>
      <protection locked="0"/>
    </xf>
    <xf numFmtId="0" fontId="14" fillId="0" borderId="9" xfId="14" applyBorder="1" applyProtection="1">
      <alignment vertical="center"/>
      <protection locked="0"/>
    </xf>
    <xf numFmtId="0" fontId="11" fillId="8" borderId="67" xfId="14" applyFont="1" applyFill="1" applyBorder="1" applyProtection="1">
      <alignment vertical="center"/>
      <protection locked="0"/>
    </xf>
    <xf numFmtId="0" fontId="14" fillId="0" borderId="70" xfId="14" applyBorder="1" applyProtection="1">
      <alignment vertical="center"/>
      <protection locked="0"/>
    </xf>
    <xf numFmtId="0" fontId="32" fillId="8" borderId="3" xfId="14" applyFont="1" applyFill="1" applyBorder="1" applyProtection="1">
      <alignment vertical="center"/>
      <protection locked="0"/>
    </xf>
    <xf numFmtId="0" fontId="34" fillId="8" borderId="2" xfId="14" applyFont="1" applyFill="1" applyBorder="1" applyAlignment="1" applyProtection="1">
      <alignment vertical="center" wrapText="1"/>
      <protection locked="0"/>
    </xf>
    <xf numFmtId="0" fontId="14" fillId="0" borderId="0" xfId="14" applyFill="1" applyProtection="1">
      <alignment vertical="center"/>
    </xf>
    <xf numFmtId="0" fontId="40" fillId="8" borderId="0" xfId="0" applyFont="1" applyFill="1" applyAlignment="1">
      <alignment wrapText="1"/>
    </xf>
    <xf numFmtId="0" fontId="0" fillId="8" borderId="0" xfId="0" applyFill="1" applyAlignment="1">
      <alignment wrapText="1"/>
    </xf>
    <xf numFmtId="0" fontId="0" fillId="8" borderId="0" xfId="0" applyFill="1" applyAlignment="1">
      <alignment vertical="center" wrapText="1"/>
    </xf>
    <xf numFmtId="0" fontId="0" fillId="8" borderId="0" xfId="0" applyFill="1" applyAlignment="1">
      <alignment horizontal="left" vertical="center" wrapText="1"/>
    </xf>
    <xf numFmtId="0" fontId="38" fillId="8" borderId="12" xfId="14" applyFont="1" applyFill="1" applyBorder="1" applyAlignment="1" applyProtection="1">
      <alignment horizontal="center" vertical="center"/>
      <protection locked="0"/>
    </xf>
    <xf numFmtId="0" fontId="39" fillId="8" borderId="6" xfId="14" applyFont="1" applyFill="1" applyBorder="1" applyAlignment="1" applyProtection="1">
      <alignment horizontal="center" vertical="center"/>
      <protection locked="0"/>
    </xf>
    <xf numFmtId="0" fontId="8" fillId="9" borderId="12" xfId="14" applyFont="1" applyFill="1" applyBorder="1" applyAlignment="1" applyProtection="1">
      <alignment horizontal="center" vertical="center"/>
      <protection locked="0"/>
    </xf>
    <xf numFmtId="0" fontId="8" fillId="9" borderId="6" xfId="14" applyFont="1" applyFill="1" applyBorder="1" applyAlignment="1" applyProtection="1">
      <alignment horizontal="center" vertical="center"/>
      <protection locked="0"/>
    </xf>
    <xf numFmtId="0" fontId="14" fillId="9" borderId="12" xfId="14" applyFill="1" applyBorder="1" applyAlignment="1" applyProtection="1">
      <alignment horizontal="center" vertical="center"/>
      <protection locked="0"/>
    </xf>
    <xf numFmtId="0" fontId="14" fillId="9" borderId="6" xfId="14" applyFill="1" applyBorder="1" applyAlignment="1" applyProtection="1">
      <alignment horizontal="center" vertical="center"/>
      <protection locked="0"/>
    </xf>
    <xf numFmtId="0" fontId="6" fillId="9" borderId="12" xfId="14" applyFont="1" applyFill="1" applyBorder="1" applyAlignment="1" applyProtection="1">
      <alignment horizontal="center" vertical="center" wrapText="1"/>
      <protection locked="0"/>
    </xf>
    <xf numFmtId="0" fontId="14" fillId="9" borderId="16" xfId="14" applyFill="1" applyBorder="1" applyAlignment="1" applyProtection="1">
      <alignment horizontal="center" vertical="center"/>
      <protection locked="0"/>
    </xf>
    <xf numFmtId="0" fontId="14" fillId="9" borderId="15" xfId="14" applyFill="1" applyBorder="1" applyAlignment="1" applyProtection="1">
      <alignment horizontal="center" vertical="center"/>
      <protection locked="0"/>
    </xf>
    <xf numFmtId="0" fontId="14" fillId="9" borderId="13" xfId="14" applyFill="1" applyBorder="1" applyAlignment="1" applyProtection="1">
      <alignment horizontal="center" vertical="center"/>
      <protection locked="0"/>
    </xf>
    <xf numFmtId="0" fontId="9" fillId="7" borderId="16" xfId="17" applyFont="1" applyFill="1" applyBorder="1" applyAlignment="1" applyProtection="1">
      <alignment horizontal="left" vertical="center"/>
      <protection locked="0"/>
    </xf>
    <xf numFmtId="0" fontId="31" fillId="7" borderId="15" xfId="17" applyFont="1" applyFill="1" applyBorder="1" applyAlignment="1" applyProtection="1">
      <alignment horizontal="left" vertical="center"/>
      <protection locked="0"/>
    </xf>
    <xf numFmtId="0" fontId="31" fillId="7" borderId="13" xfId="17" applyFont="1" applyFill="1" applyBorder="1" applyAlignment="1" applyProtection="1">
      <alignment horizontal="left" vertical="center"/>
      <protection locked="0"/>
    </xf>
    <xf numFmtId="0" fontId="31" fillId="7" borderId="16" xfId="17" applyFont="1" applyFill="1" applyBorder="1" applyAlignment="1" applyProtection="1">
      <alignment horizontal="left" vertical="center"/>
      <protection locked="0"/>
    </xf>
    <xf numFmtId="0" fontId="27" fillId="8" borderId="0" xfId="14" applyFont="1" applyFill="1" applyBorder="1" applyAlignment="1" applyProtection="1">
      <alignment horizontal="center" vertical="center"/>
      <protection locked="0"/>
    </xf>
    <xf numFmtId="0" fontId="31" fillId="8" borderId="29" xfId="17" applyFont="1" applyFill="1" applyBorder="1" applyAlignment="1" applyProtection="1">
      <alignment horizontal="left" vertical="center"/>
      <protection locked="0"/>
    </xf>
    <xf numFmtId="0" fontId="31" fillId="8" borderId="30" xfId="17" applyFont="1" applyFill="1" applyBorder="1" applyAlignment="1" applyProtection="1">
      <alignment horizontal="left" vertical="center"/>
      <protection locked="0"/>
    </xf>
    <xf numFmtId="0" fontId="31" fillId="8" borderId="31" xfId="17" applyFont="1" applyFill="1" applyBorder="1" applyAlignment="1" applyProtection="1">
      <alignment horizontal="left" vertical="center"/>
      <protection locked="0"/>
    </xf>
    <xf numFmtId="0" fontId="9" fillId="8" borderId="29" xfId="17" applyFont="1" applyFill="1" applyBorder="1" applyAlignment="1" applyProtection="1">
      <alignment horizontal="left" vertical="center"/>
      <protection locked="0"/>
    </xf>
    <xf numFmtId="0" fontId="14" fillId="8" borderId="29" xfId="14" applyFill="1" applyBorder="1" applyAlignment="1" applyProtection="1">
      <alignment horizontal="center" vertical="center"/>
      <protection locked="0"/>
    </xf>
    <xf numFmtId="0" fontId="14" fillId="8" borderId="30" xfId="14" applyFill="1" applyBorder="1" applyAlignment="1" applyProtection="1">
      <alignment horizontal="center" vertical="center"/>
      <protection locked="0"/>
    </xf>
    <xf numFmtId="0" fontId="14" fillId="8" borderId="31" xfId="14" applyFill="1" applyBorder="1" applyAlignment="1" applyProtection="1">
      <alignment horizontal="center" vertical="center"/>
      <protection locked="0"/>
    </xf>
    <xf numFmtId="0" fontId="40" fillId="9" borderId="41" xfId="0" applyFont="1" applyFill="1" applyBorder="1" applyAlignment="1" applyProtection="1">
      <alignment horizontal="center" vertical="center"/>
      <protection locked="0"/>
    </xf>
    <xf numFmtId="0" fontId="40" fillId="9" borderId="46" xfId="0" applyFont="1" applyFill="1" applyBorder="1" applyAlignment="1" applyProtection="1">
      <alignment horizontal="center" vertical="center"/>
      <protection locked="0"/>
    </xf>
    <xf numFmtId="0" fontId="40" fillId="9" borderId="42" xfId="0" applyFont="1" applyFill="1" applyBorder="1" applyAlignment="1" applyProtection="1">
      <alignment horizontal="center" vertical="center"/>
      <protection locked="0"/>
    </xf>
    <xf numFmtId="0" fontId="31" fillId="9" borderId="41" xfId="27" applyFont="1" applyFill="1" applyBorder="1" applyAlignment="1" applyProtection="1">
      <alignment horizontal="center" vertical="center" wrapText="1"/>
      <protection locked="0"/>
    </xf>
    <xf numFmtId="0" fontId="31" fillId="9" borderId="46" xfId="27" applyFont="1" applyFill="1" applyBorder="1" applyAlignment="1" applyProtection="1">
      <alignment horizontal="center" vertical="center" wrapText="1"/>
      <protection locked="0"/>
    </xf>
    <xf numFmtId="0" fontId="31" fillId="9" borderId="32" xfId="27" applyFont="1" applyFill="1" applyBorder="1" applyAlignment="1" applyProtection="1">
      <alignment horizontal="center" vertical="center"/>
      <protection locked="0"/>
    </xf>
    <xf numFmtId="0" fontId="31" fillId="9" borderId="33" xfId="27" applyFont="1" applyFill="1" applyBorder="1" applyAlignment="1" applyProtection="1">
      <alignment horizontal="center" vertical="center"/>
      <protection locked="0"/>
    </xf>
    <xf numFmtId="0" fontId="31" fillId="9" borderId="34" xfId="27" applyFont="1" applyFill="1" applyBorder="1" applyAlignment="1" applyProtection="1">
      <alignment horizontal="center" vertical="center"/>
      <protection locked="0"/>
    </xf>
    <xf numFmtId="0" fontId="31" fillId="9" borderId="14" xfId="27" applyFont="1" applyFill="1" applyBorder="1" applyAlignment="1" applyProtection="1">
      <alignment horizontal="center" vertical="center"/>
      <protection locked="0"/>
    </xf>
    <xf numFmtId="0" fontId="31" fillId="9" borderId="12" xfId="27" applyFont="1" applyFill="1" applyBorder="1" applyAlignment="1" applyProtection="1">
      <alignment horizontal="center" vertical="center"/>
      <protection locked="0"/>
    </xf>
    <xf numFmtId="0" fontId="31" fillId="9" borderId="14" xfId="27" applyFont="1" applyFill="1" applyBorder="1" applyAlignment="1" applyProtection="1">
      <alignment horizontal="center" vertical="center" wrapText="1"/>
      <protection locked="0"/>
    </xf>
    <xf numFmtId="0" fontId="31" fillId="9" borderId="12" xfId="27" applyFont="1" applyFill="1" applyBorder="1" applyAlignment="1" applyProtection="1">
      <alignment horizontal="center" vertical="center" wrapText="1"/>
      <protection locked="0"/>
    </xf>
    <xf numFmtId="0" fontId="31" fillId="9" borderId="42" xfId="27" applyFont="1" applyFill="1" applyBorder="1" applyAlignment="1" applyProtection="1">
      <alignment horizontal="center" vertical="center" wrapText="1"/>
      <protection locked="0"/>
    </xf>
    <xf numFmtId="0" fontId="31" fillId="9" borderId="8" xfId="27" applyFont="1" applyFill="1" applyBorder="1" applyAlignment="1" applyProtection="1">
      <alignment horizontal="center" vertical="center"/>
      <protection locked="0"/>
    </xf>
    <xf numFmtId="0" fontId="31" fillId="9" borderId="8" xfId="27" applyFont="1" applyFill="1" applyBorder="1" applyAlignment="1" applyProtection="1">
      <alignment horizontal="center" vertical="center" wrapText="1"/>
      <protection locked="0"/>
    </xf>
    <xf numFmtId="0" fontId="31" fillId="7" borderId="16" xfId="28" applyFont="1" applyFill="1" applyBorder="1" applyAlignment="1" applyProtection="1">
      <alignment horizontal="left" vertical="center"/>
      <protection locked="0"/>
    </xf>
    <xf numFmtId="0" fontId="31" fillId="7" borderId="15" xfId="28" applyFont="1" applyFill="1" applyBorder="1" applyAlignment="1" applyProtection="1">
      <alignment horizontal="left" vertical="center"/>
      <protection locked="0"/>
    </xf>
    <xf numFmtId="0" fontId="31" fillId="7" borderId="13" xfId="28" applyFont="1" applyFill="1" applyBorder="1" applyAlignment="1" applyProtection="1">
      <alignment horizontal="left" vertical="center"/>
      <protection locked="0"/>
    </xf>
    <xf numFmtId="0" fontId="41" fillId="8" borderId="0" xfId="27" applyFont="1" applyFill="1" applyBorder="1" applyAlignment="1" applyProtection="1">
      <alignment horizontal="center" vertical="center"/>
      <protection locked="0"/>
    </xf>
    <xf numFmtId="0" fontId="41" fillId="8" borderId="5" xfId="27" applyFont="1" applyFill="1" applyBorder="1" applyAlignment="1" applyProtection="1">
      <alignment horizontal="center" vertical="center"/>
      <protection locked="0"/>
    </xf>
    <xf numFmtId="0" fontId="4" fillId="8" borderId="12" xfId="27" applyFont="1" applyFill="1" applyBorder="1" applyAlignment="1" applyProtection="1">
      <alignment horizontal="center" vertical="center"/>
      <protection locked="0"/>
    </xf>
    <xf numFmtId="0" fontId="31" fillId="8" borderId="6" xfId="27" applyFont="1" applyFill="1" applyBorder="1" applyAlignment="1" applyProtection="1">
      <alignment horizontal="center" vertical="center"/>
      <protection locked="0"/>
    </xf>
    <xf numFmtId="0" fontId="4" fillId="9" borderId="16" xfId="27" applyFill="1" applyBorder="1" applyAlignment="1" applyProtection="1">
      <alignment horizontal="center" vertical="center"/>
      <protection locked="0"/>
    </xf>
    <xf numFmtId="0" fontId="4" fillId="9" borderId="15" xfId="27" applyFill="1" applyBorder="1" applyAlignment="1" applyProtection="1">
      <alignment horizontal="center" vertical="center"/>
      <protection locked="0"/>
    </xf>
    <xf numFmtId="0" fontId="4" fillId="9" borderId="13" xfId="27" applyFill="1" applyBorder="1" applyAlignment="1" applyProtection="1">
      <alignment horizontal="center" vertical="center"/>
      <protection locked="0"/>
    </xf>
    <xf numFmtId="0" fontId="14" fillId="0" borderId="0" xfId="14" applyBorder="1" applyAlignment="1" applyProtection="1">
      <alignment horizontal="center" vertical="center"/>
      <protection locked="0"/>
    </xf>
    <xf numFmtId="38" fontId="49" fillId="8" borderId="8" xfId="1" applyFont="1" applyFill="1" applyBorder="1" applyAlignment="1" applyProtection="1">
      <alignment horizontal="center" vertical="center"/>
      <protection locked="0"/>
    </xf>
    <xf numFmtId="0" fontId="49" fillId="8" borderId="8" xfId="14" applyFont="1" applyFill="1" applyBorder="1" applyAlignment="1" applyProtection="1">
      <alignment horizontal="center" vertical="center"/>
      <protection locked="0"/>
    </xf>
    <xf numFmtId="0" fontId="6" fillId="9" borderId="16" xfId="14" applyFont="1" applyFill="1" applyBorder="1" applyAlignment="1" applyProtection="1">
      <alignment horizontal="center" vertical="center"/>
      <protection locked="0"/>
    </xf>
    <xf numFmtId="0" fontId="6" fillId="9" borderId="15" xfId="14" applyFont="1" applyFill="1" applyBorder="1" applyAlignment="1" applyProtection="1">
      <alignment horizontal="center" vertical="center"/>
      <protection locked="0"/>
    </xf>
    <xf numFmtId="0" fontId="6" fillId="9" borderId="13" xfId="14" applyFont="1" applyFill="1" applyBorder="1" applyAlignment="1" applyProtection="1">
      <alignment horizontal="center" vertical="center"/>
      <protection locked="0"/>
    </xf>
    <xf numFmtId="0" fontId="8" fillId="9" borderId="13" xfId="14" applyFont="1" applyFill="1" applyBorder="1" applyAlignment="1" applyProtection="1">
      <alignment horizontal="center" vertical="center"/>
      <protection locked="0"/>
    </xf>
    <xf numFmtId="0" fontId="6" fillId="9" borderId="11" xfId="14" applyFont="1" applyFill="1" applyBorder="1" applyAlignment="1" applyProtection="1">
      <alignment horizontal="center" vertical="center" wrapText="1"/>
      <protection locked="0"/>
    </xf>
    <xf numFmtId="0" fontId="6" fillId="9" borderId="9" xfId="14" applyFont="1" applyFill="1" applyBorder="1" applyAlignment="1" applyProtection="1">
      <alignment horizontal="center" vertical="center" wrapText="1"/>
      <protection locked="0"/>
    </xf>
    <xf numFmtId="0" fontId="4" fillId="9" borderId="16" xfId="14" applyFont="1" applyFill="1" applyBorder="1" applyAlignment="1" applyProtection="1">
      <alignment horizontal="center" vertical="center"/>
      <protection locked="0"/>
    </xf>
    <xf numFmtId="0" fontId="49" fillId="8" borderId="5" xfId="14" applyFont="1" applyFill="1" applyBorder="1" applyAlignment="1" applyProtection="1">
      <alignment horizontal="center" vertical="center"/>
      <protection locked="0"/>
    </xf>
    <xf numFmtId="0" fontId="17" fillId="7" borderId="32" xfId="0" applyFont="1" applyFill="1" applyBorder="1" applyAlignment="1">
      <alignment horizontal="center" vertical="center"/>
    </xf>
    <xf numFmtId="0" fontId="17" fillId="7" borderId="33" xfId="0" applyFont="1" applyFill="1" applyBorder="1" applyAlignment="1">
      <alignment horizontal="center" vertical="center"/>
    </xf>
    <xf numFmtId="0" fontId="17" fillId="7" borderId="34" xfId="0" applyFont="1" applyFill="1" applyBorder="1" applyAlignment="1">
      <alignment horizontal="center" vertical="center"/>
    </xf>
    <xf numFmtId="0" fontId="20" fillId="13" borderId="41" xfId="0" applyFont="1" applyFill="1" applyBorder="1" applyAlignment="1">
      <alignment horizontal="center" vertical="center"/>
    </xf>
    <xf numFmtId="0" fontId="20" fillId="13" borderId="46" xfId="0" applyFont="1" applyFill="1" applyBorder="1" applyAlignment="1">
      <alignment horizontal="center" vertical="center"/>
    </xf>
    <xf numFmtId="0" fontId="20" fillId="13" borderId="42" xfId="0" applyFont="1" applyFill="1" applyBorder="1" applyAlignment="1">
      <alignment horizontal="center" vertical="center"/>
    </xf>
    <xf numFmtId="178" fontId="17" fillId="7" borderId="32" xfId="3" applyNumberFormat="1" applyFont="1" applyFill="1" applyBorder="1" applyAlignment="1">
      <alignment horizontal="center" vertical="center"/>
    </xf>
    <xf numFmtId="178" fontId="17" fillId="7" borderId="33" xfId="3" applyNumberFormat="1" applyFont="1" applyFill="1" applyBorder="1" applyAlignment="1">
      <alignment horizontal="center" vertical="center"/>
    </xf>
    <xf numFmtId="178" fontId="17" fillId="7" borderId="34" xfId="3" applyNumberFormat="1" applyFont="1" applyFill="1" applyBorder="1" applyAlignment="1">
      <alignment horizontal="center" vertical="center"/>
    </xf>
    <xf numFmtId="0" fontId="20" fillId="13" borderId="32" xfId="0" applyFont="1" applyFill="1" applyBorder="1" applyAlignment="1">
      <alignment horizontal="center" vertical="center"/>
    </xf>
    <xf numFmtId="0" fontId="20" fillId="13" borderId="33" xfId="0" applyFont="1" applyFill="1" applyBorder="1" applyAlignment="1">
      <alignment horizontal="center" vertical="center"/>
    </xf>
    <xf numFmtId="0" fontId="20" fillId="13" borderId="34" xfId="0" applyFont="1" applyFill="1" applyBorder="1" applyAlignment="1">
      <alignment horizontal="center" vertical="center"/>
    </xf>
    <xf numFmtId="0" fontId="20" fillId="7" borderId="32" xfId="0" applyFont="1" applyFill="1" applyBorder="1" applyAlignment="1">
      <alignment horizontal="center" vertical="center"/>
    </xf>
    <xf numFmtId="0" fontId="20" fillId="7" borderId="33" xfId="0" applyFont="1" applyFill="1" applyBorder="1" applyAlignment="1">
      <alignment horizontal="center" vertical="center"/>
    </xf>
    <xf numFmtId="0" fontId="20" fillId="7" borderId="34" xfId="0" applyFont="1" applyFill="1" applyBorder="1" applyAlignment="1">
      <alignment horizontal="center" vertical="center"/>
    </xf>
    <xf numFmtId="0" fontId="21" fillId="7" borderId="32" xfId="0" applyFont="1" applyFill="1" applyBorder="1" applyAlignment="1">
      <alignment horizontal="center" vertical="center"/>
    </xf>
    <xf numFmtId="0" fontId="21" fillId="7" borderId="33" xfId="0" applyFont="1" applyFill="1" applyBorder="1" applyAlignment="1">
      <alignment horizontal="center" vertical="center"/>
    </xf>
    <xf numFmtId="0" fontId="21" fillId="7" borderId="34" xfId="0" applyFont="1" applyFill="1" applyBorder="1" applyAlignment="1">
      <alignment horizontal="center" vertical="center"/>
    </xf>
    <xf numFmtId="0" fontId="17" fillId="13" borderId="32" xfId="0" applyFont="1" applyFill="1" applyBorder="1" applyAlignment="1">
      <alignment horizontal="center" vertical="center"/>
    </xf>
    <xf numFmtId="0" fontId="17" fillId="13" borderId="33" xfId="0" applyFont="1" applyFill="1" applyBorder="1" applyAlignment="1">
      <alignment horizontal="center" vertical="center"/>
    </xf>
    <xf numFmtId="0" fontId="17" fillId="4" borderId="43" xfId="0" applyFont="1" applyFill="1" applyBorder="1" applyAlignment="1">
      <alignment horizontal="center" vertical="center"/>
    </xf>
    <xf numFmtId="0" fontId="17" fillId="4" borderId="34" xfId="0" applyFont="1" applyFill="1" applyBorder="1" applyAlignment="1">
      <alignment horizontal="center" vertical="center"/>
    </xf>
    <xf numFmtId="0" fontId="8" fillId="9" borderId="12" xfId="14" applyFont="1" applyFill="1" applyBorder="1" applyAlignment="1">
      <alignment horizontal="center" vertical="center"/>
    </xf>
    <xf numFmtId="0" fontId="8" fillId="9" borderId="6" xfId="14" applyFont="1" applyFill="1" applyBorder="1" applyAlignment="1">
      <alignment horizontal="center" vertical="center"/>
    </xf>
    <xf numFmtId="0" fontId="14" fillId="9" borderId="12" xfId="14" applyFill="1" applyBorder="1" applyAlignment="1">
      <alignment horizontal="center" vertical="center"/>
    </xf>
    <xf numFmtId="0" fontId="14" fillId="9" borderId="6" xfId="14" applyFill="1" applyBorder="1" applyAlignment="1">
      <alignment horizontal="center" vertical="center"/>
    </xf>
    <xf numFmtId="0" fontId="6" fillId="9" borderId="12" xfId="14" applyFont="1" applyFill="1" applyBorder="1" applyAlignment="1">
      <alignment horizontal="center" vertical="center" wrapText="1"/>
    </xf>
    <xf numFmtId="0" fontId="27" fillId="8" borderId="0" xfId="14" applyFont="1" applyFill="1" applyBorder="1" applyAlignment="1">
      <alignment horizontal="center" vertical="center"/>
    </xf>
    <xf numFmtId="0" fontId="38" fillId="8" borderId="0" xfId="14" applyFont="1" applyFill="1" applyBorder="1" applyAlignment="1">
      <alignment horizontal="center" vertical="center"/>
    </xf>
    <xf numFmtId="0" fontId="39" fillId="8" borderId="0" xfId="14" applyFont="1" applyFill="1" applyBorder="1" applyAlignment="1">
      <alignment horizontal="center" vertical="center"/>
    </xf>
    <xf numFmtId="0" fontId="14" fillId="9" borderId="16" xfId="14" applyFill="1" applyBorder="1" applyAlignment="1">
      <alignment horizontal="center" vertical="center"/>
    </xf>
    <xf numFmtId="0" fontId="14" fillId="9" borderId="15" xfId="14" applyFill="1" applyBorder="1" applyAlignment="1">
      <alignment horizontal="center" vertical="center"/>
    </xf>
    <xf numFmtId="0" fontId="14" fillId="9" borderId="13" xfId="14" applyFill="1" applyBorder="1" applyAlignment="1">
      <alignment horizontal="center" vertical="center"/>
    </xf>
    <xf numFmtId="0" fontId="31" fillId="7" borderId="16" xfId="28" applyFont="1" applyFill="1" applyBorder="1" applyAlignment="1">
      <alignment horizontal="left" vertical="center"/>
    </xf>
    <xf numFmtId="0" fontId="31" fillId="7" borderId="15" xfId="28" applyFont="1" applyFill="1" applyBorder="1" applyAlignment="1">
      <alignment horizontal="left" vertical="center"/>
    </xf>
    <xf numFmtId="0" fontId="31" fillId="7" borderId="13" xfId="28" applyFont="1" applyFill="1" applyBorder="1" applyAlignment="1">
      <alignment horizontal="left" vertical="center"/>
    </xf>
    <xf numFmtId="0" fontId="41" fillId="8" borderId="0" xfId="27" applyFont="1" applyFill="1" applyBorder="1" applyAlignment="1">
      <alignment horizontal="center" vertical="center"/>
    </xf>
    <xf numFmtId="0" fontId="41" fillId="8" borderId="5" xfId="27" applyFont="1" applyFill="1" applyBorder="1" applyAlignment="1">
      <alignment horizontal="center" vertical="center"/>
    </xf>
    <xf numFmtId="0" fontId="4" fillId="8" borderId="12" xfId="27" applyFont="1" applyFill="1" applyBorder="1" applyAlignment="1">
      <alignment horizontal="center" vertical="center"/>
    </xf>
    <xf numFmtId="0" fontId="31" fillId="8" borderId="6" xfId="27" applyFont="1" applyFill="1" applyBorder="1" applyAlignment="1">
      <alignment horizontal="center" vertical="center"/>
    </xf>
    <xf numFmtId="0" fontId="4" fillId="9" borderId="16" xfId="27" applyFill="1" applyBorder="1" applyAlignment="1">
      <alignment horizontal="center" vertical="center"/>
    </xf>
    <xf numFmtId="0" fontId="4" fillId="9" borderId="15" xfId="27" applyFill="1" applyBorder="1" applyAlignment="1">
      <alignment horizontal="center" vertical="center"/>
    </xf>
    <xf numFmtId="0" fontId="4" fillId="9" borderId="13" xfId="27" applyFill="1" applyBorder="1" applyAlignment="1">
      <alignment horizontal="center" vertical="center"/>
    </xf>
    <xf numFmtId="0" fontId="9" fillId="7" borderId="16" xfId="17" applyFont="1" applyFill="1" applyBorder="1" applyAlignment="1">
      <alignment horizontal="left" vertical="center"/>
    </xf>
    <xf numFmtId="0" fontId="31" fillId="7" borderId="15" xfId="17" applyFont="1" applyFill="1" applyBorder="1" applyAlignment="1">
      <alignment horizontal="left" vertical="center"/>
    </xf>
    <xf numFmtId="0" fontId="31" fillId="7" borderId="13" xfId="17" applyFont="1" applyFill="1" applyBorder="1" applyAlignment="1">
      <alignment horizontal="left" vertical="center"/>
    </xf>
    <xf numFmtId="0" fontId="31" fillId="9" borderId="12" xfId="27" applyFont="1" applyFill="1" applyBorder="1" applyAlignment="1">
      <alignment horizontal="center" vertical="center" wrapText="1"/>
    </xf>
    <xf numFmtId="0" fontId="31" fillId="9" borderId="8" xfId="27" applyFont="1" applyFill="1" applyBorder="1" applyAlignment="1">
      <alignment horizontal="center" vertical="center" wrapText="1"/>
    </xf>
    <xf numFmtId="0" fontId="40" fillId="9" borderId="41" xfId="0" applyFont="1" applyFill="1" applyBorder="1" applyAlignment="1">
      <alignment horizontal="center" vertical="center"/>
    </xf>
    <xf numFmtId="0" fontId="40" fillId="9" borderId="46" xfId="0" applyFont="1" applyFill="1" applyBorder="1" applyAlignment="1">
      <alignment horizontal="center" vertical="center"/>
    </xf>
    <xf numFmtId="0" fontId="40" fillId="9" borderId="42" xfId="0" applyFont="1" applyFill="1" applyBorder="1" applyAlignment="1">
      <alignment horizontal="center" vertical="center"/>
    </xf>
    <xf numFmtId="0" fontId="31" fillId="9" borderId="41" xfId="27" applyFont="1" applyFill="1" applyBorder="1" applyAlignment="1">
      <alignment horizontal="center" vertical="center" wrapText="1"/>
    </xf>
    <xf numFmtId="0" fontId="31" fillId="9" borderId="46" xfId="27" applyFont="1" applyFill="1" applyBorder="1" applyAlignment="1">
      <alignment horizontal="center" vertical="center" wrapText="1"/>
    </xf>
    <xf numFmtId="0" fontId="31" fillId="9" borderId="32" xfId="27" applyFont="1" applyFill="1" applyBorder="1" applyAlignment="1">
      <alignment horizontal="center" vertical="center"/>
    </xf>
    <xf numFmtId="0" fontId="31" fillId="9" borderId="33" xfId="27" applyFont="1" applyFill="1" applyBorder="1" applyAlignment="1">
      <alignment horizontal="center" vertical="center"/>
    </xf>
    <xf numFmtId="0" fontId="31" fillId="9" borderId="34" xfId="27" applyFont="1" applyFill="1" applyBorder="1" applyAlignment="1">
      <alignment horizontal="center" vertical="center"/>
    </xf>
    <xf numFmtId="0" fontId="31" fillId="9" borderId="14" xfId="27" applyFont="1" applyFill="1" applyBorder="1" applyAlignment="1">
      <alignment horizontal="center" vertical="center"/>
    </xf>
    <xf numFmtId="0" fontId="31" fillId="9" borderId="12" xfId="27" applyFont="1" applyFill="1" applyBorder="1" applyAlignment="1">
      <alignment horizontal="center" vertical="center"/>
    </xf>
    <xf numFmtId="0" fontId="31" fillId="9" borderId="14" xfId="27" applyFont="1" applyFill="1" applyBorder="1" applyAlignment="1">
      <alignment horizontal="center" vertical="center" wrapText="1"/>
    </xf>
    <xf numFmtId="0" fontId="31" fillId="9" borderId="42" xfId="27" applyFont="1" applyFill="1" applyBorder="1" applyAlignment="1">
      <alignment horizontal="center" vertical="center" wrapText="1"/>
    </xf>
    <xf numFmtId="0" fontId="31" fillId="9" borderId="8" xfId="27" applyFont="1" applyFill="1" applyBorder="1" applyAlignment="1">
      <alignment horizontal="center" vertical="center"/>
    </xf>
  </cellXfs>
  <cellStyles count="30">
    <cellStyle name="パーセント 2" xfId="4"/>
    <cellStyle name="パーセント 3" xfId="16"/>
    <cellStyle name="桁区切り" xfId="1" builtinId="6"/>
    <cellStyle name="桁区切り 2" xfId="5"/>
    <cellStyle name="桁区切り 2 2" xfId="20"/>
    <cellStyle name="桁区切り 3" xfId="6"/>
    <cellStyle name="桁区切り 4" xfId="7"/>
    <cellStyle name="桁区切り 4 2" xfId="21"/>
    <cellStyle name="桁区切り 5" xfId="15"/>
    <cellStyle name="桁区切り 5 2" xfId="19"/>
    <cellStyle name="桁区切り 6" xfId="18"/>
    <cellStyle name="桁区切り 7" xfId="29"/>
    <cellStyle name="数値" xfId="8"/>
    <cellStyle name="数値(0.0)" xfId="9"/>
    <cellStyle name="数値(0.00)" xfId="10"/>
    <cellStyle name="標準" xfId="0" builtinId="0"/>
    <cellStyle name="標準 2" xfId="2"/>
    <cellStyle name="標準 2 2" xfId="22"/>
    <cellStyle name="標準 2 3" xfId="23"/>
    <cellStyle name="標準 3" xfId="11"/>
    <cellStyle name="標準 3 2" xfId="24"/>
    <cellStyle name="標準 4" xfId="12"/>
    <cellStyle name="標準 4 2" xfId="25"/>
    <cellStyle name="標準 5" xfId="13"/>
    <cellStyle name="標準 6" xfId="14"/>
    <cellStyle name="標準 6 2" xfId="27"/>
    <cellStyle name="標準 7" xfId="17"/>
    <cellStyle name="標準 7 2" xfId="28"/>
    <cellStyle name="標準_06-1処理場施設" xfId="3"/>
    <cellStyle name="未定義" xfId="26"/>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CCECFF"/>
      <color rgb="FFCCFFFF"/>
      <color rgb="FFFFCC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維持管理費内訳の関数モデル推計値に対する比率</a:t>
            </a:r>
            <a:endParaRPr lang="ja-JP"/>
          </a:p>
        </c:rich>
      </c:tx>
      <c:overlay val="0"/>
    </c:title>
    <c:autoTitleDeleted val="0"/>
    <c:plotArea>
      <c:layout>
        <c:manualLayout>
          <c:layoutTarget val="inner"/>
          <c:xMode val="edge"/>
          <c:yMode val="edge"/>
          <c:x val="0.17386992910984994"/>
          <c:y val="0.21804915452075399"/>
          <c:w val="0.4482947870827364"/>
          <c:h val="0.64206790628667743"/>
        </c:manualLayout>
      </c:layout>
      <c:radarChart>
        <c:radarStyle val="marker"/>
        <c:varyColors val="0"/>
        <c:ser>
          <c:idx val="0"/>
          <c:order val="0"/>
          <c:tx>
            <c:strRef>
              <c:f>シートA!$R$8</c:f>
              <c:strCache>
                <c:ptCount val="1"/>
                <c:pt idx="0">
                  <c:v>当該処理場</c:v>
                </c:pt>
              </c:strCache>
            </c:strRef>
          </c:tx>
          <c:spPr>
            <a:ln w="28575">
              <a:solidFill>
                <a:schemeClr val="tx1"/>
              </a:solidFill>
            </a:ln>
          </c:spPr>
          <c:marker>
            <c:symbol val="none"/>
          </c:marker>
          <c:cat>
            <c:strRef>
              <c:f>シートA!$B$26:$B$31</c:f>
              <c:strCache>
                <c:ptCount val="6"/>
                <c:pt idx="0">
                  <c:v>人件費(直営)</c:v>
                </c:pt>
                <c:pt idx="1">
                  <c:v>電力費</c:v>
                </c:pt>
                <c:pt idx="2">
                  <c:v>汚泥等処分委託費</c:v>
                </c:pt>
                <c:pt idx="3">
                  <c:v>修繕費・修繕工事費</c:v>
                </c:pt>
                <c:pt idx="4">
                  <c:v>薬品等消耗品費</c:v>
                </c:pt>
                <c:pt idx="5">
                  <c:v>その他(運転管理委託費等)</c:v>
                </c:pt>
              </c:strCache>
            </c:strRef>
          </c:cat>
          <c:val>
            <c:numRef>
              <c:f>シートA!$O$18:$O$23</c:f>
              <c:numCache>
                <c:formatCode>#,##0.00_);[Red]\(#,##0.00\)</c:formatCode>
                <c:ptCount val="6"/>
                <c:pt idx="0">
                  <c:v>0.17102111302991477</c:v>
                </c:pt>
                <c:pt idx="1">
                  <c:v>0.33915973465304833</c:v>
                </c:pt>
                <c:pt idx="2">
                  <c:v>0.93895693401817459</c:v>
                </c:pt>
                <c:pt idx="3">
                  <c:v>0.47287683414851045</c:v>
                </c:pt>
                <c:pt idx="4">
                  <c:v>2.9601029601029602E-2</c:v>
                </c:pt>
                <c:pt idx="5">
                  <c:v>0.41237699540782857</c:v>
                </c:pt>
              </c:numCache>
            </c:numRef>
          </c:val>
          <c:extLst xmlns:c16r2="http://schemas.microsoft.com/office/drawing/2015/06/chart">
            <c:ext xmlns:c16="http://schemas.microsoft.com/office/drawing/2014/chart" uri="{C3380CC4-5D6E-409C-BE32-E72D297353CC}">
              <c16:uniqueId val="{00000000-C152-4BDC-A77E-9348799AA4BE}"/>
            </c:ext>
          </c:extLst>
        </c:ser>
        <c:ser>
          <c:idx val="1"/>
          <c:order val="1"/>
          <c:tx>
            <c:strRef>
              <c:f>シートA!$R$7</c:f>
              <c:strCache>
                <c:ptCount val="1"/>
                <c:pt idx="0">
                  <c:v>関数モデル推計値</c:v>
                </c:pt>
              </c:strCache>
            </c:strRef>
          </c:tx>
          <c:spPr>
            <a:ln w="28575">
              <a:solidFill>
                <a:srgbClr val="00B0F0"/>
              </a:solidFill>
            </a:ln>
          </c:spPr>
          <c:marker>
            <c:symbol val="none"/>
          </c:marker>
          <c:cat>
            <c:strRef>
              <c:f>シートA!$B$26:$B$31</c:f>
              <c:strCache>
                <c:ptCount val="6"/>
                <c:pt idx="0">
                  <c:v>人件費(直営)</c:v>
                </c:pt>
                <c:pt idx="1">
                  <c:v>電力費</c:v>
                </c:pt>
                <c:pt idx="2">
                  <c:v>汚泥等処分委託費</c:v>
                </c:pt>
                <c:pt idx="3">
                  <c:v>修繕費・修繕工事費</c:v>
                </c:pt>
                <c:pt idx="4">
                  <c:v>薬品等消耗品費</c:v>
                </c:pt>
                <c:pt idx="5">
                  <c:v>その他(運転管理委託費等)</c:v>
                </c:pt>
              </c:strCache>
            </c:strRef>
          </c:cat>
          <c:val>
            <c:numRef>
              <c:f>シートA!$P$18:$P$23</c:f>
              <c:numCache>
                <c:formatCode>General</c:formatCode>
                <c:ptCount val="6"/>
                <c:pt idx="0">
                  <c:v>1</c:v>
                </c:pt>
                <c:pt idx="1">
                  <c:v>1</c:v>
                </c:pt>
                <c:pt idx="2">
                  <c:v>1</c:v>
                </c:pt>
                <c:pt idx="3">
                  <c:v>1</c:v>
                </c:pt>
                <c:pt idx="4">
                  <c:v>1</c:v>
                </c:pt>
                <c:pt idx="5">
                  <c:v>1</c:v>
                </c:pt>
              </c:numCache>
            </c:numRef>
          </c:val>
          <c:extLst xmlns:c16r2="http://schemas.microsoft.com/office/drawing/2015/06/chart">
            <c:ext xmlns:c16="http://schemas.microsoft.com/office/drawing/2014/chart" uri="{C3380CC4-5D6E-409C-BE32-E72D297353CC}">
              <c16:uniqueId val="{00000001-C152-4BDC-A77E-9348799AA4BE}"/>
            </c:ext>
          </c:extLst>
        </c:ser>
        <c:dLbls>
          <c:showLegendKey val="0"/>
          <c:showVal val="0"/>
          <c:showCatName val="0"/>
          <c:showSerName val="0"/>
          <c:showPercent val="0"/>
          <c:showBubbleSize val="0"/>
        </c:dLbls>
        <c:axId val="375737760"/>
        <c:axId val="375738152"/>
      </c:radarChart>
      <c:catAx>
        <c:axId val="375737760"/>
        <c:scaling>
          <c:orientation val="minMax"/>
        </c:scaling>
        <c:delete val="0"/>
        <c:axPos val="b"/>
        <c:majorGridlines/>
        <c:numFmt formatCode="General" sourceLinked="0"/>
        <c:majorTickMark val="none"/>
        <c:minorTickMark val="none"/>
        <c:tickLblPos val="nextTo"/>
        <c:spPr>
          <a:ln w="9525">
            <a:noFill/>
          </a:ln>
        </c:spPr>
        <c:crossAx val="375738152"/>
        <c:crosses val="autoZero"/>
        <c:auto val="1"/>
        <c:lblAlgn val="ctr"/>
        <c:lblOffset val="100"/>
        <c:noMultiLvlLbl val="0"/>
      </c:catAx>
      <c:valAx>
        <c:axId val="375738152"/>
        <c:scaling>
          <c:orientation val="minMax"/>
        </c:scaling>
        <c:delete val="0"/>
        <c:axPos val="l"/>
        <c:majorGridlines/>
        <c:numFmt formatCode="#,##0.00_);[Red]\(#,##0.00\)" sourceLinked="1"/>
        <c:majorTickMark val="none"/>
        <c:minorTickMark val="none"/>
        <c:tickLblPos val="nextTo"/>
        <c:crossAx val="375737760"/>
        <c:crosses val="autoZero"/>
        <c:crossBetween val="between"/>
      </c:valAx>
    </c:plotArea>
    <c:legend>
      <c:legendPos val="r"/>
      <c:overlay val="0"/>
      <c:spPr>
        <a:ln>
          <a:solidFill>
            <a:schemeClr val="bg1">
              <a:lumMod val="50000"/>
            </a:schemeClr>
          </a:solidFill>
        </a:ln>
      </c:spPr>
    </c:legend>
    <c:plotVisOnly val="0"/>
    <c:dispBlanksAs val="gap"/>
    <c:showDLblsOverMax val="0"/>
  </c:chart>
  <c:txPr>
    <a:bodyPr/>
    <a:lstStyle/>
    <a:p>
      <a:pPr>
        <a:defRPr sz="1000"/>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t>維持管理費総額</a:t>
            </a:r>
            <a:r>
              <a:rPr lang="ja-JP" altLang="en-US" b="0">
                <a:latin typeface="+mj-ea"/>
                <a:ea typeface="+mj-ea"/>
              </a:rPr>
              <a:t>　</a:t>
            </a:r>
            <a:r>
              <a:rPr lang="en-US" altLang="ja-JP" b="0">
                <a:latin typeface="+mj-ea"/>
                <a:ea typeface="+mj-ea"/>
              </a:rPr>
              <a:t>[</a:t>
            </a:r>
            <a:r>
              <a:rPr lang="ja-JP" altLang="en-US" b="0">
                <a:latin typeface="+mj-ea"/>
                <a:ea typeface="+mj-ea"/>
              </a:rPr>
              <a:t>千円</a:t>
            </a:r>
            <a:r>
              <a:rPr lang="en-US" altLang="ja-JP" b="0">
                <a:latin typeface="+mj-ea"/>
                <a:ea typeface="+mj-ea"/>
              </a:rPr>
              <a:t>/</a:t>
            </a:r>
            <a:r>
              <a:rPr lang="ja-JP" altLang="en-US" b="0">
                <a:latin typeface="+mj-ea"/>
                <a:ea typeface="+mj-ea"/>
              </a:rPr>
              <a:t>年</a:t>
            </a:r>
            <a:r>
              <a:rPr lang="en-US" altLang="ja-JP" b="0">
                <a:latin typeface="+mj-ea"/>
                <a:ea typeface="+mj-ea"/>
              </a:rPr>
              <a:t>]</a:t>
            </a:r>
            <a:endParaRPr lang="ja-JP" b="0">
              <a:latin typeface="+mj-ea"/>
              <a:ea typeface="+mj-ea"/>
            </a:endParaRPr>
          </a:p>
        </c:rich>
      </c:tx>
      <c:overlay val="0"/>
    </c:title>
    <c:autoTitleDeleted val="0"/>
    <c:plotArea>
      <c:layout/>
      <c:barChart>
        <c:barDir val="bar"/>
        <c:grouping val="clustered"/>
        <c:varyColors val="1"/>
        <c:ser>
          <c:idx val="0"/>
          <c:order val="0"/>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シートA!$R$7:$R$8</c:f>
              <c:strCache>
                <c:ptCount val="2"/>
                <c:pt idx="0">
                  <c:v>関数モデル推計値</c:v>
                </c:pt>
                <c:pt idx="1">
                  <c:v>当該処理場</c:v>
                </c:pt>
              </c:strCache>
            </c:strRef>
          </c:cat>
          <c:val>
            <c:numRef>
              <c:f>シートA!$S$7:$S$8</c:f>
              <c:numCache>
                <c:formatCode>#,##0_);[Red]\(#,##0\)</c:formatCode>
                <c:ptCount val="2"/>
                <c:pt idx="0">
                  <c:v>67479</c:v>
                </c:pt>
                <c:pt idx="1">
                  <c:v>24819</c:v>
                </c:pt>
              </c:numCache>
            </c:numRef>
          </c:val>
          <c:extLst xmlns:c16r2="http://schemas.microsoft.com/office/drawing/2015/06/chart">
            <c:ext xmlns:c16="http://schemas.microsoft.com/office/drawing/2014/chart" uri="{C3380CC4-5D6E-409C-BE32-E72D297353CC}">
              <c16:uniqueId val="{00000000-490A-4243-B463-C8722E7F0A4A}"/>
            </c:ext>
          </c:extLst>
        </c:ser>
        <c:dLbls>
          <c:showLegendKey val="0"/>
          <c:showVal val="0"/>
          <c:showCatName val="0"/>
          <c:showSerName val="0"/>
          <c:showPercent val="0"/>
          <c:showBubbleSize val="0"/>
        </c:dLbls>
        <c:gapWidth val="150"/>
        <c:axId val="378260112"/>
        <c:axId val="378260504"/>
      </c:barChart>
      <c:catAx>
        <c:axId val="378260112"/>
        <c:scaling>
          <c:orientation val="minMax"/>
        </c:scaling>
        <c:delete val="0"/>
        <c:axPos val="l"/>
        <c:numFmt formatCode="General" sourceLinked="0"/>
        <c:majorTickMark val="none"/>
        <c:minorTickMark val="none"/>
        <c:tickLblPos val="nextTo"/>
        <c:crossAx val="378260504"/>
        <c:crosses val="autoZero"/>
        <c:auto val="1"/>
        <c:lblAlgn val="ctr"/>
        <c:lblOffset val="100"/>
        <c:noMultiLvlLbl val="0"/>
      </c:catAx>
      <c:valAx>
        <c:axId val="378260504"/>
        <c:scaling>
          <c:orientation val="minMax"/>
          <c:min val="0"/>
        </c:scaling>
        <c:delete val="0"/>
        <c:axPos val="b"/>
        <c:majorGridlines/>
        <c:numFmt formatCode="#,##0_);[Red]\(#,##0\)" sourceLinked="1"/>
        <c:majorTickMark val="none"/>
        <c:minorTickMark val="none"/>
        <c:tickLblPos val="nextTo"/>
        <c:crossAx val="378260112"/>
        <c:crosses val="autoZero"/>
        <c:crossBetween val="between"/>
      </c:valAx>
      <c:spPr>
        <a:ln>
          <a:solidFill>
            <a:schemeClr val="bg1">
              <a:lumMod val="65000"/>
            </a:schemeClr>
          </a:solidFill>
        </a:ln>
      </c:spPr>
    </c:plotArea>
    <c:plotVisOnly val="0"/>
    <c:dispBlanksAs val="gap"/>
    <c:showDLblsOverMax val="0"/>
  </c:chart>
  <c:txPr>
    <a:bodyPr/>
    <a:lstStyle/>
    <a:p>
      <a:pPr>
        <a:defRPr sz="1000"/>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維持管理費内訳の費用関数推計値に対する比率</a:t>
            </a:r>
            <a:endParaRPr lang="ja-JP"/>
          </a:p>
        </c:rich>
      </c:tx>
      <c:overlay val="0"/>
    </c:title>
    <c:autoTitleDeleted val="0"/>
    <c:plotArea>
      <c:layout>
        <c:manualLayout>
          <c:layoutTarget val="inner"/>
          <c:xMode val="edge"/>
          <c:yMode val="edge"/>
          <c:x val="0.17386992910984994"/>
          <c:y val="0.21804915452075399"/>
          <c:w val="0.4482947870827364"/>
          <c:h val="0.64206790628667743"/>
        </c:manualLayout>
      </c:layout>
      <c:radarChart>
        <c:radarStyle val="marker"/>
        <c:varyColors val="0"/>
        <c:ser>
          <c:idx val="0"/>
          <c:order val="0"/>
          <c:tx>
            <c:strRef>
              <c:f>シートB!$R$8</c:f>
              <c:strCache>
                <c:ptCount val="1"/>
                <c:pt idx="0">
                  <c:v>当該処理場</c:v>
                </c:pt>
              </c:strCache>
            </c:strRef>
          </c:tx>
          <c:spPr>
            <a:ln w="28575">
              <a:solidFill>
                <a:schemeClr val="tx1"/>
              </a:solidFill>
            </a:ln>
          </c:spPr>
          <c:marker>
            <c:symbol val="none"/>
          </c:marker>
          <c:cat>
            <c:strRef>
              <c:f>シートB!$B$26:$B$31</c:f>
              <c:strCache>
                <c:ptCount val="6"/>
                <c:pt idx="0">
                  <c:v>人件費(直営)</c:v>
                </c:pt>
                <c:pt idx="1">
                  <c:v>電力費</c:v>
                </c:pt>
                <c:pt idx="2">
                  <c:v>汚泥等処分委託費</c:v>
                </c:pt>
                <c:pt idx="3">
                  <c:v>修繕費・修繕工事費</c:v>
                </c:pt>
                <c:pt idx="4">
                  <c:v>薬品等消耗品費</c:v>
                </c:pt>
                <c:pt idx="5">
                  <c:v>その他(運転管理委託費等)</c:v>
                </c:pt>
              </c:strCache>
            </c:strRef>
          </c:cat>
          <c:val>
            <c:numRef>
              <c:f>シートB!$O$18:$O$23</c:f>
              <c:numCache>
                <c:formatCode>#,##0.00_);[Red]\(#,##0.00\)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B999-4D6D-9B6A-50C858D0ABA1}"/>
            </c:ext>
          </c:extLst>
        </c:ser>
        <c:ser>
          <c:idx val="1"/>
          <c:order val="1"/>
          <c:tx>
            <c:strRef>
              <c:f>シートB!$R$7</c:f>
              <c:strCache>
                <c:ptCount val="1"/>
                <c:pt idx="0">
                  <c:v>関数モデル推計値</c:v>
                </c:pt>
              </c:strCache>
            </c:strRef>
          </c:tx>
          <c:spPr>
            <a:ln w="28575">
              <a:solidFill>
                <a:srgbClr val="00B0F0"/>
              </a:solidFill>
            </a:ln>
          </c:spPr>
          <c:marker>
            <c:symbol val="none"/>
          </c:marker>
          <c:cat>
            <c:strRef>
              <c:f>シートB!$B$26:$B$31</c:f>
              <c:strCache>
                <c:ptCount val="6"/>
                <c:pt idx="0">
                  <c:v>人件費(直営)</c:v>
                </c:pt>
                <c:pt idx="1">
                  <c:v>電力費</c:v>
                </c:pt>
                <c:pt idx="2">
                  <c:v>汚泥等処分委託費</c:v>
                </c:pt>
                <c:pt idx="3">
                  <c:v>修繕費・修繕工事費</c:v>
                </c:pt>
                <c:pt idx="4">
                  <c:v>薬品等消耗品費</c:v>
                </c:pt>
                <c:pt idx="5">
                  <c:v>その他(運転管理委託費等)</c:v>
                </c:pt>
              </c:strCache>
            </c:strRef>
          </c:cat>
          <c:val>
            <c:numRef>
              <c:f>シートB!$P$18:$P$23</c:f>
              <c:numCache>
                <c:formatCode>General</c:formatCode>
                <c:ptCount val="6"/>
                <c:pt idx="0">
                  <c:v>1</c:v>
                </c:pt>
                <c:pt idx="1">
                  <c:v>1</c:v>
                </c:pt>
                <c:pt idx="2">
                  <c:v>1</c:v>
                </c:pt>
                <c:pt idx="3">
                  <c:v>1</c:v>
                </c:pt>
                <c:pt idx="4">
                  <c:v>1</c:v>
                </c:pt>
                <c:pt idx="5">
                  <c:v>1</c:v>
                </c:pt>
              </c:numCache>
            </c:numRef>
          </c:val>
          <c:extLst xmlns:c16r2="http://schemas.microsoft.com/office/drawing/2015/06/chart">
            <c:ext xmlns:c16="http://schemas.microsoft.com/office/drawing/2014/chart" uri="{C3380CC4-5D6E-409C-BE32-E72D297353CC}">
              <c16:uniqueId val="{00000001-B999-4D6D-9B6A-50C858D0ABA1}"/>
            </c:ext>
          </c:extLst>
        </c:ser>
        <c:dLbls>
          <c:showLegendKey val="0"/>
          <c:showVal val="0"/>
          <c:showCatName val="0"/>
          <c:showSerName val="0"/>
          <c:showPercent val="0"/>
          <c:showBubbleSize val="0"/>
        </c:dLbls>
        <c:axId val="383534896"/>
        <c:axId val="383535288"/>
      </c:radarChart>
      <c:catAx>
        <c:axId val="383534896"/>
        <c:scaling>
          <c:orientation val="minMax"/>
        </c:scaling>
        <c:delete val="0"/>
        <c:axPos val="b"/>
        <c:majorGridlines/>
        <c:numFmt formatCode="General" sourceLinked="0"/>
        <c:majorTickMark val="none"/>
        <c:minorTickMark val="none"/>
        <c:tickLblPos val="nextTo"/>
        <c:spPr>
          <a:ln w="9525">
            <a:noFill/>
          </a:ln>
        </c:spPr>
        <c:crossAx val="383535288"/>
        <c:crosses val="autoZero"/>
        <c:auto val="1"/>
        <c:lblAlgn val="ctr"/>
        <c:lblOffset val="100"/>
        <c:noMultiLvlLbl val="0"/>
      </c:catAx>
      <c:valAx>
        <c:axId val="383535288"/>
        <c:scaling>
          <c:orientation val="minMax"/>
        </c:scaling>
        <c:delete val="0"/>
        <c:axPos val="l"/>
        <c:majorGridlines/>
        <c:numFmt formatCode="#,##0.00_);[Red]\(#,##0.00\)" sourceLinked="1"/>
        <c:majorTickMark val="none"/>
        <c:minorTickMark val="none"/>
        <c:tickLblPos val="nextTo"/>
        <c:crossAx val="383534896"/>
        <c:crosses val="autoZero"/>
        <c:crossBetween val="between"/>
      </c:valAx>
    </c:plotArea>
    <c:legend>
      <c:legendPos val="r"/>
      <c:overlay val="0"/>
      <c:spPr>
        <a:ln>
          <a:solidFill>
            <a:schemeClr val="bg1">
              <a:lumMod val="50000"/>
            </a:schemeClr>
          </a:solidFill>
        </a:ln>
      </c:spPr>
    </c:legend>
    <c:plotVisOnly val="0"/>
    <c:dispBlanksAs val="gap"/>
    <c:showDLblsOverMax val="0"/>
  </c:chart>
  <c:txPr>
    <a:bodyPr/>
    <a:lstStyle/>
    <a:p>
      <a:pPr>
        <a:defRPr sz="1000"/>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t>維持管理費総額</a:t>
            </a:r>
            <a:r>
              <a:rPr lang="ja-JP" altLang="en-US" b="0">
                <a:latin typeface="+mj-ea"/>
                <a:ea typeface="+mj-ea"/>
              </a:rPr>
              <a:t>　</a:t>
            </a:r>
            <a:r>
              <a:rPr lang="en-US" altLang="ja-JP" b="0">
                <a:latin typeface="+mj-ea"/>
                <a:ea typeface="+mj-ea"/>
              </a:rPr>
              <a:t>[</a:t>
            </a:r>
            <a:r>
              <a:rPr lang="ja-JP" altLang="en-US" b="0">
                <a:latin typeface="+mj-ea"/>
                <a:ea typeface="+mj-ea"/>
              </a:rPr>
              <a:t>千円</a:t>
            </a:r>
            <a:r>
              <a:rPr lang="en-US" altLang="ja-JP" b="0">
                <a:latin typeface="+mj-ea"/>
                <a:ea typeface="+mj-ea"/>
              </a:rPr>
              <a:t>/</a:t>
            </a:r>
            <a:r>
              <a:rPr lang="ja-JP" altLang="en-US" b="0">
                <a:latin typeface="+mj-ea"/>
                <a:ea typeface="+mj-ea"/>
              </a:rPr>
              <a:t>年</a:t>
            </a:r>
            <a:r>
              <a:rPr lang="en-US" altLang="ja-JP" b="0">
                <a:latin typeface="+mj-ea"/>
                <a:ea typeface="+mj-ea"/>
              </a:rPr>
              <a:t>]</a:t>
            </a:r>
            <a:endParaRPr lang="ja-JP" b="0">
              <a:latin typeface="+mj-ea"/>
              <a:ea typeface="+mj-ea"/>
            </a:endParaRPr>
          </a:p>
        </c:rich>
      </c:tx>
      <c:overlay val="0"/>
    </c:title>
    <c:autoTitleDeleted val="0"/>
    <c:plotArea>
      <c:layout/>
      <c:barChart>
        <c:barDir val="bar"/>
        <c:grouping val="clustered"/>
        <c:varyColors val="1"/>
        <c:ser>
          <c:idx val="0"/>
          <c:order val="0"/>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シートB!$R$7:$R$8</c:f>
              <c:strCache>
                <c:ptCount val="2"/>
                <c:pt idx="0">
                  <c:v>関数モデル推計値</c:v>
                </c:pt>
                <c:pt idx="1">
                  <c:v>当該処理場</c:v>
                </c:pt>
              </c:strCache>
            </c:strRef>
          </c:cat>
          <c:val>
            <c:numRef>
              <c:f>シートB!$S$7:$S$8</c:f>
              <c:numCache>
                <c:formatCode>#,##0_);[Red]\(#,##0\)</c:formatCode>
                <c:ptCount val="2"/>
                <c:pt idx="0">
                  <c:v>67479</c:v>
                </c:pt>
                <c:pt idx="1">
                  <c:v>0</c:v>
                </c:pt>
              </c:numCache>
            </c:numRef>
          </c:val>
          <c:extLst xmlns:c16r2="http://schemas.microsoft.com/office/drawing/2015/06/chart">
            <c:ext xmlns:c16="http://schemas.microsoft.com/office/drawing/2014/chart" uri="{C3380CC4-5D6E-409C-BE32-E72D297353CC}">
              <c16:uniqueId val="{00000000-742C-40E0-9A2D-B52238B4EEC1}"/>
            </c:ext>
          </c:extLst>
        </c:ser>
        <c:dLbls>
          <c:showLegendKey val="0"/>
          <c:showVal val="0"/>
          <c:showCatName val="0"/>
          <c:showSerName val="0"/>
          <c:showPercent val="0"/>
          <c:showBubbleSize val="0"/>
        </c:dLbls>
        <c:gapWidth val="150"/>
        <c:axId val="383536072"/>
        <c:axId val="383536464"/>
      </c:barChart>
      <c:catAx>
        <c:axId val="383536072"/>
        <c:scaling>
          <c:orientation val="minMax"/>
        </c:scaling>
        <c:delete val="0"/>
        <c:axPos val="l"/>
        <c:numFmt formatCode="General" sourceLinked="0"/>
        <c:majorTickMark val="none"/>
        <c:minorTickMark val="none"/>
        <c:tickLblPos val="nextTo"/>
        <c:crossAx val="383536464"/>
        <c:crosses val="autoZero"/>
        <c:auto val="1"/>
        <c:lblAlgn val="ctr"/>
        <c:lblOffset val="100"/>
        <c:noMultiLvlLbl val="0"/>
      </c:catAx>
      <c:valAx>
        <c:axId val="383536464"/>
        <c:scaling>
          <c:orientation val="minMax"/>
          <c:min val="0"/>
        </c:scaling>
        <c:delete val="0"/>
        <c:axPos val="b"/>
        <c:majorGridlines/>
        <c:numFmt formatCode="#,##0_);[Red]\(#,##0\)" sourceLinked="1"/>
        <c:majorTickMark val="none"/>
        <c:minorTickMark val="none"/>
        <c:tickLblPos val="nextTo"/>
        <c:crossAx val="383536072"/>
        <c:crosses val="autoZero"/>
        <c:crossBetween val="between"/>
      </c:valAx>
      <c:spPr>
        <a:ln>
          <a:solidFill>
            <a:schemeClr val="bg1">
              <a:lumMod val="65000"/>
            </a:schemeClr>
          </a:solidFill>
        </a:ln>
      </c:spPr>
    </c:plotArea>
    <c:plotVisOnly val="0"/>
    <c:dispBlanksAs val="gap"/>
    <c:showDLblsOverMax val="0"/>
  </c:chart>
  <c:txPr>
    <a:bodyPr/>
    <a:lstStyle/>
    <a:p>
      <a:pPr>
        <a:defRPr sz="1000"/>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ja-JP" altLang="en-US" sz="1400"/>
              <a:t>維持管理費単価の比較（維持管理費総額について）</a:t>
            </a:r>
          </a:p>
        </c:rich>
      </c:tx>
      <c:layout>
        <c:manualLayout>
          <c:xMode val="edge"/>
          <c:yMode val="edge"/>
          <c:x val="0.37840620605642361"/>
          <c:y val="2.0283655745634972E-2"/>
        </c:manualLayout>
      </c:layout>
      <c:overlay val="0"/>
    </c:title>
    <c:autoTitleDeleted val="0"/>
    <c:plotArea>
      <c:layout>
        <c:manualLayout>
          <c:layoutTarget val="inner"/>
          <c:xMode val="edge"/>
          <c:yMode val="edge"/>
          <c:x val="4.5180639798503834E-2"/>
          <c:y val="0.11377873126931165"/>
          <c:w val="0.94623608743338206"/>
          <c:h val="0.58440130090640108"/>
        </c:manualLayout>
      </c:layout>
      <c:barChart>
        <c:barDir val="col"/>
        <c:grouping val="clustered"/>
        <c:varyColors val="0"/>
        <c:ser>
          <c:idx val="0"/>
          <c:order val="0"/>
          <c:invertIfNegative val="0"/>
          <c:dPt>
            <c:idx val="0"/>
            <c:invertIfNegative val="0"/>
            <c:bubble3D val="0"/>
            <c:spPr>
              <a:solidFill>
                <a:schemeClr val="accent2"/>
              </a:solidFill>
            </c:spPr>
            <c:extLst xmlns:c16r2="http://schemas.microsoft.com/office/drawing/2015/06/chart">
              <c:ext xmlns:c16="http://schemas.microsoft.com/office/drawing/2014/chart" uri="{C3380CC4-5D6E-409C-BE32-E72D297353CC}">
                <c16:uniqueId val="{00000001-57F9-4597-984D-1FC04B41F5FE}"/>
              </c:ext>
            </c:extLst>
          </c:dPt>
          <c:dLbls>
            <c:spPr>
              <a:noFill/>
              <a:ln>
                <a:noFill/>
              </a:ln>
              <a:effectLst/>
            </c:spPr>
            <c:txPr>
              <a:bodyPr/>
              <a:lstStyle/>
              <a:p>
                <a:pPr>
                  <a:defRPr sz="1200"/>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シートC!$D$31:$D$41</c:f>
              <c:strCache>
                <c:ptCount val="11"/>
                <c:pt idx="0">
                  <c:v>茂木町水処理センター</c:v>
                </c:pt>
                <c:pt idx="1">
                  <c:v>横瀬町水質管理センター</c:v>
                </c:pt>
                <c:pt idx="2">
                  <c:v>三ヶ日浄化センター</c:v>
                </c:pt>
                <c:pt idx="3">
                  <c:v>英田浄化センター</c:v>
                </c:pt>
                <c:pt idx="4">
                  <c:v>美良布クリーンセンター</c:v>
                </c:pt>
                <c:pt idx="5">
                  <c:v>今市浄化センター</c:v>
                </c:pt>
                <c:pt idx="6">
                  <c:v>新庄浄化センター</c:v>
                </c:pt>
                <c:pt idx="7">
                  <c:v>増毛町下水道管理センター</c:v>
                </c:pt>
                <c:pt idx="8">
                  <c:v>吉井浄化センター</c:v>
                </c:pt>
                <c:pt idx="9">
                  <c:v>加茂町浄化センター</c:v>
                </c:pt>
                <c:pt idx="10">
                  <c:v>城山浄化センター</c:v>
                </c:pt>
              </c:strCache>
            </c:strRef>
          </c:cat>
          <c:val>
            <c:numRef>
              <c:f>シートC!$L$31:$L$41</c:f>
              <c:numCache>
                <c:formatCode>#,##0.0;[Red]\-#,##0.0</c:formatCode>
                <c:ptCount val="11"/>
                <c:pt idx="0">
                  <c:v>120.3</c:v>
                </c:pt>
                <c:pt idx="1">
                  <c:v>195.8</c:v>
                </c:pt>
                <c:pt idx="2">
                  <c:v>120.2</c:v>
                </c:pt>
                <c:pt idx="3">
                  <c:v>120.8</c:v>
                </c:pt>
                <c:pt idx="4">
                  <c:v>102.4</c:v>
                </c:pt>
                <c:pt idx="5">
                  <c:v>71.900000000000006</c:v>
                </c:pt>
                <c:pt idx="6">
                  <c:v>122.8</c:v>
                </c:pt>
                <c:pt idx="7">
                  <c:v>123.9</c:v>
                </c:pt>
                <c:pt idx="8">
                  <c:v>174.7</c:v>
                </c:pt>
                <c:pt idx="9">
                  <c:v>163.6</c:v>
                </c:pt>
                <c:pt idx="10">
                  <c:v>59.5</c:v>
                </c:pt>
              </c:numCache>
            </c:numRef>
          </c:val>
          <c:extLst xmlns:c16r2="http://schemas.microsoft.com/office/drawing/2015/06/chart">
            <c:ext xmlns:c16="http://schemas.microsoft.com/office/drawing/2014/chart" uri="{C3380CC4-5D6E-409C-BE32-E72D297353CC}">
              <c16:uniqueId val="{00000002-57F9-4597-984D-1FC04B41F5FE}"/>
            </c:ext>
          </c:extLst>
        </c:ser>
        <c:dLbls>
          <c:showLegendKey val="0"/>
          <c:showVal val="0"/>
          <c:showCatName val="0"/>
          <c:showSerName val="0"/>
          <c:showPercent val="0"/>
          <c:showBubbleSize val="0"/>
        </c:dLbls>
        <c:gapWidth val="150"/>
        <c:axId val="378088008"/>
        <c:axId val="378088400"/>
      </c:barChart>
      <c:catAx>
        <c:axId val="378088008"/>
        <c:scaling>
          <c:orientation val="minMax"/>
        </c:scaling>
        <c:delete val="0"/>
        <c:axPos val="b"/>
        <c:numFmt formatCode="General" sourceLinked="0"/>
        <c:majorTickMark val="none"/>
        <c:minorTickMark val="none"/>
        <c:tickLblPos val="nextTo"/>
        <c:txPr>
          <a:bodyPr/>
          <a:lstStyle/>
          <a:p>
            <a:pPr>
              <a:defRPr sz="1000"/>
            </a:pPr>
            <a:endParaRPr lang="ja-JP"/>
          </a:p>
        </c:txPr>
        <c:crossAx val="378088400"/>
        <c:crosses val="autoZero"/>
        <c:auto val="1"/>
        <c:lblAlgn val="ctr"/>
        <c:lblOffset val="100"/>
        <c:noMultiLvlLbl val="0"/>
      </c:catAx>
      <c:valAx>
        <c:axId val="378088400"/>
        <c:scaling>
          <c:orientation val="minMax"/>
        </c:scaling>
        <c:delete val="0"/>
        <c:axPos val="l"/>
        <c:majorGridlines/>
        <c:title>
          <c:tx>
            <c:rich>
              <a:bodyPr rot="0" vert="horz" anchor="t" anchorCtr="1"/>
              <a:lstStyle/>
              <a:p>
                <a:pPr>
                  <a:defRPr/>
                </a:pPr>
                <a:r>
                  <a:rPr lang="ja-JP" altLang="en-US"/>
                  <a:t>円</a:t>
                </a:r>
                <a:r>
                  <a:rPr lang="en-US" altLang="ja-JP"/>
                  <a:t>/m3</a:t>
                </a:r>
                <a:endParaRPr lang="ja-JP" altLang="en-US"/>
              </a:p>
            </c:rich>
          </c:tx>
          <c:layout>
            <c:manualLayout>
              <c:xMode val="edge"/>
              <c:yMode val="edge"/>
              <c:x val="2.0287735633724165E-2"/>
              <c:y val="3.447961941792696E-2"/>
            </c:manualLayout>
          </c:layout>
          <c:overlay val="0"/>
        </c:title>
        <c:numFmt formatCode="#,##0_);[Red]\(#,##0\)" sourceLinked="0"/>
        <c:majorTickMark val="none"/>
        <c:minorTickMark val="none"/>
        <c:tickLblPos val="nextTo"/>
        <c:txPr>
          <a:bodyPr/>
          <a:lstStyle/>
          <a:p>
            <a:pPr>
              <a:defRPr sz="1200"/>
            </a:pPr>
            <a:endParaRPr lang="ja-JP"/>
          </a:p>
        </c:txPr>
        <c:crossAx val="378088008"/>
        <c:crosses val="autoZero"/>
        <c:crossBetween val="between"/>
      </c:valAx>
    </c:plotArea>
    <c:plotVisOnly val="0"/>
    <c:dispBlanksAs val="gap"/>
    <c:showDLblsOverMax val="0"/>
  </c:chart>
  <c:txPr>
    <a:bodyPr/>
    <a:lstStyle/>
    <a:p>
      <a:pPr>
        <a:defRPr sz="1100"/>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維持管理費内訳の関数モデル推計値に対する比率</a:t>
            </a:r>
            <a:endParaRPr lang="ja-JP"/>
          </a:p>
        </c:rich>
      </c:tx>
      <c:overlay val="0"/>
    </c:title>
    <c:autoTitleDeleted val="0"/>
    <c:plotArea>
      <c:layout>
        <c:manualLayout>
          <c:layoutTarget val="inner"/>
          <c:xMode val="edge"/>
          <c:yMode val="edge"/>
          <c:x val="0.17386992910984994"/>
          <c:y val="0.21804915452075399"/>
          <c:w val="0.4482947870827364"/>
          <c:h val="0.64206790628667743"/>
        </c:manualLayout>
      </c:layout>
      <c:radarChart>
        <c:radarStyle val="marker"/>
        <c:varyColors val="0"/>
        <c:ser>
          <c:idx val="0"/>
          <c:order val="0"/>
          <c:tx>
            <c:strRef>
              <c:f>'シートA (1P用)'!$S$9</c:f>
              <c:strCache>
                <c:ptCount val="1"/>
                <c:pt idx="0">
                  <c:v>当該処理場</c:v>
                </c:pt>
              </c:strCache>
            </c:strRef>
          </c:tx>
          <c:spPr>
            <a:ln w="28575">
              <a:solidFill>
                <a:schemeClr val="tx1"/>
              </a:solidFill>
            </a:ln>
          </c:spPr>
          <c:marker>
            <c:symbol val="none"/>
          </c:marker>
          <c:cat>
            <c:strRef>
              <c:f>'シートA (1P用)'!$C$27:$C$32</c:f>
              <c:strCache>
                <c:ptCount val="6"/>
                <c:pt idx="0">
                  <c:v>人件費(直営)</c:v>
                </c:pt>
                <c:pt idx="1">
                  <c:v>電力費</c:v>
                </c:pt>
                <c:pt idx="2">
                  <c:v>汚泥等処分委託費</c:v>
                </c:pt>
                <c:pt idx="3">
                  <c:v>修繕費・修繕工事費</c:v>
                </c:pt>
                <c:pt idx="4">
                  <c:v>薬品等消耗品費</c:v>
                </c:pt>
                <c:pt idx="5">
                  <c:v>その他(運転管理委託費等)</c:v>
                </c:pt>
              </c:strCache>
            </c:strRef>
          </c:cat>
          <c:val>
            <c:numRef>
              <c:f>'シートA (1P用)'!$P$19:$P$24</c:f>
              <c:numCache>
                <c:formatCode>#,##0.00_);[Red]\(#,##0.00\)</c:formatCode>
                <c:ptCount val="6"/>
                <c:pt idx="0">
                  <c:v>0.52500000000000002</c:v>
                </c:pt>
                <c:pt idx="1">
                  <c:v>0.92622950819672134</c:v>
                </c:pt>
                <c:pt idx="2">
                  <c:v>1.1443298969072164</c:v>
                </c:pt>
                <c:pt idx="3">
                  <c:v>0.14285714285714285</c:v>
                </c:pt>
                <c:pt idx="4">
                  <c:v>1.5609756097560976</c:v>
                </c:pt>
                <c:pt idx="5">
                  <c:v>1.0029325513196481</c:v>
                </c:pt>
              </c:numCache>
            </c:numRef>
          </c:val>
          <c:extLst xmlns:c16r2="http://schemas.microsoft.com/office/drawing/2015/06/chart">
            <c:ext xmlns:c16="http://schemas.microsoft.com/office/drawing/2014/chart" uri="{C3380CC4-5D6E-409C-BE32-E72D297353CC}">
              <c16:uniqueId val="{00000000-C152-4BDC-A77E-9348799AA4BE}"/>
            </c:ext>
          </c:extLst>
        </c:ser>
        <c:ser>
          <c:idx val="1"/>
          <c:order val="1"/>
          <c:tx>
            <c:strRef>
              <c:f>'シートA (1P用)'!$S$8</c:f>
              <c:strCache>
                <c:ptCount val="1"/>
                <c:pt idx="0">
                  <c:v>関数モデル推計値</c:v>
                </c:pt>
              </c:strCache>
            </c:strRef>
          </c:tx>
          <c:spPr>
            <a:ln w="28575">
              <a:solidFill>
                <a:srgbClr val="00B0F0"/>
              </a:solidFill>
            </a:ln>
          </c:spPr>
          <c:marker>
            <c:symbol val="none"/>
          </c:marker>
          <c:cat>
            <c:strRef>
              <c:f>'シートA (1P用)'!$C$27:$C$32</c:f>
              <c:strCache>
                <c:ptCount val="6"/>
                <c:pt idx="0">
                  <c:v>人件費(直営)</c:v>
                </c:pt>
                <c:pt idx="1">
                  <c:v>電力費</c:v>
                </c:pt>
                <c:pt idx="2">
                  <c:v>汚泥等処分委託費</c:v>
                </c:pt>
                <c:pt idx="3">
                  <c:v>修繕費・修繕工事費</c:v>
                </c:pt>
                <c:pt idx="4">
                  <c:v>薬品等消耗品費</c:v>
                </c:pt>
                <c:pt idx="5">
                  <c:v>その他(運転管理委託費等)</c:v>
                </c:pt>
              </c:strCache>
            </c:strRef>
          </c:cat>
          <c:val>
            <c:numRef>
              <c:f>'シートA (1P用)'!$Q$19:$Q$24</c:f>
              <c:numCache>
                <c:formatCode>General</c:formatCode>
                <c:ptCount val="6"/>
                <c:pt idx="0">
                  <c:v>1</c:v>
                </c:pt>
                <c:pt idx="1">
                  <c:v>1</c:v>
                </c:pt>
                <c:pt idx="2">
                  <c:v>1</c:v>
                </c:pt>
                <c:pt idx="3">
                  <c:v>1</c:v>
                </c:pt>
                <c:pt idx="4">
                  <c:v>1</c:v>
                </c:pt>
                <c:pt idx="5">
                  <c:v>1</c:v>
                </c:pt>
              </c:numCache>
            </c:numRef>
          </c:val>
          <c:extLst xmlns:c16r2="http://schemas.microsoft.com/office/drawing/2015/06/chart">
            <c:ext xmlns:c16="http://schemas.microsoft.com/office/drawing/2014/chart" uri="{C3380CC4-5D6E-409C-BE32-E72D297353CC}">
              <c16:uniqueId val="{00000001-C152-4BDC-A77E-9348799AA4BE}"/>
            </c:ext>
          </c:extLst>
        </c:ser>
        <c:dLbls>
          <c:showLegendKey val="0"/>
          <c:showVal val="0"/>
          <c:showCatName val="0"/>
          <c:showSerName val="0"/>
          <c:showPercent val="0"/>
          <c:showBubbleSize val="0"/>
        </c:dLbls>
        <c:axId val="374010432"/>
        <c:axId val="374010824"/>
      </c:radarChart>
      <c:catAx>
        <c:axId val="374010432"/>
        <c:scaling>
          <c:orientation val="minMax"/>
        </c:scaling>
        <c:delete val="0"/>
        <c:axPos val="b"/>
        <c:majorGridlines/>
        <c:numFmt formatCode="General" sourceLinked="0"/>
        <c:majorTickMark val="none"/>
        <c:minorTickMark val="none"/>
        <c:tickLblPos val="nextTo"/>
        <c:spPr>
          <a:ln w="9525">
            <a:noFill/>
          </a:ln>
        </c:spPr>
        <c:crossAx val="374010824"/>
        <c:crosses val="autoZero"/>
        <c:auto val="1"/>
        <c:lblAlgn val="ctr"/>
        <c:lblOffset val="100"/>
        <c:noMultiLvlLbl val="0"/>
      </c:catAx>
      <c:valAx>
        <c:axId val="374010824"/>
        <c:scaling>
          <c:orientation val="minMax"/>
        </c:scaling>
        <c:delete val="0"/>
        <c:axPos val="l"/>
        <c:majorGridlines/>
        <c:numFmt formatCode="#,##0.00_);[Red]\(#,##0.00\)" sourceLinked="1"/>
        <c:majorTickMark val="none"/>
        <c:minorTickMark val="none"/>
        <c:tickLblPos val="nextTo"/>
        <c:crossAx val="374010432"/>
        <c:crosses val="autoZero"/>
        <c:crossBetween val="between"/>
      </c:valAx>
    </c:plotArea>
    <c:legend>
      <c:legendPos val="r"/>
      <c:overlay val="0"/>
      <c:spPr>
        <a:ln>
          <a:solidFill>
            <a:schemeClr val="bg1">
              <a:lumMod val="50000"/>
            </a:schemeClr>
          </a:solidFill>
        </a:ln>
      </c:spPr>
    </c:legend>
    <c:plotVisOnly val="1"/>
    <c:dispBlanksAs val="gap"/>
    <c:showDLblsOverMax val="0"/>
  </c:chart>
  <c:txPr>
    <a:bodyPr/>
    <a:lstStyle/>
    <a:p>
      <a:pPr>
        <a:defRPr sz="1000"/>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t>維持管理費総額</a:t>
            </a:r>
            <a:r>
              <a:rPr lang="ja-JP" altLang="en-US" b="0">
                <a:latin typeface="+mj-ea"/>
                <a:ea typeface="+mj-ea"/>
              </a:rPr>
              <a:t>　</a:t>
            </a:r>
            <a:r>
              <a:rPr lang="en-US" altLang="ja-JP" b="0">
                <a:latin typeface="+mj-ea"/>
                <a:ea typeface="+mj-ea"/>
              </a:rPr>
              <a:t>[</a:t>
            </a:r>
            <a:r>
              <a:rPr lang="ja-JP" altLang="en-US" b="0">
                <a:latin typeface="+mj-ea"/>
                <a:ea typeface="+mj-ea"/>
              </a:rPr>
              <a:t>千円</a:t>
            </a:r>
            <a:r>
              <a:rPr lang="en-US" altLang="ja-JP" b="0">
                <a:latin typeface="+mj-ea"/>
                <a:ea typeface="+mj-ea"/>
              </a:rPr>
              <a:t>/</a:t>
            </a:r>
            <a:r>
              <a:rPr lang="ja-JP" altLang="en-US" b="0">
                <a:latin typeface="+mj-ea"/>
                <a:ea typeface="+mj-ea"/>
              </a:rPr>
              <a:t>年</a:t>
            </a:r>
            <a:r>
              <a:rPr lang="en-US" altLang="ja-JP" b="0">
                <a:latin typeface="+mj-ea"/>
                <a:ea typeface="+mj-ea"/>
              </a:rPr>
              <a:t>]</a:t>
            </a:r>
            <a:endParaRPr lang="ja-JP" b="0">
              <a:latin typeface="+mj-ea"/>
              <a:ea typeface="+mj-ea"/>
            </a:endParaRPr>
          </a:p>
        </c:rich>
      </c:tx>
      <c:overlay val="0"/>
    </c:title>
    <c:autoTitleDeleted val="0"/>
    <c:plotArea>
      <c:layout/>
      <c:barChart>
        <c:barDir val="bar"/>
        <c:grouping val="clustered"/>
        <c:varyColors val="1"/>
        <c:ser>
          <c:idx val="0"/>
          <c:order val="0"/>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'シートA (1P用)'!$S$8:$S$9</c:f>
              <c:strCache>
                <c:ptCount val="2"/>
                <c:pt idx="0">
                  <c:v>関数モデル推計値</c:v>
                </c:pt>
                <c:pt idx="1">
                  <c:v>当該処理場</c:v>
                </c:pt>
              </c:strCache>
            </c:strRef>
          </c:cat>
          <c:val>
            <c:numRef>
              <c:f>'シートA (1P用)'!$T$8:$T$9</c:f>
              <c:numCache>
                <c:formatCode>#,##0_);[Red]\(#,##0\)</c:formatCode>
                <c:ptCount val="2"/>
                <c:pt idx="0">
                  <c:v>90600</c:v>
                </c:pt>
                <c:pt idx="1">
                  <c:v>75000</c:v>
                </c:pt>
              </c:numCache>
            </c:numRef>
          </c:val>
          <c:extLst xmlns:c16r2="http://schemas.microsoft.com/office/drawing/2015/06/chart">
            <c:ext xmlns:c16="http://schemas.microsoft.com/office/drawing/2014/chart" uri="{C3380CC4-5D6E-409C-BE32-E72D297353CC}">
              <c16:uniqueId val="{00000000-490A-4243-B463-C8722E7F0A4A}"/>
            </c:ext>
          </c:extLst>
        </c:ser>
        <c:dLbls>
          <c:showLegendKey val="0"/>
          <c:showVal val="0"/>
          <c:showCatName val="0"/>
          <c:showSerName val="0"/>
          <c:showPercent val="0"/>
          <c:showBubbleSize val="0"/>
        </c:dLbls>
        <c:gapWidth val="150"/>
        <c:axId val="385034560"/>
        <c:axId val="385034952"/>
      </c:barChart>
      <c:catAx>
        <c:axId val="385034560"/>
        <c:scaling>
          <c:orientation val="minMax"/>
        </c:scaling>
        <c:delete val="0"/>
        <c:axPos val="l"/>
        <c:numFmt formatCode="General" sourceLinked="0"/>
        <c:majorTickMark val="none"/>
        <c:minorTickMark val="none"/>
        <c:tickLblPos val="nextTo"/>
        <c:crossAx val="385034952"/>
        <c:crosses val="autoZero"/>
        <c:auto val="1"/>
        <c:lblAlgn val="ctr"/>
        <c:lblOffset val="100"/>
        <c:noMultiLvlLbl val="0"/>
      </c:catAx>
      <c:valAx>
        <c:axId val="385034952"/>
        <c:scaling>
          <c:orientation val="minMax"/>
          <c:min val="0"/>
        </c:scaling>
        <c:delete val="0"/>
        <c:axPos val="b"/>
        <c:majorGridlines/>
        <c:numFmt formatCode="#,##0_);[Red]\(#,##0\)" sourceLinked="1"/>
        <c:majorTickMark val="none"/>
        <c:minorTickMark val="none"/>
        <c:tickLblPos val="nextTo"/>
        <c:crossAx val="385034560"/>
        <c:crosses val="autoZero"/>
        <c:crossBetween val="between"/>
      </c:valAx>
      <c:spPr>
        <a:ln>
          <a:solidFill>
            <a:schemeClr val="bg1">
              <a:lumMod val="65000"/>
            </a:schemeClr>
          </a:solidFill>
        </a:ln>
      </c:spPr>
    </c:plotArea>
    <c:plotVisOnly val="1"/>
    <c:dispBlanksAs val="gap"/>
    <c:showDLblsOverMax val="0"/>
  </c:chart>
  <c:txPr>
    <a:bodyPr/>
    <a:lstStyle/>
    <a:p>
      <a:pPr>
        <a:defRPr sz="1000"/>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ja-JP" altLang="en-US" sz="1400"/>
              <a:t>維持管理費単価の比較（維持管理費総額について）</a:t>
            </a:r>
          </a:p>
        </c:rich>
      </c:tx>
      <c:layout>
        <c:manualLayout>
          <c:xMode val="edge"/>
          <c:yMode val="edge"/>
          <c:x val="0.37840620605642361"/>
          <c:y val="2.0283655745634972E-2"/>
        </c:manualLayout>
      </c:layout>
      <c:overlay val="0"/>
    </c:title>
    <c:autoTitleDeleted val="0"/>
    <c:plotArea>
      <c:layout>
        <c:manualLayout>
          <c:layoutTarget val="inner"/>
          <c:xMode val="edge"/>
          <c:yMode val="edge"/>
          <c:x val="4.5180639798503834E-2"/>
          <c:y val="0.11377873126931165"/>
          <c:w val="0.94623608743338206"/>
          <c:h val="0.70839709344386514"/>
        </c:manualLayout>
      </c:layout>
      <c:barChart>
        <c:barDir val="col"/>
        <c:grouping val="clustered"/>
        <c:varyColors val="0"/>
        <c:ser>
          <c:idx val="0"/>
          <c:order val="0"/>
          <c:invertIfNegative val="0"/>
          <c:dPt>
            <c:idx val="0"/>
            <c:invertIfNegative val="0"/>
            <c:bubble3D val="0"/>
            <c:spPr>
              <a:solidFill>
                <a:schemeClr val="accent2"/>
              </a:solidFill>
            </c:spPr>
            <c:extLst xmlns:c16r2="http://schemas.microsoft.com/office/drawing/2015/06/chart">
              <c:ext xmlns:c16="http://schemas.microsoft.com/office/drawing/2014/chart" uri="{C3380CC4-5D6E-409C-BE32-E72D297353CC}">
                <c16:uniqueId val="{00000001-57F9-4597-984D-1FC04B41F5FE}"/>
              </c:ext>
            </c:extLst>
          </c:dPt>
          <c:dLbls>
            <c:spPr>
              <a:noFill/>
              <a:ln>
                <a:noFill/>
              </a:ln>
              <a:effectLst/>
            </c:spPr>
            <c:txPr>
              <a:bodyPr/>
              <a:lstStyle/>
              <a:p>
                <a:pPr>
                  <a:defRPr sz="1200"/>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'シートC (1P用)'!$D$31:$D$41</c:f>
              <c:strCache>
                <c:ptCount val="11"/>
                <c:pt idx="0">
                  <c:v>Ａ浄化センター</c:v>
                </c:pt>
                <c:pt idx="1">
                  <c:v>Ｂ浄化センター</c:v>
                </c:pt>
                <c:pt idx="2">
                  <c:v>Ｃ浄化センター</c:v>
                </c:pt>
                <c:pt idx="3">
                  <c:v>Ｄ浄化センター</c:v>
                </c:pt>
                <c:pt idx="4">
                  <c:v>Ｅ浄化センター</c:v>
                </c:pt>
                <c:pt idx="5">
                  <c:v>Ｆ浄化センター</c:v>
                </c:pt>
                <c:pt idx="6">
                  <c:v>Ｇ浄化センター</c:v>
                </c:pt>
                <c:pt idx="7">
                  <c:v>Ｈ浄化センター</c:v>
                </c:pt>
                <c:pt idx="8">
                  <c:v> Ｉ 浄化センター</c:v>
                </c:pt>
                <c:pt idx="9">
                  <c:v>Ｊ浄化センター</c:v>
                </c:pt>
                <c:pt idx="10">
                  <c:v>Ｋ浄化センター</c:v>
                </c:pt>
              </c:strCache>
            </c:strRef>
          </c:cat>
          <c:val>
            <c:numRef>
              <c:f>'シートC (1P用)'!$L$31:$L$41</c:f>
              <c:numCache>
                <c:formatCode>#,##0.0;[Red]\-#,##0.0</c:formatCode>
                <c:ptCount val="11"/>
                <c:pt idx="0">
                  <c:v>83.333333333333329</c:v>
                </c:pt>
                <c:pt idx="1">
                  <c:v>59.111111111111114</c:v>
                </c:pt>
                <c:pt idx="2">
                  <c:v>82.555555555555557</c:v>
                </c:pt>
                <c:pt idx="3">
                  <c:v>69.555555555555557</c:v>
                </c:pt>
                <c:pt idx="4">
                  <c:v>57.444444444444443</c:v>
                </c:pt>
                <c:pt idx="5">
                  <c:v>101.22222222222223</c:v>
                </c:pt>
                <c:pt idx="6">
                  <c:v>93.333333333333329</c:v>
                </c:pt>
                <c:pt idx="7">
                  <c:v>82</c:v>
                </c:pt>
                <c:pt idx="8">
                  <c:v>66.222222222222229</c:v>
                </c:pt>
                <c:pt idx="9">
                  <c:v>75.222222222222229</c:v>
                </c:pt>
                <c:pt idx="10">
                  <c:v>93</c:v>
                </c:pt>
              </c:numCache>
            </c:numRef>
          </c:val>
          <c:extLst xmlns:c16r2="http://schemas.microsoft.com/office/drawing/2015/06/chart">
            <c:ext xmlns:c16="http://schemas.microsoft.com/office/drawing/2014/chart" uri="{C3380CC4-5D6E-409C-BE32-E72D297353CC}">
              <c16:uniqueId val="{00000002-57F9-4597-984D-1FC04B41F5FE}"/>
            </c:ext>
          </c:extLst>
        </c:ser>
        <c:dLbls>
          <c:showLegendKey val="0"/>
          <c:showVal val="0"/>
          <c:showCatName val="0"/>
          <c:showSerName val="0"/>
          <c:showPercent val="0"/>
          <c:showBubbleSize val="0"/>
        </c:dLbls>
        <c:gapWidth val="150"/>
        <c:axId val="378259720"/>
        <c:axId val="378259328"/>
      </c:barChart>
      <c:catAx>
        <c:axId val="378259720"/>
        <c:scaling>
          <c:orientation val="minMax"/>
        </c:scaling>
        <c:delete val="0"/>
        <c:axPos val="b"/>
        <c:numFmt formatCode="General" sourceLinked="0"/>
        <c:majorTickMark val="none"/>
        <c:minorTickMark val="none"/>
        <c:tickLblPos val="nextTo"/>
        <c:txPr>
          <a:bodyPr/>
          <a:lstStyle/>
          <a:p>
            <a:pPr>
              <a:defRPr sz="1000"/>
            </a:pPr>
            <a:endParaRPr lang="ja-JP"/>
          </a:p>
        </c:txPr>
        <c:crossAx val="378259328"/>
        <c:crosses val="autoZero"/>
        <c:auto val="1"/>
        <c:lblAlgn val="ctr"/>
        <c:lblOffset val="100"/>
        <c:noMultiLvlLbl val="0"/>
      </c:catAx>
      <c:valAx>
        <c:axId val="378259328"/>
        <c:scaling>
          <c:orientation val="minMax"/>
        </c:scaling>
        <c:delete val="0"/>
        <c:axPos val="l"/>
        <c:majorGridlines/>
        <c:title>
          <c:tx>
            <c:rich>
              <a:bodyPr rot="0" vert="horz" anchor="t" anchorCtr="1"/>
              <a:lstStyle/>
              <a:p>
                <a:pPr>
                  <a:defRPr/>
                </a:pPr>
                <a:r>
                  <a:rPr lang="ja-JP" altLang="en-US"/>
                  <a:t>円</a:t>
                </a:r>
                <a:r>
                  <a:rPr lang="en-US" altLang="ja-JP"/>
                  <a:t>/m3</a:t>
                </a:r>
                <a:endParaRPr lang="ja-JP" altLang="en-US"/>
              </a:p>
            </c:rich>
          </c:tx>
          <c:layout>
            <c:manualLayout>
              <c:xMode val="edge"/>
              <c:yMode val="edge"/>
              <c:x val="2.0287735633724165E-2"/>
              <c:y val="3.447961941792696E-2"/>
            </c:manualLayout>
          </c:layout>
          <c:overlay val="0"/>
        </c:title>
        <c:numFmt formatCode="#,##0_);[Red]\(#,##0\)" sourceLinked="0"/>
        <c:majorTickMark val="none"/>
        <c:minorTickMark val="none"/>
        <c:tickLblPos val="nextTo"/>
        <c:txPr>
          <a:bodyPr/>
          <a:lstStyle/>
          <a:p>
            <a:pPr>
              <a:defRPr sz="1200"/>
            </a:pPr>
            <a:endParaRPr lang="ja-JP"/>
          </a:p>
        </c:txPr>
        <c:crossAx val="378259720"/>
        <c:crosses val="autoZero"/>
        <c:crossBetween val="between"/>
      </c:valAx>
    </c:plotArea>
    <c:plotVisOnly val="1"/>
    <c:dispBlanksAs val="gap"/>
    <c:showDLblsOverMax val="0"/>
  </c:chart>
  <c:txPr>
    <a:bodyPr/>
    <a:lstStyle/>
    <a:p>
      <a:pPr>
        <a:defRPr sz="1100"/>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166690</xdr:colOff>
      <xdr:row>75</xdr:row>
      <xdr:rowOff>11906</xdr:rowOff>
    </xdr:from>
    <xdr:to>
      <xdr:col>7</xdr:col>
      <xdr:colOff>345280</xdr:colOff>
      <xdr:row>103</xdr:row>
      <xdr:rowOff>47625</xdr:rowOff>
    </xdr:to>
    <xdr:sp macro="" textlink="">
      <xdr:nvSpPr>
        <xdr:cNvPr id="9" name="コンテンツ プレースホルダー 1"/>
        <xdr:cNvSpPr>
          <a:spLocks noGrp="1"/>
        </xdr:cNvSpPr>
      </xdr:nvSpPr>
      <xdr:spPr>
        <a:xfrm>
          <a:off x="166690" y="14108906"/>
          <a:ext cx="4679153" cy="5036344"/>
        </a:xfrm>
        <a:prstGeom prst="rect">
          <a:avLst/>
        </a:prstGeom>
      </xdr:spPr>
      <xdr:txBody>
        <a:bodyPr vert="horz" wrap="square" lIns="91440" tIns="45720" rIns="91440" bIns="45720" rtlCol="0">
          <a:noAutofit/>
        </a:bodyPr>
        <a:lstStyle>
          <a:lvl1pPr marL="274320" indent="-274320" algn="l" defTabSz="914400" rtl="0" eaLnBrk="1" latinLnBrk="0" hangingPunct="1">
            <a:spcBef>
              <a:spcPct val="20000"/>
            </a:spcBef>
            <a:buClr>
              <a:schemeClr val="accent1"/>
            </a:buClr>
            <a:buSzPct val="100000"/>
            <a:buFont typeface="Symbol" pitchFamily="18" charset="2"/>
            <a:buChar char=""/>
            <a:defRPr kumimoji="1" sz="2400" kern="1200">
              <a:solidFill>
                <a:schemeClr val="tx2"/>
              </a:solidFill>
              <a:latin typeface="+mn-lt"/>
              <a:ea typeface="+mn-ea"/>
              <a:cs typeface="+mn-cs"/>
            </a:defRPr>
          </a:lvl1pPr>
          <a:lvl2pPr marL="576263" indent="-274320" algn="l" defTabSz="914400" rtl="0" eaLnBrk="1" latinLnBrk="0" hangingPunct="1">
            <a:spcBef>
              <a:spcPct val="20000"/>
            </a:spcBef>
            <a:buClr>
              <a:schemeClr val="accent1"/>
            </a:buClr>
            <a:buSzPct val="100000"/>
            <a:buFont typeface="Symbol" pitchFamily="18" charset="2"/>
            <a:buChar char=""/>
            <a:defRPr kumimoji="1" sz="2200" kern="1200">
              <a:solidFill>
                <a:schemeClr val="tx2"/>
              </a:solidFill>
              <a:latin typeface="+mn-lt"/>
              <a:ea typeface="+mn-ea"/>
              <a:cs typeface="+mn-cs"/>
            </a:defRPr>
          </a:lvl2pPr>
          <a:lvl3pPr marL="855663" indent="-228600" algn="l" defTabSz="914400" rtl="0" eaLnBrk="1" latinLnBrk="0" hangingPunct="1">
            <a:spcBef>
              <a:spcPct val="20000"/>
            </a:spcBef>
            <a:buClr>
              <a:schemeClr val="accent1"/>
            </a:buClr>
            <a:buSzPct val="100000"/>
            <a:buFont typeface="Symbol" pitchFamily="18" charset="2"/>
            <a:buChar char=""/>
            <a:defRPr kumimoji="1" sz="2000" kern="1200">
              <a:solidFill>
                <a:schemeClr val="tx2"/>
              </a:solidFill>
              <a:latin typeface="+mn-lt"/>
              <a:ea typeface="+mn-ea"/>
              <a:cs typeface="+mn-cs"/>
            </a:defRPr>
          </a:lvl3pPr>
          <a:lvl4pPr marL="1143000" indent="-228600" algn="l" defTabSz="914400" rtl="0" eaLnBrk="1" latinLnBrk="0" hangingPunct="1">
            <a:spcBef>
              <a:spcPct val="20000"/>
            </a:spcBef>
            <a:buClr>
              <a:schemeClr val="accent1"/>
            </a:buClr>
            <a:buSzPct val="100000"/>
            <a:buFont typeface="Symbol" pitchFamily="18" charset="2"/>
            <a:buChar char=""/>
            <a:defRPr kumimoji="1" sz="1800" kern="1200">
              <a:solidFill>
                <a:schemeClr val="tx2"/>
              </a:solidFill>
              <a:latin typeface="+mn-lt"/>
              <a:ea typeface="+mn-ea"/>
              <a:cs typeface="+mn-cs"/>
            </a:defRPr>
          </a:lvl4pPr>
          <a:lvl5pPr marL="1463040" indent="-228600" algn="l" defTabSz="914400" rtl="0" eaLnBrk="1" latinLnBrk="0" hangingPunct="1">
            <a:spcBef>
              <a:spcPct val="20000"/>
            </a:spcBef>
            <a:buClr>
              <a:schemeClr val="accent1"/>
            </a:buClr>
            <a:buSzPct val="100000"/>
            <a:buFont typeface="Symbol" pitchFamily="18" charset="2"/>
            <a:buChar char=""/>
            <a:defRPr kumimoji="1" sz="1600" kern="1200">
              <a:solidFill>
                <a:schemeClr val="tx2"/>
              </a:solidFill>
              <a:latin typeface="+mn-lt"/>
              <a:ea typeface="+mn-ea"/>
              <a:cs typeface="+mn-cs"/>
            </a:defRPr>
          </a:lvl5pPr>
          <a:lvl6pPr marL="1783080" indent="-228600" algn="l" defTabSz="914400" rtl="0" eaLnBrk="1" latinLnBrk="0" hangingPunct="1">
            <a:spcBef>
              <a:spcPts val="384"/>
            </a:spcBef>
            <a:buClr>
              <a:schemeClr val="accent1"/>
            </a:buClr>
            <a:buFont typeface="Symbol" pitchFamily="18" charset="2"/>
            <a:buChar char="*"/>
            <a:defRPr kumimoji="1" sz="1400" kern="1200">
              <a:solidFill>
                <a:schemeClr val="tx2"/>
              </a:solidFill>
              <a:latin typeface="+mn-lt"/>
              <a:ea typeface="+mn-ea"/>
              <a:cs typeface="+mn-cs"/>
            </a:defRPr>
          </a:lvl6pPr>
          <a:lvl7pPr marL="2103120" indent="-228600" algn="l" defTabSz="914400" rtl="0" eaLnBrk="1" latinLnBrk="0" hangingPunct="1">
            <a:spcBef>
              <a:spcPts val="384"/>
            </a:spcBef>
            <a:buClr>
              <a:schemeClr val="accent1"/>
            </a:buClr>
            <a:buFont typeface="Symbol" pitchFamily="18" charset="2"/>
            <a:buChar char="*"/>
            <a:defRPr kumimoji="1" sz="1400" kern="1200">
              <a:solidFill>
                <a:schemeClr val="tx2"/>
              </a:solidFill>
              <a:latin typeface="+mn-lt"/>
              <a:ea typeface="+mn-ea"/>
              <a:cs typeface="+mn-cs"/>
            </a:defRPr>
          </a:lvl7pPr>
          <a:lvl8pPr marL="2423160" indent="-228600" algn="l" defTabSz="914400" rtl="0" eaLnBrk="1" latinLnBrk="0" hangingPunct="1">
            <a:spcBef>
              <a:spcPts val="384"/>
            </a:spcBef>
            <a:buClr>
              <a:schemeClr val="accent1"/>
            </a:buClr>
            <a:buFont typeface="Symbol" pitchFamily="18" charset="2"/>
            <a:buChar char="*"/>
            <a:defRPr kumimoji="1" sz="1400" kern="1200">
              <a:solidFill>
                <a:schemeClr val="tx2"/>
              </a:solidFill>
              <a:latin typeface="+mn-lt"/>
              <a:ea typeface="+mn-ea"/>
              <a:cs typeface="+mn-cs"/>
            </a:defRPr>
          </a:lvl8pPr>
          <a:lvl9pPr marL="2743200" indent="-228600" algn="l" defTabSz="914400" rtl="0" eaLnBrk="1" latinLnBrk="0" hangingPunct="1">
            <a:spcBef>
              <a:spcPts val="384"/>
            </a:spcBef>
            <a:buClr>
              <a:schemeClr val="accent1"/>
            </a:buClr>
            <a:buFont typeface="Symbol" pitchFamily="18" charset="2"/>
            <a:buChar char="*"/>
            <a:defRPr kumimoji="1" sz="1400" kern="1200">
              <a:solidFill>
                <a:schemeClr val="tx2"/>
              </a:solidFill>
              <a:latin typeface="+mn-lt"/>
              <a:ea typeface="+mn-ea"/>
              <a:cs typeface="+mn-cs"/>
            </a:defRPr>
          </a:lvl9pPr>
        </a:lstStyle>
        <a:p>
          <a:pPr marL="0" marR="0" indent="0" algn="l" defTabSz="914400" rtl="0" eaLnBrk="1" fontAlgn="auto" latinLnBrk="0" hangingPunct="1">
            <a:lnSpc>
              <a:spcPct val="100000"/>
            </a:lnSpc>
            <a:spcBef>
              <a:spcPct val="20000"/>
            </a:spcBef>
            <a:spcAft>
              <a:spcPts val="0"/>
            </a:spcAft>
            <a:buClr>
              <a:schemeClr val="accent1"/>
            </a:buClr>
            <a:buSzPct val="100000"/>
            <a:buFont typeface="Symbol" pitchFamily="18" charset="2"/>
            <a:buNone/>
            <a:tabLst/>
            <a:defRPr/>
          </a:pPr>
          <a:r>
            <a:rPr kumimoji="1" lang="ja-JP" altLang="ja-JP" sz="1100" kern="1200">
              <a:solidFill>
                <a:schemeClr val="tx1"/>
              </a:solidFill>
              <a:effectLst/>
              <a:latin typeface="+mn-lt"/>
              <a:ea typeface="+mn-ea"/>
              <a:cs typeface="+mn-cs"/>
            </a:rPr>
            <a:t>費用関数式は、下水道維持管理実態調査（</a:t>
          </a:r>
          <a:r>
            <a:rPr kumimoji="1" lang="en-US" altLang="ja-JP" sz="1100" kern="1200">
              <a:solidFill>
                <a:schemeClr val="tx1"/>
              </a:solidFill>
              <a:effectLst/>
              <a:latin typeface="+mn-lt"/>
              <a:ea typeface="+mn-ea"/>
              <a:cs typeface="+mn-cs"/>
            </a:rPr>
            <a:t>B</a:t>
          </a:r>
          <a:r>
            <a:rPr kumimoji="1" lang="ja-JP" altLang="ja-JP" sz="1100" kern="1200">
              <a:solidFill>
                <a:schemeClr val="tx1"/>
              </a:solidFill>
              <a:effectLst/>
              <a:latin typeface="+mn-lt"/>
              <a:ea typeface="+mn-ea"/>
              <a:cs typeface="+mn-cs"/>
            </a:rPr>
            <a:t>調査票）を基に作成された</a:t>
          </a:r>
          <a:r>
            <a:rPr kumimoji="1" lang="en-US" altLang="ja-JP" sz="1100" kern="1200">
              <a:solidFill>
                <a:schemeClr val="tx1"/>
              </a:solidFill>
              <a:effectLst/>
              <a:latin typeface="+mn-lt"/>
              <a:ea typeface="+mn-ea"/>
              <a:cs typeface="+mn-cs"/>
            </a:rPr>
            <a:t>G-NDB</a:t>
          </a:r>
          <a:r>
            <a:rPr kumimoji="1" lang="ja-JP" altLang="ja-JP" sz="1100" kern="1200">
              <a:solidFill>
                <a:schemeClr val="tx1"/>
              </a:solidFill>
              <a:effectLst/>
              <a:latin typeface="+mn-lt"/>
              <a:ea typeface="+mn-ea"/>
              <a:cs typeface="+mn-cs"/>
            </a:rPr>
            <a:t>よりダウンロード可能な「国交省データ　</a:t>
          </a:r>
          <a:r>
            <a:rPr kumimoji="1" lang="en-US" altLang="ja-JP" sz="1100" kern="1200">
              <a:solidFill>
                <a:schemeClr val="tx1"/>
              </a:solidFill>
              <a:effectLst/>
              <a:latin typeface="+mn-lt"/>
              <a:ea typeface="+mn-ea"/>
              <a:cs typeface="+mn-cs"/>
            </a:rPr>
            <a:t>57-09</a:t>
          </a:r>
          <a:r>
            <a:rPr kumimoji="1" lang="ja-JP" altLang="ja-JP" sz="1100" kern="1200">
              <a:solidFill>
                <a:schemeClr val="tx1"/>
              </a:solidFill>
              <a:effectLst/>
              <a:latin typeface="+mn-lt"/>
              <a:ea typeface="+mn-ea"/>
              <a:cs typeface="+mn-cs"/>
            </a:rPr>
            <a:t>維持管理費の内訳等」の最新数値である平成</a:t>
          </a:r>
          <a:r>
            <a:rPr kumimoji="1" lang="en-US" altLang="ja-JP" sz="1100" kern="1200">
              <a:solidFill>
                <a:schemeClr val="tx1"/>
              </a:solidFill>
              <a:effectLst/>
              <a:latin typeface="+mn-lt"/>
              <a:ea typeface="+mn-ea"/>
              <a:cs typeface="+mn-cs"/>
            </a:rPr>
            <a:t>25</a:t>
          </a:r>
          <a:r>
            <a:rPr kumimoji="1" lang="ja-JP" altLang="ja-JP" sz="1100" kern="1200">
              <a:solidFill>
                <a:schemeClr val="tx1"/>
              </a:solidFill>
              <a:effectLst/>
              <a:latin typeface="+mn-lt"/>
              <a:ea typeface="+mn-ea"/>
              <a:cs typeface="+mn-cs"/>
            </a:rPr>
            <a:t>年度末値を用いて作成した。</a:t>
          </a:r>
          <a:endParaRPr lang="ja-JP" altLang="ja-JP" sz="1100">
            <a:solidFill>
              <a:schemeClr val="tx1"/>
            </a:solidFill>
            <a:effectLst/>
          </a:endParaRPr>
        </a:p>
        <a:p>
          <a:pPr marL="0" indent="0">
            <a:buNone/>
          </a:pPr>
          <a:endParaRPr lang="en-US" altLang="ja-JP" sz="1100">
            <a:solidFill>
              <a:schemeClr val="tx1"/>
            </a:solidFill>
            <a:latin typeface="ＭＳ Ｐゴシック" panose="020B0600070205080204" pitchFamily="50" charset="-128"/>
            <a:ea typeface="ＭＳ Ｐゴシック" panose="020B0600070205080204" pitchFamily="50" charset="-128"/>
          </a:endParaRPr>
        </a:p>
        <a:p>
          <a:pPr marL="0" indent="0">
            <a:buNone/>
          </a:pPr>
          <a:r>
            <a:rPr lang="ja-JP" altLang="ja-JP" sz="1100">
              <a:solidFill>
                <a:schemeClr val="tx1"/>
              </a:solidFill>
              <a:latin typeface="ＭＳ Ｐゴシック" panose="020B0600070205080204" pitchFamily="50" charset="-128"/>
              <a:ea typeface="ＭＳ Ｐゴシック" panose="020B0600070205080204" pitchFamily="50" charset="-128"/>
            </a:rPr>
            <a:t>１）人件費</a:t>
          </a:r>
          <a:r>
            <a:rPr lang="ja-JP" altLang="en-US" sz="1100">
              <a:solidFill>
                <a:schemeClr val="tx1"/>
              </a:solidFill>
              <a:latin typeface="ＭＳ Ｐゴシック" panose="020B0600070205080204" pitchFamily="50" charset="-128"/>
              <a:ea typeface="ＭＳ Ｐゴシック" panose="020B0600070205080204" pitchFamily="50" charset="-128"/>
            </a:rPr>
            <a:t>（直営）</a:t>
          </a:r>
          <a:endParaRPr lang="ja-JP" altLang="ja-JP" sz="1100">
            <a:solidFill>
              <a:schemeClr val="tx1"/>
            </a:solidFill>
            <a:latin typeface="ＭＳ Ｐゴシック" panose="020B0600070205080204" pitchFamily="50" charset="-128"/>
            <a:ea typeface="ＭＳ Ｐゴシック" panose="020B0600070205080204" pitchFamily="50" charset="-128"/>
          </a:endParaRPr>
        </a:p>
        <a:p>
          <a:pPr lvl="1"/>
          <a:r>
            <a:rPr lang="en-US" altLang="ja-JP" sz="1100">
              <a:solidFill>
                <a:schemeClr val="tx1"/>
              </a:solidFill>
              <a:latin typeface="ＭＳ Ｐゴシック" panose="020B0600070205080204" pitchFamily="50" charset="-128"/>
              <a:ea typeface="ＭＳ Ｐゴシック" panose="020B0600070205080204" pitchFamily="50" charset="-128"/>
            </a:rPr>
            <a:t>Y=0.0026X+17415</a:t>
          </a:r>
          <a:endParaRPr lang="ja-JP" altLang="ja-JP" sz="1100">
            <a:solidFill>
              <a:schemeClr val="tx1"/>
            </a:solidFill>
            <a:latin typeface="ＭＳ Ｐゴシック" panose="020B0600070205080204" pitchFamily="50" charset="-128"/>
            <a:ea typeface="ＭＳ Ｐゴシック" panose="020B0600070205080204" pitchFamily="50" charset="-128"/>
          </a:endParaRPr>
        </a:p>
        <a:p>
          <a:pPr marL="0" indent="0">
            <a:buNone/>
          </a:pPr>
          <a:r>
            <a:rPr lang="ja-JP" altLang="ja-JP" sz="1100">
              <a:solidFill>
                <a:schemeClr val="tx1"/>
              </a:solidFill>
              <a:latin typeface="ＭＳ Ｐゴシック" panose="020B0600070205080204" pitchFamily="50" charset="-128"/>
              <a:ea typeface="ＭＳ Ｐゴシック" panose="020B0600070205080204" pitchFamily="50" charset="-128"/>
            </a:rPr>
            <a:t>２）電力費</a:t>
          </a:r>
        </a:p>
        <a:p>
          <a:pPr lvl="1"/>
          <a:r>
            <a:rPr lang="ja-JP" altLang="ja-JP" sz="1100">
              <a:solidFill>
                <a:schemeClr val="tx1"/>
              </a:solidFill>
              <a:latin typeface="ＭＳ Ｐゴシック" panose="020B0600070205080204" pitchFamily="50" charset="-128"/>
              <a:ea typeface="ＭＳ Ｐゴシック" panose="020B0600070205080204" pitchFamily="50" charset="-128"/>
            </a:rPr>
            <a:t>窒素除去を行っている場合：</a:t>
          </a:r>
          <a:r>
            <a:rPr lang="en-US" altLang="ja-JP" sz="1100">
              <a:solidFill>
                <a:schemeClr val="tx1"/>
              </a:solidFill>
              <a:latin typeface="ＭＳ Ｐゴシック" panose="020B0600070205080204" pitchFamily="50" charset="-128"/>
              <a:ea typeface="ＭＳ Ｐゴシック" panose="020B0600070205080204" pitchFamily="50" charset="-128"/>
            </a:rPr>
            <a:t>Y=0.0049X+13525</a:t>
          </a:r>
          <a:endParaRPr lang="ja-JP" altLang="ja-JP" sz="1100">
            <a:solidFill>
              <a:schemeClr val="tx1"/>
            </a:solidFill>
            <a:latin typeface="ＭＳ Ｐゴシック" panose="020B0600070205080204" pitchFamily="50" charset="-128"/>
            <a:ea typeface="ＭＳ Ｐゴシック" panose="020B0600070205080204" pitchFamily="50" charset="-128"/>
          </a:endParaRPr>
        </a:p>
        <a:p>
          <a:pPr lvl="1"/>
          <a:r>
            <a:rPr lang="ja-JP" altLang="ja-JP" sz="1100">
              <a:solidFill>
                <a:schemeClr val="tx1"/>
              </a:solidFill>
              <a:latin typeface="ＭＳ Ｐゴシック" panose="020B0600070205080204" pitchFamily="50" charset="-128"/>
              <a:ea typeface="ＭＳ Ｐゴシック" panose="020B0600070205080204" pitchFamily="50" charset="-128"/>
            </a:rPr>
            <a:t>窒素除去を行っていない場合：</a:t>
          </a:r>
          <a:r>
            <a:rPr lang="en-US" altLang="ja-JP" sz="1100">
              <a:solidFill>
                <a:schemeClr val="tx1"/>
              </a:solidFill>
              <a:latin typeface="ＭＳ Ｐゴシック" panose="020B0600070205080204" pitchFamily="50" charset="-128"/>
              <a:ea typeface="ＭＳ Ｐゴシック" panose="020B0600070205080204" pitchFamily="50" charset="-128"/>
            </a:rPr>
            <a:t>Y=0.0039X+8692.1</a:t>
          </a:r>
          <a:endParaRPr lang="ja-JP" altLang="ja-JP" sz="1100">
            <a:solidFill>
              <a:schemeClr val="tx1"/>
            </a:solidFill>
            <a:latin typeface="ＭＳ Ｐゴシック" panose="020B0600070205080204" pitchFamily="50" charset="-128"/>
            <a:ea typeface="ＭＳ Ｐゴシック" panose="020B0600070205080204" pitchFamily="50" charset="-128"/>
          </a:endParaRPr>
        </a:p>
        <a:p>
          <a:pPr marL="0" indent="0">
            <a:buNone/>
          </a:pPr>
          <a:r>
            <a:rPr lang="ja-JP" altLang="ja-JP" sz="1100">
              <a:solidFill>
                <a:schemeClr val="tx1"/>
              </a:solidFill>
              <a:latin typeface="ＭＳ Ｐゴシック" panose="020B0600070205080204" pitchFamily="50" charset="-128"/>
              <a:ea typeface="ＭＳ Ｐゴシック" panose="020B0600070205080204" pitchFamily="50" charset="-128"/>
            </a:rPr>
            <a:t>３）汚泥等処分委託費</a:t>
          </a:r>
        </a:p>
        <a:p>
          <a:pPr lvl="1"/>
          <a:r>
            <a:rPr lang="ja-JP" altLang="ja-JP" sz="1100">
              <a:solidFill>
                <a:schemeClr val="tx1"/>
              </a:solidFill>
              <a:latin typeface="ＭＳ Ｐゴシック" panose="020B0600070205080204" pitchFamily="50" charset="-128"/>
              <a:ea typeface="ＭＳ Ｐゴシック" panose="020B0600070205080204" pitchFamily="50" charset="-128"/>
            </a:rPr>
            <a:t>焼却等まで行っている場合：</a:t>
          </a:r>
          <a:r>
            <a:rPr lang="en-US" altLang="ja-JP" sz="1100">
              <a:solidFill>
                <a:schemeClr val="tx1"/>
              </a:solidFill>
              <a:latin typeface="ＭＳ Ｐゴシック" panose="020B0600070205080204" pitchFamily="50" charset="-128"/>
              <a:ea typeface="ＭＳ Ｐゴシック" panose="020B0600070205080204" pitchFamily="50" charset="-128"/>
            </a:rPr>
            <a:t>Y=0.0006X+9131.9</a:t>
          </a:r>
          <a:endParaRPr lang="ja-JP" altLang="ja-JP" sz="1100">
            <a:solidFill>
              <a:schemeClr val="tx1"/>
            </a:solidFill>
            <a:latin typeface="ＭＳ Ｐゴシック" panose="020B0600070205080204" pitchFamily="50" charset="-128"/>
            <a:ea typeface="ＭＳ Ｐゴシック" panose="020B0600070205080204" pitchFamily="50" charset="-128"/>
          </a:endParaRPr>
        </a:p>
        <a:p>
          <a:pPr lvl="1"/>
          <a:r>
            <a:rPr lang="ja-JP" altLang="ja-JP" sz="1100">
              <a:solidFill>
                <a:schemeClr val="tx1"/>
              </a:solidFill>
              <a:latin typeface="ＭＳ Ｐゴシック" panose="020B0600070205080204" pitchFamily="50" charset="-128"/>
              <a:ea typeface="ＭＳ Ｐゴシック" panose="020B0600070205080204" pitchFamily="50" charset="-128"/>
            </a:rPr>
            <a:t>脱水までの場合：</a:t>
          </a:r>
          <a:r>
            <a:rPr lang="en-US" altLang="ja-JP" sz="1100">
              <a:solidFill>
                <a:schemeClr val="tx1"/>
              </a:solidFill>
              <a:latin typeface="ＭＳ Ｐゴシック" panose="020B0600070205080204" pitchFamily="50" charset="-128"/>
              <a:ea typeface="ＭＳ Ｐゴシック" panose="020B0600070205080204" pitchFamily="50" charset="-128"/>
            </a:rPr>
            <a:t>Y=0.0067X+3679.5</a:t>
          </a:r>
          <a:endParaRPr lang="ja-JP" altLang="ja-JP" sz="1100">
            <a:solidFill>
              <a:schemeClr val="tx1"/>
            </a:solidFill>
            <a:latin typeface="ＭＳ Ｐゴシック" panose="020B0600070205080204" pitchFamily="50" charset="-128"/>
            <a:ea typeface="ＭＳ Ｐゴシック" panose="020B0600070205080204" pitchFamily="50" charset="-128"/>
          </a:endParaRPr>
        </a:p>
        <a:p>
          <a:pPr lvl="1"/>
          <a:r>
            <a:rPr lang="ja-JP" altLang="ja-JP" sz="1100">
              <a:solidFill>
                <a:schemeClr val="tx1"/>
              </a:solidFill>
              <a:latin typeface="ＭＳ Ｐゴシック" panose="020B0600070205080204" pitchFamily="50" charset="-128"/>
              <a:ea typeface="ＭＳ Ｐゴシック" panose="020B0600070205080204" pitchFamily="50" charset="-128"/>
            </a:rPr>
            <a:t>濃縮までの場合：</a:t>
          </a:r>
          <a:r>
            <a:rPr lang="en-US" altLang="ja-JP" sz="1100">
              <a:solidFill>
                <a:schemeClr val="tx1"/>
              </a:solidFill>
              <a:latin typeface="ＭＳ Ｐゴシック" panose="020B0600070205080204" pitchFamily="50" charset="-128"/>
              <a:ea typeface="ＭＳ Ｐゴシック" panose="020B0600070205080204" pitchFamily="50" charset="-128"/>
            </a:rPr>
            <a:t>Y=0.0177X+1872.4</a:t>
          </a:r>
          <a:endParaRPr lang="ja-JP" altLang="ja-JP" sz="1100">
            <a:solidFill>
              <a:schemeClr val="tx1"/>
            </a:solidFill>
            <a:latin typeface="ＭＳ Ｐゴシック" panose="020B0600070205080204" pitchFamily="50" charset="-128"/>
            <a:ea typeface="ＭＳ Ｐゴシック" panose="020B0600070205080204" pitchFamily="50" charset="-128"/>
          </a:endParaRPr>
        </a:p>
        <a:p>
          <a:pPr lvl="1"/>
          <a:r>
            <a:rPr lang="ja-JP" altLang="ja-JP" sz="1100">
              <a:solidFill>
                <a:schemeClr val="tx1"/>
              </a:solidFill>
              <a:latin typeface="ＭＳ Ｐゴシック" panose="020B0600070205080204" pitchFamily="50" charset="-128"/>
              <a:ea typeface="ＭＳ Ｐゴシック" panose="020B0600070205080204" pitchFamily="50" charset="-128"/>
            </a:rPr>
            <a:t>汚泥処理を行っていない場合は計上しない。</a:t>
          </a:r>
        </a:p>
        <a:p>
          <a:pPr marL="0" indent="0">
            <a:buNone/>
          </a:pPr>
          <a:r>
            <a:rPr lang="ja-JP" altLang="ja-JP" sz="1100">
              <a:solidFill>
                <a:schemeClr val="tx1"/>
              </a:solidFill>
              <a:latin typeface="ＭＳ Ｐゴシック" panose="020B0600070205080204" pitchFamily="50" charset="-128"/>
              <a:ea typeface="ＭＳ Ｐゴシック" panose="020B0600070205080204" pitchFamily="50" charset="-128"/>
            </a:rPr>
            <a:t>４）薬品等消耗品費</a:t>
          </a:r>
        </a:p>
        <a:p>
          <a:pPr lvl="1"/>
          <a:r>
            <a:rPr lang="en-US" altLang="ja-JP" sz="1100">
              <a:solidFill>
                <a:schemeClr val="tx1"/>
              </a:solidFill>
              <a:latin typeface="ＭＳ Ｐゴシック" panose="020B0600070205080204" pitchFamily="50" charset="-128"/>
              <a:ea typeface="ＭＳ Ｐゴシック" panose="020B0600070205080204" pitchFamily="50" charset="-128"/>
            </a:rPr>
            <a:t>Y=0.0015X+2798.6</a:t>
          </a:r>
          <a:endParaRPr lang="ja-JP" altLang="ja-JP" sz="1100">
            <a:solidFill>
              <a:schemeClr val="tx1"/>
            </a:solidFill>
            <a:latin typeface="ＭＳ Ｐゴシック" panose="020B0600070205080204" pitchFamily="50" charset="-128"/>
            <a:ea typeface="ＭＳ Ｐゴシック" panose="020B0600070205080204" pitchFamily="50" charset="-128"/>
          </a:endParaRPr>
        </a:p>
        <a:p>
          <a:pPr marL="0" indent="0">
            <a:buNone/>
          </a:pPr>
          <a:r>
            <a:rPr lang="ja-JP" altLang="ja-JP" sz="1100">
              <a:solidFill>
                <a:schemeClr val="tx1"/>
              </a:solidFill>
              <a:latin typeface="ＭＳ Ｐゴシック" panose="020B0600070205080204" pitchFamily="50" charset="-128"/>
              <a:ea typeface="ＭＳ Ｐゴシック" panose="020B0600070205080204" pitchFamily="50" charset="-128"/>
            </a:rPr>
            <a:t>５）修繕費</a:t>
          </a:r>
          <a:r>
            <a:rPr lang="ja-JP" altLang="en-US" sz="1100">
              <a:solidFill>
                <a:schemeClr val="tx1"/>
              </a:solidFill>
              <a:latin typeface="ＭＳ Ｐゴシック" panose="020B0600070205080204" pitchFamily="50" charset="-128"/>
              <a:ea typeface="ＭＳ Ｐゴシック" panose="020B0600070205080204" pitchFamily="50" charset="-128"/>
            </a:rPr>
            <a:t>・修繕工事費</a:t>
          </a:r>
          <a:endParaRPr lang="ja-JP" altLang="ja-JP" sz="1100">
            <a:solidFill>
              <a:schemeClr val="tx1"/>
            </a:solidFill>
            <a:latin typeface="ＭＳ Ｐゴシック" panose="020B0600070205080204" pitchFamily="50" charset="-128"/>
            <a:ea typeface="ＭＳ Ｐゴシック" panose="020B0600070205080204" pitchFamily="50" charset="-128"/>
          </a:endParaRPr>
        </a:p>
        <a:p>
          <a:pPr lvl="1"/>
          <a:r>
            <a:rPr lang="en-US" altLang="ja-JP" sz="1100">
              <a:solidFill>
                <a:schemeClr val="tx1"/>
              </a:solidFill>
              <a:latin typeface="ＭＳ Ｐゴシック" panose="020B0600070205080204" pitchFamily="50" charset="-128"/>
              <a:ea typeface="ＭＳ Ｐゴシック" panose="020B0600070205080204" pitchFamily="50" charset="-128"/>
            </a:rPr>
            <a:t>Y=0.0022X+8542.3</a:t>
          </a:r>
          <a:endParaRPr lang="ja-JP" altLang="ja-JP" sz="1100">
            <a:solidFill>
              <a:schemeClr val="tx1"/>
            </a:solidFill>
            <a:latin typeface="ＭＳ Ｐゴシック" panose="020B0600070205080204" pitchFamily="50" charset="-128"/>
            <a:ea typeface="ＭＳ Ｐゴシック" panose="020B0600070205080204" pitchFamily="50" charset="-128"/>
          </a:endParaRPr>
        </a:p>
        <a:p>
          <a:pPr marL="0" indent="0">
            <a:buNone/>
          </a:pPr>
          <a:r>
            <a:rPr lang="ja-JP" altLang="ja-JP" sz="1100">
              <a:solidFill>
                <a:schemeClr val="tx1"/>
              </a:solidFill>
              <a:latin typeface="ＭＳ Ｐゴシック" panose="020B0600070205080204" pitchFamily="50" charset="-128"/>
              <a:ea typeface="ＭＳ Ｐゴシック" panose="020B0600070205080204" pitchFamily="50" charset="-128"/>
            </a:rPr>
            <a:t>６）その他の維持管理費</a:t>
          </a:r>
          <a:r>
            <a:rPr lang="ja-JP" altLang="en-US" sz="1100">
              <a:solidFill>
                <a:schemeClr val="tx1"/>
              </a:solidFill>
              <a:latin typeface="ＭＳ Ｐゴシック" panose="020B0600070205080204" pitchFamily="50" charset="-128"/>
              <a:ea typeface="ＭＳ Ｐゴシック" panose="020B0600070205080204" pitchFamily="50" charset="-128"/>
            </a:rPr>
            <a:t>（運転管理委託費等）</a:t>
          </a:r>
          <a:endParaRPr lang="ja-JP" altLang="ja-JP" sz="1100">
            <a:solidFill>
              <a:schemeClr val="tx1"/>
            </a:solidFill>
            <a:latin typeface="ＭＳ Ｐゴシック" panose="020B0600070205080204" pitchFamily="50" charset="-128"/>
            <a:ea typeface="ＭＳ Ｐゴシック" panose="020B0600070205080204" pitchFamily="50" charset="-128"/>
          </a:endParaRPr>
        </a:p>
        <a:p>
          <a:pPr lvl="1"/>
          <a:r>
            <a:rPr lang="en-US" altLang="ja-JP" sz="1100">
              <a:solidFill>
                <a:schemeClr val="tx1"/>
              </a:solidFill>
              <a:latin typeface="ＭＳ Ｐゴシック" panose="020B0600070205080204" pitchFamily="50" charset="-128"/>
              <a:ea typeface="ＭＳ Ｐゴシック" panose="020B0600070205080204" pitchFamily="50" charset="-128"/>
            </a:rPr>
            <a:t>Y=0.0162X+19522</a:t>
          </a:r>
          <a:r>
            <a:rPr lang="ja-JP" altLang="en-US" sz="1100">
              <a:solidFill>
                <a:schemeClr val="tx1"/>
              </a:solidFill>
              <a:latin typeface="ＭＳ Ｐゴシック" panose="020B0600070205080204" pitchFamily="50" charset="-128"/>
              <a:ea typeface="ＭＳ Ｐゴシック" panose="020B0600070205080204" pitchFamily="50" charset="-128"/>
            </a:rPr>
            <a:t>　</a:t>
          </a:r>
          <a:endParaRPr lang="en-US" altLang="ja-JP" sz="1100">
            <a:solidFill>
              <a:schemeClr val="tx1"/>
            </a:solidFill>
            <a:latin typeface="ＭＳ Ｐゴシック" panose="020B0600070205080204" pitchFamily="50" charset="-128"/>
            <a:ea typeface="ＭＳ Ｐゴシック" panose="020B0600070205080204" pitchFamily="50" charset="-128"/>
          </a:endParaRPr>
        </a:p>
        <a:p>
          <a:pPr lvl="1"/>
          <a:endParaRPr lang="en-US" altLang="ja-JP" sz="1100">
            <a:solidFill>
              <a:schemeClr val="tx1"/>
            </a:solidFill>
            <a:latin typeface="ＭＳ Ｐゴシック" panose="020B0600070205080204" pitchFamily="50" charset="-128"/>
            <a:ea typeface="ＭＳ Ｐゴシック" panose="020B0600070205080204" pitchFamily="50" charset="-128"/>
          </a:endParaRPr>
        </a:p>
        <a:p>
          <a:pPr marL="0" indent="0">
            <a:buNone/>
          </a:pPr>
          <a:r>
            <a:rPr lang="en-US" altLang="ja-JP" sz="1100">
              <a:solidFill>
                <a:schemeClr val="tx1"/>
              </a:solidFill>
              <a:latin typeface="ＭＳ Ｐゴシック" panose="020B0600070205080204" pitchFamily="50" charset="-128"/>
              <a:ea typeface="ＭＳ Ｐゴシック" panose="020B0600070205080204" pitchFamily="50" charset="-128"/>
            </a:rPr>
            <a:t>Y</a:t>
          </a:r>
          <a:r>
            <a:rPr lang="ja-JP" altLang="ja-JP" sz="1100">
              <a:solidFill>
                <a:schemeClr val="tx1"/>
              </a:solidFill>
              <a:latin typeface="ＭＳ Ｐゴシック" panose="020B0600070205080204" pitchFamily="50" charset="-128"/>
              <a:ea typeface="ＭＳ Ｐゴシック" panose="020B0600070205080204" pitchFamily="50" charset="-128"/>
            </a:rPr>
            <a:t>：維持管理費（千円</a:t>
          </a:r>
          <a:r>
            <a:rPr lang="en-US" altLang="ja-JP" sz="1100">
              <a:solidFill>
                <a:schemeClr val="tx1"/>
              </a:solidFill>
              <a:latin typeface="ＭＳ Ｐゴシック" panose="020B0600070205080204" pitchFamily="50" charset="-128"/>
              <a:ea typeface="ＭＳ Ｐゴシック" panose="020B0600070205080204" pitchFamily="50" charset="-128"/>
            </a:rPr>
            <a:t>/</a:t>
          </a:r>
          <a:r>
            <a:rPr lang="ja-JP" altLang="ja-JP" sz="1100">
              <a:solidFill>
                <a:schemeClr val="tx1"/>
              </a:solidFill>
              <a:latin typeface="ＭＳ Ｐゴシック" panose="020B0600070205080204" pitchFamily="50" charset="-128"/>
              <a:ea typeface="ＭＳ Ｐゴシック" panose="020B0600070205080204" pitchFamily="50" charset="-128"/>
            </a:rPr>
            <a:t>年）、</a:t>
          </a:r>
          <a:r>
            <a:rPr lang="en-US" altLang="ja-JP" sz="1100">
              <a:solidFill>
                <a:schemeClr val="tx1"/>
              </a:solidFill>
              <a:latin typeface="ＭＳ Ｐゴシック" panose="020B0600070205080204" pitchFamily="50" charset="-128"/>
              <a:ea typeface="ＭＳ Ｐゴシック" panose="020B0600070205080204" pitchFamily="50" charset="-128"/>
            </a:rPr>
            <a:t>X</a:t>
          </a:r>
          <a:r>
            <a:rPr lang="ja-JP" altLang="ja-JP" sz="1100">
              <a:solidFill>
                <a:schemeClr val="tx1"/>
              </a:solidFill>
              <a:latin typeface="ＭＳ Ｐゴシック" panose="020B0600070205080204" pitchFamily="50" charset="-128"/>
              <a:ea typeface="ＭＳ Ｐゴシック" panose="020B0600070205080204" pitchFamily="50" charset="-128"/>
            </a:rPr>
            <a:t>：年間処理水量（</a:t>
          </a:r>
          <a:r>
            <a:rPr lang="en-US" altLang="ja-JP" sz="1100">
              <a:solidFill>
                <a:schemeClr val="tx1"/>
              </a:solidFill>
              <a:latin typeface="ＭＳ Ｐゴシック" panose="020B0600070205080204" pitchFamily="50" charset="-128"/>
              <a:ea typeface="ＭＳ Ｐゴシック" panose="020B0600070205080204" pitchFamily="50" charset="-128"/>
            </a:rPr>
            <a:t>m</a:t>
          </a:r>
          <a:r>
            <a:rPr lang="en-US" altLang="ja-JP" sz="1100" baseline="30000">
              <a:solidFill>
                <a:schemeClr val="tx1"/>
              </a:solidFill>
              <a:latin typeface="ＭＳ Ｐゴシック" panose="020B0600070205080204" pitchFamily="50" charset="-128"/>
              <a:ea typeface="ＭＳ Ｐゴシック" panose="020B0600070205080204" pitchFamily="50" charset="-128"/>
            </a:rPr>
            <a:t>3</a:t>
          </a:r>
          <a:r>
            <a:rPr lang="en-US" altLang="ja-JP" sz="1100">
              <a:solidFill>
                <a:schemeClr val="tx1"/>
              </a:solidFill>
              <a:latin typeface="ＭＳ Ｐゴシック" panose="020B0600070205080204" pitchFamily="50" charset="-128"/>
              <a:ea typeface="ＭＳ Ｐゴシック" panose="020B0600070205080204" pitchFamily="50" charset="-128"/>
            </a:rPr>
            <a:t>/</a:t>
          </a:r>
          <a:r>
            <a:rPr lang="ja-JP" altLang="ja-JP" sz="1100">
              <a:solidFill>
                <a:schemeClr val="tx1"/>
              </a:solidFill>
              <a:latin typeface="ＭＳ Ｐゴシック" panose="020B0600070205080204" pitchFamily="50" charset="-128"/>
              <a:ea typeface="ＭＳ Ｐゴシック" panose="020B0600070205080204" pitchFamily="50" charset="-128"/>
            </a:rPr>
            <a:t>年）</a:t>
          </a:r>
          <a:endParaRPr lang="en-US" altLang="ja-JP" sz="1100">
            <a:solidFill>
              <a:schemeClr val="tx1"/>
            </a:solidFill>
            <a:latin typeface="ＭＳ Ｐゴシック" panose="020B0600070205080204" pitchFamily="50" charset="-128"/>
            <a:ea typeface="ＭＳ Ｐゴシック" panose="020B0600070205080204" pitchFamily="50" charset="-128"/>
          </a:endParaRPr>
        </a:p>
        <a:p>
          <a:pPr lvl="1"/>
          <a:endParaRPr lang="ja-JP" altLang="ja-JP" sz="1100">
            <a:solidFill>
              <a:schemeClr val="tx1"/>
            </a:solidFill>
            <a:latin typeface="ＭＳ Ｐゴシック" panose="020B0600070205080204" pitchFamily="50" charset="-128"/>
            <a:ea typeface="ＭＳ Ｐゴシック" panose="020B0600070205080204" pitchFamily="50" charset="-128"/>
          </a:endParaRPr>
        </a:p>
        <a:p>
          <a:endParaRPr kumimoji="1" lang="ja-JP" altLang="en-US" sz="1050">
            <a:latin typeface="ＭＳ Ｐゴシック" panose="020B0600070205080204" pitchFamily="50" charset="-128"/>
            <a:ea typeface="ＭＳ Ｐゴシック" panose="020B0600070205080204" pitchFamily="50" charset="-128"/>
          </a:endParaRPr>
        </a:p>
      </xdr:txBody>
    </xdr:sp>
    <xdr:clientData/>
  </xdr:twoCellAnchor>
  <xdr:twoCellAnchor>
    <xdr:from>
      <xdr:col>7</xdr:col>
      <xdr:colOff>642938</xdr:colOff>
      <xdr:row>93</xdr:row>
      <xdr:rowOff>71437</xdr:rowOff>
    </xdr:from>
    <xdr:to>
      <xdr:col>14</xdr:col>
      <xdr:colOff>71439</xdr:colOff>
      <xdr:row>94</xdr:row>
      <xdr:rowOff>166689</xdr:rowOff>
    </xdr:to>
    <xdr:sp macro="" textlink="">
      <xdr:nvSpPr>
        <xdr:cNvPr id="2" name="コンテンツ プレースホルダー 1"/>
        <xdr:cNvSpPr>
          <a:spLocks noGrp="1"/>
        </xdr:cNvSpPr>
      </xdr:nvSpPr>
      <xdr:spPr>
        <a:xfrm>
          <a:off x="5143501" y="17383125"/>
          <a:ext cx="4262438" cy="273845"/>
        </a:xfrm>
        <a:prstGeom prst="rect">
          <a:avLst/>
        </a:prstGeom>
        <a:solidFill>
          <a:schemeClr val="accent1">
            <a:lumMod val="20000"/>
            <a:lumOff val="80000"/>
          </a:schemeClr>
        </a:solidFill>
        <a:ln w="19050">
          <a:solidFill>
            <a:schemeClr val="accent1"/>
          </a:solidFill>
        </a:ln>
      </xdr:spPr>
      <xdr:txBody>
        <a:bodyPr vert="horz" wrap="square" lIns="91440" tIns="45720" rIns="91440" bIns="45720" rtlCol="0">
          <a:noAutofit/>
        </a:bodyPr>
        <a:lstStyle>
          <a:lvl1pPr marL="274320" indent="-274320" algn="l" defTabSz="914400" rtl="0" eaLnBrk="1" latinLnBrk="0" hangingPunct="1">
            <a:spcBef>
              <a:spcPct val="20000"/>
            </a:spcBef>
            <a:buClr>
              <a:schemeClr val="accent1"/>
            </a:buClr>
            <a:buSzPct val="100000"/>
            <a:buFont typeface="Symbol" pitchFamily="18" charset="2"/>
            <a:buChar char=""/>
            <a:defRPr kumimoji="1" sz="2400" kern="1200">
              <a:solidFill>
                <a:schemeClr val="tx2"/>
              </a:solidFill>
              <a:latin typeface="+mn-lt"/>
              <a:ea typeface="+mn-ea"/>
              <a:cs typeface="+mn-cs"/>
            </a:defRPr>
          </a:lvl1pPr>
          <a:lvl2pPr marL="576263" indent="-274320" algn="l" defTabSz="914400" rtl="0" eaLnBrk="1" latinLnBrk="0" hangingPunct="1">
            <a:spcBef>
              <a:spcPct val="20000"/>
            </a:spcBef>
            <a:buClr>
              <a:schemeClr val="accent1"/>
            </a:buClr>
            <a:buSzPct val="100000"/>
            <a:buFont typeface="Symbol" pitchFamily="18" charset="2"/>
            <a:buChar char=""/>
            <a:defRPr kumimoji="1" sz="2200" kern="1200">
              <a:solidFill>
                <a:schemeClr val="tx2"/>
              </a:solidFill>
              <a:latin typeface="+mn-lt"/>
              <a:ea typeface="+mn-ea"/>
              <a:cs typeface="+mn-cs"/>
            </a:defRPr>
          </a:lvl2pPr>
          <a:lvl3pPr marL="855663" indent="-228600" algn="l" defTabSz="914400" rtl="0" eaLnBrk="1" latinLnBrk="0" hangingPunct="1">
            <a:spcBef>
              <a:spcPct val="20000"/>
            </a:spcBef>
            <a:buClr>
              <a:schemeClr val="accent1"/>
            </a:buClr>
            <a:buSzPct val="100000"/>
            <a:buFont typeface="Symbol" pitchFamily="18" charset="2"/>
            <a:buChar char=""/>
            <a:defRPr kumimoji="1" sz="2000" kern="1200">
              <a:solidFill>
                <a:schemeClr val="tx2"/>
              </a:solidFill>
              <a:latin typeface="+mn-lt"/>
              <a:ea typeface="+mn-ea"/>
              <a:cs typeface="+mn-cs"/>
            </a:defRPr>
          </a:lvl3pPr>
          <a:lvl4pPr marL="1143000" indent="-228600" algn="l" defTabSz="914400" rtl="0" eaLnBrk="1" latinLnBrk="0" hangingPunct="1">
            <a:spcBef>
              <a:spcPct val="20000"/>
            </a:spcBef>
            <a:buClr>
              <a:schemeClr val="accent1"/>
            </a:buClr>
            <a:buSzPct val="100000"/>
            <a:buFont typeface="Symbol" pitchFamily="18" charset="2"/>
            <a:buChar char=""/>
            <a:defRPr kumimoji="1" sz="1800" kern="1200">
              <a:solidFill>
                <a:schemeClr val="tx2"/>
              </a:solidFill>
              <a:latin typeface="+mn-lt"/>
              <a:ea typeface="+mn-ea"/>
              <a:cs typeface="+mn-cs"/>
            </a:defRPr>
          </a:lvl4pPr>
          <a:lvl5pPr marL="1463040" indent="-228600" algn="l" defTabSz="914400" rtl="0" eaLnBrk="1" latinLnBrk="0" hangingPunct="1">
            <a:spcBef>
              <a:spcPct val="20000"/>
            </a:spcBef>
            <a:buClr>
              <a:schemeClr val="accent1"/>
            </a:buClr>
            <a:buSzPct val="100000"/>
            <a:buFont typeface="Symbol" pitchFamily="18" charset="2"/>
            <a:buChar char=""/>
            <a:defRPr kumimoji="1" sz="1600" kern="1200">
              <a:solidFill>
                <a:schemeClr val="tx2"/>
              </a:solidFill>
              <a:latin typeface="+mn-lt"/>
              <a:ea typeface="+mn-ea"/>
              <a:cs typeface="+mn-cs"/>
            </a:defRPr>
          </a:lvl5pPr>
          <a:lvl6pPr marL="1783080" indent="-228600" algn="l" defTabSz="914400" rtl="0" eaLnBrk="1" latinLnBrk="0" hangingPunct="1">
            <a:spcBef>
              <a:spcPts val="384"/>
            </a:spcBef>
            <a:buClr>
              <a:schemeClr val="accent1"/>
            </a:buClr>
            <a:buFont typeface="Symbol" pitchFamily="18" charset="2"/>
            <a:buChar char="*"/>
            <a:defRPr kumimoji="1" sz="1400" kern="1200">
              <a:solidFill>
                <a:schemeClr val="tx2"/>
              </a:solidFill>
              <a:latin typeface="+mn-lt"/>
              <a:ea typeface="+mn-ea"/>
              <a:cs typeface="+mn-cs"/>
            </a:defRPr>
          </a:lvl6pPr>
          <a:lvl7pPr marL="2103120" indent="-228600" algn="l" defTabSz="914400" rtl="0" eaLnBrk="1" latinLnBrk="0" hangingPunct="1">
            <a:spcBef>
              <a:spcPts val="384"/>
            </a:spcBef>
            <a:buClr>
              <a:schemeClr val="accent1"/>
            </a:buClr>
            <a:buFont typeface="Symbol" pitchFamily="18" charset="2"/>
            <a:buChar char="*"/>
            <a:defRPr kumimoji="1" sz="1400" kern="1200">
              <a:solidFill>
                <a:schemeClr val="tx2"/>
              </a:solidFill>
              <a:latin typeface="+mn-lt"/>
              <a:ea typeface="+mn-ea"/>
              <a:cs typeface="+mn-cs"/>
            </a:defRPr>
          </a:lvl7pPr>
          <a:lvl8pPr marL="2423160" indent="-228600" algn="l" defTabSz="914400" rtl="0" eaLnBrk="1" latinLnBrk="0" hangingPunct="1">
            <a:spcBef>
              <a:spcPts val="384"/>
            </a:spcBef>
            <a:buClr>
              <a:schemeClr val="accent1"/>
            </a:buClr>
            <a:buFont typeface="Symbol" pitchFamily="18" charset="2"/>
            <a:buChar char="*"/>
            <a:defRPr kumimoji="1" sz="1400" kern="1200">
              <a:solidFill>
                <a:schemeClr val="tx2"/>
              </a:solidFill>
              <a:latin typeface="+mn-lt"/>
              <a:ea typeface="+mn-ea"/>
              <a:cs typeface="+mn-cs"/>
            </a:defRPr>
          </a:lvl8pPr>
          <a:lvl9pPr marL="2743200" indent="-228600" algn="l" defTabSz="914400" rtl="0" eaLnBrk="1" latinLnBrk="0" hangingPunct="1">
            <a:spcBef>
              <a:spcPts val="384"/>
            </a:spcBef>
            <a:buClr>
              <a:schemeClr val="accent1"/>
            </a:buClr>
            <a:buFont typeface="Symbol" pitchFamily="18" charset="2"/>
            <a:buChar char="*"/>
            <a:defRPr kumimoji="1" sz="1400" kern="1200">
              <a:solidFill>
                <a:schemeClr val="tx2"/>
              </a:solidFill>
              <a:latin typeface="+mn-lt"/>
              <a:ea typeface="+mn-ea"/>
              <a:cs typeface="+mn-cs"/>
            </a:defRPr>
          </a:lvl9pPr>
        </a:lstStyle>
        <a:p>
          <a:pPr marL="0" indent="0" algn="ctr">
            <a:buNone/>
          </a:pPr>
          <a:r>
            <a:rPr lang="ja-JP" altLang="en-US" sz="1100">
              <a:solidFill>
                <a:schemeClr val="tx1"/>
              </a:solidFill>
              <a:latin typeface="ＭＳ Ｐゴシック" panose="020B0600070205080204" pitchFamily="50" charset="-128"/>
              <a:ea typeface="ＭＳ Ｐゴシック" panose="020B0600070205080204" pitchFamily="50" charset="-128"/>
            </a:rPr>
            <a:t>スケールメリットの評価が可能</a:t>
          </a:r>
          <a:endParaRPr kumimoji="1" lang="ja-JP" altLang="en-US" sz="1100">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xdr:col>
      <xdr:colOff>559594</xdr:colOff>
      <xdr:row>75</xdr:row>
      <xdr:rowOff>39710</xdr:rowOff>
    </xdr:from>
    <xdr:to>
      <xdr:col>14</xdr:col>
      <xdr:colOff>488157</xdr:colOff>
      <xdr:row>80</xdr:row>
      <xdr:rowOff>23812</xdr:rowOff>
    </xdr:to>
    <xdr:sp macro="" textlink="">
      <xdr:nvSpPr>
        <xdr:cNvPr id="3" name="コンテンツ プレースホルダー 1"/>
        <xdr:cNvSpPr txBox="1">
          <a:spLocks/>
        </xdr:cNvSpPr>
      </xdr:nvSpPr>
      <xdr:spPr>
        <a:xfrm>
          <a:off x="5060157" y="14136710"/>
          <a:ext cx="4762500" cy="877071"/>
        </a:xfrm>
        <a:prstGeom prst="rect">
          <a:avLst/>
        </a:prstGeom>
      </xdr:spPr>
      <xdr:txBody>
        <a:bodyPr vert="horz" wrap="square" lIns="91440" tIns="45720" rIns="91440" bIns="45720" rtlCol="0">
          <a:norm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indent="0">
            <a:buNone/>
          </a:pPr>
          <a:r>
            <a:rPr lang="ja-JP" altLang="en-US" sz="1100">
              <a:latin typeface="ＭＳ Ｐゴシック" panose="020B0600070205080204" pitchFamily="50" charset="-128"/>
              <a:ea typeface="ＭＳ Ｐゴシック" panose="020B0600070205080204" pitchFamily="50" charset="-128"/>
            </a:rPr>
            <a:t>実績値と推計値の相関性は</a:t>
          </a:r>
          <a:r>
            <a:rPr lang="en-US" altLang="ja-JP" sz="1100">
              <a:latin typeface="ＭＳ Ｐゴシック" panose="020B0600070205080204" pitchFamily="50" charset="-128"/>
              <a:ea typeface="ＭＳ Ｐゴシック" panose="020B0600070205080204" pitchFamily="50" charset="-128"/>
            </a:rPr>
            <a:t>R2=0.851</a:t>
          </a:r>
          <a:r>
            <a:rPr lang="ja-JP" altLang="en-US" sz="1100">
              <a:latin typeface="ＭＳ Ｐゴシック" panose="020B0600070205080204" pitchFamily="50" charset="-128"/>
              <a:ea typeface="ＭＳ Ｐゴシック" panose="020B0600070205080204" pitchFamily="50" charset="-128"/>
            </a:rPr>
            <a:t>となり、推計値として使用するレベルでの相関性は確保</a:t>
          </a:r>
          <a:endParaRPr lang="en-US" altLang="ja-JP" sz="1100">
            <a:latin typeface="ＭＳ Ｐゴシック" panose="020B0600070205080204" pitchFamily="50" charset="-128"/>
            <a:ea typeface="ＭＳ Ｐゴシック" panose="020B0600070205080204" pitchFamily="50" charset="-128"/>
          </a:endParaRPr>
        </a:p>
        <a:p>
          <a:pPr marL="0" indent="0">
            <a:buNone/>
          </a:pPr>
          <a:r>
            <a:rPr lang="ja-JP" altLang="en-US" sz="1100">
              <a:latin typeface="ＭＳ Ｐゴシック" panose="020B0600070205080204" pitchFamily="50" charset="-128"/>
              <a:ea typeface="ＭＳ Ｐゴシック" panose="020B0600070205080204" pitchFamily="50" charset="-128"/>
            </a:rPr>
            <a:t>（下記は維持管理コスト各項目ごとの推計値の合算値であり、コスト各項目は誤差があることに留意が必要）</a:t>
          </a:r>
        </a:p>
        <a:p>
          <a:endParaRPr lang="ja-JP" altLang="en-US" sz="1050">
            <a:latin typeface="ＭＳ Ｐゴシック" panose="020B0600070205080204" pitchFamily="50" charset="-128"/>
            <a:ea typeface="ＭＳ Ｐゴシック" panose="020B0600070205080204" pitchFamily="50" charset="-128"/>
          </a:endParaRPr>
        </a:p>
      </xdr:txBody>
    </xdr:sp>
    <xdr:clientData/>
  </xdr:twoCellAnchor>
  <xdr:twoCellAnchor>
    <xdr:from>
      <xdr:col>7</xdr:col>
      <xdr:colOff>595314</xdr:colOff>
      <xdr:row>73</xdr:row>
      <xdr:rowOff>35718</xdr:rowOff>
    </xdr:from>
    <xdr:to>
      <xdr:col>14</xdr:col>
      <xdr:colOff>2952</xdr:colOff>
      <xdr:row>74</xdr:row>
      <xdr:rowOff>119064</xdr:rowOff>
    </xdr:to>
    <xdr:sp macro="" textlink="">
      <xdr:nvSpPr>
        <xdr:cNvPr id="5" name="コンテンツ プレースホルダー 1"/>
        <xdr:cNvSpPr txBox="1">
          <a:spLocks/>
        </xdr:cNvSpPr>
      </xdr:nvSpPr>
      <xdr:spPr>
        <a:xfrm>
          <a:off x="5095877" y="13775531"/>
          <a:ext cx="4241575" cy="261939"/>
        </a:xfrm>
        <a:prstGeom prst="rect">
          <a:avLst/>
        </a:prstGeom>
        <a:solidFill>
          <a:schemeClr val="accent1">
            <a:lumMod val="20000"/>
            <a:lumOff val="80000"/>
          </a:schemeClr>
        </a:solidFill>
        <a:ln w="19050">
          <a:solidFill>
            <a:schemeClr val="accent1"/>
          </a:solidFill>
        </a:ln>
      </xdr:spPr>
      <xdr:txBody>
        <a:bodyPr vert="horz" wrap="square" lIns="91440" tIns="45720" rIns="91440" bIns="45720"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indent="0" algn="ctr">
            <a:buNone/>
          </a:pPr>
          <a:r>
            <a:rPr lang="ja-JP" altLang="en-US" sz="1100">
              <a:latin typeface="ＭＳ Ｐゴシック" panose="020B0600070205080204" pitchFamily="50" charset="-128"/>
              <a:ea typeface="ＭＳ Ｐゴシック" panose="020B0600070205080204" pitchFamily="50" charset="-128"/>
            </a:rPr>
            <a:t>コスト推計値の精度</a:t>
          </a:r>
        </a:p>
      </xdr:txBody>
    </xdr:sp>
    <xdr:clientData/>
  </xdr:twoCellAnchor>
  <xdr:twoCellAnchor editAs="oneCell">
    <xdr:from>
      <xdr:col>8</xdr:col>
      <xdr:colOff>15773</xdr:colOff>
      <xdr:row>79</xdr:row>
      <xdr:rowOff>174434</xdr:rowOff>
    </xdr:from>
    <xdr:to>
      <xdr:col>13</xdr:col>
      <xdr:colOff>607217</xdr:colOff>
      <xdr:row>92</xdr:row>
      <xdr:rowOff>128807</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06898" y="14985809"/>
          <a:ext cx="4044257" cy="227609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8</xdr:col>
      <xdr:colOff>35718</xdr:colOff>
      <xdr:row>95</xdr:row>
      <xdr:rowOff>106501</xdr:rowOff>
    </xdr:from>
    <xdr:to>
      <xdr:col>13</xdr:col>
      <xdr:colOff>619124</xdr:colOff>
      <xdr:row>108</xdr:row>
      <xdr:rowOff>79634</xdr:rowOff>
    </xdr:to>
    <xdr:pic>
      <xdr:nvPicPr>
        <xdr:cNvPr id="7"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26843" y="17775376"/>
          <a:ext cx="4036219" cy="229485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180974</xdr:colOff>
      <xdr:row>20</xdr:row>
      <xdr:rowOff>130969</xdr:rowOff>
    </xdr:from>
    <xdr:to>
      <xdr:col>10</xdr:col>
      <xdr:colOff>788193</xdr:colOff>
      <xdr:row>37</xdr:row>
      <xdr:rowOff>16192</xdr:rowOff>
    </xdr:to>
    <xdr:graphicFrame macro="">
      <xdr:nvGraphicFramePr>
        <xdr:cNvPr id="2" name="グラフ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180975</xdr:colOff>
      <xdr:row>4</xdr:row>
      <xdr:rowOff>28576</xdr:rowOff>
    </xdr:from>
    <xdr:to>
      <xdr:col>10</xdr:col>
      <xdr:colOff>800100</xdr:colOff>
      <xdr:row>19</xdr:row>
      <xdr:rowOff>142875</xdr:rowOff>
    </xdr:to>
    <xdr:graphicFrame macro="">
      <xdr:nvGraphicFramePr>
        <xdr:cNvPr id="3" name="グラフ 2">
          <a:extLst>
            <a:ext uri="{FF2B5EF4-FFF2-40B4-BE49-F238E27FC236}">
              <a16:creationId xmlns=""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180974</xdr:colOff>
      <xdr:row>20</xdr:row>
      <xdr:rowOff>130969</xdr:rowOff>
    </xdr:from>
    <xdr:to>
      <xdr:col>10</xdr:col>
      <xdr:colOff>788193</xdr:colOff>
      <xdr:row>37</xdr:row>
      <xdr:rowOff>16192</xdr:rowOff>
    </xdr:to>
    <xdr:graphicFrame macro="">
      <xdr:nvGraphicFramePr>
        <xdr:cNvPr id="2" name="グラフ 1">
          <a:extLst>
            <a:ext uri="{FF2B5EF4-FFF2-40B4-BE49-F238E27FC236}">
              <a16:creationId xmlns=""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180975</xdr:colOff>
      <xdr:row>4</xdr:row>
      <xdr:rowOff>28576</xdr:rowOff>
    </xdr:from>
    <xdr:to>
      <xdr:col>10</xdr:col>
      <xdr:colOff>800100</xdr:colOff>
      <xdr:row>19</xdr:row>
      <xdr:rowOff>142875</xdr:rowOff>
    </xdr:to>
    <xdr:graphicFrame macro="">
      <xdr:nvGraphicFramePr>
        <xdr:cNvPr id="3" name="グラフ 2">
          <a:extLst>
            <a:ext uri="{FF2B5EF4-FFF2-40B4-BE49-F238E27FC236}">
              <a16:creationId xmlns=""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81643</xdr:colOff>
      <xdr:row>42</xdr:row>
      <xdr:rowOff>86915</xdr:rowOff>
    </xdr:from>
    <xdr:to>
      <xdr:col>17</xdr:col>
      <xdr:colOff>653142</xdr:colOff>
      <xdr:row>63</xdr:row>
      <xdr:rowOff>35718</xdr:rowOff>
    </xdr:to>
    <xdr:graphicFrame macro="">
      <xdr:nvGraphicFramePr>
        <xdr:cNvPr id="2" name="グラフ 1">
          <a:extLst>
            <a:ext uri="{FF2B5EF4-FFF2-40B4-BE49-F238E27FC236}">
              <a16:creationId xmlns=""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772586</xdr:colOff>
      <xdr:row>23</xdr:row>
      <xdr:rowOff>84666</xdr:rowOff>
    </xdr:from>
    <xdr:to>
      <xdr:col>12</xdr:col>
      <xdr:colOff>283552</xdr:colOff>
      <xdr:row>24</xdr:row>
      <xdr:rowOff>127000</xdr:rowOff>
    </xdr:to>
    <xdr:sp macro="" textlink="">
      <xdr:nvSpPr>
        <xdr:cNvPr id="4" name="下矢印 3"/>
        <xdr:cNvSpPr/>
      </xdr:nvSpPr>
      <xdr:spPr>
        <a:xfrm>
          <a:off x="10890253" y="6074833"/>
          <a:ext cx="484632" cy="243417"/>
        </a:xfrm>
        <a:prstGeom prst="downArrow">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359830</xdr:colOff>
      <xdr:row>23</xdr:row>
      <xdr:rowOff>63499</xdr:rowOff>
    </xdr:from>
    <xdr:to>
      <xdr:col>8</xdr:col>
      <xdr:colOff>844462</xdr:colOff>
      <xdr:row>24</xdr:row>
      <xdr:rowOff>105833</xdr:rowOff>
    </xdr:to>
    <xdr:sp macro="" textlink="">
      <xdr:nvSpPr>
        <xdr:cNvPr id="5" name="下矢印 4"/>
        <xdr:cNvSpPr/>
      </xdr:nvSpPr>
      <xdr:spPr>
        <a:xfrm>
          <a:off x="7577663" y="6053666"/>
          <a:ext cx="484632" cy="243417"/>
        </a:xfrm>
        <a:prstGeom prst="downArrow">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681299</xdr:colOff>
      <xdr:row>23</xdr:row>
      <xdr:rowOff>63499</xdr:rowOff>
    </xdr:from>
    <xdr:to>
      <xdr:col>5</xdr:col>
      <xdr:colOff>201525</xdr:colOff>
      <xdr:row>24</xdr:row>
      <xdr:rowOff>105833</xdr:rowOff>
    </xdr:to>
    <xdr:sp macro="" textlink="">
      <xdr:nvSpPr>
        <xdr:cNvPr id="6" name="下矢印 5"/>
        <xdr:cNvSpPr/>
      </xdr:nvSpPr>
      <xdr:spPr>
        <a:xfrm>
          <a:off x="3776924" y="5457030"/>
          <a:ext cx="484632" cy="244741"/>
        </a:xfrm>
        <a:prstGeom prst="downArrow">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180974</xdr:colOff>
      <xdr:row>21</xdr:row>
      <xdr:rowOff>130969</xdr:rowOff>
    </xdr:from>
    <xdr:to>
      <xdr:col>11</xdr:col>
      <xdr:colOff>788193</xdr:colOff>
      <xdr:row>38</xdr:row>
      <xdr:rowOff>16192</xdr:rowOff>
    </xdr:to>
    <xdr:graphicFrame macro="">
      <xdr:nvGraphicFramePr>
        <xdr:cNvPr id="2" name="グラフ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180975</xdr:colOff>
      <xdr:row>5</xdr:row>
      <xdr:rowOff>28576</xdr:rowOff>
    </xdr:from>
    <xdr:to>
      <xdr:col>11</xdr:col>
      <xdr:colOff>800100</xdr:colOff>
      <xdr:row>20</xdr:row>
      <xdr:rowOff>142875</xdr:rowOff>
    </xdr:to>
    <xdr:graphicFrame macro="">
      <xdr:nvGraphicFramePr>
        <xdr:cNvPr id="3" name="グラフ 2">
          <a:extLst>
            <a:ext uri="{FF2B5EF4-FFF2-40B4-BE49-F238E27FC236}">
              <a16:creationId xmlns=""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81643</xdr:colOff>
      <xdr:row>42</xdr:row>
      <xdr:rowOff>86915</xdr:rowOff>
    </xdr:from>
    <xdr:to>
      <xdr:col>17</xdr:col>
      <xdr:colOff>653142</xdr:colOff>
      <xdr:row>63</xdr:row>
      <xdr:rowOff>35718</xdr:rowOff>
    </xdr:to>
    <xdr:graphicFrame macro="">
      <xdr:nvGraphicFramePr>
        <xdr:cNvPr id="2" name="グラフ 1">
          <a:extLst>
            <a:ext uri="{FF2B5EF4-FFF2-40B4-BE49-F238E27FC236}">
              <a16:creationId xmlns=""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O255"/>
  <sheetViews>
    <sheetView tabSelected="1" view="pageBreakPreview" zoomScale="80" zoomScaleNormal="100" zoomScaleSheetLayoutView="80" workbookViewId="0">
      <selection activeCell="K72" sqref="K72"/>
    </sheetView>
  </sheetViews>
  <sheetFormatPr defaultRowHeight="13.5" x14ac:dyDescent="0.15"/>
  <cols>
    <col min="1" max="1" width="4.625" style="21" customWidth="1"/>
    <col min="2" max="3" width="9.125" style="21" customWidth="1"/>
    <col min="4" max="4" width="9.125" customWidth="1"/>
    <col min="5" max="15" width="9.125" style="21" customWidth="1"/>
    <col min="16" max="16" width="0.75" style="21" customWidth="1"/>
    <col min="17" max="20" width="9.125" style="21" customWidth="1"/>
    <col min="21" max="67" width="9" style="21"/>
  </cols>
  <sheetData>
    <row r="1" spans="1:17" s="21" customFormat="1" ht="14.25" customHeight="1" x14ac:dyDescent="0.15">
      <c r="A1" s="23" t="s">
        <v>5817</v>
      </c>
    </row>
    <row r="2" spans="1:17" s="21" customFormat="1" ht="14.25" customHeight="1" x14ac:dyDescent="0.15"/>
    <row r="3" spans="1:17" s="21" customFormat="1" ht="14.25" customHeight="1" x14ac:dyDescent="0.15">
      <c r="B3" s="23" t="s">
        <v>5576</v>
      </c>
    </row>
    <row r="4" spans="1:17" s="21" customFormat="1" ht="14.25" customHeight="1" x14ac:dyDescent="0.15">
      <c r="C4" s="21" t="s">
        <v>5757</v>
      </c>
    </row>
    <row r="5" spans="1:17" s="21" customFormat="1" ht="14.25" customHeight="1" x14ac:dyDescent="0.15"/>
    <row r="6" spans="1:17" s="21" customFormat="1" ht="14.25" customHeight="1" x14ac:dyDescent="0.15">
      <c r="C6" s="22" t="s">
        <v>5391</v>
      </c>
      <c r="E6" s="21" t="s">
        <v>5806</v>
      </c>
    </row>
    <row r="7" spans="1:17" s="21" customFormat="1" ht="14.25" customHeight="1" x14ac:dyDescent="0.15"/>
    <row r="8" spans="1:17" s="21" customFormat="1" ht="14.25" customHeight="1" x14ac:dyDescent="0.15">
      <c r="C8" s="22" t="s">
        <v>5392</v>
      </c>
      <c r="E8" s="21" t="s">
        <v>5807</v>
      </c>
    </row>
    <row r="9" spans="1:17" s="21" customFormat="1" ht="14.25" customHeight="1" x14ac:dyDescent="0.15">
      <c r="B9" s="22"/>
    </row>
    <row r="10" spans="1:17" s="21" customFormat="1" ht="14.25" customHeight="1" x14ac:dyDescent="0.15">
      <c r="B10" s="22"/>
      <c r="C10" s="22" t="s">
        <v>5577</v>
      </c>
      <c r="D10" s="83"/>
      <c r="E10" s="709" t="s">
        <v>5760</v>
      </c>
      <c r="F10" s="709"/>
      <c r="G10" s="709"/>
      <c r="H10" s="709"/>
      <c r="I10" s="709"/>
      <c r="J10" s="709"/>
      <c r="K10" s="709"/>
      <c r="L10" s="709"/>
      <c r="M10" s="709"/>
      <c r="N10" s="709"/>
      <c r="O10" s="709"/>
      <c r="P10" s="82"/>
      <c r="Q10" s="82"/>
    </row>
    <row r="11" spans="1:17" s="21" customFormat="1" ht="14.25" customHeight="1" x14ac:dyDescent="0.15">
      <c r="B11" s="22"/>
      <c r="C11" s="22"/>
      <c r="D11" s="83"/>
      <c r="E11" s="709"/>
      <c r="F11" s="709"/>
      <c r="G11" s="709"/>
      <c r="H11" s="709"/>
      <c r="I11" s="709"/>
      <c r="J11" s="709"/>
      <c r="K11" s="709"/>
      <c r="L11" s="709"/>
      <c r="M11" s="709"/>
      <c r="N11" s="709"/>
      <c r="O11" s="709"/>
      <c r="P11" s="82"/>
      <c r="Q11" s="82"/>
    </row>
    <row r="12" spans="1:17" s="21" customFormat="1" ht="14.25" customHeight="1" x14ac:dyDescent="0.15">
      <c r="B12" s="22"/>
    </row>
    <row r="13" spans="1:17" s="21" customFormat="1" ht="14.25" customHeight="1" x14ac:dyDescent="0.15">
      <c r="B13" s="22"/>
      <c r="C13" s="23" t="s">
        <v>5761</v>
      </c>
      <c r="E13" s="709" t="s">
        <v>5810</v>
      </c>
      <c r="F13" s="709"/>
      <c r="G13" s="709"/>
      <c r="H13" s="709"/>
      <c r="I13" s="709"/>
      <c r="J13" s="709"/>
      <c r="K13" s="709"/>
      <c r="L13" s="709"/>
      <c r="M13" s="709"/>
      <c r="N13" s="709"/>
      <c r="O13" s="709"/>
    </row>
    <row r="14" spans="1:17" s="21" customFormat="1" ht="14.25" customHeight="1" x14ac:dyDescent="0.15">
      <c r="B14" s="22"/>
      <c r="E14" s="709"/>
      <c r="F14" s="709"/>
      <c r="G14" s="709"/>
      <c r="H14" s="709"/>
      <c r="I14" s="709"/>
      <c r="J14" s="709"/>
      <c r="K14" s="709"/>
      <c r="L14" s="709"/>
      <c r="M14" s="709"/>
      <c r="N14" s="709"/>
      <c r="O14" s="709"/>
    </row>
    <row r="15" spans="1:17" s="21" customFormat="1" ht="14.25" customHeight="1" x14ac:dyDescent="0.15">
      <c r="B15" s="22"/>
    </row>
    <row r="16" spans="1:17" s="21" customFormat="1" ht="14.25" customHeight="1" x14ac:dyDescent="0.15">
      <c r="B16" s="23" t="s">
        <v>5812</v>
      </c>
    </row>
    <row r="17" spans="1:67" s="21" customFormat="1" ht="14.25" customHeight="1" x14ac:dyDescent="0.15">
      <c r="B17" s="23"/>
    </row>
    <row r="18" spans="1:67" s="21" customFormat="1" ht="14.25" customHeight="1" x14ac:dyDescent="0.15">
      <c r="C18" s="710" t="s">
        <v>5811</v>
      </c>
      <c r="D18" s="710"/>
      <c r="E18" s="710"/>
      <c r="F18" s="710"/>
      <c r="G18" s="710"/>
      <c r="H18" s="710"/>
      <c r="I18" s="710"/>
      <c r="J18" s="710"/>
      <c r="K18" s="710"/>
      <c r="L18" s="710"/>
      <c r="M18" s="710"/>
      <c r="N18" s="710"/>
      <c r="O18" s="710"/>
    </row>
    <row r="19" spans="1:67" s="21" customFormat="1" ht="14.25" customHeight="1" x14ac:dyDescent="0.15">
      <c r="C19" s="710"/>
      <c r="D19" s="710"/>
      <c r="E19" s="710"/>
      <c r="F19" s="710"/>
      <c r="G19" s="710"/>
      <c r="H19" s="710"/>
      <c r="I19" s="710"/>
      <c r="J19" s="710"/>
      <c r="K19" s="710"/>
      <c r="L19" s="710"/>
      <c r="M19" s="710"/>
      <c r="N19" s="710"/>
      <c r="O19" s="710"/>
    </row>
    <row r="20" spans="1:67" s="21" customFormat="1" ht="14.25" customHeight="1" x14ac:dyDescent="0.15">
      <c r="C20" s="264"/>
      <c r="D20" s="264"/>
      <c r="E20" s="264"/>
      <c r="F20" s="264"/>
      <c r="G20" s="264"/>
      <c r="H20" s="264"/>
      <c r="I20" s="264"/>
      <c r="J20" s="264"/>
      <c r="K20" s="264"/>
      <c r="L20" s="264"/>
      <c r="M20" s="264"/>
      <c r="N20" s="264"/>
      <c r="O20" s="264"/>
    </row>
    <row r="21" spans="1:67" s="21" customFormat="1" ht="14.25" customHeight="1" x14ac:dyDescent="0.15">
      <c r="C21" s="711" t="s">
        <v>5813</v>
      </c>
      <c r="D21" s="711"/>
      <c r="E21" s="711"/>
      <c r="F21" s="711"/>
      <c r="G21" s="711"/>
      <c r="H21" s="711"/>
      <c r="I21" s="711"/>
      <c r="J21" s="711"/>
      <c r="K21" s="711"/>
      <c r="L21" s="711"/>
      <c r="M21" s="711"/>
      <c r="N21" s="711"/>
      <c r="O21" s="711"/>
    </row>
    <row r="22" spans="1:67" s="21" customFormat="1" ht="14.25" customHeight="1" x14ac:dyDescent="0.15">
      <c r="C22" s="711"/>
      <c r="D22" s="711"/>
      <c r="E22" s="711"/>
      <c r="F22" s="711"/>
      <c r="G22" s="711"/>
      <c r="H22" s="711"/>
      <c r="I22" s="711"/>
      <c r="J22" s="711"/>
      <c r="K22" s="711"/>
      <c r="L22" s="711"/>
      <c r="M22" s="711"/>
      <c r="N22" s="711"/>
      <c r="O22" s="711"/>
    </row>
    <row r="23" spans="1:67" s="21" customFormat="1" ht="14.25" customHeight="1" x14ac:dyDescent="0.15">
      <c r="C23" s="265"/>
      <c r="D23" s="265"/>
      <c r="E23" s="265"/>
      <c r="F23" s="265"/>
      <c r="G23" s="265"/>
      <c r="H23" s="265"/>
      <c r="I23" s="265"/>
      <c r="J23" s="265"/>
      <c r="K23" s="265"/>
      <c r="L23" s="265"/>
      <c r="M23" s="265"/>
      <c r="N23" s="265"/>
      <c r="O23" s="265"/>
    </row>
    <row r="24" spans="1:67" s="21" customFormat="1" ht="14.25" customHeight="1" x14ac:dyDescent="0.15">
      <c r="C24" s="712" t="s">
        <v>5808</v>
      </c>
      <c r="D24" s="712"/>
      <c r="E24" s="712"/>
      <c r="F24" s="712"/>
      <c r="G24" s="712"/>
      <c r="H24" s="712"/>
      <c r="I24" s="712"/>
      <c r="J24" s="712"/>
      <c r="K24" s="712"/>
      <c r="L24" s="712"/>
      <c r="M24" s="712"/>
      <c r="N24" s="712"/>
      <c r="O24" s="712"/>
    </row>
    <row r="25" spans="1:67" s="21" customFormat="1" ht="14.25" customHeight="1" x14ac:dyDescent="0.15">
      <c r="C25" s="712"/>
      <c r="D25" s="712"/>
      <c r="E25" s="712"/>
      <c r="F25" s="712"/>
      <c r="G25" s="712"/>
      <c r="H25" s="712"/>
      <c r="I25" s="712"/>
      <c r="J25" s="712"/>
      <c r="K25" s="712"/>
      <c r="L25" s="712"/>
      <c r="M25" s="712"/>
      <c r="N25" s="712"/>
      <c r="O25" s="712"/>
    </row>
    <row r="26" spans="1:67" s="21" customFormat="1" ht="14.25" customHeight="1" x14ac:dyDescent="0.15">
      <c r="C26" s="268"/>
      <c r="D26" s="268"/>
      <c r="E26" s="268"/>
      <c r="F26" s="268"/>
      <c r="G26" s="268"/>
      <c r="H26" s="268"/>
      <c r="I26" s="268"/>
      <c r="J26" s="268"/>
      <c r="K26" s="268"/>
      <c r="L26" s="268"/>
      <c r="M26" s="268"/>
      <c r="N26" s="268"/>
      <c r="O26" s="268"/>
    </row>
    <row r="27" spans="1:67" s="272" customFormat="1" ht="15" customHeight="1" x14ac:dyDescent="0.15">
      <c r="B27" s="273" t="s">
        <v>5578</v>
      </c>
    </row>
    <row r="28" spans="1:67" s="272" customFormat="1" ht="15" customHeight="1" x14ac:dyDescent="0.15"/>
    <row r="29" spans="1:67" s="272" customFormat="1" ht="15" customHeight="1" x14ac:dyDescent="0.15">
      <c r="B29" s="273" t="s">
        <v>5579</v>
      </c>
    </row>
    <row r="30" spans="1:67" s="272" customFormat="1" ht="15" customHeight="1" x14ac:dyDescent="0.15">
      <c r="B30" s="274" t="s">
        <v>5581</v>
      </c>
      <c r="C30" s="272" t="s">
        <v>5584</v>
      </c>
    </row>
    <row r="31" spans="1:67" s="272" customFormat="1" ht="15" customHeight="1" x14ac:dyDescent="0.15">
      <c r="B31" s="274"/>
    </row>
    <row r="32" spans="1:67" s="116" customFormat="1" ht="15" customHeight="1" x14ac:dyDescent="0.15">
      <c r="A32" s="272"/>
      <c r="B32" s="274" t="s">
        <v>5582</v>
      </c>
      <c r="C32" s="275"/>
      <c r="D32" s="272" t="s">
        <v>5389</v>
      </c>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c r="AR32" s="272"/>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row>
    <row r="33" spans="1:67" s="272" customFormat="1" ht="15" customHeight="1" x14ac:dyDescent="0.15">
      <c r="B33" s="274"/>
      <c r="C33" s="276"/>
    </row>
    <row r="34" spans="1:67" s="116" customFormat="1" ht="15" customHeight="1" x14ac:dyDescent="0.15">
      <c r="A34" s="272"/>
      <c r="B34" s="274" t="s">
        <v>5583</v>
      </c>
      <c r="C34" s="278"/>
      <c r="D34" s="272" t="s">
        <v>5389</v>
      </c>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c r="BM34" s="272"/>
      <c r="BN34" s="272"/>
      <c r="BO34" s="272"/>
    </row>
    <row r="35" spans="1:67" s="116" customFormat="1" ht="15" customHeight="1" x14ac:dyDescent="0.15">
      <c r="A35" s="272"/>
      <c r="B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row>
    <row r="36" spans="1:67" s="272" customFormat="1" ht="15" customHeight="1" x14ac:dyDescent="0.15">
      <c r="B36" s="274" t="s">
        <v>5586</v>
      </c>
      <c r="C36" s="272" t="s">
        <v>5575</v>
      </c>
    </row>
    <row r="37" spans="1:67" s="272" customFormat="1" ht="15" customHeight="1" x14ac:dyDescent="0.15"/>
    <row r="38" spans="1:67" s="272" customFormat="1" ht="15" customHeight="1" x14ac:dyDescent="0.15"/>
    <row r="39" spans="1:67" s="272" customFormat="1" ht="15" customHeight="1" x14ac:dyDescent="0.15">
      <c r="B39" s="273" t="s">
        <v>5580</v>
      </c>
    </row>
    <row r="40" spans="1:67" s="272" customFormat="1" ht="15" customHeight="1" x14ac:dyDescent="0.15">
      <c r="B40" s="274" t="s">
        <v>5581</v>
      </c>
      <c r="C40" s="272" t="s">
        <v>5762</v>
      </c>
    </row>
    <row r="41" spans="1:67" s="272" customFormat="1" ht="15" customHeight="1" x14ac:dyDescent="0.15">
      <c r="B41" s="274"/>
    </row>
    <row r="42" spans="1:67" s="116" customFormat="1" ht="15" customHeight="1" x14ac:dyDescent="0.15">
      <c r="A42" s="272"/>
      <c r="B42" s="274" t="s">
        <v>5582</v>
      </c>
      <c r="C42" s="277"/>
      <c r="D42" s="272" t="s">
        <v>5585</v>
      </c>
      <c r="E42" s="272"/>
      <c r="F42" s="272"/>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72"/>
      <c r="BD42" s="272"/>
      <c r="BE42" s="272"/>
      <c r="BF42" s="272"/>
      <c r="BG42" s="272"/>
      <c r="BH42" s="272"/>
      <c r="BI42" s="272"/>
      <c r="BJ42" s="272"/>
      <c r="BK42" s="272"/>
      <c r="BL42" s="272"/>
      <c r="BM42" s="272"/>
      <c r="BN42" s="272"/>
      <c r="BO42" s="272"/>
    </row>
    <row r="43" spans="1:67" s="116" customFormat="1" ht="15" customHeight="1" x14ac:dyDescent="0.15">
      <c r="A43" s="272"/>
      <c r="B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c r="BM43" s="272"/>
      <c r="BN43" s="272"/>
      <c r="BO43" s="272"/>
    </row>
    <row r="44" spans="1:67" s="116" customFormat="1" ht="15" customHeight="1" x14ac:dyDescent="0.15">
      <c r="A44" s="272"/>
      <c r="B44" s="274" t="s">
        <v>5583</v>
      </c>
      <c r="C44" s="278"/>
      <c r="D44" s="272" t="s">
        <v>5389</v>
      </c>
      <c r="E44" s="272"/>
      <c r="F44" s="272"/>
      <c r="G44" s="272"/>
      <c r="H44" s="272"/>
      <c r="I44" s="272"/>
      <c r="J44" s="272"/>
      <c r="K44" s="272"/>
      <c r="L44" s="272"/>
      <c r="M44" s="272"/>
      <c r="N44" s="272"/>
      <c r="O44" s="272"/>
      <c r="P44" s="272"/>
      <c r="Q44" s="272"/>
      <c r="R44" s="272"/>
      <c r="S44" s="272"/>
      <c r="T44" s="272"/>
      <c r="U44" s="272"/>
      <c r="V44" s="272"/>
      <c r="W44" s="272"/>
      <c r="X44" s="272"/>
      <c r="Y44" s="272"/>
      <c r="Z44" s="272"/>
      <c r="AA44" s="272"/>
      <c r="AB44" s="272"/>
      <c r="AC44" s="272"/>
      <c r="AD44" s="272"/>
      <c r="AE44" s="272"/>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c r="BM44" s="272"/>
      <c r="BN44" s="272"/>
      <c r="BO44" s="272"/>
    </row>
    <row r="45" spans="1:67" s="116" customFormat="1" ht="15" customHeight="1" x14ac:dyDescent="0.15">
      <c r="A45" s="272"/>
      <c r="B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c r="AF45" s="272"/>
      <c r="AG45" s="272"/>
      <c r="AH45" s="272"/>
      <c r="AI45" s="272"/>
      <c r="AJ45" s="272"/>
      <c r="AK45" s="272"/>
      <c r="AL45" s="272"/>
      <c r="AM45" s="272"/>
      <c r="AN45" s="272"/>
      <c r="AO45" s="272"/>
      <c r="AP45" s="272"/>
      <c r="AQ45" s="272"/>
      <c r="AR45" s="272"/>
      <c r="AS45" s="272"/>
      <c r="AT45" s="272"/>
      <c r="AU45" s="272"/>
      <c r="AV45" s="272"/>
      <c r="AW45" s="272"/>
      <c r="AX45" s="272"/>
      <c r="AY45" s="272"/>
      <c r="AZ45" s="272"/>
      <c r="BA45" s="272"/>
      <c r="BB45" s="272"/>
      <c r="BC45" s="272"/>
      <c r="BD45" s="272"/>
      <c r="BE45" s="272"/>
      <c r="BF45" s="272"/>
      <c r="BG45" s="272"/>
      <c r="BH45" s="272"/>
      <c r="BI45" s="272"/>
      <c r="BJ45" s="272"/>
      <c r="BK45" s="272"/>
      <c r="BL45" s="272"/>
      <c r="BM45" s="272"/>
      <c r="BN45" s="272"/>
      <c r="BO45" s="272"/>
    </row>
    <row r="46" spans="1:67" s="272" customFormat="1" ht="15" customHeight="1" x14ac:dyDescent="0.15">
      <c r="B46" s="274" t="s">
        <v>5586</v>
      </c>
      <c r="C46" s="272" t="s">
        <v>5575</v>
      </c>
    </row>
    <row r="47" spans="1:67" s="272" customFormat="1" ht="15" customHeight="1" x14ac:dyDescent="0.15"/>
    <row r="48" spans="1:67" s="272" customFormat="1" ht="15" customHeight="1" x14ac:dyDescent="0.15">
      <c r="B48" s="273" t="s">
        <v>5587</v>
      </c>
    </row>
    <row r="49" spans="1:67" s="272" customFormat="1" ht="15" customHeight="1" x14ac:dyDescent="0.15">
      <c r="B49" s="274" t="s">
        <v>5581</v>
      </c>
      <c r="C49" s="272" t="s">
        <v>5588</v>
      </c>
    </row>
    <row r="50" spans="1:67" s="272" customFormat="1" ht="15" customHeight="1" x14ac:dyDescent="0.15">
      <c r="B50" s="274"/>
    </row>
    <row r="51" spans="1:67" s="272" customFormat="1" ht="15" customHeight="1" x14ac:dyDescent="0.15">
      <c r="B51" s="274" t="s">
        <v>5582</v>
      </c>
      <c r="C51" s="275"/>
      <c r="D51" s="272" t="s">
        <v>5389</v>
      </c>
    </row>
    <row r="52" spans="1:67" s="272" customFormat="1" ht="15" customHeight="1" x14ac:dyDescent="0.15">
      <c r="C52" s="116"/>
    </row>
    <row r="53" spans="1:67" s="272" customFormat="1" ht="15" customHeight="1" x14ac:dyDescent="0.15">
      <c r="B53" s="274" t="s">
        <v>5583</v>
      </c>
      <c r="C53" s="272" t="s">
        <v>5805</v>
      </c>
    </row>
    <row r="54" spans="1:67" s="272" customFormat="1" ht="15" customHeight="1" x14ac:dyDescent="0.15">
      <c r="B54" s="274"/>
      <c r="C54" s="271" t="s">
        <v>5763</v>
      </c>
      <c r="D54" s="269" t="s">
        <v>5704</v>
      </c>
      <c r="E54" s="269"/>
      <c r="F54" s="269" t="s">
        <v>5774</v>
      </c>
      <c r="G54" s="269"/>
      <c r="H54" s="270"/>
      <c r="I54" s="271" t="s">
        <v>5767</v>
      </c>
      <c r="J54" s="269" t="s">
        <v>5705</v>
      </c>
      <c r="K54" s="269"/>
      <c r="L54" s="269" t="s">
        <v>5774</v>
      </c>
      <c r="M54" s="269"/>
      <c r="N54" s="270"/>
    </row>
    <row r="55" spans="1:67" s="272" customFormat="1" ht="15" customHeight="1" x14ac:dyDescent="0.15">
      <c r="C55" s="271" t="s">
        <v>5764</v>
      </c>
      <c r="D55" s="269" t="s">
        <v>5704</v>
      </c>
      <c r="E55" s="269"/>
      <c r="F55" s="269" t="s">
        <v>5773</v>
      </c>
      <c r="G55" s="269"/>
      <c r="H55" s="270"/>
      <c r="I55" s="271" t="s">
        <v>5768</v>
      </c>
      <c r="J55" s="269" t="s">
        <v>5705</v>
      </c>
      <c r="K55" s="269"/>
      <c r="L55" s="269" t="s">
        <v>5773</v>
      </c>
      <c r="M55" s="269"/>
      <c r="N55" s="270"/>
    </row>
    <row r="56" spans="1:67" s="272" customFormat="1" ht="15" customHeight="1" x14ac:dyDescent="0.15">
      <c r="C56" s="271" t="s">
        <v>5765</v>
      </c>
      <c r="D56" s="269" t="s">
        <v>5704</v>
      </c>
      <c r="E56" s="269"/>
      <c r="F56" s="269" t="s">
        <v>5772</v>
      </c>
      <c r="G56" s="269"/>
      <c r="H56" s="270"/>
      <c r="I56" s="271" t="s">
        <v>5769</v>
      </c>
      <c r="J56" s="269" t="s">
        <v>5705</v>
      </c>
      <c r="K56" s="269"/>
      <c r="L56" s="269" t="s">
        <v>5772</v>
      </c>
      <c r="M56" s="269"/>
      <c r="N56" s="270"/>
    </row>
    <row r="57" spans="1:67" s="272" customFormat="1" ht="15" customHeight="1" x14ac:dyDescent="0.15">
      <c r="C57" s="271" t="s">
        <v>5766</v>
      </c>
      <c r="D57" s="269" t="s">
        <v>5704</v>
      </c>
      <c r="E57" s="269"/>
      <c r="F57" s="269" t="s">
        <v>5771</v>
      </c>
      <c r="G57" s="269"/>
      <c r="H57" s="270"/>
      <c r="I57" s="271" t="s">
        <v>5770</v>
      </c>
      <c r="J57" s="269" t="s">
        <v>5705</v>
      </c>
      <c r="K57" s="269"/>
      <c r="L57" s="269" t="s">
        <v>5771</v>
      </c>
      <c r="M57" s="269"/>
      <c r="N57" s="270"/>
    </row>
    <row r="58" spans="1:67" s="272" customFormat="1" ht="15" customHeight="1" x14ac:dyDescent="0.15"/>
    <row r="59" spans="1:67" s="272" customFormat="1" ht="15" customHeight="1" x14ac:dyDescent="0.15">
      <c r="B59" s="273" t="s">
        <v>5775</v>
      </c>
    </row>
    <row r="60" spans="1:67" s="272" customFormat="1" ht="15" customHeight="1" x14ac:dyDescent="0.15">
      <c r="B60" s="274" t="s">
        <v>5581</v>
      </c>
      <c r="C60" s="272" t="s">
        <v>5776</v>
      </c>
    </row>
    <row r="61" spans="1:67" s="272" customFormat="1" ht="15" customHeight="1" x14ac:dyDescent="0.15">
      <c r="B61" s="274"/>
    </row>
    <row r="62" spans="1:67" s="116" customFormat="1" ht="15" customHeight="1" x14ac:dyDescent="0.15">
      <c r="A62" s="272"/>
      <c r="B62" s="274" t="s">
        <v>5582</v>
      </c>
      <c r="C62" s="275"/>
      <c r="D62" s="272" t="s">
        <v>5389</v>
      </c>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2"/>
      <c r="AI62" s="272"/>
      <c r="AJ62" s="272"/>
      <c r="AK62" s="272"/>
      <c r="AL62" s="272"/>
      <c r="AM62" s="272"/>
      <c r="AN62" s="272"/>
      <c r="AO62" s="272"/>
      <c r="AP62" s="272"/>
      <c r="AQ62" s="272"/>
      <c r="AR62" s="272"/>
      <c r="AS62" s="272"/>
      <c r="AT62" s="272"/>
      <c r="AU62" s="272"/>
      <c r="AV62" s="272"/>
      <c r="AW62" s="272"/>
      <c r="AX62" s="272"/>
      <c r="AY62" s="272"/>
      <c r="AZ62" s="272"/>
      <c r="BA62" s="272"/>
      <c r="BB62" s="272"/>
      <c r="BC62" s="272"/>
      <c r="BD62" s="272"/>
      <c r="BE62" s="272"/>
      <c r="BF62" s="272"/>
      <c r="BG62" s="272"/>
      <c r="BH62" s="272"/>
      <c r="BI62" s="272"/>
      <c r="BJ62" s="272"/>
      <c r="BK62" s="272"/>
      <c r="BL62" s="272"/>
      <c r="BM62" s="272"/>
      <c r="BN62" s="272"/>
      <c r="BO62" s="272"/>
    </row>
    <row r="63" spans="1:67" s="272" customFormat="1" ht="15" customHeight="1" x14ac:dyDescent="0.15">
      <c r="B63" s="274"/>
      <c r="C63" s="276"/>
    </row>
    <row r="64" spans="1:67" s="116" customFormat="1" ht="15" customHeight="1" x14ac:dyDescent="0.15">
      <c r="A64" s="272"/>
      <c r="B64" s="274" t="s">
        <v>5583</v>
      </c>
      <c r="C64" s="278"/>
      <c r="D64" s="272" t="s">
        <v>5389</v>
      </c>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2"/>
      <c r="AI64" s="272"/>
      <c r="AJ64" s="272"/>
      <c r="AK64" s="272"/>
      <c r="AL64" s="272"/>
      <c r="AM64" s="272"/>
      <c r="AN64" s="272"/>
      <c r="AO64" s="272"/>
      <c r="AP64" s="272"/>
      <c r="AQ64" s="272"/>
      <c r="AR64" s="272"/>
      <c r="AS64" s="272"/>
      <c r="AT64" s="272"/>
      <c r="AU64" s="272"/>
      <c r="AV64" s="272"/>
      <c r="AW64" s="272"/>
      <c r="AX64" s="272"/>
      <c r="AY64" s="272"/>
      <c r="AZ64" s="272"/>
      <c r="BA64" s="272"/>
      <c r="BB64" s="272"/>
      <c r="BC64" s="272"/>
      <c r="BD64" s="272"/>
      <c r="BE64" s="272"/>
      <c r="BF64" s="272"/>
      <c r="BG64" s="272"/>
      <c r="BH64" s="272"/>
      <c r="BI64" s="272"/>
      <c r="BJ64" s="272"/>
      <c r="BK64" s="272"/>
      <c r="BL64" s="272"/>
      <c r="BM64" s="272"/>
      <c r="BN64" s="272"/>
      <c r="BO64" s="272"/>
    </row>
    <row r="65" spans="1:67" s="116" customFormat="1" ht="15" customHeight="1" x14ac:dyDescent="0.15">
      <c r="A65" s="272"/>
      <c r="B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2"/>
      <c r="AI65" s="272"/>
      <c r="AJ65" s="272"/>
      <c r="AK65" s="272"/>
      <c r="AL65" s="272"/>
      <c r="AM65" s="272"/>
      <c r="AN65" s="272"/>
      <c r="AO65" s="272"/>
      <c r="AP65" s="272"/>
      <c r="AQ65" s="272"/>
      <c r="AR65" s="272"/>
      <c r="AS65" s="272"/>
      <c r="AT65" s="272"/>
      <c r="AU65" s="272"/>
      <c r="AV65" s="272"/>
      <c r="AW65" s="272"/>
      <c r="AX65" s="272"/>
      <c r="AY65" s="272"/>
      <c r="AZ65" s="272"/>
      <c r="BA65" s="272"/>
      <c r="BB65" s="272"/>
      <c r="BC65" s="272"/>
      <c r="BD65" s="272"/>
      <c r="BE65" s="272"/>
      <c r="BF65" s="272"/>
      <c r="BG65" s="272"/>
      <c r="BH65" s="272"/>
      <c r="BI65" s="272"/>
      <c r="BJ65" s="272"/>
      <c r="BK65" s="272"/>
      <c r="BL65" s="272"/>
      <c r="BM65" s="272"/>
      <c r="BN65" s="272"/>
      <c r="BO65" s="272"/>
    </row>
    <row r="66" spans="1:67" s="116" customFormat="1" ht="15" customHeight="1" x14ac:dyDescent="0.15">
      <c r="A66" s="272"/>
      <c r="B66" s="274" t="s">
        <v>5586</v>
      </c>
      <c r="C66" s="277"/>
      <c r="D66" s="272" t="s">
        <v>5777</v>
      </c>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72"/>
      <c r="AE66" s="272"/>
      <c r="AF66" s="272"/>
      <c r="AG66" s="272"/>
      <c r="AH66" s="272"/>
      <c r="AI66" s="272"/>
      <c r="AJ66" s="272"/>
      <c r="AK66" s="272"/>
      <c r="AL66" s="272"/>
      <c r="AM66" s="272"/>
      <c r="AN66" s="272"/>
      <c r="AO66" s="272"/>
      <c r="AP66" s="272"/>
      <c r="AQ66" s="272"/>
      <c r="AR66" s="272"/>
      <c r="AS66" s="272"/>
      <c r="AT66" s="272"/>
      <c r="AU66" s="272"/>
      <c r="AV66" s="272"/>
      <c r="AW66" s="272"/>
      <c r="AX66" s="272"/>
      <c r="AY66" s="272"/>
      <c r="AZ66" s="272"/>
      <c r="BA66" s="272"/>
      <c r="BB66" s="272"/>
      <c r="BC66" s="272"/>
      <c r="BD66" s="272"/>
      <c r="BE66" s="272"/>
      <c r="BF66" s="272"/>
      <c r="BG66" s="272"/>
      <c r="BH66" s="272"/>
      <c r="BI66" s="272"/>
      <c r="BJ66" s="272"/>
      <c r="BK66" s="272"/>
      <c r="BL66" s="272"/>
      <c r="BM66" s="272"/>
      <c r="BN66" s="272"/>
      <c r="BO66" s="272"/>
    </row>
    <row r="67" spans="1:67" s="116" customFormat="1" ht="15" customHeight="1" x14ac:dyDescent="0.15">
      <c r="A67" s="272"/>
      <c r="B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2"/>
      <c r="AI67" s="272"/>
      <c r="AJ67" s="272"/>
      <c r="AK67" s="272"/>
      <c r="AL67" s="272"/>
      <c r="AM67" s="272"/>
      <c r="AN67" s="272"/>
      <c r="AO67" s="272"/>
      <c r="AP67" s="272"/>
      <c r="AQ67" s="272"/>
      <c r="AR67" s="272"/>
      <c r="AS67" s="272"/>
      <c r="AT67" s="272"/>
      <c r="AU67" s="272"/>
      <c r="AV67" s="272"/>
      <c r="AW67" s="272"/>
      <c r="AX67" s="272"/>
      <c r="AY67" s="272"/>
      <c r="AZ67" s="272"/>
      <c r="BA67" s="272"/>
      <c r="BB67" s="272"/>
      <c r="BC67" s="272"/>
      <c r="BD67" s="272"/>
      <c r="BE67" s="272"/>
      <c r="BF67" s="272"/>
      <c r="BG67" s="272"/>
      <c r="BH67" s="272"/>
      <c r="BI67" s="272"/>
      <c r="BJ67" s="272"/>
      <c r="BK67" s="272"/>
      <c r="BL67" s="272"/>
      <c r="BM67" s="272"/>
      <c r="BN67" s="272"/>
      <c r="BO67" s="272"/>
    </row>
    <row r="68" spans="1:67" s="272" customFormat="1" ht="15" customHeight="1" x14ac:dyDescent="0.15">
      <c r="B68" s="274" t="s">
        <v>5778</v>
      </c>
      <c r="C68" s="272" t="s">
        <v>5809</v>
      </c>
    </row>
    <row r="69" spans="1:67" s="272" customFormat="1" ht="15" customHeight="1" x14ac:dyDescent="0.15"/>
    <row r="70" spans="1:67" s="21" customFormat="1" ht="15" customHeight="1" x14ac:dyDescent="0.15"/>
    <row r="71" spans="1:67" s="21" customFormat="1" ht="14.25" customHeight="1" x14ac:dyDescent="0.15"/>
    <row r="72" spans="1:67" s="21" customFormat="1" ht="14.25" customHeight="1" x14ac:dyDescent="0.15"/>
    <row r="73" spans="1:67" s="21" customFormat="1" ht="14.25" customHeight="1" x14ac:dyDescent="0.15"/>
    <row r="74" spans="1:67" s="21" customFormat="1" ht="14.25" customHeight="1" x14ac:dyDescent="0.15">
      <c r="A74" s="23" t="s">
        <v>5804</v>
      </c>
    </row>
    <row r="75" spans="1:67" s="21" customFormat="1" ht="14.25" customHeight="1" x14ac:dyDescent="0.15"/>
    <row r="76" spans="1:67" s="21" customFormat="1" ht="14.25" customHeight="1" x14ac:dyDescent="0.15"/>
    <row r="77" spans="1:67" s="21" customFormat="1" ht="14.25" customHeight="1" x14ac:dyDescent="0.15"/>
    <row r="78" spans="1:67" ht="14.25" customHeight="1" x14ac:dyDescent="0.15">
      <c r="D78" s="21"/>
    </row>
    <row r="79" spans="1:67" ht="14.25" customHeight="1" x14ac:dyDescent="0.15">
      <c r="D79" s="21"/>
    </row>
    <row r="80" spans="1:67" ht="14.25" customHeight="1" x14ac:dyDescent="0.15">
      <c r="D80" s="21"/>
    </row>
    <row r="81" spans="4:4" ht="14.25" customHeight="1" x14ac:dyDescent="0.15">
      <c r="D81" s="21"/>
    </row>
    <row r="82" spans="4:4" ht="14.25" customHeight="1" x14ac:dyDescent="0.15">
      <c r="D82" s="21"/>
    </row>
    <row r="83" spans="4:4" ht="14.25" customHeight="1" x14ac:dyDescent="0.15">
      <c r="D83" s="21"/>
    </row>
    <row r="84" spans="4:4" ht="14.25" customHeight="1" x14ac:dyDescent="0.15">
      <c r="D84" s="21"/>
    </row>
    <row r="85" spans="4:4" ht="14.25" customHeight="1" x14ac:dyDescent="0.15">
      <c r="D85" s="21"/>
    </row>
    <row r="86" spans="4:4" ht="14.25" customHeight="1" x14ac:dyDescent="0.15">
      <c r="D86" s="21"/>
    </row>
    <row r="87" spans="4:4" ht="14.25" customHeight="1" x14ac:dyDescent="0.15">
      <c r="D87" s="21"/>
    </row>
    <row r="88" spans="4:4" ht="14.25" customHeight="1" x14ac:dyDescent="0.15">
      <c r="D88" s="21"/>
    </row>
    <row r="89" spans="4:4" ht="14.25" customHeight="1" x14ac:dyDescent="0.15">
      <c r="D89" s="21"/>
    </row>
    <row r="90" spans="4:4" ht="14.25" customHeight="1" x14ac:dyDescent="0.15">
      <c r="D90" s="21"/>
    </row>
    <row r="91" spans="4:4" ht="14.25" customHeight="1" x14ac:dyDescent="0.15">
      <c r="D91" s="21"/>
    </row>
    <row r="92" spans="4:4" ht="14.25" customHeight="1" x14ac:dyDescent="0.15">
      <c r="D92" s="21"/>
    </row>
    <row r="93" spans="4:4" ht="14.25" customHeight="1" x14ac:dyDescent="0.15">
      <c r="D93" s="21"/>
    </row>
    <row r="94" spans="4:4" ht="14.25" customHeight="1" x14ac:dyDescent="0.15">
      <c r="D94" s="21"/>
    </row>
    <row r="95" spans="4:4" ht="14.25" customHeight="1" x14ac:dyDescent="0.15">
      <c r="D95" s="21"/>
    </row>
    <row r="96" spans="4:4" ht="14.25" customHeight="1" x14ac:dyDescent="0.15">
      <c r="D96" s="21"/>
    </row>
    <row r="97" spans="4:4" ht="14.25" customHeight="1" x14ac:dyDescent="0.15">
      <c r="D97" s="21"/>
    </row>
    <row r="98" spans="4:4" ht="14.25" customHeight="1" x14ac:dyDescent="0.15">
      <c r="D98" s="21"/>
    </row>
    <row r="99" spans="4:4" ht="14.25" customHeight="1" x14ac:dyDescent="0.15">
      <c r="D99" s="21"/>
    </row>
    <row r="100" spans="4:4" ht="14.25" customHeight="1" x14ac:dyDescent="0.15">
      <c r="D100" s="21"/>
    </row>
    <row r="101" spans="4:4" ht="14.25" customHeight="1" x14ac:dyDescent="0.15">
      <c r="D101" s="21"/>
    </row>
    <row r="102" spans="4:4" ht="14.25" customHeight="1" x14ac:dyDescent="0.15">
      <c r="D102" s="21"/>
    </row>
    <row r="103" spans="4:4" ht="14.25" customHeight="1" x14ac:dyDescent="0.15">
      <c r="D103" s="21"/>
    </row>
    <row r="104" spans="4:4" ht="14.25" customHeight="1" x14ac:dyDescent="0.15">
      <c r="D104" s="21"/>
    </row>
    <row r="105" spans="4:4" ht="14.25" customHeight="1" x14ac:dyDescent="0.15">
      <c r="D105" s="21"/>
    </row>
    <row r="106" spans="4:4" ht="14.25" customHeight="1" x14ac:dyDescent="0.15">
      <c r="D106" s="21"/>
    </row>
    <row r="107" spans="4:4" ht="14.25" customHeight="1" x14ac:dyDescent="0.15">
      <c r="D107" s="21"/>
    </row>
    <row r="108" spans="4:4" ht="14.25" customHeight="1" x14ac:dyDescent="0.15">
      <c r="D108" s="21"/>
    </row>
    <row r="109" spans="4:4" ht="14.25" customHeight="1" x14ac:dyDescent="0.15">
      <c r="D109" s="21"/>
    </row>
    <row r="110" spans="4:4" ht="14.25" customHeight="1" x14ac:dyDescent="0.15"/>
    <row r="111" spans="4:4" ht="14.25" customHeight="1" x14ac:dyDescent="0.15"/>
    <row r="112" spans="4:4" ht="14.25" customHeight="1" x14ac:dyDescent="0.15"/>
    <row r="113" ht="14.25" customHeight="1" x14ac:dyDescent="0.15"/>
    <row r="114" ht="14.25" customHeight="1" x14ac:dyDescent="0.15"/>
    <row r="115" ht="14.25" customHeight="1" x14ac:dyDescent="0.15"/>
    <row r="116" ht="14.25" customHeight="1" x14ac:dyDescent="0.15"/>
    <row r="117" ht="14.25" customHeight="1" x14ac:dyDescent="0.15"/>
    <row r="118" ht="14.25" customHeight="1" x14ac:dyDescent="0.15"/>
    <row r="119" ht="14.25" customHeight="1" x14ac:dyDescent="0.15"/>
    <row r="120" ht="14.25" customHeight="1" x14ac:dyDescent="0.15"/>
    <row r="121" ht="14.25" customHeight="1" x14ac:dyDescent="0.15"/>
    <row r="122" ht="14.25" customHeight="1" x14ac:dyDescent="0.15"/>
    <row r="123" ht="14.25" customHeight="1" x14ac:dyDescent="0.15"/>
    <row r="124" ht="14.25" customHeight="1" x14ac:dyDescent="0.15"/>
    <row r="125" ht="14.25" customHeight="1" x14ac:dyDescent="0.15"/>
    <row r="126" ht="14.25" customHeight="1" x14ac:dyDescent="0.15"/>
    <row r="127" ht="14.25" customHeight="1" x14ac:dyDescent="0.15"/>
    <row r="128" ht="14.25" customHeight="1" x14ac:dyDescent="0.15"/>
    <row r="129" ht="14.25" customHeight="1" x14ac:dyDescent="0.15"/>
    <row r="130" ht="14.25" customHeight="1" x14ac:dyDescent="0.15"/>
    <row r="131" ht="14.25" customHeight="1" x14ac:dyDescent="0.15"/>
    <row r="132" ht="14.25" customHeight="1" x14ac:dyDescent="0.15"/>
    <row r="133" ht="14.25" customHeight="1" x14ac:dyDescent="0.15"/>
    <row r="134" ht="14.25" customHeight="1" x14ac:dyDescent="0.15"/>
    <row r="135" ht="14.25" customHeight="1" x14ac:dyDescent="0.15"/>
    <row r="136" ht="14.25" customHeight="1" x14ac:dyDescent="0.15"/>
    <row r="137" ht="14.25" customHeight="1" x14ac:dyDescent="0.15"/>
    <row r="138" ht="14.25" customHeight="1" x14ac:dyDescent="0.15"/>
    <row r="139" ht="14.25" customHeight="1" x14ac:dyDescent="0.15"/>
    <row r="140" ht="14.25" customHeight="1" x14ac:dyDescent="0.15"/>
    <row r="141" ht="14.25" customHeight="1" x14ac:dyDescent="0.15"/>
    <row r="142" ht="14.25" customHeight="1" x14ac:dyDescent="0.15"/>
    <row r="143" ht="14.25" customHeight="1" x14ac:dyDescent="0.15"/>
    <row r="144" ht="14.25" customHeight="1" x14ac:dyDescent="0.15"/>
    <row r="145" ht="14.25" customHeight="1" x14ac:dyDescent="0.15"/>
    <row r="146" ht="14.25" customHeight="1" x14ac:dyDescent="0.15"/>
    <row r="147" ht="14.25" customHeight="1" x14ac:dyDescent="0.15"/>
    <row r="148" ht="14.25" customHeight="1" x14ac:dyDescent="0.15"/>
    <row r="149" ht="14.25" customHeight="1" x14ac:dyDescent="0.15"/>
    <row r="150" ht="14.25" customHeight="1" x14ac:dyDescent="0.15"/>
    <row r="151" ht="14.25" customHeight="1" x14ac:dyDescent="0.15"/>
    <row r="152" ht="14.25" customHeight="1" x14ac:dyDescent="0.15"/>
    <row r="153" ht="14.25" customHeight="1" x14ac:dyDescent="0.15"/>
    <row r="154" ht="14.25" customHeight="1" x14ac:dyDescent="0.15"/>
    <row r="155" ht="14.25" customHeight="1" x14ac:dyDescent="0.15"/>
    <row r="156" ht="14.25" customHeight="1" x14ac:dyDescent="0.15"/>
    <row r="157" ht="14.25" customHeight="1" x14ac:dyDescent="0.15"/>
    <row r="158" ht="14.25" customHeight="1" x14ac:dyDescent="0.15"/>
    <row r="159" ht="14.25" customHeight="1" x14ac:dyDescent="0.15"/>
    <row r="160" ht="14.25" customHeight="1" x14ac:dyDescent="0.15"/>
    <row r="161" ht="14.25" customHeight="1" x14ac:dyDescent="0.15"/>
    <row r="162" ht="14.25" customHeight="1" x14ac:dyDescent="0.15"/>
    <row r="163" ht="14.25" customHeight="1" x14ac:dyDescent="0.15"/>
    <row r="164" ht="14.25" customHeight="1" x14ac:dyDescent="0.15"/>
    <row r="165" ht="14.25" customHeight="1" x14ac:dyDescent="0.15"/>
    <row r="166" ht="14.25" customHeight="1" x14ac:dyDescent="0.15"/>
    <row r="167" ht="14.25" customHeight="1" x14ac:dyDescent="0.15"/>
    <row r="168" ht="14.25" customHeight="1" x14ac:dyDescent="0.15"/>
    <row r="169" ht="14.25" customHeight="1" x14ac:dyDescent="0.15"/>
    <row r="170" ht="14.25" customHeight="1" x14ac:dyDescent="0.15"/>
    <row r="171" ht="14.25" customHeight="1" x14ac:dyDescent="0.15"/>
    <row r="172" ht="14.25" customHeight="1" x14ac:dyDescent="0.15"/>
    <row r="173" ht="14.25" customHeight="1" x14ac:dyDescent="0.15"/>
    <row r="174" ht="14.25" customHeight="1" x14ac:dyDescent="0.15"/>
    <row r="175" ht="14.25" customHeight="1" x14ac:dyDescent="0.15"/>
    <row r="176" ht="14.25" customHeight="1" x14ac:dyDescent="0.15"/>
    <row r="177" ht="14.25" customHeight="1" x14ac:dyDescent="0.15"/>
    <row r="178" ht="14.25" customHeight="1" x14ac:dyDescent="0.15"/>
    <row r="179" ht="14.25" customHeight="1" x14ac:dyDescent="0.15"/>
    <row r="180" ht="14.25" customHeight="1" x14ac:dyDescent="0.15"/>
    <row r="181" ht="14.25" customHeight="1" x14ac:dyDescent="0.15"/>
    <row r="182" ht="14.25" customHeight="1" x14ac:dyDescent="0.15"/>
    <row r="183" ht="14.25" customHeight="1" x14ac:dyDescent="0.15"/>
    <row r="184" ht="14.25" customHeight="1" x14ac:dyDescent="0.15"/>
    <row r="185" ht="14.25" customHeight="1" x14ac:dyDescent="0.15"/>
    <row r="186" ht="14.25" customHeight="1" x14ac:dyDescent="0.15"/>
    <row r="187" ht="14.25" customHeight="1" x14ac:dyDescent="0.15"/>
    <row r="188" ht="14.25" customHeight="1" x14ac:dyDescent="0.15"/>
    <row r="189" ht="14.25" customHeight="1" x14ac:dyDescent="0.15"/>
    <row r="190" ht="14.25" customHeight="1" x14ac:dyDescent="0.15"/>
    <row r="191" ht="14.25" customHeight="1" x14ac:dyDescent="0.15"/>
    <row r="192" ht="14.25" customHeight="1" x14ac:dyDescent="0.15"/>
    <row r="193" ht="14.25" customHeight="1" x14ac:dyDescent="0.15"/>
    <row r="194" ht="14.25" customHeight="1" x14ac:dyDescent="0.15"/>
    <row r="195" ht="14.25" customHeight="1" x14ac:dyDescent="0.15"/>
    <row r="196" ht="14.25" customHeight="1" x14ac:dyDescent="0.15"/>
    <row r="197" ht="14.25" customHeight="1" x14ac:dyDescent="0.15"/>
    <row r="198" ht="14.25" customHeight="1" x14ac:dyDescent="0.15"/>
    <row r="199" ht="14.25" customHeight="1" x14ac:dyDescent="0.15"/>
    <row r="200" ht="14.25" customHeight="1" x14ac:dyDescent="0.15"/>
    <row r="201" ht="14.25" customHeight="1" x14ac:dyDescent="0.15"/>
    <row r="202" ht="14.25" customHeight="1" x14ac:dyDescent="0.15"/>
    <row r="203" ht="14.25" customHeight="1" x14ac:dyDescent="0.15"/>
    <row r="204" ht="14.25" customHeight="1" x14ac:dyDescent="0.15"/>
    <row r="205" ht="14.25" customHeight="1" x14ac:dyDescent="0.15"/>
    <row r="206" ht="14.25" customHeight="1" x14ac:dyDescent="0.15"/>
    <row r="207" ht="14.25" customHeight="1" x14ac:dyDescent="0.15"/>
    <row r="208" ht="14.25" customHeight="1" x14ac:dyDescent="0.15"/>
    <row r="209" ht="14.25" customHeight="1" x14ac:dyDescent="0.15"/>
    <row r="210" ht="14.25" customHeight="1" x14ac:dyDescent="0.15"/>
    <row r="211" ht="14.25" customHeight="1" x14ac:dyDescent="0.15"/>
    <row r="212" ht="14.25" customHeight="1" x14ac:dyDescent="0.15"/>
    <row r="213" ht="14.25" customHeight="1" x14ac:dyDescent="0.15"/>
    <row r="214" ht="14.25" customHeight="1" x14ac:dyDescent="0.15"/>
    <row r="215" ht="14.25" customHeight="1" x14ac:dyDescent="0.15"/>
    <row r="216" ht="14.25" customHeight="1" x14ac:dyDescent="0.15"/>
    <row r="217" ht="14.25" customHeight="1" x14ac:dyDescent="0.15"/>
    <row r="218" ht="14.25" customHeight="1" x14ac:dyDescent="0.15"/>
    <row r="219" ht="14.25" customHeight="1" x14ac:dyDescent="0.15"/>
    <row r="220" ht="14.25" customHeight="1" x14ac:dyDescent="0.15"/>
    <row r="221" ht="14.25" customHeight="1" x14ac:dyDescent="0.15"/>
    <row r="222" ht="14.25" customHeight="1" x14ac:dyDescent="0.15"/>
    <row r="223" ht="14.25" customHeight="1" x14ac:dyDescent="0.15"/>
    <row r="224" ht="14.25" customHeight="1" x14ac:dyDescent="0.15"/>
    <row r="225" ht="14.25" customHeight="1" x14ac:dyDescent="0.15"/>
    <row r="226" ht="14.25" customHeight="1" x14ac:dyDescent="0.15"/>
    <row r="227" ht="14.25" customHeight="1" x14ac:dyDescent="0.15"/>
    <row r="228" ht="14.25" customHeight="1" x14ac:dyDescent="0.15"/>
    <row r="229" ht="14.25" customHeight="1" x14ac:dyDescent="0.15"/>
    <row r="230" ht="14.25" customHeight="1" x14ac:dyDescent="0.15"/>
    <row r="231" ht="14.25" customHeight="1" x14ac:dyDescent="0.15"/>
    <row r="232" ht="14.25" customHeight="1" x14ac:dyDescent="0.15"/>
    <row r="233" ht="14.25" customHeight="1" x14ac:dyDescent="0.15"/>
    <row r="234" ht="14.25" customHeight="1" x14ac:dyDescent="0.15"/>
    <row r="235" ht="14.25" customHeight="1" x14ac:dyDescent="0.15"/>
    <row r="236" ht="14.25" customHeight="1" x14ac:dyDescent="0.15"/>
    <row r="237" ht="14.25" customHeight="1" x14ac:dyDescent="0.15"/>
    <row r="238" ht="14.25" customHeight="1" x14ac:dyDescent="0.15"/>
    <row r="239" ht="14.25" customHeight="1" x14ac:dyDescent="0.15"/>
    <row r="240" ht="14.25" customHeight="1" x14ac:dyDescent="0.15"/>
    <row r="241" ht="14.25" customHeight="1" x14ac:dyDescent="0.15"/>
    <row r="242" ht="14.25" customHeight="1" x14ac:dyDescent="0.15"/>
    <row r="243" ht="14.25" customHeight="1" x14ac:dyDescent="0.15"/>
    <row r="244" ht="14.25" customHeight="1" x14ac:dyDescent="0.15"/>
    <row r="245" ht="14.25" customHeight="1" x14ac:dyDescent="0.15"/>
    <row r="246" ht="14.25" customHeight="1" x14ac:dyDescent="0.15"/>
    <row r="247" ht="14.25" customHeight="1" x14ac:dyDescent="0.15"/>
    <row r="248" ht="14.25" customHeight="1" x14ac:dyDescent="0.15"/>
    <row r="249" ht="14.25" customHeight="1" x14ac:dyDescent="0.15"/>
    <row r="250" ht="14.25" customHeight="1" x14ac:dyDescent="0.15"/>
    <row r="251" ht="14.25" customHeight="1" x14ac:dyDescent="0.15"/>
    <row r="252" ht="14.25" customHeight="1" x14ac:dyDescent="0.15"/>
    <row r="253" ht="14.25" customHeight="1" x14ac:dyDescent="0.15"/>
    <row r="254" ht="14.25" customHeight="1" x14ac:dyDescent="0.15"/>
    <row r="255" ht="14.25" customHeight="1" x14ac:dyDescent="0.15"/>
  </sheetData>
  <mergeCells count="5">
    <mergeCell ref="E10:O11"/>
    <mergeCell ref="C18:O19"/>
    <mergeCell ref="C21:O22"/>
    <mergeCell ref="C24:O25"/>
    <mergeCell ref="E13:O14"/>
  </mergeCells>
  <phoneticPr fontId="18"/>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4"/>
  <sheetViews>
    <sheetView showZeros="0" view="pageBreakPreview" zoomScale="80" zoomScaleNormal="60" zoomScaleSheetLayoutView="80" workbookViewId="0">
      <selection activeCell="J53" sqref="J53"/>
    </sheetView>
  </sheetViews>
  <sheetFormatPr defaultColWidth="9" defaultRowHeight="13.5" x14ac:dyDescent="0.15"/>
  <cols>
    <col min="1" max="1" width="2.625" style="291" customWidth="1"/>
    <col min="2" max="14" width="13.375" style="291" customWidth="1"/>
    <col min="15" max="15" width="13.375" style="359" customWidth="1"/>
    <col min="16" max="18" width="13.375" style="373" customWidth="1"/>
    <col min="19" max="19" width="2.75" style="373" customWidth="1"/>
    <col min="20" max="20" width="3.625" style="372" customWidth="1"/>
    <col min="21" max="21" width="8.75" style="289" customWidth="1"/>
    <col min="22" max="22" width="31.625" style="289" bestFit="1" customWidth="1"/>
    <col min="23" max="23" width="8" style="290" bestFit="1" customWidth="1"/>
    <col min="24" max="24" width="16" style="290" bestFit="1" customWidth="1"/>
    <col min="25" max="25" width="19.375" style="290" bestFit="1" customWidth="1"/>
    <col min="26" max="26" width="6.5" style="290" customWidth="1"/>
    <col min="27" max="27" width="10.5" style="290" bestFit="1" customWidth="1"/>
    <col min="28" max="28" width="7.75" style="290" customWidth="1"/>
    <col min="29" max="29" width="6.875" style="290" bestFit="1" customWidth="1"/>
    <col min="30" max="30" width="6.375" style="290" bestFit="1" customWidth="1"/>
    <col min="31" max="31" width="8.125" style="290" bestFit="1" customWidth="1"/>
    <col min="32" max="32" width="8.25" style="290" bestFit="1" customWidth="1"/>
    <col min="33" max="33" width="8" style="290" bestFit="1" customWidth="1"/>
    <col min="34" max="34" width="10" style="291" customWidth="1"/>
    <col min="35" max="16384" width="9" style="291"/>
  </cols>
  <sheetData>
    <row r="1" spans="1:35" ht="15.75" customHeight="1" x14ac:dyDescent="0.15">
      <c r="A1" s="283"/>
      <c r="B1" s="284"/>
      <c r="C1" s="284"/>
      <c r="D1" s="284"/>
      <c r="E1" s="284"/>
      <c r="F1" s="284"/>
      <c r="G1" s="284"/>
      <c r="H1" s="284"/>
      <c r="I1" s="284"/>
      <c r="J1" s="284"/>
      <c r="K1" s="284"/>
      <c r="L1" s="284"/>
      <c r="M1" s="284"/>
      <c r="N1" s="284"/>
      <c r="O1" s="284"/>
      <c r="P1" s="285"/>
      <c r="Q1" s="285"/>
      <c r="R1" s="286"/>
      <c r="S1" s="287"/>
      <c r="T1" s="288"/>
    </row>
    <row r="2" spans="1:35" ht="15.75" customHeight="1" x14ac:dyDescent="0.15">
      <c r="A2" s="292"/>
      <c r="B2" s="807" t="s">
        <v>5818</v>
      </c>
      <c r="C2" s="807"/>
      <c r="D2" s="807"/>
      <c r="E2" s="807"/>
      <c r="F2" s="807"/>
      <c r="G2" s="807"/>
      <c r="H2" s="807"/>
      <c r="I2" s="807"/>
      <c r="J2" s="807"/>
      <c r="K2" s="807"/>
      <c r="L2" s="807"/>
      <c r="M2" s="807"/>
      <c r="N2" s="807"/>
      <c r="O2" s="807"/>
      <c r="P2" s="807"/>
      <c r="Q2" s="808"/>
      <c r="R2" s="809" t="s">
        <v>5577</v>
      </c>
      <c r="S2" s="395"/>
      <c r="T2" s="293"/>
      <c r="AA2" s="294" t="s">
        <v>5727</v>
      </c>
      <c r="AB2" s="295" t="s">
        <v>5780</v>
      </c>
      <c r="AC2" s="294" t="str">
        <f>D9</f>
        <v>a3</v>
      </c>
      <c r="AD2" s="295" t="s">
        <v>5730</v>
      </c>
      <c r="AE2" s="294">
        <f>U15</f>
        <v>792</v>
      </c>
    </row>
    <row r="3" spans="1:35" ht="15.75" customHeight="1" x14ac:dyDescent="0.15">
      <c r="A3" s="292"/>
      <c r="B3" s="807"/>
      <c r="C3" s="807"/>
      <c r="D3" s="807"/>
      <c r="E3" s="807"/>
      <c r="F3" s="807"/>
      <c r="G3" s="807"/>
      <c r="H3" s="807"/>
      <c r="I3" s="807"/>
      <c r="J3" s="807"/>
      <c r="K3" s="807"/>
      <c r="L3" s="807"/>
      <c r="M3" s="807"/>
      <c r="N3" s="807"/>
      <c r="O3" s="807"/>
      <c r="P3" s="807"/>
      <c r="Q3" s="808"/>
      <c r="R3" s="810"/>
      <c r="S3" s="395"/>
      <c r="T3" s="296"/>
      <c r="U3" s="297" t="s">
        <v>5394</v>
      </c>
      <c r="V3" s="298"/>
      <c r="W3" s="298"/>
      <c r="X3" s="298"/>
      <c r="AA3" s="299"/>
      <c r="AB3" s="300"/>
      <c r="AC3" s="299"/>
      <c r="AD3" s="301"/>
      <c r="AE3" s="302"/>
      <c r="AF3" s="303"/>
      <c r="AG3" s="303"/>
    </row>
    <row r="4" spans="1:35" ht="15.75" customHeight="1" x14ac:dyDescent="0.15">
      <c r="A4" s="292"/>
      <c r="B4" s="304" t="s">
        <v>5383</v>
      </c>
      <c r="C4" s="304"/>
      <c r="D4" s="304"/>
      <c r="E4" s="304"/>
      <c r="F4" s="304"/>
      <c r="G4" s="304"/>
      <c r="H4" s="304"/>
      <c r="I4" s="304"/>
      <c r="J4" s="304"/>
      <c r="K4" s="304"/>
      <c r="L4" s="304"/>
      <c r="M4" s="304"/>
      <c r="N4" s="304"/>
      <c r="O4" s="304"/>
      <c r="P4" s="305"/>
      <c r="Q4" s="305"/>
      <c r="R4" s="306"/>
      <c r="S4" s="307"/>
      <c r="T4" s="296"/>
      <c r="U4" s="298"/>
      <c r="V4" s="298"/>
      <c r="W4" s="298"/>
      <c r="X4" s="298"/>
      <c r="AA4" s="294" t="s">
        <v>5706</v>
      </c>
      <c r="AB4" s="294" t="s">
        <v>5781</v>
      </c>
      <c r="AC4" s="294">
        <f>MIN(ROW(INDEX(類型別!$K$4:$K$2203,MATCH(AA4,類型別!$AH$4:$AH$2203,0))))</f>
        <v>9</v>
      </c>
      <c r="AD4" s="302"/>
      <c r="AE4" s="295" t="s">
        <v>5728</v>
      </c>
      <c r="AF4" s="295" t="s">
        <v>5589</v>
      </c>
      <c r="AG4" s="295" t="s">
        <v>5782</v>
      </c>
      <c r="AH4" s="295" t="s">
        <v>5730</v>
      </c>
    </row>
    <row r="5" spans="1:35" ht="15.75" customHeight="1" x14ac:dyDescent="0.15">
      <c r="A5" s="292"/>
      <c r="B5" s="811" t="s">
        <v>5371</v>
      </c>
      <c r="C5" s="812"/>
      <c r="D5" s="812"/>
      <c r="E5" s="812"/>
      <c r="F5" s="813"/>
      <c r="G5" s="304"/>
      <c r="H5" s="304"/>
      <c r="I5" s="304"/>
      <c r="J5" s="304"/>
      <c r="K5" s="304"/>
      <c r="L5" s="304"/>
      <c r="M5" s="304"/>
      <c r="N5" s="304"/>
      <c r="O5" s="304"/>
      <c r="P5" s="305"/>
      <c r="Q5" s="305"/>
      <c r="R5" s="307"/>
      <c r="S5" s="307"/>
      <c r="T5" s="296"/>
      <c r="U5" s="298" t="s">
        <v>5395</v>
      </c>
      <c r="V5" s="298"/>
      <c r="W5" s="298"/>
      <c r="X5" s="298"/>
      <c r="AA5" s="294" t="s">
        <v>5706</v>
      </c>
      <c r="AB5" s="294" t="s">
        <v>5783</v>
      </c>
      <c r="AC5" s="294">
        <f>AC6-6</f>
        <v>194</v>
      </c>
      <c r="AD5" s="302"/>
      <c r="AE5" s="294">
        <f>$U$15-10</f>
        <v>782</v>
      </c>
      <c r="AF5" s="308" t="str">
        <f ca="1">INDIRECT(ADDRESS(AE5,3,1,0,"類型別"),FALSE)</f>
        <v>山口県</v>
      </c>
      <c r="AG5" s="309" t="e">
        <f>IF(AE5=$AC$27,1,AG4+1)</f>
        <v>#VALUE!</v>
      </c>
      <c r="AH5" s="294">
        <f>AE5</f>
        <v>782</v>
      </c>
    </row>
    <row r="6" spans="1:35" ht="15.75" customHeight="1" x14ac:dyDescent="0.15">
      <c r="A6" s="292"/>
      <c r="B6" s="310" t="s">
        <v>5385</v>
      </c>
      <c r="C6" s="311"/>
      <c r="D6" s="814" t="str">
        <f>シートA!D6</f>
        <v>栃木県</v>
      </c>
      <c r="E6" s="815"/>
      <c r="F6" s="816"/>
      <c r="G6" s="304"/>
      <c r="H6" s="304"/>
      <c r="I6" s="304"/>
      <c r="J6" s="304"/>
      <c r="K6" s="304"/>
      <c r="L6" s="304"/>
      <c r="M6" s="304"/>
      <c r="N6" s="304"/>
      <c r="O6" s="304"/>
      <c r="P6" s="305"/>
      <c r="Q6" s="305"/>
      <c r="R6" s="307"/>
      <c r="S6" s="307"/>
      <c r="T6" s="296"/>
      <c r="U6" s="312" t="str">
        <f>D6&amp;D7&amp;D8</f>
        <v>栃木県茂木町茂木町水処理センター</v>
      </c>
      <c r="V6" s="313"/>
      <c r="W6" s="313"/>
      <c r="X6" s="314"/>
      <c r="AA6" s="294" t="s">
        <v>5707</v>
      </c>
      <c r="AB6" s="294" t="s">
        <v>5785</v>
      </c>
      <c r="AC6" s="294">
        <f>MIN(ROW(INDEX(類型別!$K$4:$K$2203,MATCH(AA6,類型別!$AH$4:$AH$2203,0))))</f>
        <v>200</v>
      </c>
      <c r="AD6" s="302"/>
      <c r="AE6" s="294">
        <f>$U$15-9</f>
        <v>783</v>
      </c>
      <c r="AF6" s="308" t="str">
        <f t="shared" ref="AF6:AF24" ca="1" si="0">INDIRECT(ADDRESS(AE6,3,1,0,"類型別"),FALSE)</f>
        <v>岐阜県</v>
      </c>
      <c r="AG6" s="309" t="e">
        <f t="shared" ref="AG6:AG24" si="1">IF(AE6=$AC$27,1,AG5+1)</f>
        <v>#VALUE!</v>
      </c>
      <c r="AH6" s="294">
        <f>AE6</f>
        <v>783</v>
      </c>
    </row>
    <row r="7" spans="1:35" ht="15.75" customHeight="1" x14ac:dyDescent="0.15">
      <c r="A7" s="292"/>
      <c r="B7" s="310" t="s">
        <v>5386</v>
      </c>
      <c r="C7" s="311"/>
      <c r="D7" s="804" t="str">
        <f>シートA!D7</f>
        <v>茂木町</v>
      </c>
      <c r="E7" s="805"/>
      <c r="F7" s="806"/>
      <c r="G7" s="304"/>
      <c r="H7" s="304"/>
      <c r="I7" s="304"/>
      <c r="J7" s="304"/>
      <c r="K7" s="304"/>
      <c r="L7" s="304"/>
      <c r="M7" s="304"/>
      <c r="N7" s="304"/>
      <c r="O7" s="304"/>
      <c r="P7" s="305"/>
      <c r="Q7" s="305"/>
      <c r="R7" s="307"/>
      <c r="S7" s="307"/>
      <c r="T7" s="296"/>
      <c r="AA7" s="294" t="s">
        <v>5707</v>
      </c>
      <c r="AB7" s="294" t="s">
        <v>5783</v>
      </c>
      <c r="AC7" s="294">
        <f>AC8-6</f>
        <v>414</v>
      </c>
      <c r="AD7" s="302"/>
      <c r="AE7" s="294">
        <f>$U$15-8</f>
        <v>784</v>
      </c>
      <c r="AF7" s="308" t="str">
        <f t="shared" ca="1" si="0"/>
        <v>沖縄県</v>
      </c>
      <c r="AG7" s="309" t="e">
        <f t="shared" si="1"/>
        <v>#VALUE!</v>
      </c>
      <c r="AH7" s="294">
        <f t="shared" ref="AH7:AH24" si="2">AE7</f>
        <v>784</v>
      </c>
    </row>
    <row r="8" spans="1:35" ht="15.75" customHeight="1" x14ac:dyDescent="0.15">
      <c r="A8" s="292"/>
      <c r="B8" s="310" t="s">
        <v>5387</v>
      </c>
      <c r="C8" s="311"/>
      <c r="D8" s="804" t="str">
        <f>シートA!D8</f>
        <v>茂木町水処理センター</v>
      </c>
      <c r="E8" s="805"/>
      <c r="F8" s="806"/>
      <c r="G8" s="304"/>
      <c r="H8" s="304"/>
      <c r="I8" s="304"/>
      <c r="J8" s="304"/>
      <c r="K8" s="304"/>
      <c r="L8" s="304"/>
      <c r="M8" s="304"/>
      <c r="N8" s="304"/>
      <c r="O8" s="304"/>
      <c r="P8" s="305"/>
      <c r="Q8" s="305"/>
      <c r="R8" s="307"/>
      <c r="S8" s="307"/>
      <c r="T8" s="296"/>
      <c r="AA8" s="294" t="s">
        <v>5708</v>
      </c>
      <c r="AB8" s="294" t="s">
        <v>5781</v>
      </c>
      <c r="AC8" s="294">
        <f>MIN(ROW(INDEX(類型別!$K$4:$K$2203,MATCH(AA8,類型別!$AH$4:$AH$2203,0))))</f>
        <v>420</v>
      </c>
      <c r="AD8" s="302"/>
      <c r="AE8" s="294">
        <f>$U$15-7</f>
        <v>785</v>
      </c>
      <c r="AF8" s="308" t="str">
        <f t="shared" ca="1" si="0"/>
        <v>北海道</v>
      </c>
      <c r="AG8" s="309" t="e">
        <f t="shared" si="1"/>
        <v>#VALUE!</v>
      </c>
      <c r="AH8" s="294">
        <f t="shared" si="2"/>
        <v>785</v>
      </c>
    </row>
    <row r="9" spans="1:35" ht="15.75" customHeight="1" x14ac:dyDescent="0.15">
      <c r="A9" s="292"/>
      <c r="B9" s="396" t="s">
        <v>5816</v>
      </c>
      <c r="C9" s="311"/>
      <c r="D9" s="315" t="str">
        <f>INDEX(全データ!AH3:AH2184,MATCH(U6,全データ!E3:E2184,0))</f>
        <v>a3</v>
      </c>
      <c r="E9" s="316"/>
      <c r="F9" s="317"/>
      <c r="G9" s="304"/>
      <c r="H9" s="304"/>
      <c r="I9" s="304"/>
      <c r="J9" s="304"/>
      <c r="K9" s="304"/>
      <c r="L9" s="304"/>
      <c r="M9" s="304"/>
      <c r="N9" s="304"/>
      <c r="O9" s="304"/>
      <c r="P9" s="305"/>
      <c r="Q9" s="305"/>
      <c r="R9" s="307"/>
      <c r="S9" s="307"/>
      <c r="T9" s="296"/>
      <c r="AA9" s="294" t="s">
        <v>5708</v>
      </c>
      <c r="AB9" s="294" t="s">
        <v>5783</v>
      </c>
      <c r="AC9" s="294">
        <f>AC10-6</f>
        <v>1802</v>
      </c>
      <c r="AD9" s="302"/>
      <c r="AE9" s="294">
        <f>$U$15-6</f>
        <v>786</v>
      </c>
      <c r="AF9" s="308" t="str">
        <f t="shared" ca="1" si="0"/>
        <v>鳥取県</v>
      </c>
      <c r="AG9" s="309" t="e">
        <f t="shared" si="1"/>
        <v>#VALUE!</v>
      </c>
      <c r="AH9" s="294">
        <f t="shared" si="2"/>
        <v>786</v>
      </c>
    </row>
    <row r="10" spans="1:35" s="319" customFormat="1" ht="15.75" customHeight="1" x14ac:dyDescent="0.15">
      <c r="A10" s="292"/>
      <c r="B10" s="304"/>
      <c r="C10" s="304"/>
      <c r="D10" s="304"/>
      <c r="E10" s="304"/>
      <c r="F10" s="304"/>
      <c r="G10" s="304"/>
      <c r="H10" s="304"/>
      <c r="I10" s="304"/>
      <c r="J10" s="304"/>
      <c r="K10" s="304"/>
      <c r="L10" s="304"/>
      <c r="M10" s="304"/>
      <c r="N10" s="304"/>
      <c r="O10" s="304"/>
      <c r="P10" s="305"/>
      <c r="Q10" s="305"/>
      <c r="R10" s="318"/>
      <c r="S10" s="307"/>
      <c r="T10" s="288"/>
      <c r="U10" s="289"/>
      <c r="V10" s="289"/>
      <c r="W10" s="289"/>
      <c r="X10" s="289"/>
      <c r="Y10" s="289"/>
      <c r="Z10" s="290"/>
      <c r="AA10" s="294" t="s">
        <v>5786</v>
      </c>
      <c r="AB10" s="294" t="s">
        <v>5787</v>
      </c>
      <c r="AC10" s="294">
        <f>MIN(ROW(INDEX(類型別!$K$4:$K$2203,MATCH(AA10,類型別!$AH$4:$AH$2203,0))))</f>
        <v>1808</v>
      </c>
      <c r="AD10" s="302"/>
      <c r="AE10" s="294">
        <f>$U$15-5</f>
        <v>787</v>
      </c>
      <c r="AF10" s="308" t="str">
        <f t="shared" ca="1" si="0"/>
        <v>埼玉県</v>
      </c>
      <c r="AG10" s="309">
        <f t="shared" si="1"/>
        <v>1</v>
      </c>
      <c r="AH10" s="294">
        <f t="shared" si="2"/>
        <v>787</v>
      </c>
      <c r="AI10" s="291"/>
    </row>
    <row r="11" spans="1:35" s="319" customFormat="1" ht="15.75" customHeight="1" x14ac:dyDescent="0.15">
      <c r="A11" s="292"/>
      <c r="B11" s="320" t="s">
        <v>5596</v>
      </c>
      <c r="C11" s="321"/>
      <c r="D11" s="321"/>
      <c r="E11" s="321"/>
      <c r="F11" s="321"/>
      <c r="G11" s="321"/>
      <c r="H11" s="321"/>
      <c r="I11" s="321"/>
      <c r="J11" s="321"/>
      <c r="K11" s="322"/>
      <c r="L11" s="323"/>
      <c r="M11" s="318"/>
      <c r="N11" s="324"/>
      <c r="O11" s="324"/>
      <c r="P11" s="318"/>
      <c r="Q11" s="325"/>
      <c r="R11" s="325"/>
      <c r="S11" s="326"/>
      <c r="U11" s="289"/>
      <c r="V11" s="289"/>
      <c r="W11" s="289"/>
      <c r="X11" s="289"/>
      <c r="Y11" s="289"/>
      <c r="Z11" s="289"/>
      <c r="AA11" s="294" t="s">
        <v>5786</v>
      </c>
      <c r="AB11" s="294" t="s">
        <v>5783</v>
      </c>
      <c r="AC11" s="294">
        <f>AC12-6</f>
        <v>1920</v>
      </c>
      <c r="AD11" s="302"/>
      <c r="AE11" s="294">
        <f>$U$15-4</f>
        <v>788</v>
      </c>
      <c r="AF11" s="308" t="str">
        <f t="shared" ca="1" si="0"/>
        <v>静岡県</v>
      </c>
      <c r="AG11" s="309">
        <f t="shared" si="1"/>
        <v>2</v>
      </c>
      <c r="AH11" s="294">
        <f t="shared" si="2"/>
        <v>788</v>
      </c>
    </row>
    <row r="12" spans="1:35" s="319" customFormat="1" ht="15.75" customHeight="1" x14ac:dyDescent="0.15">
      <c r="A12" s="292"/>
      <c r="B12" s="827" t="s">
        <v>5589</v>
      </c>
      <c r="C12" s="829" t="s">
        <v>5590</v>
      </c>
      <c r="D12" s="827" t="s">
        <v>5387</v>
      </c>
      <c r="E12" s="817" t="s">
        <v>5789</v>
      </c>
      <c r="F12" s="817" t="s">
        <v>5824</v>
      </c>
      <c r="G12" s="828" t="s">
        <v>5593</v>
      </c>
      <c r="H12" s="817" t="s">
        <v>5733</v>
      </c>
      <c r="I12" s="819" t="s">
        <v>5606</v>
      </c>
      <c r="J12" s="820"/>
      <c r="K12" s="821"/>
      <c r="L12" s="822" t="s">
        <v>5718</v>
      </c>
      <c r="M12" s="823"/>
      <c r="N12" s="824" t="s">
        <v>5715</v>
      </c>
      <c r="O12" s="825"/>
      <c r="P12" s="825"/>
      <c r="Q12" s="825"/>
      <c r="R12" s="826"/>
      <c r="S12" s="326"/>
      <c r="U12" s="289"/>
      <c r="V12" s="289"/>
      <c r="W12" s="289"/>
      <c r="X12" s="289"/>
      <c r="Y12" s="289"/>
      <c r="Z12" s="289"/>
      <c r="AA12" s="327" t="s">
        <v>5790</v>
      </c>
      <c r="AB12" s="294" t="s">
        <v>5785</v>
      </c>
      <c r="AC12" s="294">
        <f>MIN(ROW(INDEX(類型別!$K$4:$K$2203,MATCH(AA12,類型別!$AH$4:$AH$2203,0))))</f>
        <v>1926</v>
      </c>
      <c r="AD12" s="302"/>
      <c r="AE12" s="294">
        <f>$U$15-3</f>
        <v>789</v>
      </c>
      <c r="AF12" s="308" t="str">
        <f t="shared" ca="1" si="0"/>
        <v>岡山県</v>
      </c>
      <c r="AG12" s="309">
        <f t="shared" si="1"/>
        <v>3</v>
      </c>
      <c r="AH12" s="294">
        <f t="shared" si="2"/>
        <v>789</v>
      </c>
    </row>
    <row r="13" spans="1:35" s="319" customFormat="1" ht="31.5" customHeight="1" x14ac:dyDescent="0.15">
      <c r="A13" s="292"/>
      <c r="B13" s="828"/>
      <c r="C13" s="817"/>
      <c r="D13" s="828"/>
      <c r="E13" s="831"/>
      <c r="F13" s="831"/>
      <c r="G13" s="831"/>
      <c r="H13" s="818"/>
      <c r="I13" s="261" t="s">
        <v>5623</v>
      </c>
      <c r="J13" s="262" t="s">
        <v>5625</v>
      </c>
      <c r="K13" s="263" t="s">
        <v>5734</v>
      </c>
      <c r="L13" s="328" t="s">
        <v>5719</v>
      </c>
      <c r="M13" s="329" t="s">
        <v>5720</v>
      </c>
      <c r="N13" s="279" t="s">
        <v>5629</v>
      </c>
      <c r="O13" s="280" t="s">
        <v>5630</v>
      </c>
      <c r="P13" s="280" t="s">
        <v>5631</v>
      </c>
      <c r="Q13" s="280" t="s">
        <v>5791</v>
      </c>
      <c r="R13" s="281" t="s">
        <v>5592</v>
      </c>
      <c r="S13" s="326"/>
      <c r="U13" s="289"/>
      <c r="V13" s="289"/>
      <c r="W13" s="289"/>
      <c r="X13" s="289"/>
      <c r="Y13" s="289"/>
      <c r="Z13" s="289"/>
      <c r="AA13" s="327" t="s">
        <v>5790</v>
      </c>
      <c r="AB13" s="294" t="s">
        <v>5783</v>
      </c>
      <c r="AC13" s="294">
        <f>AC14-6</f>
        <v>1971</v>
      </c>
      <c r="AD13" s="302"/>
      <c r="AE13" s="294">
        <f>$U$15-2</f>
        <v>790</v>
      </c>
      <c r="AF13" s="308" t="str">
        <f t="shared" ca="1" si="0"/>
        <v>高知県</v>
      </c>
      <c r="AG13" s="309">
        <f t="shared" si="1"/>
        <v>4</v>
      </c>
      <c r="AH13" s="294">
        <f t="shared" si="2"/>
        <v>790</v>
      </c>
    </row>
    <row r="14" spans="1:35" s="319" customFormat="1" ht="15.75" customHeight="1" x14ac:dyDescent="0.15">
      <c r="A14" s="292"/>
      <c r="B14" s="330"/>
      <c r="C14" s="331"/>
      <c r="D14" s="330"/>
      <c r="E14" s="330" t="s">
        <v>5721</v>
      </c>
      <c r="F14" s="330"/>
      <c r="G14" s="330" t="s">
        <v>5724</v>
      </c>
      <c r="H14" s="330" t="s">
        <v>5722</v>
      </c>
      <c r="I14" s="332" t="s">
        <v>5723</v>
      </c>
      <c r="J14" s="333" t="s">
        <v>5723</v>
      </c>
      <c r="K14" s="334" t="s">
        <v>5723</v>
      </c>
      <c r="L14" s="335" t="s">
        <v>5714</v>
      </c>
      <c r="M14" s="336" t="s">
        <v>5714</v>
      </c>
      <c r="N14" s="332" t="s">
        <v>5793</v>
      </c>
      <c r="O14" s="333" t="s">
        <v>5716</v>
      </c>
      <c r="P14" s="333" t="s">
        <v>5716</v>
      </c>
      <c r="Q14" s="333" t="s">
        <v>5716</v>
      </c>
      <c r="R14" s="334" t="s">
        <v>5716</v>
      </c>
      <c r="S14" s="326"/>
      <c r="U14" s="327" t="s">
        <v>5729</v>
      </c>
      <c r="V14" s="327" t="s">
        <v>5395</v>
      </c>
      <c r="W14" s="327" t="s">
        <v>5385</v>
      </c>
      <c r="X14" s="327" t="s">
        <v>5386</v>
      </c>
      <c r="Y14" s="327" t="s">
        <v>5387</v>
      </c>
      <c r="Z14" s="289"/>
      <c r="AA14" s="327" t="s">
        <v>5709</v>
      </c>
      <c r="AB14" s="294" t="s">
        <v>5795</v>
      </c>
      <c r="AC14" s="294">
        <f>MIN(ROW(INDEX(類型別!$K$4:$K$2203,MATCH(AA14,類型別!$AH$4:$AH$2203,0))))</f>
        <v>1977</v>
      </c>
      <c r="AD14" s="302"/>
      <c r="AE14" s="294">
        <f>$U$15-1</f>
        <v>791</v>
      </c>
      <c r="AF14" s="308" t="str">
        <f t="shared" ca="1" si="0"/>
        <v>鳥取県</v>
      </c>
      <c r="AG14" s="309">
        <f t="shared" si="1"/>
        <v>5</v>
      </c>
      <c r="AH14" s="294">
        <f t="shared" si="2"/>
        <v>791</v>
      </c>
    </row>
    <row r="15" spans="1:35" s="319" customFormat="1" ht="15.75" customHeight="1" x14ac:dyDescent="0.15">
      <c r="A15" s="292"/>
      <c r="B15" s="374" t="s">
        <v>5828</v>
      </c>
      <c r="C15" s="374" t="s">
        <v>5830</v>
      </c>
      <c r="D15" s="374" t="s">
        <v>5827</v>
      </c>
      <c r="E15" s="381">
        <v>10</v>
      </c>
      <c r="F15" s="404" t="s">
        <v>5820</v>
      </c>
      <c r="G15" s="382">
        <v>900000</v>
      </c>
      <c r="H15" s="383">
        <v>6000</v>
      </c>
      <c r="I15" s="384">
        <v>10500</v>
      </c>
      <c r="J15" s="385">
        <v>800</v>
      </c>
      <c r="K15" s="386">
        <v>0</v>
      </c>
      <c r="L15" s="387">
        <v>1</v>
      </c>
      <c r="M15" s="388">
        <v>2</v>
      </c>
      <c r="N15" s="389">
        <v>0</v>
      </c>
      <c r="O15" s="390">
        <v>0</v>
      </c>
      <c r="P15" s="390">
        <v>0</v>
      </c>
      <c r="Q15" s="390">
        <v>0</v>
      </c>
      <c r="R15" s="391">
        <v>0</v>
      </c>
      <c r="S15" s="326"/>
      <c r="U15" s="327">
        <f>ROW(INDEX(類型別!K4:K2203,MATCH('シートC (1P用)'!U6,類型別!E4:E2203,0)))</f>
        <v>792</v>
      </c>
      <c r="V15" s="309" t="str">
        <f t="shared" ref="V15:V25" ca="1" si="3">INDIRECT(ADDRESS(U15,3,1,0,"類型別"),FALSE)&amp;INDIRECT(ADDRESS(U15,4,1,0,"類型別"),FALSE)&amp;INDIRECT(ADDRESS(U15,2,1,0,"類型別"),FALSE)</f>
        <v>栃木県茂木町茂木町水処理センター</v>
      </c>
      <c r="W15" s="309" t="str">
        <f t="shared" ref="W15:W25" ca="1" si="4">INDIRECT(ADDRESS(U15,3,1,0,"類型別"),FALSE)</f>
        <v>栃木県</v>
      </c>
      <c r="X15" s="309" t="str">
        <f t="shared" ref="X15:X25" ca="1" si="5">INDIRECT(ADDRESS(U15,4,1,0,"類型別"),FALSE)</f>
        <v>茂木町</v>
      </c>
      <c r="Y15" s="309" t="str">
        <f t="shared" ref="Y15:Y25" ca="1" si="6">INDIRECT(ADDRESS(U15,2,1,0,"類型別"),FALSE)</f>
        <v>茂木町水処理センター</v>
      </c>
      <c r="Z15" s="337"/>
      <c r="AA15" s="327" t="s">
        <v>5709</v>
      </c>
      <c r="AB15" s="294" t="s">
        <v>5783</v>
      </c>
      <c r="AC15" s="294">
        <f>AC16-6</f>
        <v>1987</v>
      </c>
      <c r="AD15" s="302"/>
      <c r="AE15" s="294">
        <f>$U$15+1</f>
        <v>793</v>
      </c>
      <c r="AF15" s="308" t="str">
        <f t="shared" ca="1" si="0"/>
        <v>広島県</v>
      </c>
      <c r="AG15" s="309">
        <f>IF(AE15=$AC$27,1,AG14+1)</f>
        <v>6</v>
      </c>
      <c r="AH15" s="294">
        <f>AE15</f>
        <v>793</v>
      </c>
    </row>
    <row r="16" spans="1:35" s="319" customFormat="1" ht="15.75" customHeight="1" x14ac:dyDescent="0.15">
      <c r="A16" s="292"/>
      <c r="B16" s="338" t="s">
        <v>5841</v>
      </c>
      <c r="C16" s="339" t="s">
        <v>5829</v>
      </c>
      <c r="D16" s="339" t="s">
        <v>5831</v>
      </c>
      <c r="E16" s="340">
        <v>10</v>
      </c>
      <c r="F16" s="405" t="s">
        <v>5820</v>
      </c>
      <c r="G16" s="341">
        <v>868000</v>
      </c>
      <c r="H16" s="342">
        <v>3600</v>
      </c>
      <c r="I16" s="343">
        <v>0</v>
      </c>
      <c r="J16" s="344">
        <v>900</v>
      </c>
      <c r="K16" s="345">
        <v>0</v>
      </c>
      <c r="L16" s="346">
        <v>1</v>
      </c>
      <c r="M16" s="347">
        <v>0</v>
      </c>
      <c r="N16" s="348">
        <v>0</v>
      </c>
      <c r="O16" s="349">
        <v>0</v>
      </c>
      <c r="P16" s="349">
        <v>0</v>
      </c>
      <c r="Q16" s="349">
        <v>0</v>
      </c>
      <c r="R16" s="350">
        <v>0</v>
      </c>
      <c r="S16" s="326"/>
      <c r="U16" s="327">
        <f>VLOOKUP(1,$AG$5:$AH$24,2,FALSE)</f>
        <v>787</v>
      </c>
      <c r="V16" s="309" t="str">
        <f t="shared" ca="1" si="3"/>
        <v>埼玉県横瀬町横瀬町水質管理センター</v>
      </c>
      <c r="W16" s="309" t="str">
        <f t="shared" ca="1" si="4"/>
        <v>埼玉県</v>
      </c>
      <c r="X16" s="309" t="str">
        <f t="shared" ca="1" si="5"/>
        <v>横瀬町</v>
      </c>
      <c r="Y16" s="309" t="str">
        <f t="shared" ca="1" si="6"/>
        <v>横瀬町水質管理センター</v>
      </c>
      <c r="Z16" s="351"/>
      <c r="AA16" s="327" t="s">
        <v>5710</v>
      </c>
      <c r="AB16" s="294" t="s">
        <v>5781</v>
      </c>
      <c r="AC16" s="294">
        <f>MIN(ROW(INDEX(類型別!$K$4:$K$2203,MATCH(AA16,類型別!$AH$4:$AH$2203,0))))</f>
        <v>1993</v>
      </c>
      <c r="AD16" s="302"/>
      <c r="AE16" s="294">
        <f>$U$15+2</f>
        <v>794</v>
      </c>
      <c r="AF16" s="308" t="str">
        <f t="shared" ca="1" si="0"/>
        <v>北海道</v>
      </c>
      <c r="AG16" s="309">
        <f t="shared" si="1"/>
        <v>7</v>
      </c>
      <c r="AH16" s="294">
        <f t="shared" si="2"/>
        <v>794</v>
      </c>
    </row>
    <row r="17" spans="1:35" s="319" customFormat="1" ht="15.75" customHeight="1" x14ac:dyDescent="0.15">
      <c r="A17" s="292"/>
      <c r="B17" s="338" t="s">
        <v>5845</v>
      </c>
      <c r="C17" s="339" t="s">
        <v>5850</v>
      </c>
      <c r="D17" s="339" t="s">
        <v>5826</v>
      </c>
      <c r="E17" s="340">
        <v>16</v>
      </c>
      <c r="F17" s="405" t="s">
        <v>5820</v>
      </c>
      <c r="G17" s="341">
        <v>874000</v>
      </c>
      <c r="H17" s="342">
        <v>4700</v>
      </c>
      <c r="I17" s="343">
        <v>7800</v>
      </c>
      <c r="J17" s="344">
        <v>600</v>
      </c>
      <c r="K17" s="345">
        <v>0</v>
      </c>
      <c r="L17" s="346">
        <v>4</v>
      </c>
      <c r="M17" s="347">
        <v>5</v>
      </c>
      <c r="N17" s="348" t="s">
        <v>5401</v>
      </c>
      <c r="O17" s="349" t="s">
        <v>5401</v>
      </c>
      <c r="P17" s="349">
        <v>0</v>
      </c>
      <c r="Q17" s="349" t="s">
        <v>5401</v>
      </c>
      <c r="R17" s="350">
        <v>0</v>
      </c>
      <c r="S17" s="326"/>
      <c r="U17" s="327">
        <f>VLOOKUP(2,$AG$5:$AH$24,2,FALSE)</f>
        <v>788</v>
      </c>
      <c r="V17" s="309" t="str">
        <f t="shared" ca="1" si="3"/>
        <v>静岡県浜松市三ヶ日浄化センター</v>
      </c>
      <c r="W17" s="309" t="str">
        <f t="shared" ca="1" si="4"/>
        <v>静岡県</v>
      </c>
      <c r="X17" s="309" t="str">
        <f t="shared" ca="1" si="5"/>
        <v>浜松市</v>
      </c>
      <c r="Y17" s="309" t="str">
        <f t="shared" ca="1" si="6"/>
        <v>三ヶ日浄化センター</v>
      </c>
      <c r="Z17" s="351"/>
      <c r="AA17" s="327" t="s">
        <v>5710</v>
      </c>
      <c r="AB17" s="294" t="s">
        <v>5783</v>
      </c>
      <c r="AC17" s="294">
        <f>AC18-6</f>
        <v>2153</v>
      </c>
      <c r="AD17" s="302"/>
      <c r="AE17" s="294">
        <f>$U$15+3</f>
        <v>795</v>
      </c>
      <c r="AF17" s="308" t="str">
        <f t="shared" ca="1" si="0"/>
        <v>岡山県</v>
      </c>
      <c r="AG17" s="309">
        <f t="shared" si="1"/>
        <v>8</v>
      </c>
      <c r="AH17" s="294">
        <f t="shared" si="2"/>
        <v>795</v>
      </c>
    </row>
    <row r="18" spans="1:35" s="319" customFormat="1" ht="15.75" customHeight="1" x14ac:dyDescent="0.15">
      <c r="A18" s="292"/>
      <c r="B18" s="338" t="s">
        <v>5842</v>
      </c>
      <c r="C18" s="339" t="s">
        <v>5851</v>
      </c>
      <c r="D18" s="339" t="s">
        <v>5832</v>
      </c>
      <c r="E18" s="340">
        <v>10</v>
      </c>
      <c r="F18" s="405" t="s">
        <v>5820</v>
      </c>
      <c r="G18" s="341">
        <v>877000</v>
      </c>
      <c r="H18" s="342">
        <v>5030</v>
      </c>
      <c r="I18" s="343">
        <v>8100</v>
      </c>
      <c r="J18" s="344">
        <v>5800</v>
      </c>
      <c r="K18" s="345">
        <v>0</v>
      </c>
      <c r="L18" s="346">
        <v>0</v>
      </c>
      <c r="M18" s="347">
        <v>0</v>
      </c>
      <c r="N18" s="348">
        <v>0</v>
      </c>
      <c r="O18" s="349">
        <v>0</v>
      </c>
      <c r="P18" s="349">
        <v>0</v>
      </c>
      <c r="Q18" s="349">
        <v>0</v>
      </c>
      <c r="R18" s="350">
        <v>0</v>
      </c>
      <c r="S18" s="326"/>
      <c r="U18" s="327">
        <f>VLOOKUP(3,$AG$5:$AH$24,2,FALSE)</f>
        <v>789</v>
      </c>
      <c r="V18" s="309" t="str">
        <f t="shared" ca="1" si="3"/>
        <v>岡山県美作市英田浄化センター</v>
      </c>
      <c r="W18" s="309" t="str">
        <f t="shared" ca="1" si="4"/>
        <v>岡山県</v>
      </c>
      <c r="X18" s="309" t="str">
        <f t="shared" ca="1" si="5"/>
        <v>美作市</v>
      </c>
      <c r="Y18" s="309" t="str">
        <f t="shared" ca="1" si="6"/>
        <v>英田浄化センター</v>
      </c>
      <c r="Z18" s="351"/>
      <c r="AA18" s="327" t="s">
        <v>5711</v>
      </c>
      <c r="AB18" s="294" t="s">
        <v>5781</v>
      </c>
      <c r="AC18" s="294">
        <f>MIN(ROW(INDEX(類型別!$K$4:$K$2203,MATCH(AA18,類型別!$AH$4:$AH$2203,0))))</f>
        <v>2159</v>
      </c>
      <c r="AD18" s="302"/>
      <c r="AE18" s="294">
        <f>$U$15+4</f>
        <v>796</v>
      </c>
      <c r="AF18" s="308" t="str">
        <f t="shared" ca="1" si="0"/>
        <v>岡山県</v>
      </c>
      <c r="AG18" s="309">
        <f t="shared" si="1"/>
        <v>9</v>
      </c>
      <c r="AH18" s="294">
        <f t="shared" si="2"/>
        <v>796</v>
      </c>
    </row>
    <row r="19" spans="1:35" ht="15.75" customHeight="1" x14ac:dyDescent="0.15">
      <c r="A19" s="292"/>
      <c r="B19" s="338" t="s">
        <v>5843</v>
      </c>
      <c r="C19" s="339" t="s">
        <v>5852</v>
      </c>
      <c r="D19" s="339" t="s">
        <v>5833</v>
      </c>
      <c r="E19" s="340">
        <v>24</v>
      </c>
      <c r="F19" s="405" t="s">
        <v>5820</v>
      </c>
      <c r="G19" s="341">
        <v>888000</v>
      </c>
      <c r="H19" s="342">
        <v>3300</v>
      </c>
      <c r="I19" s="343">
        <v>5800</v>
      </c>
      <c r="J19" s="344">
        <v>600</v>
      </c>
      <c r="K19" s="345">
        <v>0</v>
      </c>
      <c r="L19" s="346">
        <v>5</v>
      </c>
      <c r="M19" s="347">
        <v>6</v>
      </c>
      <c r="N19" s="348">
        <v>0</v>
      </c>
      <c r="O19" s="349">
        <v>0</v>
      </c>
      <c r="P19" s="349">
        <v>0</v>
      </c>
      <c r="Q19" s="349">
        <v>0</v>
      </c>
      <c r="R19" s="350">
        <v>0</v>
      </c>
      <c r="S19" s="352"/>
      <c r="T19" s="291"/>
      <c r="U19" s="327">
        <f>VLOOKUP(4,$AG$5:$AH$24,2,FALSE)</f>
        <v>790</v>
      </c>
      <c r="V19" s="309" t="str">
        <f t="shared" ca="1" si="3"/>
        <v>高知県香美市美良布クリーンセンター</v>
      </c>
      <c r="W19" s="309" t="str">
        <f t="shared" ca="1" si="4"/>
        <v>高知県</v>
      </c>
      <c r="X19" s="309" t="str">
        <f t="shared" ca="1" si="5"/>
        <v>香美市</v>
      </c>
      <c r="Y19" s="309" t="str">
        <f t="shared" ca="1" si="6"/>
        <v>美良布クリーンセンター</v>
      </c>
      <c r="Z19" s="351"/>
      <c r="AA19" s="327" t="s">
        <v>5711</v>
      </c>
      <c r="AB19" s="294" t="s">
        <v>5783</v>
      </c>
      <c r="AC19" s="294">
        <v>2198</v>
      </c>
      <c r="AD19" s="353"/>
      <c r="AE19" s="294">
        <f>$U$15+5</f>
        <v>797</v>
      </c>
      <c r="AF19" s="308" t="str">
        <f t="shared" ca="1" si="0"/>
        <v>兵庫県</v>
      </c>
      <c r="AG19" s="309">
        <f t="shared" si="1"/>
        <v>10</v>
      </c>
      <c r="AH19" s="294">
        <f t="shared" si="2"/>
        <v>797</v>
      </c>
      <c r="AI19" s="319"/>
    </row>
    <row r="20" spans="1:35" ht="15.75" customHeight="1" x14ac:dyDescent="0.15">
      <c r="A20" s="292"/>
      <c r="B20" s="338" t="s">
        <v>5844</v>
      </c>
      <c r="C20" s="339" t="s">
        <v>5853</v>
      </c>
      <c r="D20" s="339" t="s">
        <v>5834</v>
      </c>
      <c r="E20" s="340">
        <v>14</v>
      </c>
      <c r="F20" s="405" t="s">
        <v>5820</v>
      </c>
      <c r="G20" s="341">
        <v>893000</v>
      </c>
      <c r="H20" s="342">
        <v>4440</v>
      </c>
      <c r="I20" s="343">
        <v>10800</v>
      </c>
      <c r="J20" s="344">
        <v>1000</v>
      </c>
      <c r="K20" s="345">
        <v>0</v>
      </c>
      <c r="L20" s="346">
        <v>0</v>
      </c>
      <c r="M20" s="347">
        <v>4</v>
      </c>
      <c r="N20" s="348">
        <v>0</v>
      </c>
      <c r="O20" s="349">
        <v>0</v>
      </c>
      <c r="P20" s="349">
        <v>0</v>
      </c>
      <c r="Q20" s="349">
        <v>0</v>
      </c>
      <c r="R20" s="350">
        <v>0</v>
      </c>
      <c r="S20" s="352"/>
      <c r="T20" s="291"/>
      <c r="U20" s="327">
        <f>VLOOKUP(5,$AG$5:$AH$24,2,FALSE)</f>
        <v>791</v>
      </c>
      <c r="V20" s="309" t="str">
        <f t="shared" ca="1" si="3"/>
        <v>鳥取県鳥取市今市浄化センター</v>
      </c>
      <c r="W20" s="309" t="str">
        <f t="shared" ca="1" si="4"/>
        <v>鳥取県</v>
      </c>
      <c r="X20" s="309" t="str">
        <f t="shared" ca="1" si="5"/>
        <v>鳥取市</v>
      </c>
      <c r="Y20" s="309" t="str">
        <f t="shared" ca="1" si="6"/>
        <v>今市浄化センター</v>
      </c>
      <c r="Z20" s="351"/>
      <c r="AA20" s="337"/>
      <c r="AB20" s="302"/>
      <c r="AC20" s="302"/>
      <c r="AD20" s="354"/>
      <c r="AE20" s="294">
        <f>$U$15+6</f>
        <v>798</v>
      </c>
      <c r="AF20" s="308" t="str">
        <f t="shared" ca="1" si="0"/>
        <v>長崎県</v>
      </c>
      <c r="AG20" s="309">
        <f t="shared" si="1"/>
        <v>11</v>
      </c>
      <c r="AH20" s="294">
        <f t="shared" si="2"/>
        <v>798</v>
      </c>
    </row>
    <row r="21" spans="1:35" ht="15.75" customHeight="1" x14ac:dyDescent="0.15">
      <c r="A21" s="292"/>
      <c r="B21" s="338" t="s">
        <v>5840</v>
      </c>
      <c r="C21" s="339" t="s">
        <v>5854</v>
      </c>
      <c r="D21" s="339" t="s">
        <v>5835</v>
      </c>
      <c r="E21" s="340">
        <v>18</v>
      </c>
      <c r="F21" s="405" t="s">
        <v>5820</v>
      </c>
      <c r="G21" s="341">
        <v>901000</v>
      </c>
      <c r="H21" s="342">
        <v>4000</v>
      </c>
      <c r="I21" s="343">
        <v>7400</v>
      </c>
      <c r="J21" s="344">
        <v>500</v>
      </c>
      <c r="K21" s="345">
        <v>0</v>
      </c>
      <c r="L21" s="346">
        <v>1</v>
      </c>
      <c r="M21" s="347">
        <v>5</v>
      </c>
      <c r="N21" s="348">
        <v>0</v>
      </c>
      <c r="O21" s="349">
        <v>0</v>
      </c>
      <c r="P21" s="349">
        <v>0</v>
      </c>
      <c r="Q21" s="349">
        <v>0</v>
      </c>
      <c r="R21" s="350">
        <v>0</v>
      </c>
      <c r="S21" s="352"/>
      <c r="T21" s="291"/>
      <c r="U21" s="327">
        <f>VLOOKUP(6,$AG$5:$AH$24,2,FALSE)</f>
        <v>793</v>
      </c>
      <c r="V21" s="309" t="str">
        <f t="shared" ca="1" si="3"/>
        <v>広島県北広島町新庄浄化センター</v>
      </c>
      <c r="W21" s="309" t="str">
        <f t="shared" ca="1" si="4"/>
        <v>広島県</v>
      </c>
      <c r="X21" s="309" t="str">
        <f t="shared" ca="1" si="5"/>
        <v>北広島町</v>
      </c>
      <c r="Y21" s="309" t="str">
        <f t="shared" ca="1" si="6"/>
        <v>新庄浄化センター</v>
      </c>
      <c r="Z21" s="351"/>
      <c r="AA21" s="295"/>
      <c r="AB21" s="295" t="s">
        <v>5796</v>
      </c>
      <c r="AC21" s="295"/>
      <c r="AD21" s="355"/>
      <c r="AE21" s="294">
        <f>$U$15+7</f>
        <v>799</v>
      </c>
      <c r="AF21" s="308" t="str">
        <f t="shared" ca="1" si="0"/>
        <v>岡山県</v>
      </c>
      <c r="AG21" s="309">
        <f t="shared" si="1"/>
        <v>12</v>
      </c>
      <c r="AH21" s="294">
        <f t="shared" si="2"/>
        <v>799</v>
      </c>
    </row>
    <row r="22" spans="1:35" ht="15.75" customHeight="1" x14ac:dyDescent="0.15">
      <c r="A22" s="292"/>
      <c r="B22" s="338" t="s">
        <v>5846</v>
      </c>
      <c r="C22" s="339" t="s">
        <v>5855</v>
      </c>
      <c r="D22" s="339" t="s">
        <v>5836</v>
      </c>
      <c r="E22" s="340">
        <v>13</v>
      </c>
      <c r="F22" s="405" t="s">
        <v>5820</v>
      </c>
      <c r="G22" s="341">
        <v>903000</v>
      </c>
      <c r="H22" s="342">
        <v>4200</v>
      </c>
      <c r="I22" s="343">
        <v>0</v>
      </c>
      <c r="J22" s="344">
        <v>800</v>
      </c>
      <c r="K22" s="345">
        <v>0</v>
      </c>
      <c r="L22" s="346">
        <v>0</v>
      </c>
      <c r="M22" s="347">
        <v>0</v>
      </c>
      <c r="N22" s="348" t="s">
        <v>5401</v>
      </c>
      <c r="O22" s="349">
        <v>0</v>
      </c>
      <c r="P22" s="349">
        <v>0</v>
      </c>
      <c r="Q22" s="349" t="s">
        <v>5401</v>
      </c>
      <c r="R22" s="350">
        <v>0</v>
      </c>
      <c r="S22" s="352"/>
      <c r="T22" s="291"/>
      <c r="U22" s="327">
        <f>VLOOKUP(7,$AG$5:$AH$24,2,FALSE)</f>
        <v>794</v>
      </c>
      <c r="V22" s="309" t="str">
        <f t="shared" ca="1" si="3"/>
        <v>北海道増毛町増毛町下水道管理センター</v>
      </c>
      <c r="W22" s="309" t="str">
        <f t="shared" ca="1" si="4"/>
        <v>北海道</v>
      </c>
      <c r="X22" s="309" t="str">
        <f t="shared" ca="1" si="5"/>
        <v>増毛町</v>
      </c>
      <c r="Y22" s="309" t="str">
        <f t="shared" ca="1" si="6"/>
        <v>増毛町下水道管理センター</v>
      </c>
      <c r="Z22" s="351"/>
      <c r="AA22" s="327"/>
      <c r="AB22" s="327" t="s">
        <v>5797</v>
      </c>
      <c r="AC22" s="327">
        <f>IF($AC$2=AA4,$AE$2-AC4,IF($AC$2=AA6,$AE$2-AC6,IF($AC$2=AA8,$AE$2-AC8,IF($AC$2=AA10,$AE$2-AC10,IF($AC$2=AA12,$AE$2-AC12,IF($AC$2=AA14,$AE$2-AC14,IF($AC$2=AA16,$AE$2-AC16,IF($AC$2=AA18,$AE$2-AC18,0))))))))</f>
        <v>372</v>
      </c>
      <c r="AD22" s="355"/>
      <c r="AE22" s="294">
        <f>$U$15+8</f>
        <v>800</v>
      </c>
      <c r="AF22" s="308" t="str">
        <f t="shared" ca="1" si="0"/>
        <v>北海道</v>
      </c>
      <c r="AG22" s="309">
        <f t="shared" si="1"/>
        <v>13</v>
      </c>
      <c r="AH22" s="294">
        <f t="shared" si="2"/>
        <v>800</v>
      </c>
    </row>
    <row r="23" spans="1:35" ht="15.75" customHeight="1" x14ac:dyDescent="0.15">
      <c r="A23" s="292"/>
      <c r="B23" s="338" t="s">
        <v>5847</v>
      </c>
      <c r="C23" s="339" t="s">
        <v>5856</v>
      </c>
      <c r="D23" s="339" t="s">
        <v>5839</v>
      </c>
      <c r="E23" s="340">
        <v>12</v>
      </c>
      <c r="F23" s="405" t="s">
        <v>5820</v>
      </c>
      <c r="G23" s="341">
        <v>903000</v>
      </c>
      <c r="H23" s="342">
        <v>6000</v>
      </c>
      <c r="I23" s="343">
        <v>9400</v>
      </c>
      <c r="J23" s="344">
        <v>800</v>
      </c>
      <c r="K23" s="345">
        <v>0</v>
      </c>
      <c r="L23" s="346">
        <v>1</v>
      </c>
      <c r="M23" s="347">
        <v>5</v>
      </c>
      <c r="N23" s="348">
        <v>0</v>
      </c>
      <c r="O23" s="349">
        <v>0</v>
      </c>
      <c r="P23" s="349">
        <v>0</v>
      </c>
      <c r="Q23" s="349">
        <v>0</v>
      </c>
      <c r="R23" s="350">
        <v>0</v>
      </c>
      <c r="S23" s="352"/>
      <c r="T23" s="291"/>
      <c r="U23" s="327">
        <f>VLOOKUP(8,$AG$5:$AH$24,2,FALSE)</f>
        <v>795</v>
      </c>
      <c r="V23" s="309" t="str">
        <f t="shared" ca="1" si="3"/>
        <v>岡山県赤磐市吉井浄化センター</v>
      </c>
      <c r="W23" s="309" t="str">
        <f t="shared" ca="1" si="4"/>
        <v>岡山県</v>
      </c>
      <c r="X23" s="309" t="str">
        <f t="shared" ca="1" si="5"/>
        <v>赤磐市</v>
      </c>
      <c r="Y23" s="309" t="str">
        <f t="shared" ca="1" si="6"/>
        <v>吉井浄化センター</v>
      </c>
      <c r="Z23" s="351"/>
      <c r="AA23" s="327"/>
      <c r="AB23" s="327" t="s">
        <v>5798</v>
      </c>
      <c r="AC23" s="327">
        <f>IF($AC$2=AA5,AC5-$AE$2,IF($AC$2=AA7,AC7-$AE$2,IF($AC$2=AA9,AC9-$AE$2,IF($AC$2=AA11,AC11-$AE$2,IF($AC$2=AA13,AC13-$AE$2,IF($AC$2=AA15,AC15-$AE$2,IF($AC$2=AA17,AC17-$AE$2,IF($AC$2=AA19,AC19-$AE$2,0))))))))</f>
        <v>1010</v>
      </c>
      <c r="AD23" s="356"/>
      <c r="AE23" s="294">
        <f>$U$15+9</f>
        <v>801</v>
      </c>
      <c r="AF23" s="308" t="str">
        <f t="shared" ca="1" si="0"/>
        <v>島根県</v>
      </c>
      <c r="AG23" s="309">
        <f t="shared" si="1"/>
        <v>14</v>
      </c>
      <c r="AH23" s="294">
        <f t="shared" si="2"/>
        <v>801</v>
      </c>
    </row>
    <row r="24" spans="1:35" ht="15.75" customHeight="1" x14ac:dyDescent="0.15">
      <c r="A24" s="292"/>
      <c r="B24" s="338" t="s">
        <v>5848</v>
      </c>
      <c r="C24" s="339" t="s">
        <v>5857</v>
      </c>
      <c r="D24" s="339" t="s">
        <v>5837</v>
      </c>
      <c r="E24" s="340">
        <v>24</v>
      </c>
      <c r="F24" s="405" t="s">
        <v>5820</v>
      </c>
      <c r="G24" s="341">
        <v>906000</v>
      </c>
      <c r="H24" s="342">
        <v>3200</v>
      </c>
      <c r="I24" s="343">
        <v>5100</v>
      </c>
      <c r="J24" s="344">
        <v>500</v>
      </c>
      <c r="K24" s="345">
        <v>0</v>
      </c>
      <c r="L24" s="346">
        <v>2</v>
      </c>
      <c r="M24" s="347">
        <v>3</v>
      </c>
      <c r="N24" s="348">
        <v>0</v>
      </c>
      <c r="O24" s="349">
        <v>0</v>
      </c>
      <c r="P24" s="349">
        <v>0</v>
      </c>
      <c r="Q24" s="349">
        <v>0</v>
      </c>
      <c r="R24" s="350">
        <v>0</v>
      </c>
      <c r="S24" s="352"/>
      <c r="T24" s="291"/>
      <c r="U24" s="327">
        <f>VLOOKUP(9,$AG$5:$AH$24,2,FALSE)</f>
        <v>796</v>
      </c>
      <c r="V24" s="309" t="str">
        <f t="shared" ca="1" si="3"/>
        <v>岡山県津山市加茂町浄化センター</v>
      </c>
      <c r="W24" s="309" t="str">
        <f t="shared" ca="1" si="4"/>
        <v>岡山県</v>
      </c>
      <c r="X24" s="309" t="str">
        <f t="shared" ca="1" si="5"/>
        <v>津山市</v>
      </c>
      <c r="Y24" s="309" t="str">
        <f t="shared" ca="1" si="6"/>
        <v>加茂町浄化センター</v>
      </c>
      <c r="Z24" s="351"/>
      <c r="AA24" s="295"/>
      <c r="AB24" s="295" t="s">
        <v>5799</v>
      </c>
      <c r="AC24" s="295"/>
      <c r="AD24" s="357"/>
      <c r="AE24" s="294">
        <f>$U$15+10</f>
        <v>802</v>
      </c>
      <c r="AF24" s="308" t="str">
        <f t="shared" ca="1" si="0"/>
        <v>徳島県</v>
      </c>
      <c r="AG24" s="309">
        <f t="shared" si="1"/>
        <v>15</v>
      </c>
      <c r="AH24" s="294">
        <f t="shared" si="2"/>
        <v>802</v>
      </c>
    </row>
    <row r="25" spans="1:35" ht="15.75" customHeight="1" x14ac:dyDescent="0.15">
      <c r="A25" s="292"/>
      <c r="B25" s="338" t="s">
        <v>5849</v>
      </c>
      <c r="C25" s="339" t="s">
        <v>5858</v>
      </c>
      <c r="D25" s="339" t="s">
        <v>5838</v>
      </c>
      <c r="E25" s="340">
        <v>9</v>
      </c>
      <c r="F25" s="405" t="s">
        <v>5820</v>
      </c>
      <c r="G25" s="341">
        <v>909900</v>
      </c>
      <c r="H25" s="342">
        <v>6500</v>
      </c>
      <c r="I25" s="343">
        <v>9800</v>
      </c>
      <c r="J25" s="344">
        <v>800</v>
      </c>
      <c r="K25" s="345">
        <v>0</v>
      </c>
      <c r="L25" s="346">
        <v>2</v>
      </c>
      <c r="M25" s="347">
        <v>3</v>
      </c>
      <c r="N25" s="348">
        <v>0</v>
      </c>
      <c r="O25" s="349">
        <v>0</v>
      </c>
      <c r="P25" s="349">
        <v>0</v>
      </c>
      <c r="Q25" s="349">
        <v>0</v>
      </c>
      <c r="R25" s="350">
        <v>0</v>
      </c>
      <c r="S25" s="352"/>
      <c r="T25" s="291"/>
      <c r="U25" s="327">
        <f>VLOOKUP(10,$AG$5:$AH$24,2,FALSE)</f>
        <v>797</v>
      </c>
      <c r="V25" s="309" t="str">
        <f t="shared" ca="1" si="3"/>
        <v>兵庫県姫路市城山浄化センター</v>
      </c>
      <c r="W25" s="309" t="str">
        <f t="shared" ca="1" si="4"/>
        <v>兵庫県</v>
      </c>
      <c r="X25" s="309" t="str">
        <f t="shared" ca="1" si="5"/>
        <v>姫路市</v>
      </c>
      <c r="Y25" s="309" t="str">
        <f t="shared" ca="1" si="6"/>
        <v>城山浄化センター</v>
      </c>
      <c r="Z25" s="351"/>
      <c r="AA25" s="327"/>
      <c r="AB25" s="327" t="s">
        <v>5797</v>
      </c>
      <c r="AC25" s="327">
        <f>IF(AC23&lt;5,10-AC23,IF(AC26&gt;5,10-AC26,5))</f>
        <v>5</v>
      </c>
      <c r="AD25" s="357"/>
      <c r="AH25" s="290"/>
    </row>
    <row r="26" spans="1:35" s="359" customFormat="1" ht="15.75" customHeight="1" x14ac:dyDescent="0.15">
      <c r="A26" s="292"/>
      <c r="B26" s="321"/>
      <c r="C26" s="321"/>
      <c r="D26" s="321"/>
      <c r="E26" s="321"/>
      <c r="F26" s="321"/>
      <c r="G26" s="321"/>
      <c r="H26" s="321"/>
      <c r="I26" s="321"/>
      <c r="J26" s="321"/>
      <c r="K26" s="321"/>
      <c r="L26" s="323"/>
      <c r="M26" s="323"/>
      <c r="N26" s="318"/>
      <c r="O26" s="318"/>
      <c r="P26" s="318"/>
      <c r="Q26" s="358"/>
      <c r="R26" s="358"/>
      <c r="S26" s="352"/>
      <c r="U26" s="360"/>
      <c r="V26" s="360"/>
      <c r="W26" s="360"/>
      <c r="X26" s="360"/>
      <c r="Y26" s="360"/>
      <c r="Z26" s="351"/>
      <c r="AA26" s="327"/>
      <c r="AB26" s="327" t="s">
        <v>5798</v>
      </c>
      <c r="AC26" s="327">
        <f>IF(AC22&gt;=5,5,IF(AC22&lt;5,10-AC22,IF(AC25&gt;5,10-AC25,5)))</f>
        <v>5</v>
      </c>
      <c r="AD26" s="290"/>
      <c r="AE26" s="290"/>
      <c r="AF26" s="290"/>
      <c r="AG26" s="290"/>
      <c r="AH26" s="291"/>
    </row>
    <row r="27" spans="1:35" s="359" customFormat="1" ht="15.75" customHeight="1" x14ac:dyDescent="0.15">
      <c r="A27" s="292"/>
      <c r="B27" s="320" t="s">
        <v>5597</v>
      </c>
      <c r="C27" s="321"/>
      <c r="D27" s="321"/>
      <c r="E27" s="321"/>
      <c r="F27" s="321"/>
      <c r="G27" s="321"/>
      <c r="H27" s="321"/>
      <c r="I27" s="321"/>
      <c r="J27" s="322"/>
      <c r="K27" s="321"/>
      <c r="L27" s="323"/>
      <c r="M27" s="318"/>
      <c r="N27" s="318"/>
      <c r="O27" s="318"/>
      <c r="P27" s="358"/>
      <c r="Q27" s="358"/>
      <c r="R27" s="304"/>
      <c r="S27" s="352"/>
      <c r="U27" s="360"/>
      <c r="V27" s="360"/>
      <c r="W27" s="360"/>
      <c r="X27" s="360"/>
      <c r="Y27" s="360"/>
      <c r="Z27" s="360"/>
      <c r="AA27" s="327"/>
      <c r="AB27" s="327" t="s">
        <v>5800</v>
      </c>
      <c r="AC27" s="327">
        <f>IF(AE2-AC25=AE2,AE2-AC25+1,AE2-AC25)</f>
        <v>787</v>
      </c>
      <c r="AD27" s="290"/>
      <c r="AE27" s="290"/>
      <c r="AF27" s="290"/>
      <c r="AG27" s="290"/>
    </row>
    <row r="28" spans="1:35" s="359" customFormat="1" ht="15.75" customHeight="1" x14ac:dyDescent="0.15">
      <c r="A28" s="292"/>
      <c r="B28" s="827" t="s">
        <v>5589</v>
      </c>
      <c r="C28" s="829" t="s">
        <v>5590</v>
      </c>
      <c r="D28" s="827" t="s">
        <v>5387</v>
      </c>
      <c r="E28" s="822" t="s">
        <v>5801</v>
      </c>
      <c r="F28" s="823"/>
      <c r="G28" s="823"/>
      <c r="H28" s="823"/>
      <c r="I28" s="823"/>
      <c r="J28" s="823"/>
      <c r="K28" s="830"/>
      <c r="L28" s="822" t="s">
        <v>5725</v>
      </c>
      <c r="M28" s="823"/>
      <c r="N28" s="823"/>
      <c r="O28" s="823"/>
      <c r="P28" s="823"/>
      <c r="Q28" s="823"/>
      <c r="R28" s="830"/>
      <c r="S28" s="352"/>
      <c r="U28" s="360"/>
      <c r="V28" s="360"/>
      <c r="W28" s="360"/>
      <c r="X28" s="360"/>
      <c r="Y28" s="360"/>
      <c r="Z28" s="360"/>
      <c r="AA28" s="289"/>
      <c r="AB28" s="289"/>
      <c r="AC28" s="289"/>
      <c r="AD28" s="290"/>
      <c r="AE28" s="290"/>
      <c r="AF28" s="290"/>
      <c r="AG28" s="290"/>
    </row>
    <row r="29" spans="1:35" s="359" customFormat="1" ht="35.25" customHeight="1" x14ac:dyDescent="0.15">
      <c r="A29" s="292"/>
      <c r="B29" s="828"/>
      <c r="C29" s="817"/>
      <c r="D29" s="828"/>
      <c r="E29" s="328" t="s">
        <v>5717</v>
      </c>
      <c r="F29" s="361" t="s">
        <v>5802</v>
      </c>
      <c r="G29" s="361" t="s">
        <v>5731</v>
      </c>
      <c r="H29" s="361" t="s">
        <v>5803</v>
      </c>
      <c r="I29" s="361" t="s">
        <v>5379</v>
      </c>
      <c r="J29" s="361" t="s">
        <v>5732</v>
      </c>
      <c r="K29" s="362" t="s">
        <v>5749</v>
      </c>
      <c r="L29" s="328" t="s">
        <v>5717</v>
      </c>
      <c r="M29" s="361" t="s">
        <v>5802</v>
      </c>
      <c r="N29" s="361" t="s">
        <v>5731</v>
      </c>
      <c r="O29" s="361" t="s">
        <v>5803</v>
      </c>
      <c r="P29" s="361" t="s">
        <v>5379</v>
      </c>
      <c r="Q29" s="361" t="s">
        <v>5732</v>
      </c>
      <c r="R29" s="362" t="s">
        <v>5749</v>
      </c>
      <c r="S29" s="352"/>
      <c r="U29" s="360"/>
      <c r="V29" s="360"/>
      <c r="W29" s="360"/>
      <c r="X29" s="360"/>
      <c r="Y29" s="360"/>
      <c r="Z29" s="360"/>
      <c r="AA29" s="360"/>
      <c r="AB29" s="360"/>
      <c r="AC29" s="360"/>
      <c r="AD29" s="290"/>
      <c r="AE29" s="290"/>
      <c r="AF29" s="290"/>
      <c r="AG29" s="290"/>
    </row>
    <row r="30" spans="1:35" s="359" customFormat="1" ht="15.75" customHeight="1" x14ac:dyDescent="0.15">
      <c r="A30" s="292"/>
      <c r="B30" s="330"/>
      <c r="C30" s="331"/>
      <c r="D30" s="330"/>
      <c r="E30" s="335" t="s">
        <v>5595</v>
      </c>
      <c r="F30" s="363" t="s">
        <v>5594</v>
      </c>
      <c r="G30" s="363" t="s">
        <v>5594</v>
      </c>
      <c r="H30" s="363" t="s">
        <v>5594</v>
      </c>
      <c r="I30" s="363" t="s">
        <v>5594</v>
      </c>
      <c r="J30" s="363" t="s">
        <v>5594</v>
      </c>
      <c r="K30" s="364" t="s">
        <v>5594</v>
      </c>
      <c r="L30" s="335" t="s">
        <v>5726</v>
      </c>
      <c r="M30" s="363" t="s">
        <v>5726</v>
      </c>
      <c r="N30" s="363" t="s">
        <v>5726</v>
      </c>
      <c r="O30" s="363" t="s">
        <v>5726</v>
      </c>
      <c r="P30" s="363" t="s">
        <v>5726</v>
      </c>
      <c r="Q30" s="363" t="s">
        <v>5726</v>
      </c>
      <c r="R30" s="364" t="s">
        <v>5726</v>
      </c>
      <c r="S30" s="352"/>
      <c r="U30" s="327" t="s">
        <v>5729</v>
      </c>
      <c r="V30" s="327" t="s">
        <v>5395</v>
      </c>
      <c r="W30" s="327" t="s">
        <v>5385</v>
      </c>
      <c r="X30" s="327" t="s">
        <v>5386</v>
      </c>
      <c r="Y30" s="327" t="s">
        <v>5387</v>
      </c>
      <c r="Z30" s="360"/>
      <c r="AA30" s="360"/>
      <c r="AB30" s="360"/>
      <c r="AC30" s="360"/>
      <c r="AD30" s="360"/>
      <c r="AE30" s="360"/>
      <c r="AF30" s="360"/>
      <c r="AG30" s="360"/>
    </row>
    <row r="31" spans="1:35" s="359" customFormat="1" ht="15.75" customHeight="1" x14ac:dyDescent="0.15">
      <c r="A31" s="292"/>
      <c r="B31" s="374" t="str">
        <f t="shared" ref="B31:D41" si="7">B15</f>
        <v>○○県</v>
      </c>
      <c r="C31" s="374" t="str">
        <f t="shared" si="7"/>
        <v>○○市</v>
      </c>
      <c r="D31" s="374" t="str">
        <f t="shared" si="7"/>
        <v>Ａ浄化センター</v>
      </c>
      <c r="E31" s="375">
        <f>SUM(F31:K31)</f>
        <v>75000</v>
      </c>
      <c r="F31" s="376">
        <v>10500</v>
      </c>
      <c r="G31" s="376">
        <v>11100</v>
      </c>
      <c r="H31" s="376">
        <v>1500</v>
      </c>
      <c r="I31" s="376">
        <v>11300</v>
      </c>
      <c r="J31" s="376">
        <v>6400</v>
      </c>
      <c r="K31" s="377">
        <v>34200</v>
      </c>
      <c r="L31" s="378">
        <f>E31*1000/$G$15</f>
        <v>83.333333333333329</v>
      </c>
      <c r="M31" s="379">
        <f t="shared" ref="M31:M41" si="8">F31*1000/$G$15</f>
        <v>11.666666666666666</v>
      </c>
      <c r="N31" s="379">
        <f t="shared" ref="N31:N41" si="9">G31*1000/$G$15</f>
        <v>12.333333333333334</v>
      </c>
      <c r="O31" s="379">
        <f t="shared" ref="O31:O41" si="10">H31*1000/$G$15</f>
        <v>1.6666666666666667</v>
      </c>
      <c r="P31" s="379">
        <f t="shared" ref="P31:P41" si="11">I31*1000/$G$15</f>
        <v>12.555555555555555</v>
      </c>
      <c r="Q31" s="379">
        <f t="shared" ref="Q31:Q41" si="12">J31*1000/$G$15</f>
        <v>7.1111111111111107</v>
      </c>
      <c r="R31" s="380">
        <f t="shared" ref="R31:R41" si="13">K31*1000/$G$15</f>
        <v>38</v>
      </c>
      <c r="S31" s="352"/>
      <c r="U31" s="327">
        <f>$U$15</f>
        <v>792</v>
      </c>
      <c r="V31" s="309" t="str">
        <f ca="1">INDIRECT(ADDRESS(U31,3,1,0,"類型別"),FALSE)&amp;INDIRECT(ADDRESS(U31,4,1,0,"類型別"),FALSE)&amp;INDIRECT(ADDRESS(U31,2,1,0,"類型別"),FALSE)</f>
        <v>栃木県茂木町茂木町水処理センター</v>
      </c>
      <c r="W31" s="309" t="str">
        <f t="shared" ref="W31:W41" ca="1" si="14">INDIRECT(ADDRESS(U31,3,1,0,"類型別"),FALSE)</f>
        <v>栃木県</v>
      </c>
      <c r="X31" s="309" t="str">
        <f t="shared" ref="X31:X41" ca="1" si="15">INDIRECT(ADDRESS(U31,4,1,0,"類型別"),FALSE)</f>
        <v>茂木町</v>
      </c>
      <c r="Y31" s="309" t="str">
        <f t="shared" ref="Y31:Y41" ca="1" si="16">INDIRECT(ADDRESS(U31,2,1,0,"類型別"),FALSE)</f>
        <v>茂木町水処理センター</v>
      </c>
      <c r="Z31" s="337"/>
      <c r="AA31" s="360"/>
      <c r="AB31" s="360"/>
      <c r="AC31" s="360"/>
      <c r="AD31" s="360"/>
      <c r="AE31" s="360"/>
      <c r="AF31" s="360"/>
      <c r="AG31" s="360"/>
    </row>
    <row r="32" spans="1:35" s="359" customFormat="1" ht="15.75" customHeight="1" x14ac:dyDescent="0.15">
      <c r="A32" s="292"/>
      <c r="B32" s="365" t="str">
        <f t="shared" si="7"/>
        <v>△△県</v>
      </c>
      <c r="C32" s="365" t="str">
        <f t="shared" si="7"/>
        <v>△△市</v>
      </c>
      <c r="D32" s="365" t="str">
        <f t="shared" si="7"/>
        <v>Ｂ浄化センター</v>
      </c>
      <c r="E32" s="366">
        <f t="shared" ref="E32:E41" si="17">SUM(F32:K32)</f>
        <v>53200</v>
      </c>
      <c r="F32" s="367">
        <v>0</v>
      </c>
      <c r="G32" s="367">
        <v>17100</v>
      </c>
      <c r="H32" s="367">
        <v>400</v>
      </c>
      <c r="I32" s="367">
        <v>9400</v>
      </c>
      <c r="J32" s="367">
        <v>3100</v>
      </c>
      <c r="K32" s="368">
        <v>23200</v>
      </c>
      <c r="L32" s="369">
        <f t="shared" ref="L32:L41" si="18">E32*1000/$G$15</f>
        <v>59.111111111111114</v>
      </c>
      <c r="M32" s="370">
        <f t="shared" si="8"/>
        <v>0</v>
      </c>
      <c r="N32" s="370">
        <f t="shared" si="9"/>
        <v>19</v>
      </c>
      <c r="O32" s="370">
        <f t="shared" si="10"/>
        <v>0.44444444444444442</v>
      </c>
      <c r="P32" s="370">
        <f t="shared" si="11"/>
        <v>10.444444444444445</v>
      </c>
      <c r="Q32" s="370">
        <f t="shared" si="12"/>
        <v>3.4444444444444446</v>
      </c>
      <c r="R32" s="371">
        <f t="shared" si="13"/>
        <v>25.777777777777779</v>
      </c>
      <c r="S32" s="352"/>
      <c r="U32" s="327">
        <f t="shared" ref="U32:U41" si="19">U16</f>
        <v>787</v>
      </c>
      <c r="V32" s="309" t="str">
        <f t="shared" ref="V32:V41" ca="1" si="20">INDIRECT(ADDRESS(U32,3,1,0,"類型別"),FALSE)&amp;INDIRECT(ADDRESS(U32,4,1,0,"類型別"),FALSE)&amp;INDIRECT(ADDRESS(U32,2,1,0,"類型別"),FALSE)</f>
        <v>埼玉県横瀬町横瀬町水質管理センター</v>
      </c>
      <c r="W32" s="309" t="str">
        <f t="shared" ca="1" si="14"/>
        <v>埼玉県</v>
      </c>
      <c r="X32" s="309" t="str">
        <f t="shared" ca="1" si="15"/>
        <v>横瀬町</v>
      </c>
      <c r="Y32" s="309" t="str">
        <f t="shared" ca="1" si="16"/>
        <v>横瀬町水質管理センター</v>
      </c>
      <c r="Z32" s="351"/>
      <c r="AA32" s="360"/>
      <c r="AB32" s="360"/>
      <c r="AC32" s="360"/>
      <c r="AD32" s="360"/>
      <c r="AE32" s="360"/>
      <c r="AF32" s="360"/>
      <c r="AG32" s="360"/>
    </row>
    <row r="33" spans="1:34" s="359" customFormat="1" ht="15.75" customHeight="1" x14ac:dyDescent="0.15">
      <c r="A33" s="292"/>
      <c r="B33" s="365" t="str">
        <f t="shared" si="7"/>
        <v>△▽県</v>
      </c>
      <c r="C33" s="365" t="str">
        <f t="shared" si="7"/>
        <v>△▽市</v>
      </c>
      <c r="D33" s="365" t="str">
        <f t="shared" si="7"/>
        <v>Ｃ浄化センター</v>
      </c>
      <c r="E33" s="366">
        <f t="shared" si="17"/>
        <v>74300</v>
      </c>
      <c r="F33" s="367">
        <v>9000</v>
      </c>
      <c r="G33" s="367">
        <v>7800</v>
      </c>
      <c r="H33" s="367">
        <v>4000</v>
      </c>
      <c r="I33" s="367">
        <v>8800</v>
      </c>
      <c r="J33" s="367">
        <v>100</v>
      </c>
      <c r="K33" s="368">
        <v>44600</v>
      </c>
      <c r="L33" s="369">
        <f t="shared" si="18"/>
        <v>82.555555555555557</v>
      </c>
      <c r="M33" s="370">
        <f t="shared" si="8"/>
        <v>10</v>
      </c>
      <c r="N33" s="370">
        <f t="shared" si="9"/>
        <v>8.6666666666666661</v>
      </c>
      <c r="O33" s="370">
        <f t="shared" si="10"/>
        <v>4.4444444444444446</v>
      </c>
      <c r="P33" s="370">
        <f t="shared" si="11"/>
        <v>9.7777777777777786</v>
      </c>
      <c r="Q33" s="370">
        <f t="shared" si="12"/>
        <v>0.1111111111111111</v>
      </c>
      <c r="R33" s="371">
        <f t="shared" si="13"/>
        <v>49.555555555555557</v>
      </c>
      <c r="S33" s="352"/>
      <c r="U33" s="327">
        <f t="shared" si="19"/>
        <v>788</v>
      </c>
      <c r="V33" s="309" t="str">
        <f t="shared" ca="1" si="20"/>
        <v>静岡県浜松市三ヶ日浄化センター</v>
      </c>
      <c r="W33" s="309" t="str">
        <f t="shared" ca="1" si="14"/>
        <v>静岡県</v>
      </c>
      <c r="X33" s="309" t="str">
        <f t="shared" ca="1" si="15"/>
        <v>浜松市</v>
      </c>
      <c r="Y33" s="309" t="str">
        <f t="shared" ca="1" si="16"/>
        <v>三ヶ日浄化センター</v>
      </c>
      <c r="Z33" s="351"/>
      <c r="AA33" s="360"/>
      <c r="AB33" s="360"/>
      <c r="AC33" s="360"/>
      <c r="AD33" s="360"/>
      <c r="AE33" s="360"/>
      <c r="AF33" s="360"/>
      <c r="AG33" s="360"/>
    </row>
    <row r="34" spans="1:34" s="359" customFormat="1" ht="15.75" customHeight="1" x14ac:dyDescent="0.15">
      <c r="A34" s="292"/>
      <c r="B34" s="365" t="str">
        <f t="shared" si="7"/>
        <v>□□県</v>
      </c>
      <c r="C34" s="365" t="str">
        <f t="shared" si="7"/>
        <v>□□市</v>
      </c>
      <c r="D34" s="365" t="str">
        <f t="shared" si="7"/>
        <v>Ｄ浄化センター</v>
      </c>
      <c r="E34" s="366">
        <f t="shared" si="17"/>
        <v>62600</v>
      </c>
      <c r="F34" s="367">
        <v>6500</v>
      </c>
      <c r="G34" s="367">
        <v>7700</v>
      </c>
      <c r="H34" s="367">
        <v>800</v>
      </c>
      <c r="I34" s="367">
        <v>9600</v>
      </c>
      <c r="J34" s="367">
        <v>1400</v>
      </c>
      <c r="K34" s="368">
        <v>36600</v>
      </c>
      <c r="L34" s="369">
        <f t="shared" si="18"/>
        <v>69.555555555555557</v>
      </c>
      <c r="M34" s="370">
        <f t="shared" si="8"/>
        <v>7.2222222222222223</v>
      </c>
      <c r="N34" s="370">
        <f t="shared" si="9"/>
        <v>8.5555555555555554</v>
      </c>
      <c r="O34" s="370">
        <f t="shared" si="10"/>
        <v>0.88888888888888884</v>
      </c>
      <c r="P34" s="370">
        <f t="shared" si="11"/>
        <v>10.666666666666666</v>
      </c>
      <c r="Q34" s="370">
        <f t="shared" si="12"/>
        <v>1.5555555555555556</v>
      </c>
      <c r="R34" s="371">
        <f t="shared" si="13"/>
        <v>40.666666666666664</v>
      </c>
      <c r="S34" s="352"/>
      <c r="U34" s="327">
        <f t="shared" si="19"/>
        <v>789</v>
      </c>
      <c r="V34" s="309" t="str">
        <f t="shared" ca="1" si="20"/>
        <v>岡山県美作市英田浄化センター</v>
      </c>
      <c r="W34" s="309" t="str">
        <f t="shared" ca="1" si="14"/>
        <v>岡山県</v>
      </c>
      <c r="X34" s="309" t="str">
        <f t="shared" ca="1" si="15"/>
        <v>美作市</v>
      </c>
      <c r="Y34" s="309" t="str">
        <f t="shared" ca="1" si="16"/>
        <v>英田浄化センター</v>
      </c>
      <c r="Z34" s="351"/>
      <c r="AA34" s="289"/>
      <c r="AB34" s="289"/>
      <c r="AC34" s="289"/>
      <c r="AD34" s="360"/>
      <c r="AE34" s="360"/>
      <c r="AF34" s="360"/>
      <c r="AG34" s="360"/>
    </row>
    <row r="35" spans="1:34" s="359" customFormat="1" ht="15.75" customHeight="1" x14ac:dyDescent="0.15">
      <c r="A35" s="292"/>
      <c r="B35" s="365" t="str">
        <f t="shared" si="7"/>
        <v>◇◇県</v>
      </c>
      <c r="C35" s="365" t="str">
        <f t="shared" si="7"/>
        <v>◇◇市</v>
      </c>
      <c r="D35" s="365" t="str">
        <f t="shared" si="7"/>
        <v>Ｅ浄化センター</v>
      </c>
      <c r="E35" s="366">
        <f t="shared" si="17"/>
        <v>51700</v>
      </c>
      <c r="F35" s="367">
        <v>0</v>
      </c>
      <c r="G35" s="367">
        <v>8000</v>
      </c>
      <c r="H35" s="367">
        <v>1900</v>
      </c>
      <c r="I35" s="367">
        <v>6800</v>
      </c>
      <c r="J35" s="367">
        <v>3800</v>
      </c>
      <c r="K35" s="368">
        <v>31200</v>
      </c>
      <c r="L35" s="369">
        <f t="shared" si="18"/>
        <v>57.444444444444443</v>
      </c>
      <c r="M35" s="370">
        <f t="shared" si="8"/>
        <v>0</v>
      </c>
      <c r="N35" s="370">
        <f t="shared" si="9"/>
        <v>8.8888888888888893</v>
      </c>
      <c r="O35" s="370">
        <f t="shared" si="10"/>
        <v>2.1111111111111112</v>
      </c>
      <c r="P35" s="370">
        <f t="shared" si="11"/>
        <v>7.5555555555555554</v>
      </c>
      <c r="Q35" s="370">
        <f t="shared" si="12"/>
        <v>4.2222222222222223</v>
      </c>
      <c r="R35" s="371">
        <f t="shared" si="13"/>
        <v>34.666666666666664</v>
      </c>
      <c r="S35" s="352"/>
      <c r="U35" s="327">
        <f t="shared" si="19"/>
        <v>790</v>
      </c>
      <c r="V35" s="309" t="str">
        <f t="shared" ca="1" si="20"/>
        <v>高知県香美市美良布クリーンセンター</v>
      </c>
      <c r="W35" s="309" t="str">
        <f t="shared" ca="1" si="14"/>
        <v>高知県</v>
      </c>
      <c r="X35" s="309" t="str">
        <f t="shared" ca="1" si="15"/>
        <v>香美市</v>
      </c>
      <c r="Y35" s="309" t="str">
        <f t="shared" ca="1" si="16"/>
        <v>美良布クリーンセンター</v>
      </c>
      <c r="Z35" s="351"/>
      <c r="AA35" s="289"/>
      <c r="AB35" s="289"/>
      <c r="AC35" s="289"/>
      <c r="AD35" s="360"/>
      <c r="AE35" s="360"/>
      <c r="AF35" s="360"/>
      <c r="AG35" s="360"/>
    </row>
    <row r="36" spans="1:34" s="359" customFormat="1" ht="15.75" customHeight="1" x14ac:dyDescent="0.15">
      <c r="A36" s="292"/>
      <c r="B36" s="365" t="str">
        <f t="shared" si="7"/>
        <v>☆☆県</v>
      </c>
      <c r="C36" s="365" t="str">
        <f t="shared" si="7"/>
        <v>☆☆市</v>
      </c>
      <c r="D36" s="365" t="str">
        <f t="shared" si="7"/>
        <v>Ｆ浄化センター</v>
      </c>
      <c r="E36" s="366">
        <f t="shared" si="17"/>
        <v>91100</v>
      </c>
      <c r="F36" s="367">
        <v>44000</v>
      </c>
      <c r="G36" s="367">
        <v>20000</v>
      </c>
      <c r="H36" s="367">
        <v>6900</v>
      </c>
      <c r="I36" s="367">
        <v>16500</v>
      </c>
      <c r="J36" s="367">
        <v>200</v>
      </c>
      <c r="K36" s="368">
        <v>3500</v>
      </c>
      <c r="L36" s="369">
        <f t="shared" si="18"/>
        <v>101.22222222222223</v>
      </c>
      <c r="M36" s="370">
        <f t="shared" si="8"/>
        <v>48.888888888888886</v>
      </c>
      <c r="N36" s="370">
        <f t="shared" si="9"/>
        <v>22.222222222222221</v>
      </c>
      <c r="O36" s="370">
        <f t="shared" si="10"/>
        <v>7.666666666666667</v>
      </c>
      <c r="P36" s="370">
        <f t="shared" si="11"/>
        <v>18.333333333333332</v>
      </c>
      <c r="Q36" s="370">
        <f t="shared" si="12"/>
        <v>0.22222222222222221</v>
      </c>
      <c r="R36" s="371">
        <f t="shared" si="13"/>
        <v>3.8888888888888888</v>
      </c>
      <c r="S36" s="352"/>
      <c r="U36" s="327">
        <f t="shared" si="19"/>
        <v>791</v>
      </c>
      <c r="V36" s="309" t="str">
        <f t="shared" ca="1" si="20"/>
        <v>鳥取県鳥取市今市浄化センター</v>
      </c>
      <c r="W36" s="309" t="str">
        <f t="shared" ca="1" si="14"/>
        <v>鳥取県</v>
      </c>
      <c r="X36" s="309" t="str">
        <f t="shared" ca="1" si="15"/>
        <v>鳥取市</v>
      </c>
      <c r="Y36" s="309" t="str">
        <f t="shared" ca="1" si="16"/>
        <v>今市浄化センター</v>
      </c>
      <c r="Z36" s="351"/>
      <c r="AA36" s="289"/>
      <c r="AB36" s="289"/>
      <c r="AC36" s="289"/>
      <c r="AD36" s="360"/>
      <c r="AE36" s="360"/>
      <c r="AF36" s="360"/>
      <c r="AG36" s="360"/>
    </row>
    <row r="37" spans="1:34" s="359" customFormat="1" ht="15.75" customHeight="1" x14ac:dyDescent="0.15">
      <c r="A37" s="292"/>
      <c r="B37" s="365" t="str">
        <f t="shared" si="7"/>
        <v>●●県</v>
      </c>
      <c r="C37" s="365" t="str">
        <f t="shared" si="7"/>
        <v>●●市</v>
      </c>
      <c r="D37" s="365" t="str">
        <f t="shared" si="7"/>
        <v>Ｇ浄化センター</v>
      </c>
      <c r="E37" s="366">
        <f t="shared" si="17"/>
        <v>84000</v>
      </c>
      <c r="F37" s="367">
        <v>8700</v>
      </c>
      <c r="G37" s="367">
        <v>5000</v>
      </c>
      <c r="H37" s="367">
        <v>1500</v>
      </c>
      <c r="I37" s="367">
        <v>7100</v>
      </c>
      <c r="J37" s="367">
        <v>5200</v>
      </c>
      <c r="K37" s="368">
        <v>56500</v>
      </c>
      <c r="L37" s="369">
        <f t="shared" si="18"/>
        <v>93.333333333333329</v>
      </c>
      <c r="M37" s="370">
        <f t="shared" si="8"/>
        <v>9.6666666666666661</v>
      </c>
      <c r="N37" s="370">
        <f t="shared" si="9"/>
        <v>5.5555555555555554</v>
      </c>
      <c r="O37" s="370">
        <f t="shared" si="10"/>
        <v>1.6666666666666667</v>
      </c>
      <c r="P37" s="370">
        <f t="shared" si="11"/>
        <v>7.8888888888888893</v>
      </c>
      <c r="Q37" s="370">
        <f t="shared" si="12"/>
        <v>5.7777777777777777</v>
      </c>
      <c r="R37" s="371">
        <f t="shared" si="13"/>
        <v>62.777777777777779</v>
      </c>
      <c r="S37" s="352"/>
      <c r="U37" s="327">
        <f t="shared" si="19"/>
        <v>793</v>
      </c>
      <c r="V37" s="309" t="str">
        <f t="shared" ca="1" si="20"/>
        <v>広島県北広島町新庄浄化センター</v>
      </c>
      <c r="W37" s="309" t="str">
        <f t="shared" ca="1" si="14"/>
        <v>広島県</v>
      </c>
      <c r="X37" s="309" t="str">
        <f t="shared" ca="1" si="15"/>
        <v>北広島町</v>
      </c>
      <c r="Y37" s="309" t="str">
        <f t="shared" ca="1" si="16"/>
        <v>新庄浄化センター</v>
      </c>
      <c r="Z37" s="351"/>
      <c r="AA37" s="289"/>
      <c r="AB37" s="289"/>
      <c r="AC37" s="289"/>
      <c r="AD37" s="360"/>
      <c r="AE37" s="360"/>
      <c r="AF37" s="360"/>
      <c r="AG37" s="360"/>
    </row>
    <row r="38" spans="1:34" ht="15.75" customHeight="1" x14ac:dyDescent="0.15">
      <c r="A38" s="292"/>
      <c r="B38" s="365" t="str">
        <f t="shared" si="7"/>
        <v>▲▲県</v>
      </c>
      <c r="C38" s="365" t="str">
        <f t="shared" si="7"/>
        <v>▲▲市</v>
      </c>
      <c r="D38" s="365" t="str">
        <f t="shared" si="7"/>
        <v>Ｈ浄化センター</v>
      </c>
      <c r="E38" s="366">
        <f t="shared" si="17"/>
        <v>73800</v>
      </c>
      <c r="F38" s="367">
        <v>0</v>
      </c>
      <c r="G38" s="367">
        <v>31800</v>
      </c>
      <c r="H38" s="367">
        <v>1000</v>
      </c>
      <c r="I38" s="367">
        <v>14100</v>
      </c>
      <c r="J38" s="367">
        <v>0</v>
      </c>
      <c r="K38" s="368">
        <v>26900</v>
      </c>
      <c r="L38" s="369">
        <f t="shared" si="18"/>
        <v>82</v>
      </c>
      <c r="M38" s="370">
        <f t="shared" si="8"/>
        <v>0</v>
      </c>
      <c r="N38" s="370">
        <f t="shared" si="9"/>
        <v>35.333333333333336</v>
      </c>
      <c r="O38" s="370">
        <f t="shared" si="10"/>
        <v>1.1111111111111112</v>
      </c>
      <c r="P38" s="370">
        <f t="shared" si="11"/>
        <v>15.666666666666666</v>
      </c>
      <c r="Q38" s="370">
        <f t="shared" si="12"/>
        <v>0</v>
      </c>
      <c r="R38" s="371">
        <f t="shared" si="13"/>
        <v>29.888888888888889</v>
      </c>
      <c r="S38" s="352"/>
      <c r="T38" s="291"/>
      <c r="U38" s="327">
        <f t="shared" si="19"/>
        <v>794</v>
      </c>
      <c r="V38" s="309" t="str">
        <f t="shared" ca="1" si="20"/>
        <v>北海道増毛町増毛町下水道管理センター</v>
      </c>
      <c r="W38" s="309" t="str">
        <f t="shared" ca="1" si="14"/>
        <v>北海道</v>
      </c>
      <c r="X38" s="309" t="str">
        <f t="shared" ca="1" si="15"/>
        <v>増毛町</v>
      </c>
      <c r="Y38" s="309" t="str">
        <f t="shared" ca="1" si="16"/>
        <v>増毛町下水道管理センター</v>
      </c>
      <c r="Z38" s="351"/>
      <c r="AA38" s="289"/>
      <c r="AB38" s="289"/>
      <c r="AC38" s="289"/>
      <c r="AD38" s="360"/>
      <c r="AE38" s="360"/>
      <c r="AF38" s="360"/>
      <c r="AG38" s="360"/>
      <c r="AH38" s="359"/>
    </row>
    <row r="39" spans="1:34" ht="15.75" customHeight="1" x14ac:dyDescent="0.15">
      <c r="A39" s="292"/>
      <c r="B39" s="365" t="str">
        <f t="shared" si="7"/>
        <v>▲▼県</v>
      </c>
      <c r="C39" s="365" t="str">
        <f t="shared" si="7"/>
        <v>▲▼市</v>
      </c>
      <c r="D39" s="365" t="str">
        <f t="shared" si="7"/>
        <v xml:space="preserve"> Ｉ 浄化センター</v>
      </c>
      <c r="E39" s="366">
        <f t="shared" si="17"/>
        <v>59600</v>
      </c>
      <c r="F39" s="367">
        <v>0</v>
      </c>
      <c r="G39" s="367">
        <v>5500</v>
      </c>
      <c r="H39" s="367">
        <v>2600</v>
      </c>
      <c r="I39" s="367">
        <v>9100</v>
      </c>
      <c r="J39" s="367">
        <v>0</v>
      </c>
      <c r="K39" s="368">
        <v>42400</v>
      </c>
      <c r="L39" s="369">
        <f t="shared" si="18"/>
        <v>66.222222222222229</v>
      </c>
      <c r="M39" s="370">
        <f t="shared" si="8"/>
        <v>0</v>
      </c>
      <c r="N39" s="370">
        <f t="shared" si="9"/>
        <v>6.1111111111111107</v>
      </c>
      <c r="O39" s="370">
        <f t="shared" si="10"/>
        <v>2.8888888888888888</v>
      </c>
      <c r="P39" s="370">
        <f t="shared" si="11"/>
        <v>10.111111111111111</v>
      </c>
      <c r="Q39" s="370">
        <f t="shared" si="12"/>
        <v>0</v>
      </c>
      <c r="R39" s="371">
        <f t="shared" si="13"/>
        <v>47.111111111111114</v>
      </c>
      <c r="S39" s="352"/>
      <c r="T39" s="291"/>
      <c r="U39" s="327">
        <f t="shared" si="19"/>
        <v>795</v>
      </c>
      <c r="V39" s="309" t="str">
        <f t="shared" ca="1" si="20"/>
        <v>岡山県赤磐市吉井浄化センター</v>
      </c>
      <c r="W39" s="309" t="str">
        <f t="shared" ca="1" si="14"/>
        <v>岡山県</v>
      </c>
      <c r="X39" s="309" t="str">
        <f t="shared" ca="1" si="15"/>
        <v>赤磐市</v>
      </c>
      <c r="Y39" s="309" t="str">
        <f t="shared" ca="1" si="16"/>
        <v>吉井浄化センター</v>
      </c>
      <c r="Z39" s="351"/>
      <c r="AA39" s="289"/>
      <c r="AB39" s="289"/>
      <c r="AC39" s="289"/>
      <c r="AD39" s="360"/>
      <c r="AE39" s="360"/>
      <c r="AF39" s="360"/>
      <c r="AG39" s="360"/>
    </row>
    <row r="40" spans="1:34" ht="15.75" customHeight="1" x14ac:dyDescent="0.15">
      <c r="A40" s="292"/>
      <c r="B40" s="365" t="str">
        <f t="shared" si="7"/>
        <v>■■県</v>
      </c>
      <c r="C40" s="365" t="str">
        <f t="shared" si="7"/>
        <v>■■市</v>
      </c>
      <c r="D40" s="365" t="str">
        <f t="shared" si="7"/>
        <v>Ｊ浄化センター</v>
      </c>
      <c r="E40" s="366">
        <f t="shared" si="17"/>
        <v>67700</v>
      </c>
      <c r="F40" s="367">
        <v>0</v>
      </c>
      <c r="G40" s="367">
        <v>3900</v>
      </c>
      <c r="H40" s="367">
        <v>2100</v>
      </c>
      <c r="I40" s="367">
        <v>0</v>
      </c>
      <c r="J40" s="367">
        <v>400</v>
      </c>
      <c r="K40" s="368">
        <v>61300</v>
      </c>
      <c r="L40" s="369">
        <f t="shared" si="18"/>
        <v>75.222222222222229</v>
      </c>
      <c r="M40" s="370">
        <f t="shared" si="8"/>
        <v>0</v>
      </c>
      <c r="N40" s="370">
        <f t="shared" si="9"/>
        <v>4.333333333333333</v>
      </c>
      <c r="O40" s="370">
        <f t="shared" si="10"/>
        <v>2.3333333333333335</v>
      </c>
      <c r="P40" s="370">
        <f t="shared" si="11"/>
        <v>0</v>
      </c>
      <c r="Q40" s="370">
        <f t="shared" si="12"/>
        <v>0.44444444444444442</v>
      </c>
      <c r="R40" s="371">
        <f t="shared" si="13"/>
        <v>68.111111111111114</v>
      </c>
      <c r="S40" s="352"/>
      <c r="T40" s="291"/>
      <c r="U40" s="327">
        <f t="shared" si="19"/>
        <v>796</v>
      </c>
      <c r="V40" s="309" t="str">
        <f t="shared" ca="1" si="20"/>
        <v>岡山県津山市加茂町浄化センター</v>
      </c>
      <c r="W40" s="309" t="str">
        <f t="shared" ca="1" si="14"/>
        <v>岡山県</v>
      </c>
      <c r="X40" s="309" t="str">
        <f t="shared" ca="1" si="15"/>
        <v>津山市</v>
      </c>
      <c r="Y40" s="309" t="str">
        <f t="shared" ca="1" si="16"/>
        <v>加茂町浄化センター</v>
      </c>
      <c r="Z40" s="351"/>
      <c r="AA40" s="289"/>
      <c r="AB40" s="289"/>
      <c r="AC40" s="289"/>
      <c r="AD40" s="360"/>
      <c r="AE40" s="360"/>
      <c r="AF40" s="360"/>
      <c r="AG40" s="360"/>
    </row>
    <row r="41" spans="1:34" ht="15.75" customHeight="1" x14ac:dyDescent="0.15">
      <c r="A41" s="292"/>
      <c r="B41" s="365" t="str">
        <f t="shared" si="7"/>
        <v>◆◆県</v>
      </c>
      <c r="C41" s="365" t="str">
        <f t="shared" si="7"/>
        <v>◆◆市</v>
      </c>
      <c r="D41" s="365" t="str">
        <f t="shared" si="7"/>
        <v>Ｋ浄化センター</v>
      </c>
      <c r="E41" s="366">
        <f t="shared" si="17"/>
        <v>83700</v>
      </c>
      <c r="F41" s="367">
        <v>3400</v>
      </c>
      <c r="G41" s="367">
        <v>15700</v>
      </c>
      <c r="H41" s="367">
        <v>1200</v>
      </c>
      <c r="I41" s="367">
        <v>13600</v>
      </c>
      <c r="J41" s="367">
        <v>2800</v>
      </c>
      <c r="K41" s="368">
        <v>47000</v>
      </c>
      <c r="L41" s="369">
        <f t="shared" si="18"/>
        <v>93</v>
      </c>
      <c r="M41" s="370">
        <f t="shared" si="8"/>
        <v>3.7777777777777777</v>
      </c>
      <c r="N41" s="370">
        <f t="shared" si="9"/>
        <v>17.444444444444443</v>
      </c>
      <c r="O41" s="370">
        <f t="shared" si="10"/>
        <v>1.3333333333333333</v>
      </c>
      <c r="P41" s="370">
        <f t="shared" si="11"/>
        <v>15.111111111111111</v>
      </c>
      <c r="Q41" s="370">
        <f t="shared" si="12"/>
        <v>3.1111111111111112</v>
      </c>
      <c r="R41" s="371">
        <f t="shared" si="13"/>
        <v>52.222222222222221</v>
      </c>
      <c r="S41" s="352"/>
      <c r="T41" s="291"/>
      <c r="U41" s="327">
        <f t="shared" si="19"/>
        <v>797</v>
      </c>
      <c r="V41" s="309" t="str">
        <f t="shared" ca="1" si="20"/>
        <v>兵庫県姫路市城山浄化センター</v>
      </c>
      <c r="W41" s="309" t="str">
        <f t="shared" ca="1" si="14"/>
        <v>兵庫県</v>
      </c>
      <c r="X41" s="309" t="str">
        <f t="shared" ca="1" si="15"/>
        <v>姫路市</v>
      </c>
      <c r="Y41" s="309" t="str">
        <f t="shared" ca="1" si="16"/>
        <v>城山浄化センター</v>
      </c>
      <c r="Z41" s="351"/>
      <c r="AA41" s="289"/>
      <c r="AB41" s="289"/>
      <c r="AC41" s="289"/>
      <c r="AD41" s="360"/>
      <c r="AE41" s="360"/>
      <c r="AF41" s="360"/>
      <c r="AG41" s="360"/>
    </row>
    <row r="42" spans="1:34" ht="15.75" customHeight="1" x14ac:dyDescent="0.15">
      <c r="A42" s="292"/>
      <c r="B42" s="304"/>
      <c r="C42" s="304"/>
      <c r="D42" s="304"/>
      <c r="E42" s="304"/>
      <c r="F42" s="304"/>
      <c r="G42" s="304"/>
      <c r="H42" s="304"/>
      <c r="I42" s="304"/>
      <c r="J42" s="304"/>
      <c r="K42" s="323"/>
      <c r="L42" s="323"/>
      <c r="M42" s="318"/>
      <c r="N42" s="318"/>
      <c r="O42" s="307"/>
      <c r="P42" s="393"/>
      <c r="Q42" s="393"/>
      <c r="R42" s="304"/>
      <c r="S42" s="352"/>
      <c r="T42" s="291"/>
      <c r="U42" s="290"/>
      <c r="V42" s="290"/>
      <c r="Z42" s="351"/>
      <c r="AA42" s="289"/>
      <c r="AB42" s="289"/>
      <c r="AC42" s="289"/>
    </row>
    <row r="43" spans="1:34" ht="15.75" customHeight="1" x14ac:dyDescent="0.15">
      <c r="A43" s="292"/>
      <c r="B43" s="304"/>
      <c r="C43" s="304"/>
      <c r="D43" s="304"/>
      <c r="E43" s="304"/>
      <c r="F43" s="304"/>
      <c r="G43" s="304"/>
      <c r="H43" s="304"/>
      <c r="I43" s="304"/>
      <c r="J43" s="304"/>
      <c r="K43" s="304"/>
      <c r="L43" s="304"/>
      <c r="M43" s="304"/>
      <c r="N43" s="304"/>
      <c r="O43" s="304"/>
      <c r="P43" s="323"/>
      <c r="Q43" s="323"/>
      <c r="R43" s="323"/>
      <c r="S43" s="323"/>
      <c r="AA43" s="289"/>
      <c r="AB43" s="289"/>
      <c r="AC43" s="289"/>
    </row>
    <row r="44" spans="1:34" ht="15.75" customHeight="1" x14ac:dyDescent="0.15">
      <c r="A44" s="292"/>
      <c r="B44" s="304"/>
      <c r="C44" s="304"/>
      <c r="D44" s="304"/>
      <c r="E44" s="304"/>
      <c r="F44" s="304"/>
      <c r="G44" s="304"/>
      <c r="H44" s="304"/>
      <c r="I44" s="304"/>
      <c r="J44" s="304"/>
      <c r="K44" s="304"/>
      <c r="L44" s="304"/>
      <c r="M44" s="304"/>
      <c r="N44" s="304"/>
      <c r="O44" s="304"/>
      <c r="P44" s="323"/>
      <c r="Q44" s="323"/>
      <c r="R44" s="323"/>
      <c r="S44" s="323"/>
      <c r="AA44" s="289"/>
      <c r="AB44" s="289"/>
      <c r="AC44" s="289"/>
    </row>
    <row r="45" spans="1:34" ht="15.75" customHeight="1" x14ac:dyDescent="0.15">
      <c r="A45" s="292"/>
      <c r="B45" s="304"/>
      <c r="C45" s="304"/>
      <c r="D45" s="304"/>
      <c r="E45" s="304"/>
      <c r="F45" s="304"/>
      <c r="G45" s="304"/>
      <c r="H45" s="304"/>
      <c r="I45" s="304"/>
      <c r="J45" s="304"/>
      <c r="K45" s="304"/>
      <c r="L45" s="304"/>
      <c r="M45" s="304"/>
      <c r="N45" s="304"/>
      <c r="O45" s="304"/>
      <c r="P45" s="323"/>
      <c r="Q45" s="323"/>
      <c r="R45" s="323"/>
      <c r="S45" s="323"/>
    </row>
    <row r="46" spans="1:34" ht="15.75" customHeight="1" x14ac:dyDescent="0.15">
      <c r="A46" s="292"/>
      <c r="B46" s="304"/>
      <c r="C46" s="304"/>
      <c r="D46" s="304"/>
      <c r="E46" s="304"/>
      <c r="F46" s="304"/>
      <c r="G46" s="304"/>
      <c r="H46" s="304"/>
      <c r="I46" s="304"/>
      <c r="J46" s="304"/>
      <c r="K46" s="304"/>
      <c r="L46" s="304"/>
      <c r="M46" s="304"/>
      <c r="N46" s="304"/>
      <c r="O46" s="304"/>
      <c r="P46" s="323"/>
      <c r="Q46" s="323"/>
      <c r="R46" s="323"/>
      <c r="S46" s="323"/>
    </row>
    <row r="47" spans="1:34" ht="15.75" customHeight="1" x14ac:dyDescent="0.15">
      <c r="A47" s="292"/>
      <c r="B47" s="304"/>
      <c r="C47" s="304"/>
      <c r="D47" s="304"/>
      <c r="E47" s="304"/>
      <c r="F47" s="304"/>
      <c r="G47" s="304"/>
      <c r="H47" s="304"/>
      <c r="I47" s="304"/>
      <c r="J47" s="304"/>
      <c r="K47" s="304"/>
      <c r="L47" s="304"/>
      <c r="M47" s="304"/>
      <c r="N47" s="304"/>
      <c r="O47" s="304"/>
      <c r="P47" s="323"/>
      <c r="Q47" s="323"/>
      <c r="R47" s="323"/>
      <c r="S47" s="323"/>
    </row>
    <row r="48" spans="1:34" ht="15.75" customHeight="1" x14ac:dyDescent="0.15">
      <c r="A48" s="292"/>
      <c r="B48" s="304"/>
      <c r="C48" s="304"/>
      <c r="D48" s="304"/>
      <c r="E48" s="304"/>
      <c r="F48" s="304"/>
      <c r="G48" s="304"/>
      <c r="H48" s="304"/>
      <c r="I48" s="304"/>
      <c r="J48" s="304"/>
      <c r="K48" s="304"/>
      <c r="L48" s="304"/>
      <c r="M48" s="304"/>
      <c r="N48" s="304"/>
      <c r="O48" s="304"/>
      <c r="P48" s="323"/>
      <c r="Q48" s="323"/>
      <c r="R48" s="323"/>
      <c r="S48" s="323"/>
    </row>
    <row r="49" spans="1:19" ht="15.75" customHeight="1" x14ac:dyDescent="0.15">
      <c r="A49" s="292"/>
      <c r="B49" s="304"/>
      <c r="C49" s="304"/>
      <c r="D49" s="304"/>
      <c r="E49" s="304"/>
      <c r="F49" s="304"/>
      <c r="G49" s="304"/>
      <c r="H49" s="304"/>
      <c r="I49" s="304"/>
      <c r="J49" s="304"/>
      <c r="K49" s="304"/>
      <c r="L49" s="304"/>
      <c r="M49" s="304"/>
      <c r="N49" s="304"/>
      <c r="O49" s="304"/>
      <c r="P49" s="323"/>
      <c r="Q49" s="323"/>
      <c r="R49" s="323"/>
      <c r="S49" s="323"/>
    </row>
    <row r="50" spans="1:19" ht="15.75" customHeight="1" x14ac:dyDescent="0.15">
      <c r="A50" s="292"/>
      <c r="B50" s="304"/>
      <c r="C50" s="304"/>
      <c r="D50" s="304"/>
      <c r="E50" s="304"/>
      <c r="F50" s="304"/>
      <c r="G50" s="304"/>
      <c r="H50" s="304"/>
      <c r="I50" s="304"/>
      <c r="J50" s="304"/>
      <c r="K50" s="304"/>
      <c r="L50" s="304"/>
      <c r="M50" s="304"/>
      <c r="N50" s="304"/>
      <c r="O50" s="304"/>
      <c r="P50" s="323"/>
      <c r="Q50" s="323"/>
      <c r="R50" s="323"/>
      <c r="S50" s="323"/>
    </row>
    <row r="51" spans="1:19" ht="15.75" customHeight="1" x14ac:dyDescent="0.15">
      <c r="A51" s="292"/>
      <c r="B51" s="304"/>
      <c r="C51" s="304"/>
      <c r="D51" s="304"/>
      <c r="E51" s="304"/>
      <c r="F51" s="304"/>
      <c r="G51" s="304"/>
      <c r="H51" s="304"/>
      <c r="I51" s="304"/>
      <c r="J51" s="304"/>
      <c r="K51" s="304"/>
      <c r="L51" s="304"/>
      <c r="M51" s="304"/>
      <c r="N51" s="304"/>
      <c r="O51" s="304"/>
      <c r="P51" s="323"/>
      <c r="Q51" s="323"/>
      <c r="R51" s="323"/>
      <c r="S51" s="323"/>
    </row>
    <row r="52" spans="1:19" ht="15.75" customHeight="1" x14ac:dyDescent="0.15">
      <c r="A52" s="292"/>
      <c r="B52" s="304"/>
      <c r="C52" s="304"/>
      <c r="D52" s="304"/>
      <c r="E52" s="304"/>
      <c r="F52" s="304"/>
      <c r="G52" s="304"/>
      <c r="H52" s="304"/>
      <c r="I52" s="304"/>
      <c r="J52" s="304"/>
      <c r="K52" s="304"/>
      <c r="L52" s="304"/>
      <c r="M52" s="304"/>
      <c r="N52" s="304"/>
      <c r="O52" s="304"/>
      <c r="P52" s="323"/>
      <c r="Q52" s="323"/>
      <c r="R52" s="323"/>
      <c r="S52" s="323"/>
    </row>
    <row r="53" spans="1:19" ht="15.75" customHeight="1" x14ac:dyDescent="0.15">
      <c r="A53" s="292"/>
      <c r="B53" s="304"/>
      <c r="C53" s="304"/>
      <c r="D53" s="304"/>
      <c r="E53" s="304"/>
      <c r="F53" s="304"/>
      <c r="G53" s="304"/>
      <c r="H53" s="304"/>
      <c r="I53" s="304"/>
      <c r="J53" s="304"/>
      <c r="K53" s="304"/>
      <c r="L53" s="304"/>
      <c r="M53" s="304"/>
      <c r="N53" s="304"/>
      <c r="O53" s="304"/>
      <c r="P53" s="323"/>
      <c r="Q53" s="323"/>
      <c r="R53" s="323"/>
      <c r="S53" s="323"/>
    </row>
    <row r="54" spans="1:19" ht="15.75" customHeight="1" x14ac:dyDescent="0.15">
      <c r="A54" s="292"/>
      <c r="B54" s="304"/>
      <c r="C54" s="304"/>
      <c r="D54" s="304"/>
      <c r="E54" s="304"/>
      <c r="F54" s="304"/>
      <c r="G54" s="304"/>
      <c r="H54" s="304"/>
      <c r="I54" s="304"/>
      <c r="J54" s="304"/>
      <c r="K54" s="304"/>
      <c r="L54" s="304"/>
      <c r="M54" s="304"/>
      <c r="N54" s="304"/>
      <c r="O54" s="304"/>
      <c r="P54" s="323"/>
      <c r="Q54" s="323"/>
      <c r="R54" s="323"/>
      <c r="S54" s="323"/>
    </row>
    <row r="55" spans="1:19" ht="15.75" customHeight="1" x14ac:dyDescent="0.15">
      <c r="A55" s="292"/>
      <c r="B55" s="304"/>
      <c r="C55" s="304"/>
      <c r="D55" s="304"/>
      <c r="E55" s="304"/>
      <c r="F55" s="304"/>
      <c r="G55" s="304"/>
      <c r="H55" s="304"/>
      <c r="I55" s="304"/>
      <c r="J55" s="304"/>
      <c r="K55" s="304"/>
      <c r="L55" s="304"/>
      <c r="M55" s="304"/>
      <c r="N55" s="304"/>
      <c r="O55" s="304"/>
      <c r="P55" s="323"/>
      <c r="Q55" s="323"/>
      <c r="R55" s="323"/>
      <c r="S55" s="323"/>
    </row>
    <row r="56" spans="1:19" ht="15.75" customHeight="1" x14ac:dyDescent="0.15">
      <c r="A56" s="292"/>
      <c r="B56" s="304"/>
      <c r="C56" s="304"/>
      <c r="D56" s="304"/>
      <c r="E56" s="304"/>
      <c r="F56" s="304"/>
      <c r="G56" s="304"/>
      <c r="H56" s="304"/>
      <c r="I56" s="304"/>
      <c r="J56" s="304"/>
      <c r="K56" s="304"/>
      <c r="L56" s="304"/>
      <c r="M56" s="304"/>
      <c r="N56" s="304"/>
      <c r="O56" s="304"/>
      <c r="P56" s="323"/>
      <c r="Q56" s="323"/>
      <c r="R56" s="323"/>
      <c r="S56" s="323"/>
    </row>
    <row r="57" spans="1:19" ht="15.75" customHeight="1" x14ac:dyDescent="0.15">
      <c r="A57" s="292"/>
      <c r="B57" s="304"/>
      <c r="C57" s="304"/>
      <c r="D57" s="304"/>
      <c r="E57" s="304"/>
      <c r="F57" s="304"/>
      <c r="G57" s="304"/>
      <c r="H57" s="304"/>
      <c r="I57" s="304"/>
      <c r="J57" s="304"/>
      <c r="K57" s="304"/>
      <c r="L57" s="304"/>
      <c r="M57" s="304"/>
      <c r="N57" s="304"/>
      <c r="O57" s="304"/>
      <c r="P57" s="323"/>
      <c r="Q57" s="323"/>
      <c r="R57" s="323"/>
      <c r="S57" s="323"/>
    </row>
    <row r="58" spans="1:19" ht="15.75" customHeight="1" x14ac:dyDescent="0.15">
      <c r="A58" s="292"/>
      <c r="B58" s="304"/>
      <c r="C58" s="304"/>
      <c r="D58" s="304"/>
      <c r="E58" s="304"/>
      <c r="F58" s="304"/>
      <c r="G58" s="304"/>
      <c r="H58" s="304"/>
      <c r="I58" s="304"/>
      <c r="J58" s="304"/>
      <c r="K58" s="304"/>
      <c r="L58" s="304"/>
      <c r="M58" s="304"/>
      <c r="N58" s="304"/>
      <c r="O58" s="304"/>
      <c r="P58" s="323"/>
      <c r="Q58" s="323"/>
      <c r="R58" s="323"/>
      <c r="S58" s="323"/>
    </row>
    <row r="59" spans="1:19" ht="15.75" customHeight="1" x14ac:dyDescent="0.15">
      <c r="A59" s="292"/>
      <c r="B59" s="304"/>
      <c r="C59" s="304"/>
      <c r="D59" s="304"/>
      <c r="E59" s="304"/>
      <c r="F59" s="304"/>
      <c r="G59" s="304"/>
      <c r="H59" s="304"/>
      <c r="I59" s="304"/>
      <c r="J59" s="304"/>
      <c r="K59" s="304"/>
      <c r="L59" s="304"/>
      <c r="M59" s="304"/>
      <c r="N59" s="304"/>
      <c r="O59" s="304"/>
      <c r="P59" s="323"/>
      <c r="Q59" s="323"/>
      <c r="R59" s="323"/>
      <c r="S59" s="323"/>
    </row>
    <row r="60" spans="1:19" ht="15.75" customHeight="1" x14ac:dyDescent="0.15">
      <c r="A60" s="292"/>
      <c r="B60" s="304"/>
      <c r="C60" s="304"/>
      <c r="D60" s="304"/>
      <c r="E60" s="304"/>
      <c r="F60" s="304"/>
      <c r="G60" s="304"/>
      <c r="H60" s="304"/>
      <c r="I60" s="304"/>
      <c r="J60" s="304"/>
      <c r="K60" s="304"/>
      <c r="L60" s="304"/>
      <c r="M60" s="304"/>
      <c r="N60" s="304"/>
      <c r="O60" s="304"/>
      <c r="P60" s="323"/>
      <c r="Q60" s="323"/>
      <c r="R60" s="323"/>
      <c r="S60" s="323"/>
    </row>
    <row r="61" spans="1:19" ht="15.75" customHeight="1" x14ac:dyDescent="0.15">
      <c r="A61" s="292"/>
      <c r="B61" s="304"/>
      <c r="C61" s="304"/>
      <c r="D61" s="304"/>
      <c r="E61" s="304"/>
      <c r="F61" s="304"/>
      <c r="G61" s="304"/>
      <c r="H61" s="304"/>
      <c r="I61" s="304"/>
      <c r="J61" s="304"/>
      <c r="K61" s="304"/>
      <c r="L61" s="304"/>
      <c r="M61" s="304"/>
      <c r="N61" s="304"/>
      <c r="O61" s="304"/>
      <c r="P61" s="323"/>
      <c r="Q61" s="323"/>
      <c r="R61" s="323"/>
      <c r="S61" s="323"/>
    </row>
    <row r="62" spans="1:19" ht="15.75" customHeight="1" x14ac:dyDescent="0.15">
      <c r="A62" s="292"/>
      <c r="B62" s="304"/>
      <c r="C62" s="304"/>
      <c r="D62" s="304"/>
      <c r="E62" s="304"/>
      <c r="F62" s="304"/>
      <c r="G62" s="304"/>
      <c r="H62" s="304"/>
      <c r="I62" s="304"/>
      <c r="J62" s="304"/>
      <c r="K62" s="304"/>
      <c r="L62" s="304"/>
      <c r="M62" s="304"/>
      <c r="N62" s="304"/>
      <c r="O62" s="304"/>
      <c r="P62" s="323"/>
      <c r="Q62" s="323"/>
      <c r="R62" s="323"/>
      <c r="S62" s="323"/>
    </row>
    <row r="63" spans="1:19" ht="15.75" customHeight="1" x14ac:dyDescent="0.15">
      <c r="A63" s="292"/>
      <c r="B63" s="304"/>
      <c r="C63" s="304"/>
      <c r="D63" s="304"/>
      <c r="E63" s="304"/>
      <c r="F63" s="304"/>
      <c r="G63" s="304"/>
      <c r="H63" s="304"/>
      <c r="I63" s="304"/>
      <c r="J63" s="304"/>
      <c r="K63" s="304"/>
      <c r="L63" s="304"/>
      <c r="M63" s="304"/>
      <c r="N63" s="304"/>
      <c r="O63" s="304"/>
      <c r="P63" s="323"/>
      <c r="Q63" s="323"/>
      <c r="R63" s="323"/>
      <c r="S63" s="323"/>
    </row>
    <row r="64" spans="1:19" ht="15.75" customHeight="1" x14ac:dyDescent="0.15">
      <c r="A64" s="292"/>
      <c r="B64" s="304"/>
      <c r="C64" s="304"/>
      <c r="D64" s="304"/>
      <c r="E64" s="304"/>
      <c r="F64" s="304"/>
      <c r="G64" s="304"/>
      <c r="H64" s="304"/>
      <c r="I64" s="304"/>
      <c r="J64" s="304"/>
      <c r="K64" s="304"/>
      <c r="L64" s="304"/>
      <c r="M64" s="304"/>
      <c r="N64" s="304"/>
      <c r="O64" s="304"/>
      <c r="P64" s="323"/>
      <c r="Q64" s="323"/>
      <c r="R64" s="323"/>
      <c r="S64" s="323"/>
    </row>
  </sheetData>
  <mergeCells count="21">
    <mergeCell ref="H12:H13"/>
    <mergeCell ref="I12:K12"/>
    <mergeCell ref="L12:M12"/>
    <mergeCell ref="N12:R12"/>
    <mergeCell ref="B28:B29"/>
    <mergeCell ref="C28:C29"/>
    <mergeCell ref="D28:D29"/>
    <mergeCell ref="E28:K28"/>
    <mergeCell ref="L28:R28"/>
    <mergeCell ref="B12:B13"/>
    <mergeCell ref="C12:C13"/>
    <mergeCell ref="D12:D13"/>
    <mergeCell ref="E12:E13"/>
    <mergeCell ref="F12:F13"/>
    <mergeCell ref="G12:G13"/>
    <mergeCell ref="D8:F8"/>
    <mergeCell ref="B2:Q3"/>
    <mergeCell ref="R2:R3"/>
    <mergeCell ref="B5:F5"/>
    <mergeCell ref="D6:F6"/>
    <mergeCell ref="D7:F7"/>
  </mergeCells>
  <phoneticPr fontId="18"/>
  <dataValidations count="2">
    <dataValidation type="list" allowBlank="1" showInputMessage="1" showErrorMessage="1" sqref="D6:F6">
      <formula1>INDIRECT($B$6)</formula1>
    </dataValidation>
    <dataValidation type="list" allowBlank="1" showInputMessage="1" showErrorMessage="1" sqref="D8 D7:F7">
      <formula1>INDIRECT(D6)</formula1>
    </dataValidation>
  </dataValidations>
  <pageMargins left="0.51181102362204722" right="0.31496062992125984" top="0.35433070866141736" bottom="0.15748031496062992" header="0.31496062992125984" footer="0.31496062992125984"/>
  <pageSetup paperSize="8" scale="8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Y62"/>
  <sheetViews>
    <sheetView showZeros="0" view="pageBreakPreview" zoomScale="80" zoomScaleNormal="100" zoomScaleSheetLayoutView="80" workbookViewId="0">
      <selection activeCell="AB4" sqref="AB4"/>
    </sheetView>
  </sheetViews>
  <sheetFormatPr defaultColWidth="9" defaultRowHeight="13.5" x14ac:dyDescent="0.15"/>
  <cols>
    <col min="1" max="1" width="2.625" style="421" customWidth="1"/>
    <col min="2" max="11" width="13.5" style="421" customWidth="1"/>
    <col min="12" max="12" width="2.625" style="421" customWidth="1"/>
    <col min="13" max="13" width="2.625" style="417" customWidth="1"/>
    <col min="14" max="14" width="9" style="462" customWidth="1"/>
    <col min="15" max="20" width="9" style="462" hidden="1" customWidth="1"/>
    <col min="21" max="22" width="9" style="488" hidden="1" customWidth="1"/>
    <col min="23" max="23" width="9" style="459" hidden="1" customWidth="1"/>
    <col min="24" max="24" width="9" style="460" customWidth="1"/>
    <col min="25" max="25" width="9" style="420"/>
    <col min="26" max="16384" width="9" style="421"/>
  </cols>
  <sheetData>
    <row r="1" spans="1:23" ht="15.75" customHeight="1" x14ac:dyDescent="0.15">
      <c r="A1" s="414"/>
      <c r="B1" s="415"/>
      <c r="C1" s="415"/>
      <c r="D1" s="415"/>
      <c r="E1" s="415"/>
      <c r="F1" s="415"/>
      <c r="G1" s="415"/>
      <c r="H1" s="415"/>
      <c r="I1" s="415"/>
      <c r="J1" s="415"/>
      <c r="K1" s="415"/>
      <c r="L1" s="416"/>
      <c r="N1" s="457"/>
      <c r="O1" s="458" t="s">
        <v>5394</v>
      </c>
      <c r="P1" s="457"/>
      <c r="Q1" s="457"/>
      <c r="R1" s="457"/>
      <c r="S1" s="457"/>
      <c r="T1" s="457"/>
      <c r="U1" s="459"/>
      <c r="V1" s="459"/>
    </row>
    <row r="2" spans="1:23" ht="15.75" customHeight="1" x14ac:dyDescent="0.15">
      <c r="A2" s="422"/>
      <c r="B2" s="727" t="s">
        <v>5818</v>
      </c>
      <c r="C2" s="727"/>
      <c r="D2" s="727"/>
      <c r="E2" s="727"/>
      <c r="F2" s="727"/>
      <c r="G2" s="727"/>
      <c r="H2" s="727"/>
      <c r="I2" s="727"/>
      <c r="J2" s="727"/>
      <c r="K2" s="713" t="s">
        <v>5391</v>
      </c>
      <c r="L2" s="423"/>
      <c r="N2" s="457"/>
      <c r="O2" s="457"/>
      <c r="P2" s="457"/>
      <c r="Q2" s="457"/>
      <c r="R2" s="457"/>
      <c r="S2" s="457"/>
      <c r="T2" s="457"/>
      <c r="U2" s="459"/>
      <c r="V2" s="461"/>
      <c r="W2" s="461" t="s">
        <v>5385</v>
      </c>
    </row>
    <row r="3" spans="1:23" ht="15.75" customHeight="1" x14ac:dyDescent="0.15">
      <c r="A3" s="422"/>
      <c r="B3" s="727"/>
      <c r="C3" s="727"/>
      <c r="D3" s="727"/>
      <c r="E3" s="727"/>
      <c r="F3" s="727"/>
      <c r="G3" s="727"/>
      <c r="H3" s="727"/>
      <c r="I3" s="727"/>
      <c r="J3" s="727"/>
      <c r="K3" s="714"/>
      <c r="L3" s="423"/>
      <c r="N3" s="457"/>
      <c r="O3" s="462" t="s">
        <v>5395</v>
      </c>
      <c r="P3" s="457"/>
      <c r="Q3" s="457"/>
      <c r="R3" s="457"/>
      <c r="S3" s="457"/>
      <c r="T3" s="457"/>
      <c r="U3" s="459"/>
      <c r="V3" s="463">
        <v>1</v>
      </c>
      <c r="W3" s="463" t="s">
        <v>11</v>
      </c>
    </row>
    <row r="4" spans="1:23" ht="15.75" customHeight="1" x14ac:dyDescent="0.15">
      <c r="A4" s="422"/>
      <c r="B4" s="425" t="s">
        <v>5383</v>
      </c>
      <c r="C4" s="425"/>
      <c r="D4" s="425"/>
      <c r="E4" s="425"/>
      <c r="F4" s="425"/>
      <c r="G4" s="425"/>
      <c r="H4" s="425"/>
      <c r="I4" s="425"/>
      <c r="J4" s="425"/>
      <c r="K4" s="425"/>
      <c r="L4" s="423"/>
      <c r="N4" s="457"/>
      <c r="O4" s="464" t="str">
        <f>D6&amp;D7&amp;D8</f>
        <v>栃木県茂木町茂木町水処理センター</v>
      </c>
      <c r="P4" s="465"/>
      <c r="Q4" s="465"/>
      <c r="R4" s="466"/>
      <c r="S4" s="457"/>
      <c r="T4" s="457"/>
      <c r="U4" s="459"/>
      <c r="V4" s="463">
        <f>V3+1</f>
        <v>2</v>
      </c>
      <c r="W4" s="463" t="s">
        <v>345</v>
      </c>
    </row>
    <row r="5" spans="1:23" ht="15.75" customHeight="1" x14ac:dyDescent="0.15">
      <c r="A5" s="422"/>
      <c r="B5" s="720" t="s">
        <v>5371</v>
      </c>
      <c r="C5" s="721"/>
      <c r="D5" s="721"/>
      <c r="E5" s="721"/>
      <c r="F5" s="722"/>
      <c r="G5" s="425"/>
      <c r="H5" s="425"/>
      <c r="I5" s="425"/>
      <c r="J5" s="425"/>
      <c r="K5" s="425"/>
      <c r="L5" s="423"/>
      <c r="N5" s="457"/>
      <c r="O5" s="457"/>
      <c r="P5" s="457"/>
      <c r="Q5" s="457"/>
      <c r="R5" s="457"/>
      <c r="S5" s="457"/>
      <c r="T5" s="457"/>
      <c r="U5" s="459"/>
      <c r="V5" s="463">
        <f t="shared" ref="V5:V10" si="0">V4+1</f>
        <v>3</v>
      </c>
      <c r="W5" s="463" t="s">
        <v>415</v>
      </c>
    </row>
    <row r="6" spans="1:23" ht="15.75" customHeight="1" x14ac:dyDescent="0.15">
      <c r="A6" s="422"/>
      <c r="B6" s="426" t="s">
        <v>5385</v>
      </c>
      <c r="C6" s="427"/>
      <c r="D6" s="723" t="s">
        <v>842</v>
      </c>
      <c r="E6" s="724"/>
      <c r="F6" s="725"/>
      <c r="G6" s="425"/>
      <c r="H6" s="425"/>
      <c r="I6" s="425"/>
      <c r="J6" s="425"/>
      <c r="K6" s="425"/>
      <c r="L6" s="423"/>
      <c r="N6" s="457"/>
      <c r="O6" s="457" t="s">
        <v>5396</v>
      </c>
      <c r="P6" s="457"/>
      <c r="Q6" s="457"/>
      <c r="R6" s="457" t="s">
        <v>5404</v>
      </c>
      <c r="S6" s="457"/>
      <c r="T6" s="457"/>
      <c r="U6" s="459"/>
      <c r="V6" s="463">
        <f t="shared" si="0"/>
        <v>4</v>
      </c>
      <c r="W6" s="463" t="s">
        <v>485</v>
      </c>
    </row>
    <row r="7" spans="1:23" ht="15.75" customHeight="1" x14ac:dyDescent="0.15">
      <c r="A7" s="422"/>
      <c r="B7" s="426" t="s">
        <v>5386</v>
      </c>
      <c r="C7" s="427"/>
      <c r="D7" s="726" t="s">
        <v>896</v>
      </c>
      <c r="E7" s="724"/>
      <c r="F7" s="725"/>
      <c r="G7" s="425"/>
      <c r="H7" s="425"/>
      <c r="I7" s="425"/>
      <c r="J7" s="425"/>
      <c r="K7" s="425"/>
      <c r="L7" s="423"/>
      <c r="N7" s="457"/>
      <c r="O7" s="467" t="s">
        <v>5372</v>
      </c>
      <c r="P7" s="457"/>
      <c r="R7" s="468" t="s">
        <v>5759</v>
      </c>
      <c r="S7" s="469">
        <f>F20</f>
        <v>67479</v>
      </c>
      <c r="T7" s="457"/>
      <c r="U7" s="459"/>
      <c r="V7" s="463">
        <f t="shared" si="0"/>
        <v>5</v>
      </c>
      <c r="W7" s="463" t="s">
        <v>546</v>
      </c>
    </row>
    <row r="8" spans="1:23" ht="15.75" customHeight="1" x14ac:dyDescent="0.15">
      <c r="A8" s="422"/>
      <c r="B8" s="426" t="s">
        <v>5387</v>
      </c>
      <c r="C8" s="427"/>
      <c r="D8" s="726" t="s">
        <v>895</v>
      </c>
      <c r="E8" s="724"/>
      <c r="F8" s="725"/>
      <c r="G8" s="425"/>
      <c r="H8" s="425"/>
      <c r="I8" s="425"/>
      <c r="J8" s="425"/>
      <c r="K8" s="425"/>
      <c r="L8" s="423"/>
      <c r="N8" s="457"/>
      <c r="O8" s="470" t="s">
        <v>5374</v>
      </c>
      <c r="P8" s="457"/>
      <c r="R8" s="471" t="s">
        <v>5403</v>
      </c>
      <c r="S8" s="472">
        <f>E20</f>
        <v>24819</v>
      </c>
      <c r="T8" s="457"/>
      <c r="U8" s="459"/>
      <c r="V8" s="463">
        <f t="shared" si="0"/>
        <v>6</v>
      </c>
      <c r="W8" s="463" t="s">
        <v>601</v>
      </c>
    </row>
    <row r="9" spans="1:23" ht="15.75" customHeight="1" x14ac:dyDescent="0.15">
      <c r="A9" s="422"/>
      <c r="B9" s="428" t="s">
        <v>5816</v>
      </c>
      <c r="C9" s="427"/>
      <c r="D9" s="429" t="str">
        <f>INDEX(全データ!AH3:AH2184,MATCH(O4,全データ!E3:E2184,0))</f>
        <v>a3</v>
      </c>
      <c r="E9" s="430"/>
      <c r="F9" s="427"/>
      <c r="G9" s="425"/>
      <c r="H9" s="425"/>
      <c r="I9" s="425"/>
      <c r="J9" s="425"/>
      <c r="K9" s="425"/>
      <c r="L9" s="423"/>
      <c r="N9" s="457"/>
      <c r="Q9" s="457"/>
      <c r="R9" s="457"/>
      <c r="S9" s="457"/>
      <c r="T9" s="457"/>
      <c r="U9" s="459"/>
      <c r="V9" s="463">
        <f t="shared" si="0"/>
        <v>7</v>
      </c>
      <c r="W9" s="463" t="s">
        <v>660</v>
      </c>
    </row>
    <row r="10" spans="1:23" ht="15.75" customHeight="1" x14ac:dyDescent="0.15">
      <c r="A10" s="422"/>
      <c r="B10" s="431" t="s">
        <v>5368</v>
      </c>
      <c r="C10" s="427"/>
      <c r="D10" s="432">
        <f>INDEX(全データ!K3:K2184,MATCH(O4,全データ!E3:E2184,0))</f>
        <v>206332</v>
      </c>
      <c r="E10" s="430" t="s">
        <v>5390</v>
      </c>
      <c r="F10" s="427"/>
      <c r="G10" s="425"/>
      <c r="H10" s="425"/>
      <c r="I10" s="425"/>
      <c r="J10" s="425"/>
      <c r="K10" s="425"/>
      <c r="L10" s="423"/>
      <c r="N10" s="457"/>
      <c r="O10" s="462" t="s">
        <v>5397</v>
      </c>
      <c r="P10" s="473"/>
      <c r="Q10" s="457"/>
      <c r="R10" s="457"/>
      <c r="S10" s="457"/>
      <c r="T10" s="457"/>
      <c r="U10" s="459"/>
      <c r="V10" s="463">
        <f t="shared" si="0"/>
        <v>8</v>
      </c>
      <c r="W10" s="463" t="s">
        <v>762</v>
      </c>
    </row>
    <row r="11" spans="1:23" ht="15.75" customHeight="1" x14ac:dyDescent="0.15">
      <c r="A11" s="422"/>
      <c r="B11" s="431" t="s">
        <v>5370</v>
      </c>
      <c r="C11" s="427"/>
      <c r="D11" s="433"/>
      <c r="E11" s="434" t="s">
        <v>5373</v>
      </c>
      <c r="F11" s="435"/>
      <c r="G11" s="425"/>
      <c r="H11" s="425"/>
      <c r="I11" s="425"/>
      <c r="J11" s="425"/>
      <c r="K11" s="425"/>
      <c r="L11" s="423"/>
      <c r="N11" s="457"/>
      <c r="O11" s="474" t="s">
        <v>5375</v>
      </c>
      <c r="P11" s="475"/>
      <c r="Q11" s="457"/>
      <c r="R11" s="457"/>
      <c r="S11" s="457"/>
      <c r="T11" s="457"/>
      <c r="U11" s="459"/>
      <c r="V11" s="459">
        <v>9</v>
      </c>
      <c r="W11" s="459" t="s">
        <v>842</v>
      </c>
    </row>
    <row r="12" spans="1:23" ht="15.75" customHeight="1" x14ac:dyDescent="0.15">
      <c r="A12" s="422"/>
      <c r="B12" s="426" t="s">
        <v>5384</v>
      </c>
      <c r="C12" s="427"/>
      <c r="D12" s="433"/>
      <c r="E12" s="434" t="s">
        <v>5388</v>
      </c>
      <c r="F12" s="435"/>
      <c r="G12" s="425"/>
      <c r="H12" s="425"/>
      <c r="I12" s="425"/>
      <c r="J12" s="425"/>
      <c r="K12" s="425"/>
      <c r="L12" s="423"/>
      <c r="N12" s="457"/>
      <c r="O12" s="476" t="s">
        <v>5376</v>
      </c>
      <c r="P12" s="477"/>
      <c r="Q12" s="457"/>
      <c r="R12" s="457"/>
      <c r="S12" s="457"/>
      <c r="T12" s="457"/>
      <c r="U12" s="459"/>
      <c r="V12" s="459">
        <v>10</v>
      </c>
      <c r="W12" s="459" t="s">
        <v>913</v>
      </c>
    </row>
    <row r="13" spans="1:23" ht="15.75" customHeight="1" x14ac:dyDescent="0.15">
      <c r="A13" s="422"/>
      <c r="B13" s="431" t="s">
        <v>5369</v>
      </c>
      <c r="C13" s="427"/>
      <c r="D13" s="433"/>
      <c r="E13" s="434" t="s">
        <v>5376</v>
      </c>
      <c r="F13" s="435"/>
      <c r="G13" s="425"/>
      <c r="H13" s="425"/>
      <c r="I13" s="425"/>
      <c r="J13" s="425"/>
      <c r="K13" s="425"/>
      <c r="L13" s="423"/>
      <c r="N13" s="457"/>
      <c r="O13" s="476" t="s">
        <v>5377</v>
      </c>
      <c r="P13" s="477"/>
      <c r="Q13" s="457"/>
      <c r="R13" s="457"/>
      <c r="S13" s="457"/>
      <c r="T13" s="457"/>
      <c r="U13" s="459"/>
      <c r="V13" s="459">
        <v>11</v>
      </c>
      <c r="W13" s="459" t="s">
        <v>971</v>
      </c>
    </row>
    <row r="14" spans="1:23" ht="15.75" customHeight="1" x14ac:dyDescent="0.15">
      <c r="A14" s="422"/>
      <c r="B14" s="436" t="s">
        <v>5399</v>
      </c>
      <c r="C14" s="427"/>
      <c r="D14" s="431"/>
      <c r="E14" s="437">
        <f>INDEX(全データ!AI3:AI2184,MATCH(シートA!O4,全データ!E3:E2184,0))</f>
        <v>0</v>
      </c>
      <c r="F14" s="427"/>
      <c r="G14" s="425"/>
      <c r="H14" s="425"/>
      <c r="I14" s="425"/>
      <c r="J14" s="425"/>
      <c r="K14" s="425"/>
      <c r="L14" s="423"/>
      <c r="N14" s="457"/>
      <c r="O14" s="478" t="s">
        <v>5378</v>
      </c>
      <c r="P14" s="479"/>
      <c r="Q14" s="457"/>
      <c r="R14" s="457"/>
      <c r="S14" s="457"/>
      <c r="T14" s="457"/>
      <c r="U14" s="459"/>
      <c r="V14" s="459">
        <v>12</v>
      </c>
      <c r="W14" s="459" t="s">
        <v>1020</v>
      </c>
    </row>
    <row r="15" spans="1:23" ht="15.75" customHeight="1" x14ac:dyDescent="0.15">
      <c r="A15" s="422"/>
      <c r="B15" s="425"/>
      <c r="C15" s="425"/>
      <c r="D15" s="425"/>
      <c r="E15" s="425"/>
      <c r="F15" s="425"/>
      <c r="G15" s="425"/>
      <c r="H15" s="425"/>
      <c r="I15" s="425"/>
      <c r="J15" s="425"/>
      <c r="K15" s="425"/>
      <c r="L15" s="423"/>
      <c r="N15" s="457"/>
      <c r="P15" s="457"/>
      <c r="Q15" s="457"/>
      <c r="R15" s="457"/>
      <c r="S15" s="457"/>
      <c r="T15" s="457"/>
      <c r="U15" s="459"/>
      <c r="V15" s="459">
        <v>13</v>
      </c>
      <c r="W15" s="459" t="s">
        <v>1069</v>
      </c>
    </row>
    <row r="16" spans="1:23" ht="15.75" customHeight="1" x14ac:dyDescent="0.15">
      <c r="A16" s="422"/>
      <c r="B16" s="438"/>
      <c r="C16" s="438"/>
      <c r="D16" s="438"/>
      <c r="E16" s="438"/>
      <c r="F16" s="438"/>
      <c r="G16" s="425"/>
      <c r="H16" s="425"/>
      <c r="I16" s="425"/>
      <c r="J16" s="425"/>
      <c r="K16" s="425"/>
      <c r="L16" s="423"/>
      <c r="N16" s="457"/>
      <c r="O16" s="457" t="s">
        <v>5398</v>
      </c>
      <c r="P16" s="457"/>
      <c r="Q16" s="457"/>
      <c r="R16" s="457"/>
      <c r="S16" s="457"/>
      <c r="T16" s="457"/>
      <c r="U16" s="459"/>
      <c r="V16" s="459">
        <v>14</v>
      </c>
      <c r="W16" s="459" t="s">
        <v>1107</v>
      </c>
    </row>
    <row r="17" spans="1:23" ht="15.75" customHeight="1" x14ac:dyDescent="0.15">
      <c r="A17" s="422"/>
      <c r="B17" s="439" t="s">
        <v>5572</v>
      </c>
      <c r="C17" s="425"/>
      <c r="D17" s="425"/>
      <c r="E17" s="425"/>
      <c r="F17" s="425"/>
      <c r="G17" s="425"/>
      <c r="H17" s="425"/>
      <c r="I17" s="425"/>
      <c r="J17" s="425"/>
      <c r="K17" s="425"/>
      <c r="L17" s="423"/>
      <c r="N17" s="457"/>
      <c r="O17" s="480">
        <f>IF(F20=0,1,E20/F20)</f>
        <v>0.36780331658738274</v>
      </c>
      <c r="P17" s="481">
        <v>1</v>
      </c>
      <c r="Q17" s="457"/>
      <c r="R17" s="457"/>
      <c r="S17" s="457"/>
      <c r="T17" s="457"/>
      <c r="U17" s="459"/>
      <c r="V17" s="459">
        <v>15</v>
      </c>
      <c r="W17" s="459" t="s">
        <v>1167</v>
      </c>
    </row>
    <row r="18" spans="1:23" ht="15.75" customHeight="1" x14ac:dyDescent="0.15">
      <c r="A18" s="422"/>
      <c r="B18" s="715" t="s">
        <v>5574</v>
      </c>
      <c r="C18" s="715"/>
      <c r="D18" s="715"/>
      <c r="E18" s="717" t="s">
        <v>5382</v>
      </c>
      <c r="F18" s="719" t="s">
        <v>5758</v>
      </c>
      <c r="G18" s="425"/>
      <c r="H18" s="425"/>
      <c r="I18" s="425"/>
      <c r="J18" s="425"/>
      <c r="K18" s="425"/>
      <c r="L18" s="423"/>
      <c r="N18" s="457"/>
      <c r="O18" s="482">
        <f t="shared" ref="O18:O23" si="1">IF(F26=0,1,E26/F26)</f>
        <v>0.17102111302991477</v>
      </c>
      <c r="P18" s="483">
        <v>1</v>
      </c>
      <c r="Q18" s="457"/>
      <c r="R18" s="457"/>
      <c r="S18" s="457"/>
      <c r="T18" s="457"/>
      <c r="U18" s="459"/>
      <c r="V18" s="459">
        <v>16</v>
      </c>
      <c r="W18" s="459" t="s">
        <v>1276</v>
      </c>
    </row>
    <row r="19" spans="1:23" ht="15.75" customHeight="1" x14ac:dyDescent="0.15">
      <c r="A19" s="422"/>
      <c r="B19" s="716"/>
      <c r="C19" s="716"/>
      <c r="D19" s="716"/>
      <c r="E19" s="718"/>
      <c r="F19" s="716"/>
      <c r="G19" s="440"/>
      <c r="H19" s="425"/>
      <c r="I19" s="425"/>
      <c r="J19" s="425"/>
      <c r="K19" s="425"/>
      <c r="L19" s="423"/>
      <c r="N19" s="457"/>
      <c r="O19" s="482">
        <f t="shared" si="1"/>
        <v>0.33915973465304833</v>
      </c>
      <c r="P19" s="483">
        <v>1</v>
      </c>
      <c r="Q19" s="457"/>
      <c r="R19" s="457"/>
      <c r="S19" s="457"/>
      <c r="T19" s="457"/>
      <c r="U19" s="459"/>
      <c r="V19" s="459">
        <v>17</v>
      </c>
      <c r="W19" s="459" t="s">
        <v>1324</v>
      </c>
    </row>
    <row r="20" spans="1:23" ht="15.75" customHeight="1" x14ac:dyDescent="0.15">
      <c r="A20" s="422"/>
      <c r="B20" s="441" t="s">
        <v>5571</v>
      </c>
      <c r="C20" s="442"/>
      <c r="D20" s="443" t="s">
        <v>5393</v>
      </c>
      <c r="E20" s="444">
        <f>INDEX(全データ!BF3:BF2184,MATCH(シートA!O4,全データ!E3:E2184,0))</f>
        <v>24819</v>
      </c>
      <c r="F20" s="445">
        <f>SUM(F26:F31)</f>
        <v>67479</v>
      </c>
      <c r="G20" s="425"/>
      <c r="H20" s="425"/>
      <c r="I20" s="425"/>
      <c r="J20" s="425"/>
      <c r="K20" s="425"/>
      <c r="L20" s="423"/>
      <c r="N20" s="457"/>
      <c r="O20" s="482">
        <f t="shared" si="1"/>
        <v>0.93895693401817459</v>
      </c>
      <c r="P20" s="483">
        <v>1</v>
      </c>
      <c r="Q20" s="457"/>
      <c r="R20" s="457"/>
      <c r="S20" s="457"/>
      <c r="T20" s="457"/>
      <c r="U20" s="459"/>
      <c r="V20" s="459">
        <v>18</v>
      </c>
      <c r="W20" s="459" t="s">
        <v>1400</v>
      </c>
    </row>
    <row r="21" spans="1:23" ht="15.75" customHeight="1" x14ac:dyDescent="0.15">
      <c r="A21" s="422"/>
      <c r="B21" s="425"/>
      <c r="C21" s="425"/>
      <c r="D21" s="425"/>
      <c r="E21" s="425"/>
      <c r="F21" s="425"/>
      <c r="G21" s="425"/>
      <c r="H21" s="425"/>
      <c r="I21" s="425"/>
      <c r="J21" s="425"/>
      <c r="K21" s="425"/>
      <c r="L21" s="423"/>
      <c r="N21" s="457"/>
      <c r="O21" s="482">
        <f t="shared" si="1"/>
        <v>0.47287683414851045</v>
      </c>
      <c r="P21" s="483">
        <v>1</v>
      </c>
      <c r="Q21" s="457"/>
      <c r="R21" s="457"/>
      <c r="S21" s="457"/>
      <c r="T21" s="457"/>
      <c r="U21" s="459"/>
      <c r="V21" s="459">
        <v>19</v>
      </c>
      <c r="W21" s="459" t="s">
        <v>1447</v>
      </c>
    </row>
    <row r="22" spans="1:23" ht="15.75" customHeight="1" x14ac:dyDescent="0.15">
      <c r="A22" s="422"/>
      <c r="B22" s="438"/>
      <c r="C22" s="438"/>
      <c r="D22" s="438"/>
      <c r="E22" s="438"/>
      <c r="F22" s="438"/>
      <c r="G22" s="425"/>
      <c r="H22" s="425"/>
      <c r="I22" s="425"/>
      <c r="J22" s="425"/>
      <c r="K22" s="425"/>
      <c r="L22" s="423"/>
      <c r="N22" s="457"/>
      <c r="O22" s="482">
        <f t="shared" si="1"/>
        <v>2.9601029601029602E-2</v>
      </c>
      <c r="P22" s="483">
        <v>1</v>
      </c>
      <c r="Q22" s="457"/>
      <c r="R22" s="457"/>
      <c r="S22" s="457"/>
      <c r="T22" s="457"/>
      <c r="U22" s="459"/>
      <c r="V22" s="459">
        <v>20</v>
      </c>
      <c r="W22" s="459" t="s">
        <v>1489</v>
      </c>
    </row>
    <row r="23" spans="1:23" ht="15.75" customHeight="1" x14ac:dyDescent="0.15">
      <c r="A23" s="422"/>
      <c r="B23" s="439" t="s">
        <v>5573</v>
      </c>
      <c r="C23" s="425"/>
      <c r="D23" s="425"/>
      <c r="E23" s="425"/>
      <c r="F23" s="446"/>
      <c r="G23" s="425"/>
      <c r="H23" s="425"/>
      <c r="I23" s="425"/>
      <c r="J23" s="425"/>
      <c r="K23" s="425"/>
      <c r="L23" s="423"/>
      <c r="N23" s="457"/>
      <c r="O23" s="484">
        <f t="shared" si="1"/>
        <v>0.41237699540782857</v>
      </c>
      <c r="P23" s="485">
        <v>1</v>
      </c>
      <c r="Q23" s="457"/>
      <c r="R23" s="457"/>
      <c r="S23" s="457"/>
      <c r="T23" s="457"/>
      <c r="U23" s="459"/>
      <c r="V23" s="459">
        <v>21</v>
      </c>
      <c r="W23" s="459" t="s">
        <v>1650</v>
      </c>
    </row>
    <row r="24" spans="1:23" ht="15.75" customHeight="1" x14ac:dyDescent="0.15">
      <c r="A24" s="422"/>
      <c r="B24" s="715" t="s">
        <v>5574</v>
      </c>
      <c r="C24" s="715"/>
      <c r="D24" s="715"/>
      <c r="E24" s="717" t="s">
        <v>5382</v>
      </c>
      <c r="F24" s="719" t="s">
        <v>5758</v>
      </c>
      <c r="G24" s="425"/>
      <c r="H24" s="425"/>
      <c r="I24" s="425"/>
      <c r="J24" s="425"/>
      <c r="K24" s="425"/>
      <c r="L24" s="423"/>
      <c r="N24" s="457"/>
      <c r="Q24" s="457"/>
      <c r="R24" s="457"/>
      <c r="S24" s="457"/>
      <c r="T24" s="457"/>
      <c r="U24" s="459"/>
      <c r="V24" s="459">
        <v>22</v>
      </c>
      <c r="W24" s="459" t="s">
        <v>1773</v>
      </c>
    </row>
    <row r="25" spans="1:23" ht="15.75" customHeight="1" x14ac:dyDescent="0.15">
      <c r="A25" s="422"/>
      <c r="B25" s="716"/>
      <c r="C25" s="716"/>
      <c r="D25" s="716"/>
      <c r="E25" s="718"/>
      <c r="F25" s="716"/>
      <c r="G25" s="425"/>
      <c r="H25" s="425"/>
      <c r="I25" s="425"/>
      <c r="J25" s="425"/>
      <c r="K25" s="425"/>
      <c r="L25" s="423"/>
      <c r="N25" s="457"/>
      <c r="O25" s="473"/>
      <c r="P25" s="457"/>
      <c r="Q25" s="457"/>
      <c r="R25" s="457"/>
      <c r="S25" s="457"/>
      <c r="T25" s="457"/>
      <c r="U25" s="459"/>
      <c r="V25" s="459">
        <v>23</v>
      </c>
      <c r="W25" s="459" t="s">
        <v>1850</v>
      </c>
    </row>
    <row r="26" spans="1:23" ht="15.75" customHeight="1" x14ac:dyDescent="0.15">
      <c r="A26" s="422"/>
      <c r="B26" s="447" t="s">
        <v>5748</v>
      </c>
      <c r="C26" s="442"/>
      <c r="D26" s="443" t="s">
        <v>5393</v>
      </c>
      <c r="E26" s="444">
        <f>INDEX(全データ!BG3:BG2184,MATCH(シートA!O4,全データ!E3:E2184,0))</f>
        <v>3070</v>
      </c>
      <c r="F26" s="445">
        <f>ROUND(0.0026*D10+17415,0)</f>
        <v>17951</v>
      </c>
      <c r="G26" s="425"/>
      <c r="H26" s="425"/>
      <c r="I26" s="425"/>
      <c r="J26" s="425"/>
      <c r="K26" s="425"/>
      <c r="L26" s="423"/>
      <c r="N26" s="457"/>
      <c r="O26" s="457">
        <f>0.0006*D10+9131.9</f>
        <v>9255.6991999999991</v>
      </c>
      <c r="P26" s="457"/>
      <c r="Q26" s="457"/>
      <c r="R26" s="457"/>
      <c r="S26" s="457"/>
      <c r="T26" s="457"/>
      <c r="U26" s="459"/>
      <c r="V26" s="459">
        <v>24</v>
      </c>
      <c r="W26" s="459" t="s">
        <v>1919</v>
      </c>
    </row>
    <row r="27" spans="1:23" ht="15.75" customHeight="1" x14ac:dyDescent="0.15">
      <c r="A27" s="422"/>
      <c r="B27" s="431" t="s">
        <v>5367</v>
      </c>
      <c r="C27" s="442"/>
      <c r="D27" s="443" t="s">
        <v>5393</v>
      </c>
      <c r="E27" s="444">
        <f>INDEX(全データ!BM3:BM2184,MATCH(シートA!O4,全データ!E3:E2184,0))</f>
        <v>3221</v>
      </c>
      <c r="F27" s="445">
        <f>ROUND(IF(E11="あり",0.0049*D10+13525,0.0039*D10+8692.1),0)</f>
        <v>9497</v>
      </c>
      <c r="G27" s="425"/>
      <c r="H27" s="425"/>
      <c r="I27" s="425"/>
      <c r="J27" s="425"/>
      <c r="K27" s="425"/>
      <c r="L27" s="423"/>
      <c r="N27" s="457"/>
      <c r="O27" s="457">
        <f>0.0067*D10+3679</f>
        <v>5061.4243999999999</v>
      </c>
      <c r="P27" s="457"/>
      <c r="Q27" s="457"/>
      <c r="R27" s="457"/>
      <c r="S27" s="457"/>
      <c r="T27" s="457"/>
      <c r="U27" s="459"/>
      <c r="V27" s="459">
        <v>25</v>
      </c>
      <c r="W27" s="459" t="s">
        <v>1966</v>
      </c>
    </row>
    <row r="28" spans="1:23" ht="15.75" customHeight="1" x14ac:dyDescent="0.15">
      <c r="A28" s="422"/>
      <c r="B28" s="431" t="s">
        <v>5366</v>
      </c>
      <c r="C28" s="442"/>
      <c r="D28" s="443" t="s">
        <v>5393</v>
      </c>
      <c r="E28" s="444">
        <f>INDEX(全データ!BK3:BK2184,MATCH(シートA!O4,全データ!E3:E2184,0))</f>
        <v>4753</v>
      </c>
      <c r="F28" s="445">
        <f>IF(E12="なし",0,ROUND(IF(E13="焼却・溶融・乾燥まで",0.0006*D10+9131.9,IF(E13="脱水まで",0.0067*D10+3679.5,IF(E13="濃縮まで",0.0177*D10+1872.4))),0))</f>
        <v>5062</v>
      </c>
      <c r="G28" s="425"/>
      <c r="H28" s="425"/>
      <c r="I28" s="425"/>
      <c r="J28" s="425"/>
      <c r="K28" s="425"/>
      <c r="L28" s="423"/>
      <c r="N28" s="457"/>
      <c r="O28" s="457">
        <f>0.0177*D10+1872.4</f>
        <v>5524.4763999999996</v>
      </c>
      <c r="P28" s="457"/>
      <c r="Q28" s="457"/>
      <c r="R28" s="457"/>
      <c r="S28" s="457"/>
      <c r="T28" s="457"/>
      <c r="U28" s="459"/>
      <c r="V28" s="459">
        <v>26</v>
      </c>
      <c r="W28" s="459" t="s">
        <v>1980</v>
      </c>
    </row>
    <row r="29" spans="1:23" ht="15.75" customHeight="1" x14ac:dyDescent="0.15">
      <c r="A29" s="422"/>
      <c r="B29" s="448" t="s">
        <v>5779</v>
      </c>
      <c r="C29" s="442"/>
      <c r="D29" s="443" t="s">
        <v>5393</v>
      </c>
      <c r="E29" s="444">
        <f>INDEX(全データ!BL3:BL2184,MATCH(シートA!O4,全データ!E3:E2184,0))</f>
        <v>4254</v>
      </c>
      <c r="F29" s="445">
        <f>ROUND(0.0022*D10+8542.3,0)</f>
        <v>8996</v>
      </c>
      <c r="G29" s="425"/>
      <c r="H29" s="425"/>
      <c r="I29" s="425"/>
      <c r="J29" s="425"/>
      <c r="K29" s="425"/>
      <c r="L29" s="423"/>
      <c r="N29" s="457"/>
      <c r="O29" s="457"/>
      <c r="P29" s="457"/>
      <c r="Q29" s="457"/>
      <c r="R29" s="457"/>
      <c r="S29" s="457"/>
      <c r="T29" s="457"/>
      <c r="U29" s="459"/>
      <c r="V29" s="459">
        <v>27</v>
      </c>
      <c r="W29" s="459" t="s">
        <v>2037</v>
      </c>
    </row>
    <row r="30" spans="1:23" ht="15.75" customHeight="1" x14ac:dyDescent="0.15">
      <c r="A30" s="422"/>
      <c r="B30" s="431" t="s">
        <v>5365</v>
      </c>
      <c r="C30" s="442"/>
      <c r="D30" s="443" t="s">
        <v>5393</v>
      </c>
      <c r="E30" s="444">
        <f>INDEX(全データ!BN3:BN2184,MATCH(シートA!O4,全データ!E3:E2184,0))</f>
        <v>92</v>
      </c>
      <c r="F30" s="445">
        <f>ROUND(0.0015*D10+2798.6,0)</f>
        <v>3108</v>
      </c>
      <c r="G30" s="425"/>
      <c r="H30" s="425"/>
      <c r="I30" s="425"/>
      <c r="J30" s="425"/>
      <c r="K30" s="425"/>
      <c r="L30" s="423"/>
      <c r="N30" s="457"/>
      <c r="O30" s="486"/>
      <c r="P30" s="486"/>
      <c r="Q30" s="486"/>
      <c r="R30" s="486"/>
      <c r="S30" s="486"/>
      <c r="T30" s="486"/>
      <c r="U30" s="459"/>
      <c r="V30" s="459">
        <v>28</v>
      </c>
      <c r="W30" s="459" t="s">
        <v>2099</v>
      </c>
    </row>
    <row r="31" spans="1:23" ht="15.75" customHeight="1" x14ac:dyDescent="0.15">
      <c r="A31" s="422"/>
      <c r="B31" s="447" t="s">
        <v>5747</v>
      </c>
      <c r="C31" s="442"/>
      <c r="D31" s="443" t="s">
        <v>5393</v>
      </c>
      <c r="E31" s="444">
        <f>INDEX(全データ!BP3:BP2184,MATCH(シートA!O4,全データ!E3:E2184,0))</f>
        <v>9429</v>
      </c>
      <c r="F31" s="445">
        <f>ROUND(0.0162*D10+19522,0)</f>
        <v>22865</v>
      </c>
      <c r="G31" s="425"/>
      <c r="H31" s="425"/>
      <c r="I31" s="425"/>
      <c r="J31" s="425"/>
      <c r="K31" s="425"/>
      <c r="L31" s="423"/>
      <c r="N31" s="457"/>
      <c r="O31" s="487"/>
      <c r="P31" s="486"/>
      <c r="Q31" s="486"/>
      <c r="R31" s="486"/>
      <c r="S31" s="486"/>
      <c r="T31" s="486"/>
      <c r="U31" s="459"/>
      <c r="V31" s="459">
        <v>29</v>
      </c>
      <c r="W31" s="459" t="s">
        <v>2261</v>
      </c>
    </row>
    <row r="32" spans="1:23" ht="15.75" customHeight="1" x14ac:dyDescent="0.15">
      <c r="A32" s="422"/>
      <c r="B32" s="425"/>
      <c r="C32" s="425"/>
      <c r="D32" s="425"/>
      <c r="E32" s="425"/>
      <c r="F32" s="425"/>
      <c r="G32" s="425"/>
      <c r="H32" s="425"/>
      <c r="I32" s="425"/>
      <c r="J32" s="425"/>
      <c r="K32" s="425"/>
      <c r="L32" s="423"/>
      <c r="N32" s="457"/>
      <c r="O32" s="486"/>
      <c r="P32" s="486"/>
      <c r="Q32" s="486"/>
      <c r="R32" s="486"/>
      <c r="S32" s="486"/>
      <c r="T32" s="486"/>
      <c r="U32" s="459"/>
      <c r="V32" s="459">
        <v>30</v>
      </c>
      <c r="W32" s="459" t="s">
        <v>2280</v>
      </c>
    </row>
    <row r="33" spans="1:25" ht="15.75" customHeight="1" x14ac:dyDescent="0.15">
      <c r="A33" s="422"/>
      <c r="B33" s="425"/>
      <c r="C33" s="425"/>
      <c r="D33" s="425"/>
      <c r="E33" s="425"/>
      <c r="F33" s="425"/>
      <c r="G33" s="425"/>
      <c r="H33" s="425"/>
      <c r="I33" s="425"/>
      <c r="J33" s="425"/>
      <c r="K33" s="425"/>
      <c r="L33" s="423"/>
      <c r="N33" s="457"/>
      <c r="O33" s="486"/>
      <c r="P33" s="486"/>
      <c r="Q33" s="486"/>
      <c r="R33" s="486"/>
      <c r="S33" s="486"/>
      <c r="T33" s="486"/>
      <c r="U33" s="459"/>
      <c r="V33" s="488">
        <v>31</v>
      </c>
      <c r="W33" s="459" t="s">
        <v>2319</v>
      </c>
    </row>
    <row r="34" spans="1:25" ht="15.75" customHeight="1" x14ac:dyDescent="0.15">
      <c r="A34" s="422"/>
      <c r="B34" s="425"/>
      <c r="C34" s="425"/>
      <c r="D34" s="425"/>
      <c r="E34" s="425"/>
      <c r="F34" s="425"/>
      <c r="G34" s="425"/>
      <c r="H34" s="425"/>
      <c r="I34" s="425"/>
      <c r="J34" s="425"/>
      <c r="K34" s="425"/>
      <c r="L34" s="423"/>
      <c r="N34" s="457"/>
      <c r="O34" s="489"/>
      <c r="P34" s="489"/>
      <c r="Q34" s="489"/>
      <c r="R34" s="489"/>
      <c r="S34" s="489"/>
      <c r="T34" s="489"/>
      <c r="V34" s="488">
        <v>32</v>
      </c>
      <c r="W34" s="459" t="s">
        <v>2373</v>
      </c>
    </row>
    <row r="35" spans="1:25" ht="15.75" customHeight="1" x14ac:dyDescent="0.15">
      <c r="A35" s="422"/>
      <c r="B35" s="425"/>
      <c r="C35" s="425"/>
      <c r="D35" s="425"/>
      <c r="E35" s="425"/>
      <c r="F35" s="425"/>
      <c r="G35" s="425"/>
      <c r="H35" s="425"/>
      <c r="I35" s="425"/>
      <c r="J35" s="425"/>
      <c r="K35" s="425"/>
      <c r="L35" s="423"/>
      <c r="N35" s="457"/>
      <c r="O35" s="489"/>
      <c r="P35" s="489"/>
      <c r="Q35" s="489"/>
      <c r="R35" s="489"/>
      <c r="S35" s="489"/>
      <c r="T35" s="489"/>
      <c r="V35" s="488">
        <v>33</v>
      </c>
      <c r="W35" s="459" t="s">
        <v>2427</v>
      </c>
    </row>
    <row r="36" spans="1:25" ht="15.75" customHeight="1" x14ac:dyDescent="0.15">
      <c r="A36" s="422"/>
      <c r="B36" s="425"/>
      <c r="C36" s="425"/>
      <c r="D36" s="425"/>
      <c r="E36" s="425"/>
      <c r="F36" s="425"/>
      <c r="G36" s="425"/>
      <c r="H36" s="425"/>
      <c r="I36" s="425"/>
      <c r="J36" s="425"/>
      <c r="K36" s="425"/>
      <c r="L36" s="423"/>
      <c r="N36" s="457"/>
      <c r="O36" s="489"/>
      <c r="P36" s="489"/>
      <c r="Q36" s="489"/>
      <c r="R36" s="489"/>
      <c r="S36" s="489"/>
      <c r="T36" s="489"/>
      <c r="V36" s="488">
        <v>34</v>
      </c>
      <c r="W36" s="459" t="s">
        <v>2517</v>
      </c>
    </row>
    <row r="37" spans="1:25" ht="15.75" customHeight="1" x14ac:dyDescent="0.15">
      <c r="A37" s="422"/>
      <c r="B37" s="425"/>
      <c r="C37" s="425"/>
      <c r="D37" s="425"/>
      <c r="E37" s="425"/>
      <c r="F37" s="425"/>
      <c r="G37" s="425"/>
      <c r="H37" s="425"/>
      <c r="I37" s="425"/>
      <c r="J37" s="425"/>
      <c r="K37" s="425"/>
      <c r="L37" s="423"/>
      <c r="N37" s="457"/>
      <c r="O37" s="489"/>
      <c r="P37" s="489"/>
      <c r="Q37" s="489"/>
      <c r="R37" s="489"/>
      <c r="S37" s="489"/>
      <c r="T37" s="489"/>
      <c r="V37" s="490">
        <v>35</v>
      </c>
      <c r="W37" s="459" t="s">
        <v>2601</v>
      </c>
    </row>
    <row r="38" spans="1:25" ht="17.25" customHeight="1" x14ac:dyDescent="0.15">
      <c r="A38" s="453"/>
      <c r="B38" s="446"/>
      <c r="C38" s="446"/>
      <c r="D38" s="446"/>
      <c r="E38" s="446"/>
      <c r="F38" s="446"/>
      <c r="G38" s="446"/>
      <c r="H38" s="446"/>
      <c r="I38" s="446"/>
      <c r="J38" s="446"/>
      <c r="K38" s="446"/>
      <c r="L38" s="454"/>
      <c r="N38" s="457"/>
      <c r="O38" s="491"/>
      <c r="P38" s="491"/>
      <c r="Q38" s="491"/>
      <c r="R38" s="491"/>
      <c r="S38" s="491"/>
      <c r="T38" s="491"/>
      <c r="U38" s="490"/>
      <c r="V38" s="490">
        <v>36</v>
      </c>
      <c r="W38" s="459" t="s">
        <v>2654</v>
      </c>
    </row>
    <row r="39" spans="1:25" s="417" customFormat="1" ht="17.25" customHeight="1" x14ac:dyDescent="0.15">
      <c r="L39" s="456"/>
      <c r="N39" s="457"/>
      <c r="O39" s="491"/>
      <c r="P39" s="491"/>
      <c r="Q39" s="491"/>
      <c r="R39" s="491"/>
      <c r="S39" s="491"/>
      <c r="T39" s="491"/>
      <c r="U39" s="490"/>
      <c r="V39" s="490">
        <v>37</v>
      </c>
      <c r="W39" s="459" t="s">
        <v>2676</v>
      </c>
      <c r="X39" s="460"/>
      <c r="Y39" s="420"/>
    </row>
    <row r="40" spans="1:25" s="417" customFormat="1" ht="17.25" customHeight="1" x14ac:dyDescent="0.15">
      <c r="L40" s="456"/>
      <c r="N40" s="457"/>
      <c r="O40" s="491"/>
      <c r="P40" s="491"/>
      <c r="Q40" s="491"/>
      <c r="R40" s="491"/>
      <c r="S40" s="491"/>
      <c r="T40" s="491"/>
      <c r="U40" s="490"/>
      <c r="V40" s="490">
        <v>38</v>
      </c>
      <c r="W40" s="459" t="s">
        <v>2700</v>
      </c>
      <c r="X40" s="460"/>
      <c r="Y40" s="420"/>
    </row>
    <row r="41" spans="1:25" s="417" customFormat="1" x14ac:dyDescent="0.15">
      <c r="L41" s="456"/>
      <c r="N41" s="457"/>
      <c r="O41" s="491"/>
      <c r="P41" s="491"/>
      <c r="Q41" s="491"/>
      <c r="R41" s="491"/>
      <c r="S41" s="491"/>
      <c r="T41" s="491"/>
      <c r="U41" s="490"/>
      <c r="V41" s="490">
        <v>39</v>
      </c>
      <c r="W41" s="459" t="s">
        <v>2754</v>
      </c>
      <c r="X41" s="460"/>
      <c r="Y41" s="420"/>
    </row>
    <row r="42" spans="1:25" s="417" customFormat="1" x14ac:dyDescent="0.15">
      <c r="L42" s="456"/>
      <c r="N42" s="457"/>
      <c r="O42" s="491"/>
      <c r="P42" s="491"/>
      <c r="Q42" s="491"/>
      <c r="R42" s="491"/>
      <c r="S42" s="491"/>
      <c r="T42" s="491"/>
      <c r="U42" s="490"/>
      <c r="V42" s="490">
        <v>40</v>
      </c>
      <c r="W42" s="459" t="s">
        <v>2791</v>
      </c>
      <c r="X42" s="460"/>
      <c r="Y42" s="420"/>
    </row>
    <row r="43" spans="1:25" s="417" customFormat="1" x14ac:dyDescent="0.15">
      <c r="N43" s="457"/>
      <c r="O43" s="491"/>
      <c r="P43" s="491"/>
      <c r="Q43" s="491"/>
      <c r="R43" s="491"/>
      <c r="S43" s="491"/>
      <c r="T43" s="491"/>
      <c r="U43" s="490"/>
      <c r="V43" s="490">
        <v>41</v>
      </c>
      <c r="W43" s="459" t="s">
        <v>2865</v>
      </c>
      <c r="X43" s="460"/>
      <c r="Y43" s="420"/>
    </row>
    <row r="44" spans="1:25" s="417" customFormat="1" x14ac:dyDescent="0.15">
      <c r="N44" s="457"/>
      <c r="O44" s="491"/>
      <c r="P44" s="491"/>
      <c r="Q44" s="491"/>
      <c r="R44" s="491"/>
      <c r="S44" s="491"/>
      <c r="T44" s="491"/>
      <c r="U44" s="490"/>
      <c r="V44" s="490">
        <v>42</v>
      </c>
      <c r="W44" s="459" t="s">
        <v>2907</v>
      </c>
      <c r="X44" s="460"/>
      <c r="Y44" s="420"/>
    </row>
    <row r="45" spans="1:25" s="417" customFormat="1" x14ac:dyDescent="0.15">
      <c r="N45" s="457"/>
      <c r="O45" s="491"/>
      <c r="P45" s="491"/>
      <c r="Q45" s="491"/>
      <c r="R45" s="491"/>
      <c r="S45" s="491"/>
      <c r="T45" s="491"/>
      <c r="U45" s="490"/>
      <c r="V45" s="459">
        <v>43</v>
      </c>
      <c r="W45" s="459" t="s">
        <v>2954</v>
      </c>
      <c r="X45" s="460"/>
      <c r="Y45" s="420"/>
    </row>
    <row r="46" spans="1:25" s="417" customFormat="1" x14ac:dyDescent="0.15">
      <c r="N46" s="457"/>
      <c r="O46" s="491"/>
      <c r="P46" s="491"/>
      <c r="Q46" s="491"/>
      <c r="R46" s="491"/>
      <c r="S46" s="491"/>
      <c r="T46" s="491"/>
      <c r="U46" s="490"/>
      <c r="V46" s="459">
        <v>44</v>
      </c>
      <c r="W46" s="459" t="s">
        <v>3015</v>
      </c>
      <c r="X46" s="460"/>
      <c r="Y46" s="420"/>
    </row>
    <row r="47" spans="1:25" s="417" customFormat="1" x14ac:dyDescent="0.15">
      <c r="N47" s="457"/>
      <c r="O47" s="457"/>
      <c r="P47" s="457"/>
      <c r="Q47" s="457"/>
      <c r="R47" s="457"/>
      <c r="S47" s="457"/>
      <c r="T47" s="457"/>
      <c r="U47" s="459"/>
      <c r="V47" s="459">
        <v>45</v>
      </c>
      <c r="W47" s="459" t="s">
        <v>3060</v>
      </c>
      <c r="X47" s="460"/>
      <c r="Y47" s="420"/>
    </row>
    <row r="48" spans="1:25" s="417" customFormat="1" x14ac:dyDescent="0.15">
      <c r="N48" s="457"/>
      <c r="O48" s="457"/>
      <c r="P48" s="457"/>
      <c r="Q48" s="457"/>
      <c r="R48" s="457"/>
      <c r="S48" s="457"/>
      <c r="T48" s="457"/>
      <c r="U48" s="459"/>
      <c r="V48" s="459">
        <v>46</v>
      </c>
      <c r="W48" s="459" t="s">
        <v>3107</v>
      </c>
      <c r="X48" s="460"/>
      <c r="Y48" s="420"/>
    </row>
    <row r="49" spans="1:25" s="417" customFormat="1" x14ac:dyDescent="0.15">
      <c r="N49" s="457"/>
      <c r="O49" s="457"/>
      <c r="P49" s="457"/>
      <c r="Q49" s="457"/>
      <c r="R49" s="457"/>
      <c r="S49" s="457"/>
      <c r="T49" s="457"/>
      <c r="U49" s="459"/>
      <c r="V49" s="459">
        <v>47</v>
      </c>
      <c r="W49" s="459" t="s">
        <v>3151</v>
      </c>
      <c r="X49" s="460"/>
      <c r="Y49" s="420"/>
    </row>
    <row r="50" spans="1:25" s="417" customFormat="1" x14ac:dyDescent="0.15">
      <c r="N50" s="457"/>
      <c r="O50" s="457"/>
      <c r="P50" s="457"/>
      <c r="Q50" s="457"/>
      <c r="R50" s="457"/>
      <c r="S50" s="457"/>
      <c r="T50" s="457"/>
      <c r="U50" s="459"/>
      <c r="V50" s="459"/>
      <c r="W50" s="459"/>
      <c r="X50" s="460"/>
      <c r="Y50" s="420"/>
    </row>
    <row r="51" spans="1:25" s="417" customFormat="1" x14ac:dyDescent="0.15">
      <c r="N51" s="457"/>
      <c r="O51" s="457"/>
      <c r="P51" s="457"/>
      <c r="Q51" s="457"/>
      <c r="R51" s="457"/>
      <c r="S51" s="457"/>
      <c r="T51" s="457"/>
      <c r="U51" s="459"/>
      <c r="V51" s="459"/>
      <c r="W51" s="459"/>
      <c r="X51" s="460"/>
      <c r="Y51" s="420"/>
    </row>
    <row r="52" spans="1:25" s="417" customFormat="1" x14ac:dyDescent="0.15">
      <c r="N52" s="457"/>
      <c r="O52" s="457"/>
      <c r="P52" s="457"/>
      <c r="Q52" s="457"/>
      <c r="R52" s="457"/>
      <c r="S52" s="457"/>
      <c r="T52" s="457"/>
      <c r="U52" s="459"/>
      <c r="V52" s="459"/>
      <c r="W52" s="459"/>
      <c r="X52" s="460"/>
      <c r="Y52" s="420"/>
    </row>
    <row r="53" spans="1:25" s="417" customFormat="1" x14ac:dyDescent="0.15">
      <c r="N53" s="457"/>
      <c r="O53" s="457"/>
      <c r="P53" s="457"/>
      <c r="Q53" s="457"/>
      <c r="R53" s="457"/>
      <c r="S53" s="457"/>
      <c r="T53" s="457"/>
      <c r="U53" s="459"/>
      <c r="V53" s="459"/>
      <c r="W53" s="459"/>
      <c r="X53" s="460"/>
      <c r="Y53" s="420"/>
    </row>
    <row r="54" spans="1:25" s="417" customFormat="1" x14ac:dyDescent="0.15">
      <c r="N54" s="457"/>
      <c r="O54" s="457"/>
      <c r="P54" s="457"/>
      <c r="Q54" s="457"/>
      <c r="R54" s="457"/>
      <c r="S54" s="457"/>
      <c r="T54" s="457"/>
      <c r="U54" s="459"/>
      <c r="V54" s="459"/>
      <c r="W54" s="459"/>
      <c r="X54" s="460"/>
      <c r="Y54" s="420"/>
    </row>
    <row r="55" spans="1:25" s="417" customFormat="1" x14ac:dyDescent="0.15">
      <c r="B55" s="421"/>
      <c r="C55" s="421"/>
      <c r="D55" s="421"/>
      <c r="E55" s="421"/>
      <c r="N55" s="457"/>
      <c r="O55" s="457"/>
      <c r="P55" s="457"/>
      <c r="Q55" s="457"/>
      <c r="R55" s="457"/>
      <c r="S55" s="457"/>
      <c r="T55" s="457"/>
      <c r="U55" s="459"/>
      <c r="V55" s="459"/>
      <c r="W55" s="459"/>
      <c r="X55" s="460"/>
      <c r="Y55" s="420"/>
    </row>
    <row r="56" spans="1:25" s="417" customFormat="1" x14ac:dyDescent="0.15">
      <c r="A56" s="421"/>
      <c r="B56" s="421"/>
      <c r="C56" s="421"/>
      <c r="D56" s="421"/>
      <c r="E56" s="421"/>
      <c r="F56" s="421"/>
      <c r="G56" s="421"/>
      <c r="H56" s="421"/>
      <c r="I56" s="421"/>
      <c r="J56" s="421"/>
      <c r="K56" s="421"/>
      <c r="L56" s="421"/>
      <c r="N56" s="457"/>
      <c r="O56" s="457"/>
      <c r="P56" s="457"/>
      <c r="Q56" s="457"/>
      <c r="R56" s="457"/>
      <c r="S56" s="457"/>
      <c r="T56" s="457"/>
      <c r="U56" s="459"/>
      <c r="V56" s="459"/>
      <c r="W56" s="459"/>
      <c r="X56" s="460"/>
      <c r="Y56" s="420"/>
    </row>
    <row r="57" spans="1:25" s="417" customFormat="1" x14ac:dyDescent="0.15">
      <c r="A57" s="421"/>
      <c r="B57" s="421"/>
      <c r="C57" s="421"/>
      <c r="D57" s="421"/>
      <c r="E57" s="421"/>
      <c r="F57" s="421"/>
      <c r="G57" s="421"/>
      <c r="H57" s="421"/>
      <c r="I57" s="421"/>
      <c r="J57" s="421"/>
      <c r="K57" s="421"/>
      <c r="L57" s="421"/>
      <c r="N57" s="457"/>
      <c r="O57" s="457"/>
      <c r="P57" s="457"/>
      <c r="Q57" s="457"/>
      <c r="R57" s="457"/>
      <c r="S57" s="457"/>
      <c r="T57" s="457"/>
      <c r="U57" s="459"/>
      <c r="V57" s="459"/>
      <c r="W57" s="459"/>
      <c r="X57" s="460"/>
      <c r="Y57" s="420"/>
    </row>
    <row r="58" spans="1:25" s="417" customFormat="1" x14ac:dyDescent="0.15">
      <c r="A58" s="421"/>
      <c r="B58" s="421"/>
      <c r="C58" s="421"/>
      <c r="D58" s="421"/>
      <c r="E58" s="421"/>
      <c r="F58" s="421"/>
      <c r="G58" s="421"/>
      <c r="H58" s="421"/>
      <c r="I58" s="421"/>
      <c r="J58" s="421"/>
      <c r="K58" s="421"/>
      <c r="L58" s="421"/>
      <c r="N58" s="457"/>
      <c r="O58" s="457"/>
      <c r="P58" s="457"/>
      <c r="Q58" s="457"/>
      <c r="R58" s="457"/>
      <c r="S58" s="457"/>
      <c r="T58" s="457"/>
      <c r="U58" s="459"/>
      <c r="V58" s="459"/>
      <c r="W58" s="459"/>
      <c r="X58" s="460"/>
      <c r="Y58" s="420"/>
    </row>
    <row r="59" spans="1:25" s="417" customFormat="1" x14ac:dyDescent="0.15">
      <c r="A59" s="421"/>
      <c r="B59" s="421"/>
      <c r="C59" s="421"/>
      <c r="D59" s="421"/>
      <c r="E59" s="421"/>
      <c r="F59" s="421"/>
      <c r="G59" s="421"/>
      <c r="H59" s="421"/>
      <c r="I59" s="421"/>
      <c r="J59" s="421"/>
      <c r="K59" s="421"/>
      <c r="L59" s="421"/>
      <c r="N59" s="457"/>
      <c r="O59" s="457"/>
      <c r="P59" s="457"/>
      <c r="Q59" s="457"/>
      <c r="R59" s="457"/>
      <c r="S59" s="457"/>
      <c r="T59" s="457"/>
      <c r="U59" s="459"/>
      <c r="V59" s="459"/>
      <c r="W59" s="459"/>
      <c r="X59" s="460"/>
      <c r="Y59" s="420"/>
    </row>
    <row r="60" spans="1:25" s="417" customFormat="1" x14ac:dyDescent="0.15">
      <c r="A60" s="421"/>
      <c r="B60" s="421"/>
      <c r="C60" s="421"/>
      <c r="D60" s="421"/>
      <c r="E60" s="421"/>
      <c r="F60" s="421"/>
      <c r="G60" s="421"/>
      <c r="H60" s="421"/>
      <c r="I60" s="421"/>
      <c r="J60" s="421"/>
      <c r="K60" s="421"/>
      <c r="L60" s="421"/>
      <c r="N60" s="457"/>
      <c r="O60" s="457"/>
      <c r="P60" s="457"/>
      <c r="Q60" s="457"/>
      <c r="R60" s="457"/>
      <c r="S60" s="457"/>
      <c r="T60" s="457"/>
      <c r="U60" s="459"/>
      <c r="V60" s="488"/>
      <c r="W60" s="459"/>
      <c r="X60" s="460"/>
      <c r="Y60" s="420"/>
    </row>
    <row r="61" spans="1:25" s="417" customFormat="1" x14ac:dyDescent="0.15">
      <c r="A61" s="421"/>
      <c r="B61" s="421"/>
      <c r="C61" s="421"/>
      <c r="D61" s="421"/>
      <c r="E61" s="421"/>
      <c r="F61" s="421"/>
      <c r="G61" s="421"/>
      <c r="H61" s="421"/>
      <c r="I61" s="421"/>
      <c r="J61" s="421"/>
      <c r="K61" s="421"/>
      <c r="L61" s="421"/>
      <c r="N61" s="462"/>
      <c r="O61" s="457"/>
      <c r="P61" s="457"/>
      <c r="Q61" s="457"/>
      <c r="R61" s="457"/>
      <c r="S61" s="457"/>
      <c r="T61" s="457"/>
      <c r="U61" s="459"/>
      <c r="V61" s="488"/>
      <c r="W61" s="459"/>
      <c r="X61" s="460"/>
      <c r="Y61" s="420"/>
    </row>
    <row r="62" spans="1:25" s="417" customFormat="1" x14ac:dyDescent="0.15">
      <c r="A62" s="421"/>
      <c r="B62" s="421"/>
      <c r="C62" s="421"/>
      <c r="D62" s="421"/>
      <c r="E62" s="421"/>
      <c r="F62" s="421"/>
      <c r="G62" s="421"/>
      <c r="H62" s="421"/>
      <c r="I62" s="421"/>
      <c r="J62" s="421"/>
      <c r="K62" s="421"/>
      <c r="L62" s="421"/>
      <c r="N62" s="462"/>
      <c r="O62" s="462"/>
      <c r="P62" s="462"/>
      <c r="Q62" s="462"/>
      <c r="R62" s="462"/>
      <c r="S62" s="462"/>
      <c r="T62" s="462"/>
      <c r="U62" s="488"/>
      <c r="V62" s="488"/>
      <c r="W62" s="459"/>
      <c r="X62" s="460"/>
      <c r="Y62" s="420"/>
    </row>
  </sheetData>
  <sheetProtection password="CC3D" sheet="1" objects="1" scenarios="1" selectLockedCells="1"/>
  <mergeCells count="12">
    <mergeCell ref="K2:K3"/>
    <mergeCell ref="B24:D25"/>
    <mergeCell ref="E24:E25"/>
    <mergeCell ref="F24:F25"/>
    <mergeCell ref="B18:D19"/>
    <mergeCell ref="E18:E19"/>
    <mergeCell ref="F18:F19"/>
    <mergeCell ref="B5:F5"/>
    <mergeCell ref="D6:F6"/>
    <mergeCell ref="D7:F7"/>
    <mergeCell ref="D8:F8"/>
    <mergeCell ref="B2:J3"/>
  </mergeCells>
  <phoneticPr fontId="18"/>
  <dataValidations count="4">
    <dataValidation type="list" allowBlank="1" showInputMessage="1" showErrorMessage="1" sqref="E13">
      <formula1>$O$11:$O$14</formula1>
    </dataValidation>
    <dataValidation type="list" allowBlank="1" showInputMessage="1" showErrorMessage="1" sqref="E11:E12">
      <formula1>$O$7:$O$8</formula1>
    </dataValidation>
    <dataValidation type="list" allowBlank="1" showInputMessage="1" showErrorMessage="1" sqref="D7:D8">
      <formula1>INDIRECT(D6)</formula1>
    </dataValidation>
    <dataValidation type="list" allowBlank="1" showInputMessage="1" showErrorMessage="1" sqref="D6:F6">
      <formula1>INDIRECT($B$6)</formula1>
    </dataValidation>
  </dataValidations>
  <pageMargins left="0.51181102362204722" right="0.31496062992125984" top="0.35433070866141736" bottom="0.15748031496062992"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
  <sheetViews>
    <sheetView showZeros="0" view="pageBreakPreview" topLeftCell="C1" zoomScale="80" zoomScaleNormal="100" zoomScaleSheetLayoutView="80" workbookViewId="0">
      <selection activeCell="N1" sqref="N1:X1048576"/>
    </sheetView>
  </sheetViews>
  <sheetFormatPr defaultColWidth="9" defaultRowHeight="13.5" x14ac:dyDescent="0.15"/>
  <cols>
    <col min="1" max="1" width="2.625" style="421" customWidth="1"/>
    <col min="2" max="11" width="13.375" style="421" customWidth="1"/>
    <col min="12" max="12" width="2.625" style="421" customWidth="1"/>
    <col min="13" max="13" width="2.625" style="417" customWidth="1"/>
    <col min="14" max="14" width="9" style="424" customWidth="1"/>
    <col min="15" max="20" width="9" style="462" hidden="1" customWidth="1"/>
    <col min="21" max="22" width="9" style="488" hidden="1" customWidth="1"/>
    <col min="23" max="23" width="9" style="459" hidden="1" customWidth="1"/>
    <col min="24" max="25" width="9" style="420"/>
    <col min="26" max="16384" width="9" style="421"/>
  </cols>
  <sheetData>
    <row r="1" spans="1:23" ht="15.75" customHeight="1" x14ac:dyDescent="0.15">
      <c r="A1" s="414"/>
      <c r="B1" s="415"/>
      <c r="C1" s="415"/>
      <c r="D1" s="415"/>
      <c r="E1" s="415"/>
      <c r="F1" s="415"/>
      <c r="G1" s="415"/>
      <c r="H1" s="415"/>
      <c r="I1" s="415"/>
      <c r="J1" s="415"/>
      <c r="K1" s="415"/>
      <c r="L1" s="416"/>
      <c r="N1" s="418"/>
      <c r="O1" s="458" t="s">
        <v>5394</v>
      </c>
      <c r="P1" s="457"/>
      <c r="Q1" s="457"/>
      <c r="R1" s="457"/>
      <c r="S1" s="457"/>
      <c r="T1" s="457"/>
      <c r="U1" s="459"/>
      <c r="V1" s="459"/>
    </row>
    <row r="2" spans="1:23" ht="15.75" customHeight="1" x14ac:dyDescent="0.15">
      <c r="A2" s="422"/>
      <c r="B2" s="727" t="s">
        <v>5818</v>
      </c>
      <c r="C2" s="727"/>
      <c r="D2" s="727"/>
      <c r="E2" s="727"/>
      <c r="F2" s="727"/>
      <c r="G2" s="727"/>
      <c r="H2" s="727"/>
      <c r="I2" s="727"/>
      <c r="J2" s="727"/>
      <c r="K2" s="713" t="s">
        <v>5392</v>
      </c>
      <c r="L2" s="423"/>
      <c r="N2" s="418"/>
      <c r="O2" s="457"/>
      <c r="P2" s="457"/>
      <c r="Q2" s="457"/>
      <c r="R2" s="457"/>
      <c r="S2" s="457"/>
      <c r="T2" s="457"/>
      <c r="U2" s="459"/>
      <c r="V2" s="461"/>
      <c r="W2" s="461" t="s">
        <v>5385</v>
      </c>
    </row>
    <row r="3" spans="1:23" ht="15.75" customHeight="1" x14ac:dyDescent="0.15">
      <c r="A3" s="422"/>
      <c r="B3" s="727"/>
      <c r="C3" s="727"/>
      <c r="D3" s="727"/>
      <c r="E3" s="727"/>
      <c r="F3" s="727"/>
      <c r="G3" s="727"/>
      <c r="H3" s="727"/>
      <c r="I3" s="727"/>
      <c r="J3" s="727"/>
      <c r="K3" s="714"/>
      <c r="L3" s="423"/>
      <c r="N3" s="418"/>
      <c r="O3" s="462" t="s">
        <v>5395</v>
      </c>
      <c r="P3" s="457"/>
      <c r="Q3" s="457"/>
      <c r="R3" s="457"/>
      <c r="S3" s="457"/>
      <c r="T3" s="457"/>
      <c r="U3" s="459"/>
      <c r="V3" s="463">
        <v>1</v>
      </c>
      <c r="W3" s="463" t="s">
        <v>11</v>
      </c>
    </row>
    <row r="4" spans="1:23" ht="15.75" customHeight="1" x14ac:dyDescent="0.15">
      <c r="A4" s="422"/>
      <c r="B4" s="425" t="s">
        <v>5383</v>
      </c>
      <c r="C4" s="425"/>
      <c r="D4" s="425"/>
      <c r="E4" s="425"/>
      <c r="F4" s="425"/>
      <c r="G4" s="425"/>
      <c r="H4" s="425"/>
      <c r="I4" s="425"/>
      <c r="J4" s="425"/>
      <c r="K4" s="425"/>
      <c r="L4" s="423"/>
      <c r="N4" s="418"/>
      <c r="O4" s="464" t="str">
        <f>D6&amp;D7&amp;D8</f>
        <v/>
      </c>
      <c r="P4" s="465"/>
      <c r="Q4" s="465"/>
      <c r="R4" s="466"/>
      <c r="S4" s="457"/>
      <c r="T4" s="457"/>
      <c r="U4" s="459"/>
      <c r="V4" s="463">
        <f>V3+1</f>
        <v>2</v>
      </c>
      <c r="W4" s="463" t="s">
        <v>345</v>
      </c>
    </row>
    <row r="5" spans="1:23" ht="15.75" customHeight="1" x14ac:dyDescent="0.15">
      <c r="A5" s="422"/>
      <c r="B5" s="720" t="s">
        <v>5371</v>
      </c>
      <c r="C5" s="721"/>
      <c r="D5" s="721"/>
      <c r="E5" s="721"/>
      <c r="F5" s="722"/>
      <c r="G5" s="425"/>
      <c r="H5" s="425"/>
      <c r="I5" s="425"/>
      <c r="J5" s="425"/>
      <c r="K5" s="425"/>
      <c r="L5" s="423"/>
      <c r="N5" s="418"/>
      <c r="O5" s="457"/>
      <c r="P5" s="457"/>
      <c r="Q5" s="457"/>
      <c r="R5" s="457"/>
      <c r="S5" s="457"/>
      <c r="T5" s="457"/>
      <c r="U5" s="459"/>
      <c r="V5" s="463">
        <f t="shared" ref="V5:V10" si="0">V4+1</f>
        <v>3</v>
      </c>
      <c r="W5" s="463" t="s">
        <v>415</v>
      </c>
    </row>
    <row r="6" spans="1:23" ht="15.75" customHeight="1" x14ac:dyDescent="0.15">
      <c r="A6" s="422"/>
      <c r="B6" s="426" t="s">
        <v>5385</v>
      </c>
      <c r="C6" s="427"/>
      <c r="D6" s="731"/>
      <c r="E6" s="729"/>
      <c r="F6" s="730"/>
      <c r="G6" s="425"/>
      <c r="H6" s="425"/>
      <c r="I6" s="425"/>
      <c r="J6" s="425"/>
      <c r="K6" s="425"/>
      <c r="L6" s="423"/>
      <c r="N6" s="418"/>
      <c r="O6" s="457" t="s">
        <v>5396</v>
      </c>
      <c r="P6" s="457"/>
      <c r="Q6" s="457"/>
      <c r="R6" s="457" t="s">
        <v>5404</v>
      </c>
      <c r="S6" s="457"/>
      <c r="T6" s="457"/>
      <c r="U6" s="459"/>
      <c r="V6" s="463">
        <f t="shared" si="0"/>
        <v>4</v>
      </c>
      <c r="W6" s="463" t="s">
        <v>485</v>
      </c>
    </row>
    <row r="7" spans="1:23" ht="15.75" customHeight="1" x14ac:dyDescent="0.15">
      <c r="A7" s="422"/>
      <c r="B7" s="426" t="s">
        <v>5386</v>
      </c>
      <c r="C7" s="427"/>
      <c r="D7" s="728"/>
      <c r="E7" s="729"/>
      <c r="F7" s="730"/>
      <c r="G7" s="425"/>
      <c r="H7" s="425"/>
      <c r="I7" s="425"/>
      <c r="J7" s="425"/>
      <c r="K7" s="425"/>
      <c r="L7" s="423"/>
      <c r="N7" s="418"/>
      <c r="O7" s="467" t="s">
        <v>5372</v>
      </c>
      <c r="P7" s="457"/>
      <c r="R7" s="468" t="s">
        <v>5759</v>
      </c>
      <c r="S7" s="469">
        <f>F20</f>
        <v>67479</v>
      </c>
      <c r="T7" s="457"/>
      <c r="U7" s="459"/>
      <c r="V7" s="463">
        <f t="shared" si="0"/>
        <v>5</v>
      </c>
      <c r="W7" s="463" t="s">
        <v>546</v>
      </c>
    </row>
    <row r="8" spans="1:23" ht="15.75" customHeight="1" x14ac:dyDescent="0.15">
      <c r="A8" s="422"/>
      <c r="B8" s="426" t="s">
        <v>5387</v>
      </c>
      <c r="C8" s="427"/>
      <c r="D8" s="728"/>
      <c r="E8" s="729"/>
      <c r="F8" s="730"/>
      <c r="G8" s="425"/>
      <c r="H8" s="425"/>
      <c r="I8" s="425"/>
      <c r="J8" s="425"/>
      <c r="K8" s="425"/>
      <c r="L8" s="423"/>
      <c r="N8" s="418"/>
      <c r="O8" s="470" t="s">
        <v>5374</v>
      </c>
      <c r="P8" s="457"/>
      <c r="R8" s="471" t="s">
        <v>5403</v>
      </c>
      <c r="S8" s="472">
        <f>E20</f>
        <v>0</v>
      </c>
      <c r="T8" s="457"/>
      <c r="U8" s="459"/>
      <c r="V8" s="463">
        <f t="shared" si="0"/>
        <v>6</v>
      </c>
      <c r="W8" s="463" t="s">
        <v>601</v>
      </c>
    </row>
    <row r="9" spans="1:23" ht="15.75" customHeight="1" x14ac:dyDescent="0.15">
      <c r="A9" s="422"/>
      <c r="B9" s="428" t="s">
        <v>5816</v>
      </c>
      <c r="C9" s="427"/>
      <c r="D9" s="728"/>
      <c r="E9" s="729"/>
      <c r="F9" s="730"/>
      <c r="G9" s="425"/>
      <c r="H9" s="425"/>
      <c r="I9" s="425"/>
      <c r="J9" s="425"/>
      <c r="K9" s="425"/>
      <c r="L9" s="423"/>
      <c r="N9" s="418"/>
      <c r="Q9" s="457"/>
      <c r="R9" s="457"/>
      <c r="S9" s="457"/>
      <c r="T9" s="457"/>
      <c r="U9" s="459"/>
      <c r="V9" s="463">
        <f t="shared" si="0"/>
        <v>7</v>
      </c>
      <c r="W9" s="463" t="s">
        <v>660</v>
      </c>
    </row>
    <row r="10" spans="1:23" ht="15.75" customHeight="1" x14ac:dyDescent="0.15">
      <c r="A10" s="422"/>
      <c r="B10" s="431" t="s">
        <v>5368</v>
      </c>
      <c r="C10" s="427"/>
      <c r="D10" s="492">
        <f>シートA!D10</f>
        <v>206332</v>
      </c>
      <c r="E10" s="430" t="s">
        <v>5390</v>
      </c>
      <c r="F10" s="427"/>
      <c r="G10" s="425"/>
      <c r="H10" s="425"/>
      <c r="I10" s="425"/>
      <c r="J10" s="425"/>
      <c r="K10" s="425"/>
      <c r="L10" s="423"/>
      <c r="N10" s="418"/>
      <c r="O10" s="462" t="s">
        <v>5397</v>
      </c>
      <c r="P10" s="473"/>
      <c r="Q10" s="457"/>
      <c r="R10" s="457"/>
      <c r="S10" s="457"/>
      <c r="T10" s="457"/>
      <c r="U10" s="459"/>
      <c r="V10" s="463">
        <f t="shared" si="0"/>
        <v>8</v>
      </c>
      <c r="W10" s="463" t="s">
        <v>762</v>
      </c>
    </row>
    <row r="11" spans="1:23" ht="15.75" customHeight="1" x14ac:dyDescent="0.15">
      <c r="A11" s="422"/>
      <c r="B11" s="431" t="s">
        <v>5370</v>
      </c>
      <c r="C11" s="427"/>
      <c r="D11" s="433"/>
      <c r="E11" s="434" t="s">
        <v>5373</v>
      </c>
      <c r="F11" s="435"/>
      <c r="G11" s="425"/>
      <c r="H11" s="425"/>
      <c r="I11" s="425"/>
      <c r="J11" s="425"/>
      <c r="K11" s="425"/>
      <c r="L11" s="423"/>
      <c r="N11" s="418"/>
      <c r="O11" s="474" t="s">
        <v>5375</v>
      </c>
      <c r="P11" s="475"/>
      <c r="Q11" s="457"/>
      <c r="R11" s="457"/>
      <c r="S11" s="457"/>
      <c r="T11" s="457"/>
      <c r="U11" s="459"/>
      <c r="V11" s="459">
        <v>9</v>
      </c>
      <c r="W11" s="459" t="s">
        <v>842</v>
      </c>
    </row>
    <row r="12" spans="1:23" ht="15.75" customHeight="1" x14ac:dyDescent="0.15">
      <c r="A12" s="422"/>
      <c r="B12" s="426" t="s">
        <v>5384</v>
      </c>
      <c r="C12" s="427"/>
      <c r="D12" s="433"/>
      <c r="E12" s="434" t="str">
        <f>シートA!E12</f>
        <v>あり</v>
      </c>
      <c r="F12" s="435"/>
      <c r="G12" s="425"/>
      <c r="H12" s="425"/>
      <c r="I12" s="425"/>
      <c r="J12" s="425"/>
      <c r="K12" s="425"/>
      <c r="L12" s="423"/>
      <c r="N12" s="418"/>
      <c r="O12" s="476" t="s">
        <v>5376</v>
      </c>
      <c r="P12" s="477"/>
      <c r="Q12" s="457"/>
      <c r="R12" s="457"/>
      <c r="S12" s="457"/>
      <c r="T12" s="457"/>
      <c r="U12" s="459"/>
      <c r="V12" s="459">
        <v>10</v>
      </c>
      <c r="W12" s="459" t="s">
        <v>913</v>
      </c>
    </row>
    <row r="13" spans="1:23" ht="15.75" customHeight="1" x14ac:dyDescent="0.15">
      <c r="A13" s="422"/>
      <c r="B13" s="431" t="s">
        <v>5369</v>
      </c>
      <c r="C13" s="427"/>
      <c r="D13" s="433"/>
      <c r="E13" s="434" t="str">
        <f>シートA!E13</f>
        <v>脱水まで</v>
      </c>
      <c r="F13" s="435"/>
      <c r="G13" s="425"/>
      <c r="H13" s="425"/>
      <c r="I13" s="425"/>
      <c r="J13" s="425"/>
      <c r="K13" s="425"/>
      <c r="L13" s="423"/>
      <c r="N13" s="418"/>
      <c r="O13" s="476" t="s">
        <v>5377</v>
      </c>
      <c r="P13" s="477"/>
      <c r="Q13" s="457"/>
      <c r="R13" s="457"/>
      <c r="S13" s="457"/>
      <c r="T13" s="457"/>
      <c r="U13" s="459"/>
      <c r="V13" s="459">
        <v>11</v>
      </c>
      <c r="W13" s="459" t="s">
        <v>971</v>
      </c>
    </row>
    <row r="14" spans="1:23" ht="15.75" customHeight="1" x14ac:dyDescent="0.15">
      <c r="A14" s="422"/>
      <c r="B14" s="436" t="s">
        <v>5399</v>
      </c>
      <c r="C14" s="427"/>
      <c r="D14" s="732"/>
      <c r="E14" s="733"/>
      <c r="F14" s="734"/>
      <c r="G14" s="425"/>
      <c r="H14" s="425"/>
      <c r="I14" s="425"/>
      <c r="J14" s="425"/>
      <c r="K14" s="425"/>
      <c r="L14" s="423"/>
      <c r="N14" s="418"/>
      <c r="O14" s="478" t="s">
        <v>5378</v>
      </c>
      <c r="P14" s="479"/>
      <c r="Q14" s="457"/>
      <c r="R14" s="457"/>
      <c r="S14" s="457"/>
      <c r="T14" s="457"/>
      <c r="U14" s="459"/>
      <c r="V14" s="459">
        <v>12</v>
      </c>
      <c r="W14" s="459" t="s">
        <v>1020</v>
      </c>
    </row>
    <row r="15" spans="1:23" ht="15.75" customHeight="1" x14ac:dyDescent="0.15">
      <c r="A15" s="422"/>
      <c r="B15" s="425"/>
      <c r="C15" s="425"/>
      <c r="D15" s="425"/>
      <c r="E15" s="425"/>
      <c r="F15" s="425"/>
      <c r="G15" s="425"/>
      <c r="H15" s="425"/>
      <c r="I15" s="425"/>
      <c r="J15" s="425"/>
      <c r="K15" s="425"/>
      <c r="L15" s="423"/>
      <c r="N15" s="418"/>
      <c r="P15" s="457"/>
      <c r="Q15" s="457"/>
      <c r="R15" s="457"/>
      <c r="S15" s="457"/>
      <c r="T15" s="457"/>
      <c r="U15" s="459"/>
      <c r="V15" s="459">
        <v>13</v>
      </c>
      <c r="W15" s="459" t="s">
        <v>1069</v>
      </c>
    </row>
    <row r="16" spans="1:23" ht="15.75" customHeight="1" x14ac:dyDescent="0.15">
      <c r="A16" s="422"/>
      <c r="B16" s="425"/>
      <c r="C16" s="425"/>
      <c r="D16" s="425"/>
      <c r="E16" s="425"/>
      <c r="F16" s="425"/>
      <c r="G16" s="425"/>
      <c r="H16" s="425"/>
      <c r="I16" s="425"/>
      <c r="J16" s="425"/>
      <c r="K16" s="425"/>
      <c r="L16" s="423"/>
      <c r="N16" s="418"/>
      <c r="O16" s="457" t="s">
        <v>5398</v>
      </c>
      <c r="P16" s="457"/>
      <c r="Q16" s="457"/>
      <c r="R16" s="457"/>
      <c r="S16" s="457"/>
      <c r="T16" s="457"/>
      <c r="U16" s="459"/>
      <c r="V16" s="459">
        <v>14</v>
      </c>
      <c r="W16" s="459" t="s">
        <v>1107</v>
      </c>
    </row>
    <row r="17" spans="1:23" ht="15.75" customHeight="1" x14ac:dyDescent="0.15">
      <c r="A17" s="422"/>
      <c r="B17" s="439" t="s">
        <v>5572</v>
      </c>
      <c r="C17" s="425"/>
      <c r="D17" s="425"/>
      <c r="E17" s="425"/>
      <c r="F17" s="425"/>
      <c r="G17" s="425"/>
      <c r="H17" s="425"/>
      <c r="I17" s="425"/>
      <c r="J17" s="425"/>
      <c r="K17" s="425"/>
      <c r="L17" s="423"/>
      <c r="N17" s="418"/>
      <c r="O17" s="480">
        <f>IF(F20=0,1,E20/F20)</f>
        <v>0</v>
      </c>
      <c r="P17" s="481">
        <v>1</v>
      </c>
      <c r="Q17" s="457"/>
      <c r="R17" s="457"/>
      <c r="S17" s="457"/>
      <c r="T17" s="457"/>
      <c r="U17" s="459"/>
      <c r="V17" s="459">
        <v>15</v>
      </c>
      <c r="W17" s="459" t="s">
        <v>1167</v>
      </c>
    </row>
    <row r="18" spans="1:23" ht="15.75" customHeight="1" x14ac:dyDescent="0.15">
      <c r="A18" s="422"/>
      <c r="B18" s="715" t="s">
        <v>5574</v>
      </c>
      <c r="C18" s="715"/>
      <c r="D18" s="715"/>
      <c r="E18" s="717" t="s">
        <v>5382</v>
      </c>
      <c r="F18" s="719" t="s">
        <v>5758</v>
      </c>
      <c r="G18" s="425"/>
      <c r="H18" s="425"/>
      <c r="I18" s="425"/>
      <c r="J18" s="425"/>
      <c r="K18" s="425"/>
      <c r="L18" s="423"/>
      <c r="N18" s="418"/>
      <c r="O18" s="482">
        <f t="shared" ref="O18:O23" si="1">IF(F26=0,1,E26/F26)</f>
        <v>0</v>
      </c>
      <c r="P18" s="483">
        <v>1</v>
      </c>
      <c r="Q18" s="457"/>
      <c r="R18" s="457"/>
      <c r="S18" s="457"/>
      <c r="T18" s="457"/>
      <c r="U18" s="459"/>
      <c r="V18" s="459">
        <v>16</v>
      </c>
      <c r="W18" s="459" t="s">
        <v>1276</v>
      </c>
    </row>
    <row r="19" spans="1:23" ht="15.75" customHeight="1" x14ac:dyDescent="0.15">
      <c r="A19" s="422"/>
      <c r="B19" s="716"/>
      <c r="C19" s="716"/>
      <c r="D19" s="716"/>
      <c r="E19" s="718"/>
      <c r="F19" s="716"/>
      <c r="G19" s="440"/>
      <c r="H19" s="425"/>
      <c r="I19" s="425"/>
      <c r="J19" s="425"/>
      <c r="K19" s="425"/>
      <c r="L19" s="423"/>
      <c r="N19" s="418"/>
      <c r="O19" s="482">
        <f t="shared" si="1"/>
        <v>0</v>
      </c>
      <c r="P19" s="483">
        <v>1</v>
      </c>
      <c r="Q19" s="457"/>
      <c r="R19" s="457"/>
      <c r="S19" s="457"/>
      <c r="T19" s="457"/>
      <c r="U19" s="459"/>
      <c r="V19" s="459">
        <v>17</v>
      </c>
      <c r="W19" s="459" t="s">
        <v>1324</v>
      </c>
    </row>
    <row r="20" spans="1:23" ht="15.75" customHeight="1" x14ac:dyDescent="0.15">
      <c r="A20" s="422"/>
      <c r="B20" s="441" t="s">
        <v>5571</v>
      </c>
      <c r="C20" s="442"/>
      <c r="D20" s="443" t="s">
        <v>5393</v>
      </c>
      <c r="E20" s="493"/>
      <c r="F20" s="445">
        <f>SUM(F26:F31)</f>
        <v>67479</v>
      </c>
      <c r="G20" s="425"/>
      <c r="H20" s="425"/>
      <c r="I20" s="425"/>
      <c r="J20" s="425"/>
      <c r="K20" s="425"/>
      <c r="L20" s="423"/>
      <c r="N20" s="418"/>
      <c r="O20" s="482">
        <f t="shared" si="1"/>
        <v>0</v>
      </c>
      <c r="P20" s="483">
        <v>1</v>
      </c>
      <c r="Q20" s="457"/>
      <c r="R20" s="457"/>
      <c r="S20" s="457"/>
      <c r="T20" s="457"/>
      <c r="U20" s="459"/>
      <c r="V20" s="459">
        <v>18</v>
      </c>
      <c r="W20" s="459" t="s">
        <v>1400</v>
      </c>
    </row>
    <row r="21" spans="1:23" ht="15.75" customHeight="1" x14ac:dyDescent="0.15">
      <c r="A21" s="422"/>
      <c r="B21" s="425"/>
      <c r="C21" s="425"/>
      <c r="D21" s="425"/>
      <c r="E21" s="425"/>
      <c r="F21" s="425"/>
      <c r="G21" s="425"/>
      <c r="H21" s="425"/>
      <c r="I21" s="425"/>
      <c r="J21" s="425"/>
      <c r="K21" s="425"/>
      <c r="L21" s="423"/>
      <c r="N21" s="418"/>
      <c r="O21" s="482">
        <f t="shared" si="1"/>
        <v>0</v>
      </c>
      <c r="P21" s="483">
        <v>1</v>
      </c>
      <c r="Q21" s="457"/>
      <c r="R21" s="457"/>
      <c r="S21" s="457"/>
      <c r="T21" s="457"/>
      <c r="U21" s="459"/>
      <c r="V21" s="459">
        <v>19</v>
      </c>
      <c r="W21" s="459" t="s">
        <v>1447</v>
      </c>
    </row>
    <row r="22" spans="1:23" ht="15.75" customHeight="1" x14ac:dyDescent="0.15">
      <c r="A22" s="422"/>
      <c r="B22" s="425"/>
      <c r="C22" s="425"/>
      <c r="D22" s="425"/>
      <c r="E22" s="425"/>
      <c r="F22" s="425"/>
      <c r="G22" s="425"/>
      <c r="H22" s="425"/>
      <c r="I22" s="425"/>
      <c r="J22" s="425"/>
      <c r="K22" s="425"/>
      <c r="L22" s="423"/>
      <c r="N22" s="418"/>
      <c r="O22" s="482">
        <f t="shared" si="1"/>
        <v>0</v>
      </c>
      <c r="P22" s="483">
        <v>1</v>
      </c>
      <c r="Q22" s="457"/>
      <c r="R22" s="457"/>
      <c r="S22" s="457"/>
      <c r="T22" s="457"/>
      <c r="U22" s="459"/>
      <c r="V22" s="459">
        <v>20</v>
      </c>
      <c r="W22" s="459" t="s">
        <v>1489</v>
      </c>
    </row>
    <row r="23" spans="1:23" ht="15.75" customHeight="1" x14ac:dyDescent="0.15">
      <c r="A23" s="422"/>
      <c r="B23" s="439" t="s">
        <v>5573</v>
      </c>
      <c r="C23" s="425"/>
      <c r="D23" s="425"/>
      <c r="E23" s="425"/>
      <c r="F23" s="446"/>
      <c r="G23" s="425"/>
      <c r="H23" s="425"/>
      <c r="I23" s="425"/>
      <c r="J23" s="425"/>
      <c r="K23" s="425"/>
      <c r="L23" s="423"/>
      <c r="N23" s="418"/>
      <c r="O23" s="484">
        <f t="shared" si="1"/>
        <v>0</v>
      </c>
      <c r="P23" s="485">
        <v>1</v>
      </c>
      <c r="Q23" s="457"/>
      <c r="R23" s="457"/>
      <c r="S23" s="457"/>
      <c r="T23" s="457"/>
      <c r="U23" s="459"/>
      <c r="V23" s="459">
        <v>21</v>
      </c>
      <c r="W23" s="459" t="s">
        <v>1650</v>
      </c>
    </row>
    <row r="24" spans="1:23" ht="15.75" customHeight="1" x14ac:dyDescent="0.15">
      <c r="A24" s="422"/>
      <c r="B24" s="715" t="s">
        <v>5574</v>
      </c>
      <c r="C24" s="715"/>
      <c r="D24" s="715"/>
      <c r="E24" s="717" t="s">
        <v>5382</v>
      </c>
      <c r="F24" s="719" t="s">
        <v>5758</v>
      </c>
      <c r="G24" s="425"/>
      <c r="H24" s="425"/>
      <c r="I24" s="425"/>
      <c r="J24" s="425"/>
      <c r="K24" s="425"/>
      <c r="L24" s="423"/>
      <c r="N24" s="418"/>
      <c r="Q24" s="457"/>
      <c r="R24" s="457"/>
      <c r="S24" s="457"/>
      <c r="T24" s="457"/>
      <c r="U24" s="459"/>
      <c r="V24" s="459">
        <v>22</v>
      </c>
      <c r="W24" s="459" t="s">
        <v>1773</v>
      </c>
    </row>
    <row r="25" spans="1:23" ht="15.75" customHeight="1" x14ac:dyDescent="0.15">
      <c r="A25" s="422"/>
      <c r="B25" s="716"/>
      <c r="C25" s="716"/>
      <c r="D25" s="716"/>
      <c r="E25" s="718"/>
      <c r="F25" s="716"/>
      <c r="G25" s="425"/>
      <c r="H25" s="425"/>
      <c r="I25" s="425"/>
      <c r="J25" s="425"/>
      <c r="K25" s="425"/>
      <c r="L25" s="423"/>
      <c r="N25" s="418"/>
      <c r="O25" s="473"/>
      <c r="P25" s="457"/>
      <c r="Q25" s="457"/>
      <c r="R25" s="457"/>
      <c r="S25" s="457"/>
      <c r="T25" s="457"/>
      <c r="U25" s="459"/>
      <c r="V25" s="459">
        <v>23</v>
      </c>
      <c r="W25" s="459" t="s">
        <v>1850</v>
      </c>
    </row>
    <row r="26" spans="1:23" ht="15.75" customHeight="1" x14ac:dyDescent="0.15">
      <c r="A26" s="422"/>
      <c r="B26" s="447" t="s">
        <v>5748</v>
      </c>
      <c r="C26" s="442"/>
      <c r="D26" s="443" t="s">
        <v>5393</v>
      </c>
      <c r="E26" s="493"/>
      <c r="F26" s="445">
        <f>ROUND(0.0026*D10+17415,0)</f>
        <v>17951</v>
      </c>
      <c r="G26" s="425"/>
      <c r="H26" s="425"/>
      <c r="I26" s="425"/>
      <c r="J26" s="425"/>
      <c r="K26" s="425"/>
      <c r="L26" s="423"/>
      <c r="N26" s="418"/>
      <c r="O26" s="457">
        <f>0.0006*D10+9131.9</f>
        <v>9255.6991999999991</v>
      </c>
      <c r="P26" s="457"/>
      <c r="Q26" s="457"/>
      <c r="R26" s="457"/>
      <c r="S26" s="457"/>
      <c r="T26" s="457"/>
      <c r="U26" s="459"/>
      <c r="V26" s="459">
        <v>24</v>
      </c>
      <c r="W26" s="459" t="s">
        <v>1919</v>
      </c>
    </row>
    <row r="27" spans="1:23" ht="15.75" customHeight="1" x14ac:dyDescent="0.15">
      <c r="A27" s="422"/>
      <c r="B27" s="431" t="s">
        <v>5367</v>
      </c>
      <c r="C27" s="442"/>
      <c r="D27" s="443" t="s">
        <v>5393</v>
      </c>
      <c r="E27" s="493"/>
      <c r="F27" s="445">
        <f>ROUND(IF(E11="あり",0.0049*D10+13525,0.0039*D10+8692.1),0)</f>
        <v>9497</v>
      </c>
      <c r="G27" s="425"/>
      <c r="H27" s="425"/>
      <c r="I27" s="425"/>
      <c r="J27" s="425"/>
      <c r="K27" s="425"/>
      <c r="L27" s="423"/>
      <c r="N27" s="418"/>
      <c r="O27" s="457">
        <f>0.0067*D10+3679</f>
        <v>5061.4243999999999</v>
      </c>
      <c r="P27" s="457"/>
      <c r="Q27" s="457"/>
      <c r="R27" s="457"/>
      <c r="S27" s="457"/>
      <c r="T27" s="457"/>
      <c r="U27" s="459"/>
      <c r="V27" s="459">
        <v>25</v>
      </c>
      <c r="W27" s="459" t="s">
        <v>1966</v>
      </c>
    </row>
    <row r="28" spans="1:23" ht="15.75" customHeight="1" x14ac:dyDescent="0.15">
      <c r="A28" s="422"/>
      <c r="B28" s="431" t="s">
        <v>5366</v>
      </c>
      <c r="C28" s="442"/>
      <c r="D28" s="443" t="s">
        <v>5393</v>
      </c>
      <c r="E28" s="493"/>
      <c r="F28" s="445">
        <f>IF(E12="なし",0,ROUND(IF(E13="焼却・溶融・乾燥まで",0.0006*D10+9131.9,IF(E13="脱水まで",0.0067*D10+3679.5,IF(E13="濃縮まで",0.0177*D10+1872.4))),0))</f>
        <v>5062</v>
      </c>
      <c r="G28" s="425"/>
      <c r="H28" s="425"/>
      <c r="I28" s="425"/>
      <c r="J28" s="425"/>
      <c r="K28" s="425"/>
      <c r="L28" s="423"/>
      <c r="N28" s="418"/>
      <c r="O28" s="457">
        <f>0.0177*D10+1872.4</f>
        <v>5524.4763999999996</v>
      </c>
      <c r="P28" s="457"/>
      <c r="Q28" s="457"/>
      <c r="R28" s="457"/>
      <c r="S28" s="457"/>
      <c r="T28" s="457"/>
      <c r="U28" s="459"/>
      <c r="V28" s="459">
        <v>26</v>
      </c>
      <c r="W28" s="459" t="s">
        <v>1980</v>
      </c>
    </row>
    <row r="29" spans="1:23" ht="15.75" customHeight="1" x14ac:dyDescent="0.15">
      <c r="A29" s="422"/>
      <c r="B29" s="448" t="s">
        <v>5779</v>
      </c>
      <c r="C29" s="442"/>
      <c r="D29" s="443" t="s">
        <v>5393</v>
      </c>
      <c r="E29" s="493"/>
      <c r="F29" s="445">
        <f>ROUND(0.0022*D10+8542.3,0)</f>
        <v>8996</v>
      </c>
      <c r="G29" s="425"/>
      <c r="H29" s="425"/>
      <c r="I29" s="425"/>
      <c r="J29" s="425"/>
      <c r="K29" s="425"/>
      <c r="L29" s="423"/>
      <c r="N29" s="418"/>
      <c r="O29" s="457"/>
      <c r="P29" s="457"/>
      <c r="Q29" s="457"/>
      <c r="R29" s="457"/>
      <c r="S29" s="457"/>
      <c r="T29" s="457"/>
      <c r="U29" s="459"/>
      <c r="V29" s="459">
        <v>27</v>
      </c>
      <c r="W29" s="459" t="s">
        <v>2037</v>
      </c>
    </row>
    <row r="30" spans="1:23" ht="15.75" customHeight="1" x14ac:dyDescent="0.15">
      <c r="A30" s="422"/>
      <c r="B30" s="431" t="s">
        <v>5365</v>
      </c>
      <c r="C30" s="442"/>
      <c r="D30" s="443" t="s">
        <v>5393</v>
      </c>
      <c r="E30" s="493"/>
      <c r="F30" s="445">
        <f>ROUND(0.0015*D10+2798.6,0)</f>
        <v>3108</v>
      </c>
      <c r="G30" s="425"/>
      <c r="H30" s="425"/>
      <c r="I30" s="425"/>
      <c r="J30" s="425"/>
      <c r="K30" s="425"/>
      <c r="L30" s="423"/>
      <c r="N30" s="418"/>
      <c r="O30" s="486"/>
      <c r="P30" s="486"/>
      <c r="Q30" s="486"/>
      <c r="R30" s="486"/>
      <c r="S30" s="486"/>
      <c r="T30" s="486"/>
      <c r="U30" s="459"/>
      <c r="V30" s="459">
        <v>28</v>
      </c>
      <c r="W30" s="459" t="s">
        <v>2099</v>
      </c>
    </row>
    <row r="31" spans="1:23" ht="15.75" customHeight="1" x14ac:dyDescent="0.15">
      <c r="A31" s="422"/>
      <c r="B31" s="447" t="s">
        <v>5747</v>
      </c>
      <c r="C31" s="442"/>
      <c r="D31" s="443" t="s">
        <v>5393</v>
      </c>
      <c r="E31" s="493"/>
      <c r="F31" s="445">
        <f>ROUND(0.0162*D10+19522,0)</f>
        <v>22865</v>
      </c>
      <c r="G31" s="425"/>
      <c r="H31" s="425"/>
      <c r="I31" s="425"/>
      <c r="J31" s="425"/>
      <c r="K31" s="425"/>
      <c r="L31" s="423"/>
      <c r="N31" s="418"/>
      <c r="O31" s="487"/>
      <c r="P31" s="486"/>
      <c r="Q31" s="486"/>
      <c r="R31" s="486"/>
      <c r="S31" s="486"/>
      <c r="T31" s="486"/>
      <c r="U31" s="459"/>
      <c r="V31" s="459">
        <v>29</v>
      </c>
      <c r="W31" s="459" t="s">
        <v>2261</v>
      </c>
    </row>
    <row r="32" spans="1:23" ht="15.75" customHeight="1" x14ac:dyDescent="0.15">
      <c r="A32" s="422"/>
      <c r="B32" s="425"/>
      <c r="C32" s="425"/>
      <c r="D32" s="425"/>
      <c r="E32" s="425"/>
      <c r="F32" s="425"/>
      <c r="G32" s="425"/>
      <c r="H32" s="425"/>
      <c r="I32" s="425"/>
      <c r="J32" s="425"/>
      <c r="K32" s="425"/>
      <c r="L32" s="423"/>
      <c r="N32" s="418"/>
      <c r="O32" s="486"/>
      <c r="P32" s="486"/>
      <c r="Q32" s="486"/>
      <c r="R32" s="486"/>
      <c r="S32" s="486"/>
      <c r="T32" s="486"/>
      <c r="U32" s="459"/>
      <c r="V32" s="459">
        <v>30</v>
      </c>
      <c r="W32" s="459" t="s">
        <v>2280</v>
      </c>
    </row>
    <row r="33" spans="1:25" ht="15.75" customHeight="1" x14ac:dyDescent="0.15">
      <c r="A33" s="422"/>
      <c r="B33" s="425"/>
      <c r="C33" s="425"/>
      <c r="D33" s="425"/>
      <c r="E33" s="425"/>
      <c r="F33" s="425"/>
      <c r="G33" s="425"/>
      <c r="H33" s="425"/>
      <c r="I33" s="425"/>
      <c r="J33" s="425"/>
      <c r="K33" s="425"/>
      <c r="L33" s="423"/>
      <c r="N33" s="418"/>
      <c r="O33" s="486"/>
      <c r="P33" s="486"/>
      <c r="Q33" s="486"/>
      <c r="R33" s="486"/>
      <c r="S33" s="486"/>
      <c r="T33" s="486"/>
      <c r="U33" s="459"/>
      <c r="V33" s="488">
        <v>31</v>
      </c>
      <c r="W33" s="459" t="s">
        <v>2319</v>
      </c>
    </row>
    <row r="34" spans="1:25" ht="15.75" customHeight="1" x14ac:dyDescent="0.15">
      <c r="A34" s="422"/>
      <c r="B34" s="425"/>
      <c r="C34" s="425"/>
      <c r="D34" s="425"/>
      <c r="E34" s="425"/>
      <c r="F34" s="425"/>
      <c r="G34" s="425"/>
      <c r="H34" s="425"/>
      <c r="I34" s="425"/>
      <c r="J34" s="425"/>
      <c r="K34" s="425"/>
      <c r="L34" s="423"/>
      <c r="N34" s="418"/>
      <c r="O34" s="489"/>
      <c r="P34" s="489"/>
      <c r="Q34" s="489"/>
      <c r="R34" s="489"/>
      <c r="S34" s="489"/>
      <c r="T34" s="489"/>
      <c r="V34" s="488">
        <v>32</v>
      </c>
      <c r="W34" s="459" t="s">
        <v>2373</v>
      </c>
    </row>
    <row r="35" spans="1:25" ht="15.75" customHeight="1" x14ac:dyDescent="0.15">
      <c r="A35" s="422"/>
      <c r="B35" s="425"/>
      <c r="C35" s="425"/>
      <c r="D35" s="425"/>
      <c r="E35" s="425"/>
      <c r="F35" s="425"/>
      <c r="G35" s="425"/>
      <c r="H35" s="425"/>
      <c r="I35" s="425"/>
      <c r="J35" s="425"/>
      <c r="K35" s="425"/>
      <c r="L35" s="423"/>
      <c r="N35" s="418"/>
      <c r="O35" s="489"/>
      <c r="P35" s="489"/>
      <c r="Q35" s="489"/>
      <c r="R35" s="489"/>
      <c r="S35" s="489"/>
      <c r="T35" s="489"/>
      <c r="V35" s="488">
        <v>33</v>
      </c>
      <c r="W35" s="459" t="s">
        <v>2427</v>
      </c>
    </row>
    <row r="36" spans="1:25" ht="15.75" customHeight="1" x14ac:dyDescent="0.15">
      <c r="A36" s="422"/>
      <c r="B36" s="425"/>
      <c r="C36" s="425"/>
      <c r="D36" s="425"/>
      <c r="E36" s="425"/>
      <c r="F36" s="425"/>
      <c r="G36" s="425"/>
      <c r="H36" s="425"/>
      <c r="I36" s="425"/>
      <c r="J36" s="425"/>
      <c r="K36" s="425"/>
      <c r="L36" s="423"/>
      <c r="N36" s="418"/>
      <c r="O36" s="489"/>
      <c r="P36" s="489"/>
      <c r="Q36" s="489"/>
      <c r="R36" s="489"/>
      <c r="S36" s="489"/>
      <c r="T36" s="489"/>
      <c r="V36" s="488">
        <v>34</v>
      </c>
      <c r="W36" s="459" t="s">
        <v>2517</v>
      </c>
    </row>
    <row r="37" spans="1:25" ht="15.75" customHeight="1" x14ac:dyDescent="0.15">
      <c r="A37" s="422"/>
      <c r="B37" s="425"/>
      <c r="C37" s="425"/>
      <c r="D37" s="425"/>
      <c r="E37" s="425"/>
      <c r="F37" s="425"/>
      <c r="G37" s="425"/>
      <c r="H37" s="425"/>
      <c r="I37" s="425"/>
      <c r="J37" s="425"/>
      <c r="K37" s="425"/>
      <c r="L37" s="423"/>
      <c r="N37" s="418"/>
      <c r="O37" s="489"/>
      <c r="P37" s="489"/>
      <c r="Q37" s="489"/>
      <c r="R37" s="489"/>
      <c r="S37" s="489"/>
      <c r="T37" s="489"/>
      <c r="V37" s="490">
        <v>35</v>
      </c>
      <c r="W37" s="459" t="s">
        <v>2601</v>
      </c>
    </row>
    <row r="38" spans="1:25" ht="17.25" customHeight="1" x14ac:dyDescent="0.15">
      <c r="A38" s="453"/>
      <c r="B38" s="446"/>
      <c r="C38" s="446"/>
      <c r="D38" s="446"/>
      <c r="E38" s="446"/>
      <c r="F38" s="446"/>
      <c r="G38" s="446"/>
      <c r="H38" s="446"/>
      <c r="I38" s="446"/>
      <c r="J38" s="446"/>
      <c r="K38" s="446"/>
      <c r="L38" s="454"/>
      <c r="N38" s="418"/>
      <c r="O38" s="491"/>
      <c r="P38" s="491"/>
      <c r="Q38" s="491"/>
      <c r="R38" s="491"/>
      <c r="S38" s="491"/>
      <c r="T38" s="491"/>
      <c r="U38" s="490"/>
      <c r="V38" s="490">
        <v>36</v>
      </c>
      <c r="W38" s="459" t="s">
        <v>2654</v>
      </c>
    </row>
    <row r="39" spans="1:25" s="417" customFormat="1" ht="17.25" customHeight="1" x14ac:dyDescent="0.15">
      <c r="L39" s="456"/>
      <c r="N39" s="418"/>
      <c r="O39" s="491"/>
      <c r="P39" s="491"/>
      <c r="Q39" s="491"/>
      <c r="R39" s="491"/>
      <c r="S39" s="491"/>
      <c r="T39" s="491"/>
      <c r="U39" s="490"/>
      <c r="V39" s="490">
        <v>37</v>
      </c>
      <c r="W39" s="459" t="s">
        <v>2676</v>
      </c>
      <c r="X39" s="420"/>
      <c r="Y39" s="420"/>
    </row>
    <row r="40" spans="1:25" s="417" customFormat="1" ht="17.25" customHeight="1" x14ac:dyDescent="0.15">
      <c r="L40" s="456"/>
      <c r="N40" s="418"/>
      <c r="O40" s="491"/>
      <c r="P40" s="491"/>
      <c r="Q40" s="491"/>
      <c r="R40" s="491"/>
      <c r="S40" s="491"/>
      <c r="T40" s="491"/>
      <c r="U40" s="490"/>
      <c r="V40" s="490">
        <v>38</v>
      </c>
      <c r="W40" s="459" t="s">
        <v>2700</v>
      </c>
      <c r="X40" s="420"/>
      <c r="Y40" s="420"/>
    </row>
    <row r="41" spans="1:25" s="417" customFormat="1" x14ac:dyDescent="0.15">
      <c r="L41" s="456"/>
      <c r="N41" s="418"/>
      <c r="O41" s="491"/>
      <c r="P41" s="491"/>
      <c r="Q41" s="491"/>
      <c r="R41" s="491"/>
      <c r="S41" s="491"/>
      <c r="T41" s="491"/>
      <c r="U41" s="490"/>
      <c r="V41" s="490">
        <v>39</v>
      </c>
      <c r="W41" s="459" t="s">
        <v>2754</v>
      </c>
      <c r="X41" s="420"/>
      <c r="Y41" s="420"/>
    </row>
    <row r="42" spans="1:25" s="417" customFormat="1" x14ac:dyDescent="0.15">
      <c r="L42" s="456"/>
      <c r="N42" s="418"/>
      <c r="O42" s="491"/>
      <c r="P42" s="491"/>
      <c r="Q42" s="491"/>
      <c r="R42" s="491"/>
      <c r="S42" s="491"/>
      <c r="T42" s="491"/>
      <c r="U42" s="490"/>
      <c r="V42" s="490">
        <v>40</v>
      </c>
      <c r="W42" s="459" t="s">
        <v>2791</v>
      </c>
      <c r="X42" s="420"/>
      <c r="Y42" s="420"/>
    </row>
    <row r="43" spans="1:25" s="417" customFormat="1" x14ac:dyDescent="0.15">
      <c r="N43" s="418"/>
      <c r="O43" s="491"/>
      <c r="P43" s="491"/>
      <c r="Q43" s="491"/>
      <c r="R43" s="491"/>
      <c r="S43" s="491"/>
      <c r="T43" s="491"/>
      <c r="U43" s="490"/>
      <c r="V43" s="490">
        <v>41</v>
      </c>
      <c r="W43" s="459" t="s">
        <v>2865</v>
      </c>
      <c r="X43" s="420"/>
      <c r="Y43" s="420"/>
    </row>
    <row r="44" spans="1:25" s="417" customFormat="1" x14ac:dyDescent="0.15">
      <c r="N44" s="418"/>
      <c r="O44" s="491"/>
      <c r="P44" s="491"/>
      <c r="Q44" s="491"/>
      <c r="R44" s="491"/>
      <c r="S44" s="491"/>
      <c r="T44" s="491"/>
      <c r="U44" s="490"/>
      <c r="V44" s="490">
        <v>42</v>
      </c>
      <c r="W44" s="459" t="s">
        <v>2907</v>
      </c>
      <c r="X44" s="420"/>
      <c r="Y44" s="420"/>
    </row>
    <row r="45" spans="1:25" s="417" customFormat="1" x14ac:dyDescent="0.15">
      <c r="N45" s="418"/>
      <c r="O45" s="491"/>
      <c r="P45" s="491"/>
      <c r="Q45" s="491"/>
      <c r="R45" s="491"/>
      <c r="S45" s="491"/>
      <c r="T45" s="491"/>
      <c r="U45" s="490"/>
      <c r="V45" s="459">
        <v>43</v>
      </c>
      <c r="W45" s="459" t="s">
        <v>2954</v>
      </c>
      <c r="X45" s="420"/>
      <c r="Y45" s="420"/>
    </row>
    <row r="46" spans="1:25" s="417" customFormat="1" x14ac:dyDescent="0.15">
      <c r="N46" s="418"/>
      <c r="O46" s="457"/>
      <c r="P46" s="457"/>
      <c r="Q46" s="457"/>
      <c r="R46" s="457"/>
      <c r="S46" s="457"/>
      <c r="T46" s="457"/>
      <c r="U46" s="459"/>
      <c r="V46" s="459">
        <v>44</v>
      </c>
      <c r="W46" s="459" t="s">
        <v>3015</v>
      </c>
      <c r="X46" s="420"/>
      <c r="Y46" s="420"/>
    </row>
    <row r="47" spans="1:25" s="417" customFormat="1" x14ac:dyDescent="0.15">
      <c r="N47" s="418"/>
      <c r="O47" s="457"/>
      <c r="P47" s="457"/>
      <c r="Q47" s="457"/>
      <c r="R47" s="457"/>
      <c r="S47" s="457"/>
      <c r="T47" s="457"/>
      <c r="U47" s="459"/>
      <c r="V47" s="459">
        <v>45</v>
      </c>
      <c r="W47" s="459" t="s">
        <v>3060</v>
      </c>
      <c r="X47" s="420"/>
      <c r="Y47" s="420"/>
    </row>
    <row r="48" spans="1:25" s="417" customFormat="1" x14ac:dyDescent="0.15">
      <c r="N48" s="418"/>
      <c r="O48" s="457"/>
      <c r="P48" s="457"/>
      <c r="Q48" s="457"/>
      <c r="R48" s="457"/>
      <c r="S48" s="457"/>
      <c r="T48" s="457"/>
      <c r="U48" s="459"/>
      <c r="V48" s="459">
        <v>46</v>
      </c>
      <c r="W48" s="459" t="s">
        <v>3107</v>
      </c>
      <c r="X48" s="420"/>
      <c r="Y48" s="420"/>
    </row>
    <row r="49" spans="1:25" s="417" customFormat="1" x14ac:dyDescent="0.15">
      <c r="N49" s="418"/>
      <c r="O49" s="457"/>
      <c r="P49" s="457"/>
      <c r="Q49" s="457"/>
      <c r="R49" s="457"/>
      <c r="S49" s="457"/>
      <c r="T49" s="457"/>
      <c r="U49" s="459"/>
      <c r="V49" s="459">
        <v>47</v>
      </c>
      <c r="W49" s="459" t="s">
        <v>3151</v>
      </c>
      <c r="X49" s="420"/>
      <c r="Y49" s="420"/>
    </row>
    <row r="50" spans="1:25" s="417" customFormat="1" x14ac:dyDescent="0.15">
      <c r="N50" s="418"/>
      <c r="O50" s="457"/>
      <c r="P50" s="457"/>
      <c r="Q50" s="457"/>
      <c r="R50" s="457"/>
      <c r="S50" s="457"/>
      <c r="T50" s="457"/>
      <c r="U50" s="459"/>
      <c r="V50" s="459"/>
      <c r="W50" s="459"/>
      <c r="X50" s="420"/>
      <c r="Y50" s="420"/>
    </row>
    <row r="51" spans="1:25" s="417" customFormat="1" x14ac:dyDescent="0.15">
      <c r="N51" s="418"/>
      <c r="O51" s="457"/>
      <c r="P51" s="457"/>
      <c r="Q51" s="457"/>
      <c r="R51" s="457"/>
      <c r="S51" s="457"/>
      <c r="T51" s="457"/>
      <c r="U51" s="459"/>
      <c r="V51" s="459"/>
      <c r="W51" s="459"/>
      <c r="X51" s="420"/>
      <c r="Y51" s="420"/>
    </row>
    <row r="52" spans="1:25" s="417" customFormat="1" x14ac:dyDescent="0.15">
      <c r="N52" s="418"/>
      <c r="O52" s="457"/>
      <c r="P52" s="457"/>
      <c r="Q52" s="457"/>
      <c r="R52" s="457"/>
      <c r="S52" s="457"/>
      <c r="T52" s="457"/>
      <c r="U52" s="459"/>
      <c r="V52" s="459"/>
      <c r="W52" s="459"/>
      <c r="X52" s="420"/>
      <c r="Y52" s="420"/>
    </row>
    <row r="53" spans="1:25" s="417" customFormat="1" x14ac:dyDescent="0.15">
      <c r="N53" s="418"/>
      <c r="O53" s="457"/>
      <c r="P53" s="457"/>
      <c r="Q53" s="457"/>
      <c r="R53" s="457"/>
      <c r="S53" s="457"/>
      <c r="T53" s="457"/>
      <c r="U53" s="459"/>
      <c r="V53" s="459"/>
      <c r="W53" s="459"/>
      <c r="X53" s="420"/>
      <c r="Y53" s="420"/>
    </row>
    <row r="54" spans="1:25" s="417" customFormat="1" x14ac:dyDescent="0.15">
      <c r="N54" s="418"/>
      <c r="O54" s="457"/>
      <c r="P54" s="457"/>
      <c r="Q54" s="457"/>
      <c r="R54" s="457"/>
      <c r="S54" s="457"/>
      <c r="T54" s="457"/>
      <c r="U54" s="459"/>
      <c r="V54" s="459"/>
      <c r="W54" s="459"/>
      <c r="X54" s="420"/>
      <c r="Y54" s="420"/>
    </row>
    <row r="55" spans="1:25" s="417" customFormat="1" x14ac:dyDescent="0.15">
      <c r="A55" s="421"/>
      <c r="G55" s="421"/>
      <c r="H55" s="421"/>
      <c r="I55" s="421"/>
      <c r="J55" s="421"/>
      <c r="K55" s="421"/>
      <c r="L55" s="421"/>
      <c r="N55" s="418"/>
      <c r="O55" s="457"/>
      <c r="P55" s="457"/>
      <c r="Q55" s="457"/>
      <c r="R55" s="457"/>
      <c r="S55" s="457"/>
      <c r="T55" s="457"/>
      <c r="U55" s="459"/>
      <c r="V55" s="459"/>
      <c r="W55" s="459"/>
      <c r="X55" s="420"/>
      <c r="Y55" s="420"/>
    </row>
    <row r="56" spans="1:25" s="417" customFormat="1" x14ac:dyDescent="0.15">
      <c r="A56" s="421"/>
      <c r="G56" s="421"/>
      <c r="H56" s="421"/>
      <c r="I56" s="421"/>
      <c r="J56" s="421"/>
      <c r="K56" s="421"/>
      <c r="L56" s="421"/>
      <c r="N56" s="418"/>
      <c r="O56" s="457"/>
      <c r="P56" s="457"/>
      <c r="Q56" s="457"/>
      <c r="R56" s="457"/>
      <c r="S56" s="457"/>
      <c r="T56" s="457"/>
      <c r="U56" s="459"/>
      <c r="V56" s="459"/>
      <c r="W56" s="459"/>
      <c r="X56" s="420"/>
      <c r="Y56" s="420"/>
    </row>
    <row r="57" spans="1:25" s="417" customFormat="1" x14ac:dyDescent="0.15">
      <c r="A57" s="421"/>
      <c r="G57" s="421"/>
      <c r="H57" s="421"/>
      <c r="I57" s="421"/>
      <c r="J57" s="421"/>
      <c r="K57" s="421"/>
      <c r="L57" s="421"/>
      <c r="N57" s="418"/>
      <c r="O57" s="457"/>
      <c r="P57" s="457"/>
      <c r="Q57" s="457"/>
      <c r="R57" s="457"/>
      <c r="S57" s="457"/>
      <c r="T57" s="457"/>
      <c r="U57" s="459"/>
      <c r="V57" s="459"/>
      <c r="W57" s="459"/>
      <c r="X57" s="420"/>
      <c r="Y57" s="420"/>
    </row>
    <row r="58" spans="1:25" s="417" customFormat="1" x14ac:dyDescent="0.15">
      <c r="A58" s="421"/>
      <c r="G58" s="421"/>
      <c r="H58" s="421"/>
      <c r="I58" s="421"/>
      <c r="J58" s="421"/>
      <c r="K58" s="421"/>
      <c r="L58" s="421"/>
      <c r="N58" s="418"/>
      <c r="O58" s="457"/>
      <c r="P58" s="457"/>
      <c r="Q58" s="457"/>
      <c r="R58" s="457"/>
      <c r="S58" s="457"/>
      <c r="T58" s="457"/>
      <c r="U58" s="459"/>
      <c r="V58" s="459"/>
      <c r="W58" s="459"/>
      <c r="X58" s="420"/>
      <c r="Y58" s="420"/>
    </row>
    <row r="59" spans="1:25" s="417" customFormat="1" x14ac:dyDescent="0.15">
      <c r="A59" s="421"/>
      <c r="G59" s="421"/>
      <c r="H59" s="421"/>
      <c r="I59" s="421"/>
      <c r="J59" s="421"/>
      <c r="K59" s="421"/>
      <c r="L59" s="421"/>
      <c r="N59" s="418"/>
      <c r="O59" s="457"/>
      <c r="P59" s="457"/>
      <c r="Q59" s="457"/>
      <c r="R59" s="457"/>
      <c r="S59" s="457"/>
      <c r="T59" s="457"/>
      <c r="U59" s="459"/>
      <c r="V59" s="459"/>
      <c r="W59" s="459"/>
      <c r="X59" s="420"/>
      <c r="Y59" s="420"/>
    </row>
    <row r="60" spans="1:25" s="417" customFormat="1" x14ac:dyDescent="0.15">
      <c r="A60" s="421"/>
      <c r="G60" s="421"/>
      <c r="H60" s="421"/>
      <c r="I60" s="421"/>
      <c r="J60" s="421"/>
      <c r="K60" s="421"/>
      <c r="L60" s="421"/>
      <c r="N60" s="424"/>
      <c r="O60" s="457"/>
      <c r="P60" s="457"/>
      <c r="Q60" s="457"/>
      <c r="R60" s="457"/>
      <c r="S60" s="457"/>
      <c r="T60" s="457"/>
      <c r="U60" s="459"/>
      <c r="V60" s="488"/>
      <c r="W60" s="459"/>
      <c r="X60" s="420"/>
      <c r="Y60" s="420"/>
    </row>
    <row r="61" spans="1:25" s="417" customFormat="1" x14ac:dyDescent="0.15">
      <c r="A61" s="421"/>
      <c r="G61" s="421"/>
      <c r="H61" s="421"/>
      <c r="I61" s="421"/>
      <c r="J61" s="421"/>
      <c r="K61" s="421"/>
      <c r="L61" s="421"/>
      <c r="N61" s="424"/>
      <c r="O61" s="462"/>
      <c r="P61" s="462"/>
      <c r="Q61" s="462"/>
      <c r="R61" s="462"/>
      <c r="S61" s="462"/>
      <c r="T61" s="462"/>
      <c r="U61" s="488"/>
      <c r="V61" s="488"/>
      <c r="W61" s="459"/>
      <c r="X61" s="420"/>
      <c r="Y61" s="420"/>
    </row>
  </sheetData>
  <sheetProtection password="CC3D" sheet="1" objects="1" scenarios="1" selectLockedCells="1"/>
  <mergeCells count="14">
    <mergeCell ref="D14:F14"/>
    <mergeCell ref="B18:D19"/>
    <mergeCell ref="E18:E19"/>
    <mergeCell ref="F18:F19"/>
    <mergeCell ref="B24:D25"/>
    <mergeCell ref="E24:E25"/>
    <mergeCell ref="F24:F25"/>
    <mergeCell ref="D9:F9"/>
    <mergeCell ref="D8:F8"/>
    <mergeCell ref="B2:J3"/>
    <mergeCell ref="K2:K3"/>
    <mergeCell ref="B5:F5"/>
    <mergeCell ref="D6:F6"/>
    <mergeCell ref="D7:F7"/>
  </mergeCells>
  <phoneticPr fontId="18"/>
  <dataValidations count="4">
    <dataValidation type="list" allowBlank="1" showInputMessage="1" showErrorMessage="1" sqref="D6:F6">
      <formula1>INDIRECT($B$6)</formula1>
    </dataValidation>
    <dataValidation type="list" allowBlank="1" showInputMessage="1" showErrorMessage="1" sqref="D7:D9">
      <formula1>INDIRECT(D6)</formula1>
    </dataValidation>
    <dataValidation type="list" allowBlank="1" showInputMessage="1" showErrorMessage="1" sqref="E11:E12">
      <formula1>$O$7:$O$8</formula1>
    </dataValidation>
    <dataValidation type="list" allowBlank="1" showInputMessage="1" showErrorMessage="1" sqref="E13">
      <formula1>$O$11:$O$14</formula1>
    </dataValidation>
  </dataValidations>
  <pageMargins left="0.51181102362204722" right="0.31496062992125984" top="0.35433070866141736" bottom="0.15748031496062992"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4"/>
  <sheetViews>
    <sheetView showZeros="0" view="pageBreakPreview" topLeftCell="F1" zoomScale="80" zoomScaleNormal="60" zoomScaleSheetLayoutView="80" workbookViewId="0">
      <selection activeCell="O7" sqref="O7"/>
    </sheetView>
  </sheetViews>
  <sheetFormatPr defaultColWidth="9" defaultRowHeight="13.5" x14ac:dyDescent="0.15"/>
  <cols>
    <col min="1" max="1" width="2.625" style="500" customWidth="1"/>
    <col min="2" max="14" width="13.375" style="500" customWidth="1"/>
    <col min="15" max="15" width="13.375" style="568" customWidth="1"/>
    <col min="16" max="18" width="13.375" style="588" customWidth="1"/>
    <col min="19" max="19" width="2.75" style="588" customWidth="1"/>
    <col min="20" max="20" width="3.625" style="587" customWidth="1"/>
    <col min="21" max="21" width="8.75" style="589" hidden="1" customWidth="1"/>
    <col min="22" max="22" width="31.625" style="589" hidden="1" customWidth="1"/>
    <col min="23" max="23" width="8" style="590" hidden="1" customWidth="1"/>
    <col min="24" max="24" width="16" style="590" hidden="1" customWidth="1"/>
    <col min="25" max="25" width="19.375" style="590" hidden="1" customWidth="1"/>
    <col min="26" max="26" width="6.5" style="590" hidden="1" customWidth="1"/>
    <col min="27" max="27" width="10.5" style="590" hidden="1" customWidth="1"/>
    <col min="28" max="28" width="7.75" style="590" hidden="1" customWidth="1"/>
    <col min="29" max="29" width="6.875" style="590" hidden="1" customWidth="1"/>
    <col min="30" max="30" width="6.375" style="590" hidden="1" customWidth="1"/>
    <col min="31" max="31" width="8.125" style="590" hidden="1" customWidth="1"/>
    <col min="32" max="32" width="8.25" style="590" hidden="1" customWidth="1"/>
    <col min="33" max="33" width="8" style="590" hidden="1" customWidth="1"/>
    <col min="34" max="34" width="10" style="591" hidden="1" customWidth="1"/>
    <col min="35" max="16384" width="9" style="500"/>
  </cols>
  <sheetData>
    <row r="1" spans="1:35" ht="15.75" customHeight="1" x14ac:dyDescent="0.15">
      <c r="A1" s="494"/>
      <c r="B1" s="495"/>
      <c r="C1" s="495"/>
      <c r="D1" s="495"/>
      <c r="E1" s="495"/>
      <c r="F1" s="495"/>
      <c r="G1" s="495"/>
      <c r="H1" s="495"/>
      <c r="I1" s="495"/>
      <c r="J1" s="495"/>
      <c r="K1" s="495"/>
      <c r="L1" s="495"/>
      <c r="M1" s="495"/>
      <c r="N1" s="495"/>
      <c r="O1" s="495"/>
      <c r="P1" s="496"/>
      <c r="Q1" s="496"/>
      <c r="R1" s="497"/>
      <c r="S1" s="498"/>
      <c r="T1" s="499"/>
    </row>
    <row r="2" spans="1:35" ht="15.75" customHeight="1" x14ac:dyDescent="0.15">
      <c r="A2" s="501"/>
      <c r="B2" s="753" t="s">
        <v>5818</v>
      </c>
      <c r="C2" s="753"/>
      <c r="D2" s="753"/>
      <c r="E2" s="753"/>
      <c r="F2" s="753"/>
      <c r="G2" s="753"/>
      <c r="H2" s="753"/>
      <c r="I2" s="753"/>
      <c r="J2" s="753"/>
      <c r="K2" s="753"/>
      <c r="L2" s="753"/>
      <c r="M2" s="753"/>
      <c r="N2" s="753"/>
      <c r="O2" s="753"/>
      <c r="P2" s="753"/>
      <c r="Q2" s="754"/>
      <c r="R2" s="755" t="s">
        <v>5577</v>
      </c>
      <c r="S2" s="502"/>
      <c r="T2" s="503"/>
      <c r="AA2" s="592" t="s">
        <v>5727</v>
      </c>
      <c r="AB2" s="593" t="s">
        <v>5780</v>
      </c>
      <c r="AC2" s="592" t="str">
        <f>D9</f>
        <v>a3</v>
      </c>
      <c r="AD2" s="593" t="s">
        <v>5730</v>
      </c>
      <c r="AE2" s="592">
        <f>U15</f>
        <v>792</v>
      </c>
    </row>
    <row r="3" spans="1:35" ht="15.75" customHeight="1" x14ac:dyDescent="0.15">
      <c r="A3" s="501"/>
      <c r="B3" s="753"/>
      <c r="C3" s="753"/>
      <c r="D3" s="753"/>
      <c r="E3" s="753"/>
      <c r="F3" s="753"/>
      <c r="G3" s="753"/>
      <c r="H3" s="753"/>
      <c r="I3" s="753"/>
      <c r="J3" s="753"/>
      <c r="K3" s="753"/>
      <c r="L3" s="753"/>
      <c r="M3" s="753"/>
      <c r="N3" s="753"/>
      <c r="O3" s="753"/>
      <c r="P3" s="753"/>
      <c r="Q3" s="754"/>
      <c r="R3" s="756"/>
      <c r="S3" s="502"/>
      <c r="T3" s="504"/>
      <c r="U3" s="594" t="s">
        <v>5394</v>
      </c>
      <c r="V3" s="595"/>
      <c r="W3" s="595"/>
      <c r="X3" s="595"/>
      <c r="AA3" s="596"/>
      <c r="AB3" s="597"/>
      <c r="AC3" s="596"/>
      <c r="AD3" s="598"/>
      <c r="AE3" s="599"/>
      <c r="AF3" s="600"/>
      <c r="AG3" s="600"/>
    </row>
    <row r="4" spans="1:35" ht="15.75" customHeight="1" x14ac:dyDescent="0.15">
      <c r="A4" s="501"/>
      <c r="B4" s="505" t="s">
        <v>5383</v>
      </c>
      <c r="C4" s="505"/>
      <c r="D4" s="505"/>
      <c r="E4" s="505"/>
      <c r="F4" s="505"/>
      <c r="G4" s="505"/>
      <c r="H4" s="505"/>
      <c r="I4" s="505"/>
      <c r="J4" s="505"/>
      <c r="K4" s="505"/>
      <c r="L4" s="505"/>
      <c r="M4" s="505"/>
      <c r="N4" s="505"/>
      <c r="O4" s="505"/>
      <c r="P4" s="506"/>
      <c r="Q4" s="506"/>
      <c r="R4" s="507"/>
      <c r="S4" s="508"/>
      <c r="T4" s="504"/>
      <c r="U4" s="595"/>
      <c r="V4" s="595"/>
      <c r="W4" s="595"/>
      <c r="X4" s="595"/>
      <c r="AA4" s="592" t="s">
        <v>5706</v>
      </c>
      <c r="AB4" s="592" t="s">
        <v>5781</v>
      </c>
      <c r="AC4" s="592">
        <f>MIN(ROW(INDEX(類型別!$K$4:$K$2203,MATCH(AA4,類型別!$AH$4:$AH$2203,0))))</f>
        <v>9</v>
      </c>
      <c r="AD4" s="599"/>
      <c r="AE4" s="593" t="s">
        <v>5728</v>
      </c>
      <c r="AF4" s="593" t="s">
        <v>5589</v>
      </c>
      <c r="AG4" s="593" t="s">
        <v>5782</v>
      </c>
      <c r="AH4" s="593" t="s">
        <v>5730</v>
      </c>
    </row>
    <row r="5" spans="1:35" ht="15.75" customHeight="1" x14ac:dyDescent="0.15">
      <c r="A5" s="501"/>
      <c r="B5" s="757" t="s">
        <v>5371</v>
      </c>
      <c r="C5" s="758"/>
      <c r="D5" s="758"/>
      <c r="E5" s="758"/>
      <c r="F5" s="759"/>
      <c r="G5" s="505"/>
      <c r="H5" s="505"/>
      <c r="I5" s="505"/>
      <c r="J5" s="505"/>
      <c r="K5" s="505"/>
      <c r="L5" s="505"/>
      <c r="M5" s="505"/>
      <c r="N5" s="505"/>
      <c r="O5" s="505"/>
      <c r="P5" s="506"/>
      <c r="Q5" s="506"/>
      <c r="R5" s="508"/>
      <c r="S5" s="508"/>
      <c r="T5" s="504"/>
      <c r="U5" s="595" t="s">
        <v>5395</v>
      </c>
      <c r="V5" s="595"/>
      <c r="W5" s="595"/>
      <c r="X5" s="595"/>
      <c r="AA5" s="592" t="s">
        <v>5706</v>
      </c>
      <c r="AB5" s="592" t="s">
        <v>5783</v>
      </c>
      <c r="AC5" s="592">
        <f>AC6-6</f>
        <v>194</v>
      </c>
      <c r="AD5" s="599"/>
      <c r="AE5" s="592">
        <f>$U$15-10</f>
        <v>782</v>
      </c>
      <c r="AF5" s="601" t="str">
        <f ca="1">INDIRECT(ADDRESS(AE5,3,1,0,"類型別"),FALSE)</f>
        <v>山口県</v>
      </c>
      <c r="AG5" s="602" t="e">
        <f>IF(AE5=$AC$27,1,AG4+1)</f>
        <v>#VALUE!</v>
      </c>
      <c r="AH5" s="592">
        <f>AE5</f>
        <v>782</v>
      </c>
    </row>
    <row r="6" spans="1:35" ht="15.75" customHeight="1" x14ac:dyDescent="0.15">
      <c r="A6" s="501"/>
      <c r="B6" s="509" t="s">
        <v>5385</v>
      </c>
      <c r="C6" s="510"/>
      <c r="D6" s="723" t="str">
        <f>シートA!D6</f>
        <v>栃木県</v>
      </c>
      <c r="E6" s="724"/>
      <c r="F6" s="725"/>
      <c r="G6" s="505"/>
      <c r="H6" s="505"/>
      <c r="I6" s="505"/>
      <c r="J6" s="505"/>
      <c r="K6" s="505"/>
      <c r="L6" s="505"/>
      <c r="M6" s="505"/>
      <c r="N6" s="505"/>
      <c r="O6" s="505"/>
      <c r="P6" s="506"/>
      <c r="Q6" s="506"/>
      <c r="R6" s="508"/>
      <c r="S6" s="508"/>
      <c r="T6" s="504"/>
      <c r="U6" s="603" t="str">
        <f>D6&amp;D7&amp;D8</f>
        <v>栃木県茂木町茂木町水処理センター</v>
      </c>
      <c r="V6" s="604"/>
      <c r="W6" s="604"/>
      <c r="X6" s="605"/>
      <c r="AA6" s="592" t="s">
        <v>5784</v>
      </c>
      <c r="AB6" s="592" t="s">
        <v>5785</v>
      </c>
      <c r="AC6" s="592">
        <f>MIN(ROW(INDEX(類型別!$K$4:$K$2203,MATCH(AA6,類型別!$AH$4:$AH$2203,0))))</f>
        <v>200</v>
      </c>
      <c r="AD6" s="599"/>
      <c r="AE6" s="592">
        <f>$U$15-9</f>
        <v>783</v>
      </c>
      <c r="AF6" s="601" t="str">
        <f t="shared" ref="AF6:AF24" ca="1" si="0">INDIRECT(ADDRESS(AE6,3,1,0,"類型別"),FALSE)</f>
        <v>岐阜県</v>
      </c>
      <c r="AG6" s="602" t="e">
        <f t="shared" ref="AG6:AG24" si="1">IF(AE6=$AC$27,1,AG5+1)</f>
        <v>#VALUE!</v>
      </c>
      <c r="AH6" s="592">
        <f>AE6</f>
        <v>783</v>
      </c>
    </row>
    <row r="7" spans="1:35" ht="15.75" customHeight="1" x14ac:dyDescent="0.15">
      <c r="A7" s="501"/>
      <c r="B7" s="509" t="s">
        <v>5386</v>
      </c>
      <c r="C7" s="510"/>
      <c r="D7" s="750" t="str">
        <f>シートA!D7</f>
        <v>茂木町</v>
      </c>
      <c r="E7" s="751"/>
      <c r="F7" s="752"/>
      <c r="G7" s="505"/>
      <c r="H7" s="505"/>
      <c r="I7" s="505"/>
      <c r="J7" s="505"/>
      <c r="K7" s="505"/>
      <c r="L7" s="505"/>
      <c r="M7" s="505"/>
      <c r="N7" s="505"/>
      <c r="O7" s="505"/>
      <c r="P7" s="506"/>
      <c r="Q7" s="506"/>
      <c r="R7" s="508"/>
      <c r="S7" s="508"/>
      <c r="T7" s="504"/>
      <c r="AA7" s="592" t="s">
        <v>5707</v>
      </c>
      <c r="AB7" s="592" t="s">
        <v>5783</v>
      </c>
      <c r="AC7" s="592">
        <f>AC8-6</f>
        <v>414</v>
      </c>
      <c r="AD7" s="599"/>
      <c r="AE7" s="592">
        <f>$U$15-8</f>
        <v>784</v>
      </c>
      <c r="AF7" s="601" t="str">
        <f t="shared" ca="1" si="0"/>
        <v>沖縄県</v>
      </c>
      <c r="AG7" s="602" t="e">
        <f t="shared" si="1"/>
        <v>#VALUE!</v>
      </c>
      <c r="AH7" s="592">
        <f t="shared" ref="AH7:AH24" si="2">AE7</f>
        <v>784</v>
      </c>
    </row>
    <row r="8" spans="1:35" ht="15.75" customHeight="1" x14ac:dyDescent="0.15">
      <c r="A8" s="501"/>
      <c r="B8" s="509" t="s">
        <v>5387</v>
      </c>
      <c r="C8" s="510"/>
      <c r="D8" s="750" t="str">
        <f>シートA!D8</f>
        <v>茂木町水処理センター</v>
      </c>
      <c r="E8" s="751"/>
      <c r="F8" s="752"/>
      <c r="G8" s="505"/>
      <c r="H8" s="505"/>
      <c r="I8" s="505"/>
      <c r="J8" s="505"/>
      <c r="K8" s="505"/>
      <c r="L8" s="505"/>
      <c r="M8" s="505"/>
      <c r="N8" s="505"/>
      <c r="O8" s="505"/>
      <c r="P8" s="506"/>
      <c r="Q8" s="506"/>
      <c r="R8" s="508"/>
      <c r="S8" s="508"/>
      <c r="T8" s="504"/>
      <c r="AA8" s="592" t="s">
        <v>5708</v>
      </c>
      <c r="AB8" s="592" t="s">
        <v>5781</v>
      </c>
      <c r="AC8" s="592">
        <f>MIN(ROW(INDEX(類型別!$K$4:$K$2203,MATCH(AA8,類型別!$AH$4:$AH$2203,0))))</f>
        <v>420</v>
      </c>
      <c r="AD8" s="599"/>
      <c r="AE8" s="592">
        <f>$U$15-7</f>
        <v>785</v>
      </c>
      <c r="AF8" s="601" t="str">
        <f t="shared" ca="1" si="0"/>
        <v>北海道</v>
      </c>
      <c r="AG8" s="602" t="e">
        <f t="shared" si="1"/>
        <v>#VALUE!</v>
      </c>
      <c r="AH8" s="592">
        <f t="shared" si="2"/>
        <v>785</v>
      </c>
    </row>
    <row r="9" spans="1:35" ht="15.75" customHeight="1" x14ac:dyDescent="0.15">
      <c r="A9" s="501"/>
      <c r="B9" s="511" t="s">
        <v>5816</v>
      </c>
      <c r="C9" s="510"/>
      <c r="D9" s="512" t="str">
        <f>INDEX(全データ!AH3:AH2184,MATCH(U6,全データ!E3:E2184,0))</f>
        <v>a3</v>
      </c>
      <c r="E9" s="513"/>
      <c r="F9" s="514"/>
      <c r="G9" s="505"/>
      <c r="H9" s="505"/>
      <c r="I9" s="505"/>
      <c r="J9" s="505"/>
      <c r="K9" s="505"/>
      <c r="L9" s="505"/>
      <c r="M9" s="505"/>
      <c r="N9" s="505"/>
      <c r="O9" s="505"/>
      <c r="P9" s="506"/>
      <c r="Q9" s="506"/>
      <c r="R9" s="508"/>
      <c r="S9" s="508"/>
      <c r="T9" s="504"/>
      <c r="AA9" s="592" t="s">
        <v>5708</v>
      </c>
      <c r="AB9" s="592" t="s">
        <v>5783</v>
      </c>
      <c r="AC9" s="592">
        <f>AC10-6</f>
        <v>1802</v>
      </c>
      <c r="AD9" s="599"/>
      <c r="AE9" s="592">
        <f>$U$15-6</f>
        <v>786</v>
      </c>
      <c r="AF9" s="601" t="str">
        <f t="shared" ca="1" si="0"/>
        <v>鳥取県</v>
      </c>
      <c r="AG9" s="602" t="e">
        <f t="shared" si="1"/>
        <v>#VALUE!</v>
      </c>
      <c r="AH9" s="592">
        <f t="shared" si="2"/>
        <v>786</v>
      </c>
    </row>
    <row r="10" spans="1:35" s="516" customFormat="1" ht="15.75" customHeight="1" x14ac:dyDescent="0.15">
      <c r="A10" s="501"/>
      <c r="B10" s="505"/>
      <c r="C10" s="505"/>
      <c r="D10" s="505"/>
      <c r="E10" s="505"/>
      <c r="F10" s="505"/>
      <c r="G10" s="505"/>
      <c r="H10" s="505"/>
      <c r="I10" s="505"/>
      <c r="J10" s="505"/>
      <c r="K10" s="505"/>
      <c r="L10" s="505"/>
      <c r="M10" s="505"/>
      <c r="N10" s="505"/>
      <c r="O10" s="505"/>
      <c r="P10" s="506"/>
      <c r="Q10" s="506"/>
      <c r="R10" s="515"/>
      <c r="S10" s="508"/>
      <c r="T10" s="499"/>
      <c r="U10" s="589"/>
      <c r="V10" s="589"/>
      <c r="W10" s="589"/>
      <c r="X10" s="589"/>
      <c r="Y10" s="589"/>
      <c r="Z10" s="590"/>
      <c r="AA10" s="592" t="s">
        <v>5786</v>
      </c>
      <c r="AB10" s="592" t="s">
        <v>5787</v>
      </c>
      <c r="AC10" s="592">
        <f>MIN(ROW(INDEX(類型別!$K$4:$K$2203,MATCH(AA10,類型別!$AH$4:$AH$2203,0))))</f>
        <v>1808</v>
      </c>
      <c r="AD10" s="599"/>
      <c r="AE10" s="592">
        <f>$U$15-5</f>
        <v>787</v>
      </c>
      <c r="AF10" s="601" t="str">
        <f t="shared" ca="1" si="0"/>
        <v>埼玉県</v>
      </c>
      <c r="AG10" s="602">
        <f t="shared" si="1"/>
        <v>1</v>
      </c>
      <c r="AH10" s="592">
        <f t="shared" si="2"/>
        <v>787</v>
      </c>
      <c r="AI10" s="500"/>
    </row>
    <row r="11" spans="1:35" s="516" customFormat="1" ht="15.75" customHeight="1" x14ac:dyDescent="0.15">
      <c r="A11" s="501"/>
      <c r="B11" s="517" t="s">
        <v>5596</v>
      </c>
      <c r="C11" s="518"/>
      <c r="D11" s="518"/>
      <c r="E11" s="518"/>
      <c r="F11" s="518"/>
      <c r="G11" s="518"/>
      <c r="H11" s="518"/>
      <c r="I11" s="518"/>
      <c r="J11" s="518"/>
      <c r="K11" s="519"/>
      <c r="L11" s="520"/>
      <c r="M11" s="515"/>
      <c r="N11" s="521"/>
      <c r="O11" s="521"/>
      <c r="P11" s="515"/>
      <c r="Q11" s="522"/>
      <c r="R11" s="522"/>
      <c r="S11" s="523"/>
      <c r="U11" s="589"/>
      <c r="V11" s="589"/>
      <c r="W11" s="589"/>
      <c r="X11" s="589"/>
      <c r="Y11" s="589"/>
      <c r="Z11" s="589"/>
      <c r="AA11" s="592" t="s">
        <v>5786</v>
      </c>
      <c r="AB11" s="592" t="s">
        <v>5788</v>
      </c>
      <c r="AC11" s="592">
        <f>AC12-6</f>
        <v>1920</v>
      </c>
      <c r="AD11" s="599"/>
      <c r="AE11" s="592">
        <f>$U$15-4</f>
        <v>788</v>
      </c>
      <c r="AF11" s="601" t="str">
        <f t="shared" ca="1" si="0"/>
        <v>静岡県</v>
      </c>
      <c r="AG11" s="602">
        <f t="shared" si="1"/>
        <v>2</v>
      </c>
      <c r="AH11" s="592">
        <f t="shared" si="2"/>
        <v>788</v>
      </c>
    </row>
    <row r="12" spans="1:35" s="516" customFormat="1" ht="15.75" customHeight="1" x14ac:dyDescent="0.15">
      <c r="A12" s="501"/>
      <c r="B12" s="743" t="s">
        <v>5589</v>
      </c>
      <c r="C12" s="745" t="s">
        <v>5590</v>
      </c>
      <c r="D12" s="743" t="s">
        <v>5387</v>
      </c>
      <c r="E12" s="746" t="s">
        <v>5789</v>
      </c>
      <c r="F12" s="746" t="s">
        <v>5824</v>
      </c>
      <c r="G12" s="744" t="s">
        <v>5593</v>
      </c>
      <c r="H12" s="746" t="s">
        <v>5733</v>
      </c>
      <c r="I12" s="735" t="s">
        <v>5606</v>
      </c>
      <c r="J12" s="736"/>
      <c r="K12" s="737"/>
      <c r="L12" s="738" t="s">
        <v>5718</v>
      </c>
      <c r="M12" s="739"/>
      <c r="N12" s="740" t="s">
        <v>5715</v>
      </c>
      <c r="O12" s="741"/>
      <c r="P12" s="741"/>
      <c r="Q12" s="741"/>
      <c r="R12" s="742"/>
      <c r="S12" s="523"/>
      <c r="U12" s="589"/>
      <c r="V12" s="589"/>
      <c r="W12" s="589"/>
      <c r="X12" s="589"/>
      <c r="Y12" s="589"/>
      <c r="Z12" s="589"/>
      <c r="AA12" s="606" t="s">
        <v>5790</v>
      </c>
      <c r="AB12" s="592" t="s">
        <v>5785</v>
      </c>
      <c r="AC12" s="592">
        <f>MIN(ROW(INDEX(類型別!$K$4:$K$2203,MATCH(AA12,類型別!$AH$4:$AH$2203,0))))</f>
        <v>1926</v>
      </c>
      <c r="AD12" s="599"/>
      <c r="AE12" s="592">
        <f>$U$15-3</f>
        <v>789</v>
      </c>
      <c r="AF12" s="601" t="str">
        <f t="shared" ca="1" si="0"/>
        <v>岡山県</v>
      </c>
      <c r="AG12" s="602">
        <f t="shared" si="1"/>
        <v>3</v>
      </c>
      <c r="AH12" s="592">
        <f t="shared" si="2"/>
        <v>789</v>
      </c>
    </row>
    <row r="13" spans="1:35" s="516" customFormat="1" ht="31.5" customHeight="1" x14ac:dyDescent="0.15">
      <c r="A13" s="501"/>
      <c r="B13" s="744"/>
      <c r="C13" s="746"/>
      <c r="D13" s="744"/>
      <c r="E13" s="748"/>
      <c r="F13" s="748"/>
      <c r="G13" s="748"/>
      <c r="H13" s="749"/>
      <c r="I13" s="524" t="s">
        <v>5623</v>
      </c>
      <c r="J13" s="525" t="s">
        <v>5625</v>
      </c>
      <c r="K13" s="526" t="s">
        <v>5734</v>
      </c>
      <c r="L13" s="527" t="s">
        <v>5719</v>
      </c>
      <c r="M13" s="528" t="s">
        <v>5720</v>
      </c>
      <c r="N13" s="529" t="s">
        <v>5629</v>
      </c>
      <c r="O13" s="530" t="s">
        <v>5630</v>
      </c>
      <c r="P13" s="530" t="s">
        <v>5631</v>
      </c>
      <c r="Q13" s="530" t="s">
        <v>5791</v>
      </c>
      <c r="R13" s="531" t="s">
        <v>5592</v>
      </c>
      <c r="S13" s="523"/>
      <c r="U13" s="589"/>
      <c r="V13" s="589"/>
      <c r="W13" s="589"/>
      <c r="X13" s="589"/>
      <c r="Y13" s="589"/>
      <c r="Z13" s="589"/>
      <c r="AA13" s="606" t="s">
        <v>5790</v>
      </c>
      <c r="AB13" s="592" t="s">
        <v>5792</v>
      </c>
      <c r="AC13" s="592">
        <f>AC14-6</f>
        <v>1971</v>
      </c>
      <c r="AD13" s="599"/>
      <c r="AE13" s="592">
        <f>$U$15-2</f>
        <v>790</v>
      </c>
      <c r="AF13" s="601" t="str">
        <f t="shared" ca="1" si="0"/>
        <v>高知県</v>
      </c>
      <c r="AG13" s="602">
        <f t="shared" si="1"/>
        <v>4</v>
      </c>
      <c r="AH13" s="592">
        <f t="shared" si="2"/>
        <v>790</v>
      </c>
    </row>
    <row r="14" spans="1:35" s="516" customFormat="1" ht="15.75" customHeight="1" x14ac:dyDescent="0.15">
      <c r="A14" s="501"/>
      <c r="B14" s="532"/>
      <c r="C14" s="533"/>
      <c r="D14" s="532"/>
      <c r="E14" s="532" t="s">
        <v>5721</v>
      </c>
      <c r="F14" s="532"/>
      <c r="G14" s="532" t="s">
        <v>5724</v>
      </c>
      <c r="H14" s="532" t="s">
        <v>5722</v>
      </c>
      <c r="I14" s="534" t="s">
        <v>5723</v>
      </c>
      <c r="J14" s="535" t="s">
        <v>5723</v>
      </c>
      <c r="K14" s="536" t="s">
        <v>5723</v>
      </c>
      <c r="L14" s="537" t="s">
        <v>5714</v>
      </c>
      <c r="M14" s="538" t="s">
        <v>5714</v>
      </c>
      <c r="N14" s="534" t="s">
        <v>5793</v>
      </c>
      <c r="O14" s="535" t="s">
        <v>5716</v>
      </c>
      <c r="P14" s="535" t="s">
        <v>5716</v>
      </c>
      <c r="Q14" s="535" t="s">
        <v>5716</v>
      </c>
      <c r="R14" s="536" t="s">
        <v>5716</v>
      </c>
      <c r="S14" s="523"/>
      <c r="U14" s="606" t="s">
        <v>5729</v>
      </c>
      <c r="V14" s="606" t="s">
        <v>5395</v>
      </c>
      <c r="W14" s="606" t="s">
        <v>5385</v>
      </c>
      <c r="X14" s="606" t="s">
        <v>5386</v>
      </c>
      <c r="Y14" s="606" t="s">
        <v>5387</v>
      </c>
      <c r="Z14" s="589"/>
      <c r="AA14" s="606" t="s">
        <v>5794</v>
      </c>
      <c r="AB14" s="592" t="s">
        <v>5795</v>
      </c>
      <c r="AC14" s="592">
        <f>MIN(ROW(INDEX(類型別!$K$4:$K$2203,MATCH(AA14,類型別!$AH$4:$AH$2203,0))))</f>
        <v>1977</v>
      </c>
      <c r="AD14" s="599"/>
      <c r="AE14" s="592">
        <f>$U$15-1</f>
        <v>791</v>
      </c>
      <c r="AF14" s="601" t="str">
        <f t="shared" ca="1" si="0"/>
        <v>鳥取県</v>
      </c>
      <c r="AG14" s="602">
        <f t="shared" si="1"/>
        <v>5</v>
      </c>
      <c r="AH14" s="592">
        <f t="shared" si="2"/>
        <v>791</v>
      </c>
    </row>
    <row r="15" spans="1:35" s="516" customFormat="1" ht="15.75" customHeight="1" x14ac:dyDescent="0.15">
      <c r="A15" s="501"/>
      <c r="B15" s="539" t="str">
        <f>D6</f>
        <v>栃木県</v>
      </c>
      <c r="C15" s="539" t="str">
        <f>D7</f>
        <v>茂木町</v>
      </c>
      <c r="D15" s="539" t="str">
        <f>D8</f>
        <v>茂木町水処理センター</v>
      </c>
      <c r="E15" s="540">
        <f>INDEX(類型別!$F$4:$F$2203,MATCH(シートC!U6,類型別!$E$4:$E$2203,0))</f>
        <v>9</v>
      </c>
      <c r="F15" s="541" t="str">
        <f>INDEX(類型別!$I$4:$I$2203,MATCH(シートC!U6,類型別!$E$4:$E$2203,0))</f>
        <v>分流</v>
      </c>
      <c r="G15" s="542">
        <f>INDEX(類型別!$K$4:$K$2203,MATCH(シートC!U6,類型別!$E$4:$E$2203,0))</f>
        <v>206332</v>
      </c>
      <c r="H15" s="543">
        <f>INDEX(類型別!$J$4:$J$2203,MATCH(シートC!U6,類型別!$E$4:$E$2203,0))</f>
        <v>2400</v>
      </c>
      <c r="I15" s="544">
        <f>INDEX(類型別!$AA$4:$AA$2203,MATCH(シートC!U6,類型別!$E$4:$E$2203,0))</f>
        <v>0</v>
      </c>
      <c r="J15" s="545">
        <f>INDEX(類型別!$AC$4:$AC$2203,MATCH(シートC!U6,類型別!$E$4:$E$2203,0))</f>
        <v>249.5</v>
      </c>
      <c r="K15" s="546">
        <f>INDEX(類型別!$AG$4:$AG$2203,MATCH(シートC!U6,類型別!$E$4:$E$2203,0))</f>
        <v>0</v>
      </c>
      <c r="L15" s="547">
        <f>INDEX(類型別!$AZ$4:$AZ$2203,MATCH(シートC!U6,類型別!$E$4:$E$2203,0))</f>
        <v>4</v>
      </c>
      <c r="M15" s="548">
        <f>INDEX(類型別!$BA$4:$BA$2203,MATCH(シートC!U6,類型別!$E$4:$E$2203,0))</f>
        <v>0</v>
      </c>
      <c r="N15" s="549">
        <f>INDEX(類型別!$AI$4:$AI$2203,MATCH(シートC!U6,類型別!$E$4:$E$2203,0))</f>
        <v>0</v>
      </c>
      <c r="O15" s="550">
        <f>INDEX(類型別!$AJ$4:$AJ$2203,MATCH(シートC!U6,類型別!$E$4:$E$2203,0))</f>
        <v>0</v>
      </c>
      <c r="P15" s="550">
        <f>INDEX(類型別!$AK$4:$AK$2203,MATCH(シートC!U6,類型別!$E$4:$E$2203,0))</f>
        <v>0</v>
      </c>
      <c r="Q15" s="550">
        <f>INDEX(類型別!$AL$4:$AL$2203,MATCH(シートC!U6,類型別!$E$4:$E$2203,0))</f>
        <v>0</v>
      </c>
      <c r="R15" s="551">
        <f>INDEX(類型別!$AM$4:$AM$2203,MATCH(シートC!U6,類型別!$E$4:$E$2203,0))</f>
        <v>0</v>
      </c>
      <c r="S15" s="523"/>
      <c r="U15" s="606">
        <f>ROW(INDEX(類型別!K4:K2203,MATCH(シートC!U6,類型別!E4:E2203,0)))</f>
        <v>792</v>
      </c>
      <c r="V15" s="602" t="str">
        <f t="shared" ref="V15:V25" ca="1" si="3">INDIRECT(ADDRESS(U15,3,1,0,"類型別"),FALSE)&amp;INDIRECT(ADDRESS(U15,4,1,0,"類型別"),FALSE)&amp;INDIRECT(ADDRESS(U15,2,1,0,"類型別"),FALSE)</f>
        <v>栃木県茂木町茂木町水処理センター</v>
      </c>
      <c r="W15" s="602" t="str">
        <f t="shared" ref="W15:W25" ca="1" si="4">INDIRECT(ADDRESS(U15,3,1,0,"類型別"),FALSE)</f>
        <v>栃木県</v>
      </c>
      <c r="X15" s="602" t="str">
        <f t="shared" ref="X15:X25" ca="1" si="5">INDIRECT(ADDRESS(U15,4,1,0,"類型別"),FALSE)</f>
        <v>茂木町</v>
      </c>
      <c r="Y15" s="602" t="str">
        <f t="shared" ref="Y15:Y25" ca="1" si="6">INDIRECT(ADDRESS(U15,2,1,0,"類型別"),FALSE)</f>
        <v>茂木町水処理センター</v>
      </c>
      <c r="Z15" s="607"/>
      <c r="AA15" s="606" t="s">
        <v>5709</v>
      </c>
      <c r="AB15" s="592" t="s">
        <v>5783</v>
      </c>
      <c r="AC15" s="592">
        <f>AC16-6</f>
        <v>1987</v>
      </c>
      <c r="AD15" s="599"/>
      <c r="AE15" s="592">
        <f>$U$15+1</f>
        <v>793</v>
      </c>
      <c r="AF15" s="601" t="str">
        <f t="shared" ca="1" si="0"/>
        <v>広島県</v>
      </c>
      <c r="AG15" s="602">
        <f>IF(AE15=$AC$27,1,AG14+1)</f>
        <v>6</v>
      </c>
      <c r="AH15" s="592">
        <f>AE15</f>
        <v>793</v>
      </c>
    </row>
    <row r="16" spans="1:35" s="516" customFormat="1" ht="15.75" customHeight="1" x14ac:dyDescent="0.15">
      <c r="A16" s="501"/>
      <c r="B16" s="552" t="str">
        <f t="shared" ref="B16:D25" ca="1" si="7">W16</f>
        <v>埼玉県</v>
      </c>
      <c r="C16" s="553" t="str">
        <f t="shared" ca="1" si="7"/>
        <v>横瀬町</v>
      </c>
      <c r="D16" s="553" t="str">
        <f t="shared" ca="1" si="7"/>
        <v>横瀬町水質管理センター</v>
      </c>
      <c r="E16" s="554">
        <f ca="1">INDEX(類型別!$F$4:$F$2203,MATCH(シートC!V16,類型別!$E$4:$E$2203,0))</f>
        <v>6</v>
      </c>
      <c r="F16" s="555" t="str">
        <f ca="1">INDEX(類型別!$I$4:$I$2203,MATCH(シートC!V16,類型別!$E$4:$E$2203,0))</f>
        <v>分流</v>
      </c>
      <c r="G16" s="556">
        <f ca="1">INDEX(類型別!$K$4:$K$2203,MATCH(シートC!V16,類型別!$E$4:$E$2203,0))</f>
        <v>204254</v>
      </c>
      <c r="H16" s="557">
        <f ca="1">INDEX(類型別!$J$4:$J$2203,MATCH(シートC!V16,類型別!$E$4:$E$2203,0))</f>
        <v>1400</v>
      </c>
      <c r="I16" s="558">
        <f ca="1">INDEX(類型別!$AA$4:$AA$2203,MATCH(シートC!V16,類型別!$E$4:$E$2203,0))</f>
        <v>1395</v>
      </c>
      <c r="J16" s="559">
        <f ca="1">INDEX(類型別!$AC$4:$AC$2203,MATCH(シートC!V16,類型別!$E$4:$E$2203,0))</f>
        <v>184</v>
      </c>
      <c r="K16" s="560">
        <f ca="1">INDEX(類型別!$AG$4:$AG$2203,MATCH(シートC!V16,類型別!$E$4:$E$2203,0))</f>
        <v>0</v>
      </c>
      <c r="L16" s="561">
        <f ca="1">INDEX(類型別!$AZ$4:$AZ$2203,MATCH(シートC!V16,類型別!$E$4:$E$2203,0))</f>
        <v>3</v>
      </c>
      <c r="M16" s="562">
        <f ca="1">INDEX(類型別!$BA$4:$BA$2203,MATCH(シートC!V16,類型別!$E$4:$E$2203,0))</f>
        <v>3</v>
      </c>
      <c r="N16" s="563">
        <f ca="1">INDEX(類型別!$AI$4:$AI$2203,MATCH(シートC!V16,類型別!$E$4:$E$2203,0))</f>
        <v>0</v>
      </c>
      <c r="O16" s="564">
        <f ca="1">INDEX(類型別!$AJ$4:$AJ$2203,MATCH(シートC!V16,類型別!$E$4:$E$2203,0))</f>
        <v>0</v>
      </c>
      <c r="P16" s="564">
        <f ca="1">INDEX(類型別!$AK$4:$AK$2203,MATCH(シートC!V16,類型別!$E$4:$E$2203,0))</f>
        <v>0</v>
      </c>
      <c r="Q16" s="564">
        <f ca="1">INDEX(類型別!$AL$4:$AL$2203,MATCH(シートC!V16,類型別!$E$4:$E$2203,0))</f>
        <v>0</v>
      </c>
      <c r="R16" s="565">
        <f ca="1">INDEX(類型別!$AM$4:$AM$2203,MATCH(シートC!V16,類型別!$E$4:$E$2203,0))</f>
        <v>0</v>
      </c>
      <c r="S16" s="523"/>
      <c r="U16" s="606">
        <f>VLOOKUP(1,$AG$5:$AH$24,2,FALSE)</f>
        <v>787</v>
      </c>
      <c r="V16" s="602" t="str">
        <f t="shared" ca="1" si="3"/>
        <v>埼玉県横瀬町横瀬町水質管理センター</v>
      </c>
      <c r="W16" s="602" t="str">
        <f t="shared" ca="1" si="4"/>
        <v>埼玉県</v>
      </c>
      <c r="X16" s="602" t="str">
        <f t="shared" ca="1" si="5"/>
        <v>横瀬町</v>
      </c>
      <c r="Y16" s="602" t="str">
        <f t="shared" ca="1" si="6"/>
        <v>横瀬町水質管理センター</v>
      </c>
      <c r="Z16" s="608"/>
      <c r="AA16" s="606" t="s">
        <v>5710</v>
      </c>
      <c r="AB16" s="592" t="s">
        <v>5781</v>
      </c>
      <c r="AC16" s="592">
        <f>MIN(ROW(INDEX(類型別!$K$4:$K$2203,MATCH(AA16,類型別!$AH$4:$AH$2203,0))))</f>
        <v>1993</v>
      </c>
      <c r="AD16" s="599"/>
      <c r="AE16" s="592">
        <f>$U$15+2</f>
        <v>794</v>
      </c>
      <c r="AF16" s="601" t="str">
        <f t="shared" ca="1" si="0"/>
        <v>北海道</v>
      </c>
      <c r="AG16" s="602">
        <f t="shared" si="1"/>
        <v>7</v>
      </c>
      <c r="AH16" s="592">
        <f t="shared" si="2"/>
        <v>794</v>
      </c>
    </row>
    <row r="17" spans="1:35" s="516" customFormat="1" ht="15.75" customHeight="1" x14ac:dyDescent="0.15">
      <c r="A17" s="501"/>
      <c r="B17" s="552" t="str">
        <f t="shared" ca="1" si="7"/>
        <v>静岡県</v>
      </c>
      <c r="C17" s="553" t="str">
        <f t="shared" ca="1" si="7"/>
        <v>浜松市</v>
      </c>
      <c r="D17" s="553" t="str">
        <f t="shared" ca="1" si="7"/>
        <v>三ヶ日浄化センター</v>
      </c>
      <c r="E17" s="554">
        <f ca="1">INDEX(類型別!$F$4:$F$2203,MATCH(シートC!V17,類型別!$E$4:$E$2203,0))</f>
        <v>7</v>
      </c>
      <c r="F17" s="555" t="str">
        <f ca="1">INDEX(類型別!$I$4:$I$2203,MATCH(シートC!V17,類型別!$E$4:$E$2203,0))</f>
        <v>分流</v>
      </c>
      <c r="G17" s="556">
        <f ca="1">INDEX(類型別!$K$4:$K$2203,MATCH(シートC!V17,類型別!$E$4:$E$2203,0))</f>
        <v>205032</v>
      </c>
      <c r="H17" s="557">
        <f ca="1">INDEX(類型別!$J$4:$J$2203,MATCH(シートC!V17,類型別!$E$4:$E$2203,0))</f>
        <v>1800</v>
      </c>
      <c r="I17" s="558">
        <f ca="1">INDEX(類型別!$AA$4:$AA$2203,MATCH(シートC!V17,類型別!$E$4:$E$2203,0))</f>
        <v>0</v>
      </c>
      <c r="J17" s="559">
        <f ca="1">INDEX(類型別!$AC$4:$AC$2203,MATCH(シートC!V17,類型別!$E$4:$E$2203,0))</f>
        <v>168</v>
      </c>
      <c r="K17" s="560">
        <f ca="1">INDEX(類型別!$AG$4:$AG$2203,MATCH(シートC!V17,類型別!$E$4:$E$2203,0))</f>
        <v>0</v>
      </c>
      <c r="L17" s="561">
        <f ca="1">INDEX(類型別!$AZ$4:$AZ$2203,MATCH(シートC!V17,類型別!$E$4:$E$2203,0))</f>
        <v>0</v>
      </c>
      <c r="M17" s="562">
        <f ca="1">INDEX(類型別!$BA$4:$BA$2203,MATCH(シートC!V17,類型別!$E$4:$E$2203,0))</f>
        <v>2</v>
      </c>
      <c r="N17" s="563" t="str">
        <f ca="1">INDEX(類型別!$AI$4:$AI$2203,MATCH(シートC!V17,類型別!$E$4:$E$2203,0))</f>
        <v>Ⅱ</v>
      </c>
      <c r="O17" s="564" t="str">
        <f ca="1">INDEX(類型別!$AJ$4:$AJ$2203,MATCH(シートC!V17,類型別!$E$4:$E$2203,0))</f>
        <v>Ⅱ</v>
      </c>
      <c r="P17" s="564">
        <f ca="1">INDEX(類型別!$AK$4:$AK$2203,MATCH(シートC!V17,類型別!$E$4:$E$2203,0))</f>
        <v>0</v>
      </c>
      <c r="Q17" s="564">
        <f ca="1">INDEX(類型別!$AL$4:$AL$2203,MATCH(シートC!V17,類型別!$E$4:$E$2203,0))</f>
        <v>0</v>
      </c>
      <c r="R17" s="565">
        <f ca="1">INDEX(類型別!$AM$4:$AM$2203,MATCH(シートC!V17,類型別!$E$4:$E$2203,0))</f>
        <v>0</v>
      </c>
      <c r="S17" s="523"/>
      <c r="U17" s="606">
        <f>VLOOKUP(2,$AG$5:$AH$24,2,FALSE)</f>
        <v>788</v>
      </c>
      <c r="V17" s="602" t="str">
        <f t="shared" ca="1" si="3"/>
        <v>静岡県浜松市三ヶ日浄化センター</v>
      </c>
      <c r="W17" s="602" t="str">
        <f t="shared" ca="1" si="4"/>
        <v>静岡県</v>
      </c>
      <c r="X17" s="602" t="str">
        <f t="shared" ca="1" si="5"/>
        <v>浜松市</v>
      </c>
      <c r="Y17" s="602" t="str">
        <f t="shared" ca="1" si="6"/>
        <v>三ヶ日浄化センター</v>
      </c>
      <c r="Z17" s="608"/>
      <c r="AA17" s="606" t="s">
        <v>5710</v>
      </c>
      <c r="AB17" s="592" t="s">
        <v>5783</v>
      </c>
      <c r="AC17" s="592">
        <f>AC18-6</f>
        <v>2153</v>
      </c>
      <c r="AD17" s="599"/>
      <c r="AE17" s="592">
        <f>$U$15+3</f>
        <v>795</v>
      </c>
      <c r="AF17" s="601" t="str">
        <f t="shared" ca="1" si="0"/>
        <v>岡山県</v>
      </c>
      <c r="AG17" s="602">
        <f t="shared" si="1"/>
        <v>8</v>
      </c>
      <c r="AH17" s="592">
        <f t="shared" si="2"/>
        <v>795</v>
      </c>
    </row>
    <row r="18" spans="1:35" s="516" customFormat="1" ht="15.75" customHeight="1" x14ac:dyDescent="0.15">
      <c r="A18" s="501"/>
      <c r="B18" s="552" t="str">
        <f t="shared" ca="1" si="7"/>
        <v>岡山県</v>
      </c>
      <c r="C18" s="553" t="str">
        <f t="shared" ca="1" si="7"/>
        <v>美作市</v>
      </c>
      <c r="D18" s="553" t="str">
        <f t="shared" ca="1" si="7"/>
        <v>英田浄化センター</v>
      </c>
      <c r="E18" s="554">
        <f ca="1">INDEX(類型別!$F$4:$F$2203,MATCH(シートC!V18,類型別!$E$4:$E$2203,0))</f>
        <v>12</v>
      </c>
      <c r="F18" s="555" t="str">
        <f ca="1">INDEX(類型別!$I$4:$I$2203,MATCH(シートC!V18,類型別!$E$4:$E$2203,0))</f>
        <v>分流</v>
      </c>
      <c r="G18" s="556">
        <f ca="1">INDEX(類型別!$K$4:$K$2203,MATCH(シートC!V18,類型別!$E$4:$E$2203,0))</f>
        <v>205503</v>
      </c>
      <c r="H18" s="557">
        <f ca="1">INDEX(類型別!$J$4:$J$2203,MATCH(シートC!V18,類型別!$E$4:$E$2203,0))</f>
        <v>1600</v>
      </c>
      <c r="I18" s="558">
        <f ca="1">INDEX(類型別!$AA$4:$AA$2203,MATCH(シートC!V18,類型別!$E$4:$E$2203,0))</f>
        <v>0</v>
      </c>
      <c r="J18" s="559">
        <f ca="1">INDEX(類型別!$AC$4:$AC$2203,MATCH(シートC!V18,類型別!$E$4:$E$2203,0))</f>
        <v>23</v>
      </c>
      <c r="K18" s="560">
        <f ca="1">INDEX(類型別!$AG$4:$AG$2203,MATCH(シートC!V18,類型別!$E$4:$E$2203,0))</f>
        <v>0</v>
      </c>
      <c r="L18" s="561">
        <f ca="1">INDEX(類型別!$AZ$4:$AZ$2203,MATCH(シートC!V18,類型別!$E$4:$E$2203,0))</f>
        <v>11</v>
      </c>
      <c r="M18" s="562">
        <f ca="1">INDEX(類型別!$BA$4:$BA$2203,MATCH(シートC!V18,類型別!$E$4:$E$2203,0))</f>
        <v>5</v>
      </c>
      <c r="N18" s="563">
        <f ca="1">INDEX(類型別!$AI$4:$AI$2203,MATCH(シートC!V18,類型別!$E$4:$E$2203,0))</f>
        <v>0</v>
      </c>
      <c r="O18" s="564">
        <f ca="1">INDEX(類型別!$AJ$4:$AJ$2203,MATCH(シートC!V18,類型別!$E$4:$E$2203,0))</f>
        <v>0</v>
      </c>
      <c r="P18" s="564">
        <f ca="1">INDEX(類型別!$AK$4:$AK$2203,MATCH(シートC!V18,類型別!$E$4:$E$2203,0))</f>
        <v>0</v>
      </c>
      <c r="Q18" s="564">
        <f ca="1">INDEX(類型別!$AL$4:$AL$2203,MATCH(シートC!V18,類型別!$E$4:$E$2203,0))</f>
        <v>0</v>
      </c>
      <c r="R18" s="565">
        <f ca="1">INDEX(類型別!$AM$4:$AM$2203,MATCH(シートC!V18,類型別!$E$4:$E$2203,0))</f>
        <v>0</v>
      </c>
      <c r="S18" s="523"/>
      <c r="U18" s="606">
        <f>VLOOKUP(3,$AG$5:$AH$24,2,FALSE)</f>
        <v>789</v>
      </c>
      <c r="V18" s="602" t="str">
        <f t="shared" ca="1" si="3"/>
        <v>岡山県美作市英田浄化センター</v>
      </c>
      <c r="W18" s="602" t="str">
        <f t="shared" ca="1" si="4"/>
        <v>岡山県</v>
      </c>
      <c r="X18" s="602" t="str">
        <f t="shared" ca="1" si="5"/>
        <v>美作市</v>
      </c>
      <c r="Y18" s="602" t="str">
        <f t="shared" ca="1" si="6"/>
        <v>英田浄化センター</v>
      </c>
      <c r="Z18" s="608"/>
      <c r="AA18" s="606" t="s">
        <v>5711</v>
      </c>
      <c r="AB18" s="592" t="s">
        <v>5781</v>
      </c>
      <c r="AC18" s="592">
        <f>MIN(ROW(INDEX(類型別!$K$4:$K$2203,MATCH(AA18,類型別!$AH$4:$AH$2203,0))))</f>
        <v>2159</v>
      </c>
      <c r="AD18" s="599"/>
      <c r="AE18" s="592">
        <f>$U$15+4</f>
        <v>796</v>
      </c>
      <c r="AF18" s="601" t="str">
        <f t="shared" ca="1" si="0"/>
        <v>岡山県</v>
      </c>
      <c r="AG18" s="602">
        <f t="shared" si="1"/>
        <v>9</v>
      </c>
      <c r="AH18" s="592">
        <f t="shared" si="2"/>
        <v>796</v>
      </c>
    </row>
    <row r="19" spans="1:35" ht="15.75" customHeight="1" x14ac:dyDescent="0.15">
      <c r="A19" s="501"/>
      <c r="B19" s="552" t="str">
        <f t="shared" ca="1" si="7"/>
        <v>高知県</v>
      </c>
      <c r="C19" s="553" t="str">
        <f t="shared" ca="1" si="7"/>
        <v>香美市</v>
      </c>
      <c r="D19" s="553" t="str">
        <f t="shared" ca="1" si="7"/>
        <v>美良布クリーンセンター</v>
      </c>
      <c r="E19" s="554">
        <f ca="1">INDEX(類型別!$F$4:$F$2203,MATCH(シートC!V19,類型別!$E$4:$E$2203,0))</f>
        <v>10</v>
      </c>
      <c r="F19" s="555" t="str">
        <f ca="1">INDEX(類型別!$I$4:$I$2203,MATCH(シートC!V19,類型別!$E$4:$E$2203,0))</f>
        <v>分流</v>
      </c>
      <c r="G19" s="556">
        <f ca="1">INDEX(類型別!$K$4:$K$2203,MATCH(シートC!V19,類型別!$E$4:$E$2203,0))</f>
        <v>205854</v>
      </c>
      <c r="H19" s="557">
        <f ca="1">INDEX(類型別!$J$4:$J$2203,MATCH(シートC!V19,類型別!$E$4:$E$2203,0))</f>
        <v>800</v>
      </c>
      <c r="I19" s="558">
        <f ca="1">INDEX(類型別!$AA$4:$AA$2203,MATCH(シートC!V19,類型別!$E$4:$E$2203,0))</f>
        <v>0</v>
      </c>
      <c r="J19" s="559">
        <f ca="1">INDEX(類型別!$AC$4:$AC$2203,MATCH(シートC!V19,類型別!$E$4:$E$2203,0))</f>
        <v>106.2</v>
      </c>
      <c r="K19" s="560">
        <f ca="1">INDEX(類型別!$AG$4:$AG$2203,MATCH(シートC!V19,類型別!$E$4:$E$2203,0))</f>
        <v>0</v>
      </c>
      <c r="L19" s="561">
        <f ca="1">INDEX(類型別!$AZ$4:$AZ$2203,MATCH(シートC!V19,類型別!$E$4:$E$2203,0))</f>
        <v>3</v>
      </c>
      <c r="M19" s="562">
        <f ca="1">INDEX(類型別!$BA$4:$BA$2203,MATCH(シートC!V19,類型別!$E$4:$E$2203,0))</f>
        <v>7.6</v>
      </c>
      <c r="N19" s="563">
        <f ca="1">INDEX(類型別!$AI$4:$AI$2203,MATCH(シートC!V19,類型別!$E$4:$E$2203,0))</f>
        <v>0</v>
      </c>
      <c r="O19" s="564">
        <f ca="1">INDEX(類型別!$AJ$4:$AJ$2203,MATCH(シートC!V19,類型別!$E$4:$E$2203,0))</f>
        <v>0</v>
      </c>
      <c r="P19" s="564">
        <f ca="1">INDEX(類型別!$AK$4:$AK$2203,MATCH(シートC!V19,類型別!$E$4:$E$2203,0))</f>
        <v>0</v>
      </c>
      <c r="Q19" s="564">
        <f ca="1">INDEX(類型別!$AL$4:$AL$2203,MATCH(シートC!V19,類型別!$E$4:$E$2203,0))</f>
        <v>0</v>
      </c>
      <c r="R19" s="565">
        <f ca="1">INDEX(類型別!$AM$4:$AM$2203,MATCH(シートC!V19,類型別!$E$4:$E$2203,0))</f>
        <v>0</v>
      </c>
      <c r="S19" s="566"/>
      <c r="T19" s="500"/>
      <c r="U19" s="606">
        <f>VLOOKUP(4,$AG$5:$AH$24,2,FALSE)</f>
        <v>790</v>
      </c>
      <c r="V19" s="602" t="str">
        <f t="shared" ca="1" si="3"/>
        <v>高知県香美市美良布クリーンセンター</v>
      </c>
      <c r="W19" s="602" t="str">
        <f t="shared" ca="1" si="4"/>
        <v>高知県</v>
      </c>
      <c r="X19" s="602" t="str">
        <f t="shared" ca="1" si="5"/>
        <v>香美市</v>
      </c>
      <c r="Y19" s="602" t="str">
        <f t="shared" ca="1" si="6"/>
        <v>美良布クリーンセンター</v>
      </c>
      <c r="Z19" s="608"/>
      <c r="AA19" s="606" t="s">
        <v>5711</v>
      </c>
      <c r="AB19" s="592" t="s">
        <v>5783</v>
      </c>
      <c r="AC19" s="592">
        <v>2198</v>
      </c>
      <c r="AD19" s="609"/>
      <c r="AE19" s="592">
        <f>$U$15+5</f>
        <v>797</v>
      </c>
      <c r="AF19" s="601" t="str">
        <f t="shared" ca="1" si="0"/>
        <v>兵庫県</v>
      </c>
      <c r="AG19" s="602">
        <f t="shared" si="1"/>
        <v>10</v>
      </c>
      <c r="AH19" s="592">
        <f t="shared" si="2"/>
        <v>797</v>
      </c>
      <c r="AI19" s="516"/>
    </row>
    <row r="20" spans="1:35" ht="15.75" customHeight="1" x14ac:dyDescent="0.15">
      <c r="A20" s="501"/>
      <c r="B20" s="552" t="str">
        <f t="shared" ca="1" si="7"/>
        <v>鳥取県</v>
      </c>
      <c r="C20" s="553" t="str">
        <f t="shared" ca="1" si="7"/>
        <v>鳥取市</v>
      </c>
      <c r="D20" s="553" t="str">
        <f t="shared" ca="1" si="7"/>
        <v>今市浄化センター</v>
      </c>
      <c r="E20" s="554">
        <f ca="1">INDEX(類型別!$F$4:$F$2203,MATCH(シートC!V20,類型別!$E$4:$E$2203,0))</f>
        <v>10</v>
      </c>
      <c r="F20" s="555" t="str">
        <f ca="1">INDEX(類型別!$I$4:$I$2203,MATCH(シートC!V20,類型別!$E$4:$E$2203,0))</f>
        <v>分流</v>
      </c>
      <c r="G20" s="556">
        <f ca="1">INDEX(類型別!$K$4:$K$2203,MATCH(シートC!V20,類型別!$E$4:$E$2203,0))</f>
        <v>205872</v>
      </c>
      <c r="H20" s="557">
        <f ca="1">INDEX(類型別!$J$4:$J$2203,MATCH(シートC!V20,類型別!$E$4:$E$2203,0))</f>
        <v>1400</v>
      </c>
      <c r="I20" s="558">
        <f ca="1">INDEX(類型別!$AA$4:$AA$2203,MATCH(シートC!V20,類型別!$E$4:$E$2203,0))</f>
        <v>1313</v>
      </c>
      <c r="J20" s="559">
        <f ca="1">INDEX(類型別!$AC$4:$AC$2203,MATCH(シートC!V20,類型別!$E$4:$E$2203,0))</f>
        <v>98</v>
      </c>
      <c r="K20" s="560">
        <f ca="1">INDEX(類型別!$AG$4:$AG$2203,MATCH(シートC!V20,類型別!$E$4:$E$2203,0))</f>
        <v>0</v>
      </c>
      <c r="L20" s="561">
        <f ca="1">INDEX(類型別!$AZ$4:$AZ$2203,MATCH(シートC!V20,類型別!$E$4:$E$2203,0))</f>
        <v>0</v>
      </c>
      <c r="M20" s="562">
        <f ca="1">INDEX(類型別!$BA$4:$BA$2203,MATCH(シートC!V20,類型別!$E$4:$E$2203,0))</f>
        <v>2</v>
      </c>
      <c r="N20" s="563" t="str">
        <f ca="1">INDEX(類型別!$AI$4:$AI$2203,MATCH(シートC!V20,類型別!$E$4:$E$2203,0))</f>
        <v>Ⅲ</v>
      </c>
      <c r="O20" s="564">
        <f ca="1">INDEX(類型別!$AJ$4:$AJ$2203,MATCH(シートC!V20,類型別!$E$4:$E$2203,0))</f>
        <v>0</v>
      </c>
      <c r="P20" s="564">
        <f ca="1">INDEX(類型別!$AK$4:$AK$2203,MATCH(シートC!V20,類型別!$E$4:$E$2203,0))</f>
        <v>0</v>
      </c>
      <c r="Q20" s="564" t="str">
        <f ca="1">INDEX(類型別!$AL$4:$AL$2203,MATCH(シートC!V20,類型別!$E$4:$E$2203,0))</f>
        <v>Ⅲ</v>
      </c>
      <c r="R20" s="565" t="str">
        <f ca="1">INDEX(類型別!$AM$4:$AM$2203,MATCH(シートC!V20,類型別!$E$4:$E$2203,0))</f>
        <v>Ⅲ</v>
      </c>
      <c r="S20" s="566"/>
      <c r="T20" s="500"/>
      <c r="U20" s="606">
        <f>VLOOKUP(5,$AG$5:$AH$24,2,FALSE)</f>
        <v>791</v>
      </c>
      <c r="V20" s="602" t="str">
        <f t="shared" ca="1" si="3"/>
        <v>鳥取県鳥取市今市浄化センター</v>
      </c>
      <c r="W20" s="602" t="str">
        <f t="shared" ca="1" si="4"/>
        <v>鳥取県</v>
      </c>
      <c r="X20" s="602" t="str">
        <f t="shared" ca="1" si="5"/>
        <v>鳥取市</v>
      </c>
      <c r="Y20" s="602" t="str">
        <f t="shared" ca="1" si="6"/>
        <v>今市浄化センター</v>
      </c>
      <c r="Z20" s="608"/>
      <c r="AA20" s="607"/>
      <c r="AB20" s="599"/>
      <c r="AC20" s="599"/>
      <c r="AD20" s="610"/>
      <c r="AE20" s="592">
        <f>$U$15+6</f>
        <v>798</v>
      </c>
      <c r="AF20" s="601" t="str">
        <f t="shared" ca="1" si="0"/>
        <v>長崎県</v>
      </c>
      <c r="AG20" s="602">
        <f t="shared" si="1"/>
        <v>11</v>
      </c>
      <c r="AH20" s="592">
        <f t="shared" si="2"/>
        <v>798</v>
      </c>
    </row>
    <row r="21" spans="1:35" ht="15.75" customHeight="1" x14ac:dyDescent="0.15">
      <c r="A21" s="501"/>
      <c r="B21" s="552" t="str">
        <f t="shared" ca="1" si="7"/>
        <v>広島県</v>
      </c>
      <c r="C21" s="553" t="str">
        <f t="shared" ca="1" si="7"/>
        <v>北広島町</v>
      </c>
      <c r="D21" s="553" t="str">
        <f t="shared" ca="1" si="7"/>
        <v>新庄浄化センター</v>
      </c>
      <c r="E21" s="554">
        <f ca="1">INDEX(類型別!$F$4:$F$2203,MATCH(シートC!V21,類型別!$E$4:$E$2203,0))</f>
        <v>17</v>
      </c>
      <c r="F21" s="555" t="str">
        <f ca="1">INDEX(類型別!$I$4:$I$2203,MATCH(シートC!V21,類型別!$E$4:$E$2203,0))</f>
        <v>分流</v>
      </c>
      <c r="G21" s="556">
        <f ca="1">INDEX(類型別!$K$4:$K$2203,MATCH(シートC!V21,類型別!$E$4:$E$2203,0))</f>
        <v>206461</v>
      </c>
      <c r="H21" s="557">
        <f ca="1">INDEX(類型別!$J$4:$J$2203,MATCH(シートC!V21,類型別!$E$4:$E$2203,0))</f>
        <v>1000</v>
      </c>
      <c r="I21" s="558">
        <f ca="1">INDEX(類型別!$AA$4:$AA$2203,MATCH(シートC!V21,類型別!$E$4:$E$2203,0))</f>
        <v>1535</v>
      </c>
      <c r="J21" s="559">
        <f ca="1">INDEX(類型別!$AC$4:$AC$2203,MATCH(シートC!V21,類型別!$E$4:$E$2203,0))</f>
        <v>144</v>
      </c>
      <c r="K21" s="560">
        <f ca="1">INDEX(類型別!$AG$4:$AG$2203,MATCH(シートC!V21,類型別!$E$4:$E$2203,0))</f>
        <v>0</v>
      </c>
      <c r="L21" s="561">
        <f ca="1">INDEX(類型別!$AZ$4:$AZ$2203,MATCH(シートC!V21,類型別!$E$4:$E$2203,0))</f>
        <v>0</v>
      </c>
      <c r="M21" s="562">
        <f ca="1">INDEX(類型別!$BA$4:$BA$2203,MATCH(シートC!V21,類型別!$E$4:$E$2203,0))</f>
        <v>0.9</v>
      </c>
      <c r="N21" s="563">
        <f ca="1">INDEX(類型別!$AI$4:$AI$2203,MATCH(シートC!V21,類型別!$E$4:$E$2203,0))</f>
        <v>0</v>
      </c>
      <c r="O21" s="564">
        <f ca="1">INDEX(類型別!$AJ$4:$AJ$2203,MATCH(シートC!V21,類型別!$E$4:$E$2203,0))</f>
        <v>0</v>
      </c>
      <c r="P21" s="564">
        <f ca="1">INDEX(類型別!$AK$4:$AK$2203,MATCH(シートC!V21,類型別!$E$4:$E$2203,0))</f>
        <v>0</v>
      </c>
      <c r="Q21" s="564">
        <f ca="1">INDEX(類型別!$AL$4:$AL$2203,MATCH(シートC!V21,類型別!$E$4:$E$2203,0))</f>
        <v>0</v>
      </c>
      <c r="R21" s="565">
        <f ca="1">INDEX(類型別!$AM$4:$AM$2203,MATCH(シートC!V21,類型別!$E$4:$E$2203,0))</f>
        <v>0</v>
      </c>
      <c r="S21" s="566"/>
      <c r="T21" s="500"/>
      <c r="U21" s="606">
        <f>VLOOKUP(6,$AG$5:$AH$24,2,FALSE)</f>
        <v>793</v>
      </c>
      <c r="V21" s="602" t="str">
        <f t="shared" ca="1" si="3"/>
        <v>広島県北広島町新庄浄化センター</v>
      </c>
      <c r="W21" s="602" t="str">
        <f t="shared" ca="1" si="4"/>
        <v>広島県</v>
      </c>
      <c r="X21" s="602" t="str">
        <f t="shared" ca="1" si="5"/>
        <v>北広島町</v>
      </c>
      <c r="Y21" s="602" t="str">
        <f t="shared" ca="1" si="6"/>
        <v>新庄浄化センター</v>
      </c>
      <c r="Z21" s="608"/>
      <c r="AA21" s="593"/>
      <c r="AB21" s="593" t="s">
        <v>5796</v>
      </c>
      <c r="AC21" s="593"/>
      <c r="AD21" s="611"/>
      <c r="AE21" s="592">
        <f>$U$15+7</f>
        <v>799</v>
      </c>
      <c r="AF21" s="601" t="str">
        <f t="shared" ca="1" si="0"/>
        <v>岡山県</v>
      </c>
      <c r="AG21" s="602">
        <f t="shared" si="1"/>
        <v>12</v>
      </c>
      <c r="AH21" s="592">
        <f t="shared" si="2"/>
        <v>799</v>
      </c>
    </row>
    <row r="22" spans="1:35" ht="15.75" customHeight="1" x14ac:dyDescent="0.15">
      <c r="A22" s="501"/>
      <c r="B22" s="552" t="str">
        <f t="shared" ca="1" si="7"/>
        <v>北海道</v>
      </c>
      <c r="C22" s="553" t="str">
        <f t="shared" ca="1" si="7"/>
        <v>増毛町</v>
      </c>
      <c r="D22" s="553" t="str">
        <f t="shared" ca="1" si="7"/>
        <v>増毛町下水道管理センター</v>
      </c>
      <c r="E22" s="554">
        <f ca="1">INDEX(類型別!$F$4:$F$2203,MATCH(シートC!V22,類型別!$E$4:$E$2203,0))</f>
        <v>13</v>
      </c>
      <c r="F22" s="555" t="str">
        <f ca="1">INDEX(類型別!$I$4:$I$2203,MATCH(シートC!V22,類型別!$E$4:$E$2203,0))</f>
        <v>分流</v>
      </c>
      <c r="G22" s="556">
        <f ca="1">INDEX(類型別!$K$4:$K$2203,MATCH(シートC!V22,類型別!$E$4:$E$2203,0))</f>
        <v>206659</v>
      </c>
      <c r="H22" s="557">
        <f ca="1">INDEX(類型別!$J$4:$J$2203,MATCH(シートC!V22,類型別!$E$4:$E$2203,0))</f>
        <v>870</v>
      </c>
      <c r="I22" s="558">
        <f ca="1">INDEX(類型別!$AA$4:$AA$2203,MATCH(シートC!V22,類型別!$E$4:$E$2203,0))</f>
        <v>1408</v>
      </c>
      <c r="J22" s="559">
        <f ca="1">INDEX(類型別!$AC$4:$AC$2203,MATCH(シートC!V22,類型別!$E$4:$E$2203,0))</f>
        <v>189</v>
      </c>
      <c r="K22" s="560">
        <f ca="1">INDEX(類型別!$AG$4:$AG$2203,MATCH(シートC!V22,類型別!$E$4:$E$2203,0))</f>
        <v>0</v>
      </c>
      <c r="L22" s="561">
        <f ca="1">INDEX(類型別!$AZ$4:$AZ$2203,MATCH(シートC!V22,類型別!$E$4:$E$2203,0))</f>
        <v>2</v>
      </c>
      <c r="M22" s="562">
        <f ca="1">INDEX(類型別!$BA$4:$BA$2203,MATCH(シートC!V22,類型別!$E$4:$E$2203,0))</f>
        <v>1</v>
      </c>
      <c r="N22" s="563">
        <f ca="1">INDEX(類型別!$AI$4:$AI$2203,MATCH(シートC!V22,類型別!$E$4:$E$2203,0))</f>
        <v>0</v>
      </c>
      <c r="O22" s="564">
        <f ca="1">INDEX(類型別!$AJ$4:$AJ$2203,MATCH(シートC!V22,類型別!$E$4:$E$2203,0))</f>
        <v>0</v>
      </c>
      <c r="P22" s="564">
        <f ca="1">INDEX(類型別!$AK$4:$AK$2203,MATCH(シートC!V22,類型別!$E$4:$E$2203,0))</f>
        <v>0</v>
      </c>
      <c r="Q22" s="564">
        <f ca="1">INDEX(類型別!$AL$4:$AL$2203,MATCH(シートC!V22,類型別!$E$4:$E$2203,0))</f>
        <v>0</v>
      </c>
      <c r="R22" s="565">
        <f ca="1">INDEX(類型別!$AM$4:$AM$2203,MATCH(シートC!V22,類型別!$E$4:$E$2203,0))</f>
        <v>0</v>
      </c>
      <c r="S22" s="566"/>
      <c r="T22" s="500"/>
      <c r="U22" s="606">
        <f>VLOOKUP(7,$AG$5:$AH$24,2,FALSE)</f>
        <v>794</v>
      </c>
      <c r="V22" s="602" t="str">
        <f t="shared" ca="1" si="3"/>
        <v>北海道増毛町増毛町下水道管理センター</v>
      </c>
      <c r="W22" s="602" t="str">
        <f t="shared" ca="1" si="4"/>
        <v>北海道</v>
      </c>
      <c r="X22" s="602" t="str">
        <f t="shared" ca="1" si="5"/>
        <v>増毛町</v>
      </c>
      <c r="Y22" s="602" t="str">
        <f t="shared" ca="1" si="6"/>
        <v>増毛町下水道管理センター</v>
      </c>
      <c r="Z22" s="608"/>
      <c r="AA22" s="606"/>
      <c r="AB22" s="606" t="s">
        <v>5797</v>
      </c>
      <c r="AC22" s="606">
        <f>IF($AC$2=AA4,$AE$2-AC4,IF($AC$2=AA6,$AE$2-AC6,IF($AC$2=AA8,$AE$2-AC8,IF($AC$2=AA10,$AE$2-AC10,IF($AC$2=AA12,$AE$2-AC12,IF($AC$2=AA14,$AE$2-AC14,IF($AC$2=AA16,$AE$2-AC16,IF($AC$2=AA18,$AE$2-AC18,0))))))))</f>
        <v>372</v>
      </c>
      <c r="AD22" s="611"/>
      <c r="AE22" s="592">
        <f>$U$15+8</f>
        <v>800</v>
      </c>
      <c r="AF22" s="601" t="str">
        <f t="shared" ca="1" si="0"/>
        <v>北海道</v>
      </c>
      <c r="AG22" s="602">
        <f t="shared" si="1"/>
        <v>13</v>
      </c>
      <c r="AH22" s="592">
        <f t="shared" si="2"/>
        <v>800</v>
      </c>
    </row>
    <row r="23" spans="1:35" ht="15.75" customHeight="1" x14ac:dyDescent="0.15">
      <c r="A23" s="501"/>
      <c r="B23" s="552" t="str">
        <f t="shared" ca="1" si="7"/>
        <v>岡山県</v>
      </c>
      <c r="C23" s="553" t="str">
        <f t="shared" ca="1" si="7"/>
        <v>赤磐市</v>
      </c>
      <c r="D23" s="553" t="str">
        <f t="shared" ca="1" si="7"/>
        <v>吉井浄化センター</v>
      </c>
      <c r="E23" s="554">
        <f ca="1">INDEX(類型別!$F$4:$F$2203,MATCH(シートC!V23,類型別!$E$4:$E$2203,0))</f>
        <v>11</v>
      </c>
      <c r="F23" s="555" t="str">
        <f ca="1">INDEX(類型別!$I$4:$I$2203,MATCH(シートC!V23,類型別!$E$4:$E$2203,0))</f>
        <v>分流</v>
      </c>
      <c r="G23" s="556">
        <f ca="1">INDEX(類型別!$K$4:$K$2203,MATCH(シートC!V23,類型別!$E$4:$E$2203,0))</f>
        <v>207784</v>
      </c>
      <c r="H23" s="557">
        <f ca="1">INDEX(類型別!$J$4:$J$2203,MATCH(シートC!V23,類型別!$E$4:$E$2203,0))</f>
        <v>1600</v>
      </c>
      <c r="I23" s="558">
        <f ca="1">INDEX(類型別!$AA$4:$AA$2203,MATCH(シートC!V23,類型別!$E$4:$E$2203,0))</f>
        <v>0</v>
      </c>
      <c r="J23" s="559">
        <f ca="1">INDEX(類型別!$AC$4:$AC$2203,MATCH(シートC!V23,類型別!$E$4:$E$2203,0))</f>
        <v>154</v>
      </c>
      <c r="K23" s="560">
        <f ca="1">INDEX(類型別!$AG$4:$AG$2203,MATCH(シートC!V23,類型別!$E$4:$E$2203,0))</f>
        <v>0</v>
      </c>
      <c r="L23" s="561">
        <f ca="1">INDEX(類型別!$AZ$4:$AZ$2203,MATCH(シートC!V23,類型別!$E$4:$E$2203,0))</f>
        <v>1</v>
      </c>
      <c r="M23" s="562">
        <f ca="1">INDEX(類型別!$BA$4:$BA$2203,MATCH(シートC!V23,類型別!$E$4:$E$2203,0))</f>
        <v>0</v>
      </c>
      <c r="N23" s="563">
        <f ca="1">INDEX(類型別!$AI$4:$AI$2203,MATCH(シートC!V23,類型別!$E$4:$E$2203,0))</f>
        <v>0</v>
      </c>
      <c r="O23" s="564">
        <f ca="1">INDEX(類型別!$AJ$4:$AJ$2203,MATCH(シートC!V23,類型別!$E$4:$E$2203,0))</f>
        <v>0</v>
      </c>
      <c r="P23" s="564">
        <f ca="1">INDEX(類型別!$AK$4:$AK$2203,MATCH(シートC!V23,類型別!$E$4:$E$2203,0))</f>
        <v>0</v>
      </c>
      <c r="Q23" s="564">
        <f ca="1">INDEX(類型別!$AL$4:$AL$2203,MATCH(シートC!V23,類型別!$E$4:$E$2203,0))</f>
        <v>0</v>
      </c>
      <c r="R23" s="565">
        <f ca="1">INDEX(類型別!$AM$4:$AM$2203,MATCH(シートC!V23,類型別!$E$4:$E$2203,0))</f>
        <v>0</v>
      </c>
      <c r="S23" s="566"/>
      <c r="T23" s="500"/>
      <c r="U23" s="606">
        <f>VLOOKUP(8,$AG$5:$AH$24,2,FALSE)</f>
        <v>795</v>
      </c>
      <c r="V23" s="602" t="str">
        <f t="shared" ca="1" si="3"/>
        <v>岡山県赤磐市吉井浄化センター</v>
      </c>
      <c r="W23" s="602" t="str">
        <f t="shared" ca="1" si="4"/>
        <v>岡山県</v>
      </c>
      <c r="X23" s="602" t="str">
        <f t="shared" ca="1" si="5"/>
        <v>赤磐市</v>
      </c>
      <c r="Y23" s="602" t="str">
        <f t="shared" ca="1" si="6"/>
        <v>吉井浄化センター</v>
      </c>
      <c r="Z23" s="608"/>
      <c r="AA23" s="606"/>
      <c r="AB23" s="606" t="s">
        <v>5798</v>
      </c>
      <c r="AC23" s="606">
        <f>IF($AC$2=AA5,AC5-$AE$2,IF($AC$2=AA7,AC7-$AE$2,IF($AC$2=AA9,AC9-$AE$2,IF($AC$2=AA11,AC11-$AE$2,IF($AC$2=AA13,AC13-$AE$2,IF($AC$2=AA15,AC15-$AE$2,IF($AC$2=AA17,AC17-$AE$2,IF($AC$2=AA19,AC19-$AE$2,0))))))))</f>
        <v>1010</v>
      </c>
      <c r="AD23" s="612"/>
      <c r="AE23" s="592">
        <f>$U$15+9</f>
        <v>801</v>
      </c>
      <c r="AF23" s="601" t="str">
        <f t="shared" ca="1" si="0"/>
        <v>島根県</v>
      </c>
      <c r="AG23" s="602">
        <f t="shared" si="1"/>
        <v>14</v>
      </c>
      <c r="AH23" s="592">
        <f t="shared" si="2"/>
        <v>801</v>
      </c>
    </row>
    <row r="24" spans="1:35" ht="15.75" customHeight="1" x14ac:dyDescent="0.15">
      <c r="A24" s="501"/>
      <c r="B24" s="552" t="str">
        <f t="shared" ca="1" si="7"/>
        <v>岡山県</v>
      </c>
      <c r="C24" s="553" t="str">
        <f t="shared" ca="1" si="7"/>
        <v>津山市</v>
      </c>
      <c r="D24" s="553" t="str">
        <f t="shared" ca="1" si="7"/>
        <v>加茂町浄化センター</v>
      </c>
      <c r="E24" s="554">
        <f ca="1">INDEX(類型別!$F$4:$F$2203,MATCH(シートC!V24,類型別!$E$4:$E$2203,0))</f>
        <v>11</v>
      </c>
      <c r="F24" s="555" t="str">
        <f ca="1">INDEX(類型別!$I$4:$I$2203,MATCH(シートC!V24,類型別!$E$4:$E$2203,0))</f>
        <v>分流</v>
      </c>
      <c r="G24" s="556">
        <f ca="1">INDEX(類型別!$K$4:$K$2203,MATCH(シートC!V24,類型別!$E$4:$E$2203,0))</f>
        <v>207800</v>
      </c>
      <c r="H24" s="557">
        <f ca="1">INDEX(類型別!$J$4:$J$2203,MATCH(シートC!V24,類型別!$E$4:$E$2203,0))</f>
        <v>1600</v>
      </c>
      <c r="I24" s="558">
        <f ca="1">INDEX(類型別!$AA$4:$AA$2203,MATCH(シートC!V24,類型別!$E$4:$E$2203,0))</f>
        <v>1040.94</v>
      </c>
      <c r="J24" s="559">
        <f ca="1">INDEX(類型別!$AC$4:$AC$2203,MATCH(シートC!V24,類型別!$E$4:$E$2203,0))</f>
        <v>96</v>
      </c>
      <c r="K24" s="560">
        <f ca="1">INDEX(類型別!$AG$4:$AG$2203,MATCH(シートC!V24,類型別!$E$4:$E$2203,0))</f>
        <v>0</v>
      </c>
      <c r="L24" s="561">
        <f ca="1">INDEX(類型別!$AZ$4:$AZ$2203,MATCH(シートC!V24,類型別!$E$4:$E$2203,0))</f>
        <v>0</v>
      </c>
      <c r="M24" s="562">
        <f ca="1">INDEX(類型別!$BA$4:$BA$2203,MATCH(シートC!V24,類型別!$E$4:$E$2203,0))</f>
        <v>0</v>
      </c>
      <c r="N24" s="563">
        <f ca="1">INDEX(類型別!$AI$4:$AI$2203,MATCH(シートC!V24,類型別!$E$4:$E$2203,0))</f>
        <v>0</v>
      </c>
      <c r="O24" s="564">
        <f ca="1">INDEX(類型別!$AJ$4:$AJ$2203,MATCH(シートC!V24,類型別!$E$4:$E$2203,0))</f>
        <v>0</v>
      </c>
      <c r="P24" s="564">
        <f ca="1">INDEX(類型別!$AK$4:$AK$2203,MATCH(シートC!V24,類型別!$E$4:$E$2203,0))</f>
        <v>0</v>
      </c>
      <c r="Q24" s="564">
        <f ca="1">INDEX(類型別!$AL$4:$AL$2203,MATCH(シートC!V24,類型別!$E$4:$E$2203,0))</f>
        <v>0</v>
      </c>
      <c r="R24" s="565">
        <f ca="1">INDEX(類型別!$AM$4:$AM$2203,MATCH(シートC!V24,類型別!$E$4:$E$2203,0))</f>
        <v>0</v>
      </c>
      <c r="S24" s="566"/>
      <c r="T24" s="500"/>
      <c r="U24" s="606">
        <f>VLOOKUP(9,$AG$5:$AH$24,2,FALSE)</f>
        <v>796</v>
      </c>
      <c r="V24" s="602" t="str">
        <f t="shared" ca="1" si="3"/>
        <v>岡山県津山市加茂町浄化センター</v>
      </c>
      <c r="W24" s="602" t="str">
        <f t="shared" ca="1" si="4"/>
        <v>岡山県</v>
      </c>
      <c r="X24" s="602" t="str">
        <f t="shared" ca="1" si="5"/>
        <v>津山市</v>
      </c>
      <c r="Y24" s="602" t="str">
        <f t="shared" ca="1" si="6"/>
        <v>加茂町浄化センター</v>
      </c>
      <c r="Z24" s="608"/>
      <c r="AA24" s="593"/>
      <c r="AB24" s="593" t="s">
        <v>5799</v>
      </c>
      <c r="AC24" s="593"/>
      <c r="AD24" s="613"/>
      <c r="AE24" s="592">
        <f>$U$15+10</f>
        <v>802</v>
      </c>
      <c r="AF24" s="601" t="str">
        <f t="shared" ca="1" si="0"/>
        <v>徳島県</v>
      </c>
      <c r="AG24" s="602">
        <f t="shared" si="1"/>
        <v>15</v>
      </c>
      <c r="AH24" s="592">
        <f t="shared" si="2"/>
        <v>802</v>
      </c>
    </row>
    <row r="25" spans="1:35" ht="15.75" customHeight="1" x14ac:dyDescent="0.15">
      <c r="A25" s="501"/>
      <c r="B25" s="552" t="str">
        <f t="shared" ca="1" si="7"/>
        <v>兵庫県</v>
      </c>
      <c r="C25" s="553" t="str">
        <f t="shared" ca="1" si="7"/>
        <v>姫路市</v>
      </c>
      <c r="D25" s="553" t="str">
        <f t="shared" ca="1" si="7"/>
        <v>城山浄化センター</v>
      </c>
      <c r="E25" s="554">
        <f ca="1">INDEX(類型別!$F$4:$F$2203,MATCH(シートC!V25,類型別!$E$4:$E$2203,0))</f>
        <v>14</v>
      </c>
      <c r="F25" s="555" t="str">
        <f ca="1">INDEX(類型別!$I$4:$I$2203,MATCH(シートC!V25,類型別!$E$4:$E$2203,0))</f>
        <v>分流</v>
      </c>
      <c r="G25" s="556">
        <f ca="1">INDEX(類型別!$K$4:$K$2203,MATCH(シートC!V25,類型別!$E$4:$E$2203,0))</f>
        <v>207805</v>
      </c>
      <c r="H25" s="557">
        <f ca="1">INDEX(類型別!$J$4:$J$2203,MATCH(シートC!V25,類型別!$E$4:$E$2203,0))</f>
        <v>1500</v>
      </c>
      <c r="I25" s="558">
        <f ca="1">INDEX(類型別!$AA$4:$AA$2203,MATCH(シートC!V25,類型別!$E$4:$E$2203,0))</f>
        <v>1100</v>
      </c>
      <c r="J25" s="559">
        <f ca="1">INDEX(類型別!$AC$4:$AC$2203,MATCH(シートC!V25,類型別!$E$4:$E$2203,0))</f>
        <v>70</v>
      </c>
      <c r="K25" s="560">
        <f ca="1">INDEX(類型別!$AG$4:$AG$2203,MATCH(シートC!V25,類型別!$E$4:$E$2203,0))</f>
        <v>0</v>
      </c>
      <c r="L25" s="561">
        <f ca="1">INDEX(類型別!$AZ$4:$AZ$2203,MATCH(シートC!V25,類型別!$E$4:$E$2203,0))</f>
        <v>0</v>
      </c>
      <c r="M25" s="562">
        <f ca="1">INDEX(類型別!$BA$4:$BA$2203,MATCH(シートC!V25,類型別!$E$4:$E$2203,0))</f>
        <v>0</v>
      </c>
      <c r="N25" s="563">
        <f ca="1">INDEX(類型別!$AI$4:$AI$2203,MATCH(シートC!V25,類型別!$E$4:$E$2203,0))</f>
        <v>0</v>
      </c>
      <c r="O25" s="564">
        <f ca="1">INDEX(類型別!$AJ$4:$AJ$2203,MATCH(シートC!V25,類型別!$E$4:$E$2203,0))</f>
        <v>0</v>
      </c>
      <c r="P25" s="564">
        <f ca="1">INDEX(類型別!$AK$4:$AK$2203,MATCH(シートC!V25,類型別!$E$4:$E$2203,0))</f>
        <v>0</v>
      </c>
      <c r="Q25" s="564">
        <f ca="1">INDEX(類型別!$AL$4:$AL$2203,MATCH(シートC!V25,類型別!$E$4:$E$2203,0))</f>
        <v>0</v>
      </c>
      <c r="R25" s="565">
        <f ca="1">INDEX(類型別!$AM$4:$AM$2203,MATCH(シートC!V25,類型別!$E$4:$E$2203,0))</f>
        <v>0</v>
      </c>
      <c r="S25" s="566"/>
      <c r="T25" s="500"/>
      <c r="U25" s="606">
        <f>VLOOKUP(10,$AG$5:$AH$24,2,FALSE)</f>
        <v>797</v>
      </c>
      <c r="V25" s="602" t="str">
        <f t="shared" ca="1" si="3"/>
        <v>兵庫県姫路市城山浄化センター</v>
      </c>
      <c r="W25" s="602" t="str">
        <f t="shared" ca="1" si="4"/>
        <v>兵庫県</v>
      </c>
      <c r="X25" s="602" t="str">
        <f t="shared" ca="1" si="5"/>
        <v>姫路市</v>
      </c>
      <c r="Y25" s="602" t="str">
        <f t="shared" ca="1" si="6"/>
        <v>城山浄化センター</v>
      </c>
      <c r="Z25" s="608"/>
      <c r="AA25" s="606"/>
      <c r="AB25" s="606" t="s">
        <v>5797</v>
      </c>
      <c r="AC25" s="606">
        <f>IF(AC23&lt;5,10-AC23,IF(AC26&gt;5,10-AC26,5))</f>
        <v>5</v>
      </c>
      <c r="AD25" s="613"/>
      <c r="AH25" s="590"/>
    </row>
    <row r="26" spans="1:35" s="568" customFormat="1" ht="15.75" customHeight="1" x14ac:dyDescent="0.15">
      <c r="A26" s="501"/>
      <c r="B26" s="518"/>
      <c r="C26" s="518"/>
      <c r="D26" s="518"/>
      <c r="E26" s="518"/>
      <c r="F26" s="518"/>
      <c r="G26" s="518"/>
      <c r="H26" s="518"/>
      <c r="I26" s="518"/>
      <c r="J26" s="518"/>
      <c r="K26" s="518"/>
      <c r="L26" s="520"/>
      <c r="M26" s="520"/>
      <c r="N26" s="515"/>
      <c r="O26" s="515"/>
      <c r="P26" s="515"/>
      <c r="Q26" s="567"/>
      <c r="R26" s="567"/>
      <c r="S26" s="566"/>
      <c r="U26" s="614"/>
      <c r="V26" s="614"/>
      <c r="W26" s="614"/>
      <c r="X26" s="614"/>
      <c r="Y26" s="614"/>
      <c r="Z26" s="608"/>
      <c r="AA26" s="606"/>
      <c r="AB26" s="606" t="s">
        <v>5798</v>
      </c>
      <c r="AC26" s="606">
        <f>IF(AC22&gt;=5,5,IF(AC22&lt;5,10-AC22,IF(AC25&gt;5,10-AC25,5)))</f>
        <v>5</v>
      </c>
      <c r="AD26" s="590"/>
      <c r="AE26" s="590"/>
      <c r="AF26" s="590"/>
      <c r="AG26" s="590"/>
      <c r="AH26" s="591"/>
    </row>
    <row r="27" spans="1:35" s="568" customFormat="1" ht="15.75" customHeight="1" x14ac:dyDescent="0.15">
      <c r="A27" s="501"/>
      <c r="B27" s="517" t="s">
        <v>5597</v>
      </c>
      <c r="C27" s="518"/>
      <c r="D27" s="518"/>
      <c r="E27" s="518"/>
      <c r="F27" s="518"/>
      <c r="G27" s="518"/>
      <c r="H27" s="518"/>
      <c r="I27" s="518"/>
      <c r="J27" s="519"/>
      <c r="K27" s="518"/>
      <c r="L27" s="520"/>
      <c r="M27" s="515"/>
      <c r="N27" s="515"/>
      <c r="O27" s="515"/>
      <c r="P27" s="567"/>
      <c r="Q27" s="567"/>
      <c r="R27" s="505"/>
      <c r="S27" s="566"/>
      <c r="U27" s="614"/>
      <c r="V27" s="614"/>
      <c r="W27" s="614"/>
      <c r="X27" s="614"/>
      <c r="Y27" s="614"/>
      <c r="Z27" s="614"/>
      <c r="AA27" s="606"/>
      <c r="AB27" s="606" t="s">
        <v>5800</v>
      </c>
      <c r="AC27" s="606">
        <f>IF(AE2-AC25=AE2,AE2-AC25+1,AE2-AC25)</f>
        <v>787</v>
      </c>
      <c r="AD27" s="590"/>
      <c r="AE27" s="590"/>
      <c r="AF27" s="590"/>
      <c r="AG27" s="590"/>
      <c r="AH27" s="615"/>
    </row>
    <row r="28" spans="1:35" s="568" customFormat="1" ht="15.75" customHeight="1" x14ac:dyDescent="0.15">
      <c r="A28" s="501"/>
      <c r="B28" s="743" t="s">
        <v>5589</v>
      </c>
      <c r="C28" s="745" t="s">
        <v>5590</v>
      </c>
      <c r="D28" s="743" t="s">
        <v>5387</v>
      </c>
      <c r="E28" s="738" t="s">
        <v>5801</v>
      </c>
      <c r="F28" s="739"/>
      <c r="G28" s="739"/>
      <c r="H28" s="739"/>
      <c r="I28" s="739"/>
      <c r="J28" s="739"/>
      <c r="K28" s="747"/>
      <c r="L28" s="738" t="s">
        <v>5725</v>
      </c>
      <c r="M28" s="739"/>
      <c r="N28" s="739"/>
      <c r="O28" s="739"/>
      <c r="P28" s="739"/>
      <c r="Q28" s="739"/>
      <c r="R28" s="747"/>
      <c r="S28" s="566"/>
      <c r="U28" s="614"/>
      <c r="V28" s="614"/>
      <c r="W28" s="614"/>
      <c r="X28" s="614"/>
      <c r="Y28" s="614"/>
      <c r="Z28" s="614"/>
      <c r="AA28" s="589"/>
      <c r="AB28" s="589"/>
      <c r="AC28" s="589"/>
      <c r="AD28" s="590"/>
      <c r="AE28" s="590"/>
      <c r="AF28" s="590"/>
      <c r="AG28" s="590"/>
      <c r="AH28" s="615"/>
    </row>
    <row r="29" spans="1:35" s="568" customFormat="1" ht="35.25" customHeight="1" x14ac:dyDescent="0.15">
      <c r="A29" s="501"/>
      <c r="B29" s="744"/>
      <c r="C29" s="746"/>
      <c r="D29" s="744"/>
      <c r="E29" s="527" t="s">
        <v>5717</v>
      </c>
      <c r="F29" s="569" t="s">
        <v>5802</v>
      </c>
      <c r="G29" s="569" t="s">
        <v>5731</v>
      </c>
      <c r="H29" s="569" t="s">
        <v>5803</v>
      </c>
      <c r="I29" s="569" t="s">
        <v>5379</v>
      </c>
      <c r="J29" s="569" t="s">
        <v>5732</v>
      </c>
      <c r="K29" s="570" t="s">
        <v>5749</v>
      </c>
      <c r="L29" s="527" t="s">
        <v>5717</v>
      </c>
      <c r="M29" s="569" t="s">
        <v>5802</v>
      </c>
      <c r="N29" s="569" t="s">
        <v>5731</v>
      </c>
      <c r="O29" s="569" t="s">
        <v>5803</v>
      </c>
      <c r="P29" s="569" t="s">
        <v>5379</v>
      </c>
      <c r="Q29" s="569" t="s">
        <v>5732</v>
      </c>
      <c r="R29" s="570" t="s">
        <v>5749</v>
      </c>
      <c r="S29" s="566"/>
      <c r="U29" s="614"/>
      <c r="V29" s="614"/>
      <c r="W29" s="614"/>
      <c r="X29" s="614"/>
      <c r="Y29" s="614"/>
      <c r="Z29" s="614"/>
      <c r="AA29" s="614"/>
      <c r="AB29" s="614"/>
      <c r="AC29" s="614"/>
      <c r="AD29" s="590"/>
      <c r="AE29" s="590"/>
      <c r="AF29" s="590"/>
      <c r="AG29" s="590"/>
      <c r="AH29" s="615"/>
    </row>
    <row r="30" spans="1:35" s="568" customFormat="1" ht="15.75" customHeight="1" x14ac:dyDescent="0.15">
      <c r="A30" s="501"/>
      <c r="B30" s="532"/>
      <c r="C30" s="533"/>
      <c r="D30" s="532"/>
      <c r="E30" s="537" t="s">
        <v>5595</v>
      </c>
      <c r="F30" s="571" t="s">
        <v>5594</v>
      </c>
      <c r="G30" s="571" t="s">
        <v>5594</v>
      </c>
      <c r="H30" s="571" t="s">
        <v>5594</v>
      </c>
      <c r="I30" s="571" t="s">
        <v>5594</v>
      </c>
      <c r="J30" s="571" t="s">
        <v>5594</v>
      </c>
      <c r="K30" s="572" t="s">
        <v>5594</v>
      </c>
      <c r="L30" s="537" t="s">
        <v>5726</v>
      </c>
      <c r="M30" s="571" t="s">
        <v>5726</v>
      </c>
      <c r="N30" s="571" t="s">
        <v>5726</v>
      </c>
      <c r="O30" s="571" t="s">
        <v>5726</v>
      </c>
      <c r="P30" s="571" t="s">
        <v>5726</v>
      </c>
      <c r="Q30" s="571" t="s">
        <v>5726</v>
      </c>
      <c r="R30" s="572" t="s">
        <v>5726</v>
      </c>
      <c r="S30" s="566"/>
      <c r="U30" s="606" t="s">
        <v>5729</v>
      </c>
      <c r="V30" s="606" t="s">
        <v>5395</v>
      </c>
      <c r="W30" s="606" t="s">
        <v>5385</v>
      </c>
      <c r="X30" s="606" t="s">
        <v>5386</v>
      </c>
      <c r="Y30" s="606" t="s">
        <v>5387</v>
      </c>
      <c r="Z30" s="614"/>
      <c r="AA30" s="614"/>
      <c r="AB30" s="614"/>
      <c r="AC30" s="614"/>
      <c r="AD30" s="614"/>
      <c r="AE30" s="614"/>
      <c r="AF30" s="614"/>
      <c r="AG30" s="614"/>
      <c r="AH30" s="615"/>
    </row>
    <row r="31" spans="1:35" s="568" customFormat="1" ht="15.75" customHeight="1" x14ac:dyDescent="0.15">
      <c r="A31" s="501"/>
      <c r="B31" s="539" t="str">
        <f t="shared" ref="B31:D41" si="8">B15</f>
        <v>栃木県</v>
      </c>
      <c r="C31" s="539" t="str">
        <f t="shared" si="8"/>
        <v>茂木町</v>
      </c>
      <c r="D31" s="539" t="str">
        <f t="shared" si="8"/>
        <v>茂木町水処理センター</v>
      </c>
      <c r="E31" s="573">
        <f>INDEX(類型別!$BF$4:$BF$2203,MATCH(シートC!U6,類型別!$E$4:$E$2203,0))</f>
        <v>24819</v>
      </c>
      <c r="F31" s="574">
        <f>INDEX(類型別!$BG$4:$BG$2203,MATCH(シートC!U6,類型別!$E$4:$E$2203,0))</f>
        <v>3070</v>
      </c>
      <c r="G31" s="574">
        <f>INDEX(類型別!$BK$4:$BK$2203,MATCH(シートC!U6,類型別!$E$4:$E$2203,0))</f>
        <v>4753</v>
      </c>
      <c r="H31" s="574">
        <f>INDEX(類型別!$BL$4:$BL$2203,MATCH(シートC!U6,類型別!$E$4:$E$2203,0))</f>
        <v>4254</v>
      </c>
      <c r="I31" s="574">
        <f>INDEX(類型別!$BM$4:$BM$2203,MATCH(シートC!U6,類型別!$E$4:$E$2203,0))</f>
        <v>3221</v>
      </c>
      <c r="J31" s="574">
        <f>INDEX(類型別!$BN$4:$BN$2203,MATCH(シートC!U6,類型別!$E$4:$E$2203,0))</f>
        <v>92</v>
      </c>
      <c r="K31" s="575">
        <f>INDEX(類型別!$BP$4:$BP$2203,MATCH(シートC!U6,類型別!$E$4:$E$2203,0))</f>
        <v>9429</v>
      </c>
      <c r="L31" s="576">
        <f t="shared" ref="L31:L41" si="9">ROUND(E31*1000/$G15,1)</f>
        <v>120.3</v>
      </c>
      <c r="M31" s="577">
        <f t="shared" ref="M31:M41" si="10">ROUND(F31*1000/$G15,1)</f>
        <v>14.9</v>
      </c>
      <c r="N31" s="577">
        <f t="shared" ref="N31:N41" si="11">ROUND(G31*1000/$G15,1)</f>
        <v>23</v>
      </c>
      <c r="O31" s="577">
        <f t="shared" ref="O31:O41" si="12">ROUND(H31*1000/$G15,1)</f>
        <v>20.6</v>
      </c>
      <c r="P31" s="577">
        <f t="shared" ref="P31:P41" si="13">ROUND(I31*1000/$G15,1)</f>
        <v>15.6</v>
      </c>
      <c r="Q31" s="577">
        <f t="shared" ref="Q31:Q41" si="14">ROUND(J31*1000/$G15,1)</f>
        <v>0.4</v>
      </c>
      <c r="R31" s="578">
        <f t="shared" ref="R31:R41" si="15">ROUND(K31*1000/$G15,1)</f>
        <v>45.7</v>
      </c>
      <c r="S31" s="566"/>
      <c r="U31" s="606">
        <f>$U$15</f>
        <v>792</v>
      </c>
      <c r="V31" s="602" t="str">
        <f ca="1">INDIRECT(ADDRESS(U31,3,1,0,"類型別"),FALSE)&amp;INDIRECT(ADDRESS(U31,4,1,0,"類型別"),FALSE)&amp;INDIRECT(ADDRESS(U31,2,1,0,"類型別"),FALSE)</f>
        <v>栃木県茂木町茂木町水処理センター</v>
      </c>
      <c r="W31" s="602" t="str">
        <f t="shared" ref="W31:W41" ca="1" si="16">INDIRECT(ADDRESS(U31,3,1,0,"類型別"),FALSE)</f>
        <v>栃木県</v>
      </c>
      <c r="X31" s="602" t="str">
        <f t="shared" ref="X31:X41" ca="1" si="17">INDIRECT(ADDRESS(U31,4,1,0,"類型別"),FALSE)</f>
        <v>茂木町</v>
      </c>
      <c r="Y31" s="602" t="str">
        <f t="shared" ref="Y31:Y41" ca="1" si="18">INDIRECT(ADDRESS(U31,2,1,0,"類型別"),FALSE)</f>
        <v>茂木町水処理センター</v>
      </c>
      <c r="Z31" s="607"/>
      <c r="AA31" s="614"/>
      <c r="AB31" s="614"/>
      <c r="AC31" s="614"/>
      <c r="AD31" s="614"/>
      <c r="AE31" s="614"/>
      <c r="AF31" s="614"/>
      <c r="AG31" s="614"/>
      <c r="AH31" s="615"/>
    </row>
    <row r="32" spans="1:35" s="568" customFormat="1" ht="15.75" customHeight="1" x14ac:dyDescent="0.15">
      <c r="A32" s="501"/>
      <c r="B32" s="579" t="str">
        <f t="shared" ca="1" si="8"/>
        <v>埼玉県</v>
      </c>
      <c r="C32" s="579" t="str">
        <f t="shared" ca="1" si="8"/>
        <v>横瀬町</v>
      </c>
      <c r="D32" s="579" t="str">
        <f t="shared" ca="1" si="8"/>
        <v>横瀬町水質管理センター</v>
      </c>
      <c r="E32" s="580">
        <f ca="1">INDEX(類型別!$BF$4:$BF$2203,MATCH(シートC!V32,類型別!$E$4:$E$2203,0))</f>
        <v>39997</v>
      </c>
      <c r="F32" s="581">
        <f ca="1">INDEX(類型別!$BG$4:$BG$2203,MATCH(シートC!V32,類型別!$E$4:$E$2203,0))</f>
        <v>0</v>
      </c>
      <c r="G32" s="581">
        <f ca="1">INDEX(類型別!$BK$4:$BK$2203,MATCH(シートC!V32,類型別!$E$4:$E$2203,0))</f>
        <v>2369</v>
      </c>
      <c r="H32" s="581">
        <f ca="1">INDEX(類型別!$BL$4:$BL$2203,MATCH(シートC!V32,類型別!$E$4:$E$2203,0))</f>
        <v>2313</v>
      </c>
      <c r="I32" s="581">
        <f ca="1">INDEX(類型別!$BM$4:$BM$2203,MATCH(シートC!V32,類型別!$E$4:$E$2203,0))</f>
        <v>6857</v>
      </c>
      <c r="J32" s="581">
        <f ca="1">INDEX(類型別!$BN$4:$BN$2203,MATCH(シートC!V32,類型別!$E$4:$E$2203,0))</f>
        <v>3314</v>
      </c>
      <c r="K32" s="582">
        <f ca="1">INDEX(類型別!$BP$4:$BP$2203,MATCH(シートC!V32,類型別!$E$4:$E$2203,0))</f>
        <v>25996</v>
      </c>
      <c r="L32" s="583">
        <f t="shared" ca="1" si="9"/>
        <v>195.8</v>
      </c>
      <c r="M32" s="584">
        <f t="shared" ca="1" si="10"/>
        <v>0</v>
      </c>
      <c r="N32" s="584">
        <f t="shared" ca="1" si="11"/>
        <v>11.6</v>
      </c>
      <c r="O32" s="584">
        <f t="shared" ca="1" si="12"/>
        <v>11.3</v>
      </c>
      <c r="P32" s="584">
        <f t="shared" ca="1" si="13"/>
        <v>33.6</v>
      </c>
      <c r="Q32" s="584">
        <f t="shared" ca="1" si="14"/>
        <v>16.2</v>
      </c>
      <c r="R32" s="585">
        <f t="shared" ca="1" si="15"/>
        <v>127.3</v>
      </c>
      <c r="S32" s="566"/>
      <c r="U32" s="606">
        <f t="shared" ref="U32:U41" si="19">U16</f>
        <v>787</v>
      </c>
      <c r="V32" s="602" t="str">
        <f t="shared" ref="V32:V41" ca="1" si="20">INDIRECT(ADDRESS(U32,3,1,0,"類型別"),FALSE)&amp;INDIRECT(ADDRESS(U32,4,1,0,"類型別"),FALSE)&amp;INDIRECT(ADDRESS(U32,2,1,0,"類型別"),FALSE)</f>
        <v>埼玉県横瀬町横瀬町水質管理センター</v>
      </c>
      <c r="W32" s="602" t="str">
        <f t="shared" ca="1" si="16"/>
        <v>埼玉県</v>
      </c>
      <c r="X32" s="602" t="str">
        <f t="shared" ca="1" si="17"/>
        <v>横瀬町</v>
      </c>
      <c r="Y32" s="602" t="str">
        <f t="shared" ca="1" si="18"/>
        <v>横瀬町水質管理センター</v>
      </c>
      <c r="Z32" s="608"/>
      <c r="AA32" s="614"/>
      <c r="AB32" s="614"/>
      <c r="AC32" s="614"/>
      <c r="AD32" s="614"/>
      <c r="AE32" s="614"/>
      <c r="AF32" s="614"/>
      <c r="AG32" s="614"/>
      <c r="AH32" s="615"/>
    </row>
    <row r="33" spans="1:34" s="568" customFormat="1" ht="15.75" customHeight="1" x14ac:dyDescent="0.15">
      <c r="A33" s="501"/>
      <c r="B33" s="579" t="str">
        <f t="shared" ca="1" si="8"/>
        <v>静岡県</v>
      </c>
      <c r="C33" s="579" t="str">
        <f t="shared" ca="1" si="8"/>
        <v>浜松市</v>
      </c>
      <c r="D33" s="579" t="str">
        <f t="shared" ca="1" si="8"/>
        <v>三ヶ日浄化センター</v>
      </c>
      <c r="E33" s="580">
        <f ca="1">INDEX(類型別!$BF$4:$BF$2203,MATCH(シートC!V33,類型別!$E$4:$E$2203,0))</f>
        <v>24635</v>
      </c>
      <c r="F33" s="581">
        <f ca="1">INDEX(類型別!$BG$4:$BG$2203,MATCH(シートC!V33,類型別!$E$4:$E$2203,0))</f>
        <v>0</v>
      </c>
      <c r="G33" s="581">
        <f ca="1">INDEX(類型別!$BK$4:$BK$2203,MATCH(シートC!V33,類型別!$E$4:$E$2203,0))</f>
        <v>2314</v>
      </c>
      <c r="H33" s="581">
        <f ca="1">INDEX(類型別!$BL$4:$BL$2203,MATCH(シートC!V33,類型別!$E$4:$E$2203,0))</f>
        <v>1012</v>
      </c>
      <c r="I33" s="581">
        <f ca="1">INDEX(類型別!$BM$4:$BM$2203,MATCH(シートC!V33,類型別!$E$4:$E$2203,0))</f>
        <v>3411</v>
      </c>
      <c r="J33" s="581">
        <f ca="1">INDEX(類型別!$BN$4:$BN$2203,MATCH(シートC!V33,類型別!$E$4:$E$2203,0))</f>
        <v>9</v>
      </c>
      <c r="K33" s="582">
        <f ca="1">INDEX(類型別!$BP$4:$BP$2203,MATCH(シートC!V33,類型別!$E$4:$E$2203,0))</f>
        <v>17889</v>
      </c>
      <c r="L33" s="583">
        <f t="shared" ca="1" si="9"/>
        <v>120.2</v>
      </c>
      <c r="M33" s="584">
        <f t="shared" ca="1" si="10"/>
        <v>0</v>
      </c>
      <c r="N33" s="584">
        <f t="shared" ca="1" si="11"/>
        <v>11.3</v>
      </c>
      <c r="O33" s="584">
        <f t="shared" ca="1" si="12"/>
        <v>4.9000000000000004</v>
      </c>
      <c r="P33" s="584">
        <f t="shared" ca="1" si="13"/>
        <v>16.600000000000001</v>
      </c>
      <c r="Q33" s="584">
        <f t="shared" ca="1" si="14"/>
        <v>0</v>
      </c>
      <c r="R33" s="585">
        <f t="shared" ca="1" si="15"/>
        <v>87.2</v>
      </c>
      <c r="S33" s="566"/>
      <c r="U33" s="606">
        <f t="shared" si="19"/>
        <v>788</v>
      </c>
      <c r="V33" s="602" t="str">
        <f t="shared" ca="1" si="20"/>
        <v>静岡県浜松市三ヶ日浄化センター</v>
      </c>
      <c r="W33" s="602" t="str">
        <f t="shared" ca="1" si="16"/>
        <v>静岡県</v>
      </c>
      <c r="X33" s="602" t="str">
        <f t="shared" ca="1" si="17"/>
        <v>浜松市</v>
      </c>
      <c r="Y33" s="602" t="str">
        <f t="shared" ca="1" si="18"/>
        <v>三ヶ日浄化センター</v>
      </c>
      <c r="Z33" s="608"/>
      <c r="AA33" s="614"/>
      <c r="AB33" s="614"/>
      <c r="AC33" s="614"/>
      <c r="AD33" s="614"/>
      <c r="AE33" s="614"/>
      <c r="AF33" s="614"/>
      <c r="AG33" s="614"/>
      <c r="AH33" s="615"/>
    </row>
    <row r="34" spans="1:34" s="568" customFormat="1" ht="15.75" customHeight="1" x14ac:dyDescent="0.15">
      <c r="A34" s="501"/>
      <c r="B34" s="579" t="str">
        <f t="shared" ca="1" si="8"/>
        <v>岡山県</v>
      </c>
      <c r="C34" s="579" t="str">
        <f t="shared" ca="1" si="8"/>
        <v>美作市</v>
      </c>
      <c r="D34" s="579" t="str">
        <f t="shared" ca="1" si="8"/>
        <v>英田浄化センター</v>
      </c>
      <c r="E34" s="580">
        <f ca="1">INDEX(類型別!$BF$4:$BF$2203,MATCH(シートC!V34,類型別!$E$4:$E$2203,0))</f>
        <v>24829</v>
      </c>
      <c r="F34" s="581">
        <f ca="1">INDEX(類型別!$BG$4:$BG$2203,MATCH(シートC!V34,類型別!$E$4:$E$2203,0))</f>
        <v>5034</v>
      </c>
      <c r="G34" s="581">
        <f ca="1">INDEX(類型別!$BK$4:$BK$2203,MATCH(シートC!V34,類型別!$E$4:$E$2203,0))</f>
        <v>1809</v>
      </c>
      <c r="H34" s="581">
        <f ca="1">INDEX(類型別!$BL$4:$BL$2203,MATCH(シートC!V34,類型別!$E$4:$E$2203,0))</f>
        <v>176</v>
      </c>
      <c r="I34" s="581">
        <f ca="1">INDEX(類型別!$BM$4:$BM$2203,MATCH(シートC!V34,類型別!$E$4:$E$2203,0))</f>
        <v>2869</v>
      </c>
      <c r="J34" s="581">
        <f ca="1">INDEX(類型別!$BN$4:$BN$2203,MATCH(シートC!V34,類型別!$E$4:$E$2203,0))</f>
        <v>1794</v>
      </c>
      <c r="K34" s="582">
        <f ca="1">INDEX(類型別!$BP$4:$BP$2203,MATCH(シートC!V34,類型別!$E$4:$E$2203,0))</f>
        <v>15818</v>
      </c>
      <c r="L34" s="583">
        <f t="shared" ca="1" si="9"/>
        <v>120.8</v>
      </c>
      <c r="M34" s="584">
        <f t="shared" ca="1" si="10"/>
        <v>24.5</v>
      </c>
      <c r="N34" s="584">
        <f t="shared" ca="1" si="11"/>
        <v>8.8000000000000007</v>
      </c>
      <c r="O34" s="584">
        <f t="shared" ca="1" si="12"/>
        <v>0.9</v>
      </c>
      <c r="P34" s="584">
        <f t="shared" ca="1" si="13"/>
        <v>14</v>
      </c>
      <c r="Q34" s="584">
        <f t="shared" ca="1" si="14"/>
        <v>8.6999999999999993</v>
      </c>
      <c r="R34" s="585">
        <f t="shared" ca="1" si="15"/>
        <v>77</v>
      </c>
      <c r="S34" s="566"/>
      <c r="U34" s="606">
        <f t="shared" si="19"/>
        <v>789</v>
      </c>
      <c r="V34" s="602" t="str">
        <f t="shared" ca="1" si="20"/>
        <v>岡山県美作市英田浄化センター</v>
      </c>
      <c r="W34" s="602" t="str">
        <f t="shared" ca="1" si="16"/>
        <v>岡山県</v>
      </c>
      <c r="X34" s="602" t="str">
        <f t="shared" ca="1" si="17"/>
        <v>美作市</v>
      </c>
      <c r="Y34" s="602" t="str">
        <f t="shared" ca="1" si="18"/>
        <v>英田浄化センター</v>
      </c>
      <c r="Z34" s="608"/>
      <c r="AA34" s="589"/>
      <c r="AB34" s="589"/>
      <c r="AC34" s="589"/>
      <c r="AD34" s="614"/>
      <c r="AE34" s="614"/>
      <c r="AF34" s="614"/>
      <c r="AG34" s="614"/>
      <c r="AH34" s="615"/>
    </row>
    <row r="35" spans="1:34" s="568" customFormat="1" ht="15.75" customHeight="1" x14ac:dyDescent="0.15">
      <c r="A35" s="501"/>
      <c r="B35" s="579" t="str">
        <f t="shared" ca="1" si="8"/>
        <v>高知県</v>
      </c>
      <c r="C35" s="579" t="str">
        <f t="shared" ca="1" si="8"/>
        <v>香美市</v>
      </c>
      <c r="D35" s="579" t="str">
        <f t="shared" ca="1" si="8"/>
        <v>美良布クリーンセンター</v>
      </c>
      <c r="E35" s="580">
        <f ca="1">INDEX(類型別!$BF$4:$BF$2203,MATCH(シートC!V35,類型別!$E$4:$E$2203,0))</f>
        <v>21087</v>
      </c>
      <c r="F35" s="581">
        <f ca="1">INDEX(類型別!$BG$4:$BG$2203,MATCH(シートC!V35,類型別!$E$4:$E$2203,0))</f>
        <v>4449</v>
      </c>
      <c r="G35" s="581">
        <f ca="1">INDEX(類型別!$BK$4:$BK$2203,MATCH(シートC!V35,類型別!$E$4:$E$2203,0))</f>
        <v>1698</v>
      </c>
      <c r="H35" s="581">
        <f ca="1">INDEX(類型別!$BL$4:$BL$2203,MATCH(シートC!V35,類型別!$E$4:$E$2203,0))</f>
        <v>0</v>
      </c>
      <c r="I35" s="581">
        <f ca="1">INDEX(類型別!$BM$4:$BM$2203,MATCH(シートC!V35,類型別!$E$4:$E$2203,0))</f>
        <v>3858</v>
      </c>
      <c r="J35" s="581">
        <f ca="1">INDEX(類型別!$BN$4:$BN$2203,MATCH(シートC!V35,類型別!$E$4:$E$2203,0))</f>
        <v>947</v>
      </c>
      <c r="K35" s="582">
        <f ca="1">INDEX(類型別!$BP$4:$BP$2203,MATCH(シートC!V35,類型別!$E$4:$E$2203,0))</f>
        <v>10262</v>
      </c>
      <c r="L35" s="583">
        <f t="shared" ca="1" si="9"/>
        <v>102.4</v>
      </c>
      <c r="M35" s="584">
        <f t="shared" ca="1" si="10"/>
        <v>21.6</v>
      </c>
      <c r="N35" s="584">
        <f t="shared" ca="1" si="11"/>
        <v>8.1999999999999993</v>
      </c>
      <c r="O35" s="584">
        <f t="shared" ca="1" si="12"/>
        <v>0</v>
      </c>
      <c r="P35" s="584">
        <f t="shared" ca="1" si="13"/>
        <v>18.7</v>
      </c>
      <c r="Q35" s="584">
        <f t="shared" ca="1" si="14"/>
        <v>4.5999999999999996</v>
      </c>
      <c r="R35" s="585">
        <f t="shared" ca="1" si="15"/>
        <v>49.9</v>
      </c>
      <c r="S35" s="566"/>
      <c r="U35" s="606">
        <f t="shared" si="19"/>
        <v>790</v>
      </c>
      <c r="V35" s="602" t="str">
        <f t="shared" ca="1" si="20"/>
        <v>高知県香美市美良布クリーンセンター</v>
      </c>
      <c r="W35" s="602" t="str">
        <f t="shared" ca="1" si="16"/>
        <v>高知県</v>
      </c>
      <c r="X35" s="602" t="str">
        <f t="shared" ca="1" si="17"/>
        <v>香美市</v>
      </c>
      <c r="Y35" s="602" t="str">
        <f t="shared" ca="1" si="18"/>
        <v>美良布クリーンセンター</v>
      </c>
      <c r="Z35" s="608"/>
      <c r="AA35" s="589"/>
      <c r="AB35" s="589"/>
      <c r="AC35" s="589"/>
      <c r="AD35" s="614"/>
      <c r="AE35" s="614"/>
      <c r="AF35" s="614"/>
      <c r="AG35" s="614"/>
      <c r="AH35" s="615"/>
    </row>
    <row r="36" spans="1:34" s="568" customFormat="1" ht="15.75" customHeight="1" x14ac:dyDescent="0.15">
      <c r="A36" s="501"/>
      <c r="B36" s="579" t="str">
        <f t="shared" ca="1" si="8"/>
        <v>鳥取県</v>
      </c>
      <c r="C36" s="579" t="str">
        <f t="shared" ca="1" si="8"/>
        <v>鳥取市</v>
      </c>
      <c r="D36" s="579" t="str">
        <f t="shared" ca="1" si="8"/>
        <v>今市浄化センター</v>
      </c>
      <c r="E36" s="580">
        <f ca="1">INDEX(類型別!$BF$4:$BF$2203,MATCH(シートC!V36,類型別!$E$4:$E$2203,0))</f>
        <v>14801</v>
      </c>
      <c r="F36" s="581">
        <f ca="1">INDEX(類型別!$BG$4:$BG$2203,MATCH(シートC!V36,類型別!$E$4:$E$2203,0))</f>
        <v>0</v>
      </c>
      <c r="G36" s="581">
        <f ca="1">INDEX(類型別!$BK$4:$BK$2203,MATCH(シートC!V36,類型別!$E$4:$E$2203,0))</f>
        <v>0</v>
      </c>
      <c r="H36" s="581">
        <f ca="1">INDEX(類型別!$BL$4:$BL$2203,MATCH(シートC!V36,類型別!$E$4:$E$2203,0))</f>
        <v>0</v>
      </c>
      <c r="I36" s="581">
        <f ca="1">INDEX(類型別!$BM$4:$BM$2203,MATCH(シートC!V36,類型別!$E$4:$E$2203,0))</f>
        <v>0</v>
      </c>
      <c r="J36" s="581">
        <f ca="1">INDEX(類型別!$BN$4:$BN$2203,MATCH(シートC!V36,類型別!$E$4:$E$2203,0))</f>
        <v>0</v>
      </c>
      <c r="K36" s="582">
        <f ca="1">INDEX(類型別!$BP$4:$BP$2203,MATCH(シートC!V36,類型別!$E$4:$E$2203,0))</f>
        <v>14801</v>
      </c>
      <c r="L36" s="583">
        <f t="shared" ca="1" si="9"/>
        <v>71.900000000000006</v>
      </c>
      <c r="M36" s="584">
        <f t="shared" ca="1" si="10"/>
        <v>0</v>
      </c>
      <c r="N36" s="584">
        <f t="shared" ca="1" si="11"/>
        <v>0</v>
      </c>
      <c r="O36" s="584">
        <f t="shared" ca="1" si="12"/>
        <v>0</v>
      </c>
      <c r="P36" s="584">
        <f t="shared" ca="1" si="13"/>
        <v>0</v>
      </c>
      <c r="Q36" s="584">
        <f t="shared" ca="1" si="14"/>
        <v>0</v>
      </c>
      <c r="R36" s="585">
        <f t="shared" ca="1" si="15"/>
        <v>71.900000000000006</v>
      </c>
      <c r="S36" s="566"/>
      <c r="U36" s="606">
        <f t="shared" si="19"/>
        <v>791</v>
      </c>
      <c r="V36" s="602" t="str">
        <f t="shared" ca="1" si="20"/>
        <v>鳥取県鳥取市今市浄化センター</v>
      </c>
      <c r="W36" s="602" t="str">
        <f t="shared" ca="1" si="16"/>
        <v>鳥取県</v>
      </c>
      <c r="X36" s="602" t="str">
        <f t="shared" ca="1" si="17"/>
        <v>鳥取市</v>
      </c>
      <c r="Y36" s="602" t="str">
        <f t="shared" ca="1" si="18"/>
        <v>今市浄化センター</v>
      </c>
      <c r="Z36" s="608"/>
      <c r="AA36" s="589"/>
      <c r="AB36" s="589"/>
      <c r="AC36" s="589"/>
      <c r="AD36" s="614"/>
      <c r="AE36" s="614"/>
      <c r="AF36" s="614"/>
      <c r="AG36" s="614"/>
      <c r="AH36" s="615"/>
    </row>
    <row r="37" spans="1:34" s="568" customFormat="1" ht="15.75" customHeight="1" x14ac:dyDescent="0.15">
      <c r="A37" s="501"/>
      <c r="B37" s="579" t="str">
        <f t="shared" ca="1" si="8"/>
        <v>広島県</v>
      </c>
      <c r="C37" s="579" t="str">
        <f t="shared" ca="1" si="8"/>
        <v>北広島町</v>
      </c>
      <c r="D37" s="579" t="str">
        <f t="shared" ca="1" si="8"/>
        <v>新庄浄化センター</v>
      </c>
      <c r="E37" s="580">
        <f ca="1">INDEX(類型別!$BF$4:$BF$2203,MATCH(シートC!V37,類型別!$E$4:$E$2203,0))</f>
        <v>25354</v>
      </c>
      <c r="F37" s="581">
        <f ca="1">INDEX(類型別!$BG$4:$BG$2203,MATCH(シートC!V37,類型別!$E$4:$E$2203,0))</f>
        <v>0</v>
      </c>
      <c r="G37" s="581">
        <f ca="1">INDEX(類型別!$BK$4:$BK$2203,MATCH(シートC!V37,類型別!$E$4:$E$2203,0))</f>
        <v>4203</v>
      </c>
      <c r="H37" s="581">
        <f ca="1">INDEX(類型別!$BL$4:$BL$2203,MATCH(シートC!V37,類型別!$E$4:$E$2203,0))</f>
        <v>59</v>
      </c>
      <c r="I37" s="581">
        <f ca="1">INDEX(類型別!$BM$4:$BM$2203,MATCH(シートC!V37,類型別!$E$4:$E$2203,0))</f>
        <v>1784</v>
      </c>
      <c r="J37" s="581">
        <f ca="1">INDEX(類型別!$BN$4:$BN$2203,MATCH(シートC!V37,類型別!$E$4:$E$2203,0))</f>
        <v>500</v>
      </c>
      <c r="K37" s="582">
        <f ca="1">INDEX(類型別!$BP$4:$BP$2203,MATCH(シートC!V37,類型別!$E$4:$E$2203,0))</f>
        <v>22284</v>
      </c>
      <c r="L37" s="583">
        <f t="shared" ca="1" si="9"/>
        <v>122.8</v>
      </c>
      <c r="M37" s="584">
        <f t="shared" ca="1" si="10"/>
        <v>0</v>
      </c>
      <c r="N37" s="584">
        <f t="shared" ca="1" si="11"/>
        <v>20.399999999999999</v>
      </c>
      <c r="O37" s="584">
        <f t="shared" ca="1" si="12"/>
        <v>0.3</v>
      </c>
      <c r="P37" s="584">
        <f t="shared" ca="1" si="13"/>
        <v>8.6</v>
      </c>
      <c r="Q37" s="584">
        <f t="shared" ca="1" si="14"/>
        <v>2.4</v>
      </c>
      <c r="R37" s="585">
        <f t="shared" ca="1" si="15"/>
        <v>107.9</v>
      </c>
      <c r="S37" s="566"/>
      <c r="U37" s="606">
        <f t="shared" si="19"/>
        <v>793</v>
      </c>
      <c r="V37" s="602" t="str">
        <f t="shared" ca="1" si="20"/>
        <v>広島県北広島町新庄浄化センター</v>
      </c>
      <c r="W37" s="602" t="str">
        <f t="shared" ca="1" si="16"/>
        <v>広島県</v>
      </c>
      <c r="X37" s="602" t="str">
        <f t="shared" ca="1" si="17"/>
        <v>北広島町</v>
      </c>
      <c r="Y37" s="602" t="str">
        <f t="shared" ca="1" si="18"/>
        <v>新庄浄化センター</v>
      </c>
      <c r="Z37" s="608"/>
      <c r="AA37" s="589"/>
      <c r="AB37" s="589"/>
      <c r="AC37" s="589"/>
      <c r="AD37" s="614"/>
      <c r="AE37" s="614"/>
      <c r="AF37" s="614"/>
      <c r="AG37" s="614"/>
      <c r="AH37" s="615"/>
    </row>
    <row r="38" spans="1:34" ht="15.75" customHeight="1" x14ac:dyDescent="0.15">
      <c r="A38" s="501"/>
      <c r="B38" s="579" t="str">
        <f t="shared" ca="1" si="8"/>
        <v>北海道</v>
      </c>
      <c r="C38" s="579" t="str">
        <f t="shared" ca="1" si="8"/>
        <v>増毛町</v>
      </c>
      <c r="D38" s="579" t="str">
        <f t="shared" ca="1" si="8"/>
        <v>増毛町下水道管理センター</v>
      </c>
      <c r="E38" s="580">
        <f ca="1">INDEX(類型別!$BF$4:$BF$2203,MATCH(シートC!V38,類型別!$E$4:$E$2203,0))</f>
        <v>25607</v>
      </c>
      <c r="F38" s="581">
        <f ca="1">INDEX(類型別!$BG$4:$BG$2203,MATCH(シートC!V38,類型別!$E$4:$E$2203,0))</f>
        <v>0</v>
      </c>
      <c r="G38" s="581">
        <f ca="1">INDEX(類型別!$BK$4:$BK$2203,MATCH(シートC!V38,類型別!$E$4:$E$2203,0))</f>
        <v>6731</v>
      </c>
      <c r="H38" s="581">
        <f ca="1">INDEX(類型別!$BL$4:$BL$2203,MATCH(シートC!V38,類型別!$E$4:$E$2203,0))</f>
        <v>2558</v>
      </c>
      <c r="I38" s="581">
        <f ca="1">INDEX(類型別!$BM$4:$BM$2203,MATCH(シートC!V38,類型別!$E$4:$E$2203,0))</f>
        <v>4000</v>
      </c>
      <c r="J38" s="581">
        <f ca="1">INDEX(類型別!$BN$4:$BN$2203,MATCH(シートC!V38,類型別!$E$4:$E$2203,0))</f>
        <v>1511</v>
      </c>
      <c r="K38" s="582">
        <f ca="1">INDEX(類型別!$BP$4:$BP$2203,MATCH(シートC!V38,類型別!$E$4:$E$2203,0))</f>
        <v>10807</v>
      </c>
      <c r="L38" s="583">
        <f t="shared" ca="1" si="9"/>
        <v>123.9</v>
      </c>
      <c r="M38" s="584">
        <f t="shared" ca="1" si="10"/>
        <v>0</v>
      </c>
      <c r="N38" s="584">
        <f t="shared" ca="1" si="11"/>
        <v>32.6</v>
      </c>
      <c r="O38" s="584">
        <f t="shared" ca="1" si="12"/>
        <v>12.4</v>
      </c>
      <c r="P38" s="584">
        <f t="shared" ca="1" si="13"/>
        <v>19.399999999999999</v>
      </c>
      <c r="Q38" s="584">
        <f t="shared" ca="1" si="14"/>
        <v>7.3</v>
      </c>
      <c r="R38" s="585">
        <f t="shared" ca="1" si="15"/>
        <v>52.3</v>
      </c>
      <c r="S38" s="566"/>
      <c r="T38" s="500"/>
      <c r="U38" s="606">
        <f t="shared" si="19"/>
        <v>794</v>
      </c>
      <c r="V38" s="602" t="str">
        <f t="shared" ca="1" si="20"/>
        <v>北海道増毛町増毛町下水道管理センター</v>
      </c>
      <c r="W38" s="602" t="str">
        <f t="shared" ca="1" si="16"/>
        <v>北海道</v>
      </c>
      <c r="X38" s="602" t="str">
        <f t="shared" ca="1" si="17"/>
        <v>増毛町</v>
      </c>
      <c r="Y38" s="602" t="str">
        <f t="shared" ca="1" si="18"/>
        <v>増毛町下水道管理センター</v>
      </c>
      <c r="Z38" s="608"/>
      <c r="AA38" s="589"/>
      <c r="AB38" s="589"/>
      <c r="AC38" s="589"/>
      <c r="AD38" s="614"/>
      <c r="AE38" s="614"/>
      <c r="AF38" s="614"/>
      <c r="AG38" s="614"/>
      <c r="AH38" s="615"/>
    </row>
    <row r="39" spans="1:34" ht="15.75" customHeight="1" x14ac:dyDescent="0.15">
      <c r="A39" s="501"/>
      <c r="B39" s="579" t="str">
        <f t="shared" ca="1" si="8"/>
        <v>岡山県</v>
      </c>
      <c r="C39" s="579" t="str">
        <f t="shared" ca="1" si="8"/>
        <v>赤磐市</v>
      </c>
      <c r="D39" s="579" t="str">
        <f t="shared" ca="1" si="8"/>
        <v>吉井浄化センター</v>
      </c>
      <c r="E39" s="580">
        <f ca="1">INDEX(類型別!$BF$4:$BF$2203,MATCH(シートC!V39,類型別!$E$4:$E$2203,0))</f>
        <v>36307</v>
      </c>
      <c r="F39" s="581">
        <f ca="1">INDEX(類型別!$BG$4:$BG$2203,MATCH(シートC!V39,類型別!$E$4:$E$2203,0))</f>
        <v>0</v>
      </c>
      <c r="G39" s="581">
        <f ca="1">INDEX(類型別!$BK$4:$BK$2203,MATCH(シートC!V39,類型別!$E$4:$E$2203,0))</f>
        <v>2851</v>
      </c>
      <c r="H39" s="581">
        <f ca="1">INDEX(類型別!$BL$4:$BL$2203,MATCH(シートC!V39,類型別!$E$4:$E$2203,0))</f>
        <v>9215</v>
      </c>
      <c r="I39" s="581">
        <f ca="1">INDEX(類型別!$BM$4:$BM$2203,MATCH(シートC!V39,類型別!$E$4:$E$2203,0))</f>
        <v>6698</v>
      </c>
      <c r="J39" s="581">
        <f ca="1">INDEX(類型別!$BN$4:$BN$2203,MATCH(シートC!V39,類型別!$E$4:$E$2203,0))</f>
        <v>1796</v>
      </c>
      <c r="K39" s="582">
        <f ca="1">INDEX(類型別!$BP$4:$BP$2203,MATCH(シートC!V39,類型別!$E$4:$E$2203,0))</f>
        <v>15747</v>
      </c>
      <c r="L39" s="583">
        <f t="shared" ca="1" si="9"/>
        <v>174.7</v>
      </c>
      <c r="M39" s="584">
        <f t="shared" ca="1" si="10"/>
        <v>0</v>
      </c>
      <c r="N39" s="584">
        <f t="shared" ca="1" si="11"/>
        <v>13.7</v>
      </c>
      <c r="O39" s="584">
        <f t="shared" ca="1" si="12"/>
        <v>44.3</v>
      </c>
      <c r="P39" s="584">
        <f t="shared" ca="1" si="13"/>
        <v>32.200000000000003</v>
      </c>
      <c r="Q39" s="584">
        <f t="shared" ca="1" si="14"/>
        <v>8.6</v>
      </c>
      <c r="R39" s="585">
        <f t="shared" ca="1" si="15"/>
        <v>75.8</v>
      </c>
      <c r="S39" s="566"/>
      <c r="T39" s="500"/>
      <c r="U39" s="606">
        <f t="shared" si="19"/>
        <v>795</v>
      </c>
      <c r="V39" s="602" t="str">
        <f t="shared" ca="1" si="20"/>
        <v>岡山県赤磐市吉井浄化センター</v>
      </c>
      <c r="W39" s="602" t="str">
        <f t="shared" ca="1" si="16"/>
        <v>岡山県</v>
      </c>
      <c r="X39" s="602" t="str">
        <f t="shared" ca="1" si="17"/>
        <v>赤磐市</v>
      </c>
      <c r="Y39" s="602" t="str">
        <f t="shared" ca="1" si="18"/>
        <v>吉井浄化センター</v>
      </c>
      <c r="Z39" s="608"/>
      <c r="AA39" s="589"/>
      <c r="AB39" s="589"/>
      <c r="AC39" s="589"/>
      <c r="AD39" s="614"/>
      <c r="AE39" s="614"/>
      <c r="AF39" s="614"/>
      <c r="AG39" s="614"/>
    </row>
    <row r="40" spans="1:34" ht="15.75" customHeight="1" x14ac:dyDescent="0.15">
      <c r="A40" s="501"/>
      <c r="B40" s="579" t="str">
        <f t="shared" ca="1" si="8"/>
        <v>岡山県</v>
      </c>
      <c r="C40" s="579" t="str">
        <f t="shared" ca="1" si="8"/>
        <v>津山市</v>
      </c>
      <c r="D40" s="579" t="str">
        <f t="shared" ca="1" si="8"/>
        <v>加茂町浄化センター</v>
      </c>
      <c r="E40" s="580">
        <f ca="1">INDEX(類型別!$BF$4:$BF$2203,MATCH(シートC!V40,類型別!$E$4:$E$2203,0))</f>
        <v>33990</v>
      </c>
      <c r="F40" s="581">
        <f ca="1">INDEX(類型別!$BG$4:$BG$2203,MATCH(シートC!V40,類型別!$E$4:$E$2203,0))</f>
        <v>2527</v>
      </c>
      <c r="G40" s="581">
        <f ca="1">INDEX(類型別!$BK$4:$BK$2203,MATCH(シートC!V40,類型別!$E$4:$E$2203,0))</f>
        <v>979</v>
      </c>
      <c r="H40" s="581">
        <f ca="1">INDEX(類型別!$BL$4:$BL$2203,MATCH(シートC!V40,類型別!$E$4:$E$2203,0))</f>
        <v>4348</v>
      </c>
      <c r="I40" s="581">
        <f ca="1">INDEX(類型別!$BM$4:$BM$2203,MATCH(シートC!V40,類型別!$E$4:$E$2203,0))</f>
        <v>4095</v>
      </c>
      <c r="J40" s="581">
        <f ca="1">INDEX(類型別!$BN$4:$BN$2203,MATCH(シートC!V40,類型別!$E$4:$E$2203,0))</f>
        <v>1959</v>
      </c>
      <c r="K40" s="582">
        <f ca="1">INDEX(類型別!$BP$4:$BP$2203,MATCH(シートC!V40,類型別!$E$4:$E$2203,0))</f>
        <v>20082</v>
      </c>
      <c r="L40" s="583">
        <f t="shared" ca="1" si="9"/>
        <v>163.6</v>
      </c>
      <c r="M40" s="584">
        <f t="shared" ca="1" si="10"/>
        <v>12.2</v>
      </c>
      <c r="N40" s="584">
        <f t="shared" ca="1" si="11"/>
        <v>4.7</v>
      </c>
      <c r="O40" s="584">
        <f t="shared" ca="1" si="12"/>
        <v>20.9</v>
      </c>
      <c r="P40" s="584">
        <f t="shared" ca="1" si="13"/>
        <v>19.7</v>
      </c>
      <c r="Q40" s="584">
        <f t="shared" ca="1" si="14"/>
        <v>9.4</v>
      </c>
      <c r="R40" s="585">
        <f t="shared" ca="1" si="15"/>
        <v>96.6</v>
      </c>
      <c r="S40" s="566"/>
      <c r="T40" s="500"/>
      <c r="U40" s="606">
        <f t="shared" si="19"/>
        <v>796</v>
      </c>
      <c r="V40" s="602" t="str">
        <f t="shared" ca="1" si="20"/>
        <v>岡山県津山市加茂町浄化センター</v>
      </c>
      <c r="W40" s="602" t="str">
        <f t="shared" ca="1" si="16"/>
        <v>岡山県</v>
      </c>
      <c r="X40" s="602" t="str">
        <f t="shared" ca="1" si="17"/>
        <v>津山市</v>
      </c>
      <c r="Y40" s="602" t="str">
        <f t="shared" ca="1" si="18"/>
        <v>加茂町浄化センター</v>
      </c>
      <c r="Z40" s="608"/>
      <c r="AA40" s="589"/>
      <c r="AB40" s="589"/>
      <c r="AC40" s="589"/>
      <c r="AD40" s="614"/>
      <c r="AE40" s="614"/>
      <c r="AF40" s="614"/>
      <c r="AG40" s="614"/>
    </row>
    <row r="41" spans="1:34" ht="15.75" customHeight="1" x14ac:dyDescent="0.15">
      <c r="A41" s="501"/>
      <c r="B41" s="579" t="str">
        <f t="shared" ca="1" si="8"/>
        <v>兵庫県</v>
      </c>
      <c r="C41" s="579" t="str">
        <f t="shared" ca="1" si="8"/>
        <v>姫路市</v>
      </c>
      <c r="D41" s="579" t="str">
        <f t="shared" ca="1" si="8"/>
        <v>城山浄化センター</v>
      </c>
      <c r="E41" s="580">
        <f ca="1">INDEX(類型別!$BF$4:$BF$2203,MATCH(シートC!V41,類型別!$E$4:$E$2203,0))</f>
        <v>12356</v>
      </c>
      <c r="F41" s="581">
        <f ca="1">INDEX(類型別!$BG$4:$BG$2203,MATCH(シートC!V41,類型別!$E$4:$E$2203,0))</f>
        <v>635</v>
      </c>
      <c r="G41" s="581">
        <f ca="1">INDEX(類型別!$BK$4:$BK$2203,MATCH(シートC!V41,類型別!$E$4:$E$2203,0))</f>
        <v>1394</v>
      </c>
      <c r="H41" s="581">
        <f ca="1">INDEX(類型別!$BL$4:$BL$2203,MATCH(シートC!V41,類型別!$E$4:$E$2203,0))</f>
        <v>559</v>
      </c>
      <c r="I41" s="581">
        <f ca="1">INDEX(類型別!$BM$4:$BM$2203,MATCH(シートC!V41,類型別!$E$4:$E$2203,0))</f>
        <v>3472</v>
      </c>
      <c r="J41" s="581">
        <f ca="1">INDEX(類型別!$BN$4:$BN$2203,MATCH(シートC!V41,類型別!$E$4:$E$2203,0))</f>
        <v>791</v>
      </c>
      <c r="K41" s="582">
        <f ca="1">INDEX(類型別!$BP$4:$BP$2203,MATCH(シートC!V41,類型別!$E$4:$E$2203,0))</f>
        <v>5505</v>
      </c>
      <c r="L41" s="583">
        <f t="shared" ca="1" si="9"/>
        <v>59.5</v>
      </c>
      <c r="M41" s="584">
        <f t="shared" ca="1" si="10"/>
        <v>3.1</v>
      </c>
      <c r="N41" s="584">
        <f t="shared" ca="1" si="11"/>
        <v>6.7</v>
      </c>
      <c r="O41" s="584">
        <f t="shared" ca="1" si="12"/>
        <v>2.7</v>
      </c>
      <c r="P41" s="584">
        <f t="shared" ca="1" si="13"/>
        <v>16.7</v>
      </c>
      <c r="Q41" s="584">
        <f t="shared" ca="1" si="14"/>
        <v>3.8</v>
      </c>
      <c r="R41" s="585">
        <f t="shared" ca="1" si="15"/>
        <v>26.5</v>
      </c>
      <c r="S41" s="566"/>
      <c r="T41" s="500"/>
      <c r="U41" s="606">
        <f t="shared" si="19"/>
        <v>797</v>
      </c>
      <c r="V41" s="602" t="str">
        <f t="shared" ca="1" si="20"/>
        <v>兵庫県姫路市城山浄化センター</v>
      </c>
      <c r="W41" s="602" t="str">
        <f t="shared" ca="1" si="16"/>
        <v>兵庫県</v>
      </c>
      <c r="X41" s="602" t="str">
        <f t="shared" ca="1" si="17"/>
        <v>姫路市</v>
      </c>
      <c r="Y41" s="602" t="str">
        <f t="shared" ca="1" si="18"/>
        <v>城山浄化センター</v>
      </c>
      <c r="Z41" s="608"/>
      <c r="AA41" s="589"/>
      <c r="AB41" s="589"/>
      <c r="AC41" s="589"/>
      <c r="AD41" s="614"/>
      <c r="AE41" s="614"/>
      <c r="AF41" s="614"/>
      <c r="AG41" s="614"/>
    </row>
    <row r="42" spans="1:34" ht="15.75" customHeight="1" x14ac:dyDescent="0.15">
      <c r="A42" s="501"/>
      <c r="B42" s="505"/>
      <c r="C42" s="505"/>
      <c r="D42" s="505"/>
      <c r="E42" s="505"/>
      <c r="F42" s="505"/>
      <c r="G42" s="505"/>
      <c r="H42" s="505"/>
      <c r="I42" s="505"/>
      <c r="J42" s="505"/>
      <c r="K42" s="520"/>
      <c r="L42" s="520"/>
      <c r="M42" s="515"/>
      <c r="N42" s="515"/>
      <c r="O42" s="508"/>
      <c r="P42" s="586"/>
      <c r="Q42" s="586"/>
      <c r="R42" s="505"/>
      <c r="S42" s="566"/>
      <c r="T42" s="500"/>
      <c r="U42" s="590"/>
      <c r="V42" s="590"/>
      <c r="Z42" s="608"/>
      <c r="AA42" s="589"/>
      <c r="AB42" s="589"/>
      <c r="AC42" s="589"/>
    </row>
    <row r="43" spans="1:34" ht="15.75" customHeight="1" x14ac:dyDescent="0.15">
      <c r="A43" s="501"/>
      <c r="B43" s="505"/>
      <c r="C43" s="505"/>
      <c r="D43" s="505"/>
      <c r="E43" s="505"/>
      <c r="F43" s="505"/>
      <c r="G43" s="505"/>
      <c r="H43" s="505"/>
      <c r="I43" s="505"/>
      <c r="J43" s="505"/>
      <c r="K43" s="505"/>
      <c r="L43" s="505"/>
      <c r="M43" s="505"/>
      <c r="N43" s="505"/>
      <c r="O43" s="505"/>
      <c r="P43" s="520"/>
      <c r="Q43" s="520"/>
      <c r="R43" s="520"/>
      <c r="S43" s="520"/>
      <c r="AA43" s="589"/>
      <c r="AB43" s="589"/>
      <c r="AC43" s="589"/>
    </row>
    <row r="44" spans="1:34" ht="15.75" customHeight="1" x14ac:dyDescent="0.15">
      <c r="A44" s="501"/>
      <c r="B44" s="505"/>
      <c r="C44" s="505"/>
      <c r="D44" s="505"/>
      <c r="E44" s="505"/>
      <c r="F44" s="505"/>
      <c r="G44" s="505"/>
      <c r="H44" s="505"/>
      <c r="I44" s="505"/>
      <c r="J44" s="505"/>
      <c r="K44" s="505"/>
      <c r="L44" s="505"/>
      <c r="M44" s="505"/>
      <c r="N44" s="505"/>
      <c r="O44" s="505"/>
      <c r="P44" s="520"/>
      <c r="Q44" s="520"/>
      <c r="R44" s="520"/>
      <c r="S44" s="520"/>
      <c r="AA44" s="589"/>
      <c r="AB44" s="589"/>
      <c r="AC44" s="589"/>
    </row>
    <row r="45" spans="1:34" ht="15.75" customHeight="1" x14ac:dyDescent="0.15">
      <c r="A45" s="501"/>
      <c r="B45" s="505"/>
      <c r="C45" s="505"/>
      <c r="D45" s="505"/>
      <c r="E45" s="505"/>
      <c r="F45" s="505"/>
      <c r="G45" s="505"/>
      <c r="H45" s="505"/>
      <c r="I45" s="505"/>
      <c r="J45" s="505"/>
      <c r="K45" s="505"/>
      <c r="L45" s="505"/>
      <c r="M45" s="505"/>
      <c r="N45" s="505"/>
      <c r="O45" s="505"/>
      <c r="P45" s="520"/>
      <c r="Q45" s="520"/>
      <c r="R45" s="520"/>
      <c r="S45" s="520"/>
    </row>
    <row r="46" spans="1:34" ht="15.75" customHeight="1" x14ac:dyDescent="0.15">
      <c r="A46" s="501"/>
      <c r="B46" s="505"/>
      <c r="C46" s="505"/>
      <c r="D46" s="505"/>
      <c r="E46" s="505"/>
      <c r="F46" s="505"/>
      <c r="G46" s="505"/>
      <c r="H46" s="505"/>
      <c r="I46" s="505"/>
      <c r="J46" s="505"/>
      <c r="K46" s="505"/>
      <c r="L46" s="505"/>
      <c r="M46" s="505"/>
      <c r="N46" s="505"/>
      <c r="O46" s="505"/>
      <c r="P46" s="520"/>
      <c r="Q46" s="520"/>
      <c r="R46" s="520"/>
      <c r="S46" s="520"/>
    </row>
    <row r="47" spans="1:34" ht="15.75" customHeight="1" x14ac:dyDescent="0.15">
      <c r="A47" s="501"/>
      <c r="B47" s="505"/>
      <c r="C47" s="505"/>
      <c r="D47" s="505"/>
      <c r="E47" s="505"/>
      <c r="F47" s="505"/>
      <c r="G47" s="505"/>
      <c r="H47" s="505"/>
      <c r="I47" s="505"/>
      <c r="J47" s="505"/>
      <c r="K47" s="505"/>
      <c r="L47" s="505"/>
      <c r="M47" s="505"/>
      <c r="N47" s="505"/>
      <c r="O47" s="505"/>
      <c r="P47" s="520"/>
      <c r="Q47" s="520"/>
      <c r="R47" s="520"/>
      <c r="S47" s="520"/>
    </row>
    <row r="48" spans="1:34" ht="15.75" customHeight="1" x14ac:dyDescent="0.15">
      <c r="A48" s="501"/>
      <c r="B48" s="505"/>
      <c r="C48" s="505"/>
      <c r="D48" s="505"/>
      <c r="E48" s="505"/>
      <c r="F48" s="505"/>
      <c r="G48" s="505"/>
      <c r="H48" s="505"/>
      <c r="I48" s="505"/>
      <c r="J48" s="505"/>
      <c r="K48" s="505"/>
      <c r="L48" s="505"/>
      <c r="M48" s="505"/>
      <c r="N48" s="505"/>
      <c r="O48" s="505"/>
      <c r="P48" s="520"/>
      <c r="Q48" s="520"/>
      <c r="R48" s="520"/>
      <c r="S48" s="520"/>
    </row>
    <row r="49" spans="1:19" ht="15.75" customHeight="1" x14ac:dyDescent="0.15">
      <c r="A49" s="501"/>
      <c r="B49" s="505"/>
      <c r="C49" s="505"/>
      <c r="D49" s="505"/>
      <c r="E49" s="505"/>
      <c r="F49" s="505"/>
      <c r="G49" s="505"/>
      <c r="H49" s="505"/>
      <c r="I49" s="505"/>
      <c r="J49" s="505"/>
      <c r="K49" s="505"/>
      <c r="L49" s="505"/>
      <c r="M49" s="505"/>
      <c r="N49" s="505"/>
      <c r="O49" s="505"/>
      <c r="P49" s="520"/>
      <c r="Q49" s="520"/>
      <c r="R49" s="520"/>
      <c r="S49" s="520"/>
    </row>
    <row r="50" spans="1:19" ht="15.75" customHeight="1" x14ac:dyDescent="0.15">
      <c r="A50" s="501"/>
      <c r="B50" s="505"/>
      <c r="C50" s="505"/>
      <c r="D50" s="505"/>
      <c r="E50" s="505"/>
      <c r="F50" s="505"/>
      <c r="G50" s="505"/>
      <c r="H50" s="505"/>
      <c r="I50" s="505"/>
      <c r="J50" s="505"/>
      <c r="K50" s="505"/>
      <c r="L50" s="505"/>
      <c r="M50" s="505"/>
      <c r="N50" s="505"/>
      <c r="O50" s="505"/>
      <c r="P50" s="520"/>
      <c r="Q50" s="520"/>
      <c r="R50" s="520"/>
      <c r="S50" s="520"/>
    </row>
    <row r="51" spans="1:19" ht="15.75" customHeight="1" x14ac:dyDescent="0.15">
      <c r="A51" s="501"/>
      <c r="B51" s="505"/>
      <c r="C51" s="505"/>
      <c r="D51" s="505"/>
      <c r="E51" s="505"/>
      <c r="F51" s="505"/>
      <c r="G51" s="505"/>
      <c r="H51" s="505"/>
      <c r="I51" s="505"/>
      <c r="J51" s="505"/>
      <c r="K51" s="505"/>
      <c r="L51" s="505"/>
      <c r="M51" s="505"/>
      <c r="N51" s="505"/>
      <c r="O51" s="505"/>
      <c r="P51" s="520"/>
      <c r="Q51" s="520"/>
      <c r="R51" s="520"/>
      <c r="S51" s="520"/>
    </row>
    <row r="52" spans="1:19" ht="15.75" customHeight="1" x14ac:dyDescent="0.15">
      <c r="A52" s="501"/>
      <c r="B52" s="505"/>
      <c r="C52" s="505"/>
      <c r="D52" s="505"/>
      <c r="E52" s="505"/>
      <c r="F52" s="505"/>
      <c r="G52" s="505"/>
      <c r="H52" s="505"/>
      <c r="I52" s="505"/>
      <c r="J52" s="505"/>
      <c r="K52" s="505"/>
      <c r="L52" s="505"/>
      <c r="M52" s="505"/>
      <c r="N52" s="505"/>
      <c r="O52" s="505"/>
      <c r="P52" s="520"/>
      <c r="Q52" s="520"/>
      <c r="R52" s="520"/>
      <c r="S52" s="520"/>
    </row>
    <row r="53" spans="1:19" ht="15.75" customHeight="1" x14ac:dyDescent="0.15">
      <c r="A53" s="501"/>
      <c r="B53" s="505"/>
      <c r="C53" s="505"/>
      <c r="D53" s="505"/>
      <c r="E53" s="505"/>
      <c r="F53" s="505"/>
      <c r="G53" s="505"/>
      <c r="H53" s="505"/>
      <c r="I53" s="505"/>
      <c r="J53" s="505"/>
      <c r="K53" s="505"/>
      <c r="L53" s="505"/>
      <c r="M53" s="505"/>
      <c r="N53" s="505"/>
      <c r="O53" s="505"/>
      <c r="P53" s="520"/>
      <c r="Q53" s="520"/>
      <c r="R53" s="520"/>
      <c r="S53" s="520"/>
    </row>
    <row r="54" spans="1:19" ht="15.75" customHeight="1" x14ac:dyDescent="0.15">
      <c r="A54" s="501"/>
      <c r="B54" s="505"/>
      <c r="C54" s="505"/>
      <c r="D54" s="505"/>
      <c r="E54" s="505"/>
      <c r="F54" s="505"/>
      <c r="G54" s="505"/>
      <c r="H54" s="505"/>
      <c r="I54" s="505"/>
      <c r="J54" s="505"/>
      <c r="K54" s="505"/>
      <c r="L54" s="505"/>
      <c r="M54" s="505"/>
      <c r="N54" s="505"/>
      <c r="O54" s="505"/>
      <c r="P54" s="520"/>
      <c r="Q54" s="520"/>
      <c r="R54" s="520"/>
      <c r="S54" s="520"/>
    </row>
    <row r="55" spans="1:19" ht="15.75" customHeight="1" x14ac:dyDescent="0.15">
      <c r="A55" s="501"/>
      <c r="B55" s="505"/>
      <c r="C55" s="505"/>
      <c r="D55" s="505"/>
      <c r="E55" s="505"/>
      <c r="F55" s="505"/>
      <c r="G55" s="505"/>
      <c r="H55" s="505"/>
      <c r="I55" s="505"/>
      <c r="J55" s="505"/>
      <c r="K55" s="505"/>
      <c r="L55" s="505"/>
      <c r="M55" s="505"/>
      <c r="N55" s="505"/>
      <c r="O55" s="505"/>
      <c r="P55" s="520"/>
      <c r="Q55" s="520"/>
      <c r="R55" s="520"/>
      <c r="S55" s="520"/>
    </row>
    <row r="56" spans="1:19" ht="15.75" customHeight="1" x14ac:dyDescent="0.15">
      <c r="A56" s="501"/>
      <c r="B56" s="505"/>
      <c r="C56" s="505"/>
      <c r="D56" s="505"/>
      <c r="E56" s="505"/>
      <c r="F56" s="505"/>
      <c r="G56" s="505"/>
      <c r="H56" s="505"/>
      <c r="I56" s="505"/>
      <c r="J56" s="505"/>
      <c r="K56" s="505"/>
      <c r="L56" s="505"/>
      <c r="M56" s="505"/>
      <c r="N56" s="505"/>
      <c r="O56" s="505"/>
      <c r="P56" s="520"/>
      <c r="Q56" s="520"/>
      <c r="R56" s="520"/>
      <c r="S56" s="520"/>
    </row>
    <row r="57" spans="1:19" ht="15.75" customHeight="1" x14ac:dyDescent="0.15">
      <c r="A57" s="501"/>
      <c r="B57" s="505"/>
      <c r="C57" s="505"/>
      <c r="D57" s="505"/>
      <c r="E57" s="505"/>
      <c r="F57" s="505"/>
      <c r="G57" s="505"/>
      <c r="H57" s="505"/>
      <c r="I57" s="505"/>
      <c r="J57" s="505"/>
      <c r="K57" s="505"/>
      <c r="L57" s="505"/>
      <c r="M57" s="505"/>
      <c r="N57" s="505"/>
      <c r="O57" s="505"/>
      <c r="P57" s="520"/>
      <c r="Q57" s="520"/>
      <c r="R57" s="520"/>
      <c r="S57" s="520"/>
    </row>
    <row r="58" spans="1:19" ht="15.75" customHeight="1" x14ac:dyDescent="0.15">
      <c r="A58" s="501"/>
      <c r="B58" s="505"/>
      <c r="C58" s="505"/>
      <c r="D58" s="505"/>
      <c r="E58" s="505"/>
      <c r="F58" s="505"/>
      <c r="G58" s="505"/>
      <c r="H58" s="505"/>
      <c r="I58" s="505"/>
      <c r="J58" s="505"/>
      <c r="K58" s="505"/>
      <c r="L58" s="505"/>
      <c r="M58" s="505"/>
      <c r="N58" s="505"/>
      <c r="O58" s="505"/>
      <c r="P58" s="520"/>
      <c r="Q58" s="520"/>
      <c r="R58" s="520"/>
      <c r="S58" s="520"/>
    </row>
    <row r="59" spans="1:19" ht="15.75" customHeight="1" x14ac:dyDescent="0.15">
      <c r="A59" s="501"/>
      <c r="B59" s="505"/>
      <c r="C59" s="505"/>
      <c r="D59" s="505"/>
      <c r="E59" s="505"/>
      <c r="F59" s="505"/>
      <c r="G59" s="505"/>
      <c r="H59" s="505"/>
      <c r="I59" s="505"/>
      <c r="J59" s="505"/>
      <c r="K59" s="505"/>
      <c r="L59" s="505"/>
      <c r="M59" s="505"/>
      <c r="N59" s="505"/>
      <c r="O59" s="505"/>
      <c r="P59" s="520"/>
      <c r="Q59" s="520"/>
      <c r="R59" s="520"/>
      <c r="S59" s="520"/>
    </row>
    <row r="60" spans="1:19" ht="15.75" customHeight="1" x14ac:dyDescent="0.15">
      <c r="A60" s="501"/>
      <c r="B60" s="505"/>
      <c r="C60" s="505"/>
      <c r="D60" s="505"/>
      <c r="E60" s="505"/>
      <c r="F60" s="505"/>
      <c r="G60" s="505"/>
      <c r="H60" s="505"/>
      <c r="I60" s="505"/>
      <c r="J60" s="505"/>
      <c r="K60" s="505"/>
      <c r="L60" s="505"/>
      <c r="M60" s="505"/>
      <c r="N60" s="505"/>
      <c r="O60" s="505"/>
      <c r="P60" s="520"/>
      <c r="Q60" s="520"/>
      <c r="R60" s="520"/>
      <c r="S60" s="520"/>
    </row>
    <row r="61" spans="1:19" ht="15.75" customHeight="1" x14ac:dyDescent="0.15">
      <c r="A61" s="501"/>
      <c r="B61" s="505"/>
      <c r="C61" s="505"/>
      <c r="D61" s="505"/>
      <c r="E61" s="505"/>
      <c r="F61" s="505"/>
      <c r="G61" s="505"/>
      <c r="H61" s="505"/>
      <c r="I61" s="505"/>
      <c r="J61" s="505"/>
      <c r="K61" s="505"/>
      <c r="L61" s="505"/>
      <c r="M61" s="505"/>
      <c r="N61" s="505"/>
      <c r="O61" s="505"/>
      <c r="P61" s="520"/>
      <c r="Q61" s="520"/>
      <c r="R61" s="520"/>
      <c r="S61" s="520"/>
    </row>
    <row r="62" spans="1:19" ht="15.75" customHeight="1" x14ac:dyDescent="0.15">
      <c r="A62" s="501"/>
      <c r="B62" s="505"/>
      <c r="C62" s="505"/>
      <c r="D62" s="505"/>
      <c r="E62" s="505"/>
      <c r="F62" s="505"/>
      <c r="G62" s="505"/>
      <c r="H62" s="505"/>
      <c r="I62" s="505"/>
      <c r="J62" s="505"/>
      <c r="K62" s="505"/>
      <c r="L62" s="505"/>
      <c r="M62" s="505"/>
      <c r="N62" s="505"/>
      <c r="O62" s="505"/>
      <c r="P62" s="520"/>
      <c r="Q62" s="520"/>
      <c r="R62" s="520"/>
      <c r="S62" s="520"/>
    </row>
    <row r="63" spans="1:19" ht="15.75" customHeight="1" x14ac:dyDescent="0.15">
      <c r="A63" s="501"/>
      <c r="B63" s="505"/>
      <c r="C63" s="505"/>
      <c r="D63" s="505"/>
      <c r="E63" s="505"/>
      <c r="F63" s="505"/>
      <c r="G63" s="505"/>
      <c r="H63" s="505"/>
      <c r="I63" s="505"/>
      <c r="J63" s="505"/>
      <c r="K63" s="505"/>
      <c r="L63" s="505"/>
      <c r="M63" s="505"/>
      <c r="N63" s="505"/>
      <c r="O63" s="505"/>
      <c r="P63" s="520"/>
      <c r="Q63" s="520"/>
      <c r="R63" s="520"/>
      <c r="S63" s="520"/>
    </row>
    <row r="64" spans="1:19" ht="15.75" customHeight="1" x14ac:dyDescent="0.15">
      <c r="A64" s="501"/>
      <c r="B64" s="505"/>
      <c r="C64" s="505"/>
      <c r="D64" s="505"/>
      <c r="E64" s="505"/>
      <c r="F64" s="505"/>
      <c r="G64" s="505"/>
      <c r="H64" s="505"/>
      <c r="I64" s="505"/>
      <c r="J64" s="505"/>
      <c r="K64" s="505"/>
      <c r="L64" s="505"/>
      <c r="M64" s="505"/>
      <c r="N64" s="505"/>
      <c r="O64" s="505"/>
      <c r="P64" s="520"/>
      <c r="Q64" s="520"/>
      <c r="R64" s="520"/>
      <c r="S64" s="520"/>
    </row>
  </sheetData>
  <sheetProtection password="CC3D" sheet="1" objects="1" scenarios="1" selectLockedCells="1"/>
  <mergeCells count="21">
    <mergeCell ref="D8:F8"/>
    <mergeCell ref="B2:Q3"/>
    <mergeCell ref="R2:R3"/>
    <mergeCell ref="B5:F5"/>
    <mergeCell ref="D6:F6"/>
    <mergeCell ref="D7:F7"/>
    <mergeCell ref="I12:K12"/>
    <mergeCell ref="L12:M12"/>
    <mergeCell ref="N12:R12"/>
    <mergeCell ref="B28:B29"/>
    <mergeCell ref="C28:C29"/>
    <mergeCell ref="D28:D29"/>
    <mergeCell ref="E28:K28"/>
    <mergeCell ref="L28:R28"/>
    <mergeCell ref="B12:B13"/>
    <mergeCell ref="C12:C13"/>
    <mergeCell ref="D12:D13"/>
    <mergeCell ref="E12:E13"/>
    <mergeCell ref="G12:G13"/>
    <mergeCell ref="H12:H13"/>
    <mergeCell ref="F12:F13"/>
  </mergeCells>
  <phoneticPr fontId="18"/>
  <dataValidations count="2">
    <dataValidation type="list" allowBlank="1" showInputMessage="1" showErrorMessage="1" sqref="D8 D7:F7">
      <formula1>INDIRECT(D6)</formula1>
    </dataValidation>
    <dataValidation type="list" allowBlank="1" showInputMessage="1" showErrorMessage="1" sqref="D6:F6">
      <formula1>INDIRECT($B$6)</formula1>
    </dataValidation>
  </dataValidations>
  <pageMargins left="0.51181102362204722" right="0.31496062992125984" top="0.35433070866141736" bottom="0.15748031496062992" header="0.31496062992125984" footer="0.31496062992125984"/>
  <pageSetup paperSize="8" scale="8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3"/>
  <sheetViews>
    <sheetView showZeros="0" view="pageBreakPreview" zoomScale="70" zoomScaleNormal="100" zoomScaleSheetLayoutView="70" workbookViewId="0">
      <selection activeCell="C45" sqref="A44:C45"/>
    </sheetView>
  </sheetViews>
  <sheetFormatPr defaultColWidth="9" defaultRowHeight="13.5" x14ac:dyDescent="0.15"/>
  <cols>
    <col min="1" max="1" width="2.625" style="421" customWidth="1"/>
    <col min="2" max="6" width="12.625" style="421" customWidth="1"/>
    <col min="7" max="7" width="5.625" style="421" customWidth="1"/>
    <col min="8" max="8" width="18.625" style="421" customWidth="1"/>
    <col min="9" max="10" width="12.625" style="421" customWidth="1"/>
    <col min="11" max="11" width="11.625" style="421" customWidth="1"/>
    <col min="12" max="12" width="12.625" style="681" customWidth="1"/>
    <col min="13" max="13" width="12.625" style="421" customWidth="1"/>
    <col min="14" max="14" width="12.625" style="425" customWidth="1"/>
    <col min="15" max="15" width="2.625" style="421" customWidth="1"/>
    <col min="16" max="16" width="2.625" style="417" customWidth="1"/>
    <col min="17" max="17" width="9" style="424" customWidth="1"/>
    <col min="18" max="21" width="9" style="462" hidden="1" customWidth="1"/>
    <col min="22" max="23" width="9" style="424"/>
    <col min="24" max="24" width="9" style="450"/>
    <col min="25" max="16384" width="9" style="421"/>
  </cols>
  <sheetData>
    <row r="1" spans="1:35" ht="15.75" customHeight="1" x14ac:dyDescent="0.15">
      <c r="A1" s="414"/>
      <c r="B1" s="415"/>
      <c r="C1" s="415"/>
      <c r="D1" s="415"/>
      <c r="E1" s="415"/>
      <c r="F1" s="415"/>
      <c r="G1" s="415"/>
      <c r="H1" s="415"/>
      <c r="I1" s="415"/>
      <c r="J1" s="415"/>
      <c r="K1" s="415"/>
      <c r="L1" s="415"/>
      <c r="M1" s="415"/>
      <c r="N1" s="415"/>
      <c r="O1" s="416"/>
      <c r="Q1" s="418"/>
      <c r="R1" s="458" t="s">
        <v>5394</v>
      </c>
      <c r="S1" s="457"/>
      <c r="T1" s="457"/>
      <c r="U1" s="457"/>
      <c r="V1" s="418"/>
      <c r="W1" s="418"/>
      <c r="X1" s="419"/>
    </row>
    <row r="2" spans="1:35" ht="15.75" customHeight="1" x14ac:dyDescent="0.15">
      <c r="A2" s="422"/>
      <c r="B2" s="727" t="s">
        <v>5818</v>
      </c>
      <c r="C2" s="727"/>
      <c r="D2" s="727"/>
      <c r="E2" s="727"/>
      <c r="F2" s="727"/>
      <c r="G2" s="727"/>
      <c r="H2" s="727"/>
      <c r="I2" s="727"/>
      <c r="J2" s="727"/>
      <c r="K2" s="727"/>
      <c r="L2" s="727"/>
      <c r="M2" s="727"/>
      <c r="N2" s="713" t="s">
        <v>5735</v>
      </c>
      <c r="O2" s="423"/>
      <c r="Q2" s="418"/>
      <c r="R2" s="457"/>
      <c r="S2" s="457"/>
      <c r="T2" s="457"/>
      <c r="U2" s="457"/>
      <c r="V2" s="418"/>
      <c r="W2" s="418"/>
      <c r="X2" s="419"/>
    </row>
    <row r="3" spans="1:35" ht="15.75" customHeight="1" x14ac:dyDescent="0.15">
      <c r="A3" s="422"/>
      <c r="B3" s="727"/>
      <c r="C3" s="727"/>
      <c r="D3" s="727"/>
      <c r="E3" s="727"/>
      <c r="F3" s="727"/>
      <c r="G3" s="727"/>
      <c r="H3" s="727"/>
      <c r="I3" s="727"/>
      <c r="J3" s="727"/>
      <c r="K3" s="727"/>
      <c r="L3" s="727"/>
      <c r="M3" s="727"/>
      <c r="N3" s="714"/>
      <c r="O3" s="423"/>
      <c r="Q3" s="418"/>
      <c r="R3" s="462" t="s">
        <v>5395</v>
      </c>
      <c r="S3" s="457"/>
      <c r="T3" s="457"/>
      <c r="U3" s="457"/>
      <c r="V3" s="418"/>
      <c r="W3" s="418"/>
      <c r="X3" s="419"/>
    </row>
    <row r="4" spans="1:35" ht="15.75" customHeight="1" x14ac:dyDescent="0.15">
      <c r="A4" s="422"/>
      <c r="B4" s="425" t="s">
        <v>5383</v>
      </c>
      <c r="C4" s="425"/>
      <c r="D4" s="425"/>
      <c r="E4" s="425"/>
      <c r="F4" s="425"/>
      <c r="G4" s="425"/>
      <c r="H4" s="425"/>
      <c r="I4" s="425"/>
      <c r="J4" s="425"/>
      <c r="K4" s="425"/>
      <c r="L4" s="425"/>
      <c r="M4" s="425"/>
      <c r="O4" s="423"/>
      <c r="Q4" s="418"/>
      <c r="R4" s="464" t="str">
        <f>D6&amp;D7&amp;D8</f>
        <v>栃木県茂木町茂木町水処理センター</v>
      </c>
      <c r="S4" s="465"/>
      <c r="T4" s="465"/>
      <c r="U4" s="466"/>
      <c r="V4" s="418"/>
      <c r="W4" s="418"/>
      <c r="X4" s="419"/>
    </row>
    <row r="5" spans="1:35" ht="15.75" customHeight="1" x14ac:dyDescent="0.15">
      <c r="A5" s="422"/>
      <c r="B5" s="720" t="s">
        <v>5371</v>
      </c>
      <c r="C5" s="721"/>
      <c r="D5" s="721"/>
      <c r="E5" s="721"/>
      <c r="F5" s="721"/>
      <c r="G5" s="721"/>
      <c r="H5" s="721"/>
      <c r="I5" s="721"/>
      <c r="J5" s="721"/>
      <c r="K5" s="722"/>
      <c r="L5" s="425"/>
      <c r="M5" s="425"/>
      <c r="O5" s="423"/>
      <c r="Q5" s="418"/>
      <c r="R5" s="457"/>
      <c r="S5" s="457"/>
      <c r="T5" s="457"/>
      <c r="U5" s="457"/>
      <c r="V5" s="418"/>
      <c r="W5" s="418"/>
      <c r="X5" s="419"/>
    </row>
    <row r="6" spans="1:35" ht="15.75" customHeight="1" x14ac:dyDescent="0.15">
      <c r="A6" s="422"/>
      <c r="B6" s="426" t="s">
        <v>5385</v>
      </c>
      <c r="C6" s="427"/>
      <c r="D6" s="723" t="str">
        <f>シートA!D6</f>
        <v>栃木県</v>
      </c>
      <c r="E6" s="724"/>
      <c r="F6" s="725"/>
      <c r="G6" s="431" t="s">
        <v>5370</v>
      </c>
      <c r="H6" s="427"/>
      <c r="I6" s="433"/>
      <c r="J6" s="434" t="str">
        <f>シートA!E11</f>
        <v>なし</v>
      </c>
      <c r="K6" s="435"/>
      <c r="L6" s="425"/>
      <c r="M6" s="425"/>
      <c r="O6" s="423"/>
      <c r="Q6" s="418"/>
      <c r="R6" s="457" t="s">
        <v>5396</v>
      </c>
      <c r="S6" s="457"/>
      <c r="T6" s="457"/>
      <c r="U6" s="459"/>
      <c r="V6" s="421"/>
      <c r="W6" s="421"/>
      <c r="X6" s="421"/>
    </row>
    <row r="7" spans="1:35" ht="15.75" customHeight="1" x14ac:dyDescent="0.15">
      <c r="A7" s="422"/>
      <c r="B7" s="426" t="s">
        <v>5386</v>
      </c>
      <c r="C7" s="427"/>
      <c r="D7" s="726" t="str">
        <f>シートA!D7</f>
        <v>茂木町</v>
      </c>
      <c r="E7" s="724"/>
      <c r="F7" s="725"/>
      <c r="G7" s="426" t="s">
        <v>5384</v>
      </c>
      <c r="H7" s="427"/>
      <c r="I7" s="433"/>
      <c r="J7" s="434" t="str">
        <f>シートA!E12</f>
        <v>あり</v>
      </c>
      <c r="K7" s="435"/>
      <c r="L7" s="425"/>
      <c r="M7" s="425"/>
      <c r="O7" s="423"/>
      <c r="Q7" s="418"/>
      <c r="R7" s="467" t="s">
        <v>5372</v>
      </c>
      <c r="S7" s="457"/>
      <c r="U7" s="459"/>
      <c r="V7" s="421"/>
      <c r="W7" s="421"/>
      <c r="X7" s="421"/>
    </row>
    <row r="8" spans="1:35" ht="15.75" customHeight="1" x14ac:dyDescent="0.15">
      <c r="A8" s="422"/>
      <c r="B8" s="426" t="s">
        <v>5387</v>
      </c>
      <c r="C8" s="427"/>
      <c r="D8" s="726" t="str">
        <f>シートA!D8</f>
        <v>茂木町水処理センター</v>
      </c>
      <c r="E8" s="724"/>
      <c r="F8" s="725"/>
      <c r="G8" s="431" t="s">
        <v>5369</v>
      </c>
      <c r="H8" s="427"/>
      <c r="I8" s="433"/>
      <c r="J8" s="434" t="str">
        <f>シートA!E13</f>
        <v>脱水まで</v>
      </c>
      <c r="K8" s="435"/>
      <c r="L8" s="425"/>
      <c r="M8" s="425"/>
      <c r="O8" s="423"/>
      <c r="Q8" s="418"/>
      <c r="R8" s="470" t="s">
        <v>5374</v>
      </c>
      <c r="S8" s="457"/>
      <c r="U8" s="459"/>
      <c r="V8" s="421"/>
      <c r="W8" s="421"/>
      <c r="X8" s="421"/>
    </row>
    <row r="9" spans="1:35" ht="15.75" customHeight="1" x14ac:dyDescent="0.15">
      <c r="A9" s="422"/>
      <c r="B9" s="431" t="s">
        <v>5368</v>
      </c>
      <c r="C9" s="427"/>
      <c r="D9" s="432">
        <f>INDEX(全データ!K3:K2184,MATCH(シートD!R4,全データ!E3:E2184,0))</f>
        <v>206332</v>
      </c>
      <c r="E9" s="430" t="s">
        <v>5390</v>
      </c>
      <c r="F9" s="427"/>
      <c r="G9" s="616" t="s">
        <v>5371</v>
      </c>
      <c r="H9" s="427"/>
      <c r="I9" s="431"/>
      <c r="J9" s="617" t="str">
        <f>INDEX(全データ!AH3:AH2184,MATCH(R4,全データ!E3:E2184,0))</f>
        <v>a3</v>
      </c>
      <c r="K9" s="427"/>
      <c r="L9" s="425"/>
      <c r="M9" s="425"/>
      <c r="O9" s="423"/>
      <c r="Q9" s="418"/>
      <c r="T9" s="457"/>
      <c r="U9" s="457"/>
      <c r="V9" s="418"/>
      <c r="W9" s="418"/>
      <c r="X9" s="419"/>
    </row>
    <row r="10" spans="1:35" ht="15.75" customHeight="1" x14ac:dyDescent="0.15">
      <c r="A10" s="422"/>
      <c r="B10" s="618"/>
      <c r="C10" s="425"/>
      <c r="D10" s="425"/>
      <c r="E10" s="425"/>
      <c r="F10" s="425"/>
      <c r="G10" s="425"/>
      <c r="H10" s="425"/>
      <c r="I10" s="425"/>
      <c r="J10" s="425"/>
      <c r="K10" s="425"/>
      <c r="L10" s="425"/>
      <c r="M10" s="425"/>
      <c r="O10" s="423"/>
      <c r="Q10" s="418"/>
      <c r="R10" s="462" t="s">
        <v>5397</v>
      </c>
      <c r="S10" s="473"/>
      <c r="T10" s="457"/>
      <c r="U10" s="457"/>
      <c r="V10" s="418"/>
      <c r="W10" s="418"/>
      <c r="X10" s="419"/>
    </row>
    <row r="11" spans="1:35" ht="15.75" customHeight="1" x14ac:dyDescent="0.15">
      <c r="A11" s="422"/>
      <c r="B11" s="619" t="s">
        <v>5755</v>
      </c>
      <c r="C11" s="620"/>
      <c r="D11" s="620"/>
      <c r="E11" s="620"/>
      <c r="F11" s="425"/>
      <c r="G11" s="425"/>
      <c r="H11" s="446"/>
      <c r="I11" s="621"/>
      <c r="J11" s="621"/>
      <c r="K11" s="622"/>
      <c r="L11" s="623"/>
      <c r="M11" s="446"/>
      <c r="N11" s="624"/>
      <c r="O11" s="423"/>
      <c r="Q11" s="418"/>
      <c r="R11" s="474" t="s">
        <v>5375</v>
      </c>
      <c r="S11" s="475"/>
      <c r="T11" s="457"/>
      <c r="U11" s="457"/>
      <c r="V11" s="418"/>
      <c r="W11" s="418"/>
      <c r="X11" s="419"/>
    </row>
    <row r="12" spans="1:35" ht="30" customHeight="1" x14ac:dyDescent="0.15">
      <c r="A12" s="422"/>
      <c r="B12" s="625"/>
      <c r="C12" s="626"/>
      <c r="D12" s="627" t="s">
        <v>5752</v>
      </c>
      <c r="E12" s="763" t="s">
        <v>5751</v>
      </c>
      <c r="F12" s="766"/>
      <c r="G12" s="425"/>
      <c r="H12" s="763" t="s">
        <v>5736</v>
      </c>
      <c r="I12" s="764"/>
      <c r="J12" s="765"/>
      <c r="K12" s="628"/>
      <c r="L12" s="767" t="s">
        <v>5737</v>
      </c>
      <c r="M12" s="768"/>
      <c r="N12" s="629"/>
      <c r="O12" s="423"/>
      <c r="Q12" s="418"/>
      <c r="R12" s="476" t="s">
        <v>5376</v>
      </c>
      <c r="S12" s="477"/>
      <c r="T12" s="457"/>
      <c r="U12" s="457"/>
      <c r="V12" s="418"/>
      <c r="W12" s="418"/>
      <c r="X12" s="419"/>
    </row>
    <row r="13" spans="1:35" ht="15.75" customHeight="1" x14ac:dyDescent="0.15">
      <c r="A13" s="422"/>
      <c r="B13" s="447" t="s">
        <v>5748</v>
      </c>
      <c r="C13" s="442"/>
      <c r="D13" s="445">
        <f>INDEX(全データ!BG3:BG2184,MATCH(シートD!R4,全データ!E3:E2184,0))</f>
        <v>3070</v>
      </c>
      <c r="E13" s="432">
        <f>ROUND(0.0026*D9+17415,0)</f>
        <v>17951</v>
      </c>
      <c r="F13" s="443" t="s">
        <v>5393</v>
      </c>
      <c r="G13" s="425"/>
      <c r="H13" s="630" t="s">
        <v>5700</v>
      </c>
      <c r="I13" s="432">
        <f>INDEX(全データ!AZ3:AZ2184,MATCH(シートD!R4,全データ!E3:E2184,0))</f>
        <v>4</v>
      </c>
      <c r="J13" s="631" t="s">
        <v>5745</v>
      </c>
      <c r="K13" s="632"/>
      <c r="L13" s="432">
        <f>ROUND(D13*1000/I13,0)</f>
        <v>767500</v>
      </c>
      <c r="M13" s="633" t="s">
        <v>5746</v>
      </c>
      <c r="N13" s="634"/>
      <c r="O13" s="423"/>
      <c r="Q13" s="418"/>
      <c r="R13" s="476" t="s">
        <v>5377</v>
      </c>
      <c r="S13" s="477"/>
      <c r="T13" s="457"/>
      <c r="U13" s="457"/>
      <c r="V13" s="418"/>
      <c r="W13" s="418"/>
      <c r="X13" s="419"/>
    </row>
    <row r="14" spans="1:35" s="420" customFormat="1" ht="15.75" customHeight="1" x14ac:dyDescent="0.15">
      <c r="A14" s="422"/>
      <c r="B14" s="431" t="s">
        <v>5367</v>
      </c>
      <c r="C14" s="442"/>
      <c r="D14" s="445">
        <f>INDEX(全データ!BM3:BM2184,MATCH(シートD!R4,全データ!E3:E2184,0))</f>
        <v>3221</v>
      </c>
      <c r="E14" s="432">
        <f>ROUND(IF(J6="あり",0.0049*D9+13525,0.0039*D9+8692.1),0)</f>
        <v>9497</v>
      </c>
      <c r="F14" s="443" t="s">
        <v>5393</v>
      </c>
      <c r="G14" s="425"/>
      <c r="H14" s="447" t="s">
        <v>5605</v>
      </c>
      <c r="I14" s="432">
        <f>INDEX(全データ!V3:V2184,MATCH(シートD!R4,全データ!E3:E2184,0))</f>
        <v>190.5</v>
      </c>
      <c r="J14" s="635" t="s">
        <v>5744</v>
      </c>
      <c r="K14" s="632"/>
      <c r="L14" s="636">
        <f>ROUND(D14/I14,1)</f>
        <v>16.899999999999999</v>
      </c>
      <c r="M14" s="633" t="s">
        <v>5738</v>
      </c>
      <c r="N14" s="634"/>
      <c r="O14" s="423"/>
      <c r="P14" s="417"/>
      <c r="Q14" s="418"/>
      <c r="R14" s="478" t="s">
        <v>5378</v>
      </c>
      <c r="S14" s="479"/>
      <c r="T14" s="457"/>
      <c r="U14" s="457"/>
      <c r="V14" s="418"/>
      <c r="W14" s="418"/>
      <c r="X14" s="419"/>
      <c r="Y14" s="421"/>
      <c r="Z14" s="421"/>
      <c r="AA14" s="421"/>
      <c r="AB14" s="421"/>
      <c r="AC14" s="421"/>
      <c r="AD14" s="421"/>
      <c r="AE14" s="421"/>
      <c r="AF14" s="421"/>
      <c r="AG14" s="421"/>
      <c r="AH14" s="421"/>
      <c r="AI14" s="421"/>
    </row>
    <row r="15" spans="1:35" s="420" customFormat="1" ht="15.75" customHeight="1" x14ac:dyDescent="0.15">
      <c r="A15" s="422"/>
      <c r="B15" s="414" t="s">
        <v>5366</v>
      </c>
      <c r="C15" s="415"/>
      <c r="D15" s="637">
        <f>INDEX(全データ!BK3:BK2184,MATCH(シートD!R4,全データ!E3:E2184,0))</f>
        <v>4753</v>
      </c>
      <c r="E15" s="638">
        <f>IF(J7="なし",0,ROUND(IF(J8="焼却・溶融・乾燥まで",0.0006*D9+9131.9,IF(J8="脱水まで",0.0067*D9+3679.5,IF(J8="濃縮まで",0.0177*D9+1872.4))),0))</f>
        <v>5062</v>
      </c>
      <c r="F15" s="639" t="s">
        <v>5393</v>
      </c>
      <c r="G15" s="762" t="s">
        <v>5753</v>
      </c>
      <c r="H15" s="640" t="s">
        <v>5739</v>
      </c>
      <c r="I15" s="638">
        <f>INDEX(全データ!AA3:AA2184,MATCH(シートD!R4,全データ!E3:E2184,0))</f>
        <v>0</v>
      </c>
      <c r="J15" s="635" t="s">
        <v>5743</v>
      </c>
      <c r="K15" s="761" t="s">
        <v>5754</v>
      </c>
      <c r="L15" s="641">
        <f>IF(J8="濃縮まで",D15*1000/I15,0)</f>
        <v>0</v>
      </c>
      <c r="M15" s="642" t="s">
        <v>5742</v>
      </c>
      <c r="N15" s="634"/>
      <c r="O15" s="423"/>
      <c r="P15" s="417"/>
      <c r="Q15" s="418"/>
      <c r="R15" s="457"/>
      <c r="S15" s="457"/>
      <c r="T15" s="457"/>
      <c r="U15" s="459"/>
      <c r="V15" s="421"/>
      <c r="W15" s="421"/>
      <c r="X15" s="421"/>
      <c r="Y15" s="421"/>
      <c r="Z15" s="421"/>
      <c r="AA15" s="421"/>
      <c r="AB15" s="421"/>
      <c r="AC15" s="421"/>
      <c r="AD15" s="421"/>
      <c r="AE15" s="421"/>
      <c r="AF15" s="421"/>
      <c r="AG15" s="421"/>
      <c r="AH15" s="421"/>
      <c r="AI15" s="421"/>
    </row>
    <row r="16" spans="1:35" s="420" customFormat="1" ht="30.75" customHeight="1" x14ac:dyDescent="0.15">
      <c r="A16" s="422"/>
      <c r="B16" s="422"/>
      <c r="C16" s="425"/>
      <c r="D16" s="643"/>
      <c r="E16" s="632"/>
      <c r="F16" s="644"/>
      <c r="G16" s="762"/>
      <c r="H16" s="645" t="s">
        <v>5740</v>
      </c>
      <c r="I16" s="646">
        <f>INDEX(全データ!AC3:AC2184,MATCH(シートD!R4,全データ!E3:E2184,0))</f>
        <v>249.5</v>
      </c>
      <c r="J16" s="647" t="s">
        <v>5743</v>
      </c>
      <c r="K16" s="761"/>
      <c r="L16" s="648">
        <f>IF(J8="脱水まで",D15*1000/I16,0)</f>
        <v>19050.100200400801</v>
      </c>
      <c r="M16" s="649" t="s">
        <v>5742</v>
      </c>
      <c r="N16" s="634"/>
      <c r="O16" s="423"/>
      <c r="P16" s="417"/>
      <c r="Q16" s="418"/>
      <c r="R16" s="457"/>
      <c r="S16" s="457"/>
      <c r="T16" s="457"/>
      <c r="U16" s="459"/>
      <c r="V16" s="421"/>
      <c r="W16" s="421"/>
      <c r="X16" s="421"/>
      <c r="Y16" s="421"/>
      <c r="Z16" s="421"/>
      <c r="AA16" s="421"/>
      <c r="AB16" s="421"/>
      <c r="AC16" s="421"/>
      <c r="AD16" s="421"/>
      <c r="AE16" s="421"/>
      <c r="AF16" s="421"/>
      <c r="AG16" s="421"/>
    </row>
    <row r="17" spans="1:28" s="420" customFormat="1" ht="30" customHeight="1" x14ac:dyDescent="0.15">
      <c r="A17" s="422"/>
      <c r="B17" s="453"/>
      <c r="C17" s="446"/>
      <c r="D17" s="650"/>
      <c r="E17" s="651"/>
      <c r="F17" s="652"/>
      <c r="G17" s="762"/>
      <c r="H17" s="653" t="s">
        <v>5741</v>
      </c>
      <c r="I17" s="651">
        <f>INDEX(全データ!AG3:AG2184,MATCH(シートD!R4,全データ!E3:E2184,0))</f>
        <v>0</v>
      </c>
      <c r="J17" s="654" t="s">
        <v>5743</v>
      </c>
      <c r="K17" s="761"/>
      <c r="L17" s="651">
        <f>IF(J8="焼却・溶融・乾燥まで",D15*1000/I17,0)</f>
        <v>0</v>
      </c>
      <c r="M17" s="655" t="s">
        <v>5742</v>
      </c>
      <c r="N17" s="634"/>
      <c r="O17" s="423"/>
      <c r="P17" s="417"/>
      <c r="Q17" s="418"/>
      <c r="R17" s="457"/>
      <c r="S17" s="457"/>
      <c r="T17" s="457"/>
      <c r="U17" s="459"/>
      <c r="V17" s="421"/>
      <c r="W17" s="421"/>
      <c r="X17" s="421"/>
      <c r="Y17" s="421"/>
      <c r="Z17" s="421"/>
      <c r="AA17" s="421"/>
      <c r="AB17" s="421"/>
    </row>
    <row r="18" spans="1:28" s="420" customFormat="1" ht="15.75" customHeight="1" x14ac:dyDescent="0.15">
      <c r="A18" s="422"/>
      <c r="B18" s="448" t="s">
        <v>5779</v>
      </c>
      <c r="C18" s="442"/>
      <c r="D18" s="445">
        <f>INDEX(全データ!BL3:BL2184,MATCH(シートD!R4,全データ!E3:E2184,0))</f>
        <v>4254</v>
      </c>
      <c r="E18" s="432">
        <f>ROUND(0.0023*D9+8542.3,0)</f>
        <v>9017</v>
      </c>
      <c r="F18" s="443" t="s">
        <v>5393</v>
      </c>
      <c r="G18" s="425"/>
      <c r="H18" s="447" t="s">
        <v>5593</v>
      </c>
      <c r="I18" s="432">
        <f>D9</f>
        <v>206332</v>
      </c>
      <c r="J18" s="631" t="s">
        <v>5750</v>
      </c>
      <c r="K18" s="656"/>
      <c r="L18" s="636">
        <f>ROUND(D18*1000/I18,1)</f>
        <v>20.6</v>
      </c>
      <c r="M18" s="633" t="s">
        <v>5742</v>
      </c>
      <c r="N18" s="656"/>
      <c r="O18" s="423"/>
      <c r="P18" s="417"/>
      <c r="Q18" s="418"/>
      <c r="R18" s="473"/>
      <c r="S18" s="457"/>
      <c r="T18" s="457"/>
      <c r="U18" s="457"/>
      <c r="V18" s="418"/>
      <c r="W18" s="418"/>
      <c r="X18" s="419"/>
      <c r="Y18" s="421"/>
      <c r="Z18" s="421"/>
      <c r="AA18" s="421"/>
      <c r="AB18" s="421"/>
    </row>
    <row r="19" spans="1:28" s="420" customFormat="1" ht="15.75" customHeight="1" x14ac:dyDescent="0.15">
      <c r="A19" s="422"/>
      <c r="B19" s="414" t="s">
        <v>5365</v>
      </c>
      <c r="C19" s="415"/>
      <c r="D19" s="637">
        <f>INDEX(全データ!BN3:BN2184,MATCH(シートD!R4,全データ!E3:E2184,0))</f>
        <v>92</v>
      </c>
      <c r="E19" s="638">
        <f>ROUND(0.0015*D9+2798.6,0)</f>
        <v>3108</v>
      </c>
      <c r="F19" s="639" t="s">
        <v>5393</v>
      </c>
      <c r="G19" s="425"/>
      <c r="H19" s="657" t="s">
        <v>5615</v>
      </c>
      <c r="I19" s="658">
        <f>INDEX(全データ!S3:S2184,MATCH(シートD!R4,全データ!E3:E2184,0))</f>
        <v>0.18099999999999999</v>
      </c>
      <c r="J19" s="659" t="s">
        <v>5743</v>
      </c>
      <c r="K19" s="632"/>
      <c r="L19" s="658">
        <f>IF(I19&gt;0,D19*1000/I19,0)</f>
        <v>508287.29281767958</v>
      </c>
      <c r="M19" s="660" t="s">
        <v>5742</v>
      </c>
      <c r="N19" s="632"/>
      <c r="O19" s="423"/>
      <c r="P19" s="417"/>
      <c r="Q19" s="418"/>
      <c r="R19" s="457"/>
      <c r="S19" s="457"/>
      <c r="T19" s="457"/>
      <c r="U19" s="457"/>
      <c r="V19" s="418"/>
      <c r="W19" s="418"/>
      <c r="X19" s="419"/>
      <c r="Y19" s="421"/>
      <c r="Z19" s="421"/>
      <c r="AA19" s="421"/>
      <c r="AB19" s="421"/>
    </row>
    <row r="20" spans="1:28" s="420" customFormat="1" ht="15.75" customHeight="1" x14ac:dyDescent="0.15">
      <c r="A20" s="422"/>
      <c r="B20" s="453"/>
      <c r="C20" s="446"/>
      <c r="D20" s="650"/>
      <c r="E20" s="651"/>
      <c r="F20" s="652"/>
      <c r="G20" s="425"/>
      <c r="H20" s="661" t="s">
        <v>5616</v>
      </c>
      <c r="I20" s="651">
        <f>INDEX(全データ!T3:T2184,MATCH(シートD!R4,全データ!E3:E2184,0))</f>
        <v>0</v>
      </c>
      <c r="J20" s="654" t="s">
        <v>5743</v>
      </c>
      <c r="K20" s="632"/>
      <c r="L20" s="651">
        <f>IF(I19=0,IF(I20&gt;0,D19*1000/I20,0),0)</f>
        <v>0</v>
      </c>
      <c r="M20" s="655" t="s">
        <v>5742</v>
      </c>
      <c r="N20" s="632"/>
      <c r="O20" s="423"/>
      <c r="P20" s="417"/>
      <c r="Q20" s="418"/>
      <c r="R20" s="457"/>
      <c r="S20" s="457"/>
      <c r="T20" s="457"/>
      <c r="U20" s="457"/>
      <c r="V20" s="418"/>
      <c r="W20" s="418"/>
      <c r="X20" s="419"/>
      <c r="Y20" s="421"/>
      <c r="Z20" s="421"/>
      <c r="AA20" s="421"/>
      <c r="AB20" s="421"/>
    </row>
    <row r="21" spans="1:28" s="420" customFormat="1" ht="30.75" customHeight="1" thickBot="1" x14ac:dyDescent="0.2">
      <c r="A21" s="422"/>
      <c r="B21" s="640" t="s">
        <v>5747</v>
      </c>
      <c r="C21" s="415"/>
      <c r="D21" s="637">
        <f>INDEX(全データ!BP3:BP2184,MATCH(シートD!R4,全データ!E3:E2184,0))</f>
        <v>9429</v>
      </c>
      <c r="E21" s="638">
        <f>ROUND(0.0162*D9+19522,0)</f>
        <v>22865</v>
      </c>
      <c r="F21" s="639" t="s">
        <v>5393</v>
      </c>
      <c r="G21" s="425"/>
      <c r="H21" s="447" t="s">
        <v>5593</v>
      </c>
      <c r="I21" s="432">
        <f>D9</f>
        <v>206332</v>
      </c>
      <c r="J21" s="631" t="s">
        <v>5750</v>
      </c>
      <c r="K21" s="656"/>
      <c r="L21" s="636">
        <f>ROUND(D21*1000/I21,1)</f>
        <v>45.7</v>
      </c>
      <c r="M21" s="633" t="s">
        <v>5742</v>
      </c>
      <c r="N21" s="656"/>
      <c r="O21" s="423"/>
      <c r="P21" s="417"/>
      <c r="Q21" s="418"/>
      <c r="R21" s="457"/>
      <c r="S21" s="457"/>
      <c r="T21" s="457"/>
      <c r="U21" s="457"/>
      <c r="V21" s="418"/>
      <c r="W21" s="418"/>
      <c r="X21" s="419"/>
      <c r="Y21" s="421"/>
      <c r="Z21" s="421"/>
      <c r="AA21" s="421"/>
      <c r="AB21" s="421"/>
    </row>
    <row r="22" spans="1:28" s="420" customFormat="1" ht="15.75" customHeight="1" thickBot="1" x14ac:dyDescent="0.2">
      <c r="A22" s="422"/>
      <c r="B22" s="662" t="s">
        <v>5571</v>
      </c>
      <c r="C22" s="663"/>
      <c r="D22" s="664">
        <f>INDEX(全データ!BF3:BF2184,MATCH(シートD!R4,全データ!E3:E2184,0))</f>
        <v>24819</v>
      </c>
      <c r="E22" s="665">
        <f>SUM(E13:E21)</f>
        <v>67500</v>
      </c>
      <c r="F22" s="666" t="s">
        <v>5393</v>
      </c>
      <c r="G22" s="425"/>
      <c r="H22" s="667"/>
      <c r="I22" s="668"/>
      <c r="J22" s="669"/>
      <c r="K22" s="656"/>
      <c r="L22" s="670"/>
      <c r="M22" s="671"/>
      <c r="N22" s="656"/>
      <c r="O22" s="423"/>
      <c r="P22" s="417"/>
      <c r="Q22" s="418"/>
      <c r="R22" s="457"/>
      <c r="S22" s="457"/>
      <c r="T22" s="457"/>
      <c r="U22" s="457"/>
      <c r="V22" s="418"/>
      <c r="W22" s="418"/>
      <c r="X22" s="419"/>
      <c r="Y22" s="421"/>
      <c r="Z22" s="421"/>
      <c r="AA22" s="421"/>
      <c r="AB22" s="421"/>
    </row>
    <row r="23" spans="1:28" s="420" customFormat="1" ht="15.75" customHeight="1" x14ac:dyDescent="0.15">
      <c r="A23" s="422"/>
      <c r="B23" s="439"/>
      <c r="C23" s="425"/>
      <c r="D23" s="656"/>
      <c r="E23" s="656"/>
      <c r="F23" s="672"/>
      <c r="G23" s="425"/>
      <c r="H23" s="619"/>
      <c r="I23" s="656"/>
      <c r="J23" s="673"/>
      <c r="K23" s="656"/>
      <c r="L23" s="674"/>
      <c r="M23" s="675"/>
      <c r="N23" s="656"/>
      <c r="O23" s="423"/>
      <c r="P23" s="417"/>
      <c r="Q23" s="418"/>
      <c r="R23" s="457"/>
      <c r="S23" s="457"/>
      <c r="T23" s="457"/>
      <c r="U23" s="457"/>
      <c r="V23" s="418"/>
      <c r="W23" s="418"/>
      <c r="X23" s="419"/>
      <c r="Y23" s="421"/>
      <c r="Z23" s="421"/>
      <c r="AA23" s="421"/>
      <c r="AB23" s="421"/>
    </row>
    <row r="24" spans="1:28" s="420" customFormat="1" ht="15.75" customHeight="1" x14ac:dyDescent="0.15">
      <c r="A24" s="422"/>
      <c r="B24" s="676"/>
      <c r="C24" s="676"/>
      <c r="D24" s="676"/>
      <c r="E24" s="676"/>
      <c r="F24" s="676"/>
      <c r="G24" s="440"/>
      <c r="H24" s="425"/>
      <c r="I24" s="425"/>
      <c r="J24" s="656"/>
      <c r="K24" s="656"/>
      <c r="L24" s="760"/>
      <c r="M24" s="760"/>
      <c r="N24" s="656"/>
      <c r="O24" s="423"/>
      <c r="P24" s="417"/>
      <c r="Q24" s="418"/>
      <c r="R24" s="457"/>
      <c r="S24" s="457"/>
      <c r="T24" s="457"/>
      <c r="U24" s="457"/>
      <c r="V24" s="418"/>
      <c r="W24" s="418"/>
      <c r="X24" s="419"/>
      <c r="Y24" s="421"/>
      <c r="Z24" s="421"/>
      <c r="AA24" s="421"/>
      <c r="AB24" s="421"/>
    </row>
    <row r="25" spans="1:28" s="420" customFormat="1" ht="15.75" customHeight="1" x14ac:dyDescent="0.15">
      <c r="A25" s="422"/>
      <c r="B25" s="425"/>
      <c r="C25" s="425"/>
      <c r="D25" s="425"/>
      <c r="E25" s="425"/>
      <c r="F25" s="425"/>
      <c r="G25" s="425"/>
      <c r="H25" s="425"/>
      <c r="I25" s="425"/>
      <c r="J25" s="425"/>
      <c r="K25" s="425"/>
      <c r="L25" s="760"/>
      <c r="M25" s="760"/>
      <c r="N25" s="425"/>
      <c r="O25" s="423"/>
      <c r="P25" s="417"/>
      <c r="Q25" s="418"/>
      <c r="R25" s="457"/>
      <c r="S25" s="457"/>
      <c r="T25" s="457"/>
      <c r="U25" s="457"/>
      <c r="V25" s="418"/>
      <c r="W25" s="418"/>
      <c r="X25" s="419"/>
      <c r="Y25" s="421"/>
      <c r="Z25" s="421"/>
      <c r="AA25" s="421"/>
      <c r="AB25" s="421"/>
    </row>
    <row r="26" spans="1:28" s="420" customFormat="1" ht="15.75" customHeight="1" x14ac:dyDescent="0.15">
      <c r="A26" s="422"/>
      <c r="B26" s="619" t="s">
        <v>5756</v>
      </c>
      <c r="C26" s="425"/>
      <c r="D26" s="425"/>
      <c r="E26" s="425"/>
      <c r="F26" s="425"/>
      <c r="G26" s="425"/>
      <c r="H26" s="425"/>
      <c r="I26" s="425"/>
      <c r="J26" s="425"/>
      <c r="K26" s="425"/>
      <c r="L26" s="425"/>
      <c r="M26" s="677"/>
      <c r="N26" s="678"/>
      <c r="O26" s="679"/>
      <c r="P26" s="417"/>
      <c r="Q26" s="418"/>
      <c r="R26" s="457"/>
      <c r="S26" s="457"/>
      <c r="T26" s="457"/>
      <c r="U26" s="457"/>
      <c r="V26" s="418"/>
      <c r="W26" s="418"/>
      <c r="X26" s="419"/>
      <c r="Y26" s="421"/>
      <c r="Z26" s="421"/>
      <c r="AA26" s="421"/>
      <c r="AB26" s="421"/>
    </row>
    <row r="27" spans="1:28" s="618" customFormat="1" ht="15.75" customHeight="1" x14ac:dyDescent="0.15">
      <c r="A27" s="422"/>
      <c r="B27" s="769" t="s">
        <v>5814</v>
      </c>
      <c r="C27" s="764"/>
      <c r="D27" s="764"/>
      <c r="E27" s="764"/>
      <c r="F27" s="765"/>
      <c r="G27" s="425"/>
      <c r="H27" s="763" t="s">
        <v>5736</v>
      </c>
      <c r="I27" s="764"/>
      <c r="J27" s="765"/>
      <c r="K27" s="425"/>
      <c r="L27" s="767" t="s">
        <v>5737</v>
      </c>
      <c r="M27" s="768"/>
      <c r="N27" s="678"/>
      <c r="O27" s="679"/>
      <c r="P27" s="456"/>
      <c r="Q27" s="449"/>
      <c r="R27" s="486"/>
      <c r="S27" s="486"/>
      <c r="T27" s="486"/>
      <c r="U27" s="486"/>
      <c r="V27" s="449"/>
      <c r="W27" s="449"/>
      <c r="X27" s="680"/>
      <c r="Y27" s="681"/>
      <c r="Z27" s="681"/>
      <c r="AA27" s="681"/>
      <c r="AB27" s="681"/>
    </row>
    <row r="28" spans="1:28" s="420" customFormat="1" ht="15.75" customHeight="1" x14ac:dyDescent="0.15">
      <c r="A28" s="422"/>
      <c r="B28" s="682" t="s">
        <v>5748</v>
      </c>
      <c r="C28" s="446"/>
      <c r="D28" s="651">
        <f>ROUND(I28*L28/1000,0)</f>
        <v>92000</v>
      </c>
      <c r="E28" s="683" t="s">
        <v>5393</v>
      </c>
      <c r="F28" s="684"/>
      <c r="G28" s="425"/>
      <c r="H28" s="630" t="s">
        <v>5700</v>
      </c>
      <c r="I28" s="685">
        <v>10</v>
      </c>
      <c r="J28" s="631" t="s">
        <v>5745</v>
      </c>
      <c r="K28" s="425"/>
      <c r="L28" s="685">
        <v>9200000</v>
      </c>
      <c r="M28" s="633" t="s">
        <v>5746</v>
      </c>
      <c r="N28" s="425"/>
      <c r="O28" s="686"/>
      <c r="P28" s="417"/>
      <c r="Q28" s="418"/>
      <c r="R28" s="457"/>
      <c r="S28" s="457"/>
      <c r="T28" s="457"/>
      <c r="U28" s="459"/>
      <c r="V28" s="421"/>
      <c r="W28" s="421"/>
      <c r="X28" s="421"/>
      <c r="Y28" s="421"/>
      <c r="Z28" s="421"/>
      <c r="AA28" s="421"/>
      <c r="AB28" s="421"/>
    </row>
    <row r="29" spans="1:28" s="420" customFormat="1" ht="15.75" customHeight="1" x14ac:dyDescent="0.15">
      <c r="A29" s="422"/>
      <c r="B29" s="431" t="s">
        <v>5367</v>
      </c>
      <c r="C29" s="442"/>
      <c r="D29" s="432">
        <f>ROUND(I29*L29,0)</f>
        <v>232500</v>
      </c>
      <c r="E29" s="683" t="s">
        <v>5393</v>
      </c>
      <c r="F29" s="684"/>
      <c r="G29" s="425"/>
      <c r="H29" s="447" t="s">
        <v>5605</v>
      </c>
      <c r="I29" s="687">
        <v>15000</v>
      </c>
      <c r="J29" s="635" t="s">
        <v>5744</v>
      </c>
      <c r="K29" s="425"/>
      <c r="L29" s="688">
        <v>15.5</v>
      </c>
      <c r="M29" s="633" t="s">
        <v>5738</v>
      </c>
      <c r="N29" s="425"/>
      <c r="O29" s="679"/>
      <c r="P29" s="417"/>
      <c r="Q29" s="418"/>
      <c r="R29" s="486"/>
      <c r="S29" s="486"/>
      <c r="T29" s="486"/>
      <c r="U29" s="486"/>
      <c r="V29" s="449"/>
      <c r="W29" s="449"/>
      <c r="X29" s="419"/>
      <c r="Y29" s="421"/>
      <c r="Z29" s="421"/>
      <c r="AA29" s="421"/>
      <c r="AB29" s="421"/>
    </row>
    <row r="30" spans="1:28" s="420" customFormat="1" ht="15.75" customHeight="1" x14ac:dyDescent="0.15">
      <c r="A30" s="422"/>
      <c r="B30" s="414" t="s">
        <v>5366</v>
      </c>
      <c r="C30" s="415"/>
      <c r="D30" s="638">
        <f t="shared" ref="D30:D36" si="0">ROUND(I30*L30/1000,0)</f>
        <v>0</v>
      </c>
      <c r="E30" s="689" t="s">
        <v>5393</v>
      </c>
      <c r="F30" s="690"/>
      <c r="G30" s="770" t="s">
        <v>5753</v>
      </c>
      <c r="H30" s="640" t="s">
        <v>5739</v>
      </c>
      <c r="I30" s="691"/>
      <c r="J30" s="635" t="s">
        <v>5743</v>
      </c>
      <c r="K30" s="761" t="s">
        <v>5754</v>
      </c>
      <c r="L30" s="692">
        <v>0</v>
      </c>
      <c r="M30" s="642" t="s">
        <v>5742</v>
      </c>
      <c r="N30" s="425"/>
      <c r="O30" s="679"/>
      <c r="P30" s="449"/>
      <c r="Q30" s="449"/>
      <c r="R30" s="486"/>
      <c r="S30" s="486"/>
      <c r="T30" s="459"/>
      <c r="U30" s="473"/>
      <c r="V30" s="421"/>
      <c r="W30" s="421"/>
      <c r="X30" s="421"/>
    </row>
    <row r="31" spans="1:28" s="420" customFormat="1" ht="15.75" customHeight="1" x14ac:dyDescent="0.15">
      <c r="A31" s="422"/>
      <c r="B31" s="422"/>
      <c r="C31" s="425"/>
      <c r="D31" s="646">
        <f t="shared" si="0"/>
        <v>0</v>
      </c>
      <c r="E31" s="693" t="s">
        <v>5393</v>
      </c>
      <c r="F31" s="694"/>
      <c r="G31" s="770"/>
      <c r="H31" s="645" t="s">
        <v>5740</v>
      </c>
      <c r="I31" s="695"/>
      <c r="J31" s="647" t="s">
        <v>5743</v>
      </c>
      <c r="K31" s="761"/>
      <c r="L31" s="696"/>
      <c r="M31" s="649" t="s">
        <v>5742</v>
      </c>
      <c r="N31" s="425"/>
      <c r="O31" s="686"/>
      <c r="P31" s="449"/>
      <c r="Q31" s="449"/>
      <c r="R31" s="486"/>
      <c r="S31" s="486"/>
      <c r="T31" s="459"/>
      <c r="U31" s="473"/>
      <c r="V31" s="421"/>
      <c r="W31" s="421"/>
      <c r="X31" s="421"/>
    </row>
    <row r="32" spans="1:28" s="420" customFormat="1" ht="30.75" customHeight="1" x14ac:dyDescent="0.15">
      <c r="A32" s="422"/>
      <c r="B32" s="453"/>
      <c r="C32" s="446"/>
      <c r="D32" s="651">
        <f t="shared" si="0"/>
        <v>32000</v>
      </c>
      <c r="E32" s="697" t="s">
        <v>5393</v>
      </c>
      <c r="F32" s="698"/>
      <c r="G32" s="770"/>
      <c r="H32" s="653" t="s">
        <v>5741</v>
      </c>
      <c r="I32" s="699">
        <v>800</v>
      </c>
      <c r="J32" s="654" t="s">
        <v>5743</v>
      </c>
      <c r="K32" s="761"/>
      <c r="L32" s="699">
        <v>40000</v>
      </c>
      <c r="M32" s="655" t="s">
        <v>5742</v>
      </c>
      <c r="N32" s="425"/>
      <c r="O32" s="686"/>
      <c r="P32" s="449"/>
      <c r="Q32" s="449"/>
      <c r="R32" s="486"/>
      <c r="S32" s="486"/>
      <c r="T32" s="486"/>
      <c r="U32" s="459"/>
      <c r="V32" s="421"/>
      <c r="W32" s="421"/>
      <c r="X32" s="421"/>
      <c r="Y32" s="421"/>
    </row>
    <row r="33" spans="1:25" s="420" customFormat="1" ht="15.75" customHeight="1" x14ac:dyDescent="0.15">
      <c r="A33" s="422"/>
      <c r="B33" s="448" t="s">
        <v>5779</v>
      </c>
      <c r="C33" s="442"/>
      <c r="D33" s="432">
        <f t="shared" si="0"/>
        <v>308000</v>
      </c>
      <c r="E33" s="683" t="s">
        <v>5393</v>
      </c>
      <c r="F33" s="684"/>
      <c r="G33" s="425"/>
      <c r="H33" s="447" t="s">
        <v>5593</v>
      </c>
      <c r="I33" s="685">
        <v>35000000</v>
      </c>
      <c r="J33" s="631" t="s">
        <v>5750</v>
      </c>
      <c r="K33" s="425"/>
      <c r="L33" s="688">
        <v>8.8000000000000007</v>
      </c>
      <c r="M33" s="633" t="s">
        <v>5742</v>
      </c>
      <c r="N33" s="425"/>
      <c r="O33" s="686"/>
      <c r="P33" s="449"/>
      <c r="Q33" s="449"/>
      <c r="R33" s="486"/>
      <c r="S33" s="486"/>
      <c r="T33" s="486"/>
      <c r="U33" s="459"/>
      <c r="V33" s="421"/>
      <c r="W33" s="421"/>
      <c r="X33" s="421"/>
      <c r="Y33" s="421"/>
    </row>
    <row r="34" spans="1:25" ht="15.75" customHeight="1" x14ac:dyDescent="0.15">
      <c r="A34" s="422"/>
      <c r="B34" s="414" t="s">
        <v>5365</v>
      </c>
      <c r="C34" s="415"/>
      <c r="D34" s="638">
        <f t="shared" si="0"/>
        <v>123200</v>
      </c>
      <c r="E34" s="683" t="s">
        <v>5393</v>
      </c>
      <c r="F34" s="700"/>
      <c r="G34" s="425"/>
      <c r="H34" s="657" t="s">
        <v>5615</v>
      </c>
      <c r="I34" s="701">
        <v>220</v>
      </c>
      <c r="J34" s="659" t="s">
        <v>5743</v>
      </c>
      <c r="K34" s="425"/>
      <c r="L34" s="701">
        <v>560000</v>
      </c>
      <c r="M34" s="660" t="s">
        <v>5742</v>
      </c>
      <c r="O34" s="686"/>
      <c r="P34" s="449"/>
      <c r="Q34" s="449"/>
      <c r="R34" s="486"/>
      <c r="S34" s="486"/>
      <c r="T34" s="486"/>
      <c r="U34" s="459"/>
      <c r="V34" s="421"/>
      <c r="W34" s="421"/>
      <c r="X34" s="421"/>
    </row>
    <row r="35" spans="1:25" ht="15.75" customHeight="1" x14ac:dyDescent="0.15">
      <c r="A35" s="422"/>
      <c r="B35" s="453"/>
      <c r="C35" s="446"/>
      <c r="D35" s="651">
        <f t="shared" si="0"/>
        <v>0</v>
      </c>
      <c r="E35" s="683" t="s">
        <v>5393</v>
      </c>
      <c r="F35" s="700"/>
      <c r="G35" s="425"/>
      <c r="H35" s="661" t="s">
        <v>5616</v>
      </c>
      <c r="I35" s="699">
        <f>I20</f>
        <v>0</v>
      </c>
      <c r="J35" s="654" t="s">
        <v>5743</v>
      </c>
      <c r="K35" s="425"/>
      <c r="L35" s="699">
        <v>0</v>
      </c>
      <c r="M35" s="655" t="s">
        <v>5742</v>
      </c>
      <c r="O35" s="702"/>
      <c r="P35" s="451"/>
      <c r="Q35" s="451"/>
      <c r="R35" s="489"/>
      <c r="S35" s="489"/>
      <c r="T35" s="489"/>
      <c r="U35" s="488"/>
      <c r="V35" s="421"/>
      <c r="W35" s="421"/>
      <c r="X35" s="421"/>
    </row>
    <row r="36" spans="1:25" ht="30.75" customHeight="1" thickBot="1" x14ac:dyDescent="0.2">
      <c r="A36" s="422"/>
      <c r="B36" s="640" t="s">
        <v>5747</v>
      </c>
      <c r="C36" s="415"/>
      <c r="D36" s="638">
        <f t="shared" si="0"/>
        <v>623000</v>
      </c>
      <c r="E36" s="689" t="s">
        <v>5393</v>
      </c>
      <c r="F36" s="703"/>
      <c r="G36" s="425"/>
      <c r="H36" s="447" t="s">
        <v>5593</v>
      </c>
      <c r="I36" s="685">
        <f>I33</f>
        <v>35000000</v>
      </c>
      <c r="J36" s="631" t="s">
        <v>5750</v>
      </c>
      <c r="K36" s="425"/>
      <c r="L36" s="688">
        <v>17.8</v>
      </c>
      <c r="M36" s="633" t="s">
        <v>5742</v>
      </c>
      <c r="O36" s="702"/>
      <c r="P36" s="451"/>
      <c r="Q36" s="451"/>
      <c r="R36" s="489"/>
      <c r="S36" s="489"/>
      <c r="T36" s="489"/>
      <c r="U36" s="488"/>
      <c r="V36" s="421"/>
      <c r="W36" s="421"/>
      <c r="X36" s="421"/>
    </row>
    <row r="37" spans="1:25" ht="15.75" customHeight="1" thickBot="1" x14ac:dyDescent="0.2">
      <c r="A37" s="422"/>
      <c r="B37" s="662" t="s">
        <v>5571</v>
      </c>
      <c r="C37" s="663"/>
      <c r="D37" s="665">
        <f>SUM(D28:D36)</f>
        <v>1410700</v>
      </c>
      <c r="E37" s="704" t="s">
        <v>5393</v>
      </c>
      <c r="F37" s="705"/>
      <c r="G37" s="425"/>
      <c r="H37" s="425"/>
      <c r="I37" s="425"/>
      <c r="J37" s="425"/>
      <c r="K37" s="425"/>
      <c r="L37" s="425"/>
      <c r="M37" s="425"/>
      <c r="O37" s="702"/>
      <c r="P37" s="451"/>
      <c r="Q37" s="451"/>
      <c r="R37" s="489"/>
      <c r="S37" s="489"/>
      <c r="T37" s="489"/>
      <c r="U37" s="488"/>
      <c r="V37" s="421"/>
      <c r="W37" s="421"/>
      <c r="X37" s="421"/>
    </row>
    <row r="38" spans="1:25" ht="17.25" customHeight="1" x14ac:dyDescent="0.15">
      <c r="A38" s="453"/>
      <c r="B38" s="446"/>
      <c r="C38" s="446"/>
      <c r="D38" s="446"/>
      <c r="E38" s="446"/>
      <c r="F38" s="446"/>
      <c r="G38" s="446"/>
      <c r="H38" s="446"/>
      <c r="I38" s="446"/>
      <c r="J38" s="446"/>
      <c r="K38" s="446"/>
      <c r="L38" s="446"/>
      <c r="M38" s="446"/>
      <c r="N38" s="706"/>
      <c r="O38" s="707"/>
      <c r="P38" s="455"/>
      <c r="Q38" s="455"/>
      <c r="R38" s="491"/>
      <c r="S38" s="491"/>
      <c r="T38" s="491"/>
      <c r="U38" s="490"/>
      <c r="V38" s="421"/>
      <c r="W38" s="421"/>
      <c r="X38" s="421"/>
    </row>
    <row r="39" spans="1:25" s="417" customFormat="1" ht="17.25" customHeight="1" x14ac:dyDescent="0.15">
      <c r="K39" s="456"/>
      <c r="L39" s="456"/>
      <c r="M39" s="456"/>
      <c r="N39" s="425"/>
      <c r="P39" s="455"/>
      <c r="Q39" s="455"/>
      <c r="R39" s="491"/>
      <c r="S39" s="491"/>
      <c r="T39" s="491"/>
      <c r="U39" s="490"/>
    </row>
    <row r="40" spans="1:25" s="456" customFormat="1" ht="17.25" customHeight="1" x14ac:dyDescent="0.15">
      <c r="A40" s="417"/>
      <c r="B40" s="417"/>
      <c r="C40" s="417"/>
      <c r="D40" s="417"/>
      <c r="E40" s="417"/>
      <c r="F40" s="417"/>
      <c r="G40" s="417"/>
      <c r="H40" s="417"/>
      <c r="I40" s="417"/>
      <c r="J40" s="417"/>
      <c r="K40" s="417"/>
      <c r="M40" s="417"/>
      <c r="N40" s="425"/>
      <c r="O40" s="417"/>
      <c r="P40" s="455"/>
      <c r="Q40" s="455"/>
      <c r="R40" s="491"/>
      <c r="S40" s="491"/>
      <c r="T40" s="491"/>
      <c r="U40" s="490"/>
    </row>
    <row r="41" spans="1:25" s="417" customFormat="1" ht="17.25" customHeight="1" x14ac:dyDescent="0.15">
      <c r="L41" s="456"/>
      <c r="N41" s="425"/>
      <c r="P41" s="455"/>
      <c r="Q41" s="455"/>
      <c r="R41" s="491"/>
      <c r="S41" s="491"/>
      <c r="T41" s="491"/>
      <c r="U41" s="490"/>
    </row>
    <row r="42" spans="1:25" s="417" customFormat="1" x14ac:dyDescent="0.15">
      <c r="L42" s="456"/>
      <c r="N42" s="425"/>
      <c r="P42" s="455"/>
      <c r="Q42" s="455"/>
      <c r="R42" s="491"/>
      <c r="S42" s="491"/>
      <c r="T42" s="490"/>
      <c r="U42" s="708"/>
    </row>
    <row r="43" spans="1:25" s="417" customFormat="1" x14ac:dyDescent="0.15">
      <c r="L43" s="456"/>
      <c r="N43" s="425"/>
      <c r="Q43" s="418"/>
      <c r="R43" s="491"/>
      <c r="S43" s="491"/>
      <c r="T43" s="491"/>
      <c r="U43" s="491"/>
      <c r="V43" s="455"/>
      <c r="W43" s="455"/>
      <c r="X43" s="452"/>
    </row>
    <row r="44" spans="1:25" s="417" customFormat="1" x14ac:dyDescent="0.15">
      <c r="L44" s="456"/>
      <c r="N44" s="425"/>
      <c r="Q44" s="418"/>
      <c r="R44" s="491"/>
      <c r="S44" s="491"/>
      <c r="T44" s="491"/>
      <c r="U44" s="491"/>
      <c r="V44" s="455"/>
      <c r="W44" s="455"/>
      <c r="X44" s="452"/>
    </row>
    <row r="45" spans="1:25" s="417" customFormat="1" x14ac:dyDescent="0.15">
      <c r="L45" s="456"/>
      <c r="N45" s="425"/>
      <c r="Q45" s="418"/>
      <c r="R45" s="491"/>
      <c r="S45" s="491"/>
      <c r="T45" s="491"/>
      <c r="U45" s="491"/>
      <c r="V45" s="455"/>
      <c r="W45" s="455"/>
      <c r="X45" s="452"/>
    </row>
    <row r="46" spans="1:25" s="417" customFormat="1" x14ac:dyDescent="0.15">
      <c r="L46" s="456"/>
      <c r="N46" s="425"/>
      <c r="Q46" s="418"/>
      <c r="R46" s="491"/>
      <c r="S46" s="491"/>
      <c r="T46" s="491"/>
      <c r="U46" s="491"/>
      <c r="V46" s="455"/>
      <c r="W46" s="455"/>
      <c r="X46" s="452"/>
    </row>
    <row r="47" spans="1:25" s="417" customFormat="1" x14ac:dyDescent="0.15">
      <c r="L47" s="456"/>
      <c r="N47" s="425"/>
      <c r="Q47" s="418"/>
      <c r="R47" s="491"/>
      <c r="S47" s="491"/>
      <c r="T47" s="491"/>
      <c r="U47" s="491"/>
      <c r="V47" s="455"/>
      <c r="W47" s="455"/>
      <c r="X47" s="452"/>
    </row>
    <row r="48" spans="1:25" s="417" customFormat="1" x14ac:dyDescent="0.15">
      <c r="L48" s="456"/>
      <c r="N48" s="425"/>
      <c r="Q48" s="418"/>
      <c r="R48" s="457"/>
      <c r="S48" s="457"/>
      <c r="T48" s="457"/>
      <c r="U48" s="457"/>
      <c r="V48" s="418"/>
      <c r="W48" s="418"/>
      <c r="X48" s="419"/>
    </row>
    <row r="49" spans="1:24" s="417" customFormat="1" x14ac:dyDescent="0.15">
      <c r="L49" s="456"/>
      <c r="N49" s="425"/>
      <c r="Q49" s="418"/>
      <c r="R49" s="457"/>
      <c r="S49" s="457"/>
      <c r="T49" s="457"/>
      <c r="U49" s="457"/>
      <c r="V49" s="418"/>
      <c r="W49" s="418"/>
      <c r="X49" s="419"/>
    </row>
    <row r="50" spans="1:24" s="417" customFormat="1" x14ac:dyDescent="0.15">
      <c r="L50" s="456"/>
      <c r="N50" s="425"/>
      <c r="Q50" s="418"/>
      <c r="R50" s="457"/>
      <c r="S50" s="457"/>
      <c r="T50" s="457"/>
      <c r="U50" s="457"/>
      <c r="V50" s="418"/>
      <c r="W50" s="418"/>
      <c r="X50" s="419"/>
    </row>
    <row r="51" spans="1:24" s="417" customFormat="1" x14ac:dyDescent="0.15">
      <c r="B51" s="421"/>
      <c r="C51" s="421"/>
      <c r="D51" s="421"/>
      <c r="E51" s="421"/>
      <c r="L51" s="456"/>
      <c r="N51" s="425"/>
      <c r="Q51" s="418"/>
      <c r="R51" s="457"/>
      <c r="S51" s="457"/>
      <c r="T51" s="457"/>
      <c r="U51" s="457"/>
      <c r="V51" s="418"/>
      <c r="W51" s="418"/>
      <c r="X51" s="419"/>
    </row>
    <row r="52" spans="1:24" s="417" customFormat="1" x14ac:dyDescent="0.15">
      <c r="A52" s="421"/>
      <c r="B52" s="421"/>
      <c r="C52" s="421"/>
      <c r="D52" s="421"/>
      <c r="E52" s="421"/>
      <c r="F52" s="421"/>
      <c r="G52" s="421"/>
      <c r="H52" s="421"/>
      <c r="I52" s="421"/>
      <c r="J52" s="421"/>
      <c r="K52" s="421"/>
      <c r="L52" s="681"/>
      <c r="M52" s="421"/>
      <c r="N52" s="425"/>
      <c r="O52" s="421"/>
      <c r="Q52" s="418"/>
      <c r="R52" s="457"/>
      <c r="S52" s="457"/>
      <c r="T52" s="457"/>
      <c r="U52" s="457"/>
      <c r="V52" s="418"/>
      <c r="W52" s="418"/>
      <c r="X52" s="419"/>
    </row>
    <row r="53" spans="1:24" s="417" customFormat="1" x14ac:dyDescent="0.15">
      <c r="A53" s="421"/>
      <c r="B53" s="421"/>
      <c r="C53" s="421"/>
      <c r="D53" s="421"/>
      <c r="E53" s="421"/>
      <c r="F53" s="421"/>
      <c r="G53" s="421"/>
      <c r="H53" s="421"/>
      <c r="I53" s="421"/>
      <c r="J53" s="421"/>
      <c r="K53" s="421"/>
      <c r="L53" s="681"/>
      <c r="M53" s="421"/>
      <c r="N53" s="425"/>
      <c r="O53" s="421"/>
      <c r="Q53" s="418"/>
      <c r="R53" s="457"/>
      <c r="S53" s="457"/>
      <c r="T53" s="457"/>
      <c r="U53" s="457"/>
      <c r="V53" s="418"/>
      <c r="W53" s="418"/>
      <c r="X53" s="419"/>
    </row>
    <row r="54" spans="1:24" s="417" customFormat="1" x14ac:dyDescent="0.15">
      <c r="A54" s="421"/>
      <c r="B54" s="421"/>
      <c r="C54" s="421"/>
      <c r="D54" s="421"/>
      <c r="E54" s="421"/>
      <c r="F54" s="421"/>
      <c r="G54" s="421"/>
      <c r="H54" s="421"/>
      <c r="I54" s="421"/>
      <c r="J54" s="421"/>
      <c r="K54" s="421"/>
      <c r="L54" s="681"/>
      <c r="M54" s="421"/>
      <c r="N54" s="425"/>
      <c r="O54" s="421"/>
      <c r="Q54" s="418"/>
      <c r="R54" s="457"/>
      <c r="S54" s="457"/>
      <c r="T54" s="457"/>
      <c r="U54" s="457"/>
      <c r="V54" s="418"/>
      <c r="W54" s="418"/>
      <c r="X54" s="419"/>
    </row>
    <row r="55" spans="1:24" s="417" customFormat="1" x14ac:dyDescent="0.15">
      <c r="A55" s="421"/>
      <c r="B55" s="421"/>
      <c r="C55" s="421"/>
      <c r="D55" s="421"/>
      <c r="E55" s="421"/>
      <c r="F55" s="421"/>
      <c r="G55" s="421"/>
      <c r="H55" s="421"/>
      <c r="I55" s="421"/>
      <c r="J55" s="421"/>
      <c r="K55" s="421"/>
      <c r="L55" s="681"/>
      <c r="M55" s="421"/>
      <c r="N55" s="425"/>
      <c r="O55" s="421"/>
      <c r="Q55" s="418"/>
      <c r="R55" s="457"/>
      <c r="S55" s="457"/>
      <c r="T55" s="457"/>
      <c r="U55" s="457"/>
      <c r="V55" s="418"/>
      <c r="W55" s="418"/>
      <c r="X55" s="419"/>
    </row>
    <row r="56" spans="1:24" s="417" customFormat="1" x14ac:dyDescent="0.15">
      <c r="A56" s="421"/>
      <c r="B56" s="421"/>
      <c r="C56" s="421"/>
      <c r="D56" s="421"/>
      <c r="E56" s="421"/>
      <c r="F56" s="421"/>
      <c r="G56" s="421"/>
      <c r="H56" s="421"/>
      <c r="I56" s="421"/>
      <c r="J56" s="421"/>
      <c r="K56" s="421"/>
      <c r="L56" s="681"/>
      <c r="M56" s="421"/>
      <c r="N56" s="425"/>
      <c r="O56" s="421"/>
      <c r="Q56" s="418"/>
      <c r="R56" s="457"/>
      <c r="S56" s="457"/>
      <c r="T56" s="457"/>
      <c r="U56" s="457"/>
      <c r="V56" s="418"/>
      <c r="W56" s="418"/>
      <c r="X56" s="419"/>
    </row>
    <row r="57" spans="1:24" s="417" customFormat="1" x14ac:dyDescent="0.15">
      <c r="A57" s="421"/>
      <c r="B57" s="421"/>
      <c r="C57" s="421"/>
      <c r="D57" s="421"/>
      <c r="E57" s="421"/>
      <c r="F57" s="421"/>
      <c r="G57" s="421"/>
      <c r="H57" s="421"/>
      <c r="I57" s="421"/>
      <c r="J57" s="421"/>
      <c r="K57" s="421"/>
      <c r="L57" s="681"/>
      <c r="M57" s="421"/>
      <c r="N57" s="425"/>
      <c r="O57" s="421"/>
      <c r="Q57" s="418"/>
      <c r="R57" s="457"/>
      <c r="S57" s="457"/>
      <c r="T57" s="457"/>
      <c r="U57" s="457"/>
      <c r="V57" s="418"/>
      <c r="W57" s="418"/>
      <c r="X57" s="419"/>
    </row>
    <row r="58" spans="1:24" s="417" customFormat="1" x14ac:dyDescent="0.15">
      <c r="A58" s="421"/>
      <c r="B58" s="421"/>
      <c r="C58" s="421"/>
      <c r="D58" s="421"/>
      <c r="E58" s="421"/>
      <c r="F58" s="421"/>
      <c r="G58" s="421"/>
      <c r="H58" s="421"/>
      <c r="I58" s="421"/>
      <c r="J58" s="421"/>
      <c r="K58" s="421"/>
      <c r="L58" s="681"/>
      <c r="M58" s="421"/>
      <c r="N58" s="425"/>
      <c r="O58" s="421"/>
      <c r="Q58" s="418"/>
      <c r="R58" s="457"/>
      <c r="S58" s="457"/>
      <c r="T58" s="457"/>
      <c r="U58" s="457"/>
      <c r="V58" s="418"/>
      <c r="W58" s="418"/>
      <c r="X58" s="419"/>
    </row>
    <row r="59" spans="1:24" s="417" customFormat="1" x14ac:dyDescent="0.15">
      <c r="A59" s="421"/>
      <c r="B59" s="421"/>
      <c r="C59" s="421"/>
      <c r="D59" s="421"/>
      <c r="E59" s="421"/>
      <c r="F59" s="421"/>
      <c r="G59" s="421"/>
      <c r="H59" s="421"/>
      <c r="I59" s="421"/>
      <c r="J59" s="421"/>
      <c r="K59" s="421"/>
      <c r="L59" s="681"/>
      <c r="M59" s="421"/>
      <c r="N59" s="425"/>
      <c r="O59" s="421"/>
      <c r="Q59" s="418"/>
      <c r="R59" s="457"/>
      <c r="S59" s="457"/>
      <c r="T59" s="457"/>
      <c r="U59" s="457"/>
      <c r="V59" s="418"/>
      <c r="W59" s="418"/>
      <c r="X59" s="419"/>
    </row>
    <row r="60" spans="1:24" s="417" customFormat="1" x14ac:dyDescent="0.15">
      <c r="A60" s="421"/>
      <c r="B60" s="421"/>
      <c r="C60" s="421"/>
      <c r="D60" s="421"/>
      <c r="E60" s="421"/>
      <c r="F60" s="421"/>
      <c r="G60" s="421"/>
      <c r="H60" s="421"/>
      <c r="I60" s="421"/>
      <c r="J60" s="421"/>
      <c r="K60" s="421"/>
      <c r="L60" s="681"/>
      <c r="M60" s="421"/>
      <c r="N60" s="425"/>
      <c r="O60" s="421"/>
      <c r="Q60" s="418"/>
      <c r="R60" s="457"/>
      <c r="S60" s="457"/>
      <c r="T60" s="457"/>
      <c r="U60" s="457"/>
      <c r="V60" s="418"/>
      <c r="W60" s="418"/>
      <c r="X60" s="419"/>
    </row>
    <row r="61" spans="1:24" s="417" customFormat="1" x14ac:dyDescent="0.15">
      <c r="A61" s="421"/>
      <c r="B61" s="421"/>
      <c r="C61" s="421"/>
      <c r="D61" s="421"/>
      <c r="E61" s="421"/>
      <c r="F61" s="421"/>
      <c r="G61" s="421"/>
      <c r="H61" s="421"/>
      <c r="I61" s="421"/>
      <c r="J61" s="421"/>
      <c r="K61" s="421"/>
      <c r="L61" s="681"/>
      <c r="M61" s="421"/>
      <c r="N61" s="425"/>
      <c r="O61" s="421"/>
      <c r="Q61" s="418"/>
      <c r="R61" s="457"/>
      <c r="S61" s="457"/>
      <c r="T61" s="457"/>
      <c r="U61" s="457"/>
      <c r="V61" s="418"/>
      <c r="W61" s="418"/>
      <c r="X61" s="419"/>
    </row>
    <row r="62" spans="1:24" s="417" customFormat="1" x14ac:dyDescent="0.15">
      <c r="A62" s="421"/>
      <c r="B62" s="421"/>
      <c r="C62" s="421"/>
      <c r="D62" s="421"/>
      <c r="E62" s="421"/>
      <c r="F62" s="421"/>
      <c r="G62" s="421"/>
      <c r="H62" s="421"/>
      <c r="I62" s="421"/>
      <c r="J62" s="421"/>
      <c r="K62" s="421"/>
      <c r="L62" s="681"/>
      <c r="M62" s="421"/>
      <c r="N62" s="425"/>
      <c r="O62" s="421"/>
      <c r="Q62" s="424"/>
      <c r="R62" s="457"/>
      <c r="S62" s="457"/>
      <c r="T62" s="457"/>
      <c r="U62" s="457"/>
      <c r="V62" s="418"/>
      <c r="W62" s="418"/>
      <c r="X62" s="419"/>
    </row>
    <row r="63" spans="1:24" s="417" customFormat="1" x14ac:dyDescent="0.15">
      <c r="A63" s="421"/>
      <c r="B63" s="421"/>
      <c r="C63" s="421"/>
      <c r="D63" s="421"/>
      <c r="E63" s="421"/>
      <c r="F63" s="421"/>
      <c r="G63" s="421"/>
      <c r="H63" s="421"/>
      <c r="I63" s="421"/>
      <c r="J63" s="421"/>
      <c r="K63" s="421"/>
      <c r="L63" s="681"/>
      <c r="M63" s="421"/>
      <c r="N63" s="425"/>
      <c r="O63" s="421"/>
      <c r="Q63" s="424"/>
      <c r="R63" s="462"/>
      <c r="S63" s="462"/>
      <c r="T63" s="462"/>
      <c r="U63" s="462"/>
      <c r="V63" s="424"/>
      <c r="W63" s="424"/>
      <c r="X63" s="450"/>
    </row>
  </sheetData>
  <sheetProtection password="CC3D" sheet="1" objects="1" scenarios="1" selectLockedCells="1"/>
  <mergeCells count="17">
    <mergeCell ref="B27:F27"/>
    <mergeCell ref="H27:J27"/>
    <mergeCell ref="K30:K32"/>
    <mergeCell ref="G30:G32"/>
    <mergeCell ref="L27:M27"/>
    <mergeCell ref="L24:M25"/>
    <mergeCell ref="B2:M3"/>
    <mergeCell ref="N2:N3"/>
    <mergeCell ref="K15:K17"/>
    <mergeCell ref="G15:G17"/>
    <mergeCell ref="H12:J12"/>
    <mergeCell ref="E12:F12"/>
    <mergeCell ref="L12:M12"/>
    <mergeCell ref="D6:F6"/>
    <mergeCell ref="D7:F7"/>
    <mergeCell ref="D8:F8"/>
    <mergeCell ref="B5:K5"/>
  </mergeCells>
  <phoneticPr fontId="18"/>
  <dataValidations count="4">
    <dataValidation type="list" allowBlank="1" showInputMessage="1" showErrorMessage="1" sqref="D6:F6">
      <formula1>INDIRECT($B$6)</formula1>
    </dataValidation>
    <dataValidation type="list" allowBlank="1" showInputMessage="1" showErrorMessage="1" sqref="D7:D8">
      <formula1>INDIRECT(D6)</formula1>
    </dataValidation>
    <dataValidation type="list" allowBlank="1" showInputMessage="1" showErrorMessage="1" sqref="J6:J7">
      <formula1>$R$7:$R$8</formula1>
    </dataValidation>
    <dataValidation type="list" allowBlank="1" showInputMessage="1" showErrorMessage="1" sqref="J8">
      <formula1>$R$11:$R$14</formula1>
    </dataValidation>
  </dataValidations>
  <pageMargins left="0.51181102362204722" right="0.31496062992125984" top="0.35433070866141736" bottom="0.15748031496062992" header="0.31496062992125984" footer="0.31496062992125984"/>
  <pageSetup paperSize="9" scale="82" orientation="landscape" r:id="rId1"/>
  <rowBreaks count="1" manualBreakCount="1">
    <brk id="43"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G2209"/>
  <sheetViews>
    <sheetView topLeftCell="E1" zoomScaleNormal="100" workbookViewId="0">
      <selection activeCell="J53" sqref="J53"/>
    </sheetView>
  </sheetViews>
  <sheetFormatPr defaultColWidth="8.875" defaultRowHeight="11.45" customHeight="1" x14ac:dyDescent="0.15"/>
  <cols>
    <col min="1" max="3" width="8.875" style="57"/>
    <col min="4" max="4" width="33.875" style="57" customWidth="1"/>
    <col min="5" max="5" width="38" style="57" customWidth="1"/>
    <col min="6" max="7" width="8.875" style="57"/>
    <col min="8" max="8" width="8.875" style="57" customWidth="1"/>
    <col min="9" max="9" width="11" style="57" customWidth="1"/>
    <col min="10" max="10" width="11" style="68" customWidth="1"/>
    <col min="11" max="12" width="8.875" style="68" customWidth="1"/>
    <col min="13" max="20" width="8.875" style="57" customWidth="1"/>
    <col min="21" max="103" width="8.875" style="57"/>
    <col min="104" max="16384" width="8.875" style="56"/>
  </cols>
  <sheetData>
    <row r="1" spans="1:111" ht="11.45" customHeight="1" x14ac:dyDescent="0.15">
      <c r="B1" s="57" t="s">
        <v>2</v>
      </c>
      <c r="D1" s="57" t="s">
        <v>5405</v>
      </c>
      <c r="E1" s="57" t="s">
        <v>1</v>
      </c>
    </row>
    <row r="2" spans="1:111" ht="11.45" customHeight="1" x14ac:dyDescent="0.15">
      <c r="B2" s="57" t="s">
        <v>5</v>
      </c>
      <c r="D2" s="57" t="s">
        <v>5</v>
      </c>
      <c r="E2" s="57" t="s">
        <v>5</v>
      </c>
      <c r="F2" s="58"/>
      <c r="G2" s="58" t="s">
        <v>5385</v>
      </c>
      <c r="H2" s="70"/>
      <c r="I2" s="70" t="s">
        <v>5406</v>
      </c>
      <c r="J2" s="70"/>
      <c r="K2" s="59" t="s">
        <v>5407</v>
      </c>
      <c r="L2" s="59"/>
      <c r="M2" s="59" t="s">
        <v>5408</v>
      </c>
      <c r="N2" s="59"/>
      <c r="O2" s="59" t="s">
        <v>5409</v>
      </c>
      <c r="P2" s="59"/>
      <c r="Q2" s="59" t="s">
        <v>5410</v>
      </c>
      <c r="R2" s="59"/>
      <c r="S2" s="59" t="s">
        <v>5411</v>
      </c>
      <c r="T2" s="59"/>
      <c r="U2" s="59" t="s">
        <v>5412</v>
      </c>
      <c r="V2" s="59"/>
      <c r="W2" s="59" t="s">
        <v>762</v>
      </c>
      <c r="X2" s="59"/>
      <c r="Y2" s="59" t="s">
        <v>5418</v>
      </c>
      <c r="Z2" s="59"/>
      <c r="AA2" s="59" t="s">
        <v>5419</v>
      </c>
      <c r="AB2" s="59"/>
      <c r="AC2" s="59" t="s">
        <v>5420</v>
      </c>
      <c r="AD2" s="59"/>
      <c r="AE2" s="59" t="s">
        <v>5421</v>
      </c>
      <c r="AF2" s="59"/>
      <c r="AG2" s="59" t="s">
        <v>1069</v>
      </c>
      <c r="AH2" s="59"/>
      <c r="AI2" s="59" t="s">
        <v>5422</v>
      </c>
      <c r="AJ2" s="59"/>
      <c r="AK2" s="59" t="s">
        <v>5423</v>
      </c>
      <c r="AL2" s="59"/>
      <c r="AM2" s="59" t="s">
        <v>5424</v>
      </c>
      <c r="AN2" s="59"/>
      <c r="AO2" s="59" t="s">
        <v>5425</v>
      </c>
      <c r="AP2" s="59"/>
      <c r="AQ2" s="59" t="s">
        <v>5426</v>
      </c>
      <c r="AR2" s="59"/>
      <c r="AS2" s="59" t="s">
        <v>5427</v>
      </c>
      <c r="AT2" s="59"/>
      <c r="AU2" s="59" t="s">
        <v>5428</v>
      </c>
      <c r="AV2" s="59"/>
      <c r="AW2" s="59" t="s">
        <v>5429</v>
      </c>
      <c r="AX2" s="59"/>
      <c r="AY2" s="59" t="s">
        <v>5430</v>
      </c>
      <c r="AZ2" s="59"/>
      <c r="BA2" s="59" t="s">
        <v>5431</v>
      </c>
      <c r="BB2" s="59"/>
      <c r="BC2" s="59" t="s">
        <v>5432</v>
      </c>
      <c r="BD2" s="59"/>
      <c r="BE2" s="59" t="s">
        <v>5433</v>
      </c>
      <c r="BF2" s="59"/>
      <c r="BG2" s="59" t="s">
        <v>5434</v>
      </c>
      <c r="BH2" s="59"/>
      <c r="BI2" s="59" t="s">
        <v>5435</v>
      </c>
      <c r="BJ2" s="59"/>
      <c r="BK2" s="59" t="s">
        <v>5436</v>
      </c>
      <c r="BL2" s="59"/>
      <c r="BM2" s="59" t="s">
        <v>5437</v>
      </c>
      <c r="BN2" s="59"/>
      <c r="BO2" s="59" t="s">
        <v>5438</v>
      </c>
      <c r="BP2" s="59"/>
      <c r="BQ2" s="59" t="s">
        <v>5439</v>
      </c>
      <c r="BR2" s="59"/>
      <c r="BS2" s="59" t="s">
        <v>5440</v>
      </c>
      <c r="BT2" s="59"/>
      <c r="BU2" s="59" t="s">
        <v>5441</v>
      </c>
      <c r="BV2" s="59"/>
      <c r="BW2" s="59" t="s">
        <v>5442</v>
      </c>
      <c r="BX2" s="59"/>
      <c r="BY2" s="59" t="s">
        <v>5443</v>
      </c>
      <c r="BZ2" s="59"/>
      <c r="CA2" s="59" t="s">
        <v>5444</v>
      </c>
      <c r="CB2" s="59"/>
      <c r="CC2" s="59" t="s">
        <v>5445</v>
      </c>
      <c r="CD2" s="59"/>
      <c r="CE2" s="59" t="s">
        <v>5446</v>
      </c>
      <c r="CF2" s="59"/>
      <c r="CG2" s="59" t="s">
        <v>5447</v>
      </c>
      <c r="CH2" s="59"/>
      <c r="CI2" s="59" t="s">
        <v>5448</v>
      </c>
      <c r="CJ2" s="59"/>
      <c r="CK2" s="59" t="s">
        <v>5449</v>
      </c>
      <c r="CL2" s="59"/>
      <c r="CM2" s="59" t="s">
        <v>5450</v>
      </c>
      <c r="CN2" s="59"/>
      <c r="CO2" s="59" t="s">
        <v>5451</v>
      </c>
      <c r="CP2" s="59"/>
      <c r="CQ2" s="59" t="s">
        <v>5452</v>
      </c>
      <c r="CR2" s="59"/>
      <c r="CS2" s="59" t="s">
        <v>5453</v>
      </c>
      <c r="CT2" s="59"/>
      <c r="CU2" s="59" t="s">
        <v>5454</v>
      </c>
      <c r="CV2" s="59"/>
      <c r="CW2" s="59" t="s">
        <v>5455</v>
      </c>
      <c r="CZ2" s="57"/>
      <c r="DA2" s="60"/>
      <c r="DB2" s="60"/>
      <c r="DC2" s="60"/>
      <c r="DD2" s="60"/>
      <c r="DE2" s="60"/>
    </row>
    <row r="3" spans="1:111" ht="11.45" customHeight="1" x14ac:dyDescent="0.15">
      <c r="A3" s="61">
        <v>1</v>
      </c>
      <c r="B3" s="61" t="s">
        <v>11</v>
      </c>
      <c r="C3" s="61">
        <v>1</v>
      </c>
      <c r="D3" s="61" t="s">
        <v>12</v>
      </c>
      <c r="E3" s="61" t="s">
        <v>5567</v>
      </c>
      <c r="F3" s="57">
        <v>1</v>
      </c>
      <c r="G3" s="57" t="s">
        <v>11</v>
      </c>
      <c r="H3" s="57">
        <v>1</v>
      </c>
      <c r="I3" s="69" t="s">
        <v>12</v>
      </c>
      <c r="J3" s="68">
        <v>1</v>
      </c>
      <c r="K3" s="68" t="s">
        <v>346</v>
      </c>
      <c r="L3" s="68">
        <v>1</v>
      </c>
      <c r="M3" s="57" t="s">
        <v>416</v>
      </c>
      <c r="N3" s="57">
        <v>1</v>
      </c>
      <c r="O3" s="57" t="s">
        <v>486</v>
      </c>
      <c r="P3" s="57">
        <v>1</v>
      </c>
      <c r="Q3" s="57" t="s">
        <v>547</v>
      </c>
      <c r="R3" s="57">
        <v>1</v>
      </c>
      <c r="S3" s="57" t="s">
        <v>602</v>
      </c>
      <c r="T3" s="57">
        <v>1</v>
      </c>
      <c r="U3" s="57" t="s">
        <v>661</v>
      </c>
      <c r="V3" s="68">
        <v>1</v>
      </c>
      <c r="W3" s="68" t="s">
        <v>763</v>
      </c>
      <c r="X3" s="57">
        <v>1</v>
      </c>
      <c r="Y3" s="57" t="s">
        <v>843</v>
      </c>
      <c r="Z3" s="57">
        <v>1</v>
      </c>
      <c r="AA3" s="57" t="s">
        <v>914</v>
      </c>
      <c r="AB3" s="57">
        <v>1</v>
      </c>
      <c r="AC3" s="57" t="s">
        <v>972</v>
      </c>
      <c r="AD3" s="57">
        <v>1</v>
      </c>
      <c r="AE3" s="57" t="s">
        <v>1021</v>
      </c>
      <c r="AF3" s="57">
        <v>1</v>
      </c>
      <c r="AG3" s="57" t="s">
        <v>1070</v>
      </c>
      <c r="AH3" s="57">
        <v>1</v>
      </c>
      <c r="AI3" s="57" t="s">
        <v>1108</v>
      </c>
      <c r="AJ3" s="57">
        <v>1</v>
      </c>
      <c r="AK3" s="57" t="s">
        <v>1168</v>
      </c>
      <c r="AL3" s="57">
        <v>1</v>
      </c>
      <c r="AM3" s="57" t="s">
        <v>1277</v>
      </c>
      <c r="AN3" s="57">
        <v>1</v>
      </c>
      <c r="AO3" s="57" t="s">
        <v>1325</v>
      </c>
      <c r="AP3" s="57">
        <v>1</v>
      </c>
      <c r="AQ3" s="57" t="s">
        <v>1401</v>
      </c>
      <c r="AR3" s="57">
        <v>1</v>
      </c>
      <c r="AS3" s="57" t="s">
        <v>1448</v>
      </c>
      <c r="AT3" s="57">
        <v>1</v>
      </c>
      <c r="AU3" s="57" t="s">
        <v>1490</v>
      </c>
      <c r="AV3" s="57">
        <v>1</v>
      </c>
      <c r="AW3" s="57" t="s">
        <v>1651</v>
      </c>
      <c r="AX3" s="57">
        <v>1</v>
      </c>
      <c r="AY3" s="57" t="s">
        <v>1774</v>
      </c>
      <c r="AZ3" s="57">
        <v>1</v>
      </c>
      <c r="BA3" s="57" t="s">
        <v>1851</v>
      </c>
      <c r="BB3" s="57">
        <v>1</v>
      </c>
      <c r="BC3" s="57" t="s">
        <v>1920</v>
      </c>
      <c r="BD3" s="57">
        <v>1</v>
      </c>
      <c r="BE3" s="57" t="s">
        <v>1967</v>
      </c>
      <c r="BF3" s="57">
        <v>1</v>
      </c>
      <c r="BG3" s="57" t="s">
        <v>1981</v>
      </c>
      <c r="BH3" s="57">
        <v>1</v>
      </c>
      <c r="BI3" s="57" t="s">
        <v>2038</v>
      </c>
      <c r="BJ3" s="57">
        <v>1</v>
      </c>
      <c r="BK3" s="57" t="s">
        <v>2100</v>
      </c>
      <c r="BL3" s="57">
        <v>1</v>
      </c>
      <c r="BM3" s="57" t="s">
        <v>2262</v>
      </c>
      <c r="BN3" s="57">
        <v>1</v>
      </c>
      <c r="BO3" s="57" t="s">
        <v>2281</v>
      </c>
      <c r="BP3" s="57">
        <v>1</v>
      </c>
      <c r="BQ3" s="57" t="s">
        <v>2320</v>
      </c>
      <c r="BR3" s="57">
        <v>1</v>
      </c>
      <c r="BS3" s="57" t="s">
        <v>2374</v>
      </c>
      <c r="BT3" s="57">
        <v>1</v>
      </c>
      <c r="BU3" s="57" t="s">
        <v>2428</v>
      </c>
      <c r="BV3" s="57">
        <v>1</v>
      </c>
      <c r="BW3" s="57" t="s">
        <v>2518</v>
      </c>
      <c r="BX3" s="57">
        <v>1</v>
      </c>
      <c r="BY3" s="57" t="s">
        <v>2602</v>
      </c>
      <c r="BZ3" s="57">
        <v>1</v>
      </c>
      <c r="CA3" s="57" t="s">
        <v>2655</v>
      </c>
      <c r="CB3" s="57">
        <v>1</v>
      </c>
      <c r="CC3" s="57" t="s">
        <v>2677</v>
      </c>
      <c r="CD3" s="57">
        <v>1</v>
      </c>
      <c r="CE3" s="57" t="s">
        <v>2701</v>
      </c>
      <c r="CF3" s="57">
        <v>1</v>
      </c>
      <c r="CG3" s="57" t="s">
        <v>2755</v>
      </c>
      <c r="CH3" s="57">
        <v>1</v>
      </c>
      <c r="CI3" s="57" t="s">
        <v>2792</v>
      </c>
      <c r="CJ3" s="57">
        <v>1</v>
      </c>
      <c r="CK3" s="57" t="s">
        <v>2866</v>
      </c>
      <c r="CL3" s="57">
        <v>1</v>
      </c>
      <c r="CM3" s="57" t="s">
        <v>2908</v>
      </c>
      <c r="CN3" s="57">
        <v>1</v>
      </c>
      <c r="CO3" s="57" t="s">
        <v>2955</v>
      </c>
      <c r="CP3" s="57">
        <v>1</v>
      </c>
      <c r="CQ3" s="57" t="s">
        <v>3016</v>
      </c>
      <c r="CR3" s="57">
        <v>1</v>
      </c>
      <c r="CS3" s="57" t="s">
        <v>3061</v>
      </c>
      <c r="CT3" s="57">
        <v>1</v>
      </c>
      <c r="CU3" s="57" t="s">
        <v>3108</v>
      </c>
      <c r="CV3" s="57">
        <v>1</v>
      </c>
      <c r="CW3" s="57" t="s">
        <v>3152</v>
      </c>
      <c r="CZ3" s="60"/>
      <c r="DA3" s="60"/>
      <c r="DB3" s="60"/>
      <c r="DC3" s="60"/>
      <c r="DD3" s="60"/>
      <c r="DE3" s="60"/>
    </row>
    <row r="4" spans="1:111" ht="11.45" customHeight="1" x14ac:dyDescent="0.15">
      <c r="A4" s="62">
        <f t="shared" ref="A4:C8" si="0">IF(B4=B3,A3,A3+1)</f>
        <v>1</v>
      </c>
      <c r="B4" s="62" t="s">
        <v>11</v>
      </c>
      <c r="C4" s="62">
        <f t="shared" si="0"/>
        <v>2</v>
      </c>
      <c r="D4" s="62" t="s">
        <v>14</v>
      </c>
      <c r="E4" s="62" t="s">
        <v>13</v>
      </c>
      <c r="F4" s="57">
        <f>F3+1</f>
        <v>2</v>
      </c>
      <c r="G4" s="57" t="s">
        <v>345</v>
      </c>
      <c r="H4" s="57">
        <f>H3+1</f>
        <v>2</v>
      </c>
      <c r="I4" s="69" t="s">
        <v>14</v>
      </c>
      <c r="J4" s="68">
        <f>J3+1</f>
        <v>2</v>
      </c>
      <c r="K4" s="68" t="s">
        <v>348</v>
      </c>
      <c r="L4" s="68">
        <f>L3+1</f>
        <v>2</v>
      </c>
      <c r="M4" s="57" t="s">
        <v>420</v>
      </c>
      <c r="N4" s="57">
        <f t="shared" ref="N4:T24" si="1">N3+1</f>
        <v>2</v>
      </c>
      <c r="O4" s="57" t="s">
        <v>488</v>
      </c>
      <c r="P4" s="57">
        <f t="shared" si="1"/>
        <v>2</v>
      </c>
      <c r="Q4" s="57" t="s">
        <v>551</v>
      </c>
      <c r="R4" s="57">
        <f t="shared" si="1"/>
        <v>2</v>
      </c>
      <c r="S4" s="57" t="s">
        <v>606</v>
      </c>
      <c r="T4" s="57">
        <f t="shared" si="1"/>
        <v>2</v>
      </c>
      <c r="U4" s="57" t="s">
        <v>664</v>
      </c>
      <c r="V4" s="57">
        <v>2</v>
      </c>
      <c r="W4" s="57" t="s">
        <v>765</v>
      </c>
      <c r="X4" s="57">
        <v>2</v>
      </c>
      <c r="Y4" s="57" t="s">
        <v>847</v>
      </c>
      <c r="Z4" s="57">
        <v>2</v>
      </c>
      <c r="AA4" s="57" t="s">
        <v>917</v>
      </c>
      <c r="AB4" s="57">
        <v>2</v>
      </c>
      <c r="AC4" s="57" t="s">
        <v>976</v>
      </c>
      <c r="AD4" s="57">
        <v>2</v>
      </c>
      <c r="AE4" s="57" t="s">
        <v>1024</v>
      </c>
      <c r="AF4" s="57">
        <v>2</v>
      </c>
      <c r="AG4" s="57" t="s">
        <v>1077</v>
      </c>
      <c r="AH4" s="57">
        <v>2</v>
      </c>
      <c r="AI4" s="57" t="s">
        <v>1111</v>
      </c>
      <c r="AJ4" s="57">
        <v>2</v>
      </c>
      <c r="AK4" s="57" t="s">
        <v>1172</v>
      </c>
      <c r="AL4" s="57">
        <v>2</v>
      </c>
      <c r="AM4" s="57" t="s">
        <v>1279</v>
      </c>
      <c r="AN4" s="57">
        <v>2</v>
      </c>
      <c r="AO4" s="57" t="s">
        <v>1327</v>
      </c>
      <c r="AP4" s="57">
        <v>2</v>
      </c>
      <c r="AQ4" s="57" t="s">
        <v>1403</v>
      </c>
      <c r="AR4" s="57">
        <v>2</v>
      </c>
      <c r="AS4" s="57" t="s">
        <v>1450</v>
      </c>
      <c r="AT4" s="57">
        <v>2</v>
      </c>
      <c r="AU4" s="57" t="s">
        <v>1492</v>
      </c>
      <c r="AV4" s="57">
        <v>2</v>
      </c>
      <c r="AW4" s="57" t="s">
        <v>1653</v>
      </c>
      <c r="AX4" s="57">
        <v>2</v>
      </c>
      <c r="AY4" s="57" t="s">
        <v>1776</v>
      </c>
      <c r="AZ4" s="57">
        <v>2</v>
      </c>
      <c r="BA4" s="57" t="s">
        <v>1856</v>
      </c>
      <c r="BB4" s="57">
        <v>2</v>
      </c>
      <c r="BC4" s="57" t="s">
        <v>1922</v>
      </c>
      <c r="BD4" s="57">
        <v>2</v>
      </c>
      <c r="BE4" s="57" t="s">
        <v>1971</v>
      </c>
      <c r="BF4" s="57">
        <v>2</v>
      </c>
      <c r="BG4" s="57" t="s">
        <v>1983</v>
      </c>
      <c r="BH4" s="57">
        <v>2</v>
      </c>
      <c r="BI4" s="57" t="s">
        <v>2043</v>
      </c>
      <c r="BJ4" s="57">
        <v>2</v>
      </c>
      <c r="BK4" s="57" t="s">
        <v>2104</v>
      </c>
      <c r="BL4" s="57">
        <v>2</v>
      </c>
      <c r="BM4" s="57" t="s">
        <v>2265</v>
      </c>
      <c r="BN4" s="57">
        <v>2</v>
      </c>
      <c r="BO4" s="57" t="s">
        <v>2283</v>
      </c>
      <c r="BP4" s="57">
        <v>2</v>
      </c>
      <c r="BQ4" s="57" t="s">
        <v>2322</v>
      </c>
      <c r="BR4" s="57">
        <v>2</v>
      </c>
      <c r="BS4" s="57" t="s">
        <v>2377</v>
      </c>
      <c r="BT4" s="57">
        <v>2</v>
      </c>
      <c r="BU4" s="57" t="s">
        <v>2430</v>
      </c>
      <c r="BV4" s="57">
        <v>2</v>
      </c>
      <c r="BW4" s="57" t="s">
        <v>2520</v>
      </c>
      <c r="BX4" s="57">
        <v>2</v>
      </c>
      <c r="BY4" s="57" t="s">
        <v>2604</v>
      </c>
      <c r="BZ4" s="57">
        <v>2</v>
      </c>
      <c r="CA4" s="57" t="s">
        <v>2656</v>
      </c>
      <c r="CB4" s="57">
        <v>2</v>
      </c>
      <c r="CC4" s="57" t="s">
        <v>2680</v>
      </c>
      <c r="CD4" s="57">
        <v>2</v>
      </c>
      <c r="CE4" s="57" t="s">
        <v>2704</v>
      </c>
      <c r="CF4" s="57">
        <v>2</v>
      </c>
      <c r="CG4" s="57" t="s">
        <v>2757</v>
      </c>
      <c r="CH4" s="57">
        <v>2</v>
      </c>
      <c r="CI4" s="57" t="s">
        <v>2794</v>
      </c>
      <c r="CJ4" s="57">
        <v>2</v>
      </c>
      <c r="CK4" s="57" t="s">
        <v>2871</v>
      </c>
      <c r="CL4" s="57">
        <v>2</v>
      </c>
      <c r="CM4" s="57" t="s">
        <v>2909</v>
      </c>
      <c r="CN4" s="57">
        <v>2</v>
      </c>
      <c r="CO4" s="57" t="s">
        <v>2957</v>
      </c>
      <c r="CP4" s="57">
        <v>2</v>
      </c>
      <c r="CQ4" s="57" t="s">
        <v>3022</v>
      </c>
      <c r="CR4" s="57">
        <v>2</v>
      </c>
      <c r="CS4" s="57" t="s">
        <v>3067</v>
      </c>
      <c r="CT4" s="57">
        <v>2</v>
      </c>
      <c r="CU4" s="57" t="s">
        <v>3115</v>
      </c>
      <c r="CV4" s="57">
        <v>2</v>
      </c>
      <c r="CW4" s="57" t="s">
        <v>3155</v>
      </c>
      <c r="DC4" s="60"/>
      <c r="DE4" s="60"/>
    </row>
    <row r="5" spans="1:111" ht="11.45" customHeight="1" x14ac:dyDescent="0.15">
      <c r="A5" s="61">
        <f t="shared" si="0"/>
        <v>1</v>
      </c>
      <c r="B5" s="61" t="s">
        <v>11</v>
      </c>
      <c r="C5" s="61">
        <f t="shared" si="0"/>
        <v>3</v>
      </c>
      <c r="D5" s="61" t="s">
        <v>16</v>
      </c>
      <c r="E5" s="61" t="s">
        <v>15</v>
      </c>
      <c r="F5" s="57">
        <f t="shared" ref="F5:H68" si="2">F4+1</f>
        <v>3</v>
      </c>
      <c r="G5" s="57" t="s">
        <v>415</v>
      </c>
      <c r="H5" s="57">
        <f t="shared" si="2"/>
        <v>3</v>
      </c>
      <c r="I5" s="69" t="s">
        <v>16</v>
      </c>
      <c r="J5" s="68">
        <f t="shared" ref="J5:J29" si="3">J4+1</f>
        <v>3</v>
      </c>
      <c r="K5" s="68" t="s">
        <v>350</v>
      </c>
      <c r="L5" s="68">
        <f t="shared" ref="L5:L29" si="4">L4+1</f>
        <v>3</v>
      </c>
      <c r="M5" s="57" t="s">
        <v>422</v>
      </c>
      <c r="N5" s="57">
        <f t="shared" si="1"/>
        <v>3</v>
      </c>
      <c r="O5" s="57" t="s">
        <v>490</v>
      </c>
      <c r="P5" s="57">
        <f t="shared" si="1"/>
        <v>3</v>
      </c>
      <c r="Q5" s="57" t="s">
        <v>554</v>
      </c>
      <c r="R5" s="57">
        <f t="shared" si="1"/>
        <v>3</v>
      </c>
      <c r="S5" s="57" t="s">
        <v>608</v>
      </c>
      <c r="T5" s="57">
        <f t="shared" si="1"/>
        <v>3</v>
      </c>
      <c r="U5" s="57" t="s">
        <v>666</v>
      </c>
      <c r="V5" s="57">
        <v>3</v>
      </c>
      <c r="W5" s="57" t="s">
        <v>767</v>
      </c>
      <c r="X5" s="57">
        <v>3</v>
      </c>
      <c r="Y5" s="57" t="s">
        <v>849</v>
      </c>
      <c r="Z5" s="57">
        <v>3</v>
      </c>
      <c r="AA5" s="57" t="s">
        <v>919</v>
      </c>
      <c r="AB5" s="57">
        <v>3</v>
      </c>
      <c r="AC5" s="57" t="s">
        <v>979</v>
      </c>
      <c r="AD5" s="57">
        <v>3</v>
      </c>
      <c r="AE5" s="57" t="s">
        <v>1026</v>
      </c>
      <c r="AF5" s="57">
        <v>3</v>
      </c>
      <c r="AG5" s="57" t="s">
        <v>1079</v>
      </c>
      <c r="AH5" s="57">
        <v>3</v>
      </c>
      <c r="AI5" s="57" t="s">
        <v>1114</v>
      </c>
      <c r="AJ5" s="57">
        <v>3</v>
      </c>
      <c r="AK5" s="57" t="s">
        <v>1177</v>
      </c>
      <c r="AL5" s="57">
        <v>3</v>
      </c>
      <c r="AM5" s="57" t="s">
        <v>1281</v>
      </c>
      <c r="AN5" s="57">
        <v>3</v>
      </c>
      <c r="AO5" s="57" t="s">
        <v>1330</v>
      </c>
      <c r="AP5" s="57">
        <v>3</v>
      </c>
      <c r="AQ5" s="57" t="s">
        <v>1405</v>
      </c>
      <c r="AR5" s="57">
        <v>3</v>
      </c>
      <c r="AS5" s="57" t="s">
        <v>1452</v>
      </c>
      <c r="AT5" s="57">
        <v>3</v>
      </c>
      <c r="AU5" s="57" t="s">
        <v>1495</v>
      </c>
      <c r="AV5" s="57">
        <v>3</v>
      </c>
      <c r="AW5" s="57" t="s">
        <v>1658</v>
      </c>
      <c r="AX5" s="57">
        <v>3</v>
      </c>
      <c r="AY5" s="57" t="s">
        <v>1779</v>
      </c>
      <c r="AZ5" s="57">
        <v>3</v>
      </c>
      <c r="BA5" s="57" t="s">
        <v>1858</v>
      </c>
      <c r="BB5" s="57">
        <v>3</v>
      </c>
      <c r="BC5" s="57" t="s">
        <v>1925</v>
      </c>
      <c r="BD5" s="57">
        <v>3</v>
      </c>
      <c r="BE5" s="57" t="s">
        <v>1973</v>
      </c>
      <c r="BF5" s="57">
        <v>3</v>
      </c>
      <c r="BG5" s="57" t="s">
        <v>1985</v>
      </c>
      <c r="BH5" s="57">
        <v>3</v>
      </c>
      <c r="BI5" s="57" t="s">
        <v>2045</v>
      </c>
      <c r="BJ5" s="57">
        <v>3</v>
      </c>
      <c r="BK5" s="57" t="s">
        <v>2107</v>
      </c>
      <c r="BL5" s="57">
        <v>3</v>
      </c>
      <c r="BM5" s="57" t="s">
        <v>2267</v>
      </c>
      <c r="BN5" s="57">
        <v>3</v>
      </c>
      <c r="BO5" s="57" t="s">
        <v>2285</v>
      </c>
      <c r="BP5" s="57">
        <v>3</v>
      </c>
      <c r="BQ5" s="57" t="s">
        <v>2333</v>
      </c>
      <c r="BR5" s="57">
        <v>3</v>
      </c>
      <c r="BS5" s="57" t="s">
        <v>2386</v>
      </c>
      <c r="BT5" s="57">
        <v>3</v>
      </c>
      <c r="BU5" s="57" t="s">
        <v>2441</v>
      </c>
      <c r="BV5" s="57">
        <v>3</v>
      </c>
      <c r="BW5" s="57" t="s">
        <v>2522</v>
      </c>
      <c r="BX5" s="57">
        <v>3</v>
      </c>
      <c r="BY5" s="57" t="s">
        <v>2606</v>
      </c>
      <c r="BZ5" s="57">
        <v>3</v>
      </c>
      <c r="CA5" s="57" t="s">
        <v>2659</v>
      </c>
      <c r="CB5" s="57">
        <v>3</v>
      </c>
      <c r="CC5" s="57" t="s">
        <v>2682</v>
      </c>
      <c r="CD5" s="57">
        <v>3</v>
      </c>
      <c r="CE5" s="57" t="s">
        <v>2713</v>
      </c>
      <c r="CF5" s="57">
        <v>3</v>
      </c>
      <c r="CG5" s="57" t="s">
        <v>2761</v>
      </c>
      <c r="CH5" s="57">
        <v>3</v>
      </c>
      <c r="CI5" s="57" t="s">
        <v>2796</v>
      </c>
      <c r="CJ5" s="57">
        <v>3</v>
      </c>
      <c r="CK5" s="57" t="s">
        <v>2877</v>
      </c>
      <c r="CL5" s="57">
        <v>3</v>
      </c>
      <c r="CM5" s="57" t="s">
        <v>2917</v>
      </c>
      <c r="CN5" s="57">
        <v>3</v>
      </c>
      <c r="CO5" s="57" t="s">
        <v>2959</v>
      </c>
      <c r="CP5" s="57">
        <v>3</v>
      </c>
      <c r="CQ5" s="57" t="s">
        <v>3024</v>
      </c>
      <c r="CR5" s="57">
        <v>3</v>
      </c>
      <c r="CS5" s="57" t="s">
        <v>3073</v>
      </c>
      <c r="CT5" s="57">
        <v>3</v>
      </c>
      <c r="CU5" s="57" t="s">
        <v>3117</v>
      </c>
      <c r="CV5" s="57">
        <v>3</v>
      </c>
      <c r="CW5" s="57" t="s">
        <v>3157</v>
      </c>
      <c r="DC5" s="60"/>
    </row>
    <row r="6" spans="1:111" ht="11.45" customHeight="1" x14ac:dyDescent="0.15">
      <c r="A6" s="62">
        <f t="shared" si="0"/>
        <v>1</v>
      </c>
      <c r="B6" s="62" t="s">
        <v>11</v>
      </c>
      <c r="C6" s="62">
        <f t="shared" si="0"/>
        <v>4</v>
      </c>
      <c r="D6" s="62" t="s">
        <v>18</v>
      </c>
      <c r="E6" s="62" t="s">
        <v>17</v>
      </c>
      <c r="F6" s="57">
        <f t="shared" si="2"/>
        <v>4</v>
      </c>
      <c r="G6" s="57" t="s">
        <v>485</v>
      </c>
      <c r="H6" s="57">
        <f t="shared" si="2"/>
        <v>4</v>
      </c>
      <c r="I6" s="69" t="s">
        <v>18</v>
      </c>
      <c r="J6" s="68">
        <f t="shared" si="3"/>
        <v>4</v>
      </c>
      <c r="K6" s="68" t="s">
        <v>352</v>
      </c>
      <c r="L6" s="68">
        <f t="shared" si="4"/>
        <v>4</v>
      </c>
      <c r="M6" s="57" t="s">
        <v>425</v>
      </c>
      <c r="N6" s="57">
        <f t="shared" si="1"/>
        <v>4</v>
      </c>
      <c r="O6" s="57" t="s">
        <v>492</v>
      </c>
      <c r="P6" s="57">
        <f t="shared" si="1"/>
        <v>4</v>
      </c>
      <c r="Q6" s="57" t="s">
        <v>559</v>
      </c>
      <c r="R6" s="57">
        <f t="shared" si="1"/>
        <v>4</v>
      </c>
      <c r="S6" s="57" t="s">
        <v>611</v>
      </c>
      <c r="T6" s="57">
        <f t="shared" si="1"/>
        <v>4</v>
      </c>
      <c r="U6" s="57" t="s">
        <v>675</v>
      </c>
      <c r="V6" s="57">
        <v>4</v>
      </c>
      <c r="W6" s="57" t="s">
        <v>770</v>
      </c>
      <c r="X6" s="57">
        <v>4</v>
      </c>
      <c r="Y6" s="57" t="s">
        <v>851</v>
      </c>
      <c r="Z6" s="57">
        <v>4</v>
      </c>
      <c r="AA6" s="57" t="s">
        <v>922</v>
      </c>
      <c r="AB6" s="57">
        <v>4</v>
      </c>
      <c r="AC6" s="57" t="s">
        <v>981</v>
      </c>
      <c r="AD6" s="57">
        <v>4</v>
      </c>
      <c r="AE6" s="57" t="s">
        <v>1027</v>
      </c>
      <c r="AF6" s="57">
        <v>4</v>
      </c>
      <c r="AG6" s="57" t="s">
        <v>1094</v>
      </c>
      <c r="AH6" s="57">
        <v>4</v>
      </c>
      <c r="AI6" s="57" t="s">
        <v>1128</v>
      </c>
      <c r="AJ6" s="57">
        <v>4</v>
      </c>
      <c r="AK6" s="57" t="s">
        <v>1178</v>
      </c>
      <c r="AL6" s="57">
        <v>4</v>
      </c>
      <c r="AM6" s="57" t="s">
        <v>1291</v>
      </c>
      <c r="AN6" s="57">
        <v>4</v>
      </c>
      <c r="AO6" s="57" t="s">
        <v>1335</v>
      </c>
      <c r="AP6" s="57">
        <v>4</v>
      </c>
      <c r="AQ6" s="57" t="s">
        <v>1412</v>
      </c>
      <c r="AR6" s="57">
        <v>4</v>
      </c>
      <c r="AS6" s="57" t="s">
        <v>1454</v>
      </c>
      <c r="AT6" s="57">
        <v>4</v>
      </c>
      <c r="AU6" s="57" t="s">
        <v>1496</v>
      </c>
      <c r="AV6" s="57">
        <v>4</v>
      </c>
      <c r="AW6" s="57" t="s">
        <v>1663</v>
      </c>
      <c r="AX6" s="57">
        <v>4</v>
      </c>
      <c r="AY6" s="57" t="s">
        <v>1780</v>
      </c>
      <c r="AZ6" s="57">
        <v>4</v>
      </c>
      <c r="BA6" s="57" t="s">
        <v>1860</v>
      </c>
      <c r="BB6" s="57">
        <v>4</v>
      </c>
      <c r="BC6" s="57" t="s">
        <v>1927</v>
      </c>
      <c r="BD6" s="57">
        <v>4</v>
      </c>
      <c r="BE6" s="57" t="s">
        <v>1975</v>
      </c>
      <c r="BF6" s="57">
        <v>4</v>
      </c>
      <c r="BG6" s="57" t="s">
        <v>1987</v>
      </c>
      <c r="BH6" s="57">
        <v>4</v>
      </c>
      <c r="BI6" s="57" t="s">
        <v>2047</v>
      </c>
      <c r="BJ6" s="57">
        <v>4</v>
      </c>
      <c r="BK6" s="57" t="s">
        <v>2110</v>
      </c>
      <c r="BL6" s="57">
        <v>4</v>
      </c>
      <c r="BM6" s="57" t="s">
        <v>2269</v>
      </c>
      <c r="BN6" s="57">
        <v>4</v>
      </c>
      <c r="BO6" s="57" t="s">
        <v>2289</v>
      </c>
      <c r="BP6" s="57">
        <v>4</v>
      </c>
      <c r="BQ6" s="57" t="s">
        <v>2337</v>
      </c>
      <c r="BR6" s="57">
        <v>4</v>
      </c>
      <c r="BS6" s="57" t="s">
        <v>2390</v>
      </c>
      <c r="BT6" s="57">
        <v>4</v>
      </c>
      <c r="BU6" s="57" t="s">
        <v>2445</v>
      </c>
      <c r="BV6" s="57">
        <v>4</v>
      </c>
      <c r="BW6" s="57" t="s">
        <v>2524</v>
      </c>
      <c r="BX6" s="57">
        <v>4</v>
      </c>
      <c r="BY6" s="57" t="s">
        <v>2613</v>
      </c>
      <c r="BZ6" s="57">
        <v>4</v>
      </c>
      <c r="CA6" s="57" t="s">
        <v>2661</v>
      </c>
      <c r="CB6" s="57">
        <v>4</v>
      </c>
      <c r="CC6" s="57" t="s">
        <v>2686</v>
      </c>
      <c r="CD6" s="57">
        <v>4</v>
      </c>
      <c r="CE6" s="57" t="s">
        <v>2715</v>
      </c>
      <c r="CF6" s="57">
        <v>4</v>
      </c>
      <c r="CG6" s="57" t="s">
        <v>2763</v>
      </c>
      <c r="CH6" s="57">
        <v>4</v>
      </c>
      <c r="CI6" s="57" t="s">
        <v>2798</v>
      </c>
      <c r="CJ6" s="57">
        <v>4</v>
      </c>
      <c r="CK6" s="57" t="s">
        <v>2879</v>
      </c>
      <c r="CL6" s="57">
        <v>4</v>
      </c>
      <c r="CM6" s="57" t="s">
        <v>2921</v>
      </c>
      <c r="CN6" s="57">
        <v>4</v>
      </c>
      <c r="CO6" s="57" t="s">
        <v>2960</v>
      </c>
      <c r="CP6" s="57">
        <v>4</v>
      </c>
      <c r="CQ6" s="57" t="s">
        <v>3027</v>
      </c>
      <c r="CR6" s="57">
        <v>4</v>
      </c>
      <c r="CS6" s="57" t="s">
        <v>3078</v>
      </c>
      <c r="CT6" s="57">
        <v>4</v>
      </c>
      <c r="CU6" s="57" t="s">
        <v>3119</v>
      </c>
      <c r="CV6" s="57">
        <v>4</v>
      </c>
      <c r="CW6" s="57" t="s">
        <v>3159</v>
      </c>
    </row>
    <row r="7" spans="1:111" ht="11.45" customHeight="1" x14ac:dyDescent="0.15">
      <c r="A7" s="61">
        <f t="shared" si="0"/>
        <v>1</v>
      </c>
      <c r="B7" s="61" t="s">
        <v>11</v>
      </c>
      <c r="C7" s="61">
        <f t="shared" si="0"/>
        <v>5</v>
      </c>
      <c r="D7" s="61" t="s">
        <v>20</v>
      </c>
      <c r="E7" s="61" t="s">
        <v>19</v>
      </c>
      <c r="F7" s="57">
        <f t="shared" si="2"/>
        <v>5</v>
      </c>
      <c r="G7" s="57" t="s">
        <v>546</v>
      </c>
      <c r="H7" s="57">
        <f t="shared" si="2"/>
        <v>5</v>
      </c>
      <c r="I7" s="69" t="s">
        <v>20</v>
      </c>
      <c r="J7" s="68">
        <f t="shared" si="3"/>
        <v>5</v>
      </c>
      <c r="K7" s="68" t="s">
        <v>355</v>
      </c>
      <c r="L7" s="68">
        <f t="shared" si="4"/>
        <v>5</v>
      </c>
      <c r="M7" s="57" t="s">
        <v>427</v>
      </c>
      <c r="N7" s="57">
        <f t="shared" si="1"/>
        <v>5</v>
      </c>
      <c r="O7" s="57" t="s">
        <v>494</v>
      </c>
      <c r="P7" s="57">
        <f t="shared" si="1"/>
        <v>5</v>
      </c>
      <c r="Q7" s="57" t="s">
        <v>561</v>
      </c>
      <c r="R7" s="57">
        <f t="shared" si="1"/>
        <v>5</v>
      </c>
      <c r="S7" s="57" t="s">
        <v>613</v>
      </c>
      <c r="T7" s="57">
        <f t="shared" si="1"/>
        <v>5</v>
      </c>
      <c r="U7" s="57" t="s">
        <v>677</v>
      </c>
      <c r="V7" s="57">
        <v>5</v>
      </c>
      <c r="W7" s="57" t="s">
        <v>772</v>
      </c>
      <c r="X7" s="57">
        <v>5</v>
      </c>
      <c r="Y7" s="57" t="s">
        <v>853</v>
      </c>
      <c r="Z7" s="57">
        <v>5</v>
      </c>
      <c r="AA7" s="57" t="s">
        <v>924</v>
      </c>
      <c r="AB7" s="57">
        <v>5</v>
      </c>
      <c r="AC7" s="57" t="s">
        <v>983</v>
      </c>
      <c r="AD7" s="57">
        <v>5</v>
      </c>
      <c r="AE7" s="57" t="s">
        <v>1029</v>
      </c>
      <c r="AF7" s="57">
        <v>5</v>
      </c>
      <c r="AG7" s="57" t="s">
        <v>1096</v>
      </c>
      <c r="AH7" s="57">
        <v>5</v>
      </c>
      <c r="AI7" s="57" t="s">
        <v>1134</v>
      </c>
      <c r="AJ7" s="57">
        <v>5</v>
      </c>
      <c r="AK7" s="57" t="s">
        <v>1180</v>
      </c>
      <c r="AL7" s="57">
        <v>5</v>
      </c>
      <c r="AM7" s="57" t="s">
        <v>1295</v>
      </c>
      <c r="AN7" s="57">
        <v>5</v>
      </c>
      <c r="AO7" s="57" t="s">
        <v>1342</v>
      </c>
      <c r="AP7" s="57">
        <v>5</v>
      </c>
      <c r="AQ7" s="57" t="s">
        <v>1414</v>
      </c>
      <c r="AR7" s="57">
        <v>5</v>
      </c>
      <c r="AS7" s="57" t="s">
        <v>1456</v>
      </c>
      <c r="AT7" s="57">
        <v>5</v>
      </c>
      <c r="AU7" s="57" t="s">
        <v>1502</v>
      </c>
      <c r="AV7" s="57">
        <v>5</v>
      </c>
      <c r="AW7" s="57" t="s">
        <v>1675</v>
      </c>
      <c r="AX7" s="57">
        <v>5</v>
      </c>
      <c r="AY7" s="57" t="s">
        <v>1786</v>
      </c>
      <c r="AZ7" s="57">
        <v>5</v>
      </c>
      <c r="BA7" s="57" t="s">
        <v>1862</v>
      </c>
      <c r="BB7" s="57">
        <v>5</v>
      </c>
      <c r="BC7" s="57" t="s">
        <v>1934</v>
      </c>
      <c r="BD7" s="57">
        <v>5</v>
      </c>
      <c r="BE7" s="57" t="s">
        <v>1978</v>
      </c>
      <c r="BF7" s="57">
        <v>5</v>
      </c>
      <c r="BG7" s="57" t="s">
        <v>1989</v>
      </c>
      <c r="BH7" s="57">
        <v>5</v>
      </c>
      <c r="BI7" s="57" t="s">
        <v>2049</v>
      </c>
      <c r="BJ7" s="57">
        <v>5</v>
      </c>
      <c r="BK7" s="57" t="s">
        <v>2116</v>
      </c>
      <c r="BL7" s="57">
        <v>5</v>
      </c>
      <c r="BM7" s="57" t="s">
        <v>2273</v>
      </c>
      <c r="BN7" s="57">
        <v>5</v>
      </c>
      <c r="BO7" s="57" t="s">
        <v>2291</v>
      </c>
      <c r="BP7" s="57">
        <v>5</v>
      </c>
      <c r="BQ7" s="57" t="s">
        <v>2339</v>
      </c>
      <c r="BR7" s="57">
        <v>5</v>
      </c>
      <c r="BS7" s="57" t="s">
        <v>2394</v>
      </c>
      <c r="BT7" s="57">
        <v>5</v>
      </c>
      <c r="BU7" s="57" t="s">
        <v>2449</v>
      </c>
      <c r="BV7" s="57">
        <v>5</v>
      </c>
      <c r="BW7" s="57" t="s">
        <v>2530</v>
      </c>
      <c r="BX7" s="57">
        <v>5</v>
      </c>
      <c r="BY7" s="57" t="s">
        <v>2616</v>
      </c>
      <c r="BZ7" s="57">
        <v>5</v>
      </c>
      <c r="CA7" s="57" t="s">
        <v>2665</v>
      </c>
      <c r="CB7" s="57">
        <v>5</v>
      </c>
      <c r="CC7" s="57" t="s">
        <v>2688</v>
      </c>
      <c r="CD7" s="57">
        <v>5</v>
      </c>
      <c r="CE7" s="57" t="s">
        <v>2719</v>
      </c>
      <c r="CF7" s="57">
        <v>5</v>
      </c>
      <c r="CG7" s="57" t="s">
        <v>2765</v>
      </c>
      <c r="CH7" s="57">
        <v>5</v>
      </c>
      <c r="CI7" s="57" t="s">
        <v>2800</v>
      </c>
      <c r="CJ7" s="57">
        <v>5</v>
      </c>
      <c r="CK7" s="57" t="s">
        <v>2881</v>
      </c>
      <c r="CL7" s="57">
        <v>5</v>
      </c>
      <c r="CM7" s="57" t="s">
        <v>2926</v>
      </c>
      <c r="CN7" s="57">
        <v>5</v>
      </c>
      <c r="CO7" s="57" t="s">
        <v>2963</v>
      </c>
      <c r="CP7" s="57">
        <v>5</v>
      </c>
      <c r="CQ7" s="57" t="s">
        <v>3030</v>
      </c>
      <c r="CR7" s="57">
        <v>5</v>
      </c>
      <c r="CS7" s="57" t="s">
        <v>3081</v>
      </c>
      <c r="CT7" s="57">
        <v>5</v>
      </c>
      <c r="CU7" s="57" t="s">
        <v>3122</v>
      </c>
      <c r="CV7" s="57">
        <v>5</v>
      </c>
      <c r="CW7" s="57" t="s">
        <v>3162</v>
      </c>
    </row>
    <row r="8" spans="1:111" ht="11.45" customHeight="1" x14ac:dyDescent="0.15">
      <c r="A8" s="61">
        <f t="shared" si="0"/>
        <v>1</v>
      </c>
      <c r="B8" s="61" t="s">
        <v>11</v>
      </c>
      <c r="C8" s="61">
        <f t="shared" si="0"/>
        <v>5</v>
      </c>
      <c r="D8" s="61" t="s">
        <v>20</v>
      </c>
      <c r="E8" s="61" t="s">
        <v>21</v>
      </c>
      <c r="F8" s="57">
        <f t="shared" si="2"/>
        <v>6</v>
      </c>
      <c r="G8" s="57" t="s">
        <v>601</v>
      </c>
      <c r="H8" s="57">
        <f t="shared" si="2"/>
        <v>6</v>
      </c>
      <c r="I8" s="69" t="s">
        <v>34</v>
      </c>
      <c r="J8" s="68">
        <f t="shared" si="3"/>
        <v>6</v>
      </c>
      <c r="K8" s="68" t="s">
        <v>358</v>
      </c>
      <c r="L8" s="68">
        <f t="shared" si="4"/>
        <v>6</v>
      </c>
      <c r="M8" s="57" t="s">
        <v>430</v>
      </c>
      <c r="N8" s="57">
        <f t="shared" si="1"/>
        <v>6</v>
      </c>
      <c r="O8" s="57" t="s">
        <v>496</v>
      </c>
      <c r="P8" s="57">
        <f t="shared" si="1"/>
        <v>6</v>
      </c>
      <c r="Q8" s="57" t="s">
        <v>563</v>
      </c>
      <c r="R8" s="57">
        <f t="shared" si="1"/>
        <v>6</v>
      </c>
      <c r="S8" s="57" t="s">
        <v>623</v>
      </c>
      <c r="T8" s="57">
        <f t="shared" si="1"/>
        <v>6</v>
      </c>
      <c r="U8" s="57" t="s">
        <v>682</v>
      </c>
      <c r="V8" s="57">
        <v>6</v>
      </c>
      <c r="W8" s="57" t="s">
        <v>774</v>
      </c>
      <c r="X8" s="57">
        <v>6</v>
      </c>
      <c r="Y8" s="57" t="s">
        <v>856</v>
      </c>
      <c r="Z8" s="57">
        <v>6</v>
      </c>
      <c r="AA8" s="57" t="s">
        <v>927</v>
      </c>
      <c r="AB8" s="57">
        <v>6</v>
      </c>
      <c r="AC8" s="57" t="s">
        <v>985</v>
      </c>
      <c r="AD8" s="57">
        <v>6</v>
      </c>
      <c r="AE8" s="57" t="s">
        <v>1031</v>
      </c>
      <c r="AF8" s="57">
        <v>6</v>
      </c>
      <c r="AG8" s="57" t="s">
        <v>1098</v>
      </c>
      <c r="AH8" s="57">
        <v>6</v>
      </c>
      <c r="AI8" s="57" t="s">
        <v>1139</v>
      </c>
      <c r="AJ8" s="57">
        <v>6</v>
      </c>
      <c r="AK8" s="57" t="s">
        <v>1185</v>
      </c>
      <c r="AL8" s="57">
        <v>6</v>
      </c>
      <c r="AM8" s="57" t="s">
        <v>1299</v>
      </c>
      <c r="AN8" s="57">
        <v>6</v>
      </c>
      <c r="AO8" s="57" t="s">
        <v>1344</v>
      </c>
      <c r="AP8" s="57">
        <v>6</v>
      </c>
      <c r="AQ8" s="57" t="s">
        <v>1416</v>
      </c>
      <c r="AR8" s="57">
        <v>6</v>
      </c>
      <c r="AS8" s="57" t="s">
        <v>1458</v>
      </c>
      <c r="AT8" s="57">
        <v>6</v>
      </c>
      <c r="AU8" s="57" t="s">
        <v>1508</v>
      </c>
      <c r="AV8" s="57">
        <v>6</v>
      </c>
      <c r="AW8" s="57" t="s">
        <v>1679</v>
      </c>
      <c r="AX8" s="57">
        <v>6</v>
      </c>
      <c r="AY8" s="57" t="s">
        <v>1797</v>
      </c>
      <c r="AZ8" s="57">
        <v>6</v>
      </c>
      <c r="BA8" s="57" t="s">
        <v>1864</v>
      </c>
      <c r="BB8" s="57">
        <v>6</v>
      </c>
      <c r="BC8" s="57" t="s">
        <v>1936</v>
      </c>
      <c r="BF8" s="57">
        <v>6</v>
      </c>
      <c r="BG8" s="57" t="s">
        <v>1991</v>
      </c>
      <c r="BH8" s="57">
        <v>6</v>
      </c>
      <c r="BI8" s="57" t="s">
        <v>2051</v>
      </c>
      <c r="BJ8" s="57">
        <v>6</v>
      </c>
      <c r="BK8" s="57" t="s">
        <v>2121</v>
      </c>
      <c r="BL8" s="57">
        <v>6</v>
      </c>
      <c r="BM8" s="57" t="s">
        <v>2276</v>
      </c>
      <c r="BN8" s="57">
        <v>6</v>
      </c>
      <c r="BO8" s="57" t="s">
        <v>2294</v>
      </c>
      <c r="BP8" s="57">
        <v>6</v>
      </c>
      <c r="BQ8" s="57" t="s">
        <v>2342</v>
      </c>
      <c r="BR8" s="57">
        <v>6</v>
      </c>
      <c r="BS8" s="57" t="s">
        <v>2396</v>
      </c>
      <c r="BT8" s="57">
        <v>6</v>
      </c>
      <c r="BU8" s="57" t="s">
        <v>2451</v>
      </c>
      <c r="BV8" s="57">
        <v>6</v>
      </c>
      <c r="BW8" s="57" t="s">
        <v>2538</v>
      </c>
      <c r="BX8" s="57">
        <v>6</v>
      </c>
      <c r="BY8" s="57" t="s">
        <v>2621</v>
      </c>
      <c r="BZ8" s="57">
        <v>6</v>
      </c>
      <c r="CA8" s="57" t="s">
        <v>2667</v>
      </c>
      <c r="CB8" s="57">
        <v>6</v>
      </c>
      <c r="CC8" s="57" t="s">
        <v>2690</v>
      </c>
      <c r="CD8" s="57">
        <v>6</v>
      </c>
      <c r="CE8" s="57" t="s">
        <v>2721</v>
      </c>
      <c r="CF8" s="57">
        <v>6</v>
      </c>
      <c r="CG8" s="57" t="s">
        <v>2767</v>
      </c>
      <c r="CH8" s="57">
        <v>6</v>
      </c>
      <c r="CI8" s="57" t="s">
        <v>2802</v>
      </c>
      <c r="CJ8" s="57">
        <v>6</v>
      </c>
      <c r="CK8" s="57" t="s">
        <v>2883</v>
      </c>
      <c r="CL8" s="57">
        <v>6</v>
      </c>
      <c r="CM8" s="57" t="s">
        <v>2928</v>
      </c>
      <c r="CN8" s="57">
        <v>6</v>
      </c>
      <c r="CO8" s="57" t="s">
        <v>2965</v>
      </c>
      <c r="CP8" s="57">
        <v>6</v>
      </c>
      <c r="CQ8" s="57" t="s">
        <v>3035</v>
      </c>
      <c r="CR8" s="57">
        <v>6</v>
      </c>
      <c r="CS8" s="57" t="s">
        <v>3083</v>
      </c>
      <c r="CT8" s="57">
        <v>6</v>
      </c>
      <c r="CU8" s="57" t="s">
        <v>3124</v>
      </c>
      <c r="CV8" s="57">
        <v>6</v>
      </c>
      <c r="CW8" s="57" t="s">
        <v>3165</v>
      </c>
    </row>
    <row r="9" spans="1:111" ht="11.45" customHeight="1" x14ac:dyDescent="0.15">
      <c r="A9" s="61">
        <f>IF(B9=B8,A8,A8+1)</f>
        <v>1</v>
      </c>
      <c r="B9" s="61" t="s">
        <v>11</v>
      </c>
      <c r="C9" s="61">
        <f>IF(D9=D8,C8,C8+1)</f>
        <v>5</v>
      </c>
      <c r="D9" s="61" t="s">
        <v>20</v>
      </c>
      <c r="E9" s="61" t="s">
        <v>22</v>
      </c>
      <c r="F9" s="57">
        <f t="shared" si="2"/>
        <v>7</v>
      </c>
      <c r="G9" s="57" t="s">
        <v>660</v>
      </c>
      <c r="H9" s="57">
        <f t="shared" si="2"/>
        <v>7</v>
      </c>
      <c r="I9" s="69" t="s">
        <v>36</v>
      </c>
      <c r="J9" s="68">
        <f t="shared" si="3"/>
        <v>7</v>
      </c>
      <c r="K9" s="68" t="s">
        <v>361</v>
      </c>
      <c r="L9" s="68">
        <f t="shared" si="4"/>
        <v>7</v>
      </c>
      <c r="M9" s="57" t="s">
        <v>432</v>
      </c>
      <c r="N9" s="57">
        <f t="shared" si="1"/>
        <v>7</v>
      </c>
      <c r="O9" s="57" t="s">
        <v>498</v>
      </c>
      <c r="P9" s="57">
        <f t="shared" si="1"/>
        <v>7</v>
      </c>
      <c r="Q9" s="57" t="s">
        <v>569</v>
      </c>
      <c r="R9" s="57">
        <f t="shared" si="1"/>
        <v>7</v>
      </c>
      <c r="S9" s="57" t="s">
        <v>627</v>
      </c>
      <c r="T9" s="57">
        <f t="shared" si="1"/>
        <v>7</v>
      </c>
      <c r="U9" s="57" t="s">
        <v>684</v>
      </c>
      <c r="V9" s="57">
        <v>7</v>
      </c>
      <c r="W9" s="57" t="s">
        <v>776</v>
      </c>
      <c r="X9" s="57">
        <v>7</v>
      </c>
      <c r="Y9" s="57" t="s">
        <v>862</v>
      </c>
      <c r="Z9" s="57">
        <v>7</v>
      </c>
      <c r="AA9" s="57" t="s">
        <v>931</v>
      </c>
      <c r="AB9" s="57">
        <v>7</v>
      </c>
      <c r="AC9" s="57" t="s">
        <v>987</v>
      </c>
      <c r="AD9" s="57">
        <v>7</v>
      </c>
      <c r="AE9" s="57" t="s">
        <v>1033</v>
      </c>
      <c r="AF9" s="57">
        <v>7</v>
      </c>
      <c r="AG9" s="57" t="s">
        <v>1100</v>
      </c>
      <c r="AH9" s="57">
        <v>7</v>
      </c>
      <c r="AI9" s="57" t="s">
        <v>1142</v>
      </c>
      <c r="AJ9" s="57">
        <v>7</v>
      </c>
      <c r="AK9" s="57" t="s">
        <v>1192</v>
      </c>
      <c r="AL9" s="57">
        <v>7</v>
      </c>
      <c r="AM9" s="57" t="s">
        <v>1302</v>
      </c>
      <c r="AN9" s="57">
        <v>7</v>
      </c>
      <c r="AO9" s="57" t="s">
        <v>1348</v>
      </c>
      <c r="AP9" s="57">
        <v>7</v>
      </c>
      <c r="AQ9" s="57" t="s">
        <v>1418</v>
      </c>
      <c r="AR9" s="57">
        <v>7</v>
      </c>
      <c r="AS9" s="57" t="s">
        <v>1460</v>
      </c>
      <c r="AT9" s="57">
        <v>7</v>
      </c>
      <c r="AU9" s="57" t="s">
        <v>1516</v>
      </c>
      <c r="AV9" s="57">
        <v>7</v>
      </c>
      <c r="AW9" s="57" t="s">
        <v>1687</v>
      </c>
      <c r="AX9" s="57">
        <v>7</v>
      </c>
      <c r="AY9" s="57" t="s">
        <v>1802</v>
      </c>
      <c r="AZ9" s="57">
        <v>7</v>
      </c>
      <c r="BA9" s="57" t="s">
        <v>1867</v>
      </c>
      <c r="BB9" s="57">
        <v>7</v>
      </c>
      <c r="BC9" s="57" t="s">
        <v>1939</v>
      </c>
      <c r="BF9" s="57">
        <v>7</v>
      </c>
      <c r="BG9" s="57" t="s">
        <v>1997</v>
      </c>
      <c r="BH9" s="57">
        <v>7</v>
      </c>
      <c r="BI9" s="57" t="s">
        <v>2055</v>
      </c>
      <c r="BJ9" s="57">
        <v>7</v>
      </c>
      <c r="BK9" s="57" t="s">
        <v>2123</v>
      </c>
      <c r="BL9" s="57">
        <v>7</v>
      </c>
      <c r="BM9" s="57" t="s">
        <v>2278</v>
      </c>
      <c r="BN9" s="57">
        <v>7</v>
      </c>
      <c r="BO9" s="57" t="s">
        <v>2296</v>
      </c>
      <c r="BP9" s="57">
        <v>7</v>
      </c>
      <c r="BQ9" s="57" t="s">
        <v>2345</v>
      </c>
      <c r="BR9" s="57">
        <v>7</v>
      </c>
      <c r="BS9" s="57" t="s">
        <v>2400</v>
      </c>
      <c r="BT9" s="57">
        <v>7</v>
      </c>
      <c r="BU9" s="57" t="s">
        <v>2453</v>
      </c>
      <c r="BV9" s="57">
        <v>7</v>
      </c>
      <c r="BW9" s="57" t="s">
        <v>2540</v>
      </c>
      <c r="BX9" s="57">
        <v>7</v>
      </c>
      <c r="BY9" s="57" t="s">
        <v>2624</v>
      </c>
      <c r="BZ9" s="57">
        <v>7</v>
      </c>
      <c r="CA9" s="57" t="s">
        <v>2668</v>
      </c>
      <c r="CB9" s="57">
        <v>7</v>
      </c>
      <c r="CC9" s="57" t="s">
        <v>2697</v>
      </c>
      <c r="CD9" s="57">
        <v>7</v>
      </c>
      <c r="CE9" s="57" t="s">
        <v>2724</v>
      </c>
      <c r="CF9" s="57">
        <v>7</v>
      </c>
      <c r="CG9" s="57" t="s">
        <v>2769</v>
      </c>
      <c r="CH9" s="57">
        <v>7</v>
      </c>
      <c r="CI9" s="57" t="s">
        <v>2804</v>
      </c>
      <c r="CJ9" s="57">
        <v>7</v>
      </c>
      <c r="CK9" s="57" t="s">
        <v>2885</v>
      </c>
      <c r="CL9" s="57">
        <v>7</v>
      </c>
      <c r="CM9" s="57" t="s">
        <v>2930</v>
      </c>
      <c r="CN9" s="57">
        <v>7</v>
      </c>
      <c r="CO9" s="57" t="s">
        <v>2967</v>
      </c>
      <c r="CP9" s="57">
        <v>7</v>
      </c>
      <c r="CQ9" s="57" t="s">
        <v>3038</v>
      </c>
      <c r="CR9" s="57">
        <v>7</v>
      </c>
      <c r="CS9" s="57" t="s">
        <v>3085</v>
      </c>
      <c r="CT9" s="57">
        <v>7</v>
      </c>
      <c r="CU9" s="57" t="s">
        <v>3127</v>
      </c>
      <c r="CV9" s="57">
        <v>7</v>
      </c>
      <c r="CW9" s="57" t="s">
        <v>3167</v>
      </c>
    </row>
    <row r="10" spans="1:111" ht="11.45" customHeight="1" x14ac:dyDescent="0.15">
      <c r="A10" s="61">
        <f t="shared" ref="A10:C73" si="5">IF(B10=B9,A9,A9+1)</f>
        <v>1</v>
      </c>
      <c r="B10" s="61" t="s">
        <v>11</v>
      </c>
      <c r="C10" s="61">
        <f t="shared" si="5"/>
        <v>5</v>
      </c>
      <c r="D10" s="61" t="s">
        <v>20</v>
      </c>
      <c r="E10" s="61" t="s">
        <v>23</v>
      </c>
      <c r="F10" s="57">
        <f t="shared" si="2"/>
        <v>8</v>
      </c>
      <c r="G10" s="57" t="s">
        <v>762</v>
      </c>
      <c r="H10" s="57">
        <f t="shared" si="2"/>
        <v>8</v>
      </c>
      <c r="I10" s="69" t="s">
        <v>40</v>
      </c>
      <c r="J10" s="68">
        <f t="shared" si="3"/>
        <v>8</v>
      </c>
      <c r="K10" s="68" t="s">
        <v>364</v>
      </c>
      <c r="L10" s="68">
        <f t="shared" si="4"/>
        <v>8</v>
      </c>
      <c r="M10" s="57" t="s">
        <v>434</v>
      </c>
      <c r="N10" s="57">
        <f t="shared" si="1"/>
        <v>8</v>
      </c>
      <c r="O10" s="57" t="s">
        <v>500</v>
      </c>
      <c r="P10" s="57">
        <f t="shared" si="1"/>
        <v>8</v>
      </c>
      <c r="Q10" s="57" t="s">
        <v>571</v>
      </c>
      <c r="R10" s="57">
        <f t="shared" si="1"/>
        <v>8</v>
      </c>
      <c r="S10" s="57" t="s">
        <v>629</v>
      </c>
      <c r="T10" s="57">
        <f t="shared" si="1"/>
        <v>8</v>
      </c>
      <c r="U10" s="57" t="s">
        <v>687</v>
      </c>
      <c r="V10" s="57">
        <v>8</v>
      </c>
      <c r="W10" s="57" t="s">
        <v>778</v>
      </c>
      <c r="X10" s="57">
        <v>8</v>
      </c>
      <c r="Y10" s="57" t="s">
        <v>865</v>
      </c>
      <c r="Z10" s="57">
        <v>8</v>
      </c>
      <c r="AA10" s="57" t="s">
        <v>933</v>
      </c>
      <c r="AB10" s="57">
        <v>8</v>
      </c>
      <c r="AC10" s="57" t="s">
        <v>989</v>
      </c>
      <c r="AD10" s="57">
        <v>8</v>
      </c>
      <c r="AE10" s="57" t="s">
        <v>1036</v>
      </c>
      <c r="AF10" s="57">
        <v>8</v>
      </c>
      <c r="AG10" s="57" t="s">
        <v>1103</v>
      </c>
      <c r="AH10" s="57">
        <v>8</v>
      </c>
      <c r="AI10" s="57" t="s">
        <v>1145</v>
      </c>
      <c r="AJ10" s="57">
        <v>8</v>
      </c>
      <c r="AK10" s="57" t="s">
        <v>1196</v>
      </c>
      <c r="AL10" s="57">
        <v>8</v>
      </c>
      <c r="AM10" s="57" t="s">
        <v>1304</v>
      </c>
      <c r="AN10" s="57">
        <v>8</v>
      </c>
      <c r="AO10" s="57" t="s">
        <v>1351</v>
      </c>
      <c r="AP10" s="57">
        <v>8</v>
      </c>
      <c r="AQ10" s="57" t="s">
        <v>1420</v>
      </c>
      <c r="AR10" s="57">
        <v>8</v>
      </c>
      <c r="AS10" s="57" t="s">
        <v>1471</v>
      </c>
      <c r="AT10" s="57">
        <v>8</v>
      </c>
      <c r="AU10" s="57" t="s">
        <v>1521</v>
      </c>
      <c r="AV10" s="57">
        <v>8</v>
      </c>
      <c r="AW10" s="57" t="s">
        <v>1697</v>
      </c>
      <c r="AX10" s="57">
        <v>8</v>
      </c>
      <c r="AY10" s="57" t="s">
        <v>1804</v>
      </c>
      <c r="AZ10" s="57">
        <v>8</v>
      </c>
      <c r="BA10" s="57" t="s">
        <v>1869</v>
      </c>
      <c r="BB10" s="57">
        <v>8</v>
      </c>
      <c r="BC10" s="57" t="s">
        <v>1940</v>
      </c>
      <c r="BF10" s="57">
        <v>8</v>
      </c>
      <c r="BG10" s="57" t="s">
        <v>2001</v>
      </c>
      <c r="BH10" s="57">
        <v>8</v>
      </c>
      <c r="BI10" s="57" t="s">
        <v>2060</v>
      </c>
      <c r="BJ10" s="57">
        <v>8</v>
      </c>
      <c r="BK10" s="57" t="s">
        <v>2127</v>
      </c>
      <c r="BN10" s="57">
        <v>8</v>
      </c>
      <c r="BO10" s="57" t="s">
        <v>2299</v>
      </c>
      <c r="BP10" s="57">
        <v>8</v>
      </c>
      <c r="BQ10" s="57" t="s">
        <v>2347</v>
      </c>
      <c r="BR10" s="57">
        <v>8</v>
      </c>
      <c r="BS10" s="57" t="s">
        <v>2403</v>
      </c>
      <c r="BT10" s="57">
        <v>8</v>
      </c>
      <c r="BU10" s="57" t="s">
        <v>2455</v>
      </c>
      <c r="BV10" s="57">
        <v>8</v>
      </c>
      <c r="BW10" s="57" t="s">
        <v>2542</v>
      </c>
      <c r="BX10" s="57">
        <v>8</v>
      </c>
      <c r="BY10" s="57" t="s">
        <v>2626</v>
      </c>
      <c r="BZ10" s="57">
        <v>8</v>
      </c>
      <c r="CA10" s="57" t="s">
        <v>2672</v>
      </c>
      <c r="CB10" s="57">
        <v>8</v>
      </c>
      <c r="CC10" s="57" t="s">
        <v>2699</v>
      </c>
      <c r="CD10" s="57">
        <v>8</v>
      </c>
      <c r="CE10" s="57" t="s">
        <v>2727</v>
      </c>
      <c r="CF10" s="57">
        <v>8</v>
      </c>
      <c r="CG10" s="57" t="s">
        <v>2771</v>
      </c>
      <c r="CH10" s="57">
        <v>8</v>
      </c>
      <c r="CI10" s="57" t="s">
        <v>2806</v>
      </c>
      <c r="CJ10" s="57">
        <v>8</v>
      </c>
      <c r="CK10" s="57" t="s">
        <v>2887</v>
      </c>
      <c r="CL10" s="57">
        <v>8</v>
      </c>
      <c r="CM10" s="57" t="s">
        <v>2932</v>
      </c>
      <c r="CN10" s="57">
        <v>8</v>
      </c>
      <c r="CO10" s="57" t="s">
        <v>2971</v>
      </c>
      <c r="CP10" s="57">
        <v>8</v>
      </c>
      <c r="CQ10" s="57" t="s">
        <v>3040</v>
      </c>
      <c r="CR10" s="57">
        <v>8</v>
      </c>
      <c r="CS10" s="57" t="s">
        <v>3087</v>
      </c>
      <c r="CT10" s="57">
        <v>8</v>
      </c>
      <c r="CU10" s="57" t="s">
        <v>3129</v>
      </c>
      <c r="CV10" s="57">
        <v>8</v>
      </c>
      <c r="CW10" s="57" t="s">
        <v>3169</v>
      </c>
    </row>
    <row r="11" spans="1:111" ht="11.45" customHeight="1" x14ac:dyDescent="0.15">
      <c r="A11" s="61">
        <f t="shared" si="5"/>
        <v>1</v>
      </c>
      <c r="B11" s="61" t="s">
        <v>11</v>
      </c>
      <c r="C11" s="61">
        <f t="shared" si="5"/>
        <v>5</v>
      </c>
      <c r="D11" s="61" t="s">
        <v>20</v>
      </c>
      <c r="E11" s="61" t="s">
        <v>24</v>
      </c>
      <c r="F11" s="57">
        <f t="shared" si="2"/>
        <v>9</v>
      </c>
      <c r="G11" s="57" t="s">
        <v>842</v>
      </c>
      <c r="H11" s="57">
        <f t="shared" si="2"/>
        <v>9</v>
      </c>
      <c r="I11" s="69" t="s">
        <v>43</v>
      </c>
      <c r="J11" s="68">
        <f t="shared" si="3"/>
        <v>9</v>
      </c>
      <c r="K11" s="68" t="s">
        <v>367</v>
      </c>
      <c r="L11" s="68">
        <f t="shared" si="4"/>
        <v>9</v>
      </c>
      <c r="M11" s="57" t="s">
        <v>437</v>
      </c>
      <c r="N11" s="57">
        <f t="shared" si="1"/>
        <v>9</v>
      </c>
      <c r="O11" s="57" t="s">
        <v>506</v>
      </c>
      <c r="P11" s="57">
        <f t="shared" si="1"/>
        <v>9</v>
      </c>
      <c r="Q11" s="57" t="s">
        <v>578</v>
      </c>
      <c r="R11" s="57">
        <f t="shared" si="1"/>
        <v>9</v>
      </c>
      <c r="S11" s="57" t="s">
        <v>631</v>
      </c>
      <c r="T11" s="57">
        <f t="shared" si="1"/>
        <v>9</v>
      </c>
      <c r="U11" s="57" t="s">
        <v>692</v>
      </c>
      <c r="V11" s="57">
        <v>9</v>
      </c>
      <c r="W11" s="57" t="s">
        <v>780</v>
      </c>
      <c r="X11" s="57">
        <v>9</v>
      </c>
      <c r="Y11" s="57" t="s">
        <v>870</v>
      </c>
      <c r="Z11" s="57">
        <v>9</v>
      </c>
      <c r="AA11" s="57" t="s">
        <v>935</v>
      </c>
      <c r="AB11" s="57">
        <v>9</v>
      </c>
      <c r="AC11" s="57" t="s">
        <v>991</v>
      </c>
      <c r="AD11" s="57">
        <v>9</v>
      </c>
      <c r="AE11" s="57" t="s">
        <v>1038</v>
      </c>
      <c r="AF11" s="57">
        <v>9</v>
      </c>
      <c r="AG11" s="57" t="s">
        <v>1105</v>
      </c>
      <c r="AH11" s="57">
        <v>9</v>
      </c>
      <c r="AI11" s="57" t="s">
        <v>1147</v>
      </c>
      <c r="AJ11" s="57">
        <v>9</v>
      </c>
      <c r="AK11" s="57" t="s">
        <v>1199</v>
      </c>
      <c r="AL11" s="57">
        <v>9</v>
      </c>
      <c r="AM11" s="57" t="s">
        <v>1308</v>
      </c>
      <c r="AN11" s="57">
        <v>9</v>
      </c>
      <c r="AO11" s="57" t="s">
        <v>1353</v>
      </c>
      <c r="AP11" s="57">
        <v>9</v>
      </c>
      <c r="AQ11" s="57" t="s">
        <v>1422</v>
      </c>
      <c r="AR11" s="57">
        <v>9</v>
      </c>
      <c r="AS11" s="57" t="s">
        <v>1473</v>
      </c>
      <c r="AT11" s="57">
        <v>9</v>
      </c>
      <c r="AU11" s="57" t="s">
        <v>1523</v>
      </c>
      <c r="AV11" s="57">
        <v>9</v>
      </c>
      <c r="AW11" s="57" t="s">
        <v>1701</v>
      </c>
      <c r="AX11" s="57">
        <v>9</v>
      </c>
      <c r="AY11" s="57" t="s">
        <v>1806</v>
      </c>
      <c r="AZ11" s="57">
        <v>9</v>
      </c>
      <c r="BA11" s="57" t="s">
        <v>1886</v>
      </c>
      <c r="BB11" s="57">
        <v>9</v>
      </c>
      <c r="BC11" s="57" t="s">
        <v>1942</v>
      </c>
      <c r="BF11" s="57">
        <v>9</v>
      </c>
      <c r="BG11" s="57" t="s">
        <v>2006</v>
      </c>
      <c r="BH11" s="57">
        <v>9</v>
      </c>
      <c r="BI11" s="57" t="s">
        <v>2074</v>
      </c>
      <c r="BJ11" s="57">
        <v>9</v>
      </c>
      <c r="BK11" s="57" t="s">
        <v>2131</v>
      </c>
      <c r="BN11" s="57">
        <v>9</v>
      </c>
      <c r="BO11" s="57" t="s">
        <v>2301</v>
      </c>
      <c r="BP11" s="57">
        <v>9</v>
      </c>
      <c r="BQ11" s="57" t="s">
        <v>2350</v>
      </c>
      <c r="BR11" s="57">
        <v>9</v>
      </c>
      <c r="BS11" s="57" t="s">
        <v>2405</v>
      </c>
      <c r="BT11" s="57">
        <v>9</v>
      </c>
      <c r="BU11" s="57" t="s">
        <v>2460</v>
      </c>
      <c r="BV11" s="57">
        <v>9</v>
      </c>
      <c r="BW11" s="57" t="s">
        <v>2546</v>
      </c>
      <c r="BX11" s="57">
        <v>9</v>
      </c>
      <c r="BY11" s="57" t="s">
        <v>2628</v>
      </c>
      <c r="BZ11" s="57">
        <v>9</v>
      </c>
      <c r="CA11" s="57" t="s">
        <v>2674</v>
      </c>
      <c r="CD11" s="57">
        <v>9</v>
      </c>
      <c r="CE11" s="57" t="s">
        <v>2730</v>
      </c>
      <c r="CF11" s="57">
        <v>9</v>
      </c>
      <c r="CG11" s="57" t="s">
        <v>2775</v>
      </c>
      <c r="CH11" s="57">
        <v>9</v>
      </c>
      <c r="CI11" s="57" t="s">
        <v>2811</v>
      </c>
      <c r="CJ11" s="57">
        <v>9</v>
      </c>
      <c r="CK11" s="57" t="s">
        <v>2890</v>
      </c>
      <c r="CL11" s="57">
        <v>9</v>
      </c>
      <c r="CM11" s="57" t="s">
        <v>2934</v>
      </c>
      <c r="CN11" s="57">
        <v>9</v>
      </c>
      <c r="CO11" s="57" t="s">
        <v>2973</v>
      </c>
      <c r="CP11" s="57">
        <v>9</v>
      </c>
      <c r="CQ11" s="57" t="s">
        <v>3044</v>
      </c>
      <c r="CR11" s="57">
        <v>9</v>
      </c>
      <c r="CS11" s="57" t="s">
        <v>3089</v>
      </c>
      <c r="CT11" s="57">
        <v>9</v>
      </c>
      <c r="CU11" s="57" t="s">
        <v>3131</v>
      </c>
      <c r="CV11" s="57">
        <v>9</v>
      </c>
      <c r="CW11" s="57" t="s">
        <v>3171</v>
      </c>
      <c r="DG11" s="57"/>
    </row>
    <row r="12" spans="1:111" ht="11.45" customHeight="1" x14ac:dyDescent="0.15">
      <c r="A12" s="61">
        <f t="shared" si="5"/>
        <v>1</v>
      </c>
      <c r="B12" s="61" t="s">
        <v>11</v>
      </c>
      <c r="C12" s="61">
        <f t="shared" si="5"/>
        <v>5</v>
      </c>
      <c r="D12" s="61" t="s">
        <v>20</v>
      </c>
      <c r="E12" s="61" t="s">
        <v>25</v>
      </c>
      <c r="F12" s="57">
        <f t="shared" si="2"/>
        <v>10</v>
      </c>
      <c r="G12" s="57" t="s">
        <v>913</v>
      </c>
      <c r="H12" s="57">
        <f t="shared" si="2"/>
        <v>10</v>
      </c>
      <c r="I12" s="69" t="s">
        <v>45</v>
      </c>
      <c r="J12" s="68">
        <f t="shared" si="3"/>
        <v>10</v>
      </c>
      <c r="K12" s="68" t="s">
        <v>369</v>
      </c>
      <c r="L12" s="68">
        <f t="shared" si="4"/>
        <v>10</v>
      </c>
      <c r="M12" s="57" t="s">
        <v>444</v>
      </c>
      <c r="N12" s="57">
        <f t="shared" si="1"/>
        <v>10</v>
      </c>
      <c r="O12" s="57" t="s">
        <v>509</v>
      </c>
      <c r="P12" s="57">
        <f t="shared" si="1"/>
        <v>10</v>
      </c>
      <c r="Q12" s="57" t="s">
        <v>583</v>
      </c>
      <c r="R12" s="57">
        <f t="shared" si="1"/>
        <v>10</v>
      </c>
      <c r="S12" s="57" t="s">
        <v>633</v>
      </c>
      <c r="T12" s="57">
        <f t="shared" si="1"/>
        <v>10</v>
      </c>
      <c r="U12" s="57" t="s">
        <v>694</v>
      </c>
      <c r="V12" s="57">
        <v>10</v>
      </c>
      <c r="W12" s="57" t="s">
        <v>787</v>
      </c>
      <c r="X12" s="57">
        <v>10</v>
      </c>
      <c r="Y12" s="57" t="s">
        <v>875</v>
      </c>
      <c r="Z12" s="57">
        <v>10</v>
      </c>
      <c r="AA12" s="57" t="s">
        <v>938</v>
      </c>
      <c r="AB12" s="57">
        <v>10</v>
      </c>
      <c r="AC12" s="57" t="s">
        <v>993</v>
      </c>
      <c r="AD12" s="57">
        <v>10</v>
      </c>
      <c r="AE12" s="57" t="s">
        <v>1040</v>
      </c>
      <c r="AH12" s="57">
        <v>10</v>
      </c>
      <c r="AI12" s="57" t="s">
        <v>1149</v>
      </c>
      <c r="AJ12" s="57">
        <v>10</v>
      </c>
      <c r="AK12" s="57" t="s">
        <v>1202</v>
      </c>
      <c r="AL12" s="57">
        <v>10</v>
      </c>
      <c r="AM12" s="57" t="s">
        <v>1312</v>
      </c>
      <c r="AN12" s="57">
        <v>10</v>
      </c>
      <c r="AO12" s="57" t="s">
        <v>1356</v>
      </c>
      <c r="AP12" s="57">
        <v>10</v>
      </c>
      <c r="AQ12" s="57" t="s">
        <v>1426</v>
      </c>
      <c r="AR12" s="57">
        <v>10</v>
      </c>
      <c r="AS12" s="57" t="s">
        <v>1475</v>
      </c>
      <c r="AT12" s="57">
        <v>10</v>
      </c>
      <c r="AU12" s="57" t="s">
        <v>1529</v>
      </c>
      <c r="AV12" s="57">
        <v>10</v>
      </c>
      <c r="AW12" s="57" t="s">
        <v>1703</v>
      </c>
      <c r="AX12" s="57">
        <v>10</v>
      </c>
      <c r="AY12" s="57" t="s">
        <v>1808</v>
      </c>
      <c r="AZ12" s="57">
        <v>10</v>
      </c>
      <c r="BA12" s="57" t="s">
        <v>1892</v>
      </c>
      <c r="BB12" s="57">
        <v>10</v>
      </c>
      <c r="BC12" s="57" t="s">
        <v>1944</v>
      </c>
      <c r="BF12" s="57">
        <v>10</v>
      </c>
      <c r="BG12" s="57" t="s">
        <v>2009</v>
      </c>
      <c r="BH12" s="57">
        <v>10</v>
      </c>
      <c r="BI12" s="57" t="s">
        <v>2078</v>
      </c>
      <c r="BJ12" s="57">
        <v>10</v>
      </c>
      <c r="BK12" s="57" t="s">
        <v>2134</v>
      </c>
      <c r="BN12" s="57">
        <v>10</v>
      </c>
      <c r="BO12" s="57" t="s">
        <v>1434</v>
      </c>
      <c r="BP12" s="57">
        <v>10</v>
      </c>
      <c r="BQ12" s="57" t="s">
        <v>2352</v>
      </c>
      <c r="BR12" s="57">
        <v>10</v>
      </c>
      <c r="BS12" s="57" t="s">
        <v>2408</v>
      </c>
      <c r="BT12" s="57">
        <v>10</v>
      </c>
      <c r="BU12" s="57" t="s">
        <v>2462</v>
      </c>
      <c r="BV12" s="57">
        <v>10</v>
      </c>
      <c r="BW12" s="57" t="s">
        <v>2549</v>
      </c>
      <c r="BX12" s="57">
        <v>10</v>
      </c>
      <c r="BY12" s="57" t="s">
        <v>2633</v>
      </c>
      <c r="CD12" s="57">
        <v>10</v>
      </c>
      <c r="CE12" s="57" t="s">
        <v>2733</v>
      </c>
      <c r="CF12" s="57">
        <v>10</v>
      </c>
      <c r="CG12" s="57" t="s">
        <v>2777</v>
      </c>
      <c r="CH12" s="57">
        <v>10</v>
      </c>
      <c r="CI12" s="57" t="s">
        <v>2816</v>
      </c>
      <c r="CJ12" s="57">
        <v>10</v>
      </c>
      <c r="CK12" s="57" t="s">
        <v>2892</v>
      </c>
      <c r="CL12" s="57">
        <v>10</v>
      </c>
      <c r="CM12" s="57" t="s">
        <v>2937</v>
      </c>
      <c r="CN12" s="57">
        <v>10</v>
      </c>
      <c r="CO12" s="57" t="s">
        <v>2975</v>
      </c>
      <c r="CP12" s="57">
        <v>10</v>
      </c>
      <c r="CQ12" s="57" t="s">
        <v>3047</v>
      </c>
      <c r="CR12" s="57">
        <v>10</v>
      </c>
      <c r="CS12" s="57" t="s">
        <v>3091</v>
      </c>
      <c r="CT12" s="57">
        <v>10</v>
      </c>
      <c r="CU12" s="57" t="s">
        <v>3134</v>
      </c>
      <c r="CV12" s="57">
        <v>10</v>
      </c>
      <c r="CW12" s="57" t="s">
        <v>3173</v>
      </c>
      <c r="DG12" s="57"/>
    </row>
    <row r="13" spans="1:111" ht="11.45" customHeight="1" x14ac:dyDescent="0.15">
      <c r="A13" s="61">
        <f t="shared" si="5"/>
        <v>1</v>
      </c>
      <c r="B13" s="61" t="s">
        <v>11</v>
      </c>
      <c r="C13" s="61">
        <f t="shared" si="5"/>
        <v>5</v>
      </c>
      <c r="D13" s="61" t="s">
        <v>20</v>
      </c>
      <c r="E13" s="61" t="s">
        <v>26</v>
      </c>
      <c r="F13" s="57">
        <f t="shared" si="2"/>
        <v>11</v>
      </c>
      <c r="G13" s="57" t="s">
        <v>971</v>
      </c>
      <c r="H13" s="57">
        <f t="shared" si="2"/>
        <v>11</v>
      </c>
      <c r="I13" s="69" t="s">
        <v>52</v>
      </c>
      <c r="J13" s="68">
        <f t="shared" si="3"/>
        <v>11</v>
      </c>
      <c r="K13" s="68" t="s">
        <v>374</v>
      </c>
      <c r="L13" s="68">
        <f t="shared" si="4"/>
        <v>11</v>
      </c>
      <c r="M13" s="57" t="s">
        <v>446</v>
      </c>
      <c r="N13" s="57">
        <f t="shared" si="1"/>
        <v>11</v>
      </c>
      <c r="O13" s="57" t="s">
        <v>512</v>
      </c>
      <c r="P13" s="57">
        <f t="shared" si="1"/>
        <v>11</v>
      </c>
      <c r="Q13" s="57" t="s">
        <v>588</v>
      </c>
      <c r="R13" s="57">
        <f t="shared" si="1"/>
        <v>11</v>
      </c>
      <c r="S13" s="57" t="s">
        <v>635</v>
      </c>
      <c r="T13" s="57">
        <f t="shared" si="1"/>
        <v>11</v>
      </c>
      <c r="U13" s="57" t="s">
        <v>697</v>
      </c>
      <c r="V13" s="57">
        <v>11</v>
      </c>
      <c r="W13" s="57" t="s">
        <v>789</v>
      </c>
      <c r="X13" s="57">
        <v>11</v>
      </c>
      <c r="Y13" s="57" t="s">
        <v>878</v>
      </c>
      <c r="Z13" s="57">
        <v>11</v>
      </c>
      <c r="AA13" s="57" t="s">
        <v>941</v>
      </c>
      <c r="AB13" s="57">
        <v>11</v>
      </c>
      <c r="AC13" s="57" t="s">
        <v>995</v>
      </c>
      <c r="AD13" s="57">
        <v>11</v>
      </c>
      <c r="AE13" s="57" t="s">
        <v>1042</v>
      </c>
      <c r="AH13" s="57">
        <v>11</v>
      </c>
      <c r="AI13" s="57" t="s">
        <v>1151</v>
      </c>
      <c r="AJ13" s="57">
        <v>11</v>
      </c>
      <c r="AK13" s="57" t="s">
        <v>1203</v>
      </c>
      <c r="AL13" s="57">
        <v>11</v>
      </c>
      <c r="AM13" s="57" t="s">
        <v>1316</v>
      </c>
      <c r="AN13" s="57">
        <v>11</v>
      </c>
      <c r="AO13" s="57" t="s">
        <v>1359</v>
      </c>
      <c r="AP13" s="57">
        <v>11</v>
      </c>
      <c r="AQ13" s="57" t="s">
        <v>311</v>
      </c>
      <c r="AR13" s="57">
        <v>11</v>
      </c>
      <c r="AS13" s="57" t="s">
        <v>1477</v>
      </c>
      <c r="AT13" s="57">
        <v>11</v>
      </c>
      <c r="AU13" s="57" t="s">
        <v>1531</v>
      </c>
      <c r="AV13" s="57">
        <v>11</v>
      </c>
      <c r="AW13" s="57" t="s">
        <v>1705</v>
      </c>
      <c r="AX13" s="57">
        <v>11</v>
      </c>
      <c r="AY13" s="57" t="s">
        <v>1811</v>
      </c>
      <c r="AZ13" s="57">
        <v>11</v>
      </c>
      <c r="BA13" s="57" t="s">
        <v>1893</v>
      </c>
      <c r="BB13" s="57">
        <v>11</v>
      </c>
      <c r="BC13" s="57" t="s">
        <v>1950</v>
      </c>
      <c r="BF13" s="57">
        <v>11</v>
      </c>
      <c r="BG13" s="57" t="s">
        <v>2011</v>
      </c>
      <c r="BH13" s="57">
        <v>11</v>
      </c>
      <c r="BI13" s="57" t="s">
        <v>2081</v>
      </c>
      <c r="BJ13" s="57">
        <v>11</v>
      </c>
      <c r="BK13" s="57" t="s">
        <v>2137</v>
      </c>
      <c r="BN13" s="57">
        <v>11</v>
      </c>
      <c r="BO13" s="57" t="s">
        <v>2304</v>
      </c>
      <c r="BP13" s="57">
        <v>11</v>
      </c>
      <c r="BQ13" s="57" t="s">
        <v>2355</v>
      </c>
      <c r="BR13" s="57">
        <v>11</v>
      </c>
      <c r="BS13" s="57" t="s">
        <v>2411</v>
      </c>
      <c r="BT13" s="57">
        <v>11</v>
      </c>
      <c r="BU13" s="57" t="s">
        <v>2467</v>
      </c>
      <c r="BV13" s="57">
        <v>11</v>
      </c>
      <c r="BW13" s="57" t="s">
        <v>2551</v>
      </c>
      <c r="BX13" s="57">
        <v>11</v>
      </c>
      <c r="BY13" s="57" t="s">
        <v>2637</v>
      </c>
      <c r="CD13" s="57">
        <v>11</v>
      </c>
      <c r="CE13" s="57" t="s">
        <v>2736</v>
      </c>
      <c r="CF13" s="57">
        <v>11</v>
      </c>
      <c r="CG13" s="57" t="s">
        <v>2779</v>
      </c>
      <c r="CH13" s="57">
        <v>11</v>
      </c>
      <c r="CI13" s="57" t="s">
        <v>2817</v>
      </c>
      <c r="CJ13" s="57">
        <v>11</v>
      </c>
      <c r="CK13" s="57" t="s">
        <v>2894</v>
      </c>
      <c r="CL13" s="57">
        <v>11</v>
      </c>
      <c r="CM13" s="57" t="s">
        <v>2940</v>
      </c>
      <c r="CN13" s="57">
        <v>11</v>
      </c>
      <c r="CO13" s="57" t="s">
        <v>2977</v>
      </c>
      <c r="CP13" s="57">
        <v>11</v>
      </c>
      <c r="CQ13" s="57" t="s">
        <v>3049</v>
      </c>
      <c r="CR13" s="57">
        <v>11</v>
      </c>
      <c r="CS13" s="57" t="s">
        <v>3093</v>
      </c>
      <c r="CT13" s="57">
        <v>11</v>
      </c>
      <c r="CU13" s="57" t="s">
        <v>3136</v>
      </c>
      <c r="CV13" s="57">
        <v>11</v>
      </c>
      <c r="CW13" s="57" t="s">
        <v>3175</v>
      </c>
      <c r="DG13" s="57"/>
    </row>
    <row r="14" spans="1:111" ht="11.45" customHeight="1" x14ac:dyDescent="0.15">
      <c r="A14" s="61">
        <f t="shared" si="5"/>
        <v>1</v>
      </c>
      <c r="B14" s="61" t="s">
        <v>11</v>
      </c>
      <c r="C14" s="61">
        <f t="shared" si="5"/>
        <v>5</v>
      </c>
      <c r="D14" s="61" t="s">
        <v>20</v>
      </c>
      <c r="E14" s="61" t="s">
        <v>27</v>
      </c>
      <c r="F14" s="57">
        <f t="shared" si="2"/>
        <v>12</v>
      </c>
      <c r="G14" s="57" t="s">
        <v>1020</v>
      </c>
      <c r="H14" s="57">
        <f t="shared" si="2"/>
        <v>12</v>
      </c>
      <c r="I14" s="69" t="s">
        <v>54</v>
      </c>
      <c r="J14" s="68">
        <f t="shared" si="3"/>
        <v>12</v>
      </c>
      <c r="K14" s="68" t="s">
        <v>377</v>
      </c>
      <c r="L14" s="68">
        <f t="shared" si="4"/>
        <v>12</v>
      </c>
      <c r="M14" s="57" t="s">
        <v>449</v>
      </c>
      <c r="N14" s="57">
        <f t="shared" si="1"/>
        <v>12</v>
      </c>
      <c r="O14" s="57" t="s">
        <v>517</v>
      </c>
      <c r="P14" s="57">
        <f t="shared" si="1"/>
        <v>12</v>
      </c>
      <c r="Q14" s="57" t="s">
        <v>590</v>
      </c>
      <c r="R14" s="57">
        <f t="shared" si="1"/>
        <v>12</v>
      </c>
      <c r="S14" s="57" t="s">
        <v>637</v>
      </c>
      <c r="T14" s="57">
        <f t="shared" si="1"/>
        <v>12</v>
      </c>
      <c r="U14" s="57" t="s">
        <v>702</v>
      </c>
      <c r="V14" s="57">
        <v>12</v>
      </c>
      <c r="W14" s="57" t="s">
        <v>792</v>
      </c>
      <c r="X14" s="57">
        <v>12</v>
      </c>
      <c r="Y14" s="57" t="s">
        <v>881</v>
      </c>
      <c r="Z14" s="57">
        <v>12</v>
      </c>
      <c r="AA14" s="57" t="s">
        <v>944</v>
      </c>
      <c r="AB14" s="57">
        <v>12</v>
      </c>
      <c r="AC14" s="57" t="s">
        <v>998</v>
      </c>
      <c r="AD14" s="57">
        <v>12</v>
      </c>
      <c r="AE14" s="57" t="s">
        <v>1044</v>
      </c>
      <c r="AH14" s="57">
        <v>12</v>
      </c>
      <c r="AI14" s="57" t="s">
        <v>1152</v>
      </c>
      <c r="AJ14" s="57">
        <v>12</v>
      </c>
      <c r="AK14" s="57" t="s">
        <v>1208</v>
      </c>
      <c r="AL14" s="57">
        <v>12</v>
      </c>
      <c r="AM14" s="57" t="s">
        <v>1319</v>
      </c>
      <c r="AN14" s="57">
        <v>12</v>
      </c>
      <c r="AO14" s="57" t="s">
        <v>1372</v>
      </c>
      <c r="AP14" s="57">
        <v>12</v>
      </c>
      <c r="AQ14" s="57" t="s">
        <v>1429</v>
      </c>
      <c r="AR14" s="57">
        <v>12</v>
      </c>
      <c r="AS14" s="57" t="s">
        <v>1483</v>
      </c>
      <c r="AT14" s="57">
        <v>12</v>
      </c>
      <c r="AU14" s="57" t="s">
        <v>1536</v>
      </c>
      <c r="AV14" s="57">
        <v>12</v>
      </c>
      <c r="AW14" s="57" t="s">
        <v>1712</v>
      </c>
      <c r="AX14" s="57">
        <v>12</v>
      </c>
      <c r="AY14" s="57" t="s">
        <v>1813</v>
      </c>
      <c r="AZ14" s="57">
        <v>12</v>
      </c>
      <c r="BA14" s="57" t="s">
        <v>1896</v>
      </c>
      <c r="BB14" s="57">
        <v>12</v>
      </c>
      <c r="BC14" s="57" t="s">
        <v>1956</v>
      </c>
      <c r="BF14" s="57">
        <v>12</v>
      </c>
      <c r="BG14" s="57" t="s">
        <v>2014</v>
      </c>
      <c r="BH14" s="57">
        <v>12</v>
      </c>
      <c r="BI14" s="57" t="s">
        <v>2083</v>
      </c>
      <c r="BJ14" s="57">
        <v>12</v>
      </c>
      <c r="BK14" s="57" t="s">
        <v>2139</v>
      </c>
      <c r="BN14" s="57">
        <v>12</v>
      </c>
      <c r="BO14" s="57" t="s">
        <v>2307</v>
      </c>
      <c r="BP14" s="57">
        <v>12</v>
      </c>
      <c r="BQ14" s="57" t="s">
        <v>2358</v>
      </c>
      <c r="BR14" s="57">
        <v>12</v>
      </c>
      <c r="BS14" s="57" t="s">
        <v>2413</v>
      </c>
      <c r="BT14" s="57">
        <v>12</v>
      </c>
      <c r="BU14" s="57" t="s">
        <v>2471</v>
      </c>
      <c r="BV14" s="57">
        <v>12</v>
      </c>
      <c r="BW14" s="57" t="s">
        <v>2559</v>
      </c>
      <c r="BX14" s="57">
        <v>12</v>
      </c>
      <c r="BY14" s="57" t="s">
        <v>2639</v>
      </c>
      <c r="CD14" s="57">
        <v>12</v>
      </c>
      <c r="CE14" s="57" t="s">
        <v>2739</v>
      </c>
      <c r="CF14" s="57">
        <v>12</v>
      </c>
      <c r="CG14" s="57" t="s">
        <v>2781</v>
      </c>
      <c r="CH14" s="57">
        <v>12</v>
      </c>
      <c r="CI14" s="57" t="s">
        <v>2820</v>
      </c>
      <c r="CJ14" s="57">
        <v>12</v>
      </c>
      <c r="CK14" s="57" t="s">
        <v>2896</v>
      </c>
      <c r="CL14" s="57">
        <v>12</v>
      </c>
      <c r="CM14" s="57" t="s">
        <v>2942</v>
      </c>
      <c r="CN14" s="57">
        <v>12</v>
      </c>
      <c r="CO14" s="57" t="s">
        <v>2981</v>
      </c>
      <c r="CP14" s="57">
        <v>12</v>
      </c>
      <c r="CQ14" s="57" t="s">
        <v>3051</v>
      </c>
      <c r="CR14" s="57">
        <v>12</v>
      </c>
      <c r="CS14" s="57" t="s">
        <v>3095</v>
      </c>
      <c r="CT14" s="57">
        <v>12</v>
      </c>
      <c r="CU14" s="57" t="s">
        <v>3139</v>
      </c>
      <c r="CV14" s="57">
        <v>12</v>
      </c>
      <c r="CW14" s="57" t="s">
        <v>3177</v>
      </c>
    </row>
    <row r="15" spans="1:111" ht="11.45" customHeight="1" x14ac:dyDescent="0.15">
      <c r="A15" s="61">
        <f t="shared" si="5"/>
        <v>1</v>
      </c>
      <c r="B15" s="61" t="s">
        <v>11</v>
      </c>
      <c r="C15" s="61">
        <f t="shared" si="5"/>
        <v>5</v>
      </c>
      <c r="D15" s="61" t="s">
        <v>20</v>
      </c>
      <c r="E15" s="61" t="s">
        <v>28</v>
      </c>
      <c r="F15" s="57">
        <f t="shared" si="2"/>
        <v>13</v>
      </c>
      <c r="G15" s="57" t="s">
        <v>1069</v>
      </c>
      <c r="H15" s="57">
        <f t="shared" si="2"/>
        <v>13</v>
      </c>
      <c r="I15" s="69" t="s">
        <v>59</v>
      </c>
      <c r="J15" s="68">
        <f t="shared" si="3"/>
        <v>13</v>
      </c>
      <c r="K15" s="68" t="s">
        <v>379</v>
      </c>
      <c r="L15" s="68">
        <f t="shared" si="4"/>
        <v>13</v>
      </c>
      <c r="M15" s="57" t="s">
        <v>452</v>
      </c>
      <c r="N15" s="57">
        <f t="shared" si="1"/>
        <v>13</v>
      </c>
      <c r="O15" s="57" t="s">
        <v>521</v>
      </c>
      <c r="P15" s="57">
        <f t="shared" si="1"/>
        <v>13</v>
      </c>
      <c r="Q15" s="57" t="s">
        <v>592</v>
      </c>
      <c r="R15" s="57">
        <f t="shared" si="1"/>
        <v>13</v>
      </c>
      <c r="S15" s="57" t="s">
        <v>639</v>
      </c>
      <c r="T15" s="57">
        <f t="shared" si="1"/>
        <v>13</v>
      </c>
      <c r="U15" s="57" t="s">
        <v>704</v>
      </c>
      <c r="V15" s="57">
        <v>13</v>
      </c>
      <c r="W15" s="57" t="s">
        <v>794</v>
      </c>
      <c r="X15" s="57">
        <v>13</v>
      </c>
      <c r="Y15" s="57" t="s">
        <v>883</v>
      </c>
      <c r="Z15" s="57">
        <v>13</v>
      </c>
      <c r="AA15" s="57" t="s">
        <v>950</v>
      </c>
      <c r="AB15" s="57">
        <v>13</v>
      </c>
      <c r="AC15" s="57" t="s">
        <v>1000</v>
      </c>
      <c r="AD15" s="57">
        <v>13</v>
      </c>
      <c r="AE15" s="57" t="s">
        <v>1046</v>
      </c>
      <c r="AH15" s="57">
        <v>13</v>
      </c>
      <c r="AI15" s="57" t="s">
        <v>1154</v>
      </c>
      <c r="AJ15" s="57">
        <v>13</v>
      </c>
      <c r="AK15" s="57" t="s">
        <v>1211</v>
      </c>
      <c r="AL15" s="57">
        <v>13</v>
      </c>
      <c r="AM15" s="57" t="s">
        <v>1320</v>
      </c>
      <c r="AN15" s="57">
        <v>13</v>
      </c>
      <c r="AO15" s="57" t="s">
        <v>1374</v>
      </c>
      <c r="AP15" s="57">
        <v>13</v>
      </c>
      <c r="AQ15" s="57" t="s">
        <v>1431</v>
      </c>
      <c r="AR15" s="57">
        <v>13</v>
      </c>
      <c r="AS15" s="57" t="s">
        <v>1485</v>
      </c>
      <c r="AT15" s="57">
        <v>13</v>
      </c>
      <c r="AU15" s="57" t="s">
        <v>1538</v>
      </c>
      <c r="AV15" s="57">
        <v>13</v>
      </c>
      <c r="AW15" s="57" t="s">
        <v>1714</v>
      </c>
      <c r="AX15" s="57">
        <v>13</v>
      </c>
      <c r="AY15" s="57" t="s">
        <v>1815</v>
      </c>
      <c r="AZ15" s="57">
        <v>13</v>
      </c>
      <c r="BA15" s="57" t="s">
        <v>1899</v>
      </c>
      <c r="BB15" s="57">
        <v>13</v>
      </c>
      <c r="BC15" s="57" t="s">
        <v>969</v>
      </c>
      <c r="BF15" s="57">
        <v>13</v>
      </c>
      <c r="BG15" s="57" t="s">
        <v>2020</v>
      </c>
      <c r="BH15" s="57">
        <v>13</v>
      </c>
      <c r="BI15" s="57" t="s">
        <v>2085</v>
      </c>
      <c r="BJ15" s="57">
        <v>13</v>
      </c>
      <c r="BK15" s="57" t="s">
        <v>2149</v>
      </c>
      <c r="BN15" s="57">
        <v>13</v>
      </c>
      <c r="BO15" s="57" t="s">
        <v>2309</v>
      </c>
      <c r="BP15" s="57">
        <v>13</v>
      </c>
      <c r="BQ15" s="57" t="s">
        <v>2359</v>
      </c>
      <c r="BR15" s="57">
        <v>13</v>
      </c>
      <c r="BS15" s="57" t="s">
        <v>2415</v>
      </c>
      <c r="BT15" s="57">
        <v>13</v>
      </c>
      <c r="BU15" s="57" t="s">
        <v>2476</v>
      </c>
      <c r="BV15" s="57">
        <v>13</v>
      </c>
      <c r="BW15" s="57" t="s">
        <v>2564</v>
      </c>
      <c r="BX15" s="57">
        <v>13</v>
      </c>
      <c r="BY15" s="57" t="s">
        <v>2641</v>
      </c>
      <c r="CD15" s="57">
        <v>13</v>
      </c>
      <c r="CE15" s="57" t="s">
        <v>2743</v>
      </c>
      <c r="CF15" s="57">
        <v>13</v>
      </c>
      <c r="CG15" s="57" t="s">
        <v>2783</v>
      </c>
      <c r="CH15" s="57">
        <v>13</v>
      </c>
      <c r="CI15" s="57" t="s">
        <v>2822</v>
      </c>
      <c r="CJ15" s="57">
        <v>13</v>
      </c>
      <c r="CK15" s="57" t="s">
        <v>2898</v>
      </c>
      <c r="CL15" s="57">
        <v>13</v>
      </c>
      <c r="CM15" s="57" t="s">
        <v>2944</v>
      </c>
      <c r="CN15" s="57">
        <v>13</v>
      </c>
      <c r="CO15" s="57" t="s">
        <v>2983</v>
      </c>
      <c r="CP15" s="57">
        <v>13</v>
      </c>
      <c r="CQ15" s="57" t="s">
        <v>3056</v>
      </c>
      <c r="CR15" s="57">
        <v>13</v>
      </c>
      <c r="CS15" s="57" t="s">
        <v>3097</v>
      </c>
      <c r="CT15" s="57">
        <v>13</v>
      </c>
      <c r="CU15" s="57" t="s">
        <v>3141</v>
      </c>
      <c r="CV15" s="57">
        <v>13</v>
      </c>
      <c r="CW15" s="57" t="s">
        <v>3179</v>
      </c>
    </row>
    <row r="16" spans="1:111" ht="11.45" customHeight="1" x14ac:dyDescent="0.15">
      <c r="A16" s="61">
        <f t="shared" si="5"/>
        <v>1</v>
      </c>
      <c r="B16" s="61" t="s">
        <v>11</v>
      </c>
      <c r="C16" s="61">
        <f t="shared" si="5"/>
        <v>5</v>
      </c>
      <c r="D16" s="61" t="s">
        <v>20</v>
      </c>
      <c r="E16" s="61" t="s">
        <v>29</v>
      </c>
      <c r="F16" s="57">
        <f t="shared" si="2"/>
        <v>14</v>
      </c>
      <c r="G16" s="57" t="s">
        <v>1107</v>
      </c>
      <c r="H16" s="57">
        <f t="shared" si="2"/>
        <v>14</v>
      </c>
      <c r="I16" s="69" t="s">
        <v>61</v>
      </c>
      <c r="J16" s="68">
        <f t="shared" si="3"/>
        <v>14</v>
      </c>
      <c r="K16" s="68" t="s">
        <v>381</v>
      </c>
      <c r="L16" s="68">
        <f t="shared" si="4"/>
        <v>14</v>
      </c>
      <c r="M16" s="57" t="s">
        <v>455</v>
      </c>
      <c r="N16" s="57">
        <f t="shared" si="1"/>
        <v>14</v>
      </c>
      <c r="O16" s="57" t="s">
        <v>523</v>
      </c>
      <c r="P16" s="57">
        <f t="shared" si="1"/>
        <v>14</v>
      </c>
      <c r="Q16" s="57" t="s">
        <v>594</v>
      </c>
      <c r="R16" s="57">
        <f t="shared" si="1"/>
        <v>14</v>
      </c>
      <c r="S16" s="57" t="s">
        <v>641</v>
      </c>
      <c r="T16" s="57">
        <f t="shared" si="1"/>
        <v>14</v>
      </c>
      <c r="U16" s="57" t="s">
        <v>707</v>
      </c>
      <c r="V16" s="57">
        <v>14</v>
      </c>
      <c r="W16" s="57" t="s">
        <v>796</v>
      </c>
      <c r="X16" s="57">
        <v>14</v>
      </c>
      <c r="Y16" s="57" t="s">
        <v>885</v>
      </c>
      <c r="Z16" s="57">
        <v>14</v>
      </c>
      <c r="AA16" s="57" t="s">
        <v>954</v>
      </c>
      <c r="AB16" s="57">
        <v>14</v>
      </c>
      <c r="AC16" s="57" t="s">
        <v>1003</v>
      </c>
      <c r="AD16" s="57">
        <v>14</v>
      </c>
      <c r="AE16" s="57" t="s">
        <v>1048</v>
      </c>
      <c r="AH16" s="57">
        <v>14</v>
      </c>
      <c r="AI16" s="57" t="s">
        <v>1156</v>
      </c>
      <c r="AJ16" s="57">
        <v>14</v>
      </c>
      <c r="AK16" s="57" t="s">
        <v>1221</v>
      </c>
      <c r="AL16" s="57">
        <v>14</v>
      </c>
      <c r="AM16" s="57" t="s">
        <v>1322</v>
      </c>
      <c r="AN16" s="57">
        <v>14</v>
      </c>
      <c r="AO16" s="57" t="s">
        <v>1376</v>
      </c>
      <c r="AP16" s="57">
        <v>14</v>
      </c>
      <c r="AQ16" s="57" t="s">
        <v>1434</v>
      </c>
      <c r="AR16" s="57">
        <v>14</v>
      </c>
      <c r="AS16" s="57" t="s">
        <v>1487</v>
      </c>
      <c r="AT16" s="57">
        <v>14</v>
      </c>
      <c r="AU16" s="57" t="s">
        <v>1543</v>
      </c>
      <c r="AV16" s="57">
        <v>14</v>
      </c>
      <c r="AW16" s="57" t="s">
        <v>1716</v>
      </c>
      <c r="AX16" s="57">
        <v>14</v>
      </c>
      <c r="AY16" s="57" t="s">
        <v>1817</v>
      </c>
      <c r="AZ16" s="57">
        <v>14</v>
      </c>
      <c r="BA16" s="57" t="s">
        <v>1901</v>
      </c>
      <c r="BB16" s="57">
        <v>14</v>
      </c>
      <c r="BC16" s="57" t="s">
        <v>1959</v>
      </c>
      <c r="BF16" s="57">
        <v>14</v>
      </c>
      <c r="BG16" s="57" t="s">
        <v>2026</v>
      </c>
      <c r="BH16" s="57">
        <v>14</v>
      </c>
      <c r="BI16" s="57" t="s">
        <v>2089</v>
      </c>
      <c r="BJ16" s="57">
        <v>14</v>
      </c>
      <c r="BK16" s="57" t="s">
        <v>2156</v>
      </c>
      <c r="BN16" s="57">
        <v>14</v>
      </c>
      <c r="BO16" s="57" t="s">
        <v>2311</v>
      </c>
      <c r="BP16" s="57">
        <v>14</v>
      </c>
      <c r="BQ16" s="57" t="s">
        <v>409</v>
      </c>
      <c r="BR16" s="57">
        <v>14</v>
      </c>
      <c r="BS16" s="57" t="s">
        <v>2418</v>
      </c>
      <c r="BT16" s="57">
        <v>14</v>
      </c>
      <c r="BU16" s="57" t="s">
        <v>2481</v>
      </c>
      <c r="BV16" s="57">
        <v>14</v>
      </c>
      <c r="BW16" s="57" t="s">
        <v>2566</v>
      </c>
      <c r="BX16" s="57">
        <v>14</v>
      </c>
      <c r="BY16" s="57" t="s">
        <v>2646</v>
      </c>
      <c r="CD16" s="57">
        <v>14</v>
      </c>
      <c r="CE16" s="57" t="s">
        <v>2745</v>
      </c>
      <c r="CF16" s="57">
        <v>14</v>
      </c>
      <c r="CG16" s="57" t="s">
        <v>2785</v>
      </c>
      <c r="CH16" s="57">
        <v>14</v>
      </c>
      <c r="CI16" s="57" t="s">
        <v>2824</v>
      </c>
      <c r="CJ16" s="57">
        <v>14</v>
      </c>
      <c r="CK16" s="57" t="s">
        <v>2899</v>
      </c>
      <c r="CL16" s="57">
        <v>14</v>
      </c>
      <c r="CM16" s="57" t="s">
        <v>2946</v>
      </c>
      <c r="CN16" s="57">
        <v>14</v>
      </c>
      <c r="CO16" s="57" t="s">
        <v>2985</v>
      </c>
      <c r="CP16" s="57">
        <v>14</v>
      </c>
      <c r="CQ16" s="57" t="s">
        <v>3058</v>
      </c>
      <c r="CR16" s="57">
        <v>14</v>
      </c>
      <c r="CS16" s="57" t="s">
        <v>3099</v>
      </c>
      <c r="CT16" s="57">
        <v>14</v>
      </c>
      <c r="CU16" s="57" t="s">
        <v>3143</v>
      </c>
      <c r="CV16" s="57">
        <v>14</v>
      </c>
      <c r="CW16" s="57" t="s">
        <v>3181</v>
      </c>
    </row>
    <row r="17" spans="1:101" ht="11.45" customHeight="1" x14ac:dyDescent="0.15">
      <c r="A17" s="61">
        <f t="shared" si="5"/>
        <v>1</v>
      </c>
      <c r="B17" s="61" t="s">
        <v>11</v>
      </c>
      <c r="C17" s="61">
        <f t="shared" si="5"/>
        <v>5</v>
      </c>
      <c r="D17" s="61" t="s">
        <v>20</v>
      </c>
      <c r="E17" s="61" t="s">
        <v>30</v>
      </c>
      <c r="F17" s="57">
        <f t="shared" si="2"/>
        <v>15</v>
      </c>
      <c r="G17" s="57" t="s">
        <v>1167</v>
      </c>
      <c r="H17" s="57">
        <f t="shared" si="2"/>
        <v>15</v>
      </c>
      <c r="I17" s="69" t="s">
        <v>65</v>
      </c>
      <c r="J17" s="68">
        <f t="shared" si="3"/>
        <v>15</v>
      </c>
      <c r="K17" s="68" t="s">
        <v>385</v>
      </c>
      <c r="L17" s="68">
        <f t="shared" si="4"/>
        <v>15</v>
      </c>
      <c r="M17" s="57" t="s">
        <v>457</v>
      </c>
      <c r="N17" s="57">
        <f t="shared" si="1"/>
        <v>15</v>
      </c>
      <c r="O17" s="57" t="s">
        <v>527</v>
      </c>
      <c r="P17" s="57">
        <f t="shared" si="1"/>
        <v>15</v>
      </c>
      <c r="Q17" s="57" t="s">
        <v>596</v>
      </c>
      <c r="R17" s="57">
        <f t="shared" si="1"/>
        <v>15</v>
      </c>
      <c r="S17" s="57" t="s">
        <v>643</v>
      </c>
      <c r="T17" s="57">
        <f t="shared" si="1"/>
        <v>15</v>
      </c>
      <c r="U17" s="57" t="s">
        <v>711</v>
      </c>
      <c r="V17" s="57">
        <v>15</v>
      </c>
      <c r="W17" s="57" t="s">
        <v>800</v>
      </c>
      <c r="X17" s="57">
        <v>15</v>
      </c>
      <c r="Y17" s="57" t="s">
        <v>888</v>
      </c>
      <c r="Z17" s="57">
        <v>15</v>
      </c>
      <c r="AA17" s="57" t="s">
        <v>956</v>
      </c>
      <c r="AB17" s="57">
        <v>15</v>
      </c>
      <c r="AC17" s="57" t="s">
        <v>1005</v>
      </c>
      <c r="AD17" s="57">
        <v>15</v>
      </c>
      <c r="AE17" s="57" t="s">
        <v>1050</v>
      </c>
      <c r="AH17" s="57">
        <v>15</v>
      </c>
      <c r="AI17" s="57" t="s">
        <v>1158</v>
      </c>
      <c r="AJ17" s="57">
        <v>15</v>
      </c>
      <c r="AK17" s="57" t="s">
        <v>1223</v>
      </c>
      <c r="AN17" s="57">
        <v>15</v>
      </c>
      <c r="AO17" s="57" t="s">
        <v>1378</v>
      </c>
      <c r="AP17" s="57">
        <v>15</v>
      </c>
      <c r="AQ17" s="57" t="s">
        <v>1436</v>
      </c>
      <c r="AT17" s="57">
        <v>15</v>
      </c>
      <c r="AU17" s="57" t="s">
        <v>1546</v>
      </c>
      <c r="AV17" s="57">
        <v>15</v>
      </c>
      <c r="AW17" s="57" t="s">
        <v>1718</v>
      </c>
      <c r="AX17" s="57">
        <v>15</v>
      </c>
      <c r="AY17" s="57" t="s">
        <v>1819</v>
      </c>
      <c r="AZ17" s="57">
        <v>15</v>
      </c>
      <c r="BA17" s="57" t="s">
        <v>1903</v>
      </c>
      <c r="BB17" s="57">
        <v>15</v>
      </c>
      <c r="BC17" s="57" t="s">
        <v>1961</v>
      </c>
      <c r="BF17" s="57">
        <v>15</v>
      </c>
      <c r="BG17" s="57" t="s">
        <v>2028</v>
      </c>
      <c r="BH17" s="57">
        <v>15</v>
      </c>
      <c r="BI17" s="57" t="s">
        <v>2091</v>
      </c>
      <c r="BJ17" s="57">
        <v>15</v>
      </c>
      <c r="BK17" s="57" t="s">
        <v>2158</v>
      </c>
      <c r="BN17" s="57">
        <v>15</v>
      </c>
      <c r="BO17" s="57" t="s">
        <v>2313</v>
      </c>
      <c r="BP17" s="57">
        <v>15</v>
      </c>
      <c r="BQ17" s="57" t="s">
        <v>2366</v>
      </c>
      <c r="BR17" s="57">
        <v>15</v>
      </c>
      <c r="BS17" s="57" t="s">
        <v>2420</v>
      </c>
      <c r="BT17" s="57">
        <v>15</v>
      </c>
      <c r="BU17" s="57" t="s">
        <v>2487</v>
      </c>
      <c r="BV17" s="57">
        <v>15</v>
      </c>
      <c r="BW17" s="57" t="s">
        <v>2572</v>
      </c>
      <c r="BX17" s="57">
        <v>15</v>
      </c>
      <c r="BY17" s="57" t="s">
        <v>2649</v>
      </c>
      <c r="CD17" s="57">
        <v>15</v>
      </c>
      <c r="CE17" s="57" t="s">
        <v>2747</v>
      </c>
      <c r="CF17" s="57">
        <v>15</v>
      </c>
      <c r="CG17" s="57" t="s">
        <v>2787</v>
      </c>
      <c r="CH17" s="57">
        <v>15</v>
      </c>
      <c r="CI17" s="57" t="s">
        <v>2826</v>
      </c>
      <c r="CJ17" s="57">
        <v>15</v>
      </c>
      <c r="CK17" s="57" t="s">
        <v>2901</v>
      </c>
      <c r="CL17" s="57">
        <v>15</v>
      </c>
      <c r="CM17" s="57" t="s">
        <v>2948</v>
      </c>
      <c r="CN17" s="57">
        <v>15</v>
      </c>
      <c r="CO17" s="57" t="s">
        <v>2987</v>
      </c>
      <c r="CR17" s="57">
        <v>15</v>
      </c>
      <c r="CS17" s="57" t="s">
        <v>3101</v>
      </c>
      <c r="CT17" s="57">
        <v>15</v>
      </c>
      <c r="CU17" s="57" t="s">
        <v>3145</v>
      </c>
      <c r="CV17" s="57">
        <v>15</v>
      </c>
      <c r="CW17" s="57" t="s">
        <v>3183</v>
      </c>
    </row>
    <row r="18" spans="1:101" ht="11.45" customHeight="1" x14ac:dyDescent="0.15">
      <c r="A18" s="61">
        <f t="shared" si="5"/>
        <v>1</v>
      </c>
      <c r="B18" s="61" t="s">
        <v>11</v>
      </c>
      <c r="C18" s="61">
        <f t="shared" si="5"/>
        <v>5</v>
      </c>
      <c r="D18" s="61" t="s">
        <v>20</v>
      </c>
      <c r="E18" s="61" t="s">
        <v>31</v>
      </c>
      <c r="F18" s="57">
        <f t="shared" si="2"/>
        <v>16</v>
      </c>
      <c r="G18" s="57" t="s">
        <v>1276</v>
      </c>
      <c r="H18" s="57">
        <f t="shared" si="2"/>
        <v>16</v>
      </c>
      <c r="I18" s="69" t="s">
        <v>69</v>
      </c>
      <c r="J18" s="68">
        <f t="shared" si="3"/>
        <v>16</v>
      </c>
      <c r="K18" s="68" t="s">
        <v>387</v>
      </c>
      <c r="L18" s="68">
        <f t="shared" si="4"/>
        <v>16</v>
      </c>
      <c r="M18" s="57" t="s">
        <v>459</v>
      </c>
      <c r="N18" s="57">
        <f t="shared" si="1"/>
        <v>16</v>
      </c>
      <c r="O18" s="57" t="s">
        <v>529</v>
      </c>
      <c r="P18" s="57">
        <f t="shared" si="1"/>
        <v>16</v>
      </c>
      <c r="Q18" s="57" t="s">
        <v>599</v>
      </c>
      <c r="R18" s="57">
        <f t="shared" si="1"/>
        <v>16</v>
      </c>
      <c r="S18" s="57" t="s">
        <v>645</v>
      </c>
      <c r="T18" s="57">
        <f t="shared" si="1"/>
        <v>16</v>
      </c>
      <c r="U18" s="57" t="s">
        <v>714</v>
      </c>
      <c r="V18" s="57">
        <v>16</v>
      </c>
      <c r="W18" s="57" t="s">
        <v>802</v>
      </c>
      <c r="X18" s="57">
        <v>16</v>
      </c>
      <c r="Y18" s="57" t="s">
        <v>891</v>
      </c>
      <c r="Z18" s="57">
        <v>16</v>
      </c>
      <c r="AA18" s="57" t="s">
        <v>958</v>
      </c>
      <c r="AB18" s="57">
        <v>16</v>
      </c>
      <c r="AC18" s="57" t="s">
        <v>1008</v>
      </c>
      <c r="AD18" s="57">
        <v>16</v>
      </c>
      <c r="AE18" s="57" t="s">
        <v>1054</v>
      </c>
      <c r="AH18" s="57">
        <v>16</v>
      </c>
      <c r="AI18" s="57" t="s">
        <v>1160</v>
      </c>
      <c r="AJ18" s="57">
        <v>16</v>
      </c>
      <c r="AK18" s="57" t="s">
        <v>1227</v>
      </c>
      <c r="AN18" s="57">
        <v>16</v>
      </c>
      <c r="AO18" s="57" t="s">
        <v>1383</v>
      </c>
      <c r="AP18" s="57">
        <v>16</v>
      </c>
      <c r="AQ18" s="57" t="s">
        <v>1438</v>
      </c>
      <c r="AT18" s="57">
        <v>16</v>
      </c>
      <c r="AU18" s="57" t="s">
        <v>1550</v>
      </c>
      <c r="AV18" s="57">
        <v>16</v>
      </c>
      <c r="AW18" s="57" t="s">
        <v>1720</v>
      </c>
      <c r="AX18" s="57">
        <v>16</v>
      </c>
      <c r="AY18" s="57" t="s">
        <v>1823</v>
      </c>
      <c r="AZ18" s="57">
        <v>16</v>
      </c>
      <c r="BA18" s="57" t="s">
        <v>1905</v>
      </c>
      <c r="BB18" s="57">
        <v>16</v>
      </c>
      <c r="BC18" s="57" t="s">
        <v>1964</v>
      </c>
      <c r="BF18" s="57">
        <v>16</v>
      </c>
      <c r="BG18" s="57" t="s">
        <v>2030</v>
      </c>
      <c r="BH18" s="57">
        <v>16</v>
      </c>
      <c r="BI18" s="57" t="s">
        <v>2093</v>
      </c>
      <c r="BJ18" s="57">
        <v>16</v>
      </c>
      <c r="BK18" s="57" t="s">
        <v>2160</v>
      </c>
      <c r="BN18" s="57">
        <v>16</v>
      </c>
      <c r="BO18" s="57" t="s">
        <v>2315</v>
      </c>
      <c r="BP18" s="57">
        <v>16</v>
      </c>
      <c r="BQ18" s="57" t="s">
        <v>2369</v>
      </c>
      <c r="BR18" s="57">
        <v>16</v>
      </c>
      <c r="BS18" s="57" t="s">
        <v>2421</v>
      </c>
      <c r="BT18" s="57">
        <v>16</v>
      </c>
      <c r="BU18" s="57" t="s">
        <v>2497</v>
      </c>
      <c r="BV18" s="57">
        <v>16</v>
      </c>
      <c r="BW18" s="57" t="s">
        <v>2576</v>
      </c>
      <c r="BX18" s="57">
        <v>16</v>
      </c>
      <c r="BY18" s="57" t="s">
        <v>2652</v>
      </c>
      <c r="CD18" s="57">
        <v>16</v>
      </c>
      <c r="CE18" s="57" t="s">
        <v>2749</v>
      </c>
      <c r="CF18" s="57">
        <v>16</v>
      </c>
      <c r="CG18" s="57" t="s">
        <v>2789</v>
      </c>
      <c r="CH18" s="57">
        <v>16</v>
      </c>
      <c r="CI18" s="57" t="s">
        <v>2828</v>
      </c>
      <c r="CJ18" s="57">
        <v>16</v>
      </c>
      <c r="CK18" s="57" t="s">
        <v>2903</v>
      </c>
      <c r="CL18" s="57">
        <v>16</v>
      </c>
      <c r="CM18" s="57" t="s">
        <v>2950</v>
      </c>
      <c r="CN18" s="57">
        <v>16</v>
      </c>
      <c r="CO18" s="57" t="s">
        <v>2989</v>
      </c>
      <c r="CR18" s="57">
        <v>16</v>
      </c>
      <c r="CS18" s="57" t="s">
        <v>3103</v>
      </c>
      <c r="CT18" s="57">
        <v>16</v>
      </c>
      <c r="CU18" s="57" t="s">
        <v>3147</v>
      </c>
    </row>
    <row r="19" spans="1:101" ht="11.45" customHeight="1" x14ac:dyDescent="0.15">
      <c r="A19" s="61">
        <f t="shared" si="5"/>
        <v>1</v>
      </c>
      <c r="B19" s="61" t="s">
        <v>11</v>
      </c>
      <c r="C19" s="61">
        <f t="shared" si="5"/>
        <v>5</v>
      </c>
      <c r="D19" s="61" t="s">
        <v>20</v>
      </c>
      <c r="E19" s="61" t="s">
        <v>32</v>
      </c>
      <c r="F19" s="57">
        <f t="shared" si="2"/>
        <v>17</v>
      </c>
      <c r="G19" s="57" t="s">
        <v>1324</v>
      </c>
      <c r="H19" s="57">
        <f t="shared" si="2"/>
        <v>17</v>
      </c>
      <c r="I19" s="69" t="s">
        <v>71</v>
      </c>
      <c r="J19" s="68">
        <f t="shared" si="3"/>
        <v>17</v>
      </c>
      <c r="K19" s="68" t="s">
        <v>389</v>
      </c>
      <c r="L19" s="68">
        <f t="shared" si="4"/>
        <v>17</v>
      </c>
      <c r="M19" s="57" t="s">
        <v>461</v>
      </c>
      <c r="N19" s="57">
        <f t="shared" si="1"/>
        <v>17</v>
      </c>
      <c r="O19" s="57" t="s">
        <v>532</v>
      </c>
      <c r="R19" s="57">
        <f t="shared" si="1"/>
        <v>17</v>
      </c>
      <c r="S19" s="57" t="s">
        <v>647</v>
      </c>
      <c r="T19" s="57">
        <f t="shared" si="1"/>
        <v>17</v>
      </c>
      <c r="U19" s="57" t="s">
        <v>716</v>
      </c>
      <c r="V19" s="57">
        <v>17</v>
      </c>
      <c r="W19" s="57" t="s">
        <v>804</v>
      </c>
      <c r="X19" s="57">
        <v>17</v>
      </c>
      <c r="Y19" s="57" t="s">
        <v>894</v>
      </c>
      <c r="Z19" s="57">
        <v>17</v>
      </c>
      <c r="AA19" s="57" t="s">
        <v>960</v>
      </c>
      <c r="AB19" s="57">
        <v>17</v>
      </c>
      <c r="AC19" s="57" t="s">
        <v>1010</v>
      </c>
      <c r="AD19" s="57">
        <v>17</v>
      </c>
      <c r="AE19" s="57" t="s">
        <v>1056</v>
      </c>
      <c r="AH19" s="57">
        <v>17</v>
      </c>
      <c r="AI19" s="57" t="s">
        <v>1163</v>
      </c>
      <c r="AJ19" s="57">
        <v>17</v>
      </c>
      <c r="AK19" s="57" t="s">
        <v>1232</v>
      </c>
      <c r="AN19" s="57">
        <v>17</v>
      </c>
      <c r="AO19" s="57" t="s">
        <v>1388</v>
      </c>
      <c r="AP19" s="57">
        <v>17</v>
      </c>
      <c r="AQ19" s="57" t="s">
        <v>1440</v>
      </c>
      <c r="AT19" s="57">
        <v>17</v>
      </c>
      <c r="AU19" s="57" t="s">
        <v>1553</v>
      </c>
      <c r="AV19" s="57">
        <v>17</v>
      </c>
      <c r="AW19" s="57" t="s">
        <v>1722</v>
      </c>
      <c r="AX19" s="57">
        <v>17</v>
      </c>
      <c r="AY19" s="57" t="s">
        <v>1825</v>
      </c>
      <c r="AZ19" s="57">
        <v>17</v>
      </c>
      <c r="BA19" s="57" t="s">
        <v>1907</v>
      </c>
      <c r="BF19" s="57">
        <v>17</v>
      </c>
      <c r="BG19" s="57" t="s">
        <v>2032</v>
      </c>
      <c r="BH19" s="57">
        <v>17</v>
      </c>
      <c r="BI19" s="57" t="s">
        <v>2095</v>
      </c>
      <c r="BJ19" s="57">
        <v>17</v>
      </c>
      <c r="BK19" s="57" t="s">
        <v>2163</v>
      </c>
      <c r="BN19" s="57">
        <v>17</v>
      </c>
      <c r="BO19" s="57" t="s">
        <v>2317</v>
      </c>
      <c r="BP19" s="57">
        <v>17</v>
      </c>
      <c r="BQ19" s="57" t="s">
        <v>2371</v>
      </c>
      <c r="BR19" s="57">
        <v>17</v>
      </c>
      <c r="BS19" s="57" t="s">
        <v>2423</v>
      </c>
      <c r="BT19" s="57">
        <v>17</v>
      </c>
      <c r="BU19" s="57" t="s">
        <v>2501</v>
      </c>
      <c r="BV19" s="57">
        <v>17</v>
      </c>
      <c r="BW19" s="57" t="s">
        <v>2581</v>
      </c>
      <c r="CD19" s="57">
        <v>17</v>
      </c>
      <c r="CE19" s="57" t="s">
        <v>2751</v>
      </c>
      <c r="CH19" s="57">
        <v>17</v>
      </c>
      <c r="CI19" s="57" t="s">
        <v>2830</v>
      </c>
      <c r="CJ19" s="57">
        <v>17</v>
      </c>
      <c r="CK19" s="57" t="s">
        <v>2905</v>
      </c>
      <c r="CL19" s="57">
        <v>17</v>
      </c>
      <c r="CM19" s="57" t="s">
        <v>2952</v>
      </c>
      <c r="CN19" s="57">
        <v>17</v>
      </c>
      <c r="CO19" s="57" t="s">
        <v>2993</v>
      </c>
      <c r="CR19" s="57">
        <v>17</v>
      </c>
      <c r="CS19" s="57" t="s">
        <v>3105</v>
      </c>
      <c r="CT19" s="57">
        <v>17</v>
      </c>
      <c r="CU19" s="57" t="s">
        <v>3149</v>
      </c>
    </row>
    <row r="20" spans="1:101" ht="11.45" customHeight="1" x14ac:dyDescent="0.15">
      <c r="A20" s="62">
        <f t="shared" si="5"/>
        <v>1</v>
      </c>
      <c r="B20" s="62" t="s">
        <v>11</v>
      </c>
      <c r="C20" s="62">
        <f t="shared" si="5"/>
        <v>6</v>
      </c>
      <c r="D20" s="62" t="s">
        <v>34</v>
      </c>
      <c r="E20" s="62" t="s">
        <v>33</v>
      </c>
      <c r="F20" s="57">
        <f t="shared" si="2"/>
        <v>18</v>
      </c>
      <c r="G20" s="57" t="s">
        <v>1400</v>
      </c>
      <c r="H20" s="57">
        <f t="shared" si="2"/>
        <v>18</v>
      </c>
      <c r="I20" s="69" t="s">
        <v>75</v>
      </c>
      <c r="J20" s="68">
        <f t="shared" si="3"/>
        <v>18</v>
      </c>
      <c r="K20" s="68" t="s">
        <v>391</v>
      </c>
      <c r="L20" s="68">
        <f t="shared" si="4"/>
        <v>18</v>
      </c>
      <c r="M20" s="57" t="s">
        <v>464</v>
      </c>
      <c r="N20" s="57">
        <f t="shared" si="1"/>
        <v>18</v>
      </c>
      <c r="O20" s="57" t="s">
        <v>534</v>
      </c>
      <c r="R20" s="57">
        <f t="shared" si="1"/>
        <v>18</v>
      </c>
      <c r="S20" s="57" t="s">
        <v>650</v>
      </c>
      <c r="T20" s="57">
        <f t="shared" si="1"/>
        <v>18</v>
      </c>
      <c r="U20" s="57" t="s">
        <v>720</v>
      </c>
      <c r="V20" s="57">
        <v>18</v>
      </c>
      <c r="W20" s="57" t="s">
        <v>807</v>
      </c>
      <c r="X20" s="57">
        <v>18</v>
      </c>
      <c r="Y20" s="57" t="s">
        <v>896</v>
      </c>
      <c r="Z20" s="57">
        <v>18</v>
      </c>
      <c r="AA20" s="57" t="s">
        <v>961</v>
      </c>
      <c r="AB20" s="57">
        <v>18</v>
      </c>
      <c r="AC20" s="57" t="s">
        <v>1012</v>
      </c>
      <c r="AD20" s="57">
        <v>18</v>
      </c>
      <c r="AE20" s="57" t="s">
        <v>1059</v>
      </c>
      <c r="AH20" s="57">
        <v>18</v>
      </c>
      <c r="AI20" s="57" t="s">
        <v>1165</v>
      </c>
      <c r="AJ20" s="57">
        <v>18</v>
      </c>
      <c r="AK20" s="57" t="s">
        <v>1240</v>
      </c>
      <c r="AN20" s="57">
        <v>18</v>
      </c>
      <c r="AO20" s="57" t="s">
        <v>1394</v>
      </c>
      <c r="AP20" s="57">
        <v>18</v>
      </c>
      <c r="AQ20" s="57" t="s">
        <v>1445</v>
      </c>
      <c r="AT20" s="57">
        <v>18</v>
      </c>
      <c r="AU20" s="57" t="s">
        <v>1555</v>
      </c>
      <c r="AV20" s="57">
        <v>18</v>
      </c>
      <c r="AW20" s="57" t="s">
        <v>1727</v>
      </c>
      <c r="AX20" s="57">
        <v>18</v>
      </c>
      <c r="AY20" s="57" t="s">
        <v>1827</v>
      </c>
      <c r="AZ20" s="57">
        <v>18</v>
      </c>
      <c r="BA20" s="57" t="s">
        <v>1908</v>
      </c>
      <c r="BH20" s="57">
        <v>18</v>
      </c>
      <c r="BI20" s="57" t="s">
        <v>2097</v>
      </c>
      <c r="BJ20" s="57">
        <v>18</v>
      </c>
      <c r="BK20" s="57" t="s">
        <v>2173</v>
      </c>
      <c r="BT20" s="57">
        <v>18</v>
      </c>
      <c r="BU20" s="57" t="s">
        <v>2504</v>
      </c>
      <c r="BV20" s="57">
        <v>18</v>
      </c>
      <c r="BW20" s="57" t="s">
        <v>2587</v>
      </c>
      <c r="CH20" s="57">
        <v>18</v>
      </c>
      <c r="CI20" s="57" t="s">
        <v>2832</v>
      </c>
      <c r="CN20" s="57">
        <v>18</v>
      </c>
      <c r="CO20" s="57" t="s">
        <v>2996</v>
      </c>
    </row>
    <row r="21" spans="1:101" ht="11.45" customHeight="1" x14ac:dyDescent="0.15">
      <c r="A21" s="61">
        <f t="shared" si="5"/>
        <v>1</v>
      </c>
      <c r="B21" s="61" t="s">
        <v>11</v>
      </c>
      <c r="C21" s="61">
        <f t="shared" si="5"/>
        <v>7</v>
      </c>
      <c r="D21" s="61" t="s">
        <v>36</v>
      </c>
      <c r="E21" s="61" t="s">
        <v>35</v>
      </c>
      <c r="F21" s="57">
        <f t="shared" si="2"/>
        <v>19</v>
      </c>
      <c r="G21" s="57" t="s">
        <v>1447</v>
      </c>
      <c r="H21" s="57">
        <f t="shared" si="2"/>
        <v>19</v>
      </c>
      <c r="I21" s="69" t="s">
        <v>77</v>
      </c>
      <c r="J21" s="68">
        <f t="shared" si="3"/>
        <v>19</v>
      </c>
      <c r="K21" s="68" t="s">
        <v>394</v>
      </c>
      <c r="L21" s="68">
        <f t="shared" si="4"/>
        <v>19</v>
      </c>
      <c r="M21" s="57" t="s">
        <v>466</v>
      </c>
      <c r="N21" s="57">
        <f t="shared" si="1"/>
        <v>19</v>
      </c>
      <c r="O21" s="57" t="s">
        <v>536</v>
      </c>
      <c r="R21" s="57">
        <f t="shared" si="1"/>
        <v>19</v>
      </c>
      <c r="S21" s="57" t="s">
        <v>652</v>
      </c>
      <c r="T21" s="57">
        <f t="shared" si="1"/>
        <v>19</v>
      </c>
      <c r="U21" s="57" t="s">
        <v>724</v>
      </c>
      <c r="V21" s="57">
        <v>19</v>
      </c>
      <c r="W21" s="57" t="s">
        <v>809</v>
      </c>
      <c r="X21" s="57">
        <v>19</v>
      </c>
      <c r="Y21" s="57" t="s">
        <v>898</v>
      </c>
      <c r="Z21" s="57">
        <v>19</v>
      </c>
      <c r="AA21" s="57" t="s">
        <v>963</v>
      </c>
      <c r="AB21" s="57">
        <v>19</v>
      </c>
      <c r="AC21" s="57" t="s">
        <v>5570</v>
      </c>
      <c r="AD21" s="57">
        <v>19</v>
      </c>
      <c r="AE21" s="57" t="s">
        <v>1061</v>
      </c>
      <c r="AJ21" s="57">
        <v>19</v>
      </c>
      <c r="AK21" s="57" t="s">
        <v>1242</v>
      </c>
      <c r="AN21" s="57">
        <v>19</v>
      </c>
      <c r="AO21" s="57" t="s">
        <v>1395</v>
      </c>
      <c r="AT21" s="57">
        <v>19</v>
      </c>
      <c r="AU21" s="57" t="s">
        <v>1557</v>
      </c>
      <c r="AV21" s="57">
        <v>19</v>
      </c>
      <c r="AW21" s="57" t="s">
        <v>1730</v>
      </c>
      <c r="AX21" s="57">
        <v>19</v>
      </c>
      <c r="AY21" s="57" t="s">
        <v>1830</v>
      </c>
      <c r="AZ21" s="57">
        <v>19</v>
      </c>
      <c r="BA21" s="57" t="s">
        <v>1909</v>
      </c>
      <c r="BJ21" s="57">
        <v>19</v>
      </c>
      <c r="BK21" s="57" t="s">
        <v>2183</v>
      </c>
      <c r="BT21" s="57">
        <v>19</v>
      </c>
      <c r="BU21" s="57" t="s">
        <v>2506</v>
      </c>
      <c r="BV21" s="57">
        <v>19</v>
      </c>
      <c r="BW21" s="57" t="s">
        <v>2593</v>
      </c>
      <c r="CH21" s="57">
        <v>19</v>
      </c>
      <c r="CI21" s="57" t="s">
        <v>2833</v>
      </c>
      <c r="CN21" s="57">
        <v>19</v>
      </c>
      <c r="CO21" s="57" t="s">
        <v>2998</v>
      </c>
    </row>
    <row r="22" spans="1:101" ht="11.45" customHeight="1" x14ac:dyDescent="0.15">
      <c r="A22" s="61">
        <f t="shared" si="5"/>
        <v>1</v>
      </c>
      <c r="B22" s="61" t="s">
        <v>11</v>
      </c>
      <c r="C22" s="61">
        <f t="shared" si="5"/>
        <v>7</v>
      </c>
      <c r="D22" s="61" t="s">
        <v>36</v>
      </c>
      <c r="E22" s="61" t="s">
        <v>37</v>
      </c>
      <c r="F22" s="57">
        <f t="shared" si="2"/>
        <v>20</v>
      </c>
      <c r="G22" s="57" t="s">
        <v>1489</v>
      </c>
      <c r="H22" s="57">
        <f t="shared" si="2"/>
        <v>20</v>
      </c>
      <c r="I22" s="69" t="s">
        <v>79</v>
      </c>
      <c r="J22" s="68">
        <f t="shared" si="3"/>
        <v>20</v>
      </c>
      <c r="K22" s="68" t="s">
        <v>397</v>
      </c>
      <c r="L22" s="68">
        <f t="shared" si="4"/>
        <v>20</v>
      </c>
      <c r="M22" s="57" t="s">
        <v>468</v>
      </c>
      <c r="N22" s="57">
        <f t="shared" si="1"/>
        <v>20</v>
      </c>
      <c r="O22" s="57" t="s">
        <v>538</v>
      </c>
      <c r="R22" s="57">
        <f t="shared" si="1"/>
        <v>20</v>
      </c>
      <c r="S22" s="57" t="s">
        <v>654</v>
      </c>
      <c r="T22" s="57">
        <f t="shared" si="1"/>
        <v>20</v>
      </c>
      <c r="U22" s="57" t="s">
        <v>726</v>
      </c>
      <c r="V22" s="57">
        <v>20</v>
      </c>
      <c r="W22" s="57" t="s">
        <v>811</v>
      </c>
      <c r="X22" s="57">
        <v>20</v>
      </c>
      <c r="Y22" s="57" t="s">
        <v>900</v>
      </c>
      <c r="Z22" s="57">
        <v>20</v>
      </c>
      <c r="AA22" s="57" t="s">
        <v>965</v>
      </c>
      <c r="AB22" s="57">
        <v>20</v>
      </c>
      <c r="AC22" s="57" t="s">
        <v>1016</v>
      </c>
      <c r="AD22" s="57">
        <v>20</v>
      </c>
      <c r="AE22" s="57" t="s">
        <v>1063</v>
      </c>
      <c r="AJ22" s="57">
        <v>20</v>
      </c>
      <c r="AK22" s="57" t="s">
        <v>1175</v>
      </c>
      <c r="AT22" s="57">
        <v>20</v>
      </c>
      <c r="AU22" s="57" t="s">
        <v>1560</v>
      </c>
      <c r="AV22" s="57">
        <v>20</v>
      </c>
      <c r="AW22" s="57" t="s">
        <v>1739</v>
      </c>
      <c r="AX22" s="57">
        <v>20</v>
      </c>
      <c r="AY22" s="57" t="s">
        <v>1832</v>
      </c>
      <c r="AZ22" s="57">
        <v>20</v>
      </c>
      <c r="BA22" s="57" t="s">
        <v>1910</v>
      </c>
      <c r="BJ22" s="57">
        <v>20</v>
      </c>
      <c r="BK22" s="57" t="s">
        <v>2193</v>
      </c>
      <c r="BT22" s="57">
        <v>20</v>
      </c>
      <c r="BU22" s="57" t="s">
        <v>2508</v>
      </c>
      <c r="BV22" s="57">
        <v>20</v>
      </c>
      <c r="BW22" s="57" t="s">
        <v>2597</v>
      </c>
      <c r="CH22" s="57">
        <v>20</v>
      </c>
      <c r="CI22" s="57" t="s">
        <v>2837</v>
      </c>
      <c r="CN22" s="57">
        <v>20</v>
      </c>
      <c r="CO22" s="57" t="s">
        <v>3000</v>
      </c>
    </row>
    <row r="23" spans="1:101" ht="11.45" customHeight="1" x14ac:dyDescent="0.15">
      <c r="A23" s="61">
        <f t="shared" si="5"/>
        <v>1</v>
      </c>
      <c r="B23" s="61" t="s">
        <v>11</v>
      </c>
      <c r="C23" s="61">
        <f t="shared" si="5"/>
        <v>7</v>
      </c>
      <c r="D23" s="61" t="s">
        <v>36</v>
      </c>
      <c r="E23" s="61" t="s">
        <v>38</v>
      </c>
      <c r="F23" s="57">
        <f t="shared" si="2"/>
        <v>21</v>
      </c>
      <c r="G23" s="57" t="s">
        <v>1650</v>
      </c>
      <c r="H23" s="57">
        <f t="shared" si="2"/>
        <v>21</v>
      </c>
      <c r="I23" s="69" t="s">
        <v>81</v>
      </c>
      <c r="J23" s="68">
        <f t="shared" si="3"/>
        <v>21</v>
      </c>
      <c r="K23" s="68" t="s">
        <v>401</v>
      </c>
      <c r="L23" s="68">
        <f t="shared" si="4"/>
        <v>21</v>
      </c>
      <c r="M23" s="57" t="s">
        <v>470</v>
      </c>
      <c r="N23" s="57">
        <f t="shared" si="1"/>
        <v>21</v>
      </c>
      <c r="O23" s="57" t="s">
        <v>542</v>
      </c>
      <c r="R23" s="57">
        <f t="shared" si="1"/>
        <v>21</v>
      </c>
      <c r="S23" s="57" t="s">
        <v>656</v>
      </c>
      <c r="T23" s="57">
        <f t="shared" si="1"/>
        <v>21</v>
      </c>
      <c r="U23" s="57" t="s">
        <v>639</v>
      </c>
      <c r="V23" s="57">
        <v>21</v>
      </c>
      <c r="W23" s="57" t="s">
        <v>813</v>
      </c>
      <c r="X23" s="57">
        <v>21</v>
      </c>
      <c r="Y23" s="57" t="s">
        <v>902</v>
      </c>
      <c r="Z23" s="57">
        <v>21</v>
      </c>
      <c r="AA23" s="57" t="s">
        <v>967</v>
      </c>
      <c r="AB23" s="57">
        <v>21</v>
      </c>
      <c r="AC23" s="57" t="s">
        <v>1018</v>
      </c>
      <c r="AD23" s="57">
        <v>21</v>
      </c>
      <c r="AE23" s="57" t="s">
        <v>1065</v>
      </c>
      <c r="AJ23" s="57">
        <v>21</v>
      </c>
      <c r="AK23" s="57" t="s">
        <v>1242</v>
      </c>
      <c r="AT23" s="57">
        <v>21</v>
      </c>
      <c r="AU23" s="57" t="s">
        <v>1563</v>
      </c>
      <c r="AV23" s="57">
        <v>21</v>
      </c>
      <c r="AW23" s="57" t="s">
        <v>1746</v>
      </c>
      <c r="AX23" s="57">
        <v>21</v>
      </c>
      <c r="AY23" s="57" t="s">
        <v>1835</v>
      </c>
      <c r="AZ23" s="57">
        <v>21</v>
      </c>
      <c r="BA23" s="57" t="s">
        <v>1912</v>
      </c>
      <c r="BJ23" s="57">
        <v>21</v>
      </c>
      <c r="BK23" s="57" t="s">
        <v>2203</v>
      </c>
      <c r="BT23" s="57">
        <v>21</v>
      </c>
      <c r="BU23" s="57" t="s">
        <v>2510</v>
      </c>
      <c r="BV23" s="57">
        <v>21</v>
      </c>
      <c r="BW23" s="57" t="s">
        <v>2599</v>
      </c>
      <c r="CH23" s="57">
        <v>21</v>
      </c>
      <c r="CI23" s="57" t="s">
        <v>2840</v>
      </c>
      <c r="CN23" s="57">
        <v>21</v>
      </c>
      <c r="CO23" s="57" t="s">
        <v>3002</v>
      </c>
    </row>
    <row r="24" spans="1:101" ht="11.45" customHeight="1" x14ac:dyDescent="0.15">
      <c r="A24" s="62">
        <f t="shared" si="5"/>
        <v>1</v>
      </c>
      <c r="B24" s="62" t="s">
        <v>11</v>
      </c>
      <c r="C24" s="62">
        <f t="shared" si="5"/>
        <v>8</v>
      </c>
      <c r="D24" s="62" t="s">
        <v>40</v>
      </c>
      <c r="E24" s="62" t="s">
        <v>39</v>
      </c>
      <c r="F24" s="57">
        <f t="shared" si="2"/>
        <v>22</v>
      </c>
      <c r="G24" s="57" t="s">
        <v>1773</v>
      </c>
      <c r="H24" s="57">
        <f t="shared" si="2"/>
        <v>22</v>
      </c>
      <c r="I24" s="69" t="s">
        <v>84</v>
      </c>
      <c r="J24" s="68">
        <f t="shared" si="3"/>
        <v>22</v>
      </c>
      <c r="K24" s="68" t="s">
        <v>403</v>
      </c>
      <c r="L24" s="68">
        <f t="shared" si="4"/>
        <v>22</v>
      </c>
      <c r="M24" s="57" t="s">
        <v>472</v>
      </c>
      <c r="N24" s="57">
        <f t="shared" si="1"/>
        <v>22</v>
      </c>
      <c r="O24" s="57" t="s">
        <v>544</v>
      </c>
      <c r="R24" s="57">
        <f t="shared" si="1"/>
        <v>22</v>
      </c>
      <c r="S24" s="57" t="s">
        <v>658</v>
      </c>
      <c r="T24" s="57">
        <f t="shared" si="1"/>
        <v>22</v>
      </c>
      <c r="U24" s="57" t="s">
        <v>729</v>
      </c>
      <c r="V24" s="57">
        <v>22</v>
      </c>
      <c r="W24" s="57" t="s">
        <v>816</v>
      </c>
      <c r="X24" s="57">
        <v>22</v>
      </c>
      <c r="Y24" s="57" t="s">
        <v>904</v>
      </c>
      <c r="Z24" s="57">
        <v>22</v>
      </c>
      <c r="AA24" s="57" t="s">
        <v>969</v>
      </c>
      <c r="AD24" s="57">
        <v>22</v>
      </c>
      <c r="AE24" s="57" t="s">
        <v>1067</v>
      </c>
      <c r="AJ24" s="57">
        <v>22</v>
      </c>
      <c r="AK24" s="57" t="s">
        <v>1248</v>
      </c>
      <c r="AT24" s="57">
        <v>22</v>
      </c>
      <c r="AU24" s="57" t="s">
        <v>1565</v>
      </c>
      <c r="AV24" s="57">
        <v>22</v>
      </c>
      <c r="AW24" s="57" t="s">
        <v>1751</v>
      </c>
      <c r="AX24" s="57">
        <v>22</v>
      </c>
      <c r="AY24" s="57" t="s">
        <v>1839</v>
      </c>
      <c r="AZ24" s="57">
        <v>22</v>
      </c>
      <c r="BA24" s="57" t="s">
        <v>1916</v>
      </c>
      <c r="BJ24" s="57">
        <v>22</v>
      </c>
      <c r="BK24" s="57" t="s">
        <v>2209</v>
      </c>
      <c r="BT24" s="57">
        <v>22</v>
      </c>
      <c r="BU24" s="57" t="s">
        <v>2512</v>
      </c>
      <c r="CH24" s="57">
        <v>22</v>
      </c>
      <c r="CI24" s="57" t="s">
        <v>2843</v>
      </c>
      <c r="CN24" s="57">
        <v>22</v>
      </c>
      <c r="CO24" s="57" t="s">
        <v>3004</v>
      </c>
    </row>
    <row r="25" spans="1:101" ht="11.45" customHeight="1" x14ac:dyDescent="0.15">
      <c r="A25" s="62">
        <f t="shared" si="5"/>
        <v>1</v>
      </c>
      <c r="B25" s="62" t="s">
        <v>11</v>
      </c>
      <c r="C25" s="62">
        <f t="shared" si="5"/>
        <v>8</v>
      </c>
      <c r="D25" s="62" t="s">
        <v>40</v>
      </c>
      <c r="E25" s="62" t="s">
        <v>41</v>
      </c>
      <c r="F25" s="57">
        <f t="shared" si="2"/>
        <v>23</v>
      </c>
      <c r="G25" s="57" t="s">
        <v>1850</v>
      </c>
      <c r="H25" s="57">
        <f t="shared" si="2"/>
        <v>23</v>
      </c>
      <c r="I25" s="69" t="s">
        <v>87</v>
      </c>
      <c r="J25" s="68">
        <f t="shared" si="3"/>
        <v>23</v>
      </c>
      <c r="K25" s="68" t="s">
        <v>405</v>
      </c>
      <c r="L25" s="68">
        <f t="shared" si="4"/>
        <v>23</v>
      </c>
      <c r="M25" s="57" t="s">
        <v>474</v>
      </c>
      <c r="T25" s="57">
        <f t="shared" ref="T25:T40" si="6">T24+1</f>
        <v>23</v>
      </c>
      <c r="U25" s="57" t="s">
        <v>731</v>
      </c>
      <c r="V25" s="57">
        <v>23</v>
      </c>
      <c r="W25" s="57" t="s">
        <v>818</v>
      </c>
      <c r="X25" s="57">
        <v>23</v>
      </c>
      <c r="Y25" s="57" t="s">
        <v>907</v>
      </c>
      <c r="AJ25" s="57">
        <v>23</v>
      </c>
      <c r="AK25" s="57" t="s">
        <v>1254</v>
      </c>
      <c r="AT25" s="57">
        <v>23</v>
      </c>
      <c r="AU25" s="57" t="s">
        <v>1567</v>
      </c>
      <c r="AV25" s="57">
        <v>23</v>
      </c>
      <c r="AW25" s="57" t="s">
        <v>1753</v>
      </c>
      <c r="AX25" s="57">
        <v>23</v>
      </c>
      <c r="AY25" s="57" t="s">
        <v>1841</v>
      </c>
      <c r="AZ25" s="57">
        <v>23</v>
      </c>
      <c r="BA25" s="57" t="s">
        <v>1918</v>
      </c>
      <c r="BJ25" s="57">
        <v>23</v>
      </c>
      <c r="BK25" s="57" t="s">
        <v>2214</v>
      </c>
      <c r="BT25" s="57">
        <v>23</v>
      </c>
      <c r="BU25" s="57" t="s">
        <v>2514</v>
      </c>
      <c r="CH25" s="57">
        <v>23</v>
      </c>
      <c r="CI25" s="57" t="s">
        <v>2845</v>
      </c>
      <c r="CN25" s="57">
        <v>23</v>
      </c>
      <c r="CO25" s="57" t="s">
        <v>3006</v>
      </c>
    </row>
    <row r="26" spans="1:101" ht="11.45" customHeight="1" x14ac:dyDescent="0.15">
      <c r="A26" s="61">
        <f t="shared" si="5"/>
        <v>1</v>
      </c>
      <c r="B26" s="61" t="s">
        <v>11</v>
      </c>
      <c r="C26" s="61">
        <f t="shared" si="5"/>
        <v>9</v>
      </c>
      <c r="D26" s="61" t="s">
        <v>43</v>
      </c>
      <c r="E26" s="61" t="s">
        <v>42</v>
      </c>
      <c r="F26" s="57">
        <f t="shared" si="2"/>
        <v>24</v>
      </c>
      <c r="G26" s="57" t="s">
        <v>1919</v>
      </c>
      <c r="H26" s="57">
        <f t="shared" si="2"/>
        <v>24</v>
      </c>
      <c r="I26" s="69" t="s">
        <v>89</v>
      </c>
      <c r="J26" s="68">
        <f t="shared" si="3"/>
        <v>24</v>
      </c>
      <c r="K26" s="68" t="s">
        <v>407</v>
      </c>
      <c r="L26" s="68">
        <f t="shared" si="4"/>
        <v>24</v>
      </c>
      <c r="M26" s="57" t="s">
        <v>476</v>
      </c>
      <c r="T26" s="57">
        <f t="shared" si="6"/>
        <v>24</v>
      </c>
      <c r="U26" s="57" t="s">
        <v>734</v>
      </c>
      <c r="V26" s="57">
        <v>24</v>
      </c>
      <c r="W26" s="57" t="s">
        <v>822</v>
      </c>
      <c r="X26" s="57">
        <v>24</v>
      </c>
      <c r="Y26" s="57" t="s">
        <v>910</v>
      </c>
      <c r="AJ26" s="57">
        <v>24</v>
      </c>
      <c r="AK26" s="57" t="s">
        <v>1258</v>
      </c>
      <c r="AT26" s="57">
        <v>24</v>
      </c>
      <c r="AU26" s="57" t="s">
        <v>1569</v>
      </c>
      <c r="AV26" s="57">
        <v>24</v>
      </c>
      <c r="AW26" s="57" t="s">
        <v>1755</v>
      </c>
      <c r="AX26" s="57">
        <v>24</v>
      </c>
      <c r="AY26" s="57" t="s">
        <v>1843</v>
      </c>
      <c r="BJ26" s="57">
        <v>24</v>
      </c>
      <c r="BK26" s="57" t="s">
        <v>2223</v>
      </c>
      <c r="BT26" s="57">
        <v>24</v>
      </c>
      <c r="BU26" s="57" t="s">
        <v>2516</v>
      </c>
      <c r="CH26" s="57">
        <v>24</v>
      </c>
      <c r="CI26" s="57" t="s">
        <v>2848</v>
      </c>
      <c r="CN26" s="57">
        <v>24</v>
      </c>
      <c r="CO26" s="57" t="s">
        <v>3008</v>
      </c>
    </row>
    <row r="27" spans="1:101" ht="11.45" customHeight="1" x14ac:dyDescent="0.15">
      <c r="A27" s="62">
        <f t="shared" si="5"/>
        <v>1</v>
      </c>
      <c r="B27" s="62" t="s">
        <v>11</v>
      </c>
      <c r="C27" s="62">
        <f t="shared" si="5"/>
        <v>10</v>
      </c>
      <c r="D27" s="62" t="s">
        <v>45</v>
      </c>
      <c r="E27" s="62" t="s">
        <v>44</v>
      </c>
      <c r="F27" s="57">
        <f t="shared" si="2"/>
        <v>25</v>
      </c>
      <c r="G27" s="57" t="s">
        <v>1966</v>
      </c>
      <c r="H27" s="57">
        <f t="shared" si="2"/>
        <v>25</v>
      </c>
      <c r="I27" s="69" t="s">
        <v>91</v>
      </c>
      <c r="J27" s="68">
        <f t="shared" si="3"/>
        <v>25</v>
      </c>
      <c r="K27" s="68" t="s">
        <v>409</v>
      </c>
      <c r="L27" s="68">
        <f t="shared" si="4"/>
        <v>25</v>
      </c>
      <c r="M27" s="57" t="s">
        <v>478</v>
      </c>
      <c r="T27" s="57">
        <f t="shared" si="6"/>
        <v>25</v>
      </c>
      <c r="U27" s="57" t="s">
        <v>736</v>
      </c>
      <c r="V27" s="57">
        <v>25</v>
      </c>
      <c r="W27" s="57" t="s">
        <v>824</v>
      </c>
      <c r="AJ27" s="57">
        <v>25</v>
      </c>
      <c r="AK27" s="57" t="s">
        <v>1260</v>
      </c>
      <c r="AT27" s="57">
        <v>25</v>
      </c>
      <c r="AU27" s="57" t="s">
        <v>1572</v>
      </c>
      <c r="AV27" s="57">
        <v>25</v>
      </c>
      <c r="AW27" s="57" t="s">
        <v>1757</v>
      </c>
      <c r="AX27" s="57">
        <v>25</v>
      </c>
      <c r="AY27" s="57" t="s">
        <v>1845</v>
      </c>
      <c r="BJ27" s="57">
        <v>25</v>
      </c>
      <c r="BK27" s="57" t="s">
        <v>2225</v>
      </c>
      <c r="CH27" s="57">
        <v>25</v>
      </c>
      <c r="CI27" s="57" t="s">
        <v>2850</v>
      </c>
      <c r="CN27" s="57">
        <v>25</v>
      </c>
      <c r="CO27" s="57" t="s">
        <v>3010</v>
      </c>
    </row>
    <row r="28" spans="1:101" ht="11.45" customHeight="1" x14ac:dyDescent="0.15">
      <c r="A28" s="62">
        <f t="shared" si="5"/>
        <v>1</v>
      </c>
      <c r="B28" s="62" t="s">
        <v>11</v>
      </c>
      <c r="C28" s="62">
        <f t="shared" si="5"/>
        <v>10</v>
      </c>
      <c r="D28" s="62" t="s">
        <v>45</v>
      </c>
      <c r="E28" s="62" t="s">
        <v>46</v>
      </c>
      <c r="F28" s="57">
        <f t="shared" si="2"/>
        <v>26</v>
      </c>
      <c r="G28" s="57" t="s">
        <v>1980</v>
      </c>
      <c r="H28" s="57">
        <f t="shared" si="2"/>
        <v>26</v>
      </c>
      <c r="I28" s="69" t="s">
        <v>95</v>
      </c>
      <c r="J28" s="68">
        <f t="shared" si="3"/>
        <v>26</v>
      </c>
      <c r="K28" s="68" t="s">
        <v>411</v>
      </c>
      <c r="L28" s="68">
        <f t="shared" si="4"/>
        <v>26</v>
      </c>
      <c r="M28" s="57" t="s">
        <v>480</v>
      </c>
      <c r="T28" s="57">
        <f t="shared" si="6"/>
        <v>26</v>
      </c>
      <c r="U28" s="57" t="s">
        <v>738</v>
      </c>
      <c r="V28" s="57">
        <v>26</v>
      </c>
      <c r="W28" s="57" t="s">
        <v>826</v>
      </c>
      <c r="AJ28" s="57">
        <v>26</v>
      </c>
      <c r="AK28" s="57" t="s">
        <v>1262</v>
      </c>
      <c r="AT28" s="57">
        <v>26</v>
      </c>
      <c r="AU28" s="57" t="s">
        <v>1575</v>
      </c>
      <c r="AV28" s="57">
        <v>26</v>
      </c>
      <c r="AW28" s="57" t="s">
        <v>1759</v>
      </c>
      <c r="AX28" s="57">
        <v>26</v>
      </c>
      <c r="AY28" s="57" t="s">
        <v>1847</v>
      </c>
      <c r="BJ28" s="57">
        <v>26</v>
      </c>
      <c r="BK28" s="57" t="s">
        <v>2228</v>
      </c>
      <c r="CH28" s="57">
        <v>26</v>
      </c>
      <c r="CI28" s="57" t="s">
        <v>2852</v>
      </c>
      <c r="CN28" s="57">
        <v>26</v>
      </c>
      <c r="CO28" s="57" t="s">
        <v>3012</v>
      </c>
    </row>
    <row r="29" spans="1:101" ht="11.45" customHeight="1" x14ac:dyDescent="0.15">
      <c r="A29" s="62">
        <f t="shared" si="5"/>
        <v>1</v>
      </c>
      <c r="B29" s="62" t="s">
        <v>11</v>
      </c>
      <c r="C29" s="62">
        <f t="shared" si="5"/>
        <v>10</v>
      </c>
      <c r="D29" s="62" t="s">
        <v>45</v>
      </c>
      <c r="E29" s="62" t="s">
        <v>47</v>
      </c>
      <c r="F29" s="57">
        <f t="shared" si="2"/>
        <v>27</v>
      </c>
      <c r="G29" s="57" t="s">
        <v>2037</v>
      </c>
      <c r="H29" s="57">
        <f t="shared" si="2"/>
        <v>27</v>
      </c>
      <c r="I29" s="69" t="s">
        <v>98</v>
      </c>
      <c r="J29" s="68">
        <f t="shared" si="3"/>
        <v>27</v>
      </c>
      <c r="K29" s="68" t="s">
        <v>413</v>
      </c>
      <c r="L29" s="68">
        <f t="shared" si="4"/>
        <v>27</v>
      </c>
      <c r="M29" s="57" t="s">
        <v>483</v>
      </c>
      <c r="T29" s="57">
        <f t="shared" si="6"/>
        <v>27</v>
      </c>
      <c r="U29" s="57" t="s">
        <v>740</v>
      </c>
      <c r="V29" s="57">
        <v>27</v>
      </c>
      <c r="W29" s="57" t="s">
        <v>828</v>
      </c>
      <c r="AJ29" s="57">
        <v>27</v>
      </c>
      <c r="AK29" s="57" t="s">
        <v>1267</v>
      </c>
      <c r="AT29" s="57">
        <v>27</v>
      </c>
      <c r="AU29" s="57" t="s">
        <v>1578</v>
      </c>
      <c r="AV29" s="57">
        <v>27</v>
      </c>
      <c r="AW29" s="57" t="s">
        <v>1761</v>
      </c>
      <c r="AX29" s="57">
        <v>27</v>
      </c>
      <c r="AY29" s="57" t="s">
        <v>123</v>
      </c>
      <c r="BJ29" s="57">
        <v>27</v>
      </c>
      <c r="BK29" s="57" t="s">
        <v>2230</v>
      </c>
      <c r="CH29" s="57">
        <v>27</v>
      </c>
      <c r="CI29" s="57" t="s">
        <v>2854</v>
      </c>
      <c r="CN29" s="57">
        <v>27</v>
      </c>
      <c r="CO29" s="57" t="s">
        <v>3013</v>
      </c>
    </row>
    <row r="30" spans="1:101" ht="11.45" customHeight="1" x14ac:dyDescent="0.15">
      <c r="A30" s="62">
        <f t="shared" si="5"/>
        <v>1</v>
      </c>
      <c r="B30" s="62" t="s">
        <v>11</v>
      </c>
      <c r="C30" s="62">
        <f t="shared" si="5"/>
        <v>10</v>
      </c>
      <c r="D30" s="62" t="s">
        <v>45</v>
      </c>
      <c r="E30" s="62" t="s">
        <v>48</v>
      </c>
      <c r="F30" s="57">
        <f t="shared" si="2"/>
        <v>28</v>
      </c>
      <c r="G30" s="57" t="s">
        <v>2099</v>
      </c>
      <c r="H30" s="57">
        <f t="shared" si="2"/>
        <v>28</v>
      </c>
      <c r="I30" s="69" t="s">
        <v>101</v>
      </c>
      <c r="J30" s="69"/>
      <c r="T30" s="57">
        <f t="shared" si="6"/>
        <v>28</v>
      </c>
      <c r="U30" s="57" t="s">
        <v>742</v>
      </c>
      <c r="V30" s="57">
        <v>28</v>
      </c>
      <c r="W30" s="57" t="s">
        <v>830</v>
      </c>
      <c r="AJ30" s="57">
        <v>28</v>
      </c>
      <c r="AK30" s="57" t="s">
        <v>1268</v>
      </c>
      <c r="AT30" s="57">
        <v>28</v>
      </c>
      <c r="AU30" s="57" t="s">
        <v>1580</v>
      </c>
      <c r="AV30" s="57">
        <v>28</v>
      </c>
      <c r="AW30" s="57" t="s">
        <v>1763</v>
      </c>
      <c r="BJ30" s="57">
        <v>28</v>
      </c>
      <c r="BK30" s="57" t="s">
        <v>2232</v>
      </c>
      <c r="CH30" s="57">
        <v>28</v>
      </c>
      <c r="CI30" s="57" t="s">
        <v>2856</v>
      </c>
    </row>
    <row r="31" spans="1:101" ht="11.45" customHeight="1" x14ac:dyDescent="0.15">
      <c r="A31" s="62">
        <f t="shared" si="5"/>
        <v>1</v>
      </c>
      <c r="B31" s="62" t="s">
        <v>11</v>
      </c>
      <c r="C31" s="62">
        <f t="shared" si="5"/>
        <v>10</v>
      </c>
      <c r="D31" s="62" t="s">
        <v>45</v>
      </c>
      <c r="E31" s="62" t="s">
        <v>49</v>
      </c>
      <c r="F31" s="57">
        <f t="shared" si="2"/>
        <v>29</v>
      </c>
      <c r="G31" s="57" t="s">
        <v>2261</v>
      </c>
      <c r="H31" s="57">
        <f t="shared" si="2"/>
        <v>29</v>
      </c>
      <c r="I31" s="69" t="s">
        <v>103</v>
      </c>
      <c r="J31" s="69"/>
      <c r="T31" s="57">
        <f t="shared" si="6"/>
        <v>29</v>
      </c>
      <c r="U31" s="57" t="s">
        <v>744</v>
      </c>
      <c r="V31" s="57">
        <v>29</v>
      </c>
      <c r="W31" s="57" t="s">
        <v>832</v>
      </c>
      <c r="AJ31" s="57">
        <v>29</v>
      </c>
      <c r="AK31" s="57" t="s">
        <v>1272</v>
      </c>
      <c r="AT31" s="57">
        <v>29</v>
      </c>
      <c r="AU31" s="57" t="s">
        <v>1583</v>
      </c>
      <c r="AV31" s="57">
        <v>29</v>
      </c>
      <c r="AW31" s="57" t="s">
        <v>311</v>
      </c>
      <c r="BJ31" s="57">
        <v>29</v>
      </c>
      <c r="BK31" s="57" t="s">
        <v>2234</v>
      </c>
      <c r="CH31" s="57">
        <v>29</v>
      </c>
      <c r="CI31" s="57" t="s">
        <v>2858</v>
      </c>
    </row>
    <row r="32" spans="1:101" ht="11.45" customHeight="1" x14ac:dyDescent="0.15">
      <c r="A32" s="62">
        <f t="shared" si="5"/>
        <v>1</v>
      </c>
      <c r="B32" s="62" t="s">
        <v>11</v>
      </c>
      <c r="C32" s="62">
        <f t="shared" si="5"/>
        <v>10</v>
      </c>
      <c r="D32" s="62" t="s">
        <v>45</v>
      </c>
      <c r="E32" s="62" t="s">
        <v>50</v>
      </c>
      <c r="F32" s="57">
        <f t="shared" si="2"/>
        <v>30</v>
      </c>
      <c r="G32" s="57" t="s">
        <v>2280</v>
      </c>
      <c r="H32" s="57">
        <f t="shared" si="2"/>
        <v>30</v>
      </c>
      <c r="I32" s="69" t="s">
        <v>105</v>
      </c>
      <c r="J32" s="69"/>
      <c r="T32" s="57">
        <f t="shared" si="6"/>
        <v>30</v>
      </c>
      <c r="U32" s="57" t="s">
        <v>746</v>
      </c>
      <c r="V32" s="57">
        <v>30</v>
      </c>
      <c r="W32" s="57" t="s">
        <v>834</v>
      </c>
      <c r="AJ32" s="57">
        <v>30</v>
      </c>
      <c r="AK32" s="57" t="s">
        <v>1274</v>
      </c>
      <c r="AT32" s="57">
        <v>30</v>
      </c>
      <c r="AU32" s="57" t="s">
        <v>1585</v>
      </c>
      <c r="AV32" s="57">
        <v>30</v>
      </c>
      <c r="AW32" s="57" t="s">
        <v>1766</v>
      </c>
      <c r="BJ32" s="57">
        <v>30</v>
      </c>
      <c r="BK32" s="57" t="s">
        <v>2237</v>
      </c>
      <c r="CH32" s="57">
        <v>30</v>
      </c>
      <c r="CI32" s="57" t="s">
        <v>2860</v>
      </c>
    </row>
    <row r="33" spans="1:87" ht="11.45" customHeight="1" x14ac:dyDescent="0.15">
      <c r="A33" s="61">
        <f t="shared" si="5"/>
        <v>1</v>
      </c>
      <c r="B33" s="61" t="s">
        <v>11</v>
      </c>
      <c r="C33" s="61">
        <f t="shared" si="5"/>
        <v>11</v>
      </c>
      <c r="D33" s="61" t="s">
        <v>52</v>
      </c>
      <c r="E33" s="61" t="s">
        <v>51</v>
      </c>
      <c r="F33" s="57">
        <f t="shared" si="2"/>
        <v>31</v>
      </c>
      <c r="G33" s="57" t="s">
        <v>2319</v>
      </c>
      <c r="H33" s="57">
        <f t="shared" si="2"/>
        <v>31</v>
      </c>
      <c r="I33" s="69" t="s">
        <v>109</v>
      </c>
      <c r="J33" s="69"/>
      <c r="T33" s="57">
        <f t="shared" si="6"/>
        <v>31</v>
      </c>
      <c r="U33" s="57" t="s">
        <v>749</v>
      </c>
      <c r="V33" s="57">
        <v>31</v>
      </c>
      <c r="W33" s="57" t="s">
        <v>836</v>
      </c>
      <c r="AT33" s="57">
        <v>31</v>
      </c>
      <c r="AU33" s="57" t="s">
        <v>1588</v>
      </c>
      <c r="AV33" s="57">
        <v>31</v>
      </c>
      <c r="AW33" s="57" t="s">
        <v>1768</v>
      </c>
      <c r="BJ33" s="57">
        <v>31</v>
      </c>
      <c r="BK33" s="57" t="s">
        <v>2239</v>
      </c>
      <c r="CH33" s="57">
        <v>31</v>
      </c>
      <c r="CI33" s="57" t="s">
        <v>2862</v>
      </c>
    </row>
    <row r="34" spans="1:87" ht="11.45" customHeight="1" x14ac:dyDescent="0.15">
      <c r="A34" s="62">
        <f t="shared" si="5"/>
        <v>1</v>
      </c>
      <c r="B34" s="62" t="s">
        <v>11</v>
      </c>
      <c r="C34" s="62">
        <f t="shared" si="5"/>
        <v>12</v>
      </c>
      <c r="D34" s="62" t="s">
        <v>54</v>
      </c>
      <c r="E34" s="62" t="s">
        <v>53</v>
      </c>
      <c r="F34" s="57">
        <f t="shared" si="2"/>
        <v>32</v>
      </c>
      <c r="G34" s="57" t="s">
        <v>2373</v>
      </c>
      <c r="H34" s="57">
        <f t="shared" si="2"/>
        <v>32</v>
      </c>
      <c r="I34" s="69" t="s">
        <v>111</v>
      </c>
      <c r="J34" s="69"/>
      <c r="T34" s="57">
        <f t="shared" si="6"/>
        <v>32</v>
      </c>
      <c r="U34" s="57" t="s">
        <v>752</v>
      </c>
      <c r="V34" s="57">
        <v>32</v>
      </c>
      <c r="W34" s="57" t="s">
        <v>838</v>
      </c>
      <c r="AT34" s="57">
        <v>32</v>
      </c>
      <c r="AU34" s="57" t="s">
        <v>1590</v>
      </c>
      <c r="AV34" s="57">
        <v>32</v>
      </c>
      <c r="AW34" s="57" t="s">
        <v>1770</v>
      </c>
      <c r="BJ34" s="57">
        <v>32</v>
      </c>
      <c r="BK34" s="57" t="s">
        <v>2245</v>
      </c>
    </row>
    <row r="35" spans="1:87" ht="11.45" customHeight="1" x14ac:dyDescent="0.15">
      <c r="A35" s="62">
        <f t="shared" si="5"/>
        <v>1</v>
      </c>
      <c r="B35" s="62" t="s">
        <v>11</v>
      </c>
      <c r="C35" s="62">
        <f t="shared" si="5"/>
        <v>12</v>
      </c>
      <c r="D35" s="62" t="s">
        <v>54</v>
      </c>
      <c r="E35" s="62" t="s">
        <v>55</v>
      </c>
      <c r="F35" s="57">
        <f t="shared" si="2"/>
        <v>33</v>
      </c>
      <c r="G35" s="57" t="s">
        <v>2427</v>
      </c>
      <c r="H35" s="57">
        <f t="shared" si="2"/>
        <v>33</v>
      </c>
      <c r="I35" s="69" t="s">
        <v>115</v>
      </c>
      <c r="J35" s="69"/>
      <c r="T35" s="57">
        <f t="shared" si="6"/>
        <v>33</v>
      </c>
      <c r="U35" s="57" t="s">
        <v>754</v>
      </c>
      <c r="V35" s="57">
        <v>33</v>
      </c>
      <c r="W35" s="57" t="s">
        <v>840</v>
      </c>
      <c r="AT35" s="57">
        <v>33</v>
      </c>
      <c r="AU35" s="57" t="s">
        <v>1592</v>
      </c>
      <c r="BJ35" s="57">
        <v>33</v>
      </c>
      <c r="BK35" s="57" t="s">
        <v>2254</v>
      </c>
    </row>
    <row r="36" spans="1:87" ht="11.45" customHeight="1" x14ac:dyDescent="0.15">
      <c r="A36" s="62">
        <f t="shared" si="5"/>
        <v>1</v>
      </c>
      <c r="B36" s="62" t="s">
        <v>11</v>
      </c>
      <c r="C36" s="62">
        <f t="shared" si="5"/>
        <v>12</v>
      </c>
      <c r="D36" s="62" t="s">
        <v>54</v>
      </c>
      <c r="E36" s="62" t="s">
        <v>56</v>
      </c>
      <c r="F36" s="57">
        <f t="shared" si="2"/>
        <v>34</v>
      </c>
      <c r="G36" s="57" t="s">
        <v>2517</v>
      </c>
      <c r="H36" s="57">
        <f t="shared" si="2"/>
        <v>34</v>
      </c>
      <c r="I36" s="69" t="s">
        <v>117</v>
      </c>
      <c r="J36" s="69"/>
      <c r="T36" s="57">
        <f t="shared" si="6"/>
        <v>34</v>
      </c>
      <c r="U36" s="57" t="s">
        <v>756</v>
      </c>
      <c r="AT36" s="57">
        <v>34</v>
      </c>
      <c r="AU36" s="57" t="s">
        <v>1594</v>
      </c>
      <c r="BJ36" s="57">
        <v>34</v>
      </c>
      <c r="BK36" s="57" t="s">
        <v>2259</v>
      </c>
    </row>
    <row r="37" spans="1:87" ht="11.45" customHeight="1" x14ac:dyDescent="0.15">
      <c r="A37" s="62">
        <f t="shared" si="5"/>
        <v>1</v>
      </c>
      <c r="B37" s="62" t="s">
        <v>11</v>
      </c>
      <c r="C37" s="62">
        <f t="shared" si="5"/>
        <v>12</v>
      </c>
      <c r="D37" s="62" t="s">
        <v>54</v>
      </c>
      <c r="E37" s="62" t="s">
        <v>57</v>
      </c>
      <c r="F37" s="57">
        <f t="shared" si="2"/>
        <v>35</v>
      </c>
      <c r="G37" s="57" t="s">
        <v>2601</v>
      </c>
      <c r="H37" s="57">
        <f t="shared" si="2"/>
        <v>35</v>
      </c>
      <c r="I37" s="69" t="s">
        <v>119</v>
      </c>
      <c r="J37" s="69"/>
      <c r="T37" s="57">
        <f t="shared" si="6"/>
        <v>35</v>
      </c>
      <c r="U37" s="57" t="s">
        <v>758</v>
      </c>
      <c r="AT37" s="57">
        <v>35</v>
      </c>
      <c r="AU37" s="57" t="s">
        <v>1597</v>
      </c>
    </row>
    <row r="38" spans="1:87" ht="11.45" customHeight="1" x14ac:dyDescent="0.15">
      <c r="A38" s="61">
        <f t="shared" si="5"/>
        <v>1</v>
      </c>
      <c r="B38" s="61" t="s">
        <v>11</v>
      </c>
      <c r="C38" s="61">
        <f t="shared" si="5"/>
        <v>13</v>
      </c>
      <c r="D38" s="61" t="s">
        <v>59</v>
      </c>
      <c r="E38" s="61" t="s">
        <v>58</v>
      </c>
      <c r="F38" s="57">
        <f t="shared" si="2"/>
        <v>36</v>
      </c>
      <c r="G38" s="57" t="s">
        <v>2654</v>
      </c>
      <c r="H38" s="57">
        <f t="shared" si="2"/>
        <v>36</v>
      </c>
      <c r="I38" s="69" t="s">
        <v>121</v>
      </c>
      <c r="J38" s="69"/>
      <c r="T38" s="57">
        <f t="shared" si="6"/>
        <v>36</v>
      </c>
      <c r="U38" s="57" t="s">
        <v>760</v>
      </c>
      <c r="AT38" s="57">
        <v>36</v>
      </c>
      <c r="AU38" s="57" t="s">
        <v>1599</v>
      </c>
    </row>
    <row r="39" spans="1:87" ht="11.45" customHeight="1" x14ac:dyDescent="0.15">
      <c r="A39" s="62">
        <f t="shared" si="5"/>
        <v>1</v>
      </c>
      <c r="B39" s="62" t="s">
        <v>11</v>
      </c>
      <c r="C39" s="62">
        <f t="shared" si="5"/>
        <v>14</v>
      </c>
      <c r="D39" s="62" t="s">
        <v>61</v>
      </c>
      <c r="E39" s="62" t="s">
        <v>60</v>
      </c>
      <c r="F39" s="57">
        <f t="shared" si="2"/>
        <v>37</v>
      </c>
      <c r="G39" s="57" t="s">
        <v>2676</v>
      </c>
      <c r="H39" s="57">
        <f t="shared" si="2"/>
        <v>37</v>
      </c>
      <c r="I39" s="69" t="s">
        <v>123</v>
      </c>
      <c r="J39" s="69"/>
      <c r="T39" s="57">
        <f t="shared" si="6"/>
        <v>37</v>
      </c>
      <c r="U39" s="57" t="s">
        <v>668</v>
      </c>
      <c r="AT39" s="57">
        <v>37</v>
      </c>
      <c r="AU39" s="57" t="s">
        <v>1601</v>
      </c>
    </row>
    <row r="40" spans="1:87" ht="11.45" customHeight="1" x14ac:dyDescent="0.15">
      <c r="A40" s="62">
        <f t="shared" si="5"/>
        <v>1</v>
      </c>
      <c r="B40" s="62" t="s">
        <v>11</v>
      </c>
      <c r="C40" s="62">
        <f t="shared" si="5"/>
        <v>14</v>
      </c>
      <c r="D40" s="62" t="s">
        <v>61</v>
      </c>
      <c r="E40" s="62" t="s">
        <v>62</v>
      </c>
      <c r="F40" s="57">
        <f t="shared" si="2"/>
        <v>38</v>
      </c>
      <c r="G40" s="57" t="s">
        <v>2700</v>
      </c>
      <c r="H40" s="57">
        <f t="shared" si="2"/>
        <v>38</v>
      </c>
      <c r="I40" s="69" t="s">
        <v>125</v>
      </c>
      <c r="J40" s="69"/>
      <c r="T40" s="57">
        <f t="shared" si="6"/>
        <v>38</v>
      </c>
      <c r="U40" s="57" t="s">
        <v>671</v>
      </c>
      <c r="AT40" s="57">
        <v>38</v>
      </c>
      <c r="AU40" s="57" t="s">
        <v>1603</v>
      </c>
    </row>
    <row r="41" spans="1:87" ht="11.45" customHeight="1" x14ac:dyDescent="0.15">
      <c r="A41" s="62">
        <f t="shared" si="5"/>
        <v>1</v>
      </c>
      <c r="B41" s="62" t="s">
        <v>11</v>
      </c>
      <c r="C41" s="62">
        <f t="shared" si="5"/>
        <v>14</v>
      </c>
      <c r="D41" s="62" t="s">
        <v>61</v>
      </c>
      <c r="E41" s="62" t="s">
        <v>63</v>
      </c>
      <c r="F41" s="57">
        <f t="shared" si="2"/>
        <v>39</v>
      </c>
      <c r="G41" s="57" t="s">
        <v>2754</v>
      </c>
      <c r="H41" s="57">
        <f t="shared" si="2"/>
        <v>39</v>
      </c>
      <c r="I41" s="69" t="s">
        <v>128</v>
      </c>
      <c r="J41" s="69"/>
      <c r="AT41" s="57">
        <v>39</v>
      </c>
      <c r="AU41" s="57" t="s">
        <v>1605</v>
      </c>
    </row>
    <row r="42" spans="1:87" ht="11.45" customHeight="1" x14ac:dyDescent="0.15">
      <c r="A42" s="61">
        <f t="shared" si="5"/>
        <v>1</v>
      </c>
      <c r="B42" s="61" t="s">
        <v>11</v>
      </c>
      <c r="C42" s="61">
        <f t="shared" si="5"/>
        <v>15</v>
      </c>
      <c r="D42" s="61" t="s">
        <v>65</v>
      </c>
      <c r="E42" s="61" t="s">
        <v>64</v>
      </c>
      <c r="F42" s="57">
        <f t="shared" si="2"/>
        <v>40</v>
      </c>
      <c r="G42" s="57" t="s">
        <v>2791</v>
      </c>
      <c r="H42" s="57">
        <f t="shared" si="2"/>
        <v>40</v>
      </c>
      <c r="I42" s="69" t="s">
        <v>130</v>
      </c>
      <c r="J42" s="69"/>
      <c r="AT42" s="57">
        <v>40</v>
      </c>
      <c r="AU42" s="57" t="s">
        <v>1607</v>
      </c>
    </row>
    <row r="43" spans="1:87" ht="11.45" customHeight="1" x14ac:dyDescent="0.15">
      <c r="A43" s="61">
        <f t="shared" si="5"/>
        <v>1</v>
      </c>
      <c r="B43" s="61" t="s">
        <v>11</v>
      </c>
      <c r="C43" s="61">
        <f t="shared" si="5"/>
        <v>15</v>
      </c>
      <c r="D43" s="61" t="s">
        <v>65</v>
      </c>
      <c r="E43" s="61" t="s">
        <v>66</v>
      </c>
      <c r="F43" s="57">
        <f t="shared" si="2"/>
        <v>41</v>
      </c>
      <c r="G43" s="57" t="s">
        <v>2865</v>
      </c>
      <c r="H43" s="57">
        <f t="shared" si="2"/>
        <v>41</v>
      </c>
      <c r="I43" s="69" t="s">
        <v>132</v>
      </c>
      <c r="J43" s="69"/>
      <c r="AT43" s="57">
        <v>41</v>
      </c>
      <c r="AU43" s="57" t="s">
        <v>1609</v>
      </c>
    </row>
    <row r="44" spans="1:87" ht="11.45" customHeight="1" x14ac:dyDescent="0.15">
      <c r="A44" s="61">
        <f t="shared" si="5"/>
        <v>1</v>
      </c>
      <c r="B44" s="61" t="s">
        <v>11</v>
      </c>
      <c r="C44" s="61">
        <f t="shared" si="5"/>
        <v>15</v>
      </c>
      <c r="D44" s="61" t="s">
        <v>65</v>
      </c>
      <c r="E44" s="61" t="s">
        <v>67</v>
      </c>
      <c r="F44" s="57">
        <f t="shared" si="2"/>
        <v>42</v>
      </c>
      <c r="G44" s="57" t="s">
        <v>2907</v>
      </c>
      <c r="H44" s="57">
        <f t="shared" si="2"/>
        <v>42</v>
      </c>
      <c r="I44" s="69" t="s">
        <v>134</v>
      </c>
      <c r="J44" s="69"/>
      <c r="AT44" s="57">
        <v>42</v>
      </c>
      <c r="AU44" s="57" t="s">
        <v>1611</v>
      </c>
    </row>
    <row r="45" spans="1:87" ht="11.45" customHeight="1" x14ac:dyDescent="0.15">
      <c r="A45" s="62">
        <f t="shared" si="5"/>
        <v>1</v>
      </c>
      <c r="B45" s="62" t="s">
        <v>11</v>
      </c>
      <c r="C45" s="62">
        <f t="shared" si="5"/>
        <v>16</v>
      </c>
      <c r="D45" s="62" t="s">
        <v>69</v>
      </c>
      <c r="E45" s="62" t="s">
        <v>68</v>
      </c>
      <c r="F45" s="57">
        <f t="shared" si="2"/>
        <v>43</v>
      </c>
      <c r="G45" s="57" t="s">
        <v>2954</v>
      </c>
      <c r="H45" s="57">
        <f t="shared" si="2"/>
        <v>43</v>
      </c>
      <c r="I45" s="69" t="s">
        <v>136</v>
      </c>
      <c r="J45" s="69"/>
      <c r="AT45" s="57">
        <v>43</v>
      </c>
      <c r="AU45" s="57" t="s">
        <v>1614</v>
      </c>
    </row>
    <row r="46" spans="1:87" ht="11.45" customHeight="1" x14ac:dyDescent="0.15">
      <c r="A46" s="61">
        <f t="shared" si="5"/>
        <v>1</v>
      </c>
      <c r="B46" s="61" t="s">
        <v>11</v>
      </c>
      <c r="C46" s="61">
        <f t="shared" si="5"/>
        <v>17</v>
      </c>
      <c r="D46" s="61" t="s">
        <v>71</v>
      </c>
      <c r="E46" s="61" t="s">
        <v>70</v>
      </c>
      <c r="F46" s="57">
        <f t="shared" si="2"/>
        <v>44</v>
      </c>
      <c r="G46" s="57" t="s">
        <v>3015</v>
      </c>
      <c r="H46" s="57">
        <f t="shared" si="2"/>
        <v>44</v>
      </c>
      <c r="I46" s="69" t="s">
        <v>138</v>
      </c>
      <c r="J46" s="69"/>
      <c r="AT46" s="57">
        <v>44</v>
      </c>
      <c r="AU46" s="57" t="s">
        <v>1615</v>
      </c>
    </row>
    <row r="47" spans="1:87" ht="11.45" customHeight="1" x14ac:dyDescent="0.15">
      <c r="A47" s="61">
        <f t="shared" si="5"/>
        <v>1</v>
      </c>
      <c r="B47" s="61" t="s">
        <v>11</v>
      </c>
      <c r="C47" s="61">
        <f t="shared" si="5"/>
        <v>17</v>
      </c>
      <c r="D47" s="61" t="s">
        <v>71</v>
      </c>
      <c r="E47" s="61" t="s">
        <v>72</v>
      </c>
      <c r="F47" s="57">
        <f t="shared" si="2"/>
        <v>45</v>
      </c>
      <c r="G47" s="57" t="s">
        <v>3060</v>
      </c>
      <c r="H47" s="57">
        <f t="shared" si="2"/>
        <v>45</v>
      </c>
      <c r="I47" s="69" t="s">
        <v>142</v>
      </c>
      <c r="J47" s="69"/>
      <c r="AT47" s="57">
        <v>45</v>
      </c>
      <c r="AU47" s="57" t="s">
        <v>1617</v>
      </c>
    </row>
    <row r="48" spans="1:87" ht="11.45" customHeight="1" x14ac:dyDescent="0.15">
      <c r="A48" s="61">
        <f t="shared" si="5"/>
        <v>1</v>
      </c>
      <c r="B48" s="61" t="s">
        <v>11</v>
      </c>
      <c r="C48" s="61">
        <f t="shared" si="5"/>
        <v>17</v>
      </c>
      <c r="D48" s="61" t="s">
        <v>71</v>
      </c>
      <c r="E48" s="61" t="s">
        <v>73</v>
      </c>
      <c r="F48" s="57">
        <f t="shared" si="2"/>
        <v>46</v>
      </c>
      <c r="G48" s="57" t="s">
        <v>3107</v>
      </c>
      <c r="H48" s="57">
        <f t="shared" si="2"/>
        <v>46</v>
      </c>
      <c r="I48" s="69" t="s">
        <v>144</v>
      </c>
      <c r="J48" s="69"/>
      <c r="AT48" s="57">
        <v>46</v>
      </c>
      <c r="AU48" s="57" t="s">
        <v>311</v>
      </c>
    </row>
    <row r="49" spans="1:47" ht="11.45" customHeight="1" x14ac:dyDescent="0.15">
      <c r="A49" s="62">
        <f t="shared" si="5"/>
        <v>1</v>
      </c>
      <c r="B49" s="62" t="s">
        <v>11</v>
      </c>
      <c r="C49" s="62">
        <f t="shared" si="5"/>
        <v>18</v>
      </c>
      <c r="D49" s="62" t="s">
        <v>75</v>
      </c>
      <c r="E49" s="62" t="s">
        <v>74</v>
      </c>
      <c r="F49" s="57">
        <f t="shared" si="2"/>
        <v>47</v>
      </c>
      <c r="G49" s="57" t="s">
        <v>3151</v>
      </c>
      <c r="H49" s="57">
        <f t="shared" si="2"/>
        <v>47</v>
      </c>
      <c r="I49" s="69" t="s">
        <v>146</v>
      </c>
      <c r="J49" s="69"/>
      <c r="AT49" s="57">
        <v>47</v>
      </c>
      <c r="AU49" s="57" t="s">
        <v>1620</v>
      </c>
    </row>
    <row r="50" spans="1:47" ht="11.45" customHeight="1" x14ac:dyDescent="0.15">
      <c r="A50" s="61">
        <f t="shared" si="5"/>
        <v>1</v>
      </c>
      <c r="B50" s="61" t="s">
        <v>11</v>
      </c>
      <c r="C50" s="61">
        <f t="shared" si="5"/>
        <v>19</v>
      </c>
      <c r="D50" s="61" t="s">
        <v>77</v>
      </c>
      <c r="E50" s="61" t="s">
        <v>76</v>
      </c>
      <c r="H50" s="57">
        <f t="shared" si="2"/>
        <v>48</v>
      </c>
      <c r="I50" s="69" t="s">
        <v>148</v>
      </c>
      <c r="J50" s="69"/>
      <c r="AT50" s="57">
        <v>48</v>
      </c>
      <c r="AU50" s="57" t="s">
        <v>1622</v>
      </c>
    </row>
    <row r="51" spans="1:47" ht="11.45" customHeight="1" x14ac:dyDescent="0.15">
      <c r="A51" s="64">
        <f t="shared" si="5"/>
        <v>1</v>
      </c>
      <c r="B51" s="64" t="s">
        <v>11</v>
      </c>
      <c r="C51" s="64">
        <f t="shared" si="5"/>
        <v>20</v>
      </c>
      <c r="D51" s="64" t="s">
        <v>79</v>
      </c>
      <c r="E51" s="64" t="s">
        <v>78</v>
      </c>
      <c r="H51" s="57">
        <f t="shared" si="2"/>
        <v>49</v>
      </c>
      <c r="I51" s="69" t="s">
        <v>150</v>
      </c>
      <c r="J51" s="69"/>
      <c r="AT51" s="57">
        <v>49</v>
      </c>
      <c r="AU51" s="57" t="s">
        <v>1624</v>
      </c>
    </row>
    <row r="52" spans="1:47" ht="11.45" customHeight="1" x14ac:dyDescent="0.15">
      <c r="A52" s="65">
        <f t="shared" si="5"/>
        <v>1</v>
      </c>
      <c r="B52" s="65" t="s">
        <v>11</v>
      </c>
      <c r="C52" s="65">
        <f t="shared" si="5"/>
        <v>21</v>
      </c>
      <c r="D52" s="65" t="s">
        <v>81</v>
      </c>
      <c r="E52" s="65" t="s">
        <v>80</v>
      </c>
      <c r="H52" s="57">
        <f t="shared" si="2"/>
        <v>50</v>
      </c>
      <c r="I52" s="69" t="s">
        <v>152</v>
      </c>
      <c r="J52" s="69"/>
      <c r="AT52" s="57">
        <v>50</v>
      </c>
      <c r="AU52" s="57" t="s">
        <v>1626</v>
      </c>
    </row>
    <row r="53" spans="1:47" ht="11.45" customHeight="1" x14ac:dyDescent="0.15">
      <c r="A53" s="65">
        <f t="shared" si="5"/>
        <v>1</v>
      </c>
      <c r="B53" s="65" t="s">
        <v>11</v>
      </c>
      <c r="C53" s="65">
        <f t="shared" si="5"/>
        <v>21</v>
      </c>
      <c r="D53" s="65" t="s">
        <v>81</v>
      </c>
      <c r="E53" s="65" t="s">
        <v>82</v>
      </c>
      <c r="H53" s="57">
        <f t="shared" si="2"/>
        <v>51</v>
      </c>
      <c r="I53" s="69" t="s">
        <v>154</v>
      </c>
      <c r="J53" s="69"/>
      <c r="AT53" s="57">
        <v>51</v>
      </c>
      <c r="AU53" s="57" t="s">
        <v>1628</v>
      </c>
    </row>
    <row r="54" spans="1:47" ht="11.45" customHeight="1" x14ac:dyDescent="0.15">
      <c r="A54" s="64">
        <f t="shared" si="5"/>
        <v>1</v>
      </c>
      <c r="B54" s="64" t="s">
        <v>11</v>
      </c>
      <c r="C54" s="64">
        <f t="shared" si="5"/>
        <v>22</v>
      </c>
      <c r="D54" s="64" t="s">
        <v>84</v>
      </c>
      <c r="E54" s="64" t="s">
        <v>83</v>
      </c>
      <c r="H54" s="57">
        <f t="shared" si="2"/>
        <v>52</v>
      </c>
      <c r="I54" s="69" t="s">
        <v>156</v>
      </c>
      <c r="J54" s="69"/>
      <c r="AT54" s="57">
        <v>52</v>
      </c>
      <c r="AU54" s="57" t="s">
        <v>1630</v>
      </c>
    </row>
    <row r="55" spans="1:47" ht="11.45" customHeight="1" x14ac:dyDescent="0.15">
      <c r="A55" s="64">
        <f t="shared" si="5"/>
        <v>1</v>
      </c>
      <c r="B55" s="64" t="s">
        <v>11</v>
      </c>
      <c r="C55" s="64">
        <f t="shared" si="5"/>
        <v>22</v>
      </c>
      <c r="D55" s="64" t="s">
        <v>84</v>
      </c>
      <c r="E55" s="64" t="s">
        <v>85</v>
      </c>
      <c r="H55" s="57">
        <f t="shared" si="2"/>
        <v>53</v>
      </c>
      <c r="I55" s="69" t="s">
        <v>158</v>
      </c>
      <c r="J55" s="69"/>
      <c r="AT55" s="57">
        <v>53</v>
      </c>
      <c r="AU55" s="57" t="s">
        <v>1632</v>
      </c>
    </row>
    <row r="56" spans="1:47" ht="11.45" customHeight="1" x14ac:dyDescent="0.15">
      <c r="A56" s="65">
        <f t="shared" si="5"/>
        <v>1</v>
      </c>
      <c r="B56" s="65" t="s">
        <v>11</v>
      </c>
      <c r="C56" s="65">
        <f t="shared" si="5"/>
        <v>23</v>
      </c>
      <c r="D56" s="65" t="s">
        <v>87</v>
      </c>
      <c r="E56" s="65" t="s">
        <v>86</v>
      </c>
      <c r="H56" s="57">
        <f t="shared" si="2"/>
        <v>54</v>
      </c>
      <c r="I56" s="69" t="s">
        <v>160</v>
      </c>
      <c r="J56" s="69"/>
      <c r="AT56" s="57">
        <v>54</v>
      </c>
      <c r="AU56" s="57" t="s">
        <v>1633</v>
      </c>
    </row>
    <row r="57" spans="1:47" ht="11.45" customHeight="1" x14ac:dyDescent="0.15">
      <c r="A57" s="64">
        <f t="shared" si="5"/>
        <v>1</v>
      </c>
      <c r="B57" s="64" t="s">
        <v>11</v>
      </c>
      <c r="C57" s="64">
        <f t="shared" si="5"/>
        <v>24</v>
      </c>
      <c r="D57" s="64" t="s">
        <v>89</v>
      </c>
      <c r="E57" s="64" t="s">
        <v>88</v>
      </c>
      <c r="H57" s="57">
        <f t="shared" si="2"/>
        <v>55</v>
      </c>
      <c r="I57" s="69" t="s">
        <v>163</v>
      </c>
      <c r="J57" s="69"/>
      <c r="AT57" s="57">
        <v>55</v>
      </c>
      <c r="AU57" s="57" t="s">
        <v>1636</v>
      </c>
    </row>
    <row r="58" spans="1:47" ht="11.45" customHeight="1" x14ac:dyDescent="0.15">
      <c r="A58" s="65">
        <f t="shared" si="5"/>
        <v>1</v>
      </c>
      <c r="B58" s="65" t="s">
        <v>11</v>
      </c>
      <c r="C58" s="65">
        <f t="shared" si="5"/>
        <v>25</v>
      </c>
      <c r="D58" s="65" t="s">
        <v>91</v>
      </c>
      <c r="E58" s="65" t="s">
        <v>90</v>
      </c>
      <c r="H58" s="57">
        <f t="shared" si="2"/>
        <v>56</v>
      </c>
      <c r="I58" s="69" t="s">
        <v>165</v>
      </c>
      <c r="J58" s="69"/>
      <c r="AT58" s="57">
        <v>56</v>
      </c>
      <c r="AU58" s="57" t="s">
        <v>1639</v>
      </c>
    </row>
    <row r="59" spans="1:47" ht="11.45" customHeight="1" x14ac:dyDescent="0.15">
      <c r="A59" s="65">
        <f t="shared" si="5"/>
        <v>1</v>
      </c>
      <c r="B59" s="65" t="s">
        <v>11</v>
      </c>
      <c r="C59" s="65">
        <f t="shared" si="5"/>
        <v>25</v>
      </c>
      <c r="D59" s="65" t="s">
        <v>91</v>
      </c>
      <c r="E59" s="65" t="s">
        <v>92</v>
      </c>
      <c r="H59" s="57">
        <f t="shared" si="2"/>
        <v>57</v>
      </c>
      <c r="I59" s="69" t="s">
        <v>167</v>
      </c>
      <c r="J59" s="69"/>
      <c r="AT59" s="57">
        <v>57</v>
      </c>
      <c r="AU59" s="57" t="s">
        <v>1641</v>
      </c>
    </row>
    <row r="60" spans="1:47" ht="11.45" customHeight="1" x14ac:dyDescent="0.15">
      <c r="A60" s="65">
        <f t="shared" si="5"/>
        <v>1</v>
      </c>
      <c r="B60" s="65" t="s">
        <v>11</v>
      </c>
      <c r="C60" s="65">
        <f t="shared" si="5"/>
        <v>25</v>
      </c>
      <c r="D60" s="65" t="s">
        <v>91</v>
      </c>
      <c r="E60" s="65" t="s">
        <v>93</v>
      </c>
      <c r="H60" s="57">
        <f t="shared" si="2"/>
        <v>58</v>
      </c>
      <c r="I60" s="69" t="s">
        <v>169</v>
      </c>
      <c r="J60" s="69"/>
      <c r="AT60" s="57">
        <v>58</v>
      </c>
      <c r="AU60" s="57" t="s">
        <v>1643</v>
      </c>
    </row>
    <row r="61" spans="1:47" ht="11.45" customHeight="1" x14ac:dyDescent="0.15">
      <c r="A61" s="64">
        <f t="shared" si="5"/>
        <v>1</v>
      </c>
      <c r="B61" s="64" t="s">
        <v>11</v>
      </c>
      <c r="C61" s="64">
        <f t="shared" si="5"/>
        <v>26</v>
      </c>
      <c r="D61" s="64" t="s">
        <v>95</v>
      </c>
      <c r="E61" s="64" t="s">
        <v>94</v>
      </c>
      <c r="H61" s="57">
        <f t="shared" si="2"/>
        <v>59</v>
      </c>
      <c r="I61" s="69" t="s">
        <v>171</v>
      </c>
      <c r="J61" s="69"/>
      <c r="AT61" s="57">
        <v>59</v>
      </c>
      <c r="AU61" s="57" t="s">
        <v>1646</v>
      </c>
    </row>
    <row r="62" spans="1:47" ht="11.45" customHeight="1" x14ac:dyDescent="0.15">
      <c r="A62" s="64">
        <f t="shared" si="5"/>
        <v>1</v>
      </c>
      <c r="B62" s="64" t="s">
        <v>11</v>
      </c>
      <c r="C62" s="64">
        <f t="shared" si="5"/>
        <v>26</v>
      </c>
      <c r="D62" s="64" t="s">
        <v>95</v>
      </c>
      <c r="E62" s="64" t="s">
        <v>96</v>
      </c>
      <c r="H62" s="57">
        <f t="shared" si="2"/>
        <v>60</v>
      </c>
      <c r="I62" s="69" t="s">
        <v>173</v>
      </c>
      <c r="J62" s="69"/>
      <c r="AT62" s="57">
        <v>60</v>
      </c>
      <c r="AU62" s="57" t="s">
        <v>1648</v>
      </c>
    </row>
    <row r="63" spans="1:47" ht="11.45" customHeight="1" x14ac:dyDescent="0.15">
      <c r="A63" s="65">
        <f t="shared" si="5"/>
        <v>1</v>
      </c>
      <c r="B63" s="65" t="s">
        <v>11</v>
      </c>
      <c r="C63" s="65">
        <f t="shared" si="5"/>
        <v>27</v>
      </c>
      <c r="D63" s="65" t="s">
        <v>98</v>
      </c>
      <c r="E63" s="65" t="s">
        <v>97</v>
      </c>
      <c r="H63" s="57">
        <f t="shared" si="2"/>
        <v>61</v>
      </c>
      <c r="I63" s="69" t="s">
        <v>175</v>
      </c>
      <c r="J63" s="69"/>
    </row>
    <row r="64" spans="1:47" ht="11.45" customHeight="1" x14ac:dyDescent="0.15">
      <c r="A64" s="65">
        <f t="shared" si="5"/>
        <v>1</v>
      </c>
      <c r="B64" s="65" t="s">
        <v>11</v>
      </c>
      <c r="C64" s="65">
        <f t="shared" si="5"/>
        <v>27</v>
      </c>
      <c r="D64" s="65" t="s">
        <v>98</v>
      </c>
      <c r="E64" s="65" t="s">
        <v>99</v>
      </c>
      <c r="H64" s="57">
        <f t="shared" si="2"/>
        <v>62</v>
      </c>
      <c r="I64" s="69" t="s">
        <v>177</v>
      </c>
      <c r="J64" s="69"/>
    </row>
    <row r="65" spans="1:10" ht="11.45" customHeight="1" x14ac:dyDescent="0.15">
      <c r="A65" s="64">
        <f t="shared" si="5"/>
        <v>1</v>
      </c>
      <c r="B65" s="64" t="s">
        <v>11</v>
      </c>
      <c r="C65" s="64">
        <f t="shared" si="5"/>
        <v>28</v>
      </c>
      <c r="D65" s="64" t="s">
        <v>101</v>
      </c>
      <c r="E65" s="64" t="s">
        <v>100</v>
      </c>
      <c r="H65" s="57">
        <f t="shared" si="2"/>
        <v>63</v>
      </c>
      <c r="I65" s="69" t="s">
        <v>180</v>
      </c>
      <c r="J65" s="69"/>
    </row>
    <row r="66" spans="1:10" ht="11.45" customHeight="1" x14ac:dyDescent="0.15">
      <c r="A66" s="65">
        <f t="shared" si="5"/>
        <v>1</v>
      </c>
      <c r="B66" s="65" t="s">
        <v>11</v>
      </c>
      <c r="C66" s="65">
        <f t="shared" si="5"/>
        <v>29</v>
      </c>
      <c r="D66" s="65" t="s">
        <v>103</v>
      </c>
      <c r="E66" s="65" t="s">
        <v>102</v>
      </c>
      <c r="H66" s="57">
        <f t="shared" si="2"/>
        <v>64</v>
      </c>
      <c r="I66" s="69" t="s">
        <v>182</v>
      </c>
      <c r="J66" s="69"/>
    </row>
    <row r="67" spans="1:10" ht="11.45" customHeight="1" x14ac:dyDescent="0.15">
      <c r="A67" s="64">
        <f t="shared" si="5"/>
        <v>1</v>
      </c>
      <c r="B67" s="64" t="s">
        <v>11</v>
      </c>
      <c r="C67" s="64">
        <f t="shared" si="5"/>
        <v>30</v>
      </c>
      <c r="D67" s="64" t="s">
        <v>105</v>
      </c>
      <c r="E67" s="64" t="s">
        <v>104</v>
      </c>
      <c r="H67" s="57">
        <f t="shared" si="2"/>
        <v>65</v>
      </c>
      <c r="I67" s="69" t="s">
        <v>184</v>
      </c>
      <c r="J67" s="69"/>
    </row>
    <row r="68" spans="1:10" ht="11.45" customHeight="1" x14ac:dyDescent="0.15">
      <c r="A68" s="64">
        <f t="shared" si="5"/>
        <v>1</v>
      </c>
      <c r="B68" s="64" t="s">
        <v>11</v>
      </c>
      <c r="C68" s="64">
        <f t="shared" si="5"/>
        <v>30</v>
      </c>
      <c r="D68" s="64" t="s">
        <v>105</v>
      </c>
      <c r="E68" s="64" t="s">
        <v>106</v>
      </c>
      <c r="H68" s="57">
        <f t="shared" si="2"/>
        <v>66</v>
      </c>
      <c r="I68" s="69" t="s">
        <v>186</v>
      </c>
      <c r="J68" s="69"/>
    </row>
    <row r="69" spans="1:10" ht="11.45" customHeight="1" x14ac:dyDescent="0.15">
      <c r="A69" s="64">
        <f t="shared" si="5"/>
        <v>1</v>
      </c>
      <c r="B69" s="64" t="s">
        <v>11</v>
      </c>
      <c r="C69" s="64">
        <f t="shared" si="5"/>
        <v>30</v>
      </c>
      <c r="D69" s="64" t="s">
        <v>105</v>
      </c>
      <c r="E69" s="64" t="s">
        <v>107</v>
      </c>
      <c r="H69" s="57">
        <f t="shared" ref="H69:H132" si="7">H68+1</f>
        <v>67</v>
      </c>
      <c r="I69" s="69" t="s">
        <v>188</v>
      </c>
      <c r="J69" s="69"/>
    </row>
    <row r="70" spans="1:10" ht="11.45" customHeight="1" x14ac:dyDescent="0.15">
      <c r="A70" s="65">
        <f t="shared" si="5"/>
        <v>1</v>
      </c>
      <c r="B70" s="65" t="s">
        <v>11</v>
      </c>
      <c r="C70" s="65">
        <f t="shared" si="5"/>
        <v>31</v>
      </c>
      <c r="D70" s="65" t="s">
        <v>109</v>
      </c>
      <c r="E70" s="65" t="s">
        <v>108</v>
      </c>
      <c r="H70" s="57">
        <f t="shared" si="7"/>
        <v>68</v>
      </c>
      <c r="I70" s="69" t="s">
        <v>190</v>
      </c>
      <c r="J70" s="69"/>
    </row>
    <row r="71" spans="1:10" ht="11.45" customHeight="1" x14ac:dyDescent="0.15">
      <c r="A71" s="64">
        <f t="shared" si="5"/>
        <v>1</v>
      </c>
      <c r="B71" s="64" t="s">
        <v>11</v>
      </c>
      <c r="C71" s="64">
        <f t="shared" si="5"/>
        <v>32</v>
      </c>
      <c r="D71" s="64" t="s">
        <v>111</v>
      </c>
      <c r="E71" s="64" t="s">
        <v>110</v>
      </c>
      <c r="H71" s="57">
        <f t="shared" si="7"/>
        <v>69</v>
      </c>
      <c r="I71" s="69" t="s">
        <v>193</v>
      </c>
      <c r="J71" s="69"/>
    </row>
    <row r="72" spans="1:10" ht="11.45" customHeight="1" x14ac:dyDescent="0.15">
      <c r="A72" s="64">
        <f t="shared" si="5"/>
        <v>1</v>
      </c>
      <c r="B72" s="64" t="s">
        <v>11</v>
      </c>
      <c r="C72" s="64">
        <f t="shared" si="5"/>
        <v>32</v>
      </c>
      <c r="D72" s="64" t="s">
        <v>111</v>
      </c>
      <c r="E72" s="64" t="s">
        <v>112</v>
      </c>
      <c r="H72" s="57">
        <f t="shared" si="7"/>
        <v>70</v>
      </c>
      <c r="I72" s="69" t="s">
        <v>195</v>
      </c>
      <c r="J72" s="69"/>
    </row>
    <row r="73" spans="1:10" ht="11.45" customHeight="1" x14ac:dyDescent="0.15">
      <c r="A73" s="64">
        <f t="shared" si="5"/>
        <v>1</v>
      </c>
      <c r="B73" s="64" t="s">
        <v>11</v>
      </c>
      <c r="C73" s="64">
        <f t="shared" si="5"/>
        <v>32</v>
      </c>
      <c r="D73" s="64" t="s">
        <v>111</v>
      </c>
      <c r="E73" s="64" t="s">
        <v>113</v>
      </c>
      <c r="H73" s="57">
        <f t="shared" si="7"/>
        <v>71</v>
      </c>
      <c r="I73" s="69" t="s">
        <v>197</v>
      </c>
      <c r="J73" s="69"/>
    </row>
    <row r="74" spans="1:10" ht="11.45" customHeight="1" x14ac:dyDescent="0.15">
      <c r="A74" s="65">
        <f t="shared" ref="A74:C137" si="8">IF(B74=B73,A73,A73+1)</f>
        <v>1</v>
      </c>
      <c r="B74" s="65" t="s">
        <v>11</v>
      </c>
      <c r="C74" s="65">
        <f t="shared" si="8"/>
        <v>33</v>
      </c>
      <c r="D74" s="65" t="s">
        <v>115</v>
      </c>
      <c r="E74" s="65" t="s">
        <v>114</v>
      </c>
      <c r="H74" s="57">
        <f t="shared" si="7"/>
        <v>72</v>
      </c>
      <c r="I74" s="69" t="s">
        <v>199</v>
      </c>
      <c r="J74" s="69"/>
    </row>
    <row r="75" spans="1:10" ht="11.45" customHeight="1" x14ac:dyDescent="0.15">
      <c r="A75" s="64">
        <f t="shared" si="8"/>
        <v>1</v>
      </c>
      <c r="B75" s="64" t="s">
        <v>11</v>
      </c>
      <c r="C75" s="64">
        <f t="shared" si="8"/>
        <v>34</v>
      </c>
      <c r="D75" s="64" t="s">
        <v>117</v>
      </c>
      <c r="E75" s="64" t="s">
        <v>116</v>
      </c>
      <c r="H75" s="57">
        <f t="shared" si="7"/>
        <v>73</v>
      </c>
      <c r="I75" s="69" t="s">
        <v>201</v>
      </c>
      <c r="J75" s="69"/>
    </row>
    <row r="76" spans="1:10" ht="11.45" customHeight="1" x14ac:dyDescent="0.15">
      <c r="A76" s="65">
        <f t="shared" si="8"/>
        <v>1</v>
      </c>
      <c r="B76" s="65" t="s">
        <v>11</v>
      </c>
      <c r="C76" s="65">
        <f t="shared" si="8"/>
        <v>35</v>
      </c>
      <c r="D76" s="65" t="s">
        <v>119</v>
      </c>
      <c r="E76" s="65" t="s">
        <v>118</v>
      </c>
      <c r="H76" s="57">
        <f t="shared" si="7"/>
        <v>74</v>
      </c>
      <c r="I76" s="69" t="s">
        <v>203</v>
      </c>
      <c r="J76" s="69"/>
    </row>
    <row r="77" spans="1:10" ht="11.45" customHeight="1" x14ac:dyDescent="0.15">
      <c r="A77" s="64">
        <f t="shared" si="8"/>
        <v>1</v>
      </c>
      <c r="B77" s="64" t="s">
        <v>11</v>
      </c>
      <c r="C77" s="64">
        <f t="shared" si="8"/>
        <v>36</v>
      </c>
      <c r="D77" s="64" t="s">
        <v>121</v>
      </c>
      <c r="E77" s="64" t="s">
        <v>120</v>
      </c>
      <c r="H77" s="57">
        <f t="shared" si="7"/>
        <v>75</v>
      </c>
      <c r="I77" s="69" t="s">
        <v>206</v>
      </c>
      <c r="J77" s="69"/>
    </row>
    <row r="78" spans="1:10" ht="11.45" customHeight="1" x14ac:dyDescent="0.15">
      <c r="A78" s="65">
        <f t="shared" si="8"/>
        <v>1</v>
      </c>
      <c r="B78" s="65" t="s">
        <v>11</v>
      </c>
      <c r="C78" s="65">
        <f t="shared" si="8"/>
        <v>37</v>
      </c>
      <c r="D78" s="65" t="s">
        <v>123</v>
      </c>
      <c r="E78" s="65" t="s">
        <v>122</v>
      </c>
      <c r="H78" s="57">
        <f t="shared" si="7"/>
        <v>76</v>
      </c>
      <c r="I78" s="69" t="s">
        <v>209</v>
      </c>
      <c r="J78" s="69"/>
    </row>
    <row r="79" spans="1:10" ht="11.45" customHeight="1" x14ac:dyDescent="0.15">
      <c r="A79" s="64">
        <f t="shared" si="8"/>
        <v>1</v>
      </c>
      <c r="B79" s="64" t="s">
        <v>11</v>
      </c>
      <c r="C79" s="64">
        <f t="shared" si="8"/>
        <v>38</v>
      </c>
      <c r="D79" s="64" t="s">
        <v>125</v>
      </c>
      <c r="E79" s="64" t="s">
        <v>124</v>
      </c>
      <c r="H79" s="57">
        <f t="shared" si="7"/>
        <v>77</v>
      </c>
      <c r="I79" s="69" t="s">
        <v>211</v>
      </c>
      <c r="J79" s="69"/>
    </row>
    <row r="80" spans="1:10" ht="11.45" customHeight="1" x14ac:dyDescent="0.15">
      <c r="A80" s="64">
        <f t="shared" si="8"/>
        <v>1</v>
      </c>
      <c r="B80" s="64" t="s">
        <v>11</v>
      </c>
      <c r="C80" s="64">
        <f t="shared" si="8"/>
        <v>38</v>
      </c>
      <c r="D80" s="64" t="s">
        <v>125</v>
      </c>
      <c r="E80" s="64" t="s">
        <v>126</v>
      </c>
      <c r="H80" s="57">
        <f t="shared" si="7"/>
        <v>78</v>
      </c>
      <c r="I80" s="69" t="s">
        <v>213</v>
      </c>
      <c r="J80" s="69"/>
    </row>
    <row r="81" spans="1:10" ht="11.45" customHeight="1" x14ac:dyDescent="0.15">
      <c r="A81" s="65">
        <f t="shared" si="8"/>
        <v>1</v>
      </c>
      <c r="B81" s="65" t="s">
        <v>11</v>
      </c>
      <c r="C81" s="65">
        <f t="shared" si="8"/>
        <v>39</v>
      </c>
      <c r="D81" s="65" t="s">
        <v>128</v>
      </c>
      <c r="E81" s="65" t="s">
        <v>127</v>
      </c>
      <c r="H81" s="57">
        <f t="shared" si="7"/>
        <v>79</v>
      </c>
      <c r="I81" s="69" t="s">
        <v>215</v>
      </c>
      <c r="J81" s="69"/>
    </row>
    <row r="82" spans="1:10" ht="11.45" customHeight="1" x14ac:dyDescent="0.15">
      <c r="A82" s="64">
        <f t="shared" si="8"/>
        <v>1</v>
      </c>
      <c r="B82" s="64" t="s">
        <v>11</v>
      </c>
      <c r="C82" s="64">
        <f t="shared" si="8"/>
        <v>40</v>
      </c>
      <c r="D82" s="64" t="s">
        <v>130</v>
      </c>
      <c r="E82" s="64" t="s">
        <v>129</v>
      </c>
      <c r="H82" s="57">
        <f t="shared" si="7"/>
        <v>80</v>
      </c>
      <c r="I82" s="69" t="s">
        <v>217</v>
      </c>
      <c r="J82" s="69"/>
    </row>
    <row r="83" spans="1:10" ht="11.45" customHeight="1" x14ac:dyDescent="0.15">
      <c r="A83" s="65">
        <f t="shared" si="8"/>
        <v>1</v>
      </c>
      <c r="B83" s="65" t="s">
        <v>11</v>
      </c>
      <c r="C83" s="65">
        <f t="shared" si="8"/>
        <v>41</v>
      </c>
      <c r="D83" s="65" t="s">
        <v>132</v>
      </c>
      <c r="E83" s="65" t="s">
        <v>131</v>
      </c>
      <c r="H83" s="57">
        <f t="shared" si="7"/>
        <v>81</v>
      </c>
      <c r="I83" s="69" t="s">
        <v>219</v>
      </c>
      <c r="J83" s="69"/>
    </row>
    <row r="84" spans="1:10" ht="11.45" customHeight="1" x14ac:dyDescent="0.15">
      <c r="A84" s="64">
        <f t="shared" si="8"/>
        <v>1</v>
      </c>
      <c r="B84" s="64" t="s">
        <v>11</v>
      </c>
      <c r="C84" s="64">
        <f t="shared" si="8"/>
        <v>42</v>
      </c>
      <c r="D84" s="64" t="s">
        <v>134</v>
      </c>
      <c r="E84" s="64" t="s">
        <v>133</v>
      </c>
      <c r="H84" s="57">
        <f t="shared" si="7"/>
        <v>82</v>
      </c>
      <c r="I84" s="69" t="s">
        <v>222</v>
      </c>
      <c r="J84" s="69"/>
    </row>
    <row r="85" spans="1:10" ht="11.45" customHeight="1" x14ac:dyDescent="0.15">
      <c r="A85" s="65">
        <f t="shared" si="8"/>
        <v>1</v>
      </c>
      <c r="B85" s="65" t="s">
        <v>11</v>
      </c>
      <c r="C85" s="65">
        <f t="shared" si="8"/>
        <v>43</v>
      </c>
      <c r="D85" s="65" t="s">
        <v>136</v>
      </c>
      <c r="E85" s="65" t="s">
        <v>135</v>
      </c>
      <c r="H85" s="57">
        <f t="shared" si="7"/>
        <v>83</v>
      </c>
      <c r="I85" s="69" t="s">
        <v>224</v>
      </c>
      <c r="J85" s="69"/>
    </row>
    <row r="86" spans="1:10" ht="11.45" customHeight="1" x14ac:dyDescent="0.15">
      <c r="A86" s="64">
        <f t="shared" si="8"/>
        <v>1</v>
      </c>
      <c r="B86" s="64" t="s">
        <v>11</v>
      </c>
      <c r="C86" s="64">
        <f t="shared" si="8"/>
        <v>44</v>
      </c>
      <c r="D86" s="64" t="s">
        <v>138</v>
      </c>
      <c r="E86" s="64" t="s">
        <v>137</v>
      </c>
      <c r="H86" s="57">
        <f t="shared" si="7"/>
        <v>84</v>
      </c>
      <c r="I86" s="69" t="s">
        <v>227</v>
      </c>
      <c r="J86" s="69"/>
    </row>
    <row r="87" spans="1:10" ht="11.45" customHeight="1" x14ac:dyDescent="0.15">
      <c r="A87" s="64">
        <f t="shared" si="8"/>
        <v>1</v>
      </c>
      <c r="B87" s="64" t="s">
        <v>11</v>
      </c>
      <c r="C87" s="64">
        <f t="shared" si="8"/>
        <v>44</v>
      </c>
      <c r="D87" s="64" t="s">
        <v>138</v>
      </c>
      <c r="E87" s="64" t="s">
        <v>139</v>
      </c>
      <c r="H87" s="57">
        <f t="shared" si="7"/>
        <v>85</v>
      </c>
      <c r="I87" s="69" t="s">
        <v>229</v>
      </c>
      <c r="J87" s="69"/>
    </row>
    <row r="88" spans="1:10" ht="11.45" customHeight="1" x14ac:dyDescent="0.15">
      <c r="A88" s="64">
        <f t="shared" si="8"/>
        <v>1</v>
      </c>
      <c r="B88" s="64" t="s">
        <v>11</v>
      </c>
      <c r="C88" s="64">
        <f t="shared" si="8"/>
        <v>44</v>
      </c>
      <c r="D88" s="64" t="s">
        <v>138</v>
      </c>
      <c r="E88" s="64" t="s">
        <v>140</v>
      </c>
      <c r="H88" s="57">
        <f t="shared" si="7"/>
        <v>86</v>
      </c>
      <c r="I88" s="69" t="s">
        <v>232</v>
      </c>
      <c r="J88" s="69"/>
    </row>
    <row r="89" spans="1:10" ht="11.45" customHeight="1" x14ac:dyDescent="0.15">
      <c r="A89" s="65">
        <f t="shared" si="8"/>
        <v>1</v>
      </c>
      <c r="B89" s="65" t="s">
        <v>11</v>
      </c>
      <c r="C89" s="65">
        <f t="shared" si="8"/>
        <v>45</v>
      </c>
      <c r="D89" s="65" t="s">
        <v>142</v>
      </c>
      <c r="E89" s="65" t="s">
        <v>141</v>
      </c>
      <c r="H89" s="57">
        <f t="shared" si="7"/>
        <v>87</v>
      </c>
      <c r="I89" s="69" t="s">
        <v>234</v>
      </c>
      <c r="J89" s="69"/>
    </row>
    <row r="90" spans="1:10" ht="11.45" customHeight="1" x14ac:dyDescent="0.15">
      <c r="A90" s="64">
        <f t="shared" si="8"/>
        <v>1</v>
      </c>
      <c r="B90" s="64" t="s">
        <v>11</v>
      </c>
      <c r="C90" s="64">
        <f t="shared" si="8"/>
        <v>46</v>
      </c>
      <c r="D90" s="64" t="s">
        <v>144</v>
      </c>
      <c r="E90" s="64" t="s">
        <v>143</v>
      </c>
      <c r="H90" s="57">
        <f t="shared" si="7"/>
        <v>88</v>
      </c>
      <c r="I90" s="69" t="s">
        <v>236</v>
      </c>
      <c r="J90" s="69"/>
    </row>
    <row r="91" spans="1:10" ht="11.45" customHeight="1" x14ac:dyDescent="0.15">
      <c r="A91" s="65">
        <f t="shared" si="8"/>
        <v>1</v>
      </c>
      <c r="B91" s="65" t="s">
        <v>11</v>
      </c>
      <c r="C91" s="65">
        <f t="shared" si="8"/>
        <v>47</v>
      </c>
      <c r="D91" s="65" t="s">
        <v>146</v>
      </c>
      <c r="E91" s="65" t="s">
        <v>145</v>
      </c>
      <c r="H91" s="57">
        <f t="shared" si="7"/>
        <v>89</v>
      </c>
      <c r="I91" s="69" t="s">
        <v>238</v>
      </c>
      <c r="J91" s="69"/>
    </row>
    <row r="92" spans="1:10" ht="11.45" customHeight="1" x14ac:dyDescent="0.15">
      <c r="A92" s="64">
        <f t="shared" si="8"/>
        <v>1</v>
      </c>
      <c r="B92" s="64" t="s">
        <v>11</v>
      </c>
      <c r="C92" s="64">
        <f t="shared" si="8"/>
        <v>48</v>
      </c>
      <c r="D92" s="64" t="s">
        <v>148</v>
      </c>
      <c r="E92" s="64" t="s">
        <v>147</v>
      </c>
      <c r="H92" s="57">
        <f t="shared" si="7"/>
        <v>90</v>
      </c>
      <c r="I92" s="69" t="s">
        <v>241</v>
      </c>
      <c r="J92" s="69"/>
    </row>
    <row r="93" spans="1:10" ht="11.45" customHeight="1" x14ac:dyDescent="0.15">
      <c r="A93" s="65">
        <f t="shared" si="8"/>
        <v>1</v>
      </c>
      <c r="B93" s="65" t="s">
        <v>11</v>
      </c>
      <c r="C93" s="65">
        <f t="shared" si="8"/>
        <v>49</v>
      </c>
      <c r="D93" s="65" t="s">
        <v>150</v>
      </c>
      <c r="E93" s="65" t="s">
        <v>149</v>
      </c>
      <c r="H93" s="57">
        <f t="shared" si="7"/>
        <v>91</v>
      </c>
      <c r="I93" s="69" t="s">
        <v>243</v>
      </c>
      <c r="J93" s="69"/>
    </row>
    <row r="94" spans="1:10" ht="11.45" customHeight="1" x14ac:dyDescent="0.15">
      <c r="A94" s="64">
        <f t="shared" si="8"/>
        <v>1</v>
      </c>
      <c r="B94" s="64" t="s">
        <v>11</v>
      </c>
      <c r="C94" s="64">
        <f t="shared" si="8"/>
        <v>50</v>
      </c>
      <c r="D94" s="64" t="s">
        <v>152</v>
      </c>
      <c r="E94" s="64" t="s">
        <v>151</v>
      </c>
      <c r="H94" s="57">
        <f t="shared" si="7"/>
        <v>92</v>
      </c>
      <c r="I94" s="69" t="s">
        <v>245</v>
      </c>
      <c r="J94" s="69"/>
    </row>
    <row r="95" spans="1:10" ht="11.45" customHeight="1" x14ac:dyDescent="0.15">
      <c r="A95" s="65">
        <f t="shared" si="8"/>
        <v>1</v>
      </c>
      <c r="B95" s="65" t="s">
        <v>11</v>
      </c>
      <c r="C95" s="65">
        <f t="shared" si="8"/>
        <v>51</v>
      </c>
      <c r="D95" s="65" t="s">
        <v>154</v>
      </c>
      <c r="E95" s="65" t="s">
        <v>153</v>
      </c>
      <c r="H95" s="57">
        <f t="shared" si="7"/>
        <v>93</v>
      </c>
      <c r="I95" s="69" t="s">
        <v>249</v>
      </c>
      <c r="J95" s="69"/>
    </row>
    <row r="96" spans="1:10" ht="11.45" customHeight="1" x14ac:dyDescent="0.15">
      <c r="A96" s="64">
        <f t="shared" si="8"/>
        <v>1</v>
      </c>
      <c r="B96" s="64" t="s">
        <v>11</v>
      </c>
      <c r="C96" s="64">
        <f t="shared" si="8"/>
        <v>52</v>
      </c>
      <c r="D96" s="64" t="s">
        <v>156</v>
      </c>
      <c r="E96" s="64" t="s">
        <v>155</v>
      </c>
      <c r="H96" s="57">
        <f t="shared" si="7"/>
        <v>94</v>
      </c>
      <c r="I96" s="69" t="s">
        <v>251</v>
      </c>
      <c r="J96" s="69"/>
    </row>
    <row r="97" spans="1:10" ht="11.45" customHeight="1" x14ac:dyDescent="0.15">
      <c r="A97" s="65">
        <f t="shared" si="8"/>
        <v>1</v>
      </c>
      <c r="B97" s="65" t="s">
        <v>11</v>
      </c>
      <c r="C97" s="65">
        <f t="shared" si="8"/>
        <v>53</v>
      </c>
      <c r="D97" s="65" t="s">
        <v>158</v>
      </c>
      <c r="E97" s="65" t="s">
        <v>157</v>
      </c>
      <c r="H97" s="57">
        <f t="shared" si="7"/>
        <v>95</v>
      </c>
      <c r="I97" s="69" t="s">
        <v>253</v>
      </c>
      <c r="J97" s="69"/>
    </row>
    <row r="98" spans="1:10" ht="11.45" customHeight="1" x14ac:dyDescent="0.15">
      <c r="A98" s="64">
        <f t="shared" si="8"/>
        <v>1</v>
      </c>
      <c r="B98" s="64" t="s">
        <v>11</v>
      </c>
      <c r="C98" s="64">
        <f t="shared" si="8"/>
        <v>54</v>
      </c>
      <c r="D98" s="64" t="s">
        <v>160</v>
      </c>
      <c r="E98" s="64" t="s">
        <v>159</v>
      </c>
      <c r="H98" s="57">
        <f t="shared" si="7"/>
        <v>96</v>
      </c>
      <c r="I98" s="69" t="s">
        <v>256</v>
      </c>
      <c r="J98" s="69"/>
    </row>
    <row r="99" spans="1:10" ht="11.45" customHeight="1" x14ac:dyDescent="0.15">
      <c r="A99" s="64">
        <f t="shared" si="8"/>
        <v>1</v>
      </c>
      <c r="B99" s="64" t="s">
        <v>11</v>
      </c>
      <c r="C99" s="64">
        <f t="shared" si="8"/>
        <v>54</v>
      </c>
      <c r="D99" s="64" t="s">
        <v>160</v>
      </c>
      <c r="E99" s="64" t="s">
        <v>161</v>
      </c>
      <c r="H99" s="57">
        <f t="shared" si="7"/>
        <v>97</v>
      </c>
      <c r="I99" s="69" t="s">
        <v>258</v>
      </c>
      <c r="J99" s="69"/>
    </row>
    <row r="100" spans="1:10" ht="11.45" customHeight="1" x14ac:dyDescent="0.15">
      <c r="A100" s="65">
        <f t="shared" si="8"/>
        <v>1</v>
      </c>
      <c r="B100" s="65" t="s">
        <v>11</v>
      </c>
      <c r="C100" s="65">
        <f t="shared" si="8"/>
        <v>55</v>
      </c>
      <c r="D100" s="65" t="s">
        <v>163</v>
      </c>
      <c r="E100" s="65" t="s">
        <v>162</v>
      </c>
      <c r="H100" s="57">
        <f t="shared" si="7"/>
        <v>98</v>
      </c>
      <c r="I100" s="69" t="s">
        <v>260</v>
      </c>
      <c r="J100" s="69"/>
    </row>
    <row r="101" spans="1:10" ht="11.45" customHeight="1" x14ac:dyDescent="0.15">
      <c r="A101" s="64">
        <f t="shared" si="8"/>
        <v>1</v>
      </c>
      <c r="B101" s="64" t="s">
        <v>11</v>
      </c>
      <c r="C101" s="64">
        <f t="shared" si="8"/>
        <v>56</v>
      </c>
      <c r="D101" s="64" t="s">
        <v>165</v>
      </c>
      <c r="E101" s="64" t="s">
        <v>164</v>
      </c>
      <c r="H101" s="57">
        <f t="shared" si="7"/>
        <v>99</v>
      </c>
      <c r="I101" s="69" t="s">
        <v>262</v>
      </c>
      <c r="J101" s="69"/>
    </row>
    <row r="102" spans="1:10" ht="11.45" customHeight="1" x14ac:dyDescent="0.15">
      <c r="A102" s="65">
        <f t="shared" si="8"/>
        <v>1</v>
      </c>
      <c r="B102" s="65" t="s">
        <v>11</v>
      </c>
      <c r="C102" s="65">
        <f t="shared" si="8"/>
        <v>57</v>
      </c>
      <c r="D102" s="65" t="s">
        <v>167</v>
      </c>
      <c r="E102" s="65" t="s">
        <v>166</v>
      </c>
      <c r="H102" s="57">
        <f t="shared" si="7"/>
        <v>100</v>
      </c>
      <c r="I102" s="69" t="s">
        <v>264</v>
      </c>
      <c r="J102" s="69"/>
    </row>
    <row r="103" spans="1:10" ht="11.45" customHeight="1" x14ac:dyDescent="0.15">
      <c r="A103" s="64">
        <f t="shared" si="8"/>
        <v>1</v>
      </c>
      <c r="B103" s="64" t="s">
        <v>11</v>
      </c>
      <c r="C103" s="64">
        <f t="shared" si="8"/>
        <v>58</v>
      </c>
      <c r="D103" s="64" t="s">
        <v>169</v>
      </c>
      <c r="E103" s="64" t="s">
        <v>168</v>
      </c>
      <c r="H103" s="57">
        <f t="shared" si="7"/>
        <v>101</v>
      </c>
      <c r="I103" s="69" t="s">
        <v>266</v>
      </c>
      <c r="J103" s="69"/>
    </row>
    <row r="104" spans="1:10" ht="11.45" customHeight="1" x14ac:dyDescent="0.15">
      <c r="A104" s="65">
        <f t="shared" si="8"/>
        <v>1</v>
      </c>
      <c r="B104" s="65" t="s">
        <v>11</v>
      </c>
      <c r="C104" s="65">
        <f t="shared" si="8"/>
        <v>59</v>
      </c>
      <c r="D104" s="65" t="s">
        <v>171</v>
      </c>
      <c r="E104" s="65" t="s">
        <v>170</v>
      </c>
      <c r="H104" s="57">
        <f t="shared" si="7"/>
        <v>102</v>
      </c>
      <c r="I104" s="69" t="s">
        <v>269</v>
      </c>
      <c r="J104" s="69"/>
    </row>
    <row r="105" spans="1:10" ht="11.45" customHeight="1" x14ac:dyDescent="0.15">
      <c r="A105" s="64">
        <f t="shared" si="8"/>
        <v>1</v>
      </c>
      <c r="B105" s="64" t="s">
        <v>11</v>
      </c>
      <c r="C105" s="64">
        <f t="shared" si="8"/>
        <v>60</v>
      </c>
      <c r="D105" s="64" t="s">
        <v>173</v>
      </c>
      <c r="E105" s="64" t="s">
        <v>172</v>
      </c>
      <c r="H105" s="57">
        <f t="shared" si="7"/>
        <v>103</v>
      </c>
      <c r="I105" s="69" t="s">
        <v>273</v>
      </c>
      <c r="J105" s="69"/>
    </row>
    <row r="106" spans="1:10" ht="11.45" customHeight="1" x14ac:dyDescent="0.15">
      <c r="A106" s="65">
        <f t="shared" si="8"/>
        <v>1</v>
      </c>
      <c r="B106" s="65" t="s">
        <v>11</v>
      </c>
      <c r="C106" s="65">
        <f t="shared" si="8"/>
        <v>61</v>
      </c>
      <c r="D106" s="65" t="s">
        <v>175</v>
      </c>
      <c r="E106" s="65" t="s">
        <v>174</v>
      </c>
      <c r="H106" s="57">
        <f t="shared" si="7"/>
        <v>104</v>
      </c>
      <c r="I106" s="69" t="s">
        <v>275</v>
      </c>
      <c r="J106" s="69"/>
    </row>
    <row r="107" spans="1:10" ht="11.45" customHeight="1" x14ac:dyDescent="0.15">
      <c r="A107" s="64">
        <f t="shared" si="8"/>
        <v>1</v>
      </c>
      <c r="B107" s="64" t="s">
        <v>11</v>
      </c>
      <c r="C107" s="64">
        <f t="shared" si="8"/>
        <v>62</v>
      </c>
      <c r="D107" s="64" t="s">
        <v>177</v>
      </c>
      <c r="E107" s="64" t="s">
        <v>176</v>
      </c>
      <c r="H107" s="57">
        <f t="shared" si="7"/>
        <v>105</v>
      </c>
      <c r="I107" s="69" t="s">
        <v>279</v>
      </c>
      <c r="J107" s="69"/>
    </row>
    <row r="108" spans="1:10" ht="11.45" customHeight="1" x14ac:dyDescent="0.15">
      <c r="A108" s="64">
        <f t="shared" si="8"/>
        <v>1</v>
      </c>
      <c r="B108" s="64" t="s">
        <v>11</v>
      </c>
      <c r="C108" s="64">
        <f t="shared" si="8"/>
        <v>62</v>
      </c>
      <c r="D108" s="64" t="s">
        <v>177</v>
      </c>
      <c r="E108" s="64" t="s">
        <v>178</v>
      </c>
      <c r="H108" s="57">
        <f t="shared" si="7"/>
        <v>106</v>
      </c>
      <c r="I108" s="69" t="s">
        <v>281</v>
      </c>
      <c r="J108" s="69"/>
    </row>
    <row r="109" spans="1:10" ht="11.45" customHeight="1" x14ac:dyDescent="0.15">
      <c r="A109" s="65">
        <f t="shared" si="8"/>
        <v>1</v>
      </c>
      <c r="B109" s="65" t="s">
        <v>11</v>
      </c>
      <c r="C109" s="65">
        <f t="shared" si="8"/>
        <v>63</v>
      </c>
      <c r="D109" s="65" t="s">
        <v>180</v>
      </c>
      <c r="E109" s="65" t="s">
        <v>179</v>
      </c>
      <c r="H109" s="57">
        <f t="shared" si="7"/>
        <v>107</v>
      </c>
      <c r="I109" s="69" t="s">
        <v>283</v>
      </c>
      <c r="J109" s="69"/>
    </row>
    <row r="110" spans="1:10" ht="11.45" customHeight="1" x14ac:dyDescent="0.15">
      <c r="A110" s="64">
        <f t="shared" si="8"/>
        <v>1</v>
      </c>
      <c r="B110" s="64" t="s">
        <v>11</v>
      </c>
      <c r="C110" s="64">
        <f t="shared" si="8"/>
        <v>64</v>
      </c>
      <c r="D110" s="64" t="s">
        <v>182</v>
      </c>
      <c r="E110" s="64" t="s">
        <v>181</v>
      </c>
      <c r="H110" s="57">
        <f t="shared" si="7"/>
        <v>108</v>
      </c>
      <c r="I110" s="69" t="s">
        <v>285</v>
      </c>
      <c r="J110" s="69"/>
    </row>
    <row r="111" spans="1:10" ht="11.45" customHeight="1" x14ac:dyDescent="0.15">
      <c r="A111" s="65">
        <f t="shared" si="8"/>
        <v>1</v>
      </c>
      <c r="B111" s="65" t="s">
        <v>11</v>
      </c>
      <c r="C111" s="65">
        <f t="shared" si="8"/>
        <v>65</v>
      </c>
      <c r="D111" s="65" t="s">
        <v>184</v>
      </c>
      <c r="E111" s="65" t="s">
        <v>183</v>
      </c>
      <c r="H111" s="57">
        <f t="shared" si="7"/>
        <v>109</v>
      </c>
      <c r="I111" s="69" t="s">
        <v>288</v>
      </c>
      <c r="J111" s="69"/>
    </row>
    <row r="112" spans="1:10" ht="11.45" customHeight="1" x14ac:dyDescent="0.15">
      <c r="A112" s="64">
        <f t="shared" si="8"/>
        <v>1</v>
      </c>
      <c r="B112" s="64" t="s">
        <v>11</v>
      </c>
      <c r="C112" s="64">
        <f t="shared" si="8"/>
        <v>66</v>
      </c>
      <c r="D112" s="64" t="s">
        <v>186</v>
      </c>
      <c r="E112" s="64" t="s">
        <v>185</v>
      </c>
      <c r="H112" s="57">
        <f t="shared" si="7"/>
        <v>110</v>
      </c>
      <c r="I112" s="69" t="s">
        <v>290</v>
      </c>
      <c r="J112" s="69"/>
    </row>
    <row r="113" spans="1:10" ht="11.45" customHeight="1" x14ac:dyDescent="0.15">
      <c r="A113" s="65">
        <f t="shared" si="8"/>
        <v>1</v>
      </c>
      <c r="B113" s="65" t="s">
        <v>11</v>
      </c>
      <c r="C113" s="65">
        <f t="shared" si="8"/>
        <v>67</v>
      </c>
      <c r="D113" s="65" t="s">
        <v>188</v>
      </c>
      <c r="E113" s="65" t="s">
        <v>187</v>
      </c>
      <c r="H113" s="57">
        <f t="shared" si="7"/>
        <v>111</v>
      </c>
      <c r="I113" s="69" t="s">
        <v>292</v>
      </c>
      <c r="J113" s="69"/>
    </row>
    <row r="114" spans="1:10" ht="11.45" customHeight="1" x14ac:dyDescent="0.15">
      <c r="A114" s="64">
        <f t="shared" si="8"/>
        <v>1</v>
      </c>
      <c r="B114" s="64" t="s">
        <v>11</v>
      </c>
      <c r="C114" s="64">
        <f t="shared" si="8"/>
        <v>68</v>
      </c>
      <c r="D114" s="64" t="s">
        <v>190</v>
      </c>
      <c r="E114" s="64" t="s">
        <v>189</v>
      </c>
      <c r="H114" s="57">
        <f t="shared" si="7"/>
        <v>112</v>
      </c>
      <c r="I114" s="69" t="s">
        <v>294</v>
      </c>
      <c r="J114" s="69"/>
    </row>
    <row r="115" spans="1:10" ht="11.45" customHeight="1" x14ac:dyDescent="0.15">
      <c r="A115" s="64">
        <f t="shared" si="8"/>
        <v>1</v>
      </c>
      <c r="B115" s="64" t="s">
        <v>11</v>
      </c>
      <c r="C115" s="64">
        <f t="shared" si="8"/>
        <v>68</v>
      </c>
      <c r="D115" s="64" t="s">
        <v>190</v>
      </c>
      <c r="E115" s="64" t="s">
        <v>191</v>
      </c>
      <c r="H115" s="57">
        <f t="shared" si="7"/>
        <v>113</v>
      </c>
      <c r="I115" s="69" t="s">
        <v>296</v>
      </c>
      <c r="J115" s="69"/>
    </row>
    <row r="116" spans="1:10" ht="11.45" customHeight="1" x14ac:dyDescent="0.15">
      <c r="A116" s="65">
        <f t="shared" si="8"/>
        <v>1</v>
      </c>
      <c r="B116" s="65" t="s">
        <v>11</v>
      </c>
      <c r="C116" s="65">
        <f t="shared" si="8"/>
        <v>69</v>
      </c>
      <c r="D116" s="65" t="s">
        <v>193</v>
      </c>
      <c r="E116" s="65" t="s">
        <v>192</v>
      </c>
      <c r="H116" s="57">
        <f t="shared" si="7"/>
        <v>114</v>
      </c>
      <c r="I116" s="69" t="s">
        <v>299</v>
      </c>
      <c r="J116" s="69"/>
    </row>
    <row r="117" spans="1:10" ht="11.45" customHeight="1" x14ac:dyDescent="0.15">
      <c r="A117" s="64">
        <f t="shared" si="8"/>
        <v>1</v>
      </c>
      <c r="B117" s="64" t="s">
        <v>11</v>
      </c>
      <c r="C117" s="64">
        <f t="shared" si="8"/>
        <v>70</v>
      </c>
      <c r="D117" s="64" t="s">
        <v>195</v>
      </c>
      <c r="E117" s="64" t="s">
        <v>194</v>
      </c>
      <c r="H117" s="57">
        <f t="shared" si="7"/>
        <v>115</v>
      </c>
      <c r="I117" s="69" t="s">
        <v>301</v>
      </c>
      <c r="J117" s="69"/>
    </row>
    <row r="118" spans="1:10" ht="11.45" customHeight="1" x14ac:dyDescent="0.15">
      <c r="A118" s="65">
        <f t="shared" si="8"/>
        <v>1</v>
      </c>
      <c r="B118" s="65" t="s">
        <v>11</v>
      </c>
      <c r="C118" s="65">
        <f t="shared" si="8"/>
        <v>71</v>
      </c>
      <c r="D118" s="65" t="s">
        <v>197</v>
      </c>
      <c r="E118" s="65" t="s">
        <v>196</v>
      </c>
      <c r="H118" s="57">
        <f t="shared" si="7"/>
        <v>116</v>
      </c>
      <c r="I118" s="69" t="s">
        <v>303</v>
      </c>
      <c r="J118" s="69"/>
    </row>
    <row r="119" spans="1:10" ht="11.45" customHeight="1" x14ac:dyDescent="0.15">
      <c r="A119" s="64">
        <f t="shared" si="8"/>
        <v>1</v>
      </c>
      <c r="B119" s="64" t="s">
        <v>11</v>
      </c>
      <c r="C119" s="64">
        <f t="shared" si="8"/>
        <v>72</v>
      </c>
      <c r="D119" s="64" t="s">
        <v>199</v>
      </c>
      <c r="E119" s="64" t="s">
        <v>198</v>
      </c>
      <c r="H119" s="57">
        <f t="shared" si="7"/>
        <v>117</v>
      </c>
      <c r="I119" s="69" t="s">
        <v>305</v>
      </c>
      <c r="J119" s="69"/>
    </row>
    <row r="120" spans="1:10" ht="11.45" customHeight="1" x14ac:dyDescent="0.15">
      <c r="A120" s="65">
        <f t="shared" si="8"/>
        <v>1</v>
      </c>
      <c r="B120" s="65" t="s">
        <v>11</v>
      </c>
      <c r="C120" s="65">
        <f t="shared" si="8"/>
        <v>73</v>
      </c>
      <c r="D120" s="65" t="s">
        <v>201</v>
      </c>
      <c r="E120" s="65" t="s">
        <v>200</v>
      </c>
      <c r="H120" s="57">
        <f t="shared" si="7"/>
        <v>118</v>
      </c>
      <c r="I120" s="69" t="s">
        <v>307</v>
      </c>
    </row>
    <row r="121" spans="1:10" ht="11.45" customHeight="1" x14ac:dyDescent="0.15">
      <c r="A121" s="64">
        <f t="shared" si="8"/>
        <v>1</v>
      </c>
      <c r="B121" s="64" t="s">
        <v>11</v>
      </c>
      <c r="C121" s="64">
        <f t="shared" si="8"/>
        <v>74</v>
      </c>
      <c r="D121" s="64" t="s">
        <v>203</v>
      </c>
      <c r="E121" s="64" t="s">
        <v>202</v>
      </c>
      <c r="H121" s="57">
        <f t="shared" si="7"/>
        <v>119</v>
      </c>
      <c r="I121" s="69" t="s">
        <v>309</v>
      </c>
    </row>
    <row r="122" spans="1:10" ht="11.45" customHeight="1" x14ac:dyDescent="0.15">
      <c r="A122" s="64">
        <f t="shared" si="8"/>
        <v>1</v>
      </c>
      <c r="B122" s="64" t="s">
        <v>11</v>
      </c>
      <c r="C122" s="64">
        <f t="shared" si="8"/>
        <v>74</v>
      </c>
      <c r="D122" s="64" t="s">
        <v>203</v>
      </c>
      <c r="E122" s="64" t="s">
        <v>204</v>
      </c>
      <c r="H122" s="57">
        <f t="shared" si="7"/>
        <v>120</v>
      </c>
      <c r="I122" s="69" t="s">
        <v>311</v>
      </c>
    </row>
    <row r="123" spans="1:10" ht="11.45" customHeight="1" x14ac:dyDescent="0.15">
      <c r="A123" s="65">
        <f t="shared" si="8"/>
        <v>1</v>
      </c>
      <c r="B123" s="65" t="s">
        <v>11</v>
      </c>
      <c r="C123" s="65">
        <f t="shared" si="8"/>
        <v>75</v>
      </c>
      <c r="D123" s="65" t="s">
        <v>206</v>
      </c>
      <c r="E123" s="65" t="s">
        <v>205</v>
      </c>
      <c r="H123" s="57">
        <f t="shared" si="7"/>
        <v>121</v>
      </c>
      <c r="I123" s="69" t="s">
        <v>313</v>
      </c>
    </row>
    <row r="124" spans="1:10" ht="11.45" customHeight="1" x14ac:dyDescent="0.15">
      <c r="A124" s="65">
        <f t="shared" si="8"/>
        <v>1</v>
      </c>
      <c r="B124" s="65" t="s">
        <v>11</v>
      </c>
      <c r="C124" s="65">
        <f t="shared" si="8"/>
        <v>75</v>
      </c>
      <c r="D124" s="65" t="s">
        <v>206</v>
      </c>
      <c r="E124" s="65" t="s">
        <v>207</v>
      </c>
      <c r="H124" s="57">
        <f t="shared" si="7"/>
        <v>122</v>
      </c>
      <c r="I124" s="69" t="s">
        <v>316</v>
      </c>
    </row>
    <row r="125" spans="1:10" ht="11.45" customHeight="1" x14ac:dyDescent="0.15">
      <c r="A125" s="64">
        <f t="shared" si="8"/>
        <v>1</v>
      </c>
      <c r="B125" s="64" t="s">
        <v>11</v>
      </c>
      <c r="C125" s="64">
        <f t="shared" si="8"/>
        <v>76</v>
      </c>
      <c r="D125" s="64" t="s">
        <v>209</v>
      </c>
      <c r="E125" s="64" t="s">
        <v>208</v>
      </c>
      <c r="H125" s="57">
        <f t="shared" si="7"/>
        <v>123</v>
      </c>
      <c r="I125" s="69" t="s">
        <v>318</v>
      </c>
    </row>
    <row r="126" spans="1:10" ht="11.45" customHeight="1" x14ac:dyDescent="0.15">
      <c r="A126" s="65">
        <f t="shared" si="8"/>
        <v>1</v>
      </c>
      <c r="B126" s="65" t="s">
        <v>11</v>
      </c>
      <c r="C126" s="65">
        <f t="shared" si="8"/>
        <v>77</v>
      </c>
      <c r="D126" s="65" t="s">
        <v>211</v>
      </c>
      <c r="E126" s="65" t="s">
        <v>210</v>
      </c>
      <c r="H126" s="57">
        <f t="shared" si="7"/>
        <v>124</v>
      </c>
      <c r="I126" s="69" t="s">
        <v>320</v>
      </c>
    </row>
    <row r="127" spans="1:10" ht="11.45" customHeight="1" x14ac:dyDescent="0.15">
      <c r="A127" s="64">
        <f t="shared" si="8"/>
        <v>1</v>
      </c>
      <c r="B127" s="64" t="s">
        <v>11</v>
      </c>
      <c r="C127" s="64">
        <f t="shared" si="8"/>
        <v>78</v>
      </c>
      <c r="D127" s="64" t="s">
        <v>213</v>
      </c>
      <c r="E127" s="64" t="s">
        <v>212</v>
      </c>
      <c r="H127" s="57">
        <f t="shared" si="7"/>
        <v>125</v>
      </c>
      <c r="I127" s="69" t="s">
        <v>322</v>
      </c>
    </row>
    <row r="128" spans="1:10" ht="11.45" customHeight="1" x14ac:dyDescent="0.15">
      <c r="A128" s="65">
        <f t="shared" si="8"/>
        <v>1</v>
      </c>
      <c r="B128" s="65" t="s">
        <v>11</v>
      </c>
      <c r="C128" s="65">
        <f t="shared" si="8"/>
        <v>79</v>
      </c>
      <c r="D128" s="65" t="s">
        <v>215</v>
      </c>
      <c r="E128" s="65" t="s">
        <v>214</v>
      </c>
      <c r="H128" s="57">
        <f t="shared" si="7"/>
        <v>126</v>
      </c>
      <c r="I128" s="69" t="s">
        <v>324</v>
      </c>
    </row>
    <row r="129" spans="1:9" ht="11.45" customHeight="1" x14ac:dyDescent="0.15">
      <c r="A129" s="64">
        <f t="shared" si="8"/>
        <v>1</v>
      </c>
      <c r="B129" s="64" t="s">
        <v>11</v>
      </c>
      <c r="C129" s="64">
        <f t="shared" si="8"/>
        <v>80</v>
      </c>
      <c r="D129" s="64" t="s">
        <v>217</v>
      </c>
      <c r="E129" s="64" t="s">
        <v>216</v>
      </c>
      <c r="H129" s="57">
        <f t="shared" si="7"/>
        <v>127</v>
      </c>
      <c r="I129" s="69" t="s">
        <v>326</v>
      </c>
    </row>
    <row r="130" spans="1:9" ht="11.45" customHeight="1" x14ac:dyDescent="0.15">
      <c r="A130" s="65">
        <f t="shared" si="8"/>
        <v>1</v>
      </c>
      <c r="B130" s="65" t="s">
        <v>11</v>
      </c>
      <c r="C130" s="65">
        <f t="shared" si="8"/>
        <v>81</v>
      </c>
      <c r="D130" s="65" t="s">
        <v>219</v>
      </c>
      <c r="E130" s="65" t="s">
        <v>218</v>
      </c>
      <c r="H130" s="57">
        <f t="shared" si="7"/>
        <v>128</v>
      </c>
      <c r="I130" s="69" t="s">
        <v>328</v>
      </c>
    </row>
    <row r="131" spans="1:9" ht="11.45" customHeight="1" x14ac:dyDescent="0.15">
      <c r="A131" s="65">
        <f t="shared" si="8"/>
        <v>1</v>
      </c>
      <c r="B131" s="65" t="s">
        <v>11</v>
      </c>
      <c r="C131" s="65">
        <f t="shared" si="8"/>
        <v>81</v>
      </c>
      <c r="D131" s="65" t="s">
        <v>219</v>
      </c>
      <c r="E131" s="65" t="s">
        <v>220</v>
      </c>
      <c r="H131" s="57">
        <f t="shared" si="7"/>
        <v>129</v>
      </c>
      <c r="I131" s="69" t="s">
        <v>332</v>
      </c>
    </row>
    <row r="132" spans="1:9" ht="11.45" customHeight="1" x14ac:dyDescent="0.15">
      <c r="A132" s="64">
        <f t="shared" si="8"/>
        <v>1</v>
      </c>
      <c r="B132" s="64" t="s">
        <v>11</v>
      </c>
      <c r="C132" s="64">
        <f t="shared" si="8"/>
        <v>82</v>
      </c>
      <c r="D132" s="64" t="s">
        <v>222</v>
      </c>
      <c r="E132" s="64" t="s">
        <v>221</v>
      </c>
      <c r="H132" s="57">
        <f t="shared" si="7"/>
        <v>130</v>
      </c>
      <c r="I132" s="69" t="s">
        <v>334</v>
      </c>
    </row>
    <row r="133" spans="1:9" ht="11.45" customHeight="1" x14ac:dyDescent="0.15">
      <c r="A133" s="65">
        <f t="shared" si="8"/>
        <v>1</v>
      </c>
      <c r="B133" s="65" t="s">
        <v>11</v>
      </c>
      <c r="C133" s="65">
        <f t="shared" si="8"/>
        <v>83</v>
      </c>
      <c r="D133" s="65" t="s">
        <v>224</v>
      </c>
      <c r="E133" s="65" t="s">
        <v>223</v>
      </c>
      <c r="H133" s="57">
        <f t="shared" ref="H133:H135" si="9">H132+1</f>
        <v>131</v>
      </c>
      <c r="I133" s="69" t="s">
        <v>336</v>
      </c>
    </row>
    <row r="134" spans="1:9" ht="11.45" customHeight="1" x14ac:dyDescent="0.15">
      <c r="A134" s="65">
        <f t="shared" si="8"/>
        <v>1</v>
      </c>
      <c r="B134" s="65" t="s">
        <v>11</v>
      </c>
      <c r="C134" s="65">
        <f t="shared" si="8"/>
        <v>83</v>
      </c>
      <c r="D134" s="65" t="s">
        <v>224</v>
      </c>
      <c r="E134" s="65" t="s">
        <v>225</v>
      </c>
      <c r="H134" s="57">
        <f t="shared" si="9"/>
        <v>132</v>
      </c>
      <c r="I134" s="69" t="s">
        <v>340</v>
      </c>
    </row>
    <row r="135" spans="1:9" ht="11.45" customHeight="1" x14ac:dyDescent="0.15">
      <c r="A135" s="64">
        <f t="shared" si="8"/>
        <v>1</v>
      </c>
      <c r="B135" s="64" t="s">
        <v>11</v>
      </c>
      <c r="C135" s="64">
        <f t="shared" si="8"/>
        <v>84</v>
      </c>
      <c r="D135" s="64" t="s">
        <v>227</v>
      </c>
      <c r="E135" s="64" t="s">
        <v>226</v>
      </c>
      <c r="H135" s="57">
        <f t="shared" si="9"/>
        <v>133</v>
      </c>
      <c r="I135" s="57" t="s">
        <v>342</v>
      </c>
    </row>
    <row r="136" spans="1:9" ht="11.45" customHeight="1" x14ac:dyDescent="0.15">
      <c r="A136" s="65">
        <f t="shared" si="8"/>
        <v>1</v>
      </c>
      <c r="B136" s="65" t="s">
        <v>11</v>
      </c>
      <c r="C136" s="65">
        <f t="shared" si="8"/>
        <v>85</v>
      </c>
      <c r="D136" s="65" t="s">
        <v>229</v>
      </c>
      <c r="E136" s="65" t="s">
        <v>228</v>
      </c>
    </row>
    <row r="137" spans="1:9" ht="11.45" customHeight="1" x14ac:dyDescent="0.15">
      <c r="A137" s="65">
        <f t="shared" si="8"/>
        <v>1</v>
      </c>
      <c r="B137" s="65" t="s">
        <v>11</v>
      </c>
      <c r="C137" s="65">
        <f t="shared" si="8"/>
        <v>85</v>
      </c>
      <c r="D137" s="65" t="s">
        <v>229</v>
      </c>
      <c r="E137" s="65" t="s">
        <v>230</v>
      </c>
    </row>
    <row r="138" spans="1:9" ht="11.45" customHeight="1" x14ac:dyDescent="0.15">
      <c r="A138" s="64">
        <f t="shared" ref="A138:C201" si="10">IF(B138=B137,A137,A137+1)</f>
        <v>1</v>
      </c>
      <c r="B138" s="64" t="s">
        <v>11</v>
      </c>
      <c r="C138" s="64">
        <f t="shared" si="10"/>
        <v>86</v>
      </c>
      <c r="D138" s="64" t="s">
        <v>232</v>
      </c>
      <c r="E138" s="64" t="s">
        <v>231</v>
      </c>
    </row>
    <row r="139" spans="1:9" ht="11.45" customHeight="1" x14ac:dyDescent="0.15">
      <c r="A139" s="65">
        <f t="shared" si="10"/>
        <v>1</v>
      </c>
      <c r="B139" s="65" t="s">
        <v>11</v>
      </c>
      <c r="C139" s="65">
        <f t="shared" si="10"/>
        <v>87</v>
      </c>
      <c r="D139" s="65" t="s">
        <v>234</v>
      </c>
      <c r="E139" s="65" t="s">
        <v>233</v>
      </c>
    </row>
    <row r="140" spans="1:9" ht="11.45" customHeight="1" x14ac:dyDescent="0.15">
      <c r="A140" s="64">
        <f t="shared" si="10"/>
        <v>1</v>
      </c>
      <c r="B140" s="64" t="s">
        <v>11</v>
      </c>
      <c r="C140" s="64">
        <f t="shared" si="10"/>
        <v>88</v>
      </c>
      <c r="D140" s="64" t="s">
        <v>236</v>
      </c>
      <c r="E140" s="64" t="s">
        <v>235</v>
      </c>
    </row>
    <row r="141" spans="1:9" ht="11.45" customHeight="1" x14ac:dyDescent="0.15">
      <c r="A141" s="65">
        <f t="shared" si="10"/>
        <v>1</v>
      </c>
      <c r="B141" s="65" t="s">
        <v>11</v>
      </c>
      <c r="C141" s="65">
        <f t="shared" si="10"/>
        <v>89</v>
      </c>
      <c r="D141" s="65" t="s">
        <v>238</v>
      </c>
      <c r="E141" s="65" t="s">
        <v>237</v>
      </c>
    </row>
    <row r="142" spans="1:9" ht="11.45" customHeight="1" x14ac:dyDescent="0.15">
      <c r="A142" s="65">
        <f t="shared" si="10"/>
        <v>1</v>
      </c>
      <c r="B142" s="65" t="s">
        <v>11</v>
      </c>
      <c r="C142" s="65">
        <f t="shared" si="10"/>
        <v>89</v>
      </c>
      <c r="D142" s="65" t="s">
        <v>238</v>
      </c>
      <c r="E142" s="65" t="s">
        <v>239</v>
      </c>
    </row>
    <row r="143" spans="1:9" ht="11.45" customHeight="1" x14ac:dyDescent="0.15">
      <c r="A143" s="64">
        <f t="shared" si="10"/>
        <v>1</v>
      </c>
      <c r="B143" s="64" t="s">
        <v>11</v>
      </c>
      <c r="C143" s="64">
        <f t="shared" si="10"/>
        <v>90</v>
      </c>
      <c r="D143" s="64" t="s">
        <v>241</v>
      </c>
      <c r="E143" s="64" t="s">
        <v>240</v>
      </c>
    </row>
    <row r="144" spans="1:9" ht="11.45" customHeight="1" x14ac:dyDescent="0.15">
      <c r="A144" s="65">
        <f t="shared" si="10"/>
        <v>1</v>
      </c>
      <c r="B144" s="65" t="s">
        <v>11</v>
      </c>
      <c r="C144" s="65">
        <f t="shared" si="10"/>
        <v>91</v>
      </c>
      <c r="D144" s="65" t="s">
        <v>243</v>
      </c>
      <c r="E144" s="65" t="s">
        <v>242</v>
      </c>
    </row>
    <row r="145" spans="1:5" ht="11.45" customHeight="1" x14ac:dyDescent="0.15">
      <c r="A145" s="64">
        <f t="shared" si="10"/>
        <v>1</v>
      </c>
      <c r="B145" s="64" t="s">
        <v>11</v>
      </c>
      <c r="C145" s="64">
        <f t="shared" si="10"/>
        <v>92</v>
      </c>
      <c r="D145" s="64" t="s">
        <v>245</v>
      </c>
      <c r="E145" s="64" t="s">
        <v>244</v>
      </c>
    </row>
    <row r="146" spans="1:5" ht="11.45" customHeight="1" x14ac:dyDescent="0.15">
      <c r="A146" s="64">
        <f t="shared" si="10"/>
        <v>1</v>
      </c>
      <c r="B146" s="64" t="s">
        <v>11</v>
      </c>
      <c r="C146" s="64">
        <f t="shared" si="10"/>
        <v>92</v>
      </c>
      <c r="D146" s="64" t="s">
        <v>245</v>
      </c>
      <c r="E146" s="64" t="s">
        <v>246</v>
      </c>
    </row>
    <row r="147" spans="1:5" ht="11.45" customHeight="1" x14ac:dyDescent="0.15">
      <c r="A147" s="64">
        <f t="shared" si="10"/>
        <v>1</v>
      </c>
      <c r="B147" s="64" t="s">
        <v>11</v>
      </c>
      <c r="C147" s="64">
        <f t="shared" si="10"/>
        <v>92</v>
      </c>
      <c r="D147" s="64" t="s">
        <v>245</v>
      </c>
      <c r="E147" s="64" t="s">
        <v>247</v>
      </c>
    </row>
    <row r="148" spans="1:5" ht="11.45" customHeight="1" x14ac:dyDescent="0.15">
      <c r="A148" s="65">
        <f t="shared" si="10"/>
        <v>1</v>
      </c>
      <c r="B148" s="65" t="s">
        <v>11</v>
      </c>
      <c r="C148" s="65">
        <f t="shared" si="10"/>
        <v>93</v>
      </c>
      <c r="D148" s="65" t="s">
        <v>249</v>
      </c>
      <c r="E148" s="65" t="s">
        <v>248</v>
      </c>
    </row>
    <row r="149" spans="1:5" ht="11.45" customHeight="1" x14ac:dyDescent="0.15">
      <c r="A149" s="64">
        <f t="shared" si="10"/>
        <v>1</v>
      </c>
      <c r="B149" s="64" t="s">
        <v>11</v>
      </c>
      <c r="C149" s="64">
        <f t="shared" si="10"/>
        <v>94</v>
      </c>
      <c r="D149" s="64" t="s">
        <v>251</v>
      </c>
      <c r="E149" s="64" t="s">
        <v>250</v>
      </c>
    </row>
    <row r="150" spans="1:5" ht="11.45" customHeight="1" x14ac:dyDescent="0.15">
      <c r="A150" s="65">
        <f t="shared" si="10"/>
        <v>1</v>
      </c>
      <c r="B150" s="65" t="s">
        <v>11</v>
      </c>
      <c r="C150" s="65">
        <f t="shared" si="10"/>
        <v>95</v>
      </c>
      <c r="D150" s="65" t="s">
        <v>253</v>
      </c>
      <c r="E150" s="65" t="s">
        <v>252</v>
      </c>
    </row>
    <row r="151" spans="1:5" ht="11.45" customHeight="1" x14ac:dyDescent="0.15">
      <c r="A151" s="65">
        <f t="shared" si="10"/>
        <v>1</v>
      </c>
      <c r="B151" s="65" t="s">
        <v>11</v>
      </c>
      <c r="C151" s="65">
        <f t="shared" si="10"/>
        <v>95</v>
      </c>
      <c r="D151" s="65" t="s">
        <v>253</v>
      </c>
      <c r="E151" s="65" t="s">
        <v>254</v>
      </c>
    </row>
    <row r="152" spans="1:5" ht="11.45" customHeight="1" x14ac:dyDescent="0.15">
      <c r="A152" s="64">
        <f t="shared" si="10"/>
        <v>1</v>
      </c>
      <c r="B152" s="64" t="s">
        <v>11</v>
      </c>
      <c r="C152" s="64">
        <f t="shared" si="10"/>
        <v>96</v>
      </c>
      <c r="D152" s="64" t="s">
        <v>256</v>
      </c>
      <c r="E152" s="64" t="s">
        <v>255</v>
      </c>
    </row>
    <row r="153" spans="1:5" ht="11.45" customHeight="1" x14ac:dyDescent="0.15">
      <c r="A153" s="65">
        <f t="shared" si="10"/>
        <v>1</v>
      </c>
      <c r="B153" s="65" t="s">
        <v>11</v>
      </c>
      <c r="C153" s="65">
        <f t="shared" si="10"/>
        <v>97</v>
      </c>
      <c r="D153" s="65" t="s">
        <v>258</v>
      </c>
      <c r="E153" s="65" t="s">
        <v>257</v>
      </c>
    </row>
    <row r="154" spans="1:5" ht="11.45" customHeight="1" x14ac:dyDescent="0.15">
      <c r="A154" s="64">
        <f t="shared" si="10"/>
        <v>1</v>
      </c>
      <c r="B154" s="64" t="s">
        <v>11</v>
      </c>
      <c r="C154" s="64">
        <f t="shared" si="10"/>
        <v>98</v>
      </c>
      <c r="D154" s="64" t="s">
        <v>260</v>
      </c>
      <c r="E154" s="64" t="s">
        <v>259</v>
      </c>
    </row>
    <row r="155" spans="1:5" ht="11.45" customHeight="1" x14ac:dyDescent="0.15">
      <c r="A155" s="65">
        <f t="shared" si="10"/>
        <v>1</v>
      </c>
      <c r="B155" s="65" t="s">
        <v>11</v>
      </c>
      <c r="C155" s="65">
        <f t="shared" si="10"/>
        <v>99</v>
      </c>
      <c r="D155" s="65" t="s">
        <v>262</v>
      </c>
      <c r="E155" s="65" t="s">
        <v>261</v>
      </c>
    </row>
    <row r="156" spans="1:5" ht="11.45" customHeight="1" x14ac:dyDescent="0.15">
      <c r="A156" s="64">
        <f t="shared" si="10"/>
        <v>1</v>
      </c>
      <c r="B156" s="64" t="s">
        <v>11</v>
      </c>
      <c r="C156" s="64">
        <f t="shared" si="10"/>
        <v>100</v>
      </c>
      <c r="D156" s="64" t="s">
        <v>264</v>
      </c>
      <c r="E156" s="64" t="s">
        <v>263</v>
      </c>
    </row>
    <row r="157" spans="1:5" ht="11.45" customHeight="1" x14ac:dyDescent="0.15">
      <c r="A157" s="65">
        <f t="shared" si="10"/>
        <v>1</v>
      </c>
      <c r="B157" s="65" t="s">
        <v>11</v>
      </c>
      <c r="C157" s="65">
        <f t="shared" si="10"/>
        <v>101</v>
      </c>
      <c r="D157" s="65" t="s">
        <v>266</v>
      </c>
      <c r="E157" s="65" t="s">
        <v>265</v>
      </c>
    </row>
    <row r="158" spans="1:5" ht="11.45" customHeight="1" x14ac:dyDescent="0.15">
      <c r="A158" s="65">
        <f t="shared" si="10"/>
        <v>1</v>
      </c>
      <c r="B158" s="65" t="s">
        <v>11</v>
      </c>
      <c r="C158" s="65">
        <f t="shared" si="10"/>
        <v>101</v>
      </c>
      <c r="D158" s="65" t="s">
        <v>266</v>
      </c>
      <c r="E158" s="65" t="s">
        <v>267</v>
      </c>
    </row>
    <row r="159" spans="1:5" ht="11.45" customHeight="1" x14ac:dyDescent="0.15">
      <c r="A159" s="64">
        <f t="shared" si="10"/>
        <v>1</v>
      </c>
      <c r="B159" s="64" t="s">
        <v>11</v>
      </c>
      <c r="C159" s="64">
        <f t="shared" si="10"/>
        <v>102</v>
      </c>
      <c r="D159" s="64" t="s">
        <v>269</v>
      </c>
      <c r="E159" s="64" t="s">
        <v>268</v>
      </c>
    </row>
    <row r="160" spans="1:5" ht="11.45" customHeight="1" x14ac:dyDescent="0.15">
      <c r="A160" s="64">
        <f t="shared" si="10"/>
        <v>1</v>
      </c>
      <c r="B160" s="64" t="s">
        <v>11</v>
      </c>
      <c r="C160" s="64">
        <f t="shared" si="10"/>
        <v>102</v>
      </c>
      <c r="D160" s="64" t="s">
        <v>269</v>
      </c>
      <c r="E160" s="64" t="s">
        <v>270</v>
      </c>
    </row>
    <row r="161" spans="1:5" ht="11.45" customHeight="1" x14ac:dyDescent="0.15">
      <c r="A161" s="64">
        <f t="shared" si="10"/>
        <v>1</v>
      </c>
      <c r="B161" s="64" t="s">
        <v>11</v>
      </c>
      <c r="C161" s="64">
        <f t="shared" si="10"/>
        <v>102</v>
      </c>
      <c r="D161" s="64" t="s">
        <v>269</v>
      </c>
      <c r="E161" s="64" t="s">
        <v>271</v>
      </c>
    </row>
    <row r="162" spans="1:5" ht="11.45" customHeight="1" x14ac:dyDescent="0.15">
      <c r="A162" s="65">
        <f t="shared" si="10"/>
        <v>1</v>
      </c>
      <c r="B162" s="65" t="s">
        <v>11</v>
      </c>
      <c r="C162" s="65">
        <f t="shared" si="10"/>
        <v>103</v>
      </c>
      <c r="D162" s="65" t="s">
        <v>273</v>
      </c>
      <c r="E162" s="65" t="s">
        <v>272</v>
      </c>
    </row>
    <row r="163" spans="1:5" ht="11.45" customHeight="1" x14ac:dyDescent="0.15">
      <c r="A163" s="64">
        <f t="shared" si="10"/>
        <v>1</v>
      </c>
      <c r="B163" s="64" t="s">
        <v>11</v>
      </c>
      <c r="C163" s="64">
        <f t="shared" si="10"/>
        <v>104</v>
      </c>
      <c r="D163" s="64" t="s">
        <v>275</v>
      </c>
      <c r="E163" s="64" t="s">
        <v>274</v>
      </c>
    </row>
    <row r="164" spans="1:5" ht="11.45" customHeight="1" x14ac:dyDescent="0.15">
      <c r="A164" s="64">
        <f t="shared" si="10"/>
        <v>1</v>
      </c>
      <c r="B164" s="64" t="s">
        <v>11</v>
      </c>
      <c r="C164" s="64">
        <f t="shared" si="10"/>
        <v>104</v>
      </c>
      <c r="D164" s="64" t="s">
        <v>275</v>
      </c>
      <c r="E164" s="64" t="s">
        <v>276</v>
      </c>
    </row>
    <row r="165" spans="1:5" ht="11.45" customHeight="1" x14ac:dyDescent="0.15">
      <c r="A165" s="64">
        <f t="shared" si="10"/>
        <v>1</v>
      </c>
      <c r="B165" s="64" t="s">
        <v>11</v>
      </c>
      <c r="C165" s="64">
        <f t="shared" si="10"/>
        <v>104</v>
      </c>
      <c r="D165" s="64" t="s">
        <v>275</v>
      </c>
      <c r="E165" s="64" t="s">
        <v>277</v>
      </c>
    </row>
    <row r="166" spans="1:5" ht="11.45" customHeight="1" x14ac:dyDescent="0.15">
      <c r="A166" s="65">
        <f t="shared" si="10"/>
        <v>1</v>
      </c>
      <c r="B166" s="65" t="s">
        <v>11</v>
      </c>
      <c r="C166" s="65">
        <f t="shared" si="10"/>
        <v>105</v>
      </c>
      <c r="D166" s="65" t="s">
        <v>279</v>
      </c>
      <c r="E166" s="65" t="s">
        <v>278</v>
      </c>
    </row>
    <row r="167" spans="1:5" ht="11.45" customHeight="1" x14ac:dyDescent="0.15">
      <c r="A167" s="64">
        <f t="shared" si="10"/>
        <v>1</v>
      </c>
      <c r="B167" s="64" t="s">
        <v>11</v>
      </c>
      <c r="C167" s="64">
        <f t="shared" si="10"/>
        <v>106</v>
      </c>
      <c r="D167" s="64" t="s">
        <v>281</v>
      </c>
      <c r="E167" s="64" t="s">
        <v>280</v>
      </c>
    </row>
    <row r="168" spans="1:5" ht="11.45" customHeight="1" x14ac:dyDescent="0.15">
      <c r="A168" s="65">
        <f t="shared" si="10"/>
        <v>1</v>
      </c>
      <c r="B168" s="65" t="s">
        <v>11</v>
      </c>
      <c r="C168" s="65">
        <f t="shared" si="10"/>
        <v>107</v>
      </c>
      <c r="D168" s="65" t="s">
        <v>283</v>
      </c>
      <c r="E168" s="65" t="s">
        <v>282</v>
      </c>
    </row>
    <row r="169" spans="1:5" ht="11.45" customHeight="1" x14ac:dyDescent="0.15">
      <c r="A169" s="63">
        <f t="shared" si="10"/>
        <v>1</v>
      </c>
      <c r="B169" s="63" t="s">
        <v>11</v>
      </c>
      <c r="C169" s="63">
        <f t="shared" si="10"/>
        <v>108</v>
      </c>
      <c r="D169" s="63" t="s">
        <v>285</v>
      </c>
      <c r="E169" s="63" t="s">
        <v>284</v>
      </c>
    </row>
    <row r="170" spans="1:5" ht="11.45" customHeight="1" x14ac:dyDescent="0.15">
      <c r="A170" s="63">
        <f t="shared" si="10"/>
        <v>1</v>
      </c>
      <c r="B170" s="63" t="s">
        <v>11</v>
      </c>
      <c r="C170" s="63">
        <f t="shared" si="10"/>
        <v>108</v>
      </c>
      <c r="D170" s="63" t="s">
        <v>285</v>
      </c>
      <c r="E170" s="63" t="s">
        <v>286</v>
      </c>
    </row>
    <row r="171" spans="1:5" ht="11.45" customHeight="1" x14ac:dyDescent="0.15">
      <c r="A171" s="64">
        <f t="shared" si="10"/>
        <v>1</v>
      </c>
      <c r="B171" s="64" t="s">
        <v>11</v>
      </c>
      <c r="C171" s="64">
        <f t="shared" si="10"/>
        <v>109</v>
      </c>
      <c r="D171" s="64" t="s">
        <v>288</v>
      </c>
      <c r="E171" s="64" t="s">
        <v>287</v>
      </c>
    </row>
    <row r="172" spans="1:5" ht="11.45" customHeight="1" x14ac:dyDescent="0.15">
      <c r="A172" s="65">
        <f t="shared" si="10"/>
        <v>1</v>
      </c>
      <c r="B172" s="65" t="s">
        <v>11</v>
      </c>
      <c r="C172" s="65">
        <f t="shared" si="10"/>
        <v>110</v>
      </c>
      <c r="D172" s="65" t="s">
        <v>290</v>
      </c>
      <c r="E172" s="65" t="s">
        <v>289</v>
      </c>
    </row>
    <row r="173" spans="1:5" ht="11.45" customHeight="1" x14ac:dyDescent="0.15">
      <c r="A173" s="64">
        <f t="shared" si="10"/>
        <v>1</v>
      </c>
      <c r="B173" s="64" t="s">
        <v>11</v>
      </c>
      <c r="C173" s="64">
        <f t="shared" si="10"/>
        <v>111</v>
      </c>
      <c r="D173" s="64" t="s">
        <v>292</v>
      </c>
      <c r="E173" s="64" t="s">
        <v>291</v>
      </c>
    </row>
    <row r="174" spans="1:5" ht="11.45" customHeight="1" x14ac:dyDescent="0.15">
      <c r="A174" s="65">
        <f t="shared" si="10"/>
        <v>1</v>
      </c>
      <c r="B174" s="65" t="s">
        <v>11</v>
      </c>
      <c r="C174" s="65">
        <f t="shared" si="10"/>
        <v>112</v>
      </c>
      <c r="D174" s="65" t="s">
        <v>294</v>
      </c>
      <c r="E174" s="65" t="s">
        <v>293</v>
      </c>
    </row>
    <row r="175" spans="1:5" ht="11.45" customHeight="1" x14ac:dyDescent="0.15">
      <c r="A175" s="64">
        <f t="shared" si="10"/>
        <v>1</v>
      </c>
      <c r="B175" s="64" t="s">
        <v>11</v>
      </c>
      <c r="C175" s="64">
        <f t="shared" si="10"/>
        <v>113</v>
      </c>
      <c r="D175" s="64" t="s">
        <v>296</v>
      </c>
      <c r="E175" s="64" t="s">
        <v>295</v>
      </c>
    </row>
    <row r="176" spans="1:5" ht="11.45" customHeight="1" x14ac:dyDescent="0.15">
      <c r="A176" s="64">
        <f t="shared" si="10"/>
        <v>1</v>
      </c>
      <c r="B176" s="64" t="s">
        <v>11</v>
      </c>
      <c r="C176" s="64">
        <f t="shared" si="10"/>
        <v>113</v>
      </c>
      <c r="D176" s="64" t="s">
        <v>296</v>
      </c>
      <c r="E176" s="64" t="s">
        <v>297</v>
      </c>
    </row>
    <row r="177" spans="1:5" ht="11.45" customHeight="1" x14ac:dyDescent="0.15">
      <c r="A177" s="65">
        <f t="shared" si="10"/>
        <v>1</v>
      </c>
      <c r="B177" s="65" t="s">
        <v>11</v>
      </c>
      <c r="C177" s="65">
        <f t="shared" si="10"/>
        <v>114</v>
      </c>
      <c r="D177" s="65" t="s">
        <v>299</v>
      </c>
      <c r="E177" s="65" t="s">
        <v>298</v>
      </c>
    </row>
    <row r="178" spans="1:5" ht="11.45" customHeight="1" x14ac:dyDescent="0.15">
      <c r="A178" s="64">
        <f t="shared" si="10"/>
        <v>1</v>
      </c>
      <c r="B178" s="64" t="s">
        <v>11</v>
      </c>
      <c r="C178" s="64">
        <f t="shared" si="10"/>
        <v>115</v>
      </c>
      <c r="D178" s="64" t="s">
        <v>301</v>
      </c>
      <c r="E178" s="64" t="s">
        <v>300</v>
      </c>
    </row>
    <row r="179" spans="1:5" ht="11.45" customHeight="1" x14ac:dyDescent="0.15">
      <c r="A179" s="65">
        <f t="shared" si="10"/>
        <v>1</v>
      </c>
      <c r="B179" s="65" t="s">
        <v>11</v>
      </c>
      <c r="C179" s="65">
        <f t="shared" si="10"/>
        <v>116</v>
      </c>
      <c r="D179" s="65" t="s">
        <v>303</v>
      </c>
      <c r="E179" s="65" t="s">
        <v>302</v>
      </c>
    </row>
    <row r="180" spans="1:5" ht="11.45" customHeight="1" x14ac:dyDescent="0.15">
      <c r="A180" s="64">
        <f t="shared" si="10"/>
        <v>1</v>
      </c>
      <c r="B180" s="64" t="s">
        <v>11</v>
      </c>
      <c r="C180" s="64">
        <f t="shared" si="10"/>
        <v>117</v>
      </c>
      <c r="D180" s="64" t="s">
        <v>305</v>
      </c>
      <c r="E180" s="64" t="s">
        <v>304</v>
      </c>
    </row>
    <row r="181" spans="1:5" ht="11.45" customHeight="1" x14ac:dyDescent="0.15">
      <c r="A181" s="65">
        <f t="shared" si="10"/>
        <v>1</v>
      </c>
      <c r="B181" s="65" t="s">
        <v>11</v>
      </c>
      <c r="C181" s="65">
        <f t="shared" si="10"/>
        <v>118</v>
      </c>
      <c r="D181" s="65" t="s">
        <v>307</v>
      </c>
      <c r="E181" s="65" t="s">
        <v>306</v>
      </c>
    </row>
    <row r="182" spans="1:5" ht="11.45" customHeight="1" x14ac:dyDescent="0.15">
      <c r="A182" s="64">
        <f t="shared" si="10"/>
        <v>1</v>
      </c>
      <c r="B182" s="64" t="s">
        <v>11</v>
      </c>
      <c r="C182" s="64">
        <f t="shared" si="10"/>
        <v>119</v>
      </c>
      <c r="D182" s="64" t="s">
        <v>309</v>
      </c>
      <c r="E182" s="64" t="s">
        <v>308</v>
      </c>
    </row>
    <row r="183" spans="1:5" ht="11.45" customHeight="1" x14ac:dyDescent="0.15">
      <c r="A183" s="65">
        <f t="shared" si="10"/>
        <v>1</v>
      </c>
      <c r="B183" s="65" t="s">
        <v>11</v>
      </c>
      <c r="C183" s="65">
        <f t="shared" si="10"/>
        <v>120</v>
      </c>
      <c r="D183" s="65" t="s">
        <v>311</v>
      </c>
      <c r="E183" s="65" t="s">
        <v>310</v>
      </c>
    </row>
    <row r="184" spans="1:5" ht="11.45" customHeight="1" x14ac:dyDescent="0.15">
      <c r="A184" s="64">
        <f t="shared" si="10"/>
        <v>1</v>
      </c>
      <c r="B184" s="64" t="s">
        <v>11</v>
      </c>
      <c r="C184" s="64">
        <f t="shared" si="10"/>
        <v>121</v>
      </c>
      <c r="D184" s="64" t="s">
        <v>313</v>
      </c>
      <c r="E184" s="64" t="s">
        <v>312</v>
      </c>
    </row>
    <row r="185" spans="1:5" ht="11.45" customHeight="1" x14ac:dyDescent="0.15">
      <c r="A185" s="64">
        <f t="shared" si="10"/>
        <v>1</v>
      </c>
      <c r="B185" s="64" t="s">
        <v>11</v>
      </c>
      <c r="C185" s="64">
        <f t="shared" si="10"/>
        <v>121</v>
      </c>
      <c r="D185" s="64" t="s">
        <v>313</v>
      </c>
      <c r="E185" s="64" t="s">
        <v>314</v>
      </c>
    </row>
    <row r="186" spans="1:5" ht="11.45" customHeight="1" x14ac:dyDescent="0.15">
      <c r="A186" s="65">
        <f t="shared" si="10"/>
        <v>1</v>
      </c>
      <c r="B186" s="65" t="s">
        <v>11</v>
      </c>
      <c r="C186" s="65">
        <f t="shared" si="10"/>
        <v>122</v>
      </c>
      <c r="D186" s="65" t="s">
        <v>316</v>
      </c>
      <c r="E186" s="65" t="s">
        <v>315</v>
      </c>
    </row>
    <row r="187" spans="1:5" ht="11.45" customHeight="1" x14ac:dyDescent="0.15">
      <c r="A187" s="64">
        <f t="shared" si="10"/>
        <v>1</v>
      </c>
      <c r="B187" s="64" t="s">
        <v>11</v>
      </c>
      <c r="C187" s="64">
        <f t="shared" si="10"/>
        <v>123</v>
      </c>
      <c r="D187" s="64" t="s">
        <v>318</v>
      </c>
      <c r="E187" s="64" t="s">
        <v>317</v>
      </c>
    </row>
    <row r="188" spans="1:5" ht="11.45" customHeight="1" x14ac:dyDescent="0.15">
      <c r="A188" s="65">
        <f t="shared" si="10"/>
        <v>1</v>
      </c>
      <c r="B188" s="65" t="s">
        <v>11</v>
      </c>
      <c r="C188" s="65">
        <f t="shared" si="10"/>
        <v>124</v>
      </c>
      <c r="D188" s="65" t="s">
        <v>320</v>
      </c>
      <c r="E188" s="65" t="s">
        <v>319</v>
      </c>
    </row>
    <row r="189" spans="1:5" ht="11.45" customHeight="1" x14ac:dyDescent="0.15">
      <c r="A189" s="64">
        <f t="shared" si="10"/>
        <v>1</v>
      </c>
      <c r="B189" s="64" t="s">
        <v>11</v>
      </c>
      <c r="C189" s="64">
        <f t="shared" si="10"/>
        <v>125</v>
      </c>
      <c r="D189" s="64" t="s">
        <v>322</v>
      </c>
      <c r="E189" s="64" t="s">
        <v>321</v>
      </c>
    </row>
    <row r="190" spans="1:5" ht="11.45" customHeight="1" x14ac:dyDescent="0.15">
      <c r="A190" s="65">
        <f t="shared" si="10"/>
        <v>1</v>
      </c>
      <c r="B190" s="65" t="s">
        <v>11</v>
      </c>
      <c r="C190" s="65">
        <f t="shared" si="10"/>
        <v>126</v>
      </c>
      <c r="D190" s="65" t="s">
        <v>324</v>
      </c>
      <c r="E190" s="65" t="s">
        <v>323</v>
      </c>
    </row>
    <row r="191" spans="1:5" ht="11.45" customHeight="1" x14ac:dyDescent="0.15">
      <c r="A191" s="64">
        <f t="shared" si="10"/>
        <v>1</v>
      </c>
      <c r="B191" s="64" t="s">
        <v>11</v>
      </c>
      <c r="C191" s="64">
        <f t="shared" si="10"/>
        <v>127</v>
      </c>
      <c r="D191" s="64" t="s">
        <v>326</v>
      </c>
      <c r="E191" s="64" t="s">
        <v>325</v>
      </c>
    </row>
    <row r="192" spans="1:5" ht="11.45" customHeight="1" x14ac:dyDescent="0.15">
      <c r="A192" s="65">
        <f t="shared" si="10"/>
        <v>1</v>
      </c>
      <c r="B192" s="65" t="s">
        <v>11</v>
      </c>
      <c r="C192" s="65">
        <f t="shared" si="10"/>
        <v>128</v>
      </c>
      <c r="D192" s="65" t="s">
        <v>328</v>
      </c>
      <c r="E192" s="65" t="s">
        <v>327</v>
      </c>
    </row>
    <row r="193" spans="1:5" ht="11.45" customHeight="1" x14ac:dyDescent="0.15">
      <c r="A193" s="65">
        <f t="shared" si="10"/>
        <v>1</v>
      </c>
      <c r="B193" s="65" t="s">
        <v>11</v>
      </c>
      <c r="C193" s="65">
        <f t="shared" si="10"/>
        <v>128</v>
      </c>
      <c r="D193" s="65" t="s">
        <v>328</v>
      </c>
      <c r="E193" s="65" t="s">
        <v>329</v>
      </c>
    </row>
    <row r="194" spans="1:5" ht="11.45" customHeight="1" x14ac:dyDescent="0.15">
      <c r="A194" s="65">
        <f t="shared" si="10"/>
        <v>1</v>
      </c>
      <c r="B194" s="65" t="s">
        <v>11</v>
      </c>
      <c r="C194" s="65">
        <f t="shared" si="10"/>
        <v>128</v>
      </c>
      <c r="D194" s="65" t="s">
        <v>328</v>
      </c>
      <c r="E194" s="65" t="s">
        <v>330</v>
      </c>
    </row>
    <row r="195" spans="1:5" ht="11.45" customHeight="1" x14ac:dyDescent="0.15">
      <c r="A195" s="64">
        <f t="shared" si="10"/>
        <v>1</v>
      </c>
      <c r="B195" s="64" t="s">
        <v>11</v>
      </c>
      <c r="C195" s="64">
        <f t="shared" si="10"/>
        <v>129</v>
      </c>
      <c r="D195" s="64" t="s">
        <v>332</v>
      </c>
      <c r="E195" s="64" t="s">
        <v>331</v>
      </c>
    </row>
    <row r="196" spans="1:5" ht="11.45" customHeight="1" x14ac:dyDescent="0.15">
      <c r="A196" s="65">
        <f t="shared" si="10"/>
        <v>1</v>
      </c>
      <c r="B196" s="65" t="s">
        <v>11</v>
      </c>
      <c r="C196" s="65">
        <f t="shared" si="10"/>
        <v>130</v>
      </c>
      <c r="D196" s="65" t="s">
        <v>334</v>
      </c>
      <c r="E196" s="65" t="s">
        <v>333</v>
      </c>
    </row>
    <row r="197" spans="1:5" ht="11.45" customHeight="1" x14ac:dyDescent="0.15">
      <c r="A197" s="64">
        <f t="shared" si="10"/>
        <v>1</v>
      </c>
      <c r="B197" s="64" t="s">
        <v>11</v>
      </c>
      <c r="C197" s="64">
        <f t="shared" si="10"/>
        <v>131</v>
      </c>
      <c r="D197" s="64" t="s">
        <v>336</v>
      </c>
      <c r="E197" s="64" t="s">
        <v>335</v>
      </c>
    </row>
    <row r="198" spans="1:5" ht="11.45" customHeight="1" x14ac:dyDescent="0.15">
      <c r="A198" s="64">
        <f t="shared" si="10"/>
        <v>1</v>
      </c>
      <c r="B198" s="64" t="s">
        <v>11</v>
      </c>
      <c r="C198" s="64">
        <f t="shared" si="10"/>
        <v>131</v>
      </c>
      <c r="D198" s="64" t="s">
        <v>336</v>
      </c>
      <c r="E198" s="64" t="s">
        <v>337</v>
      </c>
    </row>
    <row r="199" spans="1:5" ht="11.45" customHeight="1" x14ac:dyDescent="0.15">
      <c r="A199" s="64">
        <f t="shared" si="10"/>
        <v>1</v>
      </c>
      <c r="B199" s="64" t="s">
        <v>11</v>
      </c>
      <c r="C199" s="64">
        <f t="shared" si="10"/>
        <v>131</v>
      </c>
      <c r="D199" s="64" t="s">
        <v>336</v>
      </c>
      <c r="E199" s="64" t="s">
        <v>338</v>
      </c>
    </row>
    <row r="200" spans="1:5" ht="11.45" customHeight="1" x14ac:dyDescent="0.15">
      <c r="A200" s="65">
        <f t="shared" si="10"/>
        <v>1</v>
      </c>
      <c r="B200" s="65" t="s">
        <v>11</v>
      </c>
      <c r="C200" s="65">
        <f t="shared" si="10"/>
        <v>132</v>
      </c>
      <c r="D200" s="65" t="s">
        <v>340</v>
      </c>
      <c r="E200" s="65" t="s">
        <v>339</v>
      </c>
    </row>
    <row r="201" spans="1:5" ht="11.45" customHeight="1" x14ac:dyDescent="0.15">
      <c r="A201" s="65">
        <f t="shared" si="10"/>
        <v>1</v>
      </c>
      <c r="B201" s="65" t="s">
        <v>11</v>
      </c>
      <c r="C201" s="65">
        <f t="shared" si="10"/>
        <v>132</v>
      </c>
      <c r="D201" s="65" t="s">
        <v>340</v>
      </c>
      <c r="E201" s="65" t="s">
        <v>341</v>
      </c>
    </row>
    <row r="202" spans="1:5" ht="11.45" customHeight="1" x14ac:dyDescent="0.15">
      <c r="A202" s="64">
        <f t="shared" ref="A202:C217" si="11">IF(B202=B201,A201,A201+1)</f>
        <v>1</v>
      </c>
      <c r="B202" s="64" t="s">
        <v>11</v>
      </c>
      <c r="C202" s="64">
        <f t="shared" si="11"/>
        <v>133</v>
      </c>
      <c r="D202" s="64" t="s">
        <v>342</v>
      </c>
      <c r="E202" s="64" t="s">
        <v>235</v>
      </c>
    </row>
    <row r="203" spans="1:5" ht="11.45" customHeight="1" x14ac:dyDescent="0.15">
      <c r="A203" s="64">
        <f t="shared" si="11"/>
        <v>1</v>
      </c>
      <c r="B203" s="64" t="s">
        <v>11</v>
      </c>
      <c r="C203" s="64">
        <f t="shared" si="11"/>
        <v>133</v>
      </c>
      <c r="D203" s="64" t="s">
        <v>342</v>
      </c>
      <c r="E203" s="64" t="s">
        <v>343</v>
      </c>
    </row>
    <row r="204" spans="1:5" ht="11.45" customHeight="1" x14ac:dyDescent="0.15">
      <c r="A204" s="63">
        <f t="shared" si="11"/>
        <v>2</v>
      </c>
      <c r="B204" s="63" t="s">
        <v>345</v>
      </c>
      <c r="C204" s="63">
        <v>1</v>
      </c>
      <c r="D204" s="63" t="s">
        <v>346</v>
      </c>
      <c r="E204" s="63" t="s">
        <v>344</v>
      </c>
    </row>
    <row r="205" spans="1:5" ht="11.45" customHeight="1" x14ac:dyDescent="0.15">
      <c r="A205" s="66">
        <f t="shared" si="11"/>
        <v>2</v>
      </c>
      <c r="B205" s="66" t="s">
        <v>345</v>
      </c>
      <c r="C205" s="66">
        <f t="shared" si="11"/>
        <v>2</v>
      </c>
      <c r="D205" s="66" t="s">
        <v>348</v>
      </c>
      <c r="E205" s="66" t="s">
        <v>347</v>
      </c>
    </row>
    <row r="206" spans="1:5" ht="11.45" customHeight="1" x14ac:dyDescent="0.15">
      <c r="A206" s="63">
        <f t="shared" si="11"/>
        <v>2</v>
      </c>
      <c r="B206" s="63" t="s">
        <v>345</v>
      </c>
      <c r="C206" s="63">
        <f t="shared" si="11"/>
        <v>3</v>
      </c>
      <c r="D206" s="63" t="s">
        <v>350</v>
      </c>
      <c r="E206" s="63" t="s">
        <v>349</v>
      </c>
    </row>
    <row r="207" spans="1:5" ht="11.45" customHeight="1" x14ac:dyDescent="0.15">
      <c r="A207" s="66">
        <f t="shared" si="11"/>
        <v>2</v>
      </c>
      <c r="B207" s="66" t="s">
        <v>345</v>
      </c>
      <c r="C207" s="66">
        <f t="shared" si="11"/>
        <v>4</v>
      </c>
      <c r="D207" s="66" t="s">
        <v>352</v>
      </c>
      <c r="E207" s="66" t="s">
        <v>351</v>
      </c>
    </row>
    <row r="208" spans="1:5" ht="11.45" customHeight="1" x14ac:dyDescent="0.15">
      <c r="A208" s="66">
        <f t="shared" si="11"/>
        <v>2</v>
      </c>
      <c r="B208" s="66" t="s">
        <v>345</v>
      </c>
      <c r="C208" s="66">
        <f t="shared" si="11"/>
        <v>4</v>
      </c>
      <c r="D208" s="66" t="s">
        <v>352</v>
      </c>
      <c r="E208" s="66" t="s">
        <v>353</v>
      </c>
    </row>
    <row r="209" spans="1:5" ht="11.45" customHeight="1" x14ac:dyDescent="0.15">
      <c r="A209" s="63">
        <f t="shared" si="11"/>
        <v>2</v>
      </c>
      <c r="B209" s="63" t="s">
        <v>345</v>
      </c>
      <c r="C209" s="63">
        <f t="shared" si="11"/>
        <v>5</v>
      </c>
      <c r="D209" s="63" t="s">
        <v>355</v>
      </c>
      <c r="E209" s="63" t="s">
        <v>354</v>
      </c>
    </row>
    <row r="210" spans="1:5" ht="11.45" customHeight="1" x14ac:dyDescent="0.15">
      <c r="A210" s="63">
        <f t="shared" si="11"/>
        <v>2</v>
      </c>
      <c r="B210" s="63" t="s">
        <v>345</v>
      </c>
      <c r="C210" s="63">
        <f t="shared" si="11"/>
        <v>5</v>
      </c>
      <c r="D210" s="63" t="s">
        <v>355</v>
      </c>
      <c r="E210" s="63" t="s">
        <v>356</v>
      </c>
    </row>
    <row r="211" spans="1:5" ht="11.45" customHeight="1" x14ac:dyDescent="0.15">
      <c r="A211" s="66">
        <f t="shared" si="11"/>
        <v>2</v>
      </c>
      <c r="B211" s="66" t="s">
        <v>345</v>
      </c>
      <c r="C211" s="66">
        <f t="shared" si="11"/>
        <v>6</v>
      </c>
      <c r="D211" s="66" t="s">
        <v>358</v>
      </c>
      <c r="E211" s="66" t="s">
        <v>357</v>
      </c>
    </row>
    <row r="212" spans="1:5" ht="11.45" customHeight="1" x14ac:dyDescent="0.15">
      <c r="A212" s="66">
        <f t="shared" si="11"/>
        <v>2</v>
      </c>
      <c r="B212" s="66" t="s">
        <v>345</v>
      </c>
      <c r="C212" s="66">
        <f t="shared" si="11"/>
        <v>6</v>
      </c>
      <c r="D212" s="66" t="s">
        <v>358</v>
      </c>
      <c r="E212" s="66" t="s">
        <v>359</v>
      </c>
    </row>
    <row r="213" spans="1:5" ht="11.45" customHeight="1" x14ac:dyDescent="0.15">
      <c r="A213" s="63">
        <f t="shared" si="11"/>
        <v>2</v>
      </c>
      <c r="B213" s="63" t="s">
        <v>345</v>
      </c>
      <c r="C213" s="63">
        <f t="shared" si="11"/>
        <v>7</v>
      </c>
      <c r="D213" s="63" t="s">
        <v>361</v>
      </c>
      <c r="E213" s="63" t="s">
        <v>360</v>
      </c>
    </row>
    <row r="214" spans="1:5" ht="11.45" customHeight="1" x14ac:dyDescent="0.15">
      <c r="A214" s="63">
        <f t="shared" si="11"/>
        <v>2</v>
      </c>
      <c r="B214" s="63" t="s">
        <v>345</v>
      </c>
      <c r="C214" s="63">
        <f t="shared" si="11"/>
        <v>7</v>
      </c>
      <c r="D214" s="63" t="s">
        <v>361</v>
      </c>
      <c r="E214" s="63" t="s">
        <v>362</v>
      </c>
    </row>
    <row r="215" spans="1:5" ht="11.45" customHeight="1" x14ac:dyDescent="0.15">
      <c r="A215" s="66">
        <f t="shared" si="11"/>
        <v>2</v>
      </c>
      <c r="B215" s="66" t="s">
        <v>345</v>
      </c>
      <c r="C215" s="66">
        <f t="shared" si="11"/>
        <v>8</v>
      </c>
      <c r="D215" s="66" t="s">
        <v>364</v>
      </c>
      <c r="E215" s="66" t="s">
        <v>363</v>
      </c>
    </row>
    <row r="216" spans="1:5" ht="11.45" customHeight="1" x14ac:dyDescent="0.15">
      <c r="A216" s="66">
        <f t="shared" si="11"/>
        <v>2</v>
      </c>
      <c r="B216" s="66" t="s">
        <v>345</v>
      </c>
      <c r="C216" s="66">
        <f t="shared" si="11"/>
        <v>8</v>
      </c>
      <c r="D216" s="66" t="s">
        <v>364</v>
      </c>
      <c r="E216" s="66" t="s">
        <v>365</v>
      </c>
    </row>
    <row r="217" spans="1:5" ht="11.45" customHeight="1" x14ac:dyDescent="0.15">
      <c r="A217" s="63">
        <f t="shared" si="11"/>
        <v>2</v>
      </c>
      <c r="B217" s="63" t="s">
        <v>345</v>
      </c>
      <c r="C217" s="63">
        <f t="shared" si="11"/>
        <v>9</v>
      </c>
      <c r="D217" s="63" t="s">
        <v>367</v>
      </c>
      <c r="E217" s="63" t="s">
        <v>366</v>
      </c>
    </row>
    <row r="218" spans="1:5" ht="11.45" customHeight="1" x14ac:dyDescent="0.15">
      <c r="A218" s="66">
        <f t="shared" ref="A218:A281" si="12">IF(B218=B217,A217,A217+1)</f>
        <v>2</v>
      </c>
      <c r="B218" s="66" t="s">
        <v>345</v>
      </c>
      <c r="C218" s="66">
        <f t="shared" ref="C218:C281" si="13">IF(D218=D217,C217,C217+1)</f>
        <v>10</v>
      </c>
      <c r="D218" s="66" t="s">
        <v>369</v>
      </c>
      <c r="E218" s="66" t="s">
        <v>368</v>
      </c>
    </row>
    <row r="219" spans="1:5" ht="11.45" customHeight="1" x14ac:dyDescent="0.15">
      <c r="A219" s="66">
        <f t="shared" si="12"/>
        <v>2</v>
      </c>
      <c r="B219" s="66" t="s">
        <v>345</v>
      </c>
      <c r="C219" s="66">
        <f t="shared" si="13"/>
        <v>10</v>
      </c>
      <c r="D219" s="66" t="s">
        <v>369</v>
      </c>
      <c r="E219" s="66" t="s">
        <v>370</v>
      </c>
    </row>
    <row r="220" spans="1:5" ht="11.45" customHeight="1" x14ac:dyDescent="0.15">
      <c r="A220" s="66">
        <f t="shared" si="12"/>
        <v>2</v>
      </c>
      <c r="B220" s="66" t="s">
        <v>345</v>
      </c>
      <c r="C220" s="66">
        <f t="shared" si="13"/>
        <v>10</v>
      </c>
      <c r="D220" s="66" t="s">
        <v>369</v>
      </c>
      <c r="E220" s="66" t="s">
        <v>371</v>
      </c>
    </row>
    <row r="221" spans="1:5" ht="11.45" customHeight="1" x14ac:dyDescent="0.15">
      <c r="A221" s="66">
        <f t="shared" si="12"/>
        <v>2</v>
      </c>
      <c r="B221" s="66" t="s">
        <v>345</v>
      </c>
      <c r="C221" s="66">
        <f t="shared" si="13"/>
        <v>10</v>
      </c>
      <c r="D221" s="66" t="s">
        <v>369</v>
      </c>
      <c r="E221" s="66" t="s">
        <v>372</v>
      </c>
    </row>
    <row r="222" spans="1:5" ht="11.45" customHeight="1" x14ac:dyDescent="0.15">
      <c r="A222" s="63">
        <f t="shared" si="12"/>
        <v>2</v>
      </c>
      <c r="B222" s="63" t="s">
        <v>345</v>
      </c>
      <c r="C222" s="63">
        <f t="shared" si="13"/>
        <v>11</v>
      </c>
      <c r="D222" s="63" t="s">
        <v>374</v>
      </c>
      <c r="E222" s="63" t="s">
        <v>373</v>
      </c>
    </row>
    <row r="223" spans="1:5" ht="11.45" customHeight="1" x14ac:dyDescent="0.15">
      <c r="A223" s="63">
        <f t="shared" si="12"/>
        <v>2</v>
      </c>
      <c r="B223" s="63" t="s">
        <v>345</v>
      </c>
      <c r="C223" s="63">
        <f t="shared" si="13"/>
        <v>11</v>
      </c>
      <c r="D223" s="63" t="s">
        <v>374</v>
      </c>
      <c r="E223" s="63" t="s">
        <v>375</v>
      </c>
    </row>
    <row r="224" spans="1:5" ht="11.45" customHeight="1" x14ac:dyDescent="0.15">
      <c r="A224" s="66">
        <f t="shared" si="12"/>
        <v>2</v>
      </c>
      <c r="B224" s="66" t="s">
        <v>345</v>
      </c>
      <c r="C224" s="66">
        <f t="shared" si="13"/>
        <v>12</v>
      </c>
      <c r="D224" s="66" t="s">
        <v>377</v>
      </c>
      <c r="E224" s="66" t="s">
        <v>376</v>
      </c>
    </row>
    <row r="225" spans="1:5" ht="11.45" customHeight="1" x14ac:dyDescent="0.15">
      <c r="A225" s="63">
        <f t="shared" si="12"/>
        <v>2</v>
      </c>
      <c r="B225" s="63" t="s">
        <v>345</v>
      </c>
      <c r="C225" s="63">
        <f t="shared" si="13"/>
        <v>13</v>
      </c>
      <c r="D225" s="63" t="s">
        <v>379</v>
      </c>
      <c r="E225" s="63" t="s">
        <v>378</v>
      </c>
    </row>
    <row r="226" spans="1:5" ht="11.45" customHeight="1" x14ac:dyDescent="0.15">
      <c r="A226" s="66">
        <f t="shared" si="12"/>
        <v>2</v>
      </c>
      <c r="B226" s="66" t="s">
        <v>345</v>
      </c>
      <c r="C226" s="66">
        <f t="shared" si="13"/>
        <v>14</v>
      </c>
      <c r="D226" s="66" t="s">
        <v>381</v>
      </c>
      <c r="E226" s="66" t="s">
        <v>380</v>
      </c>
    </row>
    <row r="227" spans="1:5" ht="11.45" customHeight="1" x14ac:dyDescent="0.15">
      <c r="A227" s="66">
        <f t="shared" si="12"/>
        <v>2</v>
      </c>
      <c r="B227" s="66" t="s">
        <v>345</v>
      </c>
      <c r="C227" s="66">
        <f t="shared" si="13"/>
        <v>14</v>
      </c>
      <c r="D227" s="66" t="s">
        <v>381</v>
      </c>
      <c r="E227" s="66" t="s">
        <v>382</v>
      </c>
    </row>
    <row r="228" spans="1:5" ht="11.45" customHeight="1" x14ac:dyDescent="0.15">
      <c r="A228" s="66">
        <f t="shared" si="12"/>
        <v>2</v>
      </c>
      <c r="B228" s="66" t="s">
        <v>345</v>
      </c>
      <c r="C228" s="66">
        <f t="shared" si="13"/>
        <v>14</v>
      </c>
      <c r="D228" s="66" t="s">
        <v>381</v>
      </c>
      <c r="E228" s="66" t="s">
        <v>383</v>
      </c>
    </row>
    <row r="229" spans="1:5" ht="11.45" customHeight="1" x14ac:dyDescent="0.15">
      <c r="A229" s="63">
        <f t="shared" si="12"/>
        <v>2</v>
      </c>
      <c r="B229" s="63" t="s">
        <v>345</v>
      </c>
      <c r="C229" s="63">
        <f t="shared" si="13"/>
        <v>15</v>
      </c>
      <c r="D229" s="63" t="s">
        <v>385</v>
      </c>
      <c r="E229" s="63" t="s">
        <v>384</v>
      </c>
    </row>
    <row r="230" spans="1:5" ht="11.45" customHeight="1" x14ac:dyDescent="0.15">
      <c r="A230" s="66">
        <f t="shared" si="12"/>
        <v>2</v>
      </c>
      <c r="B230" s="66" t="s">
        <v>345</v>
      </c>
      <c r="C230" s="66">
        <f t="shared" si="13"/>
        <v>16</v>
      </c>
      <c r="D230" s="66" t="s">
        <v>387</v>
      </c>
      <c r="E230" s="66" t="s">
        <v>386</v>
      </c>
    </row>
    <row r="231" spans="1:5" ht="11.45" customHeight="1" x14ac:dyDescent="0.15">
      <c r="A231" s="63">
        <f t="shared" si="12"/>
        <v>2</v>
      </c>
      <c r="B231" s="63" t="s">
        <v>345</v>
      </c>
      <c r="C231" s="63">
        <f t="shared" si="13"/>
        <v>17</v>
      </c>
      <c r="D231" s="63" t="s">
        <v>389</v>
      </c>
      <c r="E231" s="63" t="s">
        <v>388</v>
      </c>
    </row>
    <row r="232" spans="1:5" ht="11.45" customHeight="1" x14ac:dyDescent="0.15">
      <c r="A232" s="66">
        <f t="shared" si="12"/>
        <v>2</v>
      </c>
      <c r="B232" s="66" t="s">
        <v>345</v>
      </c>
      <c r="C232" s="66">
        <f t="shared" si="13"/>
        <v>18</v>
      </c>
      <c r="D232" s="66" t="s">
        <v>391</v>
      </c>
      <c r="E232" s="66" t="s">
        <v>390</v>
      </c>
    </row>
    <row r="233" spans="1:5" ht="11.45" customHeight="1" x14ac:dyDescent="0.15">
      <c r="A233" s="66">
        <f t="shared" si="12"/>
        <v>2</v>
      </c>
      <c r="B233" s="66" t="s">
        <v>345</v>
      </c>
      <c r="C233" s="66">
        <f t="shared" si="13"/>
        <v>18</v>
      </c>
      <c r="D233" s="66" t="s">
        <v>391</v>
      </c>
      <c r="E233" s="66" t="s">
        <v>392</v>
      </c>
    </row>
    <row r="234" spans="1:5" ht="11.45" customHeight="1" x14ac:dyDescent="0.15">
      <c r="A234" s="67">
        <f t="shared" si="12"/>
        <v>2</v>
      </c>
      <c r="B234" s="67" t="s">
        <v>345</v>
      </c>
      <c r="C234" s="67">
        <f t="shared" si="13"/>
        <v>19</v>
      </c>
      <c r="D234" s="67" t="s">
        <v>394</v>
      </c>
      <c r="E234" s="67" t="s">
        <v>393</v>
      </c>
    </row>
    <row r="235" spans="1:5" ht="11.45" customHeight="1" x14ac:dyDescent="0.15">
      <c r="A235" s="67">
        <f t="shared" si="12"/>
        <v>2</v>
      </c>
      <c r="B235" s="67" t="s">
        <v>345</v>
      </c>
      <c r="C235" s="67">
        <f t="shared" si="13"/>
        <v>19</v>
      </c>
      <c r="D235" s="67" t="s">
        <v>394</v>
      </c>
      <c r="E235" s="67" t="s">
        <v>395</v>
      </c>
    </row>
    <row r="236" spans="1:5" ht="11.45" customHeight="1" x14ac:dyDescent="0.15">
      <c r="A236" s="63">
        <f t="shared" si="12"/>
        <v>2</v>
      </c>
      <c r="B236" s="63" t="s">
        <v>345</v>
      </c>
      <c r="C236" s="63">
        <f t="shared" si="13"/>
        <v>20</v>
      </c>
      <c r="D236" s="63" t="s">
        <v>397</v>
      </c>
      <c r="E236" s="63" t="s">
        <v>396</v>
      </c>
    </row>
    <row r="237" spans="1:5" ht="11.45" customHeight="1" x14ac:dyDescent="0.15">
      <c r="A237" s="63">
        <f t="shared" si="12"/>
        <v>2</v>
      </c>
      <c r="B237" s="63" t="s">
        <v>345</v>
      </c>
      <c r="C237" s="63">
        <f t="shared" si="13"/>
        <v>20</v>
      </c>
      <c r="D237" s="63" t="s">
        <v>397</v>
      </c>
      <c r="E237" s="63" t="s">
        <v>398</v>
      </c>
    </row>
    <row r="238" spans="1:5" ht="11.45" customHeight="1" x14ac:dyDescent="0.15">
      <c r="A238" s="63">
        <f t="shared" si="12"/>
        <v>2</v>
      </c>
      <c r="B238" s="63" t="s">
        <v>345</v>
      </c>
      <c r="C238" s="63">
        <f t="shared" si="13"/>
        <v>20</v>
      </c>
      <c r="D238" s="63" t="s">
        <v>397</v>
      </c>
      <c r="E238" s="63" t="s">
        <v>399</v>
      </c>
    </row>
    <row r="239" spans="1:5" ht="11.45" customHeight="1" x14ac:dyDescent="0.15">
      <c r="A239" s="66">
        <f t="shared" si="12"/>
        <v>2</v>
      </c>
      <c r="B239" s="66" t="s">
        <v>345</v>
      </c>
      <c r="C239" s="66">
        <f t="shared" si="13"/>
        <v>21</v>
      </c>
      <c r="D239" s="66" t="s">
        <v>401</v>
      </c>
      <c r="E239" s="66" t="s">
        <v>400</v>
      </c>
    </row>
    <row r="240" spans="1:5" ht="11.45" customHeight="1" x14ac:dyDescent="0.15">
      <c r="A240" s="63">
        <f t="shared" si="12"/>
        <v>2</v>
      </c>
      <c r="B240" s="63" t="s">
        <v>345</v>
      </c>
      <c r="C240" s="63">
        <f t="shared" si="13"/>
        <v>22</v>
      </c>
      <c r="D240" s="63" t="s">
        <v>403</v>
      </c>
      <c r="E240" s="63" t="s">
        <v>402</v>
      </c>
    </row>
    <row r="241" spans="1:5" ht="11.45" customHeight="1" x14ac:dyDescent="0.15">
      <c r="A241" s="66">
        <f t="shared" si="12"/>
        <v>2</v>
      </c>
      <c r="B241" s="66" t="s">
        <v>345</v>
      </c>
      <c r="C241" s="66">
        <f t="shared" si="13"/>
        <v>23</v>
      </c>
      <c r="D241" s="66" t="s">
        <v>405</v>
      </c>
      <c r="E241" s="66" t="s">
        <v>404</v>
      </c>
    </row>
    <row r="242" spans="1:5" ht="11.45" customHeight="1" x14ac:dyDescent="0.15">
      <c r="A242" s="63">
        <f t="shared" si="12"/>
        <v>2</v>
      </c>
      <c r="B242" s="63" t="s">
        <v>345</v>
      </c>
      <c r="C242" s="63">
        <f t="shared" si="13"/>
        <v>24</v>
      </c>
      <c r="D242" s="63" t="s">
        <v>407</v>
      </c>
      <c r="E242" s="63" t="s">
        <v>406</v>
      </c>
    </row>
    <row r="243" spans="1:5" ht="11.45" customHeight="1" x14ac:dyDescent="0.15">
      <c r="A243" s="66">
        <f t="shared" si="12"/>
        <v>2</v>
      </c>
      <c r="B243" s="66" t="s">
        <v>345</v>
      </c>
      <c r="C243" s="66">
        <f t="shared" si="13"/>
        <v>25</v>
      </c>
      <c r="D243" s="66" t="s">
        <v>409</v>
      </c>
      <c r="E243" s="66" t="s">
        <v>408</v>
      </c>
    </row>
    <row r="244" spans="1:5" ht="11.45" customHeight="1" x14ac:dyDescent="0.15">
      <c r="A244" s="63">
        <f t="shared" si="12"/>
        <v>2</v>
      </c>
      <c r="B244" s="63" t="s">
        <v>345</v>
      </c>
      <c r="C244" s="63">
        <f t="shared" si="13"/>
        <v>26</v>
      </c>
      <c r="D244" s="63" t="s">
        <v>411</v>
      </c>
      <c r="E244" s="63" t="s">
        <v>410</v>
      </c>
    </row>
    <row r="245" spans="1:5" ht="11.45" customHeight="1" x14ac:dyDescent="0.15">
      <c r="A245" s="66">
        <f t="shared" si="12"/>
        <v>2</v>
      </c>
      <c r="B245" s="66" t="s">
        <v>345</v>
      </c>
      <c r="C245" s="66">
        <f t="shared" si="13"/>
        <v>27</v>
      </c>
      <c r="D245" s="66" t="s">
        <v>413</v>
      </c>
      <c r="E245" s="66" t="s">
        <v>412</v>
      </c>
    </row>
    <row r="246" spans="1:5" ht="11.45" customHeight="1" x14ac:dyDescent="0.15">
      <c r="A246" s="63">
        <f t="shared" si="12"/>
        <v>3</v>
      </c>
      <c r="B246" s="63" t="s">
        <v>415</v>
      </c>
      <c r="C246" s="63">
        <v>1</v>
      </c>
      <c r="D246" s="63" t="s">
        <v>416</v>
      </c>
      <c r="E246" s="63" t="s">
        <v>414</v>
      </c>
    </row>
    <row r="247" spans="1:5" ht="11.45" customHeight="1" x14ac:dyDescent="0.15">
      <c r="A247" s="63">
        <f t="shared" si="12"/>
        <v>3</v>
      </c>
      <c r="B247" s="63" t="s">
        <v>415</v>
      </c>
      <c r="C247" s="63">
        <f t="shared" si="13"/>
        <v>1</v>
      </c>
      <c r="D247" s="63" t="s">
        <v>416</v>
      </c>
      <c r="E247" s="63" t="s">
        <v>417</v>
      </c>
    </row>
    <row r="248" spans="1:5" ht="11.45" customHeight="1" x14ac:dyDescent="0.15">
      <c r="A248" s="63">
        <f t="shared" si="12"/>
        <v>3</v>
      </c>
      <c r="B248" s="63" t="s">
        <v>415</v>
      </c>
      <c r="C248" s="63">
        <f t="shared" si="13"/>
        <v>1</v>
      </c>
      <c r="D248" s="63" t="s">
        <v>416</v>
      </c>
      <c r="E248" s="63" t="s">
        <v>418</v>
      </c>
    </row>
    <row r="249" spans="1:5" ht="11.45" customHeight="1" x14ac:dyDescent="0.15">
      <c r="A249" s="66">
        <f t="shared" si="12"/>
        <v>3</v>
      </c>
      <c r="B249" s="66" t="s">
        <v>415</v>
      </c>
      <c r="C249" s="66">
        <f t="shared" si="13"/>
        <v>2</v>
      </c>
      <c r="D249" s="66" t="s">
        <v>420</v>
      </c>
      <c r="E249" s="66" t="s">
        <v>419</v>
      </c>
    </row>
    <row r="250" spans="1:5" ht="11.45" customHeight="1" x14ac:dyDescent="0.15">
      <c r="A250" s="63">
        <f t="shared" si="12"/>
        <v>3</v>
      </c>
      <c r="B250" s="63" t="s">
        <v>415</v>
      </c>
      <c r="C250" s="63">
        <f t="shared" si="13"/>
        <v>3</v>
      </c>
      <c r="D250" s="63" t="s">
        <v>422</v>
      </c>
      <c r="E250" s="63" t="s">
        <v>421</v>
      </c>
    </row>
    <row r="251" spans="1:5" ht="11.45" customHeight="1" x14ac:dyDescent="0.15">
      <c r="A251" s="63">
        <f t="shared" si="12"/>
        <v>3</v>
      </c>
      <c r="B251" s="63" t="s">
        <v>415</v>
      </c>
      <c r="C251" s="63">
        <f t="shared" si="13"/>
        <v>3</v>
      </c>
      <c r="D251" s="63" t="s">
        <v>422</v>
      </c>
      <c r="E251" s="63" t="s">
        <v>423</v>
      </c>
    </row>
    <row r="252" spans="1:5" ht="11.45" customHeight="1" x14ac:dyDescent="0.15">
      <c r="A252" s="66">
        <f t="shared" si="12"/>
        <v>3</v>
      </c>
      <c r="B252" s="66" t="s">
        <v>415</v>
      </c>
      <c r="C252" s="66">
        <f t="shared" si="13"/>
        <v>4</v>
      </c>
      <c r="D252" s="66" t="s">
        <v>425</v>
      </c>
      <c r="E252" s="66" t="s">
        <v>424</v>
      </c>
    </row>
    <row r="253" spans="1:5" ht="11.45" customHeight="1" x14ac:dyDescent="0.15">
      <c r="A253" s="63">
        <f t="shared" si="12"/>
        <v>3</v>
      </c>
      <c r="B253" s="63" t="s">
        <v>415</v>
      </c>
      <c r="C253" s="63">
        <f t="shared" si="13"/>
        <v>5</v>
      </c>
      <c r="D253" s="63" t="s">
        <v>427</v>
      </c>
      <c r="E253" s="63" t="s">
        <v>426</v>
      </c>
    </row>
    <row r="254" spans="1:5" ht="11.45" customHeight="1" x14ac:dyDescent="0.15">
      <c r="A254" s="63">
        <f t="shared" si="12"/>
        <v>3</v>
      </c>
      <c r="B254" s="63" t="s">
        <v>415</v>
      </c>
      <c r="C254" s="63">
        <f t="shared" si="13"/>
        <v>5</v>
      </c>
      <c r="D254" s="63" t="s">
        <v>427</v>
      </c>
      <c r="E254" s="63" t="s">
        <v>428</v>
      </c>
    </row>
    <row r="255" spans="1:5" ht="11.45" customHeight="1" x14ac:dyDescent="0.15">
      <c r="A255" s="66">
        <f t="shared" si="12"/>
        <v>3</v>
      </c>
      <c r="B255" s="66" t="s">
        <v>415</v>
      </c>
      <c r="C255" s="66">
        <f t="shared" si="13"/>
        <v>6</v>
      </c>
      <c r="D255" s="66" t="s">
        <v>430</v>
      </c>
      <c r="E255" s="66" t="s">
        <v>429</v>
      </c>
    </row>
    <row r="256" spans="1:5" ht="11.45" customHeight="1" x14ac:dyDescent="0.15">
      <c r="A256" s="63">
        <f t="shared" si="12"/>
        <v>3</v>
      </c>
      <c r="B256" s="63" t="s">
        <v>415</v>
      </c>
      <c r="C256" s="63">
        <f t="shared" si="13"/>
        <v>7</v>
      </c>
      <c r="D256" s="63" t="s">
        <v>432</v>
      </c>
      <c r="E256" s="63" t="s">
        <v>431</v>
      </c>
    </row>
    <row r="257" spans="1:5" ht="11.45" customHeight="1" x14ac:dyDescent="0.15">
      <c r="A257" s="66">
        <f t="shared" si="12"/>
        <v>3</v>
      </c>
      <c r="B257" s="66" t="s">
        <v>415</v>
      </c>
      <c r="C257" s="66">
        <f t="shared" si="13"/>
        <v>8</v>
      </c>
      <c r="D257" s="66" t="s">
        <v>434</v>
      </c>
      <c r="E257" s="66" t="s">
        <v>433</v>
      </c>
    </row>
    <row r="258" spans="1:5" ht="11.45" customHeight="1" x14ac:dyDescent="0.15">
      <c r="A258" s="66">
        <f t="shared" si="12"/>
        <v>3</v>
      </c>
      <c r="B258" s="66" t="s">
        <v>415</v>
      </c>
      <c r="C258" s="66">
        <f t="shared" si="13"/>
        <v>8</v>
      </c>
      <c r="D258" s="66" t="s">
        <v>434</v>
      </c>
      <c r="E258" s="66" t="s">
        <v>435</v>
      </c>
    </row>
    <row r="259" spans="1:5" ht="11.45" customHeight="1" x14ac:dyDescent="0.15">
      <c r="A259" s="63">
        <f t="shared" si="12"/>
        <v>3</v>
      </c>
      <c r="B259" s="63" t="s">
        <v>415</v>
      </c>
      <c r="C259" s="63">
        <f t="shared" si="13"/>
        <v>9</v>
      </c>
      <c r="D259" s="63" t="s">
        <v>437</v>
      </c>
      <c r="E259" s="63" t="s">
        <v>436</v>
      </c>
    </row>
    <row r="260" spans="1:5" ht="11.45" customHeight="1" x14ac:dyDescent="0.15">
      <c r="A260" s="63">
        <f t="shared" si="12"/>
        <v>3</v>
      </c>
      <c r="B260" s="63" t="s">
        <v>415</v>
      </c>
      <c r="C260" s="63">
        <f t="shared" si="13"/>
        <v>9</v>
      </c>
      <c r="D260" s="63" t="s">
        <v>437</v>
      </c>
      <c r="E260" s="63" t="s">
        <v>438</v>
      </c>
    </row>
    <row r="261" spans="1:5" ht="11.45" customHeight="1" x14ac:dyDescent="0.15">
      <c r="A261" s="63">
        <f t="shared" si="12"/>
        <v>3</v>
      </c>
      <c r="B261" s="63" t="s">
        <v>415</v>
      </c>
      <c r="C261" s="63">
        <f t="shared" si="13"/>
        <v>9</v>
      </c>
      <c r="D261" s="63" t="s">
        <v>437</v>
      </c>
      <c r="E261" s="63" t="s">
        <v>439</v>
      </c>
    </row>
    <row r="262" spans="1:5" ht="11.45" customHeight="1" x14ac:dyDescent="0.15">
      <c r="A262" s="63">
        <f t="shared" si="12"/>
        <v>3</v>
      </c>
      <c r="B262" s="63" t="s">
        <v>415</v>
      </c>
      <c r="C262" s="63">
        <f t="shared" si="13"/>
        <v>9</v>
      </c>
      <c r="D262" s="63" t="s">
        <v>437</v>
      </c>
      <c r="E262" s="63" t="s">
        <v>440</v>
      </c>
    </row>
    <row r="263" spans="1:5" ht="11.45" customHeight="1" x14ac:dyDescent="0.15">
      <c r="A263" s="63">
        <f t="shared" si="12"/>
        <v>3</v>
      </c>
      <c r="B263" s="63" t="s">
        <v>415</v>
      </c>
      <c r="C263" s="63">
        <f t="shared" si="13"/>
        <v>9</v>
      </c>
      <c r="D263" s="63" t="s">
        <v>437</v>
      </c>
      <c r="E263" s="63" t="s">
        <v>441</v>
      </c>
    </row>
    <row r="264" spans="1:5" ht="11.45" customHeight="1" x14ac:dyDescent="0.15">
      <c r="A264" s="63">
        <f t="shared" si="12"/>
        <v>3</v>
      </c>
      <c r="B264" s="63" t="s">
        <v>415</v>
      </c>
      <c r="C264" s="63">
        <f t="shared" si="13"/>
        <v>9</v>
      </c>
      <c r="D264" s="63" t="s">
        <v>437</v>
      </c>
      <c r="E264" s="63" t="s">
        <v>442</v>
      </c>
    </row>
    <row r="265" spans="1:5" ht="11.45" customHeight="1" x14ac:dyDescent="0.15">
      <c r="A265" s="66">
        <f t="shared" si="12"/>
        <v>3</v>
      </c>
      <c r="B265" s="66" t="s">
        <v>415</v>
      </c>
      <c r="C265" s="66">
        <f t="shared" si="13"/>
        <v>10</v>
      </c>
      <c r="D265" s="66" t="s">
        <v>444</v>
      </c>
      <c r="E265" s="66" t="s">
        <v>443</v>
      </c>
    </row>
    <row r="266" spans="1:5" ht="11.45" customHeight="1" x14ac:dyDescent="0.15">
      <c r="A266" s="63">
        <f t="shared" si="12"/>
        <v>3</v>
      </c>
      <c r="B266" s="63" t="s">
        <v>415</v>
      </c>
      <c r="C266" s="63">
        <f t="shared" si="13"/>
        <v>11</v>
      </c>
      <c r="D266" s="63" t="s">
        <v>446</v>
      </c>
      <c r="E266" s="63" t="s">
        <v>445</v>
      </c>
    </row>
    <row r="267" spans="1:5" ht="11.45" customHeight="1" x14ac:dyDescent="0.15">
      <c r="A267" s="63">
        <f t="shared" si="12"/>
        <v>3</v>
      </c>
      <c r="B267" s="63" t="s">
        <v>415</v>
      </c>
      <c r="C267" s="63">
        <f t="shared" si="13"/>
        <v>11</v>
      </c>
      <c r="D267" s="63" t="s">
        <v>446</v>
      </c>
      <c r="E267" s="63" t="s">
        <v>447</v>
      </c>
    </row>
    <row r="268" spans="1:5" ht="11.45" customHeight="1" x14ac:dyDescent="0.15">
      <c r="A268" s="66">
        <f t="shared" si="12"/>
        <v>3</v>
      </c>
      <c r="B268" s="66" t="s">
        <v>415</v>
      </c>
      <c r="C268" s="66">
        <f t="shared" si="13"/>
        <v>12</v>
      </c>
      <c r="D268" s="66" t="s">
        <v>449</v>
      </c>
      <c r="E268" s="66" t="s">
        <v>448</v>
      </c>
    </row>
    <row r="269" spans="1:5" ht="11.45" customHeight="1" x14ac:dyDescent="0.15">
      <c r="A269" s="66">
        <f t="shared" si="12"/>
        <v>3</v>
      </c>
      <c r="B269" s="66" t="s">
        <v>415</v>
      </c>
      <c r="C269" s="66">
        <f t="shared" si="13"/>
        <v>12</v>
      </c>
      <c r="D269" s="66" t="s">
        <v>449</v>
      </c>
      <c r="E269" s="66" t="s">
        <v>450</v>
      </c>
    </row>
    <row r="270" spans="1:5" ht="11.45" customHeight="1" x14ac:dyDescent="0.15">
      <c r="A270" s="63">
        <f t="shared" si="12"/>
        <v>3</v>
      </c>
      <c r="B270" s="63" t="s">
        <v>415</v>
      </c>
      <c r="C270" s="63">
        <f t="shared" si="13"/>
        <v>13</v>
      </c>
      <c r="D270" s="63" t="s">
        <v>452</v>
      </c>
      <c r="E270" s="63" t="s">
        <v>451</v>
      </c>
    </row>
    <row r="271" spans="1:5" ht="11.45" customHeight="1" x14ac:dyDescent="0.15">
      <c r="A271" s="63">
        <f t="shared" si="12"/>
        <v>3</v>
      </c>
      <c r="B271" s="63" t="s">
        <v>415</v>
      </c>
      <c r="C271" s="63">
        <f t="shared" si="13"/>
        <v>13</v>
      </c>
      <c r="D271" s="63" t="s">
        <v>452</v>
      </c>
      <c r="E271" s="63" t="s">
        <v>453</v>
      </c>
    </row>
    <row r="272" spans="1:5" ht="11.45" customHeight="1" x14ac:dyDescent="0.15">
      <c r="A272" s="66">
        <f t="shared" si="12"/>
        <v>3</v>
      </c>
      <c r="B272" s="66" t="s">
        <v>415</v>
      </c>
      <c r="C272" s="66">
        <f t="shared" si="13"/>
        <v>14</v>
      </c>
      <c r="D272" s="66" t="s">
        <v>455</v>
      </c>
      <c r="E272" s="66" t="s">
        <v>454</v>
      </c>
    </row>
    <row r="273" spans="1:5" ht="11.45" customHeight="1" x14ac:dyDescent="0.15">
      <c r="A273" s="63">
        <f t="shared" si="12"/>
        <v>3</v>
      </c>
      <c r="B273" s="63" t="s">
        <v>415</v>
      </c>
      <c r="C273" s="63">
        <f t="shared" si="13"/>
        <v>15</v>
      </c>
      <c r="D273" s="63" t="s">
        <v>457</v>
      </c>
      <c r="E273" s="63" t="s">
        <v>456</v>
      </c>
    </row>
    <row r="274" spans="1:5" ht="11.45" customHeight="1" x14ac:dyDescent="0.15">
      <c r="A274" s="66">
        <f t="shared" si="12"/>
        <v>3</v>
      </c>
      <c r="B274" s="66" t="s">
        <v>415</v>
      </c>
      <c r="C274" s="66">
        <f t="shared" si="13"/>
        <v>16</v>
      </c>
      <c r="D274" s="66" t="s">
        <v>459</v>
      </c>
      <c r="E274" s="66" t="s">
        <v>458</v>
      </c>
    </row>
    <row r="275" spans="1:5" ht="11.45" customHeight="1" x14ac:dyDescent="0.15">
      <c r="A275" s="63">
        <f t="shared" si="12"/>
        <v>3</v>
      </c>
      <c r="B275" s="63" t="s">
        <v>415</v>
      </c>
      <c r="C275" s="63">
        <f t="shared" si="13"/>
        <v>17</v>
      </c>
      <c r="D275" s="63" t="s">
        <v>461</v>
      </c>
      <c r="E275" s="63" t="s">
        <v>460</v>
      </c>
    </row>
    <row r="276" spans="1:5" ht="11.45" customHeight="1" x14ac:dyDescent="0.15">
      <c r="A276" s="63">
        <f t="shared" si="12"/>
        <v>3</v>
      </c>
      <c r="B276" s="63" t="s">
        <v>415</v>
      </c>
      <c r="C276" s="63">
        <f t="shared" si="13"/>
        <v>17</v>
      </c>
      <c r="D276" s="63" t="s">
        <v>461</v>
      </c>
      <c r="E276" s="63" t="s">
        <v>462</v>
      </c>
    </row>
    <row r="277" spans="1:5" ht="11.45" customHeight="1" x14ac:dyDescent="0.15">
      <c r="A277" s="66">
        <f t="shared" si="12"/>
        <v>3</v>
      </c>
      <c r="B277" s="66" t="s">
        <v>415</v>
      </c>
      <c r="C277" s="66">
        <f t="shared" si="13"/>
        <v>18</v>
      </c>
      <c r="D277" s="66" t="s">
        <v>464</v>
      </c>
      <c r="E277" s="66" t="s">
        <v>463</v>
      </c>
    </row>
    <row r="278" spans="1:5" ht="11.45" customHeight="1" x14ac:dyDescent="0.15">
      <c r="A278" s="63">
        <f t="shared" si="12"/>
        <v>3</v>
      </c>
      <c r="B278" s="63" t="s">
        <v>415</v>
      </c>
      <c r="C278" s="63">
        <f t="shared" si="13"/>
        <v>19</v>
      </c>
      <c r="D278" s="63" t="s">
        <v>466</v>
      </c>
      <c r="E278" s="63" t="s">
        <v>465</v>
      </c>
    </row>
    <row r="279" spans="1:5" ht="11.45" customHeight="1" x14ac:dyDescent="0.15">
      <c r="A279" s="66">
        <f t="shared" si="12"/>
        <v>3</v>
      </c>
      <c r="B279" s="66" t="s">
        <v>415</v>
      </c>
      <c r="C279" s="66">
        <f t="shared" si="13"/>
        <v>20</v>
      </c>
      <c r="D279" s="66" t="s">
        <v>468</v>
      </c>
      <c r="E279" s="66" t="s">
        <v>467</v>
      </c>
    </row>
    <row r="280" spans="1:5" ht="11.45" customHeight="1" x14ac:dyDescent="0.15">
      <c r="A280" s="63">
        <f t="shared" si="12"/>
        <v>3</v>
      </c>
      <c r="B280" s="63" t="s">
        <v>415</v>
      </c>
      <c r="C280" s="63">
        <f t="shared" si="13"/>
        <v>21</v>
      </c>
      <c r="D280" s="63" t="s">
        <v>470</v>
      </c>
      <c r="E280" s="63" t="s">
        <v>469</v>
      </c>
    </row>
    <row r="281" spans="1:5" ht="11.45" customHeight="1" x14ac:dyDescent="0.15">
      <c r="A281" s="66">
        <f t="shared" si="12"/>
        <v>3</v>
      </c>
      <c r="B281" s="66" t="s">
        <v>415</v>
      </c>
      <c r="C281" s="66">
        <f t="shared" si="13"/>
        <v>22</v>
      </c>
      <c r="D281" s="66" t="s">
        <v>472</v>
      </c>
      <c r="E281" s="66" t="s">
        <v>471</v>
      </c>
    </row>
    <row r="282" spans="1:5" ht="11.45" customHeight="1" x14ac:dyDescent="0.15">
      <c r="A282" s="63">
        <f t="shared" ref="A282:A345" si="14">IF(B282=B281,A281,A281+1)</f>
        <v>3</v>
      </c>
      <c r="B282" s="63" t="s">
        <v>415</v>
      </c>
      <c r="C282" s="63">
        <f t="shared" ref="C282:C345" si="15">IF(D282=D281,C281,C281+1)</f>
        <v>23</v>
      </c>
      <c r="D282" s="63" t="s">
        <v>474</v>
      </c>
      <c r="E282" s="63" t="s">
        <v>473</v>
      </c>
    </row>
    <row r="283" spans="1:5" ht="11.45" customHeight="1" x14ac:dyDescent="0.15">
      <c r="A283" s="66">
        <f t="shared" si="14"/>
        <v>3</v>
      </c>
      <c r="B283" s="66" t="s">
        <v>415</v>
      </c>
      <c r="C283" s="66">
        <f t="shared" si="15"/>
        <v>24</v>
      </c>
      <c r="D283" s="66" t="s">
        <v>476</v>
      </c>
      <c r="E283" s="66" t="s">
        <v>475</v>
      </c>
    </row>
    <row r="284" spans="1:5" ht="11.45" customHeight="1" x14ac:dyDescent="0.15">
      <c r="A284" s="63">
        <f t="shared" si="14"/>
        <v>3</v>
      </c>
      <c r="B284" s="63" t="s">
        <v>415</v>
      </c>
      <c r="C284" s="63">
        <f t="shared" si="15"/>
        <v>25</v>
      </c>
      <c r="D284" s="63" t="s">
        <v>478</v>
      </c>
      <c r="E284" s="63" t="s">
        <v>477</v>
      </c>
    </row>
    <row r="285" spans="1:5" ht="11.45" customHeight="1" x14ac:dyDescent="0.15">
      <c r="A285" s="66">
        <f t="shared" si="14"/>
        <v>3</v>
      </c>
      <c r="B285" s="66" t="s">
        <v>415</v>
      </c>
      <c r="C285" s="66">
        <f t="shared" si="15"/>
        <v>26</v>
      </c>
      <c r="D285" s="66" t="s">
        <v>480</v>
      </c>
      <c r="E285" s="66" t="s">
        <v>479</v>
      </c>
    </row>
    <row r="286" spans="1:5" ht="11.45" customHeight="1" x14ac:dyDescent="0.15">
      <c r="A286" s="66">
        <f t="shared" si="14"/>
        <v>3</v>
      </c>
      <c r="B286" s="66" t="s">
        <v>415</v>
      </c>
      <c r="C286" s="66">
        <f t="shared" si="15"/>
        <v>26</v>
      </c>
      <c r="D286" s="66" t="s">
        <v>480</v>
      </c>
      <c r="E286" s="66" t="s">
        <v>481</v>
      </c>
    </row>
    <row r="287" spans="1:5" ht="11.45" customHeight="1" x14ac:dyDescent="0.15">
      <c r="A287" s="63">
        <f t="shared" si="14"/>
        <v>3</v>
      </c>
      <c r="B287" s="63" t="s">
        <v>415</v>
      </c>
      <c r="C287" s="63">
        <f t="shared" si="15"/>
        <v>27</v>
      </c>
      <c r="D287" s="63" t="s">
        <v>483</v>
      </c>
      <c r="E287" s="63" t="s">
        <v>482</v>
      </c>
    </row>
    <row r="288" spans="1:5" ht="11.45" customHeight="1" x14ac:dyDescent="0.15">
      <c r="A288" s="66">
        <f t="shared" si="14"/>
        <v>4</v>
      </c>
      <c r="B288" s="66" t="s">
        <v>485</v>
      </c>
      <c r="C288" s="66">
        <v>1</v>
      </c>
      <c r="D288" s="66" t="s">
        <v>486</v>
      </c>
      <c r="E288" s="66" t="s">
        <v>484</v>
      </c>
    </row>
    <row r="289" spans="1:5" ht="11.45" customHeight="1" x14ac:dyDescent="0.15">
      <c r="A289" s="63">
        <f t="shared" si="14"/>
        <v>4</v>
      </c>
      <c r="B289" s="63" t="s">
        <v>485</v>
      </c>
      <c r="C289" s="63">
        <f t="shared" si="15"/>
        <v>2</v>
      </c>
      <c r="D289" s="63" t="s">
        <v>488</v>
      </c>
      <c r="E289" s="63" t="s">
        <v>487</v>
      </c>
    </row>
    <row r="290" spans="1:5" ht="11.45" customHeight="1" x14ac:dyDescent="0.15">
      <c r="A290" s="66">
        <f t="shared" si="14"/>
        <v>4</v>
      </c>
      <c r="B290" s="66" t="s">
        <v>485</v>
      </c>
      <c r="C290" s="66">
        <f t="shared" si="15"/>
        <v>3</v>
      </c>
      <c r="D290" s="66" t="s">
        <v>490</v>
      </c>
      <c r="E290" s="66" t="s">
        <v>489</v>
      </c>
    </row>
    <row r="291" spans="1:5" ht="11.45" customHeight="1" x14ac:dyDescent="0.15">
      <c r="A291" s="63">
        <f t="shared" si="14"/>
        <v>4</v>
      </c>
      <c r="B291" s="63" t="s">
        <v>485</v>
      </c>
      <c r="C291" s="63">
        <f t="shared" si="15"/>
        <v>4</v>
      </c>
      <c r="D291" s="63" t="s">
        <v>492</v>
      </c>
      <c r="E291" s="63" t="s">
        <v>491</v>
      </c>
    </row>
    <row r="292" spans="1:5" ht="11.45" customHeight="1" x14ac:dyDescent="0.15">
      <c r="A292" s="66">
        <f t="shared" si="14"/>
        <v>4</v>
      </c>
      <c r="B292" s="66" t="s">
        <v>485</v>
      </c>
      <c r="C292" s="66">
        <f t="shared" si="15"/>
        <v>5</v>
      </c>
      <c r="D292" s="66" t="s">
        <v>494</v>
      </c>
      <c r="E292" s="66" t="s">
        <v>493</v>
      </c>
    </row>
    <row r="293" spans="1:5" ht="11.45" customHeight="1" x14ac:dyDescent="0.15">
      <c r="A293" s="63">
        <f t="shared" si="14"/>
        <v>4</v>
      </c>
      <c r="B293" s="63" t="s">
        <v>485</v>
      </c>
      <c r="C293" s="63">
        <f t="shared" si="15"/>
        <v>6</v>
      </c>
      <c r="D293" s="63" t="s">
        <v>496</v>
      </c>
      <c r="E293" s="63" t="s">
        <v>495</v>
      </c>
    </row>
    <row r="294" spans="1:5" ht="11.45" customHeight="1" x14ac:dyDescent="0.15">
      <c r="A294" s="66">
        <f t="shared" si="14"/>
        <v>4</v>
      </c>
      <c r="B294" s="66" t="s">
        <v>485</v>
      </c>
      <c r="C294" s="66">
        <f t="shared" si="15"/>
        <v>7</v>
      </c>
      <c r="D294" s="66" t="s">
        <v>498</v>
      </c>
      <c r="E294" s="66" t="s">
        <v>497</v>
      </c>
    </row>
    <row r="295" spans="1:5" ht="11.45" customHeight="1" x14ac:dyDescent="0.15">
      <c r="A295" s="63">
        <f t="shared" si="14"/>
        <v>4</v>
      </c>
      <c r="B295" s="63" t="s">
        <v>485</v>
      </c>
      <c r="C295" s="63">
        <f t="shared" si="15"/>
        <v>8</v>
      </c>
      <c r="D295" s="63" t="s">
        <v>500</v>
      </c>
      <c r="E295" s="63" t="s">
        <v>499</v>
      </c>
    </row>
    <row r="296" spans="1:5" ht="11.45" customHeight="1" x14ac:dyDescent="0.15">
      <c r="A296" s="63">
        <f t="shared" si="14"/>
        <v>4</v>
      </c>
      <c r="B296" s="63" t="s">
        <v>485</v>
      </c>
      <c r="C296" s="63">
        <f t="shared" si="15"/>
        <v>8</v>
      </c>
      <c r="D296" s="63" t="s">
        <v>500</v>
      </c>
      <c r="E296" s="63" t="s">
        <v>501</v>
      </c>
    </row>
    <row r="297" spans="1:5" ht="11.45" customHeight="1" x14ac:dyDescent="0.15">
      <c r="A297" s="63">
        <f t="shared" si="14"/>
        <v>4</v>
      </c>
      <c r="B297" s="63" t="s">
        <v>485</v>
      </c>
      <c r="C297" s="63">
        <f t="shared" si="15"/>
        <v>8</v>
      </c>
      <c r="D297" s="63" t="s">
        <v>500</v>
      </c>
      <c r="E297" s="63" t="s">
        <v>502</v>
      </c>
    </row>
    <row r="298" spans="1:5" ht="11.45" customHeight="1" x14ac:dyDescent="0.15">
      <c r="A298" s="63">
        <f t="shared" si="14"/>
        <v>4</v>
      </c>
      <c r="B298" s="63" t="s">
        <v>485</v>
      </c>
      <c r="C298" s="63">
        <f t="shared" si="15"/>
        <v>8</v>
      </c>
      <c r="D298" s="63" t="s">
        <v>500</v>
      </c>
      <c r="E298" s="63" t="s">
        <v>503</v>
      </c>
    </row>
    <row r="299" spans="1:5" ht="11.45" customHeight="1" x14ac:dyDescent="0.15">
      <c r="A299" s="63">
        <f t="shared" si="14"/>
        <v>4</v>
      </c>
      <c r="B299" s="63" t="s">
        <v>485</v>
      </c>
      <c r="C299" s="63">
        <f t="shared" si="15"/>
        <v>8</v>
      </c>
      <c r="D299" s="63" t="s">
        <v>500</v>
      </c>
      <c r="E299" s="63" t="s">
        <v>504</v>
      </c>
    </row>
    <row r="300" spans="1:5" ht="11.45" customHeight="1" x14ac:dyDescent="0.15">
      <c r="A300" s="66">
        <f t="shared" si="14"/>
        <v>4</v>
      </c>
      <c r="B300" s="66" t="s">
        <v>485</v>
      </c>
      <c r="C300" s="66">
        <f t="shared" si="15"/>
        <v>9</v>
      </c>
      <c r="D300" s="66" t="s">
        <v>506</v>
      </c>
      <c r="E300" s="66" t="s">
        <v>505</v>
      </c>
    </row>
    <row r="301" spans="1:5" ht="11.45" customHeight="1" x14ac:dyDescent="0.15">
      <c r="A301" s="66">
        <f t="shared" si="14"/>
        <v>4</v>
      </c>
      <c r="B301" s="66" t="s">
        <v>485</v>
      </c>
      <c r="C301" s="66">
        <f t="shared" si="15"/>
        <v>9</v>
      </c>
      <c r="D301" s="66" t="s">
        <v>506</v>
      </c>
      <c r="E301" s="66" t="s">
        <v>507</v>
      </c>
    </row>
    <row r="302" spans="1:5" ht="11.45" customHeight="1" x14ac:dyDescent="0.15">
      <c r="A302" s="66">
        <f t="shared" si="14"/>
        <v>4</v>
      </c>
      <c r="B302" s="66" t="s">
        <v>485</v>
      </c>
      <c r="C302" s="66">
        <f t="shared" si="15"/>
        <v>9</v>
      </c>
      <c r="D302" s="66" t="s">
        <v>506</v>
      </c>
      <c r="E302" s="66" t="s">
        <v>417</v>
      </c>
    </row>
    <row r="303" spans="1:5" ht="11.45" customHeight="1" x14ac:dyDescent="0.15">
      <c r="A303" s="63">
        <f t="shared" si="14"/>
        <v>4</v>
      </c>
      <c r="B303" s="63" t="s">
        <v>485</v>
      </c>
      <c r="C303" s="63">
        <f t="shared" si="15"/>
        <v>10</v>
      </c>
      <c r="D303" s="63" t="s">
        <v>509</v>
      </c>
      <c r="E303" s="63" t="s">
        <v>508</v>
      </c>
    </row>
    <row r="304" spans="1:5" ht="11.45" customHeight="1" x14ac:dyDescent="0.15">
      <c r="A304" s="63">
        <f t="shared" si="14"/>
        <v>4</v>
      </c>
      <c r="B304" s="63" t="s">
        <v>485</v>
      </c>
      <c r="C304" s="63">
        <f t="shared" si="15"/>
        <v>10</v>
      </c>
      <c r="D304" s="63" t="s">
        <v>509</v>
      </c>
      <c r="E304" s="63" t="s">
        <v>510</v>
      </c>
    </row>
    <row r="305" spans="1:5" ht="11.45" customHeight="1" x14ac:dyDescent="0.15">
      <c r="A305" s="66">
        <f t="shared" si="14"/>
        <v>4</v>
      </c>
      <c r="B305" s="66" t="s">
        <v>485</v>
      </c>
      <c r="C305" s="66">
        <f t="shared" si="15"/>
        <v>11</v>
      </c>
      <c r="D305" s="66" t="s">
        <v>512</v>
      </c>
      <c r="E305" s="66" t="s">
        <v>511</v>
      </c>
    </row>
    <row r="306" spans="1:5" ht="11.45" customHeight="1" x14ac:dyDescent="0.15">
      <c r="A306" s="66">
        <f t="shared" si="14"/>
        <v>4</v>
      </c>
      <c r="B306" s="66" t="s">
        <v>485</v>
      </c>
      <c r="C306" s="66">
        <f t="shared" si="15"/>
        <v>11</v>
      </c>
      <c r="D306" s="66" t="s">
        <v>512</v>
      </c>
      <c r="E306" s="66" t="s">
        <v>513</v>
      </c>
    </row>
    <row r="307" spans="1:5" ht="11.45" customHeight="1" x14ac:dyDescent="0.15">
      <c r="A307" s="66">
        <f t="shared" si="14"/>
        <v>4</v>
      </c>
      <c r="B307" s="66" t="s">
        <v>485</v>
      </c>
      <c r="C307" s="66">
        <f t="shared" si="15"/>
        <v>11</v>
      </c>
      <c r="D307" s="66" t="s">
        <v>512</v>
      </c>
      <c r="E307" s="66" t="s">
        <v>514</v>
      </c>
    </row>
    <row r="308" spans="1:5" ht="11.45" customHeight="1" x14ac:dyDescent="0.15">
      <c r="A308" s="66">
        <f t="shared" si="14"/>
        <v>4</v>
      </c>
      <c r="B308" s="66" t="s">
        <v>485</v>
      </c>
      <c r="C308" s="66">
        <f t="shared" si="15"/>
        <v>11</v>
      </c>
      <c r="D308" s="66" t="s">
        <v>512</v>
      </c>
      <c r="E308" s="66" t="s">
        <v>515</v>
      </c>
    </row>
    <row r="309" spans="1:5" ht="11.45" customHeight="1" x14ac:dyDescent="0.15">
      <c r="A309" s="63">
        <f t="shared" si="14"/>
        <v>4</v>
      </c>
      <c r="B309" s="63" t="s">
        <v>485</v>
      </c>
      <c r="C309" s="63">
        <f t="shared" si="15"/>
        <v>12</v>
      </c>
      <c r="D309" s="63" t="s">
        <v>517</v>
      </c>
      <c r="E309" s="63" t="s">
        <v>516</v>
      </c>
    </row>
    <row r="310" spans="1:5" ht="11.45" customHeight="1" x14ac:dyDescent="0.15">
      <c r="A310" s="63">
        <f t="shared" si="14"/>
        <v>4</v>
      </c>
      <c r="B310" s="63" t="s">
        <v>485</v>
      </c>
      <c r="C310" s="63">
        <f t="shared" si="15"/>
        <v>12</v>
      </c>
      <c r="D310" s="63" t="s">
        <v>517</v>
      </c>
      <c r="E310" s="63" t="s">
        <v>518</v>
      </c>
    </row>
    <row r="311" spans="1:5" ht="11.45" customHeight="1" x14ac:dyDescent="0.15">
      <c r="A311" s="63">
        <f t="shared" si="14"/>
        <v>4</v>
      </c>
      <c r="B311" s="63" t="s">
        <v>485</v>
      </c>
      <c r="C311" s="63">
        <f t="shared" si="15"/>
        <v>12</v>
      </c>
      <c r="D311" s="63" t="s">
        <v>517</v>
      </c>
      <c r="E311" s="63" t="s">
        <v>519</v>
      </c>
    </row>
    <row r="312" spans="1:5" ht="11.45" customHeight="1" x14ac:dyDescent="0.15">
      <c r="A312" s="66">
        <f t="shared" si="14"/>
        <v>4</v>
      </c>
      <c r="B312" s="66" t="s">
        <v>485</v>
      </c>
      <c r="C312" s="66">
        <f t="shared" si="15"/>
        <v>13</v>
      </c>
      <c r="D312" s="66" t="s">
        <v>521</v>
      </c>
      <c r="E312" s="66" t="s">
        <v>520</v>
      </c>
    </row>
    <row r="313" spans="1:5" ht="11.45" customHeight="1" x14ac:dyDescent="0.15">
      <c r="A313" s="63">
        <f t="shared" si="14"/>
        <v>4</v>
      </c>
      <c r="B313" s="63" t="s">
        <v>485</v>
      </c>
      <c r="C313" s="63">
        <f t="shared" si="15"/>
        <v>14</v>
      </c>
      <c r="D313" s="63" t="s">
        <v>523</v>
      </c>
      <c r="E313" s="63" t="s">
        <v>522</v>
      </c>
    </row>
    <row r="314" spans="1:5" ht="11.45" customHeight="1" x14ac:dyDescent="0.15">
      <c r="A314" s="63">
        <f t="shared" si="14"/>
        <v>4</v>
      </c>
      <c r="B314" s="63" t="s">
        <v>485</v>
      </c>
      <c r="C314" s="63">
        <f t="shared" si="15"/>
        <v>14</v>
      </c>
      <c r="D314" s="63" t="s">
        <v>523</v>
      </c>
      <c r="E314" s="63" t="s">
        <v>524</v>
      </c>
    </row>
    <row r="315" spans="1:5" ht="11.45" customHeight="1" x14ac:dyDescent="0.15">
      <c r="A315" s="63">
        <f t="shared" si="14"/>
        <v>4</v>
      </c>
      <c r="B315" s="63" t="s">
        <v>485</v>
      </c>
      <c r="C315" s="63">
        <f t="shared" si="15"/>
        <v>14</v>
      </c>
      <c r="D315" s="63" t="s">
        <v>523</v>
      </c>
      <c r="E315" s="63" t="s">
        <v>525</v>
      </c>
    </row>
    <row r="316" spans="1:5" ht="11.45" customHeight="1" x14ac:dyDescent="0.15">
      <c r="A316" s="66">
        <f t="shared" si="14"/>
        <v>4</v>
      </c>
      <c r="B316" s="66" t="s">
        <v>485</v>
      </c>
      <c r="C316" s="66">
        <f t="shared" si="15"/>
        <v>15</v>
      </c>
      <c r="D316" s="66" t="s">
        <v>527</v>
      </c>
      <c r="E316" s="66" t="s">
        <v>526</v>
      </c>
    </row>
    <row r="317" spans="1:5" ht="11.45" customHeight="1" x14ac:dyDescent="0.15">
      <c r="A317" s="63">
        <f t="shared" si="14"/>
        <v>4</v>
      </c>
      <c r="B317" s="63" t="s">
        <v>485</v>
      </c>
      <c r="C317" s="63">
        <f t="shared" si="15"/>
        <v>16</v>
      </c>
      <c r="D317" s="63" t="s">
        <v>529</v>
      </c>
      <c r="E317" s="63" t="s">
        <v>528</v>
      </c>
    </row>
    <row r="318" spans="1:5" ht="11.45" customHeight="1" x14ac:dyDescent="0.15">
      <c r="A318" s="63">
        <f t="shared" si="14"/>
        <v>4</v>
      </c>
      <c r="B318" s="63" t="s">
        <v>485</v>
      </c>
      <c r="C318" s="63">
        <f t="shared" si="15"/>
        <v>16</v>
      </c>
      <c r="D318" s="63" t="s">
        <v>529</v>
      </c>
      <c r="E318" s="63" t="s">
        <v>530</v>
      </c>
    </row>
    <row r="319" spans="1:5" ht="11.45" customHeight="1" x14ac:dyDescent="0.15">
      <c r="A319" s="66">
        <f t="shared" si="14"/>
        <v>4</v>
      </c>
      <c r="B319" s="66" t="s">
        <v>485</v>
      </c>
      <c r="C319" s="66">
        <f t="shared" si="15"/>
        <v>17</v>
      </c>
      <c r="D319" s="66" t="s">
        <v>532</v>
      </c>
      <c r="E319" s="66" t="s">
        <v>531</v>
      </c>
    </row>
    <row r="320" spans="1:5" ht="11.45" customHeight="1" x14ac:dyDescent="0.15">
      <c r="A320" s="63">
        <f t="shared" si="14"/>
        <v>4</v>
      </c>
      <c r="B320" s="63" t="s">
        <v>485</v>
      </c>
      <c r="C320" s="63">
        <f t="shared" si="15"/>
        <v>18</v>
      </c>
      <c r="D320" s="63" t="s">
        <v>534</v>
      </c>
      <c r="E320" s="63" t="s">
        <v>533</v>
      </c>
    </row>
    <row r="321" spans="1:5" ht="11.45" customHeight="1" x14ac:dyDescent="0.15">
      <c r="A321" s="66">
        <f t="shared" si="14"/>
        <v>4</v>
      </c>
      <c r="B321" s="66" t="s">
        <v>485</v>
      </c>
      <c r="C321" s="66">
        <f t="shared" si="15"/>
        <v>19</v>
      </c>
      <c r="D321" s="66" t="s">
        <v>536</v>
      </c>
      <c r="E321" s="66" t="s">
        <v>535</v>
      </c>
    </row>
    <row r="322" spans="1:5" ht="11.45" customHeight="1" x14ac:dyDescent="0.15">
      <c r="A322" s="63">
        <f t="shared" si="14"/>
        <v>4</v>
      </c>
      <c r="B322" s="63" t="s">
        <v>485</v>
      </c>
      <c r="C322" s="63">
        <f t="shared" si="15"/>
        <v>20</v>
      </c>
      <c r="D322" s="63" t="s">
        <v>538</v>
      </c>
      <c r="E322" s="63" t="s">
        <v>537</v>
      </c>
    </row>
    <row r="323" spans="1:5" ht="11.45" customHeight="1" x14ac:dyDescent="0.15">
      <c r="A323" s="63">
        <f t="shared" si="14"/>
        <v>4</v>
      </c>
      <c r="B323" s="63" t="s">
        <v>485</v>
      </c>
      <c r="C323" s="63">
        <f t="shared" si="15"/>
        <v>20</v>
      </c>
      <c r="D323" s="63" t="s">
        <v>538</v>
      </c>
      <c r="E323" s="63" t="s">
        <v>539</v>
      </c>
    </row>
    <row r="324" spans="1:5" ht="11.45" customHeight="1" x14ac:dyDescent="0.15">
      <c r="A324" s="63">
        <f t="shared" si="14"/>
        <v>4</v>
      </c>
      <c r="B324" s="63" t="s">
        <v>485</v>
      </c>
      <c r="C324" s="63">
        <f t="shared" si="15"/>
        <v>20</v>
      </c>
      <c r="D324" s="63" t="s">
        <v>538</v>
      </c>
      <c r="E324" s="63" t="s">
        <v>540</v>
      </c>
    </row>
    <row r="325" spans="1:5" ht="11.45" customHeight="1" x14ac:dyDescent="0.15">
      <c r="A325" s="66">
        <f t="shared" si="14"/>
        <v>4</v>
      </c>
      <c r="B325" s="66" t="s">
        <v>485</v>
      </c>
      <c r="C325" s="66">
        <f t="shared" si="15"/>
        <v>21</v>
      </c>
      <c r="D325" s="66" t="s">
        <v>542</v>
      </c>
      <c r="E325" s="66" t="s">
        <v>541</v>
      </c>
    </row>
    <row r="326" spans="1:5" ht="11.45" customHeight="1" x14ac:dyDescent="0.15">
      <c r="A326" s="63">
        <f t="shared" si="14"/>
        <v>4</v>
      </c>
      <c r="B326" s="63" t="s">
        <v>485</v>
      </c>
      <c r="C326" s="63">
        <f t="shared" si="15"/>
        <v>22</v>
      </c>
      <c r="D326" s="63" t="s">
        <v>544</v>
      </c>
      <c r="E326" s="63" t="s">
        <v>543</v>
      </c>
    </row>
    <row r="327" spans="1:5" ht="11.45" customHeight="1" x14ac:dyDescent="0.15">
      <c r="A327" s="66">
        <f t="shared" si="14"/>
        <v>5</v>
      </c>
      <c r="B327" s="66" t="s">
        <v>546</v>
      </c>
      <c r="C327" s="66">
        <v>1</v>
      </c>
      <c r="D327" s="66" t="s">
        <v>547</v>
      </c>
      <c r="E327" s="66" t="s">
        <v>545</v>
      </c>
    </row>
    <row r="328" spans="1:5" ht="11.45" customHeight="1" x14ac:dyDescent="0.15">
      <c r="A328" s="66">
        <f t="shared" si="14"/>
        <v>5</v>
      </c>
      <c r="B328" s="66" t="s">
        <v>546</v>
      </c>
      <c r="C328" s="66">
        <f t="shared" si="15"/>
        <v>1</v>
      </c>
      <c r="D328" s="66" t="s">
        <v>547</v>
      </c>
      <c r="E328" s="66" t="s">
        <v>548</v>
      </c>
    </row>
    <row r="329" spans="1:5" ht="11.45" customHeight="1" x14ac:dyDescent="0.15">
      <c r="A329" s="66">
        <f t="shared" si="14"/>
        <v>5</v>
      </c>
      <c r="B329" s="66" t="s">
        <v>546</v>
      </c>
      <c r="C329" s="66">
        <f t="shared" si="15"/>
        <v>1</v>
      </c>
      <c r="D329" s="66" t="s">
        <v>547</v>
      </c>
      <c r="E329" s="66" t="s">
        <v>549</v>
      </c>
    </row>
    <row r="330" spans="1:5" ht="11.45" customHeight="1" x14ac:dyDescent="0.15">
      <c r="A330" s="63">
        <f t="shared" si="14"/>
        <v>5</v>
      </c>
      <c r="B330" s="63" t="s">
        <v>546</v>
      </c>
      <c r="C330" s="63">
        <f t="shared" si="15"/>
        <v>2</v>
      </c>
      <c r="D330" s="63" t="s">
        <v>551</v>
      </c>
      <c r="E330" s="63" t="s">
        <v>550</v>
      </c>
    </row>
    <row r="331" spans="1:5" ht="11.45" customHeight="1" x14ac:dyDescent="0.15">
      <c r="A331" s="63">
        <f t="shared" si="14"/>
        <v>5</v>
      </c>
      <c r="B331" s="63" t="s">
        <v>546</v>
      </c>
      <c r="C331" s="63">
        <f t="shared" si="15"/>
        <v>2</v>
      </c>
      <c r="D331" s="63" t="s">
        <v>551</v>
      </c>
      <c r="E331" s="63" t="s">
        <v>552</v>
      </c>
    </row>
    <row r="332" spans="1:5" ht="11.45" customHeight="1" x14ac:dyDescent="0.15">
      <c r="A332" s="66">
        <f t="shared" si="14"/>
        <v>5</v>
      </c>
      <c r="B332" s="66" t="s">
        <v>546</v>
      </c>
      <c r="C332" s="66">
        <f t="shared" si="15"/>
        <v>3</v>
      </c>
      <c r="D332" s="66" t="s">
        <v>554</v>
      </c>
      <c r="E332" s="66" t="s">
        <v>553</v>
      </c>
    </row>
    <row r="333" spans="1:5" ht="11.45" customHeight="1" x14ac:dyDescent="0.15">
      <c r="A333" s="66">
        <f t="shared" si="14"/>
        <v>5</v>
      </c>
      <c r="B333" s="66" t="s">
        <v>546</v>
      </c>
      <c r="C333" s="66">
        <f t="shared" si="15"/>
        <v>3</v>
      </c>
      <c r="D333" s="66" t="s">
        <v>554</v>
      </c>
      <c r="E333" s="66" t="s">
        <v>555</v>
      </c>
    </row>
    <row r="334" spans="1:5" ht="11.45" customHeight="1" x14ac:dyDescent="0.15">
      <c r="A334" s="66">
        <f t="shared" si="14"/>
        <v>5</v>
      </c>
      <c r="B334" s="66" t="s">
        <v>546</v>
      </c>
      <c r="C334" s="66">
        <f t="shared" si="15"/>
        <v>3</v>
      </c>
      <c r="D334" s="66" t="s">
        <v>554</v>
      </c>
      <c r="E334" s="66" t="s">
        <v>556</v>
      </c>
    </row>
    <row r="335" spans="1:5" ht="11.45" customHeight="1" x14ac:dyDescent="0.15">
      <c r="A335" s="66">
        <f t="shared" si="14"/>
        <v>5</v>
      </c>
      <c r="B335" s="66" t="s">
        <v>546</v>
      </c>
      <c r="C335" s="66">
        <f t="shared" si="15"/>
        <v>3</v>
      </c>
      <c r="D335" s="66" t="s">
        <v>554</v>
      </c>
      <c r="E335" s="66" t="s">
        <v>557</v>
      </c>
    </row>
    <row r="336" spans="1:5" ht="11.45" customHeight="1" x14ac:dyDescent="0.15">
      <c r="A336" s="63">
        <f t="shared" si="14"/>
        <v>5</v>
      </c>
      <c r="B336" s="63" t="s">
        <v>546</v>
      </c>
      <c r="C336" s="63">
        <f t="shared" si="15"/>
        <v>4</v>
      </c>
      <c r="D336" s="63" t="s">
        <v>559</v>
      </c>
      <c r="E336" s="63" t="s">
        <v>558</v>
      </c>
    </row>
    <row r="337" spans="1:5" ht="11.45" customHeight="1" x14ac:dyDescent="0.15">
      <c r="A337" s="66">
        <f t="shared" si="14"/>
        <v>5</v>
      </c>
      <c r="B337" s="66" t="s">
        <v>546</v>
      </c>
      <c r="C337" s="66">
        <f t="shared" si="15"/>
        <v>5</v>
      </c>
      <c r="D337" s="66" t="s">
        <v>561</v>
      </c>
      <c r="E337" s="66" t="s">
        <v>560</v>
      </c>
    </row>
    <row r="338" spans="1:5" ht="11.45" customHeight="1" x14ac:dyDescent="0.15">
      <c r="A338" s="63">
        <f t="shared" si="14"/>
        <v>5</v>
      </c>
      <c r="B338" s="63" t="s">
        <v>546</v>
      </c>
      <c r="C338" s="63">
        <f t="shared" si="15"/>
        <v>6</v>
      </c>
      <c r="D338" s="63" t="s">
        <v>563</v>
      </c>
      <c r="E338" s="63" t="s">
        <v>562</v>
      </c>
    </row>
    <row r="339" spans="1:5" ht="11.45" customHeight="1" x14ac:dyDescent="0.15">
      <c r="A339" s="63">
        <f t="shared" si="14"/>
        <v>5</v>
      </c>
      <c r="B339" s="63" t="s">
        <v>546</v>
      </c>
      <c r="C339" s="63">
        <f t="shared" si="15"/>
        <v>6</v>
      </c>
      <c r="D339" s="63" t="s">
        <v>563</v>
      </c>
      <c r="E339" s="63" t="s">
        <v>564</v>
      </c>
    </row>
    <row r="340" spans="1:5" ht="11.45" customHeight="1" x14ac:dyDescent="0.15">
      <c r="A340" s="63">
        <f t="shared" si="14"/>
        <v>5</v>
      </c>
      <c r="B340" s="63" t="s">
        <v>546</v>
      </c>
      <c r="C340" s="63">
        <f t="shared" si="15"/>
        <v>6</v>
      </c>
      <c r="D340" s="63" t="s">
        <v>563</v>
      </c>
      <c r="E340" s="63" t="s">
        <v>565</v>
      </c>
    </row>
    <row r="341" spans="1:5" ht="11.45" customHeight="1" x14ac:dyDescent="0.15">
      <c r="A341" s="63">
        <f t="shared" si="14"/>
        <v>5</v>
      </c>
      <c r="B341" s="63" t="s">
        <v>546</v>
      </c>
      <c r="C341" s="63">
        <f t="shared" si="15"/>
        <v>6</v>
      </c>
      <c r="D341" s="63" t="s">
        <v>563</v>
      </c>
      <c r="E341" s="63" t="s">
        <v>566</v>
      </c>
    </row>
    <row r="342" spans="1:5" ht="11.45" customHeight="1" x14ac:dyDescent="0.15">
      <c r="A342" s="63">
        <f t="shared" si="14"/>
        <v>5</v>
      </c>
      <c r="B342" s="63" t="s">
        <v>546</v>
      </c>
      <c r="C342" s="63">
        <f t="shared" si="15"/>
        <v>6</v>
      </c>
      <c r="D342" s="63" t="s">
        <v>563</v>
      </c>
      <c r="E342" s="63" t="s">
        <v>567</v>
      </c>
    </row>
    <row r="343" spans="1:5" ht="11.45" customHeight="1" x14ac:dyDescent="0.15">
      <c r="A343" s="66">
        <f t="shared" si="14"/>
        <v>5</v>
      </c>
      <c r="B343" s="66" t="s">
        <v>546</v>
      </c>
      <c r="C343" s="66">
        <f t="shared" si="15"/>
        <v>7</v>
      </c>
      <c r="D343" s="66" t="s">
        <v>569</v>
      </c>
      <c r="E343" s="66" t="s">
        <v>568</v>
      </c>
    </row>
    <row r="344" spans="1:5" ht="11.45" customHeight="1" x14ac:dyDescent="0.15">
      <c r="A344" s="63">
        <f t="shared" si="14"/>
        <v>5</v>
      </c>
      <c r="B344" s="63" t="s">
        <v>546</v>
      </c>
      <c r="C344" s="63">
        <f t="shared" si="15"/>
        <v>8</v>
      </c>
      <c r="D344" s="63" t="s">
        <v>571</v>
      </c>
      <c r="E344" s="63" t="s">
        <v>570</v>
      </c>
    </row>
    <row r="345" spans="1:5" ht="11.45" customHeight="1" x14ac:dyDescent="0.15">
      <c r="A345" s="63">
        <f t="shared" si="14"/>
        <v>5</v>
      </c>
      <c r="B345" s="63" t="s">
        <v>546</v>
      </c>
      <c r="C345" s="63">
        <f t="shared" si="15"/>
        <v>8</v>
      </c>
      <c r="D345" s="63" t="s">
        <v>571</v>
      </c>
      <c r="E345" s="63" t="s">
        <v>572</v>
      </c>
    </row>
    <row r="346" spans="1:5" ht="11.45" customHeight="1" x14ac:dyDescent="0.15">
      <c r="A346" s="63">
        <f t="shared" ref="A346:A409" si="16">IF(B346=B345,A345,A345+1)</f>
        <v>5</v>
      </c>
      <c r="B346" s="63" t="s">
        <v>546</v>
      </c>
      <c r="C346" s="63">
        <f t="shared" ref="C346:C409" si="17">IF(D346=D345,C345,C345+1)</f>
        <v>8</v>
      </c>
      <c r="D346" s="63" t="s">
        <v>571</v>
      </c>
      <c r="E346" s="63" t="s">
        <v>573</v>
      </c>
    </row>
    <row r="347" spans="1:5" ht="11.45" customHeight="1" x14ac:dyDescent="0.15">
      <c r="A347" s="63">
        <f t="shared" si="16"/>
        <v>5</v>
      </c>
      <c r="B347" s="63" t="s">
        <v>546</v>
      </c>
      <c r="C347" s="63">
        <f t="shared" si="17"/>
        <v>8</v>
      </c>
      <c r="D347" s="63" t="s">
        <v>571</v>
      </c>
      <c r="E347" s="63" t="s">
        <v>574</v>
      </c>
    </row>
    <row r="348" spans="1:5" ht="11.45" customHeight="1" x14ac:dyDescent="0.15">
      <c r="A348" s="63">
        <f t="shared" si="16"/>
        <v>5</v>
      </c>
      <c r="B348" s="63" t="s">
        <v>546</v>
      </c>
      <c r="C348" s="63">
        <f t="shared" si="17"/>
        <v>8</v>
      </c>
      <c r="D348" s="63" t="s">
        <v>571</v>
      </c>
      <c r="E348" s="63" t="s">
        <v>575</v>
      </c>
    </row>
    <row r="349" spans="1:5" ht="11.45" customHeight="1" x14ac:dyDescent="0.15">
      <c r="A349" s="63">
        <f t="shared" si="16"/>
        <v>5</v>
      </c>
      <c r="B349" s="63" t="s">
        <v>546</v>
      </c>
      <c r="C349" s="63">
        <f t="shared" si="17"/>
        <v>8</v>
      </c>
      <c r="D349" s="63" t="s">
        <v>571</v>
      </c>
      <c r="E349" s="63" t="s">
        <v>576</v>
      </c>
    </row>
    <row r="350" spans="1:5" ht="11.45" customHeight="1" x14ac:dyDescent="0.15">
      <c r="A350" s="66">
        <f t="shared" si="16"/>
        <v>5</v>
      </c>
      <c r="B350" s="66" t="s">
        <v>546</v>
      </c>
      <c r="C350" s="66">
        <f t="shared" si="17"/>
        <v>9</v>
      </c>
      <c r="D350" s="66" t="s">
        <v>578</v>
      </c>
      <c r="E350" s="66" t="s">
        <v>577</v>
      </c>
    </row>
    <row r="351" spans="1:5" ht="11.45" customHeight="1" x14ac:dyDescent="0.15">
      <c r="A351" s="66">
        <f t="shared" si="16"/>
        <v>5</v>
      </c>
      <c r="B351" s="66" t="s">
        <v>546</v>
      </c>
      <c r="C351" s="66">
        <f t="shared" si="17"/>
        <v>9</v>
      </c>
      <c r="D351" s="66" t="s">
        <v>578</v>
      </c>
      <c r="E351" s="66" t="s">
        <v>579</v>
      </c>
    </row>
    <row r="352" spans="1:5" ht="11.45" customHeight="1" x14ac:dyDescent="0.15">
      <c r="A352" s="66">
        <f t="shared" si="16"/>
        <v>5</v>
      </c>
      <c r="B352" s="66" t="s">
        <v>546</v>
      </c>
      <c r="C352" s="66">
        <f t="shared" si="17"/>
        <v>9</v>
      </c>
      <c r="D352" s="66" t="s">
        <v>578</v>
      </c>
      <c r="E352" s="66" t="s">
        <v>580</v>
      </c>
    </row>
    <row r="353" spans="1:5" ht="11.45" customHeight="1" x14ac:dyDescent="0.15">
      <c r="A353" s="66">
        <f t="shared" si="16"/>
        <v>5</v>
      </c>
      <c r="B353" s="66" t="s">
        <v>546</v>
      </c>
      <c r="C353" s="66">
        <f t="shared" si="17"/>
        <v>9</v>
      </c>
      <c r="D353" s="66" t="s">
        <v>578</v>
      </c>
      <c r="E353" s="66" t="s">
        <v>581</v>
      </c>
    </row>
    <row r="354" spans="1:5" ht="11.45" customHeight="1" x14ac:dyDescent="0.15">
      <c r="A354" s="63">
        <f t="shared" si="16"/>
        <v>5</v>
      </c>
      <c r="B354" s="63" t="s">
        <v>546</v>
      </c>
      <c r="C354" s="63">
        <f t="shared" si="17"/>
        <v>10</v>
      </c>
      <c r="D354" s="63" t="s">
        <v>583</v>
      </c>
      <c r="E354" s="63" t="s">
        <v>582</v>
      </c>
    </row>
    <row r="355" spans="1:5" ht="11.45" customHeight="1" x14ac:dyDescent="0.15">
      <c r="A355" s="63">
        <f t="shared" si="16"/>
        <v>5</v>
      </c>
      <c r="B355" s="63" t="s">
        <v>546</v>
      </c>
      <c r="C355" s="63">
        <f t="shared" si="17"/>
        <v>10</v>
      </c>
      <c r="D355" s="63" t="s">
        <v>583</v>
      </c>
      <c r="E355" s="63" t="s">
        <v>584</v>
      </c>
    </row>
    <row r="356" spans="1:5" ht="11.45" customHeight="1" x14ac:dyDescent="0.15">
      <c r="A356" s="63">
        <f t="shared" si="16"/>
        <v>5</v>
      </c>
      <c r="B356" s="63" t="s">
        <v>546</v>
      </c>
      <c r="C356" s="63">
        <f t="shared" si="17"/>
        <v>10</v>
      </c>
      <c r="D356" s="63" t="s">
        <v>583</v>
      </c>
      <c r="E356" s="63" t="s">
        <v>585</v>
      </c>
    </row>
    <row r="357" spans="1:5" ht="11.45" customHeight="1" x14ac:dyDescent="0.15">
      <c r="A357" s="63">
        <f t="shared" si="16"/>
        <v>5</v>
      </c>
      <c r="B357" s="63" t="s">
        <v>546</v>
      </c>
      <c r="C357" s="63">
        <f t="shared" si="17"/>
        <v>10</v>
      </c>
      <c r="D357" s="63" t="s">
        <v>583</v>
      </c>
      <c r="E357" s="63" t="s">
        <v>586</v>
      </c>
    </row>
    <row r="358" spans="1:5" ht="11.45" customHeight="1" x14ac:dyDescent="0.15">
      <c r="A358" s="66">
        <f t="shared" si="16"/>
        <v>5</v>
      </c>
      <c r="B358" s="66" t="s">
        <v>546</v>
      </c>
      <c r="C358" s="66">
        <f t="shared" si="17"/>
        <v>11</v>
      </c>
      <c r="D358" s="66" t="s">
        <v>588</v>
      </c>
      <c r="E358" s="66" t="s">
        <v>587</v>
      </c>
    </row>
    <row r="359" spans="1:5" ht="11.45" customHeight="1" x14ac:dyDescent="0.15">
      <c r="A359" s="63">
        <f t="shared" si="16"/>
        <v>5</v>
      </c>
      <c r="B359" s="63" t="s">
        <v>546</v>
      </c>
      <c r="C359" s="63">
        <f t="shared" si="17"/>
        <v>12</v>
      </c>
      <c r="D359" s="63" t="s">
        <v>590</v>
      </c>
      <c r="E359" s="63" t="s">
        <v>589</v>
      </c>
    </row>
    <row r="360" spans="1:5" ht="11.45" customHeight="1" x14ac:dyDescent="0.15">
      <c r="A360" s="66">
        <f t="shared" si="16"/>
        <v>5</v>
      </c>
      <c r="B360" s="66" t="s">
        <v>546</v>
      </c>
      <c r="C360" s="66">
        <f t="shared" si="17"/>
        <v>13</v>
      </c>
      <c r="D360" s="66" t="s">
        <v>592</v>
      </c>
      <c r="E360" s="66" t="s">
        <v>591</v>
      </c>
    </row>
    <row r="361" spans="1:5" ht="11.45" customHeight="1" x14ac:dyDescent="0.15">
      <c r="A361" s="63">
        <f t="shared" si="16"/>
        <v>5</v>
      </c>
      <c r="B361" s="63" t="s">
        <v>546</v>
      </c>
      <c r="C361" s="63">
        <f t="shared" si="17"/>
        <v>14</v>
      </c>
      <c r="D361" s="63" t="s">
        <v>594</v>
      </c>
      <c r="E361" s="63" t="s">
        <v>593</v>
      </c>
    </row>
    <row r="362" spans="1:5" ht="11.45" customHeight="1" x14ac:dyDescent="0.15">
      <c r="A362" s="66">
        <f t="shared" si="16"/>
        <v>5</v>
      </c>
      <c r="B362" s="66" t="s">
        <v>546</v>
      </c>
      <c r="C362" s="66">
        <f t="shared" si="17"/>
        <v>15</v>
      </c>
      <c r="D362" s="66" t="s">
        <v>596</v>
      </c>
      <c r="E362" s="66" t="s">
        <v>595</v>
      </c>
    </row>
    <row r="363" spans="1:5" ht="11.45" customHeight="1" x14ac:dyDescent="0.15">
      <c r="A363" s="66">
        <f t="shared" si="16"/>
        <v>5</v>
      </c>
      <c r="B363" s="66" t="s">
        <v>546</v>
      </c>
      <c r="C363" s="66">
        <f t="shared" si="17"/>
        <v>15</v>
      </c>
      <c r="D363" s="66" t="s">
        <v>596</v>
      </c>
      <c r="E363" s="66" t="s">
        <v>597</v>
      </c>
    </row>
    <row r="364" spans="1:5" ht="11.45" customHeight="1" x14ac:dyDescent="0.15">
      <c r="A364" s="63">
        <f t="shared" si="16"/>
        <v>5</v>
      </c>
      <c r="B364" s="63" t="s">
        <v>546</v>
      </c>
      <c r="C364" s="63">
        <f t="shared" si="17"/>
        <v>16</v>
      </c>
      <c r="D364" s="63" t="s">
        <v>599</v>
      </c>
      <c r="E364" s="63" t="s">
        <v>598</v>
      </c>
    </row>
    <row r="365" spans="1:5" ht="11.45" customHeight="1" x14ac:dyDescent="0.15">
      <c r="A365" s="66">
        <f t="shared" si="16"/>
        <v>6</v>
      </c>
      <c r="B365" s="66" t="s">
        <v>601</v>
      </c>
      <c r="C365" s="66">
        <v>1</v>
      </c>
      <c r="D365" s="66" t="s">
        <v>602</v>
      </c>
      <c r="E365" s="66" t="s">
        <v>600</v>
      </c>
    </row>
    <row r="366" spans="1:5" ht="11.45" customHeight="1" x14ac:dyDescent="0.15">
      <c r="A366" s="66">
        <f t="shared" si="16"/>
        <v>6</v>
      </c>
      <c r="B366" s="66" t="s">
        <v>601</v>
      </c>
      <c r="C366" s="66">
        <f t="shared" si="17"/>
        <v>1</v>
      </c>
      <c r="D366" s="66" t="s">
        <v>602</v>
      </c>
      <c r="E366" s="66" t="s">
        <v>603</v>
      </c>
    </row>
    <row r="367" spans="1:5" ht="11.45" customHeight="1" x14ac:dyDescent="0.15">
      <c r="A367" s="66">
        <f t="shared" si="16"/>
        <v>6</v>
      </c>
      <c r="B367" s="66" t="s">
        <v>601</v>
      </c>
      <c r="C367" s="66">
        <f t="shared" si="17"/>
        <v>1</v>
      </c>
      <c r="D367" s="66" t="s">
        <v>602</v>
      </c>
      <c r="E367" s="66" t="s">
        <v>604</v>
      </c>
    </row>
    <row r="368" spans="1:5" ht="11.45" customHeight="1" x14ac:dyDescent="0.15">
      <c r="A368" s="63">
        <f t="shared" si="16"/>
        <v>6</v>
      </c>
      <c r="B368" s="63" t="s">
        <v>601</v>
      </c>
      <c r="C368" s="63">
        <f t="shared" si="17"/>
        <v>2</v>
      </c>
      <c r="D368" s="63" t="s">
        <v>606</v>
      </c>
      <c r="E368" s="63" t="s">
        <v>605</v>
      </c>
    </row>
    <row r="369" spans="1:5" ht="11.45" customHeight="1" x14ac:dyDescent="0.15">
      <c r="A369" s="66">
        <f t="shared" si="16"/>
        <v>6</v>
      </c>
      <c r="B369" s="66" t="s">
        <v>601</v>
      </c>
      <c r="C369" s="66">
        <f t="shared" si="17"/>
        <v>3</v>
      </c>
      <c r="D369" s="66" t="s">
        <v>608</v>
      </c>
      <c r="E369" s="66" t="s">
        <v>607</v>
      </c>
    </row>
    <row r="370" spans="1:5" ht="11.45" customHeight="1" x14ac:dyDescent="0.15">
      <c r="A370" s="66">
        <f t="shared" si="16"/>
        <v>6</v>
      </c>
      <c r="B370" s="66" t="s">
        <v>601</v>
      </c>
      <c r="C370" s="66">
        <f t="shared" si="17"/>
        <v>3</v>
      </c>
      <c r="D370" s="66" t="s">
        <v>608</v>
      </c>
      <c r="E370" s="66" t="s">
        <v>609</v>
      </c>
    </row>
    <row r="371" spans="1:5" ht="11.45" customHeight="1" x14ac:dyDescent="0.15">
      <c r="A371" s="63">
        <f t="shared" si="16"/>
        <v>6</v>
      </c>
      <c r="B371" s="63" t="s">
        <v>601</v>
      </c>
      <c r="C371" s="63">
        <f t="shared" si="17"/>
        <v>4</v>
      </c>
      <c r="D371" s="63" t="s">
        <v>611</v>
      </c>
      <c r="E371" s="63" t="s">
        <v>610</v>
      </c>
    </row>
    <row r="372" spans="1:5" ht="11.45" customHeight="1" x14ac:dyDescent="0.15">
      <c r="A372" s="66">
        <f t="shared" si="16"/>
        <v>6</v>
      </c>
      <c r="B372" s="66" t="s">
        <v>601</v>
      </c>
      <c r="C372" s="66">
        <f t="shared" si="17"/>
        <v>5</v>
      </c>
      <c r="D372" s="66" t="s">
        <v>613</v>
      </c>
      <c r="E372" s="66" t="s">
        <v>612</v>
      </c>
    </row>
    <row r="373" spans="1:5" ht="11.45" customHeight="1" x14ac:dyDescent="0.15">
      <c r="A373" s="66">
        <f t="shared" si="16"/>
        <v>6</v>
      </c>
      <c r="B373" s="66" t="s">
        <v>601</v>
      </c>
      <c r="C373" s="66">
        <f t="shared" si="17"/>
        <v>5</v>
      </c>
      <c r="D373" s="66" t="s">
        <v>613</v>
      </c>
      <c r="E373" s="66" t="s">
        <v>614</v>
      </c>
    </row>
    <row r="374" spans="1:5" ht="11.45" customHeight="1" x14ac:dyDescent="0.15">
      <c r="A374" s="66">
        <f t="shared" si="16"/>
        <v>6</v>
      </c>
      <c r="B374" s="66" t="s">
        <v>601</v>
      </c>
      <c r="C374" s="66">
        <f t="shared" si="17"/>
        <v>5</v>
      </c>
      <c r="D374" s="66" t="s">
        <v>613</v>
      </c>
      <c r="E374" s="66" t="s">
        <v>615</v>
      </c>
    </row>
    <row r="375" spans="1:5" ht="11.45" customHeight="1" x14ac:dyDescent="0.15">
      <c r="A375" s="66">
        <f t="shared" si="16"/>
        <v>6</v>
      </c>
      <c r="B375" s="66" t="s">
        <v>601</v>
      </c>
      <c r="C375" s="66">
        <f t="shared" si="17"/>
        <v>5</v>
      </c>
      <c r="D375" s="66" t="s">
        <v>613</v>
      </c>
      <c r="E375" s="66" t="s">
        <v>616</v>
      </c>
    </row>
    <row r="376" spans="1:5" ht="11.45" customHeight="1" x14ac:dyDescent="0.15">
      <c r="A376" s="66">
        <f t="shared" si="16"/>
        <v>6</v>
      </c>
      <c r="B376" s="66" t="s">
        <v>601</v>
      </c>
      <c r="C376" s="66">
        <f t="shared" si="17"/>
        <v>5</v>
      </c>
      <c r="D376" s="66" t="s">
        <v>613</v>
      </c>
      <c r="E376" s="66" t="s">
        <v>617</v>
      </c>
    </row>
    <row r="377" spans="1:5" ht="11.45" customHeight="1" x14ac:dyDescent="0.15">
      <c r="A377" s="66">
        <f t="shared" si="16"/>
        <v>6</v>
      </c>
      <c r="B377" s="66" t="s">
        <v>601</v>
      </c>
      <c r="C377" s="66">
        <f t="shared" si="17"/>
        <v>5</v>
      </c>
      <c r="D377" s="66" t="s">
        <v>613</v>
      </c>
      <c r="E377" s="66" t="s">
        <v>618</v>
      </c>
    </row>
    <row r="378" spans="1:5" ht="11.45" customHeight="1" x14ac:dyDescent="0.15">
      <c r="A378" s="66">
        <f t="shared" si="16"/>
        <v>6</v>
      </c>
      <c r="B378" s="66" t="s">
        <v>601</v>
      </c>
      <c r="C378" s="66">
        <f t="shared" si="17"/>
        <v>5</v>
      </c>
      <c r="D378" s="66" t="s">
        <v>613</v>
      </c>
      <c r="E378" s="66" t="s">
        <v>619</v>
      </c>
    </row>
    <row r="379" spans="1:5" ht="11.45" customHeight="1" x14ac:dyDescent="0.15">
      <c r="A379" s="66">
        <f t="shared" si="16"/>
        <v>6</v>
      </c>
      <c r="B379" s="66" t="s">
        <v>601</v>
      </c>
      <c r="C379" s="66">
        <f t="shared" si="17"/>
        <v>5</v>
      </c>
      <c r="D379" s="66" t="s">
        <v>613</v>
      </c>
      <c r="E379" s="66" t="s">
        <v>620</v>
      </c>
    </row>
    <row r="380" spans="1:5" ht="11.45" customHeight="1" x14ac:dyDescent="0.15">
      <c r="A380" s="66">
        <f t="shared" si="16"/>
        <v>6</v>
      </c>
      <c r="B380" s="66" t="s">
        <v>601</v>
      </c>
      <c r="C380" s="66">
        <f t="shared" si="17"/>
        <v>5</v>
      </c>
      <c r="D380" s="66" t="s">
        <v>613</v>
      </c>
      <c r="E380" s="66" t="s">
        <v>621</v>
      </c>
    </row>
    <row r="381" spans="1:5" ht="11.45" customHeight="1" x14ac:dyDescent="0.15">
      <c r="A381" s="63">
        <f t="shared" si="16"/>
        <v>6</v>
      </c>
      <c r="B381" s="63" t="s">
        <v>601</v>
      </c>
      <c r="C381" s="63">
        <f t="shared" si="17"/>
        <v>6</v>
      </c>
      <c r="D381" s="63" t="s">
        <v>623</v>
      </c>
      <c r="E381" s="63" t="s">
        <v>622</v>
      </c>
    </row>
    <row r="382" spans="1:5" ht="11.45" customHeight="1" x14ac:dyDescent="0.15">
      <c r="A382" s="63">
        <f t="shared" si="16"/>
        <v>6</v>
      </c>
      <c r="B382" s="63" t="s">
        <v>601</v>
      </c>
      <c r="C382" s="63">
        <f t="shared" si="17"/>
        <v>6</v>
      </c>
      <c r="D382" s="63" t="s">
        <v>623</v>
      </c>
      <c r="E382" s="63" t="s">
        <v>624</v>
      </c>
    </row>
    <row r="383" spans="1:5" ht="11.45" customHeight="1" x14ac:dyDescent="0.15">
      <c r="A383" s="63">
        <f t="shared" si="16"/>
        <v>6</v>
      </c>
      <c r="B383" s="63" t="s">
        <v>601</v>
      </c>
      <c r="C383" s="63">
        <f t="shared" si="17"/>
        <v>6</v>
      </c>
      <c r="D383" s="63" t="s">
        <v>623</v>
      </c>
      <c r="E383" s="63" t="s">
        <v>625</v>
      </c>
    </row>
    <row r="384" spans="1:5" ht="11.45" customHeight="1" x14ac:dyDescent="0.15">
      <c r="A384" s="66">
        <f t="shared" si="16"/>
        <v>6</v>
      </c>
      <c r="B384" s="66" t="s">
        <v>601</v>
      </c>
      <c r="C384" s="66">
        <f t="shared" si="17"/>
        <v>7</v>
      </c>
      <c r="D384" s="66" t="s">
        <v>627</v>
      </c>
      <c r="E384" s="66" t="s">
        <v>626</v>
      </c>
    </row>
    <row r="385" spans="1:5" ht="11.45" customHeight="1" x14ac:dyDescent="0.15">
      <c r="A385" s="63">
        <f t="shared" si="16"/>
        <v>6</v>
      </c>
      <c r="B385" s="63" t="s">
        <v>601</v>
      </c>
      <c r="C385" s="63">
        <f t="shared" si="17"/>
        <v>8</v>
      </c>
      <c r="D385" s="63" t="s">
        <v>629</v>
      </c>
      <c r="E385" s="63" t="s">
        <v>628</v>
      </c>
    </row>
    <row r="386" spans="1:5" ht="11.45" customHeight="1" x14ac:dyDescent="0.15">
      <c r="A386" s="66">
        <f t="shared" si="16"/>
        <v>6</v>
      </c>
      <c r="B386" s="66" t="s">
        <v>601</v>
      </c>
      <c r="C386" s="66">
        <f t="shared" si="17"/>
        <v>9</v>
      </c>
      <c r="D386" s="66" t="s">
        <v>631</v>
      </c>
      <c r="E386" s="66" t="s">
        <v>630</v>
      </c>
    </row>
    <row r="387" spans="1:5" ht="11.45" customHeight="1" x14ac:dyDescent="0.15">
      <c r="A387" s="63">
        <f t="shared" si="16"/>
        <v>6</v>
      </c>
      <c r="B387" s="63" t="s">
        <v>601</v>
      </c>
      <c r="C387" s="63">
        <f t="shared" si="17"/>
        <v>10</v>
      </c>
      <c r="D387" s="63" t="s">
        <v>633</v>
      </c>
      <c r="E387" s="63" t="s">
        <v>632</v>
      </c>
    </row>
    <row r="388" spans="1:5" ht="11.45" customHeight="1" x14ac:dyDescent="0.15">
      <c r="A388" s="66">
        <f t="shared" si="16"/>
        <v>6</v>
      </c>
      <c r="B388" s="66" t="s">
        <v>601</v>
      </c>
      <c r="C388" s="66">
        <f t="shared" si="17"/>
        <v>11</v>
      </c>
      <c r="D388" s="66" t="s">
        <v>635</v>
      </c>
      <c r="E388" s="66" t="s">
        <v>634</v>
      </c>
    </row>
    <row r="389" spans="1:5" ht="11.45" customHeight="1" x14ac:dyDescent="0.15">
      <c r="A389" s="63">
        <f t="shared" si="16"/>
        <v>6</v>
      </c>
      <c r="B389" s="63" t="s">
        <v>601</v>
      </c>
      <c r="C389" s="63">
        <f t="shared" si="17"/>
        <v>12</v>
      </c>
      <c r="D389" s="63" t="s">
        <v>637</v>
      </c>
      <c r="E389" s="63" t="s">
        <v>636</v>
      </c>
    </row>
    <row r="390" spans="1:5" ht="11.45" customHeight="1" x14ac:dyDescent="0.15">
      <c r="A390" s="66">
        <f t="shared" si="16"/>
        <v>6</v>
      </c>
      <c r="B390" s="66" t="s">
        <v>601</v>
      </c>
      <c r="C390" s="66">
        <f t="shared" si="17"/>
        <v>13</v>
      </c>
      <c r="D390" s="66" t="s">
        <v>639</v>
      </c>
      <c r="E390" s="66" t="s">
        <v>638</v>
      </c>
    </row>
    <row r="391" spans="1:5" ht="11.45" customHeight="1" x14ac:dyDescent="0.15">
      <c r="A391" s="63">
        <f t="shared" si="16"/>
        <v>6</v>
      </c>
      <c r="B391" s="63" t="s">
        <v>601</v>
      </c>
      <c r="C391" s="63">
        <f t="shared" si="17"/>
        <v>14</v>
      </c>
      <c r="D391" s="63" t="s">
        <v>641</v>
      </c>
      <c r="E391" s="63" t="s">
        <v>640</v>
      </c>
    </row>
    <row r="392" spans="1:5" ht="11.45" customHeight="1" x14ac:dyDescent="0.15">
      <c r="A392" s="66">
        <f t="shared" si="16"/>
        <v>6</v>
      </c>
      <c r="B392" s="66" t="s">
        <v>601</v>
      </c>
      <c r="C392" s="66">
        <f t="shared" si="17"/>
        <v>15</v>
      </c>
      <c r="D392" s="66" t="s">
        <v>643</v>
      </c>
      <c r="E392" s="66" t="s">
        <v>642</v>
      </c>
    </row>
    <row r="393" spans="1:5" ht="11.45" customHeight="1" x14ac:dyDescent="0.15">
      <c r="A393" s="63">
        <f t="shared" si="16"/>
        <v>6</v>
      </c>
      <c r="B393" s="63" t="s">
        <v>601</v>
      </c>
      <c r="C393" s="63">
        <f t="shared" si="17"/>
        <v>16</v>
      </c>
      <c r="D393" s="63" t="s">
        <v>645</v>
      </c>
      <c r="E393" s="63" t="s">
        <v>644</v>
      </c>
    </row>
    <row r="394" spans="1:5" ht="11.45" customHeight="1" x14ac:dyDescent="0.15">
      <c r="A394" s="66">
        <f t="shared" si="16"/>
        <v>6</v>
      </c>
      <c r="B394" s="66" t="s">
        <v>601</v>
      </c>
      <c r="C394" s="66">
        <f t="shared" si="17"/>
        <v>17</v>
      </c>
      <c r="D394" s="66" t="s">
        <v>647</v>
      </c>
      <c r="E394" s="66" t="s">
        <v>646</v>
      </c>
    </row>
    <row r="395" spans="1:5" ht="11.45" customHeight="1" x14ac:dyDescent="0.15">
      <c r="A395" s="66">
        <f t="shared" si="16"/>
        <v>6</v>
      </c>
      <c r="B395" s="66" t="s">
        <v>601</v>
      </c>
      <c r="C395" s="66">
        <f t="shared" si="17"/>
        <v>17</v>
      </c>
      <c r="D395" s="66" t="s">
        <v>647</v>
      </c>
      <c r="E395" s="66" t="s">
        <v>648</v>
      </c>
    </row>
    <row r="396" spans="1:5" ht="11.45" customHeight="1" x14ac:dyDescent="0.15">
      <c r="A396" s="63">
        <f t="shared" si="16"/>
        <v>6</v>
      </c>
      <c r="B396" s="63" t="s">
        <v>601</v>
      </c>
      <c r="C396" s="63">
        <f t="shared" si="17"/>
        <v>18</v>
      </c>
      <c r="D396" s="63" t="s">
        <v>650</v>
      </c>
      <c r="E396" s="63" t="s">
        <v>649</v>
      </c>
    </row>
    <row r="397" spans="1:5" ht="11.45" customHeight="1" x14ac:dyDescent="0.15">
      <c r="A397" s="66">
        <f t="shared" si="16"/>
        <v>6</v>
      </c>
      <c r="B397" s="66" t="s">
        <v>601</v>
      </c>
      <c r="C397" s="66">
        <f t="shared" si="17"/>
        <v>19</v>
      </c>
      <c r="D397" s="66" t="s">
        <v>652</v>
      </c>
      <c r="E397" s="66" t="s">
        <v>651</v>
      </c>
    </row>
    <row r="398" spans="1:5" ht="11.45" customHeight="1" x14ac:dyDescent="0.15">
      <c r="A398" s="63">
        <f t="shared" si="16"/>
        <v>6</v>
      </c>
      <c r="B398" s="63" t="s">
        <v>601</v>
      </c>
      <c r="C398" s="63">
        <f t="shared" si="17"/>
        <v>20</v>
      </c>
      <c r="D398" s="63" t="s">
        <v>654</v>
      </c>
      <c r="E398" s="63" t="s">
        <v>653</v>
      </c>
    </row>
    <row r="399" spans="1:5" ht="11.45" customHeight="1" x14ac:dyDescent="0.15">
      <c r="A399" s="66">
        <f t="shared" si="16"/>
        <v>6</v>
      </c>
      <c r="B399" s="66" t="s">
        <v>601</v>
      </c>
      <c r="C399" s="66">
        <f t="shared" si="17"/>
        <v>21</v>
      </c>
      <c r="D399" s="66" t="s">
        <v>656</v>
      </c>
      <c r="E399" s="66" t="s">
        <v>655</v>
      </c>
    </row>
    <row r="400" spans="1:5" ht="11.45" customHeight="1" x14ac:dyDescent="0.15">
      <c r="A400" s="63">
        <f t="shared" si="16"/>
        <v>6</v>
      </c>
      <c r="B400" s="63" t="s">
        <v>601</v>
      </c>
      <c r="C400" s="63">
        <f t="shared" si="17"/>
        <v>22</v>
      </c>
      <c r="D400" s="63" t="s">
        <v>658</v>
      </c>
      <c r="E400" s="63" t="s">
        <v>657</v>
      </c>
    </row>
    <row r="401" spans="1:5" ht="11.45" customHeight="1" x14ac:dyDescent="0.15">
      <c r="A401" s="66">
        <f t="shared" si="16"/>
        <v>7</v>
      </c>
      <c r="B401" s="66" t="s">
        <v>660</v>
      </c>
      <c r="C401" s="66">
        <v>1</v>
      </c>
      <c r="D401" s="66" t="s">
        <v>661</v>
      </c>
      <c r="E401" s="66" t="s">
        <v>659</v>
      </c>
    </row>
    <row r="402" spans="1:5" ht="11.45" customHeight="1" x14ac:dyDescent="0.15">
      <c r="A402" s="66">
        <f t="shared" si="16"/>
        <v>7</v>
      </c>
      <c r="B402" s="66" t="s">
        <v>660</v>
      </c>
      <c r="C402" s="66">
        <f t="shared" si="17"/>
        <v>1</v>
      </c>
      <c r="D402" s="66" t="s">
        <v>661</v>
      </c>
      <c r="E402" s="66" t="s">
        <v>662</v>
      </c>
    </row>
    <row r="403" spans="1:5" ht="11.45" customHeight="1" x14ac:dyDescent="0.15">
      <c r="A403" s="63">
        <f t="shared" si="16"/>
        <v>7</v>
      </c>
      <c r="B403" s="63" t="s">
        <v>660</v>
      </c>
      <c r="C403" s="63">
        <f t="shared" si="17"/>
        <v>2</v>
      </c>
      <c r="D403" s="63" t="s">
        <v>664</v>
      </c>
      <c r="E403" s="63" t="s">
        <v>663</v>
      </c>
    </row>
    <row r="404" spans="1:5" ht="11.45" customHeight="1" x14ac:dyDescent="0.15">
      <c r="A404" s="66">
        <f t="shared" si="16"/>
        <v>7</v>
      </c>
      <c r="B404" s="66" t="s">
        <v>660</v>
      </c>
      <c r="C404" s="66">
        <f t="shared" si="17"/>
        <v>3</v>
      </c>
      <c r="D404" s="66" t="s">
        <v>666</v>
      </c>
      <c r="E404" s="66" t="s">
        <v>665</v>
      </c>
    </row>
    <row r="405" spans="1:5" ht="11.45" customHeight="1" x14ac:dyDescent="0.15">
      <c r="A405" s="63">
        <f t="shared" si="16"/>
        <v>7</v>
      </c>
      <c r="B405" s="63" t="s">
        <v>660</v>
      </c>
      <c r="C405" s="63">
        <f t="shared" si="17"/>
        <v>4</v>
      </c>
      <c r="D405" s="63" t="s">
        <v>675</v>
      </c>
      <c r="E405" s="63" t="s">
        <v>674</v>
      </c>
    </row>
    <row r="406" spans="1:5" ht="11.45" customHeight="1" x14ac:dyDescent="0.15">
      <c r="A406" s="66">
        <f t="shared" si="16"/>
        <v>7</v>
      </c>
      <c r="B406" s="66" t="s">
        <v>660</v>
      </c>
      <c r="C406" s="66">
        <f t="shared" si="17"/>
        <v>5</v>
      </c>
      <c r="D406" s="66" t="s">
        <v>677</v>
      </c>
      <c r="E406" s="66" t="s">
        <v>676</v>
      </c>
    </row>
    <row r="407" spans="1:5" ht="11.45" customHeight="1" x14ac:dyDescent="0.15">
      <c r="A407" s="66">
        <f t="shared" si="16"/>
        <v>7</v>
      </c>
      <c r="B407" s="66" t="s">
        <v>660</v>
      </c>
      <c r="C407" s="66">
        <f t="shared" si="17"/>
        <v>5</v>
      </c>
      <c r="D407" s="66" t="s">
        <v>677</v>
      </c>
      <c r="E407" s="66" t="s">
        <v>678</v>
      </c>
    </row>
    <row r="408" spans="1:5" ht="11.45" customHeight="1" x14ac:dyDescent="0.15">
      <c r="A408" s="66">
        <f t="shared" si="16"/>
        <v>7</v>
      </c>
      <c r="B408" s="66" t="s">
        <v>660</v>
      </c>
      <c r="C408" s="66">
        <f t="shared" si="17"/>
        <v>5</v>
      </c>
      <c r="D408" s="66" t="s">
        <v>677</v>
      </c>
      <c r="E408" s="66" t="s">
        <v>679</v>
      </c>
    </row>
    <row r="409" spans="1:5" ht="11.45" customHeight="1" x14ac:dyDescent="0.15">
      <c r="A409" s="66">
        <f t="shared" si="16"/>
        <v>7</v>
      </c>
      <c r="B409" s="66" t="s">
        <v>660</v>
      </c>
      <c r="C409" s="66">
        <f t="shared" si="17"/>
        <v>5</v>
      </c>
      <c r="D409" s="66" t="s">
        <v>677</v>
      </c>
      <c r="E409" s="66" t="s">
        <v>680</v>
      </c>
    </row>
    <row r="410" spans="1:5" ht="11.45" customHeight="1" x14ac:dyDescent="0.15">
      <c r="A410" s="63">
        <f t="shared" ref="A410:A478" si="18">IF(B410=B409,A409,A409+1)</f>
        <v>7</v>
      </c>
      <c r="B410" s="63" t="s">
        <v>660</v>
      </c>
      <c r="C410" s="63">
        <f t="shared" ref="C410:C473" si="19">IF(D410=D409,C409,C409+1)</f>
        <v>6</v>
      </c>
      <c r="D410" s="63" t="s">
        <v>682</v>
      </c>
      <c r="E410" s="63" t="s">
        <v>681</v>
      </c>
    </row>
    <row r="411" spans="1:5" ht="11.45" customHeight="1" x14ac:dyDescent="0.15">
      <c r="A411" s="66">
        <f t="shared" si="18"/>
        <v>7</v>
      </c>
      <c r="B411" s="66" t="s">
        <v>660</v>
      </c>
      <c r="C411" s="66">
        <f t="shared" si="19"/>
        <v>7</v>
      </c>
      <c r="D411" s="66" t="s">
        <v>684</v>
      </c>
      <c r="E411" s="66" t="s">
        <v>683</v>
      </c>
    </row>
    <row r="412" spans="1:5" ht="11.45" customHeight="1" x14ac:dyDescent="0.15">
      <c r="A412" s="66">
        <f t="shared" si="18"/>
        <v>7</v>
      </c>
      <c r="B412" s="66" t="s">
        <v>660</v>
      </c>
      <c r="C412" s="66">
        <f t="shared" si="19"/>
        <v>7</v>
      </c>
      <c r="D412" s="66" t="s">
        <v>684</v>
      </c>
      <c r="E412" s="66" t="s">
        <v>685</v>
      </c>
    </row>
    <row r="413" spans="1:5" ht="11.45" customHeight="1" x14ac:dyDescent="0.15">
      <c r="A413" s="63">
        <f t="shared" si="18"/>
        <v>7</v>
      </c>
      <c r="B413" s="63" t="s">
        <v>660</v>
      </c>
      <c r="C413" s="63">
        <f t="shared" si="19"/>
        <v>8</v>
      </c>
      <c r="D413" s="63" t="s">
        <v>687</v>
      </c>
      <c r="E413" s="63" t="s">
        <v>686</v>
      </c>
    </row>
    <row r="414" spans="1:5" ht="11.45" customHeight="1" x14ac:dyDescent="0.15">
      <c r="A414" s="63">
        <f t="shared" si="18"/>
        <v>7</v>
      </c>
      <c r="B414" s="63" t="s">
        <v>660</v>
      </c>
      <c r="C414" s="63">
        <f t="shared" si="19"/>
        <v>8</v>
      </c>
      <c r="D414" s="63" t="s">
        <v>687</v>
      </c>
      <c r="E414" s="63" t="s">
        <v>688</v>
      </c>
    </row>
    <row r="415" spans="1:5" ht="11.45" customHeight="1" x14ac:dyDescent="0.15">
      <c r="A415" s="63">
        <f t="shared" si="18"/>
        <v>7</v>
      </c>
      <c r="B415" s="63" t="s">
        <v>660</v>
      </c>
      <c r="C415" s="63">
        <f t="shared" si="19"/>
        <v>8</v>
      </c>
      <c r="D415" s="63" t="s">
        <v>687</v>
      </c>
      <c r="E415" s="63" t="s">
        <v>689</v>
      </c>
    </row>
    <row r="416" spans="1:5" ht="11.45" customHeight="1" x14ac:dyDescent="0.15">
      <c r="A416" s="63">
        <f t="shared" si="18"/>
        <v>7</v>
      </c>
      <c r="B416" s="63" t="s">
        <v>660</v>
      </c>
      <c r="C416" s="63">
        <f t="shared" si="19"/>
        <v>8</v>
      </c>
      <c r="D416" s="63" t="s">
        <v>687</v>
      </c>
      <c r="E416" s="63" t="s">
        <v>690</v>
      </c>
    </row>
    <row r="417" spans="1:5" ht="11.45" customHeight="1" x14ac:dyDescent="0.15">
      <c r="A417" s="66">
        <f t="shared" si="18"/>
        <v>7</v>
      </c>
      <c r="B417" s="66" t="s">
        <v>660</v>
      </c>
      <c r="C417" s="66">
        <f t="shared" si="19"/>
        <v>9</v>
      </c>
      <c r="D417" s="66" t="s">
        <v>692</v>
      </c>
      <c r="E417" s="66" t="s">
        <v>691</v>
      </c>
    </row>
    <row r="418" spans="1:5" ht="11.45" customHeight="1" x14ac:dyDescent="0.15">
      <c r="A418" s="63">
        <f t="shared" si="18"/>
        <v>7</v>
      </c>
      <c r="B418" s="63" t="s">
        <v>660</v>
      </c>
      <c r="C418" s="63">
        <f t="shared" si="19"/>
        <v>10</v>
      </c>
      <c r="D418" s="63" t="s">
        <v>694</v>
      </c>
      <c r="E418" s="63" t="s">
        <v>693</v>
      </c>
    </row>
    <row r="419" spans="1:5" ht="11.45" customHeight="1" x14ac:dyDescent="0.15">
      <c r="A419" s="63">
        <f t="shared" si="18"/>
        <v>7</v>
      </c>
      <c r="B419" s="63" t="s">
        <v>660</v>
      </c>
      <c r="C419" s="63">
        <f t="shared" si="19"/>
        <v>10</v>
      </c>
      <c r="D419" s="63" t="s">
        <v>694</v>
      </c>
      <c r="E419" s="63" t="s">
        <v>695</v>
      </c>
    </row>
    <row r="420" spans="1:5" ht="11.45" customHeight="1" x14ac:dyDescent="0.15">
      <c r="A420" s="66">
        <f t="shared" si="18"/>
        <v>7</v>
      </c>
      <c r="B420" s="66" t="s">
        <v>660</v>
      </c>
      <c r="C420" s="66">
        <f t="shared" si="19"/>
        <v>11</v>
      </c>
      <c r="D420" s="66" t="s">
        <v>697</v>
      </c>
      <c r="E420" s="66" t="s">
        <v>696</v>
      </c>
    </row>
    <row r="421" spans="1:5" ht="11.45" customHeight="1" x14ac:dyDescent="0.15">
      <c r="A421" s="66">
        <f t="shared" si="18"/>
        <v>7</v>
      </c>
      <c r="B421" s="66" t="s">
        <v>660</v>
      </c>
      <c r="C421" s="66">
        <f t="shared" si="19"/>
        <v>11</v>
      </c>
      <c r="D421" s="66" t="s">
        <v>697</v>
      </c>
      <c r="E421" s="66" t="s">
        <v>698</v>
      </c>
    </row>
    <row r="422" spans="1:5" ht="11.45" customHeight="1" x14ac:dyDescent="0.15">
      <c r="A422" s="66">
        <f t="shared" si="18"/>
        <v>7</v>
      </c>
      <c r="B422" s="66" t="s">
        <v>660</v>
      </c>
      <c r="C422" s="66">
        <f t="shared" si="19"/>
        <v>11</v>
      </c>
      <c r="D422" s="66" t="s">
        <v>697</v>
      </c>
      <c r="E422" s="66" t="s">
        <v>699</v>
      </c>
    </row>
    <row r="423" spans="1:5" ht="11.45" customHeight="1" x14ac:dyDescent="0.15">
      <c r="A423" s="66">
        <f t="shared" si="18"/>
        <v>7</v>
      </c>
      <c r="B423" s="66" t="s">
        <v>660</v>
      </c>
      <c r="C423" s="66">
        <f t="shared" si="19"/>
        <v>11</v>
      </c>
      <c r="D423" s="66" t="s">
        <v>697</v>
      </c>
      <c r="E423" s="66" t="s">
        <v>700</v>
      </c>
    </row>
    <row r="424" spans="1:5" ht="11.45" customHeight="1" x14ac:dyDescent="0.15">
      <c r="A424" s="63">
        <f t="shared" si="18"/>
        <v>7</v>
      </c>
      <c r="B424" s="63" t="s">
        <v>660</v>
      </c>
      <c r="C424" s="63">
        <f t="shared" si="19"/>
        <v>12</v>
      </c>
      <c r="D424" s="63" t="s">
        <v>702</v>
      </c>
      <c r="E424" s="63" t="s">
        <v>701</v>
      </c>
    </row>
    <row r="425" spans="1:5" ht="11.45" customHeight="1" x14ac:dyDescent="0.15">
      <c r="A425" s="66">
        <f t="shared" si="18"/>
        <v>7</v>
      </c>
      <c r="B425" s="66" t="s">
        <v>660</v>
      </c>
      <c r="C425" s="66">
        <f t="shared" si="19"/>
        <v>13</v>
      </c>
      <c r="D425" s="66" t="s">
        <v>704</v>
      </c>
      <c r="E425" s="66" t="s">
        <v>703</v>
      </c>
    </row>
    <row r="426" spans="1:5" ht="11.45" customHeight="1" x14ac:dyDescent="0.15">
      <c r="A426" s="66">
        <f t="shared" si="18"/>
        <v>7</v>
      </c>
      <c r="B426" s="66" t="s">
        <v>660</v>
      </c>
      <c r="C426" s="66">
        <f t="shared" si="19"/>
        <v>13</v>
      </c>
      <c r="D426" s="66" t="s">
        <v>704</v>
      </c>
      <c r="E426" s="66" t="s">
        <v>705</v>
      </c>
    </row>
    <row r="427" spans="1:5" ht="11.45" customHeight="1" x14ac:dyDescent="0.15">
      <c r="A427" s="63">
        <f t="shared" si="18"/>
        <v>7</v>
      </c>
      <c r="B427" s="63" t="s">
        <v>660</v>
      </c>
      <c r="C427" s="63">
        <f t="shared" si="19"/>
        <v>14</v>
      </c>
      <c r="D427" s="63" t="s">
        <v>707</v>
      </c>
      <c r="E427" s="63" t="s">
        <v>706</v>
      </c>
    </row>
    <row r="428" spans="1:5" ht="11.45" customHeight="1" x14ac:dyDescent="0.15">
      <c r="A428" s="63">
        <f t="shared" si="18"/>
        <v>7</v>
      </c>
      <c r="B428" s="63" t="s">
        <v>660</v>
      </c>
      <c r="C428" s="63">
        <f t="shared" si="19"/>
        <v>14</v>
      </c>
      <c r="D428" s="63" t="s">
        <v>707</v>
      </c>
      <c r="E428" s="63" t="s">
        <v>708</v>
      </c>
    </row>
    <row r="429" spans="1:5" ht="11.45" customHeight="1" x14ac:dyDescent="0.15">
      <c r="A429" s="63">
        <f t="shared" si="18"/>
        <v>7</v>
      </c>
      <c r="B429" s="63" t="s">
        <v>660</v>
      </c>
      <c r="C429" s="63">
        <f t="shared" si="19"/>
        <v>14</v>
      </c>
      <c r="D429" s="63" t="s">
        <v>707</v>
      </c>
      <c r="E429" s="63" t="s">
        <v>709</v>
      </c>
    </row>
    <row r="430" spans="1:5" ht="11.45" customHeight="1" x14ac:dyDescent="0.15">
      <c r="A430" s="66">
        <f t="shared" si="18"/>
        <v>7</v>
      </c>
      <c r="B430" s="66" t="s">
        <v>660</v>
      </c>
      <c r="C430" s="66">
        <f t="shared" si="19"/>
        <v>15</v>
      </c>
      <c r="D430" s="66" t="s">
        <v>711</v>
      </c>
      <c r="E430" s="66" t="s">
        <v>710</v>
      </c>
    </row>
    <row r="431" spans="1:5" ht="11.45" customHeight="1" x14ac:dyDescent="0.15">
      <c r="A431" s="66">
        <f t="shared" si="18"/>
        <v>7</v>
      </c>
      <c r="B431" s="66" t="s">
        <v>660</v>
      </c>
      <c r="C431" s="66">
        <f t="shared" si="19"/>
        <v>15</v>
      </c>
      <c r="D431" s="66" t="s">
        <v>711</v>
      </c>
      <c r="E431" s="66" t="s">
        <v>712</v>
      </c>
    </row>
    <row r="432" spans="1:5" ht="11.45" customHeight="1" x14ac:dyDescent="0.15">
      <c r="A432" s="63">
        <f t="shared" si="18"/>
        <v>7</v>
      </c>
      <c r="B432" s="63" t="s">
        <v>660</v>
      </c>
      <c r="C432" s="63">
        <f t="shared" si="19"/>
        <v>16</v>
      </c>
      <c r="D432" s="63" t="s">
        <v>714</v>
      </c>
      <c r="E432" s="63" t="s">
        <v>713</v>
      </c>
    </row>
    <row r="433" spans="1:5" ht="11.45" customHeight="1" x14ac:dyDescent="0.15">
      <c r="A433" s="66">
        <f t="shared" si="18"/>
        <v>7</v>
      </c>
      <c r="B433" s="66" t="s">
        <v>660</v>
      </c>
      <c r="C433" s="66">
        <f t="shared" si="19"/>
        <v>17</v>
      </c>
      <c r="D433" s="66" t="s">
        <v>716</v>
      </c>
      <c r="E433" s="66" t="s">
        <v>715</v>
      </c>
    </row>
    <row r="434" spans="1:5" ht="11.45" customHeight="1" x14ac:dyDescent="0.15">
      <c r="A434" s="66">
        <f t="shared" si="18"/>
        <v>7</v>
      </c>
      <c r="B434" s="66" t="s">
        <v>660</v>
      </c>
      <c r="C434" s="66">
        <f t="shared" si="19"/>
        <v>17</v>
      </c>
      <c r="D434" s="66" t="s">
        <v>716</v>
      </c>
      <c r="E434" s="66" t="s">
        <v>717</v>
      </c>
    </row>
    <row r="435" spans="1:5" ht="11.45" customHeight="1" x14ac:dyDescent="0.15">
      <c r="A435" s="66">
        <f t="shared" si="18"/>
        <v>7</v>
      </c>
      <c r="B435" s="66" t="s">
        <v>660</v>
      </c>
      <c r="C435" s="66">
        <f t="shared" si="19"/>
        <v>17</v>
      </c>
      <c r="D435" s="66" t="s">
        <v>716</v>
      </c>
      <c r="E435" s="66" t="s">
        <v>718</v>
      </c>
    </row>
    <row r="436" spans="1:5" ht="11.45" customHeight="1" x14ac:dyDescent="0.15">
      <c r="A436" s="63">
        <f t="shared" si="18"/>
        <v>7</v>
      </c>
      <c r="B436" s="63" t="s">
        <v>660</v>
      </c>
      <c r="C436" s="63">
        <f t="shared" si="19"/>
        <v>18</v>
      </c>
      <c r="D436" s="63" t="s">
        <v>720</v>
      </c>
      <c r="E436" s="63" t="s">
        <v>719</v>
      </c>
    </row>
    <row r="437" spans="1:5" ht="11.45" customHeight="1" x14ac:dyDescent="0.15">
      <c r="A437" s="63">
        <f t="shared" si="18"/>
        <v>7</v>
      </c>
      <c r="B437" s="63" t="s">
        <v>660</v>
      </c>
      <c r="C437" s="63">
        <f t="shared" si="19"/>
        <v>18</v>
      </c>
      <c r="D437" s="63" t="s">
        <v>720</v>
      </c>
      <c r="E437" s="63" t="s">
        <v>721</v>
      </c>
    </row>
    <row r="438" spans="1:5" ht="11.45" customHeight="1" x14ac:dyDescent="0.15">
      <c r="A438" s="63">
        <f t="shared" si="18"/>
        <v>7</v>
      </c>
      <c r="B438" s="63" t="s">
        <v>660</v>
      </c>
      <c r="C438" s="63">
        <f t="shared" si="19"/>
        <v>18</v>
      </c>
      <c r="D438" s="63" t="s">
        <v>720</v>
      </c>
      <c r="E438" s="63" t="s">
        <v>722</v>
      </c>
    </row>
    <row r="439" spans="1:5" ht="11.45" customHeight="1" x14ac:dyDescent="0.15">
      <c r="A439" s="66">
        <f t="shared" si="18"/>
        <v>7</v>
      </c>
      <c r="B439" s="66" t="s">
        <v>660</v>
      </c>
      <c r="C439" s="66">
        <f t="shared" si="19"/>
        <v>19</v>
      </c>
      <c r="D439" s="66" t="s">
        <v>724</v>
      </c>
      <c r="E439" s="66" t="s">
        <v>723</v>
      </c>
    </row>
    <row r="440" spans="1:5" ht="11.45" customHeight="1" x14ac:dyDescent="0.15">
      <c r="A440" s="63">
        <f t="shared" si="18"/>
        <v>7</v>
      </c>
      <c r="B440" s="63" t="s">
        <v>660</v>
      </c>
      <c r="C440" s="63">
        <f t="shared" si="19"/>
        <v>20</v>
      </c>
      <c r="D440" s="63" t="s">
        <v>726</v>
      </c>
      <c r="E440" s="63" t="s">
        <v>725</v>
      </c>
    </row>
    <row r="441" spans="1:5" ht="11.45" customHeight="1" x14ac:dyDescent="0.15">
      <c r="A441" s="66">
        <f t="shared" si="18"/>
        <v>7</v>
      </c>
      <c r="B441" s="66" t="s">
        <v>660</v>
      </c>
      <c r="C441" s="66">
        <f t="shared" si="19"/>
        <v>21</v>
      </c>
      <c r="D441" s="66" t="s">
        <v>639</v>
      </c>
      <c r="E441" s="66" t="s">
        <v>727</v>
      </c>
    </row>
    <row r="442" spans="1:5" ht="11.45" customHeight="1" x14ac:dyDescent="0.15">
      <c r="A442" s="63">
        <f t="shared" si="18"/>
        <v>7</v>
      </c>
      <c r="B442" s="63" t="s">
        <v>660</v>
      </c>
      <c r="C442" s="63">
        <f t="shared" si="19"/>
        <v>22</v>
      </c>
      <c r="D442" s="63" t="s">
        <v>729</v>
      </c>
      <c r="E442" s="63" t="s">
        <v>728</v>
      </c>
    </row>
    <row r="443" spans="1:5" ht="11.45" customHeight="1" x14ac:dyDescent="0.15">
      <c r="A443" s="66">
        <f t="shared" si="18"/>
        <v>7</v>
      </c>
      <c r="B443" s="66" t="s">
        <v>660</v>
      </c>
      <c r="C443" s="66">
        <f t="shared" si="19"/>
        <v>23</v>
      </c>
      <c r="D443" s="66" t="s">
        <v>731</v>
      </c>
      <c r="E443" s="66" t="s">
        <v>730</v>
      </c>
    </row>
    <row r="444" spans="1:5" ht="11.45" customHeight="1" x14ac:dyDescent="0.15">
      <c r="A444" s="66">
        <f t="shared" si="18"/>
        <v>7</v>
      </c>
      <c r="B444" s="66" t="s">
        <v>660</v>
      </c>
      <c r="C444" s="66">
        <f t="shared" si="19"/>
        <v>23</v>
      </c>
      <c r="D444" s="66" t="s">
        <v>731</v>
      </c>
      <c r="E444" s="66" t="s">
        <v>732</v>
      </c>
    </row>
    <row r="445" spans="1:5" ht="11.45" customHeight="1" x14ac:dyDescent="0.15">
      <c r="A445" s="63">
        <f t="shared" si="18"/>
        <v>7</v>
      </c>
      <c r="B445" s="63" t="s">
        <v>660</v>
      </c>
      <c r="C445" s="63">
        <f t="shared" si="19"/>
        <v>24</v>
      </c>
      <c r="D445" s="63" t="s">
        <v>734</v>
      </c>
      <c r="E445" s="63" t="s">
        <v>733</v>
      </c>
    </row>
    <row r="446" spans="1:5" ht="11.45" customHeight="1" x14ac:dyDescent="0.15">
      <c r="A446" s="66">
        <f t="shared" si="18"/>
        <v>7</v>
      </c>
      <c r="B446" s="66" t="s">
        <v>660</v>
      </c>
      <c r="C446" s="66">
        <f t="shared" si="19"/>
        <v>25</v>
      </c>
      <c r="D446" s="66" t="s">
        <v>736</v>
      </c>
      <c r="E446" s="66" t="s">
        <v>735</v>
      </c>
    </row>
    <row r="447" spans="1:5" ht="11.45" customHeight="1" x14ac:dyDescent="0.15">
      <c r="A447" s="63">
        <f t="shared" si="18"/>
        <v>7</v>
      </c>
      <c r="B447" s="63" t="s">
        <v>660</v>
      </c>
      <c r="C447" s="63">
        <f t="shared" si="19"/>
        <v>26</v>
      </c>
      <c r="D447" s="63" t="s">
        <v>738</v>
      </c>
      <c r="E447" s="63" t="s">
        <v>737</v>
      </c>
    </row>
    <row r="448" spans="1:5" ht="11.45" customHeight="1" x14ac:dyDescent="0.15">
      <c r="A448" s="66">
        <f t="shared" si="18"/>
        <v>7</v>
      </c>
      <c r="B448" s="66" t="s">
        <v>660</v>
      </c>
      <c r="C448" s="66">
        <f t="shared" si="19"/>
        <v>27</v>
      </c>
      <c r="D448" s="66" t="s">
        <v>740</v>
      </c>
      <c r="E448" s="66" t="s">
        <v>739</v>
      </c>
    </row>
    <row r="449" spans="1:7" ht="11.45" customHeight="1" x14ac:dyDescent="0.15">
      <c r="A449" s="63">
        <f t="shared" si="18"/>
        <v>7</v>
      </c>
      <c r="B449" s="63" t="s">
        <v>660</v>
      </c>
      <c r="C449" s="63">
        <f t="shared" si="19"/>
        <v>28</v>
      </c>
      <c r="D449" s="63" t="s">
        <v>742</v>
      </c>
      <c r="E449" s="63" t="s">
        <v>741</v>
      </c>
    </row>
    <row r="450" spans="1:7" ht="11.45" customHeight="1" x14ac:dyDescent="0.15">
      <c r="A450" s="66">
        <f t="shared" si="18"/>
        <v>7</v>
      </c>
      <c r="B450" s="66" t="s">
        <v>660</v>
      </c>
      <c r="C450" s="66">
        <f t="shared" si="19"/>
        <v>29</v>
      </c>
      <c r="D450" s="66" t="s">
        <v>744</v>
      </c>
      <c r="E450" s="66" t="s">
        <v>743</v>
      </c>
    </row>
    <row r="451" spans="1:7" ht="11.45" customHeight="1" x14ac:dyDescent="0.15">
      <c r="A451" s="63">
        <f t="shared" si="18"/>
        <v>7</v>
      </c>
      <c r="B451" s="63" t="s">
        <v>660</v>
      </c>
      <c r="C451" s="63">
        <f t="shared" si="19"/>
        <v>30</v>
      </c>
      <c r="D451" s="63" t="s">
        <v>746</v>
      </c>
      <c r="E451" s="63" t="s">
        <v>745</v>
      </c>
    </row>
    <row r="452" spans="1:7" ht="11.45" customHeight="1" x14ac:dyDescent="0.15">
      <c r="A452" s="63">
        <f t="shared" si="18"/>
        <v>7</v>
      </c>
      <c r="B452" s="63" t="s">
        <v>660</v>
      </c>
      <c r="C452" s="63">
        <f t="shared" si="19"/>
        <v>30</v>
      </c>
      <c r="D452" s="63" t="s">
        <v>746</v>
      </c>
      <c r="E452" s="63" t="s">
        <v>747</v>
      </c>
    </row>
    <row r="453" spans="1:7" ht="11.45" customHeight="1" x14ac:dyDescent="0.15">
      <c r="A453" s="66">
        <f t="shared" si="18"/>
        <v>7</v>
      </c>
      <c r="B453" s="66" t="s">
        <v>660</v>
      </c>
      <c r="C453" s="66">
        <f t="shared" si="19"/>
        <v>31</v>
      </c>
      <c r="D453" s="66" t="s">
        <v>749</v>
      </c>
      <c r="E453" s="66" t="s">
        <v>748</v>
      </c>
    </row>
    <row r="454" spans="1:7" ht="11.45" customHeight="1" x14ac:dyDescent="0.15">
      <c r="A454" s="66">
        <f t="shared" si="18"/>
        <v>7</v>
      </c>
      <c r="B454" s="66" t="s">
        <v>660</v>
      </c>
      <c r="C454" s="66">
        <f t="shared" si="19"/>
        <v>31</v>
      </c>
      <c r="D454" s="66" t="s">
        <v>749</v>
      </c>
      <c r="E454" s="66" t="s">
        <v>750</v>
      </c>
    </row>
    <row r="455" spans="1:7" ht="11.45" customHeight="1" x14ac:dyDescent="0.15">
      <c r="A455" s="63">
        <f t="shared" si="18"/>
        <v>7</v>
      </c>
      <c r="B455" s="63" t="s">
        <v>660</v>
      </c>
      <c r="C455" s="63">
        <f t="shared" si="19"/>
        <v>32</v>
      </c>
      <c r="D455" s="63" t="s">
        <v>752</v>
      </c>
      <c r="E455" s="63" t="s">
        <v>751</v>
      </c>
    </row>
    <row r="456" spans="1:7" ht="11.45" customHeight="1" x14ac:dyDescent="0.15">
      <c r="A456" s="66">
        <f t="shared" si="18"/>
        <v>7</v>
      </c>
      <c r="B456" s="66" t="s">
        <v>660</v>
      </c>
      <c r="C456" s="66">
        <f t="shared" si="19"/>
        <v>33</v>
      </c>
      <c r="D456" s="66" t="s">
        <v>754</v>
      </c>
      <c r="E456" s="66" t="s">
        <v>753</v>
      </c>
    </row>
    <row r="457" spans="1:7" ht="11.45" customHeight="1" x14ac:dyDescent="0.15">
      <c r="A457" s="63">
        <f t="shared" si="18"/>
        <v>7</v>
      </c>
      <c r="B457" s="63" t="s">
        <v>660</v>
      </c>
      <c r="C457" s="63">
        <f t="shared" si="19"/>
        <v>34</v>
      </c>
      <c r="D457" s="63" t="s">
        <v>756</v>
      </c>
      <c r="E457" s="63" t="s">
        <v>755</v>
      </c>
    </row>
    <row r="458" spans="1:7" ht="11.45" customHeight="1" x14ac:dyDescent="0.15">
      <c r="A458" s="66">
        <f t="shared" si="18"/>
        <v>7</v>
      </c>
      <c r="B458" s="66" t="s">
        <v>660</v>
      </c>
      <c r="C458" s="66">
        <f t="shared" si="19"/>
        <v>35</v>
      </c>
      <c r="D458" s="66" t="s">
        <v>758</v>
      </c>
      <c r="E458" s="66" t="s">
        <v>757</v>
      </c>
    </row>
    <row r="459" spans="1:7" ht="11.45" customHeight="1" x14ac:dyDescent="0.15">
      <c r="A459" s="63">
        <f t="shared" si="18"/>
        <v>7</v>
      </c>
      <c r="B459" s="63" t="s">
        <v>660</v>
      </c>
      <c r="C459" s="63">
        <f t="shared" si="19"/>
        <v>36</v>
      </c>
      <c r="D459" s="63" t="s">
        <v>760</v>
      </c>
      <c r="E459" s="63" t="s">
        <v>759</v>
      </c>
    </row>
    <row r="460" spans="1:7" ht="11.45" customHeight="1" x14ac:dyDescent="0.15">
      <c r="A460" s="66">
        <f t="shared" si="18"/>
        <v>7</v>
      </c>
      <c r="B460" s="66" t="s">
        <v>660</v>
      </c>
      <c r="C460" s="66">
        <f t="shared" si="19"/>
        <v>37</v>
      </c>
      <c r="D460" s="66" t="s">
        <v>668</v>
      </c>
      <c r="E460" s="66" t="s">
        <v>667</v>
      </c>
      <c r="G460" s="68"/>
    </row>
    <row r="461" spans="1:7" ht="11.45" customHeight="1" x14ac:dyDescent="0.15">
      <c r="A461" s="66">
        <f t="shared" si="18"/>
        <v>7</v>
      </c>
      <c r="B461" s="66" t="s">
        <v>660</v>
      </c>
      <c r="C461" s="66">
        <f t="shared" si="19"/>
        <v>37</v>
      </c>
      <c r="D461" s="66" t="s">
        <v>668</v>
      </c>
      <c r="E461" s="66" t="s">
        <v>669</v>
      </c>
      <c r="G461" s="68"/>
    </row>
    <row r="462" spans="1:7" ht="11.45" customHeight="1" x14ac:dyDescent="0.15">
      <c r="A462" s="63">
        <f t="shared" si="18"/>
        <v>7</v>
      </c>
      <c r="B462" s="63" t="s">
        <v>660</v>
      </c>
      <c r="C462" s="63">
        <f t="shared" si="19"/>
        <v>38</v>
      </c>
      <c r="D462" s="63" t="s">
        <v>671</v>
      </c>
      <c r="E462" s="63" t="s">
        <v>670</v>
      </c>
    </row>
    <row r="463" spans="1:7" ht="11.45" customHeight="1" x14ac:dyDescent="0.15">
      <c r="A463" s="63">
        <f t="shared" si="18"/>
        <v>7</v>
      </c>
      <c r="B463" s="63" t="s">
        <v>660</v>
      </c>
      <c r="C463" s="63">
        <f t="shared" si="19"/>
        <v>38</v>
      </c>
      <c r="D463" s="63" t="s">
        <v>671</v>
      </c>
      <c r="E463" s="63" t="s">
        <v>672</v>
      </c>
    </row>
    <row r="464" spans="1:7" ht="11.45" customHeight="1" x14ac:dyDescent="0.15">
      <c r="A464" s="63">
        <f t="shared" si="18"/>
        <v>7</v>
      </c>
      <c r="B464" s="63" t="s">
        <v>660</v>
      </c>
      <c r="C464" s="63">
        <f t="shared" si="19"/>
        <v>38</v>
      </c>
      <c r="D464" s="63" t="s">
        <v>671</v>
      </c>
      <c r="E464" s="63" t="s">
        <v>673</v>
      </c>
    </row>
    <row r="465" spans="1:5" ht="11.45" customHeight="1" x14ac:dyDescent="0.15">
      <c r="A465" s="65">
        <f t="shared" si="18"/>
        <v>8</v>
      </c>
      <c r="B465" s="65" t="s">
        <v>762</v>
      </c>
      <c r="C465" s="65">
        <v>1</v>
      </c>
      <c r="D465" s="65" t="s">
        <v>763</v>
      </c>
      <c r="E465" s="65" t="s">
        <v>761</v>
      </c>
    </row>
    <row r="466" spans="1:5" ht="11.45" customHeight="1" x14ac:dyDescent="0.15">
      <c r="A466" s="64">
        <f t="shared" si="18"/>
        <v>8</v>
      </c>
      <c r="B466" s="64" t="s">
        <v>762</v>
      </c>
      <c r="C466" s="64">
        <f t="shared" si="19"/>
        <v>2</v>
      </c>
      <c r="D466" s="64" t="s">
        <v>765</v>
      </c>
      <c r="E466" s="64" t="s">
        <v>764</v>
      </c>
    </row>
    <row r="467" spans="1:5" ht="11.45" customHeight="1" x14ac:dyDescent="0.15">
      <c r="A467" s="65">
        <f t="shared" si="18"/>
        <v>8</v>
      </c>
      <c r="B467" s="65" t="s">
        <v>762</v>
      </c>
      <c r="C467" s="65">
        <f t="shared" si="19"/>
        <v>3</v>
      </c>
      <c r="D467" s="65" t="s">
        <v>767</v>
      </c>
      <c r="E467" s="65" t="s">
        <v>766</v>
      </c>
    </row>
    <row r="468" spans="1:5" ht="11.45" customHeight="1" x14ac:dyDescent="0.15">
      <c r="A468" s="65">
        <f t="shared" si="18"/>
        <v>8</v>
      </c>
      <c r="B468" s="65" t="s">
        <v>762</v>
      </c>
      <c r="C468" s="65">
        <f t="shared" si="19"/>
        <v>3</v>
      </c>
      <c r="D468" s="65" t="s">
        <v>767</v>
      </c>
      <c r="E468" s="65" t="s">
        <v>768</v>
      </c>
    </row>
    <row r="469" spans="1:5" ht="11.45" customHeight="1" x14ac:dyDescent="0.15">
      <c r="A469" s="64">
        <f t="shared" si="18"/>
        <v>8</v>
      </c>
      <c r="B469" s="64" t="s">
        <v>762</v>
      </c>
      <c r="C469" s="64">
        <f t="shared" si="19"/>
        <v>4</v>
      </c>
      <c r="D469" s="64" t="s">
        <v>770</v>
      </c>
      <c r="E469" s="64" t="s">
        <v>769</v>
      </c>
    </row>
    <row r="470" spans="1:5" ht="11.45" customHeight="1" x14ac:dyDescent="0.15">
      <c r="A470" s="65">
        <f t="shared" si="18"/>
        <v>8</v>
      </c>
      <c r="B470" s="65" t="s">
        <v>762</v>
      </c>
      <c r="C470" s="65">
        <f t="shared" si="19"/>
        <v>5</v>
      </c>
      <c r="D470" s="65" t="s">
        <v>772</v>
      </c>
      <c r="E470" s="65" t="s">
        <v>771</v>
      </c>
    </row>
    <row r="471" spans="1:5" ht="11.45" customHeight="1" x14ac:dyDescent="0.15">
      <c r="A471" s="64">
        <f t="shared" si="18"/>
        <v>8</v>
      </c>
      <c r="B471" s="64" t="s">
        <v>762</v>
      </c>
      <c r="C471" s="64">
        <f t="shared" si="19"/>
        <v>6</v>
      </c>
      <c r="D471" s="64" t="s">
        <v>774</v>
      </c>
      <c r="E471" s="64" t="s">
        <v>773</v>
      </c>
    </row>
    <row r="472" spans="1:5" ht="11.45" customHeight="1" x14ac:dyDescent="0.15">
      <c r="A472" s="65">
        <f t="shared" si="18"/>
        <v>8</v>
      </c>
      <c r="B472" s="65" t="s">
        <v>762</v>
      </c>
      <c r="C472" s="65">
        <f t="shared" si="19"/>
        <v>7</v>
      </c>
      <c r="D472" s="65" t="s">
        <v>776</v>
      </c>
      <c r="E472" s="65" t="s">
        <v>775</v>
      </c>
    </row>
    <row r="473" spans="1:5" ht="11.45" customHeight="1" x14ac:dyDescent="0.15">
      <c r="A473" s="64">
        <f t="shared" si="18"/>
        <v>8</v>
      </c>
      <c r="B473" s="64" t="s">
        <v>762</v>
      </c>
      <c r="C473" s="64">
        <f t="shared" si="19"/>
        <v>8</v>
      </c>
      <c r="D473" s="64" t="s">
        <v>778</v>
      </c>
      <c r="E473" s="64" t="s">
        <v>777</v>
      </c>
    </row>
    <row r="474" spans="1:5" ht="11.45" customHeight="1" x14ac:dyDescent="0.15">
      <c r="A474" s="65">
        <f t="shared" si="18"/>
        <v>8</v>
      </c>
      <c r="B474" s="65" t="s">
        <v>762</v>
      </c>
      <c r="C474" s="65">
        <f t="shared" ref="C474:C537" si="20">IF(D474=D473,C473,C473+1)</f>
        <v>9</v>
      </c>
      <c r="D474" s="65" t="s">
        <v>780</v>
      </c>
      <c r="E474" s="65" t="s">
        <v>779</v>
      </c>
    </row>
    <row r="475" spans="1:5" ht="11.45" customHeight="1" x14ac:dyDescent="0.15">
      <c r="A475" s="65">
        <f t="shared" si="18"/>
        <v>8</v>
      </c>
      <c r="B475" s="65" t="s">
        <v>762</v>
      </c>
      <c r="C475" s="65">
        <f t="shared" si="20"/>
        <v>9</v>
      </c>
      <c r="D475" s="65" t="s">
        <v>780</v>
      </c>
      <c r="E475" s="65" t="s">
        <v>781</v>
      </c>
    </row>
    <row r="476" spans="1:5" ht="11.45" customHeight="1" x14ac:dyDescent="0.15">
      <c r="A476" s="65">
        <f t="shared" si="18"/>
        <v>8</v>
      </c>
      <c r="B476" s="65" t="s">
        <v>762</v>
      </c>
      <c r="C476" s="65">
        <f t="shared" si="20"/>
        <v>9</v>
      </c>
      <c r="D476" s="65" t="s">
        <v>780</v>
      </c>
      <c r="E476" s="65" t="s">
        <v>782</v>
      </c>
    </row>
    <row r="477" spans="1:5" ht="11.45" customHeight="1" x14ac:dyDescent="0.15">
      <c r="A477" s="65">
        <f t="shared" si="18"/>
        <v>8</v>
      </c>
      <c r="B477" s="65" t="s">
        <v>762</v>
      </c>
      <c r="C477" s="65">
        <f t="shared" si="20"/>
        <v>9</v>
      </c>
      <c r="D477" s="65" t="s">
        <v>780</v>
      </c>
      <c r="E477" s="65" t="s">
        <v>783</v>
      </c>
    </row>
    <row r="478" spans="1:5" ht="11.45" customHeight="1" x14ac:dyDescent="0.15">
      <c r="A478" s="65">
        <f t="shared" si="18"/>
        <v>8</v>
      </c>
      <c r="B478" s="65" t="s">
        <v>762</v>
      </c>
      <c r="C478" s="65">
        <f t="shared" si="20"/>
        <v>9</v>
      </c>
      <c r="D478" s="65" t="s">
        <v>780</v>
      </c>
      <c r="E478" s="65" t="s">
        <v>784</v>
      </c>
    </row>
    <row r="479" spans="1:5" ht="11.45" customHeight="1" x14ac:dyDescent="0.15">
      <c r="A479" s="65">
        <f t="shared" ref="A479:A542" si="21">IF(B479=B478,A478,A478+1)</f>
        <v>8</v>
      </c>
      <c r="B479" s="65" t="s">
        <v>762</v>
      </c>
      <c r="C479" s="65">
        <f t="shared" si="20"/>
        <v>9</v>
      </c>
      <c r="D479" s="65" t="s">
        <v>780</v>
      </c>
      <c r="E479" s="65" t="s">
        <v>785</v>
      </c>
    </row>
    <row r="480" spans="1:5" ht="11.45" customHeight="1" x14ac:dyDescent="0.15">
      <c r="A480" s="64">
        <f t="shared" si="21"/>
        <v>8</v>
      </c>
      <c r="B480" s="64" t="s">
        <v>762</v>
      </c>
      <c r="C480" s="64">
        <f t="shared" si="20"/>
        <v>10</v>
      </c>
      <c r="D480" s="64" t="s">
        <v>787</v>
      </c>
      <c r="E480" s="64" t="s">
        <v>786</v>
      </c>
    </row>
    <row r="481" spans="1:5" ht="11.45" customHeight="1" x14ac:dyDescent="0.15">
      <c r="A481" s="65">
        <f t="shared" si="21"/>
        <v>8</v>
      </c>
      <c r="B481" s="65" t="s">
        <v>762</v>
      </c>
      <c r="C481" s="65">
        <f t="shared" si="20"/>
        <v>11</v>
      </c>
      <c r="D481" s="65" t="s">
        <v>789</v>
      </c>
      <c r="E481" s="65" t="s">
        <v>788</v>
      </c>
    </row>
    <row r="482" spans="1:5" ht="11.45" customHeight="1" x14ac:dyDescent="0.15">
      <c r="A482" s="65">
        <f t="shared" si="21"/>
        <v>8</v>
      </c>
      <c r="B482" s="65" t="s">
        <v>762</v>
      </c>
      <c r="C482" s="65">
        <f t="shared" si="20"/>
        <v>11</v>
      </c>
      <c r="D482" s="65" t="s">
        <v>789</v>
      </c>
      <c r="E482" s="65" t="s">
        <v>790</v>
      </c>
    </row>
    <row r="483" spans="1:5" ht="11.45" customHeight="1" x14ac:dyDescent="0.15">
      <c r="A483" s="64">
        <f t="shared" si="21"/>
        <v>8</v>
      </c>
      <c r="B483" s="64" t="s">
        <v>762</v>
      </c>
      <c r="C483" s="64">
        <f t="shared" si="20"/>
        <v>12</v>
      </c>
      <c r="D483" s="64" t="s">
        <v>792</v>
      </c>
      <c r="E483" s="64" t="s">
        <v>791</v>
      </c>
    </row>
    <row r="484" spans="1:5" ht="11.45" customHeight="1" x14ac:dyDescent="0.15">
      <c r="A484" s="65">
        <f t="shared" si="21"/>
        <v>8</v>
      </c>
      <c r="B484" s="65" t="s">
        <v>762</v>
      </c>
      <c r="C484" s="65">
        <f t="shared" si="20"/>
        <v>13</v>
      </c>
      <c r="D484" s="65" t="s">
        <v>794</v>
      </c>
      <c r="E484" s="65" t="s">
        <v>793</v>
      </c>
    </row>
    <row r="485" spans="1:5" ht="11.45" customHeight="1" x14ac:dyDescent="0.15">
      <c r="A485" s="64">
        <f t="shared" si="21"/>
        <v>8</v>
      </c>
      <c r="B485" s="64" t="s">
        <v>762</v>
      </c>
      <c r="C485" s="64">
        <f t="shared" si="20"/>
        <v>14</v>
      </c>
      <c r="D485" s="64" t="s">
        <v>796</v>
      </c>
      <c r="E485" s="64" t="s">
        <v>795</v>
      </c>
    </row>
    <row r="486" spans="1:5" ht="11.45" customHeight="1" x14ac:dyDescent="0.15">
      <c r="A486" s="64">
        <f t="shared" si="21"/>
        <v>8</v>
      </c>
      <c r="B486" s="64" t="s">
        <v>762</v>
      </c>
      <c r="C486" s="64">
        <f t="shared" si="20"/>
        <v>14</v>
      </c>
      <c r="D486" s="64" t="s">
        <v>796</v>
      </c>
      <c r="E486" s="64" t="s">
        <v>797</v>
      </c>
    </row>
    <row r="487" spans="1:5" ht="11.45" customHeight="1" x14ac:dyDescent="0.15">
      <c r="A487" s="64">
        <f t="shared" si="21"/>
        <v>8</v>
      </c>
      <c r="B487" s="64" t="s">
        <v>762</v>
      </c>
      <c r="C487" s="64">
        <f t="shared" si="20"/>
        <v>14</v>
      </c>
      <c r="D487" s="64" t="s">
        <v>796</v>
      </c>
      <c r="E487" s="64" t="s">
        <v>798</v>
      </c>
    </row>
    <row r="488" spans="1:5" ht="11.45" customHeight="1" x14ac:dyDescent="0.15">
      <c r="A488" s="65">
        <f t="shared" si="21"/>
        <v>8</v>
      </c>
      <c r="B488" s="65" t="s">
        <v>762</v>
      </c>
      <c r="C488" s="65">
        <f t="shared" si="20"/>
        <v>15</v>
      </c>
      <c r="D488" s="65" t="s">
        <v>800</v>
      </c>
      <c r="E488" s="65" t="s">
        <v>799</v>
      </c>
    </row>
    <row r="489" spans="1:5" ht="11.45" customHeight="1" x14ac:dyDescent="0.15">
      <c r="A489" s="64">
        <f t="shared" si="21"/>
        <v>8</v>
      </c>
      <c r="B489" s="64" t="s">
        <v>762</v>
      </c>
      <c r="C489" s="64">
        <f t="shared" si="20"/>
        <v>16</v>
      </c>
      <c r="D489" s="64" t="s">
        <v>802</v>
      </c>
      <c r="E489" s="64" t="s">
        <v>801</v>
      </c>
    </row>
    <row r="490" spans="1:5" ht="11.45" customHeight="1" x14ac:dyDescent="0.15">
      <c r="A490" s="65">
        <f t="shared" si="21"/>
        <v>8</v>
      </c>
      <c r="B490" s="65" t="s">
        <v>762</v>
      </c>
      <c r="C490" s="65">
        <f t="shared" si="20"/>
        <v>17</v>
      </c>
      <c r="D490" s="65" t="s">
        <v>804</v>
      </c>
      <c r="E490" s="65" t="s">
        <v>803</v>
      </c>
    </row>
    <row r="491" spans="1:5" ht="11.45" customHeight="1" x14ac:dyDescent="0.15">
      <c r="A491" s="65">
        <f t="shared" si="21"/>
        <v>8</v>
      </c>
      <c r="B491" s="65" t="s">
        <v>762</v>
      </c>
      <c r="C491" s="65">
        <f t="shared" si="20"/>
        <v>17</v>
      </c>
      <c r="D491" s="65" t="s">
        <v>804</v>
      </c>
      <c r="E491" s="65" t="s">
        <v>805</v>
      </c>
    </row>
    <row r="492" spans="1:5" ht="11.45" customHeight="1" x14ac:dyDescent="0.15">
      <c r="A492" s="64">
        <f t="shared" si="21"/>
        <v>8</v>
      </c>
      <c r="B492" s="64" t="s">
        <v>762</v>
      </c>
      <c r="C492" s="64">
        <f t="shared" si="20"/>
        <v>18</v>
      </c>
      <c r="D492" s="64" t="s">
        <v>807</v>
      </c>
      <c r="E492" s="64" t="s">
        <v>806</v>
      </c>
    </row>
    <row r="493" spans="1:5" ht="11.45" customHeight="1" x14ac:dyDescent="0.15">
      <c r="A493" s="65">
        <f t="shared" si="21"/>
        <v>8</v>
      </c>
      <c r="B493" s="65" t="s">
        <v>762</v>
      </c>
      <c r="C493" s="65">
        <f t="shared" si="20"/>
        <v>19</v>
      </c>
      <c r="D493" s="65" t="s">
        <v>809</v>
      </c>
      <c r="E493" s="65" t="s">
        <v>808</v>
      </c>
    </row>
    <row r="494" spans="1:5" ht="11.45" customHeight="1" x14ac:dyDescent="0.15">
      <c r="A494" s="64">
        <f t="shared" si="21"/>
        <v>8</v>
      </c>
      <c r="B494" s="64" t="s">
        <v>762</v>
      </c>
      <c r="C494" s="64">
        <f t="shared" si="20"/>
        <v>20</v>
      </c>
      <c r="D494" s="64" t="s">
        <v>811</v>
      </c>
      <c r="E494" s="64" t="s">
        <v>810</v>
      </c>
    </row>
    <row r="495" spans="1:5" ht="11.45" customHeight="1" x14ac:dyDescent="0.15">
      <c r="A495" s="65">
        <f t="shared" si="21"/>
        <v>8</v>
      </c>
      <c r="B495" s="65" t="s">
        <v>762</v>
      </c>
      <c r="C495" s="65">
        <f t="shared" si="20"/>
        <v>21</v>
      </c>
      <c r="D495" s="65" t="s">
        <v>813</v>
      </c>
      <c r="E495" s="65" t="s">
        <v>812</v>
      </c>
    </row>
    <row r="496" spans="1:5" ht="11.45" customHeight="1" x14ac:dyDescent="0.15">
      <c r="A496" s="65">
        <f t="shared" si="21"/>
        <v>8</v>
      </c>
      <c r="B496" s="65" t="s">
        <v>762</v>
      </c>
      <c r="C496" s="65">
        <f t="shared" si="20"/>
        <v>21</v>
      </c>
      <c r="D496" s="65" t="s">
        <v>813</v>
      </c>
      <c r="E496" s="65" t="s">
        <v>814</v>
      </c>
    </row>
    <row r="497" spans="1:5" ht="11.45" customHeight="1" x14ac:dyDescent="0.15">
      <c r="A497" s="64">
        <f t="shared" si="21"/>
        <v>8</v>
      </c>
      <c r="B497" s="64" t="s">
        <v>762</v>
      </c>
      <c r="C497" s="64">
        <f t="shared" si="20"/>
        <v>22</v>
      </c>
      <c r="D497" s="64" t="s">
        <v>816</v>
      </c>
      <c r="E497" s="64" t="s">
        <v>815</v>
      </c>
    </row>
    <row r="498" spans="1:5" ht="11.45" customHeight="1" x14ac:dyDescent="0.15">
      <c r="A498" s="65">
        <f t="shared" si="21"/>
        <v>8</v>
      </c>
      <c r="B498" s="65" t="s">
        <v>762</v>
      </c>
      <c r="C498" s="65">
        <f t="shared" si="20"/>
        <v>23</v>
      </c>
      <c r="D498" s="65" t="s">
        <v>818</v>
      </c>
      <c r="E498" s="65" t="s">
        <v>817</v>
      </c>
    </row>
    <row r="499" spans="1:5" ht="11.45" customHeight="1" x14ac:dyDescent="0.15">
      <c r="A499" s="65">
        <f t="shared" si="21"/>
        <v>8</v>
      </c>
      <c r="B499" s="65" t="s">
        <v>762</v>
      </c>
      <c r="C499" s="65">
        <f t="shared" si="20"/>
        <v>23</v>
      </c>
      <c r="D499" s="65" t="s">
        <v>818</v>
      </c>
      <c r="E499" s="65" t="s">
        <v>819</v>
      </c>
    </row>
    <row r="500" spans="1:5" ht="11.45" customHeight="1" x14ac:dyDescent="0.15">
      <c r="A500" s="65">
        <f t="shared" si="21"/>
        <v>8</v>
      </c>
      <c r="B500" s="65" t="s">
        <v>762</v>
      </c>
      <c r="C500" s="65">
        <f t="shared" si="20"/>
        <v>23</v>
      </c>
      <c r="D500" s="65" t="s">
        <v>818</v>
      </c>
      <c r="E500" s="65" t="s">
        <v>820</v>
      </c>
    </row>
    <row r="501" spans="1:5" ht="11.45" customHeight="1" x14ac:dyDescent="0.15">
      <c r="A501" s="64">
        <f t="shared" si="21"/>
        <v>8</v>
      </c>
      <c r="B501" s="64" t="s">
        <v>762</v>
      </c>
      <c r="C501" s="64">
        <f t="shared" si="20"/>
        <v>24</v>
      </c>
      <c r="D501" s="64" t="s">
        <v>822</v>
      </c>
      <c r="E501" s="64" t="s">
        <v>821</v>
      </c>
    </row>
    <row r="502" spans="1:5" ht="11.45" customHeight="1" x14ac:dyDescent="0.15">
      <c r="A502" s="65">
        <f t="shared" si="21"/>
        <v>8</v>
      </c>
      <c r="B502" s="65" t="s">
        <v>762</v>
      </c>
      <c r="C502" s="65">
        <f t="shared" si="20"/>
        <v>25</v>
      </c>
      <c r="D502" s="65" t="s">
        <v>824</v>
      </c>
      <c r="E502" s="65" t="s">
        <v>823</v>
      </c>
    </row>
    <row r="503" spans="1:5" ht="11.45" customHeight="1" x14ac:dyDescent="0.15">
      <c r="A503" s="64">
        <f t="shared" si="21"/>
        <v>8</v>
      </c>
      <c r="B503" s="64" t="s">
        <v>762</v>
      </c>
      <c r="C503" s="64">
        <f t="shared" si="20"/>
        <v>26</v>
      </c>
      <c r="D503" s="64" t="s">
        <v>826</v>
      </c>
      <c r="E503" s="64" t="s">
        <v>825</v>
      </c>
    </row>
    <row r="504" spans="1:5" ht="11.45" customHeight="1" x14ac:dyDescent="0.15">
      <c r="A504" s="65">
        <f t="shared" si="21"/>
        <v>8</v>
      </c>
      <c r="B504" s="65" t="s">
        <v>762</v>
      </c>
      <c r="C504" s="65">
        <f t="shared" si="20"/>
        <v>27</v>
      </c>
      <c r="D504" s="65" t="s">
        <v>828</v>
      </c>
      <c r="E504" s="65" t="s">
        <v>827</v>
      </c>
    </row>
    <row r="505" spans="1:5" ht="11.45" customHeight="1" x14ac:dyDescent="0.15">
      <c r="A505" s="64">
        <f t="shared" si="21"/>
        <v>8</v>
      </c>
      <c r="B505" s="64" t="s">
        <v>762</v>
      </c>
      <c r="C505" s="64">
        <f t="shared" si="20"/>
        <v>28</v>
      </c>
      <c r="D505" s="64" t="s">
        <v>830</v>
      </c>
      <c r="E505" s="64" t="s">
        <v>829</v>
      </c>
    </row>
    <row r="506" spans="1:5" ht="11.45" customHeight="1" x14ac:dyDescent="0.15">
      <c r="A506" s="65">
        <f t="shared" si="21"/>
        <v>8</v>
      </c>
      <c r="B506" s="65" t="s">
        <v>762</v>
      </c>
      <c r="C506" s="65">
        <f t="shared" si="20"/>
        <v>29</v>
      </c>
      <c r="D506" s="65" t="s">
        <v>832</v>
      </c>
      <c r="E506" s="65" t="s">
        <v>831</v>
      </c>
    </row>
    <row r="507" spans="1:5" ht="11.45" customHeight="1" x14ac:dyDescent="0.15">
      <c r="A507" s="64">
        <f t="shared" si="21"/>
        <v>8</v>
      </c>
      <c r="B507" s="64" t="s">
        <v>762</v>
      </c>
      <c r="C507" s="64">
        <f t="shared" si="20"/>
        <v>30</v>
      </c>
      <c r="D507" s="64" t="s">
        <v>834</v>
      </c>
      <c r="E507" s="64" t="s">
        <v>833</v>
      </c>
    </row>
    <row r="508" spans="1:5" ht="11.45" customHeight="1" x14ac:dyDescent="0.15">
      <c r="A508" s="65">
        <f t="shared" si="21"/>
        <v>8</v>
      </c>
      <c r="B508" s="65" t="s">
        <v>762</v>
      </c>
      <c r="C508" s="65">
        <f t="shared" si="20"/>
        <v>31</v>
      </c>
      <c r="D508" s="65" t="s">
        <v>836</v>
      </c>
      <c r="E508" s="65" t="s">
        <v>835</v>
      </c>
    </row>
    <row r="509" spans="1:5" ht="11.45" customHeight="1" x14ac:dyDescent="0.15">
      <c r="A509" s="64">
        <f t="shared" si="21"/>
        <v>8</v>
      </c>
      <c r="B509" s="64" t="s">
        <v>762</v>
      </c>
      <c r="C509" s="64">
        <f t="shared" si="20"/>
        <v>32</v>
      </c>
      <c r="D509" s="64" t="s">
        <v>838</v>
      </c>
      <c r="E509" s="64" t="s">
        <v>837</v>
      </c>
    </row>
    <row r="510" spans="1:5" ht="11.45" customHeight="1" x14ac:dyDescent="0.15">
      <c r="A510" s="65">
        <f t="shared" si="21"/>
        <v>8</v>
      </c>
      <c r="B510" s="65" t="s">
        <v>762</v>
      </c>
      <c r="C510" s="65">
        <f t="shared" si="20"/>
        <v>33</v>
      </c>
      <c r="D510" s="65" t="s">
        <v>840</v>
      </c>
      <c r="E510" s="65" t="s">
        <v>839</v>
      </c>
    </row>
    <row r="511" spans="1:5" ht="11.45" customHeight="1" x14ac:dyDescent="0.15">
      <c r="A511" s="64">
        <f t="shared" si="21"/>
        <v>9</v>
      </c>
      <c r="B511" s="64" t="s">
        <v>842</v>
      </c>
      <c r="C511" s="64">
        <v>1</v>
      </c>
      <c r="D511" s="64" t="s">
        <v>843</v>
      </c>
      <c r="E511" s="64" t="s">
        <v>841</v>
      </c>
    </row>
    <row r="512" spans="1:5" ht="11.45" customHeight="1" x14ac:dyDescent="0.15">
      <c r="A512" s="64">
        <f t="shared" si="21"/>
        <v>9</v>
      </c>
      <c r="B512" s="64" t="s">
        <v>842</v>
      </c>
      <c r="C512" s="64">
        <f t="shared" si="20"/>
        <v>1</v>
      </c>
      <c r="D512" s="64" t="s">
        <v>843</v>
      </c>
      <c r="E512" s="64" t="s">
        <v>844</v>
      </c>
    </row>
    <row r="513" spans="1:5" ht="11.45" customHeight="1" x14ac:dyDescent="0.15">
      <c r="A513" s="64">
        <f t="shared" si="21"/>
        <v>9</v>
      </c>
      <c r="B513" s="64" t="s">
        <v>842</v>
      </c>
      <c r="C513" s="64">
        <f t="shared" si="20"/>
        <v>1</v>
      </c>
      <c r="D513" s="64" t="s">
        <v>843</v>
      </c>
      <c r="E513" s="64" t="s">
        <v>845</v>
      </c>
    </row>
    <row r="514" spans="1:5" ht="11.45" customHeight="1" x14ac:dyDescent="0.15">
      <c r="A514" s="65">
        <f t="shared" si="21"/>
        <v>9</v>
      </c>
      <c r="B514" s="65" t="s">
        <v>842</v>
      </c>
      <c r="C514" s="65">
        <f t="shared" si="20"/>
        <v>2</v>
      </c>
      <c r="D514" s="65" t="s">
        <v>847</v>
      </c>
      <c r="E514" s="65" t="s">
        <v>846</v>
      </c>
    </row>
    <row r="515" spans="1:5" ht="11.45" customHeight="1" x14ac:dyDescent="0.15">
      <c r="A515" s="64">
        <f t="shared" si="21"/>
        <v>9</v>
      </c>
      <c r="B515" s="64" t="s">
        <v>842</v>
      </c>
      <c r="C515" s="64">
        <f t="shared" si="20"/>
        <v>3</v>
      </c>
      <c r="D515" s="64" t="s">
        <v>849</v>
      </c>
      <c r="E515" s="64" t="s">
        <v>848</v>
      </c>
    </row>
    <row r="516" spans="1:5" ht="11.45" customHeight="1" x14ac:dyDescent="0.15">
      <c r="A516" s="65">
        <f t="shared" si="21"/>
        <v>9</v>
      </c>
      <c r="B516" s="65" t="s">
        <v>842</v>
      </c>
      <c r="C516" s="65">
        <f t="shared" si="20"/>
        <v>4</v>
      </c>
      <c r="D516" s="65" t="s">
        <v>851</v>
      </c>
      <c r="E516" s="65" t="s">
        <v>850</v>
      </c>
    </row>
    <row r="517" spans="1:5" ht="11.45" customHeight="1" x14ac:dyDescent="0.15">
      <c r="A517" s="64">
        <f t="shared" si="21"/>
        <v>9</v>
      </c>
      <c r="B517" s="64" t="s">
        <v>842</v>
      </c>
      <c r="C517" s="64">
        <f t="shared" si="20"/>
        <v>5</v>
      </c>
      <c r="D517" s="64" t="s">
        <v>853</v>
      </c>
      <c r="E517" s="64" t="s">
        <v>852</v>
      </c>
    </row>
    <row r="518" spans="1:5" ht="11.45" customHeight="1" x14ac:dyDescent="0.15">
      <c r="A518" s="64">
        <f t="shared" si="21"/>
        <v>9</v>
      </c>
      <c r="B518" s="64" t="s">
        <v>842</v>
      </c>
      <c r="C518" s="64">
        <f t="shared" si="20"/>
        <v>5</v>
      </c>
      <c r="D518" s="64" t="s">
        <v>853</v>
      </c>
      <c r="E518" s="64" t="s">
        <v>854</v>
      </c>
    </row>
    <row r="519" spans="1:5" ht="11.45" customHeight="1" x14ac:dyDescent="0.15">
      <c r="A519" s="65">
        <f t="shared" si="21"/>
        <v>9</v>
      </c>
      <c r="B519" s="65" t="s">
        <v>842</v>
      </c>
      <c r="C519" s="65">
        <f t="shared" si="20"/>
        <v>6</v>
      </c>
      <c r="D519" s="65" t="s">
        <v>856</v>
      </c>
      <c r="E519" s="65" t="s">
        <v>855</v>
      </c>
    </row>
    <row r="520" spans="1:5" ht="11.45" customHeight="1" x14ac:dyDescent="0.15">
      <c r="A520" s="65">
        <f t="shared" si="21"/>
        <v>9</v>
      </c>
      <c r="B520" s="65" t="s">
        <v>842</v>
      </c>
      <c r="C520" s="65">
        <f t="shared" si="20"/>
        <v>6</v>
      </c>
      <c r="D520" s="65" t="s">
        <v>856</v>
      </c>
      <c r="E520" s="65" t="s">
        <v>857</v>
      </c>
    </row>
    <row r="521" spans="1:5" ht="11.45" customHeight="1" x14ac:dyDescent="0.15">
      <c r="A521" s="65">
        <f t="shared" si="21"/>
        <v>9</v>
      </c>
      <c r="B521" s="65" t="s">
        <v>842</v>
      </c>
      <c r="C521" s="65">
        <f t="shared" si="20"/>
        <v>6</v>
      </c>
      <c r="D521" s="65" t="s">
        <v>856</v>
      </c>
      <c r="E521" s="65" t="s">
        <v>858</v>
      </c>
    </row>
    <row r="522" spans="1:5" ht="11.45" customHeight="1" x14ac:dyDescent="0.15">
      <c r="A522" s="65">
        <f t="shared" si="21"/>
        <v>9</v>
      </c>
      <c r="B522" s="65" t="s">
        <v>842</v>
      </c>
      <c r="C522" s="65">
        <f t="shared" si="20"/>
        <v>6</v>
      </c>
      <c r="D522" s="65" t="s">
        <v>856</v>
      </c>
      <c r="E522" s="65" t="s">
        <v>859</v>
      </c>
    </row>
    <row r="523" spans="1:5" ht="11.45" customHeight="1" x14ac:dyDescent="0.15">
      <c r="A523" s="65">
        <f t="shared" si="21"/>
        <v>9</v>
      </c>
      <c r="B523" s="65" t="s">
        <v>842</v>
      </c>
      <c r="C523" s="65">
        <f t="shared" si="20"/>
        <v>6</v>
      </c>
      <c r="D523" s="65" t="s">
        <v>856</v>
      </c>
      <c r="E523" s="65" t="s">
        <v>860</v>
      </c>
    </row>
    <row r="524" spans="1:5" ht="11.45" customHeight="1" x14ac:dyDescent="0.15">
      <c r="A524" s="64">
        <f t="shared" si="21"/>
        <v>9</v>
      </c>
      <c r="B524" s="64" t="s">
        <v>842</v>
      </c>
      <c r="C524" s="64">
        <f t="shared" si="20"/>
        <v>7</v>
      </c>
      <c r="D524" s="64" t="s">
        <v>862</v>
      </c>
      <c r="E524" s="64" t="s">
        <v>861</v>
      </c>
    </row>
    <row r="525" spans="1:5" ht="11.45" customHeight="1" x14ac:dyDescent="0.15">
      <c r="A525" s="64">
        <f t="shared" si="21"/>
        <v>9</v>
      </c>
      <c r="B525" s="64" t="s">
        <v>842</v>
      </c>
      <c r="C525" s="64">
        <f t="shared" si="20"/>
        <v>7</v>
      </c>
      <c r="D525" s="64" t="s">
        <v>862</v>
      </c>
      <c r="E525" s="64" t="s">
        <v>863</v>
      </c>
    </row>
    <row r="526" spans="1:5" ht="11.45" customHeight="1" x14ac:dyDescent="0.15">
      <c r="A526" s="65">
        <f t="shared" si="21"/>
        <v>9</v>
      </c>
      <c r="B526" s="65" t="s">
        <v>842</v>
      </c>
      <c r="C526" s="65">
        <f t="shared" si="20"/>
        <v>8</v>
      </c>
      <c r="D526" s="65" t="s">
        <v>865</v>
      </c>
      <c r="E526" s="65" t="s">
        <v>864</v>
      </c>
    </row>
    <row r="527" spans="1:5" ht="11.45" customHeight="1" x14ac:dyDescent="0.15">
      <c r="A527" s="65">
        <f t="shared" si="21"/>
        <v>9</v>
      </c>
      <c r="B527" s="65" t="s">
        <v>842</v>
      </c>
      <c r="C527" s="65">
        <f t="shared" si="20"/>
        <v>8</v>
      </c>
      <c r="D527" s="65" t="s">
        <v>865</v>
      </c>
      <c r="E527" s="65" t="s">
        <v>866</v>
      </c>
    </row>
    <row r="528" spans="1:5" ht="11.45" customHeight="1" x14ac:dyDescent="0.15">
      <c r="A528" s="65">
        <f t="shared" si="21"/>
        <v>9</v>
      </c>
      <c r="B528" s="65" t="s">
        <v>842</v>
      </c>
      <c r="C528" s="65">
        <f t="shared" si="20"/>
        <v>8</v>
      </c>
      <c r="D528" s="65" t="s">
        <v>865</v>
      </c>
      <c r="E528" s="65" t="s">
        <v>867</v>
      </c>
    </row>
    <row r="529" spans="1:5" ht="11.45" customHeight="1" x14ac:dyDescent="0.15">
      <c r="A529" s="65">
        <f t="shared" si="21"/>
        <v>9</v>
      </c>
      <c r="B529" s="65" t="s">
        <v>842</v>
      </c>
      <c r="C529" s="65">
        <f t="shared" si="20"/>
        <v>8</v>
      </c>
      <c r="D529" s="65" t="s">
        <v>865</v>
      </c>
      <c r="E529" s="65" t="s">
        <v>868</v>
      </c>
    </row>
    <row r="530" spans="1:5" ht="11.45" customHeight="1" x14ac:dyDescent="0.15">
      <c r="A530" s="64">
        <f t="shared" si="21"/>
        <v>9</v>
      </c>
      <c r="B530" s="64" t="s">
        <v>842</v>
      </c>
      <c r="C530" s="64">
        <f t="shared" si="20"/>
        <v>9</v>
      </c>
      <c r="D530" s="64" t="s">
        <v>870</v>
      </c>
      <c r="E530" s="64" t="s">
        <v>869</v>
      </c>
    </row>
    <row r="531" spans="1:5" ht="11.45" customHeight="1" x14ac:dyDescent="0.15">
      <c r="A531" s="64">
        <f t="shared" si="21"/>
        <v>9</v>
      </c>
      <c r="B531" s="64" t="s">
        <v>842</v>
      </c>
      <c r="C531" s="64">
        <f t="shared" si="20"/>
        <v>9</v>
      </c>
      <c r="D531" s="64" t="s">
        <v>870</v>
      </c>
      <c r="E531" s="64" t="s">
        <v>871</v>
      </c>
    </row>
    <row r="532" spans="1:5" ht="11.45" customHeight="1" x14ac:dyDescent="0.15">
      <c r="A532" s="64">
        <f t="shared" si="21"/>
        <v>9</v>
      </c>
      <c r="B532" s="64" t="s">
        <v>842</v>
      </c>
      <c r="C532" s="64">
        <f t="shared" si="20"/>
        <v>9</v>
      </c>
      <c r="D532" s="64" t="s">
        <v>870</v>
      </c>
      <c r="E532" s="64" t="s">
        <v>872</v>
      </c>
    </row>
    <row r="533" spans="1:5" ht="11.45" customHeight="1" x14ac:dyDescent="0.15">
      <c r="A533" s="64">
        <f t="shared" si="21"/>
        <v>9</v>
      </c>
      <c r="B533" s="64" t="s">
        <v>842</v>
      </c>
      <c r="C533" s="64">
        <f t="shared" si="20"/>
        <v>9</v>
      </c>
      <c r="D533" s="64" t="s">
        <v>870</v>
      </c>
      <c r="E533" s="64" t="s">
        <v>873</v>
      </c>
    </row>
    <row r="534" spans="1:5" ht="11.45" customHeight="1" x14ac:dyDescent="0.15">
      <c r="A534" s="65">
        <f t="shared" si="21"/>
        <v>9</v>
      </c>
      <c r="B534" s="65" t="s">
        <v>842</v>
      </c>
      <c r="C534" s="65">
        <f t="shared" si="20"/>
        <v>10</v>
      </c>
      <c r="D534" s="65" t="s">
        <v>875</v>
      </c>
      <c r="E534" s="65" t="s">
        <v>874</v>
      </c>
    </row>
    <row r="535" spans="1:5" ht="11.45" customHeight="1" x14ac:dyDescent="0.15">
      <c r="A535" s="65">
        <f t="shared" si="21"/>
        <v>9</v>
      </c>
      <c r="B535" s="65" t="s">
        <v>842</v>
      </c>
      <c r="C535" s="65">
        <f t="shared" si="20"/>
        <v>10</v>
      </c>
      <c r="D535" s="65" t="s">
        <v>875</v>
      </c>
      <c r="E535" s="65" t="s">
        <v>876</v>
      </c>
    </row>
    <row r="536" spans="1:5" ht="11.45" customHeight="1" x14ac:dyDescent="0.15">
      <c r="A536" s="64">
        <f t="shared" si="21"/>
        <v>9</v>
      </c>
      <c r="B536" s="64" t="s">
        <v>842</v>
      </c>
      <c r="C536" s="64">
        <f t="shared" si="20"/>
        <v>11</v>
      </c>
      <c r="D536" s="64" t="s">
        <v>878</v>
      </c>
      <c r="E536" s="64" t="s">
        <v>877</v>
      </c>
    </row>
    <row r="537" spans="1:5" ht="11.45" customHeight="1" x14ac:dyDescent="0.15">
      <c r="A537" s="64">
        <f t="shared" si="21"/>
        <v>9</v>
      </c>
      <c r="B537" s="64" t="s">
        <v>842</v>
      </c>
      <c r="C537" s="64">
        <f t="shared" si="20"/>
        <v>11</v>
      </c>
      <c r="D537" s="64" t="s">
        <v>878</v>
      </c>
      <c r="E537" s="64" t="s">
        <v>879</v>
      </c>
    </row>
    <row r="538" spans="1:5" ht="11.45" customHeight="1" x14ac:dyDescent="0.15">
      <c r="A538" s="65">
        <f t="shared" si="21"/>
        <v>9</v>
      </c>
      <c r="B538" s="65" t="s">
        <v>842</v>
      </c>
      <c r="C538" s="65">
        <f t="shared" ref="C538:C601" si="22">IF(D538=D537,C537,C537+1)</f>
        <v>12</v>
      </c>
      <c r="D538" s="65" t="s">
        <v>881</v>
      </c>
      <c r="E538" s="65" t="s">
        <v>880</v>
      </c>
    </row>
    <row r="539" spans="1:5" ht="11.45" customHeight="1" x14ac:dyDescent="0.15">
      <c r="A539" s="64">
        <f t="shared" si="21"/>
        <v>9</v>
      </c>
      <c r="B539" s="64" t="s">
        <v>842</v>
      </c>
      <c r="C539" s="64">
        <f t="shared" si="22"/>
        <v>13</v>
      </c>
      <c r="D539" s="64" t="s">
        <v>883</v>
      </c>
      <c r="E539" s="64" t="s">
        <v>882</v>
      </c>
    </row>
    <row r="540" spans="1:5" ht="11.45" customHeight="1" x14ac:dyDescent="0.15">
      <c r="A540" s="65">
        <f t="shared" si="21"/>
        <v>9</v>
      </c>
      <c r="B540" s="65" t="s">
        <v>842</v>
      </c>
      <c r="C540" s="65">
        <f t="shared" si="22"/>
        <v>14</v>
      </c>
      <c r="D540" s="65" t="s">
        <v>885</v>
      </c>
      <c r="E540" s="65" t="s">
        <v>884</v>
      </c>
    </row>
    <row r="541" spans="1:5" ht="11.45" customHeight="1" x14ac:dyDescent="0.15">
      <c r="A541" s="65">
        <f t="shared" si="21"/>
        <v>9</v>
      </c>
      <c r="B541" s="65" t="s">
        <v>842</v>
      </c>
      <c r="C541" s="65">
        <f t="shared" si="22"/>
        <v>14</v>
      </c>
      <c r="D541" s="65" t="s">
        <v>885</v>
      </c>
      <c r="E541" s="65" t="s">
        <v>886</v>
      </c>
    </row>
    <row r="542" spans="1:5" ht="11.45" customHeight="1" x14ac:dyDescent="0.15">
      <c r="A542" s="64">
        <f t="shared" si="21"/>
        <v>9</v>
      </c>
      <c r="B542" s="64" t="s">
        <v>842</v>
      </c>
      <c r="C542" s="64">
        <f t="shared" si="22"/>
        <v>15</v>
      </c>
      <c r="D542" s="64" t="s">
        <v>888</v>
      </c>
      <c r="E542" s="64" t="s">
        <v>887</v>
      </c>
    </row>
    <row r="543" spans="1:5" ht="11.45" customHeight="1" x14ac:dyDescent="0.15">
      <c r="A543" s="64">
        <f t="shared" ref="A543:A606" si="23">IF(B543=B542,A542,A542+1)</f>
        <v>9</v>
      </c>
      <c r="B543" s="64" t="s">
        <v>842</v>
      </c>
      <c r="C543" s="64">
        <f t="shared" si="22"/>
        <v>15</v>
      </c>
      <c r="D543" s="64" t="s">
        <v>888</v>
      </c>
      <c r="E543" s="64" t="s">
        <v>889</v>
      </c>
    </row>
    <row r="544" spans="1:5" ht="11.45" customHeight="1" x14ac:dyDescent="0.15">
      <c r="A544" s="65">
        <f t="shared" si="23"/>
        <v>9</v>
      </c>
      <c r="B544" s="65" t="s">
        <v>842</v>
      </c>
      <c r="C544" s="65">
        <f t="shared" si="22"/>
        <v>16</v>
      </c>
      <c r="D544" s="65" t="s">
        <v>891</v>
      </c>
      <c r="E544" s="65" t="s">
        <v>890</v>
      </c>
    </row>
    <row r="545" spans="1:5" ht="11.45" customHeight="1" x14ac:dyDescent="0.15">
      <c r="A545" s="65">
        <f t="shared" si="23"/>
        <v>9</v>
      </c>
      <c r="B545" s="65" t="s">
        <v>842</v>
      </c>
      <c r="C545" s="65">
        <f t="shared" si="22"/>
        <v>16</v>
      </c>
      <c r="D545" s="65" t="s">
        <v>891</v>
      </c>
      <c r="E545" s="65" t="s">
        <v>892</v>
      </c>
    </row>
    <row r="546" spans="1:5" ht="11.45" customHeight="1" x14ac:dyDescent="0.15">
      <c r="A546" s="64">
        <f t="shared" si="23"/>
        <v>9</v>
      </c>
      <c r="B546" s="64" t="s">
        <v>842</v>
      </c>
      <c r="C546" s="64">
        <f t="shared" si="22"/>
        <v>17</v>
      </c>
      <c r="D546" s="64" t="s">
        <v>894</v>
      </c>
      <c r="E546" s="64" t="s">
        <v>893</v>
      </c>
    </row>
    <row r="547" spans="1:5" ht="11.45" customHeight="1" x14ac:dyDescent="0.15">
      <c r="A547" s="65">
        <f t="shared" si="23"/>
        <v>9</v>
      </c>
      <c r="B547" s="65" t="s">
        <v>842</v>
      </c>
      <c r="C547" s="65">
        <f t="shared" si="22"/>
        <v>18</v>
      </c>
      <c r="D547" s="65" t="s">
        <v>896</v>
      </c>
      <c r="E547" s="65" t="s">
        <v>895</v>
      </c>
    </row>
    <row r="548" spans="1:5" ht="11.45" customHeight="1" x14ac:dyDescent="0.15">
      <c r="A548" s="64">
        <f t="shared" si="23"/>
        <v>9</v>
      </c>
      <c r="B548" s="64" t="s">
        <v>842</v>
      </c>
      <c r="C548" s="64">
        <f t="shared" si="22"/>
        <v>19</v>
      </c>
      <c r="D548" s="64" t="s">
        <v>898</v>
      </c>
      <c r="E548" s="64" t="s">
        <v>897</v>
      </c>
    </row>
    <row r="549" spans="1:5" ht="11.45" customHeight="1" x14ac:dyDescent="0.15">
      <c r="A549" s="65">
        <f t="shared" si="23"/>
        <v>9</v>
      </c>
      <c r="B549" s="65" t="s">
        <v>842</v>
      </c>
      <c r="C549" s="65">
        <f t="shared" si="22"/>
        <v>20</v>
      </c>
      <c r="D549" s="65" t="s">
        <v>900</v>
      </c>
      <c r="E549" s="65" t="s">
        <v>899</v>
      </c>
    </row>
    <row r="550" spans="1:5" ht="11.45" customHeight="1" x14ac:dyDescent="0.15">
      <c r="A550" s="64">
        <f t="shared" si="23"/>
        <v>9</v>
      </c>
      <c r="B550" s="64" t="s">
        <v>842</v>
      </c>
      <c r="C550" s="64">
        <f t="shared" si="22"/>
        <v>21</v>
      </c>
      <c r="D550" s="64" t="s">
        <v>902</v>
      </c>
      <c r="E550" s="64" t="s">
        <v>901</v>
      </c>
    </row>
    <row r="551" spans="1:5" ht="11.45" customHeight="1" x14ac:dyDescent="0.15">
      <c r="A551" s="65">
        <f t="shared" si="23"/>
        <v>9</v>
      </c>
      <c r="B551" s="65" t="s">
        <v>842</v>
      </c>
      <c r="C551" s="65">
        <f t="shared" si="22"/>
        <v>22</v>
      </c>
      <c r="D551" s="65" t="s">
        <v>904</v>
      </c>
      <c r="E551" s="65" t="s">
        <v>903</v>
      </c>
    </row>
    <row r="552" spans="1:5" ht="11.45" customHeight="1" x14ac:dyDescent="0.15">
      <c r="A552" s="65">
        <f t="shared" si="23"/>
        <v>9</v>
      </c>
      <c r="B552" s="65" t="s">
        <v>842</v>
      </c>
      <c r="C552" s="65">
        <f t="shared" si="22"/>
        <v>22</v>
      </c>
      <c r="D552" s="65" t="s">
        <v>904</v>
      </c>
      <c r="E552" s="65" t="s">
        <v>905</v>
      </c>
    </row>
    <row r="553" spans="1:5" ht="11.45" customHeight="1" x14ac:dyDescent="0.15">
      <c r="A553" s="64">
        <f t="shared" si="23"/>
        <v>9</v>
      </c>
      <c r="B553" s="64" t="s">
        <v>842</v>
      </c>
      <c r="C553" s="64">
        <f t="shared" si="22"/>
        <v>23</v>
      </c>
      <c r="D553" s="64" t="s">
        <v>907</v>
      </c>
      <c r="E553" s="64" t="s">
        <v>906</v>
      </c>
    </row>
    <row r="554" spans="1:5" ht="11.45" customHeight="1" x14ac:dyDescent="0.15">
      <c r="A554" s="64">
        <f t="shared" si="23"/>
        <v>9</v>
      </c>
      <c r="B554" s="64" t="s">
        <v>842</v>
      </c>
      <c r="C554" s="64">
        <f t="shared" si="22"/>
        <v>23</v>
      </c>
      <c r="D554" s="64" t="s">
        <v>907</v>
      </c>
      <c r="E554" s="64" t="s">
        <v>908</v>
      </c>
    </row>
    <row r="555" spans="1:5" ht="11.45" customHeight="1" x14ac:dyDescent="0.15">
      <c r="A555" s="65">
        <f t="shared" si="23"/>
        <v>9</v>
      </c>
      <c r="B555" s="65" t="s">
        <v>842</v>
      </c>
      <c r="C555" s="65">
        <f t="shared" si="22"/>
        <v>24</v>
      </c>
      <c r="D555" s="65" t="s">
        <v>910</v>
      </c>
      <c r="E555" s="65" t="s">
        <v>909</v>
      </c>
    </row>
    <row r="556" spans="1:5" ht="11.45" customHeight="1" x14ac:dyDescent="0.15">
      <c r="A556" s="65">
        <f t="shared" si="23"/>
        <v>9</v>
      </c>
      <c r="B556" s="65" t="s">
        <v>842</v>
      </c>
      <c r="C556" s="65">
        <f t="shared" si="22"/>
        <v>24</v>
      </c>
      <c r="D556" s="65" t="s">
        <v>910</v>
      </c>
      <c r="E556" s="65" t="s">
        <v>911</v>
      </c>
    </row>
    <row r="557" spans="1:5" ht="11.45" customHeight="1" x14ac:dyDescent="0.15">
      <c r="A557" s="64">
        <f t="shared" si="23"/>
        <v>10</v>
      </c>
      <c r="B557" s="64" t="s">
        <v>913</v>
      </c>
      <c r="C557" s="64">
        <v>1</v>
      </c>
      <c r="D557" s="64" t="s">
        <v>914</v>
      </c>
      <c r="E557" s="64" t="s">
        <v>912</v>
      </c>
    </row>
    <row r="558" spans="1:5" ht="11.45" customHeight="1" x14ac:dyDescent="0.15">
      <c r="A558" s="64">
        <f t="shared" si="23"/>
        <v>10</v>
      </c>
      <c r="B558" s="64" t="s">
        <v>913</v>
      </c>
      <c r="C558" s="64">
        <f t="shared" si="22"/>
        <v>1</v>
      </c>
      <c r="D558" s="64" t="s">
        <v>914</v>
      </c>
      <c r="E558" s="64" t="s">
        <v>915</v>
      </c>
    </row>
    <row r="559" spans="1:5" ht="11.45" customHeight="1" x14ac:dyDescent="0.15">
      <c r="A559" s="65">
        <f t="shared" si="23"/>
        <v>10</v>
      </c>
      <c r="B559" s="65" t="s">
        <v>913</v>
      </c>
      <c r="C559" s="65">
        <f t="shared" si="22"/>
        <v>2</v>
      </c>
      <c r="D559" s="65" t="s">
        <v>5413</v>
      </c>
      <c r="E559" s="65" t="s">
        <v>916</v>
      </c>
    </row>
    <row r="560" spans="1:5" ht="11.45" customHeight="1" x14ac:dyDescent="0.15">
      <c r="A560" s="64">
        <f t="shared" si="23"/>
        <v>10</v>
      </c>
      <c r="B560" s="64" t="s">
        <v>913</v>
      </c>
      <c r="C560" s="64">
        <f t="shared" si="22"/>
        <v>3</v>
      </c>
      <c r="D560" s="64" t="s">
        <v>919</v>
      </c>
      <c r="E560" s="64" t="s">
        <v>918</v>
      </c>
    </row>
    <row r="561" spans="1:5" ht="11.45" customHeight="1" x14ac:dyDescent="0.15">
      <c r="A561" s="64">
        <f t="shared" si="23"/>
        <v>10</v>
      </c>
      <c r="B561" s="64" t="s">
        <v>913</v>
      </c>
      <c r="C561" s="64">
        <f t="shared" si="22"/>
        <v>3</v>
      </c>
      <c r="D561" s="64" t="s">
        <v>919</v>
      </c>
      <c r="E561" s="64" t="s">
        <v>920</v>
      </c>
    </row>
    <row r="562" spans="1:5" ht="11.45" customHeight="1" x14ac:dyDescent="0.15">
      <c r="A562" s="65">
        <f t="shared" si="23"/>
        <v>10</v>
      </c>
      <c r="B562" s="65" t="s">
        <v>913</v>
      </c>
      <c r="C562" s="65">
        <f t="shared" si="22"/>
        <v>4</v>
      </c>
      <c r="D562" s="65" t="s">
        <v>922</v>
      </c>
      <c r="E562" s="65" t="s">
        <v>921</v>
      </c>
    </row>
    <row r="563" spans="1:5" ht="11.45" customHeight="1" x14ac:dyDescent="0.15">
      <c r="A563" s="64">
        <f t="shared" si="23"/>
        <v>10</v>
      </c>
      <c r="B563" s="64" t="s">
        <v>913</v>
      </c>
      <c r="C563" s="64">
        <f t="shared" si="22"/>
        <v>5</v>
      </c>
      <c r="D563" s="64" t="s">
        <v>924</v>
      </c>
      <c r="E563" s="64" t="s">
        <v>923</v>
      </c>
    </row>
    <row r="564" spans="1:5" ht="11.45" customHeight="1" x14ac:dyDescent="0.15">
      <c r="A564" s="64">
        <f t="shared" si="23"/>
        <v>10</v>
      </c>
      <c r="B564" s="64" t="s">
        <v>913</v>
      </c>
      <c r="C564" s="64">
        <f t="shared" si="22"/>
        <v>5</v>
      </c>
      <c r="D564" s="64" t="s">
        <v>924</v>
      </c>
      <c r="E564" s="64" t="s">
        <v>925</v>
      </c>
    </row>
    <row r="565" spans="1:5" ht="11.45" customHeight="1" x14ac:dyDescent="0.15">
      <c r="A565" s="65">
        <f t="shared" si="23"/>
        <v>10</v>
      </c>
      <c r="B565" s="65" t="s">
        <v>913</v>
      </c>
      <c r="C565" s="65">
        <f t="shared" si="22"/>
        <v>6</v>
      </c>
      <c r="D565" s="65" t="s">
        <v>927</v>
      </c>
      <c r="E565" s="65" t="s">
        <v>926</v>
      </c>
    </row>
    <row r="566" spans="1:5" ht="11.45" customHeight="1" x14ac:dyDescent="0.15">
      <c r="A566" s="65">
        <f t="shared" si="23"/>
        <v>10</v>
      </c>
      <c r="B566" s="65" t="s">
        <v>913</v>
      </c>
      <c r="C566" s="65">
        <f t="shared" si="22"/>
        <v>6</v>
      </c>
      <c r="D566" s="65" t="s">
        <v>927</v>
      </c>
      <c r="E566" s="65" t="s">
        <v>928</v>
      </c>
    </row>
    <row r="567" spans="1:5" ht="11.45" customHeight="1" x14ac:dyDescent="0.15">
      <c r="A567" s="65">
        <f t="shared" si="23"/>
        <v>10</v>
      </c>
      <c r="B567" s="65" t="s">
        <v>913</v>
      </c>
      <c r="C567" s="65">
        <f t="shared" si="22"/>
        <v>6</v>
      </c>
      <c r="D567" s="65" t="s">
        <v>927</v>
      </c>
      <c r="E567" s="65" t="s">
        <v>929</v>
      </c>
    </row>
    <row r="568" spans="1:5" ht="11.45" customHeight="1" x14ac:dyDescent="0.15">
      <c r="A568" s="64">
        <f t="shared" si="23"/>
        <v>10</v>
      </c>
      <c r="B568" s="64" t="s">
        <v>913</v>
      </c>
      <c r="C568" s="64">
        <f t="shared" si="22"/>
        <v>7</v>
      </c>
      <c r="D568" s="64" t="s">
        <v>931</v>
      </c>
      <c r="E568" s="64" t="s">
        <v>930</v>
      </c>
    </row>
    <row r="569" spans="1:5" ht="11.45" customHeight="1" x14ac:dyDescent="0.15">
      <c r="A569" s="65">
        <f t="shared" si="23"/>
        <v>10</v>
      </c>
      <c r="B569" s="65" t="s">
        <v>913</v>
      </c>
      <c r="C569" s="65">
        <f t="shared" si="22"/>
        <v>8</v>
      </c>
      <c r="D569" s="65" t="s">
        <v>933</v>
      </c>
      <c r="E569" s="65" t="s">
        <v>932</v>
      </c>
    </row>
    <row r="570" spans="1:5" ht="11.45" customHeight="1" x14ac:dyDescent="0.15">
      <c r="A570" s="64">
        <f t="shared" si="23"/>
        <v>10</v>
      </c>
      <c r="B570" s="64" t="s">
        <v>913</v>
      </c>
      <c r="C570" s="64">
        <f t="shared" si="22"/>
        <v>9</v>
      </c>
      <c r="D570" s="64" t="s">
        <v>935</v>
      </c>
      <c r="E570" s="64" t="s">
        <v>934</v>
      </c>
    </row>
    <row r="571" spans="1:5" ht="11.45" customHeight="1" x14ac:dyDescent="0.15">
      <c r="A571" s="64">
        <f t="shared" si="23"/>
        <v>10</v>
      </c>
      <c r="B571" s="64" t="s">
        <v>913</v>
      </c>
      <c r="C571" s="64">
        <f t="shared" si="22"/>
        <v>9</v>
      </c>
      <c r="D571" s="64" t="s">
        <v>935</v>
      </c>
      <c r="E571" s="64" t="s">
        <v>936</v>
      </c>
    </row>
    <row r="572" spans="1:5" ht="11.45" customHeight="1" x14ac:dyDescent="0.15">
      <c r="A572" s="65">
        <f t="shared" si="23"/>
        <v>10</v>
      </c>
      <c r="B572" s="65" t="s">
        <v>913</v>
      </c>
      <c r="C572" s="65">
        <f t="shared" si="22"/>
        <v>10</v>
      </c>
      <c r="D572" s="65" t="s">
        <v>938</v>
      </c>
      <c r="E572" s="65" t="s">
        <v>937</v>
      </c>
    </row>
    <row r="573" spans="1:5" ht="11.45" customHeight="1" x14ac:dyDescent="0.15">
      <c r="A573" s="65">
        <f t="shared" si="23"/>
        <v>10</v>
      </c>
      <c r="B573" s="65" t="s">
        <v>913</v>
      </c>
      <c r="C573" s="65">
        <f t="shared" si="22"/>
        <v>10</v>
      </c>
      <c r="D573" s="65" t="s">
        <v>938</v>
      </c>
      <c r="E573" s="65" t="s">
        <v>939</v>
      </c>
    </row>
    <row r="574" spans="1:5" ht="11.45" customHeight="1" x14ac:dyDescent="0.15">
      <c r="A574" s="64">
        <f t="shared" si="23"/>
        <v>10</v>
      </c>
      <c r="B574" s="64" t="s">
        <v>913</v>
      </c>
      <c r="C574" s="64">
        <f t="shared" si="22"/>
        <v>11</v>
      </c>
      <c r="D574" s="64" t="s">
        <v>941</v>
      </c>
      <c r="E574" s="64" t="s">
        <v>940</v>
      </c>
    </row>
    <row r="575" spans="1:5" ht="11.45" customHeight="1" x14ac:dyDescent="0.15">
      <c r="A575" s="64">
        <f t="shared" si="23"/>
        <v>10</v>
      </c>
      <c r="B575" s="64" t="s">
        <v>913</v>
      </c>
      <c r="C575" s="64">
        <f t="shared" si="22"/>
        <v>11</v>
      </c>
      <c r="D575" s="64" t="s">
        <v>941</v>
      </c>
      <c r="E575" s="64" t="s">
        <v>942</v>
      </c>
    </row>
    <row r="576" spans="1:5" ht="11.45" customHeight="1" x14ac:dyDescent="0.15">
      <c r="A576" s="65">
        <f t="shared" si="23"/>
        <v>10</v>
      </c>
      <c r="B576" s="65" t="s">
        <v>913</v>
      </c>
      <c r="C576" s="65">
        <f t="shared" si="22"/>
        <v>12</v>
      </c>
      <c r="D576" s="65" t="s">
        <v>944</v>
      </c>
      <c r="E576" s="65" t="s">
        <v>943</v>
      </c>
    </row>
    <row r="577" spans="1:5" ht="11.45" customHeight="1" x14ac:dyDescent="0.15">
      <c r="A577" s="65">
        <f t="shared" si="23"/>
        <v>10</v>
      </c>
      <c r="B577" s="65" t="s">
        <v>913</v>
      </c>
      <c r="C577" s="65">
        <f t="shared" si="22"/>
        <v>12</v>
      </c>
      <c r="D577" s="65" t="s">
        <v>944</v>
      </c>
      <c r="E577" s="65" t="s">
        <v>945</v>
      </c>
    </row>
    <row r="578" spans="1:5" ht="11.45" customHeight="1" x14ac:dyDescent="0.15">
      <c r="A578" s="65">
        <f t="shared" si="23"/>
        <v>10</v>
      </c>
      <c r="B578" s="65" t="s">
        <v>913</v>
      </c>
      <c r="C578" s="65">
        <f t="shared" si="22"/>
        <v>12</v>
      </c>
      <c r="D578" s="65" t="s">
        <v>944</v>
      </c>
      <c r="E578" s="65" t="s">
        <v>946</v>
      </c>
    </row>
    <row r="579" spans="1:5" ht="11.45" customHeight="1" x14ac:dyDescent="0.15">
      <c r="A579" s="65">
        <f t="shared" si="23"/>
        <v>10</v>
      </c>
      <c r="B579" s="65" t="s">
        <v>913</v>
      </c>
      <c r="C579" s="65">
        <f t="shared" si="22"/>
        <v>12</v>
      </c>
      <c r="D579" s="65" t="s">
        <v>944</v>
      </c>
      <c r="E579" s="65" t="s">
        <v>947</v>
      </c>
    </row>
    <row r="580" spans="1:5" ht="11.45" customHeight="1" x14ac:dyDescent="0.15">
      <c r="A580" s="65">
        <f t="shared" si="23"/>
        <v>10</v>
      </c>
      <c r="B580" s="65" t="s">
        <v>913</v>
      </c>
      <c r="C580" s="65">
        <f t="shared" si="22"/>
        <v>12</v>
      </c>
      <c r="D580" s="65" t="s">
        <v>944</v>
      </c>
      <c r="E580" s="65" t="s">
        <v>948</v>
      </c>
    </row>
    <row r="581" spans="1:5" ht="11.45" customHeight="1" x14ac:dyDescent="0.15">
      <c r="A581" s="64">
        <f t="shared" si="23"/>
        <v>10</v>
      </c>
      <c r="B581" s="64" t="s">
        <v>913</v>
      </c>
      <c r="C581" s="64">
        <f t="shared" si="22"/>
        <v>13</v>
      </c>
      <c r="D581" s="64" t="s">
        <v>950</v>
      </c>
      <c r="E581" s="64" t="s">
        <v>949</v>
      </c>
    </row>
    <row r="582" spans="1:5" ht="11.45" customHeight="1" x14ac:dyDescent="0.15">
      <c r="A582" s="64">
        <f t="shared" si="23"/>
        <v>10</v>
      </c>
      <c r="B582" s="64" t="s">
        <v>913</v>
      </c>
      <c r="C582" s="64">
        <f t="shared" si="22"/>
        <v>13</v>
      </c>
      <c r="D582" s="64" t="s">
        <v>950</v>
      </c>
      <c r="E582" s="64" t="s">
        <v>951</v>
      </c>
    </row>
    <row r="583" spans="1:5" ht="11.45" customHeight="1" x14ac:dyDescent="0.15">
      <c r="A583" s="64">
        <f t="shared" si="23"/>
        <v>10</v>
      </c>
      <c r="B583" s="64" t="s">
        <v>913</v>
      </c>
      <c r="C583" s="64">
        <f t="shared" si="22"/>
        <v>13</v>
      </c>
      <c r="D583" s="64" t="s">
        <v>950</v>
      </c>
      <c r="E583" s="64" t="s">
        <v>952</v>
      </c>
    </row>
    <row r="584" spans="1:5" ht="11.45" customHeight="1" x14ac:dyDescent="0.15">
      <c r="A584" s="65">
        <f t="shared" si="23"/>
        <v>10</v>
      </c>
      <c r="B584" s="65" t="s">
        <v>913</v>
      </c>
      <c r="C584" s="65">
        <f t="shared" si="22"/>
        <v>14</v>
      </c>
      <c r="D584" s="65" t="s">
        <v>954</v>
      </c>
      <c r="E584" s="65" t="s">
        <v>953</v>
      </c>
    </row>
    <row r="585" spans="1:5" ht="11.45" customHeight="1" x14ac:dyDescent="0.15">
      <c r="A585" s="64">
        <f t="shared" si="23"/>
        <v>10</v>
      </c>
      <c r="B585" s="64" t="s">
        <v>913</v>
      </c>
      <c r="C585" s="64">
        <f t="shared" si="22"/>
        <v>15</v>
      </c>
      <c r="D585" s="64" t="s">
        <v>956</v>
      </c>
      <c r="E585" s="64" t="s">
        <v>955</v>
      </c>
    </row>
    <row r="586" spans="1:5" ht="11.45" customHeight="1" x14ac:dyDescent="0.15">
      <c r="A586" s="65">
        <f t="shared" si="23"/>
        <v>10</v>
      </c>
      <c r="B586" s="65" t="s">
        <v>913</v>
      </c>
      <c r="C586" s="65">
        <f t="shared" si="22"/>
        <v>16</v>
      </c>
      <c r="D586" s="65" t="s">
        <v>958</v>
      </c>
      <c r="E586" s="65" t="s">
        <v>957</v>
      </c>
    </row>
    <row r="587" spans="1:5" ht="11.45" customHeight="1" x14ac:dyDescent="0.15">
      <c r="A587" s="64">
        <f t="shared" si="23"/>
        <v>10</v>
      </c>
      <c r="B587" s="64" t="s">
        <v>913</v>
      </c>
      <c r="C587" s="64">
        <f t="shared" si="22"/>
        <v>17</v>
      </c>
      <c r="D587" s="64" t="s">
        <v>960</v>
      </c>
      <c r="E587" s="64" t="s">
        <v>959</v>
      </c>
    </row>
    <row r="588" spans="1:5" ht="11.45" customHeight="1" x14ac:dyDescent="0.15">
      <c r="A588" s="65">
        <f t="shared" si="23"/>
        <v>10</v>
      </c>
      <c r="B588" s="65" t="s">
        <v>913</v>
      </c>
      <c r="C588" s="65">
        <f t="shared" si="22"/>
        <v>18</v>
      </c>
      <c r="D588" s="65" t="s">
        <v>961</v>
      </c>
      <c r="E588" s="65" t="s">
        <v>678</v>
      </c>
    </row>
    <row r="589" spans="1:5" ht="11.45" customHeight="1" x14ac:dyDescent="0.15">
      <c r="A589" s="64">
        <f t="shared" si="23"/>
        <v>10</v>
      </c>
      <c r="B589" s="64" t="s">
        <v>913</v>
      </c>
      <c r="C589" s="64">
        <f t="shared" si="22"/>
        <v>19</v>
      </c>
      <c r="D589" s="64" t="s">
        <v>963</v>
      </c>
      <c r="E589" s="64" t="s">
        <v>962</v>
      </c>
    </row>
    <row r="590" spans="1:5" ht="11.45" customHeight="1" x14ac:dyDescent="0.15">
      <c r="A590" s="65">
        <f t="shared" si="23"/>
        <v>10</v>
      </c>
      <c r="B590" s="65" t="s">
        <v>913</v>
      </c>
      <c r="C590" s="65">
        <f t="shared" si="22"/>
        <v>20</v>
      </c>
      <c r="D590" s="65" t="s">
        <v>965</v>
      </c>
      <c r="E590" s="65" t="s">
        <v>964</v>
      </c>
    </row>
    <row r="591" spans="1:5" ht="11.45" customHeight="1" x14ac:dyDescent="0.15">
      <c r="A591" s="64">
        <f t="shared" si="23"/>
        <v>10</v>
      </c>
      <c r="B591" s="64" t="s">
        <v>913</v>
      </c>
      <c r="C591" s="64">
        <f t="shared" si="22"/>
        <v>21</v>
      </c>
      <c r="D591" s="64" t="s">
        <v>967</v>
      </c>
      <c r="E591" s="64" t="s">
        <v>966</v>
      </c>
    </row>
    <row r="592" spans="1:5" ht="11.45" customHeight="1" x14ac:dyDescent="0.15">
      <c r="A592" s="65">
        <f t="shared" si="23"/>
        <v>10</v>
      </c>
      <c r="B592" s="65" t="s">
        <v>913</v>
      </c>
      <c r="C592" s="65">
        <f t="shared" si="22"/>
        <v>22</v>
      </c>
      <c r="D592" s="65" t="s">
        <v>969</v>
      </c>
      <c r="E592" s="65" t="s">
        <v>968</v>
      </c>
    </row>
    <row r="593" spans="1:5" ht="11.45" customHeight="1" x14ac:dyDescent="0.15">
      <c r="A593" s="64">
        <f t="shared" si="23"/>
        <v>11</v>
      </c>
      <c r="B593" s="64" t="s">
        <v>971</v>
      </c>
      <c r="C593" s="64">
        <v>1</v>
      </c>
      <c r="D593" s="64" t="s">
        <v>972</v>
      </c>
      <c r="E593" s="64" t="s">
        <v>970</v>
      </c>
    </row>
    <row r="594" spans="1:5" ht="11.45" customHeight="1" x14ac:dyDescent="0.15">
      <c r="A594" s="64">
        <f t="shared" si="23"/>
        <v>11</v>
      </c>
      <c r="B594" s="64" t="s">
        <v>971</v>
      </c>
      <c r="C594" s="64">
        <f t="shared" si="22"/>
        <v>1</v>
      </c>
      <c r="D594" s="64" t="s">
        <v>972</v>
      </c>
      <c r="E594" s="64" t="s">
        <v>973</v>
      </c>
    </row>
    <row r="595" spans="1:5" ht="11.45" customHeight="1" x14ac:dyDescent="0.15">
      <c r="A595" s="64">
        <f t="shared" si="23"/>
        <v>11</v>
      </c>
      <c r="B595" s="64" t="s">
        <v>971</v>
      </c>
      <c r="C595" s="64">
        <f t="shared" si="22"/>
        <v>1</v>
      </c>
      <c r="D595" s="64" t="s">
        <v>972</v>
      </c>
      <c r="E595" s="64" t="s">
        <v>974</v>
      </c>
    </row>
    <row r="596" spans="1:5" ht="11.45" customHeight="1" x14ac:dyDescent="0.15">
      <c r="A596" s="65">
        <f t="shared" si="23"/>
        <v>11</v>
      </c>
      <c r="B596" s="65" t="s">
        <v>971</v>
      </c>
      <c r="C596" s="65">
        <f t="shared" si="22"/>
        <v>2</v>
      </c>
      <c r="D596" s="65" t="s">
        <v>976</v>
      </c>
      <c r="E596" s="65" t="s">
        <v>975</v>
      </c>
    </row>
    <row r="597" spans="1:5" ht="11.45" customHeight="1" x14ac:dyDescent="0.15">
      <c r="A597" s="65">
        <f t="shared" si="23"/>
        <v>11</v>
      </c>
      <c r="B597" s="65" t="s">
        <v>971</v>
      </c>
      <c r="C597" s="65">
        <f t="shared" si="22"/>
        <v>2</v>
      </c>
      <c r="D597" s="65" t="s">
        <v>976</v>
      </c>
      <c r="E597" s="65" t="s">
        <v>977</v>
      </c>
    </row>
    <row r="598" spans="1:5" ht="11.45" customHeight="1" x14ac:dyDescent="0.15">
      <c r="A598" s="64">
        <f t="shared" si="23"/>
        <v>11</v>
      </c>
      <c r="B598" s="64" t="s">
        <v>971</v>
      </c>
      <c r="C598" s="64">
        <f t="shared" si="22"/>
        <v>3</v>
      </c>
      <c r="D598" s="64" t="s">
        <v>979</v>
      </c>
      <c r="E598" s="64" t="s">
        <v>978</v>
      </c>
    </row>
    <row r="599" spans="1:5" ht="11.45" customHeight="1" x14ac:dyDescent="0.15">
      <c r="A599" s="65">
        <f t="shared" si="23"/>
        <v>11</v>
      </c>
      <c r="B599" s="65" t="s">
        <v>971</v>
      </c>
      <c r="C599" s="65">
        <f t="shared" si="22"/>
        <v>4</v>
      </c>
      <c r="D599" s="65" t="s">
        <v>981</v>
      </c>
      <c r="E599" s="65" t="s">
        <v>980</v>
      </c>
    </row>
    <row r="600" spans="1:5" ht="11.45" customHeight="1" x14ac:dyDescent="0.15">
      <c r="A600" s="64">
        <f t="shared" si="23"/>
        <v>11</v>
      </c>
      <c r="B600" s="64" t="s">
        <v>971</v>
      </c>
      <c r="C600" s="64">
        <f t="shared" si="22"/>
        <v>5</v>
      </c>
      <c r="D600" s="64" t="s">
        <v>983</v>
      </c>
      <c r="E600" s="64" t="s">
        <v>982</v>
      </c>
    </row>
    <row r="601" spans="1:5" ht="11.45" customHeight="1" x14ac:dyDescent="0.15">
      <c r="A601" s="65">
        <f t="shared" si="23"/>
        <v>11</v>
      </c>
      <c r="B601" s="65" t="s">
        <v>971</v>
      </c>
      <c r="C601" s="65">
        <f t="shared" si="22"/>
        <v>6</v>
      </c>
      <c r="D601" s="65" t="s">
        <v>5414</v>
      </c>
      <c r="E601" s="65" t="s">
        <v>984</v>
      </c>
    </row>
    <row r="602" spans="1:5" ht="11.45" customHeight="1" x14ac:dyDescent="0.15">
      <c r="A602" s="64">
        <f t="shared" si="23"/>
        <v>11</v>
      </c>
      <c r="B602" s="64" t="s">
        <v>971</v>
      </c>
      <c r="C602" s="64">
        <f t="shared" ref="C602:C665" si="24">IF(D602=D601,C601,C601+1)</f>
        <v>7</v>
      </c>
      <c r="D602" s="64" t="s">
        <v>5415</v>
      </c>
      <c r="E602" s="64" t="s">
        <v>986</v>
      </c>
    </row>
    <row r="603" spans="1:5" ht="11.45" customHeight="1" x14ac:dyDescent="0.15">
      <c r="A603" s="65">
        <f t="shared" si="23"/>
        <v>11</v>
      </c>
      <c r="B603" s="65" t="s">
        <v>971</v>
      </c>
      <c r="C603" s="65">
        <f t="shared" si="24"/>
        <v>8</v>
      </c>
      <c r="D603" s="65" t="s">
        <v>989</v>
      </c>
      <c r="E603" s="65" t="s">
        <v>988</v>
      </c>
    </row>
    <row r="604" spans="1:5" ht="11.45" customHeight="1" x14ac:dyDescent="0.15">
      <c r="A604" s="64">
        <f t="shared" si="23"/>
        <v>11</v>
      </c>
      <c r="B604" s="64" t="s">
        <v>971</v>
      </c>
      <c r="C604" s="64">
        <f t="shared" si="24"/>
        <v>9</v>
      </c>
      <c r="D604" s="64" t="s">
        <v>991</v>
      </c>
      <c r="E604" s="64" t="s">
        <v>990</v>
      </c>
    </row>
    <row r="605" spans="1:5" ht="11.45" customHeight="1" x14ac:dyDescent="0.15">
      <c r="A605" s="65">
        <f t="shared" si="23"/>
        <v>11</v>
      </c>
      <c r="B605" s="65" t="s">
        <v>971</v>
      </c>
      <c r="C605" s="65">
        <f t="shared" si="24"/>
        <v>10</v>
      </c>
      <c r="D605" s="65" t="s">
        <v>993</v>
      </c>
      <c r="E605" s="65" t="s">
        <v>992</v>
      </c>
    </row>
    <row r="606" spans="1:5" ht="11.45" customHeight="1" x14ac:dyDescent="0.15">
      <c r="A606" s="64">
        <f t="shared" si="23"/>
        <v>11</v>
      </c>
      <c r="B606" s="64" t="s">
        <v>971</v>
      </c>
      <c r="C606" s="64">
        <f t="shared" si="24"/>
        <v>11</v>
      </c>
      <c r="D606" s="64" t="s">
        <v>995</v>
      </c>
      <c r="E606" s="64" t="s">
        <v>994</v>
      </c>
    </row>
    <row r="607" spans="1:5" ht="11.45" customHeight="1" x14ac:dyDescent="0.15">
      <c r="A607" s="64">
        <f t="shared" ref="A607:A670" si="25">IF(B607=B606,A606,A606+1)</f>
        <v>11</v>
      </c>
      <c r="B607" s="64" t="s">
        <v>971</v>
      </c>
      <c r="C607" s="64">
        <f t="shared" si="24"/>
        <v>11</v>
      </c>
      <c r="D607" s="64" t="s">
        <v>995</v>
      </c>
      <c r="E607" s="64" t="s">
        <v>996</v>
      </c>
    </row>
    <row r="608" spans="1:5" ht="11.45" customHeight="1" x14ac:dyDescent="0.15">
      <c r="A608" s="65">
        <f t="shared" si="25"/>
        <v>11</v>
      </c>
      <c r="B608" s="65" t="s">
        <v>971</v>
      </c>
      <c r="C608" s="65">
        <f t="shared" si="24"/>
        <v>12</v>
      </c>
      <c r="D608" s="65" t="s">
        <v>998</v>
      </c>
      <c r="E608" s="65" t="s">
        <v>997</v>
      </c>
    </row>
    <row r="609" spans="1:5" ht="11.45" customHeight="1" x14ac:dyDescent="0.15">
      <c r="A609" s="64">
        <f t="shared" si="25"/>
        <v>11</v>
      </c>
      <c r="B609" s="64" t="s">
        <v>971</v>
      </c>
      <c r="C609" s="64">
        <f t="shared" si="24"/>
        <v>13</v>
      </c>
      <c r="D609" s="64" t="s">
        <v>1000</v>
      </c>
      <c r="E609" s="64" t="s">
        <v>999</v>
      </c>
    </row>
    <row r="610" spans="1:5" ht="11.45" customHeight="1" x14ac:dyDescent="0.15">
      <c r="A610" s="64">
        <f t="shared" si="25"/>
        <v>11</v>
      </c>
      <c r="B610" s="64" t="s">
        <v>971</v>
      </c>
      <c r="C610" s="64">
        <f t="shared" si="24"/>
        <v>13</v>
      </c>
      <c r="D610" s="64" t="s">
        <v>1000</v>
      </c>
      <c r="E610" s="64" t="s">
        <v>1001</v>
      </c>
    </row>
    <row r="611" spans="1:5" ht="11.45" customHeight="1" x14ac:dyDescent="0.15">
      <c r="A611" s="65">
        <f t="shared" si="25"/>
        <v>11</v>
      </c>
      <c r="B611" s="65" t="s">
        <v>971</v>
      </c>
      <c r="C611" s="65">
        <f t="shared" si="24"/>
        <v>14</v>
      </c>
      <c r="D611" s="65" t="s">
        <v>1003</v>
      </c>
      <c r="E611" s="65" t="s">
        <v>1002</v>
      </c>
    </row>
    <row r="612" spans="1:5" ht="11.45" customHeight="1" x14ac:dyDescent="0.15">
      <c r="A612" s="64">
        <f t="shared" si="25"/>
        <v>11</v>
      </c>
      <c r="B612" s="64" t="s">
        <v>971</v>
      </c>
      <c r="C612" s="64">
        <f t="shared" si="24"/>
        <v>15</v>
      </c>
      <c r="D612" s="64" t="s">
        <v>1005</v>
      </c>
      <c r="E612" s="64" t="s">
        <v>1004</v>
      </c>
    </row>
    <row r="613" spans="1:5" ht="11.45" customHeight="1" x14ac:dyDescent="0.15">
      <c r="A613" s="64">
        <f t="shared" si="25"/>
        <v>11</v>
      </c>
      <c r="B613" s="64" t="s">
        <v>971</v>
      </c>
      <c r="C613" s="64">
        <f t="shared" si="24"/>
        <v>15</v>
      </c>
      <c r="D613" s="64" t="s">
        <v>1005</v>
      </c>
      <c r="E613" s="64" t="s">
        <v>1006</v>
      </c>
    </row>
    <row r="614" spans="1:5" ht="11.45" customHeight="1" x14ac:dyDescent="0.15">
      <c r="A614" s="65">
        <f t="shared" si="25"/>
        <v>11</v>
      </c>
      <c r="B614" s="65" t="s">
        <v>971</v>
      </c>
      <c r="C614" s="65">
        <f t="shared" si="24"/>
        <v>16</v>
      </c>
      <c r="D614" s="65" t="s">
        <v>1008</v>
      </c>
      <c r="E614" s="65" t="s">
        <v>1007</v>
      </c>
    </row>
    <row r="615" spans="1:5" ht="11.45" customHeight="1" x14ac:dyDescent="0.15">
      <c r="A615" s="64">
        <f t="shared" si="25"/>
        <v>11</v>
      </c>
      <c r="B615" s="64" t="s">
        <v>971</v>
      </c>
      <c r="C615" s="64">
        <f t="shared" si="24"/>
        <v>17</v>
      </c>
      <c r="D615" s="64" t="s">
        <v>1010</v>
      </c>
      <c r="E615" s="64" t="s">
        <v>1009</v>
      </c>
    </row>
    <row r="616" spans="1:5" ht="11.45" customHeight="1" x14ac:dyDescent="0.15">
      <c r="A616" s="65">
        <f t="shared" si="25"/>
        <v>11</v>
      </c>
      <c r="B616" s="65" t="s">
        <v>971</v>
      </c>
      <c r="C616" s="65">
        <f t="shared" si="24"/>
        <v>18</v>
      </c>
      <c r="D616" s="65" t="s">
        <v>1012</v>
      </c>
      <c r="E616" s="65" t="s">
        <v>1011</v>
      </c>
    </row>
    <row r="617" spans="1:5" ht="11.45" customHeight="1" x14ac:dyDescent="0.15">
      <c r="A617" s="64">
        <f t="shared" si="25"/>
        <v>11</v>
      </c>
      <c r="B617" s="64" t="s">
        <v>971</v>
      </c>
      <c r="C617" s="64">
        <f t="shared" si="24"/>
        <v>19</v>
      </c>
      <c r="D617" s="64" t="s">
        <v>5568</v>
      </c>
      <c r="E617" s="64" t="s">
        <v>1013</v>
      </c>
    </row>
    <row r="618" spans="1:5" ht="11.45" customHeight="1" x14ac:dyDescent="0.15">
      <c r="A618" s="64">
        <f t="shared" si="25"/>
        <v>11</v>
      </c>
      <c r="B618" s="64" t="s">
        <v>971</v>
      </c>
      <c r="C618" s="64">
        <f t="shared" si="24"/>
        <v>19</v>
      </c>
      <c r="D618" s="64" t="s">
        <v>5569</v>
      </c>
      <c r="E618" s="64" t="s">
        <v>1014</v>
      </c>
    </row>
    <row r="619" spans="1:5" ht="11.45" customHeight="1" x14ac:dyDescent="0.15">
      <c r="A619" s="65">
        <f t="shared" si="25"/>
        <v>11</v>
      </c>
      <c r="B619" s="65" t="s">
        <v>971</v>
      </c>
      <c r="C619" s="65">
        <f t="shared" si="24"/>
        <v>20</v>
      </c>
      <c r="D619" s="65" t="s">
        <v>1016</v>
      </c>
      <c r="E619" s="65" t="s">
        <v>1015</v>
      </c>
    </row>
    <row r="620" spans="1:5" ht="11.45" customHeight="1" x14ac:dyDescent="0.15">
      <c r="A620" s="64">
        <f t="shared" si="25"/>
        <v>11</v>
      </c>
      <c r="B620" s="64" t="s">
        <v>971</v>
      </c>
      <c r="C620" s="64">
        <f t="shared" si="24"/>
        <v>21</v>
      </c>
      <c r="D620" s="64" t="s">
        <v>1018</v>
      </c>
      <c r="E620" s="64" t="s">
        <v>1017</v>
      </c>
    </row>
    <row r="621" spans="1:5" ht="11.45" customHeight="1" x14ac:dyDescent="0.15">
      <c r="A621" s="65">
        <f t="shared" si="25"/>
        <v>12</v>
      </c>
      <c r="B621" s="65" t="s">
        <v>1020</v>
      </c>
      <c r="C621" s="65">
        <v>1</v>
      </c>
      <c r="D621" s="65" t="s">
        <v>1021</v>
      </c>
      <c r="E621" s="65" t="s">
        <v>1019</v>
      </c>
    </row>
    <row r="622" spans="1:5" ht="11.45" customHeight="1" x14ac:dyDescent="0.15">
      <c r="A622" s="65">
        <f t="shared" si="25"/>
        <v>12</v>
      </c>
      <c r="B622" s="65" t="s">
        <v>1020</v>
      </c>
      <c r="C622" s="65">
        <f t="shared" si="24"/>
        <v>1</v>
      </c>
      <c r="D622" s="65" t="s">
        <v>1021</v>
      </c>
      <c r="E622" s="65" t="s">
        <v>1022</v>
      </c>
    </row>
    <row r="623" spans="1:5" ht="11.45" customHeight="1" x14ac:dyDescent="0.15">
      <c r="A623" s="64">
        <f t="shared" si="25"/>
        <v>12</v>
      </c>
      <c r="B623" s="64" t="s">
        <v>1020</v>
      </c>
      <c r="C623" s="64">
        <f t="shared" si="24"/>
        <v>2</v>
      </c>
      <c r="D623" s="64" t="s">
        <v>5416</v>
      </c>
      <c r="E623" s="64" t="s">
        <v>1023</v>
      </c>
    </row>
    <row r="624" spans="1:5" ht="11.45" customHeight="1" x14ac:dyDescent="0.15">
      <c r="A624" s="65">
        <f t="shared" si="25"/>
        <v>12</v>
      </c>
      <c r="B624" s="65" t="s">
        <v>1020</v>
      </c>
      <c r="C624" s="65">
        <f t="shared" si="24"/>
        <v>3</v>
      </c>
      <c r="D624" s="65" t="s">
        <v>5417</v>
      </c>
      <c r="E624" s="65" t="s">
        <v>1025</v>
      </c>
    </row>
    <row r="625" spans="1:5" ht="11.45" customHeight="1" x14ac:dyDescent="0.15">
      <c r="A625" s="64">
        <f t="shared" si="25"/>
        <v>12</v>
      </c>
      <c r="B625" s="64" t="s">
        <v>1020</v>
      </c>
      <c r="C625" s="64">
        <f t="shared" si="24"/>
        <v>4</v>
      </c>
      <c r="D625" s="64" t="s">
        <v>1027</v>
      </c>
      <c r="E625" s="64" t="s">
        <v>189</v>
      </c>
    </row>
    <row r="626" spans="1:5" ht="11.45" customHeight="1" x14ac:dyDescent="0.15">
      <c r="A626" s="64">
        <f t="shared" si="25"/>
        <v>12</v>
      </c>
      <c r="B626" s="64" t="s">
        <v>1020</v>
      </c>
      <c r="C626" s="64">
        <f t="shared" si="24"/>
        <v>4</v>
      </c>
      <c r="D626" s="64" t="s">
        <v>1027</v>
      </c>
      <c r="E626" s="64" t="s">
        <v>680</v>
      </c>
    </row>
    <row r="627" spans="1:5" ht="11.45" customHeight="1" x14ac:dyDescent="0.15">
      <c r="A627" s="65">
        <f t="shared" si="25"/>
        <v>12</v>
      </c>
      <c r="B627" s="65" t="s">
        <v>1020</v>
      </c>
      <c r="C627" s="65">
        <f t="shared" si="24"/>
        <v>5</v>
      </c>
      <c r="D627" s="65" t="s">
        <v>1029</v>
      </c>
      <c r="E627" s="65" t="s">
        <v>1028</v>
      </c>
    </row>
    <row r="628" spans="1:5" ht="11.45" customHeight="1" x14ac:dyDescent="0.15">
      <c r="A628" s="64">
        <f t="shared" si="25"/>
        <v>12</v>
      </c>
      <c r="B628" s="64" t="s">
        <v>1020</v>
      </c>
      <c r="C628" s="64">
        <f t="shared" si="24"/>
        <v>6</v>
      </c>
      <c r="D628" s="64" t="s">
        <v>1031</v>
      </c>
      <c r="E628" s="64" t="s">
        <v>1030</v>
      </c>
    </row>
    <row r="629" spans="1:5" ht="11.45" customHeight="1" x14ac:dyDescent="0.15">
      <c r="A629" s="65">
        <f t="shared" si="25"/>
        <v>12</v>
      </c>
      <c r="B629" s="65" t="s">
        <v>1020</v>
      </c>
      <c r="C629" s="65">
        <f t="shared" si="24"/>
        <v>7</v>
      </c>
      <c r="D629" s="65" t="s">
        <v>1033</v>
      </c>
      <c r="E629" s="65" t="s">
        <v>1032</v>
      </c>
    </row>
    <row r="630" spans="1:5" ht="11.45" customHeight="1" x14ac:dyDescent="0.15">
      <c r="A630" s="65">
        <f t="shared" si="25"/>
        <v>12</v>
      </c>
      <c r="B630" s="65" t="s">
        <v>1020</v>
      </c>
      <c r="C630" s="65">
        <f t="shared" si="24"/>
        <v>7</v>
      </c>
      <c r="D630" s="65" t="s">
        <v>1033</v>
      </c>
      <c r="E630" s="65" t="s">
        <v>1034</v>
      </c>
    </row>
    <row r="631" spans="1:5" ht="11.45" customHeight="1" x14ac:dyDescent="0.15">
      <c r="A631" s="64">
        <f t="shared" si="25"/>
        <v>12</v>
      </c>
      <c r="B631" s="64" t="s">
        <v>1020</v>
      </c>
      <c r="C631" s="64">
        <f t="shared" si="24"/>
        <v>8</v>
      </c>
      <c r="D631" s="64" t="s">
        <v>1036</v>
      </c>
      <c r="E631" s="64" t="s">
        <v>1035</v>
      </c>
    </row>
    <row r="632" spans="1:5" ht="11.45" customHeight="1" x14ac:dyDescent="0.15">
      <c r="A632" s="65">
        <f t="shared" si="25"/>
        <v>12</v>
      </c>
      <c r="B632" s="65" t="s">
        <v>1020</v>
      </c>
      <c r="C632" s="65">
        <f t="shared" si="24"/>
        <v>9</v>
      </c>
      <c r="D632" s="65" t="s">
        <v>1038</v>
      </c>
      <c r="E632" s="65" t="s">
        <v>1037</v>
      </c>
    </row>
    <row r="633" spans="1:5" ht="11.45" customHeight="1" x14ac:dyDescent="0.15">
      <c r="A633" s="64">
        <f t="shared" si="25"/>
        <v>12</v>
      </c>
      <c r="B633" s="64" t="s">
        <v>1020</v>
      </c>
      <c r="C633" s="64">
        <f t="shared" si="24"/>
        <v>10</v>
      </c>
      <c r="D633" s="64" t="s">
        <v>1040</v>
      </c>
      <c r="E633" s="64" t="s">
        <v>1039</v>
      </c>
    </row>
    <row r="634" spans="1:5" ht="11.45" customHeight="1" x14ac:dyDescent="0.15">
      <c r="A634" s="65">
        <f t="shared" si="25"/>
        <v>12</v>
      </c>
      <c r="B634" s="65" t="s">
        <v>1020</v>
      </c>
      <c r="C634" s="65">
        <f t="shared" si="24"/>
        <v>11</v>
      </c>
      <c r="D634" s="65" t="s">
        <v>1042</v>
      </c>
      <c r="E634" s="65" t="s">
        <v>1041</v>
      </c>
    </row>
    <row r="635" spans="1:5" ht="11.45" customHeight="1" x14ac:dyDescent="0.15">
      <c r="A635" s="64">
        <f t="shared" si="25"/>
        <v>12</v>
      </c>
      <c r="B635" s="64" t="s">
        <v>1020</v>
      </c>
      <c r="C635" s="64">
        <f t="shared" si="24"/>
        <v>12</v>
      </c>
      <c r="D635" s="64" t="s">
        <v>1044</v>
      </c>
      <c r="E635" s="64" t="s">
        <v>1043</v>
      </c>
    </row>
    <row r="636" spans="1:5" ht="11.45" customHeight="1" x14ac:dyDescent="0.15">
      <c r="A636" s="65">
        <f t="shared" si="25"/>
        <v>12</v>
      </c>
      <c r="B636" s="65" t="s">
        <v>1020</v>
      </c>
      <c r="C636" s="65">
        <f t="shared" si="24"/>
        <v>13</v>
      </c>
      <c r="D636" s="65" t="s">
        <v>1046</v>
      </c>
      <c r="E636" s="65" t="s">
        <v>1045</v>
      </c>
    </row>
    <row r="637" spans="1:5" ht="11.45" customHeight="1" x14ac:dyDescent="0.15">
      <c r="A637" s="64">
        <f t="shared" si="25"/>
        <v>12</v>
      </c>
      <c r="B637" s="64" t="s">
        <v>1020</v>
      </c>
      <c r="C637" s="64">
        <f t="shared" si="24"/>
        <v>14</v>
      </c>
      <c r="D637" s="64" t="s">
        <v>1048</v>
      </c>
      <c r="E637" s="64" t="s">
        <v>1047</v>
      </c>
    </row>
    <row r="638" spans="1:5" ht="11.45" customHeight="1" x14ac:dyDescent="0.15">
      <c r="A638" s="65">
        <f t="shared" si="25"/>
        <v>12</v>
      </c>
      <c r="B638" s="65" t="s">
        <v>1020</v>
      </c>
      <c r="C638" s="65">
        <f t="shared" si="24"/>
        <v>15</v>
      </c>
      <c r="D638" s="65" t="s">
        <v>1050</v>
      </c>
      <c r="E638" s="65" t="s">
        <v>1049</v>
      </c>
    </row>
    <row r="639" spans="1:5" ht="11.45" customHeight="1" x14ac:dyDescent="0.15">
      <c r="A639" s="65">
        <f t="shared" si="25"/>
        <v>12</v>
      </c>
      <c r="B639" s="65" t="s">
        <v>1020</v>
      </c>
      <c r="C639" s="65">
        <f t="shared" si="24"/>
        <v>15</v>
      </c>
      <c r="D639" s="65" t="s">
        <v>1050</v>
      </c>
      <c r="E639" s="65" t="s">
        <v>1051</v>
      </c>
    </row>
    <row r="640" spans="1:5" ht="11.45" customHeight="1" x14ac:dyDescent="0.15">
      <c r="A640" s="65">
        <f t="shared" si="25"/>
        <v>12</v>
      </c>
      <c r="B640" s="65" t="s">
        <v>1020</v>
      </c>
      <c r="C640" s="65">
        <f t="shared" si="24"/>
        <v>15</v>
      </c>
      <c r="D640" s="65" t="s">
        <v>1050</v>
      </c>
      <c r="E640" s="65" t="s">
        <v>1052</v>
      </c>
    </row>
    <row r="641" spans="1:5" ht="11.45" customHeight="1" x14ac:dyDescent="0.15">
      <c r="A641" s="64">
        <f t="shared" si="25"/>
        <v>12</v>
      </c>
      <c r="B641" s="64" t="s">
        <v>1020</v>
      </c>
      <c r="C641" s="64">
        <f t="shared" si="24"/>
        <v>16</v>
      </c>
      <c r="D641" s="64" t="s">
        <v>1054</v>
      </c>
      <c r="E641" s="64" t="s">
        <v>1053</v>
      </c>
    </row>
    <row r="642" spans="1:5" ht="11.45" customHeight="1" x14ac:dyDescent="0.15">
      <c r="A642" s="65">
        <f t="shared" si="25"/>
        <v>12</v>
      </c>
      <c r="B642" s="65" t="s">
        <v>1020</v>
      </c>
      <c r="C642" s="65">
        <f t="shared" si="24"/>
        <v>17</v>
      </c>
      <c r="D642" s="65" t="s">
        <v>1056</v>
      </c>
      <c r="E642" s="65" t="s">
        <v>1055</v>
      </c>
    </row>
    <row r="643" spans="1:5" ht="11.45" customHeight="1" x14ac:dyDescent="0.15">
      <c r="A643" s="65">
        <f t="shared" si="25"/>
        <v>12</v>
      </c>
      <c r="B643" s="65" t="s">
        <v>1020</v>
      </c>
      <c r="C643" s="65">
        <f t="shared" si="24"/>
        <v>17</v>
      </c>
      <c r="D643" s="65" t="s">
        <v>1056</v>
      </c>
      <c r="E643" s="65" t="s">
        <v>1057</v>
      </c>
    </row>
    <row r="644" spans="1:5" ht="11.45" customHeight="1" x14ac:dyDescent="0.15">
      <c r="A644" s="64">
        <f t="shared" si="25"/>
        <v>12</v>
      </c>
      <c r="B644" s="64" t="s">
        <v>1020</v>
      </c>
      <c r="C644" s="64">
        <f t="shared" si="24"/>
        <v>18</v>
      </c>
      <c r="D644" s="64" t="s">
        <v>1059</v>
      </c>
      <c r="E644" s="64" t="s">
        <v>1058</v>
      </c>
    </row>
    <row r="645" spans="1:5" ht="11.45" customHeight="1" x14ac:dyDescent="0.15">
      <c r="A645" s="65">
        <f t="shared" si="25"/>
        <v>12</v>
      </c>
      <c r="B645" s="65" t="s">
        <v>1020</v>
      </c>
      <c r="C645" s="65">
        <f t="shared" si="24"/>
        <v>19</v>
      </c>
      <c r="D645" s="65" t="s">
        <v>1061</v>
      </c>
      <c r="E645" s="65" t="s">
        <v>1060</v>
      </c>
    </row>
    <row r="646" spans="1:5" ht="11.45" customHeight="1" x14ac:dyDescent="0.15">
      <c r="A646" s="64">
        <f t="shared" si="25"/>
        <v>12</v>
      </c>
      <c r="B646" s="64" t="s">
        <v>1020</v>
      </c>
      <c r="C646" s="64">
        <f t="shared" si="24"/>
        <v>20</v>
      </c>
      <c r="D646" s="64" t="s">
        <v>1063</v>
      </c>
      <c r="E646" s="64" t="s">
        <v>1062</v>
      </c>
    </row>
    <row r="647" spans="1:5" ht="11.45" customHeight="1" x14ac:dyDescent="0.15">
      <c r="A647" s="65">
        <f t="shared" si="25"/>
        <v>12</v>
      </c>
      <c r="B647" s="65" t="s">
        <v>1020</v>
      </c>
      <c r="C647" s="65">
        <f t="shared" si="24"/>
        <v>21</v>
      </c>
      <c r="D647" s="65" t="s">
        <v>1065</v>
      </c>
      <c r="E647" s="65" t="s">
        <v>1064</v>
      </c>
    </row>
    <row r="648" spans="1:5" ht="11.45" customHeight="1" x14ac:dyDescent="0.15">
      <c r="A648" s="64">
        <f t="shared" si="25"/>
        <v>12</v>
      </c>
      <c r="B648" s="64" t="s">
        <v>1020</v>
      </c>
      <c r="C648" s="64">
        <f t="shared" si="24"/>
        <v>22</v>
      </c>
      <c r="D648" s="64" t="s">
        <v>1067</v>
      </c>
      <c r="E648" s="64" t="s">
        <v>1066</v>
      </c>
    </row>
    <row r="649" spans="1:5" ht="11.45" customHeight="1" x14ac:dyDescent="0.15">
      <c r="A649" s="65">
        <f t="shared" si="25"/>
        <v>13</v>
      </c>
      <c r="B649" s="65" t="s">
        <v>1069</v>
      </c>
      <c r="C649" s="65">
        <v>1</v>
      </c>
      <c r="D649" s="65" t="s">
        <v>1070</v>
      </c>
      <c r="E649" s="65" t="s">
        <v>1068</v>
      </c>
    </row>
    <row r="650" spans="1:5" ht="11.45" customHeight="1" x14ac:dyDescent="0.15">
      <c r="A650" s="65">
        <f t="shared" si="25"/>
        <v>13</v>
      </c>
      <c r="B650" s="65" t="s">
        <v>1069</v>
      </c>
      <c r="C650" s="65">
        <f t="shared" si="24"/>
        <v>1</v>
      </c>
      <c r="D650" s="65" t="s">
        <v>1070</v>
      </c>
      <c r="E650" s="65" t="s">
        <v>1071</v>
      </c>
    </row>
    <row r="651" spans="1:5" ht="11.45" customHeight="1" x14ac:dyDescent="0.15">
      <c r="A651" s="65">
        <f t="shared" si="25"/>
        <v>13</v>
      </c>
      <c r="B651" s="65" t="s">
        <v>1069</v>
      </c>
      <c r="C651" s="65">
        <f t="shared" si="24"/>
        <v>1</v>
      </c>
      <c r="D651" s="65" t="s">
        <v>1070</v>
      </c>
      <c r="E651" s="65" t="s">
        <v>1072</v>
      </c>
    </row>
    <row r="652" spans="1:5" ht="11.45" customHeight="1" x14ac:dyDescent="0.15">
      <c r="A652" s="65">
        <f t="shared" si="25"/>
        <v>13</v>
      </c>
      <c r="B652" s="65" t="s">
        <v>1069</v>
      </c>
      <c r="C652" s="65">
        <f t="shared" si="24"/>
        <v>1</v>
      </c>
      <c r="D652" s="65" t="s">
        <v>1070</v>
      </c>
      <c r="E652" s="65" t="s">
        <v>1073</v>
      </c>
    </row>
    <row r="653" spans="1:5" ht="11.45" customHeight="1" x14ac:dyDescent="0.15">
      <c r="A653" s="65">
        <f t="shared" si="25"/>
        <v>13</v>
      </c>
      <c r="B653" s="65" t="s">
        <v>1069</v>
      </c>
      <c r="C653" s="65">
        <f t="shared" si="24"/>
        <v>1</v>
      </c>
      <c r="D653" s="65" t="s">
        <v>1070</v>
      </c>
      <c r="E653" s="65" t="s">
        <v>1074</v>
      </c>
    </row>
    <row r="654" spans="1:5" ht="11.45" customHeight="1" x14ac:dyDescent="0.15">
      <c r="A654" s="65">
        <f t="shared" si="25"/>
        <v>13</v>
      </c>
      <c r="B654" s="65" t="s">
        <v>1069</v>
      </c>
      <c r="C654" s="65">
        <f t="shared" si="24"/>
        <v>1</v>
      </c>
      <c r="D654" s="65" t="s">
        <v>1070</v>
      </c>
      <c r="E654" s="65" t="s">
        <v>1075</v>
      </c>
    </row>
    <row r="655" spans="1:5" ht="11.45" customHeight="1" x14ac:dyDescent="0.15">
      <c r="A655" s="64">
        <f t="shared" si="25"/>
        <v>13</v>
      </c>
      <c r="B655" s="64" t="s">
        <v>1069</v>
      </c>
      <c r="C655" s="64">
        <f t="shared" si="24"/>
        <v>2</v>
      </c>
      <c r="D655" s="64" t="s">
        <v>1077</v>
      </c>
      <c r="E655" s="64" t="s">
        <v>1076</v>
      </c>
    </row>
    <row r="656" spans="1:5" ht="11.45" customHeight="1" x14ac:dyDescent="0.15">
      <c r="A656" s="65">
        <f t="shared" si="25"/>
        <v>13</v>
      </c>
      <c r="B656" s="65" t="s">
        <v>1069</v>
      </c>
      <c r="C656" s="65">
        <f t="shared" si="24"/>
        <v>3</v>
      </c>
      <c r="D656" s="65" t="s">
        <v>1079</v>
      </c>
      <c r="E656" s="65" t="s">
        <v>1078</v>
      </c>
    </row>
    <row r="657" spans="1:5" ht="11.45" customHeight="1" x14ac:dyDescent="0.15">
      <c r="A657" s="65">
        <f t="shared" si="25"/>
        <v>13</v>
      </c>
      <c r="B657" s="65" t="s">
        <v>1069</v>
      </c>
      <c r="C657" s="65">
        <f t="shared" si="24"/>
        <v>3</v>
      </c>
      <c r="D657" s="65" t="s">
        <v>1079</v>
      </c>
      <c r="E657" s="65" t="s">
        <v>1080</v>
      </c>
    </row>
    <row r="658" spans="1:5" ht="11.45" customHeight="1" x14ac:dyDescent="0.15">
      <c r="A658" s="65">
        <f t="shared" si="25"/>
        <v>13</v>
      </c>
      <c r="B658" s="65" t="s">
        <v>1069</v>
      </c>
      <c r="C658" s="65">
        <f t="shared" si="24"/>
        <v>3</v>
      </c>
      <c r="D658" s="65" t="s">
        <v>1079</v>
      </c>
      <c r="E658" s="65" t="s">
        <v>1081</v>
      </c>
    </row>
    <row r="659" spans="1:5" ht="11.45" customHeight="1" x14ac:dyDescent="0.15">
      <c r="A659" s="65">
        <f t="shared" si="25"/>
        <v>13</v>
      </c>
      <c r="B659" s="65" t="s">
        <v>1069</v>
      </c>
      <c r="C659" s="65">
        <f t="shared" si="24"/>
        <v>3</v>
      </c>
      <c r="D659" s="65" t="s">
        <v>1079</v>
      </c>
      <c r="E659" s="65" t="s">
        <v>1082</v>
      </c>
    </row>
    <row r="660" spans="1:5" ht="11.45" customHeight="1" x14ac:dyDescent="0.15">
      <c r="A660" s="65">
        <f t="shared" si="25"/>
        <v>13</v>
      </c>
      <c r="B660" s="65" t="s">
        <v>1069</v>
      </c>
      <c r="C660" s="65">
        <f t="shared" si="24"/>
        <v>3</v>
      </c>
      <c r="D660" s="65" t="s">
        <v>1079</v>
      </c>
      <c r="E660" s="65" t="s">
        <v>1083</v>
      </c>
    </row>
    <row r="661" spans="1:5" ht="11.45" customHeight="1" x14ac:dyDescent="0.15">
      <c r="A661" s="65">
        <f t="shared" si="25"/>
        <v>13</v>
      </c>
      <c r="B661" s="65" t="s">
        <v>1069</v>
      </c>
      <c r="C661" s="65">
        <f t="shared" si="24"/>
        <v>3</v>
      </c>
      <c r="D661" s="65" t="s">
        <v>1079</v>
      </c>
      <c r="E661" s="65" t="s">
        <v>1084</v>
      </c>
    </row>
    <row r="662" spans="1:5" ht="11.45" customHeight="1" x14ac:dyDescent="0.15">
      <c r="A662" s="65">
        <f t="shared" si="25"/>
        <v>13</v>
      </c>
      <c r="B662" s="65" t="s">
        <v>1069</v>
      </c>
      <c r="C662" s="65">
        <f t="shared" si="24"/>
        <v>3</v>
      </c>
      <c r="D662" s="65" t="s">
        <v>1079</v>
      </c>
      <c r="E662" s="65" t="s">
        <v>1085</v>
      </c>
    </row>
    <row r="663" spans="1:5" ht="11.45" customHeight="1" x14ac:dyDescent="0.15">
      <c r="A663" s="65">
        <f t="shared" si="25"/>
        <v>13</v>
      </c>
      <c r="B663" s="65" t="s">
        <v>1069</v>
      </c>
      <c r="C663" s="65">
        <f t="shared" si="24"/>
        <v>3</v>
      </c>
      <c r="D663" s="65" t="s">
        <v>1079</v>
      </c>
      <c r="E663" s="65" t="s">
        <v>1086</v>
      </c>
    </row>
    <row r="664" spans="1:5" ht="11.45" customHeight="1" x14ac:dyDescent="0.15">
      <c r="A664" s="65">
        <f t="shared" si="25"/>
        <v>13</v>
      </c>
      <c r="B664" s="65" t="s">
        <v>1069</v>
      </c>
      <c r="C664" s="65">
        <f t="shared" si="24"/>
        <v>3</v>
      </c>
      <c r="D664" s="65" t="s">
        <v>1079</v>
      </c>
      <c r="E664" s="65" t="s">
        <v>1087</v>
      </c>
    </row>
    <row r="665" spans="1:5" ht="11.45" customHeight="1" x14ac:dyDescent="0.15">
      <c r="A665" s="65">
        <f t="shared" si="25"/>
        <v>13</v>
      </c>
      <c r="B665" s="65" t="s">
        <v>1069</v>
      </c>
      <c r="C665" s="65">
        <f t="shared" si="24"/>
        <v>3</v>
      </c>
      <c r="D665" s="65" t="s">
        <v>1079</v>
      </c>
      <c r="E665" s="65" t="s">
        <v>1088</v>
      </c>
    </row>
    <row r="666" spans="1:5" ht="11.45" customHeight="1" x14ac:dyDescent="0.15">
      <c r="A666" s="65">
        <f t="shared" si="25"/>
        <v>13</v>
      </c>
      <c r="B666" s="65" t="s">
        <v>1069</v>
      </c>
      <c r="C666" s="65">
        <f t="shared" ref="C666:C729" si="26">IF(D666=D665,C665,C665+1)</f>
        <v>3</v>
      </c>
      <c r="D666" s="65" t="s">
        <v>1079</v>
      </c>
      <c r="E666" s="65" t="s">
        <v>1089</v>
      </c>
    </row>
    <row r="667" spans="1:5" ht="11.45" customHeight="1" x14ac:dyDescent="0.15">
      <c r="A667" s="65">
        <f t="shared" si="25"/>
        <v>13</v>
      </c>
      <c r="B667" s="65" t="s">
        <v>1069</v>
      </c>
      <c r="C667" s="65">
        <f t="shared" si="26"/>
        <v>3</v>
      </c>
      <c r="D667" s="65" t="s">
        <v>1079</v>
      </c>
      <c r="E667" s="65" t="s">
        <v>1090</v>
      </c>
    </row>
    <row r="668" spans="1:5" ht="11.45" customHeight="1" x14ac:dyDescent="0.15">
      <c r="A668" s="65">
        <f t="shared" si="25"/>
        <v>13</v>
      </c>
      <c r="B668" s="65" t="s">
        <v>1069</v>
      </c>
      <c r="C668" s="65">
        <f t="shared" si="26"/>
        <v>3</v>
      </c>
      <c r="D668" s="65" t="s">
        <v>1079</v>
      </c>
      <c r="E668" s="65" t="s">
        <v>1091</v>
      </c>
    </row>
    <row r="669" spans="1:5" ht="11.45" customHeight="1" x14ac:dyDescent="0.15">
      <c r="A669" s="65">
        <f t="shared" si="25"/>
        <v>13</v>
      </c>
      <c r="B669" s="65" t="s">
        <v>1069</v>
      </c>
      <c r="C669" s="65">
        <f t="shared" si="26"/>
        <v>3</v>
      </c>
      <c r="D669" s="65" t="s">
        <v>1079</v>
      </c>
      <c r="E669" s="65" t="s">
        <v>1092</v>
      </c>
    </row>
    <row r="670" spans="1:5" ht="11.45" customHeight="1" x14ac:dyDescent="0.15">
      <c r="A670" s="64">
        <f t="shared" si="25"/>
        <v>13</v>
      </c>
      <c r="B670" s="64" t="s">
        <v>1069</v>
      </c>
      <c r="C670" s="64">
        <f t="shared" si="26"/>
        <v>4</v>
      </c>
      <c r="D670" s="64" t="s">
        <v>1094</v>
      </c>
      <c r="E670" s="64" t="s">
        <v>1093</v>
      </c>
    </row>
    <row r="671" spans="1:5" ht="11.45" customHeight="1" x14ac:dyDescent="0.15">
      <c r="A671" s="65">
        <f t="shared" ref="A671:A734" si="27">IF(B671=B670,A670,A670+1)</f>
        <v>13</v>
      </c>
      <c r="B671" s="65" t="s">
        <v>1069</v>
      </c>
      <c r="C671" s="65">
        <f t="shared" si="26"/>
        <v>5</v>
      </c>
      <c r="D671" s="65" t="s">
        <v>1096</v>
      </c>
      <c r="E671" s="65" t="s">
        <v>1095</v>
      </c>
    </row>
    <row r="672" spans="1:5" ht="11.45" customHeight="1" x14ac:dyDescent="0.15">
      <c r="A672" s="64">
        <f t="shared" si="27"/>
        <v>13</v>
      </c>
      <c r="B672" s="64" t="s">
        <v>1069</v>
      </c>
      <c r="C672" s="64">
        <f t="shared" si="26"/>
        <v>6</v>
      </c>
      <c r="D672" s="64" t="s">
        <v>1098</v>
      </c>
      <c r="E672" s="64" t="s">
        <v>1097</v>
      </c>
    </row>
    <row r="673" spans="1:5" ht="11.45" customHeight="1" x14ac:dyDescent="0.15">
      <c r="A673" s="65">
        <f t="shared" si="27"/>
        <v>13</v>
      </c>
      <c r="B673" s="65" t="s">
        <v>1069</v>
      </c>
      <c r="C673" s="65">
        <f t="shared" si="26"/>
        <v>7</v>
      </c>
      <c r="D673" s="65" t="s">
        <v>1100</v>
      </c>
      <c r="E673" s="65" t="s">
        <v>1099</v>
      </c>
    </row>
    <row r="674" spans="1:5" ht="11.45" customHeight="1" x14ac:dyDescent="0.15">
      <c r="A674" s="65">
        <f t="shared" si="27"/>
        <v>13</v>
      </c>
      <c r="B674" s="65" t="s">
        <v>1069</v>
      </c>
      <c r="C674" s="65">
        <f t="shared" si="26"/>
        <v>7</v>
      </c>
      <c r="D674" s="65" t="s">
        <v>1100</v>
      </c>
      <c r="E674" s="65" t="s">
        <v>1101</v>
      </c>
    </row>
    <row r="675" spans="1:5" ht="11.45" customHeight="1" x14ac:dyDescent="0.15">
      <c r="A675" s="64">
        <f t="shared" si="27"/>
        <v>13</v>
      </c>
      <c r="B675" s="64" t="s">
        <v>1069</v>
      </c>
      <c r="C675" s="64">
        <f t="shared" si="26"/>
        <v>8</v>
      </c>
      <c r="D675" s="64" t="s">
        <v>1103</v>
      </c>
      <c r="E675" s="64" t="s">
        <v>1102</v>
      </c>
    </row>
    <row r="676" spans="1:5" ht="11.45" customHeight="1" x14ac:dyDescent="0.15">
      <c r="A676" s="65">
        <f t="shared" si="27"/>
        <v>13</v>
      </c>
      <c r="B676" s="65" t="s">
        <v>1069</v>
      </c>
      <c r="C676" s="65">
        <f t="shared" si="26"/>
        <v>9</v>
      </c>
      <c r="D676" s="65" t="s">
        <v>1105</v>
      </c>
      <c r="E676" s="65" t="s">
        <v>1104</v>
      </c>
    </row>
    <row r="677" spans="1:5" ht="11.45" customHeight="1" x14ac:dyDescent="0.15">
      <c r="A677" s="64">
        <f t="shared" si="27"/>
        <v>14</v>
      </c>
      <c r="B677" s="64" t="s">
        <v>1107</v>
      </c>
      <c r="C677" s="64">
        <v>1</v>
      </c>
      <c r="D677" s="64" t="s">
        <v>1108</v>
      </c>
      <c r="E677" s="64" t="s">
        <v>1106</v>
      </c>
    </row>
    <row r="678" spans="1:5" ht="11.45" customHeight="1" x14ac:dyDescent="0.15">
      <c r="A678" s="64">
        <f t="shared" si="27"/>
        <v>14</v>
      </c>
      <c r="B678" s="64" t="s">
        <v>1107</v>
      </c>
      <c r="C678" s="64">
        <f t="shared" si="26"/>
        <v>1</v>
      </c>
      <c r="D678" s="64" t="s">
        <v>1108</v>
      </c>
      <c r="E678" s="64" t="s">
        <v>1109</v>
      </c>
    </row>
    <row r="679" spans="1:5" ht="11.45" customHeight="1" x14ac:dyDescent="0.15">
      <c r="A679" s="65">
        <f t="shared" si="27"/>
        <v>14</v>
      </c>
      <c r="B679" s="65" t="s">
        <v>1107</v>
      </c>
      <c r="C679" s="65">
        <f t="shared" si="26"/>
        <v>2</v>
      </c>
      <c r="D679" s="65" t="s">
        <v>1111</v>
      </c>
      <c r="E679" s="65" t="s">
        <v>1110</v>
      </c>
    </row>
    <row r="680" spans="1:5" ht="11.45" customHeight="1" x14ac:dyDescent="0.15">
      <c r="A680" s="65">
        <f t="shared" si="27"/>
        <v>14</v>
      </c>
      <c r="B680" s="65" t="s">
        <v>1107</v>
      </c>
      <c r="C680" s="65">
        <f t="shared" si="26"/>
        <v>2</v>
      </c>
      <c r="D680" s="65" t="s">
        <v>1111</v>
      </c>
      <c r="E680" s="65" t="s">
        <v>1112</v>
      </c>
    </row>
    <row r="681" spans="1:5" ht="11.45" customHeight="1" x14ac:dyDescent="0.15">
      <c r="A681" s="64">
        <f t="shared" si="27"/>
        <v>14</v>
      </c>
      <c r="B681" s="64" t="s">
        <v>1107</v>
      </c>
      <c r="C681" s="64">
        <f t="shared" si="26"/>
        <v>3</v>
      </c>
      <c r="D681" s="64" t="s">
        <v>1114</v>
      </c>
      <c r="E681" s="64" t="s">
        <v>1113</v>
      </c>
    </row>
    <row r="682" spans="1:5" ht="11.45" customHeight="1" x14ac:dyDescent="0.15">
      <c r="A682" s="64">
        <f t="shared" si="27"/>
        <v>14</v>
      </c>
      <c r="B682" s="64" t="s">
        <v>1107</v>
      </c>
      <c r="C682" s="64">
        <f t="shared" si="26"/>
        <v>3</v>
      </c>
      <c r="D682" s="64" t="s">
        <v>1114</v>
      </c>
      <c r="E682" s="64" t="s">
        <v>1115</v>
      </c>
    </row>
    <row r="683" spans="1:5" ht="11.45" customHeight="1" x14ac:dyDescent="0.15">
      <c r="A683" s="64">
        <f t="shared" si="27"/>
        <v>14</v>
      </c>
      <c r="B683" s="64" t="s">
        <v>1107</v>
      </c>
      <c r="C683" s="64">
        <f t="shared" si="26"/>
        <v>3</v>
      </c>
      <c r="D683" s="64" t="s">
        <v>1114</v>
      </c>
      <c r="E683" s="64" t="s">
        <v>1116</v>
      </c>
    </row>
    <row r="684" spans="1:5" ht="11.45" customHeight="1" x14ac:dyDescent="0.15">
      <c r="A684" s="64">
        <f t="shared" si="27"/>
        <v>14</v>
      </c>
      <c r="B684" s="64" t="s">
        <v>1107</v>
      </c>
      <c r="C684" s="64">
        <f t="shared" si="26"/>
        <v>3</v>
      </c>
      <c r="D684" s="64" t="s">
        <v>1114</v>
      </c>
      <c r="E684" s="64" t="s">
        <v>1117</v>
      </c>
    </row>
    <row r="685" spans="1:5" ht="11.45" customHeight="1" x14ac:dyDescent="0.15">
      <c r="A685" s="64">
        <f t="shared" si="27"/>
        <v>14</v>
      </c>
      <c r="B685" s="64" t="s">
        <v>1107</v>
      </c>
      <c r="C685" s="64">
        <f t="shared" si="26"/>
        <v>3</v>
      </c>
      <c r="D685" s="64" t="s">
        <v>1114</v>
      </c>
      <c r="E685" s="64" t="s">
        <v>1118</v>
      </c>
    </row>
    <row r="686" spans="1:5" ht="11.45" customHeight="1" x14ac:dyDescent="0.15">
      <c r="A686" s="64">
        <f t="shared" si="27"/>
        <v>14</v>
      </c>
      <c r="B686" s="64" t="s">
        <v>1107</v>
      </c>
      <c r="C686" s="64">
        <f t="shared" si="26"/>
        <v>3</v>
      </c>
      <c r="D686" s="64" t="s">
        <v>1114</v>
      </c>
      <c r="E686" s="64" t="s">
        <v>1119</v>
      </c>
    </row>
    <row r="687" spans="1:5" ht="11.45" customHeight="1" x14ac:dyDescent="0.15">
      <c r="A687" s="64">
        <f t="shared" si="27"/>
        <v>14</v>
      </c>
      <c r="B687" s="64" t="s">
        <v>1107</v>
      </c>
      <c r="C687" s="64">
        <f t="shared" si="26"/>
        <v>3</v>
      </c>
      <c r="D687" s="64" t="s">
        <v>1114</v>
      </c>
      <c r="E687" s="64" t="s">
        <v>1120</v>
      </c>
    </row>
    <row r="688" spans="1:5" ht="11.45" customHeight="1" x14ac:dyDescent="0.15">
      <c r="A688" s="64">
        <f t="shared" si="27"/>
        <v>14</v>
      </c>
      <c r="B688" s="64" t="s">
        <v>1107</v>
      </c>
      <c r="C688" s="64">
        <f t="shared" si="26"/>
        <v>3</v>
      </c>
      <c r="D688" s="64" t="s">
        <v>1114</v>
      </c>
      <c r="E688" s="64" t="s">
        <v>1121</v>
      </c>
    </row>
    <row r="689" spans="1:5" ht="11.45" customHeight="1" x14ac:dyDescent="0.15">
      <c r="A689" s="64">
        <f t="shared" si="27"/>
        <v>14</v>
      </c>
      <c r="B689" s="64" t="s">
        <v>1107</v>
      </c>
      <c r="C689" s="64">
        <f t="shared" si="26"/>
        <v>3</v>
      </c>
      <c r="D689" s="64" t="s">
        <v>1114</v>
      </c>
      <c r="E689" s="64" t="s">
        <v>1122</v>
      </c>
    </row>
    <row r="690" spans="1:5" ht="11.45" customHeight="1" x14ac:dyDescent="0.15">
      <c r="A690" s="64">
        <f t="shared" si="27"/>
        <v>14</v>
      </c>
      <c r="B690" s="64" t="s">
        <v>1107</v>
      </c>
      <c r="C690" s="64">
        <f t="shared" si="26"/>
        <v>3</v>
      </c>
      <c r="D690" s="64" t="s">
        <v>1114</v>
      </c>
      <c r="E690" s="64" t="s">
        <v>1123</v>
      </c>
    </row>
    <row r="691" spans="1:5" ht="11.45" customHeight="1" x14ac:dyDescent="0.15">
      <c r="A691" s="64">
        <f t="shared" si="27"/>
        <v>14</v>
      </c>
      <c r="B691" s="64" t="s">
        <v>1107</v>
      </c>
      <c r="C691" s="64">
        <f t="shared" si="26"/>
        <v>3</v>
      </c>
      <c r="D691" s="64" t="s">
        <v>1114</v>
      </c>
      <c r="E691" s="64" t="s">
        <v>1124</v>
      </c>
    </row>
    <row r="692" spans="1:5" ht="11.45" customHeight="1" x14ac:dyDescent="0.15">
      <c r="A692" s="64">
        <f t="shared" si="27"/>
        <v>14</v>
      </c>
      <c r="B692" s="64" t="s">
        <v>1107</v>
      </c>
      <c r="C692" s="64">
        <f t="shared" si="26"/>
        <v>3</v>
      </c>
      <c r="D692" s="64" t="s">
        <v>1114</v>
      </c>
      <c r="E692" s="64" t="s">
        <v>1125</v>
      </c>
    </row>
    <row r="693" spans="1:5" ht="11.45" customHeight="1" x14ac:dyDescent="0.15">
      <c r="A693" s="64">
        <f t="shared" si="27"/>
        <v>14</v>
      </c>
      <c r="B693" s="64" t="s">
        <v>1107</v>
      </c>
      <c r="C693" s="64">
        <f t="shared" si="26"/>
        <v>3</v>
      </c>
      <c r="D693" s="64" t="s">
        <v>1114</v>
      </c>
      <c r="E693" s="64" t="s">
        <v>1126</v>
      </c>
    </row>
    <row r="694" spans="1:5" ht="11.45" customHeight="1" x14ac:dyDescent="0.15">
      <c r="A694" s="65">
        <f t="shared" si="27"/>
        <v>14</v>
      </c>
      <c r="B694" s="65" t="s">
        <v>1107</v>
      </c>
      <c r="C694" s="65">
        <f t="shared" si="26"/>
        <v>4</v>
      </c>
      <c r="D694" s="65" t="s">
        <v>1128</v>
      </c>
      <c r="E694" s="65" t="s">
        <v>1127</v>
      </c>
    </row>
    <row r="695" spans="1:5" ht="11.45" customHeight="1" x14ac:dyDescent="0.15">
      <c r="A695" s="65">
        <f t="shared" si="27"/>
        <v>14</v>
      </c>
      <c r="B695" s="65" t="s">
        <v>1107</v>
      </c>
      <c r="C695" s="65">
        <f t="shared" si="26"/>
        <v>4</v>
      </c>
      <c r="D695" s="65" t="s">
        <v>1128</v>
      </c>
      <c r="E695" s="65" t="s">
        <v>1129</v>
      </c>
    </row>
    <row r="696" spans="1:5" ht="11.45" customHeight="1" x14ac:dyDescent="0.15">
      <c r="A696" s="65">
        <f t="shared" si="27"/>
        <v>14</v>
      </c>
      <c r="B696" s="65" t="s">
        <v>1107</v>
      </c>
      <c r="C696" s="65">
        <f t="shared" si="26"/>
        <v>4</v>
      </c>
      <c r="D696" s="65" t="s">
        <v>1128</v>
      </c>
      <c r="E696" s="65" t="s">
        <v>1130</v>
      </c>
    </row>
    <row r="697" spans="1:5" ht="11.45" customHeight="1" x14ac:dyDescent="0.15">
      <c r="A697" s="65">
        <f t="shared" si="27"/>
        <v>14</v>
      </c>
      <c r="B697" s="65" t="s">
        <v>1107</v>
      </c>
      <c r="C697" s="65">
        <f t="shared" si="26"/>
        <v>4</v>
      </c>
      <c r="D697" s="65" t="s">
        <v>1128</v>
      </c>
      <c r="E697" s="65" t="s">
        <v>1131</v>
      </c>
    </row>
    <row r="698" spans="1:5" ht="11.45" customHeight="1" x14ac:dyDescent="0.15">
      <c r="A698" s="65">
        <f t="shared" si="27"/>
        <v>14</v>
      </c>
      <c r="B698" s="65" t="s">
        <v>1107</v>
      </c>
      <c r="C698" s="65">
        <f t="shared" si="26"/>
        <v>4</v>
      </c>
      <c r="D698" s="65" t="s">
        <v>1128</v>
      </c>
      <c r="E698" s="65" t="s">
        <v>1132</v>
      </c>
    </row>
    <row r="699" spans="1:5" ht="11.45" customHeight="1" x14ac:dyDescent="0.15">
      <c r="A699" s="64">
        <f t="shared" si="27"/>
        <v>14</v>
      </c>
      <c r="B699" s="64" t="s">
        <v>1107</v>
      </c>
      <c r="C699" s="64">
        <f t="shared" si="26"/>
        <v>5</v>
      </c>
      <c r="D699" s="64" t="s">
        <v>1134</v>
      </c>
      <c r="E699" s="64" t="s">
        <v>1133</v>
      </c>
    </row>
    <row r="700" spans="1:5" ht="11.45" customHeight="1" x14ac:dyDescent="0.15">
      <c r="A700" s="64">
        <f t="shared" si="27"/>
        <v>14</v>
      </c>
      <c r="B700" s="64" t="s">
        <v>1107</v>
      </c>
      <c r="C700" s="64">
        <f t="shared" si="26"/>
        <v>5</v>
      </c>
      <c r="D700" s="64" t="s">
        <v>1134</v>
      </c>
      <c r="E700" s="64" t="s">
        <v>1135</v>
      </c>
    </row>
    <row r="701" spans="1:5" ht="11.45" customHeight="1" x14ac:dyDescent="0.15">
      <c r="A701" s="64">
        <f t="shared" si="27"/>
        <v>14</v>
      </c>
      <c r="B701" s="64" t="s">
        <v>1107</v>
      </c>
      <c r="C701" s="64">
        <f t="shared" si="26"/>
        <v>5</v>
      </c>
      <c r="D701" s="64" t="s">
        <v>1134</v>
      </c>
      <c r="E701" s="64" t="s">
        <v>1136</v>
      </c>
    </row>
    <row r="702" spans="1:5" ht="11.45" customHeight="1" x14ac:dyDescent="0.15">
      <c r="A702" s="64">
        <f t="shared" si="27"/>
        <v>14</v>
      </c>
      <c r="B702" s="64" t="s">
        <v>1107</v>
      </c>
      <c r="C702" s="64">
        <f t="shared" si="26"/>
        <v>5</v>
      </c>
      <c r="D702" s="64" t="s">
        <v>1134</v>
      </c>
      <c r="E702" s="64" t="s">
        <v>1137</v>
      </c>
    </row>
    <row r="703" spans="1:5" ht="11.45" customHeight="1" x14ac:dyDescent="0.15">
      <c r="A703" s="65">
        <f t="shared" si="27"/>
        <v>14</v>
      </c>
      <c r="B703" s="65" t="s">
        <v>1107</v>
      </c>
      <c r="C703" s="65">
        <f t="shared" si="26"/>
        <v>6</v>
      </c>
      <c r="D703" s="65" t="s">
        <v>1139</v>
      </c>
      <c r="E703" s="65" t="s">
        <v>1138</v>
      </c>
    </row>
    <row r="704" spans="1:5" ht="11.45" customHeight="1" x14ac:dyDescent="0.15">
      <c r="A704" s="65">
        <f t="shared" si="27"/>
        <v>14</v>
      </c>
      <c r="B704" s="65" t="s">
        <v>1107</v>
      </c>
      <c r="C704" s="65">
        <f t="shared" si="26"/>
        <v>6</v>
      </c>
      <c r="D704" s="65" t="s">
        <v>1139</v>
      </c>
      <c r="E704" s="65" t="s">
        <v>1140</v>
      </c>
    </row>
    <row r="705" spans="1:5" ht="11.45" customHeight="1" x14ac:dyDescent="0.15">
      <c r="A705" s="64">
        <f t="shared" si="27"/>
        <v>14</v>
      </c>
      <c r="B705" s="64" t="s">
        <v>1107</v>
      </c>
      <c r="C705" s="64">
        <f t="shared" si="26"/>
        <v>7</v>
      </c>
      <c r="D705" s="64" t="s">
        <v>1142</v>
      </c>
      <c r="E705" s="64" t="s">
        <v>1141</v>
      </c>
    </row>
    <row r="706" spans="1:5" ht="11.45" customHeight="1" x14ac:dyDescent="0.15">
      <c r="A706" s="64">
        <f t="shared" si="27"/>
        <v>14</v>
      </c>
      <c r="B706" s="64" t="s">
        <v>1107</v>
      </c>
      <c r="C706" s="64">
        <f t="shared" si="26"/>
        <v>7</v>
      </c>
      <c r="D706" s="64" t="s">
        <v>1142</v>
      </c>
      <c r="E706" s="64" t="s">
        <v>1143</v>
      </c>
    </row>
    <row r="707" spans="1:5" ht="11.45" customHeight="1" x14ac:dyDescent="0.15">
      <c r="A707" s="65">
        <f t="shared" si="27"/>
        <v>14</v>
      </c>
      <c r="B707" s="65" t="s">
        <v>1107</v>
      </c>
      <c r="C707" s="65">
        <f t="shared" si="26"/>
        <v>8</v>
      </c>
      <c r="D707" s="65" t="s">
        <v>1145</v>
      </c>
      <c r="E707" s="65" t="s">
        <v>1144</v>
      </c>
    </row>
    <row r="708" spans="1:5" ht="11.45" customHeight="1" x14ac:dyDescent="0.15">
      <c r="A708" s="64">
        <f t="shared" si="27"/>
        <v>14</v>
      </c>
      <c r="B708" s="64" t="s">
        <v>1107</v>
      </c>
      <c r="C708" s="64">
        <f t="shared" si="26"/>
        <v>9</v>
      </c>
      <c r="D708" s="64" t="s">
        <v>1147</v>
      </c>
      <c r="E708" s="64" t="s">
        <v>1146</v>
      </c>
    </row>
    <row r="709" spans="1:5" ht="11.45" customHeight="1" x14ac:dyDescent="0.15">
      <c r="A709" s="65">
        <f t="shared" si="27"/>
        <v>14</v>
      </c>
      <c r="B709" s="65" t="s">
        <v>1107</v>
      </c>
      <c r="C709" s="65">
        <f t="shared" si="26"/>
        <v>10</v>
      </c>
      <c r="D709" s="65" t="s">
        <v>1149</v>
      </c>
      <c r="E709" s="65" t="s">
        <v>1148</v>
      </c>
    </row>
    <row r="710" spans="1:5" ht="11.45" customHeight="1" x14ac:dyDescent="0.15">
      <c r="A710" s="64">
        <f t="shared" si="27"/>
        <v>14</v>
      </c>
      <c r="B710" s="64" t="s">
        <v>1107</v>
      </c>
      <c r="C710" s="64">
        <f t="shared" si="26"/>
        <v>11</v>
      </c>
      <c r="D710" s="64" t="s">
        <v>1151</v>
      </c>
      <c r="E710" s="64" t="s">
        <v>1150</v>
      </c>
    </row>
    <row r="711" spans="1:5" ht="11.45" customHeight="1" x14ac:dyDescent="0.15">
      <c r="A711" s="65">
        <f t="shared" si="27"/>
        <v>14</v>
      </c>
      <c r="B711" s="65" t="s">
        <v>1107</v>
      </c>
      <c r="C711" s="65">
        <f t="shared" si="26"/>
        <v>12</v>
      </c>
      <c r="D711" s="65" t="s">
        <v>1152</v>
      </c>
      <c r="E711" s="65" t="s">
        <v>679</v>
      </c>
    </row>
    <row r="712" spans="1:5" ht="11.45" customHeight="1" x14ac:dyDescent="0.15">
      <c r="A712" s="65">
        <f t="shared" si="27"/>
        <v>14</v>
      </c>
      <c r="B712" s="65" t="s">
        <v>1107</v>
      </c>
      <c r="C712" s="65">
        <f t="shared" si="26"/>
        <v>12</v>
      </c>
      <c r="D712" s="65" t="s">
        <v>1152</v>
      </c>
      <c r="E712" s="65" t="s">
        <v>678</v>
      </c>
    </row>
    <row r="713" spans="1:5" ht="11.45" customHeight="1" x14ac:dyDescent="0.15">
      <c r="A713" s="64">
        <f t="shared" si="27"/>
        <v>14</v>
      </c>
      <c r="B713" s="64" t="s">
        <v>1107</v>
      </c>
      <c r="C713" s="64">
        <f t="shared" si="26"/>
        <v>13</v>
      </c>
      <c r="D713" s="64" t="s">
        <v>5566</v>
      </c>
      <c r="E713" s="64" t="s">
        <v>1153</v>
      </c>
    </row>
    <row r="714" spans="1:5" ht="11.45" customHeight="1" x14ac:dyDescent="0.15">
      <c r="A714" s="65">
        <f t="shared" si="27"/>
        <v>14</v>
      </c>
      <c r="B714" s="65" t="s">
        <v>1107</v>
      </c>
      <c r="C714" s="65">
        <f t="shared" si="26"/>
        <v>14</v>
      </c>
      <c r="D714" s="65" t="s">
        <v>1156</v>
      </c>
      <c r="E714" s="65" t="s">
        <v>1155</v>
      </c>
    </row>
    <row r="715" spans="1:5" ht="11.45" customHeight="1" x14ac:dyDescent="0.15">
      <c r="A715" s="64">
        <f t="shared" si="27"/>
        <v>14</v>
      </c>
      <c r="B715" s="64" t="s">
        <v>1107</v>
      </c>
      <c r="C715" s="64">
        <f t="shared" si="26"/>
        <v>15</v>
      </c>
      <c r="D715" s="64" t="s">
        <v>1158</v>
      </c>
      <c r="E715" s="64" t="s">
        <v>1157</v>
      </c>
    </row>
    <row r="716" spans="1:5" ht="11.45" customHeight="1" x14ac:dyDescent="0.15">
      <c r="A716" s="65">
        <f t="shared" si="27"/>
        <v>14</v>
      </c>
      <c r="B716" s="65" t="s">
        <v>1107</v>
      </c>
      <c r="C716" s="65">
        <f t="shared" si="26"/>
        <v>16</v>
      </c>
      <c r="D716" s="65" t="s">
        <v>1160</v>
      </c>
      <c r="E716" s="65" t="s">
        <v>1159</v>
      </c>
    </row>
    <row r="717" spans="1:5" ht="11.45" customHeight="1" x14ac:dyDescent="0.15">
      <c r="A717" s="65">
        <f t="shared" si="27"/>
        <v>14</v>
      </c>
      <c r="B717" s="65" t="s">
        <v>1107</v>
      </c>
      <c r="C717" s="65">
        <f t="shared" si="26"/>
        <v>16</v>
      </c>
      <c r="D717" s="65" t="s">
        <v>1160</v>
      </c>
      <c r="E717" s="65" t="s">
        <v>1161</v>
      </c>
    </row>
    <row r="718" spans="1:5" ht="11.45" customHeight="1" x14ac:dyDescent="0.15">
      <c r="A718" s="64">
        <f t="shared" si="27"/>
        <v>14</v>
      </c>
      <c r="B718" s="64" t="s">
        <v>1107</v>
      </c>
      <c r="C718" s="64">
        <f t="shared" si="26"/>
        <v>17</v>
      </c>
      <c r="D718" s="64" t="s">
        <v>1163</v>
      </c>
      <c r="E718" s="64" t="s">
        <v>1162</v>
      </c>
    </row>
    <row r="719" spans="1:5" ht="11.45" customHeight="1" x14ac:dyDescent="0.15">
      <c r="A719" s="65">
        <f t="shared" si="27"/>
        <v>14</v>
      </c>
      <c r="B719" s="65" t="s">
        <v>1107</v>
      </c>
      <c r="C719" s="65">
        <f t="shared" si="26"/>
        <v>18</v>
      </c>
      <c r="D719" s="65" t="s">
        <v>1165</v>
      </c>
      <c r="E719" s="65" t="s">
        <v>1164</v>
      </c>
    </row>
    <row r="720" spans="1:5" ht="11.45" customHeight="1" x14ac:dyDescent="0.15">
      <c r="A720" s="66">
        <f t="shared" si="27"/>
        <v>15</v>
      </c>
      <c r="B720" s="66" t="s">
        <v>1167</v>
      </c>
      <c r="C720" s="66">
        <v>1</v>
      </c>
      <c r="D720" s="66" t="s">
        <v>1168</v>
      </c>
      <c r="E720" s="66" t="s">
        <v>1166</v>
      </c>
    </row>
    <row r="721" spans="1:5" ht="11.45" customHeight="1" x14ac:dyDescent="0.15">
      <c r="A721" s="66">
        <f t="shared" si="27"/>
        <v>15</v>
      </c>
      <c r="B721" s="66" t="s">
        <v>1167</v>
      </c>
      <c r="C721" s="66">
        <f t="shared" si="26"/>
        <v>1</v>
      </c>
      <c r="D721" s="66" t="s">
        <v>1168</v>
      </c>
      <c r="E721" s="66" t="s">
        <v>1169</v>
      </c>
    </row>
    <row r="722" spans="1:5" ht="11.45" customHeight="1" x14ac:dyDescent="0.15">
      <c r="A722" s="66">
        <f t="shared" si="27"/>
        <v>15</v>
      </c>
      <c r="B722" s="66" t="s">
        <v>1167</v>
      </c>
      <c r="C722" s="66">
        <f t="shared" si="26"/>
        <v>1</v>
      </c>
      <c r="D722" s="66" t="s">
        <v>1168</v>
      </c>
      <c r="E722" s="66" t="s">
        <v>1170</v>
      </c>
    </row>
    <row r="723" spans="1:5" ht="11.45" customHeight="1" x14ac:dyDescent="0.15">
      <c r="A723" s="63">
        <f t="shared" si="27"/>
        <v>15</v>
      </c>
      <c r="B723" s="63" t="s">
        <v>1167</v>
      </c>
      <c r="C723" s="63">
        <f t="shared" si="26"/>
        <v>2</v>
      </c>
      <c r="D723" s="63" t="s">
        <v>1172</v>
      </c>
      <c r="E723" s="63" t="s">
        <v>1171</v>
      </c>
    </row>
    <row r="724" spans="1:5" ht="11.45" customHeight="1" x14ac:dyDescent="0.15">
      <c r="A724" s="63">
        <f t="shared" si="27"/>
        <v>15</v>
      </c>
      <c r="B724" s="63" t="s">
        <v>1167</v>
      </c>
      <c r="C724" s="63">
        <f t="shared" si="26"/>
        <v>2</v>
      </c>
      <c r="D724" s="63" t="s">
        <v>1172</v>
      </c>
      <c r="E724" s="63" t="s">
        <v>1173</v>
      </c>
    </row>
    <row r="725" spans="1:5" ht="11.45" customHeight="1" x14ac:dyDescent="0.15">
      <c r="A725" s="66">
        <f t="shared" si="27"/>
        <v>15</v>
      </c>
      <c r="B725" s="66" t="s">
        <v>1167</v>
      </c>
      <c r="C725" s="66">
        <f t="shared" si="26"/>
        <v>3</v>
      </c>
      <c r="D725" s="66" t="s">
        <v>1177</v>
      </c>
      <c r="E725" s="66" t="s">
        <v>1176</v>
      </c>
    </row>
    <row r="726" spans="1:5" ht="11.45" customHeight="1" x14ac:dyDescent="0.15">
      <c r="A726" s="63">
        <f t="shared" si="27"/>
        <v>15</v>
      </c>
      <c r="B726" s="63" t="s">
        <v>1167</v>
      </c>
      <c r="C726" s="63">
        <f t="shared" si="26"/>
        <v>4</v>
      </c>
      <c r="D726" s="63" t="s">
        <v>1178</v>
      </c>
      <c r="E726" s="63" t="s">
        <v>634</v>
      </c>
    </row>
    <row r="727" spans="1:5" ht="11.45" customHeight="1" x14ac:dyDescent="0.15">
      <c r="A727" s="66">
        <f t="shared" si="27"/>
        <v>15</v>
      </c>
      <c r="B727" s="66" t="s">
        <v>1167</v>
      </c>
      <c r="C727" s="66">
        <f t="shared" si="26"/>
        <v>5</v>
      </c>
      <c r="D727" s="66" t="s">
        <v>1180</v>
      </c>
      <c r="E727" s="66" t="s">
        <v>1179</v>
      </c>
    </row>
    <row r="728" spans="1:5" ht="11.45" customHeight="1" x14ac:dyDescent="0.15">
      <c r="A728" s="66">
        <f t="shared" si="27"/>
        <v>15</v>
      </c>
      <c r="B728" s="66" t="s">
        <v>1167</v>
      </c>
      <c r="C728" s="66">
        <f t="shared" si="26"/>
        <v>5</v>
      </c>
      <c r="D728" s="66" t="s">
        <v>1180</v>
      </c>
      <c r="E728" s="66" t="s">
        <v>1181</v>
      </c>
    </row>
    <row r="729" spans="1:5" ht="11.45" customHeight="1" x14ac:dyDescent="0.15">
      <c r="A729" s="66">
        <f t="shared" si="27"/>
        <v>15</v>
      </c>
      <c r="B729" s="66" t="s">
        <v>1167</v>
      </c>
      <c r="C729" s="66">
        <f t="shared" si="26"/>
        <v>5</v>
      </c>
      <c r="D729" s="66" t="s">
        <v>1180</v>
      </c>
      <c r="E729" s="66" t="s">
        <v>1182</v>
      </c>
    </row>
    <row r="730" spans="1:5" ht="11.45" customHeight="1" x14ac:dyDescent="0.15">
      <c r="A730" s="66">
        <f t="shared" si="27"/>
        <v>15</v>
      </c>
      <c r="B730" s="66" t="s">
        <v>1167</v>
      </c>
      <c r="C730" s="66">
        <f t="shared" ref="C730:C793" si="28">IF(D730=D729,C729,C729+1)</f>
        <v>5</v>
      </c>
      <c r="D730" s="66" t="s">
        <v>1180</v>
      </c>
      <c r="E730" s="66" t="s">
        <v>1183</v>
      </c>
    </row>
    <row r="731" spans="1:5" ht="11.45" customHeight="1" x14ac:dyDescent="0.15">
      <c r="A731" s="63">
        <f t="shared" si="27"/>
        <v>15</v>
      </c>
      <c r="B731" s="63" t="s">
        <v>1167</v>
      </c>
      <c r="C731" s="63">
        <f t="shared" si="28"/>
        <v>6</v>
      </c>
      <c r="D731" s="63" t="s">
        <v>1185</v>
      </c>
      <c r="E731" s="63" t="s">
        <v>1184</v>
      </c>
    </row>
    <row r="732" spans="1:5" ht="11.45" customHeight="1" x14ac:dyDescent="0.15">
      <c r="A732" s="63">
        <f t="shared" si="27"/>
        <v>15</v>
      </c>
      <c r="B732" s="63" t="s">
        <v>1167</v>
      </c>
      <c r="C732" s="63">
        <f t="shared" si="28"/>
        <v>6</v>
      </c>
      <c r="D732" s="63" t="s">
        <v>1185</v>
      </c>
      <c r="E732" s="63" t="s">
        <v>1186</v>
      </c>
    </row>
    <row r="733" spans="1:5" ht="11.45" customHeight="1" x14ac:dyDescent="0.15">
      <c r="A733" s="63">
        <f t="shared" si="27"/>
        <v>15</v>
      </c>
      <c r="B733" s="63" t="s">
        <v>1167</v>
      </c>
      <c r="C733" s="63">
        <f t="shared" si="28"/>
        <v>6</v>
      </c>
      <c r="D733" s="63" t="s">
        <v>1185</v>
      </c>
      <c r="E733" s="63" t="s">
        <v>1187</v>
      </c>
    </row>
    <row r="734" spans="1:5" ht="11.45" customHeight="1" x14ac:dyDescent="0.15">
      <c r="A734" s="63">
        <f t="shared" si="27"/>
        <v>15</v>
      </c>
      <c r="B734" s="63" t="s">
        <v>1167</v>
      </c>
      <c r="C734" s="63">
        <f t="shared" si="28"/>
        <v>6</v>
      </c>
      <c r="D734" s="63" t="s">
        <v>1185</v>
      </c>
      <c r="E734" s="63" t="s">
        <v>1188</v>
      </c>
    </row>
    <row r="735" spans="1:5" ht="11.45" customHeight="1" x14ac:dyDescent="0.15">
      <c r="A735" s="63">
        <f t="shared" ref="A735:A798" si="29">IF(B735=B734,A734,A734+1)</f>
        <v>15</v>
      </c>
      <c r="B735" s="63" t="s">
        <v>1167</v>
      </c>
      <c r="C735" s="63">
        <f t="shared" si="28"/>
        <v>6</v>
      </c>
      <c r="D735" s="63" t="s">
        <v>1185</v>
      </c>
      <c r="E735" s="63" t="s">
        <v>1189</v>
      </c>
    </row>
    <row r="736" spans="1:5" ht="11.45" customHeight="1" x14ac:dyDescent="0.15">
      <c r="A736" s="63">
        <f t="shared" si="29"/>
        <v>15</v>
      </c>
      <c r="B736" s="63" t="s">
        <v>1167</v>
      </c>
      <c r="C736" s="63">
        <f t="shared" si="28"/>
        <v>6</v>
      </c>
      <c r="D736" s="63" t="s">
        <v>1185</v>
      </c>
      <c r="E736" s="63" t="s">
        <v>651</v>
      </c>
    </row>
    <row r="737" spans="1:5" ht="11.45" customHeight="1" x14ac:dyDescent="0.15">
      <c r="A737" s="63">
        <f t="shared" si="29"/>
        <v>15</v>
      </c>
      <c r="B737" s="63" t="s">
        <v>1167</v>
      </c>
      <c r="C737" s="63">
        <f t="shared" si="28"/>
        <v>6</v>
      </c>
      <c r="D737" s="63" t="s">
        <v>1185</v>
      </c>
      <c r="E737" s="63" t="s">
        <v>1190</v>
      </c>
    </row>
    <row r="738" spans="1:5" ht="11.45" customHeight="1" x14ac:dyDescent="0.15">
      <c r="A738" s="66">
        <f t="shared" si="29"/>
        <v>15</v>
      </c>
      <c r="B738" s="66" t="s">
        <v>1167</v>
      </c>
      <c r="C738" s="66">
        <f t="shared" si="28"/>
        <v>7</v>
      </c>
      <c r="D738" s="66" t="s">
        <v>1192</v>
      </c>
      <c r="E738" s="66" t="s">
        <v>1191</v>
      </c>
    </row>
    <row r="739" spans="1:5" ht="11.45" customHeight="1" x14ac:dyDescent="0.15">
      <c r="A739" s="66">
        <f t="shared" si="29"/>
        <v>15</v>
      </c>
      <c r="B739" s="66" t="s">
        <v>1167</v>
      </c>
      <c r="C739" s="66">
        <f t="shared" si="28"/>
        <v>7</v>
      </c>
      <c r="D739" s="66" t="s">
        <v>1192</v>
      </c>
      <c r="E739" s="66" t="s">
        <v>1193</v>
      </c>
    </row>
    <row r="740" spans="1:5" ht="11.45" customHeight="1" x14ac:dyDescent="0.15">
      <c r="A740" s="66">
        <f t="shared" si="29"/>
        <v>15</v>
      </c>
      <c r="B740" s="66" t="s">
        <v>1167</v>
      </c>
      <c r="C740" s="66">
        <f t="shared" si="28"/>
        <v>7</v>
      </c>
      <c r="D740" s="66" t="s">
        <v>1192</v>
      </c>
      <c r="E740" s="66" t="s">
        <v>1194</v>
      </c>
    </row>
    <row r="741" spans="1:5" ht="11.45" customHeight="1" x14ac:dyDescent="0.15">
      <c r="A741" s="63">
        <f t="shared" si="29"/>
        <v>15</v>
      </c>
      <c r="B741" s="63" t="s">
        <v>1167</v>
      </c>
      <c r="C741" s="63">
        <f t="shared" si="28"/>
        <v>8</v>
      </c>
      <c r="D741" s="63" t="s">
        <v>1196</v>
      </c>
      <c r="E741" s="63" t="s">
        <v>1195</v>
      </c>
    </row>
    <row r="742" spans="1:5" ht="11.45" customHeight="1" x14ac:dyDescent="0.15">
      <c r="A742" s="63">
        <f t="shared" si="29"/>
        <v>15</v>
      </c>
      <c r="B742" s="63" t="s">
        <v>1167</v>
      </c>
      <c r="C742" s="63">
        <f t="shared" si="28"/>
        <v>8</v>
      </c>
      <c r="D742" s="63" t="s">
        <v>1196</v>
      </c>
      <c r="E742" s="63" t="s">
        <v>1197</v>
      </c>
    </row>
    <row r="743" spans="1:5" ht="11.45" customHeight="1" x14ac:dyDescent="0.15">
      <c r="A743" s="66">
        <f t="shared" si="29"/>
        <v>15</v>
      </c>
      <c r="B743" s="66" t="s">
        <v>1167</v>
      </c>
      <c r="C743" s="66">
        <f t="shared" si="28"/>
        <v>9</v>
      </c>
      <c r="D743" s="66" t="s">
        <v>1199</v>
      </c>
      <c r="E743" s="66" t="s">
        <v>1198</v>
      </c>
    </row>
    <row r="744" spans="1:5" ht="11.45" customHeight="1" x14ac:dyDescent="0.15">
      <c r="A744" s="66">
        <f t="shared" si="29"/>
        <v>15</v>
      </c>
      <c r="B744" s="66" t="s">
        <v>1167</v>
      </c>
      <c r="C744" s="66">
        <f t="shared" si="28"/>
        <v>9</v>
      </c>
      <c r="D744" s="66" t="s">
        <v>1199</v>
      </c>
      <c r="E744" s="66" t="s">
        <v>1200</v>
      </c>
    </row>
    <row r="745" spans="1:5" ht="11.45" customHeight="1" x14ac:dyDescent="0.15">
      <c r="A745" s="63">
        <f t="shared" si="29"/>
        <v>15</v>
      </c>
      <c r="B745" s="63" t="s">
        <v>1167</v>
      </c>
      <c r="C745" s="63">
        <f t="shared" si="28"/>
        <v>10</v>
      </c>
      <c r="D745" s="63" t="s">
        <v>1202</v>
      </c>
      <c r="E745" s="63" t="s">
        <v>1201</v>
      </c>
    </row>
    <row r="746" spans="1:5" ht="11.45" customHeight="1" x14ac:dyDescent="0.15">
      <c r="A746" s="66">
        <f t="shared" si="29"/>
        <v>15</v>
      </c>
      <c r="B746" s="66" t="s">
        <v>1167</v>
      </c>
      <c r="C746" s="66">
        <f t="shared" si="28"/>
        <v>11</v>
      </c>
      <c r="D746" s="66" t="s">
        <v>1203</v>
      </c>
      <c r="E746" s="66" t="s">
        <v>988</v>
      </c>
    </row>
    <row r="747" spans="1:5" ht="11.45" customHeight="1" x14ac:dyDescent="0.15">
      <c r="A747" s="66">
        <f t="shared" si="29"/>
        <v>15</v>
      </c>
      <c r="B747" s="66" t="s">
        <v>1167</v>
      </c>
      <c r="C747" s="66">
        <f t="shared" si="28"/>
        <v>11</v>
      </c>
      <c r="D747" s="66" t="s">
        <v>1203</v>
      </c>
      <c r="E747" s="66" t="s">
        <v>1204</v>
      </c>
    </row>
    <row r="748" spans="1:5" ht="11.45" customHeight="1" x14ac:dyDescent="0.15">
      <c r="A748" s="66">
        <f t="shared" si="29"/>
        <v>15</v>
      </c>
      <c r="B748" s="66" t="s">
        <v>1167</v>
      </c>
      <c r="C748" s="66">
        <f t="shared" si="28"/>
        <v>11</v>
      </c>
      <c r="D748" s="66" t="s">
        <v>1203</v>
      </c>
      <c r="E748" s="66" t="s">
        <v>1205</v>
      </c>
    </row>
    <row r="749" spans="1:5" ht="11.45" customHeight="1" x14ac:dyDescent="0.15">
      <c r="A749" s="66">
        <f t="shared" si="29"/>
        <v>15</v>
      </c>
      <c r="B749" s="66" t="s">
        <v>1167</v>
      </c>
      <c r="C749" s="66">
        <f t="shared" si="28"/>
        <v>11</v>
      </c>
      <c r="D749" s="66" t="s">
        <v>1203</v>
      </c>
      <c r="E749" s="66" t="s">
        <v>1206</v>
      </c>
    </row>
    <row r="750" spans="1:5" ht="11.45" customHeight="1" x14ac:dyDescent="0.15">
      <c r="A750" s="63">
        <f t="shared" si="29"/>
        <v>15</v>
      </c>
      <c r="B750" s="63" t="s">
        <v>1167</v>
      </c>
      <c r="C750" s="63">
        <f t="shared" si="28"/>
        <v>12</v>
      </c>
      <c r="D750" s="63" t="s">
        <v>1208</v>
      </c>
      <c r="E750" s="63" t="s">
        <v>1207</v>
      </c>
    </row>
    <row r="751" spans="1:5" ht="11.45" customHeight="1" x14ac:dyDescent="0.15">
      <c r="A751" s="63">
        <f t="shared" si="29"/>
        <v>15</v>
      </c>
      <c r="B751" s="63" t="s">
        <v>1167</v>
      </c>
      <c r="C751" s="63">
        <f t="shared" si="28"/>
        <v>12</v>
      </c>
      <c r="D751" s="63" t="s">
        <v>1208</v>
      </c>
      <c r="E751" s="63" t="s">
        <v>1209</v>
      </c>
    </row>
    <row r="752" spans="1:5" ht="11.45" customHeight="1" x14ac:dyDescent="0.15">
      <c r="A752" s="66">
        <f t="shared" si="29"/>
        <v>15</v>
      </c>
      <c r="B752" s="66" t="s">
        <v>1167</v>
      </c>
      <c r="C752" s="66">
        <f t="shared" si="28"/>
        <v>13</v>
      </c>
      <c r="D752" s="66" t="s">
        <v>1211</v>
      </c>
      <c r="E752" s="66" t="s">
        <v>1210</v>
      </c>
    </row>
    <row r="753" spans="1:5" ht="11.45" customHeight="1" x14ac:dyDescent="0.15">
      <c r="A753" s="66">
        <f t="shared" si="29"/>
        <v>15</v>
      </c>
      <c r="B753" s="66" t="s">
        <v>1167</v>
      </c>
      <c r="C753" s="66">
        <f t="shared" si="28"/>
        <v>13</v>
      </c>
      <c r="D753" s="66" t="s">
        <v>1211</v>
      </c>
      <c r="E753" s="66" t="s">
        <v>1212</v>
      </c>
    </row>
    <row r="754" spans="1:5" ht="11.45" customHeight="1" x14ac:dyDescent="0.15">
      <c r="A754" s="66">
        <f t="shared" si="29"/>
        <v>15</v>
      </c>
      <c r="B754" s="66" t="s">
        <v>1167</v>
      </c>
      <c r="C754" s="66">
        <f t="shared" si="28"/>
        <v>13</v>
      </c>
      <c r="D754" s="66" t="s">
        <v>1211</v>
      </c>
      <c r="E754" s="66" t="s">
        <v>82</v>
      </c>
    </row>
    <row r="755" spans="1:5" ht="11.45" customHeight="1" x14ac:dyDescent="0.15">
      <c r="A755" s="66">
        <f t="shared" si="29"/>
        <v>15</v>
      </c>
      <c r="B755" s="66" t="s">
        <v>1167</v>
      </c>
      <c r="C755" s="66">
        <f t="shared" si="28"/>
        <v>13</v>
      </c>
      <c r="D755" s="66" t="s">
        <v>1211</v>
      </c>
      <c r="E755" s="66" t="s">
        <v>1213</v>
      </c>
    </row>
    <row r="756" spans="1:5" ht="11.45" customHeight="1" x14ac:dyDescent="0.15">
      <c r="A756" s="66">
        <f t="shared" si="29"/>
        <v>15</v>
      </c>
      <c r="B756" s="66" t="s">
        <v>1167</v>
      </c>
      <c r="C756" s="66">
        <f t="shared" si="28"/>
        <v>13</v>
      </c>
      <c r="D756" s="66" t="s">
        <v>1211</v>
      </c>
      <c r="E756" s="66" t="s">
        <v>1214</v>
      </c>
    </row>
    <row r="757" spans="1:5" ht="11.45" customHeight="1" x14ac:dyDescent="0.15">
      <c r="A757" s="66">
        <f t="shared" si="29"/>
        <v>15</v>
      </c>
      <c r="B757" s="66" t="s">
        <v>1167</v>
      </c>
      <c r="C757" s="66">
        <f t="shared" si="28"/>
        <v>13</v>
      </c>
      <c r="D757" s="66" t="s">
        <v>1211</v>
      </c>
      <c r="E757" s="66" t="s">
        <v>1215</v>
      </c>
    </row>
    <row r="758" spans="1:5" ht="11.45" customHeight="1" x14ac:dyDescent="0.15">
      <c r="A758" s="66">
        <f t="shared" si="29"/>
        <v>15</v>
      </c>
      <c r="B758" s="66" t="s">
        <v>1167</v>
      </c>
      <c r="C758" s="66">
        <f t="shared" si="28"/>
        <v>13</v>
      </c>
      <c r="D758" s="66" t="s">
        <v>1211</v>
      </c>
      <c r="E758" s="66" t="s">
        <v>1216</v>
      </c>
    </row>
    <row r="759" spans="1:5" ht="11.45" customHeight="1" x14ac:dyDescent="0.15">
      <c r="A759" s="66">
        <f t="shared" si="29"/>
        <v>15</v>
      </c>
      <c r="B759" s="66" t="s">
        <v>1167</v>
      </c>
      <c r="C759" s="66">
        <f t="shared" si="28"/>
        <v>13</v>
      </c>
      <c r="D759" s="66" t="s">
        <v>1211</v>
      </c>
      <c r="E759" s="66" t="s">
        <v>1217</v>
      </c>
    </row>
    <row r="760" spans="1:5" ht="11.45" customHeight="1" x14ac:dyDescent="0.15">
      <c r="A760" s="66">
        <f t="shared" si="29"/>
        <v>15</v>
      </c>
      <c r="B760" s="66" t="s">
        <v>1167</v>
      </c>
      <c r="C760" s="66">
        <f t="shared" si="28"/>
        <v>13</v>
      </c>
      <c r="D760" s="66" t="s">
        <v>1211</v>
      </c>
      <c r="E760" s="66" t="s">
        <v>1218</v>
      </c>
    </row>
    <row r="761" spans="1:5" ht="11.45" customHeight="1" x14ac:dyDescent="0.15">
      <c r="A761" s="66">
        <f t="shared" si="29"/>
        <v>15</v>
      </c>
      <c r="B761" s="66" t="s">
        <v>1167</v>
      </c>
      <c r="C761" s="66">
        <f t="shared" si="28"/>
        <v>13</v>
      </c>
      <c r="D761" s="66" t="s">
        <v>1211</v>
      </c>
      <c r="E761" s="66" t="s">
        <v>624</v>
      </c>
    </row>
    <row r="762" spans="1:5" ht="11.45" customHeight="1" x14ac:dyDescent="0.15">
      <c r="A762" s="66">
        <f t="shared" si="29"/>
        <v>15</v>
      </c>
      <c r="B762" s="66" t="s">
        <v>1167</v>
      </c>
      <c r="C762" s="66">
        <f t="shared" si="28"/>
        <v>13</v>
      </c>
      <c r="D762" s="66" t="s">
        <v>1211</v>
      </c>
      <c r="E762" s="66" t="s">
        <v>1219</v>
      </c>
    </row>
    <row r="763" spans="1:5" ht="11.45" customHeight="1" x14ac:dyDescent="0.15">
      <c r="A763" s="63">
        <f t="shared" si="29"/>
        <v>15</v>
      </c>
      <c r="B763" s="63" t="s">
        <v>1167</v>
      </c>
      <c r="C763" s="63">
        <f t="shared" si="28"/>
        <v>14</v>
      </c>
      <c r="D763" s="63" t="s">
        <v>1221</v>
      </c>
      <c r="E763" s="63" t="s">
        <v>1220</v>
      </c>
    </row>
    <row r="764" spans="1:5" ht="11.45" customHeight="1" x14ac:dyDescent="0.15">
      <c r="A764" s="66">
        <f t="shared" si="29"/>
        <v>15</v>
      </c>
      <c r="B764" s="66" t="s">
        <v>1167</v>
      </c>
      <c r="C764" s="66">
        <f t="shared" si="28"/>
        <v>15</v>
      </c>
      <c r="D764" s="66" t="s">
        <v>1223</v>
      </c>
      <c r="E764" s="66" t="s">
        <v>1222</v>
      </c>
    </row>
    <row r="765" spans="1:5" ht="11.45" customHeight="1" x14ac:dyDescent="0.15">
      <c r="A765" s="66">
        <f t="shared" si="29"/>
        <v>15</v>
      </c>
      <c r="B765" s="66" t="s">
        <v>1167</v>
      </c>
      <c r="C765" s="66">
        <f t="shared" si="28"/>
        <v>15</v>
      </c>
      <c r="D765" s="66" t="s">
        <v>1223</v>
      </c>
      <c r="E765" s="66" t="s">
        <v>1224</v>
      </c>
    </row>
    <row r="766" spans="1:5" ht="11.45" customHeight="1" x14ac:dyDescent="0.15">
      <c r="A766" s="66">
        <f t="shared" si="29"/>
        <v>15</v>
      </c>
      <c r="B766" s="66" t="s">
        <v>1167</v>
      </c>
      <c r="C766" s="66">
        <f t="shared" si="28"/>
        <v>15</v>
      </c>
      <c r="D766" s="66" t="s">
        <v>1223</v>
      </c>
      <c r="E766" s="66" t="s">
        <v>1225</v>
      </c>
    </row>
    <row r="767" spans="1:5" ht="11.45" customHeight="1" x14ac:dyDescent="0.15">
      <c r="A767" s="66">
        <f t="shared" si="29"/>
        <v>15</v>
      </c>
      <c r="B767" s="66" t="s">
        <v>1167</v>
      </c>
      <c r="C767" s="66">
        <f t="shared" si="28"/>
        <v>15</v>
      </c>
      <c r="D767" s="66" t="s">
        <v>1223</v>
      </c>
      <c r="E767" s="66" t="s">
        <v>442</v>
      </c>
    </row>
    <row r="768" spans="1:5" ht="11.45" customHeight="1" x14ac:dyDescent="0.15">
      <c r="A768" s="63">
        <f t="shared" si="29"/>
        <v>15</v>
      </c>
      <c r="B768" s="63" t="s">
        <v>1167</v>
      </c>
      <c r="C768" s="63">
        <f t="shared" si="28"/>
        <v>16</v>
      </c>
      <c r="D768" s="63" t="s">
        <v>1227</v>
      </c>
      <c r="E768" s="63" t="s">
        <v>1226</v>
      </c>
    </row>
    <row r="769" spans="1:5" ht="11.45" customHeight="1" x14ac:dyDescent="0.15">
      <c r="A769" s="63">
        <f t="shared" si="29"/>
        <v>15</v>
      </c>
      <c r="B769" s="63" t="s">
        <v>1167</v>
      </c>
      <c r="C769" s="63">
        <f t="shared" si="28"/>
        <v>16</v>
      </c>
      <c r="D769" s="63" t="s">
        <v>1227</v>
      </c>
      <c r="E769" s="63" t="s">
        <v>1228</v>
      </c>
    </row>
    <row r="770" spans="1:5" ht="11.45" customHeight="1" x14ac:dyDescent="0.15">
      <c r="A770" s="63">
        <f t="shared" si="29"/>
        <v>15</v>
      </c>
      <c r="B770" s="63" t="s">
        <v>1167</v>
      </c>
      <c r="C770" s="63">
        <f t="shared" si="28"/>
        <v>16</v>
      </c>
      <c r="D770" s="63" t="s">
        <v>1227</v>
      </c>
      <c r="E770" s="63" t="s">
        <v>1229</v>
      </c>
    </row>
    <row r="771" spans="1:5" ht="11.45" customHeight="1" x14ac:dyDescent="0.15">
      <c r="A771" s="63">
        <f t="shared" si="29"/>
        <v>15</v>
      </c>
      <c r="B771" s="63" t="s">
        <v>1167</v>
      </c>
      <c r="C771" s="63">
        <f t="shared" si="28"/>
        <v>16</v>
      </c>
      <c r="D771" s="63" t="s">
        <v>1227</v>
      </c>
      <c r="E771" s="63" t="s">
        <v>1230</v>
      </c>
    </row>
    <row r="772" spans="1:5" ht="11.45" customHeight="1" x14ac:dyDescent="0.15">
      <c r="A772" s="66">
        <f t="shared" si="29"/>
        <v>15</v>
      </c>
      <c r="B772" s="66" t="s">
        <v>1167</v>
      </c>
      <c r="C772" s="66">
        <f t="shared" si="28"/>
        <v>17</v>
      </c>
      <c r="D772" s="66" t="s">
        <v>1232</v>
      </c>
      <c r="E772" s="66" t="s">
        <v>1231</v>
      </c>
    </row>
    <row r="773" spans="1:5" ht="11.45" customHeight="1" x14ac:dyDescent="0.15">
      <c r="A773" s="66">
        <f t="shared" si="29"/>
        <v>15</v>
      </c>
      <c r="B773" s="66" t="s">
        <v>1167</v>
      </c>
      <c r="C773" s="66">
        <f t="shared" si="28"/>
        <v>17</v>
      </c>
      <c r="D773" s="66" t="s">
        <v>1232</v>
      </c>
      <c r="E773" s="66" t="s">
        <v>1233</v>
      </c>
    </row>
    <row r="774" spans="1:5" ht="11.45" customHeight="1" x14ac:dyDescent="0.15">
      <c r="A774" s="66">
        <f t="shared" si="29"/>
        <v>15</v>
      </c>
      <c r="B774" s="66" t="s">
        <v>1167</v>
      </c>
      <c r="C774" s="66">
        <f t="shared" si="28"/>
        <v>17</v>
      </c>
      <c r="D774" s="66" t="s">
        <v>1232</v>
      </c>
      <c r="E774" s="66" t="s">
        <v>1234</v>
      </c>
    </row>
    <row r="775" spans="1:5" ht="11.45" customHeight="1" x14ac:dyDescent="0.15">
      <c r="A775" s="66">
        <f t="shared" si="29"/>
        <v>15</v>
      </c>
      <c r="B775" s="66" t="s">
        <v>1167</v>
      </c>
      <c r="C775" s="66">
        <f t="shared" si="28"/>
        <v>17</v>
      </c>
      <c r="D775" s="66" t="s">
        <v>1232</v>
      </c>
      <c r="E775" s="66" t="s">
        <v>1235</v>
      </c>
    </row>
    <row r="776" spans="1:5" ht="11.45" customHeight="1" x14ac:dyDescent="0.15">
      <c r="A776" s="66">
        <f t="shared" si="29"/>
        <v>15</v>
      </c>
      <c r="B776" s="66" t="s">
        <v>1167</v>
      </c>
      <c r="C776" s="66">
        <f t="shared" si="28"/>
        <v>17</v>
      </c>
      <c r="D776" s="66" t="s">
        <v>1232</v>
      </c>
      <c r="E776" s="66" t="s">
        <v>1236</v>
      </c>
    </row>
    <row r="777" spans="1:5" ht="11.45" customHeight="1" x14ac:dyDescent="0.15">
      <c r="A777" s="66">
        <f t="shared" si="29"/>
        <v>15</v>
      </c>
      <c r="B777" s="66" t="s">
        <v>1167</v>
      </c>
      <c r="C777" s="66">
        <f t="shared" si="28"/>
        <v>17</v>
      </c>
      <c r="D777" s="66" t="s">
        <v>1232</v>
      </c>
      <c r="E777" s="66" t="s">
        <v>1237</v>
      </c>
    </row>
    <row r="778" spans="1:5" ht="11.45" customHeight="1" x14ac:dyDescent="0.15">
      <c r="A778" s="66">
        <f t="shared" si="29"/>
        <v>15</v>
      </c>
      <c r="B778" s="66" t="s">
        <v>1167</v>
      </c>
      <c r="C778" s="66">
        <f t="shared" si="28"/>
        <v>17</v>
      </c>
      <c r="D778" s="66" t="s">
        <v>1232</v>
      </c>
      <c r="E778" s="66" t="s">
        <v>1238</v>
      </c>
    </row>
    <row r="779" spans="1:5" ht="11.45" customHeight="1" x14ac:dyDescent="0.15">
      <c r="A779" s="63">
        <f t="shared" si="29"/>
        <v>15</v>
      </c>
      <c r="B779" s="63" t="s">
        <v>1167</v>
      </c>
      <c r="C779" s="63">
        <f t="shared" si="28"/>
        <v>18</v>
      </c>
      <c r="D779" s="63" t="s">
        <v>1240</v>
      </c>
      <c r="E779" s="63" t="s">
        <v>1239</v>
      </c>
    </row>
    <row r="780" spans="1:5" ht="11.45" customHeight="1" x14ac:dyDescent="0.15">
      <c r="A780" s="66">
        <f t="shared" si="29"/>
        <v>15</v>
      </c>
      <c r="B780" s="66" t="s">
        <v>1167</v>
      </c>
      <c r="C780" s="66">
        <f t="shared" si="28"/>
        <v>19</v>
      </c>
      <c r="D780" s="66" t="s">
        <v>1242</v>
      </c>
      <c r="E780" s="66" t="s">
        <v>1241</v>
      </c>
    </row>
    <row r="781" spans="1:5" ht="11.45" customHeight="1" x14ac:dyDescent="0.15">
      <c r="A781" s="66">
        <f>IF(B781=B785,A785,A785+1)</f>
        <v>15</v>
      </c>
      <c r="B781" s="66" t="s">
        <v>1167</v>
      </c>
      <c r="C781" s="66">
        <f t="shared" si="28"/>
        <v>19</v>
      </c>
      <c r="D781" s="66" t="s">
        <v>1242</v>
      </c>
      <c r="E781" s="66" t="s">
        <v>1243</v>
      </c>
    </row>
    <row r="782" spans="1:5" ht="11.45" customHeight="1" x14ac:dyDescent="0.15">
      <c r="A782" s="66">
        <f>IF(B782=B781,A781,A781+1)</f>
        <v>15</v>
      </c>
      <c r="B782" s="66" t="s">
        <v>1167</v>
      </c>
      <c r="C782" s="66">
        <f t="shared" si="28"/>
        <v>19</v>
      </c>
      <c r="D782" s="66" t="s">
        <v>1242</v>
      </c>
      <c r="E782" s="66" t="s">
        <v>1244</v>
      </c>
    </row>
    <row r="783" spans="1:5" ht="11.45" customHeight="1" x14ac:dyDescent="0.15">
      <c r="A783" s="66">
        <f>IF(B783=B782,A782,A782+1)</f>
        <v>15</v>
      </c>
      <c r="B783" s="66" t="s">
        <v>1167</v>
      </c>
      <c r="C783" s="66">
        <f t="shared" si="28"/>
        <v>19</v>
      </c>
      <c r="D783" s="66" t="s">
        <v>1242</v>
      </c>
      <c r="E783" s="66" t="s">
        <v>1245</v>
      </c>
    </row>
    <row r="784" spans="1:5" ht="11.45" customHeight="1" x14ac:dyDescent="0.15">
      <c r="A784" s="66">
        <f>IF(B784=B783,A783,A783+1)</f>
        <v>15</v>
      </c>
      <c r="B784" s="66" t="s">
        <v>1167</v>
      </c>
      <c r="C784" s="66">
        <f t="shared" si="28"/>
        <v>19</v>
      </c>
      <c r="D784" s="66" t="s">
        <v>1242</v>
      </c>
      <c r="E784" s="66" t="s">
        <v>1246</v>
      </c>
    </row>
    <row r="785" spans="1:5" ht="11.45" customHeight="1" x14ac:dyDescent="0.15">
      <c r="A785" s="64">
        <f>IF(B785=B780,A780,A780+1)</f>
        <v>15</v>
      </c>
      <c r="B785" s="64" t="s">
        <v>1167</v>
      </c>
      <c r="C785" s="64">
        <f t="shared" si="28"/>
        <v>20</v>
      </c>
      <c r="D785" s="64" t="s">
        <v>1175</v>
      </c>
      <c r="E785" s="64" t="s">
        <v>1174</v>
      </c>
    </row>
    <row r="786" spans="1:5" ht="11.45" customHeight="1" x14ac:dyDescent="0.15">
      <c r="A786" s="63">
        <f>IF(B786=B784,A784,A784+1)</f>
        <v>15</v>
      </c>
      <c r="B786" s="63" t="s">
        <v>1167</v>
      </c>
      <c r="C786" s="63">
        <f t="shared" si="28"/>
        <v>21</v>
      </c>
      <c r="D786" s="63" t="s">
        <v>1248</v>
      </c>
      <c r="E786" s="63" t="s">
        <v>1247</v>
      </c>
    </row>
    <row r="787" spans="1:5" ht="11.45" customHeight="1" x14ac:dyDescent="0.15">
      <c r="A787" s="63">
        <f t="shared" si="29"/>
        <v>15</v>
      </c>
      <c r="B787" s="63" t="s">
        <v>1167</v>
      </c>
      <c r="C787" s="63">
        <f t="shared" si="28"/>
        <v>21</v>
      </c>
      <c r="D787" s="63" t="s">
        <v>1248</v>
      </c>
      <c r="E787" s="63" t="s">
        <v>1249</v>
      </c>
    </row>
    <row r="788" spans="1:5" ht="11.45" customHeight="1" x14ac:dyDescent="0.15">
      <c r="A788" s="63">
        <f t="shared" si="29"/>
        <v>15</v>
      </c>
      <c r="B788" s="63" t="s">
        <v>1167</v>
      </c>
      <c r="C788" s="63">
        <f t="shared" si="28"/>
        <v>21</v>
      </c>
      <c r="D788" s="63" t="s">
        <v>1248</v>
      </c>
      <c r="E788" s="63" t="s">
        <v>1250</v>
      </c>
    </row>
    <row r="789" spans="1:5" ht="11.45" customHeight="1" x14ac:dyDescent="0.15">
      <c r="A789" s="63">
        <f t="shared" si="29"/>
        <v>15</v>
      </c>
      <c r="B789" s="63" t="s">
        <v>1167</v>
      </c>
      <c r="C789" s="63">
        <f t="shared" si="28"/>
        <v>21</v>
      </c>
      <c r="D789" s="63" t="s">
        <v>1248</v>
      </c>
      <c r="E789" s="63" t="s">
        <v>1251</v>
      </c>
    </row>
    <row r="790" spans="1:5" ht="11.45" customHeight="1" x14ac:dyDescent="0.15">
      <c r="A790" s="63">
        <f t="shared" si="29"/>
        <v>15</v>
      </c>
      <c r="B790" s="63" t="s">
        <v>1167</v>
      </c>
      <c r="C790" s="63">
        <f t="shared" si="28"/>
        <v>21</v>
      </c>
      <c r="D790" s="63" t="s">
        <v>1248</v>
      </c>
      <c r="E790" s="63" t="s">
        <v>1252</v>
      </c>
    </row>
    <row r="791" spans="1:5" ht="11.45" customHeight="1" x14ac:dyDescent="0.15">
      <c r="A791" s="66">
        <f t="shared" si="29"/>
        <v>15</v>
      </c>
      <c r="B791" s="66" t="s">
        <v>1167</v>
      </c>
      <c r="C791" s="66">
        <f t="shared" si="28"/>
        <v>22</v>
      </c>
      <c r="D791" s="66" t="s">
        <v>1254</v>
      </c>
      <c r="E791" s="66" t="s">
        <v>1253</v>
      </c>
    </row>
    <row r="792" spans="1:5" ht="11.45" customHeight="1" x14ac:dyDescent="0.15">
      <c r="A792" s="66">
        <f t="shared" si="29"/>
        <v>15</v>
      </c>
      <c r="B792" s="66" t="s">
        <v>1167</v>
      </c>
      <c r="C792" s="66">
        <f t="shared" si="28"/>
        <v>22</v>
      </c>
      <c r="D792" s="66" t="s">
        <v>1254</v>
      </c>
      <c r="E792" s="66" t="s">
        <v>1255</v>
      </c>
    </row>
    <row r="793" spans="1:5" ht="11.45" customHeight="1" x14ac:dyDescent="0.15">
      <c r="A793" s="66">
        <f t="shared" si="29"/>
        <v>15</v>
      </c>
      <c r="B793" s="66" t="s">
        <v>1167</v>
      </c>
      <c r="C793" s="66">
        <f t="shared" si="28"/>
        <v>22</v>
      </c>
      <c r="D793" s="66" t="s">
        <v>1254</v>
      </c>
      <c r="E793" s="66" t="s">
        <v>1256</v>
      </c>
    </row>
    <row r="794" spans="1:5" ht="11.45" customHeight="1" x14ac:dyDescent="0.15">
      <c r="A794" s="63">
        <f t="shared" si="29"/>
        <v>15</v>
      </c>
      <c r="B794" s="63" t="s">
        <v>1167</v>
      </c>
      <c r="C794" s="63">
        <f t="shared" ref="C794:C857" si="30">IF(D794=D793,C793,C793+1)</f>
        <v>23</v>
      </c>
      <c r="D794" s="63" t="s">
        <v>1258</v>
      </c>
      <c r="E794" s="63" t="s">
        <v>1257</v>
      </c>
    </row>
    <row r="795" spans="1:5" ht="11.45" customHeight="1" x14ac:dyDescent="0.15">
      <c r="A795" s="66">
        <f t="shared" si="29"/>
        <v>15</v>
      </c>
      <c r="B795" s="66" t="s">
        <v>1167</v>
      </c>
      <c r="C795" s="66">
        <f t="shared" si="30"/>
        <v>24</v>
      </c>
      <c r="D795" s="66" t="s">
        <v>1260</v>
      </c>
      <c r="E795" s="66" t="s">
        <v>1259</v>
      </c>
    </row>
    <row r="796" spans="1:5" ht="11.45" customHeight="1" x14ac:dyDescent="0.15">
      <c r="A796" s="63">
        <f t="shared" si="29"/>
        <v>15</v>
      </c>
      <c r="B796" s="63" t="s">
        <v>1167</v>
      </c>
      <c r="C796" s="63">
        <f t="shared" si="30"/>
        <v>25</v>
      </c>
      <c r="D796" s="63" t="s">
        <v>1262</v>
      </c>
      <c r="E796" s="63" t="s">
        <v>1261</v>
      </c>
    </row>
    <row r="797" spans="1:5" ht="11.45" customHeight="1" x14ac:dyDescent="0.15">
      <c r="A797" s="63">
        <f t="shared" si="29"/>
        <v>15</v>
      </c>
      <c r="B797" s="63" t="s">
        <v>1167</v>
      </c>
      <c r="C797" s="63">
        <f t="shared" si="30"/>
        <v>25</v>
      </c>
      <c r="D797" s="63" t="s">
        <v>1262</v>
      </c>
      <c r="E797" s="63" t="s">
        <v>1263</v>
      </c>
    </row>
    <row r="798" spans="1:5" ht="11.45" customHeight="1" x14ac:dyDescent="0.15">
      <c r="A798" s="63">
        <f t="shared" si="29"/>
        <v>15</v>
      </c>
      <c r="B798" s="63" t="s">
        <v>1167</v>
      </c>
      <c r="C798" s="63">
        <f t="shared" si="30"/>
        <v>25</v>
      </c>
      <c r="D798" s="63" t="s">
        <v>1262</v>
      </c>
      <c r="E798" s="63" t="s">
        <v>189</v>
      </c>
    </row>
    <row r="799" spans="1:5" ht="11.45" customHeight="1" x14ac:dyDescent="0.15">
      <c r="A799" s="63">
        <f t="shared" ref="A799:A862" si="31">IF(B799=B798,A798,A798+1)</f>
        <v>15</v>
      </c>
      <c r="B799" s="63" t="s">
        <v>1167</v>
      </c>
      <c r="C799" s="63">
        <f t="shared" si="30"/>
        <v>25</v>
      </c>
      <c r="D799" s="63" t="s">
        <v>1262</v>
      </c>
      <c r="E799" s="63" t="s">
        <v>1264</v>
      </c>
    </row>
    <row r="800" spans="1:5" ht="11.45" customHeight="1" x14ac:dyDescent="0.15">
      <c r="A800" s="63">
        <f t="shared" si="31"/>
        <v>15</v>
      </c>
      <c r="B800" s="63" t="s">
        <v>1167</v>
      </c>
      <c r="C800" s="63">
        <f t="shared" si="30"/>
        <v>25</v>
      </c>
      <c r="D800" s="63" t="s">
        <v>1262</v>
      </c>
      <c r="E800" s="63" t="s">
        <v>1265</v>
      </c>
    </row>
    <row r="801" spans="1:5" ht="11.45" customHeight="1" x14ac:dyDescent="0.15">
      <c r="A801" s="66">
        <f t="shared" si="31"/>
        <v>15</v>
      </c>
      <c r="B801" s="66" t="s">
        <v>1167</v>
      </c>
      <c r="C801" s="66">
        <f t="shared" si="30"/>
        <v>26</v>
      </c>
      <c r="D801" s="66" t="s">
        <v>1267</v>
      </c>
      <c r="E801" s="66" t="s">
        <v>1266</v>
      </c>
    </row>
    <row r="802" spans="1:5" ht="11.45" customHeight="1" x14ac:dyDescent="0.15">
      <c r="A802" s="63">
        <f t="shared" si="31"/>
        <v>15</v>
      </c>
      <c r="B802" s="63" t="s">
        <v>1167</v>
      </c>
      <c r="C802" s="63">
        <f t="shared" si="30"/>
        <v>27</v>
      </c>
      <c r="D802" s="63" t="s">
        <v>1268</v>
      </c>
      <c r="E802" s="63" t="s">
        <v>562</v>
      </c>
    </row>
    <row r="803" spans="1:5" ht="11.45" customHeight="1" x14ac:dyDescent="0.15">
      <c r="A803" s="63">
        <f t="shared" si="31"/>
        <v>15</v>
      </c>
      <c r="B803" s="63" t="s">
        <v>1167</v>
      </c>
      <c r="C803" s="63">
        <f t="shared" si="30"/>
        <v>27</v>
      </c>
      <c r="D803" s="63" t="s">
        <v>1268</v>
      </c>
      <c r="E803" s="63" t="s">
        <v>1269</v>
      </c>
    </row>
    <row r="804" spans="1:5" ht="11.45" customHeight="1" x14ac:dyDescent="0.15">
      <c r="A804" s="63">
        <f t="shared" si="31"/>
        <v>15</v>
      </c>
      <c r="B804" s="63" t="s">
        <v>1167</v>
      </c>
      <c r="C804" s="63">
        <f t="shared" si="30"/>
        <v>27</v>
      </c>
      <c r="D804" s="63" t="s">
        <v>1268</v>
      </c>
      <c r="E804" s="63" t="s">
        <v>1270</v>
      </c>
    </row>
    <row r="805" spans="1:5" ht="11.45" customHeight="1" x14ac:dyDescent="0.15">
      <c r="A805" s="66">
        <f t="shared" si="31"/>
        <v>15</v>
      </c>
      <c r="B805" s="66" t="s">
        <v>1167</v>
      </c>
      <c r="C805" s="66">
        <f t="shared" si="30"/>
        <v>28</v>
      </c>
      <c r="D805" s="66" t="s">
        <v>1272</v>
      </c>
      <c r="E805" s="66" t="s">
        <v>1271</v>
      </c>
    </row>
    <row r="806" spans="1:5" ht="11.45" customHeight="1" x14ac:dyDescent="0.15">
      <c r="A806" s="63">
        <f t="shared" si="31"/>
        <v>15</v>
      </c>
      <c r="B806" s="63" t="s">
        <v>1167</v>
      </c>
      <c r="C806" s="63">
        <f t="shared" si="30"/>
        <v>29</v>
      </c>
      <c r="D806" s="63" t="s">
        <v>1274</v>
      </c>
      <c r="E806" s="63" t="s">
        <v>1273</v>
      </c>
    </row>
    <row r="807" spans="1:5" ht="11.45" customHeight="1" x14ac:dyDescent="0.15">
      <c r="A807" s="66">
        <f t="shared" si="31"/>
        <v>16</v>
      </c>
      <c r="B807" s="66" t="s">
        <v>1276</v>
      </c>
      <c r="C807" s="66">
        <v>1</v>
      </c>
      <c r="D807" s="66" t="s">
        <v>1277</v>
      </c>
      <c r="E807" s="66" t="s">
        <v>1275</v>
      </c>
    </row>
    <row r="808" spans="1:5" ht="11.45" customHeight="1" x14ac:dyDescent="0.15">
      <c r="A808" s="63">
        <f t="shared" si="31"/>
        <v>16</v>
      </c>
      <c r="B808" s="63" t="s">
        <v>1276</v>
      </c>
      <c r="C808" s="63">
        <f t="shared" si="30"/>
        <v>2</v>
      </c>
      <c r="D808" s="63" t="s">
        <v>1279</v>
      </c>
      <c r="E808" s="63" t="s">
        <v>1278</v>
      </c>
    </row>
    <row r="809" spans="1:5" ht="11.45" customHeight="1" x14ac:dyDescent="0.15">
      <c r="A809" s="66">
        <f t="shared" si="31"/>
        <v>16</v>
      </c>
      <c r="B809" s="66" t="s">
        <v>1276</v>
      </c>
      <c r="C809" s="66">
        <f t="shared" si="30"/>
        <v>3</v>
      </c>
      <c r="D809" s="66" t="s">
        <v>1281</v>
      </c>
      <c r="E809" s="66" t="s">
        <v>1280</v>
      </c>
    </row>
    <row r="810" spans="1:5" ht="11.45" customHeight="1" x14ac:dyDescent="0.15">
      <c r="A810" s="66">
        <f t="shared" si="31"/>
        <v>16</v>
      </c>
      <c r="B810" s="66" t="s">
        <v>1276</v>
      </c>
      <c r="C810" s="66">
        <f t="shared" si="30"/>
        <v>3</v>
      </c>
      <c r="D810" s="66" t="s">
        <v>1281</v>
      </c>
      <c r="E810" s="66" t="s">
        <v>1282</v>
      </c>
    </row>
    <row r="811" spans="1:5" ht="11.45" customHeight="1" x14ac:dyDescent="0.15">
      <c r="A811" s="66">
        <f t="shared" si="31"/>
        <v>16</v>
      </c>
      <c r="B811" s="66" t="s">
        <v>1276</v>
      </c>
      <c r="C811" s="66">
        <f t="shared" si="30"/>
        <v>3</v>
      </c>
      <c r="D811" s="66" t="s">
        <v>1281</v>
      </c>
      <c r="E811" s="66" t="s">
        <v>1283</v>
      </c>
    </row>
    <row r="812" spans="1:5" ht="11.45" customHeight="1" x14ac:dyDescent="0.15">
      <c r="A812" s="66">
        <f t="shared" si="31"/>
        <v>16</v>
      </c>
      <c r="B812" s="66" t="s">
        <v>1276</v>
      </c>
      <c r="C812" s="66">
        <f t="shared" si="30"/>
        <v>3</v>
      </c>
      <c r="D812" s="66" t="s">
        <v>1281</v>
      </c>
      <c r="E812" s="66" t="s">
        <v>1284</v>
      </c>
    </row>
    <row r="813" spans="1:5" ht="11.45" customHeight="1" x14ac:dyDescent="0.15">
      <c r="A813" s="66">
        <f t="shared" si="31"/>
        <v>16</v>
      </c>
      <c r="B813" s="66" t="s">
        <v>1276</v>
      </c>
      <c r="C813" s="66">
        <f t="shared" si="30"/>
        <v>3</v>
      </c>
      <c r="D813" s="66" t="s">
        <v>1281</v>
      </c>
      <c r="E813" s="66" t="s">
        <v>1285</v>
      </c>
    </row>
    <row r="814" spans="1:5" ht="11.45" customHeight="1" x14ac:dyDescent="0.15">
      <c r="A814" s="66">
        <f t="shared" si="31"/>
        <v>16</v>
      </c>
      <c r="B814" s="66" t="s">
        <v>1276</v>
      </c>
      <c r="C814" s="66">
        <f t="shared" si="30"/>
        <v>3</v>
      </c>
      <c r="D814" s="66" t="s">
        <v>1281</v>
      </c>
      <c r="E814" s="66" t="s">
        <v>1286</v>
      </c>
    </row>
    <row r="815" spans="1:5" ht="11.45" customHeight="1" x14ac:dyDescent="0.15">
      <c r="A815" s="66">
        <f t="shared" si="31"/>
        <v>16</v>
      </c>
      <c r="B815" s="66" t="s">
        <v>1276</v>
      </c>
      <c r="C815" s="66">
        <f t="shared" si="30"/>
        <v>3</v>
      </c>
      <c r="D815" s="66" t="s">
        <v>1281</v>
      </c>
      <c r="E815" s="66" t="s">
        <v>1287</v>
      </c>
    </row>
    <row r="816" spans="1:5" ht="11.45" customHeight="1" x14ac:dyDescent="0.15">
      <c r="A816" s="66">
        <f t="shared" si="31"/>
        <v>16</v>
      </c>
      <c r="B816" s="66" t="s">
        <v>1276</v>
      </c>
      <c r="C816" s="66">
        <f t="shared" si="30"/>
        <v>3</v>
      </c>
      <c r="D816" s="66" t="s">
        <v>1281</v>
      </c>
      <c r="E816" s="66" t="s">
        <v>1288</v>
      </c>
    </row>
    <row r="817" spans="1:5" ht="11.45" customHeight="1" x14ac:dyDescent="0.15">
      <c r="A817" s="66">
        <f t="shared" si="31"/>
        <v>16</v>
      </c>
      <c r="B817" s="66" t="s">
        <v>1276</v>
      </c>
      <c r="C817" s="66">
        <f t="shared" si="30"/>
        <v>3</v>
      </c>
      <c r="D817" s="66" t="s">
        <v>1281</v>
      </c>
      <c r="E817" s="66" t="s">
        <v>1289</v>
      </c>
    </row>
    <row r="818" spans="1:5" ht="11.45" customHeight="1" x14ac:dyDescent="0.15">
      <c r="A818" s="63">
        <f t="shared" si="31"/>
        <v>16</v>
      </c>
      <c r="B818" s="63" t="s">
        <v>1276</v>
      </c>
      <c r="C818" s="63">
        <f t="shared" si="30"/>
        <v>4</v>
      </c>
      <c r="D818" s="63" t="s">
        <v>1291</v>
      </c>
      <c r="E818" s="63" t="s">
        <v>1290</v>
      </c>
    </row>
    <row r="819" spans="1:5" ht="11.45" customHeight="1" x14ac:dyDescent="0.15">
      <c r="A819" s="63">
        <f t="shared" si="31"/>
        <v>16</v>
      </c>
      <c r="B819" s="63" t="s">
        <v>1276</v>
      </c>
      <c r="C819" s="63">
        <f t="shared" si="30"/>
        <v>4</v>
      </c>
      <c r="D819" s="63" t="s">
        <v>1291</v>
      </c>
      <c r="E819" s="63" t="s">
        <v>1292</v>
      </c>
    </row>
    <row r="820" spans="1:5" ht="11.45" customHeight="1" x14ac:dyDescent="0.15">
      <c r="A820" s="63">
        <f t="shared" si="31"/>
        <v>16</v>
      </c>
      <c r="B820" s="63" t="s">
        <v>1276</v>
      </c>
      <c r="C820" s="63">
        <f t="shared" si="30"/>
        <v>4</v>
      </c>
      <c r="D820" s="63" t="s">
        <v>1291</v>
      </c>
      <c r="E820" s="63" t="s">
        <v>1293</v>
      </c>
    </row>
    <row r="821" spans="1:5" ht="11.45" customHeight="1" x14ac:dyDescent="0.15">
      <c r="A821" s="66">
        <f t="shared" si="31"/>
        <v>16</v>
      </c>
      <c r="B821" s="66" t="s">
        <v>1276</v>
      </c>
      <c r="C821" s="66">
        <f t="shared" si="30"/>
        <v>5</v>
      </c>
      <c r="D821" s="66" t="s">
        <v>1295</v>
      </c>
      <c r="E821" s="66" t="s">
        <v>1294</v>
      </c>
    </row>
    <row r="822" spans="1:5" ht="11.45" customHeight="1" x14ac:dyDescent="0.15">
      <c r="A822" s="66">
        <f t="shared" si="31"/>
        <v>16</v>
      </c>
      <c r="B822" s="66" t="s">
        <v>1276</v>
      </c>
      <c r="C822" s="66">
        <f t="shared" si="30"/>
        <v>5</v>
      </c>
      <c r="D822" s="66" t="s">
        <v>1295</v>
      </c>
      <c r="E822" s="66" t="s">
        <v>1296</v>
      </c>
    </row>
    <row r="823" spans="1:5" ht="11.45" customHeight="1" x14ac:dyDescent="0.15">
      <c r="A823" s="66">
        <f t="shared" si="31"/>
        <v>16</v>
      </c>
      <c r="B823" s="66" t="s">
        <v>1276</v>
      </c>
      <c r="C823" s="66">
        <f t="shared" si="30"/>
        <v>5</v>
      </c>
      <c r="D823" s="66" t="s">
        <v>1295</v>
      </c>
      <c r="E823" s="66" t="s">
        <v>1297</v>
      </c>
    </row>
    <row r="824" spans="1:5" ht="11.45" customHeight="1" x14ac:dyDescent="0.15">
      <c r="A824" s="63">
        <f t="shared" si="31"/>
        <v>16</v>
      </c>
      <c r="B824" s="63" t="s">
        <v>1276</v>
      </c>
      <c r="C824" s="63">
        <f t="shared" si="30"/>
        <v>6</v>
      </c>
      <c r="D824" s="63" t="s">
        <v>1299</v>
      </c>
      <c r="E824" s="63" t="s">
        <v>1298</v>
      </c>
    </row>
    <row r="825" spans="1:5" ht="11.45" customHeight="1" x14ac:dyDescent="0.15">
      <c r="A825" s="63">
        <f t="shared" si="31"/>
        <v>16</v>
      </c>
      <c r="B825" s="63" t="s">
        <v>1276</v>
      </c>
      <c r="C825" s="63">
        <f t="shared" si="30"/>
        <v>6</v>
      </c>
      <c r="D825" s="63" t="s">
        <v>1299</v>
      </c>
      <c r="E825" s="63" t="s">
        <v>1300</v>
      </c>
    </row>
    <row r="826" spans="1:5" ht="11.45" customHeight="1" x14ac:dyDescent="0.15">
      <c r="A826" s="66">
        <f t="shared" si="31"/>
        <v>16</v>
      </c>
      <c r="B826" s="66" t="s">
        <v>1276</v>
      </c>
      <c r="C826" s="66">
        <f t="shared" si="30"/>
        <v>7</v>
      </c>
      <c r="D826" s="66" t="s">
        <v>1302</v>
      </c>
      <c r="E826" s="66" t="s">
        <v>1301</v>
      </c>
    </row>
    <row r="827" spans="1:5" ht="11.45" customHeight="1" x14ac:dyDescent="0.15">
      <c r="A827" s="63">
        <f t="shared" si="31"/>
        <v>16</v>
      </c>
      <c r="B827" s="63" t="s">
        <v>1276</v>
      </c>
      <c r="C827" s="63">
        <f t="shared" si="30"/>
        <v>8</v>
      </c>
      <c r="D827" s="63" t="s">
        <v>1304</v>
      </c>
      <c r="E827" s="63" t="s">
        <v>1303</v>
      </c>
    </row>
    <row r="828" spans="1:5" ht="11.45" customHeight="1" x14ac:dyDescent="0.15">
      <c r="A828" s="63">
        <f t="shared" si="31"/>
        <v>16</v>
      </c>
      <c r="B828" s="63" t="s">
        <v>1276</v>
      </c>
      <c r="C828" s="63">
        <f t="shared" si="30"/>
        <v>8</v>
      </c>
      <c r="D828" s="63" t="s">
        <v>1304</v>
      </c>
      <c r="E828" s="63" t="s">
        <v>1305</v>
      </c>
    </row>
    <row r="829" spans="1:5" ht="11.45" customHeight="1" x14ac:dyDescent="0.15">
      <c r="A829" s="63">
        <f t="shared" si="31"/>
        <v>16</v>
      </c>
      <c r="B829" s="63" t="s">
        <v>1276</v>
      </c>
      <c r="C829" s="63">
        <f t="shared" si="30"/>
        <v>8</v>
      </c>
      <c r="D829" s="63" t="s">
        <v>1304</v>
      </c>
      <c r="E829" s="63" t="s">
        <v>1306</v>
      </c>
    </row>
    <row r="830" spans="1:5" ht="11.45" customHeight="1" x14ac:dyDescent="0.15">
      <c r="A830" s="66">
        <f t="shared" si="31"/>
        <v>16</v>
      </c>
      <c r="B830" s="66" t="s">
        <v>1276</v>
      </c>
      <c r="C830" s="66">
        <f t="shared" si="30"/>
        <v>9</v>
      </c>
      <c r="D830" s="66" t="s">
        <v>1308</v>
      </c>
      <c r="E830" s="66" t="s">
        <v>1307</v>
      </c>
    </row>
    <row r="831" spans="1:5" ht="11.45" customHeight="1" x14ac:dyDescent="0.15">
      <c r="A831" s="66">
        <f t="shared" si="31"/>
        <v>16</v>
      </c>
      <c r="B831" s="66" t="s">
        <v>1276</v>
      </c>
      <c r="C831" s="66">
        <f t="shared" si="30"/>
        <v>9</v>
      </c>
      <c r="D831" s="66" t="s">
        <v>1308</v>
      </c>
      <c r="E831" s="66" t="s">
        <v>1309</v>
      </c>
    </row>
    <row r="832" spans="1:5" ht="11.45" customHeight="1" x14ac:dyDescent="0.15">
      <c r="A832" s="66">
        <f t="shared" si="31"/>
        <v>16</v>
      </c>
      <c r="B832" s="66" t="s">
        <v>1276</v>
      </c>
      <c r="C832" s="66">
        <f t="shared" si="30"/>
        <v>9</v>
      </c>
      <c r="D832" s="66" t="s">
        <v>1308</v>
      </c>
      <c r="E832" s="66" t="s">
        <v>1310</v>
      </c>
    </row>
    <row r="833" spans="1:5" ht="11.45" customHeight="1" x14ac:dyDescent="0.15">
      <c r="A833" s="63">
        <f t="shared" si="31"/>
        <v>16</v>
      </c>
      <c r="B833" s="63" t="s">
        <v>1276</v>
      </c>
      <c r="C833" s="63">
        <f t="shared" si="30"/>
        <v>10</v>
      </c>
      <c r="D833" s="63" t="s">
        <v>1312</v>
      </c>
      <c r="E833" s="63" t="s">
        <v>1311</v>
      </c>
    </row>
    <row r="834" spans="1:5" ht="11.45" customHeight="1" x14ac:dyDescent="0.15">
      <c r="A834" s="63">
        <f t="shared" si="31"/>
        <v>16</v>
      </c>
      <c r="B834" s="63" t="s">
        <v>1276</v>
      </c>
      <c r="C834" s="63">
        <f t="shared" si="30"/>
        <v>10</v>
      </c>
      <c r="D834" s="63" t="s">
        <v>1312</v>
      </c>
      <c r="E834" s="63" t="s">
        <v>1313</v>
      </c>
    </row>
    <row r="835" spans="1:5" ht="11.45" customHeight="1" x14ac:dyDescent="0.15">
      <c r="A835" s="63">
        <f t="shared" si="31"/>
        <v>16</v>
      </c>
      <c r="B835" s="63" t="s">
        <v>1276</v>
      </c>
      <c r="C835" s="63">
        <f t="shared" si="30"/>
        <v>10</v>
      </c>
      <c r="D835" s="63" t="s">
        <v>1312</v>
      </c>
      <c r="E835" s="63" t="s">
        <v>1314</v>
      </c>
    </row>
    <row r="836" spans="1:5" ht="11.45" customHeight="1" x14ac:dyDescent="0.15">
      <c r="A836" s="66">
        <f t="shared" si="31"/>
        <v>16</v>
      </c>
      <c r="B836" s="66" t="s">
        <v>1276</v>
      </c>
      <c r="C836" s="66">
        <f t="shared" si="30"/>
        <v>11</v>
      </c>
      <c r="D836" s="66" t="s">
        <v>1316</v>
      </c>
      <c r="E836" s="66" t="s">
        <v>1315</v>
      </c>
    </row>
    <row r="837" spans="1:5" ht="11.45" customHeight="1" x14ac:dyDescent="0.15">
      <c r="A837" s="66">
        <f t="shared" si="31"/>
        <v>16</v>
      </c>
      <c r="B837" s="66" t="s">
        <v>1276</v>
      </c>
      <c r="C837" s="66">
        <f t="shared" si="30"/>
        <v>11</v>
      </c>
      <c r="D837" s="66" t="s">
        <v>1316</v>
      </c>
      <c r="E837" s="66" t="s">
        <v>1317</v>
      </c>
    </row>
    <row r="838" spans="1:5" ht="11.45" customHeight="1" x14ac:dyDescent="0.15">
      <c r="A838" s="63">
        <f t="shared" si="31"/>
        <v>16</v>
      </c>
      <c r="B838" s="63" t="s">
        <v>1276</v>
      </c>
      <c r="C838" s="63">
        <f t="shared" si="30"/>
        <v>12</v>
      </c>
      <c r="D838" s="63" t="s">
        <v>1319</v>
      </c>
      <c r="E838" s="63" t="s">
        <v>1318</v>
      </c>
    </row>
    <row r="839" spans="1:5" ht="11.45" customHeight="1" x14ac:dyDescent="0.15">
      <c r="A839" s="66">
        <f t="shared" si="31"/>
        <v>16</v>
      </c>
      <c r="B839" s="66" t="s">
        <v>1276</v>
      </c>
      <c r="C839" s="66">
        <f t="shared" si="30"/>
        <v>13</v>
      </c>
      <c r="D839" s="66" t="s">
        <v>1320</v>
      </c>
      <c r="E839" s="66" t="s">
        <v>82</v>
      </c>
    </row>
    <row r="840" spans="1:5" ht="11.45" customHeight="1" x14ac:dyDescent="0.15">
      <c r="A840" s="63">
        <f t="shared" si="31"/>
        <v>16</v>
      </c>
      <c r="B840" s="63" t="s">
        <v>1276</v>
      </c>
      <c r="C840" s="63">
        <f t="shared" si="30"/>
        <v>14</v>
      </c>
      <c r="D840" s="63" t="s">
        <v>1322</v>
      </c>
      <c r="E840" s="63" t="s">
        <v>1321</v>
      </c>
    </row>
    <row r="841" spans="1:5" ht="11.45" customHeight="1" x14ac:dyDescent="0.15">
      <c r="A841" s="66">
        <f t="shared" si="31"/>
        <v>17</v>
      </c>
      <c r="B841" s="66" t="s">
        <v>1324</v>
      </c>
      <c r="C841" s="66">
        <v>1</v>
      </c>
      <c r="D841" s="66" t="s">
        <v>1325</v>
      </c>
      <c r="E841" s="66" t="s">
        <v>1323</v>
      </c>
    </row>
    <row r="842" spans="1:5" ht="11.45" customHeight="1" x14ac:dyDescent="0.15">
      <c r="A842" s="63">
        <f t="shared" si="31"/>
        <v>17</v>
      </c>
      <c r="B842" s="63" t="s">
        <v>1324</v>
      </c>
      <c r="C842" s="63">
        <f t="shared" si="30"/>
        <v>2</v>
      </c>
      <c r="D842" s="63" t="s">
        <v>1327</v>
      </c>
      <c r="E842" s="63" t="s">
        <v>1326</v>
      </c>
    </row>
    <row r="843" spans="1:5" ht="11.45" customHeight="1" x14ac:dyDescent="0.15">
      <c r="A843" s="63">
        <f t="shared" si="31"/>
        <v>17</v>
      </c>
      <c r="B843" s="63" t="s">
        <v>1324</v>
      </c>
      <c r="C843" s="63">
        <f t="shared" si="30"/>
        <v>2</v>
      </c>
      <c r="D843" s="63" t="s">
        <v>1327</v>
      </c>
      <c r="E843" s="63" t="s">
        <v>1328</v>
      </c>
    </row>
    <row r="844" spans="1:5" ht="11.45" customHeight="1" x14ac:dyDescent="0.15">
      <c r="A844" s="66">
        <f t="shared" si="31"/>
        <v>17</v>
      </c>
      <c r="B844" s="66" t="s">
        <v>1324</v>
      </c>
      <c r="C844" s="66">
        <f t="shared" si="30"/>
        <v>3</v>
      </c>
      <c r="D844" s="66" t="s">
        <v>1330</v>
      </c>
      <c r="E844" s="66" t="s">
        <v>1329</v>
      </c>
    </row>
    <row r="845" spans="1:5" ht="11.45" customHeight="1" x14ac:dyDescent="0.15">
      <c r="A845" s="66">
        <f t="shared" si="31"/>
        <v>17</v>
      </c>
      <c r="B845" s="66" t="s">
        <v>1324</v>
      </c>
      <c r="C845" s="66">
        <f t="shared" si="30"/>
        <v>3</v>
      </c>
      <c r="D845" s="66" t="s">
        <v>1330</v>
      </c>
      <c r="E845" s="66" t="s">
        <v>1331</v>
      </c>
    </row>
    <row r="846" spans="1:5" ht="11.45" customHeight="1" x14ac:dyDescent="0.15">
      <c r="A846" s="66">
        <f t="shared" si="31"/>
        <v>17</v>
      </c>
      <c r="B846" s="66" t="s">
        <v>1324</v>
      </c>
      <c r="C846" s="66">
        <f t="shared" si="30"/>
        <v>3</v>
      </c>
      <c r="D846" s="66" t="s">
        <v>1330</v>
      </c>
      <c r="E846" s="66" t="s">
        <v>1332</v>
      </c>
    </row>
    <row r="847" spans="1:5" ht="11.45" customHeight="1" x14ac:dyDescent="0.15">
      <c r="A847" s="66">
        <f t="shared" si="31"/>
        <v>17</v>
      </c>
      <c r="B847" s="66" t="s">
        <v>1324</v>
      </c>
      <c r="C847" s="66">
        <f t="shared" si="30"/>
        <v>3</v>
      </c>
      <c r="D847" s="66" t="s">
        <v>1330</v>
      </c>
      <c r="E847" s="66" t="s">
        <v>1333</v>
      </c>
    </row>
    <row r="848" spans="1:5" ht="11.45" customHeight="1" x14ac:dyDescent="0.15">
      <c r="A848" s="66">
        <f t="shared" si="31"/>
        <v>17</v>
      </c>
      <c r="B848" s="66" t="s">
        <v>1324</v>
      </c>
      <c r="C848" s="66">
        <f t="shared" si="30"/>
        <v>3</v>
      </c>
      <c r="D848" s="66" t="s">
        <v>1330</v>
      </c>
      <c r="E848" s="66" t="s">
        <v>1334</v>
      </c>
    </row>
    <row r="849" spans="1:5" ht="11.45" customHeight="1" x14ac:dyDescent="0.15">
      <c r="A849" s="63">
        <f t="shared" si="31"/>
        <v>17</v>
      </c>
      <c r="B849" s="63" t="s">
        <v>1324</v>
      </c>
      <c r="C849" s="63">
        <f t="shared" si="30"/>
        <v>4</v>
      </c>
      <c r="D849" s="63" t="s">
        <v>1335</v>
      </c>
      <c r="E849" s="63" t="s">
        <v>1331</v>
      </c>
    </row>
    <row r="850" spans="1:5" ht="11.45" customHeight="1" x14ac:dyDescent="0.15">
      <c r="A850" s="63">
        <f t="shared" si="31"/>
        <v>17</v>
      </c>
      <c r="B850" s="63" t="s">
        <v>1324</v>
      </c>
      <c r="C850" s="63">
        <f t="shared" si="30"/>
        <v>4</v>
      </c>
      <c r="D850" s="63" t="s">
        <v>1335</v>
      </c>
      <c r="E850" s="63" t="s">
        <v>1336</v>
      </c>
    </row>
    <row r="851" spans="1:5" ht="11.45" customHeight="1" x14ac:dyDescent="0.15">
      <c r="A851" s="63">
        <f t="shared" si="31"/>
        <v>17</v>
      </c>
      <c r="B851" s="63" t="s">
        <v>1324</v>
      </c>
      <c r="C851" s="63">
        <f t="shared" si="30"/>
        <v>4</v>
      </c>
      <c r="D851" s="63" t="s">
        <v>1335</v>
      </c>
      <c r="E851" s="63" t="s">
        <v>1337</v>
      </c>
    </row>
    <row r="852" spans="1:5" ht="11.45" customHeight="1" x14ac:dyDescent="0.15">
      <c r="A852" s="63">
        <f t="shared" si="31"/>
        <v>17</v>
      </c>
      <c r="B852" s="63" t="s">
        <v>1324</v>
      </c>
      <c r="C852" s="63">
        <f t="shared" si="30"/>
        <v>4</v>
      </c>
      <c r="D852" s="63" t="s">
        <v>1335</v>
      </c>
      <c r="E852" s="63" t="s">
        <v>1338</v>
      </c>
    </row>
    <row r="853" spans="1:5" ht="11.45" customHeight="1" x14ac:dyDescent="0.15">
      <c r="A853" s="63">
        <f t="shared" si="31"/>
        <v>17</v>
      </c>
      <c r="B853" s="63" t="s">
        <v>1324</v>
      </c>
      <c r="C853" s="63">
        <f t="shared" si="30"/>
        <v>4</v>
      </c>
      <c r="D853" s="63" t="s">
        <v>1335</v>
      </c>
      <c r="E853" s="63" t="s">
        <v>1339</v>
      </c>
    </row>
    <row r="854" spans="1:5" ht="11.45" customHeight="1" x14ac:dyDescent="0.15">
      <c r="A854" s="63">
        <f t="shared" si="31"/>
        <v>17</v>
      </c>
      <c r="B854" s="63" t="s">
        <v>1324</v>
      </c>
      <c r="C854" s="63">
        <f t="shared" si="30"/>
        <v>4</v>
      </c>
      <c r="D854" s="63" t="s">
        <v>1335</v>
      </c>
      <c r="E854" s="63" t="s">
        <v>1340</v>
      </c>
    </row>
    <row r="855" spans="1:5" ht="11.45" customHeight="1" x14ac:dyDescent="0.15">
      <c r="A855" s="66">
        <f t="shared" si="31"/>
        <v>17</v>
      </c>
      <c r="B855" s="66" t="s">
        <v>1324</v>
      </c>
      <c r="C855" s="66">
        <f t="shared" si="30"/>
        <v>5</v>
      </c>
      <c r="D855" s="66" t="s">
        <v>1342</v>
      </c>
      <c r="E855" s="66" t="s">
        <v>1341</v>
      </c>
    </row>
    <row r="856" spans="1:5" ht="11.45" customHeight="1" x14ac:dyDescent="0.15">
      <c r="A856" s="63">
        <f t="shared" si="31"/>
        <v>17</v>
      </c>
      <c r="B856" s="63" t="s">
        <v>1324</v>
      </c>
      <c r="C856" s="63">
        <f t="shared" si="30"/>
        <v>6</v>
      </c>
      <c r="D856" s="63" t="s">
        <v>1344</v>
      </c>
      <c r="E856" s="63" t="s">
        <v>1343</v>
      </c>
    </row>
    <row r="857" spans="1:5" ht="11.45" customHeight="1" x14ac:dyDescent="0.15">
      <c r="A857" s="63">
        <f t="shared" si="31"/>
        <v>17</v>
      </c>
      <c r="B857" s="63" t="s">
        <v>1324</v>
      </c>
      <c r="C857" s="63">
        <f t="shared" si="30"/>
        <v>6</v>
      </c>
      <c r="D857" s="63" t="s">
        <v>1344</v>
      </c>
      <c r="E857" s="63" t="s">
        <v>1345</v>
      </c>
    </row>
    <row r="858" spans="1:5" ht="11.45" customHeight="1" x14ac:dyDescent="0.15">
      <c r="A858" s="63">
        <f t="shared" si="31"/>
        <v>17</v>
      </c>
      <c r="B858" s="63" t="s">
        <v>1324</v>
      </c>
      <c r="C858" s="63">
        <f t="shared" ref="C858:C921" si="32">IF(D858=D857,C857,C857+1)</f>
        <v>6</v>
      </c>
      <c r="D858" s="63" t="s">
        <v>1344</v>
      </c>
      <c r="E858" s="63" t="s">
        <v>1346</v>
      </c>
    </row>
    <row r="859" spans="1:5" ht="11.45" customHeight="1" x14ac:dyDescent="0.15">
      <c r="A859" s="66">
        <f t="shared" si="31"/>
        <v>17</v>
      </c>
      <c r="B859" s="66" t="s">
        <v>1324</v>
      </c>
      <c r="C859" s="66">
        <f t="shared" si="32"/>
        <v>7</v>
      </c>
      <c r="D859" s="66" t="s">
        <v>1348</v>
      </c>
      <c r="E859" s="66" t="s">
        <v>1347</v>
      </c>
    </row>
    <row r="860" spans="1:5" ht="11.45" customHeight="1" x14ac:dyDescent="0.15">
      <c r="A860" s="66">
        <f t="shared" si="31"/>
        <v>17</v>
      </c>
      <c r="B860" s="66" t="s">
        <v>1324</v>
      </c>
      <c r="C860" s="66">
        <f t="shared" si="32"/>
        <v>7</v>
      </c>
      <c r="D860" s="66" t="s">
        <v>1348</v>
      </c>
      <c r="E860" s="66" t="s">
        <v>1349</v>
      </c>
    </row>
    <row r="861" spans="1:5" ht="11.45" customHeight="1" x14ac:dyDescent="0.15">
      <c r="A861" s="63">
        <f t="shared" si="31"/>
        <v>17</v>
      </c>
      <c r="B861" s="63" t="s">
        <v>1324</v>
      </c>
      <c r="C861" s="63">
        <f t="shared" si="32"/>
        <v>8</v>
      </c>
      <c r="D861" s="63" t="s">
        <v>1351</v>
      </c>
      <c r="E861" s="63" t="s">
        <v>1350</v>
      </c>
    </row>
    <row r="862" spans="1:5" ht="11.45" customHeight="1" x14ac:dyDescent="0.15">
      <c r="A862" s="66">
        <f t="shared" si="31"/>
        <v>17</v>
      </c>
      <c r="B862" s="66" t="s">
        <v>1324</v>
      </c>
      <c r="C862" s="66">
        <f t="shared" si="32"/>
        <v>9</v>
      </c>
      <c r="D862" s="66" t="s">
        <v>1353</v>
      </c>
      <c r="E862" s="66" t="s">
        <v>1352</v>
      </c>
    </row>
    <row r="863" spans="1:5" ht="11.45" customHeight="1" x14ac:dyDescent="0.15">
      <c r="A863" s="66">
        <f t="shared" ref="A863:A926" si="33">IF(B863=B862,A862,A862+1)</f>
        <v>17</v>
      </c>
      <c r="B863" s="66" t="s">
        <v>1324</v>
      </c>
      <c r="C863" s="66">
        <f t="shared" si="32"/>
        <v>9</v>
      </c>
      <c r="D863" s="66" t="s">
        <v>1353</v>
      </c>
      <c r="E863" s="66" t="s">
        <v>1354</v>
      </c>
    </row>
    <row r="864" spans="1:5" ht="11.45" customHeight="1" x14ac:dyDescent="0.15">
      <c r="A864" s="63">
        <f t="shared" si="33"/>
        <v>17</v>
      </c>
      <c r="B864" s="63" t="s">
        <v>1324</v>
      </c>
      <c r="C864" s="63">
        <f t="shared" si="32"/>
        <v>10</v>
      </c>
      <c r="D864" s="63" t="s">
        <v>1356</v>
      </c>
      <c r="E864" s="63" t="s">
        <v>1355</v>
      </c>
    </row>
    <row r="865" spans="1:5" ht="11.45" customHeight="1" x14ac:dyDescent="0.15">
      <c r="A865" s="63">
        <f t="shared" si="33"/>
        <v>17</v>
      </c>
      <c r="B865" s="63" t="s">
        <v>1324</v>
      </c>
      <c r="C865" s="63">
        <f t="shared" si="32"/>
        <v>10</v>
      </c>
      <c r="D865" s="63" t="s">
        <v>1356</v>
      </c>
      <c r="E865" s="63" t="s">
        <v>1357</v>
      </c>
    </row>
    <row r="866" spans="1:5" ht="11.45" customHeight="1" x14ac:dyDescent="0.15">
      <c r="A866" s="66">
        <f t="shared" si="33"/>
        <v>17</v>
      </c>
      <c r="B866" s="66" t="s">
        <v>1324</v>
      </c>
      <c r="C866" s="66">
        <f t="shared" si="32"/>
        <v>11</v>
      </c>
      <c r="D866" s="66" t="s">
        <v>1359</v>
      </c>
      <c r="E866" s="66" t="s">
        <v>1358</v>
      </c>
    </row>
    <row r="867" spans="1:5" ht="11.45" customHeight="1" x14ac:dyDescent="0.15">
      <c r="A867" s="66">
        <f t="shared" si="33"/>
        <v>17</v>
      </c>
      <c r="B867" s="66" t="s">
        <v>1324</v>
      </c>
      <c r="C867" s="66">
        <f t="shared" si="32"/>
        <v>11</v>
      </c>
      <c r="D867" s="66" t="s">
        <v>1359</v>
      </c>
      <c r="E867" s="66" t="s">
        <v>1360</v>
      </c>
    </row>
    <row r="868" spans="1:5" ht="11.45" customHeight="1" x14ac:dyDescent="0.15">
      <c r="A868" s="66">
        <f t="shared" si="33"/>
        <v>17</v>
      </c>
      <c r="B868" s="66" t="s">
        <v>1324</v>
      </c>
      <c r="C868" s="66">
        <f t="shared" si="32"/>
        <v>11</v>
      </c>
      <c r="D868" s="66" t="s">
        <v>1359</v>
      </c>
      <c r="E868" s="66" t="s">
        <v>1361</v>
      </c>
    </row>
    <row r="869" spans="1:5" ht="11.45" customHeight="1" x14ac:dyDescent="0.15">
      <c r="A869" s="66">
        <f t="shared" si="33"/>
        <v>17</v>
      </c>
      <c r="B869" s="66" t="s">
        <v>1324</v>
      </c>
      <c r="C869" s="66">
        <f t="shared" si="32"/>
        <v>11</v>
      </c>
      <c r="D869" s="66" t="s">
        <v>1359</v>
      </c>
      <c r="E869" s="66" t="s">
        <v>1362</v>
      </c>
    </row>
    <row r="870" spans="1:5" ht="11.45" customHeight="1" x14ac:dyDescent="0.15">
      <c r="A870" s="66">
        <f t="shared" si="33"/>
        <v>17</v>
      </c>
      <c r="B870" s="66" t="s">
        <v>1324</v>
      </c>
      <c r="C870" s="66">
        <f t="shared" si="32"/>
        <v>11</v>
      </c>
      <c r="D870" s="66" t="s">
        <v>1359</v>
      </c>
      <c r="E870" s="66" t="s">
        <v>1363</v>
      </c>
    </row>
    <row r="871" spans="1:5" ht="11.45" customHeight="1" x14ac:dyDescent="0.15">
      <c r="A871" s="66">
        <f t="shared" si="33"/>
        <v>17</v>
      </c>
      <c r="B871" s="66" t="s">
        <v>1324</v>
      </c>
      <c r="C871" s="66">
        <f t="shared" si="32"/>
        <v>11</v>
      </c>
      <c r="D871" s="66" t="s">
        <v>1359</v>
      </c>
      <c r="E871" s="66" t="s">
        <v>1364</v>
      </c>
    </row>
    <row r="872" spans="1:5" ht="11.45" customHeight="1" x14ac:dyDescent="0.15">
      <c r="A872" s="66">
        <f t="shared" si="33"/>
        <v>17</v>
      </c>
      <c r="B872" s="66" t="s">
        <v>1324</v>
      </c>
      <c r="C872" s="66">
        <f t="shared" si="32"/>
        <v>11</v>
      </c>
      <c r="D872" s="66" t="s">
        <v>1359</v>
      </c>
      <c r="E872" s="66" t="s">
        <v>1365</v>
      </c>
    </row>
    <row r="873" spans="1:5" ht="11.45" customHeight="1" x14ac:dyDescent="0.15">
      <c r="A873" s="66">
        <f t="shared" si="33"/>
        <v>17</v>
      </c>
      <c r="B873" s="66" t="s">
        <v>1324</v>
      </c>
      <c r="C873" s="66">
        <f t="shared" si="32"/>
        <v>11</v>
      </c>
      <c r="D873" s="66" t="s">
        <v>1359</v>
      </c>
      <c r="E873" s="66" t="s">
        <v>1366</v>
      </c>
    </row>
    <row r="874" spans="1:5" ht="11.45" customHeight="1" x14ac:dyDescent="0.15">
      <c r="A874" s="66">
        <f t="shared" si="33"/>
        <v>17</v>
      </c>
      <c r="B874" s="66" t="s">
        <v>1324</v>
      </c>
      <c r="C874" s="66">
        <f t="shared" si="32"/>
        <v>11</v>
      </c>
      <c r="D874" s="66" t="s">
        <v>1359</v>
      </c>
      <c r="E874" s="66" t="s">
        <v>1367</v>
      </c>
    </row>
    <row r="875" spans="1:5" ht="11.45" customHeight="1" x14ac:dyDescent="0.15">
      <c r="A875" s="66">
        <f t="shared" si="33"/>
        <v>17</v>
      </c>
      <c r="B875" s="66" t="s">
        <v>1324</v>
      </c>
      <c r="C875" s="66">
        <f t="shared" si="32"/>
        <v>11</v>
      </c>
      <c r="D875" s="66" t="s">
        <v>1359</v>
      </c>
      <c r="E875" s="66" t="s">
        <v>1368</v>
      </c>
    </row>
    <row r="876" spans="1:5" ht="11.45" customHeight="1" x14ac:dyDescent="0.15">
      <c r="A876" s="66">
        <f t="shared" si="33"/>
        <v>17</v>
      </c>
      <c r="B876" s="66" t="s">
        <v>1324</v>
      </c>
      <c r="C876" s="66">
        <f t="shared" si="32"/>
        <v>11</v>
      </c>
      <c r="D876" s="66" t="s">
        <v>1359</v>
      </c>
      <c r="E876" s="66" t="s">
        <v>1369</v>
      </c>
    </row>
    <row r="877" spans="1:5" ht="11.45" customHeight="1" x14ac:dyDescent="0.15">
      <c r="A877" s="66">
        <f t="shared" si="33"/>
        <v>17</v>
      </c>
      <c r="B877" s="66" t="s">
        <v>1324</v>
      </c>
      <c r="C877" s="66">
        <f t="shared" si="32"/>
        <v>11</v>
      </c>
      <c r="D877" s="66" t="s">
        <v>1359</v>
      </c>
      <c r="E877" s="66" t="s">
        <v>1370</v>
      </c>
    </row>
    <row r="878" spans="1:5" ht="11.45" customHeight="1" x14ac:dyDescent="0.15">
      <c r="A878" s="63">
        <f t="shared" si="33"/>
        <v>17</v>
      </c>
      <c r="B878" s="63" t="s">
        <v>1324</v>
      </c>
      <c r="C878" s="63">
        <f t="shared" si="32"/>
        <v>12</v>
      </c>
      <c r="D878" s="63" t="s">
        <v>1372</v>
      </c>
      <c r="E878" s="63" t="s">
        <v>1371</v>
      </c>
    </row>
    <row r="879" spans="1:5" ht="11.45" customHeight="1" x14ac:dyDescent="0.15">
      <c r="A879" s="66">
        <f t="shared" si="33"/>
        <v>17</v>
      </c>
      <c r="B879" s="66" t="s">
        <v>1324</v>
      </c>
      <c r="C879" s="66">
        <f t="shared" si="32"/>
        <v>13</v>
      </c>
      <c r="D879" s="66" t="s">
        <v>1374</v>
      </c>
      <c r="E879" s="66" t="s">
        <v>1373</v>
      </c>
    </row>
    <row r="880" spans="1:5" ht="11.45" customHeight="1" x14ac:dyDescent="0.15">
      <c r="A880" s="63">
        <f t="shared" si="33"/>
        <v>17</v>
      </c>
      <c r="B880" s="63" t="s">
        <v>1324</v>
      </c>
      <c r="C880" s="63">
        <f t="shared" si="32"/>
        <v>14</v>
      </c>
      <c r="D880" s="63" t="s">
        <v>1376</v>
      </c>
      <c r="E880" s="63" t="s">
        <v>1375</v>
      </c>
    </row>
    <row r="881" spans="1:5" ht="11.45" customHeight="1" x14ac:dyDescent="0.15">
      <c r="A881" s="66">
        <f t="shared" si="33"/>
        <v>17</v>
      </c>
      <c r="B881" s="66" t="s">
        <v>1324</v>
      </c>
      <c r="C881" s="66">
        <f t="shared" si="32"/>
        <v>15</v>
      </c>
      <c r="D881" s="66" t="s">
        <v>1378</v>
      </c>
      <c r="E881" s="66" t="s">
        <v>1377</v>
      </c>
    </row>
    <row r="882" spans="1:5" ht="11.45" customHeight="1" x14ac:dyDescent="0.15">
      <c r="A882" s="66">
        <f t="shared" si="33"/>
        <v>17</v>
      </c>
      <c r="B882" s="66" t="s">
        <v>1324</v>
      </c>
      <c r="C882" s="66">
        <f t="shared" si="32"/>
        <v>15</v>
      </c>
      <c r="D882" s="66" t="s">
        <v>1378</v>
      </c>
      <c r="E882" s="66" t="s">
        <v>1379</v>
      </c>
    </row>
    <row r="883" spans="1:5" ht="11.45" customHeight="1" x14ac:dyDescent="0.15">
      <c r="A883" s="66">
        <f t="shared" si="33"/>
        <v>17</v>
      </c>
      <c r="B883" s="66" t="s">
        <v>1324</v>
      </c>
      <c r="C883" s="66">
        <f t="shared" si="32"/>
        <v>15</v>
      </c>
      <c r="D883" s="66" t="s">
        <v>1378</v>
      </c>
      <c r="E883" s="66" t="s">
        <v>1380</v>
      </c>
    </row>
    <row r="884" spans="1:5" ht="11.45" customHeight="1" x14ac:dyDescent="0.15">
      <c r="A884" s="66">
        <f t="shared" si="33"/>
        <v>17</v>
      </c>
      <c r="B884" s="66" t="s">
        <v>1324</v>
      </c>
      <c r="C884" s="66">
        <f t="shared" si="32"/>
        <v>15</v>
      </c>
      <c r="D884" s="66" t="s">
        <v>1378</v>
      </c>
      <c r="E884" s="66" t="s">
        <v>1381</v>
      </c>
    </row>
    <row r="885" spans="1:5" ht="11.45" customHeight="1" x14ac:dyDescent="0.15">
      <c r="A885" s="63">
        <f t="shared" si="33"/>
        <v>17</v>
      </c>
      <c r="B885" s="63" t="s">
        <v>1324</v>
      </c>
      <c r="C885" s="63">
        <f t="shared" si="32"/>
        <v>16</v>
      </c>
      <c r="D885" s="63" t="s">
        <v>1383</v>
      </c>
      <c r="E885" s="63" t="s">
        <v>1382</v>
      </c>
    </row>
    <row r="886" spans="1:5" ht="11.45" customHeight="1" x14ac:dyDescent="0.15">
      <c r="A886" s="63">
        <f t="shared" si="33"/>
        <v>17</v>
      </c>
      <c r="B886" s="63" t="s">
        <v>1324</v>
      </c>
      <c r="C886" s="63">
        <f t="shared" si="32"/>
        <v>16</v>
      </c>
      <c r="D886" s="63" t="s">
        <v>1383</v>
      </c>
      <c r="E886" s="63" t="s">
        <v>1384</v>
      </c>
    </row>
    <row r="887" spans="1:5" ht="11.45" customHeight="1" x14ac:dyDescent="0.15">
      <c r="A887" s="63">
        <f t="shared" si="33"/>
        <v>17</v>
      </c>
      <c r="B887" s="63" t="s">
        <v>1324</v>
      </c>
      <c r="C887" s="63">
        <f t="shared" si="32"/>
        <v>16</v>
      </c>
      <c r="D887" s="63" t="s">
        <v>1383</v>
      </c>
      <c r="E887" s="63" t="s">
        <v>1385</v>
      </c>
    </row>
    <row r="888" spans="1:5" ht="11.45" customHeight="1" x14ac:dyDescent="0.15">
      <c r="A888" s="63">
        <f t="shared" si="33"/>
        <v>17</v>
      </c>
      <c r="B888" s="63" t="s">
        <v>1324</v>
      </c>
      <c r="C888" s="63">
        <f t="shared" si="32"/>
        <v>16</v>
      </c>
      <c r="D888" s="63" t="s">
        <v>1383</v>
      </c>
      <c r="E888" s="63" t="s">
        <v>1386</v>
      </c>
    </row>
    <row r="889" spans="1:5" ht="11.45" customHeight="1" x14ac:dyDescent="0.15">
      <c r="A889" s="66">
        <f t="shared" si="33"/>
        <v>17</v>
      </c>
      <c r="B889" s="66" t="s">
        <v>1324</v>
      </c>
      <c r="C889" s="66">
        <f t="shared" si="32"/>
        <v>17</v>
      </c>
      <c r="D889" s="66" t="s">
        <v>1388</v>
      </c>
      <c r="E889" s="66" t="s">
        <v>1387</v>
      </c>
    </row>
    <row r="890" spans="1:5" ht="11.45" customHeight="1" x14ac:dyDescent="0.15">
      <c r="A890" s="66">
        <f t="shared" si="33"/>
        <v>17</v>
      </c>
      <c r="B890" s="66" t="s">
        <v>1324</v>
      </c>
      <c r="C890" s="66">
        <f t="shared" si="32"/>
        <v>17</v>
      </c>
      <c r="D890" s="66" t="s">
        <v>1388</v>
      </c>
      <c r="E890" s="66" t="s">
        <v>1389</v>
      </c>
    </row>
    <row r="891" spans="1:5" ht="11.45" customHeight="1" x14ac:dyDescent="0.15">
      <c r="A891" s="66">
        <f t="shared" si="33"/>
        <v>17</v>
      </c>
      <c r="B891" s="66" t="s">
        <v>1324</v>
      </c>
      <c r="C891" s="66">
        <f t="shared" si="32"/>
        <v>17</v>
      </c>
      <c r="D891" s="66" t="s">
        <v>1388</v>
      </c>
      <c r="E891" s="66" t="s">
        <v>1390</v>
      </c>
    </row>
    <row r="892" spans="1:5" ht="11.45" customHeight="1" x14ac:dyDescent="0.15">
      <c r="A892" s="66">
        <f t="shared" si="33"/>
        <v>17</v>
      </c>
      <c r="B892" s="66" t="s">
        <v>1324</v>
      </c>
      <c r="C892" s="66">
        <f t="shared" si="32"/>
        <v>17</v>
      </c>
      <c r="D892" s="66" t="s">
        <v>1388</v>
      </c>
      <c r="E892" s="66" t="s">
        <v>1391</v>
      </c>
    </row>
    <row r="893" spans="1:5" ht="11.45" customHeight="1" x14ac:dyDescent="0.15">
      <c r="A893" s="66">
        <f t="shared" si="33"/>
        <v>17</v>
      </c>
      <c r="B893" s="66" t="s">
        <v>1324</v>
      </c>
      <c r="C893" s="66">
        <f t="shared" si="32"/>
        <v>17</v>
      </c>
      <c r="D893" s="66" t="s">
        <v>1388</v>
      </c>
      <c r="E893" s="66" t="s">
        <v>1392</v>
      </c>
    </row>
    <row r="894" spans="1:5" ht="11.45" customHeight="1" x14ac:dyDescent="0.15">
      <c r="A894" s="63">
        <f t="shared" si="33"/>
        <v>17</v>
      </c>
      <c r="B894" s="63" t="s">
        <v>1324</v>
      </c>
      <c r="C894" s="63">
        <f t="shared" si="32"/>
        <v>18</v>
      </c>
      <c r="D894" s="63" t="s">
        <v>1394</v>
      </c>
      <c r="E894" s="63" t="s">
        <v>1393</v>
      </c>
    </row>
    <row r="895" spans="1:5" ht="11.45" customHeight="1" x14ac:dyDescent="0.15">
      <c r="A895" s="66">
        <f t="shared" si="33"/>
        <v>17</v>
      </c>
      <c r="B895" s="66" t="s">
        <v>1324</v>
      </c>
      <c r="C895" s="66">
        <f t="shared" si="32"/>
        <v>19</v>
      </c>
      <c r="D895" s="66" t="s">
        <v>1395</v>
      </c>
      <c r="E895" s="66" t="s">
        <v>1243</v>
      </c>
    </row>
    <row r="896" spans="1:5" ht="11.45" customHeight="1" x14ac:dyDescent="0.15">
      <c r="A896" s="66">
        <f t="shared" si="33"/>
        <v>17</v>
      </c>
      <c r="B896" s="66" t="s">
        <v>1324</v>
      </c>
      <c r="C896" s="66">
        <f t="shared" si="32"/>
        <v>19</v>
      </c>
      <c r="D896" s="66" t="s">
        <v>1395</v>
      </c>
      <c r="E896" s="66" t="s">
        <v>1396</v>
      </c>
    </row>
    <row r="897" spans="1:5" ht="11.45" customHeight="1" x14ac:dyDescent="0.15">
      <c r="A897" s="66">
        <f t="shared" si="33"/>
        <v>17</v>
      </c>
      <c r="B897" s="66" t="s">
        <v>1324</v>
      </c>
      <c r="C897" s="66">
        <f t="shared" si="32"/>
        <v>19</v>
      </c>
      <c r="D897" s="66" t="s">
        <v>1395</v>
      </c>
      <c r="E897" s="66" t="s">
        <v>1397</v>
      </c>
    </row>
    <row r="898" spans="1:5" ht="11.45" customHeight="1" x14ac:dyDescent="0.15">
      <c r="A898" s="66">
        <f t="shared" si="33"/>
        <v>17</v>
      </c>
      <c r="B898" s="66" t="s">
        <v>1324</v>
      </c>
      <c r="C898" s="66">
        <f t="shared" si="32"/>
        <v>19</v>
      </c>
      <c r="D898" s="66" t="s">
        <v>1395</v>
      </c>
      <c r="E898" s="66" t="s">
        <v>1398</v>
      </c>
    </row>
    <row r="899" spans="1:5" ht="11.45" customHeight="1" x14ac:dyDescent="0.15">
      <c r="A899" s="63">
        <f t="shared" si="33"/>
        <v>18</v>
      </c>
      <c r="B899" s="63" t="s">
        <v>1400</v>
      </c>
      <c r="C899" s="63">
        <v>1</v>
      </c>
      <c r="D899" s="63" t="s">
        <v>1401</v>
      </c>
      <c r="E899" s="63" t="s">
        <v>1399</v>
      </c>
    </row>
    <row r="900" spans="1:5" ht="11.45" customHeight="1" x14ac:dyDescent="0.15">
      <c r="A900" s="66">
        <f t="shared" si="33"/>
        <v>18</v>
      </c>
      <c r="B900" s="66" t="s">
        <v>1400</v>
      </c>
      <c r="C900" s="66">
        <f t="shared" si="32"/>
        <v>2</v>
      </c>
      <c r="D900" s="66" t="s">
        <v>1403</v>
      </c>
      <c r="E900" s="66" t="s">
        <v>1402</v>
      </c>
    </row>
    <row r="901" spans="1:5" ht="11.45" customHeight="1" x14ac:dyDescent="0.15">
      <c r="A901" s="63">
        <f t="shared" si="33"/>
        <v>18</v>
      </c>
      <c r="B901" s="63" t="s">
        <v>1400</v>
      </c>
      <c r="C901" s="63">
        <f t="shared" si="32"/>
        <v>3</v>
      </c>
      <c r="D901" s="63" t="s">
        <v>1405</v>
      </c>
      <c r="E901" s="63" t="s">
        <v>1404</v>
      </c>
    </row>
    <row r="902" spans="1:5" ht="11.45" customHeight="1" x14ac:dyDescent="0.15">
      <c r="A902" s="63">
        <f t="shared" si="33"/>
        <v>18</v>
      </c>
      <c r="B902" s="63" t="s">
        <v>1400</v>
      </c>
      <c r="C902" s="63">
        <f t="shared" si="32"/>
        <v>3</v>
      </c>
      <c r="D902" s="63" t="s">
        <v>1405</v>
      </c>
      <c r="E902" s="63" t="s">
        <v>1406</v>
      </c>
    </row>
    <row r="903" spans="1:5" ht="11.45" customHeight="1" x14ac:dyDescent="0.15">
      <c r="A903" s="63">
        <f t="shared" si="33"/>
        <v>18</v>
      </c>
      <c r="B903" s="63" t="s">
        <v>1400</v>
      </c>
      <c r="C903" s="63">
        <f t="shared" si="32"/>
        <v>3</v>
      </c>
      <c r="D903" s="63" t="s">
        <v>1405</v>
      </c>
      <c r="E903" s="63" t="s">
        <v>1407</v>
      </c>
    </row>
    <row r="904" spans="1:5" ht="11.45" customHeight="1" x14ac:dyDescent="0.15">
      <c r="A904" s="63">
        <f t="shared" si="33"/>
        <v>18</v>
      </c>
      <c r="B904" s="63" t="s">
        <v>1400</v>
      </c>
      <c r="C904" s="63">
        <f t="shared" si="32"/>
        <v>3</v>
      </c>
      <c r="D904" s="63" t="s">
        <v>1405</v>
      </c>
      <c r="E904" s="63" t="s">
        <v>1408</v>
      </c>
    </row>
    <row r="905" spans="1:5" ht="11.45" customHeight="1" x14ac:dyDescent="0.15">
      <c r="A905" s="63">
        <f t="shared" si="33"/>
        <v>18</v>
      </c>
      <c r="B905" s="63" t="s">
        <v>1400</v>
      </c>
      <c r="C905" s="63">
        <f t="shared" si="32"/>
        <v>3</v>
      </c>
      <c r="D905" s="63" t="s">
        <v>1405</v>
      </c>
      <c r="E905" s="63" t="s">
        <v>584</v>
      </c>
    </row>
    <row r="906" spans="1:5" ht="11.45" customHeight="1" x14ac:dyDescent="0.15">
      <c r="A906" s="63">
        <f t="shared" si="33"/>
        <v>18</v>
      </c>
      <c r="B906" s="63" t="s">
        <v>1400</v>
      </c>
      <c r="C906" s="63">
        <f t="shared" si="32"/>
        <v>3</v>
      </c>
      <c r="D906" s="63" t="s">
        <v>1405</v>
      </c>
      <c r="E906" s="63" t="s">
        <v>1409</v>
      </c>
    </row>
    <row r="907" spans="1:5" ht="11.45" customHeight="1" x14ac:dyDescent="0.15">
      <c r="A907" s="63">
        <f t="shared" si="33"/>
        <v>18</v>
      </c>
      <c r="B907" s="63" t="s">
        <v>1400</v>
      </c>
      <c r="C907" s="63">
        <f t="shared" si="32"/>
        <v>3</v>
      </c>
      <c r="D907" s="63" t="s">
        <v>1405</v>
      </c>
      <c r="E907" s="63" t="s">
        <v>1410</v>
      </c>
    </row>
    <row r="908" spans="1:5" ht="11.45" customHeight="1" x14ac:dyDescent="0.15">
      <c r="A908" s="66">
        <f t="shared" si="33"/>
        <v>18</v>
      </c>
      <c r="B908" s="66" t="s">
        <v>1400</v>
      </c>
      <c r="C908" s="66">
        <f t="shared" si="32"/>
        <v>4</v>
      </c>
      <c r="D908" s="66" t="s">
        <v>1412</v>
      </c>
      <c r="E908" s="66" t="s">
        <v>1411</v>
      </c>
    </row>
    <row r="909" spans="1:5" ht="11.45" customHeight="1" x14ac:dyDescent="0.15">
      <c r="A909" s="63">
        <f t="shared" si="33"/>
        <v>18</v>
      </c>
      <c r="B909" s="63" t="s">
        <v>1400</v>
      </c>
      <c r="C909" s="63">
        <f t="shared" si="32"/>
        <v>5</v>
      </c>
      <c r="D909" s="63" t="s">
        <v>1414</v>
      </c>
      <c r="E909" s="63" t="s">
        <v>1413</v>
      </c>
    </row>
    <row r="910" spans="1:5" ht="11.45" customHeight="1" x14ac:dyDescent="0.15">
      <c r="A910" s="66">
        <f t="shared" si="33"/>
        <v>18</v>
      </c>
      <c r="B910" s="66" t="s">
        <v>1400</v>
      </c>
      <c r="C910" s="66">
        <f t="shared" si="32"/>
        <v>6</v>
      </c>
      <c r="D910" s="66" t="s">
        <v>1416</v>
      </c>
      <c r="E910" s="66" t="s">
        <v>1415</v>
      </c>
    </row>
    <row r="911" spans="1:5" ht="11.45" customHeight="1" x14ac:dyDescent="0.15">
      <c r="A911" s="63">
        <f t="shared" si="33"/>
        <v>18</v>
      </c>
      <c r="B911" s="63" t="s">
        <v>1400</v>
      </c>
      <c r="C911" s="63">
        <f t="shared" si="32"/>
        <v>7</v>
      </c>
      <c r="D911" s="63" t="s">
        <v>1418</v>
      </c>
      <c r="E911" s="63" t="s">
        <v>1417</v>
      </c>
    </row>
    <row r="912" spans="1:5" ht="11.45" customHeight="1" x14ac:dyDescent="0.15">
      <c r="A912" s="66">
        <f t="shared" si="33"/>
        <v>18</v>
      </c>
      <c r="B912" s="66" t="s">
        <v>1400</v>
      </c>
      <c r="C912" s="66">
        <f t="shared" si="32"/>
        <v>8</v>
      </c>
      <c r="D912" s="66" t="s">
        <v>1420</v>
      </c>
      <c r="E912" s="66" t="s">
        <v>1419</v>
      </c>
    </row>
    <row r="913" spans="1:5" ht="11.45" customHeight="1" x14ac:dyDescent="0.15">
      <c r="A913" s="63">
        <f t="shared" si="33"/>
        <v>18</v>
      </c>
      <c r="B913" s="63" t="s">
        <v>1400</v>
      </c>
      <c r="C913" s="63">
        <f t="shared" si="32"/>
        <v>9</v>
      </c>
      <c r="D913" s="63" t="s">
        <v>1422</v>
      </c>
      <c r="E913" s="63" t="s">
        <v>1421</v>
      </c>
    </row>
    <row r="914" spans="1:5" ht="11.45" customHeight="1" x14ac:dyDescent="0.15">
      <c r="A914" s="63">
        <f t="shared" si="33"/>
        <v>18</v>
      </c>
      <c r="B914" s="63" t="s">
        <v>1400</v>
      </c>
      <c r="C914" s="63">
        <f t="shared" si="32"/>
        <v>9</v>
      </c>
      <c r="D914" s="63" t="s">
        <v>1422</v>
      </c>
      <c r="E914" s="63" t="s">
        <v>1423</v>
      </c>
    </row>
    <row r="915" spans="1:5" ht="11.45" customHeight="1" x14ac:dyDescent="0.15">
      <c r="A915" s="63">
        <f t="shared" si="33"/>
        <v>18</v>
      </c>
      <c r="B915" s="63" t="s">
        <v>1400</v>
      </c>
      <c r="C915" s="63">
        <f t="shared" si="32"/>
        <v>9</v>
      </c>
      <c r="D915" s="63" t="s">
        <v>1422</v>
      </c>
      <c r="E915" s="63" t="s">
        <v>1424</v>
      </c>
    </row>
    <row r="916" spans="1:5" ht="11.45" customHeight="1" x14ac:dyDescent="0.15">
      <c r="A916" s="66">
        <f t="shared" si="33"/>
        <v>18</v>
      </c>
      <c r="B916" s="66" t="s">
        <v>1400</v>
      </c>
      <c r="C916" s="66">
        <f t="shared" si="32"/>
        <v>10</v>
      </c>
      <c r="D916" s="66" t="s">
        <v>1426</v>
      </c>
      <c r="E916" s="66" t="s">
        <v>1425</v>
      </c>
    </row>
    <row r="917" spans="1:5" ht="11.45" customHeight="1" x14ac:dyDescent="0.15">
      <c r="A917" s="66">
        <f t="shared" si="33"/>
        <v>18</v>
      </c>
      <c r="B917" s="66" t="s">
        <v>1400</v>
      </c>
      <c r="C917" s="66">
        <f t="shared" si="32"/>
        <v>10</v>
      </c>
      <c r="D917" s="66" t="s">
        <v>1426</v>
      </c>
      <c r="E917" s="66" t="s">
        <v>189</v>
      </c>
    </row>
    <row r="918" spans="1:5" ht="11.45" customHeight="1" x14ac:dyDescent="0.15">
      <c r="A918" s="63">
        <f t="shared" si="33"/>
        <v>18</v>
      </c>
      <c r="B918" s="63" t="s">
        <v>1400</v>
      </c>
      <c r="C918" s="63">
        <f t="shared" si="32"/>
        <v>11</v>
      </c>
      <c r="D918" s="63" t="s">
        <v>311</v>
      </c>
      <c r="E918" s="63" t="s">
        <v>1427</v>
      </c>
    </row>
    <row r="919" spans="1:5" ht="11.45" customHeight="1" x14ac:dyDescent="0.15">
      <c r="A919" s="66">
        <f t="shared" si="33"/>
        <v>18</v>
      </c>
      <c r="B919" s="66" t="s">
        <v>1400</v>
      </c>
      <c r="C919" s="66">
        <f t="shared" si="32"/>
        <v>12</v>
      </c>
      <c r="D919" s="66" t="s">
        <v>1429</v>
      </c>
      <c r="E919" s="66" t="s">
        <v>1428</v>
      </c>
    </row>
    <row r="920" spans="1:5" ht="11.45" customHeight="1" x14ac:dyDescent="0.15">
      <c r="A920" s="66">
        <f t="shared" si="33"/>
        <v>18</v>
      </c>
      <c r="B920" s="66" t="s">
        <v>1400</v>
      </c>
      <c r="C920" s="66">
        <f t="shared" si="32"/>
        <v>12</v>
      </c>
      <c r="D920" s="66" t="s">
        <v>1429</v>
      </c>
      <c r="E920" s="66" t="s">
        <v>1430</v>
      </c>
    </row>
    <row r="921" spans="1:5" ht="11.45" customHeight="1" x14ac:dyDescent="0.15">
      <c r="A921" s="63">
        <f t="shared" si="33"/>
        <v>18</v>
      </c>
      <c r="B921" s="63" t="s">
        <v>1400</v>
      </c>
      <c r="C921" s="63">
        <f t="shared" si="32"/>
        <v>13</v>
      </c>
      <c r="D921" s="63" t="s">
        <v>1431</v>
      </c>
      <c r="E921" s="63" t="s">
        <v>82</v>
      </c>
    </row>
    <row r="922" spans="1:5" ht="11.45" customHeight="1" x14ac:dyDescent="0.15">
      <c r="A922" s="63">
        <f t="shared" si="33"/>
        <v>18</v>
      </c>
      <c r="B922" s="63" t="s">
        <v>1400</v>
      </c>
      <c r="C922" s="63">
        <f t="shared" ref="C922:C985" si="34">IF(D922=D921,C921,C921+1)</f>
        <v>13</v>
      </c>
      <c r="D922" s="63" t="s">
        <v>1431</v>
      </c>
      <c r="E922" s="63" t="s">
        <v>1432</v>
      </c>
    </row>
    <row r="923" spans="1:5" ht="11.45" customHeight="1" x14ac:dyDescent="0.15">
      <c r="A923" s="63">
        <f t="shared" si="33"/>
        <v>18</v>
      </c>
      <c r="B923" s="63" t="s">
        <v>1400</v>
      </c>
      <c r="C923" s="63">
        <f t="shared" si="34"/>
        <v>13</v>
      </c>
      <c r="D923" s="63" t="s">
        <v>1431</v>
      </c>
      <c r="E923" s="63" t="s">
        <v>539</v>
      </c>
    </row>
    <row r="924" spans="1:5" ht="11.45" customHeight="1" x14ac:dyDescent="0.15">
      <c r="A924" s="66">
        <f t="shared" si="33"/>
        <v>18</v>
      </c>
      <c r="B924" s="66" t="s">
        <v>1400</v>
      </c>
      <c r="C924" s="66">
        <f t="shared" si="34"/>
        <v>14</v>
      </c>
      <c r="D924" s="66" t="s">
        <v>1434</v>
      </c>
      <c r="E924" s="66" t="s">
        <v>1433</v>
      </c>
    </row>
    <row r="925" spans="1:5" ht="11.45" customHeight="1" x14ac:dyDescent="0.15">
      <c r="A925" s="63">
        <f t="shared" si="33"/>
        <v>18</v>
      </c>
      <c r="B925" s="63" t="s">
        <v>1400</v>
      </c>
      <c r="C925" s="63">
        <f t="shared" si="34"/>
        <v>15</v>
      </c>
      <c r="D925" s="63" t="s">
        <v>1436</v>
      </c>
      <c r="E925" s="63" t="s">
        <v>1435</v>
      </c>
    </row>
    <row r="926" spans="1:5" ht="11.45" customHeight="1" x14ac:dyDescent="0.15">
      <c r="A926" s="66">
        <f t="shared" si="33"/>
        <v>18</v>
      </c>
      <c r="B926" s="66" t="s">
        <v>1400</v>
      </c>
      <c r="C926" s="66">
        <f t="shared" si="34"/>
        <v>16</v>
      </c>
      <c r="D926" s="66" t="s">
        <v>1438</v>
      </c>
      <c r="E926" s="66" t="s">
        <v>1437</v>
      </c>
    </row>
    <row r="927" spans="1:5" ht="11.45" customHeight="1" x14ac:dyDescent="0.15">
      <c r="A927" s="63">
        <f t="shared" ref="A927:A990" si="35">IF(B927=B926,A926,A926+1)</f>
        <v>18</v>
      </c>
      <c r="B927" s="63" t="s">
        <v>1400</v>
      </c>
      <c r="C927" s="63">
        <f t="shared" si="34"/>
        <v>17</v>
      </c>
      <c r="D927" s="63" t="s">
        <v>1440</v>
      </c>
      <c r="E927" s="63" t="s">
        <v>1439</v>
      </c>
    </row>
    <row r="928" spans="1:5" ht="11.45" customHeight="1" x14ac:dyDescent="0.15">
      <c r="A928" s="63">
        <f t="shared" si="35"/>
        <v>18</v>
      </c>
      <c r="B928" s="63" t="s">
        <v>1400</v>
      </c>
      <c r="C928" s="63">
        <f t="shared" si="34"/>
        <v>17</v>
      </c>
      <c r="D928" s="63" t="s">
        <v>1440</v>
      </c>
      <c r="E928" s="63" t="s">
        <v>1441</v>
      </c>
    </row>
    <row r="929" spans="1:5" ht="11.45" customHeight="1" x14ac:dyDescent="0.15">
      <c r="A929" s="63">
        <f t="shared" si="35"/>
        <v>18</v>
      </c>
      <c r="B929" s="63" t="s">
        <v>1400</v>
      </c>
      <c r="C929" s="63">
        <f t="shared" si="34"/>
        <v>17</v>
      </c>
      <c r="D929" s="63" t="s">
        <v>1440</v>
      </c>
      <c r="E929" s="63" t="s">
        <v>1442</v>
      </c>
    </row>
    <row r="930" spans="1:5" ht="11.45" customHeight="1" x14ac:dyDescent="0.15">
      <c r="A930" s="63">
        <f t="shared" si="35"/>
        <v>18</v>
      </c>
      <c r="B930" s="63" t="s">
        <v>1400</v>
      </c>
      <c r="C930" s="63">
        <f t="shared" si="34"/>
        <v>17</v>
      </c>
      <c r="D930" s="63" t="s">
        <v>1440</v>
      </c>
      <c r="E930" s="63" t="s">
        <v>1443</v>
      </c>
    </row>
    <row r="931" spans="1:5" ht="11.45" customHeight="1" x14ac:dyDescent="0.15">
      <c r="A931" s="66">
        <f t="shared" si="35"/>
        <v>18</v>
      </c>
      <c r="B931" s="66" t="s">
        <v>1400</v>
      </c>
      <c r="C931" s="66">
        <f t="shared" si="34"/>
        <v>18</v>
      </c>
      <c r="D931" s="66" t="s">
        <v>1445</v>
      </c>
      <c r="E931" s="66" t="s">
        <v>1444</v>
      </c>
    </row>
    <row r="932" spans="1:5" ht="11.45" customHeight="1" x14ac:dyDescent="0.15">
      <c r="A932" s="63">
        <f t="shared" si="35"/>
        <v>19</v>
      </c>
      <c r="B932" s="63" t="s">
        <v>1447</v>
      </c>
      <c r="C932" s="63">
        <v>1</v>
      </c>
      <c r="D932" s="63" t="s">
        <v>1448</v>
      </c>
      <c r="E932" s="63" t="s">
        <v>1446</v>
      </c>
    </row>
    <row r="933" spans="1:5" ht="11.45" customHeight="1" x14ac:dyDescent="0.15">
      <c r="A933" s="66">
        <f t="shared" si="35"/>
        <v>19</v>
      </c>
      <c r="B933" s="66" t="s">
        <v>1447</v>
      </c>
      <c r="C933" s="66">
        <f t="shared" si="34"/>
        <v>2</v>
      </c>
      <c r="D933" s="66" t="s">
        <v>1450</v>
      </c>
      <c r="E933" s="66" t="s">
        <v>1449</v>
      </c>
    </row>
    <row r="934" spans="1:5" ht="11.45" customHeight="1" x14ac:dyDescent="0.15">
      <c r="A934" s="63">
        <f t="shared" si="35"/>
        <v>19</v>
      </c>
      <c r="B934" s="63" t="s">
        <v>1447</v>
      </c>
      <c r="C934" s="63">
        <f t="shared" si="34"/>
        <v>3</v>
      </c>
      <c r="D934" s="63" t="s">
        <v>1452</v>
      </c>
      <c r="E934" s="63" t="s">
        <v>1451</v>
      </c>
    </row>
    <row r="935" spans="1:5" ht="11.45" customHeight="1" x14ac:dyDescent="0.15">
      <c r="A935" s="66">
        <f t="shared" si="35"/>
        <v>19</v>
      </c>
      <c r="B935" s="66" t="s">
        <v>1447</v>
      </c>
      <c r="C935" s="66">
        <f t="shared" si="34"/>
        <v>4</v>
      </c>
      <c r="D935" s="66" t="s">
        <v>1454</v>
      </c>
      <c r="E935" s="66" t="s">
        <v>1453</v>
      </c>
    </row>
    <row r="936" spans="1:5" ht="11.45" customHeight="1" x14ac:dyDescent="0.15">
      <c r="A936" s="63">
        <f t="shared" si="35"/>
        <v>19</v>
      </c>
      <c r="B936" s="63" t="s">
        <v>1447</v>
      </c>
      <c r="C936" s="63">
        <f t="shared" si="34"/>
        <v>5</v>
      </c>
      <c r="D936" s="63" t="s">
        <v>1456</v>
      </c>
      <c r="E936" s="63" t="s">
        <v>1455</v>
      </c>
    </row>
    <row r="937" spans="1:5" ht="11.45" customHeight="1" x14ac:dyDescent="0.15">
      <c r="A937" s="66">
        <f t="shared" si="35"/>
        <v>19</v>
      </c>
      <c r="B937" s="66" t="s">
        <v>1447</v>
      </c>
      <c r="C937" s="66">
        <f t="shared" si="34"/>
        <v>6</v>
      </c>
      <c r="D937" s="66" t="s">
        <v>1458</v>
      </c>
      <c r="E937" s="66" t="s">
        <v>1457</v>
      </c>
    </row>
    <row r="938" spans="1:5" ht="11.45" customHeight="1" x14ac:dyDescent="0.15">
      <c r="A938" s="63">
        <f t="shared" si="35"/>
        <v>19</v>
      </c>
      <c r="B938" s="63" t="s">
        <v>1447</v>
      </c>
      <c r="C938" s="63">
        <f t="shared" si="34"/>
        <v>7</v>
      </c>
      <c r="D938" s="63" t="s">
        <v>1460</v>
      </c>
      <c r="E938" s="63" t="s">
        <v>1459</v>
      </c>
    </row>
    <row r="939" spans="1:5" ht="11.45" customHeight="1" x14ac:dyDescent="0.15">
      <c r="A939" s="63">
        <f t="shared" si="35"/>
        <v>19</v>
      </c>
      <c r="B939" s="63" t="s">
        <v>1447</v>
      </c>
      <c r="C939" s="63">
        <f t="shared" si="34"/>
        <v>7</v>
      </c>
      <c r="D939" s="63" t="s">
        <v>1460</v>
      </c>
      <c r="E939" s="63" t="s">
        <v>1461</v>
      </c>
    </row>
    <row r="940" spans="1:5" ht="11.45" customHeight="1" x14ac:dyDescent="0.15">
      <c r="A940" s="63">
        <f t="shared" si="35"/>
        <v>19</v>
      </c>
      <c r="B940" s="63" t="s">
        <v>1447</v>
      </c>
      <c r="C940" s="63">
        <f t="shared" si="34"/>
        <v>7</v>
      </c>
      <c r="D940" s="63" t="s">
        <v>1460</v>
      </c>
      <c r="E940" s="63" t="s">
        <v>1462</v>
      </c>
    </row>
    <row r="941" spans="1:5" ht="11.45" customHeight="1" x14ac:dyDescent="0.15">
      <c r="A941" s="63">
        <f t="shared" si="35"/>
        <v>19</v>
      </c>
      <c r="B941" s="63" t="s">
        <v>1447</v>
      </c>
      <c r="C941" s="63">
        <f t="shared" si="34"/>
        <v>7</v>
      </c>
      <c r="D941" s="63" t="s">
        <v>1460</v>
      </c>
      <c r="E941" s="63" t="s">
        <v>1463</v>
      </c>
    </row>
    <row r="942" spans="1:5" ht="11.45" customHeight="1" x14ac:dyDescent="0.15">
      <c r="A942" s="63">
        <f t="shared" si="35"/>
        <v>19</v>
      </c>
      <c r="B942" s="63" t="s">
        <v>1447</v>
      </c>
      <c r="C942" s="63">
        <f t="shared" si="34"/>
        <v>7</v>
      </c>
      <c r="D942" s="63" t="s">
        <v>1460</v>
      </c>
      <c r="E942" s="63" t="s">
        <v>1464</v>
      </c>
    </row>
    <row r="943" spans="1:5" ht="11.45" customHeight="1" x14ac:dyDescent="0.15">
      <c r="A943" s="63">
        <f t="shared" si="35"/>
        <v>19</v>
      </c>
      <c r="B943" s="63" t="s">
        <v>1447</v>
      </c>
      <c r="C943" s="63">
        <f t="shared" si="34"/>
        <v>7</v>
      </c>
      <c r="D943" s="63" t="s">
        <v>1460</v>
      </c>
      <c r="E943" s="63" t="s">
        <v>1465</v>
      </c>
    </row>
    <row r="944" spans="1:5" ht="11.45" customHeight="1" x14ac:dyDescent="0.15">
      <c r="A944" s="63">
        <f t="shared" si="35"/>
        <v>19</v>
      </c>
      <c r="B944" s="63" t="s">
        <v>1447</v>
      </c>
      <c r="C944" s="63">
        <f t="shared" si="34"/>
        <v>7</v>
      </c>
      <c r="D944" s="63" t="s">
        <v>1460</v>
      </c>
      <c r="E944" s="63" t="s">
        <v>1466</v>
      </c>
    </row>
    <row r="945" spans="1:5" ht="11.45" customHeight="1" x14ac:dyDescent="0.15">
      <c r="A945" s="63">
        <f t="shared" si="35"/>
        <v>19</v>
      </c>
      <c r="B945" s="63" t="s">
        <v>1447</v>
      </c>
      <c r="C945" s="63">
        <f t="shared" si="34"/>
        <v>7</v>
      </c>
      <c r="D945" s="63" t="s">
        <v>1460</v>
      </c>
      <c r="E945" s="63" t="s">
        <v>1467</v>
      </c>
    </row>
    <row r="946" spans="1:5" ht="11.45" customHeight="1" x14ac:dyDescent="0.15">
      <c r="A946" s="63">
        <f t="shared" si="35"/>
        <v>19</v>
      </c>
      <c r="B946" s="63" t="s">
        <v>1447</v>
      </c>
      <c r="C946" s="63">
        <f t="shared" si="34"/>
        <v>7</v>
      </c>
      <c r="D946" s="63" t="s">
        <v>1460</v>
      </c>
      <c r="E946" s="63" t="s">
        <v>1468</v>
      </c>
    </row>
    <row r="947" spans="1:5" ht="11.45" customHeight="1" x14ac:dyDescent="0.15">
      <c r="A947" s="63">
        <f t="shared" si="35"/>
        <v>19</v>
      </c>
      <c r="B947" s="63" t="s">
        <v>1447</v>
      </c>
      <c r="C947" s="63">
        <f t="shared" si="34"/>
        <v>7</v>
      </c>
      <c r="D947" s="63" t="s">
        <v>1460</v>
      </c>
      <c r="E947" s="63" t="s">
        <v>1469</v>
      </c>
    </row>
    <row r="948" spans="1:5" ht="11.45" customHeight="1" x14ac:dyDescent="0.15">
      <c r="A948" s="63">
        <f t="shared" si="35"/>
        <v>19</v>
      </c>
      <c r="B948" s="63" t="s">
        <v>1447</v>
      </c>
      <c r="C948" s="63">
        <f t="shared" si="34"/>
        <v>7</v>
      </c>
      <c r="D948" s="63" t="s">
        <v>1460</v>
      </c>
      <c r="E948" s="63" t="s">
        <v>679</v>
      </c>
    </row>
    <row r="949" spans="1:5" ht="11.45" customHeight="1" x14ac:dyDescent="0.15">
      <c r="A949" s="63">
        <f t="shared" si="35"/>
        <v>19</v>
      </c>
      <c r="B949" s="63" t="s">
        <v>1447</v>
      </c>
      <c r="C949" s="63">
        <f t="shared" si="34"/>
        <v>7</v>
      </c>
      <c r="D949" s="63" t="s">
        <v>1460</v>
      </c>
      <c r="E949" s="63" t="s">
        <v>676</v>
      </c>
    </row>
    <row r="950" spans="1:5" ht="11.45" customHeight="1" x14ac:dyDescent="0.15">
      <c r="A950" s="63">
        <f t="shared" si="35"/>
        <v>19</v>
      </c>
      <c r="B950" s="63" t="s">
        <v>1447</v>
      </c>
      <c r="C950" s="63">
        <f t="shared" si="34"/>
        <v>7</v>
      </c>
      <c r="D950" s="63" t="s">
        <v>1460</v>
      </c>
      <c r="E950" s="63" t="s">
        <v>1470</v>
      </c>
    </row>
    <row r="951" spans="1:5" ht="11.45" customHeight="1" x14ac:dyDescent="0.15">
      <c r="A951" s="66">
        <f t="shared" si="35"/>
        <v>19</v>
      </c>
      <c r="B951" s="66" t="s">
        <v>1447</v>
      </c>
      <c r="C951" s="66">
        <f t="shared" si="34"/>
        <v>8</v>
      </c>
      <c r="D951" s="66" t="s">
        <v>1471</v>
      </c>
      <c r="E951" s="66" t="s">
        <v>491</v>
      </c>
    </row>
    <row r="952" spans="1:5" ht="11.45" customHeight="1" x14ac:dyDescent="0.15">
      <c r="A952" s="63">
        <f t="shared" si="35"/>
        <v>19</v>
      </c>
      <c r="B952" s="63" t="s">
        <v>1447</v>
      </c>
      <c r="C952" s="63">
        <f t="shared" si="34"/>
        <v>9</v>
      </c>
      <c r="D952" s="63" t="s">
        <v>1473</v>
      </c>
      <c r="E952" s="63" t="s">
        <v>1472</v>
      </c>
    </row>
    <row r="953" spans="1:5" ht="11.45" customHeight="1" x14ac:dyDescent="0.15">
      <c r="A953" s="66">
        <f t="shared" si="35"/>
        <v>19</v>
      </c>
      <c r="B953" s="66" t="s">
        <v>1447</v>
      </c>
      <c r="C953" s="66">
        <f t="shared" si="34"/>
        <v>10</v>
      </c>
      <c r="D953" s="66" t="s">
        <v>1475</v>
      </c>
      <c r="E953" s="66" t="s">
        <v>1474</v>
      </c>
    </row>
    <row r="954" spans="1:5" ht="11.45" customHeight="1" x14ac:dyDescent="0.15">
      <c r="A954" s="63">
        <f t="shared" si="35"/>
        <v>19</v>
      </c>
      <c r="B954" s="63" t="s">
        <v>1447</v>
      </c>
      <c r="C954" s="63">
        <f t="shared" si="34"/>
        <v>11</v>
      </c>
      <c r="D954" s="63" t="s">
        <v>1477</v>
      </c>
      <c r="E954" s="63" t="s">
        <v>1476</v>
      </c>
    </row>
    <row r="955" spans="1:5" ht="11.45" customHeight="1" x14ac:dyDescent="0.15">
      <c r="A955" s="63">
        <f t="shared" si="35"/>
        <v>19</v>
      </c>
      <c r="B955" s="63" t="s">
        <v>1447</v>
      </c>
      <c r="C955" s="63">
        <f t="shared" si="34"/>
        <v>11</v>
      </c>
      <c r="D955" s="63" t="s">
        <v>1477</v>
      </c>
      <c r="E955" s="63" t="s">
        <v>1478</v>
      </c>
    </row>
    <row r="956" spans="1:5" ht="11.45" customHeight="1" x14ac:dyDescent="0.15">
      <c r="A956" s="63">
        <f t="shared" si="35"/>
        <v>19</v>
      </c>
      <c r="B956" s="63" t="s">
        <v>1447</v>
      </c>
      <c r="C956" s="63">
        <f t="shared" si="34"/>
        <v>11</v>
      </c>
      <c r="D956" s="63" t="s">
        <v>1477</v>
      </c>
      <c r="E956" s="63" t="s">
        <v>1479</v>
      </c>
    </row>
    <row r="957" spans="1:5" ht="11.45" customHeight="1" x14ac:dyDescent="0.15">
      <c r="A957" s="63">
        <f t="shared" si="35"/>
        <v>19</v>
      </c>
      <c r="B957" s="63" t="s">
        <v>1447</v>
      </c>
      <c r="C957" s="63">
        <f t="shared" si="34"/>
        <v>11</v>
      </c>
      <c r="D957" s="63" t="s">
        <v>1477</v>
      </c>
      <c r="E957" s="63" t="s">
        <v>1480</v>
      </c>
    </row>
    <row r="958" spans="1:5" ht="11.45" customHeight="1" x14ac:dyDescent="0.15">
      <c r="A958" s="63">
        <f t="shared" si="35"/>
        <v>19</v>
      </c>
      <c r="B958" s="63" t="s">
        <v>1447</v>
      </c>
      <c r="C958" s="63">
        <f t="shared" si="34"/>
        <v>11</v>
      </c>
      <c r="D958" s="63" t="s">
        <v>1477</v>
      </c>
      <c r="E958" s="63" t="s">
        <v>1481</v>
      </c>
    </row>
    <row r="959" spans="1:5" ht="11.45" customHeight="1" x14ac:dyDescent="0.15">
      <c r="A959" s="66">
        <f t="shared" si="35"/>
        <v>19</v>
      </c>
      <c r="B959" s="66" t="s">
        <v>1447</v>
      </c>
      <c r="C959" s="66">
        <f t="shared" si="34"/>
        <v>12</v>
      </c>
      <c r="D959" s="66" t="s">
        <v>1483</v>
      </c>
      <c r="E959" s="66" t="s">
        <v>1482</v>
      </c>
    </row>
    <row r="960" spans="1:5" ht="11.45" customHeight="1" x14ac:dyDescent="0.15">
      <c r="A960" s="63">
        <f t="shared" si="35"/>
        <v>19</v>
      </c>
      <c r="B960" s="63" t="s">
        <v>1447</v>
      </c>
      <c r="C960" s="63">
        <f t="shared" si="34"/>
        <v>13</v>
      </c>
      <c r="D960" s="63" t="s">
        <v>1485</v>
      </c>
      <c r="E960" s="63" t="s">
        <v>1484</v>
      </c>
    </row>
    <row r="961" spans="1:5" ht="11.45" customHeight="1" x14ac:dyDescent="0.15">
      <c r="A961" s="66">
        <f t="shared" si="35"/>
        <v>19</v>
      </c>
      <c r="B961" s="66" t="s">
        <v>1447</v>
      </c>
      <c r="C961" s="66">
        <f t="shared" si="34"/>
        <v>14</v>
      </c>
      <c r="D961" s="66" t="s">
        <v>1487</v>
      </c>
      <c r="E961" s="66" t="s">
        <v>1486</v>
      </c>
    </row>
    <row r="962" spans="1:5" ht="11.45" customHeight="1" x14ac:dyDescent="0.15">
      <c r="A962" s="63">
        <f t="shared" si="35"/>
        <v>20</v>
      </c>
      <c r="B962" s="63" t="s">
        <v>1489</v>
      </c>
      <c r="C962" s="63">
        <v>1</v>
      </c>
      <c r="D962" s="63" t="s">
        <v>1490</v>
      </c>
      <c r="E962" s="63" t="s">
        <v>1488</v>
      </c>
    </row>
    <row r="963" spans="1:5" ht="11.45" customHeight="1" x14ac:dyDescent="0.15">
      <c r="A963" s="66">
        <f t="shared" si="35"/>
        <v>20</v>
      </c>
      <c r="B963" s="66" t="s">
        <v>1489</v>
      </c>
      <c r="C963" s="66">
        <f t="shared" si="34"/>
        <v>2</v>
      </c>
      <c r="D963" s="66" t="s">
        <v>1492</v>
      </c>
      <c r="E963" s="66" t="s">
        <v>1491</v>
      </c>
    </row>
    <row r="964" spans="1:5" ht="11.45" customHeight="1" x14ac:dyDescent="0.15">
      <c r="A964" s="66">
        <f t="shared" si="35"/>
        <v>20</v>
      </c>
      <c r="B964" s="66" t="s">
        <v>1489</v>
      </c>
      <c r="C964" s="66">
        <f t="shared" si="34"/>
        <v>2</v>
      </c>
      <c r="D964" s="66" t="s">
        <v>1492</v>
      </c>
      <c r="E964" s="66" t="s">
        <v>1493</v>
      </c>
    </row>
    <row r="965" spans="1:5" ht="11.45" customHeight="1" x14ac:dyDescent="0.15">
      <c r="A965" s="63">
        <f t="shared" si="35"/>
        <v>20</v>
      </c>
      <c r="B965" s="63" t="s">
        <v>1489</v>
      </c>
      <c r="C965" s="63">
        <f t="shared" si="34"/>
        <v>3</v>
      </c>
      <c r="D965" s="63" t="s">
        <v>1495</v>
      </c>
      <c r="E965" s="63" t="s">
        <v>1494</v>
      </c>
    </row>
    <row r="966" spans="1:5" ht="11.45" customHeight="1" x14ac:dyDescent="0.15">
      <c r="A966" s="66">
        <f t="shared" si="35"/>
        <v>20</v>
      </c>
      <c r="B966" s="66" t="s">
        <v>1489</v>
      </c>
      <c r="C966" s="66">
        <f t="shared" si="34"/>
        <v>4</v>
      </c>
      <c r="D966" s="66" t="s">
        <v>5456</v>
      </c>
      <c r="E966" s="66" t="s">
        <v>676</v>
      </c>
    </row>
    <row r="967" spans="1:5" ht="11.45" customHeight="1" x14ac:dyDescent="0.15">
      <c r="A967" s="66">
        <f t="shared" si="35"/>
        <v>20</v>
      </c>
      <c r="B967" s="66" t="s">
        <v>1489</v>
      </c>
      <c r="C967" s="66">
        <f t="shared" si="34"/>
        <v>4</v>
      </c>
      <c r="D967" s="66" t="s">
        <v>1496</v>
      </c>
      <c r="E967" s="66" t="s">
        <v>1497</v>
      </c>
    </row>
    <row r="968" spans="1:5" ht="11.45" customHeight="1" x14ac:dyDescent="0.15">
      <c r="A968" s="66">
        <f t="shared" si="35"/>
        <v>20</v>
      </c>
      <c r="B968" s="66" t="s">
        <v>1489</v>
      </c>
      <c r="C968" s="66">
        <f t="shared" si="34"/>
        <v>4</v>
      </c>
      <c r="D968" s="66" t="s">
        <v>1496</v>
      </c>
      <c r="E968" s="66" t="s">
        <v>1498</v>
      </c>
    </row>
    <row r="969" spans="1:5" ht="11.45" customHeight="1" x14ac:dyDescent="0.15">
      <c r="A969" s="66">
        <f t="shared" si="35"/>
        <v>20</v>
      </c>
      <c r="B969" s="66" t="s">
        <v>1489</v>
      </c>
      <c r="C969" s="66">
        <f t="shared" si="34"/>
        <v>4</v>
      </c>
      <c r="D969" s="66" t="s">
        <v>1496</v>
      </c>
      <c r="E969" s="66" t="s">
        <v>1499</v>
      </c>
    </row>
    <row r="970" spans="1:5" ht="11.45" customHeight="1" x14ac:dyDescent="0.15">
      <c r="A970" s="66">
        <f t="shared" si="35"/>
        <v>20</v>
      </c>
      <c r="B970" s="66" t="s">
        <v>1489</v>
      </c>
      <c r="C970" s="66">
        <f t="shared" si="34"/>
        <v>4</v>
      </c>
      <c r="D970" s="66" t="s">
        <v>1496</v>
      </c>
      <c r="E970" s="66" t="s">
        <v>1500</v>
      </c>
    </row>
    <row r="971" spans="1:5" ht="11.45" customHeight="1" x14ac:dyDescent="0.15">
      <c r="A971" s="66">
        <f t="shared" si="35"/>
        <v>20</v>
      </c>
      <c r="B971" s="66" t="s">
        <v>1489</v>
      </c>
      <c r="C971" s="66">
        <f t="shared" si="34"/>
        <v>4</v>
      </c>
      <c r="D971" s="66" t="s">
        <v>1496</v>
      </c>
      <c r="E971" s="66" t="s">
        <v>1257</v>
      </c>
    </row>
    <row r="972" spans="1:5" ht="11.45" customHeight="1" x14ac:dyDescent="0.15">
      <c r="A972" s="63">
        <f t="shared" si="35"/>
        <v>20</v>
      </c>
      <c r="B972" s="63" t="s">
        <v>1489</v>
      </c>
      <c r="C972" s="63">
        <f t="shared" si="34"/>
        <v>5</v>
      </c>
      <c r="D972" s="63" t="s">
        <v>1502</v>
      </c>
      <c r="E972" s="63" t="s">
        <v>1501</v>
      </c>
    </row>
    <row r="973" spans="1:5" ht="11.45" customHeight="1" x14ac:dyDescent="0.15">
      <c r="A973" s="63">
        <f t="shared" si="35"/>
        <v>20</v>
      </c>
      <c r="B973" s="63" t="s">
        <v>1489</v>
      </c>
      <c r="C973" s="63">
        <f t="shared" si="34"/>
        <v>5</v>
      </c>
      <c r="D973" s="63" t="s">
        <v>1502</v>
      </c>
      <c r="E973" s="63" t="s">
        <v>1503</v>
      </c>
    </row>
    <row r="974" spans="1:5" ht="11.45" customHeight="1" x14ac:dyDescent="0.15">
      <c r="A974" s="63">
        <f t="shared" si="35"/>
        <v>20</v>
      </c>
      <c r="B974" s="63" t="s">
        <v>1489</v>
      </c>
      <c r="C974" s="63">
        <f t="shared" si="34"/>
        <v>5</v>
      </c>
      <c r="D974" s="63" t="s">
        <v>1502</v>
      </c>
      <c r="E974" s="63" t="s">
        <v>1504</v>
      </c>
    </row>
    <row r="975" spans="1:5" ht="11.45" customHeight="1" x14ac:dyDescent="0.15">
      <c r="A975" s="63">
        <f t="shared" si="35"/>
        <v>20</v>
      </c>
      <c r="B975" s="63" t="s">
        <v>1489</v>
      </c>
      <c r="C975" s="63">
        <f t="shared" si="34"/>
        <v>5</v>
      </c>
      <c r="D975" s="63" t="s">
        <v>1502</v>
      </c>
      <c r="E975" s="63" t="s">
        <v>1505</v>
      </c>
    </row>
    <row r="976" spans="1:5" ht="11.45" customHeight="1" x14ac:dyDescent="0.15">
      <c r="A976" s="63">
        <f t="shared" si="35"/>
        <v>20</v>
      </c>
      <c r="B976" s="63" t="s">
        <v>1489</v>
      </c>
      <c r="C976" s="63">
        <f t="shared" si="34"/>
        <v>5</v>
      </c>
      <c r="D976" s="63" t="s">
        <v>1502</v>
      </c>
      <c r="E976" s="63" t="s">
        <v>1506</v>
      </c>
    </row>
    <row r="977" spans="1:5" ht="11.45" customHeight="1" x14ac:dyDescent="0.15">
      <c r="A977" s="66">
        <f t="shared" si="35"/>
        <v>20</v>
      </c>
      <c r="B977" s="66" t="s">
        <v>1489</v>
      </c>
      <c r="C977" s="66">
        <f t="shared" si="34"/>
        <v>6</v>
      </c>
      <c r="D977" s="66" t="s">
        <v>1508</v>
      </c>
      <c r="E977" s="66" t="s">
        <v>1507</v>
      </c>
    </row>
    <row r="978" spans="1:5" ht="11.45" customHeight="1" x14ac:dyDescent="0.15">
      <c r="A978" s="66">
        <f t="shared" si="35"/>
        <v>20</v>
      </c>
      <c r="B978" s="66" t="s">
        <v>1489</v>
      </c>
      <c r="C978" s="66">
        <f t="shared" si="34"/>
        <v>6</v>
      </c>
      <c r="D978" s="66" t="s">
        <v>1508</v>
      </c>
      <c r="E978" s="66" t="s">
        <v>1509</v>
      </c>
    </row>
    <row r="979" spans="1:5" ht="11.45" customHeight="1" x14ac:dyDescent="0.15">
      <c r="A979" s="66">
        <f t="shared" si="35"/>
        <v>20</v>
      </c>
      <c r="B979" s="66" t="s">
        <v>1489</v>
      </c>
      <c r="C979" s="66">
        <f t="shared" si="34"/>
        <v>6</v>
      </c>
      <c r="D979" s="66" t="s">
        <v>1508</v>
      </c>
      <c r="E979" s="66" t="s">
        <v>1510</v>
      </c>
    </row>
    <row r="980" spans="1:5" ht="11.45" customHeight="1" x14ac:dyDescent="0.15">
      <c r="A980" s="66">
        <f t="shared" si="35"/>
        <v>20</v>
      </c>
      <c r="B980" s="66" t="s">
        <v>1489</v>
      </c>
      <c r="C980" s="66">
        <f t="shared" si="34"/>
        <v>6</v>
      </c>
      <c r="D980" s="66" t="s">
        <v>1508</v>
      </c>
      <c r="E980" s="66" t="s">
        <v>1511</v>
      </c>
    </row>
    <row r="981" spans="1:5" ht="11.45" customHeight="1" x14ac:dyDescent="0.15">
      <c r="A981" s="66">
        <f t="shared" si="35"/>
        <v>20</v>
      </c>
      <c r="B981" s="66" t="s">
        <v>1489</v>
      </c>
      <c r="C981" s="66">
        <f t="shared" si="34"/>
        <v>6</v>
      </c>
      <c r="D981" s="66" t="s">
        <v>1508</v>
      </c>
      <c r="E981" s="66" t="s">
        <v>1512</v>
      </c>
    </row>
    <row r="982" spans="1:5" ht="11.45" customHeight="1" x14ac:dyDescent="0.15">
      <c r="A982" s="66">
        <f t="shared" si="35"/>
        <v>20</v>
      </c>
      <c r="B982" s="66" t="s">
        <v>1489</v>
      </c>
      <c r="C982" s="66">
        <f t="shared" si="34"/>
        <v>6</v>
      </c>
      <c r="D982" s="66" t="s">
        <v>1508</v>
      </c>
      <c r="E982" s="66" t="s">
        <v>1513</v>
      </c>
    </row>
    <row r="983" spans="1:5" ht="11.45" customHeight="1" x14ac:dyDescent="0.15">
      <c r="A983" s="66">
        <f t="shared" si="35"/>
        <v>20</v>
      </c>
      <c r="B983" s="66" t="s">
        <v>1489</v>
      </c>
      <c r="C983" s="66">
        <f t="shared" si="34"/>
        <v>6</v>
      </c>
      <c r="D983" s="66" t="s">
        <v>1508</v>
      </c>
      <c r="E983" s="66" t="s">
        <v>1514</v>
      </c>
    </row>
    <row r="984" spans="1:5" ht="11.45" customHeight="1" x14ac:dyDescent="0.15">
      <c r="A984" s="63">
        <f t="shared" si="35"/>
        <v>20</v>
      </c>
      <c r="B984" s="63" t="s">
        <v>1489</v>
      </c>
      <c r="C984" s="63">
        <f t="shared" si="34"/>
        <v>7</v>
      </c>
      <c r="D984" s="63" t="s">
        <v>1516</v>
      </c>
      <c r="E984" s="63" t="s">
        <v>1515</v>
      </c>
    </row>
    <row r="985" spans="1:5" ht="11.45" customHeight="1" x14ac:dyDescent="0.15">
      <c r="A985" s="63">
        <f t="shared" si="35"/>
        <v>20</v>
      </c>
      <c r="B985" s="63" t="s">
        <v>1489</v>
      </c>
      <c r="C985" s="63">
        <f t="shared" si="34"/>
        <v>7</v>
      </c>
      <c r="D985" s="63" t="s">
        <v>1516</v>
      </c>
      <c r="E985" s="63" t="s">
        <v>1517</v>
      </c>
    </row>
    <row r="986" spans="1:5" ht="11.45" customHeight="1" x14ac:dyDescent="0.15">
      <c r="A986" s="63">
        <f t="shared" si="35"/>
        <v>20</v>
      </c>
      <c r="B986" s="63" t="s">
        <v>1489</v>
      </c>
      <c r="C986" s="63">
        <f t="shared" ref="C986:C1049" si="36">IF(D986=D985,C985,C985+1)</f>
        <v>7</v>
      </c>
      <c r="D986" s="63" t="s">
        <v>1516</v>
      </c>
      <c r="E986" s="63" t="s">
        <v>1518</v>
      </c>
    </row>
    <row r="987" spans="1:5" ht="11.45" customHeight="1" x14ac:dyDescent="0.15">
      <c r="A987" s="63">
        <f t="shared" si="35"/>
        <v>20</v>
      </c>
      <c r="B987" s="63" t="s">
        <v>1489</v>
      </c>
      <c r="C987" s="63">
        <f t="shared" si="36"/>
        <v>7</v>
      </c>
      <c r="D987" s="63" t="s">
        <v>1516</v>
      </c>
      <c r="E987" s="63" t="s">
        <v>1519</v>
      </c>
    </row>
    <row r="988" spans="1:5" ht="11.45" customHeight="1" x14ac:dyDescent="0.15">
      <c r="A988" s="66">
        <f t="shared" si="35"/>
        <v>20</v>
      </c>
      <c r="B988" s="66" t="s">
        <v>1489</v>
      </c>
      <c r="C988" s="66">
        <f t="shared" si="36"/>
        <v>8</v>
      </c>
      <c r="D988" s="66" t="s">
        <v>1521</v>
      </c>
      <c r="E988" s="66" t="s">
        <v>1520</v>
      </c>
    </row>
    <row r="989" spans="1:5" ht="11.45" customHeight="1" x14ac:dyDescent="0.15">
      <c r="A989" s="66">
        <f t="shared" si="35"/>
        <v>20</v>
      </c>
      <c r="B989" s="66" t="s">
        <v>1489</v>
      </c>
      <c r="C989" s="66">
        <f t="shared" si="36"/>
        <v>8</v>
      </c>
      <c r="D989" s="66" t="s">
        <v>1521</v>
      </c>
      <c r="E989" s="66" t="s">
        <v>1518</v>
      </c>
    </row>
    <row r="990" spans="1:5" ht="11.45" customHeight="1" x14ac:dyDescent="0.15">
      <c r="A990" s="63">
        <f t="shared" si="35"/>
        <v>20</v>
      </c>
      <c r="B990" s="63" t="s">
        <v>1489</v>
      </c>
      <c r="C990" s="63">
        <f t="shared" si="36"/>
        <v>9</v>
      </c>
      <c r="D990" s="63" t="s">
        <v>1523</v>
      </c>
      <c r="E990" s="63" t="s">
        <v>1522</v>
      </c>
    </row>
    <row r="991" spans="1:5" ht="11.45" customHeight="1" x14ac:dyDescent="0.15">
      <c r="A991" s="63">
        <f t="shared" ref="A991:A1054" si="37">IF(B991=B990,A990,A990+1)</f>
        <v>20</v>
      </c>
      <c r="B991" s="63" t="s">
        <v>1489</v>
      </c>
      <c r="C991" s="63">
        <f t="shared" si="36"/>
        <v>9</v>
      </c>
      <c r="D991" s="63" t="s">
        <v>1523</v>
      </c>
      <c r="E991" s="63" t="s">
        <v>1524</v>
      </c>
    </row>
    <row r="992" spans="1:5" ht="11.45" customHeight="1" x14ac:dyDescent="0.15">
      <c r="A992" s="63">
        <f t="shared" si="37"/>
        <v>20</v>
      </c>
      <c r="B992" s="63" t="s">
        <v>1489</v>
      </c>
      <c r="C992" s="63">
        <f t="shared" si="36"/>
        <v>9</v>
      </c>
      <c r="D992" s="63" t="s">
        <v>1523</v>
      </c>
      <c r="E992" s="63" t="s">
        <v>1525</v>
      </c>
    </row>
    <row r="993" spans="1:5" ht="11.45" customHeight="1" x14ac:dyDescent="0.15">
      <c r="A993" s="63">
        <f t="shared" si="37"/>
        <v>20</v>
      </c>
      <c r="B993" s="63" t="s">
        <v>1489</v>
      </c>
      <c r="C993" s="63">
        <f t="shared" si="36"/>
        <v>9</v>
      </c>
      <c r="D993" s="63" t="s">
        <v>1523</v>
      </c>
      <c r="E993" s="63" t="s">
        <v>1526</v>
      </c>
    </row>
    <row r="994" spans="1:5" ht="11.45" customHeight="1" x14ac:dyDescent="0.15">
      <c r="A994" s="63">
        <f t="shared" si="37"/>
        <v>20</v>
      </c>
      <c r="B994" s="63" t="s">
        <v>1489</v>
      </c>
      <c r="C994" s="63">
        <f t="shared" si="36"/>
        <v>9</v>
      </c>
      <c r="D994" s="63" t="s">
        <v>1523</v>
      </c>
      <c r="E994" s="63" t="s">
        <v>1527</v>
      </c>
    </row>
    <row r="995" spans="1:5" ht="11.45" customHeight="1" x14ac:dyDescent="0.15">
      <c r="A995" s="66">
        <f t="shared" si="37"/>
        <v>20</v>
      </c>
      <c r="B995" s="66" t="s">
        <v>1489</v>
      </c>
      <c r="C995" s="66">
        <f t="shared" si="36"/>
        <v>10</v>
      </c>
      <c r="D995" s="66" t="s">
        <v>1529</v>
      </c>
      <c r="E995" s="66" t="s">
        <v>1528</v>
      </c>
    </row>
    <row r="996" spans="1:5" ht="11.45" customHeight="1" x14ac:dyDescent="0.15">
      <c r="A996" s="63">
        <f t="shared" si="37"/>
        <v>20</v>
      </c>
      <c r="B996" s="63" t="s">
        <v>1489</v>
      </c>
      <c r="C996" s="63">
        <f t="shared" si="36"/>
        <v>11</v>
      </c>
      <c r="D996" s="63" t="s">
        <v>1531</v>
      </c>
      <c r="E996" s="63" t="s">
        <v>1530</v>
      </c>
    </row>
    <row r="997" spans="1:5" ht="11.45" customHeight="1" x14ac:dyDescent="0.15">
      <c r="A997" s="63">
        <f t="shared" si="37"/>
        <v>20</v>
      </c>
      <c r="B997" s="63" t="s">
        <v>1489</v>
      </c>
      <c r="C997" s="63">
        <f t="shared" si="36"/>
        <v>11</v>
      </c>
      <c r="D997" s="63" t="s">
        <v>1531</v>
      </c>
      <c r="E997" s="63" t="s">
        <v>1532</v>
      </c>
    </row>
    <row r="998" spans="1:5" ht="11.45" customHeight="1" x14ac:dyDescent="0.15">
      <c r="A998" s="63">
        <f t="shared" si="37"/>
        <v>20</v>
      </c>
      <c r="B998" s="63" t="s">
        <v>1489</v>
      </c>
      <c r="C998" s="63">
        <f t="shared" si="36"/>
        <v>11</v>
      </c>
      <c r="D998" s="63" t="s">
        <v>1531</v>
      </c>
      <c r="E998" s="63" t="s">
        <v>1533</v>
      </c>
    </row>
    <row r="999" spans="1:5" ht="11.45" customHeight="1" x14ac:dyDescent="0.15">
      <c r="A999" s="63">
        <f t="shared" si="37"/>
        <v>20</v>
      </c>
      <c r="B999" s="63" t="s">
        <v>1489</v>
      </c>
      <c r="C999" s="63">
        <f t="shared" si="36"/>
        <v>11</v>
      </c>
      <c r="D999" s="63" t="s">
        <v>1531</v>
      </c>
      <c r="E999" s="63" t="s">
        <v>1534</v>
      </c>
    </row>
    <row r="1000" spans="1:5" ht="11.45" customHeight="1" x14ac:dyDescent="0.15">
      <c r="A1000" s="66">
        <f t="shared" si="37"/>
        <v>20</v>
      </c>
      <c r="B1000" s="66" t="s">
        <v>1489</v>
      </c>
      <c r="C1000" s="66">
        <f t="shared" si="36"/>
        <v>12</v>
      </c>
      <c r="D1000" s="66" t="s">
        <v>1536</v>
      </c>
      <c r="E1000" s="66" t="s">
        <v>1535</v>
      </c>
    </row>
    <row r="1001" spans="1:5" ht="11.45" customHeight="1" x14ac:dyDescent="0.15">
      <c r="A1001" s="63">
        <f t="shared" si="37"/>
        <v>20</v>
      </c>
      <c r="B1001" s="63" t="s">
        <v>1489</v>
      </c>
      <c r="C1001" s="63">
        <f t="shared" si="36"/>
        <v>13</v>
      </c>
      <c r="D1001" s="63" t="s">
        <v>1538</v>
      </c>
      <c r="E1001" s="63" t="s">
        <v>1537</v>
      </c>
    </row>
    <row r="1002" spans="1:5" ht="11.45" customHeight="1" x14ac:dyDescent="0.15">
      <c r="A1002" s="63">
        <f t="shared" si="37"/>
        <v>20</v>
      </c>
      <c r="B1002" s="63" t="s">
        <v>1489</v>
      </c>
      <c r="C1002" s="63">
        <f t="shared" si="36"/>
        <v>13</v>
      </c>
      <c r="D1002" s="63" t="s">
        <v>1538</v>
      </c>
      <c r="E1002" s="63" t="s">
        <v>1539</v>
      </c>
    </row>
    <row r="1003" spans="1:5" ht="11.45" customHeight="1" x14ac:dyDescent="0.15">
      <c r="A1003" s="63">
        <f t="shared" si="37"/>
        <v>20</v>
      </c>
      <c r="B1003" s="63" t="s">
        <v>1489</v>
      </c>
      <c r="C1003" s="63">
        <f t="shared" si="36"/>
        <v>13</v>
      </c>
      <c r="D1003" s="63" t="s">
        <v>1538</v>
      </c>
      <c r="E1003" s="63" t="s">
        <v>1540</v>
      </c>
    </row>
    <row r="1004" spans="1:5" ht="11.45" customHeight="1" x14ac:dyDescent="0.15">
      <c r="A1004" s="63">
        <f t="shared" si="37"/>
        <v>20</v>
      </c>
      <c r="B1004" s="63" t="s">
        <v>1489</v>
      </c>
      <c r="C1004" s="63">
        <f t="shared" si="36"/>
        <v>13</v>
      </c>
      <c r="D1004" s="63" t="s">
        <v>1538</v>
      </c>
      <c r="E1004" s="63" t="s">
        <v>1541</v>
      </c>
    </row>
    <row r="1005" spans="1:5" ht="11.45" customHeight="1" x14ac:dyDescent="0.15">
      <c r="A1005" s="66">
        <f t="shared" si="37"/>
        <v>20</v>
      </c>
      <c r="B1005" s="66" t="s">
        <v>1489</v>
      </c>
      <c r="C1005" s="66">
        <f t="shared" si="36"/>
        <v>14</v>
      </c>
      <c r="D1005" s="66" t="s">
        <v>1543</v>
      </c>
      <c r="E1005" s="66" t="s">
        <v>1542</v>
      </c>
    </row>
    <row r="1006" spans="1:5" ht="11.45" customHeight="1" x14ac:dyDescent="0.15">
      <c r="A1006" s="66">
        <f t="shared" si="37"/>
        <v>20</v>
      </c>
      <c r="B1006" s="66" t="s">
        <v>1489</v>
      </c>
      <c r="C1006" s="66">
        <f t="shared" si="36"/>
        <v>14</v>
      </c>
      <c r="D1006" s="66" t="s">
        <v>1543</v>
      </c>
      <c r="E1006" s="66" t="s">
        <v>1544</v>
      </c>
    </row>
    <row r="1007" spans="1:5" ht="11.45" customHeight="1" x14ac:dyDescent="0.15">
      <c r="A1007" s="63">
        <f t="shared" si="37"/>
        <v>20</v>
      </c>
      <c r="B1007" s="63" t="s">
        <v>1489</v>
      </c>
      <c r="C1007" s="63">
        <f t="shared" si="36"/>
        <v>15</v>
      </c>
      <c r="D1007" s="63" t="s">
        <v>1546</v>
      </c>
      <c r="E1007" s="63" t="s">
        <v>1545</v>
      </c>
    </row>
    <row r="1008" spans="1:5" ht="11.45" customHeight="1" x14ac:dyDescent="0.15">
      <c r="A1008" s="63">
        <f t="shared" si="37"/>
        <v>20</v>
      </c>
      <c r="B1008" s="63" t="s">
        <v>1489</v>
      </c>
      <c r="C1008" s="63">
        <f t="shared" si="36"/>
        <v>15</v>
      </c>
      <c r="D1008" s="63" t="s">
        <v>1546</v>
      </c>
      <c r="E1008" s="63" t="s">
        <v>1547</v>
      </c>
    </row>
    <row r="1009" spans="1:5" ht="11.45" customHeight="1" x14ac:dyDescent="0.15">
      <c r="A1009" s="63">
        <f t="shared" si="37"/>
        <v>20</v>
      </c>
      <c r="B1009" s="63" t="s">
        <v>1489</v>
      </c>
      <c r="C1009" s="63">
        <f t="shared" si="36"/>
        <v>15</v>
      </c>
      <c r="D1009" s="63" t="s">
        <v>1546</v>
      </c>
      <c r="E1009" s="63" t="s">
        <v>1548</v>
      </c>
    </row>
    <row r="1010" spans="1:5" ht="11.45" customHeight="1" x14ac:dyDescent="0.15">
      <c r="A1010" s="63">
        <f t="shared" si="37"/>
        <v>20</v>
      </c>
      <c r="B1010" s="63" t="s">
        <v>1489</v>
      </c>
      <c r="C1010" s="63">
        <f t="shared" si="36"/>
        <v>15</v>
      </c>
      <c r="D1010" s="63" t="s">
        <v>1546</v>
      </c>
      <c r="E1010" s="63" t="s">
        <v>1549</v>
      </c>
    </row>
    <row r="1011" spans="1:5" ht="11.45" customHeight="1" x14ac:dyDescent="0.15">
      <c r="A1011" s="66">
        <f t="shared" si="37"/>
        <v>20</v>
      </c>
      <c r="B1011" s="66" t="s">
        <v>1489</v>
      </c>
      <c r="C1011" s="66">
        <f t="shared" si="36"/>
        <v>16</v>
      </c>
      <c r="D1011" s="66" t="s">
        <v>1550</v>
      </c>
      <c r="E1011" s="66" t="s">
        <v>676</v>
      </c>
    </row>
    <row r="1012" spans="1:5" ht="11.45" customHeight="1" x14ac:dyDescent="0.15">
      <c r="A1012" s="66">
        <f t="shared" si="37"/>
        <v>20</v>
      </c>
      <c r="B1012" s="66" t="s">
        <v>1489</v>
      </c>
      <c r="C1012" s="66">
        <f t="shared" si="36"/>
        <v>16</v>
      </c>
      <c r="D1012" s="66" t="s">
        <v>1550</v>
      </c>
      <c r="E1012" s="66" t="s">
        <v>1551</v>
      </c>
    </row>
    <row r="1013" spans="1:5" ht="11.45" customHeight="1" x14ac:dyDescent="0.15">
      <c r="A1013" s="63">
        <f t="shared" si="37"/>
        <v>20</v>
      </c>
      <c r="B1013" s="63" t="s">
        <v>1489</v>
      </c>
      <c r="C1013" s="63">
        <f t="shared" si="36"/>
        <v>17</v>
      </c>
      <c r="D1013" s="63" t="s">
        <v>1553</v>
      </c>
      <c r="E1013" s="63" t="s">
        <v>1552</v>
      </c>
    </row>
    <row r="1014" spans="1:5" ht="11.45" customHeight="1" x14ac:dyDescent="0.15">
      <c r="A1014" s="66">
        <f t="shared" si="37"/>
        <v>20</v>
      </c>
      <c r="B1014" s="66" t="s">
        <v>1489</v>
      </c>
      <c r="C1014" s="66">
        <f t="shared" si="36"/>
        <v>18</v>
      </c>
      <c r="D1014" s="66" t="s">
        <v>1555</v>
      </c>
      <c r="E1014" s="66" t="s">
        <v>1554</v>
      </c>
    </row>
    <row r="1015" spans="1:5" ht="11.45" customHeight="1" x14ac:dyDescent="0.15">
      <c r="A1015" s="63">
        <f t="shared" si="37"/>
        <v>20</v>
      </c>
      <c r="B1015" s="63" t="s">
        <v>1489</v>
      </c>
      <c r="C1015" s="63">
        <f t="shared" si="36"/>
        <v>19</v>
      </c>
      <c r="D1015" s="63" t="s">
        <v>1557</v>
      </c>
      <c r="E1015" s="63" t="s">
        <v>1556</v>
      </c>
    </row>
    <row r="1016" spans="1:5" ht="11.45" customHeight="1" x14ac:dyDescent="0.15">
      <c r="A1016" s="63">
        <f t="shared" si="37"/>
        <v>20</v>
      </c>
      <c r="B1016" s="63" t="s">
        <v>1489</v>
      </c>
      <c r="C1016" s="63">
        <f t="shared" si="36"/>
        <v>19</v>
      </c>
      <c r="D1016" s="63" t="s">
        <v>1557</v>
      </c>
      <c r="E1016" s="63" t="s">
        <v>1558</v>
      </c>
    </row>
    <row r="1017" spans="1:5" ht="11.45" customHeight="1" x14ac:dyDescent="0.15">
      <c r="A1017" s="66">
        <f t="shared" si="37"/>
        <v>20</v>
      </c>
      <c r="B1017" s="66" t="s">
        <v>1489</v>
      </c>
      <c r="C1017" s="66">
        <f t="shared" si="36"/>
        <v>20</v>
      </c>
      <c r="D1017" s="66" t="s">
        <v>1560</v>
      </c>
      <c r="E1017" s="66" t="s">
        <v>1559</v>
      </c>
    </row>
    <row r="1018" spans="1:5" ht="11.45" customHeight="1" x14ac:dyDescent="0.15">
      <c r="A1018" s="66">
        <f t="shared" si="37"/>
        <v>20</v>
      </c>
      <c r="B1018" s="66" t="s">
        <v>1489</v>
      </c>
      <c r="C1018" s="66">
        <f t="shared" si="36"/>
        <v>20</v>
      </c>
      <c r="D1018" s="66" t="s">
        <v>1560</v>
      </c>
      <c r="E1018" s="66" t="s">
        <v>1561</v>
      </c>
    </row>
    <row r="1019" spans="1:5" ht="11.45" customHeight="1" x14ac:dyDescent="0.15">
      <c r="A1019" s="63">
        <f t="shared" si="37"/>
        <v>20</v>
      </c>
      <c r="B1019" s="63" t="s">
        <v>1489</v>
      </c>
      <c r="C1019" s="63">
        <f t="shared" si="36"/>
        <v>21</v>
      </c>
      <c r="D1019" s="63" t="s">
        <v>1563</v>
      </c>
      <c r="E1019" s="63" t="s">
        <v>1562</v>
      </c>
    </row>
    <row r="1020" spans="1:5" ht="11.45" customHeight="1" x14ac:dyDescent="0.15">
      <c r="A1020" s="66">
        <f t="shared" si="37"/>
        <v>20</v>
      </c>
      <c r="B1020" s="66" t="s">
        <v>1489</v>
      </c>
      <c r="C1020" s="66">
        <f t="shared" si="36"/>
        <v>22</v>
      </c>
      <c r="D1020" s="66" t="s">
        <v>1565</v>
      </c>
      <c r="E1020" s="66" t="s">
        <v>1564</v>
      </c>
    </row>
    <row r="1021" spans="1:5" ht="11.45" customHeight="1" x14ac:dyDescent="0.15">
      <c r="A1021" s="63">
        <f t="shared" si="37"/>
        <v>20</v>
      </c>
      <c r="B1021" s="63" t="s">
        <v>1489</v>
      </c>
      <c r="C1021" s="63">
        <f t="shared" si="36"/>
        <v>23</v>
      </c>
      <c r="D1021" s="63" t="s">
        <v>1567</v>
      </c>
      <c r="E1021" s="63" t="s">
        <v>1566</v>
      </c>
    </row>
    <row r="1022" spans="1:5" ht="11.45" customHeight="1" x14ac:dyDescent="0.15">
      <c r="A1022" s="66">
        <f t="shared" si="37"/>
        <v>20</v>
      </c>
      <c r="B1022" s="66" t="s">
        <v>1489</v>
      </c>
      <c r="C1022" s="66">
        <f t="shared" si="36"/>
        <v>24</v>
      </c>
      <c r="D1022" s="66" t="s">
        <v>1569</v>
      </c>
      <c r="E1022" s="66" t="s">
        <v>1568</v>
      </c>
    </row>
    <row r="1023" spans="1:5" ht="11.45" customHeight="1" x14ac:dyDescent="0.15">
      <c r="A1023" s="66">
        <f t="shared" si="37"/>
        <v>20</v>
      </c>
      <c r="B1023" s="66" t="s">
        <v>1489</v>
      </c>
      <c r="C1023" s="66">
        <f t="shared" si="36"/>
        <v>24</v>
      </c>
      <c r="D1023" s="66" t="s">
        <v>1569</v>
      </c>
      <c r="E1023" s="66" t="s">
        <v>1570</v>
      </c>
    </row>
    <row r="1024" spans="1:5" ht="11.45" customHeight="1" x14ac:dyDescent="0.15">
      <c r="A1024" s="63">
        <f t="shared" si="37"/>
        <v>20</v>
      </c>
      <c r="B1024" s="63" t="s">
        <v>1489</v>
      </c>
      <c r="C1024" s="63">
        <f t="shared" si="36"/>
        <v>25</v>
      </c>
      <c r="D1024" s="63" t="s">
        <v>1572</v>
      </c>
      <c r="E1024" s="63" t="s">
        <v>1571</v>
      </c>
    </row>
    <row r="1025" spans="1:5" ht="11.45" customHeight="1" x14ac:dyDescent="0.15">
      <c r="A1025" s="63">
        <f t="shared" si="37"/>
        <v>20</v>
      </c>
      <c r="B1025" s="63" t="s">
        <v>1489</v>
      </c>
      <c r="C1025" s="63">
        <f t="shared" si="36"/>
        <v>25</v>
      </c>
      <c r="D1025" s="63" t="s">
        <v>1572</v>
      </c>
      <c r="E1025" s="63" t="s">
        <v>1573</v>
      </c>
    </row>
    <row r="1026" spans="1:5" ht="11.45" customHeight="1" x14ac:dyDescent="0.15">
      <c r="A1026" s="66">
        <f t="shared" si="37"/>
        <v>20</v>
      </c>
      <c r="B1026" s="66" t="s">
        <v>1489</v>
      </c>
      <c r="C1026" s="66">
        <f t="shared" si="36"/>
        <v>26</v>
      </c>
      <c r="D1026" s="66" t="s">
        <v>1575</v>
      </c>
      <c r="E1026" s="66" t="s">
        <v>1574</v>
      </c>
    </row>
    <row r="1027" spans="1:5" ht="11.45" customHeight="1" x14ac:dyDescent="0.15">
      <c r="A1027" s="66">
        <f t="shared" si="37"/>
        <v>20</v>
      </c>
      <c r="B1027" s="66" t="s">
        <v>1489</v>
      </c>
      <c r="C1027" s="66">
        <f t="shared" si="36"/>
        <v>26</v>
      </c>
      <c r="D1027" s="66" t="s">
        <v>1575</v>
      </c>
      <c r="E1027" s="66" t="s">
        <v>1576</v>
      </c>
    </row>
    <row r="1028" spans="1:5" ht="11.45" customHeight="1" x14ac:dyDescent="0.15">
      <c r="A1028" s="63">
        <f t="shared" si="37"/>
        <v>20</v>
      </c>
      <c r="B1028" s="63" t="s">
        <v>1489</v>
      </c>
      <c r="C1028" s="63">
        <f t="shared" si="36"/>
        <v>27</v>
      </c>
      <c r="D1028" s="63" t="s">
        <v>1578</v>
      </c>
      <c r="E1028" s="63" t="s">
        <v>1577</v>
      </c>
    </row>
    <row r="1029" spans="1:5" ht="11.45" customHeight="1" x14ac:dyDescent="0.15">
      <c r="A1029" s="66">
        <f t="shared" si="37"/>
        <v>20</v>
      </c>
      <c r="B1029" s="66" t="s">
        <v>1489</v>
      </c>
      <c r="C1029" s="66">
        <f t="shared" si="36"/>
        <v>28</v>
      </c>
      <c r="D1029" s="66" t="s">
        <v>1580</v>
      </c>
      <c r="E1029" s="66" t="s">
        <v>1579</v>
      </c>
    </row>
    <row r="1030" spans="1:5" ht="11.45" customHeight="1" x14ac:dyDescent="0.15">
      <c r="A1030" s="66">
        <f t="shared" si="37"/>
        <v>20</v>
      </c>
      <c r="B1030" s="66" t="s">
        <v>1489</v>
      </c>
      <c r="C1030" s="66">
        <f t="shared" si="36"/>
        <v>28</v>
      </c>
      <c r="D1030" s="66" t="s">
        <v>1580</v>
      </c>
      <c r="E1030" s="66" t="s">
        <v>1581</v>
      </c>
    </row>
    <row r="1031" spans="1:5" ht="11.45" customHeight="1" x14ac:dyDescent="0.15">
      <c r="A1031" s="63">
        <f t="shared" si="37"/>
        <v>20</v>
      </c>
      <c r="B1031" s="63" t="s">
        <v>1489</v>
      </c>
      <c r="C1031" s="63">
        <f t="shared" si="36"/>
        <v>29</v>
      </c>
      <c r="D1031" s="63" t="s">
        <v>1583</v>
      </c>
      <c r="E1031" s="63" t="s">
        <v>1582</v>
      </c>
    </row>
    <row r="1032" spans="1:5" ht="11.45" customHeight="1" x14ac:dyDescent="0.15">
      <c r="A1032" s="66">
        <f t="shared" si="37"/>
        <v>20</v>
      </c>
      <c r="B1032" s="66" t="s">
        <v>1489</v>
      </c>
      <c r="C1032" s="66">
        <f t="shared" si="36"/>
        <v>30</v>
      </c>
      <c r="D1032" s="66" t="s">
        <v>1585</v>
      </c>
      <c r="E1032" s="66" t="s">
        <v>1584</v>
      </c>
    </row>
    <row r="1033" spans="1:5" ht="11.45" customHeight="1" x14ac:dyDescent="0.15">
      <c r="A1033" s="66">
        <f t="shared" si="37"/>
        <v>20</v>
      </c>
      <c r="B1033" s="66" t="s">
        <v>1489</v>
      </c>
      <c r="C1033" s="66">
        <f t="shared" si="36"/>
        <v>30</v>
      </c>
      <c r="D1033" s="66" t="s">
        <v>1585</v>
      </c>
      <c r="E1033" s="66" t="s">
        <v>1586</v>
      </c>
    </row>
    <row r="1034" spans="1:5" ht="11.45" customHeight="1" x14ac:dyDescent="0.15">
      <c r="A1034" s="63">
        <f t="shared" si="37"/>
        <v>20</v>
      </c>
      <c r="B1034" s="63" t="s">
        <v>1489</v>
      </c>
      <c r="C1034" s="63">
        <f t="shared" si="36"/>
        <v>31</v>
      </c>
      <c r="D1034" s="63" t="s">
        <v>1588</v>
      </c>
      <c r="E1034" s="63" t="s">
        <v>1587</v>
      </c>
    </row>
    <row r="1035" spans="1:5" ht="11.45" customHeight="1" x14ac:dyDescent="0.15">
      <c r="A1035" s="66">
        <f t="shared" si="37"/>
        <v>20</v>
      </c>
      <c r="B1035" s="66" t="s">
        <v>1489</v>
      </c>
      <c r="C1035" s="66">
        <f t="shared" si="36"/>
        <v>32</v>
      </c>
      <c r="D1035" s="66" t="s">
        <v>1590</v>
      </c>
      <c r="E1035" s="66" t="s">
        <v>1589</v>
      </c>
    </row>
    <row r="1036" spans="1:5" ht="11.45" customHeight="1" x14ac:dyDescent="0.15">
      <c r="A1036" s="63">
        <f t="shared" si="37"/>
        <v>20</v>
      </c>
      <c r="B1036" s="63" t="s">
        <v>1489</v>
      </c>
      <c r="C1036" s="63">
        <f t="shared" si="36"/>
        <v>33</v>
      </c>
      <c r="D1036" s="63" t="s">
        <v>1592</v>
      </c>
      <c r="E1036" s="63" t="s">
        <v>1591</v>
      </c>
    </row>
    <row r="1037" spans="1:5" ht="11.45" customHeight="1" x14ac:dyDescent="0.15">
      <c r="A1037" s="66">
        <f t="shared" si="37"/>
        <v>20</v>
      </c>
      <c r="B1037" s="66" t="s">
        <v>1489</v>
      </c>
      <c r="C1037" s="66">
        <f t="shared" si="36"/>
        <v>34</v>
      </c>
      <c r="D1037" s="66" t="s">
        <v>1594</v>
      </c>
      <c r="E1037" s="66" t="s">
        <v>1593</v>
      </c>
    </row>
    <row r="1038" spans="1:5" ht="11.45" customHeight="1" x14ac:dyDescent="0.15">
      <c r="A1038" s="66">
        <f t="shared" si="37"/>
        <v>20</v>
      </c>
      <c r="B1038" s="66" t="s">
        <v>1489</v>
      </c>
      <c r="C1038" s="66">
        <f t="shared" si="36"/>
        <v>34</v>
      </c>
      <c r="D1038" s="66" t="s">
        <v>1594</v>
      </c>
      <c r="E1038" s="66" t="s">
        <v>1595</v>
      </c>
    </row>
    <row r="1039" spans="1:5" ht="11.45" customHeight="1" x14ac:dyDescent="0.15">
      <c r="A1039" s="63">
        <f t="shared" si="37"/>
        <v>20</v>
      </c>
      <c r="B1039" s="63" t="s">
        <v>1489</v>
      </c>
      <c r="C1039" s="63">
        <f t="shared" si="36"/>
        <v>35</v>
      </c>
      <c r="D1039" s="63" t="s">
        <v>1597</v>
      </c>
      <c r="E1039" s="63" t="s">
        <v>1596</v>
      </c>
    </row>
    <row r="1040" spans="1:5" ht="11.45" customHeight="1" x14ac:dyDescent="0.15">
      <c r="A1040" s="66">
        <f t="shared" si="37"/>
        <v>20</v>
      </c>
      <c r="B1040" s="66" t="s">
        <v>1489</v>
      </c>
      <c r="C1040" s="66">
        <f t="shared" si="36"/>
        <v>36</v>
      </c>
      <c r="D1040" s="66" t="s">
        <v>1599</v>
      </c>
      <c r="E1040" s="66" t="s">
        <v>1598</v>
      </c>
    </row>
    <row r="1041" spans="1:5" ht="11.45" customHeight="1" x14ac:dyDescent="0.15">
      <c r="A1041" s="63">
        <f t="shared" si="37"/>
        <v>20</v>
      </c>
      <c r="B1041" s="63" t="s">
        <v>1489</v>
      </c>
      <c r="C1041" s="63">
        <f t="shared" si="36"/>
        <v>37</v>
      </c>
      <c r="D1041" s="63" t="s">
        <v>1601</v>
      </c>
      <c r="E1041" s="63" t="s">
        <v>1600</v>
      </c>
    </row>
    <row r="1042" spans="1:5" ht="11.45" customHeight="1" x14ac:dyDescent="0.15">
      <c r="A1042" s="66">
        <f t="shared" si="37"/>
        <v>20</v>
      </c>
      <c r="B1042" s="66" t="s">
        <v>1489</v>
      </c>
      <c r="C1042" s="66">
        <f t="shared" si="36"/>
        <v>38</v>
      </c>
      <c r="D1042" s="66" t="s">
        <v>1603</v>
      </c>
      <c r="E1042" s="66" t="s">
        <v>1602</v>
      </c>
    </row>
    <row r="1043" spans="1:5" ht="11.45" customHeight="1" x14ac:dyDescent="0.15">
      <c r="A1043" s="63">
        <f t="shared" si="37"/>
        <v>20</v>
      </c>
      <c r="B1043" s="63" t="s">
        <v>1489</v>
      </c>
      <c r="C1043" s="63">
        <f t="shared" si="36"/>
        <v>39</v>
      </c>
      <c r="D1043" s="63" t="s">
        <v>1605</v>
      </c>
      <c r="E1043" s="63" t="s">
        <v>1604</v>
      </c>
    </row>
    <row r="1044" spans="1:5" ht="11.45" customHeight="1" x14ac:dyDescent="0.15">
      <c r="A1044" s="66">
        <f t="shared" si="37"/>
        <v>20</v>
      </c>
      <c r="B1044" s="66" t="s">
        <v>1489</v>
      </c>
      <c r="C1044" s="66">
        <f t="shared" si="36"/>
        <v>40</v>
      </c>
      <c r="D1044" s="66" t="s">
        <v>1607</v>
      </c>
      <c r="E1044" s="66" t="s">
        <v>1606</v>
      </c>
    </row>
    <row r="1045" spans="1:5" ht="11.45" customHeight="1" x14ac:dyDescent="0.15">
      <c r="A1045" s="63">
        <f t="shared" si="37"/>
        <v>20</v>
      </c>
      <c r="B1045" s="63" t="s">
        <v>1489</v>
      </c>
      <c r="C1045" s="63">
        <f t="shared" si="36"/>
        <v>41</v>
      </c>
      <c r="D1045" s="63" t="s">
        <v>1609</v>
      </c>
      <c r="E1045" s="63" t="s">
        <v>1608</v>
      </c>
    </row>
    <row r="1046" spans="1:5" ht="11.45" customHeight="1" x14ac:dyDescent="0.15">
      <c r="A1046" s="66">
        <f t="shared" si="37"/>
        <v>20</v>
      </c>
      <c r="B1046" s="66" t="s">
        <v>1489</v>
      </c>
      <c r="C1046" s="66">
        <f t="shared" si="36"/>
        <v>42</v>
      </c>
      <c r="D1046" s="66" t="s">
        <v>1611</v>
      </c>
      <c r="E1046" s="66" t="s">
        <v>1610</v>
      </c>
    </row>
    <row r="1047" spans="1:5" ht="11.45" customHeight="1" x14ac:dyDescent="0.15">
      <c r="A1047" s="66">
        <f t="shared" si="37"/>
        <v>20</v>
      </c>
      <c r="B1047" s="66" t="s">
        <v>1489</v>
      </c>
      <c r="C1047" s="66">
        <f t="shared" si="36"/>
        <v>42</v>
      </c>
      <c r="D1047" s="66" t="s">
        <v>1611</v>
      </c>
      <c r="E1047" s="66" t="s">
        <v>1612</v>
      </c>
    </row>
    <row r="1048" spans="1:5" ht="11.45" customHeight="1" x14ac:dyDescent="0.15">
      <c r="A1048" s="66">
        <f t="shared" si="37"/>
        <v>20</v>
      </c>
      <c r="B1048" s="66" t="s">
        <v>1489</v>
      </c>
      <c r="C1048" s="66">
        <f t="shared" si="36"/>
        <v>42</v>
      </c>
      <c r="D1048" s="66" t="s">
        <v>1611</v>
      </c>
      <c r="E1048" s="66" t="s">
        <v>441</v>
      </c>
    </row>
    <row r="1049" spans="1:5" ht="11.45" customHeight="1" x14ac:dyDescent="0.15">
      <c r="A1049" s="63">
        <f t="shared" si="37"/>
        <v>20</v>
      </c>
      <c r="B1049" s="63" t="s">
        <v>1489</v>
      </c>
      <c r="C1049" s="63">
        <f t="shared" si="36"/>
        <v>43</v>
      </c>
      <c r="D1049" s="63" t="s">
        <v>1614</v>
      </c>
      <c r="E1049" s="63" t="s">
        <v>1613</v>
      </c>
    </row>
    <row r="1050" spans="1:5" ht="11.45" customHeight="1" x14ac:dyDescent="0.15">
      <c r="A1050" s="66">
        <f t="shared" si="37"/>
        <v>20</v>
      </c>
      <c r="B1050" s="66" t="s">
        <v>1489</v>
      </c>
      <c r="C1050" s="66">
        <f t="shared" ref="C1050:C1113" si="38">IF(D1050=D1049,C1049,C1049+1)</f>
        <v>44</v>
      </c>
      <c r="D1050" s="66" t="s">
        <v>1615</v>
      </c>
      <c r="E1050" s="66" t="s">
        <v>604</v>
      </c>
    </row>
    <row r="1051" spans="1:5" ht="11.45" customHeight="1" x14ac:dyDescent="0.15">
      <c r="A1051" s="63">
        <f t="shared" si="37"/>
        <v>20</v>
      </c>
      <c r="B1051" s="63" t="s">
        <v>1489</v>
      </c>
      <c r="C1051" s="63">
        <f t="shared" si="38"/>
        <v>45</v>
      </c>
      <c r="D1051" s="63" t="s">
        <v>1617</v>
      </c>
      <c r="E1051" s="63" t="s">
        <v>1616</v>
      </c>
    </row>
    <row r="1052" spans="1:5" ht="11.45" customHeight="1" x14ac:dyDescent="0.15">
      <c r="A1052" s="66">
        <f t="shared" si="37"/>
        <v>20</v>
      </c>
      <c r="B1052" s="66" t="s">
        <v>1489</v>
      </c>
      <c r="C1052" s="66">
        <f t="shared" si="38"/>
        <v>46</v>
      </c>
      <c r="D1052" s="66" t="s">
        <v>311</v>
      </c>
      <c r="E1052" s="66" t="s">
        <v>1618</v>
      </c>
    </row>
    <row r="1053" spans="1:5" ht="11.45" customHeight="1" x14ac:dyDescent="0.15">
      <c r="A1053" s="63">
        <f t="shared" si="37"/>
        <v>20</v>
      </c>
      <c r="B1053" s="63" t="s">
        <v>1489</v>
      </c>
      <c r="C1053" s="63">
        <f t="shared" si="38"/>
        <v>47</v>
      </c>
      <c r="D1053" s="63" t="s">
        <v>1620</v>
      </c>
      <c r="E1053" s="63" t="s">
        <v>1619</v>
      </c>
    </row>
    <row r="1054" spans="1:5" ht="11.45" customHeight="1" x14ac:dyDescent="0.15">
      <c r="A1054" s="66">
        <f t="shared" si="37"/>
        <v>20</v>
      </c>
      <c r="B1054" s="66" t="s">
        <v>1489</v>
      </c>
      <c r="C1054" s="66">
        <f t="shared" si="38"/>
        <v>48</v>
      </c>
      <c r="D1054" s="66" t="s">
        <v>1622</v>
      </c>
      <c r="E1054" s="66" t="s">
        <v>1621</v>
      </c>
    </row>
    <row r="1055" spans="1:5" ht="11.45" customHeight="1" x14ac:dyDescent="0.15">
      <c r="A1055" s="63">
        <f t="shared" ref="A1055:A1118" si="39">IF(B1055=B1054,A1054,A1054+1)</f>
        <v>20</v>
      </c>
      <c r="B1055" s="63" t="s">
        <v>1489</v>
      </c>
      <c r="C1055" s="63">
        <f t="shared" si="38"/>
        <v>49</v>
      </c>
      <c r="D1055" s="63" t="s">
        <v>1624</v>
      </c>
      <c r="E1055" s="63" t="s">
        <v>1623</v>
      </c>
    </row>
    <row r="1056" spans="1:5" ht="11.45" customHeight="1" x14ac:dyDescent="0.15">
      <c r="A1056" s="66">
        <f t="shared" si="39"/>
        <v>20</v>
      </c>
      <c r="B1056" s="66" t="s">
        <v>1489</v>
      </c>
      <c r="C1056" s="66">
        <f t="shared" si="38"/>
        <v>50</v>
      </c>
      <c r="D1056" s="66" t="s">
        <v>1626</v>
      </c>
      <c r="E1056" s="66" t="s">
        <v>1625</v>
      </c>
    </row>
    <row r="1057" spans="1:5" ht="11.45" customHeight="1" x14ac:dyDescent="0.15">
      <c r="A1057" s="63">
        <f t="shared" si="39"/>
        <v>20</v>
      </c>
      <c r="B1057" s="63" t="s">
        <v>1489</v>
      </c>
      <c r="C1057" s="63">
        <f t="shared" si="38"/>
        <v>51</v>
      </c>
      <c r="D1057" s="63" t="s">
        <v>1628</v>
      </c>
      <c r="E1057" s="63" t="s">
        <v>1627</v>
      </c>
    </row>
    <row r="1058" spans="1:5" ht="11.45" customHeight="1" x14ac:dyDescent="0.15">
      <c r="A1058" s="66">
        <f t="shared" si="39"/>
        <v>20</v>
      </c>
      <c r="B1058" s="66" t="s">
        <v>1489</v>
      </c>
      <c r="C1058" s="66">
        <f t="shared" si="38"/>
        <v>52</v>
      </c>
      <c r="D1058" s="66" t="s">
        <v>1630</v>
      </c>
      <c r="E1058" s="66" t="s">
        <v>1629</v>
      </c>
    </row>
    <row r="1059" spans="1:5" ht="11.45" customHeight="1" x14ac:dyDescent="0.15">
      <c r="A1059" s="63">
        <f t="shared" si="39"/>
        <v>20</v>
      </c>
      <c r="B1059" s="63" t="s">
        <v>1489</v>
      </c>
      <c r="C1059" s="63">
        <f t="shared" si="38"/>
        <v>53</v>
      </c>
      <c r="D1059" s="63" t="s">
        <v>1632</v>
      </c>
      <c r="E1059" s="63" t="s">
        <v>1631</v>
      </c>
    </row>
    <row r="1060" spans="1:5" ht="11.45" customHeight="1" x14ac:dyDescent="0.15">
      <c r="A1060" s="66">
        <f t="shared" si="39"/>
        <v>20</v>
      </c>
      <c r="B1060" s="66" t="s">
        <v>1489</v>
      </c>
      <c r="C1060" s="66">
        <f t="shared" si="38"/>
        <v>54</v>
      </c>
      <c r="D1060" s="66" t="s">
        <v>1633</v>
      </c>
      <c r="E1060" s="66" t="s">
        <v>678</v>
      </c>
    </row>
    <row r="1061" spans="1:5" ht="11.45" customHeight="1" x14ac:dyDescent="0.15">
      <c r="A1061" s="66">
        <f t="shared" si="39"/>
        <v>20</v>
      </c>
      <c r="B1061" s="66" t="s">
        <v>1489</v>
      </c>
      <c r="C1061" s="66">
        <f t="shared" si="38"/>
        <v>54</v>
      </c>
      <c r="D1061" s="66" t="s">
        <v>1633</v>
      </c>
      <c r="E1061" s="66" t="s">
        <v>1634</v>
      </c>
    </row>
    <row r="1062" spans="1:5" ht="11.45" customHeight="1" x14ac:dyDescent="0.15">
      <c r="A1062" s="63">
        <f t="shared" si="39"/>
        <v>20</v>
      </c>
      <c r="B1062" s="63" t="s">
        <v>1489</v>
      </c>
      <c r="C1062" s="63">
        <f t="shared" si="38"/>
        <v>55</v>
      </c>
      <c r="D1062" s="63" t="s">
        <v>1636</v>
      </c>
      <c r="E1062" s="63" t="s">
        <v>1635</v>
      </c>
    </row>
    <row r="1063" spans="1:5" ht="11.45" customHeight="1" x14ac:dyDescent="0.15">
      <c r="A1063" s="63">
        <f t="shared" si="39"/>
        <v>20</v>
      </c>
      <c r="B1063" s="63" t="s">
        <v>1489</v>
      </c>
      <c r="C1063" s="63">
        <f t="shared" si="38"/>
        <v>55</v>
      </c>
      <c r="D1063" s="63" t="s">
        <v>1636</v>
      </c>
      <c r="E1063" s="63" t="s">
        <v>1637</v>
      </c>
    </row>
    <row r="1064" spans="1:5" ht="11.45" customHeight="1" x14ac:dyDescent="0.15">
      <c r="A1064" s="66">
        <f t="shared" si="39"/>
        <v>20</v>
      </c>
      <c r="B1064" s="66" t="s">
        <v>1489</v>
      </c>
      <c r="C1064" s="66">
        <f t="shared" si="38"/>
        <v>56</v>
      </c>
      <c r="D1064" s="66" t="s">
        <v>1639</v>
      </c>
      <c r="E1064" s="66" t="s">
        <v>1638</v>
      </c>
    </row>
    <row r="1065" spans="1:5" ht="11.45" customHeight="1" x14ac:dyDescent="0.15">
      <c r="A1065" s="63">
        <f t="shared" si="39"/>
        <v>20</v>
      </c>
      <c r="B1065" s="63" t="s">
        <v>1489</v>
      </c>
      <c r="C1065" s="63">
        <f t="shared" si="38"/>
        <v>57</v>
      </c>
      <c r="D1065" s="63" t="s">
        <v>1641</v>
      </c>
      <c r="E1065" s="63" t="s">
        <v>1640</v>
      </c>
    </row>
    <row r="1066" spans="1:5" ht="11.45" customHeight="1" x14ac:dyDescent="0.15">
      <c r="A1066" s="66">
        <f t="shared" si="39"/>
        <v>20</v>
      </c>
      <c r="B1066" s="66" t="s">
        <v>1489</v>
      </c>
      <c r="C1066" s="66">
        <f t="shared" si="38"/>
        <v>58</v>
      </c>
      <c r="D1066" s="66" t="s">
        <v>1643</v>
      </c>
      <c r="E1066" s="66" t="s">
        <v>1642</v>
      </c>
    </row>
    <row r="1067" spans="1:5" ht="11.45" customHeight="1" x14ac:dyDescent="0.15">
      <c r="A1067" s="66">
        <f t="shared" si="39"/>
        <v>20</v>
      </c>
      <c r="B1067" s="66" t="s">
        <v>1489</v>
      </c>
      <c r="C1067" s="66">
        <f t="shared" si="38"/>
        <v>58</v>
      </c>
      <c r="D1067" s="66" t="s">
        <v>1643</v>
      </c>
      <c r="E1067" s="66" t="s">
        <v>1644</v>
      </c>
    </row>
    <row r="1068" spans="1:5" ht="11.45" customHeight="1" x14ac:dyDescent="0.15">
      <c r="A1068" s="63">
        <f t="shared" si="39"/>
        <v>20</v>
      </c>
      <c r="B1068" s="63" t="s">
        <v>1489</v>
      </c>
      <c r="C1068" s="63">
        <f t="shared" si="38"/>
        <v>59</v>
      </c>
      <c r="D1068" s="63" t="s">
        <v>1646</v>
      </c>
      <c r="E1068" s="63" t="s">
        <v>1645</v>
      </c>
    </row>
    <row r="1069" spans="1:5" ht="11.45" customHeight="1" x14ac:dyDescent="0.15">
      <c r="A1069" s="66">
        <f t="shared" si="39"/>
        <v>20</v>
      </c>
      <c r="B1069" s="66" t="s">
        <v>1489</v>
      </c>
      <c r="C1069" s="66">
        <f t="shared" si="38"/>
        <v>60</v>
      </c>
      <c r="D1069" s="66" t="s">
        <v>1648</v>
      </c>
      <c r="E1069" s="66" t="s">
        <v>1647</v>
      </c>
    </row>
    <row r="1070" spans="1:5" ht="11.45" customHeight="1" x14ac:dyDescent="0.15">
      <c r="A1070" s="63">
        <f t="shared" si="39"/>
        <v>21</v>
      </c>
      <c r="B1070" s="63" t="s">
        <v>1650</v>
      </c>
      <c r="C1070" s="63">
        <v>1</v>
      </c>
      <c r="D1070" s="63" t="s">
        <v>1651</v>
      </c>
      <c r="E1070" s="63" t="s">
        <v>1649</v>
      </c>
    </row>
    <row r="1071" spans="1:5" ht="11.45" customHeight="1" x14ac:dyDescent="0.15">
      <c r="A1071" s="66">
        <f t="shared" si="39"/>
        <v>21</v>
      </c>
      <c r="B1071" s="66" t="s">
        <v>1650</v>
      </c>
      <c r="C1071" s="66">
        <f t="shared" si="38"/>
        <v>2</v>
      </c>
      <c r="D1071" s="66" t="s">
        <v>1653</v>
      </c>
      <c r="E1071" s="66" t="s">
        <v>1652</v>
      </c>
    </row>
    <row r="1072" spans="1:5" ht="11.45" customHeight="1" x14ac:dyDescent="0.15">
      <c r="A1072" s="66">
        <f t="shared" si="39"/>
        <v>21</v>
      </c>
      <c r="B1072" s="66" t="s">
        <v>1650</v>
      </c>
      <c r="C1072" s="66">
        <f t="shared" si="38"/>
        <v>2</v>
      </c>
      <c r="D1072" s="66" t="s">
        <v>1653</v>
      </c>
      <c r="E1072" s="66" t="s">
        <v>1654</v>
      </c>
    </row>
    <row r="1073" spans="1:5" ht="11.45" customHeight="1" x14ac:dyDescent="0.15">
      <c r="A1073" s="66">
        <f t="shared" si="39"/>
        <v>21</v>
      </c>
      <c r="B1073" s="66" t="s">
        <v>1650</v>
      </c>
      <c r="C1073" s="66">
        <f t="shared" si="38"/>
        <v>2</v>
      </c>
      <c r="D1073" s="66" t="s">
        <v>1653</v>
      </c>
      <c r="E1073" s="66" t="s">
        <v>1655</v>
      </c>
    </row>
    <row r="1074" spans="1:5" ht="11.45" customHeight="1" x14ac:dyDescent="0.15">
      <c r="A1074" s="66">
        <f t="shared" si="39"/>
        <v>21</v>
      </c>
      <c r="B1074" s="66" t="s">
        <v>1650</v>
      </c>
      <c r="C1074" s="66">
        <f t="shared" si="38"/>
        <v>2</v>
      </c>
      <c r="D1074" s="66" t="s">
        <v>1653</v>
      </c>
      <c r="E1074" s="66" t="s">
        <v>1656</v>
      </c>
    </row>
    <row r="1075" spans="1:5" ht="11.45" customHeight="1" x14ac:dyDescent="0.15">
      <c r="A1075" s="63">
        <f t="shared" si="39"/>
        <v>21</v>
      </c>
      <c r="B1075" s="63" t="s">
        <v>1650</v>
      </c>
      <c r="C1075" s="63">
        <f t="shared" si="38"/>
        <v>3</v>
      </c>
      <c r="D1075" s="63" t="s">
        <v>1658</v>
      </c>
      <c r="E1075" s="63" t="s">
        <v>1657</v>
      </c>
    </row>
    <row r="1076" spans="1:5" ht="11.45" customHeight="1" x14ac:dyDescent="0.15">
      <c r="A1076" s="63">
        <f t="shared" si="39"/>
        <v>21</v>
      </c>
      <c r="B1076" s="63" t="s">
        <v>1650</v>
      </c>
      <c r="C1076" s="63">
        <f t="shared" si="38"/>
        <v>3</v>
      </c>
      <c r="D1076" s="63" t="s">
        <v>1658</v>
      </c>
      <c r="E1076" s="63" t="s">
        <v>1659</v>
      </c>
    </row>
    <row r="1077" spans="1:5" ht="11.45" customHeight="1" x14ac:dyDescent="0.15">
      <c r="A1077" s="63">
        <f t="shared" si="39"/>
        <v>21</v>
      </c>
      <c r="B1077" s="63" t="s">
        <v>1650</v>
      </c>
      <c r="C1077" s="63">
        <f t="shared" si="38"/>
        <v>3</v>
      </c>
      <c r="D1077" s="63" t="s">
        <v>1658</v>
      </c>
      <c r="E1077" s="63" t="s">
        <v>1660</v>
      </c>
    </row>
    <row r="1078" spans="1:5" ht="11.45" customHeight="1" x14ac:dyDescent="0.15">
      <c r="A1078" s="63">
        <f t="shared" si="39"/>
        <v>21</v>
      </c>
      <c r="B1078" s="63" t="s">
        <v>1650</v>
      </c>
      <c r="C1078" s="63">
        <f t="shared" si="38"/>
        <v>3</v>
      </c>
      <c r="D1078" s="63" t="s">
        <v>1658</v>
      </c>
      <c r="E1078" s="63" t="s">
        <v>1661</v>
      </c>
    </row>
    <row r="1079" spans="1:5" ht="11.45" customHeight="1" x14ac:dyDescent="0.15">
      <c r="A1079" s="66">
        <f t="shared" si="39"/>
        <v>21</v>
      </c>
      <c r="B1079" s="66" t="s">
        <v>1650</v>
      </c>
      <c r="C1079" s="66">
        <f t="shared" si="38"/>
        <v>4</v>
      </c>
      <c r="D1079" s="66" t="s">
        <v>1663</v>
      </c>
      <c r="E1079" s="66" t="s">
        <v>1662</v>
      </c>
    </row>
    <row r="1080" spans="1:5" ht="11.45" customHeight="1" x14ac:dyDescent="0.15">
      <c r="A1080" s="66">
        <f t="shared" si="39"/>
        <v>21</v>
      </c>
      <c r="B1080" s="66" t="s">
        <v>1650</v>
      </c>
      <c r="C1080" s="66">
        <f t="shared" si="38"/>
        <v>4</v>
      </c>
      <c r="D1080" s="66" t="s">
        <v>1663</v>
      </c>
      <c r="E1080" s="66" t="s">
        <v>1664</v>
      </c>
    </row>
    <row r="1081" spans="1:5" ht="11.45" customHeight="1" x14ac:dyDescent="0.15">
      <c r="A1081" s="66">
        <f t="shared" si="39"/>
        <v>21</v>
      </c>
      <c r="B1081" s="66" t="s">
        <v>1650</v>
      </c>
      <c r="C1081" s="66">
        <f t="shared" si="38"/>
        <v>4</v>
      </c>
      <c r="D1081" s="66" t="s">
        <v>1663</v>
      </c>
      <c r="E1081" s="66" t="s">
        <v>1665</v>
      </c>
    </row>
    <row r="1082" spans="1:5" ht="11.45" customHeight="1" x14ac:dyDescent="0.15">
      <c r="A1082" s="66">
        <f t="shared" si="39"/>
        <v>21</v>
      </c>
      <c r="B1082" s="66" t="s">
        <v>1650</v>
      </c>
      <c r="C1082" s="66">
        <f t="shared" si="38"/>
        <v>4</v>
      </c>
      <c r="D1082" s="66" t="s">
        <v>1663</v>
      </c>
      <c r="E1082" s="66" t="s">
        <v>1666</v>
      </c>
    </row>
    <row r="1083" spans="1:5" ht="11.45" customHeight="1" x14ac:dyDescent="0.15">
      <c r="A1083" s="66">
        <f t="shared" si="39"/>
        <v>21</v>
      </c>
      <c r="B1083" s="66" t="s">
        <v>1650</v>
      </c>
      <c r="C1083" s="66">
        <f t="shared" si="38"/>
        <v>4</v>
      </c>
      <c r="D1083" s="66" t="s">
        <v>1663</v>
      </c>
      <c r="E1083" s="66" t="s">
        <v>1667</v>
      </c>
    </row>
    <row r="1084" spans="1:5" ht="11.45" customHeight="1" x14ac:dyDescent="0.15">
      <c r="A1084" s="66">
        <f t="shared" si="39"/>
        <v>21</v>
      </c>
      <c r="B1084" s="66" t="s">
        <v>1650</v>
      </c>
      <c r="C1084" s="66">
        <f t="shared" si="38"/>
        <v>4</v>
      </c>
      <c r="D1084" s="66" t="s">
        <v>1663</v>
      </c>
      <c r="E1084" s="66" t="s">
        <v>1668</v>
      </c>
    </row>
    <row r="1085" spans="1:5" ht="11.45" customHeight="1" x14ac:dyDescent="0.15">
      <c r="A1085" s="66">
        <f t="shared" si="39"/>
        <v>21</v>
      </c>
      <c r="B1085" s="66" t="s">
        <v>1650</v>
      </c>
      <c r="C1085" s="66">
        <f t="shared" si="38"/>
        <v>4</v>
      </c>
      <c r="D1085" s="66" t="s">
        <v>1663</v>
      </c>
      <c r="E1085" s="66" t="s">
        <v>1669</v>
      </c>
    </row>
    <row r="1086" spans="1:5" ht="11.45" customHeight="1" x14ac:dyDescent="0.15">
      <c r="A1086" s="66">
        <f t="shared" si="39"/>
        <v>21</v>
      </c>
      <c r="B1086" s="66" t="s">
        <v>1650</v>
      </c>
      <c r="C1086" s="66">
        <f t="shared" si="38"/>
        <v>4</v>
      </c>
      <c r="D1086" s="66" t="s">
        <v>1663</v>
      </c>
      <c r="E1086" s="66" t="s">
        <v>1670</v>
      </c>
    </row>
    <row r="1087" spans="1:5" ht="11.45" customHeight="1" x14ac:dyDescent="0.15">
      <c r="A1087" s="66">
        <f t="shared" si="39"/>
        <v>21</v>
      </c>
      <c r="B1087" s="66" t="s">
        <v>1650</v>
      </c>
      <c r="C1087" s="66">
        <f t="shared" si="38"/>
        <v>4</v>
      </c>
      <c r="D1087" s="66" t="s">
        <v>1663</v>
      </c>
      <c r="E1087" s="66" t="s">
        <v>1671</v>
      </c>
    </row>
    <row r="1088" spans="1:5" ht="11.45" customHeight="1" x14ac:dyDescent="0.15">
      <c r="A1088" s="66">
        <f t="shared" si="39"/>
        <v>21</v>
      </c>
      <c r="B1088" s="66" t="s">
        <v>1650</v>
      </c>
      <c r="C1088" s="66">
        <f t="shared" si="38"/>
        <v>4</v>
      </c>
      <c r="D1088" s="66" t="s">
        <v>1663</v>
      </c>
      <c r="E1088" s="66" t="s">
        <v>1672</v>
      </c>
    </row>
    <row r="1089" spans="1:5" ht="11.45" customHeight="1" x14ac:dyDescent="0.15">
      <c r="A1089" s="66">
        <f t="shared" si="39"/>
        <v>21</v>
      </c>
      <c r="B1089" s="66" t="s">
        <v>1650</v>
      </c>
      <c r="C1089" s="66">
        <f t="shared" si="38"/>
        <v>4</v>
      </c>
      <c r="D1089" s="66" t="s">
        <v>1663</v>
      </c>
      <c r="E1089" s="66" t="s">
        <v>1673</v>
      </c>
    </row>
    <row r="1090" spans="1:5" ht="11.45" customHeight="1" x14ac:dyDescent="0.15">
      <c r="A1090" s="63">
        <f t="shared" si="39"/>
        <v>21</v>
      </c>
      <c r="B1090" s="63" t="s">
        <v>1650</v>
      </c>
      <c r="C1090" s="63">
        <f t="shared" si="38"/>
        <v>5</v>
      </c>
      <c r="D1090" s="63" t="s">
        <v>1675</v>
      </c>
      <c r="E1090" s="63" t="s">
        <v>1674</v>
      </c>
    </row>
    <row r="1091" spans="1:5" ht="11.45" customHeight="1" x14ac:dyDescent="0.15">
      <c r="A1091" s="63">
        <f t="shared" si="39"/>
        <v>21</v>
      </c>
      <c r="B1091" s="63" t="s">
        <v>1650</v>
      </c>
      <c r="C1091" s="63">
        <f t="shared" si="38"/>
        <v>5</v>
      </c>
      <c r="D1091" s="63" t="s">
        <v>1675</v>
      </c>
      <c r="E1091" s="63" t="s">
        <v>1676</v>
      </c>
    </row>
    <row r="1092" spans="1:5" ht="11.45" customHeight="1" x14ac:dyDescent="0.15">
      <c r="A1092" s="63">
        <f t="shared" si="39"/>
        <v>21</v>
      </c>
      <c r="B1092" s="63" t="s">
        <v>1650</v>
      </c>
      <c r="C1092" s="63">
        <f t="shared" si="38"/>
        <v>5</v>
      </c>
      <c r="D1092" s="63" t="s">
        <v>1675</v>
      </c>
      <c r="E1092" s="63" t="s">
        <v>1677</v>
      </c>
    </row>
    <row r="1093" spans="1:5" ht="11.45" customHeight="1" x14ac:dyDescent="0.15">
      <c r="A1093" s="66">
        <f t="shared" si="39"/>
        <v>21</v>
      </c>
      <c r="B1093" s="66" t="s">
        <v>1650</v>
      </c>
      <c r="C1093" s="66">
        <f t="shared" si="38"/>
        <v>6</v>
      </c>
      <c r="D1093" s="66" t="s">
        <v>1679</v>
      </c>
      <c r="E1093" s="66" t="s">
        <v>1678</v>
      </c>
    </row>
    <row r="1094" spans="1:5" ht="11.45" customHeight="1" x14ac:dyDescent="0.15">
      <c r="A1094" s="66">
        <f t="shared" si="39"/>
        <v>21</v>
      </c>
      <c r="B1094" s="66" t="s">
        <v>1650</v>
      </c>
      <c r="C1094" s="66">
        <f t="shared" si="38"/>
        <v>6</v>
      </c>
      <c r="D1094" s="66" t="s">
        <v>1679</v>
      </c>
      <c r="E1094" s="66" t="s">
        <v>1680</v>
      </c>
    </row>
    <row r="1095" spans="1:5" ht="11.45" customHeight="1" x14ac:dyDescent="0.15">
      <c r="A1095" s="66">
        <f t="shared" si="39"/>
        <v>21</v>
      </c>
      <c r="B1095" s="66" t="s">
        <v>1650</v>
      </c>
      <c r="C1095" s="66">
        <f t="shared" si="38"/>
        <v>6</v>
      </c>
      <c r="D1095" s="66" t="s">
        <v>1679</v>
      </c>
      <c r="E1095" s="66" t="s">
        <v>1681</v>
      </c>
    </row>
    <row r="1096" spans="1:5" ht="11.45" customHeight="1" x14ac:dyDescent="0.15">
      <c r="A1096" s="66">
        <f t="shared" si="39"/>
        <v>21</v>
      </c>
      <c r="B1096" s="66" t="s">
        <v>1650</v>
      </c>
      <c r="C1096" s="66">
        <f t="shared" si="38"/>
        <v>6</v>
      </c>
      <c r="D1096" s="66" t="s">
        <v>1679</v>
      </c>
      <c r="E1096" s="66" t="s">
        <v>1682</v>
      </c>
    </row>
    <row r="1097" spans="1:5" ht="11.45" customHeight="1" x14ac:dyDescent="0.15">
      <c r="A1097" s="66">
        <f t="shared" si="39"/>
        <v>21</v>
      </c>
      <c r="B1097" s="66" t="s">
        <v>1650</v>
      </c>
      <c r="C1097" s="66">
        <f t="shared" si="38"/>
        <v>6</v>
      </c>
      <c r="D1097" s="66" t="s">
        <v>1679</v>
      </c>
      <c r="E1097" s="66" t="s">
        <v>1683</v>
      </c>
    </row>
    <row r="1098" spans="1:5" ht="11.45" customHeight="1" x14ac:dyDescent="0.15">
      <c r="A1098" s="66">
        <f t="shared" si="39"/>
        <v>21</v>
      </c>
      <c r="B1098" s="66" t="s">
        <v>1650</v>
      </c>
      <c r="C1098" s="66">
        <f t="shared" si="38"/>
        <v>6</v>
      </c>
      <c r="D1098" s="66" t="s">
        <v>1679</v>
      </c>
      <c r="E1098" s="66" t="s">
        <v>1684</v>
      </c>
    </row>
    <row r="1099" spans="1:5" ht="11.45" customHeight="1" x14ac:dyDescent="0.15">
      <c r="A1099" s="66">
        <f t="shared" si="39"/>
        <v>21</v>
      </c>
      <c r="B1099" s="66" t="s">
        <v>1650</v>
      </c>
      <c r="C1099" s="66">
        <f t="shared" si="38"/>
        <v>6</v>
      </c>
      <c r="D1099" s="66" t="s">
        <v>1679</v>
      </c>
      <c r="E1099" s="66" t="s">
        <v>1685</v>
      </c>
    </row>
    <row r="1100" spans="1:5" ht="11.45" customHeight="1" x14ac:dyDescent="0.15">
      <c r="A1100" s="63">
        <f t="shared" si="39"/>
        <v>21</v>
      </c>
      <c r="B1100" s="63" t="s">
        <v>1650</v>
      </c>
      <c r="C1100" s="63">
        <f t="shared" si="38"/>
        <v>7</v>
      </c>
      <c r="D1100" s="63" t="s">
        <v>1687</v>
      </c>
      <c r="E1100" s="63" t="s">
        <v>1686</v>
      </c>
    </row>
    <row r="1101" spans="1:5" ht="11.45" customHeight="1" x14ac:dyDescent="0.15">
      <c r="A1101" s="63">
        <f t="shared" si="39"/>
        <v>21</v>
      </c>
      <c r="B1101" s="63" t="s">
        <v>1650</v>
      </c>
      <c r="C1101" s="63">
        <f t="shared" si="38"/>
        <v>7</v>
      </c>
      <c r="D1101" s="63" t="s">
        <v>1687</v>
      </c>
      <c r="E1101" s="63" t="s">
        <v>1688</v>
      </c>
    </row>
    <row r="1102" spans="1:5" ht="11.45" customHeight="1" x14ac:dyDescent="0.15">
      <c r="A1102" s="63">
        <f t="shared" si="39"/>
        <v>21</v>
      </c>
      <c r="B1102" s="63" t="s">
        <v>1650</v>
      </c>
      <c r="C1102" s="63">
        <f t="shared" si="38"/>
        <v>7</v>
      </c>
      <c r="D1102" s="63" t="s">
        <v>1687</v>
      </c>
      <c r="E1102" s="63" t="s">
        <v>1689</v>
      </c>
    </row>
    <row r="1103" spans="1:5" ht="11.45" customHeight="1" x14ac:dyDescent="0.15">
      <c r="A1103" s="63">
        <f t="shared" si="39"/>
        <v>21</v>
      </c>
      <c r="B1103" s="63" t="s">
        <v>1650</v>
      </c>
      <c r="C1103" s="63">
        <f t="shared" si="38"/>
        <v>7</v>
      </c>
      <c r="D1103" s="63" t="s">
        <v>1687</v>
      </c>
      <c r="E1103" s="63" t="s">
        <v>1690</v>
      </c>
    </row>
    <row r="1104" spans="1:5" ht="11.45" customHeight="1" x14ac:dyDescent="0.15">
      <c r="A1104" s="63">
        <f t="shared" si="39"/>
        <v>21</v>
      </c>
      <c r="B1104" s="63" t="s">
        <v>1650</v>
      </c>
      <c r="C1104" s="63">
        <f t="shared" si="38"/>
        <v>7</v>
      </c>
      <c r="D1104" s="63" t="s">
        <v>1687</v>
      </c>
      <c r="E1104" s="63" t="s">
        <v>1691</v>
      </c>
    </row>
    <row r="1105" spans="1:5" ht="11.45" customHeight="1" x14ac:dyDescent="0.15">
      <c r="A1105" s="63">
        <f t="shared" si="39"/>
        <v>21</v>
      </c>
      <c r="B1105" s="63" t="s">
        <v>1650</v>
      </c>
      <c r="C1105" s="63">
        <f t="shared" si="38"/>
        <v>7</v>
      </c>
      <c r="D1105" s="63" t="s">
        <v>1687</v>
      </c>
      <c r="E1105" s="63" t="s">
        <v>1692</v>
      </c>
    </row>
    <row r="1106" spans="1:5" ht="11.45" customHeight="1" x14ac:dyDescent="0.15">
      <c r="A1106" s="63">
        <f t="shared" si="39"/>
        <v>21</v>
      </c>
      <c r="B1106" s="63" t="s">
        <v>1650</v>
      </c>
      <c r="C1106" s="63">
        <f t="shared" si="38"/>
        <v>7</v>
      </c>
      <c r="D1106" s="63" t="s">
        <v>1687</v>
      </c>
      <c r="E1106" s="63" t="s">
        <v>1693</v>
      </c>
    </row>
    <row r="1107" spans="1:5" ht="11.45" customHeight="1" x14ac:dyDescent="0.15">
      <c r="A1107" s="63">
        <f t="shared" si="39"/>
        <v>21</v>
      </c>
      <c r="B1107" s="63" t="s">
        <v>1650</v>
      </c>
      <c r="C1107" s="63">
        <f t="shared" si="38"/>
        <v>7</v>
      </c>
      <c r="D1107" s="63" t="s">
        <v>1687</v>
      </c>
      <c r="E1107" s="63" t="s">
        <v>1694</v>
      </c>
    </row>
    <row r="1108" spans="1:5" ht="11.45" customHeight="1" x14ac:dyDescent="0.15">
      <c r="A1108" s="63">
        <f t="shared" si="39"/>
        <v>21</v>
      </c>
      <c r="B1108" s="63" t="s">
        <v>1650</v>
      </c>
      <c r="C1108" s="63">
        <f t="shared" si="38"/>
        <v>7</v>
      </c>
      <c r="D1108" s="63" t="s">
        <v>1687</v>
      </c>
      <c r="E1108" s="63" t="s">
        <v>1695</v>
      </c>
    </row>
    <row r="1109" spans="1:5" ht="11.45" customHeight="1" x14ac:dyDescent="0.15">
      <c r="A1109" s="66">
        <f t="shared" si="39"/>
        <v>21</v>
      </c>
      <c r="B1109" s="66" t="s">
        <v>1650</v>
      </c>
      <c r="C1109" s="66">
        <f t="shared" si="38"/>
        <v>8</v>
      </c>
      <c r="D1109" s="66" t="s">
        <v>1697</v>
      </c>
      <c r="E1109" s="66" t="s">
        <v>1696</v>
      </c>
    </row>
    <row r="1110" spans="1:5" ht="11.45" customHeight="1" x14ac:dyDescent="0.15">
      <c r="A1110" s="66">
        <f t="shared" si="39"/>
        <v>21</v>
      </c>
      <c r="B1110" s="66" t="s">
        <v>1650</v>
      </c>
      <c r="C1110" s="66">
        <f t="shared" si="38"/>
        <v>8</v>
      </c>
      <c r="D1110" s="66" t="s">
        <v>1697</v>
      </c>
      <c r="E1110" s="66" t="s">
        <v>1698</v>
      </c>
    </row>
    <row r="1111" spans="1:5" ht="11.45" customHeight="1" x14ac:dyDescent="0.15">
      <c r="A1111" s="66">
        <f t="shared" si="39"/>
        <v>21</v>
      </c>
      <c r="B1111" s="66" t="s">
        <v>1650</v>
      </c>
      <c r="C1111" s="66">
        <f t="shared" si="38"/>
        <v>8</v>
      </c>
      <c r="D1111" s="66" t="s">
        <v>1697</v>
      </c>
      <c r="E1111" s="66" t="s">
        <v>1699</v>
      </c>
    </row>
    <row r="1112" spans="1:5" ht="11.45" customHeight="1" x14ac:dyDescent="0.15">
      <c r="A1112" s="63">
        <f t="shared" si="39"/>
        <v>21</v>
      </c>
      <c r="B1112" s="63" t="s">
        <v>1650</v>
      </c>
      <c r="C1112" s="63">
        <f t="shared" si="38"/>
        <v>9</v>
      </c>
      <c r="D1112" s="63" t="s">
        <v>1701</v>
      </c>
      <c r="E1112" s="63" t="s">
        <v>1700</v>
      </c>
    </row>
    <row r="1113" spans="1:5" ht="11.45" customHeight="1" x14ac:dyDescent="0.15">
      <c r="A1113" s="66">
        <f t="shared" si="39"/>
        <v>21</v>
      </c>
      <c r="B1113" s="66" t="s">
        <v>1650</v>
      </c>
      <c r="C1113" s="66">
        <f t="shared" si="38"/>
        <v>10</v>
      </c>
      <c r="D1113" s="66" t="s">
        <v>1703</v>
      </c>
      <c r="E1113" s="66" t="s">
        <v>1702</v>
      </c>
    </row>
    <row r="1114" spans="1:5" ht="11.45" customHeight="1" x14ac:dyDescent="0.15">
      <c r="A1114" s="63">
        <f t="shared" si="39"/>
        <v>21</v>
      </c>
      <c r="B1114" s="63" t="s">
        <v>1650</v>
      </c>
      <c r="C1114" s="63">
        <f t="shared" ref="C1114:C1177" si="40">IF(D1114=D1113,C1113,C1113+1)</f>
        <v>11</v>
      </c>
      <c r="D1114" s="63" t="s">
        <v>1705</v>
      </c>
      <c r="E1114" s="63" t="s">
        <v>1704</v>
      </c>
    </row>
    <row r="1115" spans="1:5" ht="11.45" customHeight="1" x14ac:dyDescent="0.15">
      <c r="A1115" s="63">
        <f t="shared" si="39"/>
        <v>21</v>
      </c>
      <c r="B1115" s="63" t="s">
        <v>1650</v>
      </c>
      <c r="C1115" s="63">
        <f t="shared" si="40"/>
        <v>11</v>
      </c>
      <c r="D1115" s="63" t="s">
        <v>1705</v>
      </c>
      <c r="E1115" s="63" t="s">
        <v>1706</v>
      </c>
    </row>
    <row r="1116" spans="1:5" ht="11.45" customHeight="1" x14ac:dyDescent="0.15">
      <c r="A1116" s="63">
        <f t="shared" si="39"/>
        <v>21</v>
      </c>
      <c r="B1116" s="63" t="s">
        <v>1650</v>
      </c>
      <c r="C1116" s="63">
        <f t="shared" si="40"/>
        <v>11</v>
      </c>
      <c r="D1116" s="63" t="s">
        <v>1705</v>
      </c>
      <c r="E1116" s="63" t="s">
        <v>1707</v>
      </c>
    </row>
    <row r="1117" spans="1:5" ht="11.45" customHeight="1" x14ac:dyDescent="0.15">
      <c r="A1117" s="63">
        <f t="shared" si="39"/>
        <v>21</v>
      </c>
      <c r="B1117" s="63" t="s">
        <v>1650</v>
      </c>
      <c r="C1117" s="63">
        <f t="shared" si="40"/>
        <v>11</v>
      </c>
      <c r="D1117" s="63" t="s">
        <v>1705</v>
      </c>
      <c r="E1117" s="63" t="s">
        <v>1708</v>
      </c>
    </row>
    <row r="1118" spans="1:5" ht="11.45" customHeight="1" x14ac:dyDescent="0.15">
      <c r="A1118" s="63">
        <f t="shared" si="39"/>
        <v>21</v>
      </c>
      <c r="B1118" s="63" t="s">
        <v>1650</v>
      </c>
      <c r="C1118" s="63">
        <f t="shared" si="40"/>
        <v>11</v>
      </c>
      <c r="D1118" s="63" t="s">
        <v>1705</v>
      </c>
      <c r="E1118" s="63" t="s">
        <v>1709</v>
      </c>
    </row>
    <row r="1119" spans="1:5" ht="11.45" customHeight="1" x14ac:dyDescent="0.15">
      <c r="A1119" s="63">
        <f t="shared" ref="A1119:A1182" si="41">IF(B1119=B1118,A1118,A1118+1)</f>
        <v>21</v>
      </c>
      <c r="B1119" s="63" t="s">
        <v>1650</v>
      </c>
      <c r="C1119" s="63">
        <f t="shared" si="40"/>
        <v>11</v>
      </c>
      <c r="D1119" s="63" t="s">
        <v>1705</v>
      </c>
      <c r="E1119" s="63" t="s">
        <v>1710</v>
      </c>
    </row>
    <row r="1120" spans="1:5" ht="11.45" customHeight="1" x14ac:dyDescent="0.15">
      <c r="A1120" s="66">
        <f t="shared" si="41"/>
        <v>21</v>
      </c>
      <c r="B1120" s="66" t="s">
        <v>1650</v>
      </c>
      <c r="C1120" s="66">
        <f t="shared" si="40"/>
        <v>12</v>
      </c>
      <c r="D1120" s="66" t="s">
        <v>1712</v>
      </c>
      <c r="E1120" s="66" t="s">
        <v>1711</v>
      </c>
    </row>
    <row r="1121" spans="1:5" ht="11.45" customHeight="1" x14ac:dyDescent="0.15">
      <c r="A1121" s="63">
        <f t="shared" si="41"/>
        <v>21</v>
      </c>
      <c r="B1121" s="63" t="s">
        <v>1650</v>
      </c>
      <c r="C1121" s="63">
        <f t="shared" si="40"/>
        <v>13</v>
      </c>
      <c r="D1121" s="63" t="s">
        <v>1714</v>
      </c>
      <c r="E1121" s="63" t="s">
        <v>1713</v>
      </c>
    </row>
    <row r="1122" spans="1:5" ht="11.45" customHeight="1" x14ac:dyDescent="0.15">
      <c r="A1122" s="66">
        <f t="shared" si="41"/>
        <v>21</v>
      </c>
      <c r="B1122" s="66" t="s">
        <v>1650</v>
      </c>
      <c r="C1122" s="66">
        <f t="shared" si="40"/>
        <v>14</v>
      </c>
      <c r="D1122" s="66" t="s">
        <v>1716</v>
      </c>
      <c r="E1122" s="66" t="s">
        <v>1715</v>
      </c>
    </row>
    <row r="1123" spans="1:5" ht="11.45" customHeight="1" x14ac:dyDescent="0.15">
      <c r="A1123" s="63">
        <f t="shared" si="41"/>
        <v>21</v>
      </c>
      <c r="B1123" s="63" t="s">
        <v>1650</v>
      </c>
      <c r="C1123" s="63">
        <f t="shared" si="40"/>
        <v>15</v>
      </c>
      <c r="D1123" s="63" t="s">
        <v>1718</v>
      </c>
      <c r="E1123" s="63" t="s">
        <v>1717</v>
      </c>
    </row>
    <row r="1124" spans="1:5" ht="11.45" customHeight="1" x14ac:dyDescent="0.15">
      <c r="A1124" s="66">
        <f t="shared" si="41"/>
        <v>21</v>
      </c>
      <c r="B1124" s="66" t="s">
        <v>1650</v>
      </c>
      <c r="C1124" s="66">
        <f t="shared" si="40"/>
        <v>16</v>
      </c>
      <c r="D1124" s="66" t="s">
        <v>1720</v>
      </c>
      <c r="E1124" s="66" t="s">
        <v>1719</v>
      </c>
    </row>
    <row r="1125" spans="1:5" ht="11.45" customHeight="1" x14ac:dyDescent="0.15">
      <c r="A1125" s="63">
        <f t="shared" si="41"/>
        <v>21</v>
      </c>
      <c r="B1125" s="63" t="s">
        <v>1650</v>
      </c>
      <c r="C1125" s="63">
        <f t="shared" si="40"/>
        <v>17</v>
      </c>
      <c r="D1125" s="63" t="s">
        <v>1722</v>
      </c>
      <c r="E1125" s="63" t="s">
        <v>1721</v>
      </c>
    </row>
    <row r="1126" spans="1:5" ht="11.45" customHeight="1" x14ac:dyDescent="0.15">
      <c r="A1126" s="63">
        <f t="shared" si="41"/>
        <v>21</v>
      </c>
      <c r="B1126" s="63" t="s">
        <v>1650</v>
      </c>
      <c r="C1126" s="63">
        <f t="shared" si="40"/>
        <v>17</v>
      </c>
      <c r="D1126" s="63" t="s">
        <v>1722</v>
      </c>
      <c r="E1126" s="63" t="s">
        <v>1723</v>
      </c>
    </row>
    <row r="1127" spans="1:5" ht="11.45" customHeight="1" x14ac:dyDescent="0.15">
      <c r="A1127" s="63">
        <f t="shared" si="41"/>
        <v>21</v>
      </c>
      <c r="B1127" s="63" t="s">
        <v>1650</v>
      </c>
      <c r="C1127" s="63">
        <f t="shared" si="40"/>
        <v>17</v>
      </c>
      <c r="D1127" s="63" t="s">
        <v>1722</v>
      </c>
      <c r="E1127" s="63" t="s">
        <v>1724</v>
      </c>
    </row>
    <row r="1128" spans="1:5" ht="11.45" customHeight="1" x14ac:dyDescent="0.15">
      <c r="A1128" s="63">
        <f t="shared" si="41"/>
        <v>21</v>
      </c>
      <c r="B1128" s="63" t="s">
        <v>1650</v>
      </c>
      <c r="C1128" s="63">
        <f t="shared" si="40"/>
        <v>17</v>
      </c>
      <c r="D1128" s="63" t="s">
        <v>1722</v>
      </c>
      <c r="E1128" s="63" t="s">
        <v>1725</v>
      </c>
    </row>
    <row r="1129" spans="1:5" ht="11.45" customHeight="1" x14ac:dyDescent="0.15">
      <c r="A1129" s="66">
        <f t="shared" si="41"/>
        <v>21</v>
      </c>
      <c r="B1129" s="66" t="s">
        <v>1650</v>
      </c>
      <c r="C1129" s="66">
        <f t="shared" si="40"/>
        <v>18</v>
      </c>
      <c r="D1129" s="66" t="s">
        <v>1727</v>
      </c>
      <c r="E1129" s="66" t="s">
        <v>1726</v>
      </c>
    </row>
    <row r="1130" spans="1:5" ht="11.45" customHeight="1" x14ac:dyDescent="0.15">
      <c r="A1130" s="66">
        <f t="shared" si="41"/>
        <v>21</v>
      </c>
      <c r="B1130" s="66" t="s">
        <v>1650</v>
      </c>
      <c r="C1130" s="66">
        <f t="shared" si="40"/>
        <v>18</v>
      </c>
      <c r="D1130" s="66" t="s">
        <v>1727</v>
      </c>
      <c r="E1130" s="66" t="s">
        <v>1728</v>
      </c>
    </row>
    <row r="1131" spans="1:5" ht="11.45" customHeight="1" x14ac:dyDescent="0.15">
      <c r="A1131" s="63">
        <f t="shared" si="41"/>
        <v>21</v>
      </c>
      <c r="B1131" s="63" t="s">
        <v>1650</v>
      </c>
      <c r="C1131" s="63">
        <f t="shared" si="40"/>
        <v>19</v>
      </c>
      <c r="D1131" s="63" t="s">
        <v>1730</v>
      </c>
      <c r="E1131" s="63" t="s">
        <v>1729</v>
      </c>
    </row>
    <row r="1132" spans="1:5" ht="11.45" customHeight="1" x14ac:dyDescent="0.15">
      <c r="A1132" s="63">
        <f t="shared" si="41"/>
        <v>21</v>
      </c>
      <c r="B1132" s="63" t="s">
        <v>1650</v>
      </c>
      <c r="C1132" s="63">
        <f t="shared" si="40"/>
        <v>19</v>
      </c>
      <c r="D1132" s="63" t="s">
        <v>1730</v>
      </c>
      <c r="E1132" s="63" t="s">
        <v>1731</v>
      </c>
    </row>
    <row r="1133" spans="1:5" ht="11.45" customHeight="1" x14ac:dyDescent="0.15">
      <c r="A1133" s="63">
        <f t="shared" si="41"/>
        <v>21</v>
      </c>
      <c r="B1133" s="63" t="s">
        <v>1650</v>
      </c>
      <c r="C1133" s="63">
        <f t="shared" si="40"/>
        <v>19</v>
      </c>
      <c r="D1133" s="63" t="s">
        <v>1730</v>
      </c>
      <c r="E1133" s="63" t="s">
        <v>1732</v>
      </c>
    </row>
    <row r="1134" spans="1:5" ht="11.45" customHeight="1" x14ac:dyDescent="0.15">
      <c r="A1134" s="63">
        <f t="shared" si="41"/>
        <v>21</v>
      </c>
      <c r="B1134" s="63" t="s">
        <v>1650</v>
      </c>
      <c r="C1134" s="63">
        <f t="shared" si="40"/>
        <v>19</v>
      </c>
      <c r="D1134" s="63" t="s">
        <v>1730</v>
      </c>
      <c r="E1134" s="63" t="s">
        <v>1733</v>
      </c>
    </row>
    <row r="1135" spans="1:5" ht="11.45" customHeight="1" x14ac:dyDescent="0.15">
      <c r="A1135" s="63">
        <f t="shared" si="41"/>
        <v>21</v>
      </c>
      <c r="B1135" s="63" t="s">
        <v>1650</v>
      </c>
      <c r="C1135" s="63">
        <f t="shared" si="40"/>
        <v>19</v>
      </c>
      <c r="D1135" s="63" t="s">
        <v>1730</v>
      </c>
      <c r="E1135" s="63" t="s">
        <v>1734</v>
      </c>
    </row>
    <row r="1136" spans="1:5" ht="11.45" customHeight="1" x14ac:dyDescent="0.15">
      <c r="A1136" s="63">
        <f t="shared" si="41"/>
        <v>21</v>
      </c>
      <c r="B1136" s="63" t="s">
        <v>1650</v>
      </c>
      <c r="C1136" s="63">
        <f t="shared" si="40"/>
        <v>19</v>
      </c>
      <c r="D1136" s="63" t="s">
        <v>1730</v>
      </c>
      <c r="E1136" s="63" t="s">
        <v>1735</v>
      </c>
    </row>
    <row r="1137" spans="1:5" ht="11.45" customHeight="1" x14ac:dyDescent="0.15">
      <c r="A1137" s="63">
        <f t="shared" si="41"/>
        <v>21</v>
      </c>
      <c r="B1137" s="63" t="s">
        <v>1650</v>
      </c>
      <c r="C1137" s="63">
        <f t="shared" si="40"/>
        <v>19</v>
      </c>
      <c r="D1137" s="63" t="s">
        <v>1730</v>
      </c>
      <c r="E1137" s="63" t="s">
        <v>1736</v>
      </c>
    </row>
    <row r="1138" spans="1:5" ht="11.45" customHeight="1" x14ac:dyDescent="0.15">
      <c r="A1138" s="63">
        <f t="shared" si="41"/>
        <v>21</v>
      </c>
      <c r="B1138" s="63" t="s">
        <v>1650</v>
      </c>
      <c r="C1138" s="63">
        <f t="shared" si="40"/>
        <v>19</v>
      </c>
      <c r="D1138" s="63" t="s">
        <v>1730</v>
      </c>
      <c r="E1138" s="63" t="s">
        <v>1737</v>
      </c>
    </row>
    <row r="1139" spans="1:5" ht="11.45" customHeight="1" x14ac:dyDescent="0.15">
      <c r="A1139" s="66">
        <f t="shared" si="41"/>
        <v>21</v>
      </c>
      <c r="B1139" s="66" t="s">
        <v>1650</v>
      </c>
      <c r="C1139" s="66">
        <f t="shared" si="40"/>
        <v>20</v>
      </c>
      <c r="D1139" s="66" t="s">
        <v>1739</v>
      </c>
      <c r="E1139" s="66" t="s">
        <v>1738</v>
      </c>
    </row>
    <row r="1140" spans="1:5" ht="11.45" customHeight="1" x14ac:dyDescent="0.15">
      <c r="A1140" s="66">
        <f t="shared" si="41"/>
        <v>21</v>
      </c>
      <c r="B1140" s="66" t="s">
        <v>1650</v>
      </c>
      <c r="C1140" s="66">
        <f t="shared" si="40"/>
        <v>20</v>
      </c>
      <c r="D1140" s="66" t="s">
        <v>1739</v>
      </c>
      <c r="E1140" s="66" t="s">
        <v>1740</v>
      </c>
    </row>
    <row r="1141" spans="1:5" ht="11.45" customHeight="1" x14ac:dyDescent="0.15">
      <c r="A1141" s="66">
        <f t="shared" si="41"/>
        <v>21</v>
      </c>
      <c r="B1141" s="66" t="s">
        <v>1650</v>
      </c>
      <c r="C1141" s="66">
        <f t="shared" si="40"/>
        <v>20</v>
      </c>
      <c r="D1141" s="66" t="s">
        <v>1739</v>
      </c>
      <c r="E1141" s="66" t="s">
        <v>1741</v>
      </c>
    </row>
    <row r="1142" spans="1:5" ht="11.45" customHeight="1" x14ac:dyDescent="0.15">
      <c r="A1142" s="66">
        <f t="shared" si="41"/>
        <v>21</v>
      </c>
      <c r="B1142" s="66" t="s">
        <v>1650</v>
      </c>
      <c r="C1142" s="66">
        <f t="shared" si="40"/>
        <v>20</v>
      </c>
      <c r="D1142" s="66" t="s">
        <v>1739</v>
      </c>
      <c r="E1142" s="66" t="s">
        <v>1742</v>
      </c>
    </row>
    <row r="1143" spans="1:5" ht="11.45" customHeight="1" x14ac:dyDescent="0.15">
      <c r="A1143" s="66">
        <f t="shared" si="41"/>
        <v>21</v>
      </c>
      <c r="B1143" s="66" t="s">
        <v>1650</v>
      </c>
      <c r="C1143" s="66">
        <f t="shared" si="40"/>
        <v>20</v>
      </c>
      <c r="D1143" s="66" t="s">
        <v>1739</v>
      </c>
      <c r="E1143" s="66" t="s">
        <v>638</v>
      </c>
    </row>
    <row r="1144" spans="1:5" ht="11.45" customHeight="1" x14ac:dyDescent="0.15">
      <c r="A1144" s="66">
        <f t="shared" si="41"/>
        <v>21</v>
      </c>
      <c r="B1144" s="66" t="s">
        <v>1650</v>
      </c>
      <c r="C1144" s="66">
        <f t="shared" si="40"/>
        <v>20</v>
      </c>
      <c r="D1144" s="66" t="s">
        <v>1739</v>
      </c>
      <c r="E1144" s="66" t="s">
        <v>1743</v>
      </c>
    </row>
    <row r="1145" spans="1:5" ht="11.45" customHeight="1" x14ac:dyDescent="0.15">
      <c r="A1145" s="66">
        <f t="shared" si="41"/>
        <v>21</v>
      </c>
      <c r="B1145" s="66" t="s">
        <v>1650</v>
      </c>
      <c r="C1145" s="66">
        <f t="shared" si="40"/>
        <v>20</v>
      </c>
      <c r="D1145" s="66" t="s">
        <v>1739</v>
      </c>
      <c r="E1145" s="66" t="s">
        <v>1744</v>
      </c>
    </row>
    <row r="1146" spans="1:5" ht="11.45" customHeight="1" x14ac:dyDescent="0.15">
      <c r="A1146" s="66">
        <f t="shared" si="41"/>
        <v>21</v>
      </c>
      <c r="B1146" s="66" t="s">
        <v>1650</v>
      </c>
      <c r="C1146" s="66">
        <f t="shared" si="40"/>
        <v>20</v>
      </c>
      <c r="D1146" s="66" t="s">
        <v>1739</v>
      </c>
      <c r="E1146" s="66" t="s">
        <v>1745</v>
      </c>
    </row>
    <row r="1147" spans="1:5" ht="11.45" customHeight="1" x14ac:dyDescent="0.15">
      <c r="A1147" s="63">
        <f t="shared" si="41"/>
        <v>21</v>
      </c>
      <c r="B1147" s="63" t="s">
        <v>1650</v>
      </c>
      <c r="C1147" s="63">
        <f t="shared" si="40"/>
        <v>21</v>
      </c>
      <c r="D1147" s="63" t="s">
        <v>1746</v>
      </c>
      <c r="E1147" s="63" t="s">
        <v>678</v>
      </c>
    </row>
    <row r="1148" spans="1:5" ht="11.45" customHeight="1" x14ac:dyDescent="0.15">
      <c r="A1148" s="63">
        <f t="shared" si="41"/>
        <v>21</v>
      </c>
      <c r="B1148" s="63" t="s">
        <v>1650</v>
      </c>
      <c r="C1148" s="63">
        <f t="shared" si="40"/>
        <v>21</v>
      </c>
      <c r="D1148" s="63" t="s">
        <v>1746</v>
      </c>
      <c r="E1148" s="63" t="s">
        <v>1747</v>
      </c>
    </row>
    <row r="1149" spans="1:5" ht="11.45" customHeight="1" x14ac:dyDescent="0.15">
      <c r="A1149" s="63">
        <f t="shared" si="41"/>
        <v>21</v>
      </c>
      <c r="B1149" s="63" t="s">
        <v>1650</v>
      </c>
      <c r="C1149" s="63">
        <f t="shared" si="40"/>
        <v>21</v>
      </c>
      <c r="D1149" s="63" t="s">
        <v>1746</v>
      </c>
      <c r="E1149" s="63" t="s">
        <v>1748</v>
      </c>
    </row>
    <row r="1150" spans="1:5" ht="11.45" customHeight="1" x14ac:dyDescent="0.15">
      <c r="A1150" s="63">
        <f t="shared" si="41"/>
        <v>21</v>
      </c>
      <c r="B1150" s="63" t="s">
        <v>1650</v>
      </c>
      <c r="C1150" s="63">
        <f t="shared" si="40"/>
        <v>21</v>
      </c>
      <c r="D1150" s="63" t="s">
        <v>1746</v>
      </c>
      <c r="E1150" s="63" t="s">
        <v>1749</v>
      </c>
    </row>
    <row r="1151" spans="1:5" ht="11.45" customHeight="1" x14ac:dyDescent="0.15">
      <c r="A1151" s="63">
        <f t="shared" si="41"/>
        <v>21</v>
      </c>
      <c r="B1151" s="63" t="s">
        <v>1650</v>
      </c>
      <c r="C1151" s="63">
        <f t="shared" si="40"/>
        <v>21</v>
      </c>
      <c r="D1151" s="63" t="s">
        <v>1746</v>
      </c>
      <c r="E1151" s="63" t="s">
        <v>1750</v>
      </c>
    </row>
    <row r="1152" spans="1:5" ht="11.45" customHeight="1" x14ac:dyDescent="0.15">
      <c r="A1152" s="66">
        <f t="shared" si="41"/>
        <v>21</v>
      </c>
      <c r="B1152" s="66" t="s">
        <v>1650</v>
      </c>
      <c r="C1152" s="66">
        <f t="shared" si="40"/>
        <v>22</v>
      </c>
      <c r="D1152" s="66" t="s">
        <v>1751</v>
      </c>
      <c r="E1152" s="66" t="s">
        <v>679</v>
      </c>
    </row>
    <row r="1153" spans="1:5" ht="11.45" customHeight="1" x14ac:dyDescent="0.15">
      <c r="A1153" s="63">
        <f t="shared" si="41"/>
        <v>21</v>
      </c>
      <c r="B1153" s="63" t="s">
        <v>1650</v>
      </c>
      <c r="C1153" s="63">
        <f t="shared" si="40"/>
        <v>23</v>
      </c>
      <c r="D1153" s="63" t="s">
        <v>1753</v>
      </c>
      <c r="E1153" s="63" t="s">
        <v>1752</v>
      </c>
    </row>
    <row r="1154" spans="1:5" ht="11.45" customHeight="1" x14ac:dyDescent="0.15">
      <c r="A1154" s="66">
        <f t="shared" si="41"/>
        <v>21</v>
      </c>
      <c r="B1154" s="66" t="s">
        <v>1650</v>
      </c>
      <c r="C1154" s="66">
        <f t="shared" si="40"/>
        <v>24</v>
      </c>
      <c r="D1154" s="66" t="s">
        <v>1755</v>
      </c>
      <c r="E1154" s="66" t="s">
        <v>1754</v>
      </c>
    </row>
    <row r="1155" spans="1:5" ht="11.45" customHeight="1" x14ac:dyDescent="0.15">
      <c r="A1155" s="63">
        <f t="shared" si="41"/>
        <v>21</v>
      </c>
      <c r="B1155" s="63" t="s">
        <v>1650</v>
      </c>
      <c r="C1155" s="63">
        <f t="shared" si="40"/>
        <v>25</v>
      </c>
      <c r="D1155" s="63" t="s">
        <v>1757</v>
      </c>
      <c r="E1155" s="63" t="s">
        <v>1756</v>
      </c>
    </row>
    <row r="1156" spans="1:5" ht="11.45" customHeight="1" x14ac:dyDescent="0.15">
      <c r="A1156" s="66">
        <f t="shared" si="41"/>
        <v>21</v>
      </c>
      <c r="B1156" s="66" t="s">
        <v>1650</v>
      </c>
      <c r="C1156" s="66">
        <f t="shared" si="40"/>
        <v>26</v>
      </c>
      <c r="D1156" s="66" t="s">
        <v>1759</v>
      </c>
      <c r="E1156" s="66" t="s">
        <v>1758</v>
      </c>
    </row>
    <row r="1157" spans="1:5" ht="11.45" customHeight="1" x14ac:dyDescent="0.15">
      <c r="A1157" s="63">
        <f t="shared" si="41"/>
        <v>21</v>
      </c>
      <c r="B1157" s="63" t="s">
        <v>1650</v>
      </c>
      <c r="C1157" s="63">
        <f t="shared" si="40"/>
        <v>27</v>
      </c>
      <c r="D1157" s="63" t="s">
        <v>1761</v>
      </c>
      <c r="E1157" s="63" t="s">
        <v>1760</v>
      </c>
    </row>
    <row r="1158" spans="1:5" ht="11.45" customHeight="1" x14ac:dyDescent="0.15">
      <c r="A1158" s="66">
        <f t="shared" si="41"/>
        <v>21</v>
      </c>
      <c r="B1158" s="66" t="s">
        <v>1650</v>
      </c>
      <c r="C1158" s="66">
        <f t="shared" si="40"/>
        <v>28</v>
      </c>
      <c r="D1158" s="66" t="s">
        <v>1763</v>
      </c>
      <c r="E1158" s="66" t="s">
        <v>1762</v>
      </c>
    </row>
    <row r="1159" spans="1:5" ht="11.45" customHeight="1" x14ac:dyDescent="0.15">
      <c r="A1159" s="63">
        <f t="shared" si="41"/>
        <v>21</v>
      </c>
      <c r="B1159" s="63" t="s">
        <v>1650</v>
      </c>
      <c r="C1159" s="63">
        <f t="shared" si="40"/>
        <v>29</v>
      </c>
      <c r="D1159" s="63" t="s">
        <v>311</v>
      </c>
      <c r="E1159" s="63" t="s">
        <v>1764</v>
      </c>
    </row>
    <row r="1160" spans="1:5" ht="11.45" customHeight="1" x14ac:dyDescent="0.15">
      <c r="A1160" s="66">
        <f t="shared" si="41"/>
        <v>21</v>
      </c>
      <c r="B1160" s="66" t="s">
        <v>1650</v>
      </c>
      <c r="C1160" s="66">
        <f t="shared" si="40"/>
        <v>30</v>
      </c>
      <c r="D1160" s="66" t="s">
        <v>1766</v>
      </c>
      <c r="E1160" s="66" t="s">
        <v>1765</v>
      </c>
    </row>
    <row r="1161" spans="1:5" ht="11.45" customHeight="1" x14ac:dyDescent="0.15">
      <c r="A1161" s="63">
        <f t="shared" si="41"/>
        <v>21</v>
      </c>
      <c r="B1161" s="63" t="s">
        <v>1650</v>
      </c>
      <c r="C1161" s="63">
        <f t="shared" si="40"/>
        <v>31</v>
      </c>
      <c r="D1161" s="63" t="s">
        <v>1768</v>
      </c>
      <c r="E1161" s="63" t="s">
        <v>1767</v>
      </c>
    </row>
    <row r="1162" spans="1:5" ht="11.45" customHeight="1" x14ac:dyDescent="0.15">
      <c r="A1162" s="66">
        <f t="shared" si="41"/>
        <v>21</v>
      </c>
      <c r="B1162" s="66" t="s">
        <v>1650</v>
      </c>
      <c r="C1162" s="66">
        <f t="shared" si="40"/>
        <v>32</v>
      </c>
      <c r="D1162" s="66" t="s">
        <v>1770</v>
      </c>
      <c r="E1162" s="66" t="s">
        <v>1769</v>
      </c>
    </row>
    <row r="1163" spans="1:5" ht="11.45" customHeight="1" x14ac:dyDescent="0.15">
      <c r="A1163" s="66">
        <f t="shared" si="41"/>
        <v>21</v>
      </c>
      <c r="B1163" s="66" t="s">
        <v>1650</v>
      </c>
      <c r="C1163" s="66">
        <f t="shared" si="40"/>
        <v>32</v>
      </c>
      <c r="D1163" s="66" t="s">
        <v>1770</v>
      </c>
      <c r="E1163" s="66" t="s">
        <v>1771</v>
      </c>
    </row>
    <row r="1164" spans="1:5" ht="11.45" customHeight="1" x14ac:dyDescent="0.15">
      <c r="A1164" s="63">
        <f t="shared" si="41"/>
        <v>22</v>
      </c>
      <c r="B1164" s="63" t="s">
        <v>1773</v>
      </c>
      <c r="C1164" s="63">
        <v>1</v>
      </c>
      <c r="D1164" s="63" t="s">
        <v>1774</v>
      </c>
      <c r="E1164" s="63" t="s">
        <v>1772</v>
      </c>
    </row>
    <row r="1165" spans="1:5" ht="11.45" customHeight="1" x14ac:dyDescent="0.15">
      <c r="A1165" s="66">
        <f t="shared" si="41"/>
        <v>22</v>
      </c>
      <c r="B1165" s="66" t="s">
        <v>1773</v>
      </c>
      <c r="C1165" s="66">
        <f t="shared" si="40"/>
        <v>2</v>
      </c>
      <c r="D1165" s="66" t="s">
        <v>1776</v>
      </c>
      <c r="E1165" s="66" t="s">
        <v>1775</v>
      </c>
    </row>
    <row r="1166" spans="1:5" ht="11.45" customHeight="1" x14ac:dyDescent="0.15">
      <c r="A1166" s="66">
        <f t="shared" si="41"/>
        <v>22</v>
      </c>
      <c r="B1166" s="66" t="s">
        <v>1773</v>
      </c>
      <c r="C1166" s="66">
        <f t="shared" si="40"/>
        <v>2</v>
      </c>
      <c r="D1166" s="66" t="s">
        <v>1776</v>
      </c>
      <c r="E1166" s="66" t="s">
        <v>1777</v>
      </c>
    </row>
    <row r="1167" spans="1:5" ht="11.45" customHeight="1" x14ac:dyDescent="0.15">
      <c r="A1167" s="63">
        <f t="shared" si="41"/>
        <v>22</v>
      </c>
      <c r="B1167" s="63" t="s">
        <v>1773</v>
      </c>
      <c r="C1167" s="63">
        <f t="shared" si="40"/>
        <v>3</v>
      </c>
      <c r="D1167" s="63" t="s">
        <v>1779</v>
      </c>
      <c r="E1167" s="63" t="s">
        <v>1778</v>
      </c>
    </row>
    <row r="1168" spans="1:5" ht="11.45" customHeight="1" x14ac:dyDescent="0.15">
      <c r="A1168" s="66">
        <f t="shared" si="41"/>
        <v>22</v>
      </c>
      <c r="B1168" s="66" t="s">
        <v>1773</v>
      </c>
      <c r="C1168" s="66">
        <f t="shared" si="40"/>
        <v>4</v>
      </c>
      <c r="D1168" s="66" t="s">
        <v>1780</v>
      </c>
      <c r="E1168" s="66" t="s">
        <v>700</v>
      </c>
    </row>
    <row r="1169" spans="1:5" ht="11.45" customHeight="1" x14ac:dyDescent="0.15">
      <c r="A1169" s="66">
        <f t="shared" si="41"/>
        <v>22</v>
      </c>
      <c r="B1169" s="66" t="s">
        <v>1773</v>
      </c>
      <c r="C1169" s="66">
        <f t="shared" si="40"/>
        <v>4</v>
      </c>
      <c r="D1169" s="66" t="s">
        <v>1780</v>
      </c>
      <c r="E1169" s="66" t="s">
        <v>1781</v>
      </c>
    </row>
    <row r="1170" spans="1:5" ht="11.45" customHeight="1" x14ac:dyDescent="0.15">
      <c r="A1170" s="66">
        <f t="shared" si="41"/>
        <v>22</v>
      </c>
      <c r="B1170" s="66" t="s">
        <v>1773</v>
      </c>
      <c r="C1170" s="66">
        <f t="shared" si="40"/>
        <v>4</v>
      </c>
      <c r="D1170" s="66" t="s">
        <v>1780</v>
      </c>
      <c r="E1170" s="66" t="s">
        <v>1782</v>
      </c>
    </row>
    <row r="1171" spans="1:5" ht="11.45" customHeight="1" x14ac:dyDescent="0.15">
      <c r="A1171" s="66">
        <f t="shared" si="41"/>
        <v>22</v>
      </c>
      <c r="B1171" s="66" t="s">
        <v>1773</v>
      </c>
      <c r="C1171" s="66">
        <f t="shared" si="40"/>
        <v>4</v>
      </c>
      <c r="D1171" s="66" t="s">
        <v>1780</v>
      </c>
      <c r="E1171" s="66" t="s">
        <v>1783</v>
      </c>
    </row>
    <row r="1172" spans="1:5" ht="11.45" customHeight="1" x14ac:dyDescent="0.15">
      <c r="A1172" s="66">
        <f t="shared" si="41"/>
        <v>22</v>
      </c>
      <c r="B1172" s="66" t="s">
        <v>1773</v>
      </c>
      <c r="C1172" s="66">
        <f t="shared" si="40"/>
        <v>4</v>
      </c>
      <c r="D1172" s="66" t="s">
        <v>1780</v>
      </c>
      <c r="E1172" s="66" t="s">
        <v>1339</v>
      </c>
    </row>
    <row r="1173" spans="1:5" ht="11.45" customHeight="1" x14ac:dyDescent="0.15">
      <c r="A1173" s="66">
        <f t="shared" si="41"/>
        <v>22</v>
      </c>
      <c r="B1173" s="66" t="s">
        <v>1773</v>
      </c>
      <c r="C1173" s="66">
        <f t="shared" si="40"/>
        <v>4</v>
      </c>
      <c r="D1173" s="66" t="s">
        <v>1780</v>
      </c>
      <c r="E1173" s="66" t="s">
        <v>1784</v>
      </c>
    </row>
    <row r="1174" spans="1:5" ht="11.45" customHeight="1" x14ac:dyDescent="0.15">
      <c r="A1174" s="66">
        <f t="shared" si="41"/>
        <v>22</v>
      </c>
      <c r="B1174" s="66" t="s">
        <v>1773</v>
      </c>
      <c r="C1174" s="66">
        <f t="shared" si="40"/>
        <v>4</v>
      </c>
      <c r="D1174" s="66" t="s">
        <v>1780</v>
      </c>
      <c r="E1174" s="66" t="s">
        <v>1785</v>
      </c>
    </row>
    <row r="1175" spans="1:5" ht="11.45" customHeight="1" x14ac:dyDescent="0.15">
      <c r="A1175" s="63">
        <f t="shared" si="41"/>
        <v>22</v>
      </c>
      <c r="B1175" s="63" t="s">
        <v>1773</v>
      </c>
      <c r="C1175" s="63">
        <f t="shared" si="40"/>
        <v>5</v>
      </c>
      <c r="D1175" s="63" t="s">
        <v>1786</v>
      </c>
      <c r="E1175" s="63" t="s">
        <v>679</v>
      </c>
    </row>
    <row r="1176" spans="1:5" ht="11.45" customHeight="1" x14ac:dyDescent="0.15">
      <c r="A1176" s="63">
        <f t="shared" si="41"/>
        <v>22</v>
      </c>
      <c r="B1176" s="63" t="s">
        <v>1773</v>
      </c>
      <c r="C1176" s="63">
        <f t="shared" si="40"/>
        <v>5</v>
      </c>
      <c r="D1176" s="63" t="s">
        <v>1786</v>
      </c>
      <c r="E1176" s="63" t="s">
        <v>1787</v>
      </c>
    </row>
    <row r="1177" spans="1:5" ht="11.45" customHeight="1" x14ac:dyDescent="0.15">
      <c r="A1177" s="63">
        <f t="shared" si="41"/>
        <v>22</v>
      </c>
      <c r="B1177" s="63" t="s">
        <v>1773</v>
      </c>
      <c r="C1177" s="63">
        <f t="shared" si="40"/>
        <v>5</v>
      </c>
      <c r="D1177" s="63" t="s">
        <v>1786</v>
      </c>
      <c r="E1177" s="63" t="s">
        <v>1788</v>
      </c>
    </row>
    <row r="1178" spans="1:5" ht="11.45" customHeight="1" x14ac:dyDescent="0.15">
      <c r="A1178" s="63">
        <f t="shared" si="41"/>
        <v>22</v>
      </c>
      <c r="B1178" s="63" t="s">
        <v>1773</v>
      </c>
      <c r="C1178" s="63">
        <f t="shared" ref="C1178:C1241" si="42">IF(D1178=D1177,C1177,C1177+1)</f>
        <v>5</v>
      </c>
      <c r="D1178" s="63" t="s">
        <v>1786</v>
      </c>
      <c r="E1178" s="63" t="s">
        <v>1789</v>
      </c>
    </row>
    <row r="1179" spans="1:5" ht="11.45" customHeight="1" x14ac:dyDescent="0.15">
      <c r="A1179" s="63">
        <f t="shared" si="41"/>
        <v>22</v>
      </c>
      <c r="B1179" s="63" t="s">
        <v>1773</v>
      </c>
      <c r="C1179" s="63">
        <f t="shared" si="42"/>
        <v>5</v>
      </c>
      <c r="D1179" s="63" t="s">
        <v>1786</v>
      </c>
      <c r="E1179" s="63" t="s">
        <v>1790</v>
      </c>
    </row>
    <row r="1180" spans="1:5" ht="11.45" customHeight="1" x14ac:dyDescent="0.15">
      <c r="A1180" s="63">
        <f t="shared" si="41"/>
        <v>22</v>
      </c>
      <c r="B1180" s="63" t="s">
        <v>1773</v>
      </c>
      <c r="C1180" s="63">
        <f t="shared" si="42"/>
        <v>5</v>
      </c>
      <c r="D1180" s="63" t="s">
        <v>1786</v>
      </c>
      <c r="E1180" s="63" t="s">
        <v>1791</v>
      </c>
    </row>
    <row r="1181" spans="1:5" ht="11.45" customHeight="1" x14ac:dyDescent="0.15">
      <c r="A1181" s="63">
        <f t="shared" si="41"/>
        <v>22</v>
      </c>
      <c r="B1181" s="63" t="s">
        <v>1773</v>
      </c>
      <c r="C1181" s="63">
        <f t="shared" si="42"/>
        <v>5</v>
      </c>
      <c r="D1181" s="63" t="s">
        <v>1786</v>
      </c>
      <c r="E1181" s="63" t="s">
        <v>1792</v>
      </c>
    </row>
    <row r="1182" spans="1:5" ht="11.45" customHeight="1" x14ac:dyDescent="0.15">
      <c r="A1182" s="63">
        <f t="shared" si="41"/>
        <v>22</v>
      </c>
      <c r="B1182" s="63" t="s">
        <v>1773</v>
      </c>
      <c r="C1182" s="63">
        <f t="shared" si="42"/>
        <v>5</v>
      </c>
      <c r="D1182" s="63" t="s">
        <v>1786</v>
      </c>
      <c r="E1182" s="63" t="s">
        <v>1793</v>
      </c>
    </row>
    <row r="1183" spans="1:5" ht="11.45" customHeight="1" x14ac:dyDescent="0.15">
      <c r="A1183" s="63">
        <f t="shared" ref="A1183:A1246" si="43">IF(B1183=B1182,A1182,A1182+1)</f>
        <v>22</v>
      </c>
      <c r="B1183" s="63" t="s">
        <v>1773</v>
      </c>
      <c r="C1183" s="63">
        <f t="shared" si="42"/>
        <v>5</v>
      </c>
      <c r="D1183" s="63" t="s">
        <v>1786</v>
      </c>
      <c r="E1183" s="63" t="s">
        <v>1794</v>
      </c>
    </row>
    <row r="1184" spans="1:5" ht="11.45" customHeight="1" x14ac:dyDescent="0.15">
      <c r="A1184" s="63">
        <f t="shared" si="43"/>
        <v>22</v>
      </c>
      <c r="B1184" s="63" t="s">
        <v>1773</v>
      </c>
      <c r="C1184" s="63">
        <f t="shared" si="42"/>
        <v>5</v>
      </c>
      <c r="D1184" s="63" t="s">
        <v>1786</v>
      </c>
      <c r="E1184" s="63" t="s">
        <v>1795</v>
      </c>
    </row>
    <row r="1185" spans="1:5" ht="11.45" customHeight="1" x14ac:dyDescent="0.15">
      <c r="A1185" s="66">
        <f t="shared" si="43"/>
        <v>22</v>
      </c>
      <c r="B1185" s="66" t="s">
        <v>1773</v>
      </c>
      <c r="C1185" s="66">
        <f t="shared" si="42"/>
        <v>6</v>
      </c>
      <c r="D1185" s="66" t="s">
        <v>1797</v>
      </c>
      <c r="E1185" s="66" t="s">
        <v>1796</v>
      </c>
    </row>
    <row r="1186" spans="1:5" ht="11.45" customHeight="1" x14ac:dyDescent="0.15">
      <c r="A1186" s="66">
        <f t="shared" si="43"/>
        <v>22</v>
      </c>
      <c r="B1186" s="66" t="s">
        <v>1773</v>
      </c>
      <c r="C1186" s="66">
        <f t="shared" si="42"/>
        <v>6</v>
      </c>
      <c r="D1186" s="66" t="s">
        <v>1797</v>
      </c>
      <c r="E1186" s="66" t="s">
        <v>1798</v>
      </c>
    </row>
    <row r="1187" spans="1:5" ht="11.45" customHeight="1" x14ac:dyDescent="0.15">
      <c r="A1187" s="66">
        <f t="shared" si="43"/>
        <v>22</v>
      </c>
      <c r="B1187" s="66" t="s">
        <v>1773</v>
      </c>
      <c r="C1187" s="66">
        <f t="shared" si="42"/>
        <v>6</v>
      </c>
      <c r="D1187" s="66" t="s">
        <v>1797</v>
      </c>
      <c r="E1187" s="66" t="s">
        <v>680</v>
      </c>
    </row>
    <row r="1188" spans="1:5" ht="11.45" customHeight="1" x14ac:dyDescent="0.15">
      <c r="A1188" s="66">
        <f t="shared" si="43"/>
        <v>22</v>
      </c>
      <c r="B1188" s="66" t="s">
        <v>1773</v>
      </c>
      <c r="C1188" s="66">
        <f t="shared" si="42"/>
        <v>6</v>
      </c>
      <c r="D1188" s="66" t="s">
        <v>1797</v>
      </c>
      <c r="E1188" s="66" t="s">
        <v>1799</v>
      </c>
    </row>
    <row r="1189" spans="1:5" ht="11.45" customHeight="1" x14ac:dyDescent="0.15">
      <c r="A1189" s="66">
        <f t="shared" si="43"/>
        <v>22</v>
      </c>
      <c r="B1189" s="66" t="s">
        <v>1773</v>
      </c>
      <c r="C1189" s="66">
        <f t="shared" si="42"/>
        <v>6</v>
      </c>
      <c r="D1189" s="66" t="s">
        <v>1797</v>
      </c>
      <c r="E1189" s="66" t="s">
        <v>1800</v>
      </c>
    </row>
    <row r="1190" spans="1:5" ht="11.45" customHeight="1" x14ac:dyDescent="0.15">
      <c r="A1190" s="63">
        <f t="shared" si="43"/>
        <v>22</v>
      </c>
      <c r="B1190" s="63" t="s">
        <v>1773</v>
      </c>
      <c r="C1190" s="63">
        <f t="shared" si="42"/>
        <v>7</v>
      </c>
      <c r="D1190" s="63" t="s">
        <v>1802</v>
      </c>
      <c r="E1190" s="63" t="s">
        <v>1801</v>
      </c>
    </row>
    <row r="1191" spans="1:5" ht="11.45" customHeight="1" x14ac:dyDescent="0.15">
      <c r="A1191" s="66">
        <f t="shared" si="43"/>
        <v>22</v>
      </c>
      <c r="B1191" s="66" t="s">
        <v>1773</v>
      </c>
      <c r="C1191" s="66">
        <f t="shared" si="42"/>
        <v>8</v>
      </c>
      <c r="D1191" s="66" t="s">
        <v>1804</v>
      </c>
      <c r="E1191" s="66" t="s">
        <v>1803</v>
      </c>
    </row>
    <row r="1192" spans="1:5" ht="11.45" customHeight="1" x14ac:dyDescent="0.15">
      <c r="A1192" s="63">
        <f t="shared" si="43"/>
        <v>22</v>
      </c>
      <c r="B1192" s="63" t="s">
        <v>1773</v>
      </c>
      <c r="C1192" s="63">
        <f t="shared" si="42"/>
        <v>9</v>
      </c>
      <c r="D1192" s="63" t="s">
        <v>1806</v>
      </c>
      <c r="E1192" s="63" t="s">
        <v>1805</v>
      </c>
    </row>
    <row r="1193" spans="1:5" ht="11.45" customHeight="1" x14ac:dyDescent="0.15">
      <c r="A1193" s="66">
        <f t="shared" si="43"/>
        <v>22</v>
      </c>
      <c r="B1193" s="66" t="s">
        <v>1773</v>
      </c>
      <c r="C1193" s="66">
        <f t="shared" si="42"/>
        <v>10</v>
      </c>
      <c r="D1193" s="66" t="s">
        <v>1808</v>
      </c>
      <c r="E1193" s="66" t="s">
        <v>1807</v>
      </c>
    </row>
    <row r="1194" spans="1:5" ht="11.45" customHeight="1" x14ac:dyDescent="0.15">
      <c r="A1194" s="66">
        <f t="shared" si="43"/>
        <v>22</v>
      </c>
      <c r="B1194" s="66" t="s">
        <v>1773</v>
      </c>
      <c r="C1194" s="66">
        <f t="shared" si="42"/>
        <v>10</v>
      </c>
      <c r="D1194" s="66" t="s">
        <v>1808</v>
      </c>
      <c r="E1194" s="66" t="s">
        <v>1809</v>
      </c>
    </row>
    <row r="1195" spans="1:5" ht="11.45" customHeight="1" x14ac:dyDescent="0.15">
      <c r="A1195" s="63">
        <f t="shared" si="43"/>
        <v>22</v>
      </c>
      <c r="B1195" s="63" t="s">
        <v>1773</v>
      </c>
      <c r="C1195" s="63">
        <f t="shared" si="42"/>
        <v>11</v>
      </c>
      <c r="D1195" s="63" t="s">
        <v>1811</v>
      </c>
      <c r="E1195" s="63" t="s">
        <v>1810</v>
      </c>
    </row>
    <row r="1196" spans="1:5" ht="11.45" customHeight="1" x14ac:dyDescent="0.15">
      <c r="A1196" s="66">
        <f t="shared" si="43"/>
        <v>22</v>
      </c>
      <c r="B1196" s="66" t="s">
        <v>1773</v>
      </c>
      <c r="C1196" s="66">
        <f t="shared" si="42"/>
        <v>12</v>
      </c>
      <c r="D1196" s="66" t="s">
        <v>1813</v>
      </c>
      <c r="E1196" s="66" t="s">
        <v>1812</v>
      </c>
    </row>
    <row r="1197" spans="1:5" ht="11.45" customHeight="1" x14ac:dyDescent="0.15">
      <c r="A1197" s="66">
        <f t="shared" si="43"/>
        <v>22</v>
      </c>
      <c r="B1197" s="66" t="s">
        <v>1773</v>
      </c>
      <c r="C1197" s="66">
        <f t="shared" si="42"/>
        <v>12</v>
      </c>
      <c r="D1197" s="66" t="s">
        <v>1813</v>
      </c>
      <c r="E1197" s="66" t="s">
        <v>676</v>
      </c>
    </row>
    <row r="1198" spans="1:5" ht="11.45" customHeight="1" x14ac:dyDescent="0.15">
      <c r="A1198" s="63">
        <f t="shared" si="43"/>
        <v>22</v>
      </c>
      <c r="B1198" s="63" t="s">
        <v>1773</v>
      </c>
      <c r="C1198" s="63">
        <f t="shared" si="42"/>
        <v>13</v>
      </c>
      <c r="D1198" s="63" t="s">
        <v>1815</v>
      </c>
      <c r="E1198" s="63" t="s">
        <v>1814</v>
      </c>
    </row>
    <row r="1199" spans="1:5" ht="11.45" customHeight="1" x14ac:dyDescent="0.15">
      <c r="A1199" s="66">
        <f t="shared" si="43"/>
        <v>22</v>
      </c>
      <c r="B1199" s="66" t="s">
        <v>1773</v>
      </c>
      <c r="C1199" s="66">
        <f t="shared" si="42"/>
        <v>14</v>
      </c>
      <c r="D1199" s="66" t="s">
        <v>1817</v>
      </c>
      <c r="E1199" s="66" t="s">
        <v>1816</v>
      </c>
    </row>
    <row r="1200" spans="1:5" ht="11.45" customHeight="1" x14ac:dyDescent="0.15">
      <c r="A1200" s="63">
        <f t="shared" si="43"/>
        <v>22</v>
      </c>
      <c r="B1200" s="63" t="s">
        <v>1773</v>
      </c>
      <c r="C1200" s="63">
        <f t="shared" si="42"/>
        <v>15</v>
      </c>
      <c r="D1200" s="63" t="s">
        <v>1819</v>
      </c>
      <c r="E1200" s="63" t="s">
        <v>1818</v>
      </c>
    </row>
    <row r="1201" spans="1:5" ht="11.45" customHeight="1" x14ac:dyDescent="0.15">
      <c r="A1201" s="63">
        <f t="shared" si="43"/>
        <v>22</v>
      </c>
      <c r="B1201" s="63" t="s">
        <v>1773</v>
      </c>
      <c r="C1201" s="63">
        <f t="shared" si="42"/>
        <v>15</v>
      </c>
      <c r="D1201" s="63" t="s">
        <v>1819</v>
      </c>
      <c r="E1201" s="63" t="s">
        <v>1820</v>
      </c>
    </row>
    <row r="1202" spans="1:5" ht="11.45" customHeight="1" x14ac:dyDescent="0.15">
      <c r="A1202" s="63">
        <f t="shared" si="43"/>
        <v>22</v>
      </c>
      <c r="B1202" s="63" t="s">
        <v>1773</v>
      </c>
      <c r="C1202" s="63">
        <f t="shared" si="42"/>
        <v>15</v>
      </c>
      <c r="D1202" s="63" t="s">
        <v>1819</v>
      </c>
      <c r="E1202" s="63" t="s">
        <v>1821</v>
      </c>
    </row>
    <row r="1203" spans="1:5" ht="11.45" customHeight="1" x14ac:dyDescent="0.15">
      <c r="A1203" s="66">
        <f t="shared" si="43"/>
        <v>22</v>
      </c>
      <c r="B1203" s="66" t="s">
        <v>1773</v>
      </c>
      <c r="C1203" s="66">
        <f t="shared" si="42"/>
        <v>16</v>
      </c>
      <c r="D1203" s="66" t="s">
        <v>1823</v>
      </c>
      <c r="E1203" s="66" t="s">
        <v>1822</v>
      </c>
    </row>
    <row r="1204" spans="1:5" ht="11.45" customHeight="1" x14ac:dyDescent="0.15">
      <c r="A1204" s="63">
        <f t="shared" si="43"/>
        <v>22</v>
      </c>
      <c r="B1204" s="63" t="s">
        <v>1773</v>
      </c>
      <c r="C1204" s="63">
        <f t="shared" si="42"/>
        <v>17</v>
      </c>
      <c r="D1204" s="63" t="s">
        <v>1825</v>
      </c>
      <c r="E1204" s="63" t="s">
        <v>1824</v>
      </c>
    </row>
    <row r="1205" spans="1:5" ht="11.45" customHeight="1" x14ac:dyDescent="0.15">
      <c r="A1205" s="66">
        <f t="shared" si="43"/>
        <v>22</v>
      </c>
      <c r="B1205" s="66" t="s">
        <v>1773</v>
      </c>
      <c r="C1205" s="66">
        <f t="shared" si="42"/>
        <v>18</v>
      </c>
      <c r="D1205" s="66" t="s">
        <v>1827</v>
      </c>
      <c r="E1205" s="66" t="s">
        <v>1826</v>
      </c>
    </row>
    <row r="1206" spans="1:5" ht="11.45" customHeight="1" x14ac:dyDescent="0.15">
      <c r="A1206" s="66">
        <f t="shared" si="43"/>
        <v>22</v>
      </c>
      <c r="B1206" s="66" t="s">
        <v>1773</v>
      </c>
      <c r="C1206" s="66">
        <f t="shared" si="42"/>
        <v>18</v>
      </c>
      <c r="D1206" s="66" t="s">
        <v>1827</v>
      </c>
      <c r="E1206" s="66" t="s">
        <v>1828</v>
      </c>
    </row>
    <row r="1207" spans="1:5" ht="11.45" customHeight="1" x14ac:dyDescent="0.15">
      <c r="A1207" s="63">
        <f t="shared" si="43"/>
        <v>22</v>
      </c>
      <c r="B1207" s="63" t="s">
        <v>1773</v>
      </c>
      <c r="C1207" s="63">
        <f t="shared" si="42"/>
        <v>19</v>
      </c>
      <c r="D1207" s="63" t="s">
        <v>1830</v>
      </c>
      <c r="E1207" s="63" t="s">
        <v>1829</v>
      </c>
    </row>
    <row r="1208" spans="1:5" ht="11.45" customHeight="1" x14ac:dyDescent="0.15">
      <c r="A1208" s="66">
        <f t="shared" si="43"/>
        <v>22</v>
      </c>
      <c r="B1208" s="66" t="s">
        <v>1773</v>
      </c>
      <c r="C1208" s="66">
        <f t="shared" si="42"/>
        <v>20</v>
      </c>
      <c r="D1208" s="66" t="s">
        <v>1832</v>
      </c>
      <c r="E1208" s="66" t="s">
        <v>1831</v>
      </c>
    </row>
    <row r="1209" spans="1:5" ht="11.45" customHeight="1" x14ac:dyDescent="0.15">
      <c r="A1209" s="66">
        <f t="shared" si="43"/>
        <v>22</v>
      </c>
      <c r="B1209" s="66" t="s">
        <v>1773</v>
      </c>
      <c r="C1209" s="66">
        <f t="shared" si="42"/>
        <v>20</v>
      </c>
      <c r="D1209" s="66" t="s">
        <v>1832</v>
      </c>
      <c r="E1209" s="66" t="s">
        <v>1833</v>
      </c>
    </row>
    <row r="1210" spans="1:5" ht="11.45" customHeight="1" x14ac:dyDescent="0.15">
      <c r="A1210" s="63">
        <f t="shared" si="43"/>
        <v>22</v>
      </c>
      <c r="B1210" s="63" t="s">
        <v>1773</v>
      </c>
      <c r="C1210" s="63">
        <f t="shared" si="42"/>
        <v>21</v>
      </c>
      <c r="D1210" s="63" t="s">
        <v>1835</v>
      </c>
      <c r="E1210" s="63" t="s">
        <v>1834</v>
      </c>
    </row>
    <row r="1211" spans="1:5" ht="11.45" customHeight="1" x14ac:dyDescent="0.15">
      <c r="A1211" s="63">
        <f t="shared" si="43"/>
        <v>22</v>
      </c>
      <c r="B1211" s="63" t="s">
        <v>1773</v>
      </c>
      <c r="C1211" s="63">
        <f t="shared" si="42"/>
        <v>21</v>
      </c>
      <c r="D1211" s="63" t="s">
        <v>1835</v>
      </c>
      <c r="E1211" s="63" t="s">
        <v>1836</v>
      </c>
    </row>
    <row r="1212" spans="1:5" ht="11.45" customHeight="1" x14ac:dyDescent="0.15">
      <c r="A1212" s="63">
        <f t="shared" si="43"/>
        <v>22</v>
      </c>
      <c r="B1212" s="63" t="s">
        <v>1773</v>
      </c>
      <c r="C1212" s="63">
        <f t="shared" si="42"/>
        <v>21</v>
      </c>
      <c r="D1212" s="63" t="s">
        <v>1835</v>
      </c>
      <c r="E1212" s="63" t="s">
        <v>1837</v>
      </c>
    </row>
    <row r="1213" spans="1:5" ht="11.45" customHeight="1" x14ac:dyDescent="0.15">
      <c r="A1213" s="66">
        <f t="shared" si="43"/>
        <v>22</v>
      </c>
      <c r="B1213" s="66" t="s">
        <v>1773</v>
      </c>
      <c r="C1213" s="66">
        <f t="shared" si="42"/>
        <v>22</v>
      </c>
      <c r="D1213" s="66" t="s">
        <v>1839</v>
      </c>
      <c r="E1213" s="66" t="s">
        <v>1838</v>
      </c>
    </row>
    <row r="1214" spans="1:5" ht="11.45" customHeight="1" x14ac:dyDescent="0.15">
      <c r="A1214" s="66">
        <f t="shared" si="43"/>
        <v>22</v>
      </c>
      <c r="B1214" s="66" t="s">
        <v>1773</v>
      </c>
      <c r="C1214" s="66">
        <f t="shared" si="42"/>
        <v>22</v>
      </c>
      <c r="D1214" s="66" t="s">
        <v>1839</v>
      </c>
      <c r="E1214" s="66" t="s">
        <v>700</v>
      </c>
    </row>
    <row r="1215" spans="1:5" ht="11.45" customHeight="1" x14ac:dyDescent="0.15">
      <c r="A1215" s="63">
        <f t="shared" si="43"/>
        <v>22</v>
      </c>
      <c r="B1215" s="63" t="s">
        <v>1773</v>
      </c>
      <c r="C1215" s="63">
        <f t="shared" si="42"/>
        <v>23</v>
      </c>
      <c r="D1215" s="63" t="s">
        <v>1841</v>
      </c>
      <c r="E1215" s="63" t="s">
        <v>1840</v>
      </c>
    </row>
    <row r="1216" spans="1:5" ht="11.45" customHeight="1" x14ac:dyDescent="0.15">
      <c r="A1216" s="66">
        <f t="shared" si="43"/>
        <v>22</v>
      </c>
      <c r="B1216" s="66" t="s">
        <v>1773</v>
      </c>
      <c r="C1216" s="66">
        <f t="shared" si="42"/>
        <v>24</v>
      </c>
      <c r="D1216" s="66" t="s">
        <v>1843</v>
      </c>
      <c r="E1216" s="66" t="s">
        <v>1842</v>
      </c>
    </row>
    <row r="1217" spans="1:5" ht="11.45" customHeight="1" x14ac:dyDescent="0.15">
      <c r="A1217" s="63">
        <f t="shared" si="43"/>
        <v>22</v>
      </c>
      <c r="B1217" s="63" t="s">
        <v>1773</v>
      </c>
      <c r="C1217" s="63">
        <f t="shared" si="42"/>
        <v>25</v>
      </c>
      <c r="D1217" s="63" t="s">
        <v>1845</v>
      </c>
      <c r="E1217" s="63" t="s">
        <v>1844</v>
      </c>
    </row>
    <row r="1218" spans="1:5" ht="11.45" customHeight="1" x14ac:dyDescent="0.15">
      <c r="A1218" s="66">
        <f t="shared" si="43"/>
        <v>22</v>
      </c>
      <c r="B1218" s="66" t="s">
        <v>1773</v>
      </c>
      <c r="C1218" s="66">
        <f t="shared" si="42"/>
        <v>26</v>
      </c>
      <c r="D1218" s="66" t="s">
        <v>1847</v>
      </c>
      <c r="E1218" s="66" t="s">
        <v>1846</v>
      </c>
    </row>
    <row r="1219" spans="1:5" ht="11.45" customHeight="1" x14ac:dyDescent="0.15">
      <c r="A1219" s="63">
        <f t="shared" si="43"/>
        <v>22</v>
      </c>
      <c r="B1219" s="63" t="s">
        <v>1773</v>
      </c>
      <c r="C1219" s="63">
        <f t="shared" si="42"/>
        <v>27</v>
      </c>
      <c r="D1219" s="63" t="s">
        <v>123</v>
      </c>
      <c r="E1219" s="63" t="s">
        <v>1848</v>
      </c>
    </row>
    <row r="1220" spans="1:5" ht="11.45" customHeight="1" x14ac:dyDescent="0.15">
      <c r="A1220" s="66">
        <f t="shared" si="43"/>
        <v>23</v>
      </c>
      <c r="B1220" s="66" t="s">
        <v>1850</v>
      </c>
      <c r="C1220" s="66">
        <v>1</v>
      </c>
      <c r="D1220" s="66" t="s">
        <v>1851</v>
      </c>
      <c r="E1220" s="66" t="s">
        <v>1849</v>
      </c>
    </row>
    <row r="1221" spans="1:5" ht="11.45" customHeight="1" x14ac:dyDescent="0.15">
      <c r="A1221" s="66">
        <f t="shared" si="43"/>
        <v>23</v>
      </c>
      <c r="B1221" s="66" t="s">
        <v>1850</v>
      </c>
      <c r="C1221" s="66">
        <f t="shared" si="42"/>
        <v>1</v>
      </c>
      <c r="D1221" s="66" t="s">
        <v>1851</v>
      </c>
      <c r="E1221" s="66" t="s">
        <v>1852</v>
      </c>
    </row>
    <row r="1222" spans="1:5" ht="11.45" customHeight="1" x14ac:dyDescent="0.15">
      <c r="A1222" s="66">
        <f t="shared" si="43"/>
        <v>23</v>
      </c>
      <c r="B1222" s="66" t="s">
        <v>1850</v>
      </c>
      <c r="C1222" s="66">
        <f t="shared" si="42"/>
        <v>1</v>
      </c>
      <c r="D1222" s="66" t="s">
        <v>1851</v>
      </c>
      <c r="E1222" s="66" t="s">
        <v>1853</v>
      </c>
    </row>
    <row r="1223" spans="1:5" ht="11.45" customHeight="1" x14ac:dyDescent="0.15">
      <c r="A1223" s="66">
        <f t="shared" si="43"/>
        <v>23</v>
      </c>
      <c r="B1223" s="66" t="s">
        <v>1850</v>
      </c>
      <c r="C1223" s="66">
        <f t="shared" si="42"/>
        <v>1</v>
      </c>
      <c r="D1223" s="66" t="s">
        <v>1851</v>
      </c>
      <c r="E1223" s="66" t="s">
        <v>1854</v>
      </c>
    </row>
    <row r="1224" spans="1:5" ht="11.45" customHeight="1" x14ac:dyDescent="0.15">
      <c r="A1224" s="63">
        <f t="shared" si="43"/>
        <v>23</v>
      </c>
      <c r="B1224" s="63" t="s">
        <v>1850</v>
      </c>
      <c r="C1224" s="63">
        <f t="shared" si="42"/>
        <v>2</v>
      </c>
      <c r="D1224" s="63" t="s">
        <v>1856</v>
      </c>
      <c r="E1224" s="63" t="s">
        <v>1855</v>
      </c>
    </row>
    <row r="1225" spans="1:5" ht="11.45" customHeight="1" x14ac:dyDescent="0.15">
      <c r="A1225" s="66">
        <f t="shared" si="43"/>
        <v>23</v>
      </c>
      <c r="B1225" s="66" t="s">
        <v>1850</v>
      </c>
      <c r="C1225" s="66">
        <f t="shared" si="42"/>
        <v>3</v>
      </c>
      <c r="D1225" s="66" t="s">
        <v>1858</v>
      </c>
      <c r="E1225" s="66" t="s">
        <v>1857</v>
      </c>
    </row>
    <row r="1226" spans="1:5" ht="11.45" customHeight="1" x14ac:dyDescent="0.15">
      <c r="A1226" s="63">
        <f t="shared" si="43"/>
        <v>23</v>
      </c>
      <c r="B1226" s="63" t="s">
        <v>1850</v>
      </c>
      <c r="C1226" s="63">
        <f t="shared" si="42"/>
        <v>4</v>
      </c>
      <c r="D1226" s="63" t="s">
        <v>5457</v>
      </c>
      <c r="E1226" s="63" t="s">
        <v>1859</v>
      </c>
    </row>
    <row r="1227" spans="1:5" ht="11.45" customHeight="1" x14ac:dyDescent="0.15">
      <c r="A1227" s="66">
        <f t="shared" si="43"/>
        <v>23</v>
      </c>
      <c r="B1227" s="66" t="s">
        <v>1850</v>
      </c>
      <c r="C1227" s="66">
        <f t="shared" si="42"/>
        <v>5</v>
      </c>
      <c r="D1227" s="66" t="s">
        <v>5458</v>
      </c>
      <c r="E1227" s="66" t="s">
        <v>1861</v>
      </c>
    </row>
    <row r="1228" spans="1:5" ht="11.45" customHeight="1" x14ac:dyDescent="0.15">
      <c r="A1228" s="63">
        <f t="shared" si="43"/>
        <v>23</v>
      </c>
      <c r="B1228" s="63" t="s">
        <v>1850</v>
      </c>
      <c r="C1228" s="63">
        <f t="shared" si="42"/>
        <v>6</v>
      </c>
      <c r="D1228" s="63" t="s">
        <v>5459</v>
      </c>
      <c r="E1228" s="63" t="s">
        <v>1863</v>
      </c>
    </row>
    <row r="1229" spans="1:5" ht="11.45" customHeight="1" x14ac:dyDescent="0.15">
      <c r="A1229" s="63">
        <f t="shared" si="43"/>
        <v>23</v>
      </c>
      <c r="B1229" s="63" t="s">
        <v>1850</v>
      </c>
      <c r="C1229" s="63">
        <f t="shared" si="42"/>
        <v>6</v>
      </c>
      <c r="D1229" s="63" t="s">
        <v>1864</v>
      </c>
      <c r="E1229" s="63" t="s">
        <v>1865</v>
      </c>
    </row>
    <row r="1230" spans="1:5" ht="11.45" customHeight="1" x14ac:dyDescent="0.15">
      <c r="A1230" s="66">
        <f t="shared" si="43"/>
        <v>23</v>
      </c>
      <c r="B1230" s="66" t="s">
        <v>1850</v>
      </c>
      <c r="C1230" s="66">
        <f t="shared" si="42"/>
        <v>7</v>
      </c>
      <c r="D1230" s="66" t="s">
        <v>5460</v>
      </c>
      <c r="E1230" s="66" t="s">
        <v>1866</v>
      </c>
    </row>
    <row r="1231" spans="1:5" ht="11.45" customHeight="1" x14ac:dyDescent="0.15">
      <c r="A1231" s="63">
        <f t="shared" si="43"/>
        <v>23</v>
      </c>
      <c r="B1231" s="63" t="s">
        <v>1850</v>
      </c>
      <c r="C1231" s="63">
        <f t="shared" si="42"/>
        <v>8</v>
      </c>
      <c r="D1231" s="63" t="s">
        <v>1869</v>
      </c>
      <c r="E1231" s="63" t="s">
        <v>1868</v>
      </c>
    </row>
    <row r="1232" spans="1:5" ht="11.45" customHeight="1" x14ac:dyDescent="0.15">
      <c r="A1232" s="63">
        <f t="shared" si="43"/>
        <v>23</v>
      </c>
      <c r="B1232" s="63" t="s">
        <v>1850</v>
      </c>
      <c r="C1232" s="63">
        <f t="shared" si="42"/>
        <v>8</v>
      </c>
      <c r="D1232" s="63" t="s">
        <v>1869</v>
      </c>
      <c r="E1232" s="63" t="s">
        <v>1870</v>
      </c>
    </row>
    <row r="1233" spans="1:5" ht="11.45" customHeight="1" x14ac:dyDescent="0.15">
      <c r="A1233" s="63">
        <f t="shared" si="43"/>
        <v>23</v>
      </c>
      <c r="B1233" s="63" t="s">
        <v>1850</v>
      </c>
      <c r="C1233" s="63">
        <f t="shared" si="42"/>
        <v>8</v>
      </c>
      <c r="D1233" s="63" t="s">
        <v>1869</v>
      </c>
      <c r="E1233" s="63" t="s">
        <v>1871</v>
      </c>
    </row>
    <row r="1234" spans="1:5" ht="11.45" customHeight="1" x14ac:dyDescent="0.15">
      <c r="A1234" s="63">
        <f t="shared" si="43"/>
        <v>23</v>
      </c>
      <c r="B1234" s="63" t="s">
        <v>1850</v>
      </c>
      <c r="C1234" s="63">
        <f t="shared" si="42"/>
        <v>8</v>
      </c>
      <c r="D1234" s="63" t="s">
        <v>1869</v>
      </c>
      <c r="E1234" s="63" t="s">
        <v>1872</v>
      </c>
    </row>
    <row r="1235" spans="1:5" ht="11.45" customHeight="1" x14ac:dyDescent="0.15">
      <c r="A1235" s="63">
        <f t="shared" si="43"/>
        <v>23</v>
      </c>
      <c r="B1235" s="63" t="s">
        <v>1850</v>
      </c>
      <c r="C1235" s="63">
        <f t="shared" si="42"/>
        <v>8</v>
      </c>
      <c r="D1235" s="63" t="s">
        <v>1869</v>
      </c>
      <c r="E1235" s="63" t="s">
        <v>1873</v>
      </c>
    </row>
    <row r="1236" spans="1:5" ht="11.45" customHeight="1" x14ac:dyDescent="0.15">
      <c r="A1236" s="63">
        <f t="shared" si="43"/>
        <v>23</v>
      </c>
      <c r="B1236" s="63" t="s">
        <v>1850</v>
      </c>
      <c r="C1236" s="63">
        <f t="shared" si="42"/>
        <v>8</v>
      </c>
      <c r="D1236" s="63" t="s">
        <v>1869</v>
      </c>
      <c r="E1236" s="63" t="s">
        <v>1874</v>
      </c>
    </row>
    <row r="1237" spans="1:5" ht="11.45" customHeight="1" x14ac:dyDescent="0.15">
      <c r="A1237" s="63">
        <f t="shared" si="43"/>
        <v>23</v>
      </c>
      <c r="B1237" s="63" t="s">
        <v>1850</v>
      </c>
      <c r="C1237" s="63">
        <f t="shared" si="42"/>
        <v>8</v>
      </c>
      <c r="D1237" s="63" t="s">
        <v>1869</v>
      </c>
      <c r="E1237" s="63" t="s">
        <v>1875</v>
      </c>
    </row>
    <row r="1238" spans="1:5" ht="11.45" customHeight="1" x14ac:dyDescent="0.15">
      <c r="A1238" s="63">
        <f t="shared" si="43"/>
        <v>23</v>
      </c>
      <c r="B1238" s="63" t="s">
        <v>1850</v>
      </c>
      <c r="C1238" s="63">
        <f t="shared" si="42"/>
        <v>8</v>
      </c>
      <c r="D1238" s="63" t="s">
        <v>1869</v>
      </c>
      <c r="E1238" s="63" t="s">
        <v>1876</v>
      </c>
    </row>
    <row r="1239" spans="1:5" ht="11.45" customHeight="1" x14ac:dyDescent="0.15">
      <c r="A1239" s="63">
        <f t="shared" si="43"/>
        <v>23</v>
      </c>
      <c r="B1239" s="63" t="s">
        <v>1850</v>
      </c>
      <c r="C1239" s="63">
        <f t="shared" si="42"/>
        <v>8</v>
      </c>
      <c r="D1239" s="63" t="s">
        <v>1869</v>
      </c>
      <c r="E1239" s="63" t="s">
        <v>1877</v>
      </c>
    </row>
    <row r="1240" spans="1:5" ht="11.45" customHeight="1" x14ac:dyDescent="0.15">
      <c r="A1240" s="63">
        <f t="shared" si="43"/>
        <v>23</v>
      </c>
      <c r="B1240" s="63" t="s">
        <v>1850</v>
      </c>
      <c r="C1240" s="63">
        <f t="shared" si="42"/>
        <v>8</v>
      </c>
      <c r="D1240" s="63" t="s">
        <v>1869</v>
      </c>
      <c r="E1240" s="63" t="s">
        <v>1878</v>
      </c>
    </row>
    <row r="1241" spans="1:5" ht="11.45" customHeight="1" x14ac:dyDescent="0.15">
      <c r="A1241" s="63">
        <f t="shared" si="43"/>
        <v>23</v>
      </c>
      <c r="B1241" s="63" t="s">
        <v>1850</v>
      </c>
      <c r="C1241" s="63">
        <f t="shared" si="42"/>
        <v>8</v>
      </c>
      <c r="D1241" s="63" t="s">
        <v>1869</v>
      </c>
      <c r="E1241" s="63" t="s">
        <v>1879</v>
      </c>
    </row>
    <row r="1242" spans="1:5" ht="11.45" customHeight="1" x14ac:dyDescent="0.15">
      <c r="A1242" s="63">
        <f t="shared" si="43"/>
        <v>23</v>
      </c>
      <c r="B1242" s="63" t="s">
        <v>1850</v>
      </c>
      <c r="C1242" s="63">
        <f t="shared" ref="C1242:C1305" si="44">IF(D1242=D1241,C1241,C1241+1)</f>
        <v>8</v>
      </c>
      <c r="D1242" s="63" t="s">
        <v>1869</v>
      </c>
      <c r="E1242" s="63" t="s">
        <v>1880</v>
      </c>
    </row>
    <row r="1243" spans="1:5" ht="11.45" customHeight="1" x14ac:dyDescent="0.15">
      <c r="A1243" s="63">
        <f t="shared" si="43"/>
        <v>23</v>
      </c>
      <c r="B1243" s="63" t="s">
        <v>1850</v>
      </c>
      <c r="C1243" s="63">
        <f t="shared" si="44"/>
        <v>8</v>
      </c>
      <c r="D1243" s="63" t="s">
        <v>1869</v>
      </c>
      <c r="E1243" s="63" t="s">
        <v>1881</v>
      </c>
    </row>
    <row r="1244" spans="1:5" ht="11.45" customHeight="1" x14ac:dyDescent="0.15">
      <c r="A1244" s="63">
        <f t="shared" si="43"/>
        <v>23</v>
      </c>
      <c r="B1244" s="63" t="s">
        <v>1850</v>
      </c>
      <c r="C1244" s="63">
        <f t="shared" si="44"/>
        <v>8</v>
      </c>
      <c r="D1244" s="63" t="s">
        <v>1869</v>
      </c>
      <c r="E1244" s="63" t="s">
        <v>1882</v>
      </c>
    </row>
    <row r="1245" spans="1:5" ht="11.45" customHeight="1" x14ac:dyDescent="0.15">
      <c r="A1245" s="63">
        <f t="shared" si="43"/>
        <v>23</v>
      </c>
      <c r="B1245" s="63" t="s">
        <v>1850</v>
      </c>
      <c r="C1245" s="63">
        <f t="shared" si="44"/>
        <v>8</v>
      </c>
      <c r="D1245" s="63" t="s">
        <v>1869</v>
      </c>
      <c r="E1245" s="63" t="s">
        <v>1883</v>
      </c>
    </row>
    <row r="1246" spans="1:5" ht="11.45" customHeight="1" x14ac:dyDescent="0.15">
      <c r="A1246" s="63">
        <f t="shared" si="43"/>
        <v>23</v>
      </c>
      <c r="B1246" s="63" t="s">
        <v>1850</v>
      </c>
      <c r="C1246" s="63">
        <f t="shared" si="44"/>
        <v>8</v>
      </c>
      <c r="D1246" s="63" t="s">
        <v>1869</v>
      </c>
      <c r="E1246" s="63" t="s">
        <v>1884</v>
      </c>
    </row>
    <row r="1247" spans="1:5" ht="11.45" customHeight="1" x14ac:dyDescent="0.15">
      <c r="A1247" s="66">
        <f t="shared" ref="A1247:A1310" si="45">IF(B1247=B1246,A1246,A1246+1)</f>
        <v>23</v>
      </c>
      <c r="B1247" s="66" t="s">
        <v>1850</v>
      </c>
      <c r="C1247" s="66">
        <f t="shared" si="44"/>
        <v>9</v>
      </c>
      <c r="D1247" s="66" t="s">
        <v>1886</v>
      </c>
      <c r="E1247" s="66" t="s">
        <v>1885</v>
      </c>
    </row>
    <row r="1248" spans="1:5" ht="11.45" customHeight="1" x14ac:dyDescent="0.15">
      <c r="A1248" s="66">
        <f t="shared" si="45"/>
        <v>23</v>
      </c>
      <c r="B1248" s="66" t="s">
        <v>1850</v>
      </c>
      <c r="C1248" s="66">
        <f t="shared" si="44"/>
        <v>9</v>
      </c>
      <c r="D1248" s="66" t="s">
        <v>1886</v>
      </c>
      <c r="E1248" s="66" t="s">
        <v>1887</v>
      </c>
    </row>
    <row r="1249" spans="1:5" ht="11.45" customHeight="1" x14ac:dyDescent="0.15">
      <c r="A1249" s="66">
        <f t="shared" si="45"/>
        <v>23</v>
      </c>
      <c r="B1249" s="66" t="s">
        <v>1850</v>
      </c>
      <c r="C1249" s="66">
        <f t="shared" si="44"/>
        <v>9</v>
      </c>
      <c r="D1249" s="66" t="s">
        <v>1886</v>
      </c>
      <c r="E1249" s="66" t="s">
        <v>1888</v>
      </c>
    </row>
    <row r="1250" spans="1:5" ht="11.45" customHeight="1" x14ac:dyDescent="0.15">
      <c r="A1250" s="66">
        <f t="shared" si="45"/>
        <v>23</v>
      </c>
      <c r="B1250" s="66" t="s">
        <v>1850</v>
      </c>
      <c r="C1250" s="66">
        <f t="shared" si="44"/>
        <v>9</v>
      </c>
      <c r="D1250" s="66" t="s">
        <v>1886</v>
      </c>
      <c r="E1250" s="66" t="s">
        <v>1889</v>
      </c>
    </row>
    <row r="1251" spans="1:5" ht="11.45" customHeight="1" x14ac:dyDescent="0.15">
      <c r="A1251" s="66">
        <f t="shared" si="45"/>
        <v>23</v>
      </c>
      <c r="B1251" s="66" t="s">
        <v>1850</v>
      </c>
      <c r="C1251" s="66">
        <f t="shared" si="44"/>
        <v>9</v>
      </c>
      <c r="D1251" s="66" t="s">
        <v>1886</v>
      </c>
      <c r="E1251" s="66" t="s">
        <v>1890</v>
      </c>
    </row>
    <row r="1252" spans="1:5" ht="11.45" customHeight="1" x14ac:dyDescent="0.15">
      <c r="A1252" s="66">
        <f t="shared" si="45"/>
        <v>23</v>
      </c>
      <c r="B1252" s="66" t="s">
        <v>1850</v>
      </c>
      <c r="C1252" s="66">
        <f t="shared" si="44"/>
        <v>9</v>
      </c>
      <c r="D1252" s="66" t="s">
        <v>1886</v>
      </c>
      <c r="E1252" s="66" t="s">
        <v>1891</v>
      </c>
    </row>
    <row r="1253" spans="1:5" ht="11.45" customHeight="1" x14ac:dyDescent="0.15">
      <c r="A1253" s="63">
        <f t="shared" si="45"/>
        <v>23</v>
      </c>
      <c r="B1253" s="63" t="s">
        <v>1850</v>
      </c>
      <c r="C1253" s="63">
        <f t="shared" si="44"/>
        <v>10</v>
      </c>
      <c r="D1253" s="63" t="s">
        <v>1892</v>
      </c>
      <c r="E1253" s="63" t="s">
        <v>676</v>
      </c>
    </row>
    <row r="1254" spans="1:5" ht="11.45" customHeight="1" x14ac:dyDescent="0.15">
      <c r="A1254" s="63">
        <f t="shared" si="45"/>
        <v>23</v>
      </c>
      <c r="B1254" s="63" t="s">
        <v>1850</v>
      </c>
      <c r="C1254" s="63">
        <f t="shared" si="44"/>
        <v>10</v>
      </c>
      <c r="D1254" s="63" t="s">
        <v>1892</v>
      </c>
      <c r="E1254" s="63" t="s">
        <v>1812</v>
      </c>
    </row>
    <row r="1255" spans="1:5" ht="11.45" customHeight="1" x14ac:dyDescent="0.15">
      <c r="A1255" s="66">
        <f t="shared" si="45"/>
        <v>23</v>
      </c>
      <c r="B1255" s="66" t="s">
        <v>1850</v>
      </c>
      <c r="C1255" s="66">
        <f t="shared" si="44"/>
        <v>11</v>
      </c>
      <c r="D1255" s="66" t="s">
        <v>1893</v>
      </c>
      <c r="E1255" s="66" t="s">
        <v>1812</v>
      </c>
    </row>
    <row r="1256" spans="1:5" ht="11.45" customHeight="1" x14ac:dyDescent="0.15">
      <c r="A1256" s="66">
        <f t="shared" si="45"/>
        <v>23</v>
      </c>
      <c r="B1256" s="66" t="s">
        <v>1850</v>
      </c>
      <c r="C1256" s="66">
        <f t="shared" si="44"/>
        <v>11</v>
      </c>
      <c r="D1256" s="66" t="s">
        <v>1893</v>
      </c>
      <c r="E1256" s="66" t="s">
        <v>1894</v>
      </c>
    </row>
    <row r="1257" spans="1:5" ht="11.45" customHeight="1" x14ac:dyDescent="0.15">
      <c r="A1257" s="63">
        <f t="shared" si="45"/>
        <v>23</v>
      </c>
      <c r="B1257" s="63" t="s">
        <v>1850</v>
      </c>
      <c r="C1257" s="63">
        <f t="shared" si="44"/>
        <v>12</v>
      </c>
      <c r="D1257" s="63" t="s">
        <v>1896</v>
      </c>
      <c r="E1257" s="63" t="s">
        <v>1895</v>
      </c>
    </row>
    <row r="1258" spans="1:5" ht="11.45" customHeight="1" x14ac:dyDescent="0.15">
      <c r="A1258" s="63">
        <f t="shared" si="45"/>
        <v>23</v>
      </c>
      <c r="B1258" s="63" t="s">
        <v>1850</v>
      </c>
      <c r="C1258" s="63">
        <f t="shared" si="44"/>
        <v>12</v>
      </c>
      <c r="D1258" s="63" t="s">
        <v>1896</v>
      </c>
      <c r="E1258" s="63" t="s">
        <v>1897</v>
      </c>
    </row>
    <row r="1259" spans="1:5" ht="11.45" customHeight="1" x14ac:dyDescent="0.15">
      <c r="A1259" s="63">
        <f t="shared" si="45"/>
        <v>23</v>
      </c>
      <c r="B1259" s="63" t="s">
        <v>1850</v>
      </c>
      <c r="C1259" s="63">
        <f t="shared" si="44"/>
        <v>12</v>
      </c>
      <c r="D1259" s="63" t="s">
        <v>1896</v>
      </c>
      <c r="E1259" s="63" t="s">
        <v>680</v>
      </c>
    </row>
    <row r="1260" spans="1:5" ht="11.45" customHeight="1" x14ac:dyDescent="0.15">
      <c r="A1260" s="66">
        <f t="shared" si="45"/>
        <v>23</v>
      </c>
      <c r="B1260" s="66" t="s">
        <v>1850</v>
      </c>
      <c r="C1260" s="66">
        <f t="shared" si="44"/>
        <v>13</v>
      </c>
      <c r="D1260" s="66" t="s">
        <v>1899</v>
      </c>
      <c r="E1260" s="66" t="s">
        <v>1898</v>
      </c>
    </row>
    <row r="1261" spans="1:5" ht="11.45" customHeight="1" x14ac:dyDescent="0.15">
      <c r="A1261" s="63">
        <f t="shared" si="45"/>
        <v>23</v>
      </c>
      <c r="B1261" s="63" t="s">
        <v>1850</v>
      </c>
      <c r="C1261" s="63">
        <f t="shared" si="44"/>
        <v>14</v>
      </c>
      <c r="D1261" s="63" t="s">
        <v>1901</v>
      </c>
      <c r="E1261" s="63" t="s">
        <v>1900</v>
      </c>
    </row>
    <row r="1262" spans="1:5" ht="11.45" customHeight="1" x14ac:dyDescent="0.15">
      <c r="A1262" s="66">
        <f t="shared" si="45"/>
        <v>23</v>
      </c>
      <c r="B1262" s="66" t="s">
        <v>1850</v>
      </c>
      <c r="C1262" s="66">
        <f t="shared" si="44"/>
        <v>15</v>
      </c>
      <c r="D1262" s="66" t="s">
        <v>1903</v>
      </c>
      <c r="E1262" s="66" t="s">
        <v>1902</v>
      </c>
    </row>
    <row r="1263" spans="1:5" ht="11.45" customHeight="1" x14ac:dyDescent="0.15">
      <c r="A1263" s="63">
        <f t="shared" si="45"/>
        <v>23</v>
      </c>
      <c r="B1263" s="63" t="s">
        <v>1850</v>
      </c>
      <c r="C1263" s="63">
        <f t="shared" si="44"/>
        <v>16</v>
      </c>
      <c r="D1263" s="63" t="s">
        <v>1905</v>
      </c>
      <c r="E1263" s="63" t="s">
        <v>1904</v>
      </c>
    </row>
    <row r="1264" spans="1:5" ht="11.45" customHeight="1" x14ac:dyDescent="0.15">
      <c r="A1264" s="66">
        <f t="shared" si="45"/>
        <v>23</v>
      </c>
      <c r="B1264" s="66" t="s">
        <v>1850</v>
      </c>
      <c r="C1264" s="66">
        <f t="shared" si="44"/>
        <v>17</v>
      </c>
      <c r="D1264" s="66" t="s">
        <v>1907</v>
      </c>
      <c r="E1264" s="66" t="s">
        <v>1906</v>
      </c>
    </row>
    <row r="1265" spans="1:5" ht="11.45" customHeight="1" x14ac:dyDescent="0.15">
      <c r="A1265" s="63">
        <f t="shared" si="45"/>
        <v>23</v>
      </c>
      <c r="B1265" s="63" t="s">
        <v>1850</v>
      </c>
      <c r="C1265" s="63">
        <f t="shared" si="44"/>
        <v>18</v>
      </c>
      <c r="D1265" s="63" t="s">
        <v>1908</v>
      </c>
      <c r="E1265" s="63" t="s">
        <v>680</v>
      </c>
    </row>
    <row r="1266" spans="1:5" ht="11.45" customHeight="1" x14ac:dyDescent="0.15">
      <c r="A1266" s="66">
        <f t="shared" si="45"/>
        <v>23</v>
      </c>
      <c r="B1266" s="66" t="s">
        <v>1850</v>
      </c>
      <c r="C1266" s="66">
        <f t="shared" si="44"/>
        <v>19</v>
      </c>
      <c r="D1266" s="66" t="s">
        <v>1909</v>
      </c>
      <c r="E1266" s="66" t="s">
        <v>676</v>
      </c>
    </row>
    <row r="1267" spans="1:5" ht="11.45" customHeight="1" x14ac:dyDescent="0.15">
      <c r="A1267" s="66">
        <f t="shared" si="45"/>
        <v>23</v>
      </c>
      <c r="B1267" s="66" t="s">
        <v>1850</v>
      </c>
      <c r="C1267" s="66">
        <f t="shared" si="44"/>
        <v>19</v>
      </c>
      <c r="D1267" s="66" t="s">
        <v>1909</v>
      </c>
      <c r="E1267" s="66" t="s">
        <v>1812</v>
      </c>
    </row>
    <row r="1268" spans="1:5" ht="11.45" customHeight="1" x14ac:dyDescent="0.15">
      <c r="A1268" s="63">
        <f t="shared" si="45"/>
        <v>23</v>
      </c>
      <c r="B1268" s="63" t="s">
        <v>1850</v>
      </c>
      <c r="C1268" s="63">
        <f t="shared" si="44"/>
        <v>20</v>
      </c>
      <c r="D1268" s="63" t="s">
        <v>1910</v>
      </c>
      <c r="E1268" s="63" t="s">
        <v>678</v>
      </c>
    </row>
    <row r="1269" spans="1:5" ht="11.45" customHeight="1" x14ac:dyDescent="0.15">
      <c r="A1269" s="63">
        <f t="shared" si="45"/>
        <v>23</v>
      </c>
      <c r="B1269" s="63" t="s">
        <v>1850</v>
      </c>
      <c r="C1269" s="63">
        <f t="shared" si="44"/>
        <v>20</v>
      </c>
      <c r="D1269" s="63" t="s">
        <v>1910</v>
      </c>
      <c r="E1269" s="63" t="s">
        <v>680</v>
      </c>
    </row>
    <row r="1270" spans="1:5" ht="11.45" customHeight="1" x14ac:dyDescent="0.15">
      <c r="A1270" s="66">
        <f t="shared" si="45"/>
        <v>23</v>
      </c>
      <c r="B1270" s="66" t="s">
        <v>1850</v>
      </c>
      <c r="C1270" s="66">
        <f t="shared" si="44"/>
        <v>21</v>
      </c>
      <c r="D1270" s="66" t="s">
        <v>1912</v>
      </c>
      <c r="E1270" s="66" t="s">
        <v>1911</v>
      </c>
    </row>
    <row r="1271" spans="1:5" ht="11.45" customHeight="1" x14ac:dyDescent="0.15">
      <c r="A1271" s="66">
        <f t="shared" si="45"/>
        <v>23</v>
      </c>
      <c r="B1271" s="66" t="s">
        <v>1850</v>
      </c>
      <c r="C1271" s="66">
        <f t="shared" si="44"/>
        <v>21</v>
      </c>
      <c r="D1271" s="66" t="s">
        <v>1912</v>
      </c>
      <c r="E1271" s="66" t="s">
        <v>1913</v>
      </c>
    </row>
    <row r="1272" spans="1:5" ht="11.45" customHeight="1" x14ac:dyDescent="0.15">
      <c r="A1272" s="66">
        <f t="shared" si="45"/>
        <v>23</v>
      </c>
      <c r="B1272" s="66" t="s">
        <v>1850</v>
      </c>
      <c r="C1272" s="66">
        <f t="shared" si="44"/>
        <v>21</v>
      </c>
      <c r="D1272" s="66" t="s">
        <v>1912</v>
      </c>
      <c r="E1272" s="66" t="s">
        <v>1914</v>
      </c>
    </row>
    <row r="1273" spans="1:5" ht="11.45" customHeight="1" x14ac:dyDescent="0.15">
      <c r="A1273" s="63">
        <f t="shared" si="45"/>
        <v>23</v>
      </c>
      <c r="B1273" s="63" t="s">
        <v>1850</v>
      </c>
      <c r="C1273" s="63">
        <f t="shared" si="44"/>
        <v>22</v>
      </c>
      <c r="D1273" s="63" t="s">
        <v>1916</v>
      </c>
      <c r="E1273" s="63" t="s">
        <v>1915</v>
      </c>
    </row>
    <row r="1274" spans="1:5" ht="11.45" customHeight="1" x14ac:dyDescent="0.15">
      <c r="A1274" s="63">
        <f t="shared" si="45"/>
        <v>23</v>
      </c>
      <c r="B1274" s="63" t="s">
        <v>1850</v>
      </c>
      <c r="C1274" s="63">
        <f t="shared" si="44"/>
        <v>22</v>
      </c>
      <c r="D1274" s="63" t="s">
        <v>1916</v>
      </c>
      <c r="E1274" s="63" t="s">
        <v>680</v>
      </c>
    </row>
    <row r="1275" spans="1:5" ht="11.45" customHeight="1" x14ac:dyDescent="0.15">
      <c r="A1275" s="66">
        <f t="shared" si="45"/>
        <v>23</v>
      </c>
      <c r="B1275" s="66" t="s">
        <v>1850</v>
      </c>
      <c r="C1275" s="66">
        <f t="shared" si="44"/>
        <v>23</v>
      </c>
      <c r="D1275" s="66" t="s">
        <v>1918</v>
      </c>
      <c r="E1275" s="66" t="s">
        <v>1917</v>
      </c>
    </row>
    <row r="1276" spans="1:5" ht="11.45" customHeight="1" x14ac:dyDescent="0.15">
      <c r="A1276" s="63">
        <f t="shared" si="45"/>
        <v>24</v>
      </c>
      <c r="B1276" s="63" t="s">
        <v>1919</v>
      </c>
      <c r="C1276" s="63">
        <v>1</v>
      </c>
      <c r="D1276" s="63" t="s">
        <v>1920</v>
      </c>
      <c r="E1276" s="63" t="s">
        <v>678</v>
      </c>
    </row>
    <row r="1277" spans="1:5" ht="11.45" customHeight="1" x14ac:dyDescent="0.15">
      <c r="A1277" s="63">
        <f t="shared" si="45"/>
        <v>24</v>
      </c>
      <c r="B1277" s="63" t="s">
        <v>1919</v>
      </c>
      <c r="C1277" s="63">
        <f t="shared" si="44"/>
        <v>1</v>
      </c>
      <c r="D1277" s="63" t="s">
        <v>1920</v>
      </c>
      <c r="E1277" s="63" t="s">
        <v>680</v>
      </c>
    </row>
    <row r="1278" spans="1:5" ht="11.45" customHeight="1" x14ac:dyDescent="0.15">
      <c r="A1278" s="66">
        <f t="shared" si="45"/>
        <v>24</v>
      </c>
      <c r="B1278" s="66" t="s">
        <v>1919</v>
      </c>
      <c r="C1278" s="66">
        <f t="shared" si="44"/>
        <v>2</v>
      </c>
      <c r="D1278" s="66" t="s">
        <v>1922</v>
      </c>
      <c r="E1278" s="66" t="s">
        <v>1921</v>
      </c>
    </row>
    <row r="1279" spans="1:5" ht="11.45" customHeight="1" x14ac:dyDescent="0.15">
      <c r="A1279" s="66">
        <f t="shared" si="45"/>
        <v>24</v>
      </c>
      <c r="B1279" s="66" t="s">
        <v>1919</v>
      </c>
      <c r="C1279" s="66">
        <f t="shared" si="44"/>
        <v>2</v>
      </c>
      <c r="D1279" s="66" t="s">
        <v>1922</v>
      </c>
      <c r="E1279" s="66" t="s">
        <v>1923</v>
      </c>
    </row>
    <row r="1280" spans="1:5" ht="11.45" customHeight="1" x14ac:dyDescent="0.15">
      <c r="A1280" s="63">
        <f t="shared" si="45"/>
        <v>24</v>
      </c>
      <c r="B1280" s="63" t="s">
        <v>1919</v>
      </c>
      <c r="C1280" s="63">
        <f t="shared" si="44"/>
        <v>3</v>
      </c>
      <c r="D1280" s="63" t="s">
        <v>1925</v>
      </c>
      <c r="E1280" s="63" t="s">
        <v>1924</v>
      </c>
    </row>
    <row r="1281" spans="1:5" ht="11.45" customHeight="1" x14ac:dyDescent="0.15">
      <c r="A1281" s="66">
        <f t="shared" si="45"/>
        <v>24</v>
      </c>
      <c r="B1281" s="66" t="s">
        <v>1919</v>
      </c>
      <c r="C1281" s="66">
        <f t="shared" si="44"/>
        <v>4</v>
      </c>
      <c r="D1281" s="66" t="s">
        <v>1927</v>
      </c>
      <c r="E1281" s="66" t="s">
        <v>1926</v>
      </c>
    </row>
    <row r="1282" spans="1:5" ht="11.45" customHeight="1" x14ac:dyDescent="0.15">
      <c r="A1282" s="66">
        <f t="shared" si="45"/>
        <v>24</v>
      </c>
      <c r="B1282" s="66" t="s">
        <v>1919</v>
      </c>
      <c r="C1282" s="66">
        <f t="shared" si="44"/>
        <v>4</v>
      </c>
      <c r="D1282" s="66" t="s">
        <v>1927</v>
      </c>
      <c r="E1282" s="66" t="s">
        <v>1928</v>
      </c>
    </row>
    <row r="1283" spans="1:5" ht="11.45" customHeight="1" x14ac:dyDescent="0.15">
      <c r="A1283" s="66">
        <f t="shared" si="45"/>
        <v>24</v>
      </c>
      <c r="B1283" s="66" t="s">
        <v>1919</v>
      </c>
      <c r="C1283" s="66">
        <f t="shared" si="44"/>
        <v>4</v>
      </c>
      <c r="D1283" s="66" t="s">
        <v>1927</v>
      </c>
      <c r="E1283" s="66" t="s">
        <v>1929</v>
      </c>
    </row>
    <row r="1284" spans="1:5" ht="11.45" customHeight="1" x14ac:dyDescent="0.15">
      <c r="A1284" s="66">
        <f t="shared" si="45"/>
        <v>24</v>
      </c>
      <c r="B1284" s="66" t="s">
        <v>1919</v>
      </c>
      <c r="C1284" s="66">
        <f t="shared" si="44"/>
        <v>4</v>
      </c>
      <c r="D1284" s="66" t="s">
        <v>1927</v>
      </c>
      <c r="E1284" s="66" t="s">
        <v>1930</v>
      </c>
    </row>
    <row r="1285" spans="1:5" ht="11.45" customHeight="1" x14ac:dyDescent="0.15">
      <c r="A1285" s="66">
        <f t="shared" si="45"/>
        <v>24</v>
      </c>
      <c r="B1285" s="66" t="s">
        <v>1919</v>
      </c>
      <c r="C1285" s="66">
        <f t="shared" si="44"/>
        <v>4</v>
      </c>
      <c r="D1285" s="66" t="s">
        <v>1927</v>
      </c>
      <c r="E1285" s="66" t="s">
        <v>1931</v>
      </c>
    </row>
    <row r="1286" spans="1:5" ht="11.45" customHeight="1" x14ac:dyDescent="0.15">
      <c r="A1286" s="66">
        <f t="shared" si="45"/>
        <v>24</v>
      </c>
      <c r="B1286" s="66" t="s">
        <v>1919</v>
      </c>
      <c r="C1286" s="66">
        <f t="shared" si="44"/>
        <v>4</v>
      </c>
      <c r="D1286" s="66" t="s">
        <v>1927</v>
      </c>
      <c r="E1286" s="66" t="s">
        <v>1932</v>
      </c>
    </row>
    <row r="1287" spans="1:5" ht="11.45" customHeight="1" x14ac:dyDescent="0.15">
      <c r="A1287" s="63">
        <f t="shared" si="45"/>
        <v>24</v>
      </c>
      <c r="B1287" s="63" t="s">
        <v>1919</v>
      </c>
      <c r="C1287" s="63">
        <f t="shared" si="44"/>
        <v>5</v>
      </c>
      <c r="D1287" s="63" t="s">
        <v>1934</v>
      </c>
      <c r="E1287" s="63" t="s">
        <v>1933</v>
      </c>
    </row>
    <row r="1288" spans="1:5" ht="11.45" customHeight="1" x14ac:dyDescent="0.15">
      <c r="A1288" s="66">
        <f t="shared" si="45"/>
        <v>24</v>
      </c>
      <c r="B1288" s="66" t="s">
        <v>1919</v>
      </c>
      <c r="C1288" s="66">
        <f t="shared" si="44"/>
        <v>6</v>
      </c>
      <c r="D1288" s="66" t="s">
        <v>1936</v>
      </c>
      <c r="E1288" s="66" t="s">
        <v>1935</v>
      </c>
    </row>
    <row r="1289" spans="1:5" ht="11.45" customHeight="1" x14ac:dyDescent="0.15">
      <c r="A1289" s="66">
        <f t="shared" si="45"/>
        <v>24</v>
      </c>
      <c r="B1289" s="66" t="s">
        <v>1919</v>
      </c>
      <c r="C1289" s="66">
        <f t="shared" si="44"/>
        <v>6</v>
      </c>
      <c r="D1289" s="66" t="s">
        <v>1936</v>
      </c>
      <c r="E1289" s="66" t="s">
        <v>1937</v>
      </c>
    </row>
    <row r="1290" spans="1:5" ht="11.45" customHeight="1" x14ac:dyDescent="0.15">
      <c r="A1290" s="63">
        <f t="shared" si="45"/>
        <v>24</v>
      </c>
      <c r="B1290" s="63" t="s">
        <v>1919</v>
      </c>
      <c r="C1290" s="63">
        <f t="shared" si="44"/>
        <v>7</v>
      </c>
      <c r="D1290" s="63" t="s">
        <v>1939</v>
      </c>
      <c r="E1290" s="63" t="s">
        <v>1938</v>
      </c>
    </row>
    <row r="1291" spans="1:5" ht="11.45" customHeight="1" x14ac:dyDescent="0.15">
      <c r="A1291" s="66">
        <f t="shared" si="45"/>
        <v>24</v>
      </c>
      <c r="B1291" s="66" t="s">
        <v>1919</v>
      </c>
      <c r="C1291" s="66">
        <f t="shared" si="44"/>
        <v>8</v>
      </c>
      <c r="D1291" s="66" t="s">
        <v>1940</v>
      </c>
      <c r="E1291" s="66" t="s">
        <v>189</v>
      </c>
    </row>
    <row r="1292" spans="1:5" ht="11.45" customHeight="1" x14ac:dyDescent="0.15">
      <c r="A1292" s="63">
        <f t="shared" si="45"/>
        <v>24</v>
      </c>
      <c r="B1292" s="63" t="s">
        <v>1919</v>
      </c>
      <c r="C1292" s="63">
        <f t="shared" si="44"/>
        <v>9</v>
      </c>
      <c r="D1292" s="63" t="s">
        <v>1942</v>
      </c>
      <c r="E1292" s="63" t="s">
        <v>1941</v>
      </c>
    </row>
    <row r="1293" spans="1:5" ht="11.45" customHeight="1" x14ac:dyDescent="0.15">
      <c r="A1293" s="66">
        <f t="shared" si="45"/>
        <v>24</v>
      </c>
      <c r="B1293" s="66" t="s">
        <v>1919</v>
      </c>
      <c r="C1293" s="66">
        <f t="shared" si="44"/>
        <v>10</v>
      </c>
      <c r="D1293" s="66" t="s">
        <v>1944</v>
      </c>
      <c r="E1293" s="66" t="s">
        <v>1943</v>
      </c>
    </row>
    <row r="1294" spans="1:5" ht="11.45" customHeight="1" x14ac:dyDescent="0.15">
      <c r="A1294" s="66">
        <f t="shared" si="45"/>
        <v>24</v>
      </c>
      <c r="B1294" s="66" t="s">
        <v>1919</v>
      </c>
      <c r="C1294" s="66">
        <f t="shared" si="44"/>
        <v>10</v>
      </c>
      <c r="D1294" s="66" t="s">
        <v>1944</v>
      </c>
      <c r="E1294" s="66" t="s">
        <v>1945</v>
      </c>
    </row>
    <row r="1295" spans="1:5" ht="11.45" customHeight="1" x14ac:dyDescent="0.15">
      <c r="A1295" s="66">
        <f t="shared" si="45"/>
        <v>24</v>
      </c>
      <c r="B1295" s="66" t="s">
        <v>1919</v>
      </c>
      <c r="C1295" s="66">
        <f t="shared" si="44"/>
        <v>10</v>
      </c>
      <c r="D1295" s="66" t="s">
        <v>1944</v>
      </c>
      <c r="E1295" s="66" t="s">
        <v>1946</v>
      </c>
    </row>
    <row r="1296" spans="1:5" ht="11.45" customHeight="1" x14ac:dyDescent="0.15">
      <c r="A1296" s="66">
        <f t="shared" si="45"/>
        <v>24</v>
      </c>
      <c r="B1296" s="66" t="s">
        <v>1919</v>
      </c>
      <c r="C1296" s="66">
        <f t="shared" si="44"/>
        <v>10</v>
      </c>
      <c r="D1296" s="66" t="s">
        <v>1944</v>
      </c>
      <c r="E1296" s="66" t="s">
        <v>1947</v>
      </c>
    </row>
    <row r="1297" spans="1:5" ht="11.45" customHeight="1" x14ac:dyDescent="0.15">
      <c r="A1297" s="66">
        <f t="shared" si="45"/>
        <v>24</v>
      </c>
      <c r="B1297" s="66" t="s">
        <v>1919</v>
      </c>
      <c r="C1297" s="66">
        <f t="shared" si="44"/>
        <v>10</v>
      </c>
      <c r="D1297" s="66" t="s">
        <v>1944</v>
      </c>
      <c r="E1297" s="66" t="s">
        <v>1948</v>
      </c>
    </row>
    <row r="1298" spans="1:5" ht="11.45" customHeight="1" x14ac:dyDescent="0.15">
      <c r="A1298" s="63">
        <f t="shared" si="45"/>
        <v>24</v>
      </c>
      <c r="B1298" s="63" t="s">
        <v>1919</v>
      </c>
      <c r="C1298" s="63">
        <f t="shared" si="44"/>
        <v>11</v>
      </c>
      <c r="D1298" s="63" t="s">
        <v>1950</v>
      </c>
      <c r="E1298" s="63" t="s">
        <v>1949</v>
      </c>
    </row>
    <row r="1299" spans="1:5" ht="11.45" customHeight="1" x14ac:dyDescent="0.15">
      <c r="A1299" s="63">
        <f t="shared" si="45"/>
        <v>24</v>
      </c>
      <c r="B1299" s="63" t="s">
        <v>1919</v>
      </c>
      <c r="C1299" s="63">
        <f t="shared" si="44"/>
        <v>11</v>
      </c>
      <c r="D1299" s="63" t="s">
        <v>1950</v>
      </c>
      <c r="E1299" s="63" t="s">
        <v>1951</v>
      </c>
    </row>
    <row r="1300" spans="1:5" ht="11.45" customHeight="1" x14ac:dyDescent="0.15">
      <c r="A1300" s="63">
        <f t="shared" si="45"/>
        <v>24</v>
      </c>
      <c r="B1300" s="63" t="s">
        <v>1919</v>
      </c>
      <c r="C1300" s="63">
        <f t="shared" si="44"/>
        <v>11</v>
      </c>
      <c r="D1300" s="63" t="s">
        <v>1950</v>
      </c>
      <c r="E1300" s="63" t="s">
        <v>1952</v>
      </c>
    </row>
    <row r="1301" spans="1:5" ht="11.45" customHeight="1" x14ac:dyDescent="0.15">
      <c r="A1301" s="63">
        <f t="shared" si="45"/>
        <v>24</v>
      </c>
      <c r="B1301" s="63" t="s">
        <v>1919</v>
      </c>
      <c r="C1301" s="63">
        <f t="shared" si="44"/>
        <v>11</v>
      </c>
      <c r="D1301" s="63" t="s">
        <v>1950</v>
      </c>
      <c r="E1301" s="63" t="s">
        <v>1953</v>
      </c>
    </row>
    <row r="1302" spans="1:5" ht="11.45" customHeight="1" x14ac:dyDescent="0.15">
      <c r="A1302" s="63">
        <f t="shared" si="45"/>
        <v>24</v>
      </c>
      <c r="B1302" s="63" t="s">
        <v>1919</v>
      </c>
      <c r="C1302" s="63">
        <f t="shared" si="44"/>
        <v>11</v>
      </c>
      <c r="D1302" s="63" t="s">
        <v>1950</v>
      </c>
      <c r="E1302" s="63" t="s">
        <v>1954</v>
      </c>
    </row>
    <row r="1303" spans="1:5" ht="11.45" customHeight="1" x14ac:dyDescent="0.15">
      <c r="A1303" s="66">
        <f t="shared" si="45"/>
        <v>24</v>
      </c>
      <c r="B1303" s="66" t="s">
        <v>1919</v>
      </c>
      <c r="C1303" s="66">
        <f t="shared" si="44"/>
        <v>12</v>
      </c>
      <c r="D1303" s="66" t="s">
        <v>1956</v>
      </c>
      <c r="E1303" s="66" t="s">
        <v>1955</v>
      </c>
    </row>
    <row r="1304" spans="1:5" ht="11.45" customHeight="1" x14ac:dyDescent="0.15">
      <c r="A1304" s="63">
        <f t="shared" si="45"/>
        <v>24</v>
      </c>
      <c r="B1304" s="63" t="s">
        <v>1919</v>
      </c>
      <c r="C1304" s="63">
        <f t="shared" si="44"/>
        <v>13</v>
      </c>
      <c r="D1304" s="63" t="s">
        <v>969</v>
      </c>
      <c r="E1304" s="63" t="s">
        <v>1957</v>
      </c>
    </row>
    <row r="1305" spans="1:5" ht="11.45" customHeight="1" x14ac:dyDescent="0.15">
      <c r="A1305" s="66">
        <f t="shared" si="45"/>
        <v>24</v>
      </c>
      <c r="B1305" s="66" t="s">
        <v>1919</v>
      </c>
      <c r="C1305" s="66">
        <f t="shared" si="44"/>
        <v>14</v>
      </c>
      <c r="D1305" s="66" t="s">
        <v>1959</v>
      </c>
      <c r="E1305" s="66" t="s">
        <v>1958</v>
      </c>
    </row>
    <row r="1306" spans="1:5" ht="11.45" customHeight="1" x14ac:dyDescent="0.15">
      <c r="A1306" s="63">
        <f t="shared" si="45"/>
        <v>24</v>
      </c>
      <c r="B1306" s="63" t="s">
        <v>1919</v>
      </c>
      <c r="C1306" s="63">
        <f t="shared" ref="C1306:C1369" si="46">IF(D1306=D1305,C1305,C1305+1)</f>
        <v>15</v>
      </c>
      <c r="D1306" s="63" t="s">
        <v>1961</v>
      </c>
      <c r="E1306" s="63" t="s">
        <v>1960</v>
      </c>
    </row>
    <row r="1307" spans="1:5" ht="11.45" customHeight="1" x14ac:dyDescent="0.15">
      <c r="A1307" s="63">
        <f t="shared" si="45"/>
        <v>24</v>
      </c>
      <c r="B1307" s="63" t="s">
        <v>1919</v>
      </c>
      <c r="C1307" s="63">
        <f t="shared" si="46"/>
        <v>15</v>
      </c>
      <c r="D1307" s="63" t="s">
        <v>1961</v>
      </c>
      <c r="E1307" s="63" t="s">
        <v>1947</v>
      </c>
    </row>
    <row r="1308" spans="1:5" ht="11.45" customHeight="1" x14ac:dyDescent="0.15">
      <c r="A1308" s="63">
        <f t="shared" si="45"/>
        <v>24</v>
      </c>
      <c r="B1308" s="63" t="s">
        <v>1919</v>
      </c>
      <c r="C1308" s="63">
        <f t="shared" si="46"/>
        <v>15</v>
      </c>
      <c r="D1308" s="63" t="s">
        <v>1961</v>
      </c>
      <c r="E1308" s="63" t="s">
        <v>1962</v>
      </c>
    </row>
    <row r="1309" spans="1:5" ht="11.45" customHeight="1" x14ac:dyDescent="0.15">
      <c r="A1309" s="66">
        <f t="shared" si="45"/>
        <v>24</v>
      </c>
      <c r="B1309" s="66" t="s">
        <v>1919</v>
      </c>
      <c r="C1309" s="66">
        <f t="shared" si="46"/>
        <v>16</v>
      </c>
      <c r="D1309" s="66" t="s">
        <v>1964</v>
      </c>
      <c r="E1309" s="66" t="s">
        <v>1963</v>
      </c>
    </row>
    <row r="1310" spans="1:5" ht="11.45" customHeight="1" x14ac:dyDescent="0.15">
      <c r="A1310" s="64">
        <f t="shared" si="45"/>
        <v>25</v>
      </c>
      <c r="B1310" s="64" t="s">
        <v>1966</v>
      </c>
      <c r="C1310" s="64">
        <v>1</v>
      </c>
      <c r="D1310" s="64" t="s">
        <v>5461</v>
      </c>
      <c r="E1310" s="64" t="s">
        <v>1965</v>
      </c>
    </row>
    <row r="1311" spans="1:5" ht="11.45" customHeight="1" x14ac:dyDescent="0.15">
      <c r="A1311" s="64">
        <f t="shared" ref="A1311:A1374" si="47">IF(B1311=B1310,A1310,A1310+1)</f>
        <v>25</v>
      </c>
      <c r="B1311" s="64" t="s">
        <v>1966</v>
      </c>
      <c r="C1311" s="64">
        <f t="shared" si="46"/>
        <v>1</v>
      </c>
      <c r="D1311" s="64" t="s">
        <v>1967</v>
      </c>
      <c r="E1311" s="64" t="s">
        <v>1831</v>
      </c>
    </row>
    <row r="1312" spans="1:5" ht="11.45" customHeight="1" x14ac:dyDescent="0.15">
      <c r="A1312" s="64">
        <f t="shared" si="47"/>
        <v>25</v>
      </c>
      <c r="B1312" s="64" t="s">
        <v>1966</v>
      </c>
      <c r="C1312" s="64">
        <f t="shared" si="46"/>
        <v>1</v>
      </c>
      <c r="D1312" s="64" t="s">
        <v>1967</v>
      </c>
      <c r="E1312" s="64" t="s">
        <v>1968</v>
      </c>
    </row>
    <row r="1313" spans="1:5" ht="11.45" customHeight="1" x14ac:dyDescent="0.15">
      <c r="A1313" s="64">
        <f t="shared" si="47"/>
        <v>25</v>
      </c>
      <c r="B1313" s="64" t="s">
        <v>1966</v>
      </c>
      <c r="C1313" s="64">
        <f t="shared" si="46"/>
        <v>1</v>
      </c>
      <c r="D1313" s="64" t="s">
        <v>1967</v>
      </c>
      <c r="E1313" s="64" t="s">
        <v>1969</v>
      </c>
    </row>
    <row r="1314" spans="1:5" ht="11.45" customHeight="1" x14ac:dyDescent="0.15">
      <c r="A1314" s="65">
        <f t="shared" si="47"/>
        <v>25</v>
      </c>
      <c r="B1314" s="65" t="s">
        <v>1966</v>
      </c>
      <c r="C1314" s="65">
        <f t="shared" si="46"/>
        <v>2</v>
      </c>
      <c r="D1314" s="65" t="s">
        <v>1971</v>
      </c>
      <c r="E1314" s="65" t="s">
        <v>1970</v>
      </c>
    </row>
    <row r="1315" spans="1:5" ht="11.45" customHeight="1" x14ac:dyDescent="0.15">
      <c r="A1315" s="64">
        <f t="shared" si="47"/>
        <v>25</v>
      </c>
      <c r="B1315" s="64" t="s">
        <v>1966</v>
      </c>
      <c r="C1315" s="64">
        <f t="shared" si="46"/>
        <v>3</v>
      </c>
      <c r="D1315" s="64" t="s">
        <v>1973</v>
      </c>
      <c r="E1315" s="64" t="s">
        <v>1972</v>
      </c>
    </row>
    <row r="1316" spans="1:5" ht="11.45" customHeight="1" x14ac:dyDescent="0.15">
      <c r="A1316" s="65">
        <f t="shared" si="47"/>
        <v>25</v>
      </c>
      <c r="B1316" s="65" t="s">
        <v>1966</v>
      </c>
      <c r="C1316" s="65">
        <f t="shared" si="46"/>
        <v>4</v>
      </c>
      <c r="D1316" s="65" t="s">
        <v>1975</v>
      </c>
      <c r="E1316" s="65" t="s">
        <v>1974</v>
      </c>
    </row>
    <row r="1317" spans="1:5" ht="11.45" customHeight="1" x14ac:dyDescent="0.15">
      <c r="A1317" s="65">
        <f t="shared" si="47"/>
        <v>25</v>
      </c>
      <c r="B1317" s="65" t="s">
        <v>1966</v>
      </c>
      <c r="C1317" s="65">
        <f t="shared" si="46"/>
        <v>4</v>
      </c>
      <c r="D1317" s="65" t="s">
        <v>1975</v>
      </c>
      <c r="E1317" s="65" t="s">
        <v>1976</v>
      </c>
    </row>
    <row r="1318" spans="1:5" ht="11.45" customHeight="1" x14ac:dyDescent="0.15">
      <c r="A1318" s="64">
        <f t="shared" si="47"/>
        <v>25</v>
      </c>
      <c r="B1318" s="64" t="s">
        <v>1966</v>
      </c>
      <c r="C1318" s="64">
        <f t="shared" si="46"/>
        <v>5</v>
      </c>
      <c r="D1318" s="64" t="s">
        <v>1978</v>
      </c>
      <c r="E1318" s="64" t="s">
        <v>1977</v>
      </c>
    </row>
    <row r="1319" spans="1:5" ht="11.45" customHeight="1" x14ac:dyDescent="0.15">
      <c r="A1319" s="65">
        <f t="shared" si="47"/>
        <v>26</v>
      </c>
      <c r="B1319" s="65" t="s">
        <v>1980</v>
      </c>
      <c r="C1319" s="65">
        <v>1</v>
      </c>
      <c r="D1319" s="65" t="s">
        <v>1981</v>
      </c>
      <c r="E1319" s="65" t="s">
        <v>1979</v>
      </c>
    </row>
    <row r="1320" spans="1:5" ht="11.45" customHeight="1" x14ac:dyDescent="0.15">
      <c r="A1320" s="64">
        <f t="shared" si="47"/>
        <v>26</v>
      </c>
      <c r="B1320" s="64" t="s">
        <v>1980</v>
      </c>
      <c r="C1320" s="64">
        <f t="shared" si="46"/>
        <v>2</v>
      </c>
      <c r="D1320" s="64" t="s">
        <v>1983</v>
      </c>
      <c r="E1320" s="64" t="s">
        <v>1982</v>
      </c>
    </row>
    <row r="1321" spans="1:5" ht="11.45" customHeight="1" x14ac:dyDescent="0.15">
      <c r="A1321" s="65">
        <f t="shared" si="47"/>
        <v>26</v>
      </c>
      <c r="B1321" s="65" t="s">
        <v>1980</v>
      </c>
      <c r="C1321" s="65">
        <f t="shared" si="46"/>
        <v>3</v>
      </c>
      <c r="D1321" s="65" t="s">
        <v>1985</v>
      </c>
      <c r="E1321" s="65" t="s">
        <v>1984</v>
      </c>
    </row>
    <row r="1322" spans="1:5" ht="11.45" customHeight="1" x14ac:dyDescent="0.15">
      <c r="A1322" s="64">
        <f t="shared" si="47"/>
        <v>26</v>
      </c>
      <c r="B1322" s="64" t="s">
        <v>1980</v>
      </c>
      <c r="C1322" s="64">
        <f t="shared" si="46"/>
        <v>4</v>
      </c>
      <c r="D1322" s="64" t="s">
        <v>5462</v>
      </c>
      <c r="E1322" s="64" t="s">
        <v>1986</v>
      </c>
    </row>
    <row r="1323" spans="1:5" ht="11.45" customHeight="1" x14ac:dyDescent="0.15">
      <c r="A1323" s="65">
        <f t="shared" si="47"/>
        <v>26</v>
      </c>
      <c r="B1323" s="65" t="s">
        <v>1980</v>
      </c>
      <c r="C1323" s="65">
        <f t="shared" si="46"/>
        <v>5</v>
      </c>
      <c r="D1323" s="65" t="s">
        <v>5463</v>
      </c>
      <c r="E1323" s="65" t="s">
        <v>1988</v>
      </c>
    </row>
    <row r="1324" spans="1:5" ht="11.45" customHeight="1" x14ac:dyDescent="0.15">
      <c r="A1324" s="64">
        <f t="shared" si="47"/>
        <v>26</v>
      </c>
      <c r="B1324" s="64" t="s">
        <v>1980</v>
      </c>
      <c r="C1324" s="64">
        <f t="shared" si="46"/>
        <v>6</v>
      </c>
      <c r="D1324" s="64" t="s">
        <v>1991</v>
      </c>
      <c r="E1324" s="64" t="s">
        <v>1990</v>
      </c>
    </row>
    <row r="1325" spans="1:5" ht="11.45" customHeight="1" x14ac:dyDescent="0.15">
      <c r="A1325" s="64">
        <f t="shared" si="47"/>
        <v>26</v>
      </c>
      <c r="B1325" s="64" t="s">
        <v>1980</v>
      </c>
      <c r="C1325" s="64">
        <f t="shared" si="46"/>
        <v>6</v>
      </c>
      <c r="D1325" s="64" t="s">
        <v>1991</v>
      </c>
      <c r="E1325" s="64" t="s">
        <v>1992</v>
      </c>
    </row>
    <row r="1326" spans="1:5" ht="11.45" customHeight="1" x14ac:dyDescent="0.15">
      <c r="A1326" s="64">
        <f t="shared" si="47"/>
        <v>26</v>
      </c>
      <c r="B1326" s="64" t="s">
        <v>1980</v>
      </c>
      <c r="C1326" s="64">
        <f t="shared" si="46"/>
        <v>6</v>
      </c>
      <c r="D1326" s="64" t="s">
        <v>1991</v>
      </c>
      <c r="E1326" s="64" t="s">
        <v>1993</v>
      </c>
    </row>
    <row r="1327" spans="1:5" ht="11.45" customHeight="1" x14ac:dyDescent="0.15">
      <c r="A1327" s="64">
        <f t="shared" si="47"/>
        <v>26</v>
      </c>
      <c r="B1327" s="64" t="s">
        <v>1980</v>
      </c>
      <c r="C1327" s="64">
        <f t="shared" si="46"/>
        <v>6</v>
      </c>
      <c r="D1327" s="64" t="s">
        <v>1991</v>
      </c>
      <c r="E1327" s="64" t="s">
        <v>1994</v>
      </c>
    </row>
    <row r="1328" spans="1:5" ht="11.45" customHeight="1" x14ac:dyDescent="0.15">
      <c r="A1328" s="64">
        <f t="shared" si="47"/>
        <v>26</v>
      </c>
      <c r="B1328" s="64" t="s">
        <v>1980</v>
      </c>
      <c r="C1328" s="64">
        <f t="shared" si="46"/>
        <v>6</v>
      </c>
      <c r="D1328" s="64" t="s">
        <v>1991</v>
      </c>
      <c r="E1328" s="64" t="s">
        <v>1995</v>
      </c>
    </row>
    <row r="1329" spans="1:5" ht="11.45" customHeight="1" x14ac:dyDescent="0.15">
      <c r="A1329" s="65">
        <f t="shared" si="47"/>
        <v>26</v>
      </c>
      <c r="B1329" s="65" t="s">
        <v>1980</v>
      </c>
      <c r="C1329" s="65">
        <f t="shared" si="46"/>
        <v>7</v>
      </c>
      <c r="D1329" s="65" t="s">
        <v>1997</v>
      </c>
      <c r="E1329" s="65" t="s">
        <v>1996</v>
      </c>
    </row>
    <row r="1330" spans="1:5" ht="11.45" customHeight="1" x14ac:dyDescent="0.15">
      <c r="A1330" s="65">
        <f t="shared" si="47"/>
        <v>26</v>
      </c>
      <c r="B1330" s="65" t="s">
        <v>1980</v>
      </c>
      <c r="C1330" s="65">
        <f t="shared" si="46"/>
        <v>7</v>
      </c>
      <c r="D1330" s="65" t="s">
        <v>1997</v>
      </c>
      <c r="E1330" s="65" t="s">
        <v>1998</v>
      </c>
    </row>
    <row r="1331" spans="1:5" ht="11.45" customHeight="1" x14ac:dyDescent="0.15">
      <c r="A1331" s="65">
        <f t="shared" si="47"/>
        <v>26</v>
      </c>
      <c r="B1331" s="65" t="s">
        <v>1980</v>
      </c>
      <c r="C1331" s="65">
        <f t="shared" si="46"/>
        <v>7</v>
      </c>
      <c r="D1331" s="65" t="s">
        <v>1997</v>
      </c>
      <c r="E1331" s="65" t="s">
        <v>1999</v>
      </c>
    </row>
    <row r="1332" spans="1:5" ht="11.45" customHeight="1" x14ac:dyDescent="0.15">
      <c r="A1332" s="64">
        <f t="shared" si="47"/>
        <v>26</v>
      </c>
      <c r="B1332" s="64" t="s">
        <v>1980</v>
      </c>
      <c r="C1332" s="64">
        <f t="shared" si="46"/>
        <v>8</v>
      </c>
      <c r="D1332" s="64" t="s">
        <v>2001</v>
      </c>
      <c r="E1332" s="64" t="s">
        <v>2000</v>
      </c>
    </row>
    <row r="1333" spans="1:5" ht="11.45" customHeight="1" x14ac:dyDescent="0.15">
      <c r="A1333" s="64">
        <f t="shared" si="47"/>
        <v>26</v>
      </c>
      <c r="B1333" s="64" t="s">
        <v>1980</v>
      </c>
      <c r="C1333" s="64">
        <f t="shared" si="46"/>
        <v>8</v>
      </c>
      <c r="D1333" s="64" t="s">
        <v>2001</v>
      </c>
      <c r="E1333" s="64" t="s">
        <v>1137</v>
      </c>
    </row>
    <row r="1334" spans="1:5" ht="11.45" customHeight="1" x14ac:dyDescent="0.15">
      <c r="A1334" s="64">
        <f t="shared" si="47"/>
        <v>26</v>
      </c>
      <c r="B1334" s="64" t="s">
        <v>1980</v>
      </c>
      <c r="C1334" s="64">
        <f t="shared" si="46"/>
        <v>8</v>
      </c>
      <c r="D1334" s="64" t="s">
        <v>2001</v>
      </c>
      <c r="E1334" s="64" t="s">
        <v>2002</v>
      </c>
    </row>
    <row r="1335" spans="1:5" ht="11.45" customHeight="1" x14ac:dyDescent="0.15">
      <c r="A1335" s="64">
        <f t="shared" si="47"/>
        <v>26</v>
      </c>
      <c r="B1335" s="64" t="s">
        <v>1980</v>
      </c>
      <c r="C1335" s="64">
        <f t="shared" si="46"/>
        <v>8</v>
      </c>
      <c r="D1335" s="64" t="s">
        <v>2001</v>
      </c>
      <c r="E1335" s="64" t="s">
        <v>2003</v>
      </c>
    </row>
    <row r="1336" spans="1:5" ht="11.45" customHeight="1" x14ac:dyDescent="0.15">
      <c r="A1336" s="64">
        <f t="shared" si="47"/>
        <v>26</v>
      </c>
      <c r="B1336" s="64" t="s">
        <v>1980</v>
      </c>
      <c r="C1336" s="64">
        <f t="shared" si="46"/>
        <v>8</v>
      </c>
      <c r="D1336" s="64" t="s">
        <v>2001</v>
      </c>
      <c r="E1336" s="64" t="s">
        <v>2004</v>
      </c>
    </row>
    <row r="1337" spans="1:5" ht="11.45" customHeight="1" x14ac:dyDescent="0.15">
      <c r="A1337" s="65">
        <f t="shared" si="47"/>
        <v>26</v>
      </c>
      <c r="B1337" s="65" t="s">
        <v>1980</v>
      </c>
      <c r="C1337" s="65">
        <f t="shared" si="46"/>
        <v>9</v>
      </c>
      <c r="D1337" s="65" t="s">
        <v>2006</v>
      </c>
      <c r="E1337" s="65" t="s">
        <v>2005</v>
      </c>
    </row>
    <row r="1338" spans="1:5" ht="11.45" customHeight="1" x14ac:dyDescent="0.15">
      <c r="A1338" s="65">
        <f t="shared" si="47"/>
        <v>26</v>
      </c>
      <c r="B1338" s="65" t="s">
        <v>1980</v>
      </c>
      <c r="C1338" s="65">
        <f t="shared" si="46"/>
        <v>9</v>
      </c>
      <c r="D1338" s="65" t="s">
        <v>2006</v>
      </c>
      <c r="E1338" s="65" t="s">
        <v>2007</v>
      </c>
    </row>
    <row r="1339" spans="1:5" ht="11.45" customHeight="1" x14ac:dyDescent="0.15">
      <c r="A1339" s="64">
        <f t="shared" si="47"/>
        <v>26</v>
      </c>
      <c r="B1339" s="64" t="s">
        <v>1980</v>
      </c>
      <c r="C1339" s="64">
        <f t="shared" si="46"/>
        <v>10</v>
      </c>
      <c r="D1339" s="64" t="s">
        <v>2009</v>
      </c>
      <c r="E1339" s="64" t="s">
        <v>2008</v>
      </c>
    </row>
    <row r="1340" spans="1:5" ht="11.45" customHeight="1" x14ac:dyDescent="0.15">
      <c r="A1340" s="65">
        <f t="shared" si="47"/>
        <v>26</v>
      </c>
      <c r="B1340" s="65" t="s">
        <v>1980</v>
      </c>
      <c r="C1340" s="65">
        <f t="shared" si="46"/>
        <v>11</v>
      </c>
      <c r="D1340" s="65" t="s">
        <v>2011</v>
      </c>
      <c r="E1340" s="65" t="s">
        <v>2010</v>
      </c>
    </row>
    <row r="1341" spans="1:5" ht="11.45" customHeight="1" x14ac:dyDescent="0.15">
      <c r="A1341" s="65">
        <f t="shared" si="47"/>
        <v>26</v>
      </c>
      <c r="B1341" s="65" t="s">
        <v>1980</v>
      </c>
      <c r="C1341" s="65">
        <f t="shared" si="46"/>
        <v>11</v>
      </c>
      <c r="D1341" s="65" t="s">
        <v>2011</v>
      </c>
      <c r="E1341" s="65" t="s">
        <v>2012</v>
      </c>
    </row>
    <row r="1342" spans="1:5" ht="11.45" customHeight="1" x14ac:dyDescent="0.15">
      <c r="A1342" s="64">
        <f t="shared" si="47"/>
        <v>26</v>
      </c>
      <c r="B1342" s="64" t="s">
        <v>1980</v>
      </c>
      <c r="C1342" s="64">
        <f t="shared" si="46"/>
        <v>12</v>
      </c>
      <c r="D1342" s="64" t="s">
        <v>2014</v>
      </c>
      <c r="E1342" s="64" t="s">
        <v>2013</v>
      </c>
    </row>
    <row r="1343" spans="1:5" ht="11.45" customHeight="1" x14ac:dyDescent="0.15">
      <c r="A1343" s="64">
        <f t="shared" si="47"/>
        <v>26</v>
      </c>
      <c r="B1343" s="64" t="s">
        <v>1980</v>
      </c>
      <c r="C1343" s="64">
        <f t="shared" si="46"/>
        <v>12</v>
      </c>
      <c r="D1343" s="64" t="s">
        <v>2014</v>
      </c>
      <c r="E1343" s="64" t="s">
        <v>2015</v>
      </c>
    </row>
    <row r="1344" spans="1:5" ht="11.45" customHeight="1" x14ac:dyDescent="0.15">
      <c r="A1344" s="64">
        <f t="shared" si="47"/>
        <v>26</v>
      </c>
      <c r="B1344" s="64" t="s">
        <v>1980</v>
      </c>
      <c r="C1344" s="64">
        <f t="shared" si="46"/>
        <v>12</v>
      </c>
      <c r="D1344" s="64" t="s">
        <v>2014</v>
      </c>
      <c r="E1344" s="64" t="s">
        <v>2016</v>
      </c>
    </row>
    <row r="1345" spans="1:5" ht="11.45" customHeight="1" x14ac:dyDescent="0.15">
      <c r="A1345" s="64">
        <f t="shared" si="47"/>
        <v>26</v>
      </c>
      <c r="B1345" s="64" t="s">
        <v>1980</v>
      </c>
      <c r="C1345" s="64">
        <f t="shared" si="46"/>
        <v>12</v>
      </c>
      <c r="D1345" s="64" t="s">
        <v>2014</v>
      </c>
      <c r="E1345" s="64" t="s">
        <v>2017</v>
      </c>
    </row>
    <row r="1346" spans="1:5" ht="11.45" customHeight="1" x14ac:dyDescent="0.15">
      <c r="A1346" s="64">
        <f t="shared" si="47"/>
        <v>26</v>
      </c>
      <c r="B1346" s="64" t="s">
        <v>1980</v>
      </c>
      <c r="C1346" s="64">
        <f t="shared" si="46"/>
        <v>12</v>
      </c>
      <c r="D1346" s="64" t="s">
        <v>2014</v>
      </c>
      <c r="E1346" s="64" t="s">
        <v>2018</v>
      </c>
    </row>
    <row r="1347" spans="1:5" ht="11.45" customHeight="1" x14ac:dyDescent="0.15">
      <c r="A1347" s="65">
        <f t="shared" si="47"/>
        <v>26</v>
      </c>
      <c r="B1347" s="65" t="s">
        <v>1980</v>
      </c>
      <c r="C1347" s="65">
        <f t="shared" si="46"/>
        <v>13</v>
      </c>
      <c r="D1347" s="65" t="s">
        <v>2020</v>
      </c>
      <c r="E1347" s="65" t="s">
        <v>2019</v>
      </c>
    </row>
    <row r="1348" spans="1:5" ht="11.45" customHeight="1" x14ac:dyDescent="0.15">
      <c r="A1348" s="65">
        <f t="shared" si="47"/>
        <v>26</v>
      </c>
      <c r="B1348" s="65" t="s">
        <v>1980</v>
      </c>
      <c r="C1348" s="65">
        <f t="shared" si="46"/>
        <v>13</v>
      </c>
      <c r="D1348" s="65" t="s">
        <v>2020</v>
      </c>
      <c r="E1348" s="65" t="s">
        <v>2021</v>
      </c>
    </row>
    <row r="1349" spans="1:5" ht="11.45" customHeight="1" x14ac:dyDescent="0.15">
      <c r="A1349" s="65">
        <f t="shared" si="47"/>
        <v>26</v>
      </c>
      <c r="B1349" s="65" t="s">
        <v>1980</v>
      </c>
      <c r="C1349" s="65">
        <f t="shared" si="46"/>
        <v>13</v>
      </c>
      <c r="D1349" s="65" t="s">
        <v>2020</v>
      </c>
      <c r="E1349" s="65" t="s">
        <v>2022</v>
      </c>
    </row>
    <row r="1350" spans="1:5" ht="11.45" customHeight="1" x14ac:dyDescent="0.15">
      <c r="A1350" s="65">
        <f t="shared" si="47"/>
        <v>26</v>
      </c>
      <c r="B1350" s="65" t="s">
        <v>1980</v>
      </c>
      <c r="C1350" s="65">
        <f t="shared" si="46"/>
        <v>13</v>
      </c>
      <c r="D1350" s="65" t="s">
        <v>2020</v>
      </c>
      <c r="E1350" s="65" t="s">
        <v>2023</v>
      </c>
    </row>
    <row r="1351" spans="1:5" ht="11.45" customHeight="1" x14ac:dyDescent="0.15">
      <c r="A1351" s="65">
        <f t="shared" si="47"/>
        <v>26</v>
      </c>
      <c r="B1351" s="65" t="s">
        <v>1980</v>
      </c>
      <c r="C1351" s="65">
        <f t="shared" si="46"/>
        <v>13</v>
      </c>
      <c r="D1351" s="65" t="s">
        <v>2020</v>
      </c>
      <c r="E1351" s="65" t="s">
        <v>2024</v>
      </c>
    </row>
    <row r="1352" spans="1:5" ht="11.45" customHeight="1" x14ac:dyDescent="0.15">
      <c r="A1352" s="64">
        <f t="shared" si="47"/>
        <v>26</v>
      </c>
      <c r="B1352" s="64" t="s">
        <v>1980</v>
      </c>
      <c r="C1352" s="64">
        <f t="shared" si="46"/>
        <v>14</v>
      </c>
      <c r="D1352" s="64" t="s">
        <v>2026</v>
      </c>
      <c r="E1352" s="64" t="s">
        <v>2025</v>
      </c>
    </row>
    <row r="1353" spans="1:5" ht="11.45" customHeight="1" x14ac:dyDescent="0.15">
      <c r="A1353" s="65">
        <f t="shared" si="47"/>
        <v>26</v>
      </c>
      <c r="B1353" s="65" t="s">
        <v>1980</v>
      </c>
      <c r="C1353" s="65">
        <f t="shared" si="46"/>
        <v>15</v>
      </c>
      <c r="D1353" s="65" t="s">
        <v>2028</v>
      </c>
      <c r="E1353" s="65" t="s">
        <v>2027</v>
      </c>
    </row>
    <row r="1354" spans="1:5" ht="11.45" customHeight="1" x14ac:dyDescent="0.15">
      <c r="A1354" s="64">
        <f t="shared" si="47"/>
        <v>26</v>
      </c>
      <c r="B1354" s="64" t="s">
        <v>1980</v>
      </c>
      <c r="C1354" s="64">
        <f t="shared" si="46"/>
        <v>16</v>
      </c>
      <c r="D1354" s="64" t="s">
        <v>2030</v>
      </c>
      <c r="E1354" s="64" t="s">
        <v>2029</v>
      </c>
    </row>
    <row r="1355" spans="1:5" ht="11.45" customHeight="1" x14ac:dyDescent="0.15">
      <c r="A1355" s="65">
        <f t="shared" si="47"/>
        <v>26</v>
      </c>
      <c r="B1355" s="65" t="s">
        <v>1980</v>
      </c>
      <c r="C1355" s="65">
        <f t="shared" si="46"/>
        <v>17</v>
      </c>
      <c r="D1355" s="65" t="s">
        <v>2032</v>
      </c>
      <c r="E1355" s="65" t="s">
        <v>2031</v>
      </c>
    </row>
    <row r="1356" spans="1:5" ht="11.45" customHeight="1" x14ac:dyDescent="0.15">
      <c r="A1356" s="65">
        <f t="shared" si="47"/>
        <v>26</v>
      </c>
      <c r="B1356" s="65" t="s">
        <v>1980</v>
      </c>
      <c r="C1356" s="65">
        <f t="shared" si="46"/>
        <v>17</v>
      </c>
      <c r="D1356" s="65" t="s">
        <v>2032</v>
      </c>
      <c r="E1356" s="65" t="s">
        <v>2033</v>
      </c>
    </row>
    <row r="1357" spans="1:5" ht="11.45" customHeight="1" x14ac:dyDescent="0.15">
      <c r="A1357" s="65">
        <f t="shared" si="47"/>
        <v>26</v>
      </c>
      <c r="B1357" s="65" t="s">
        <v>1980</v>
      </c>
      <c r="C1357" s="65">
        <f t="shared" si="46"/>
        <v>17</v>
      </c>
      <c r="D1357" s="65" t="s">
        <v>2032</v>
      </c>
      <c r="E1357" s="65" t="s">
        <v>2034</v>
      </c>
    </row>
    <row r="1358" spans="1:5" ht="11.45" customHeight="1" x14ac:dyDescent="0.15">
      <c r="A1358" s="65">
        <f t="shared" si="47"/>
        <v>26</v>
      </c>
      <c r="B1358" s="65" t="s">
        <v>1980</v>
      </c>
      <c r="C1358" s="65">
        <f t="shared" si="46"/>
        <v>17</v>
      </c>
      <c r="D1358" s="65" t="s">
        <v>2032</v>
      </c>
      <c r="E1358" s="65" t="s">
        <v>2035</v>
      </c>
    </row>
    <row r="1359" spans="1:5" ht="11.45" customHeight="1" x14ac:dyDescent="0.15">
      <c r="A1359" s="64">
        <f t="shared" si="47"/>
        <v>27</v>
      </c>
      <c r="B1359" s="64" t="s">
        <v>2037</v>
      </c>
      <c r="C1359" s="64">
        <v>1</v>
      </c>
      <c r="D1359" s="64" t="s">
        <v>2038</v>
      </c>
      <c r="E1359" s="64" t="s">
        <v>2036</v>
      </c>
    </row>
    <row r="1360" spans="1:5" ht="11.45" customHeight="1" x14ac:dyDescent="0.15">
      <c r="A1360" s="64">
        <f t="shared" si="47"/>
        <v>27</v>
      </c>
      <c r="B1360" s="64" t="s">
        <v>2037</v>
      </c>
      <c r="C1360" s="64">
        <f t="shared" si="46"/>
        <v>1</v>
      </c>
      <c r="D1360" s="64" t="s">
        <v>2038</v>
      </c>
      <c r="E1360" s="64" t="s">
        <v>2039</v>
      </c>
    </row>
    <row r="1361" spans="1:5" ht="11.45" customHeight="1" x14ac:dyDescent="0.15">
      <c r="A1361" s="64">
        <f t="shared" si="47"/>
        <v>27</v>
      </c>
      <c r="B1361" s="64" t="s">
        <v>2037</v>
      </c>
      <c r="C1361" s="64">
        <f t="shared" si="46"/>
        <v>1</v>
      </c>
      <c r="D1361" s="64" t="s">
        <v>2038</v>
      </c>
      <c r="E1361" s="64" t="s">
        <v>2040</v>
      </c>
    </row>
    <row r="1362" spans="1:5" ht="11.45" customHeight="1" x14ac:dyDescent="0.15">
      <c r="A1362" s="64">
        <f t="shared" si="47"/>
        <v>27</v>
      </c>
      <c r="B1362" s="64" t="s">
        <v>2037</v>
      </c>
      <c r="C1362" s="64">
        <f t="shared" si="46"/>
        <v>1</v>
      </c>
      <c r="D1362" s="64" t="s">
        <v>2038</v>
      </c>
      <c r="E1362" s="64" t="s">
        <v>2041</v>
      </c>
    </row>
    <row r="1363" spans="1:5" ht="11.45" customHeight="1" x14ac:dyDescent="0.15">
      <c r="A1363" s="65">
        <f t="shared" si="47"/>
        <v>27</v>
      </c>
      <c r="B1363" s="65" t="s">
        <v>2037</v>
      </c>
      <c r="C1363" s="65">
        <f t="shared" si="46"/>
        <v>2</v>
      </c>
      <c r="D1363" s="65" t="s">
        <v>2043</v>
      </c>
      <c r="E1363" s="65" t="s">
        <v>2042</v>
      </c>
    </row>
    <row r="1364" spans="1:5" ht="11.45" customHeight="1" x14ac:dyDescent="0.15">
      <c r="A1364" s="64">
        <f t="shared" si="47"/>
        <v>27</v>
      </c>
      <c r="B1364" s="64" t="s">
        <v>2037</v>
      </c>
      <c r="C1364" s="64">
        <f t="shared" si="46"/>
        <v>3</v>
      </c>
      <c r="D1364" s="64" t="s">
        <v>2045</v>
      </c>
      <c r="E1364" s="64" t="s">
        <v>2044</v>
      </c>
    </row>
    <row r="1365" spans="1:5" ht="11.45" customHeight="1" x14ac:dyDescent="0.15">
      <c r="A1365" s="65">
        <f t="shared" si="47"/>
        <v>27</v>
      </c>
      <c r="B1365" s="65" t="s">
        <v>2037</v>
      </c>
      <c r="C1365" s="65">
        <f t="shared" si="46"/>
        <v>4</v>
      </c>
      <c r="D1365" s="65" t="s">
        <v>2047</v>
      </c>
      <c r="E1365" s="65" t="s">
        <v>2046</v>
      </c>
    </row>
    <row r="1366" spans="1:5" ht="11.45" customHeight="1" x14ac:dyDescent="0.15">
      <c r="A1366" s="64">
        <f t="shared" si="47"/>
        <v>27</v>
      </c>
      <c r="B1366" s="64" t="s">
        <v>2037</v>
      </c>
      <c r="C1366" s="64">
        <f t="shared" si="46"/>
        <v>5</v>
      </c>
      <c r="D1366" s="64" t="s">
        <v>2049</v>
      </c>
      <c r="E1366" s="64" t="s">
        <v>2048</v>
      </c>
    </row>
    <row r="1367" spans="1:5" ht="11.45" customHeight="1" x14ac:dyDescent="0.15">
      <c r="A1367" s="65">
        <f t="shared" si="47"/>
        <v>27</v>
      </c>
      <c r="B1367" s="65" t="s">
        <v>2037</v>
      </c>
      <c r="C1367" s="65">
        <f t="shared" si="46"/>
        <v>6</v>
      </c>
      <c r="D1367" s="65" t="s">
        <v>5464</v>
      </c>
      <c r="E1367" s="65" t="s">
        <v>2050</v>
      </c>
    </row>
    <row r="1368" spans="1:5" ht="11.45" customHeight="1" x14ac:dyDescent="0.15">
      <c r="A1368" s="65">
        <f t="shared" si="47"/>
        <v>27</v>
      </c>
      <c r="B1368" s="65" t="s">
        <v>2037</v>
      </c>
      <c r="C1368" s="65">
        <f t="shared" si="46"/>
        <v>6</v>
      </c>
      <c r="D1368" s="65" t="s">
        <v>2051</v>
      </c>
      <c r="E1368" s="65" t="s">
        <v>2052</v>
      </c>
    </row>
    <row r="1369" spans="1:5" ht="11.45" customHeight="1" x14ac:dyDescent="0.15">
      <c r="A1369" s="65">
        <f t="shared" si="47"/>
        <v>27</v>
      </c>
      <c r="B1369" s="65" t="s">
        <v>2037</v>
      </c>
      <c r="C1369" s="65">
        <f t="shared" si="46"/>
        <v>6</v>
      </c>
      <c r="D1369" s="65" t="s">
        <v>2051</v>
      </c>
      <c r="E1369" s="65" t="s">
        <v>2053</v>
      </c>
    </row>
    <row r="1370" spans="1:5" ht="11.45" customHeight="1" x14ac:dyDescent="0.15">
      <c r="A1370" s="64">
        <f t="shared" si="47"/>
        <v>27</v>
      </c>
      <c r="B1370" s="64" t="s">
        <v>2037</v>
      </c>
      <c r="C1370" s="64">
        <f t="shared" ref="C1370:C1433" si="48">IF(D1370=D1369,C1369,C1369+1)</f>
        <v>7</v>
      </c>
      <c r="D1370" s="64" t="s">
        <v>2055</v>
      </c>
      <c r="E1370" s="64" t="s">
        <v>2054</v>
      </c>
    </row>
    <row r="1371" spans="1:5" ht="11.45" customHeight="1" x14ac:dyDescent="0.15">
      <c r="A1371" s="64">
        <f t="shared" si="47"/>
        <v>27</v>
      </c>
      <c r="B1371" s="64" t="s">
        <v>2037</v>
      </c>
      <c r="C1371" s="64">
        <f t="shared" si="48"/>
        <v>7</v>
      </c>
      <c r="D1371" s="64" t="s">
        <v>2055</v>
      </c>
      <c r="E1371" s="64" t="s">
        <v>2056</v>
      </c>
    </row>
    <row r="1372" spans="1:5" ht="11.45" customHeight="1" x14ac:dyDescent="0.15">
      <c r="A1372" s="64">
        <f t="shared" si="47"/>
        <v>27</v>
      </c>
      <c r="B1372" s="64" t="s">
        <v>2037</v>
      </c>
      <c r="C1372" s="64">
        <f t="shared" si="48"/>
        <v>7</v>
      </c>
      <c r="D1372" s="64" t="s">
        <v>2055</v>
      </c>
      <c r="E1372" s="64" t="s">
        <v>2057</v>
      </c>
    </row>
    <row r="1373" spans="1:5" ht="11.45" customHeight="1" x14ac:dyDescent="0.15">
      <c r="A1373" s="64">
        <f t="shared" si="47"/>
        <v>27</v>
      </c>
      <c r="B1373" s="64" t="s">
        <v>2037</v>
      </c>
      <c r="C1373" s="64">
        <f t="shared" si="48"/>
        <v>7</v>
      </c>
      <c r="D1373" s="64" t="s">
        <v>2055</v>
      </c>
      <c r="E1373" s="64" t="s">
        <v>2058</v>
      </c>
    </row>
    <row r="1374" spans="1:5" ht="11.45" customHeight="1" x14ac:dyDescent="0.15">
      <c r="A1374" s="65">
        <f t="shared" si="47"/>
        <v>27</v>
      </c>
      <c r="B1374" s="65" t="s">
        <v>2037</v>
      </c>
      <c r="C1374" s="65">
        <f t="shared" si="48"/>
        <v>8</v>
      </c>
      <c r="D1374" s="65" t="s">
        <v>2060</v>
      </c>
      <c r="E1374" s="65" t="s">
        <v>2059</v>
      </c>
    </row>
    <row r="1375" spans="1:5" ht="11.45" customHeight="1" x14ac:dyDescent="0.15">
      <c r="A1375" s="65">
        <f t="shared" ref="A1375:A1438" si="49">IF(B1375=B1374,A1374,A1374+1)</f>
        <v>27</v>
      </c>
      <c r="B1375" s="65" t="s">
        <v>2037</v>
      </c>
      <c r="C1375" s="65">
        <f t="shared" si="48"/>
        <v>8</v>
      </c>
      <c r="D1375" s="65" t="s">
        <v>2060</v>
      </c>
      <c r="E1375" s="65" t="s">
        <v>2061</v>
      </c>
    </row>
    <row r="1376" spans="1:5" ht="11.45" customHeight="1" x14ac:dyDescent="0.15">
      <c r="A1376" s="65">
        <f t="shared" si="49"/>
        <v>27</v>
      </c>
      <c r="B1376" s="65" t="s">
        <v>2037</v>
      </c>
      <c r="C1376" s="65">
        <f t="shared" si="48"/>
        <v>8</v>
      </c>
      <c r="D1376" s="65" t="s">
        <v>2060</v>
      </c>
      <c r="E1376" s="65" t="s">
        <v>2062</v>
      </c>
    </row>
    <row r="1377" spans="1:5" ht="11.45" customHeight="1" x14ac:dyDescent="0.15">
      <c r="A1377" s="65">
        <f t="shared" si="49"/>
        <v>27</v>
      </c>
      <c r="B1377" s="65" t="s">
        <v>2037</v>
      </c>
      <c r="C1377" s="65">
        <f t="shared" si="48"/>
        <v>8</v>
      </c>
      <c r="D1377" s="65" t="s">
        <v>2060</v>
      </c>
      <c r="E1377" s="65" t="s">
        <v>2063</v>
      </c>
    </row>
    <row r="1378" spans="1:5" ht="11.45" customHeight="1" x14ac:dyDescent="0.15">
      <c r="A1378" s="65">
        <f t="shared" si="49"/>
        <v>27</v>
      </c>
      <c r="B1378" s="65" t="s">
        <v>2037</v>
      </c>
      <c r="C1378" s="65">
        <f t="shared" si="48"/>
        <v>8</v>
      </c>
      <c r="D1378" s="65" t="s">
        <v>2060</v>
      </c>
      <c r="E1378" s="65" t="s">
        <v>2064</v>
      </c>
    </row>
    <row r="1379" spans="1:5" ht="11.45" customHeight="1" x14ac:dyDescent="0.15">
      <c r="A1379" s="65">
        <f t="shared" si="49"/>
        <v>27</v>
      </c>
      <c r="B1379" s="65" t="s">
        <v>2037</v>
      </c>
      <c r="C1379" s="65">
        <f t="shared" si="48"/>
        <v>8</v>
      </c>
      <c r="D1379" s="65" t="s">
        <v>2060</v>
      </c>
      <c r="E1379" s="65" t="s">
        <v>2065</v>
      </c>
    </row>
    <row r="1380" spans="1:5" ht="11.45" customHeight="1" x14ac:dyDescent="0.15">
      <c r="A1380" s="65">
        <f t="shared" si="49"/>
        <v>27</v>
      </c>
      <c r="B1380" s="65" t="s">
        <v>2037</v>
      </c>
      <c r="C1380" s="65">
        <f t="shared" si="48"/>
        <v>8</v>
      </c>
      <c r="D1380" s="65" t="s">
        <v>2060</v>
      </c>
      <c r="E1380" s="65" t="s">
        <v>2066</v>
      </c>
    </row>
    <row r="1381" spans="1:5" ht="11.45" customHeight="1" x14ac:dyDescent="0.15">
      <c r="A1381" s="65">
        <f t="shared" si="49"/>
        <v>27</v>
      </c>
      <c r="B1381" s="65" t="s">
        <v>2037</v>
      </c>
      <c r="C1381" s="65">
        <f t="shared" si="48"/>
        <v>8</v>
      </c>
      <c r="D1381" s="65" t="s">
        <v>2060</v>
      </c>
      <c r="E1381" s="65" t="s">
        <v>2067</v>
      </c>
    </row>
    <row r="1382" spans="1:5" ht="11.45" customHeight="1" x14ac:dyDescent="0.15">
      <c r="A1382" s="65">
        <f t="shared" si="49"/>
        <v>27</v>
      </c>
      <c r="B1382" s="65" t="s">
        <v>2037</v>
      </c>
      <c r="C1382" s="65">
        <f t="shared" si="48"/>
        <v>8</v>
      </c>
      <c r="D1382" s="65" t="s">
        <v>2060</v>
      </c>
      <c r="E1382" s="65" t="s">
        <v>2068</v>
      </c>
    </row>
    <row r="1383" spans="1:5" ht="11.45" customHeight="1" x14ac:dyDescent="0.15">
      <c r="A1383" s="65">
        <f t="shared" si="49"/>
        <v>27</v>
      </c>
      <c r="B1383" s="65" t="s">
        <v>2037</v>
      </c>
      <c r="C1383" s="65">
        <f t="shared" si="48"/>
        <v>8</v>
      </c>
      <c r="D1383" s="65" t="s">
        <v>2060</v>
      </c>
      <c r="E1383" s="65" t="s">
        <v>2069</v>
      </c>
    </row>
    <row r="1384" spans="1:5" ht="11.45" customHeight="1" x14ac:dyDescent="0.15">
      <c r="A1384" s="65">
        <f t="shared" si="49"/>
        <v>27</v>
      </c>
      <c r="B1384" s="65" t="s">
        <v>2037</v>
      </c>
      <c r="C1384" s="65">
        <f t="shared" si="48"/>
        <v>8</v>
      </c>
      <c r="D1384" s="65" t="s">
        <v>2060</v>
      </c>
      <c r="E1384" s="65" t="s">
        <v>2070</v>
      </c>
    </row>
    <row r="1385" spans="1:5" ht="11.45" customHeight="1" x14ac:dyDescent="0.15">
      <c r="A1385" s="65">
        <f t="shared" si="49"/>
        <v>27</v>
      </c>
      <c r="B1385" s="65" t="s">
        <v>2037</v>
      </c>
      <c r="C1385" s="65">
        <f t="shared" si="48"/>
        <v>8</v>
      </c>
      <c r="D1385" s="65" t="s">
        <v>2060</v>
      </c>
      <c r="E1385" s="65" t="s">
        <v>2071</v>
      </c>
    </row>
    <row r="1386" spans="1:5" ht="11.45" customHeight="1" x14ac:dyDescent="0.15">
      <c r="A1386" s="65">
        <f t="shared" si="49"/>
        <v>27</v>
      </c>
      <c r="B1386" s="65" t="s">
        <v>2037</v>
      </c>
      <c r="C1386" s="65">
        <f t="shared" si="48"/>
        <v>8</v>
      </c>
      <c r="D1386" s="65" t="s">
        <v>2060</v>
      </c>
      <c r="E1386" s="65" t="s">
        <v>2072</v>
      </c>
    </row>
    <row r="1387" spans="1:5" ht="11.45" customHeight="1" x14ac:dyDescent="0.15">
      <c r="A1387" s="64">
        <f t="shared" si="49"/>
        <v>27</v>
      </c>
      <c r="B1387" s="64" t="s">
        <v>2037</v>
      </c>
      <c r="C1387" s="64">
        <f t="shared" si="48"/>
        <v>9</v>
      </c>
      <c r="D1387" s="64" t="s">
        <v>2074</v>
      </c>
      <c r="E1387" s="64" t="s">
        <v>2073</v>
      </c>
    </row>
    <row r="1388" spans="1:5" ht="11.45" customHeight="1" x14ac:dyDescent="0.15">
      <c r="A1388" s="64">
        <f t="shared" si="49"/>
        <v>27</v>
      </c>
      <c r="B1388" s="64" t="s">
        <v>2037</v>
      </c>
      <c r="C1388" s="64">
        <f t="shared" si="48"/>
        <v>9</v>
      </c>
      <c r="D1388" s="64" t="s">
        <v>2074</v>
      </c>
      <c r="E1388" s="64" t="s">
        <v>2075</v>
      </c>
    </row>
    <row r="1389" spans="1:5" ht="11.45" customHeight="1" x14ac:dyDescent="0.15">
      <c r="A1389" s="64">
        <f t="shared" si="49"/>
        <v>27</v>
      </c>
      <c r="B1389" s="64" t="s">
        <v>2037</v>
      </c>
      <c r="C1389" s="64">
        <f t="shared" si="48"/>
        <v>9</v>
      </c>
      <c r="D1389" s="64" t="s">
        <v>2074</v>
      </c>
      <c r="E1389" s="64" t="s">
        <v>2076</v>
      </c>
    </row>
    <row r="1390" spans="1:5" ht="11.45" customHeight="1" x14ac:dyDescent="0.15">
      <c r="A1390" s="65">
        <f t="shared" si="49"/>
        <v>27</v>
      </c>
      <c r="B1390" s="65" t="s">
        <v>2037</v>
      </c>
      <c r="C1390" s="65">
        <f t="shared" si="48"/>
        <v>10</v>
      </c>
      <c r="D1390" s="65" t="s">
        <v>2078</v>
      </c>
      <c r="E1390" s="65" t="s">
        <v>2077</v>
      </c>
    </row>
    <row r="1391" spans="1:5" ht="11.45" customHeight="1" x14ac:dyDescent="0.15">
      <c r="A1391" s="65">
        <f t="shared" si="49"/>
        <v>27</v>
      </c>
      <c r="B1391" s="65" t="s">
        <v>2037</v>
      </c>
      <c r="C1391" s="65">
        <f t="shared" si="48"/>
        <v>10</v>
      </c>
      <c r="D1391" s="65" t="s">
        <v>2078</v>
      </c>
      <c r="E1391" s="65" t="s">
        <v>2079</v>
      </c>
    </row>
    <row r="1392" spans="1:5" ht="11.45" customHeight="1" x14ac:dyDescent="0.15">
      <c r="A1392" s="64">
        <f t="shared" si="49"/>
        <v>27</v>
      </c>
      <c r="B1392" s="64" t="s">
        <v>2037</v>
      </c>
      <c r="C1392" s="64">
        <f t="shared" si="48"/>
        <v>11</v>
      </c>
      <c r="D1392" s="64" t="s">
        <v>2081</v>
      </c>
      <c r="E1392" s="64" t="s">
        <v>2080</v>
      </c>
    </row>
    <row r="1393" spans="1:5" ht="11.45" customHeight="1" x14ac:dyDescent="0.15">
      <c r="A1393" s="65">
        <f t="shared" si="49"/>
        <v>27</v>
      </c>
      <c r="B1393" s="65" t="s">
        <v>2037</v>
      </c>
      <c r="C1393" s="65">
        <f t="shared" si="48"/>
        <v>12</v>
      </c>
      <c r="D1393" s="65" t="s">
        <v>2083</v>
      </c>
      <c r="E1393" s="65" t="s">
        <v>2082</v>
      </c>
    </row>
    <row r="1394" spans="1:5" ht="11.45" customHeight="1" x14ac:dyDescent="0.15">
      <c r="A1394" s="64">
        <f t="shared" si="49"/>
        <v>27</v>
      </c>
      <c r="B1394" s="64" t="s">
        <v>2037</v>
      </c>
      <c r="C1394" s="64">
        <f t="shared" si="48"/>
        <v>13</v>
      </c>
      <c r="D1394" s="64" t="s">
        <v>2085</v>
      </c>
      <c r="E1394" s="64" t="s">
        <v>2084</v>
      </c>
    </row>
    <row r="1395" spans="1:5" ht="11.45" customHeight="1" x14ac:dyDescent="0.15">
      <c r="A1395" s="64">
        <f t="shared" si="49"/>
        <v>27</v>
      </c>
      <c r="B1395" s="64" t="s">
        <v>2037</v>
      </c>
      <c r="C1395" s="64">
        <f t="shared" si="48"/>
        <v>13</v>
      </c>
      <c r="D1395" s="64" t="s">
        <v>2085</v>
      </c>
      <c r="E1395" s="64" t="s">
        <v>2086</v>
      </c>
    </row>
    <row r="1396" spans="1:5" ht="11.45" customHeight="1" x14ac:dyDescent="0.15">
      <c r="A1396" s="64">
        <f t="shared" si="49"/>
        <v>27</v>
      </c>
      <c r="B1396" s="64" t="s">
        <v>2037</v>
      </c>
      <c r="C1396" s="64">
        <f t="shared" si="48"/>
        <v>13</v>
      </c>
      <c r="D1396" s="64" t="s">
        <v>2085</v>
      </c>
      <c r="E1396" s="64" t="s">
        <v>2087</v>
      </c>
    </row>
    <row r="1397" spans="1:5" ht="11.45" customHeight="1" x14ac:dyDescent="0.15">
      <c r="A1397" s="65">
        <f t="shared" si="49"/>
        <v>27</v>
      </c>
      <c r="B1397" s="65" t="s">
        <v>2037</v>
      </c>
      <c r="C1397" s="65">
        <f t="shared" si="48"/>
        <v>14</v>
      </c>
      <c r="D1397" s="65" t="s">
        <v>2089</v>
      </c>
      <c r="E1397" s="65" t="s">
        <v>2088</v>
      </c>
    </row>
    <row r="1398" spans="1:5" ht="11.45" customHeight="1" x14ac:dyDescent="0.15">
      <c r="A1398" s="64">
        <f t="shared" si="49"/>
        <v>27</v>
      </c>
      <c r="B1398" s="64" t="s">
        <v>2037</v>
      </c>
      <c r="C1398" s="64">
        <f t="shared" si="48"/>
        <v>15</v>
      </c>
      <c r="D1398" s="64" t="s">
        <v>2091</v>
      </c>
      <c r="E1398" s="64" t="s">
        <v>2090</v>
      </c>
    </row>
    <row r="1399" spans="1:5" ht="11.45" customHeight="1" x14ac:dyDescent="0.15">
      <c r="A1399" s="65">
        <f t="shared" si="49"/>
        <v>27</v>
      </c>
      <c r="B1399" s="65" t="s">
        <v>2037</v>
      </c>
      <c r="C1399" s="65">
        <f t="shared" si="48"/>
        <v>16</v>
      </c>
      <c r="D1399" s="65" t="s">
        <v>2093</v>
      </c>
      <c r="E1399" s="65" t="s">
        <v>2092</v>
      </c>
    </row>
    <row r="1400" spans="1:5" ht="11.45" customHeight="1" x14ac:dyDescent="0.15">
      <c r="A1400" s="64">
        <f t="shared" si="49"/>
        <v>27</v>
      </c>
      <c r="B1400" s="64" t="s">
        <v>2037</v>
      </c>
      <c r="C1400" s="64">
        <f t="shared" si="48"/>
        <v>17</v>
      </c>
      <c r="D1400" s="64" t="s">
        <v>2095</v>
      </c>
      <c r="E1400" s="64" t="s">
        <v>2094</v>
      </c>
    </row>
    <row r="1401" spans="1:5" ht="11.45" customHeight="1" x14ac:dyDescent="0.15">
      <c r="A1401" s="65">
        <f t="shared" si="49"/>
        <v>27</v>
      </c>
      <c r="B1401" s="65" t="s">
        <v>2037</v>
      </c>
      <c r="C1401" s="65">
        <f t="shared" si="48"/>
        <v>18</v>
      </c>
      <c r="D1401" s="65" t="s">
        <v>5465</v>
      </c>
      <c r="E1401" s="65" t="s">
        <v>2096</v>
      </c>
    </row>
    <row r="1402" spans="1:5" ht="11.45" customHeight="1" x14ac:dyDescent="0.15">
      <c r="A1402" s="64">
        <f t="shared" si="49"/>
        <v>28</v>
      </c>
      <c r="B1402" s="64" t="s">
        <v>2099</v>
      </c>
      <c r="C1402" s="64">
        <v>1</v>
      </c>
      <c r="D1402" s="64" t="s">
        <v>2100</v>
      </c>
      <c r="E1402" s="64" t="s">
        <v>2098</v>
      </c>
    </row>
    <row r="1403" spans="1:5" ht="11.45" customHeight="1" x14ac:dyDescent="0.15">
      <c r="A1403" s="64">
        <f t="shared" si="49"/>
        <v>28</v>
      </c>
      <c r="B1403" s="64" t="s">
        <v>2099</v>
      </c>
      <c r="C1403" s="64">
        <f t="shared" si="48"/>
        <v>1</v>
      </c>
      <c r="D1403" s="64" t="s">
        <v>2100</v>
      </c>
      <c r="E1403" s="64" t="s">
        <v>2101</v>
      </c>
    </row>
    <row r="1404" spans="1:5" ht="11.45" customHeight="1" x14ac:dyDescent="0.15">
      <c r="A1404" s="64">
        <f t="shared" si="49"/>
        <v>28</v>
      </c>
      <c r="B1404" s="64" t="s">
        <v>2099</v>
      </c>
      <c r="C1404" s="64">
        <f t="shared" si="48"/>
        <v>1</v>
      </c>
      <c r="D1404" s="64" t="s">
        <v>2100</v>
      </c>
      <c r="E1404" s="64" t="s">
        <v>2102</v>
      </c>
    </row>
    <row r="1405" spans="1:5" ht="11.45" customHeight="1" x14ac:dyDescent="0.15">
      <c r="A1405" s="65">
        <f t="shared" si="49"/>
        <v>28</v>
      </c>
      <c r="B1405" s="65" t="s">
        <v>2099</v>
      </c>
      <c r="C1405" s="65">
        <f t="shared" si="48"/>
        <v>2</v>
      </c>
      <c r="D1405" s="65" t="s">
        <v>2104</v>
      </c>
      <c r="E1405" s="65" t="s">
        <v>2103</v>
      </c>
    </row>
    <row r="1406" spans="1:5" ht="11.45" customHeight="1" x14ac:dyDescent="0.15">
      <c r="A1406" s="65">
        <f t="shared" si="49"/>
        <v>28</v>
      </c>
      <c r="B1406" s="65" t="s">
        <v>2099</v>
      </c>
      <c r="C1406" s="65">
        <f t="shared" si="48"/>
        <v>2</v>
      </c>
      <c r="D1406" s="65" t="s">
        <v>2104</v>
      </c>
      <c r="E1406" s="65" t="s">
        <v>2105</v>
      </c>
    </row>
    <row r="1407" spans="1:5" ht="11.45" customHeight="1" x14ac:dyDescent="0.15">
      <c r="A1407" s="64">
        <f t="shared" si="49"/>
        <v>28</v>
      </c>
      <c r="B1407" s="64" t="s">
        <v>2099</v>
      </c>
      <c r="C1407" s="64">
        <f t="shared" si="48"/>
        <v>3</v>
      </c>
      <c r="D1407" s="64" t="s">
        <v>2107</v>
      </c>
      <c r="E1407" s="64" t="s">
        <v>2106</v>
      </c>
    </row>
    <row r="1408" spans="1:5" ht="11.45" customHeight="1" x14ac:dyDescent="0.15">
      <c r="A1408" s="64">
        <f t="shared" si="49"/>
        <v>28</v>
      </c>
      <c r="B1408" s="64" t="s">
        <v>2099</v>
      </c>
      <c r="C1408" s="64">
        <f t="shared" si="48"/>
        <v>3</v>
      </c>
      <c r="D1408" s="64" t="s">
        <v>2107</v>
      </c>
      <c r="E1408" s="64" t="s">
        <v>2108</v>
      </c>
    </row>
    <row r="1409" spans="1:5" ht="11.45" customHeight="1" x14ac:dyDescent="0.15">
      <c r="A1409" s="65">
        <f t="shared" si="49"/>
        <v>28</v>
      </c>
      <c r="B1409" s="65" t="s">
        <v>2099</v>
      </c>
      <c r="C1409" s="65">
        <f t="shared" si="48"/>
        <v>4</v>
      </c>
      <c r="D1409" s="65" t="s">
        <v>2110</v>
      </c>
      <c r="E1409" s="65" t="s">
        <v>2109</v>
      </c>
    </row>
    <row r="1410" spans="1:5" ht="11.45" customHeight="1" x14ac:dyDescent="0.15">
      <c r="A1410" s="65">
        <f t="shared" si="49"/>
        <v>28</v>
      </c>
      <c r="B1410" s="65" t="s">
        <v>2099</v>
      </c>
      <c r="C1410" s="65">
        <f t="shared" si="48"/>
        <v>4</v>
      </c>
      <c r="D1410" s="65" t="s">
        <v>2110</v>
      </c>
      <c r="E1410" s="65" t="s">
        <v>2111</v>
      </c>
    </row>
    <row r="1411" spans="1:5" ht="11.45" customHeight="1" x14ac:dyDescent="0.15">
      <c r="A1411" s="65">
        <f t="shared" si="49"/>
        <v>28</v>
      </c>
      <c r="B1411" s="65" t="s">
        <v>2099</v>
      </c>
      <c r="C1411" s="65">
        <f t="shared" si="48"/>
        <v>4</v>
      </c>
      <c r="D1411" s="65" t="s">
        <v>2110</v>
      </c>
      <c r="E1411" s="65" t="s">
        <v>2112</v>
      </c>
    </row>
    <row r="1412" spans="1:5" ht="11.45" customHeight="1" x14ac:dyDescent="0.15">
      <c r="A1412" s="65">
        <f t="shared" si="49"/>
        <v>28</v>
      </c>
      <c r="B1412" s="65" t="s">
        <v>2099</v>
      </c>
      <c r="C1412" s="65">
        <f t="shared" si="48"/>
        <v>4</v>
      </c>
      <c r="D1412" s="65" t="s">
        <v>2110</v>
      </c>
      <c r="E1412" s="65" t="s">
        <v>2022</v>
      </c>
    </row>
    <row r="1413" spans="1:5" ht="11.45" customHeight="1" x14ac:dyDescent="0.15">
      <c r="A1413" s="65">
        <f t="shared" si="49"/>
        <v>28</v>
      </c>
      <c r="B1413" s="65" t="s">
        <v>2099</v>
      </c>
      <c r="C1413" s="65">
        <f t="shared" si="48"/>
        <v>4</v>
      </c>
      <c r="D1413" s="65" t="s">
        <v>2110</v>
      </c>
      <c r="E1413" s="65" t="s">
        <v>2113</v>
      </c>
    </row>
    <row r="1414" spans="1:5" ht="11.45" customHeight="1" x14ac:dyDescent="0.15">
      <c r="A1414" s="65">
        <f t="shared" si="49"/>
        <v>28</v>
      </c>
      <c r="B1414" s="65" t="s">
        <v>2099</v>
      </c>
      <c r="C1414" s="65">
        <f t="shared" si="48"/>
        <v>4</v>
      </c>
      <c r="D1414" s="65" t="s">
        <v>2110</v>
      </c>
      <c r="E1414" s="65" t="s">
        <v>2114</v>
      </c>
    </row>
    <row r="1415" spans="1:5" ht="11.45" customHeight="1" x14ac:dyDescent="0.15">
      <c r="A1415" s="65">
        <f t="shared" si="49"/>
        <v>28</v>
      </c>
      <c r="B1415" s="65" t="s">
        <v>2099</v>
      </c>
      <c r="C1415" s="65">
        <f t="shared" si="48"/>
        <v>4</v>
      </c>
      <c r="D1415" s="65" t="s">
        <v>2110</v>
      </c>
      <c r="E1415" s="65" t="s">
        <v>32</v>
      </c>
    </row>
    <row r="1416" spans="1:5" ht="11.45" customHeight="1" x14ac:dyDescent="0.15">
      <c r="A1416" s="64">
        <f t="shared" si="49"/>
        <v>28</v>
      </c>
      <c r="B1416" s="64" t="s">
        <v>2099</v>
      </c>
      <c r="C1416" s="64">
        <f t="shared" si="48"/>
        <v>5</v>
      </c>
      <c r="D1416" s="64" t="s">
        <v>2116</v>
      </c>
      <c r="E1416" s="64" t="s">
        <v>2115</v>
      </c>
    </row>
    <row r="1417" spans="1:5" ht="11.45" customHeight="1" x14ac:dyDescent="0.15">
      <c r="A1417" s="64">
        <f t="shared" si="49"/>
        <v>28</v>
      </c>
      <c r="B1417" s="64" t="s">
        <v>2099</v>
      </c>
      <c r="C1417" s="64">
        <f t="shared" si="48"/>
        <v>5</v>
      </c>
      <c r="D1417" s="64" t="s">
        <v>2116</v>
      </c>
      <c r="E1417" s="64" t="s">
        <v>359</v>
      </c>
    </row>
    <row r="1418" spans="1:5" ht="11.45" customHeight="1" x14ac:dyDescent="0.15">
      <c r="A1418" s="64">
        <f t="shared" si="49"/>
        <v>28</v>
      </c>
      <c r="B1418" s="64" t="s">
        <v>2099</v>
      </c>
      <c r="C1418" s="64">
        <f t="shared" si="48"/>
        <v>5</v>
      </c>
      <c r="D1418" s="64" t="s">
        <v>2116</v>
      </c>
      <c r="E1418" s="64" t="s">
        <v>2117</v>
      </c>
    </row>
    <row r="1419" spans="1:5" ht="11.45" customHeight="1" x14ac:dyDescent="0.15">
      <c r="A1419" s="64">
        <f t="shared" si="49"/>
        <v>28</v>
      </c>
      <c r="B1419" s="64" t="s">
        <v>2099</v>
      </c>
      <c r="C1419" s="64">
        <f t="shared" si="48"/>
        <v>5</v>
      </c>
      <c r="D1419" s="64" t="s">
        <v>2116</v>
      </c>
      <c r="E1419" s="64" t="s">
        <v>2118</v>
      </c>
    </row>
    <row r="1420" spans="1:5" ht="11.45" customHeight="1" x14ac:dyDescent="0.15">
      <c r="A1420" s="64">
        <f t="shared" si="49"/>
        <v>28</v>
      </c>
      <c r="B1420" s="64" t="s">
        <v>2099</v>
      </c>
      <c r="C1420" s="64">
        <f t="shared" si="48"/>
        <v>5</v>
      </c>
      <c r="D1420" s="64" t="s">
        <v>2116</v>
      </c>
      <c r="E1420" s="64" t="s">
        <v>2119</v>
      </c>
    </row>
    <row r="1421" spans="1:5" ht="11.45" customHeight="1" x14ac:dyDescent="0.15">
      <c r="A1421" s="64">
        <f t="shared" si="49"/>
        <v>28</v>
      </c>
      <c r="B1421" s="64" t="s">
        <v>2099</v>
      </c>
      <c r="C1421" s="64">
        <f t="shared" si="48"/>
        <v>5</v>
      </c>
      <c r="D1421" s="64" t="s">
        <v>2116</v>
      </c>
      <c r="E1421" s="64" t="s">
        <v>2120</v>
      </c>
    </row>
    <row r="1422" spans="1:5" ht="11.45" customHeight="1" x14ac:dyDescent="0.15">
      <c r="A1422" s="65">
        <f t="shared" si="49"/>
        <v>28</v>
      </c>
      <c r="B1422" s="65" t="s">
        <v>2099</v>
      </c>
      <c r="C1422" s="65">
        <f t="shared" si="48"/>
        <v>6</v>
      </c>
      <c r="D1422" s="65" t="s">
        <v>2121</v>
      </c>
      <c r="E1422" s="65" t="s">
        <v>678</v>
      </c>
    </row>
    <row r="1423" spans="1:5" ht="11.45" customHeight="1" x14ac:dyDescent="0.15">
      <c r="A1423" s="65">
        <f t="shared" si="49"/>
        <v>28</v>
      </c>
      <c r="B1423" s="65" t="s">
        <v>2099</v>
      </c>
      <c r="C1423" s="65">
        <f t="shared" si="48"/>
        <v>6</v>
      </c>
      <c r="D1423" s="65" t="s">
        <v>2121</v>
      </c>
      <c r="E1423" s="65" t="s">
        <v>676</v>
      </c>
    </row>
    <row r="1424" spans="1:5" ht="11.45" customHeight="1" x14ac:dyDescent="0.15">
      <c r="A1424" s="64">
        <f t="shared" si="49"/>
        <v>28</v>
      </c>
      <c r="B1424" s="64" t="s">
        <v>2099</v>
      </c>
      <c r="C1424" s="64">
        <f t="shared" si="48"/>
        <v>7</v>
      </c>
      <c r="D1424" s="64" t="s">
        <v>2123</v>
      </c>
      <c r="E1424" s="64" t="s">
        <v>2122</v>
      </c>
    </row>
    <row r="1425" spans="1:5" ht="11.45" customHeight="1" x14ac:dyDescent="0.15">
      <c r="A1425" s="64">
        <f t="shared" si="49"/>
        <v>28</v>
      </c>
      <c r="B1425" s="64" t="s">
        <v>2099</v>
      </c>
      <c r="C1425" s="64">
        <f t="shared" si="48"/>
        <v>7</v>
      </c>
      <c r="D1425" s="64" t="s">
        <v>2123</v>
      </c>
      <c r="E1425" s="64" t="s">
        <v>2124</v>
      </c>
    </row>
    <row r="1426" spans="1:5" ht="11.45" customHeight="1" x14ac:dyDescent="0.15">
      <c r="A1426" s="64">
        <f t="shared" si="49"/>
        <v>28</v>
      </c>
      <c r="B1426" s="64" t="s">
        <v>2099</v>
      </c>
      <c r="C1426" s="64">
        <f t="shared" si="48"/>
        <v>7</v>
      </c>
      <c r="D1426" s="64" t="s">
        <v>2123</v>
      </c>
      <c r="E1426" s="64" t="s">
        <v>2125</v>
      </c>
    </row>
    <row r="1427" spans="1:5" ht="11.45" customHeight="1" x14ac:dyDescent="0.15">
      <c r="A1427" s="64">
        <f t="shared" si="49"/>
        <v>28</v>
      </c>
      <c r="B1427" s="64" t="s">
        <v>2099</v>
      </c>
      <c r="C1427" s="64">
        <f t="shared" si="48"/>
        <v>7</v>
      </c>
      <c r="D1427" s="64" t="s">
        <v>2123</v>
      </c>
      <c r="E1427" s="64" t="s">
        <v>712</v>
      </c>
    </row>
    <row r="1428" spans="1:5" ht="11.45" customHeight="1" x14ac:dyDescent="0.15">
      <c r="A1428" s="65">
        <f t="shared" si="49"/>
        <v>28</v>
      </c>
      <c r="B1428" s="65" t="s">
        <v>2099</v>
      </c>
      <c r="C1428" s="65">
        <f t="shared" si="48"/>
        <v>8</v>
      </c>
      <c r="D1428" s="65" t="s">
        <v>2127</v>
      </c>
      <c r="E1428" s="65" t="s">
        <v>2126</v>
      </c>
    </row>
    <row r="1429" spans="1:5" ht="11.45" customHeight="1" x14ac:dyDescent="0.15">
      <c r="A1429" s="65">
        <f t="shared" si="49"/>
        <v>28</v>
      </c>
      <c r="B1429" s="65" t="s">
        <v>2099</v>
      </c>
      <c r="C1429" s="65">
        <f t="shared" si="48"/>
        <v>8</v>
      </c>
      <c r="D1429" s="65" t="s">
        <v>2127</v>
      </c>
      <c r="E1429" s="65" t="s">
        <v>2128</v>
      </c>
    </row>
    <row r="1430" spans="1:5" ht="11.45" customHeight="1" x14ac:dyDescent="0.15">
      <c r="A1430" s="65">
        <f t="shared" si="49"/>
        <v>28</v>
      </c>
      <c r="B1430" s="65" t="s">
        <v>2099</v>
      </c>
      <c r="C1430" s="65">
        <f t="shared" si="48"/>
        <v>8</v>
      </c>
      <c r="D1430" s="65" t="s">
        <v>2127</v>
      </c>
      <c r="E1430" s="65" t="s">
        <v>2129</v>
      </c>
    </row>
    <row r="1431" spans="1:5" ht="11.45" customHeight="1" x14ac:dyDescent="0.15">
      <c r="A1431" s="64">
        <f t="shared" si="49"/>
        <v>28</v>
      </c>
      <c r="B1431" s="64" t="s">
        <v>2099</v>
      </c>
      <c r="C1431" s="64">
        <f t="shared" si="48"/>
        <v>9</v>
      </c>
      <c r="D1431" s="64" t="s">
        <v>2131</v>
      </c>
      <c r="E1431" s="64" t="s">
        <v>2130</v>
      </c>
    </row>
    <row r="1432" spans="1:5" ht="11.45" customHeight="1" x14ac:dyDescent="0.15">
      <c r="A1432" s="64">
        <f t="shared" si="49"/>
        <v>28</v>
      </c>
      <c r="B1432" s="64" t="s">
        <v>2099</v>
      </c>
      <c r="C1432" s="64">
        <f t="shared" si="48"/>
        <v>9</v>
      </c>
      <c r="D1432" s="64" t="s">
        <v>2131</v>
      </c>
      <c r="E1432" s="64" t="s">
        <v>2132</v>
      </c>
    </row>
    <row r="1433" spans="1:5" ht="11.45" customHeight="1" x14ac:dyDescent="0.15">
      <c r="A1433" s="65">
        <f t="shared" si="49"/>
        <v>28</v>
      </c>
      <c r="B1433" s="65" t="s">
        <v>2099</v>
      </c>
      <c r="C1433" s="65">
        <f t="shared" si="48"/>
        <v>10</v>
      </c>
      <c r="D1433" s="65" t="s">
        <v>2134</v>
      </c>
      <c r="E1433" s="65" t="s">
        <v>2133</v>
      </c>
    </row>
    <row r="1434" spans="1:5" ht="11.45" customHeight="1" x14ac:dyDescent="0.15">
      <c r="A1434" s="65">
        <f t="shared" si="49"/>
        <v>28</v>
      </c>
      <c r="B1434" s="65" t="s">
        <v>2099</v>
      </c>
      <c r="C1434" s="65">
        <f t="shared" ref="C1434:C1497" si="50">IF(D1434=D1433,C1433,C1433+1)</f>
        <v>10</v>
      </c>
      <c r="D1434" s="65" t="s">
        <v>2134</v>
      </c>
      <c r="E1434" s="65" t="s">
        <v>2135</v>
      </c>
    </row>
    <row r="1435" spans="1:5" ht="11.45" customHeight="1" x14ac:dyDescent="0.15">
      <c r="A1435" s="64">
        <f t="shared" si="49"/>
        <v>28</v>
      </c>
      <c r="B1435" s="64" t="s">
        <v>2099</v>
      </c>
      <c r="C1435" s="64">
        <f t="shared" si="50"/>
        <v>11</v>
      </c>
      <c r="D1435" s="64" t="s">
        <v>2137</v>
      </c>
      <c r="E1435" s="64" t="s">
        <v>2136</v>
      </c>
    </row>
    <row r="1436" spans="1:5" ht="11.45" customHeight="1" x14ac:dyDescent="0.15">
      <c r="A1436" s="65">
        <f t="shared" si="49"/>
        <v>28</v>
      </c>
      <c r="B1436" s="65" t="s">
        <v>2099</v>
      </c>
      <c r="C1436" s="65">
        <f t="shared" si="50"/>
        <v>12</v>
      </c>
      <c r="D1436" s="65" t="s">
        <v>2139</v>
      </c>
      <c r="E1436" s="65" t="s">
        <v>2138</v>
      </c>
    </row>
    <row r="1437" spans="1:5" ht="11.45" customHeight="1" x14ac:dyDescent="0.15">
      <c r="A1437" s="65">
        <f t="shared" si="49"/>
        <v>28</v>
      </c>
      <c r="B1437" s="65" t="s">
        <v>2099</v>
      </c>
      <c r="C1437" s="65">
        <f t="shared" si="50"/>
        <v>12</v>
      </c>
      <c r="D1437" s="65" t="s">
        <v>2139</v>
      </c>
      <c r="E1437" s="65" t="s">
        <v>2140</v>
      </c>
    </row>
    <row r="1438" spans="1:5" ht="11.45" customHeight="1" x14ac:dyDescent="0.15">
      <c r="A1438" s="65">
        <f t="shared" si="49"/>
        <v>28</v>
      </c>
      <c r="B1438" s="65" t="s">
        <v>2099</v>
      </c>
      <c r="C1438" s="65">
        <f t="shared" si="50"/>
        <v>12</v>
      </c>
      <c r="D1438" s="65" t="s">
        <v>2139</v>
      </c>
      <c r="E1438" s="65" t="s">
        <v>2141</v>
      </c>
    </row>
    <row r="1439" spans="1:5" ht="11.45" customHeight="1" x14ac:dyDescent="0.15">
      <c r="A1439" s="65">
        <f t="shared" ref="A1439:A1502" si="51">IF(B1439=B1438,A1438,A1438+1)</f>
        <v>28</v>
      </c>
      <c r="B1439" s="65" t="s">
        <v>2099</v>
      </c>
      <c r="C1439" s="65">
        <f t="shared" si="50"/>
        <v>12</v>
      </c>
      <c r="D1439" s="65" t="s">
        <v>2139</v>
      </c>
      <c r="E1439" s="65" t="s">
        <v>2142</v>
      </c>
    </row>
    <row r="1440" spans="1:5" ht="11.45" customHeight="1" x14ac:dyDescent="0.15">
      <c r="A1440" s="65">
        <f t="shared" si="51"/>
        <v>28</v>
      </c>
      <c r="B1440" s="65" t="s">
        <v>2099</v>
      </c>
      <c r="C1440" s="65">
        <f t="shared" si="50"/>
        <v>12</v>
      </c>
      <c r="D1440" s="65" t="s">
        <v>2139</v>
      </c>
      <c r="E1440" s="65" t="s">
        <v>2143</v>
      </c>
    </row>
    <row r="1441" spans="1:5" ht="11.45" customHeight="1" x14ac:dyDescent="0.15">
      <c r="A1441" s="65">
        <f t="shared" si="51"/>
        <v>28</v>
      </c>
      <c r="B1441" s="65" t="s">
        <v>2099</v>
      </c>
      <c r="C1441" s="65">
        <f t="shared" si="50"/>
        <v>12</v>
      </c>
      <c r="D1441" s="65" t="s">
        <v>2139</v>
      </c>
      <c r="E1441" s="65" t="s">
        <v>2144</v>
      </c>
    </row>
    <row r="1442" spans="1:5" ht="11.45" customHeight="1" x14ac:dyDescent="0.15">
      <c r="A1442" s="65">
        <f t="shared" si="51"/>
        <v>28</v>
      </c>
      <c r="B1442" s="65" t="s">
        <v>2099</v>
      </c>
      <c r="C1442" s="65">
        <f t="shared" si="50"/>
        <v>12</v>
      </c>
      <c r="D1442" s="65" t="s">
        <v>2139</v>
      </c>
      <c r="E1442" s="65" t="s">
        <v>2145</v>
      </c>
    </row>
    <row r="1443" spans="1:5" ht="11.45" customHeight="1" x14ac:dyDescent="0.15">
      <c r="A1443" s="65">
        <f t="shared" si="51"/>
        <v>28</v>
      </c>
      <c r="B1443" s="65" t="s">
        <v>2099</v>
      </c>
      <c r="C1443" s="65">
        <f t="shared" si="50"/>
        <v>12</v>
      </c>
      <c r="D1443" s="65" t="s">
        <v>2139</v>
      </c>
      <c r="E1443" s="65" t="s">
        <v>1442</v>
      </c>
    </row>
    <row r="1444" spans="1:5" ht="11.45" customHeight="1" x14ac:dyDescent="0.15">
      <c r="A1444" s="65">
        <f t="shared" si="51"/>
        <v>28</v>
      </c>
      <c r="B1444" s="65" t="s">
        <v>2099</v>
      </c>
      <c r="C1444" s="65">
        <f t="shared" si="50"/>
        <v>12</v>
      </c>
      <c r="D1444" s="65" t="s">
        <v>2139</v>
      </c>
      <c r="E1444" s="65" t="s">
        <v>2146</v>
      </c>
    </row>
    <row r="1445" spans="1:5" ht="11.45" customHeight="1" x14ac:dyDescent="0.15">
      <c r="A1445" s="65">
        <f t="shared" si="51"/>
        <v>28</v>
      </c>
      <c r="B1445" s="65" t="s">
        <v>2099</v>
      </c>
      <c r="C1445" s="65">
        <f t="shared" si="50"/>
        <v>12</v>
      </c>
      <c r="D1445" s="65" t="s">
        <v>2139</v>
      </c>
      <c r="E1445" s="65" t="s">
        <v>2147</v>
      </c>
    </row>
    <row r="1446" spans="1:5" ht="11.45" customHeight="1" x14ac:dyDescent="0.15">
      <c r="A1446" s="64">
        <f t="shared" si="51"/>
        <v>28</v>
      </c>
      <c r="B1446" s="64" t="s">
        <v>2099</v>
      </c>
      <c r="C1446" s="64">
        <f t="shared" si="50"/>
        <v>13</v>
      </c>
      <c r="D1446" s="64" t="s">
        <v>2149</v>
      </c>
      <c r="E1446" s="64" t="s">
        <v>2148</v>
      </c>
    </row>
    <row r="1447" spans="1:5" ht="11.45" customHeight="1" x14ac:dyDescent="0.15">
      <c r="A1447" s="64">
        <f t="shared" si="51"/>
        <v>28</v>
      </c>
      <c r="B1447" s="64" t="s">
        <v>2099</v>
      </c>
      <c r="C1447" s="64">
        <f t="shared" si="50"/>
        <v>13</v>
      </c>
      <c r="D1447" s="64" t="s">
        <v>2149</v>
      </c>
      <c r="E1447" s="64" t="s">
        <v>2150</v>
      </c>
    </row>
    <row r="1448" spans="1:5" ht="11.45" customHeight="1" x14ac:dyDescent="0.15">
      <c r="A1448" s="64">
        <f t="shared" si="51"/>
        <v>28</v>
      </c>
      <c r="B1448" s="64" t="s">
        <v>2099</v>
      </c>
      <c r="C1448" s="64">
        <f t="shared" si="50"/>
        <v>13</v>
      </c>
      <c r="D1448" s="64" t="s">
        <v>2149</v>
      </c>
      <c r="E1448" s="64" t="s">
        <v>2151</v>
      </c>
    </row>
    <row r="1449" spans="1:5" ht="11.45" customHeight="1" x14ac:dyDescent="0.15">
      <c r="A1449" s="64">
        <f t="shared" si="51"/>
        <v>28</v>
      </c>
      <c r="B1449" s="64" t="s">
        <v>2099</v>
      </c>
      <c r="C1449" s="64">
        <f t="shared" si="50"/>
        <v>13</v>
      </c>
      <c r="D1449" s="64" t="s">
        <v>2149</v>
      </c>
      <c r="E1449" s="64" t="s">
        <v>2152</v>
      </c>
    </row>
    <row r="1450" spans="1:5" ht="11.45" customHeight="1" x14ac:dyDescent="0.15">
      <c r="A1450" s="64">
        <f t="shared" si="51"/>
        <v>28</v>
      </c>
      <c r="B1450" s="64" t="s">
        <v>2099</v>
      </c>
      <c r="C1450" s="64">
        <f t="shared" si="50"/>
        <v>13</v>
      </c>
      <c r="D1450" s="64" t="s">
        <v>2149</v>
      </c>
      <c r="E1450" s="64" t="s">
        <v>2153</v>
      </c>
    </row>
    <row r="1451" spans="1:5" ht="11.45" customHeight="1" x14ac:dyDescent="0.15">
      <c r="A1451" s="64">
        <f t="shared" si="51"/>
        <v>28</v>
      </c>
      <c r="B1451" s="64" t="s">
        <v>2099</v>
      </c>
      <c r="C1451" s="64">
        <f t="shared" si="50"/>
        <v>13</v>
      </c>
      <c r="D1451" s="64" t="s">
        <v>2149</v>
      </c>
      <c r="E1451" s="64" t="s">
        <v>2154</v>
      </c>
    </row>
    <row r="1452" spans="1:5" ht="11.45" customHeight="1" x14ac:dyDescent="0.15">
      <c r="A1452" s="65">
        <f t="shared" si="51"/>
        <v>28</v>
      </c>
      <c r="B1452" s="65" t="s">
        <v>2099</v>
      </c>
      <c r="C1452" s="65">
        <f t="shared" si="50"/>
        <v>14</v>
      </c>
      <c r="D1452" s="65" t="s">
        <v>2156</v>
      </c>
      <c r="E1452" s="65" t="s">
        <v>2155</v>
      </c>
    </row>
    <row r="1453" spans="1:5" ht="11.45" customHeight="1" x14ac:dyDescent="0.15">
      <c r="A1453" s="64">
        <f t="shared" si="51"/>
        <v>28</v>
      </c>
      <c r="B1453" s="64" t="s">
        <v>2099</v>
      </c>
      <c r="C1453" s="64">
        <f t="shared" si="50"/>
        <v>15</v>
      </c>
      <c r="D1453" s="64" t="s">
        <v>2158</v>
      </c>
      <c r="E1453" s="64" t="s">
        <v>2157</v>
      </c>
    </row>
    <row r="1454" spans="1:5" ht="11.45" customHeight="1" x14ac:dyDescent="0.15">
      <c r="A1454" s="65">
        <f t="shared" si="51"/>
        <v>28</v>
      </c>
      <c r="B1454" s="65" t="s">
        <v>2099</v>
      </c>
      <c r="C1454" s="65">
        <f t="shared" si="50"/>
        <v>16</v>
      </c>
      <c r="D1454" s="65" t="s">
        <v>2160</v>
      </c>
      <c r="E1454" s="65" t="s">
        <v>2159</v>
      </c>
    </row>
    <row r="1455" spans="1:5" ht="11.45" customHeight="1" x14ac:dyDescent="0.15">
      <c r="A1455" s="65">
        <f t="shared" si="51"/>
        <v>28</v>
      </c>
      <c r="B1455" s="65" t="s">
        <v>2099</v>
      </c>
      <c r="C1455" s="65">
        <f t="shared" si="50"/>
        <v>16</v>
      </c>
      <c r="D1455" s="65" t="s">
        <v>2160</v>
      </c>
      <c r="E1455" s="65" t="s">
        <v>2161</v>
      </c>
    </row>
    <row r="1456" spans="1:5" ht="11.45" customHeight="1" x14ac:dyDescent="0.15">
      <c r="A1456" s="64">
        <f t="shared" si="51"/>
        <v>28</v>
      </c>
      <c r="B1456" s="64" t="s">
        <v>2099</v>
      </c>
      <c r="C1456" s="64">
        <f t="shared" si="50"/>
        <v>17</v>
      </c>
      <c r="D1456" s="64" t="s">
        <v>2163</v>
      </c>
      <c r="E1456" s="64" t="s">
        <v>2162</v>
      </c>
    </row>
    <row r="1457" spans="1:5" ht="11.45" customHeight="1" x14ac:dyDescent="0.15">
      <c r="A1457" s="64">
        <f t="shared" si="51"/>
        <v>28</v>
      </c>
      <c r="B1457" s="64" t="s">
        <v>2099</v>
      </c>
      <c r="C1457" s="64">
        <f t="shared" si="50"/>
        <v>17</v>
      </c>
      <c r="D1457" s="64" t="s">
        <v>2163</v>
      </c>
      <c r="E1457" s="64" t="s">
        <v>2164</v>
      </c>
    </row>
    <row r="1458" spans="1:5" ht="11.45" customHeight="1" x14ac:dyDescent="0.15">
      <c r="A1458" s="64">
        <f t="shared" si="51"/>
        <v>28</v>
      </c>
      <c r="B1458" s="64" t="s">
        <v>2099</v>
      </c>
      <c r="C1458" s="64">
        <f t="shared" si="50"/>
        <v>17</v>
      </c>
      <c r="D1458" s="64" t="s">
        <v>2163</v>
      </c>
      <c r="E1458" s="64" t="s">
        <v>2165</v>
      </c>
    </row>
    <row r="1459" spans="1:5" ht="11.45" customHeight="1" x14ac:dyDescent="0.15">
      <c r="A1459" s="64">
        <f t="shared" si="51"/>
        <v>28</v>
      </c>
      <c r="B1459" s="64" t="s">
        <v>2099</v>
      </c>
      <c r="C1459" s="64">
        <f t="shared" si="50"/>
        <v>17</v>
      </c>
      <c r="D1459" s="64" t="s">
        <v>2163</v>
      </c>
      <c r="E1459" s="64" t="s">
        <v>2166</v>
      </c>
    </row>
    <row r="1460" spans="1:5" ht="11.45" customHeight="1" x14ac:dyDescent="0.15">
      <c r="A1460" s="64">
        <f t="shared" si="51"/>
        <v>28</v>
      </c>
      <c r="B1460" s="64" t="s">
        <v>2099</v>
      </c>
      <c r="C1460" s="64">
        <f t="shared" si="50"/>
        <v>17</v>
      </c>
      <c r="D1460" s="64" t="s">
        <v>2163</v>
      </c>
      <c r="E1460" s="64" t="s">
        <v>2167</v>
      </c>
    </row>
    <row r="1461" spans="1:5" ht="11.45" customHeight="1" x14ac:dyDescent="0.15">
      <c r="A1461" s="64">
        <f t="shared" si="51"/>
        <v>28</v>
      </c>
      <c r="B1461" s="64" t="s">
        <v>2099</v>
      </c>
      <c r="C1461" s="64">
        <f t="shared" si="50"/>
        <v>17</v>
      </c>
      <c r="D1461" s="64" t="s">
        <v>2163</v>
      </c>
      <c r="E1461" s="64" t="s">
        <v>2168</v>
      </c>
    </row>
    <row r="1462" spans="1:5" ht="11.45" customHeight="1" x14ac:dyDescent="0.15">
      <c r="A1462" s="64">
        <f t="shared" si="51"/>
        <v>28</v>
      </c>
      <c r="B1462" s="64" t="s">
        <v>2099</v>
      </c>
      <c r="C1462" s="64">
        <f t="shared" si="50"/>
        <v>17</v>
      </c>
      <c r="D1462" s="64" t="s">
        <v>2163</v>
      </c>
      <c r="E1462" s="64" t="s">
        <v>2169</v>
      </c>
    </row>
    <row r="1463" spans="1:5" ht="11.45" customHeight="1" x14ac:dyDescent="0.15">
      <c r="A1463" s="64">
        <f t="shared" si="51"/>
        <v>28</v>
      </c>
      <c r="B1463" s="64" t="s">
        <v>2099</v>
      </c>
      <c r="C1463" s="64">
        <f t="shared" si="50"/>
        <v>17</v>
      </c>
      <c r="D1463" s="64" t="s">
        <v>2163</v>
      </c>
      <c r="E1463" s="64" t="s">
        <v>2170</v>
      </c>
    </row>
    <row r="1464" spans="1:5" ht="11.45" customHeight="1" x14ac:dyDescent="0.15">
      <c r="A1464" s="64">
        <f t="shared" si="51"/>
        <v>28</v>
      </c>
      <c r="B1464" s="64" t="s">
        <v>2099</v>
      </c>
      <c r="C1464" s="64">
        <f t="shared" si="50"/>
        <v>17</v>
      </c>
      <c r="D1464" s="64" t="s">
        <v>2163</v>
      </c>
      <c r="E1464" s="64" t="s">
        <v>1812</v>
      </c>
    </row>
    <row r="1465" spans="1:5" ht="11.45" customHeight="1" x14ac:dyDescent="0.15">
      <c r="A1465" s="64">
        <f t="shared" si="51"/>
        <v>28</v>
      </c>
      <c r="B1465" s="64" t="s">
        <v>2099</v>
      </c>
      <c r="C1465" s="64">
        <f t="shared" si="50"/>
        <v>17</v>
      </c>
      <c r="D1465" s="64" t="s">
        <v>2163</v>
      </c>
      <c r="E1465" s="64" t="s">
        <v>2171</v>
      </c>
    </row>
    <row r="1466" spans="1:5" ht="11.45" customHeight="1" x14ac:dyDescent="0.15">
      <c r="A1466" s="65">
        <f t="shared" si="51"/>
        <v>28</v>
      </c>
      <c r="B1466" s="65" t="s">
        <v>2099</v>
      </c>
      <c r="C1466" s="65">
        <f t="shared" si="50"/>
        <v>18</v>
      </c>
      <c r="D1466" s="65" t="s">
        <v>2173</v>
      </c>
      <c r="E1466" s="65" t="s">
        <v>2172</v>
      </c>
    </row>
    <row r="1467" spans="1:5" ht="11.45" customHeight="1" x14ac:dyDescent="0.15">
      <c r="A1467" s="65">
        <f t="shared" si="51"/>
        <v>28</v>
      </c>
      <c r="B1467" s="65" t="s">
        <v>2099</v>
      </c>
      <c r="C1467" s="65">
        <f t="shared" si="50"/>
        <v>18</v>
      </c>
      <c r="D1467" s="65" t="s">
        <v>2173</v>
      </c>
      <c r="E1467" s="65" t="s">
        <v>2174</v>
      </c>
    </row>
    <row r="1468" spans="1:5" ht="11.45" customHeight="1" x14ac:dyDescent="0.15">
      <c r="A1468" s="65">
        <f t="shared" si="51"/>
        <v>28</v>
      </c>
      <c r="B1468" s="65" t="s">
        <v>2099</v>
      </c>
      <c r="C1468" s="65">
        <f t="shared" si="50"/>
        <v>18</v>
      </c>
      <c r="D1468" s="65" t="s">
        <v>2173</v>
      </c>
      <c r="E1468" s="65" t="s">
        <v>2175</v>
      </c>
    </row>
    <row r="1469" spans="1:5" ht="11.45" customHeight="1" x14ac:dyDescent="0.15">
      <c r="A1469" s="65">
        <f t="shared" si="51"/>
        <v>28</v>
      </c>
      <c r="B1469" s="65" t="s">
        <v>2099</v>
      </c>
      <c r="C1469" s="65">
        <f t="shared" si="50"/>
        <v>18</v>
      </c>
      <c r="D1469" s="65" t="s">
        <v>2173</v>
      </c>
      <c r="E1469" s="65" t="s">
        <v>2176</v>
      </c>
    </row>
    <row r="1470" spans="1:5" ht="11.45" customHeight="1" x14ac:dyDescent="0.15">
      <c r="A1470" s="65">
        <f t="shared" si="51"/>
        <v>28</v>
      </c>
      <c r="B1470" s="65" t="s">
        <v>2099</v>
      </c>
      <c r="C1470" s="65">
        <f t="shared" si="50"/>
        <v>18</v>
      </c>
      <c r="D1470" s="65" t="s">
        <v>2173</v>
      </c>
      <c r="E1470" s="65" t="s">
        <v>2177</v>
      </c>
    </row>
    <row r="1471" spans="1:5" ht="11.45" customHeight="1" x14ac:dyDescent="0.15">
      <c r="A1471" s="65">
        <f t="shared" si="51"/>
        <v>28</v>
      </c>
      <c r="B1471" s="65" t="s">
        <v>2099</v>
      </c>
      <c r="C1471" s="65">
        <f t="shared" si="50"/>
        <v>18</v>
      </c>
      <c r="D1471" s="65" t="s">
        <v>2173</v>
      </c>
      <c r="E1471" s="65" t="s">
        <v>2178</v>
      </c>
    </row>
    <row r="1472" spans="1:5" ht="11.45" customHeight="1" x14ac:dyDescent="0.15">
      <c r="A1472" s="65">
        <f t="shared" si="51"/>
        <v>28</v>
      </c>
      <c r="B1472" s="65" t="s">
        <v>2099</v>
      </c>
      <c r="C1472" s="65">
        <f t="shared" si="50"/>
        <v>18</v>
      </c>
      <c r="D1472" s="65" t="s">
        <v>2173</v>
      </c>
      <c r="E1472" s="65" t="s">
        <v>2179</v>
      </c>
    </row>
    <row r="1473" spans="1:5" ht="11.45" customHeight="1" x14ac:dyDescent="0.15">
      <c r="A1473" s="65">
        <f t="shared" si="51"/>
        <v>28</v>
      </c>
      <c r="B1473" s="65" t="s">
        <v>2099</v>
      </c>
      <c r="C1473" s="65">
        <f t="shared" si="50"/>
        <v>18</v>
      </c>
      <c r="D1473" s="65" t="s">
        <v>2173</v>
      </c>
      <c r="E1473" s="65" t="s">
        <v>2180</v>
      </c>
    </row>
    <row r="1474" spans="1:5" ht="11.45" customHeight="1" x14ac:dyDescent="0.15">
      <c r="A1474" s="65">
        <f t="shared" si="51"/>
        <v>28</v>
      </c>
      <c r="B1474" s="65" t="s">
        <v>2099</v>
      </c>
      <c r="C1474" s="65">
        <f t="shared" si="50"/>
        <v>18</v>
      </c>
      <c r="D1474" s="65" t="s">
        <v>2173</v>
      </c>
      <c r="E1474" s="65" t="s">
        <v>2181</v>
      </c>
    </row>
    <row r="1475" spans="1:5" ht="11.45" customHeight="1" x14ac:dyDescent="0.15">
      <c r="A1475" s="64">
        <f t="shared" si="51"/>
        <v>28</v>
      </c>
      <c r="B1475" s="64" t="s">
        <v>2099</v>
      </c>
      <c r="C1475" s="64">
        <f t="shared" si="50"/>
        <v>19</v>
      </c>
      <c r="D1475" s="64" t="s">
        <v>2183</v>
      </c>
      <c r="E1475" s="64" t="s">
        <v>2182</v>
      </c>
    </row>
    <row r="1476" spans="1:5" ht="11.45" customHeight="1" x14ac:dyDescent="0.15">
      <c r="A1476" s="64">
        <f t="shared" si="51"/>
        <v>28</v>
      </c>
      <c r="B1476" s="64" t="s">
        <v>2099</v>
      </c>
      <c r="C1476" s="64">
        <f t="shared" si="50"/>
        <v>19</v>
      </c>
      <c r="D1476" s="64" t="s">
        <v>2183</v>
      </c>
      <c r="E1476" s="64" t="s">
        <v>2184</v>
      </c>
    </row>
    <row r="1477" spans="1:5" ht="11.45" customHeight="1" x14ac:dyDescent="0.15">
      <c r="A1477" s="64">
        <f t="shared" si="51"/>
        <v>28</v>
      </c>
      <c r="B1477" s="64" t="s">
        <v>2099</v>
      </c>
      <c r="C1477" s="64">
        <f t="shared" si="50"/>
        <v>19</v>
      </c>
      <c r="D1477" s="64" t="s">
        <v>2183</v>
      </c>
      <c r="E1477" s="64" t="s">
        <v>1634</v>
      </c>
    </row>
    <row r="1478" spans="1:5" ht="11.45" customHeight="1" x14ac:dyDescent="0.15">
      <c r="A1478" s="64">
        <f t="shared" si="51"/>
        <v>28</v>
      </c>
      <c r="B1478" s="64" t="s">
        <v>2099</v>
      </c>
      <c r="C1478" s="64">
        <f t="shared" si="50"/>
        <v>19</v>
      </c>
      <c r="D1478" s="64" t="s">
        <v>2183</v>
      </c>
      <c r="E1478" s="64" t="s">
        <v>1518</v>
      </c>
    </row>
    <row r="1479" spans="1:5" ht="11.45" customHeight="1" x14ac:dyDescent="0.15">
      <c r="A1479" s="64">
        <f t="shared" si="51"/>
        <v>28</v>
      </c>
      <c r="B1479" s="64" t="s">
        <v>2099</v>
      </c>
      <c r="C1479" s="64">
        <f t="shared" si="50"/>
        <v>19</v>
      </c>
      <c r="D1479" s="64" t="s">
        <v>2183</v>
      </c>
      <c r="E1479" s="64" t="s">
        <v>2185</v>
      </c>
    </row>
    <row r="1480" spans="1:5" ht="11.45" customHeight="1" x14ac:dyDescent="0.15">
      <c r="A1480" s="64">
        <f t="shared" si="51"/>
        <v>28</v>
      </c>
      <c r="B1480" s="64" t="s">
        <v>2099</v>
      </c>
      <c r="C1480" s="64">
        <f t="shared" si="50"/>
        <v>19</v>
      </c>
      <c r="D1480" s="64" t="s">
        <v>2183</v>
      </c>
      <c r="E1480" s="64" t="s">
        <v>2186</v>
      </c>
    </row>
    <row r="1481" spans="1:5" ht="11.45" customHeight="1" x14ac:dyDescent="0.15">
      <c r="A1481" s="64">
        <f t="shared" si="51"/>
        <v>28</v>
      </c>
      <c r="B1481" s="64" t="s">
        <v>2099</v>
      </c>
      <c r="C1481" s="64">
        <f t="shared" si="50"/>
        <v>19</v>
      </c>
      <c r="D1481" s="64" t="s">
        <v>2183</v>
      </c>
      <c r="E1481" s="64" t="s">
        <v>2187</v>
      </c>
    </row>
    <row r="1482" spans="1:5" ht="11.45" customHeight="1" x14ac:dyDescent="0.15">
      <c r="A1482" s="64">
        <f t="shared" si="51"/>
        <v>28</v>
      </c>
      <c r="B1482" s="64" t="s">
        <v>2099</v>
      </c>
      <c r="C1482" s="64">
        <f t="shared" si="50"/>
        <v>19</v>
      </c>
      <c r="D1482" s="64" t="s">
        <v>2183</v>
      </c>
      <c r="E1482" s="64" t="s">
        <v>2188</v>
      </c>
    </row>
    <row r="1483" spans="1:5" ht="11.45" customHeight="1" x14ac:dyDescent="0.15">
      <c r="A1483" s="64">
        <f t="shared" si="51"/>
        <v>28</v>
      </c>
      <c r="B1483" s="64" t="s">
        <v>2099</v>
      </c>
      <c r="C1483" s="64">
        <f t="shared" si="50"/>
        <v>19</v>
      </c>
      <c r="D1483" s="64" t="s">
        <v>2183</v>
      </c>
      <c r="E1483" s="64" t="s">
        <v>2189</v>
      </c>
    </row>
    <row r="1484" spans="1:5" ht="11.45" customHeight="1" x14ac:dyDescent="0.15">
      <c r="A1484" s="64">
        <f t="shared" si="51"/>
        <v>28</v>
      </c>
      <c r="B1484" s="64" t="s">
        <v>2099</v>
      </c>
      <c r="C1484" s="64">
        <f t="shared" si="50"/>
        <v>19</v>
      </c>
      <c r="D1484" s="64" t="s">
        <v>2183</v>
      </c>
      <c r="E1484" s="64" t="s">
        <v>2190</v>
      </c>
    </row>
    <row r="1485" spans="1:5" ht="11.45" customHeight="1" x14ac:dyDescent="0.15">
      <c r="A1485" s="64">
        <f t="shared" si="51"/>
        <v>28</v>
      </c>
      <c r="B1485" s="64" t="s">
        <v>2099</v>
      </c>
      <c r="C1485" s="64">
        <f t="shared" si="50"/>
        <v>19</v>
      </c>
      <c r="D1485" s="64" t="s">
        <v>2183</v>
      </c>
      <c r="E1485" s="64" t="s">
        <v>2191</v>
      </c>
    </row>
    <row r="1486" spans="1:5" ht="11.45" customHeight="1" x14ac:dyDescent="0.15">
      <c r="A1486" s="65">
        <f t="shared" si="51"/>
        <v>28</v>
      </c>
      <c r="B1486" s="65" t="s">
        <v>2099</v>
      </c>
      <c r="C1486" s="65">
        <f t="shared" si="50"/>
        <v>20</v>
      </c>
      <c r="D1486" s="65" t="s">
        <v>2193</v>
      </c>
      <c r="E1486" s="65" t="s">
        <v>2192</v>
      </c>
    </row>
    <row r="1487" spans="1:5" ht="11.45" customHeight="1" x14ac:dyDescent="0.15">
      <c r="A1487" s="65">
        <f t="shared" si="51"/>
        <v>28</v>
      </c>
      <c r="B1487" s="65" t="s">
        <v>2099</v>
      </c>
      <c r="C1487" s="65">
        <f t="shared" si="50"/>
        <v>20</v>
      </c>
      <c r="D1487" s="65" t="s">
        <v>2193</v>
      </c>
      <c r="E1487" s="65" t="s">
        <v>2194</v>
      </c>
    </row>
    <row r="1488" spans="1:5" ht="11.45" customHeight="1" x14ac:dyDescent="0.15">
      <c r="A1488" s="65">
        <f t="shared" si="51"/>
        <v>28</v>
      </c>
      <c r="B1488" s="65" t="s">
        <v>2099</v>
      </c>
      <c r="C1488" s="65">
        <f t="shared" si="50"/>
        <v>20</v>
      </c>
      <c r="D1488" s="65" t="s">
        <v>2193</v>
      </c>
      <c r="E1488" s="65" t="s">
        <v>2195</v>
      </c>
    </row>
    <row r="1489" spans="1:5" ht="11.45" customHeight="1" x14ac:dyDescent="0.15">
      <c r="A1489" s="65">
        <f t="shared" si="51"/>
        <v>28</v>
      </c>
      <c r="B1489" s="65" t="s">
        <v>2099</v>
      </c>
      <c r="C1489" s="65">
        <f t="shared" si="50"/>
        <v>20</v>
      </c>
      <c r="D1489" s="65" t="s">
        <v>2193</v>
      </c>
      <c r="E1489" s="65" t="s">
        <v>2196</v>
      </c>
    </row>
    <row r="1490" spans="1:5" ht="11.45" customHeight="1" x14ac:dyDescent="0.15">
      <c r="A1490" s="65">
        <f t="shared" si="51"/>
        <v>28</v>
      </c>
      <c r="B1490" s="65" t="s">
        <v>2099</v>
      </c>
      <c r="C1490" s="65">
        <f t="shared" si="50"/>
        <v>20</v>
      </c>
      <c r="D1490" s="65" t="s">
        <v>2193</v>
      </c>
      <c r="E1490" s="65" t="s">
        <v>2197</v>
      </c>
    </row>
    <row r="1491" spans="1:5" ht="11.45" customHeight="1" x14ac:dyDescent="0.15">
      <c r="A1491" s="65">
        <f t="shared" si="51"/>
        <v>28</v>
      </c>
      <c r="B1491" s="65" t="s">
        <v>2099</v>
      </c>
      <c r="C1491" s="65">
        <f t="shared" si="50"/>
        <v>20</v>
      </c>
      <c r="D1491" s="65" t="s">
        <v>2193</v>
      </c>
      <c r="E1491" s="65" t="s">
        <v>2198</v>
      </c>
    </row>
    <row r="1492" spans="1:5" ht="11.45" customHeight="1" x14ac:dyDescent="0.15">
      <c r="A1492" s="65">
        <f t="shared" si="51"/>
        <v>28</v>
      </c>
      <c r="B1492" s="65" t="s">
        <v>2099</v>
      </c>
      <c r="C1492" s="65">
        <f t="shared" si="50"/>
        <v>20</v>
      </c>
      <c r="D1492" s="65" t="s">
        <v>2193</v>
      </c>
      <c r="E1492" s="65" t="s">
        <v>2199</v>
      </c>
    </row>
    <row r="1493" spans="1:5" ht="11.45" customHeight="1" x14ac:dyDescent="0.15">
      <c r="A1493" s="65">
        <f t="shared" si="51"/>
        <v>28</v>
      </c>
      <c r="B1493" s="65" t="s">
        <v>2099</v>
      </c>
      <c r="C1493" s="65">
        <f t="shared" si="50"/>
        <v>20</v>
      </c>
      <c r="D1493" s="65" t="s">
        <v>2193</v>
      </c>
      <c r="E1493" s="65" t="s">
        <v>2200</v>
      </c>
    </row>
    <row r="1494" spans="1:5" ht="11.45" customHeight="1" x14ac:dyDescent="0.15">
      <c r="A1494" s="65">
        <f t="shared" si="51"/>
        <v>28</v>
      </c>
      <c r="B1494" s="65" t="s">
        <v>2099</v>
      </c>
      <c r="C1494" s="65">
        <f t="shared" si="50"/>
        <v>20</v>
      </c>
      <c r="D1494" s="65" t="s">
        <v>2193</v>
      </c>
      <c r="E1494" s="65" t="s">
        <v>2201</v>
      </c>
    </row>
    <row r="1495" spans="1:5" ht="11.45" customHeight="1" x14ac:dyDescent="0.15">
      <c r="A1495" s="64">
        <f t="shared" si="51"/>
        <v>28</v>
      </c>
      <c r="B1495" s="64" t="s">
        <v>2099</v>
      </c>
      <c r="C1495" s="64">
        <f t="shared" si="50"/>
        <v>21</v>
      </c>
      <c r="D1495" s="64" t="s">
        <v>2203</v>
      </c>
      <c r="E1495" s="64" t="s">
        <v>2202</v>
      </c>
    </row>
    <row r="1496" spans="1:5" ht="11.45" customHeight="1" x14ac:dyDescent="0.15">
      <c r="A1496" s="64">
        <f t="shared" si="51"/>
        <v>28</v>
      </c>
      <c r="B1496" s="64" t="s">
        <v>2099</v>
      </c>
      <c r="C1496" s="64">
        <f t="shared" si="50"/>
        <v>21</v>
      </c>
      <c r="D1496" s="64" t="s">
        <v>2203</v>
      </c>
      <c r="E1496" s="64" t="s">
        <v>679</v>
      </c>
    </row>
    <row r="1497" spans="1:5" ht="11.45" customHeight="1" x14ac:dyDescent="0.15">
      <c r="A1497" s="64">
        <f t="shared" si="51"/>
        <v>28</v>
      </c>
      <c r="B1497" s="64" t="s">
        <v>2099</v>
      </c>
      <c r="C1497" s="64">
        <f t="shared" si="50"/>
        <v>21</v>
      </c>
      <c r="D1497" s="64" t="s">
        <v>2203</v>
      </c>
      <c r="E1497" s="64" t="s">
        <v>2204</v>
      </c>
    </row>
    <row r="1498" spans="1:5" ht="11.45" customHeight="1" x14ac:dyDescent="0.15">
      <c r="A1498" s="64">
        <f t="shared" si="51"/>
        <v>28</v>
      </c>
      <c r="B1498" s="64" t="s">
        <v>2099</v>
      </c>
      <c r="C1498" s="64">
        <f t="shared" ref="C1498:C1561" si="52">IF(D1498=D1497,C1497,C1497+1)</f>
        <v>21</v>
      </c>
      <c r="D1498" s="64" t="s">
        <v>2203</v>
      </c>
      <c r="E1498" s="64" t="s">
        <v>2205</v>
      </c>
    </row>
    <row r="1499" spans="1:5" ht="11.45" customHeight="1" x14ac:dyDescent="0.15">
      <c r="A1499" s="64">
        <f t="shared" si="51"/>
        <v>28</v>
      </c>
      <c r="B1499" s="64" t="s">
        <v>2099</v>
      </c>
      <c r="C1499" s="64">
        <f t="shared" si="52"/>
        <v>21</v>
      </c>
      <c r="D1499" s="64" t="s">
        <v>2203</v>
      </c>
      <c r="E1499" s="64" t="s">
        <v>2206</v>
      </c>
    </row>
    <row r="1500" spans="1:5" ht="11.45" customHeight="1" x14ac:dyDescent="0.15">
      <c r="A1500" s="64">
        <f t="shared" si="51"/>
        <v>28</v>
      </c>
      <c r="B1500" s="64" t="s">
        <v>2099</v>
      </c>
      <c r="C1500" s="64">
        <f t="shared" si="52"/>
        <v>21</v>
      </c>
      <c r="D1500" s="64" t="s">
        <v>2203</v>
      </c>
      <c r="E1500" s="64" t="s">
        <v>2207</v>
      </c>
    </row>
    <row r="1501" spans="1:5" ht="11.45" customHeight="1" x14ac:dyDescent="0.15">
      <c r="A1501" s="65">
        <f t="shared" si="51"/>
        <v>28</v>
      </c>
      <c r="B1501" s="65" t="s">
        <v>2099</v>
      </c>
      <c r="C1501" s="65">
        <f t="shared" si="52"/>
        <v>22</v>
      </c>
      <c r="D1501" s="65" t="s">
        <v>2209</v>
      </c>
      <c r="E1501" s="65" t="s">
        <v>2208</v>
      </c>
    </row>
    <row r="1502" spans="1:5" ht="11.45" customHeight="1" x14ac:dyDescent="0.15">
      <c r="A1502" s="65">
        <f t="shared" si="51"/>
        <v>28</v>
      </c>
      <c r="B1502" s="65" t="s">
        <v>2099</v>
      </c>
      <c r="C1502" s="65">
        <f t="shared" si="52"/>
        <v>22</v>
      </c>
      <c r="D1502" s="65" t="s">
        <v>2209</v>
      </c>
      <c r="E1502" s="65" t="s">
        <v>2210</v>
      </c>
    </row>
    <row r="1503" spans="1:5" ht="11.45" customHeight="1" x14ac:dyDescent="0.15">
      <c r="A1503" s="65">
        <f t="shared" ref="A1503:A1566" si="53">IF(B1503=B1502,A1502,A1502+1)</f>
        <v>28</v>
      </c>
      <c r="B1503" s="65" t="s">
        <v>2099</v>
      </c>
      <c r="C1503" s="65">
        <f t="shared" si="52"/>
        <v>22</v>
      </c>
      <c r="D1503" s="65" t="s">
        <v>2209</v>
      </c>
      <c r="E1503" s="65" t="s">
        <v>2211</v>
      </c>
    </row>
    <row r="1504" spans="1:5" ht="11.45" customHeight="1" x14ac:dyDescent="0.15">
      <c r="A1504" s="65">
        <f t="shared" si="53"/>
        <v>28</v>
      </c>
      <c r="B1504" s="65" t="s">
        <v>2099</v>
      </c>
      <c r="C1504" s="65">
        <f t="shared" si="52"/>
        <v>22</v>
      </c>
      <c r="D1504" s="65" t="s">
        <v>2209</v>
      </c>
      <c r="E1504" s="65" t="s">
        <v>2212</v>
      </c>
    </row>
    <row r="1505" spans="1:5" ht="11.45" customHeight="1" x14ac:dyDescent="0.15">
      <c r="A1505" s="64">
        <f t="shared" si="53"/>
        <v>28</v>
      </c>
      <c r="B1505" s="64" t="s">
        <v>2099</v>
      </c>
      <c r="C1505" s="64">
        <f t="shared" si="52"/>
        <v>23</v>
      </c>
      <c r="D1505" s="64" t="s">
        <v>2214</v>
      </c>
      <c r="E1505" s="64" t="s">
        <v>2213</v>
      </c>
    </row>
    <row r="1506" spans="1:5" ht="11.45" customHeight="1" x14ac:dyDescent="0.15">
      <c r="A1506" s="64">
        <f t="shared" si="53"/>
        <v>28</v>
      </c>
      <c r="B1506" s="64" t="s">
        <v>2099</v>
      </c>
      <c r="C1506" s="64">
        <f t="shared" si="52"/>
        <v>23</v>
      </c>
      <c r="D1506" s="64" t="s">
        <v>2214</v>
      </c>
      <c r="E1506" s="64" t="s">
        <v>2215</v>
      </c>
    </row>
    <row r="1507" spans="1:5" ht="11.45" customHeight="1" x14ac:dyDescent="0.15">
      <c r="A1507" s="64">
        <f t="shared" si="53"/>
        <v>28</v>
      </c>
      <c r="B1507" s="64" t="s">
        <v>2099</v>
      </c>
      <c r="C1507" s="64">
        <f t="shared" si="52"/>
        <v>23</v>
      </c>
      <c r="D1507" s="64" t="s">
        <v>2214</v>
      </c>
      <c r="E1507" s="64" t="s">
        <v>2216</v>
      </c>
    </row>
    <row r="1508" spans="1:5" ht="11.45" customHeight="1" x14ac:dyDescent="0.15">
      <c r="A1508" s="64">
        <f t="shared" si="53"/>
        <v>28</v>
      </c>
      <c r="B1508" s="64" t="s">
        <v>2099</v>
      </c>
      <c r="C1508" s="64">
        <f t="shared" si="52"/>
        <v>23</v>
      </c>
      <c r="D1508" s="64" t="s">
        <v>2214</v>
      </c>
      <c r="E1508" s="64" t="s">
        <v>2217</v>
      </c>
    </row>
    <row r="1509" spans="1:5" ht="11.45" customHeight="1" x14ac:dyDescent="0.15">
      <c r="A1509" s="64">
        <f t="shared" si="53"/>
        <v>28</v>
      </c>
      <c r="B1509" s="64" t="s">
        <v>2099</v>
      </c>
      <c r="C1509" s="64">
        <f t="shared" si="52"/>
        <v>23</v>
      </c>
      <c r="D1509" s="64" t="s">
        <v>2214</v>
      </c>
      <c r="E1509" s="64" t="s">
        <v>2218</v>
      </c>
    </row>
    <row r="1510" spans="1:5" ht="11.45" customHeight="1" x14ac:dyDescent="0.15">
      <c r="A1510" s="64">
        <f t="shared" si="53"/>
        <v>28</v>
      </c>
      <c r="B1510" s="64" t="s">
        <v>2099</v>
      </c>
      <c r="C1510" s="64">
        <f t="shared" si="52"/>
        <v>23</v>
      </c>
      <c r="D1510" s="64" t="s">
        <v>2214</v>
      </c>
      <c r="E1510" s="64" t="s">
        <v>2219</v>
      </c>
    </row>
    <row r="1511" spans="1:5" ht="11.45" customHeight="1" x14ac:dyDescent="0.15">
      <c r="A1511" s="64">
        <f t="shared" si="53"/>
        <v>28</v>
      </c>
      <c r="B1511" s="64" t="s">
        <v>2099</v>
      </c>
      <c r="C1511" s="64">
        <f t="shared" si="52"/>
        <v>23</v>
      </c>
      <c r="D1511" s="64" t="s">
        <v>2214</v>
      </c>
      <c r="E1511" s="64" t="s">
        <v>2220</v>
      </c>
    </row>
    <row r="1512" spans="1:5" ht="11.45" customHeight="1" x14ac:dyDescent="0.15">
      <c r="A1512" s="64">
        <f t="shared" si="53"/>
        <v>28</v>
      </c>
      <c r="B1512" s="64" t="s">
        <v>2099</v>
      </c>
      <c r="C1512" s="64">
        <f t="shared" si="52"/>
        <v>23</v>
      </c>
      <c r="D1512" s="64" t="s">
        <v>2214</v>
      </c>
      <c r="E1512" s="64" t="s">
        <v>2221</v>
      </c>
    </row>
    <row r="1513" spans="1:5" ht="11.45" customHeight="1" x14ac:dyDescent="0.15">
      <c r="A1513" s="64">
        <f t="shared" si="53"/>
        <v>28</v>
      </c>
      <c r="B1513" s="64" t="s">
        <v>2099</v>
      </c>
      <c r="C1513" s="64">
        <f t="shared" si="52"/>
        <v>23</v>
      </c>
      <c r="D1513" s="64" t="s">
        <v>2214</v>
      </c>
      <c r="E1513" s="64" t="s">
        <v>1756</v>
      </c>
    </row>
    <row r="1514" spans="1:5" ht="11.45" customHeight="1" x14ac:dyDescent="0.15">
      <c r="A1514" s="65">
        <f t="shared" si="53"/>
        <v>28</v>
      </c>
      <c r="B1514" s="65" t="s">
        <v>2099</v>
      </c>
      <c r="C1514" s="65">
        <f t="shared" si="52"/>
        <v>24</v>
      </c>
      <c r="D1514" s="65" t="s">
        <v>2223</v>
      </c>
      <c r="E1514" s="65" t="s">
        <v>2222</v>
      </c>
    </row>
    <row r="1515" spans="1:5" ht="11.45" customHeight="1" x14ac:dyDescent="0.15">
      <c r="A1515" s="64">
        <f t="shared" si="53"/>
        <v>28</v>
      </c>
      <c r="B1515" s="64" t="s">
        <v>2099</v>
      </c>
      <c r="C1515" s="64">
        <f t="shared" si="52"/>
        <v>25</v>
      </c>
      <c r="D1515" s="64" t="s">
        <v>2225</v>
      </c>
      <c r="E1515" s="64" t="s">
        <v>2224</v>
      </c>
    </row>
    <row r="1516" spans="1:5" ht="11.45" customHeight="1" x14ac:dyDescent="0.15">
      <c r="A1516" s="64">
        <f t="shared" si="53"/>
        <v>28</v>
      </c>
      <c r="B1516" s="64" t="s">
        <v>2099</v>
      </c>
      <c r="C1516" s="64">
        <f t="shared" si="52"/>
        <v>25</v>
      </c>
      <c r="D1516" s="64" t="s">
        <v>2225</v>
      </c>
      <c r="E1516" s="64" t="s">
        <v>2226</v>
      </c>
    </row>
    <row r="1517" spans="1:5" ht="11.45" customHeight="1" x14ac:dyDescent="0.15">
      <c r="A1517" s="65">
        <f t="shared" si="53"/>
        <v>28</v>
      </c>
      <c r="B1517" s="65" t="s">
        <v>2099</v>
      </c>
      <c r="C1517" s="65">
        <f t="shared" si="52"/>
        <v>26</v>
      </c>
      <c r="D1517" s="65" t="s">
        <v>2228</v>
      </c>
      <c r="E1517" s="65" t="s">
        <v>2227</v>
      </c>
    </row>
    <row r="1518" spans="1:5" ht="11.45" customHeight="1" x14ac:dyDescent="0.15">
      <c r="A1518" s="65">
        <f t="shared" si="53"/>
        <v>28</v>
      </c>
      <c r="B1518" s="65" t="s">
        <v>2099</v>
      </c>
      <c r="C1518" s="65">
        <f t="shared" si="52"/>
        <v>26</v>
      </c>
      <c r="D1518" s="65" t="s">
        <v>2228</v>
      </c>
      <c r="E1518" s="65" t="s">
        <v>2229</v>
      </c>
    </row>
    <row r="1519" spans="1:5" ht="11.45" customHeight="1" x14ac:dyDescent="0.15">
      <c r="A1519" s="64">
        <f t="shared" si="53"/>
        <v>28</v>
      </c>
      <c r="B1519" s="64" t="s">
        <v>2099</v>
      </c>
      <c r="C1519" s="64">
        <f t="shared" si="52"/>
        <v>27</v>
      </c>
      <c r="D1519" s="64" t="s">
        <v>2230</v>
      </c>
      <c r="E1519" s="64" t="s">
        <v>679</v>
      </c>
    </row>
    <row r="1520" spans="1:5" ht="11.45" customHeight="1" x14ac:dyDescent="0.15">
      <c r="A1520" s="65">
        <f t="shared" si="53"/>
        <v>28</v>
      </c>
      <c r="B1520" s="65" t="s">
        <v>2099</v>
      </c>
      <c r="C1520" s="65">
        <f t="shared" si="52"/>
        <v>28</v>
      </c>
      <c r="D1520" s="65" t="s">
        <v>2232</v>
      </c>
      <c r="E1520" s="65" t="s">
        <v>2231</v>
      </c>
    </row>
    <row r="1521" spans="1:5" ht="11.45" customHeight="1" x14ac:dyDescent="0.15">
      <c r="A1521" s="64">
        <f t="shared" si="53"/>
        <v>28</v>
      </c>
      <c r="B1521" s="64" t="s">
        <v>2099</v>
      </c>
      <c r="C1521" s="64">
        <f t="shared" si="52"/>
        <v>29</v>
      </c>
      <c r="D1521" s="64" t="s">
        <v>2234</v>
      </c>
      <c r="E1521" s="64" t="s">
        <v>2233</v>
      </c>
    </row>
    <row r="1522" spans="1:5" ht="11.45" customHeight="1" x14ac:dyDescent="0.15">
      <c r="A1522" s="64">
        <f t="shared" si="53"/>
        <v>28</v>
      </c>
      <c r="B1522" s="64" t="s">
        <v>2099</v>
      </c>
      <c r="C1522" s="64">
        <f t="shared" si="52"/>
        <v>29</v>
      </c>
      <c r="D1522" s="64" t="s">
        <v>2234</v>
      </c>
      <c r="E1522" s="64" t="s">
        <v>2235</v>
      </c>
    </row>
    <row r="1523" spans="1:5" ht="11.45" customHeight="1" x14ac:dyDescent="0.15">
      <c r="A1523" s="64">
        <f t="shared" si="53"/>
        <v>28</v>
      </c>
      <c r="B1523" s="64" t="s">
        <v>2099</v>
      </c>
      <c r="C1523" s="64">
        <f t="shared" si="52"/>
        <v>29</v>
      </c>
      <c r="D1523" s="64" t="s">
        <v>2234</v>
      </c>
      <c r="E1523" s="64" t="s">
        <v>2170</v>
      </c>
    </row>
    <row r="1524" spans="1:5" ht="11.45" customHeight="1" x14ac:dyDescent="0.15">
      <c r="A1524" s="65">
        <f t="shared" si="53"/>
        <v>28</v>
      </c>
      <c r="B1524" s="65" t="s">
        <v>2099</v>
      </c>
      <c r="C1524" s="65">
        <f t="shared" si="52"/>
        <v>30</v>
      </c>
      <c r="D1524" s="65" t="s">
        <v>2237</v>
      </c>
      <c r="E1524" s="65" t="s">
        <v>2236</v>
      </c>
    </row>
    <row r="1525" spans="1:5" ht="11.45" customHeight="1" x14ac:dyDescent="0.15">
      <c r="A1525" s="64">
        <f t="shared" si="53"/>
        <v>28</v>
      </c>
      <c r="B1525" s="64" t="s">
        <v>2099</v>
      </c>
      <c r="C1525" s="64">
        <f t="shared" si="52"/>
        <v>31</v>
      </c>
      <c r="D1525" s="64" t="s">
        <v>2239</v>
      </c>
      <c r="E1525" s="64" t="s">
        <v>2238</v>
      </c>
    </row>
    <row r="1526" spans="1:5" ht="11.45" customHeight="1" x14ac:dyDescent="0.15">
      <c r="A1526" s="64">
        <f t="shared" si="53"/>
        <v>28</v>
      </c>
      <c r="B1526" s="64" t="s">
        <v>2099</v>
      </c>
      <c r="C1526" s="64">
        <f t="shared" si="52"/>
        <v>31</v>
      </c>
      <c r="D1526" s="64" t="s">
        <v>2239</v>
      </c>
      <c r="E1526" s="64" t="s">
        <v>2240</v>
      </c>
    </row>
    <row r="1527" spans="1:5" ht="11.45" customHeight="1" x14ac:dyDescent="0.15">
      <c r="A1527" s="64">
        <f t="shared" si="53"/>
        <v>28</v>
      </c>
      <c r="B1527" s="64" t="s">
        <v>2099</v>
      </c>
      <c r="C1527" s="64">
        <f t="shared" si="52"/>
        <v>31</v>
      </c>
      <c r="D1527" s="64" t="s">
        <v>2239</v>
      </c>
      <c r="E1527" s="64" t="s">
        <v>2241</v>
      </c>
    </row>
    <row r="1528" spans="1:5" ht="11.45" customHeight="1" x14ac:dyDescent="0.15">
      <c r="A1528" s="64">
        <f t="shared" si="53"/>
        <v>28</v>
      </c>
      <c r="B1528" s="64" t="s">
        <v>2099</v>
      </c>
      <c r="C1528" s="64">
        <f t="shared" si="52"/>
        <v>31</v>
      </c>
      <c r="D1528" s="64" t="s">
        <v>2239</v>
      </c>
      <c r="E1528" s="64" t="s">
        <v>2242</v>
      </c>
    </row>
    <row r="1529" spans="1:5" ht="11.45" customHeight="1" x14ac:dyDescent="0.15">
      <c r="A1529" s="64">
        <f t="shared" si="53"/>
        <v>28</v>
      </c>
      <c r="B1529" s="64" t="s">
        <v>2099</v>
      </c>
      <c r="C1529" s="64">
        <f t="shared" si="52"/>
        <v>31</v>
      </c>
      <c r="D1529" s="64" t="s">
        <v>2239</v>
      </c>
      <c r="E1529" s="64" t="s">
        <v>2243</v>
      </c>
    </row>
    <row r="1530" spans="1:5" ht="11.45" customHeight="1" x14ac:dyDescent="0.15">
      <c r="A1530" s="65">
        <f t="shared" si="53"/>
        <v>28</v>
      </c>
      <c r="B1530" s="65" t="s">
        <v>2099</v>
      </c>
      <c r="C1530" s="65">
        <f t="shared" si="52"/>
        <v>32</v>
      </c>
      <c r="D1530" s="65" t="s">
        <v>2245</v>
      </c>
      <c r="E1530" s="65" t="s">
        <v>2244</v>
      </c>
    </row>
    <row r="1531" spans="1:5" ht="11.45" customHeight="1" x14ac:dyDescent="0.15">
      <c r="A1531" s="65">
        <f t="shared" si="53"/>
        <v>28</v>
      </c>
      <c r="B1531" s="65" t="s">
        <v>2099</v>
      </c>
      <c r="C1531" s="65">
        <f t="shared" si="52"/>
        <v>32</v>
      </c>
      <c r="D1531" s="65" t="s">
        <v>2245</v>
      </c>
      <c r="E1531" s="65" t="s">
        <v>2246</v>
      </c>
    </row>
    <row r="1532" spans="1:5" ht="11.45" customHeight="1" x14ac:dyDescent="0.15">
      <c r="A1532" s="65">
        <f t="shared" si="53"/>
        <v>28</v>
      </c>
      <c r="B1532" s="65" t="s">
        <v>2099</v>
      </c>
      <c r="C1532" s="65">
        <f t="shared" si="52"/>
        <v>32</v>
      </c>
      <c r="D1532" s="65" t="s">
        <v>2245</v>
      </c>
      <c r="E1532" s="65" t="s">
        <v>2247</v>
      </c>
    </row>
    <row r="1533" spans="1:5" ht="11.45" customHeight="1" x14ac:dyDescent="0.15">
      <c r="A1533" s="65">
        <f t="shared" si="53"/>
        <v>28</v>
      </c>
      <c r="B1533" s="65" t="s">
        <v>2099</v>
      </c>
      <c r="C1533" s="65">
        <f t="shared" si="52"/>
        <v>32</v>
      </c>
      <c r="D1533" s="65" t="s">
        <v>2245</v>
      </c>
      <c r="E1533" s="65" t="s">
        <v>2248</v>
      </c>
    </row>
    <row r="1534" spans="1:5" ht="11.45" customHeight="1" x14ac:dyDescent="0.15">
      <c r="A1534" s="65">
        <f t="shared" si="53"/>
        <v>28</v>
      </c>
      <c r="B1534" s="65" t="s">
        <v>2099</v>
      </c>
      <c r="C1534" s="65">
        <f t="shared" si="52"/>
        <v>32</v>
      </c>
      <c r="D1534" s="65" t="s">
        <v>2245</v>
      </c>
      <c r="E1534" s="65" t="s">
        <v>2249</v>
      </c>
    </row>
    <row r="1535" spans="1:5" ht="11.45" customHeight="1" x14ac:dyDescent="0.15">
      <c r="A1535" s="65">
        <f t="shared" si="53"/>
        <v>28</v>
      </c>
      <c r="B1535" s="65" t="s">
        <v>2099</v>
      </c>
      <c r="C1535" s="65">
        <f t="shared" si="52"/>
        <v>32</v>
      </c>
      <c r="D1535" s="65" t="s">
        <v>2245</v>
      </c>
      <c r="E1535" s="65" t="s">
        <v>2250</v>
      </c>
    </row>
    <row r="1536" spans="1:5" ht="11.45" customHeight="1" x14ac:dyDescent="0.15">
      <c r="A1536" s="65">
        <f t="shared" si="53"/>
        <v>28</v>
      </c>
      <c r="B1536" s="65" t="s">
        <v>2099</v>
      </c>
      <c r="C1536" s="65">
        <f t="shared" si="52"/>
        <v>32</v>
      </c>
      <c r="D1536" s="65" t="s">
        <v>2245</v>
      </c>
      <c r="E1536" s="65" t="s">
        <v>2251</v>
      </c>
    </row>
    <row r="1537" spans="1:5" ht="11.45" customHeight="1" x14ac:dyDescent="0.15">
      <c r="A1537" s="65">
        <f t="shared" si="53"/>
        <v>28</v>
      </c>
      <c r="B1537" s="65" t="s">
        <v>2099</v>
      </c>
      <c r="C1537" s="65">
        <f t="shared" si="52"/>
        <v>32</v>
      </c>
      <c r="D1537" s="65" t="s">
        <v>2245</v>
      </c>
      <c r="E1537" s="65" t="s">
        <v>2252</v>
      </c>
    </row>
    <row r="1538" spans="1:5" ht="11.45" customHeight="1" x14ac:dyDescent="0.15">
      <c r="A1538" s="64">
        <f t="shared" si="53"/>
        <v>28</v>
      </c>
      <c r="B1538" s="64" t="s">
        <v>2099</v>
      </c>
      <c r="C1538" s="64">
        <f t="shared" si="52"/>
        <v>33</v>
      </c>
      <c r="D1538" s="64" t="s">
        <v>2254</v>
      </c>
      <c r="E1538" s="64" t="s">
        <v>2253</v>
      </c>
    </row>
    <row r="1539" spans="1:5" ht="11.45" customHeight="1" x14ac:dyDescent="0.15">
      <c r="A1539" s="64">
        <f t="shared" si="53"/>
        <v>28</v>
      </c>
      <c r="B1539" s="64" t="s">
        <v>2099</v>
      </c>
      <c r="C1539" s="64">
        <f t="shared" si="52"/>
        <v>33</v>
      </c>
      <c r="D1539" s="64" t="s">
        <v>2254</v>
      </c>
      <c r="E1539" s="64" t="s">
        <v>2255</v>
      </c>
    </row>
    <row r="1540" spans="1:5" ht="11.45" customHeight="1" x14ac:dyDescent="0.15">
      <c r="A1540" s="64">
        <f t="shared" si="53"/>
        <v>28</v>
      </c>
      <c r="B1540" s="64" t="s">
        <v>2099</v>
      </c>
      <c r="C1540" s="64">
        <f t="shared" si="52"/>
        <v>33</v>
      </c>
      <c r="D1540" s="64" t="s">
        <v>2254</v>
      </c>
      <c r="E1540" s="64" t="s">
        <v>2256</v>
      </c>
    </row>
    <row r="1541" spans="1:5" ht="11.45" customHeight="1" x14ac:dyDescent="0.15">
      <c r="A1541" s="64">
        <f t="shared" si="53"/>
        <v>28</v>
      </c>
      <c r="B1541" s="64" t="s">
        <v>2099</v>
      </c>
      <c r="C1541" s="64">
        <f t="shared" si="52"/>
        <v>33</v>
      </c>
      <c r="D1541" s="64" t="s">
        <v>2254</v>
      </c>
      <c r="E1541" s="64" t="s">
        <v>2257</v>
      </c>
    </row>
    <row r="1542" spans="1:5" ht="11.45" customHeight="1" x14ac:dyDescent="0.15">
      <c r="A1542" s="65">
        <f t="shared" si="53"/>
        <v>28</v>
      </c>
      <c r="B1542" s="65" t="s">
        <v>2099</v>
      </c>
      <c r="C1542" s="65">
        <f t="shared" si="52"/>
        <v>34</v>
      </c>
      <c r="D1542" s="65" t="s">
        <v>2259</v>
      </c>
      <c r="E1542" s="65" t="s">
        <v>2258</v>
      </c>
    </row>
    <row r="1543" spans="1:5" ht="11.45" customHeight="1" x14ac:dyDescent="0.15">
      <c r="A1543" s="64">
        <f t="shared" si="53"/>
        <v>29</v>
      </c>
      <c r="B1543" s="64" t="s">
        <v>2261</v>
      </c>
      <c r="C1543" s="64">
        <v>1</v>
      </c>
      <c r="D1543" s="64" t="s">
        <v>2262</v>
      </c>
      <c r="E1543" s="64" t="s">
        <v>2260</v>
      </c>
    </row>
    <row r="1544" spans="1:5" ht="11.45" customHeight="1" x14ac:dyDescent="0.15">
      <c r="A1544" s="64">
        <f t="shared" si="53"/>
        <v>29</v>
      </c>
      <c r="B1544" s="64" t="s">
        <v>2261</v>
      </c>
      <c r="C1544" s="64">
        <f t="shared" si="52"/>
        <v>1</v>
      </c>
      <c r="D1544" s="64" t="s">
        <v>2262</v>
      </c>
      <c r="E1544" s="64" t="s">
        <v>2263</v>
      </c>
    </row>
    <row r="1545" spans="1:5" ht="11.45" customHeight="1" x14ac:dyDescent="0.15">
      <c r="A1545" s="65">
        <f t="shared" si="53"/>
        <v>29</v>
      </c>
      <c r="B1545" s="65" t="s">
        <v>2261</v>
      </c>
      <c r="C1545" s="65">
        <f t="shared" si="52"/>
        <v>2</v>
      </c>
      <c r="D1545" s="65" t="s">
        <v>2265</v>
      </c>
      <c r="E1545" s="65" t="s">
        <v>2264</v>
      </c>
    </row>
    <row r="1546" spans="1:5" ht="11.45" customHeight="1" x14ac:dyDescent="0.15">
      <c r="A1546" s="64">
        <f t="shared" si="53"/>
        <v>29</v>
      </c>
      <c r="B1546" s="64" t="s">
        <v>2261</v>
      </c>
      <c r="C1546" s="64">
        <f t="shared" si="52"/>
        <v>3</v>
      </c>
      <c r="D1546" s="64" t="s">
        <v>5466</v>
      </c>
      <c r="E1546" s="64" t="s">
        <v>2266</v>
      </c>
    </row>
    <row r="1547" spans="1:5" ht="11.45" customHeight="1" x14ac:dyDescent="0.15">
      <c r="A1547" s="65">
        <f t="shared" si="53"/>
        <v>29</v>
      </c>
      <c r="B1547" s="65" t="s">
        <v>2261</v>
      </c>
      <c r="C1547" s="65">
        <f t="shared" si="52"/>
        <v>4</v>
      </c>
      <c r="D1547" s="65" t="s">
        <v>2269</v>
      </c>
      <c r="E1547" s="65" t="s">
        <v>2268</v>
      </c>
    </row>
    <row r="1548" spans="1:5" ht="11.45" customHeight="1" x14ac:dyDescent="0.15">
      <c r="A1548" s="65">
        <f t="shared" si="53"/>
        <v>29</v>
      </c>
      <c r="B1548" s="65" t="s">
        <v>2261</v>
      </c>
      <c r="C1548" s="65">
        <f t="shared" si="52"/>
        <v>4</v>
      </c>
      <c r="D1548" s="65" t="s">
        <v>2269</v>
      </c>
      <c r="E1548" s="65" t="s">
        <v>2270</v>
      </c>
    </row>
    <row r="1549" spans="1:5" ht="11.45" customHeight="1" x14ac:dyDescent="0.15">
      <c r="A1549" s="65">
        <f t="shared" si="53"/>
        <v>29</v>
      </c>
      <c r="B1549" s="65" t="s">
        <v>2261</v>
      </c>
      <c r="C1549" s="65">
        <f t="shared" si="52"/>
        <v>4</v>
      </c>
      <c r="D1549" s="65" t="s">
        <v>2269</v>
      </c>
      <c r="E1549" s="65" t="s">
        <v>2271</v>
      </c>
    </row>
    <row r="1550" spans="1:5" ht="11.45" customHeight="1" x14ac:dyDescent="0.15">
      <c r="A1550" s="65">
        <f t="shared" si="53"/>
        <v>29</v>
      </c>
      <c r="B1550" s="65" t="s">
        <v>2261</v>
      </c>
      <c r="C1550" s="65">
        <f t="shared" si="52"/>
        <v>4</v>
      </c>
      <c r="D1550" s="65" t="s">
        <v>2269</v>
      </c>
      <c r="E1550" s="65" t="s">
        <v>2272</v>
      </c>
    </row>
    <row r="1551" spans="1:5" ht="11.45" customHeight="1" x14ac:dyDescent="0.15">
      <c r="A1551" s="64">
        <f t="shared" si="53"/>
        <v>29</v>
      </c>
      <c r="B1551" s="64" t="s">
        <v>2261</v>
      </c>
      <c r="C1551" s="64">
        <f t="shared" si="52"/>
        <v>5</v>
      </c>
      <c r="D1551" s="64" t="s">
        <v>2273</v>
      </c>
      <c r="E1551" s="64" t="s">
        <v>1724</v>
      </c>
    </row>
    <row r="1552" spans="1:5" ht="11.45" customHeight="1" x14ac:dyDescent="0.15">
      <c r="A1552" s="64">
        <f t="shared" si="53"/>
        <v>29</v>
      </c>
      <c r="B1552" s="64" t="s">
        <v>2261</v>
      </c>
      <c r="C1552" s="64">
        <f t="shared" si="52"/>
        <v>5</v>
      </c>
      <c r="D1552" s="64" t="s">
        <v>2273</v>
      </c>
      <c r="E1552" s="64" t="s">
        <v>2274</v>
      </c>
    </row>
    <row r="1553" spans="1:5" ht="11.45" customHeight="1" x14ac:dyDescent="0.15">
      <c r="A1553" s="65">
        <f t="shared" si="53"/>
        <v>29</v>
      </c>
      <c r="B1553" s="65" t="s">
        <v>2261</v>
      </c>
      <c r="C1553" s="65">
        <f t="shared" si="52"/>
        <v>6</v>
      </c>
      <c r="D1553" s="65" t="s">
        <v>2276</v>
      </c>
      <c r="E1553" s="65" t="s">
        <v>2275</v>
      </c>
    </row>
    <row r="1554" spans="1:5" ht="11.45" customHeight="1" x14ac:dyDescent="0.15">
      <c r="A1554" s="64">
        <f t="shared" si="53"/>
        <v>29</v>
      </c>
      <c r="B1554" s="64" t="s">
        <v>2261</v>
      </c>
      <c r="C1554" s="64">
        <f t="shared" si="52"/>
        <v>7</v>
      </c>
      <c r="D1554" s="64" t="s">
        <v>2278</v>
      </c>
      <c r="E1554" s="64" t="s">
        <v>2277</v>
      </c>
    </row>
    <row r="1555" spans="1:5" ht="11.45" customHeight="1" x14ac:dyDescent="0.15">
      <c r="A1555" s="65">
        <f t="shared" si="53"/>
        <v>30</v>
      </c>
      <c r="B1555" s="65" t="s">
        <v>2280</v>
      </c>
      <c r="C1555" s="65">
        <v>1</v>
      </c>
      <c r="D1555" s="65" t="s">
        <v>2281</v>
      </c>
      <c r="E1555" s="65" t="s">
        <v>2279</v>
      </c>
    </row>
    <row r="1556" spans="1:5" ht="11.45" customHeight="1" x14ac:dyDescent="0.15">
      <c r="A1556" s="64">
        <f t="shared" si="53"/>
        <v>30</v>
      </c>
      <c r="B1556" s="64" t="s">
        <v>2280</v>
      </c>
      <c r="C1556" s="64">
        <f t="shared" si="52"/>
        <v>2</v>
      </c>
      <c r="D1556" s="64" t="s">
        <v>2283</v>
      </c>
      <c r="E1556" s="64" t="s">
        <v>2282</v>
      </c>
    </row>
    <row r="1557" spans="1:5" ht="11.45" customHeight="1" x14ac:dyDescent="0.15">
      <c r="A1557" s="65">
        <f t="shared" si="53"/>
        <v>30</v>
      </c>
      <c r="B1557" s="65" t="s">
        <v>2280</v>
      </c>
      <c r="C1557" s="65">
        <f t="shared" si="52"/>
        <v>3</v>
      </c>
      <c r="D1557" s="65" t="s">
        <v>2285</v>
      </c>
      <c r="E1557" s="65" t="s">
        <v>2284</v>
      </c>
    </row>
    <row r="1558" spans="1:5" ht="11.45" customHeight="1" x14ac:dyDescent="0.15">
      <c r="A1558" s="65">
        <f t="shared" si="53"/>
        <v>30</v>
      </c>
      <c r="B1558" s="65" t="s">
        <v>2280</v>
      </c>
      <c r="C1558" s="65">
        <f t="shared" si="52"/>
        <v>3</v>
      </c>
      <c r="D1558" s="65" t="s">
        <v>2285</v>
      </c>
      <c r="E1558" s="65" t="s">
        <v>2286</v>
      </c>
    </row>
    <row r="1559" spans="1:5" ht="11.45" customHeight="1" x14ac:dyDescent="0.15">
      <c r="A1559" s="65">
        <f t="shared" si="53"/>
        <v>30</v>
      </c>
      <c r="B1559" s="65" t="s">
        <v>2280</v>
      </c>
      <c r="C1559" s="65">
        <f t="shared" si="52"/>
        <v>3</v>
      </c>
      <c r="D1559" s="65" t="s">
        <v>2285</v>
      </c>
      <c r="E1559" s="65" t="s">
        <v>2287</v>
      </c>
    </row>
    <row r="1560" spans="1:5" ht="11.45" customHeight="1" x14ac:dyDescent="0.15">
      <c r="A1560" s="64">
        <f t="shared" si="53"/>
        <v>30</v>
      </c>
      <c r="B1560" s="64" t="s">
        <v>2280</v>
      </c>
      <c r="C1560" s="64">
        <f t="shared" si="52"/>
        <v>4</v>
      </c>
      <c r="D1560" s="64" t="s">
        <v>5467</v>
      </c>
      <c r="E1560" s="64" t="s">
        <v>2288</v>
      </c>
    </row>
    <row r="1561" spans="1:5" ht="11.45" customHeight="1" x14ac:dyDescent="0.15">
      <c r="A1561" s="65">
        <f t="shared" si="53"/>
        <v>30</v>
      </c>
      <c r="B1561" s="65" t="s">
        <v>2280</v>
      </c>
      <c r="C1561" s="65">
        <f t="shared" si="52"/>
        <v>5</v>
      </c>
      <c r="D1561" s="65" t="s">
        <v>2291</v>
      </c>
      <c r="E1561" s="65" t="s">
        <v>2290</v>
      </c>
    </row>
    <row r="1562" spans="1:5" ht="11.45" customHeight="1" x14ac:dyDescent="0.15">
      <c r="A1562" s="65">
        <f t="shared" si="53"/>
        <v>30</v>
      </c>
      <c r="B1562" s="65" t="s">
        <v>2280</v>
      </c>
      <c r="C1562" s="65">
        <f t="shared" ref="C1562:C1625" si="54">IF(D1562=D1561,C1561,C1561+1)</f>
        <v>5</v>
      </c>
      <c r="D1562" s="65" t="s">
        <v>2291</v>
      </c>
      <c r="E1562" s="65" t="s">
        <v>2292</v>
      </c>
    </row>
    <row r="1563" spans="1:5" ht="11.45" customHeight="1" x14ac:dyDescent="0.15">
      <c r="A1563" s="64">
        <f t="shared" si="53"/>
        <v>30</v>
      </c>
      <c r="B1563" s="64" t="s">
        <v>2280</v>
      </c>
      <c r="C1563" s="64">
        <f t="shared" si="54"/>
        <v>6</v>
      </c>
      <c r="D1563" s="64" t="s">
        <v>2294</v>
      </c>
      <c r="E1563" s="64" t="s">
        <v>2293</v>
      </c>
    </row>
    <row r="1564" spans="1:5" ht="11.45" customHeight="1" x14ac:dyDescent="0.15">
      <c r="A1564" s="65">
        <f t="shared" si="53"/>
        <v>30</v>
      </c>
      <c r="B1564" s="65" t="s">
        <v>2280</v>
      </c>
      <c r="C1564" s="65">
        <f t="shared" si="54"/>
        <v>7</v>
      </c>
      <c r="D1564" s="65" t="s">
        <v>2296</v>
      </c>
      <c r="E1564" s="65" t="s">
        <v>2295</v>
      </c>
    </row>
    <row r="1565" spans="1:5" ht="11.45" customHeight="1" x14ac:dyDescent="0.15">
      <c r="A1565" s="65">
        <f t="shared" si="53"/>
        <v>30</v>
      </c>
      <c r="B1565" s="65" t="s">
        <v>2280</v>
      </c>
      <c r="C1565" s="65">
        <f t="shared" si="54"/>
        <v>7</v>
      </c>
      <c r="D1565" s="65" t="s">
        <v>2296</v>
      </c>
      <c r="E1565" s="65" t="s">
        <v>2297</v>
      </c>
    </row>
    <row r="1566" spans="1:5" ht="11.45" customHeight="1" x14ac:dyDescent="0.15">
      <c r="A1566" s="64">
        <f t="shared" si="53"/>
        <v>30</v>
      </c>
      <c r="B1566" s="64" t="s">
        <v>2280</v>
      </c>
      <c r="C1566" s="64">
        <f t="shared" si="54"/>
        <v>8</v>
      </c>
      <c r="D1566" s="64" t="s">
        <v>2299</v>
      </c>
      <c r="E1566" s="64" t="s">
        <v>2298</v>
      </c>
    </row>
    <row r="1567" spans="1:5" ht="11.45" customHeight="1" x14ac:dyDescent="0.15">
      <c r="A1567" s="65">
        <f t="shared" ref="A1567:A1630" si="55">IF(B1567=B1566,A1566,A1566+1)</f>
        <v>30</v>
      </c>
      <c r="B1567" s="65" t="s">
        <v>2280</v>
      </c>
      <c r="C1567" s="65">
        <f t="shared" si="54"/>
        <v>9</v>
      </c>
      <c r="D1567" s="65" t="s">
        <v>5468</v>
      </c>
      <c r="E1567" s="65" t="s">
        <v>2300</v>
      </c>
    </row>
    <row r="1568" spans="1:5" ht="11.45" customHeight="1" x14ac:dyDescent="0.15">
      <c r="A1568" s="64">
        <f t="shared" si="55"/>
        <v>30</v>
      </c>
      <c r="B1568" s="64" t="s">
        <v>2280</v>
      </c>
      <c r="C1568" s="64">
        <f t="shared" si="54"/>
        <v>10</v>
      </c>
      <c r="D1568" s="64" t="s">
        <v>1434</v>
      </c>
      <c r="E1568" s="64" t="s">
        <v>2302</v>
      </c>
    </row>
    <row r="1569" spans="1:5" ht="11.45" customHeight="1" x14ac:dyDescent="0.15">
      <c r="A1569" s="65">
        <f t="shared" si="55"/>
        <v>30</v>
      </c>
      <c r="B1569" s="65" t="s">
        <v>2280</v>
      </c>
      <c r="C1569" s="65">
        <f t="shared" si="54"/>
        <v>11</v>
      </c>
      <c r="D1569" s="65" t="s">
        <v>2304</v>
      </c>
      <c r="E1569" s="65" t="s">
        <v>2303</v>
      </c>
    </row>
    <row r="1570" spans="1:5" ht="11.45" customHeight="1" x14ac:dyDescent="0.15">
      <c r="A1570" s="65">
        <f t="shared" si="55"/>
        <v>30</v>
      </c>
      <c r="B1570" s="65" t="s">
        <v>2280</v>
      </c>
      <c r="C1570" s="65">
        <f t="shared" si="54"/>
        <v>11</v>
      </c>
      <c r="D1570" s="65" t="s">
        <v>2304</v>
      </c>
      <c r="E1570" s="65" t="s">
        <v>2305</v>
      </c>
    </row>
    <row r="1571" spans="1:5" ht="11.45" customHeight="1" x14ac:dyDescent="0.15">
      <c r="A1571" s="64">
        <f t="shared" si="55"/>
        <v>30</v>
      </c>
      <c r="B1571" s="64" t="s">
        <v>2280</v>
      </c>
      <c r="C1571" s="64">
        <f t="shared" si="54"/>
        <v>12</v>
      </c>
      <c r="D1571" s="64" t="s">
        <v>2307</v>
      </c>
      <c r="E1571" s="64" t="s">
        <v>2306</v>
      </c>
    </row>
    <row r="1572" spans="1:5" ht="11.45" customHeight="1" x14ac:dyDescent="0.15">
      <c r="A1572" s="65">
        <f t="shared" si="55"/>
        <v>30</v>
      </c>
      <c r="B1572" s="65" t="s">
        <v>2280</v>
      </c>
      <c r="C1572" s="65">
        <f t="shared" si="54"/>
        <v>13</v>
      </c>
      <c r="D1572" s="65" t="s">
        <v>2309</v>
      </c>
      <c r="E1572" s="65" t="s">
        <v>2308</v>
      </c>
    </row>
    <row r="1573" spans="1:5" ht="11.45" customHeight="1" x14ac:dyDescent="0.15">
      <c r="A1573" s="64">
        <f t="shared" si="55"/>
        <v>30</v>
      </c>
      <c r="B1573" s="64" t="s">
        <v>2280</v>
      </c>
      <c r="C1573" s="64">
        <f t="shared" si="54"/>
        <v>14</v>
      </c>
      <c r="D1573" s="64" t="s">
        <v>5469</v>
      </c>
      <c r="E1573" s="64" t="s">
        <v>2310</v>
      </c>
    </row>
    <row r="1574" spans="1:5" ht="11.45" customHeight="1" x14ac:dyDescent="0.15">
      <c r="A1574" s="65">
        <f t="shared" si="55"/>
        <v>30</v>
      </c>
      <c r="B1574" s="65" t="s">
        <v>2280</v>
      </c>
      <c r="C1574" s="65">
        <f t="shared" si="54"/>
        <v>15</v>
      </c>
      <c r="D1574" s="65" t="s">
        <v>5470</v>
      </c>
      <c r="E1574" s="65" t="s">
        <v>2312</v>
      </c>
    </row>
    <row r="1575" spans="1:5" ht="11.45" customHeight="1" x14ac:dyDescent="0.15">
      <c r="A1575" s="64">
        <f t="shared" si="55"/>
        <v>30</v>
      </c>
      <c r="B1575" s="64" t="s">
        <v>2280</v>
      </c>
      <c r="C1575" s="64">
        <f t="shared" si="54"/>
        <v>16</v>
      </c>
      <c r="D1575" s="64" t="s">
        <v>5471</v>
      </c>
      <c r="E1575" s="64" t="s">
        <v>2314</v>
      </c>
    </row>
    <row r="1576" spans="1:5" ht="11.45" customHeight="1" x14ac:dyDescent="0.15">
      <c r="A1576" s="65">
        <f t="shared" si="55"/>
        <v>30</v>
      </c>
      <c r="B1576" s="65" t="s">
        <v>2280</v>
      </c>
      <c r="C1576" s="65">
        <f t="shared" si="54"/>
        <v>17</v>
      </c>
      <c r="D1576" s="65" t="s">
        <v>5472</v>
      </c>
      <c r="E1576" s="65" t="s">
        <v>2316</v>
      </c>
    </row>
    <row r="1577" spans="1:5" ht="11.45" customHeight="1" x14ac:dyDescent="0.15">
      <c r="A1577" s="66">
        <f t="shared" si="55"/>
        <v>31</v>
      </c>
      <c r="B1577" s="66" t="s">
        <v>2319</v>
      </c>
      <c r="C1577" s="66">
        <v>1</v>
      </c>
      <c r="D1577" s="66" t="s">
        <v>5473</v>
      </c>
      <c r="E1577" s="66" t="s">
        <v>2318</v>
      </c>
    </row>
    <row r="1578" spans="1:5" ht="11.45" customHeight="1" x14ac:dyDescent="0.15">
      <c r="A1578" s="63">
        <f t="shared" si="55"/>
        <v>31</v>
      </c>
      <c r="B1578" s="63" t="s">
        <v>2319</v>
      </c>
      <c r="C1578" s="63">
        <f t="shared" si="54"/>
        <v>2</v>
      </c>
      <c r="D1578" s="63" t="s">
        <v>2322</v>
      </c>
      <c r="E1578" s="63" t="s">
        <v>2321</v>
      </c>
    </row>
    <row r="1579" spans="1:5" ht="11.45" customHeight="1" x14ac:dyDescent="0.15">
      <c r="A1579" s="63">
        <f t="shared" si="55"/>
        <v>31</v>
      </c>
      <c r="B1579" s="63" t="s">
        <v>2319</v>
      </c>
      <c r="C1579" s="63">
        <f t="shared" si="54"/>
        <v>2</v>
      </c>
      <c r="D1579" s="63" t="s">
        <v>2322</v>
      </c>
      <c r="E1579" s="63" t="s">
        <v>2323</v>
      </c>
    </row>
    <row r="1580" spans="1:5" ht="11.45" customHeight="1" x14ac:dyDescent="0.15">
      <c r="A1580" s="63">
        <f t="shared" si="55"/>
        <v>31</v>
      </c>
      <c r="B1580" s="63" t="s">
        <v>2319</v>
      </c>
      <c r="C1580" s="63">
        <f t="shared" si="54"/>
        <v>2</v>
      </c>
      <c r="D1580" s="63" t="s">
        <v>2322</v>
      </c>
      <c r="E1580" s="63" t="s">
        <v>2324</v>
      </c>
    </row>
    <row r="1581" spans="1:5" ht="11.45" customHeight="1" x14ac:dyDescent="0.15">
      <c r="A1581" s="63">
        <f t="shared" si="55"/>
        <v>31</v>
      </c>
      <c r="B1581" s="63" t="s">
        <v>2319</v>
      </c>
      <c r="C1581" s="63">
        <f t="shared" si="54"/>
        <v>2</v>
      </c>
      <c r="D1581" s="63" t="s">
        <v>2322</v>
      </c>
      <c r="E1581" s="63" t="s">
        <v>2325</v>
      </c>
    </row>
    <row r="1582" spans="1:5" ht="11.45" customHeight="1" x14ac:dyDescent="0.15">
      <c r="A1582" s="63">
        <f t="shared" si="55"/>
        <v>31</v>
      </c>
      <c r="B1582" s="63" t="s">
        <v>2319</v>
      </c>
      <c r="C1582" s="63">
        <f t="shared" si="54"/>
        <v>2</v>
      </c>
      <c r="D1582" s="63" t="s">
        <v>2322</v>
      </c>
      <c r="E1582" s="63" t="s">
        <v>2326</v>
      </c>
    </row>
    <row r="1583" spans="1:5" ht="11.45" customHeight="1" x14ac:dyDescent="0.15">
      <c r="A1583" s="63">
        <f t="shared" si="55"/>
        <v>31</v>
      </c>
      <c r="B1583" s="63" t="s">
        <v>2319</v>
      </c>
      <c r="C1583" s="63">
        <f t="shared" si="54"/>
        <v>2</v>
      </c>
      <c r="D1583" s="63" t="s">
        <v>2322</v>
      </c>
      <c r="E1583" s="63" t="s">
        <v>2327</v>
      </c>
    </row>
    <row r="1584" spans="1:5" ht="11.45" customHeight="1" x14ac:dyDescent="0.15">
      <c r="A1584" s="63">
        <f t="shared" si="55"/>
        <v>31</v>
      </c>
      <c r="B1584" s="63" t="s">
        <v>2319</v>
      </c>
      <c r="C1584" s="63">
        <f t="shared" si="54"/>
        <v>2</v>
      </c>
      <c r="D1584" s="63" t="s">
        <v>2322</v>
      </c>
      <c r="E1584" s="63" t="s">
        <v>2328</v>
      </c>
    </row>
    <row r="1585" spans="1:5" ht="11.45" customHeight="1" x14ac:dyDescent="0.15">
      <c r="A1585" s="63">
        <f t="shared" si="55"/>
        <v>31</v>
      </c>
      <c r="B1585" s="63" t="s">
        <v>2319</v>
      </c>
      <c r="C1585" s="63">
        <f t="shared" si="54"/>
        <v>2</v>
      </c>
      <c r="D1585" s="63" t="s">
        <v>2322</v>
      </c>
      <c r="E1585" s="63" t="s">
        <v>2329</v>
      </c>
    </row>
    <row r="1586" spans="1:5" ht="11.45" customHeight="1" x14ac:dyDescent="0.15">
      <c r="A1586" s="63">
        <f t="shared" si="55"/>
        <v>31</v>
      </c>
      <c r="B1586" s="63" t="s">
        <v>2319</v>
      </c>
      <c r="C1586" s="63">
        <f t="shared" si="54"/>
        <v>2</v>
      </c>
      <c r="D1586" s="63" t="s">
        <v>2322</v>
      </c>
      <c r="E1586" s="63" t="s">
        <v>2330</v>
      </c>
    </row>
    <row r="1587" spans="1:5" ht="11.45" customHeight="1" x14ac:dyDescent="0.15">
      <c r="A1587" s="63">
        <f t="shared" si="55"/>
        <v>31</v>
      </c>
      <c r="B1587" s="63" t="s">
        <v>2319</v>
      </c>
      <c r="C1587" s="63">
        <f t="shared" si="54"/>
        <v>2</v>
      </c>
      <c r="D1587" s="63" t="s">
        <v>2322</v>
      </c>
      <c r="E1587" s="63" t="s">
        <v>2331</v>
      </c>
    </row>
    <row r="1588" spans="1:5" ht="11.45" customHeight="1" x14ac:dyDescent="0.15">
      <c r="A1588" s="66">
        <f t="shared" si="55"/>
        <v>31</v>
      </c>
      <c r="B1588" s="66" t="s">
        <v>2319</v>
      </c>
      <c r="C1588" s="66">
        <f t="shared" si="54"/>
        <v>3</v>
      </c>
      <c r="D1588" s="66" t="s">
        <v>2333</v>
      </c>
      <c r="E1588" s="66" t="s">
        <v>2332</v>
      </c>
    </row>
    <row r="1589" spans="1:5" ht="11.45" customHeight="1" x14ac:dyDescent="0.15">
      <c r="A1589" s="66">
        <f t="shared" si="55"/>
        <v>31</v>
      </c>
      <c r="B1589" s="66" t="s">
        <v>2319</v>
      </c>
      <c r="C1589" s="66">
        <f t="shared" si="54"/>
        <v>3</v>
      </c>
      <c r="D1589" s="66" t="s">
        <v>2333</v>
      </c>
      <c r="E1589" s="66" t="s">
        <v>2334</v>
      </c>
    </row>
    <row r="1590" spans="1:5" ht="11.45" customHeight="1" x14ac:dyDescent="0.15">
      <c r="A1590" s="66">
        <f t="shared" si="55"/>
        <v>31</v>
      </c>
      <c r="B1590" s="66" t="s">
        <v>2319</v>
      </c>
      <c r="C1590" s="66">
        <f t="shared" si="54"/>
        <v>3</v>
      </c>
      <c r="D1590" s="66" t="s">
        <v>2333</v>
      </c>
      <c r="E1590" s="66" t="s">
        <v>2335</v>
      </c>
    </row>
    <row r="1591" spans="1:5" ht="11.45" customHeight="1" x14ac:dyDescent="0.15">
      <c r="A1591" s="63">
        <f t="shared" si="55"/>
        <v>31</v>
      </c>
      <c r="B1591" s="63" t="s">
        <v>2319</v>
      </c>
      <c r="C1591" s="63">
        <f t="shared" si="54"/>
        <v>4</v>
      </c>
      <c r="D1591" s="63" t="s">
        <v>2337</v>
      </c>
      <c r="E1591" s="63" t="s">
        <v>2336</v>
      </c>
    </row>
    <row r="1592" spans="1:5" ht="11.45" customHeight="1" x14ac:dyDescent="0.15">
      <c r="A1592" s="66">
        <f t="shared" si="55"/>
        <v>31</v>
      </c>
      <c r="B1592" s="66" t="s">
        <v>2319</v>
      </c>
      <c r="C1592" s="66">
        <f t="shared" si="54"/>
        <v>5</v>
      </c>
      <c r="D1592" s="66" t="s">
        <v>2339</v>
      </c>
      <c r="E1592" s="66" t="s">
        <v>2338</v>
      </c>
    </row>
    <row r="1593" spans="1:5" ht="11.45" customHeight="1" x14ac:dyDescent="0.15">
      <c r="A1593" s="66">
        <f t="shared" si="55"/>
        <v>31</v>
      </c>
      <c r="B1593" s="66" t="s">
        <v>2319</v>
      </c>
      <c r="C1593" s="66">
        <f t="shared" si="54"/>
        <v>5</v>
      </c>
      <c r="D1593" s="66" t="s">
        <v>2339</v>
      </c>
      <c r="E1593" s="66" t="s">
        <v>2340</v>
      </c>
    </row>
    <row r="1594" spans="1:5" ht="11.45" customHeight="1" x14ac:dyDescent="0.15">
      <c r="A1594" s="63">
        <f t="shared" si="55"/>
        <v>31</v>
      </c>
      <c r="B1594" s="63" t="s">
        <v>2319</v>
      </c>
      <c r="C1594" s="63">
        <f t="shared" si="54"/>
        <v>6</v>
      </c>
      <c r="D1594" s="63" t="s">
        <v>2342</v>
      </c>
      <c r="E1594" s="63" t="s">
        <v>2341</v>
      </c>
    </row>
    <row r="1595" spans="1:5" ht="11.45" customHeight="1" x14ac:dyDescent="0.15">
      <c r="A1595" s="63">
        <f t="shared" si="55"/>
        <v>31</v>
      </c>
      <c r="B1595" s="63" t="s">
        <v>2319</v>
      </c>
      <c r="C1595" s="63">
        <f t="shared" si="54"/>
        <v>6</v>
      </c>
      <c r="D1595" s="63" t="s">
        <v>2342</v>
      </c>
      <c r="E1595" s="63" t="s">
        <v>2343</v>
      </c>
    </row>
    <row r="1596" spans="1:5" ht="11.45" customHeight="1" x14ac:dyDescent="0.15">
      <c r="A1596" s="66">
        <f t="shared" si="55"/>
        <v>31</v>
      </c>
      <c r="B1596" s="66" t="s">
        <v>2319</v>
      </c>
      <c r="C1596" s="66">
        <f t="shared" si="54"/>
        <v>7</v>
      </c>
      <c r="D1596" s="66" t="s">
        <v>2345</v>
      </c>
      <c r="E1596" s="66" t="s">
        <v>2344</v>
      </c>
    </row>
    <row r="1597" spans="1:5" ht="11.45" customHeight="1" x14ac:dyDescent="0.15">
      <c r="A1597" s="63">
        <f t="shared" si="55"/>
        <v>31</v>
      </c>
      <c r="B1597" s="63" t="s">
        <v>2319</v>
      </c>
      <c r="C1597" s="63">
        <f t="shared" si="54"/>
        <v>8</v>
      </c>
      <c r="D1597" s="63" t="s">
        <v>2347</v>
      </c>
      <c r="E1597" s="63" t="s">
        <v>2346</v>
      </c>
    </row>
    <row r="1598" spans="1:5" ht="11.45" customHeight="1" x14ac:dyDescent="0.15">
      <c r="A1598" s="63">
        <f t="shared" si="55"/>
        <v>31</v>
      </c>
      <c r="B1598" s="63" t="s">
        <v>2319</v>
      </c>
      <c r="C1598" s="63">
        <f t="shared" si="54"/>
        <v>8</v>
      </c>
      <c r="D1598" s="63" t="s">
        <v>2347</v>
      </c>
      <c r="E1598" s="63" t="s">
        <v>2348</v>
      </c>
    </row>
    <row r="1599" spans="1:5" ht="11.45" customHeight="1" x14ac:dyDescent="0.15">
      <c r="A1599" s="66">
        <f t="shared" si="55"/>
        <v>31</v>
      </c>
      <c r="B1599" s="66" t="s">
        <v>2319</v>
      </c>
      <c r="C1599" s="66">
        <f t="shared" si="54"/>
        <v>9</v>
      </c>
      <c r="D1599" s="66" t="s">
        <v>2350</v>
      </c>
      <c r="E1599" s="66" t="s">
        <v>2349</v>
      </c>
    </row>
    <row r="1600" spans="1:5" ht="11.45" customHeight="1" x14ac:dyDescent="0.15">
      <c r="A1600" s="63">
        <f t="shared" si="55"/>
        <v>31</v>
      </c>
      <c r="B1600" s="63" t="s">
        <v>2319</v>
      </c>
      <c r="C1600" s="63">
        <f t="shared" si="54"/>
        <v>10</v>
      </c>
      <c r="D1600" s="63" t="s">
        <v>5474</v>
      </c>
      <c r="E1600" s="63" t="s">
        <v>2351</v>
      </c>
    </row>
    <row r="1601" spans="1:5" ht="11.45" customHeight="1" x14ac:dyDescent="0.15">
      <c r="A1601" s="63">
        <f t="shared" si="55"/>
        <v>31</v>
      </c>
      <c r="B1601" s="63" t="s">
        <v>2319</v>
      </c>
      <c r="C1601" s="63">
        <f t="shared" si="54"/>
        <v>10</v>
      </c>
      <c r="D1601" s="63" t="s">
        <v>2352</v>
      </c>
      <c r="E1601" s="63" t="s">
        <v>2353</v>
      </c>
    </row>
    <row r="1602" spans="1:5" ht="11.45" customHeight="1" x14ac:dyDescent="0.15">
      <c r="A1602" s="66">
        <f t="shared" si="55"/>
        <v>31</v>
      </c>
      <c r="B1602" s="66" t="s">
        <v>2319</v>
      </c>
      <c r="C1602" s="66">
        <f t="shared" si="54"/>
        <v>11</v>
      </c>
      <c r="D1602" s="66" t="s">
        <v>5475</v>
      </c>
      <c r="E1602" s="66" t="s">
        <v>2354</v>
      </c>
    </row>
    <row r="1603" spans="1:5" ht="11.45" customHeight="1" x14ac:dyDescent="0.15">
      <c r="A1603" s="66">
        <f t="shared" si="55"/>
        <v>31</v>
      </c>
      <c r="B1603" s="66" t="s">
        <v>2319</v>
      </c>
      <c r="C1603" s="66">
        <f t="shared" si="54"/>
        <v>11</v>
      </c>
      <c r="D1603" s="66" t="s">
        <v>2355</v>
      </c>
      <c r="E1603" s="66" t="s">
        <v>2356</v>
      </c>
    </row>
    <row r="1604" spans="1:5" ht="11.45" customHeight="1" x14ac:dyDescent="0.15">
      <c r="A1604" s="63">
        <f t="shared" si="55"/>
        <v>31</v>
      </c>
      <c r="B1604" s="63" t="s">
        <v>2319</v>
      </c>
      <c r="C1604" s="63">
        <f t="shared" si="54"/>
        <v>12</v>
      </c>
      <c r="D1604" s="63" t="s">
        <v>5476</v>
      </c>
      <c r="E1604" s="63" t="s">
        <v>2357</v>
      </c>
    </row>
    <row r="1605" spans="1:5" ht="11.45" customHeight="1" x14ac:dyDescent="0.15">
      <c r="A1605" s="66">
        <f t="shared" si="55"/>
        <v>31</v>
      </c>
      <c r="B1605" s="66" t="s">
        <v>2319</v>
      </c>
      <c r="C1605" s="66">
        <f t="shared" si="54"/>
        <v>13</v>
      </c>
      <c r="D1605" s="66" t="s">
        <v>2359</v>
      </c>
      <c r="E1605" s="66" t="s">
        <v>2170</v>
      </c>
    </row>
    <row r="1606" spans="1:5" ht="11.45" customHeight="1" x14ac:dyDescent="0.15">
      <c r="A1606" s="66">
        <f t="shared" si="55"/>
        <v>31</v>
      </c>
      <c r="B1606" s="66" t="s">
        <v>2319</v>
      </c>
      <c r="C1606" s="66">
        <f t="shared" si="54"/>
        <v>13</v>
      </c>
      <c r="D1606" s="66" t="s">
        <v>2359</v>
      </c>
      <c r="E1606" s="66" t="s">
        <v>2360</v>
      </c>
    </row>
    <row r="1607" spans="1:5" ht="11.45" customHeight="1" x14ac:dyDescent="0.15">
      <c r="A1607" s="66">
        <f t="shared" si="55"/>
        <v>31</v>
      </c>
      <c r="B1607" s="66" t="s">
        <v>2319</v>
      </c>
      <c r="C1607" s="66">
        <f t="shared" si="54"/>
        <v>13</v>
      </c>
      <c r="D1607" s="66" t="s">
        <v>2359</v>
      </c>
      <c r="E1607" s="66" t="s">
        <v>2361</v>
      </c>
    </row>
    <row r="1608" spans="1:5" ht="11.45" customHeight="1" x14ac:dyDescent="0.15">
      <c r="A1608" s="66">
        <f t="shared" si="55"/>
        <v>31</v>
      </c>
      <c r="B1608" s="66" t="s">
        <v>2319</v>
      </c>
      <c r="C1608" s="66">
        <f t="shared" si="54"/>
        <v>13</v>
      </c>
      <c r="D1608" s="66" t="s">
        <v>2359</v>
      </c>
      <c r="E1608" s="66" t="s">
        <v>2362</v>
      </c>
    </row>
    <row r="1609" spans="1:5" ht="11.45" customHeight="1" x14ac:dyDescent="0.15">
      <c r="A1609" s="63">
        <f t="shared" si="55"/>
        <v>31</v>
      </c>
      <c r="B1609" s="63" t="s">
        <v>2319</v>
      </c>
      <c r="C1609" s="63">
        <f t="shared" si="54"/>
        <v>14</v>
      </c>
      <c r="D1609" s="63" t="s">
        <v>409</v>
      </c>
      <c r="E1609" s="63" t="s">
        <v>2363</v>
      </c>
    </row>
    <row r="1610" spans="1:5" ht="11.45" customHeight="1" x14ac:dyDescent="0.15">
      <c r="A1610" s="63">
        <f t="shared" si="55"/>
        <v>31</v>
      </c>
      <c r="B1610" s="63" t="s">
        <v>2319</v>
      </c>
      <c r="C1610" s="63">
        <f t="shared" si="54"/>
        <v>14</v>
      </c>
      <c r="D1610" s="63" t="s">
        <v>409</v>
      </c>
      <c r="E1610" s="63" t="s">
        <v>2364</v>
      </c>
    </row>
    <row r="1611" spans="1:5" ht="11.45" customHeight="1" x14ac:dyDescent="0.15">
      <c r="A1611" s="66">
        <f t="shared" si="55"/>
        <v>31</v>
      </c>
      <c r="B1611" s="66" t="s">
        <v>2319</v>
      </c>
      <c r="C1611" s="66">
        <f t="shared" si="54"/>
        <v>15</v>
      </c>
      <c r="D1611" s="66" t="s">
        <v>2366</v>
      </c>
      <c r="E1611" s="66" t="s">
        <v>2365</v>
      </c>
    </row>
    <row r="1612" spans="1:5" ht="11.45" customHeight="1" x14ac:dyDescent="0.15">
      <c r="A1612" s="66">
        <f t="shared" si="55"/>
        <v>31</v>
      </c>
      <c r="B1612" s="66" t="s">
        <v>2319</v>
      </c>
      <c r="C1612" s="66">
        <f t="shared" si="54"/>
        <v>15</v>
      </c>
      <c r="D1612" s="66" t="s">
        <v>2366</v>
      </c>
      <c r="E1612" s="66" t="s">
        <v>2367</v>
      </c>
    </row>
    <row r="1613" spans="1:5" ht="11.45" customHeight="1" x14ac:dyDescent="0.15">
      <c r="A1613" s="63">
        <f t="shared" si="55"/>
        <v>31</v>
      </c>
      <c r="B1613" s="63" t="s">
        <v>2319</v>
      </c>
      <c r="C1613" s="63">
        <f t="shared" si="54"/>
        <v>16</v>
      </c>
      <c r="D1613" s="63" t="s">
        <v>2369</v>
      </c>
      <c r="E1613" s="63" t="s">
        <v>2368</v>
      </c>
    </row>
    <row r="1614" spans="1:5" ht="11.45" customHeight="1" x14ac:dyDescent="0.15">
      <c r="A1614" s="66">
        <f t="shared" si="55"/>
        <v>31</v>
      </c>
      <c r="B1614" s="66" t="s">
        <v>2319</v>
      </c>
      <c r="C1614" s="66">
        <f t="shared" si="54"/>
        <v>17</v>
      </c>
      <c r="D1614" s="66" t="s">
        <v>2371</v>
      </c>
      <c r="E1614" s="66" t="s">
        <v>2370</v>
      </c>
    </row>
    <row r="1615" spans="1:5" ht="11.45" customHeight="1" x14ac:dyDescent="0.15">
      <c r="A1615" s="63">
        <f t="shared" si="55"/>
        <v>32</v>
      </c>
      <c r="B1615" s="63" t="s">
        <v>2373</v>
      </c>
      <c r="C1615" s="63">
        <v>1</v>
      </c>
      <c r="D1615" s="63" t="s">
        <v>2374</v>
      </c>
      <c r="E1615" s="63" t="s">
        <v>2372</v>
      </c>
    </row>
    <row r="1616" spans="1:5" ht="11.45" customHeight="1" x14ac:dyDescent="0.15">
      <c r="A1616" s="63">
        <f t="shared" si="55"/>
        <v>32</v>
      </c>
      <c r="B1616" s="63" t="s">
        <v>2373</v>
      </c>
      <c r="C1616" s="63">
        <f t="shared" si="54"/>
        <v>1</v>
      </c>
      <c r="D1616" s="63" t="s">
        <v>2374</v>
      </c>
      <c r="E1616" s="63" t="s">
        <v>2375</v>
      </c>
    </row>
    <row r="1617" spans="1:5" ht="11.45" customHeight="1" x14ac:dyDescent="0.15">
      <c r="A1617" s="66">
        <f t="shared" si="55"/>
        <v>32</v>
      </c>
      <c r="B1617" s="66" t="s">
        <v>2373</v>
      </c>
      <c r="C1617" s="66">
        <f t="shared" si="54"/>
        <v>2</v>
      </c>
      <c r="D1617" s="66" t="s">
        <v>2377</v>
      </c>
      <c r="E1617" s="66" t="s">
        <v>2376</v>
      </c>
    </row>
    <row r="1618" spans="1:5" ht="11.45" customHeight="1" x14ac:dyDescent="0.15">
      <c r="A1618" s="66">
        <f t="shared" si="55"/>
        <v>32</v>
      </c>
      <c r="B1618" s="66" t="s">
        <v>2373</v>
      </c>
      <c r="C1618" s="66">
        <f t="shared" si="54"/>
        <v>2</v>
      </c>
      <c r="D1618" s="66" t="s">
        <v>2377</v>
      </c>
      <c r="E1618" s="66" t="s">
        <v>2378</v>
      </c>
    </row>
    <row r="1619" spans="1:5" ht="11.45" customHeight="1" x14ac:dyDescent="0.15">
      <c r="A1619" s="66">
        <f t="shared" si="55"/>
        <v>32</v>
      </c>
      <c r="B1619" s="66" t="s">
        <v>2373</v>
      </c>
      <c r="C1619" s="66">
        <f t="shared" si="54"/>
        <v>2</v>
      </c>
      <c r="D1619" s="66" t="s">
        <v>2377</v>
      </c>
      <c r="E1619" s="66" t="s">
        <v>2379</v>
      </c>
    </row>
    <row r="1620" spans="1:5" ht="11.45" customHeight="1" x14ac:dyDescent="0.15">
      <c r="A1620" s="66">
        <f t="shared" si="55"/>
        <v>32</v>
      </c>
      <c r="B1620" s="66" t="s">
        <v>2373</v>
      </c>
      <c r="C1620" s="66">
        <f t="shared" si="54"/>
        <v>2</v>
      </c>
      <c r="D1620" s="66" t="s">
        <v>2377</v>
      </c>
      <c r="E1620" s="66" t="s">
        <v>2380</v>
      </c>
    </row>
    <row r="1621" spans="1:5" ht="11.45" customHeight="1" x14ac:dyDescent="0.15">
      <c r="A1621" s="66">
        <f t="shared" si="55"/>
        <v>32</v>
      </c>
      <c r="B1621" s="66" t="s">
        <v>2373</v>
      </c>
      <c r="C1621" s="66">
        <f t="shared" si="54"/>
        <v>2</v>
      </c>
      <c r="D1621" s="66" t="s">
        <v>2377</v>
      </c>
      <c r="E1621" s="66" t="s">
        <v>2381</v>
      </c>
    </row>
    <row r="1622" spans="1:5" ht="11.45" customHeight="1" x14ac:dyDescent="0.15">
      <c r="A1622" s="66">
        <f t="shared" si="55"/>
        <v>32</v>
      </c>
      <c r="B1622" s="66" t="s">
        <v>2373</v>
      </c>
      <c r="C1622" s="66">
        <f t="shared" si="54"/>
        <v>2</v>
      </c>
      <c r="D1622" s="66" t="s">
        <v>2377</v>
      </c>
      <c r="E1622" s="66" t="s">
        <v>2382</v>
      </c>
    </row>
    <row r="1623" spans="1:5" ht="11.45" customHeight="1" x14ac:dyDescent="0.15">
      <c r="A1623" s="66">
        <f t="shared" si="55"/>
        <v>32</v>
      </c>
      <c r="B1623" s="66" t="s">
        <v>2373</v>
      </c>
      <c r="C1623" s="66">
        <f t="shared" si="54"/>
        <v>2</v>
      </c>
      <c r="D1623" s="66" t="s">
        <v>2377</v>
      </c>
      <c r="E1623" s="66" t="s">
        <v>2383</v>
      </c>
    </row>
    <row r="1624" spans="1:5" ht="11.45" customHeight="1" x14ac:dyDescent="0.15">
      <c r="A1624" s="66">
        <f t="shared" si="55"/>
        <v>32</v>
      </c>
      <c r="B1624" s="66" t="s">
        <v>2373</v>
      </c>
      <c r="C1624" s="66">
        <f t="shared" si="54"/>
        <v>2</v>
      </c>
      <c r="D1624" s="66" t="s">
        <v>2377</v>
      </c>
      <c r="E1624" s="66" t="s">
        <v>2384</v>
      </c>
    </row>
    <row r="1625" spans="1:5" ht="11.45" customHeight="1" x14ac:dyDescent="0.15">
      <c r="A1625" s="63">
        <f t="shared" si="55"/>
        <v>32</v>
      </c>
      <c r="B1625" s="63" t="s">
        <v>2373</v>
      </c>
      <c r="C1625" s="63">
        <f t="shared" si="54"/>
        <v>3</v>
      </c>
      <c r="D1625" s="63" t="s">
        <v>2386</v>
      </c>
      <c r="E1625" s="63" t="s">
        <v>2385</v>
      </c>
    </row>
    <row r="1626" spans="1:5" ht="11.45" customHeight="1" x14ac:dyDescent="0.15">
      <c r="A1626" s="63">
        <f t="shared" si="55"/>
        <v>32</v>
      </c>
      <c r="B1626" s="63" t="s">
        <v>2373</v>
      </c>
      <c r="C1626" s="63">
        <f t="shared" ref="C1626:C1689" si="56">IF(D1626=D1625,C1625,C1625+1)</f>
        <v>3</v>
      </c>
      <c r="D1626" s="63" t="s">
        <v>2386</v>
      </c>
      <c r="E1626" s="63" t="s">
        <v>2387</v>
      </c>
    </row>
    <row r="1627" spans="1:5" ht="11.45" customHeight="1" x14ac:dyDescent="0.15">
      <c r="A1627" s="63">
        <f t="shared" si="55"/>
        <v>32</v>
      </c>
      <c r="B1627" s="63" t="s">
        <v>2373</v>
      </c>
      <c r="C1627" s="63">
        <f t="shared" si="56"/>
        <v>3</v>
      </c>
      <c r="D1627" s="63" t="s">
        <v>2386</v>
      </c>
      <c r="E1627" s="63" t="s">
        <v>2388</v>
      </c>
    </row>
    <row r="1628" spans="1:5" ht="11.45" customHeight="1" x14ac:dyDescent="0.15">
      <c r="A1628" s="66">
        <f t="shared" si="55"/>
        <v>32</v>
      </c>
      <c r="B1628" s="66" t="s">
        <v>2373</v>
      </c>
      <c r="C1628" s="66">
        <f t="shared" si="56"/>
        <v>4</v>
      </c>
      <c r="D1628" s="66" t="s">
        <v>2390</v>
      </c>
      <c r="E1628" s="66" t="s">
        <v>2389</v>
      </c>
    </row>
    <row r="1629" spans="1:5" ht="11.45" customHeight="1" x14ac:dyDescent="0.15">
      <c r="A1629" s="66">
        <f t="shared" si="55"/>
        <v>32</v>
      </c>
      <c r="B1629" s="66" t="s">
        <v>2373</v>
      </c>
      <c r="C1629" s="66">
        <f t="shared" si="56"/>
        <v>4</v>
      </c>
      <c r="D1629" s="66" t="s">
        <v>2390</v>
      </c>
      <c r="E1629" s="66" t="s">
        <v>2391</v>
      </c>
    </row>
    <row r="1630" spans="1:5" ht="11.45" customHeight="1" x14ac:dyDescent="0.15">
      <c r="A1630" s="66">
        <f t="shared" si="55"/>
        <v>32</v>
      </c>
      <c r="B1630" s="66" t="s">
        <v>2373</v>
      </c>
      <c r="C1630" s="66">
        <f t="shared" si="56"/>
        <v>4</v>
      </c>
      <c r="D1630" s="66" t="s">
        <v>2390</v>
      </c>
      <c r="E1630" s="66" t="s">
        <v>2392</v>
      </c>
    </row>
    <row r="1631" spans="1:5" ht="11.45" customHeight="1" x14ac:dyDescent="0.15">
      <c r="A1631" s="63">
        <f t="shared" ref="A1631:A1694" si="57">IF(B1631=B1630,A1630,A1630+1)</f>
        <v>32</v>
      </c>
      <c r="B1631" s="63" t="s">
        <v>2373</v>
      </c>
      <c r="C1631" s="63">
        <f t="shared" si="56"/>
        <v>5</v>
      </c>
      <c r="D1631" s="63" t="s">
        <v>2394</v>
      </c>
      <c r="E1631" s="63" t="s">
        <v>2393</v>
      </c>
    </row>
    <row r="1632" spans="1:5" ht="11.45" customHeight="1" x14ac:dyDescent="0.15">
      <c r="A1632" s="66">
        <f t="shared" si="57"/>
        <v>32</v>
      </c>
      <c r="B1632" s="66" t="s">
        <v>2373</v>
      </c>
      <c r="C1632" s="66">
        <f t="shared" si="56"/>
        <v>6</v>
      </c>
      <c r="D1632" s="66" t="s">
        <v>2396</v>
      </c>
      <c r="E1632" s="66" t="s">
        <v>2395</v>
      </c>
    </row>
    <row r="1633" spans="1:5" ht="11.45" customHeight="1" x14ac:dyDescent="0.15">
      <c r="A1633" s="66">
        <f t="shared" si="57"/>
        <v>32</v>
      </c>
      <c r="B1633" s="66" t="s">
        <v>2373</v>
      </c>
      <c r="C1633" s="66">
        <f t="shared" si="56"/>
        <v>6</v>
      </c>
      <c r="D1633" s="66" t="s">
        <v>2396</v>
      </c>
      <c r="E1633" s="66" t="s">
        <v>2397</v>
      </c>
    </row>
    <row r="1634" spans="1:5" ht="11.45" customHeight="1" x14ac:dyDescent="0.15">
      <c r="A1634" s="66">
        <f t="shared" si="57"/>
        <v>32</v>
      </c>
      <c r="B1634" s="66" t="s">
        <v>2373</v>
      </c>
      <c r="C1634" s="66">
        <f t="shared" si="56"/>
        <v>6</v>
      </c>
      <c r="D1634" s="66" t="s">
        <v>2396</v>
      </c>
      <c r="E1634" s="66" t="s">
        <v>2398</v>
      </c>
    </row>
    <row r="1635" spans="1:5" ht="11.45" customHeight="1" x14ac:dyDescent="0.15">
      <c r="A1635" s="63">
        <f t="shared" si="57"/>
        <v>32</v>
      </c>
      <c r="B1635" s="63" t="s">
        <v>2373</v>
      </c>
      <c r="C1635" s="63">
        <f t="shared" si="56"/>
        <v>7</v>
      </c>
      <c r="D1635" s="63" t="s">
        <v>2400</v>
      </c>
      <c r="E1635" s="63" t="s">
        <v>2399</v>
      </c>
    </row>
    <row r="1636" spans="1:5" ht="11.45" customHeight="1" x14ac:dyDescent="0.15">
      <c r="A1636" s="63">
        <f t="shared" si="57"/>
        <v>32</v>
      </c>
      <c r="B1636" s="63" t="s">
        <v>2373</v>
      </c>
      <c r="C1636" s="63">
        <f t="shared" si="56"/>
        <v>7</v>
      </c>
      <c r="D1636" s="63" t="s">
        <v>2400</v>
      </c>
      <c r="E1636" s="63" t="s">
        <v>2401</v>
      </c>
    </row>
    <row r="1637" spans="1:5" ht="11.45" customHeight="1" x14ac:dyDescent="0.15">
      <c r="A1637" s="66">
        <f t="shared" si="57"/>
        <v>32</v>
      </c>
      <c r="B1637" s="66" t="s">
        <v>2373</v>
      </c>
      <c r="C1637" s="66">
        <f t="shared" si="56"/>
        <v>8</v>
      </c>
      <c r="D1637" s="66" t="s">
        <v>2403</v>
      </c>
      <c r="E1637" s="66" t="s">
        <v>2402</v>
      </c>
    </row>
    <row r="1638" spans="1:5" ht="11.45" customHeight="1" x14ac:dyDescent="0.15">
      <c r="A1638" s="66">
        <f t="shared" si="57"/>
        <v>32</v>
      </c>
      <c r="B1638" s="66" t="s">
        <v>2373</v>
      </c>
      <c r="C1638" s="66">
        <f t="shared" si="56"/>
        <v>8</v>
      </c>
      <c r="D1638" s="66" t="s">
        <v>2403</v>
      </c>
      <c r="E1638" s="66" t="s">
        <v>2025</v>
      </c>
    </row>
    <row r="1639" spans="1:5" ht="11.45" customHeight="1" x14ac:dyDescent="0.15">
      <c r="A1639" s="66">
        <f t="shared" si="57"/>
        <v>32</v>
      </c>
      <c r="B1639" s="66" t="s">
        <v>2373</v>
      </c>
      <c r="C1639" s="66">
        <f t="shared" si="56"/>
        <v>8</v>
      </c>
      <c r="D1639" s="66" t="s">
        <v>2403</v>
      </c>
      <c r="E1639" s="66" t="s">
        <v>1820</v>
      </c>
    </row>
    <row r="1640" spans="1:5" ht="11.45" customHeight="1" x14ac:dyDescent="0.15">
      <c r="A1640" s="63">
        <f t="shared" si="57"/>
        <v>32</v>
      </c>
      <c r="B1640" s="63" t="s">
        <v>2373</v>
      </c>
      <c r="C1640" s="63">
        <f t="shared" si="56"/>
        <v>9</v>
      </c>
      <c r="D1640" s="63" t="s">
        <v>2405</v>
      </c>
      <c r="E1640" s="63" t="s">
        <v>2404</v>
      </c>
    </row>
    <row r="1641" spans="1:5" ht="11.45" customHeight="1" x14ac:dyDescent="0.15">
      <c r="A1641" s="63">
        <f t="shared" si="57"/>
        <v>32</v>
      </c>
      <c r="B1641" s="63" t="s">
        <v>2373</v>
      </c>
      <c r="C1641" s="63">
        <f t="shared" si="56"/>
        <v>9</v>
      </c>
      <c r="D1641" s="63" t="s">
        <v>2405</v>
      </c>
      <c r="E1641" s="63" t="s">
        <v>2406</v>
      </c>
    </row>
    <row r="1642" spans="1:5" ht="11.45" customHeight="1" x14ac:dyDescent="0.15">
      <c r="A1642" s="66">
        <f t="shared" si="57"/>
        <v>32</v>
      </c>
      <c r="B1642" s="66" t="s">
        <v>2373</v>
      </c>
      <c r="C1642" s="66">
        <f t="shared" si="56"/>
        <v>10</v>
      </c>
      <c r="D1642" s="66" t="s">
        <v>2408</v>
      </c>
      <c r="E1642" s="66" t="s">
        <v>2407</v>
      </c>
    </row>
    <row r="1643" spans="1:5" ht="11.45" customHeight="1" x14ac:dyDescent="0.15">
      <c r="A1643" s="66">
        <f t="shared" si="57"/>
        <v>32</v>
      </c>
      <c r="B1643" s="66" t="s">
        <v>2373</v>
      </c>
      <c r="C1643" s="66">
        <f t="shared" si="56"/>
        <v>10</v>
      </c>
      <c r="D1643" s="66" t="s">
        <v>2408</v>
      </c>
      <c r="E1643" s="66" t="s">
        <v>2409</v>
      </c>
    </row>
    <row r="1644" spans="1:5" ht="11.45" customHeight="1" x14ac:dyDescent="0.15">
      <c r="A1644" s="63">
        <f t="shared" si="57"/>
        <v>32</v>
      </c>
      <c r="B1644" s="63" t="s">
        <v>2373</v>
      </c>
      <c r="C1644" s="63">
        <f t="shared" si="56"/>
        <v>11</v>
      </c>
      <c r="D1644" s="63" t="s">
        <v>2411</v>
      </c>
      <c r="E1644" s="63" t="s">
        <v>2410</v>
      </c>
    </row>
    <row r="1645" spans="1:5" ht="11.45" customHeight="1" x14ac:dyDescent="0.15">
      <c r="A1645" s="66">
        <f t="shared" si="57"/>
        <v>32</v>
      </c>
      <c r="B1645" s="66" t="s">
        <v>2373</v>
      </c>
      <c r="C1645" s="66">
        <f t="shared" si="56"/>
        <v>12</v>
      </c>
      <c r="D1645" s="66" t="s">
        <v>2413</v>
      </c>
      <c r="E1645" s="66" t="s">
        <v>2412</v>
      </c>
    </row>
    <row r="1646" spans="1:5" ht="11.45" customHeight="1" x14ac:dyDescent="0.15">
      <c r="A1646" s="63">
        <f t="shared" si="57"/>
        <v>32</v>
      </c>
      <c r="B1646" s="63" t="s">
        <v>2373</v>
      </c>
      <c r="C1646" s="63">
        <f t="shared" si="56"/>
        <v>13</v>
      </c>
      <c r="D1646" s="63" t="s">
        <v>2415</v>
      </c>
      <c r="E1646" s="63" t="s">
        <v>2414</v>
      </c>
    </row>
    <row r="1647" spans="1:5" ht="11.45" customHeight="1" x14ac:dyDescent="0.15">
      <c r="A1647" s="63">
        <f t="shared" si="57"/>
        <v>32</v>
      </c>
      <c r="B1647" s="63" t="s">
        <v>2373</v>
      </c>
      <c r="C1647" s="63">
        <f t="shared" si="56"/>
        <v>13</v>
      </c>
      <c r="D1647" s="63" t="s">
        <v>2415</v>
      </c>
      <c r="E1647" s="63" t="s">
        <v>2416</v>
      </c>
    </row>
    <row r="1648" spans="1:5" ht="11.45" customHeight="1" x14ac:dyDescent="0.15">
      <c r="A1648" s="66">
        <f t="shared" si="57"/>
        <v>32</v>
      </c>
      <c r="B1648" s="66" t="s">
        <v>2373</v>
      </c>
      <c r="C1648" s="66">
        <f t="shared" si="56"/>
        <v>14</v>
      </c>
      <c r="D1648" s="66" t="s">
        <v>2418</v>
      </c>
      <c r="E1648" s="66" t="s">
        <v>2417</v>
      </c>
    </row>
    <row r="1649" spans="1:5" ht="11.45" customHeight="1" x14ac:dyDescent="0.15">
      <c r="A1649" s="63">
        <f t="shared" si="57"/>
        <v>32</v>
      </c>
      <c r="B1649" s="63" t="s">
        <v>2373</v>
      </c>
      <c r="C1649" s="63">
        <f t="shared" si="56"/>
        <v>15</v>
      </c>
      <c r="D1649" s="63" t="s">
        <v>5477</v>
      </c>
      <c r="E1649" s="63" t="s">
        <v>2419</v>
      </c>
    </row>
    <row r="1650" spans="1:5" ht="11.45" customHeight="1" x14ac:dyDescent="0.15">
      <c r="A1650" s="66">
        <f t="shared" si="57"/>
        <v>32</v>
      </c>
      <c r="B1650" s="66" t="s">
        <v>2373</v>
      </c>
      <c r="C1650" s="66">
        <f t="shared" si="56"/>
        <v>16</v>
      </c>
      <c r="D1650" s="66" t="s">
        <v>5478</v>
      </c>
      <c r="E1650" s="66" t="s">
        <v>676</v>
      </c>
    </row>
    <row r="1651" spans="1:5" ht="11.45" customHeight="1" x14ac:dyDescent="0.15">
      <c r="A1651" s="63">
        <f t="shared" si="57"/>
        <v>32</v>
      </c>
      <c r="B1651" s="63" t="s">
        <v>2373</v>
      </c>
      <c r="C1651" s="63">
        <f t="shared" si="56"/>
        <v>17</v>
      </c>
      <c r="D1651" s="63" t="s">
        <v>5479</v>
      </c>
      <c r="E1651" s="63" t="s">
        <v>2422</v>
      </c>
    </row>
    <row r="1652" spans="1:5" ht="11.45" customHeight="1" x14ac:dyDescent="0.15">
      <c r="A1652" s="63">
        <f t="shared" si="57"/>
        <v>32</v>
      </c>
      <c r="B1652" s="63" t="s">
        <v>2373</v>
      </c>
      <c r="C1652" s="63">
        <f t="shared" si="56"/>
        <v>17</v>
      </c>
      <c r="D1652" s="63" t="s">
        <v>2423</v>
      </c>
      <c r="E1652" s="63" t="s">
        <v>2424</v>
      </c>
    </row>
    <row r="1653" spans="1:5" ht="11.45" customHeight="1" x14ac:dyDescent="0.15">
      <c r="A1653" s="63">
        <f t="shared" si="57"/>
        <v>32</v>
      </c>
      <c r="B1653" s="63" t="s">
        <v>2373</v>
      </c>
      <c r="C1653" s="63">
        <f t="shared" si="56"/>
        <v>17</v>
      </c>
      <c r="D1653" s="63" t="s">
        <v>2423</v>
      </c>
      <c r="E1653" s="63" t="s">
        <v>1381</v>
      </c>
    </row>
    <row r="1654" spans="1:5" ht="11.45" customHeight="1" x14ac:dyDescent="0.15">
      <c r="A1654" s="63">
        <f t="shared" si="57"/>
        <v>32</v>
      </c>
      <c r="B1654" s="63" t="s">
        <v>2373</v>
      </c>
      <c r="C1654" s="63">
        <f t="shared" si="56"/>
        <v>17</v>
      </c>
      <c r="D1654" s="63" t="s">
        <v>2423</v>
      </c>
      <c r="E1654" s="63" t="s">
        <v>2425</v>
      </c>
    </row>
    <row r="1655" spans="1:5" ht="11.45" customHeight="1" x14ac:dyDescent="0.15">
      <c r="A1655" s="66">
        <f t="shared" si="57"/>
        <v>33</v>
      </c>
      <c r="B1655" s="66" t="s">
        <v>2427</v>
      </c>
      <c r="C1655" s="66">
        <v>1</v>
      </c>
      <c r="D1655" s="66" t="s">
        <v>2428</v>
      </c>
      <c r="E1655" s="66" t="s">
        <v>2426</v>
      </c>
    </row>
    <row r="1656" spans="1:5" ht="11.45" customHeight="1" x14ac:dyDescent="0.15">
      <c r="A1656" s="63">
        <f t="shared" si="57"/>
        <v>33</v>
      </c>
      <c r="B1656" s="63" t="s">
        <v>2427</v>
      </c>
      <c r="C1656" s="63">
        <f t="shared" si="56"/>
        <v>2</v>
      </c>
      <c r="D1656" s="63" t="s">
        <v>2430</v>
      </c>
      <c r="E1656" s="63" t="s">
        <v>2429</v>
      </c>
    </row>
    <row r="1657" spans="1:5" ht="11.45" customHeight="1" x14ac:dyDescent="0.15">
      <c r="A1657" s="63">
        <f t="shared" si="57"/>
        <v>33</v>
      </c>
      <c r="B1657" s="63" t="s">
        <v>2427</v>
      </c>
      <c r="C1657" s="63">
        <f t="shared" si="56"/>
        <v>2</v>
      </c>
      <c r="D1657" s="63" t="s">
        <v>2430</v>
      </c>
      <c r="E1657" s="63" t="s">
        <v>2431</v>
      </c>
    </row>
    <row r="1658" spans="1:5" ht="11.45" customHeight="1" x14ac:dyDescent="0.15">
      <c r="A1658" s="63">
        <f t="shared" si="57"/>
        <v>33</v>
      </c>
      <c r="B1658" s="63" t="s">
        <v>2427</v>
      </c>
      <c r="C1658" s="63">
        <f t="shared" si="56"/>
        <v>2</v>
      </c>
      <c r="D1658" s="63" t="s">
        <v>2430</v>
      </c>
      <c r="E1658" s="63" t="s">
        <v>2432</v>
      </c>
    </row>
    <row r="1659" spans="1:5" ht="11.45" customHeight="1" x14ac:dyDescent="0.15">
      <c r="A1659" s="63">
        <f t="shared" si="57"/>
        <v>33</v>
      </c>
      <c r="B1659" s="63" t="s">
        <v>2427</v>
      </c>
      <c r="C1659" s="63">
        <f t="shared" si="56"/>
        <v>2</v>
      </c>
      <c r="D1659" s="63" t="s">
        <v>2430</v>
      </c>
      <c r="E1659" s="63" t="s">
        <v>2433</v>
      </c>
    </row>
    <row r="1660" spans="1:5" ht="11.45" customHeight="1" x14ac:dyDescent="0.15">
      <c r="A1660" s="63">
        <f t="shared" si="57"/>
        <v>33</v>
      </c>
      <c r="B1660" s="63" t="s">
        <v>2427</v>
      </c>
      <c r="C1660" s="63">
        <f t="shared" si="56"/>
        <v>2</v>
      </c>
      <c r="D1660" s="63" t="s">
        <v>2430</v>
      </c>
      <c r="E1660" s="63" t="s">
        <v>2434</v>
      </c>
    </row>
    <row r="1661" spans="1:5" ht="11.45" customHeight="1" x14ac:dyDescent="0.15">
      <c r="A1661" s="63">
        <f t="shared" si="57"/>
        <v>33</v>
      </c>
      <c r="B1661" s="63" t="s">
        <v>2427</v>
      </c>
      <c r="C1661" s="63">
        <f t="shared" si="56"/>
        <v>2</v>
      </c>
      <c r="D1661" s="63" t="s">
        <v>2430</v>
      </c>
      <c r="E1661" s="63" t="s">
        <v>2435</v>
      </c>
    </row>
    <row r="1662" spans="1:5" ht="11.45" customHeight="1" x14ac:dyDescent="0.15">
      <c r="A1662" s="63">
        <f t="shared" si="57"/>
        <v>33</v>
      </c>
      <c r="B1662" s="63" t="s">
        <v>2427</v>
      </c>
      <c r="C1662" s="63">
        <f t="shared" si="56"/>
        <v>2</v>
      </c>
      <c r="D1662" s="63" t="s">
        <v>2430</v>
      </c>
      <c r="E1662" s="63" t="s">
        <v>2436</v>
      </c>
    </row>
    <row r="1663" spans="1:5" ht="11.45" customHeight="1" x14ac:dyDescent="0.15">
      <c r="A1663" s="63">
        <f t="shared" si="57"/>
        <v>33</v>
      </c>
      <c r="B1663" s="63" t="s">
        <v>2427</v>
      </c>
      <c r="C1663" s="63">
        <f t="shared" si="56"/>
        <v>2</v>
      </c>
      <c r="D1663" s="63" t="s">
        <v>2430</v>
      </c>
      <c r="E1663" s="63" t="s">
        <v>2437</v>
      </c>
    </row>
    <row r="1664" spans="1:5" ht="11.45" customHeight="1" x14ac:dyDescent="0.15">
      <c r="A1664" s="63">
        <f t="shared" si="57"/>
        <v>33</v>
      </c>
      <c r="B1664" s="63" t="s">
        <v>2427</v>
      </c>
      <c r="C1664" s="63">
        <f t="shared" si="56"/>
        <v>2</v>
      </c>
      <c r="D1664" s="63" t="s">
        <v>2430</v>
      </c>
      <c r="E1664" s="63" t="s">
        <v>2438</v>
      </c>
    </row>
    <row r="1665" spans="1:5" ht="11.45" customHeight="1" x14ac:dyDescent="0.15">
      <c r="A1665" s="63">
        <f t="shared" si="57"/>
        <v>33</v>
      </c>
      <c r="B1665" s="63" t="s">
        <v>2427</v>
      </c>
      <c r="C1665" s="63">
        <f t="shared" si="56"/>
        <v>2</v>
      </c>
      <c r="D1665" s="63" t="s">
        <v>2430</v>
      </c>
      <c r="E1665" s="63" t="s">
        <v>2439</v>
      </c>
    </row>
    <row r="1666" spans="1:5" ht="11.45" customHeight="1" x14ac:dyDescent="0.15">
      <c r="A1666" s="66">
        <f t="shared" si="57"/>
        <v>33</v>
      </c>
      <c r="B1666" s="66" t="s">
        <v>2427</v>
      </c>
      <c r="C1666" s="66">
        <f t="shared" si="56"/>
        <v>3</v>
      </c>
      <c r="D1666" s="66" t="s">
        <v>2441</v>
      </c>
      <c r="E1666" s="66" t="s">
        <v>2440</v>
      </c>
    </row>
    <row r="1667" spans="1:5" ht="11.45" customHeight="1" x14ac:dyDescent="0.15">
      <c r="A1667" s="66">
        <f t="shared" si="57"/>
        <v>33</v>
      </c>
      <c r="B1667" s="66" t="s">
        <v>2427</v>
      </c>
      <c r="C1667" s="66">
        <f t="shared" si="56"/>
        <v>3</v>
      </c>
      <c r="D1667" s="66" t="s">
        <v>2441</v>
      </c>
      <c r="E1667" s="66" t="s">
        <v>2442</v>
      </c>
    </row>
    <row r="1668" spans="1:5" ht="11.45" customHeight="1" x14ac:dyDescent="0.15">
      <c r="A1668" s="66">
        <f t="shared" si="57"/>
        <v>33</v>
      </c>
      <c r="B1668" s="66" t="s">
        <v>2427</v>
      </c>
      <c r="C1668" s="66">
        <f t="shared" si="56"/>
        <v>3</v>
      </c>
      <c r="D1668" s="66" t="s">
        <v>2441</v>
      </c>
      <c r="E1668" s="66" t="s">
        <v>2443</v>
      </c>
    </row>
    <row r="1669" spans="1:5" ht="11.45" customHeight="1" x14ac:dyDescent="0.15">
      <c r="A1669" s="66">
        <f t="shared" si="57"/>
        <v>33</v>
      </c>
      <c r="B1669" s="66" t="s">
        <v>2427</v>
      </c>
      <c r="C1669" s="66">
        <f t="shared" si="56"/>
        <v>3</v>
      </c>
      <c r="D1669" s="66" t="s">
        <v>2441</v>
      </c>
      <c r="E1669" s="66" t="s">
        <v>2444</v>
      </c>
    </row>
    <row r="1670" spans="1:5" ht="11.45" customHeight="1" x14ac:dyDescent="0.15">
      <c r="A1670" s="63">
        <f t="shared" si="57"/>
        <v>33</v>
      </c>
      <c r="B1670" s="63" t="s">
        <v>2427</v>
      </c>
      <c r="C1670" s="63">
        <f t="shared" si="56"/>
        <v>4</v>
      </c>
      <c r="D1670" s="63" t="s">
        <v>2445</v>
      </c>
      <c r="E1670" s="63" t="s">
        <v>515</v>
      </c>
    </row>
    <row r="1671" spans="1:5" ht="11.45" customHeight="1" x14ac:dyDescent="0.15">
      <c r="A1671" s="63">
        <f t="shared" si="57"/>
        <v>33</v>
      </c>
      <c r="B1671" s="63" t="s">
        <v>2427</v>
      </c>
      <c r="C1671" s="63">
        <f t="shared" si="56"/>
        <v>4</v>
      </c>
      <c r="D1671" s="63" t="s">
        <v>2445</v>
      </c>
      <c r="E1671" s="63" t="s">
        <v>2446</v>
      </c>
    </row>
    <row r="1672" spans="1:5" ht="11.45" customHeight="1" x14ac:dyDescent="0.15">
      <c r="A1672" s="63">
        <f t="shared" si="57"/>
        <v>33</v>
      </c>
      <c r="B1672" s="63" t="s">
        <v>2427</v>
      </c>
      <c r="C1672" s="63">
        <f t="shared" si="56"/>
        <v>4</v>
      </c>
      <c r="D1672" s="63" t="s">
        <v>2445</v>
      </c>
      <c r="E1672" s="63" t="s">
        <v>2447</v>
      </c>
    </row>
    <row r="1673" spans="1:5" ht="11.45" customHeight="1" x14ac:dyDescent="0.15">
      <c r="A1673" s="66">
        <f t="shared" si="57"/>
        <v>33</v>
      </c>
      <c r="B1673" s="66" t="s">
        <v>2427</v>
      </c>
      <c r="C1673" s="66">
        <f t="shared" si="56"/>
        <v>5</v>
      </c>
      <c r="D1673" s="66" t="s">
        <v>2449</v>
      </c>
      <c r="E1673" s="66" t="s">
        <v>2448</v>
      </c>
    </row>
    <row r="1674" spans="1:5" ht="11.45" customHeight="1" x14ac:dyDescent="0.15">
      <c r="A1674" s="63">
        <f t="shared" si="57"/>
        <v>33</v>
      </c>
      <c r="B1674" s="63" t="s">
        <v>2427</v>
      </c>
      <c r="C1674" s="63">
        <f t="shared" si="56"/>
        <v>6</v>
      </c>
      <c r="D1674" s="63" t="s">
        <v>2451</v>
      </c>
      <c r="E1674" s="63" t="s">
        <v>2450</v>
      </c>
    </row>
    <row r="1675" spans="1:5" ht="11.45" customHeight="1" x14ac:dyDescent="0.15">
      <c r="A1675" s="66">
        <f t="shared" si="57"/>
        <v>33</v>
      </c>
      <c r="B1675" s="66" t="s">
        <v>2427</v>
      </c>
      <c r="C1675" s="66">
        <f t="shared" si="56"/>
        <v>7</v>
      </c>
      <c r="D1675" s="66" t="s">
        <v>2453</v>
      </c>
      <c r="E1675" s="66" t="s">
        <v>2452</v>
      </c>
    </row>
    <row r="1676" spans="1:5" ht="11.45" customHeight="1" x14ac:dyDescent="0.15">
      <c r="A1676" s="63">
        <f t="shared" si="57"/>
        <v>33</v>
      </c>
      <c r="B1676" s="63" t="s">
        <v>2427</v>
      </c>
      <c r="C1676" s="63">
        <f t="shared" si="56"/>
        <v>8</v>
      </c>
      <c r="D1676" s="63" t="s">
        <v>2455</v>
      </c>
      <c r="E1676" s="63" t="s">
        <v>2454</v>
      </c>
    </row>
    <row r="1677" spans="1:5" ht="11.45" customHeight="1" x14ac:dyDescent="0.15">
      <c r="A1677" s="63">
        <f t="shared" si="57"/>
        <v>33</v>
      </c>
      <c r="B1677" s="63" t="s">
        <v>2427</v>
      </c>
      <c r="C1677" s="63">
        <f t="shared" si="56"/>
        <v>8</v>
      </c>
      <c r="D1677" s="63" t="s">
        <v>2455</v>
      </c>
      <c r="E1677" s="63" t="s">
        <v>2456</v>
      </c>
    </row>
    <row r="1678" spans="1:5" ht="11.45" customHeight="1" x14ac:dyDescent="0.15">
      <c r="A1678" s="63">
        <f t="shared" si="57"/>
        <v>33</v>
      </c>
      <c r="B1678" s="63" t="s">
        <v>2427</v>
      </c>
      <c r="C1678" s="63">
        <f t="shared" si="56"/>
        <v>8</v>
      </c>
      <c r="D1678" s="63" t="s">
        <v>2455</v>
      </c>
      <c r="E1678" s="63" t="s">
        <v>2457</v>
      </c>
    </row>
    <row r="1679" spans="1:5" ht="11.45" customHeight="1" x14ac:dyDescent="0.15">
      <c r="A1679" s="63">
        <f t="shared" si="57"/>
        <v>33</v>
      </c>
      <c r="B1679" s="63" t="s">
        <v>2427</v>
      </c>
      <c r="C1679" s="63">
        <f t="shared" si="56"/>
        <v>8</v>
      </c>
      <c r="D1679" s="63" t="s">
        <v>2455</v>
      </c>
      <c r="E1679" s="63" t="s">
        <v>2458</v>
      </c>
    </row>
    <row r="1680" spans="1:5" ht="11.45" customHeight="1" x14ac:dyDescent="0.15">
      <c r="A1680" s="66">
        <f t="shared" si="57"/>
        <v>33</v>
      </c>
      <c r="B1680" s="66" t="s">
        <v>2427</v>
      </c>
      <c r="C1680" s="66">
        <f t="shared" si="56"/>
        <v>9</v>
      </c>
      <c r="D1680" s="66" t="s">
        <v>2460</v>
      </c>
      <c r="E1680" s="66" t="s">
        <v>2459</v>
      </c>
    </row>
    <row r="1681" spans="1:5" ht="11.45" customHeight="1" x14ac:dyDescent="0.15">
      <c r="A1681" s="63">
        <f t="shared" si="57"/>
        <v>33</v>
      </c>
      <c r="B1681" s="63" t="s">
        <v>2427</v>
      </c>
      <c r="C1681" s="63">
        <f t="shared" si="56"/>
        <v>10</v>
      </c>
      <c r="D1681" s="63" t="s">
        <v>2462</v>
      </c>
      <c r="E1681" s="63" t="s">
        <v>2461</v>
      </c>
    </row>
    <row r="1682" spans="1:5" ht="11.45" customHeight="1" x14ac:dyDescent="0.15">
      <c r="A1682" s="63">
        <f t="shared" si="57"/>
        <v>33</v>
      </c>
      <c r="B1682" s="63" t="s">
        <v>2427</v>
      </c>
      <c r="C1682" s="63">
        <f t="shared" si="56"/>
        <v>10</v>
      </c>
      <c r="D1682" s="63" t="s">
        <v>2462</v>
      </c>
      <c r="E1682" s="63" t="s">
        <v>2463</v>
      </c>
    </row>
    <row r="1683" spans="1:5" ht="11.45" customHeight="1" x14ac:dyDescent="0.15">
      <c r="A1683" s="63">
        <f t="shared" si="57"/>
        <v>33</v>
      </c>
      <c r="B1683" s="63" t="s">
        <v>2427</v>
      </c>
      <c r="C1683" s="63">
        <f t="shared" si="56"/>
        <v>10</v>
      </c>
      <c r="D1683" s="63" t="s">
        <v>2462</v>
      </c>
      <c r="E1683" s="63" t="s">
        <v>2464</v>
      </c>
    </row>
    <row r="1684" spans="1:5" ht="11.45" customHeight="1" x14ac:dyDescent="0.15">
      <c r="A1684" s="63">
        <f t="shared" si="57"/>
        <v>33</v>
      </c>
      <c r="B1684" s="63" t="s">
        <v>2427</v>
      </c>
      <c r="C1684" s="63">
        <f t="shared" si="56"/>
        <v>10</v>
      </c>
      <c r="D1684" s="63" t="s">
        <v>2462</v>
      </c>
      <c r="E1684" s="63" t="s">
        <v>2465</v>
      </c>
    </row>
    <row r="1685" spans="1:5" ht="11.45" customHeight="1" x14ac:dyDescent="0.15">
      <c r="A1685" s="66">
        <f t="shared" si="57"/>
        <v>33</v>
      </c>
      <c r="B1685" s="66" t="s">
        <v>2427</v>
      </c>
      <c r="C1685" s="66">
        <f t="shared" si="56"/>
        <v>11</v>
      </c>
      <c r="D1685" s="66" t="s">
        <v>2467</v>
      </c>
      <c r="E1685" s="66" t="s">
        <v>2466</v>
      </c>
    </row>
    <row r="1686" spans="1:5" ht="11.45" customHeight="1" x14ac:dyDescent="0.15">
      <c r="A1686" s="66">
        <f t="shared" si="57"/>
        <v>33</v>
      </c>
      <c r="B1686" s="66" t="s">
        <v>2427</v>
      </c>
      <c r="C1686" s="66">
        <f t="shared" si="56"/>
        <v>11</v>
      </c>
      <c r="D1686" s="66" t="s">
        <v>2467</v>
      </c>
      <c r="E1686" s="66" t="s">
        <v>2468</v>
      </c>
    </row>
    <row r="1687" spans="1:5" ht="11.45" customHeight="1" x14ac:dyDescent="0.15">
      <c r="A1687" s="66">
        <f t="shared" si="57"/>
        <v>33</v>
      </c>
      <c r="B1687" s="66" t="s">
        <v>2427</v>
      </c>
      <c r="C1687" s="66">
        <f t="shared" si="56"/>
        <v>11</v>
      </c>
      <c r="D1687" s="66" t="s">
        <v>2467</v>
      </c>
      <c r="E1687" s="66" t="s">
        <v>286</v>
      </c>
    </row>
    <row r="1688" spans="1:5" ht="11.45" customHeight="1" x14ac:dyDescent="0.15">
      <c r="A1688" s="66">
        <f t="shared" si="57"/>
        <v>33</v>
      </c>
      <c r="B1688" s="66" t="s">
        <v>2427</v>
      </c>
      <c r="C1688" s="66">
        <f t="shared" si="56"/>
        <v>11</v>
      </c>
      <c r="D1688" s="66" t="s">
        <v>2467</v>
      </c>
      <c r="E1688" s="66" t="s">
        <v>2469</v>
      </c>
    </row>
    <row r="1689" spans="1:5" ht="11.45" customHeight="1" x14ac:dyDescent="0.15">
      <c r="A1689" s="63">
        <f t="shared" si="57"/>
        <v>33</v>
      </c>
      <c r="B1689" s="63" t="s">
        <v>2427</v>
      </c>
      <c r="C1689" s="63">
        <f t="shared" si="56"/>
        <v>12</v>
      </c>
      <c r="D1689" s="63" t="s">
        <v>2471</v>
      </c>
      <c r="E1689" s="63" t="s">
        <v>2470</v>
      </c>
    </row>
    <row r="1690" spans="1:5" ht="11.45" customHeight="1" x14ac:dyDescent="0.15">
      <c r="A1690" s="63">
        <f t="shared" si="57"/>
        <v>33</v>
      </c>
      <c r="B1690" s="63" t="s">
        <v>2427</v>
      </c>
      <c r="C1690" s="63">
        <f t="shared" ref="C1690:C1753" si="58">IF(D1690=D1689,C1689,C1689+1)</f>
        <v>12</v>
      </c>
      <c r="D1690" s="63" t="s">
        <v>2471</v>
      </c>
      <c r="E1690" s="63" t="s">
        <v>2472</v>
      </c>
    </row>
    <row r="1691" spans="1:5" ht="11.45" customHeight="1" x14ac:dyDescent="0.15">
      <c r="A1691" s="63">
        <f t="shared" si="57"/>
        <v>33</v>
      </c>
      <c r="B1691" s="63" t="s">
        <v>2427</v>
      </c>
      <c r="C1691" s="63">
        <f t="shared" si="58"/>
        <v>12</v>
      </c>
      <c r="D1691" s="63" t="s">
        <v>2471</v>
      </c>
      <c r="E1691" s="63" t="s">
        <v>2473</v>
      </c>
    </row>
    <row r="1692" spans="1:5" ht="11.45" customHeight="1" x14ac:dyDescent="0.15">
      <c r="A1692" s="63">
        <f t="shared" si="57"/>
        <v>33</v>
      </c>
      <c r="B1692" s="63" t="s">
        <v>2427</v>
      </c>
      <c r="C1692" s="63">
        <f t="shared" si="58"/>
        <v>12</v>
      </c>
      <c r="D1692" s="63" t="s">
        <v>2471</v>
      </c>
      <c r="E1692" s="63" t="s">
        <v>2474</v>
      </c>
    </row>
    <row r="1693" spans="1:5" ht="11.45" customHeight="1" x14ac:dyDescent="0.15">
      <c r="A1693" s="66">
        <f t="shared" si="57"/>
        <v>33</v>
      </c>
      <c r="B1693" s="66" t="s">
        <v>2427</v>
      </c>
      <c r="C1693" s="66">
        <f t="shared" si="58"/>
        <v>13</v>
      </c>
      <c r="D1693" s="66" t="s">
        <v>2476</v>
      </c>
      <c r="E1693" s="66" t="s">
        <v>2475</v>
      </c>
    </row>
    <row r="1694" spans="1:5" ht="11.45" customHeight="1" x14ac:dyDescent="0.15">
      <c r="A1694" s="66">
        <f t="shared" si="57"/>
        <v>33</v>
      </c>
      <c r="B1694" s="66" t="s">
        <v>2427</v>
      </c>
      <c r="C1694" s="66">
        <f t="shared" si="58"/>
        <v>13</v>
      </c>
      <c r="D1694" s="66" t="s">
        <v>2476</v>
      </c>
      <c r="E1694" s="66" t="s">
        <v>2477</v>
      </c>
    </row>
    <row r="1695" spans="1:5" ht="11.45" customHeight="1" x14ac:dyDescent="0.15">
      <c r="A1695" s="66">
        <f t="shared" ref="A1695:A1758" si="59">IF(B1695=B1694,A1694,A1694+1)</f>
        <v>33</v>
      </c>
      <c r="B1695" s="66" t="s">
        <v>2427</v>
      </c>
      <c r="C1695" s="66">
        <f t="shared" si="58"/>
        <v>13</v>
      </c>
      <c r="D1695" s="66" t="s">
        <v>2476</v>
      </c>
      <c r="E1695" s="66" t="s">
        <v>2478</v>
      </c>
    </row>
    <row r="1696" spans="1:5" ht="11.45" customHeight="1" x14ac:dyDescent="0.15">
      <c r="A1696" s="66">
        <f t="shared" si="59"/>
        <v>33</v>
      </c>
      <c r="B1696" s="66" t="s">
        <v>2427</v>
      </c>
      <c r="C1696" s="66">
        <f t="shared" si="58"/>
        <v>13</v>
      </c>
      <c r="D1696" s="66" t="s">
        <v>2476</v>
      </c>
      <c r="E1696" s="66" t="s">
        <v>2479</v>
      </c>
    </row>
    <row r="1697" spans="1:5" ht="11.45" customHeight="1" x14ac:dyDescent="0.15">
      <c r="A1697" s="63">
        <f t="shared" si="59"/>
        <v>33</v>
      </c>
      <c r="B1697" s="63" t="s">
        <v>2427</v>
      </c>
      <c r="C1697" s="63">
        <f t="shared" si="58"/>
        <v>14</v>
      </c>
      <c r="D1697" s="63" t="s">
        <v>2481</v>
      </c>
      <c r="E1697" s="63" t="s">
        <v>2480</v>
      </c>
    </row>
    <row r="1698" spans="1:5" ht="11.45" customHeight="1" x14ac:dyDescent="0.15">
      <c r="A1698" s="63">
        <f t="shared" si="59"/>
        <v>33</v>
      </c>
      <c r="B1698" s="63" t="s">
        <v>2427</v>
      </c>
      <c r="C1698" s="63">
        <f t="shared" si="58"/>
        <v>14</v>
      </c>
      <c r="D1698" s="63" t="s">
        <v>2481</v>
      </c>
      <c r="E1698" s="63" t="s">
        <v>1693</v>
      </c>
    </row>
    <row r="1699" spans="1:5" ht="11.45" customHeight="1" x14ac:dyDescent="0.15">
      <c r="A1699" s="63">
        <f t="shared" si="59"/>
        <v>33</v>
      </c>
      <c r="B1699" s="63" t="s">
        <v>2427</v>
      </c>
      <c r="C1699" s="63">
        <f t="shared" si="58"/>
        <v>14</v>
      </c>
      <c r="D1699" s="63" t="s">
        <v>2481</v>
      </c>
      <c r="E1699" s="63" t="s">
        <v>2482</v>
      </c>
    </row>
    <row r="1700" spans="1:5" ht="11.45" customHeight="1" x14ac:dyDescent="0.15">
      <c r="A1700" s="63">
        <f t="shared" si="59"/>
        <v>33</v>
      </c>
      <c r="B1700" s="63" t="s">
        <v>2427</v>
      </c>
      <c r="C1700" s="63">
        <f t="shared" si="58"/>
        <v>14</v>
      </c>
      <c r="D1700" s="63" t="s">
        <v>2481</v>
      </c>
      <c r="E1700" s="63" t="s">
        <v>2483</v>
      </c>
    </row>
    <row r="1701" spans="1:5" ht="11.45" customHeight="1" x14ac:dyDescent="0.15">
      <c r="A1701" s="63">
        <f t="shared" si="59"/>
        <v>33</v>
      </c>
      <c r="B1701" s="63" t="s">
        <v>2427</v>
      </c>
      <c r="C1701" s="63">
        <f t="shared" si="58"/>
        <v>14</v>
      </c>
      <c r="D1701" s="63" t="s">
        <v>2481</v>
      </c>
      <c r="E1701" s="63" t="s">
        <v>2484</v>
      </c>
    </row>
    <row r="1702" spans="1:5" ht="11.45" customHeight="1" x14ac:dyDescent="0.15">
      <c r="A1702" s="63">
        <f t="shared" si="59"/>
        <v>33</v>
      </c>
      <c r="B1702" s="63" t="s">
        <v>2427</v>
      </c>
      <c r="C1702" s="63">
        <f t="shared" si="58"/>
        <v>14</v>
      </c>
      <c r="D1702" s="63" t="s">
        <v>2481</v>
      </c>
      <c r="E1702" s="63" t="s">
        <v>2485</v>
      </c>
    </row>
    <row r="1703" spans="1:5" ht="11.45" customHeight="1" x14ac:dyDescent="0.15">
      <c r="A1703" s="66">
        <f t="shared" si="59"/>
        <v>33</v>
      </c>
      <c r="B1703" s="66" t="s">
        <v>2427</v>
      </c>
      <c r="C1703" s="66">
        <f t="shared" si="58"/>
        <v>15</v>
      </c>
      <c r="D1703" s="66" t="s">
        <v>2487</v>
      </c>
      <c r="E1703" s="66" t="s">
        <v>2486</v>
      </c>
    </row>
    <row r="1704" spans="1:5" ht="11.45" customHeight="1" x14ac:dyDescent="0.15">
      <c r="A1704" s="66">
        <f t="shared" si="59"/>
        <v>33</v>
      </c>
      <c r="B1704" s="66" t="s">
        <v>2427</v>
      </c>
      <c r="C1704" s="66">
        <f t="shared" si="58"/>
        <v>15</v>
      </c>
      <c r="D1704" s="66" t="s">
        <v>2487</v>
      </c>
      <c r="E1704" s="66" t="s">
        <v>2488</v>
      </c>
    </row>
    <row r="1705" spans="1:5" ht="11.45" customHeight="1" x14ac:dyDescent="0.15">
      <c r="A1705" s="66">
        <f t="shared" si="59"/>
        <v>33</v>
      </c>
      <c r="B1705" s="66" t="s">
        <v>2427</v>
      </c>
      <c r="C1705" s="66">
        <f t="shared" si="58"/>
        <v>15</v>
      </c>
      <c r="D1705" s="66" t="s">
        <v>2487</v>
      </c>
      <c r="E1705" s="66" t="s">
        <v>2489</v>
      </c>
    </row>
    <row r="1706" spans="1:5" ht="11.45" customHeight="1" x14ac:dyDescent="0.15">
      <c r="A1706" s="66">
        <f t="shared" si="59"/>
        <v>33</v>
      </c>
      <c r="B1706" s="66" t="s">
        <v>2427</v>
      </c>
      <c r="C1706" s="66">
        <f t="shared" si="58"/>
        <v>15</v>
      </c>
      <c r="D1706" s="66" t="s">
        <v>2487</v>
      </c>
      <c r="E1706" s="66" t="s">
        <v>441</v>
      </c>
    </row>
    <row r="1707" spans="1:5" ht="11.45" customHeight="1" x14ac:dyDescent="0.15">
      <c r="A1707" s="66">
        <f t="shared" si="59"/>
        <v>33</v>
      </c>
      <c r="B1707" s="66" t="s">
        <v>2427</v>
      </c>
      <c r="C1707" s="66">
        <f t="shared" si="58"/>
        <v>15</v>
      </c>
      <c r="D1707" s="66" t="s">
        <v>2487</v>
      </c>
      <c r="E1707" s="66" t="s">
        <v>2490</v>
      </c>
    </row>
    <row r="1708" spans="1:5" ht="11.45" customHeight="1" x14ac:dyDescent="0.15">
      <c r="A1708" s="66">
        <f t="shared" si="59"/>
        <v>33</v>
      </c>
      <c r="B1708" s="66" t="s">
        <v>2427</v>
      </c>
      <c r="C1708" s="66">
        <f t="shared" si="58"/>
        <v>15</v>
      </c>
      <c r="D1708" s="66" t="s">
        <v>2487</v>
      </c>
      <c r="E1708" s="66" t="s">
        <v>2491</v>
      </c>
    </row>
    <row r="1709" spans="1:5" ht="11.45" customHeight="1" x14ac:dyDescent="0.15">
      <c r="A1709" s="66">
        <f t="shared" si="59"/>
        <v>33</v>
      </c>
      <c r="B1709" s="66" t="s">
        <v>2427</v>
      </c>
      <c r="C1709" s="66">
        <f t="shared" si="58"/>
        <v>15</v>
      </c>
      <c r="D1709" s="66" t="s">
        <v>2487</v>
      </c>
      <c r="E1709" s="66" t="s">
        <v>2492</v>
      </c>
    </row>
    <row r="1710" spans="1:5" ht="11.45" customHeight="1" x14ac:dyDescent="0.15">
      <c r="A1710" s="66">
        <f t="shared" si="59"/>
        <v>33</v>
      </c>
      <c r="B1710" s="66" t="s">
        <v>2427</v>
      </c>
      <c r="C1710" s="66">
        <f t="shared" si="58"/>
        <v>15</v>
      </c>
      <c r="D1710" s="66" t="s">
        <v>2487</v>
      </c>
      <c r="E1710" s="66" t="s">
        <v>2493</v>
      </c>
    </row>
    <row r="1711" spans="1:5" ht="11.45" customHeight="1" x14ac:dyDescent="0.15">
      <c r="A1711" s="66">
        <f t="shared" si="59"/>
        <v>33</v>
      </c>
      <c r="B1711" s="66" t="s">
        <v>2427</v>
      </c>
      <c r="C1711" s="66">
        <f t="shared" si="58"/>
        <v>15</v>
      </c>
      <c r="D1711" s="66" t="s">
        <v>2487</v>
      </c>
      <c r="E1711" s="66" t="s">
        <v>2494</v>
      </c>
    </row>
    <row r="1712" spans="1:5" ht="11.45" customHeight="1" x14ac:dyDescent="0.15">
      <c r="A1712" s="66">
        <f t="shared" si="59"/>
        <v>33</v>
      </c>
      <c r="B1712" s="66" t="s">
        <v>2427</v>
      </c>
      <c r="C1712" s="66">
        <f t="shared" si="58"/>
        <v>15</v>
      </c>
      <c r="D1712" s="66" t="s">
        <v>2487</v>
      </c>
      <c r="E1712" s="66" t="s">
        <v>2495</v>
      </c>
    </row>
    <row r="1713" spans="1:5" ht="11.45" customHeight="1" x14ac:dyDescent="0.15">
      <c r="A1713" s="63">
        <f t="shared" si="59"/>
        <v>33</v>
      </c>
      <c r="B1713" s="63" t="s">
        <v>2427</v>
      </c>
      <c r="C1713" s="63">
        <f t="shared" si="58"/>
        <v>16</v>
      </c>
      <c r="D1713" s="63" t="s">
        <v>2497</v>
      </c>
      <c r="E1713" s="63" t="s">
        <v>2496</v>
      </c>
    </row>
    <row r="1714" spans="1:5" ht="11.45" customHeight="1" x14ac:dyDescent="0.15">
      <c r="A1714" s="63">
        <f t="shared" si="59"/>
        <v>33</v>
      </c>
      <c r="B1714" s="63" t="s">
        <v>2427</v>
      </c>
      <c r="C1714" s="63">
        <f t="shared" si="58"/>
        <v>16</v>
      </c>
      <c r="D1714" s="63" t="s">
        <v>2497</v>
      </c>
      <c r="E1714" s="63" t="s">
        <v>2498</v>
      </c>
    </row>
    <row r="1715" spans="1:5" ht="11.45" customHeight="1" x14ac:dyDescent="0.15">
      <c r="A1715" s="63">
        <f t="shared" si="59"/>
        <v>33</v>
      </c>
      <c r="B1715" s="63" t="s">
        <v>2427</v>
      </c>
      <c r="C1715" s="63">
        <f t="shared" si="58"/>
        <v>16</v>
      </c>
      <c r="D1715" s="63" t="s">
        <v>2497</v>
      </c>
      <c r="E1715" s="63" t="s">
        <v>2499</v>
      </c>
    </row>
    <row r="1716" spans="1:5" ht="11.45" customHeight="1" x14ac:dyDescent="0.15">
      <c r="A1716" s="66">
        <f t="shared" si="59"/>
        <v>33</v>
      </c>
      <c r="B1716" s="66" t="s">
        <v>2427</v>
      </c>
      <c r="C1716" s="66">
        <f t="shared" si="58"/>
        <v>17</v>
      </c>
      <c r="D1716" s="66" t="s">
        <v>2501</v>
      </c>
      <c r="E1716" s="66" t="s">
        <v>2500</v>
      </c>
    </row>
    <row r="1717" spans="1:5" ht="11.45" customHeight="1" x14ac:dyDescent="0.15">
      <c r="A1717" s="66">
        <f t="shared" si="59"/>
        <v>33</v>
      </c>
      <c r="B1717" s="66" t="s">
        <v>2427</v>
      </c>
      <c r="C1717" s="66">
        <f t="shared" si="58"/>
        <v>17</v>
      </c>
      <c r="D1717" s="66" t="s">
        <v>2501</v>
      </c>
      <c r="E1717" s="66" t="s">
        <v>2502</v>
      </c>
    </row>
    <row r="1718" spans="1:5" ht="11.45" customHeight="1" x14ac:dyDescent="0.15">
      <c r="A1718" s="66">
        <f t="shared" si="59"/>
        <v>33</v>
      </c>
      <c r="B1718" s="66" t="s">
        <v>2427</v>
      </c>
      <c r="C1718" s="66">
        <f t="shared" si="58"/>
        <v>17</v>
      </c>
      <c r="D1718" s="66" t="s">
        <v>2501</v>
      </c>
      <c r="E1718" s="66" t="s">
        <v>1285</v>
      </c>
    </row>
    <row r="1719" spans="1:5" ht="11.45" customHeight="1" x14ac:dyDescent="0.15">
      <c r="A1719" s="63">
        <f t="shared" si="59"/>
        <v>33</v>
      </c>
      <c r="B1719" s="63" t="s">
        <v>2427</v>
      </c>
      <c r="C1719" s="63">
        <f t="shared" si="58"/>
        <v>18</v>
      </c>
      <c r="D1719" s="63" t="s">
        <v>2504</v>
      </c>
      <c r="E1719" s="63" t="s">
        <v>2503</v>
      </c>
    </row>
    <row r="1720" spans="1:5" ht="11.45" customHeight="1" x14ac:dyDescent="0.15">
      <c r="A1720" s="66">
        <f t="shared" si="59"/>
        <v>33</v>
      </c>
      <c r="B1720" s="66" t="s">
        <v>2427</v>
      </c>
      <c r="C1720" s="66">
        <f t="shared" si="58"/>
        <v>19</v>
      </c>
      <c r="D1720" s="66" t="s">
        <v>2506</v>
      </c>
      <c r="E1720" s="66" t="s">
        <v>2505</v>
      </c>
    </row>
    <row r="1721" spans="1:5" ht="11.45" customHeight="1" x14ac:dyDescent="0.15">
      <c r="A1721" s="63">
        <f t="shared" si="59"/>
        <v>33</v>
      </c>
      <c r="B1721" s="63" t="s">
        <v>2427</v>
      </c>
      <c r="C1721" s="63">
        <f t="shared" si="58"/>
        <v>20</v>
      </c>
      <c r="D1721" s="63" t="s">
        <v>2508</v>
      </c>
      <c r="E1721" s="63" t="s">
        <v>2507</v>
      </c>
    </row>
    <row r="1722" spans="1:5" ht="11.45" customHeight="1" x14ac:dyDescent="0.15">
      <c r="A1722" s="66">
        <f t="shared" si="59"/>
        <v>33</v>
      </c>
      <c r="B1722" s="66" t="s">
        <v>2427</v>
      </c>
      <c r="C1722" s="66">
        <f t="shared" si="58"/>
        <v>21</v>
      </c>
      <c r="D1722" s="66" t="s">
        <v>2510</v>
      </c>
      <c r="E1722" s="66" t="s">
        <v>2509</v>
      </c>
    </row>
    <row r="1723" spans="1:5" ht="11.45" customHeight="1" x14ac:dyDescent="0.15">
      <c r="A1723" s="63">
        <f t="shared" si="59"/>
        <v>33</v>
      </c>
      <c r="B1723" s="63" t="s">
        <v>2427</v>
      </c>
      <c r="C1723" s="63">
        <f t="shared" si="58"/>
        <v>22</v>
      </c>
      <c r="D1723" s="63" t="s">
        <v>2512</v>
      </c>
      <c r="E1723" s="63" t="s">
        <v>2511</v>
      </c>
    </row>
    <row r="1724" spans="1:5" ht="11.45" customHeight="1" x14ac:dyDescent="0.15">
      <c r="A1724" s="66">
        <f t="shared" si="59"/>
        <v>33</v>
      </c>
      <c r="B1724" s="66" t="s">
        <v>2427</v>
      </c>
      <c r="C1724" s="66">
        <f t="shared" si="58"/>
        <v>23</v>
      </c>
      <c r="D1724" s="66" t="s">
        <v>2514</v>
      </c>
      <c r="E1724" s="66" t="s">
        <v>2513</v>
      </c>
    </row>
    <row r="1725" spans="1:5" ht="11.45" customHeight="1" x14ac:dyDescent="0.15">
      <c r="A1725" s="63">
        <f t="shared" si="59"/>
        <v>33</v>
      </c>
      <c r="B1725" s="63" t="s">
        <v>2427</v>
      </c>
      <c r="C1725" s="63">
        <f t="shared" si="58"/>
        <v>24</v>
      </c>
      <c r="D1725" s="63" t="s">
        <v>2516</v>
      </c>
      <c r="E1725" s="63" t="s">
        <v>2515</v>
      </c>
    </row>
    <row r="1726" spans="1:5" ht="11.45" customHeight="1" x14ac:dyDescent="0.15">
      <c r="A1726" s="66">
        <f t="shared" si="59"/>
        <v>34</v>
      </c>
      <c r="B1726" s="66" t="s">
        <v>2517</v>
      </c>
      <c r="C1726" s="66">
        <v>1</v>
      </c>
      <c r="D1726" s="66" t="s">
        <v>5480</v>
      </c>
      <c r="E1726" s="66" t="s">
        <v>676</v>
      </c>
    </row>
    <row r="1727" spans="1:5" ht="11.45" customHeight="1" x14ac:dyDescent="0.15">
      <c r="A1727" s="63">
        <f t="shared" si="59"/>
        <v>34</v>
      </c>
      <c r="B1727" s="63" t="s">
        <v>2517</v>
      </c>
      <c r="C1727" s="63">
        <f t="shared" si="58"/>
        <v>2</v>
      </c>
      <c r="D1727" s="63" t="s">
        <v>5481</v>
      </c>
      <c r="E1727" s="63" t="s">
        <v>2519</v>
      </c>
    </row>
    <row r="1728" spans="1:5" ht="11.45" customHeight="1" x14ac:dyDescent="0.15">
      <c r="A1728" s="66">
        <f t="shared" si="59"/>
        <v>34</v>
      </c>
      <c r="B1728" s="66" t="s">
        <v>2517</v>
      </c>
      <c r="C1728" s="66">
        <f t="shared" si="58"/>
        <v>3</v>
      </c>
      <c r="D1728" s="66" t="s">
        <v>5482</v>
      </c>
      <c r="E1728" s="66" t="s">
        <v>2521</v>
      </c>
    </row>
    <row r="1729" spans="1:5" ht="11.45" customHeight="1" x14ac:dyDescent="0.15">
      <c r="A1729" s="63">
        <f t="shared" si="59"/>
        <v>34</v>
      </c>
      <c r="B1729" s="63" t="s">
        <v>2517</v>
      </c>
      <c r="C1729" s="63">
        <f t="shared" si="58"/>
        <v>4</v>
      </c>
      <c r="D1729" s="63" t="s">
        <v>2524</v>
      </c>
      <c r="E1729" s="63" t="s">
        <v>2523</v>
      </c>
    </row>
    <row r="1730" spans="1:5" ht="11.45" customHeight="1" x14ac:dyDescent="0.15">
      <c r="A1730" s="63">
        <f t="shared" si="59"/>
        <v>34</v>
      </c>
      <c r="B1730" s="63" t="s">
        <v>2517</v>
      </c>
      <c r="C1730" s="63">
        <f t="shared" si="58"/>
        <v>4</v>
      </c>
      <c r="D1730" s="63" t="s">
        <v>2524</v>
      </c>
      <c r="E1730" s="63" t="s">
        <v>2525</v>
      </c>
    </row>
    <row r="1731" spans="1:5" ht="11.45" customHeight="1" x14ac:dyDescent="0.15">
      <c r="A1731" s="63">
        <f t="shared" si="59"/>
        <v>34</v>
      </c>
      <c r="B1731" s="63" t="s">
        <v>2517</v>
      </c>
      <c r="C1731" s="63">
        <f t="shared" si="58"/>
        <v>4</v>
      </c>
      <c r="D1731" s="63" t="s">
        <v>2524</v>
      </c>
      <c r="E1731" s="63" t="s">
        <v>2526</v>
      </c>
    </row>
    <row r="1732" spans="1:5" ht="11.45" customHeight="1" x14ac:dyDescent="0.15">
      <c r="A1732" s="63">
        <f t="shared" si="59"/>
        <v>34</v>
      </c>
      <c r="B1732" s="63" t="s">
        <v>2517</v>
      </c>
      <c r="C1732" s="63">
        <f t="shared" si="58"/>
        <v>4</v>
      </c>
      <c r="D1732" s="63" t="s">
        <v>2524</v>
      </c>
      <c r="E1732" s="63" t="s">
        <v>2527</v>
      </c>
    </row>
    <row r="1733" spans="1:5" ht="11.45" customHeight="1" x14ac:dyDescent="0.15">
      <c r="A1733" s="63">
        <f t="shared" si="59"/>
        <v>34</v>
      </c>
      <c r="B1733" s="63" t="s">
        <v>2517</v>
      </c>
      <c r="C1733" s="63">
        <f t="shared" si="58"/>
        <v>4</v>
      </c>
      <c r="D1733" s="63" t="s">
        <v>2524</v>
      </c>
      <c r="E1733" s="63" t="s">
        <v>2528</v>
      </c>
    </row>
    <row r="1734" spans="1:5" ht="11.45" customHeight="1" x14ac:dyDescent="0.15">
      <c r="A1734" s="66">
        <f t="shared" si="59"/>
        <v>34</v>
      </c>
      <c r="B1734" s="66" t="s">
        <v>2517</v>
      </c>
      <c r="C1734" s="66">
        <f t="shared" si="58"/>
        <v>5</v>
      </c>
      <c r="D1734" s="66" t="s">
        <v>2530</v>
      </c>
      <c r="E1734" s="66" t="s">
        <v>2529</v>
      </c>
    </row>
    <row r="1735" spans="1:5" ht="11.45" customHeight="1" x14ac:dyDescent="0.15">
      <c r="A1735" s="66">
        <f t="shared" si="59"/>
        <v>34</v>
      </c>
      <c r="B1735" s="66" t="s">
        <v>2517</v>
      </c>
      <c r="C1735" s="66">
        <f t="shared" si="58"/>
        <v>5</v>
      </c>
      <c r="D1735" s="66" t="s">
        <v>2530</v>
      </c>
      <c r="E1735" s="66" t="s">
        <v>2531</v>
      </c>
    </row>
    <row r="1736" spans="1:5" ht="11.45" customHeight="1" x14ac:dyDescent="0.15">
      <c r="A1736" s="66">
        <f t="shared" si="59"/>
        <v>34</v>
      </c>
      <c r="B1736" s="66" t="s">
        <v>2517</v>
      </c>
      <c r="C1736" s="66">
        <f t="shared" si="58"/>
        <v>5</v>
      </c>
      <c r="D1736" s="66" t="s">
        <v>2530</v>
      </c>
      <c r="E1736" s="66" t="s">
        <v>2532</v>
      </c>
    </row>
    <row r="1737" spans="1:5" ht="11.45" customHeight="1" x14ac:dyDescent="0.15">
      <c r="A1737" s="66">
        <f t="shared" si="59"/>
        <v>34</v>
      </c>
      <c r="B1737" s="66" t="s">
        <v>2517</v>
      </c>
      <c r="C1737" s="66">
        <f t="shared" si="58"/>
        <v>5</v>
      </c>
      <c r="D1737" s="66" t="s">
        <v>2530</v>
      </c>
      <c r="E1737" s="66" t="s">
        <v>2533</v>
      </c>
    </row>
    <row r="1738" spans="1:5" ht="11.45" customHeight="1" x14ac:dyDescent="0.15">
      <c r="A1738" s="66">
        <f t="shared" si="59"/>
        <v>34</v>
      </c>
      <c r="B1738" s="66" t="s">
        <v>2517</v>
      </c>
      <c r="C1738" s="66">
        <f t="shared" si="58"/>
        <v>5</v>
      </c>
      <c r="D1738" s="66" t="s">
        <v>2530</v>
      </c>
      <c r="E1738" s="66" t="s">
        <v>2534</v>
      </c>
    </row>
    <row r="1739" spans="1:5" ht="11.45" customHeight="1" x14ac:dyDescent="0.15">
      <c r="A1739" s="66">
        <f t="shared" si="59"/>
        <v>34</v>
      </c>
      <c r="B1739" s="66" t="s">
        <v>2517</v>
      </c>
      <c r="C1739" s="66">
        <f t="shared" si="58"/>
        <v>5</v>
      </c>
      <c r="D1739" s="66" t="s">
        <v>2530</v>
      </c>
      <c r="E1739" s="66" t="s">
        <v>2535</v>
      </c>
    </row>
    <row r="1740" spans="1:5" ht="11.45" customHeight="1" x14ac:dyDescent="0.15">
      <c r="A1740" s="66">
        <f t="shared" si="59"/>
        <v>34</v>
      </c>
      <c r="B1740" s="66" t="s">
        <v>2517</v>
      </c>
      <c r="C1740" s="66">
        <f t="shared" si="58"/>
        <v>5</v>
      </c>
      <c r="D1740" s="66" t="s">
        <v>2530</v>
      </c>
      <c r="E1740" s="66" t="s">
        <v>2536</v>
      </c>
    </row>
    <row r="1741" spans="1:5" ht="11.45" customHeight="1" x14ac:dyDescent="0.15">
      <c r="A1741" s="66">
        <f t="shared" si="59"/>
        <v>34</v>
      </c>
      <c r="B1741" s="66" t="s">
        <v>2517</v>
      </c>
      <c r="C1741" s="66">
        <f t="shared" si="58"/>
        <v>5</v>
      </c>
      <c r="D1741" s="66" t="s">
        <v>2530</v>
      </c>
      <c r="E1741" s="66" t="s">
        <v>2537</v>
      </c>
    </row>
    <row r="1742" spans="1:5" ht="11.45" customHeight="1" x14ac:dyDescent="0.15">
      <c r="A1742" s="63">
        <f t="shared" si="59"/>
        <v>34</v>
      </c>
      <c r="B1742" s="63" t="s">
        <v>2517</v>
      </c>
      <c r="C1742" s="63">
        <f t="shared" si="58"/>
        <v>6</v>
      </c>
      <c r="D1742" s="63" t="s">
        <v>2538</v>
      </c>
      <c r="E1742" s="63" t="s">
        <v>1743</v>
      </c>
    </row>
    <row r="1743" spans="1:5" ht="11.45" customHeight="1" x14ac:dyDescent="0.15">
      <c r="A1743" s="66">
        <f t="shared" si="59"/>
        <v>34</v>
      </c>
      <c r="B1743" s="66" t="s">
        <v>2517</v>
      </c>
      <c r="C1743" s="66">
        <f t="shared" si="58"/>
        <v>7</v>
      </c>
      <c r="D1743" s="66" t="s">
        <v>2540</v>
      </c>
      <c r="E1743" s="66" t="s">
        <v>2539</v>
      </c>
    </row>
    <row r="1744" spans="1:5" ht="11.45" customHeight="1" x14ac:dyDescent="0.15">
      <c r="A1744" s="63">
        <f t="shared" si="59"/>
        <v>34</v>
      </c>
      <c r="B1744" s="63" t="s">
        <v>2517</v>
      </c>
      <c r="C1744" s="63">
        <f t="shared" si="58"/>
        <v>8</v>
      </c>
      <c r="D1744" s="63" t="s">
        <v>2542</v>
      </c>
      <c r="E1744" s="63" t="s">
        <v>2541</v>
      </c>
    </row>
    <row r="1745" spans="1:5" ht="11.45" customHeight="1" x14ac:dyDescent="0.15">
      <c r="A1745" s="63">
        <f t="shared" si="59"/>
        <v>34</v>
      </c>
      <c r="B1745" s="63" t="s">
        <v>2517</v>
      </c>
      <c r="C1745" s="63">
        <f t="shared" si="58"/>
        <v>8</v>
      </c>
      <c r="D1745" s="63" t="s">
        <v>2542</v>
      </c>
      <c r="E1745" s="63" t="s">
        <v>2543</v>
      </c>
    </row>
    <row r="1746" spans="1:5" ht="11.45" customHeight="1" x14ac:dyDescent="0.15">
      <c r="A1746" s="63">
        <f t="shared" si="59"/>
        <v>34</v>
      </c>
      <c r="B1746" s="63" t="s">
        <v>2517</v>
      </c>
      <c r="C1746" s="63">
        <f t="shared" si="58"/>
        <v>8</v>
      </c>
      <c r="D1746" s="63" t="s">
        <v>2542</v>
      </c>
      <c r="E1746" s="63" t="s">
        <v>2544</v>
      </c>
    </row>
    <row r="1747" spans="1:5" ht="11.45" customHeight="1" x14ac:dyDescent="0.15">
      <c r="A1747" s="66">
        <f t="shared" si="59"/>
        <v>34</v>
      </c>
      <c r="B1747" s="66" t="s">
        <v>2517</v>
      </c>
      <c r="C1747" s="66">
        <f t="shared" si="58"/>
        <v>9</v>
      </c>
      <c r="D1747" s="66" t="s">
        <v>2546</v>
      </c>
      <c r="E1747" s="66" t="s">
        <v>2545</v>
      </c>
    </row>
    <row r="1748" spans="1:5" ht="11.45" customHeight="1" x14ac:dyDescent="0.15">
      <c r="A1748" s="66">
        <f t="shared" si="59"/>
        <v>34</v>
      </c>
      <c r="B1748" s="66" t="s">
        <v>2517</v>
      </c>
      <c r="C1748" s="66">
        <f t="shared" si="58"/>
        <v>9</v>
      </c>
      <c r="D1748" s="66" t="s">
        <v>2546</v>
      </c>
      <c r="E1748" s="66" t="s">
        <v>2547</v>
      </c>
    </row>
    <row r="1749" spans="1:5" ht="11.45" customHeight="1" x14ac:dyDescent="0.15">
      <c r="A1749" s="63">
        <f t="shared" si="59"/>
        <v>34</v>
      </c>
      <c r="B1749" s="63" t="s">
        <v>2517</v>
      </c>
      <c r="C1749" s="63">
        <f t="shared" si="58"/>
        <v>10</v>
      </c>
      <c r="D1749" s="63" t="s">
        <v>2549</v>
      </c>
      <c r="E1749" s="63" t="s">
        <v>2548</v>
      </c>
    </row>
    <row r="1750" spans="1:5" ht="11.45" customHeight="1" x14ac:dyDescent="0.15">
      <c r="A1750" s="66">
        <f t="shared" si="59"/>
        <v>34</v>
      </c>
      <c r="B1750" s="66" t="s">
        <v>2517</v>
      </c>
      <c r="C1750" s="66">
        <f t="shared" si="58"/>
        <v>11</v>
      </c>
      <c r="D1750" s="66" t="s">
        <v>2551</v>
      </c>
      <c r="E1750" s="66" t="s">
        <v>2550</v>
      </c>
    </row>
    <row r="1751" spans="1:5" ht="11.45" customHeight="1" x14ac:dyDescent="0.15">
      <c r="A1751" s="66">
        <f t="shared" si="59"/>
        <v>34</v>
      </c>
      <c r="B1751" s="66" t="s">
        <v>2517</v>
      </c>
      <c r="C1751" s="66">
        <f t="shared" si="58"/>
        <v>11</v>
      </c>
      <c r="D1751" s="66" t="s">
        <v>2551</v>
      </c>
      <c r="E1751" s="66" t="s">
        <v>2552</v>
      </c>
    </row>
    <row r="1752" spans="1:5" ht="11.45" customHeight="1" x14ac:dyDescent="0.15">
      <c r="A1752" s="66">
        <f t="shared" si="59"/>
        <v>34</v>
      </c>
      <c r="B1752" s="66" t="s">
        <v>2517</v>
      </c>
      <c r="C1752" s="66">
        <f t="shared" si="58"/>
        <v>11</v>
      </c>
      <c r="D1752" s="66" t="s">
        <v>2551</v>
      </c>
      <c r="E1752" s="66" t="s">
        <v>1239</v>
      </c>
    </row>
    <row r="1753" spans="1:5" ht="11.45" customHeight="1" x14ac:dyDescent="0.15">
      <c r="A1753" s="66">
        <f t="shared" si="59"/>
        <v>34</v>
      </c>
      <c r="B1753" s="66" t="s">
        <v>2517</v>
      </c>
      <c r="C1753" s="66">
        <f t="shared" si="58"/>
        <v>11</v>
      </c>
      <c r="D1753" s="66" t="s">
        <v>2551</v>
      </c>
      <c r="E1753" s="66" t="s">
        <v>2553</v>
      </c>
    </row>
    <row r="1754" spans="1:5" ht="11.45" customHeight="1" x14ac:dyDescent="0.15">
      <c r="A1754" s="66">
        <f t="shared" si="59"/>
        <v>34</v>
      </c>
      <c r="B1754" s="66" t="s">
        <v>2517</v>
      </c>
      <c r="C1754" s="66">
        <f t="shared" ref="C1754:C1817" si="60">IF(D1754=D1753,C1753,C1753+1)</f>
        <v>11</v>
      </c>
      <c r="D1754" s="66" t="s">
        <v>2551</v>
      </c>
      <c r="E1754" s="66" t="s">
        <v>2554</v>
      </c>
    </row>
    <row r="1755" spans="1:5" ht="11.45" customHeight="1" x14ac:dyDescent="0.15">
      <c r="A1755" s="66">
        <f t="shared" si="59"/>
        <v>34</v>
      </c>
      <c r="B1755" s="66" t="s">
        <v>2517</v>
      </c>
      <c r="C1755" s="66">
        <f t="shared" si="60"/>
        <v>11</v>
      </c>
      <c r="D1755" s="66" t="s">
        <v>2551</v>
      </c>
      <c r="E1755" s="66" t="s">
        <v>2555</v>
      </c>
    </row>
    <row r="1756" spans="1:5" ht="11.45" customHeight="1" x14ac:dyDescent="0.15">
      <c r="A1756" s="66">
        <f t="shared" si="59"/>
        <v>34</v>
      </c>
      <c r="B1756" s="66" t="s">
        <v>2517</v>
      </c>
      <c r="C1756" s="66">
        <f t="shared" si="60"/>
        <v>11</v>
      </c>
      <c r="D1756" s="66" t="s">
        <v>2551</v>
      </c>
      <c r="E1756" s="66" t="s">
        <v>2556</v>
      </c>
    </row>
    <row r="1757" spans="1:5" ht="11.45" customHeight="1" x14ac:dyDescent="0.15">
      <c r="A1757" s="66">
        <f t="shared" si="59"/>
        <v>34</v>
      </c>
      <c r="B1757" s="66" t="s">
        <v>2517</v>
      </c>
      <c r="C1757" s="66">
        <f t="shared" si="60"/>
        <v>11</v>
      </c>
      <c r="D1757" s="66" t="s">
        <v>2551</v>
      </c>
      <c r="E1757" s="66" t="s">
        <v>2557</v>
      </c>
    </row>
    <row r="1758" spans="1:5" ht="11.45" customHeight="1" x14ac:dyDescent="0.15">
      <c r="A1758" s="63">
        <f t="shared" si="59"/>
        <v>34</v>
      </c>
      <c r="B1758" s="63" t="s">
        <v>2517</v>
      </c>
      <c r="C1758" s="63">
        <f t="shared" si="60"/>
        <v>12</v>
      </c>
      <c r="D1758" s="63" t="s">
        <v>2559</v>
      </c>
      <c r="E1758" s="63" t="s">
        <v>2558</v>
      </c>
    </row>
    <row r="1759" spans="1:5" ht="11.45" customHeight="1" x14ac:dyDescent="0.15">
      <c r="A1759" s="63">
        <f t="shared" ref="A1759:A1822" si="61">IF(B1759=B1758,A1758,A1758+1)</f>
        <v>34</v>
      </c>
      <c r="B1759" s="63" t="s">
        <v>2517</v>
      </c>
      <c r="C1759" s="63">
        <f t="shared" si="60"/>
        <v>12</v>
      </c>
      <c r="D1759" s="63" t="s">
        <v>2559</v>
      </c>
      <c r="E1759" s="63" t="s">
        <v>2560</v>
      </c>
    </row>
    <row r="1760" spans="1:5" ht="11.45" customHeight="1" x14ac:dyDescent="0.15">
      <c r="A1760" s="63">
        <f t="shared" si="61"/>
        <v>34</v>
      </c>
      <c r="B1760" s="63" t="s">
        <v>2517</v>
      </c>
      <c r="C1760" s="63">
        <f t="shared" si="60"/>
        <v>12</v>
      </c>
      <c r="D1760" s="63" t="s">
        <v>2559</v>
      </c>
      <c r="E1760" s="63" t="s">
        <v>2561</v>
      </c>
    </row>
    <row r="1761" spans="1:5" ht="11.45" customHeight="1" x14ac:dyDescent="0.15">
      <c r="A1761" s="63">
        <f t="shared" si="61"/>
        <v>34</v>
      </c>
      <c r="B1761" s="63" t="s">
        <v>2517</v>
      </c>
      <c r="C1761" s="63">
        <f t="shared" si="60"/>
        <v>12</v>
      </c>
      <c r="D1761" s="63" t="s">
        <v>2559</v>
      </c>
      <c r="E1761" s="63" t="s">
        <v>2562</v>
      </c>
    </row>
    <row r="1762" spans="1:5" ht="11.45" customHeight="1" x14ac:dyDescent="0.15">
      <c r="A1762" s="66">
        <f t="shared" si="61"/>
        <v>34</v>
      </c>
      <c r="B1762" s="66" t="s">
        <v>2517</v>
      </c>
      <c r="C1762" s="66">
        <f t="shared" si="60"/>
        <v>13</v>
      </c>
      <c r="D1762" s="66" t="s">
        <v>2564</v>
      </c>
      <c r="E1762" s="66" t="s">
        <v>2563</v>
      </c>
    </row>
    <row r="1763" spans="1:5" ht="11.45" customHeight="1" x14ac:dyDescent="0.15">
      <c r="A1763" s="63">
        <f t="shared" si="61"/>
        <v>34</v>
      </c>
      <c r="B1763" s="63" t="s">
        <v>2517</v>
      </c>
      <c r="C1763" s="63">
        <f t="shared" si="60"/>
        <v>14</v>
      </c>
      <c r="D1763" s="63" t="s">
        <v>2566</v>
      </c>
      <c r="E1763" s="63" t="s">
        <v>2565</v>
      </c>
    </row>
    <row r="1764" spans="1:5" ht="11.45" customHeight="1" x14ac:dyDescent="0.15">
      <c r="A1764" s="63">
        <f t="shared" si="61"/>
        <v>34</v>
      </c>
      <c r="B1764" s="63" t="s">
        <v>2517</v>
      </c>
      <c r="C1764" s="63">
        <f t="shared" si="60"/>
        <v>14</v>
      </c>
      <c r="D1764" s="63" t="s">
        <v>2566</v>
      </c>
      <c r="E1764" s="63" t="s">
        <v>2567</v>
      </c>
    </row>
    <row r="1765" spans="1:5" ht="11.45" customHeight="1" x14ac:dyDescent="0.15">
      <c r="A1765" s="63">
        <f t="shared" si="61"/>
        <v>34</v>
      </c>
      <c r="B1765" s="63" t="s">
        <v>2517</v>
      </c>
      <c r="C1765" s="63">
        <f t="shared" si="60"/>
        <v>14</v>
      </c>
      <c r="D1765" s="63" t="s">
        <v>2566</v>
      </c>
      <c r="E1765" s="63" t="s">
        <v>2568</v>
      </c>
    </row>
    <row r="1766" spans="1:5" ht="11.45" customHeight="1" x14ac:dyDescent="0.15">
      <c r="A1766" s="63">
        <f t="shared" si="61"/>
        <v>34</v>
      </c>
      <c r="B1766" s="63" t="s">
        <v>2517</v>
      </c>
      <c r="C1766" s="63">
        <f t="shared" si="60"/>
        <v>14</v>
      </c>
      <c r="D1766" s="63" t="s">
        <v>2566</v>
      </c>
      <c r="E1766" s="63" t="s">
        <v>2569</v>
      </c>
    </row>
    <row r="1767" spans="1:5" ht="11.45" customHeight="1" x14ac:dyDescent="0.15">
      <c r="A1767" s="63">
        <f t="shared" si="61"/>
        <v>34</v>
      </c>
      <c r="B1767" s="63" t="s">
        <v>2517</v>
      </c>
      <c r="C1767" s="63">
        <f t="shared" si="60"/>
        <v>14</v>
      </c>
      <c r="D1767" s="63" t="s">
        <v>2566</v>
      </c>
      <c r="E1767" s="63" t="s">
        <v>2570</v>
      </c>
    </row>
    <row r="1768" spans="1:5" ht="11.45" customHeight="1" x14ac:dyDescent="0.15">
      <c r="A1768" s="66">
        <f t="shared" si="61"/>
        <v>34</v>
      </c>
      <c r="B1768" s="66" t="s">
        <v>2517</v>
      </c>
      <c r="C1768" s="66">
        <f t="shared" si="60"/>
        <v>15</v>
      </c>
      <c r="D1768" s="66" t="s">
        <v>2572</v>
      </c>
      <c r="E1768" s="66" t="s">
        <v>2571</v>
      </c>
    </row>
    <row r="1769" spans="1:5" ht="11.45" customHeight="1" x14ac:dyDescent="0.15">
      <c r="A1769" s="66">
        <f t="shared" si="61"/>
        <v>34</v>
      </c>
      <c r="B1769" s="66" t="s">
        <v>2517</v>
      </c>
      <c r="C1769" s="66">
        <f t="shared" si="60"/>
        <v>15</v>
      </c>
      <c r="D1769" s="66" t="s">
        <v>2572</v>
      </c>
      <c r="E1769" s="66" t="s">
        <v>479</v>
      </c>
    </row>
    <row r="1770" spans="1:5" ht="11.45" customHeight="1" x14ac:dyDescent="0.15">
      <c r="A1770" s="66">
        <f t="shared" si="61"/>
        <v>34</v>
      </c>
      <c r="B1770" s="66" t="s">
        <v>2517</v>
      </c>
      <c r="C1770" s="66">
        <f t="shared" si="60"/>
        <v>15</v>
      </c>
      <c r="D1770" s="66" t="s">
        <v>2572</v>
      </c>
      <c r="E1770" s="66" t="s">
        <v>2573</v>
      </c>
    </row>
    <row r="1771" spans="1:5" ht="11.45" customHeight="1" x14ac:dyDescent="0.15">
      <c r="A1771" s="66">
        <f t="shared" si="61"/>
        <v>34</v>
      </c>
      <c r="B1771" s="66" t="s">
        <v>2517</v>
      </c>
      <c r="C1771" s="66">
        <f t="shared" si="60"/>
        <v>15</v>
      </c>
      <c r="D1771" s="66" t="s">
        <v>2572</v>
      </c>
      <c r="E1771" s="66" t="s">
        <v>2574</v>
      </c>
    </row>
    <row r="1772" spans="1:5" ht="11.45" customHeight="1" x14ac:dyDescent="0.15">
      <c r="A1772" s="66">
        <f t="shared" si="61"/>
        <v>34</v>
      </c>
      <c r="B1772" s="66" t="s">
        <v>2517</v>
      </c>
      <c r="C1772" s="66">
        <f t="shared" si="60"/>
        <v>15</v>
      </c>
      <c r="D1772" s="66" t="s">
        <v>2572</v>
      </c>
      <c r="E1772" s="66" t="s">
        <v>2575</v>
      </c>
    </row>
    <row r="1773" spans="1:5" ht="11.45" customHeight="1" x14ac:dyDescent="0.15">
      <c r="A1773" s="63">
        <f t="shared" si="61"/>
        <v>34</v>
      </c>
      <c r="B1773" s="63" t="s">
        <v>2517</v>
      </c>
      <c r="C1773" s="63">
        <f t="shared" si="60"/>
        <v>16</v>
      </c>
      <c r="D1773" s="63" t="s">
        <v>2576</v>
      </c>
      <c r="E1773" s="63" t="s">
        <v>1846</v>
      </c>
    </row>
    <row r="1774" spans="1:5" ht="11.45" customHeight="1" x14ac:dyDescent="0.15">
      <c r="A1774" s="63">
        <f t="shared" si="61"/>
        <v>34</v>
      </c>
      <c r="B1774" s="63" t="s">
        <v>2517</v>
      </c>
      <c r="C1774" s="63">
        <f t="shared" si="60"/>
        <v>16</v>
      </c>
      <c r="D1774" s="63" t="s">
        <v>2576</v>
      </c>
      <c r="E1774" s="63" t="s">
        <v>2577</v>
      </c>
    </row>
    <row r="1775" spans="1:5" ht="11.45" customHeight="1" x14ac:dyDescent="0.15">
      <c r="A1775" s="63">
        <f t="shared" si="61"/>
        <v>34</v>
      </c>
      <c r="B1775" s="63" t="s">
        <v>2517</v>
      </c>
      <c r="C1775" s="63">
        <f t="shared" si="60"/>
        <v>16</v>
      </c>
      <c r="D1775" s="63" t="s">
        <v>2576</v>
      </c>
      <c r="E1775" s="63" t="s">
        <v>2578</v>
      </c>
    </row>
    <row r="1776" spans="1:5" ht="11.45" customHeight="1" x14ac:dyDescent="0.15">
      <c r="A1776" s="63">
        <f t="shared" si="61"/>
        <v>34</v>
      </c>
      <c r="B1776" s="63" t="s">
        <v>2517</v>
      </c>
      <c r="C1776" s="63">
        <f t="shared" si="60"/>
        <v>16</v>
      </c>
      <c r="D1776" s="63" t="s">
        <v>2576</v>
      </c>
      <c r="E1776" s="63" t="s">
        <v>2579</v>
      </c>
    </row>
    <row r="1777" spans="1:5" ht="11.45" customHeight="1" x14ac:dyDescent="0.15">
      <c r="A1777" s="66">
        <f t="shared" si="61"/>
        <v>34</v>
      </c>
      <c r="B1777" s="66" t="s">
        <v>2517</v>
      </c>
      <c r="C1777" s="66">
        <f t="shared" si="60"/>
        <v>17</v>
      </c>
      <c r="D1777" s="66" t="s">
        <v>2581</v>
      </c>
      <c r="E1777" s="66" t="s">
        <v>2580</v>
      </c>
    </row>
    <row r="1778" spans="1:5" ht="11.45" customHeight="1" x14ac:dyDescent="0.15">
      <c r="A1778" s="66">
        <f t="shared" si="61"/>
        <v>34</v>
      </c>
      <c r="B1778" s="66" t="s">
        <v>2517</v>
      </c>
      <c r="C1778" s="66">
        <f t="shared" si="60"/>
        <v>17</v>
      </c>
      <c r="D1778" s="66" t="s">
        <v>2581</v>
      </c>
      <c r="E1778" s="66" t="s">
        <v>2582</v>
      </c>
    </row>
    <row r="1779" spans="1:5" ht="11.45" customHeight="1" x14ac:dyDescent="0.15">
      <c r="A1779" s="66">
        <f t="shared" si="61"/>
        <v>34</v>
      </c>
      <c r="B1779" s="66" t="s">
        <v>2517</v>
      </c>
      <c r="C1779" s="66">
        <f t="shared" si="60"/>
        <v>17</v>
      </c>
      <c r="D1779" s="66" t="s">
        <v>2581</v>
      </c>
      <c r="E1779" s="66" t="s">
        <v>2583</v>
      </c>
    </row>
    <row r="1780" spans="1:5" ht="11.45" customHeight="1" x14ac:dyDescent="0.15">
      <c r="A1780" s="66">
        <f t="shared" si="61"/>
        <v>34</v>
      </c>
      <c r="B1780" s="66" t="s">
        <v>2517</v>
      </c>
      <c r="C1780" s="66">
        <f t="shared" si="60"/>
        <v>17</v>
      </c>
      <c r="D1780" s="66" t="s">
        <v>2581</v>
      </c>
      <c r="E1780" s="66" t="s">
        <v>2584</v>
      </c>
    </row>
    <row r="1781" spans="1:5" ht="11.45" customHeight="1" x14ac:dyDescent="0.15">
      <c r="A1781" s="66">
        <f t="shared" si="61"/>
        <v>34</v>
      </c>
      <c r="B1781" s="66" t="s">
        <v>2517</v>
      </c>
      <c r="C1781" s="66">
        <f t="shared" si="60"/>
        <v>17</v>
      </c>
      <c r="D1781" s="66" t="s">
        <v>2581</v>
      </c>
      <c r="E1781" s="66" t="s">
        <v>2585</v>
      </c>
    </row>
    <row r="1782" spans="1:5" ht="11.45" customHeight="1" x14ac:dyDescent="0.15">
      <c r="A1782" s="63">
        <f t="shared" si="61"/>
        <v>34</v>
      </c>
      <c r="B1782" s="63" t="s">
        <v>2517</v>
      </c>
      <c r="C1782" s="63">
        <f t="shared" si="60"/>
        <v>18</v>
      </c>
      <c r="D1782" s="63" t="s">
        <v>2587</v>
      </c>
      <c r="E1782" s="63" t="s">
        <v>2586</v>
      </c>
    </row>
    <row r="1783" spans="1:5" ht="11.45" customHeight="1" x14ac:dyDescent="0.15">
      <c r="A1783" s="63">
        <f t="shared" si="61"/>
        <v>34</v>
      </c>
      <c r="B1783" s="63" t="s">
        <v>2517</v>
      </c>
      <c r="C1783" s="63">
        <f t="shared" si="60"/>
        <v>18</v>
      </c>
      <c r="D1783" s="63" t="s">
        <v>2587</v>
      </c>
      <c r="E1783" s="63" t="s">
        <v>2588</v>
      </c>
    </row>
    <row r="1784" spans="1:5" ht="11.45" customHeight="1" x14ac:dyDescent="0.15">
      <c r="A1784" s="63">
        <f t="shared" si="61"/>
        <v>34</v>
      </c>
      <c r="B1784" s="63" t="s">
        <v>2517</v>
      </c>
      <c r="C1784" s="63">
        <f t="shared" si="60"/>
        <v>18</v>
      </c>
      <c r="D1784" s="63" t="s">
        <v>2587</v>
      </c>
      <c r="E1784" s="63" t="s">
        <v>2589</v>
      </c>
    </row>
    <row r="1785" spans="1:5" ht="11.45" customHeight="1" x14ac:dyDescent="0.15">
      <c r="A1785" s="63">
        <f t="shared" si="61"/>
        <v>34</v>
      </c>
      <c r="B1785" s="63" t="s">
        <v>2517</v>
      </c>
      <c r="C1785" s="63">
        <f t="shared" si="60"/>
        <v>18</v>
      </c>
      <c r="D1785" s="63" t="s">
        <v>2587</v>
      </c>
      <c r="E1785" s="63" t="s">
        <v>2590</v>
      </c>
    </row>
    <row r="1786" spans="1:5" ht="11.45" customHeight="1" x14ac:dyDescent="0.15">
      <c r="A1786" s="63">
        <f t="shared" si="61"/>
        <v>34</v>
      </c>
      <c r="B1786" s="63" t="s">
        <v>2517</v>
      </c>
      <c r="C1786" s="63">
        <f t="shared" si="60"/>
        <v>18</v>
      </c>
      <c r="D1786" s="63" t="s">
        <v>2587</v>
      </c>
      <c r="E1786" s="63" t="s">
        <v>2591</v>
      </c>
    </row>
    <row r="1787" spans="1:5" ht="11.45" customHeight="1" x14ac:dyDescent="0.15">
      <c r="A1787" s="66">
        <f t="shared" si="61"/>
        <v>34</v>
      </c>
      <c r="B1787" s="66" t="s">
        <v>2517</v>
      </c>
      <c r="C1787" s="66">
        <f t="shared" si="60"/>
        <v>19</v>
      </c>
      <c r="D1787" s="66" t="s">
        <v>5483</v>
      </c>
      <c r="E1787" s="66" t="s">
        <v>2592</v>
      </c>
    </row>
    <row r="1788" spans="1:5" ht="11.45" customHeight="1" x14ac:dyDescent="0.15">
      <c r="A1788" s="66">
        <f t="shared" si="61"/>
        <v>34</v>
      </c>
      <c r="B1788" s="66" t="s">
        <v>2517</v>
      </c>
      <c r="C1788" s="66">
        <f t="shared" si="60"/>
        <v>19</v>
      </c>
      <c r="D1788" s="66" t="s">
        <v>2593</v>
      </c>
      <c r="E1788" s="66" t="s">
        <v>2594</v>
      </c>
    </row>
    <row r="1789" spans="1:5" ht="11.45" customHeight="1" x14ac:dyDescent="0.15">
      <c r="A1789" s="66">
        <f t="shared" si="61"/>
        <v>34</v>
      </c>
      <c r="B1789" s="66" t="s">
        <v>2517</v>
      </c>
      <c r="C1789" s="66">
        <f t="shared" si="60"/>
        <v>19</v>
      </c>
      <c r="D1789" s="66" t="s">
        <v>2593</v>
      </c>
      <c r="E1789" s="66" t="s">
        <v>2595</v>
      </c>
    </row>
    <row r="1790" spans="1:5" ht="11.45" customHeight="1" x14ac:dyDescent="0.15">
      <c r="A1790" s="63">
        <f t="shared" si="61"/>
        <v>34</v>
      </c>
      <c r="B1790" s="63" t="s">
        <v>2517</v>
      </c>
      <c r="C1790" s="63">
        <f t="shared" si="60"/>
        <v>20</v>
      </c>
      <c r="D1790" s="63" t="s">
        <v>5484</v>
      </c>
      <c r="E1790" s="63" t="s">
        <v>2596</v>
      </c>
    </row>
    <row r="1791" spans="1:5" ht="11.45" customHeight="1" x14ac:dyDescent="0.15">
      <c r="A1791" s="66">
        <f t="shared" si="61"/>
        <v>34</v>
      </c>
      <c r="B1791" s="66" t="s">
        <v>2517</v>
      </c>
      <c r="C1791" s="66">
        <f t="shared" si="60"/>
        <v>21</v>
      </c>
      <c r="D1791" s="66" t="s">
        <v>5485</v>
      </c>
      <c r="E1791" s="66" t="s">
        <v>2598</v>
      </c>
    </row>
    <row r="1792" spans="1:5" ht="11.45" customHeight="1" x14ac:dyDescent="0.15">
      <c r="A1792" s="63">
        <f t="shared" si="61"/>
        <v>35</v>
      </c>
      <c r="B1792" s="63" t="s">
        <v>2601</v>
      </c>
      <c r="C1792" s="63">
        <v>1</v>
      </c>
      <c r="D1792" s="63" t="s">
        <v>2602</v>
      </c>
      <c r="E1792" s="63" t="s">
        <v>2600</v>
      </c>
    </row>
    <row r="1793" spans="1:5" ht="11.45" customHeight="1" x14ac:dyDescent="0.15">
      <c r="A1793" s="66">
        <f t="shared" si="61"/>
        <v>35</v>
      </c>
      <c r="B1793" s="66" t="s">
        <v>2601</v>
      </c>
      <c r="C1793" s="66">
        <f t="shared" si="60"/>
        <v>2</v>
      </c>
      <c r="D1793" s="66" t="s">
        <v>2604</v>
      </c>
      <c r="E1793" s="66" t="s">
        <v>2603</v>
      </c>
    </row>
    <row r="1794" spans="1:5" ht="11.45" customHeight="1" x14ac:dyDescent="0.15">
      <c r="A1794" s="63">
        <f t="shared" si="61"/>
        <v>35</v>
      </c>
      <c r="B1794" s="63" t="s">
        <v>2601</v>
      </c>
      <c r="C1794" s="63">
        <f t="shared" si="60"/>
        <v>3</v>
      </c>
      <c r="D1794" s="63" t="s">
        <v>2606</v>
      </c>
      <c r="E1794" s="63" t="s">
        <v>2605</v>
      </c>
    </row>
    <row r="1795" spans="1:5" ht="11.45" customHeight="1" x14ac:dyDescent="0.15">
      <c r="A1795" s="63">
        <f t="shared" si="61"/>
        <v>35</v>
      </c>
      <c r="B1795" s="63" t="s">
        <v>2601</v>
      </c>
      <c r="C1795" s="63">
        <f t="shared" si="60"/>
        <v>3</v>
      </c>
      <c r="D1795" s="63" t="s">
        <v>2606</v>
      </c>
      <c r="E1795" s="63" t="s">
        <v>2607</v>
      </c>
    </row>
    <row r="1796" spans="1:5" ht="11.45" customHeight="1" x14ac:dyDescent="0.15">
      <c r="A1796" s="63">
        <f t="shared" si="61"/>
        <v>35</v>
      </c>
      <c r="B1796" s="63" t="s">
        <v>2601</v>
      </c>
      <c r="C1796" s="63">
        <f t="shared" si="60"/>
        <v>3</v>
      </c>
      <c r="D1796" s="63" t="s">
        <v>2606</v>
      </c>
      <c r="E1796" s="63" t="s">
        <v>2608</v>
      </c>
    </row>
    <row r="1797" spans="1:5" ht="11.45" customHeight="1" x14ac:dyDescent="0.15">
      <c r="A1797" s="63">
        <f t="shared" si="61"/>
        <v>35</v>
      </c>
      <c r="B1797" s="63" t="s">
        <v>2601</v>
      </c>
      <c r="C1797" s="63">
        <f t="shared" si="60"/>
        <v>3</v>
      </c>
      <c r="D1797" s="63" t="s">
        <v>2606</v>
      </c>
      <c r="E1797" s="63" t="s">
        <v>2609</v>
      </c>
    </row>
    <row r="1798" spans="1:5" ht="11.45" customHeight="1" x14ac:dyDescent="0.15">
      <c r="A1798" s="63">
        <f t="shared" si="61"/>
        <v>35</v>
      </c>
      <c r="B1798" s="63" t="s">
        <v>2601</v>
      </c>
      <c r="C1798" s="63">
        <f t="shared" si="60"/>
        <v>3</v>
      </c>
      <c r="D1798" s="63" t="s">
        <v>2606</v>
      </c>
      <c r="E1798" s="63" t="s">
        <v>2610</v>
      </c>
    </row>
    <row r="1799" spans="1:5" ht="11.45" customHeight="1" x14ac:dyDescent="0.15">
      <c r="A1799" s="63">
        <f t="shared" si="61"/>
        <v>35</v>
      </c>
      <c r="B1799" s="63" t="s">
        <v>2601</v>
      </c>
      <c r="C1799" s="63">
        <f t="shared" si="60"/>
        <v>3</v>
      </c>
      <c r="D1799" s="63" t="s">
        <v>2606</v>
      </c>
      <c r="E1799" s="63" t="s">
        <v>2611</v>
      </c>
    </row>
    <row r="1800" spans="1:5" ht="11.45" customHeight="1" x14ac:dyDescent="0.15">
      <c r="A1800" s="63">
        <f t="shared" si="61"/>
        <v>35</v>
      </c>
      <c r="B1800" s="63" t="s">
        <v>2601</v>
      </c>
      <c r="C1800" s="63">
        <f t="shared" si="60"/>
        <v>3</v>
      </c>
      <c r="D1800" s="63" t="s">
        <v>2606</v>
      </c>
      <c r="E1800" s="63" t="s">
        <v>2612</v>
      </c>
    </row>
    <row r="1801" spans="1:5" ht="11.45" customHeight="1" x14ac:dyDescent="0.15">
      <c r="A1801" s="66">
        <f t="shared" si="61"/>
        <v>35</v>
      </c>
      <c r="B1801" s="66" t="s">
        <v>2601</v>
      </c>
      <c r="C1801" s="66">
        <f t="shared" si="60"/>
        <v>4</v>
      </c>
      <c r="D1801" s="66" t="s">
        <v>2613</v>
      </c>
      <c r="E1801" s="66" t="s">
        <v>1812</v>
      </c>
    </row>
    <row r="1802" spans="1:5" ht="11.45" customHeight="1" x14ac:dyDescent="0.15">
      <c r="A1802" s="66">
        <f t="shared" si="61"/>
        <v>35</v>
      </c>
      <c r="B1802" s="66" t="s">
        <v>2601</v>
      </c>
      <c r="C1802" s="66">
        <f t="shared" si="60"/>
        <v>4</v>
      </c>
      <c r="D1802" s="66" t="s">
        <v>2613</v>
      </c>
      <c r="E1802" s="66" t="s">
        <v>676</v>
      </c>
    </row>
    <row r="1803" spans="1:5" ht="11.45" customHeight="1" x14ac:dyDescent="0.15">
      <c r="A1803" s="66">
        <f t="shared" si="61"/>
        <v>35</v>
      </c>
      <c r="B1803" s="66" t="s">
        <v>2601</v>
      </c>
      <c r="C1803" s="66">
        <f t="shared" si="60"/>
        <v>4</v>
      </c>
      <c r="D1803" s="66" t="s">
        <v>2613</v>
      </c>
      <c r="E1803" s="66" t="s">
        <v>2614</v>
      </c>
    </row>
    <row r="1804" spans="1:5" ht="11.45" customHeight="1" x14ac:dyDescent="0.15">
      <c r="A1804" s="63">
        <f t="shared" si="61"/>
        <v>35</v>
      </c>
      <c r="B1804" s="63" t="s">
        <v>2601</v>
      </c>
      <c r="C1804" s="63">
        <f t="shared" si="60"/>
        <v>5</v>
      </c>
      <c r="D1804" s="63" t="s">
        <v>2616</v>
      </c>
      <c r="E1804" s="63" t="s">
        <v>2615</v>
      </c>
    </row>
    <row r="1805" spans="1:5" ht="11.45" customHeight="1" x14ac:dyDescent="0.15">
      <c r="A1805" s="63">
        <f t="shared" si="61"/>
        <v>35</v>
      </c>
      <c r="B1805" s="63" t="s">
        <v>2601</v>
      </c>
      <c r="C1805" s="63">
        <f t="shared" si="60"/>
        <v>5</v>
      </c>
      <c r="D1805" s="63" t="s">
        <v>2616</v>
      </c>
      <c r="E1805" s="63" t="s">
        <v>2617</v>
      </c>
    </row>
    <row r="1806" spans="1:5" ht="11.45" customHeight="1" x14ac:dyDescent="0.15">
      <c r="A1806" s="63">
        <f t="shared" si="61"/>
        <v>35</v>
      </c>
      <c r="B1806" s="63" t="s">
        <v>2601</v>
      </c>
      <c r="C1806" s="63">
        <f t="shared" si="60"/>
        <v>5</v>
      </c>
      <c r="D1806" s="63" t="s">
        <v>2616</v>
      </c>
      <c r="E1806" s="63" t="s">
        <v>2618</v>
      </c>
    </row>
    <row r="1807" spans="1:5" ht="11.45" customHeight="1" x14ac:dyDescent="0.15">
      <c r="A1807" s="63">
        <f t="shared" si="61"/>
        <v>35</v>
      </c>
      <c r="B1807" s="63" t="s">
        <v>2601</v>
      </c>
      <c r="C1807" s="63">
        <f t="shared" si="60"/>
        <v>5</v>
      </c>
      <c r="D1807" s="63" t="s">
        <v>2616</v>
      </c>
      <c r="E1807" s="63" t="s">
        <v>2619</v>
      </c>
    </row>
    <row r="1808" spans="1:5" ht="11.45" customHeight="1" x14ac:dyDescent="0.15">
      <c r="A1808" s="66">
        <f t="shared" si="61"/>
        <v>35</v>
      </c>
      <c r="B1808" s="66" t="s">
        <v>2601</v>
      </c>
      <c r="C1808" s="66">
        <f t="shared" si="60"/>
        <v>6</v>
      </c>
      <c r="D1808" s="66" t="s">
        <v>2621</v>
      </c>
      <c r="E1808" s="66" t="s">
        <v>2620</v>
      </c>
    </row>
    <row r="1809" spans="1:5" ht="11.45" customHeight="1" x14ac:dyDescent="0.15">
      <c r="A1809" s="66">
        <f t="shared" si="61"/>
        <v>35</v>
      </c>
      <c r="B1809" s="66" t="s">
        <v>2601</v>
      </c>
      <c r="C1809" s="66">
        <f t="shared" si="60"/>
        <v>6</v>
      </c>
      <c r="D1809" s="66" t="s">
        <v>2621</v>
      </c>
      <c r="E1809" s="66" t="s">
        <v>2622</v>
      </c>
    </row>
    <row r="1810" spans="1:5" ht="11.45" customHeight="1" x14ac:dyDescent="0.15">
      <c r="A1810" s="63">
        <f t="shared" si="61"/>
        <v>35</v>
      </c>
      <c r="B1810" s="63" t="s">
        <v>2601</v>
      </c>
      <c r="C1810" s="63">
        <f t="shared" si="60"/>
        <v>7</v>
      </c>
      <c r="D1810" s="63" t="s">
        <v>2624</v>
      </c>
      <c r="E1810" s="63" t="s">
        <v>2623</v>
      </c>
    </row>
    <row r="1811" spans="1:5" ht="11.45" customHeight="1" x14ac:dyDescent="0.15">
      <c r="A1811" s="66">
        <f t="shared" si="61"/>
        <v>35</v>
      </c>
      <c r="B1811" s="66" t="s">
        <v>2601</v>
      </c>
      <c r="C1811" s="66">
        <f t="shared" si="60"/>
        <v>8</v>
      </c>
      <c r="D1811" s="66" t="s">
        <v>2626</v>
      </c>
      <c r="E1811" s="66" t="s">
        <v>2625</v>
      </c>
    </row>
    <row r="1812" spans="1:5" ht="11.45" customHeight="1" x14ac:dyDescent="0.15">
      <c r="A1812" s="63">
        <f t="shared" si="61"/>
        <v>35</v>
      </c>
      <c r="B1812" s="63" t="s">
        <v>2601</v>
      </c>
      <c r="C1812" s="63">
        <f t="shared" si="60"/>
        <v>9</v>
      </c>
      <c r="D1812" s="63" t="s">
        <v>2628</v>
      </c>
      <c r="E1812" s="63" t="s">
        <v>2627</v>
      </c>
    </row>
    <row r="1813" spans="1:5" ht="11.45" customHeight="1" x14ac:dyDescent="0.15">
      <c r="A1813" s="63">
        <f t="shared" si="61"/>
        <v>35</v>
      </c>
      <c r="B1813" s="63" t="s">
        <v>2601</v>
      </c>
      <c r="C1813" s="63">
        <f t="shared" si="60"/>
        <v>9</v>
      </c>
      <c r="D1813" s="63" t="s">
        <v>2628</v>
      </c>
      <c r="E1813" s="63" t="s">
        <v>2629</v>
      </c>
    </row>
    <row r="1814" spans="1:5" ht="11.45" customHeight="1" x14ac:dyDescent="0.15">
      <c r="A1814" s="63">
        <f t="shared" si="61"/>
        <v>35</v>
      </c>
      <c r="B1814" s="63" t="s">
        <v>2601</v>
      </c>
      <c r="C1814" s="63">
        <f t="shared" si="60"/>
        <v>9</v>
      </c>
      <c r="D1814" s="63" t="s">
        <v>2628</v>
      </c>
      <c r="E1814" s="63" t="s">
        <v>2630</v>
      </c>
    </row>
    <row r="1815" spans="1:5" ht="11.45" customHeight="1" x14ac:dyDescent="0.15">
      <c r="A1815" s="63">
        <f t="shared" si="61"/>
        <v>35</v>
      </c>
      <c r="B1815" s="63" t="s">
        <v>2601</v>
      </c>
      <c r="C1815" s="63">
        <f t="shared" si="60"/>
        <v>9</v>
      </c>
      <c r="D1815" s="63" t="s">
        <v>2628</v>
      </c>
      <c r="E1815" s="63" t="s">
        <v>2631</v>
      </c>
    </row>
    <row r="1816" spans="1:5" ht="11.45" customHeight="1" x14ac:dyDescent="0.15">
      <c r="A1816" s="66">
        <f t="shared" si="61"/>
        <v>35</v>
      </c>
      <c r="B1816" s="66" t="s">
        <v>2601</v>
      </c>
      <c r="C1816" s="66">
        <f t="shared" si="60"/>
        <v>10</v>
      </c>
      <c r="D1816" s="66" t="s">
        <v>2633</v>
      </c>
      <c r="E1816" s="66" t="s">
        <v>2632</v>
      </c>
    </row>
    <row r="1817" spans="1:5" ht="11.45" customHeight="1" x14ac:dyDescent="0.15">
      <c r="A1817" s="66">
        <f t="shared" si="61"/>
        <v>35</v>
      </c>
      <c r="B1817" s="66" t="s">
        <v>2601</v>
      </c>
      <c r="C1817" s="66">
        <f t="shared" si="60"/>
        <v>10</v>
      </c>
      <c r="D1817" s="66" t="s">
        <v>2633</v>
      </c>
      <c r="E1817" s="66" t="s">
        <v>2634</v>
      </c>
    </row>
    <row r="1818" spans="1:5" ht="11.45" customHeight="1" x14ac:dyDescent="0.15">
      <c r="A1818" s="66">
        <f t="shared" si="61"/>
        <v>35</v>
      </c>
      <c r="B1818" s="66" t="s">
        <v>2601</v>
      </c>
      <c r="C1818" s="66">
        <f t="shared" ref="C1818:C1881" si="62">IF(D1818=D1817,C1817,C1817+1)</f>
        <v>10</v>
      </c>
      <c r="D1818" s="66" t="s">
        <v>2633</v>
      </c>
      <c r="E1818" s="66" t="s">
        <v>2635</v>
      </c>
    </row>
    <row r="1819" spans="1:5" ht="11.45" customHeight="1" x14ac:dyDescent="0.15">
      <c r="A1819" s="63">
        <f t="shared" si="61"/>
        <v>35</v>
      </c>
      <c r="B1819" s="63" t="s">
        <v>2601</v>
      </c>
      <c r="C1819" s="63">
        <f t="shared" si="62"/>
        <v>11</v>
      </c>
      <c r="D1819" s="63" t="s">
        <v>2637</v>
      </c>
      <c r="E1819" s="63" t="s">
        <v>2636</v>
      </c>
    </row>
    <row r="1820" spans="1:5" ht="11.45" customHeight="1" x14ac:dyDescent="0.15">
      <c r="A1820" s="66">
        <f t="shared" si="61"/>
        <v>35</v>
      </c>
      <c r="B1820" s="66" t="s">
        <v>2601</v>
      </c>
      <c r="C1820" s="66">
        <f t="shared" si="62"/>
        <v>12</v>
      </c>
      <c r="D1820" s="66" t="s">
        <v>2639</v>
      </c>
      <c r="E1820" s="66" t="s">
        <v>2638</v>
      </c>
    </row>
    <row r="1821" spans="1:5" ht="11.45" customHeight="1" x14ac:dyDescent="0.15">
      <c r="A1821" s="63">
        <f t="shared" si="61"/>
        <v>35</v>
      </c>
      <c r="B1821" s="63" t="s">
        <v>2601</v>
      </c>
      <c r="C1821" s="63">
        <f t="shared" si="62"/>
        <v>13</v>
      </c>
      <c r="D1821" s="63" t="s">
        <v>2641</v>
      </c>
      <c r="E1821" s="63" t="s">
        <v>2640</v>
      </c>
    </row>
    <row r="1822" spans="1:5" ht="11.45" customHeight="1" x14ac:dyDescent="0.15">
      <c r="A1822" s="63">
        <f t="shared" si="61"/>
        <v>35</v>
      </c>
      <c r="B1822" s="63" t="s">
        <v>2601</v>
      </c>
      <c r="C1822" s="63">
        <f t="shared" si="62"/>
        <v>13</v>
      </c>
      <c r="D1822" s="63" t="s">
        <v>2641</v>
      </c>
      <c r="E1822" s="63" t="s">
        <v>2642</v>
      </c>
    </row>
    <row r="1823" spans="1:5" ht="11.45" customHeight="1" x14ac:dyDescent="0.15">
      <c r="A1823" s="63">
        <f t="shared" ref="A1823:A1886" si="63">IF(B1823=B1822,A1822,A1822+1)</f>
        <v>35</v>
      </c>
      <c r="B1823" s="63" t="s">
        <v>2601</v>
      </c>
      <c r="C1823" s="63">
        <f t="shared" si="62"/>
        <v>13</v>
      </c>
      <c r="D1823" s="63" t="s">
        <v>2641</v>
      </c>
      <c r="E1823" s="63" t="s">
        <v>2643</v>
      </c>
    </row>
    <row r="1824" spans="1:5" ht="11.45" customHeight="1" x14ac:dyDescent="0.15">
      <c r="A1824" s="63">
        <f t="shared" si="63"/>
        <v>35</v>
      </c>
      <c r="B1824" s="63" t="s">
        <v>2601</v>
      </c>
      <c r="C1824" s="63">
        <f t="shared" si="62"/>
        <v>13</v>
      </c>
      <c r="D1824" s="63" t="s">
        <v>2641</v>
      </c>
      <c r="E1824" s="63" t="s">
        <v>2644</v>
      </c>
    </row>
    <row r="1825" spans="1:5" ht="11.45" customHeight="1" x14ac:dyDescent="0.15">
      <c r="A1825" s="63">
        <f t="shared" si="63"/>
        <v>35</v>
      </c>
      <c r="B1825" s="63" t="s">
        <v>2601</v>
      </c>
      <c r="C1825" s="63">
        <f t="shared" si="62"/>
        <v>13</v>
      </c>
      <c r="D1825" s="63" t="s">
        <v>2641</v>
      </c>
      <c r="E1825" s="63" t="s">
        <v>2327</v>
      </c>
    </row>
    <row r="1826" spans="1:5" ht="11.45" customHeight="1" x14ac:dyDescent="0.15">
      <c r="A1826" s="66">
        <f t="shared" si="63"/>
        <v>35</v>
      </c>
      <c r="B1826" s="66" t="s">
        <v>2601</v>
      </c>
      <c r="C1826" s="66">
        <f t="shared" si="62"/>
        <v>14</v>
      </c>
      <c r="D1826" s="66" t="s">
        <v>2646</v>
      </c>
      <c r="E1826" s="66" t="s">
        <v>2645</v>
      </c>
    </row>
    <row r="1827" spans="1:5" ht="11.45" customHeight="1" x14ac:dyDescent="0.15">
      <c r="A1827" s="66">
        <f t="shared" si="63"/>
        <v>35</v>
      </c>
      <c r="B1827" s="66" t="s">
        <v>2601</v>
      </c>
      <c r="C1827" s="66">
        <f t="shared" si="62"/>
        <v>14</v>
      </c>
      <c r="D1827" s="66" t="s">
        <v>2646</v>
      </c>
      <c r="E1827" s="66" t="s">
        <v>2647</v>
      </c>
    </row>
    <row r="1828" spans="1:5" ht="11.45" customHeight="1" x14ac:dyDescent="0.15">
      <c r="A1828" s="63">
        <f t="shared" si="63"/>
        <v>35</v>
      </c>
      <c r="B1828" s="63" t="s">
        <v>2601</v>
      </c>
      <c r="C1828" s="63">
        <f t="shared" si="62"/>
        <v>15</v>
      </c>
      <c r="D1828" s="63" t="s">
        <v>2649</v>
      </c>
      <c r="E1828" s="63" t="s">
        <v>2648</v>
      </c>
    </row>
    <row r="1829" spans="1:5" ht="11.45" customHeight="1" x14ac:dyDescent="0.15">
      <c r="A1829" s="63">
        <f t="shared" si="63"/>
        <v>35</v>
      </c>
      <c r="B1829" s="63" t="s">
        <v>2601</v>
      </c>
      <c r="C1829" s="63">
        <f t="shared" si="62"/>
        <v>15</v>
      </c>
      <c r="D1829" s="63" t="s">
        <v>2649</v>
      </c>
      <c r="E1829" s="63" t="s">
        <v>2650</v>
      </c>
    </row>
    <row r="1830" spans="1:5" ht="11.45" customHeight="1" x14ac:dyDescent="0.15">
      <c r="A1830" s="66">
        <f t="shared" si="63"/>
        <v>35</v>
      </c>
      <c r="B1830" s="66" t="s">
        <v>2601</v>
      </c>
      <c r="C1830" s="66">
        <f t="shared" si="62"/>
        <v>16</v>
      </c>
      <c r="D1830" s="66" t="s">
        <v>5486</v>
      </c>
      <c r="E1830" s="66" t="s">
        <v>2651</v>
      </c>
    </row>
    <row r="1831" spans="1:5" ht="11.45" customHeight="1" x14ac:dyDescent="0.15">
      <c r="A1831" s="63">
        <f t="shared" si="63"/>
        <v>36</v>
      </c>
      <c r="B1831" s="63" t="s">
        <v>2654</v>
      </c>
      <c r="C1831" s="63">
        <v>1</v>
      </c>
      <c r="D1831" s="63" t="s">
        <v>5487</v>
      </c>
      <c r="E1831" s="63" t="s">
        <v>2653</v>
      </c>
    </row>
    <row r="1832" spans="1:5" ht="11.45" customHeight="1" x14ac:dyDescent="0.15">
      <c r="A1832" s="66">
        <f t="shared" si="63"/>
        <v>36</v>
      </c>
      <c r="B1832" s="66" t="s">
        <v>2654</v>
      </c>
      <c r="C1832" s="66">
        <f t="shared" si="62"/>
        <v>2</v>
      </c>
      <c r="D1832" s="66" t="s">
        <v>2656</v>
      </c>
      <c r="E1832" s="66" t="s">
        <v>189</v>
      </c>
    </row>
    <row r="1833" spans="1:5" ht="11.45" customHeight="1" x14ac:dyDescent="0.15">
      <c r="A1833" s="66">
        <f t="shared" si="63"/>
        <v>36</v>
      </c>
      <c r="B1833" s="66" t="s">
        <v>2654</v>
      </c>
      <c r="C1833" s="66">
        <f t="shared" si="62"/>
        <v>2</v>
      </c>
      <c r="D1833" s="66" t="s">
        <v>2656</v>
      </c>
      <c r="E1833" s="66" t="s">
        <v>678</v>
      </c>
    </row>
    <row r="1834" spans="1:5" ht="11.45" customHeight="1" x14ac:dyDescent="0.15">
      <c r="A1834" s="66">
        <f t="shared" si="63"/>
        <v>36</v>
      </c>
      <c r="B1834" s="66" t="s">
        <v>2654</v>
      </c>
      <c r="C1834" s="66">
        <f t="shared" si="62"/>
        <v>2</v>
      </c>
      <c r="D1834" s="66" t="s">
        <v>2656</v>
      </c>
      <c r="E1834" s="66" t="s">
        <v>2657</v>
      </c>
    </row>
    <row r="1835" spans="1:5" ht="11.45" customHeight="1" x14ac:dyDescent="0.15">
      <c r="A1835" s="66">
        <f t="shared" si="63"/>
        <v>36</v>
      </c>
      <c r="B1835" s="66" t="s">
        <v>2654</v>
      </c>
      <c r="C1835" s="66">
        <f t="shared" si="62"/>
        <v>2</v>
      </c>
      <c r="D1835" s="66" t="s">
        <v>2656</v>
      </c>
      <c r="E1835" s="66" t="s">
        <v>2658</v>
      </c>
    </row>
    <row r="1836" spans="1:5" ht="11.45" customHeight="1" x14ac:dyDescent="0.15">
      <c r="A1836" s="63">
        <f t="shared" si="63"/>
        <v>36</v>
      </c>
      <c r="B1836" s="63" t="s">
        <v>2654</v>
      </c>
      <c r="C1836" s="63">
        <f t="shared" si="62"/>
        <v>3</v>
      </c>
      <c r="D1836" s="63" t="s">
        <v>2659</v>
      </c>
      <c r="E1836" s="63" t="s">
        <v>748</v>
      </c>
    </row>
    <row r="1837" spans="1:5" ht="11.45" customHeight="1" x14ac:dyDescent="0.15">
      <c r="A1837" s="66">
        <f t="shared" si="63"/>
        <v>36</v>
      </c>
      <c r="B1837" s="66" t="s">
        <v>2654</v>
      </c>
      <c r="C1837" s="66">
        <f t="shared" si="62"/>
        <v>4</v>
      </c>
      <c r="D1837" s="66" t="s">
        <v>2661</v>
      </c>
      <c r="E1837" s="66" t="s">
        <v>2660</v>
      </c>
    </row>
    <row r="1838" spans="1:5" ht="11.45" customHeight="1" x14ac:dyDescent="0.15">
      <c r="A1838" s="66">
        <f t="shared" si="63"/>
        <v>36</v>
      </c>
      <c r="B1838" s="66" t="s">
        <v>2654</v>
      </c>
      <c r="C1838" s="66">
        <f t="shared" si="62"/>
        <v>4</v>
      </c>
      <c r="D1838" s="66" t="s">
        <v>2661</v>
      </c>
      <c r="E1838" s="66" t="s">
        <v>2662</v>
      </c>
    </row>
    <row r="1839" spans="1:5" ht="11.45" customHeight="1" x14ac:dyDescent="0.15">
      <c r="A1839" s="66">
        <f t="shared" si="63"/>
        <v>36</v>
      </c>
      <c r="B1839" s="66" t="s">
        <v>2654</v>
      </c>
      <c r="C1839" s="66">
        <f t="shared" si="62"/>
        <v>4</v>
      </c>
      <c r="D1839" s="66" t="s">
        <v>2661</v>
      </c>
      <c r="E1839" s="66" t="s">
        <v>2663</v>
      </c>
    </row>
    <row r="1840" spans="1:5" ht="11.45" customHeight="1" x14ac:dyDescent="0.15">
      <c r="A1840" s="63">
        <f t="shared" si="63"/>
        <v>36</v>
      </c>
      <c r="B1840" s="63" t="s">
        <v>2654</v>
      </c>
      <c r="C1840" s="63">
        <f t="shared" si="62"/>
        <v>5</v>
      </c>
      <c r="D1840" s="63" t="s">
        <v>2665</v>
      </c>
      <c r="E1840" s="63" t="s">
        <v>2664</v>
      </c>
    </row>
    <row r="1841" spans="1:5" ht="11.45" customHeight="1" x14ac:dyDescent="0.15">
      <c r="A1841" s="66">
        <f t="shared" si="63"/>
        <v>36</v>
      </c>
      <c r="B1841" s="66" t="s">
        <v>2654</v>
      </c>
      <c r="C1841" s="66">
        <f t="shared" si="62"/>
        <v>6</v>
      </c>
      <c r="D1841" s="66" t="s">
        <v>2667</v>
      </c>
      <c r="E1841" s="66" t="s">
        <v>2666</v>
      </c>
    </row>
    <row r="1842" spans="1:5" ht="11.45" customHeight="1" x14ac:dyDescent="0.15">
      <c r="A1842" s="63">
        <f t="shared" si="63"/>
        <v>36</v>
      </c>
      <c r="B1842" s="63" t="s">
        <v>2654</v>
      </c>
      <c r="C1842" s="63">
        <f t="shared" si="62"/>
        <v>7</v>
      </c>
      <c r="D1842" s="63" t="s">
        <v>2668</v>
      </c>
      <c r="E1842" s="63" t="s">
        <v>739</v>
      </c>
    </row>
    <row r="1843" spans="1:5" ht="11.45" customHeight="1" x14ac:dyDescent="0.15">
      <c r="A1843" s="63">
        <f t="shared" si="63"/>
        <v>36</v>
      </c>
      <c r="B1843" s="63" t="s">
        <v>2654</v>
      </c>
      <c r="C1843" s="63">
        <f t="shared" si="62"/>
        <v>7</v>
      </c>
      <c r="D1843" s="63" t="s">
        <v>2668</v>
      </c>
      <c r="E1843" s="63" t="s">
        <v>2669</v>
      </c>
    </row>
    <row r="1844" spans="1:5" ht="11.45" customHeight="1" x14ac:dyDescent="0.15">
      <c r="A1844" s="63">
        <f t="shared" si="63"/>
        <v>36</v>
      </c>
      <c r="B1844" s="63" t="s">
        <v>2654</v>
      </c>
      <c r="C1844" s="63">
        <f t="shared" si="62"/>
        <v>7</v>
      </c>
      <c r="D1844" s="63" t="s">
        <v>2668</v>
      </c>
      <c r="E1844" s="63" t="s">
        <v>2670</v>
      </c>
    </row>
    <row r="1845" spans="1:5" ht="11.45" customHeight="1" x14ac:dyDescent="0.15">
      <c r="A1845" s="66">
        <f t="shared" si="63"/>
        <v>36</v>
      </c>
      <c r="B1845" s="66" t="s">
        <v>2654</v>
      </c>
      <c r="C1845" s="66">
        <f t="shared" si="62"/>
        <v>8</v>
      </c>
      <c r="D1845" s="66" t="s">
        <v>2672</v>
      </c>
      <c r="E1845" s="66" t="s">
        <v>2671</v>
      </c>
    </row>
    <row r="1846" spans="1:5" ht="11.45" customHeight="1" x14ac:dyDescent="0.15">
      <c r="A1846" s="63">
        <f t="shared" si="63"/>
        <v>36</v>
      </c>
      <c r="B1846" s="63" t="s">
        <v>2654</v>
      </c>
      <c r="C1846" s="63">
        <f t="shared" si="62"/>
        <v>9</v>
      </c>
      <c r="D1846" s="63" t="s">
        <v>2674</v>
      </c>
      <c r="E1846" s="63" t="s">
        <v>2673</v>
      </c>
    </row>
    <row r="1847" spans="1:5" ht="11.45" customHeight="1" x14ac:dyDescent="0.15">
      <c r="A1847" s="66">
        <f t="shared" si="63"/>
        <v>37</v>
      </c>
      <c r="B1847" s="66" t="s">
        <v>2676</v>
      </c>
      <c r="C1847" s="66">
        <v>1</v>
      </c>
      <c r="D1847" s="66" t="s">
        <v>2677</v>
      </c>
      <c r="E1847" s="66" t="s">
        <v>2675</v>
      </c>
    </row>
    <row r="1848" spans="1:5" ht="11.45" customHeight="1" x14ac:dyDescent="0.15">
      <c r="A1848" s="66">
        <f t="shared" si="63"/>
        <v>37</v>
      </c>
      <c r="B1848" s="66" t="s">
        <v>2676</v>
      </c>
      <c r="C1848" s="66">
        <f t="shared" si="62"/>
        <v>1</v>
      </c>
      <c r="D1848" s="66" t="s">
        <v>2677</v>
      </c>
      <c r="E1848" s="66" t="s">
        <v>2678</v>
      </c>
    </row>
    <row r="1849" spans="1:5" ht="11.45" customHeight="1" x14ac:dyDescent="0.15">
      <c r="A1849" s="63">
        <f t="shared" si="63"/>
        <v>37</v>
      </c>
      <c r="B1849" s="63" t="s">
        <v>2676</v>
      </c>
      <c r="C1849" s="63">
        <f t="shared" si="62"/>
        <v>2</v>
      </c>
      <c r="D1849" s="63" t="s">
        <v>2680</v>
      </c>
      <c r="E1849" s="63" t="s">
        <v>2679</v>
      </c>
    </row>
    <row r="1850" spans="1:5" ht="11.45" customHeight="1" x14ac:dyDescent="0.15">
      <c r="A1850" s="66">
        <f t="shared" si="63"/>
        <v>37</v>
      </c>
      <c r="B1850" s="66" t="s">
        <v>2676</v>
      </c>
      <c r="C1850" s="66">
        <f t="shared" si="62"/>
        <v>3</v>
      </c>
      <c r="D1850" s="66" t="s">
        <v>2682</v>
      </c>
      <c r="E1850" s="66" t="s">
        <v>2681</v>
      </c>
    </row>
    <row r="1851" spans="1:5" ht="11.45" customHeight="1" x14ac:dyDescent="0.15">
      <c r="A1851" s="66">
        <f t="shared" si="63"/>
        <v>37</v>
      </c>
      <c r="B1851" s="66" t="s">
        <v>2676</v>
      </c>
      <c r="C1851" s="66">
        <f t="shared" si="62"/>
        <v>3</v>
      </c>
      <c r="D1851" s="66" t="s">
        <v>2682</v>
      </c>
      <c r="E1851" s="66" t="s">
        <v>2683</v>
      </c>
    </row>
    <row r="1852" spans="1:5" ht="11.45" customHeight="1" x14ac:dyDescent="0.15">
      <c r="A1852" s="66">
        <f t="shared" si="63"/>
        <v>37</v>
      </c>
      <c r="B1852" s="66" t="s">
        <v>2676</v>
      </c>
      <c r="C1852" s="66">
        <f t="shared" si="62"/>
        <v>3</v>
      </c>
      <c r="D1852" s="66" t="s">
        <v>2682</v>
      </c>
      <c r="E1852" s="66" t="s">
        <v>2684</v>
      </c>
    </row>
    <row r="1853" spans="1:5" ht="11.45" customHeight="1" x14ac:dyDescent="0.15">
      <c r="A1853" s="63">
        <f t="shared" si="63"/>
        <v>37</v>
      </c>
      <c r="B1853" s="63" t="s">
        <v>2676</v>
      </c>
      <c r="C1853" s="63">
        <f t="shared" si="62"/>
        <v>4</v>
      </c>
      <c r="D1853" s="63" t="s">
        <v>2686</v>
      </c>
      <c r="E1853" s="63" t="s">
        <v>2685</v>
      </c>
    </row>
    <row r="1854" spans="1:5" ht="11.45" customHeight="1" x14ac:dyDescent="0.15">
      <c r="A1854" s="66">
        <f t="shared" si="63"/>
        <v>37</v>
      </c>
      <c r="B1854" s="66" t="s">
        <v>2676</v>
      </c>
      <c r="C1854" s="66">
        <f t="shared" si="62"/>
        <v>5</v>
      </c>
      <c r="D1854" s="66" t="s">
        <v>2688</v>
      </c>
      <c r="E1854" s="66" t="s">
        <v>2687</v>
      </c>
    </row>
    <row r="1855" spans="1:5" ht="11.45" customHeight="1" x14ac:dyDescent="0.15">
      <c r="A1855" s="63">
        <f t="shared" si="63"/>
        <v>37</v>
      </c>
      <c r="B1855" s="63" t="s">
        <v>2676</v>
      </c>
      <c r="C1855" s="63">
        <f t="shared" si="62"/>
        <v>6</v>
      </c>
      <c r="D1855" s="63" t="s">
        <v>2690</v>
      </c>
      <c r="E1855" s="63" t="s">
        <v>2689</v>
      </c>
    </row>
    <row r="1856" spans="1:5" ht="11.45" customHeight="1" x14ac:dyDescent="0.15">
      <c r="A1856" s="63">
        <f t="shared" si="63"/>
        <v>37</v>
      </c>
      <c r="B1856" s="63" t="s">
        <v>2676</v>
      </c>
      <c r="C1856" s="63">
        <f t="shared" si="62"/>
        <v>6</v>
      </c>
      <c r="D1856" s="63" t="s">
        <v>2690</v>
      </c>
      <c r="E1856" s="63" t="s">
        <v>2691</v>
      </c>
    </row>
    <row r="1857" spans="1:5" ht="11.45" customHeight="1" x14ac:dyDescent="0.15">
      <c r="A1857" s="63">
        <f t="shared" si="63"/>
        <v>37</v>
      </c>
      <c r="B1857" s="63" t="s">
        <v>2676</v>
      </c>
      <c r="C1857" s="63">
        <f t="shared" si="62"/>
        <v>6</v>
      </c>
      <c r="D1857" s="63" t="s">
        <v>2690</v>
      </c>
      <c r="E1857" s="63" t="s">
        <v>2692</v>
      </c>
    </row>
    <row r="1858" spans="1:5" ht="11.45" customHeight="1" x14ac:dyDescent="0.15">
      <c r="A1858" s="63">
        <f t="shared" si="63"/>
        <v>37</v>
      </c>
      <c r="B1858" s="63" t="s">
        <v>2676</v>
      </c>
      <c r="C1858" s="63">
        <f t="shared" si="62"/>
        <v>6</v>
      </c>
      <c r="D1858" s="63" t="s">
        <v>2690</v>
      </c>
      <c r="E1858" s="63" t="s">
        <v>2693</v>
      </c>
    </row>
    <row r="1859" spans="1:5" ht="11.45" customHeight="1" x14ac:dyDescent="0.15">
      <c r="A1859" s="63">
        <f t="shared" si="63"/>
        <v>37</v>
      </c>
      <c r="B1859" s="63" t="s">
        <v>2676</v>
      </c>
      <c r="C1859" s="63">
        <f t="shared" si="62"/>
        <v>6</v>
      </c>
      <c r="D1859" s="63" t="s">
        <v>2690</v>
      </c>
      <c r="E1859" s="63" t="s">
        <v>2694</v>
      </c>
    </row>
    <row r="1860" spans="1:5" ht="11.45" customHeight="1" x14ac:dyDescent="0.15">
      <c r="A1860" s="63">
        <f t="shared" si="63"/>
        <v>37</v>
      </c>
      <c r="B1860" s="63" t="s">
        <v>2676</v>
      </c>
      <c r="C1860" s="63">
        <f t="shared" si="62"/>
        <v>6</v>
      </c>
      <c r="D1860" s="63" t="s">
        <v>2690</v>
      </c>
      <c r="E1860" s="63" t="s">
        <v>2695</v>
      </c>
    </row>
    <row r="1861" spans="1:5" ht="11.45" customHeight="1" x14ac:dyDescent="0.15">
      <c r="A1861" s="66">
        <f t="shared" si="63"/>
        <v>37</v>
      </c>
      <c r="B1861" s="66" t="s">
        <v>2676</v>
      </c>
      <c r="C1861" s="66">
        <f t="shared" si="62"/>
        <v>7</v>
      </c>
      <c r="D1861" s="66" t="s">
        <v>2697</v>
      </c>
      <c r="E1861" s="66" t="s">
        <v>2696</v>
      </c>
    </row>
    <row r="1862" spans="1:5" ht="11.45" customHeight="1" x14ac:dyDescent="0.15">
      <c r="A1862" s="63">
        <f t="shared" si="63"/>
        <v>37</v>
      </c>
      <c r="B1862" s="63" t="s">
        <v>2676</v>
      </c>
      <c r="C1862" s="63">
        <f t="shared" si="62"/>
        <v>8</v>
      </c>
      <c r="D1862" s="63" t="s">
        <v>2699</v>
      </c>
      <c r="E1862" s="63" t="s">
        <v>2698</v>
      </c>
    </row>
    <row r="1863" spans="1:5" ht="11.45" customHeight="1" x14ac:dyDescent="0.15">
      <c r="A1863" s="66">
        <f t="shared" si="63"/>
        <v>38</v>
      </c>
      <c r="B1863" s="66" t="s">
        <v>2700</v>
      </c>
      <c r="C1863" s="66">
        <v>1</v>
      </c>
      <c r="D1863" s="66" t="s">
        <v>2701</v>
      </c>
      <c r="E1863" s="66" t="s">
        <v>189</v>
      </c>
    </row>
    <row r="1864" spans="1:5" ht="11.45" customHeight="1" x14ac:dyDescent="0.15">
      <c r="A1864" s="66">
        <f t="shared" si="63"/>
        <v>38</v>
      </c>
      <c r="B1864" s="66" t="s">
        <v>2700</v>
      </c>
      <c r="C1864" s="66">
        <f t="shared" si="62"/>
        <v>1</v>
      </c>
      <c r="D1864" s="66" t="s">
        <v>2701</v>
      </c>
      <c r="E1864" s="66" t="s">
        <v>2702</v>
      </c>
    </row>
    <row r="1865" spans="1:5" ht="11.45" customHeight="1" x14ac:dyDescent="0.15">
      <c r="A1865" s="66">
        <f t="shared" si="63"/>
        <v>38</v>
      </c>
      <c r="B1865" s="66" t="s">
        <v>2700</v>
      </c>
      <c r="C1865" s="66">
        <f t="shared" si="62"/>
        <v>1</v>
      </c>
      <c r="D1865" s="66" t="s">
        <v>2701</v>
      </c>
      <c r="E1865" s="66" t="s">
        <v>1812</v>
      </c>
    </row>
    <row r="1866" spans="1:5" ht="11.45" customHeight="1" x14ac:dyDescent="0.15">
      <c r="A1866" s="66">
        <f t="shared" si="63"/>
        <v>38</v>
      </c>
      <c r="B1866" s="66" t="s">
        <v>2700</v>
      </c>
      <c r="C1866" s="66">
        <f t="shared" si="62"/>
        <v>1</v>
      </c>
      <c r="D1866" s="66" t="s">
        <v>2701</v>
      </c>
      <c r="E1866" s="66" t="s">
        <v>678</v>
      </c>
    </row>
    <row r="1867" spans="1:5" ht="11.45" customHeight="1" x14ac:dyDescent="0.15">
      <c r="A1867" s="63">
        <f t="shared" si="63"/>
        <v>38</v>
      </c>
      <c r="B1867" s="63" t="s">
        <v>2700</v>
      </c>
      <c r="C1867" s="63">
        <f t="shared" si="62"/>
        <v>2</v>
      </c>
      <c r="D1867" s="63" t="s">
        <v>2704</v>
      </c>
      <c r="E1867" s="63" t="s">
        <v>2703</v>
      </c>
    </row>
    <row r="1868" spans="1:5" ht="11.45" customHeight="1" x14ac:dyDescent="0.15">
      <c r="A1868" s="63">
        <f t="shared" si="63"/>
        <v>38</v>
      </c>
      <c r="B1868" s="63" t="s">
        <v>2700</v>
      </c>
      <c r="C1868" s="63">
        <f t="shared" si="62"/>
        <v>2</v>
      </c>
      <c r="D1868" s="63" t="s">
        <v>2704</v>
      </c>
      <c r="E1868" s="63" t="s">
        <v>2287</v>
      </c>
    </row>
    <row r="1869" spans="1:5" ht="11.45" customHeight="1" x14ac:dyDescent="0.15">
      <c r="A1869" s="63">
        <f t="shared" si="63"/>
        <v>38</v>
      </c>
      <c r="B1869" s="63" t="s">
        <v>2700</v>
      </c>
      <c r="C1869" s="63">
        <f t="shared" si="62"/>
        <v>2</v>
      </c>
      <c r="D1869" s="63" t="s">
        <v>2704</v>
      </c>
      <c r="E1869" s="63" t="s">
        <v>2705</v>
      </c>
    </row>
    <row r="1870" spans="1:5" ht="11.45" customHeight="1" x14ac:dyDescent="0.15">
      <c r="A1870" s="63">
        <f t="shared" si="63"/>
        <v>38</v>
      </c>
      <c r="B1870" s="63" t="s">
        <v>2700</v>
      </c>
      <c r="C1870" s="63">
        <f t="shared" si="62"/>
        <v>2</v>
      </c>
      <c r="D1870" s="63" t="s">
        <v>2704</v>
      </c>
      <c r="E1870" s="63" t="s">
        <v>2706</v>
      </c>
    </row>
    <row r="1871" spans="1:5" ht="11.45" customHeight="1" x14ac:dyDescent="0.15">
      <c r="A1871" s="63">
        <f t="shared" si="63"/>
        <v>38</v>
      </c>
      <c r="B1871" s="63" t="s">
        <v>2700</v>
      </c>
      <c r="C1871" s="63">
        <f t="shared" si="62"/>
        <v>2</v>
      </c>
      <c r="D1871" s="63" t="s">
        <v>2704</v>
      </c>
      <c r="E1871" s="63" t="s">
        <v>2707</v>
      </c>
    </row>
    <row r="1872" spans="1:5" ht="11.45" customHeight="1" x14ac:dyDescent="0.15">
      <c r="A1872" s="63">
        <f t="shared" si="63"/>
        <v>38</v>
      </c>
      <c r="B1872" s="63" t="s">
        <v>2700</v>
      </c>
      <c r="C1872" s="63">
        <f t="shared" si="62"/>
        <v>2</v>
      </c>
      <c r="D1872" s="63" t="s">
        <v>2704</v>
      </c>
      <c r="E1872" s="63" t="s">
        <v>2708</v>
      </c>
    </row>
    <row r="1873" spans="1:5" ht="11.45" customHeight="1" x14ac:dyDescent="0.15">
      <c r="A1873" s="63">
        <f t="shared" si="63"/>
        <v>38</v>
      </c>
      <c r="B1873" s="63" t="s">
        <v>2700</v>
      </c>
      <c r="C1873" s="63">
        <f t="shared" si="62"/>
        <v>2</v>
      </c>
      <c r="D1873" s="63" t="s">
        <v>2704</v>
      </c>
      <c r="E1873" s="63" t="s">
        <v>2709</v>
      </c>
    </row>
    <row r="1874" spans="1:5" ht="11.45" customHeight="1" x14ac:dyDescent="0.15">
      <c r="A1874" s="63">
        <f t="shared" si="63"/>
        <v>38</v>
      </c>
      <c r="B1874" s="63" t="s">
        <v>2700</v>
      </c>
      <c r="C1874" s="63">
        <f t="shared" si="62"/>
        <v>2</v>
      </c>
      <c r="D1874" s="63" t="s">
        <v>2704</v>
      </c>
      <c r="E1874" s="63" t="s">
        <v>2710</v>
      </c>
    </row>
    <row r="1875" spans="1:5" ht="11.45" customHeight="1" x14ac:dyDescent="0.15">
      <c r="A1875" s="63">
        <f t="shared" si="63"/>
        <v>38</v>
      </c>
      <c r="B1875" s="63" t="s">
        <v>2700</v>
      </c>
      <c r="C1875" s="63">
        <f t="shared" si="62"/>
        <v>2</v>
      </c>
      <c r="D1875" s="63" t="s">
        <v>2704</v>
      </c>
      <c r="E1875" s="63" t="s">
        <v>2711</v>
      </c>
    </row>
    <row r="1876" spans="1:5" ht="11.45" customHeight="1" x14ac:dyDescent="0.15">
      <c r="A1876" s="66">
        <f t="shared" si="63"/>
        <v>38</v>
      </c>
      <c r="B1876" s="66" t="s">
        <v>2700</v>
      </c>
      <c r="C1876" s="66">
        <f t="shared" si="62"/>
        <v>3</v>
      </c>
      <c r="D1876" s="66" t="s">
        <v>2713</v>
      </c>
      <c r="E1876" s="66" t="s">
        <v>2712</v>
      </c>
    </row>
    <row r="1877" spans="1:5" ht="11.45" customHeight="1" x14ac:dyDescent="0.15">
      <c r="A1877" s="63">
        <f t="shared" si="63"/>
        <v>38</v>
      </c>
      <c r="B1877" s="63" t="s">
        <v>2700</v>
      </c>
      <c r="C1877" s="63">
        <f t="shared" si="62"/>
        <v>4</v>
      </c>
      <c r="D1877" s="63" t="s">
        <v>2715</v>
      </c>
      <c r="E1877" s="63" t="s">
        <v>2714</v>
      </c>
    </row>
    <row r="1878" spans="1:5" ht="11.45" customHeight="1" x14ac:dyDescent="0.15">
      <c r="A1878" s="63">
        <f t="shared" si="63"/>
        <v>38</v>
      </c>
      <c r="B1878" s="63" t="s">
        <v>2700</v>
      </c>
      <c r="C1878" s="63">
        <f t="shared" si="62"/>
        <v>4</v>
      </c>
      <c r="D1878" s="63" t="s">
        <v>2715</v>
      </c>
      <c r="E1878" s="63" t="s">
        <v>2716</v>
      </c>
    </row>
    <row r="1879" spans="1:5" ht="11.45" customHeight="1" x14ac:dyDescent="0.15">
      <c r="A1879" s="63">
        <f t="shared" si="63"/>
        <v>38</v>
      </c>
      <c r="B1879" s="63" t="s">
        <v>2700</v>
      </c>
      <c r="C1879" s="63">
        <f t="shared" si="62"/>
        <v>4</v>
      </c>
      <c r="D1879" s="63" t="s">
        <v>2715</v>
      </c>
      <c r="E1879" s="63" t="s">
        <v>2717</v>
      </c>
    </row>
    <row r="1880" spans="1:5" ht="11.45" customHeight="1" x14ac:dyDescent="0.15">
      <c r="A1880" s="66">
        <f t="shared" si="63"/>
        <v>38</v>
      </c>
      <c r="B1880" s="66" t="s">
        <v>2700</v>
      </c>
      <c r="C1880" s="66">
        <f t="shared" si="62"/>
        <v>5</v>
      </c>
      <c r="D1880" s="66" t="s">
        <v>2719</v>
      </c>
      <c r="E1880" s="66" t="s">
        <v>2718</v>
      </c>
    </row>
    <row r="1881" spans="1:5" ht="11.45" customHeight="1" x14ac:dyDescent="0.15">
      <c r="A1881" s="63">
        <f t="shared" si="63"/>
        <v>38</v>
      </c>
      <c r="B1881" s="63" t="s">
        <v>2700</v>
      </c>
      <c r="C1881" s="63">
        <f t="shared" si="62"/>
        <v>6</v>
      </c>
      <c r="D1881" s="63" t="s">
        <v>2721</v>
      </c>
      <c r="E1881" s="63" t="s">
        <v>2720</v>
      </c>
    </row>
    <row r="1882" spans="1:5" ht="11.45" customHeight="1" x14ac:dyDescent="0.15">
      <c r="A1882" s="63">
        <f t="shared" si="63"/>
        <v>38</v>
      </c>
      <c r="B1882" s="63" t="s">
        <v>2700</v>
      </c>
      <c r="C1882" s="63">
        <f t="shared" ref="C1882:C1945" si="64">IF(D1882=D1881,C1881,C1881+1)</f>
        <v>6</v>
      </c>
      <c r="D1882" s="63" t="s">
        <v>2721</v>
      </c>
      <c r="E1882" s="63" t="s">
        <v>2722</v>
      </c>
    </row>
    <row r="1883" spans="1:5" ht="11.45" customHeight="1" x14ac:dyDescent="0.15">
      <c r="A1883" s="66">
        <f t="shared" si="63"/>
        <v>38</v>
      </c>
      <c r="B1883" s="66" t="s">
        <v>2700</v>
      </c>
      <c r="C1883" s="66">
        <f t="shared" si="64"/>
        <v>7</v>
      </c>
      <c r="D1883" s="66" t="s">
        <v>2724</v>
      </c>
      <c r="E1883" s="66" t="s">
        <v>2723</v>
      </c>
    </row>
    <row r="1884" spans="1:5" ht="11.45" customHeight="1" x14ac:dyDescent="0.15">
      <c r="A1884" s="66">
        <f t="shared" si="63"/>
        <v>38</v>
      </c>
      <c r="B1884" s="66" t="s">
        <v>2700</v>
      </c>
      <c r="C1884" s="66">
        <f t="shared" si="64"/>
        <v>7</v>
      </c>
      <c r="D1884" s="66" t="s">
        <v>2724</v>
      </c>
      <c r="E1884" s="66" t="s">
        <v>2725</v>
      </c>
    </row>
    <row r="1885" spans="1:5" ht="11.45" customHeight="1" x14ac:dyDescent="0.15">
      <c r="A1885" s="63">
        <f t="shared" si="63"/>
        <v>38</v>
      </c>
      <c r="B1885" s="63" t="s">
        <v>2700</v>
      </c>
      <c r="C1885" s="63">
        <f t="shared" si="64"/>
        <v>8</v>
      </c>
      <c r="D1885" s="63" t="s">
        <v>2727</v>
      </c>
      <c r="E1885" s="63" t="s">
        <v>2726</v>
      </c>
    </row>
    <row r="1886" spans="1:5" ht="11.45" customHeight="1" x14ac:dyDescent="0.15">
      <c r="A1886" s="63">
        <f t="shared" si="63"/>
        <v>38</v>
      </c>
      <c r="B1886" s="63" t="s">
        <v>2700</v>
      </c>
      <c r="C1886" s="63">
        <f t="shared" si="64"/>
        <v>8</v>
      </c>
      <c r="D1886" s="63" t="s">
        <v>2727</v>
      </c>
      <c r="E1886" s="63" t="s">
        <v>2728</v>
      </c>
    </row>
    <row r="1887" spans="1:5" ht="11.45" customHeight="1" x14ac:dyDescent="0.15">
      <c r="A1887" s="66">
        <f t="shared" ref="A1887:A1950" si="65">IF(B1887=B1886,A1886,A1886+1)</f>
        <v>38</v>
      </c>
      <c r="B1887" s="66" t="s">
        <v>2700</v>
      </c>
      <c r="C1887" s="66">
        <f t="shared" si="64"/>
        <v>9</v>
      </c>
      <c r="D1887" s="66" t="s">
        <v>2730</v>
      </c>
      <c r="E1887" s="66" t="s">
        <v>2729</v>
      </c>
    </row>
    <row r="1888" spans="1:5" ht="11.45" customHeight="1" x14ac:dyDescent="0.15">
      <c r="A1888" s="66">
        <f t="shared" si="65"/>
        <v>38</v>
      </c>
      <c r="B1888" s="66" t="s">
        <v>2700</v>
      </c>
      <c r="C1888" s="66">
        <f t="shared" si="64"/>
        <v>9</v>
      </c>
      <c r="D1888" s="66" t="s">
        <v>2730</v>
      </c>
      <c r="E1888" s="66" t="s">
        <v>2731</v>
      </c>
    </row>
    <row r="1889" spans="1:5" ht="11.45" customHeight="1" x14ac:dyDescent="0.15">
      <c r="A1889" s="63">
        <f t="shared" si="65"/>
        <v>38</v>
      </c>
      <c r="B1889" s="63" t="s">
        <v>2700</v>
      </c>
      <c r="C1889" s="63">
        <f t="shared" si="64"/>
        <v>10</v>
      </c>
      <c r="D1889" s="63" t="s">
        <v>2733</v>
      </c>
      <c r="E1889" s="63" t="s">
        <v>2732</v>
      </c>
    </row>
    <row r="1890" spans="1:5" ht="11.45" customHeight="1" x14ac:dyDescent="0.15">
      <c r="A1890" s="63">
        <f t="shared" si="65"/>
        <v>38</v>
      </c>
      <c r="B1890" s="63" t="s">
        <v>2700</v>
      </c>
      <c r="C1890" s="63">
        <f t="shared" si="64"/>
        <v>10</v>
      </c>
      <c r="D1890" s="63" t="s">
        <v>2733</v>
      </c>
      <c r="E1890" s="63" t="s">
        <v>2734</v>
      </c>
    </row>
    <row r="1891" spans="1:5" ht="11.45" customHeight="1" x14ac:dyDescent="0.15">
      <c r="A1891" s="66">
        <f t="shared" si="65"/>
        <v>38</v>
      </c>
      <c r="B1891" s="66" t="s">
        <v>2700</v>
      </c>
      <c r="C1891" s="66">
        <f t="shared" si="64"/>
        <v>11</v>
      </c>
      <c r="D1891" s="66" t="s">
        <v>2736</v>
      </c>
      <c r="E1891" s="66" t="s">
        <v>2735</v>
      </c>
    </row>
    <row r="1892" spans="1:5" ht="11.45" customHeight="1" x14ac:dyDescent="0.15">
      <c r="A1892" s="66">
        <f t="shared" si="65"/>
        <v>38</v>
      </c>
      <c r="B1892" s="66" t="s">
        <v>2700</v>
      </c>
      <c r="C1892" s="66">
        <f t="shared" si="64"/>
        <v>11</v>
      </c>
      <c r="D1892" s="66" t="s">
        <v>2736</v>
      </c>
      <c r="E1892" s="66" t="s">
        <v>2737</v>
      </c>
    </row>
    <row r="1893" spans="1:5" ht="11.45" customHeight="1" x14ac:dyDescent="0.15">
      <c r="A1893" s="63">
        <f t="shared" si="65"/>
        <v>38</v>
      </c>
      <c r="B1893" s="63" t="s">
        <v>2700</v>
      </c>
      <c r="C1893" s="63">
        <f t="shared" si="64"/>
        <v>12</v>
      </c>
      <c r="D1893" s="63" t="s">
        <v>2739</v>
      </c>
      <c r="E1893" s="63" t="s">
        <v>2738</v>
      </c>
    </row>
    <row r="1894" spans="1:5" ht="11.45" customHeight="1" x14ac:dyDescent="0.15">
      <c r="A1894" s="63">
        <f t="shared" si="65"/>
        <v>38</v>
      </c>
      <c r="B1894" s="63" t="s">
        <v>2700</v>
      </c>
      <c r="C1894" s="63">
        <f t="shared" si="64"/>
        <v>12</v>
      </c>
      <c r="D1894" s="63" t="s">
        <v>2739</v>
      </c>
      <c r="E1894" s="63" t="s">
        <v>2740</v>
      </c>
    </row>
    <row r="1895" spans="1:5" ht="11.45" customHeight="1" x14ac:dyDescent="0.15">
      <c r="A1895" s="63">
        <f t="shared" si="65"/>
        <v>38</v>
      </c>
      <c r="B1895" s="63" t="s">
        <v>2700</v>
      </c>
      <c r="C1895" s="63">
        <f t="shared" si="64"/>
        <v>12</v>
      </c>
      <c r="D1895" s="63" t="s">
        <v>2739</v>
      </c>
      <c r="E1895" s="63" t="s">
        <v>2741</v>
      </c>
    </row>
    <row r="1896" spans="1:5" ht="11.45" customHeight="1" x14ac:dyDescent="0.15">
      <c r="A1896" s="66">
        <f t="shared" si="65"/>
        <v>38</v>
      </c>
      <c r="B1896" s="66" t="s">
        <v>2700</v>
      </c>
      <c r="C1896" s="66">
        <f t="shared" si="64"/>
        <v>13</v>
      </c>
      <c r="D1896" s="66" t="s">
        <v>2743</v>
      </c>
      <c r="E1896" s="66" t="s">
        <v>2742</v>
      </c>
    </row>
    <row r="1897" spans="1:5" ht="11.45" customHeight="1" x14ac:dyDescent="0.15">
      <c r="A1897" s="63">
        <f t="shared" si="65"/>
        <v>38</v>
      </c>
      <c r="B1897" s="63" t="s">
        <v>2700</v>
      </c>
      <c r="C1897" s="63">
        <f t="shared" si="64"/>
        <v>14</v>
      </c>
      <c r="D1897" s="63" t="s">
        <v>2745</v>
      </c>
      <c r="E1897" s="63" t="s">
        <v>2744</v>
      </c>
    </row>
    <row r="1898" spans="1:5" ht="11.45" customHeight="1" x14ac:dyDescent="0.15">
      <c r="A1898" s="66">
        <f t="shared" si="65"/>
        <v>38</v>
      </c>
      <c r="B1898" s="66" t="s">
        <v>2700</v>
      </c>
      <c r="C1898" s="66">
        <f t="shared" si="64"/>
        <v>15</v>
      </c>
      <c r="D1898" s="66" t="s">
        <v>2747</v>
      </c>
      <c r="E1898" s="66" t="s">
        <v>2746</v>
      </c>
    </row>
    <row r="1899" spans="1:5" ht="11.45" customHeight="1" x14ac:dyDescent="0.15">
      <c r="A1899" s="63">
        <f t="shared" si="65"/>
        <v>38</v>
      </c>
      <c r="B1899" s="63" t="s">
        <v>2700</v>
      </c>
      <c r="C1899" s="63">
        <f t="shared" si="64"/>
        <v>16</v>
      </c>
      <c r="D1899" s="63" t="s">
        <v>2749</v>
      </c>
      <c r="E1899" s="63" t="s">
        <v>2748</v>
      </c>
    </row>
    <row r="1900" spans="1:5" ht="11.45" customHeight="1" x14ac:dyDescent="0.15">
      <c r="A1900" s="66">
        <f t="shared" si="65"/>
        <v>38</v>
      </c>
      <c r="B1900" s="66" t="s">
        <v>2700</v>
      </c>
      <c r="C1900" s="66">
        <f t="shared" si="64"/>
        <v>17</v>
      </c>
      <c r="D1900" s="66" t="s">
        <v>5488</v>
      </c>
      <c r="E1900" s="66" t="s">
        <v>2750</v>
      </c>
    </row>
    <row r="1901" spans="1:5" ht="11.45" customHeight="1" x14ac:dyDescent="0.15">
      <c r="A1901" s="66">
        <f t="shared" si="65"/>
        <v>38</v>
      </c>
      <c r="B1901" s="66" t="s">
        <v>2700</v>
      </c>
      <c r="C1901" s="66">
        <f t="shared" si="64"/>
        <v>17</v>
      </c>
      <c r="D1901" s="66" t="s">
        <v>2751</v>
      </c>
      <c r="E1901" s="66" t="s">
        <v>2752</v>
      </c>
    </row>
    <row r="1902" spans="1:5" ht="11.45" customHeight="1" x14ac:dyDescent="0.15">
      <c r="A1902" s="63">
        <f t="shared" si="65"/>
        <v>39</v>
      </c>
      <c r="B1902" s="63" t="s">
        <v>2754</v>
      </c>
      <c r="C1902" s="63">
        <v>1</v>
      </c>
      <c r="D1902" s="63" t="s">
        <v>2755</v>
      </c>
      <c r="E1902" s="63" t="s">
        <v>2753</v>
      </c>
    </row>
    <row r="1903" spans="1:5" ht="11.45" customHeight="1" x14ac:dyDescent="0.15">
      <c r="A1903" s="66">
        <f t="shared" si="65"/>
        <v>39</v>
      </c>
      <c r="B1903" s="66" t="s">
        <v>2754</v>
      </c>
      <c r="C1903" s="66">
        <f t="shared" si="64"/>
        <v>2</v>
      </c>
      <c r="D1903" s="66" t="s">
        <v>2757</v>
      </c>
      <c r="E1903" s="66" t="s">
        <v>2756</v>
      </c>
    </row>
    <row r="1904" spans="1:5" ht="11.45" customHeight="1" x14ac:dyDescent="0.15">
      <c r="A1904" s="66">
        <f t="shared" si="65"/>
        <v>39</v>
      </c>
      <c r="B1904" s="66" t="s">
        <v>2754</v>
      </c>
      <c r="C1904" s="66">
        <f t="shared" si="64"/>
        <v>2</v>
      </c>
      <c r="D1904" s="66" t="s">
        <v>2757</v>
      </c>
      <c r="E1904" s="66" t="s">
        <v>2758</v>
      </c>
    </row>
    <row r="1905" spans="1:5" ht="11.45" customHeight="1" x14ac:dyDescent="0.15">
      <c r="A1905" s="66">
        <f t="shared" si="65"/>
        <v>39</v>
      </c>
      <c r="B1905" s="66" t="s">
        <v>2754</v>
      </c>
      <c r="C1905" s="66">
        <f t="shared" si="64"/>
        <v>2</v>
      </c>
      <c r="D1905" s="66" t="s">
        <v>2757</v>
      </c>
      <c r="E1905" s="66" t="s">
        <v>2759</v>
      </c>
    </row>
    <row r="1906" spans="1:5" ht="11.45" customHeight="1" x14ac:dyDescent="0.15">
      <c r="A1906" s="63">
        <f t="shared" si="65"/>
        <v>39</v>
      </c>
      <c r="B1906" s="63" t="s">
        <v>2754</v>
      </c>
      <c r="C1906" s="63">
        <f t="shared" si="64"/>
        <v>3</v>
      </c>
      <c r="D1906" s="63" t="s">
        <v>2761</v>
      </c>
      <c r="E1906" s="63" t="s">
        <v>2760</v>
      </c>
    </row>
    <row r="1907" spans="1:5" ht="11.45" customHeight="1" x14ac:dyDescent="0.15">
      <c r="A1907" s="66">
        <f t="shared" si="65"/>
        <v>39</v>
      </c>
      <c r="B1907" s="66" t="s">
        <v>2754</v>
      </c>
      <c r="C1907" s="66">
        <f t="shared" si="64"/>
        <v>4</v>
      </c>
      <c r="D1907" s="66" t="s">
        <v>2763</v>
      </c>
      <c r="E1907" s="66" t="s">
        <v>2762</v>
      </c>
    </row>
    <row r="1908" spans="1:5" ht="11.45" customHeight="1" x14ac:dyDescent="0.15">
      <c r="A1908" s="63">
        <f t="shared" si="65"/>
        <v>39</v>
      </c>
      <c r="B1908" s="63" t="s">
        <v>2754</v>
      </c>
      <c r="C1908" s="63">
        <f t="shared" si="64"/>
        <v>5</v>
      </c>
      <c r="D1908" s="63" t="s">
        <v>2765</v>
      </c>
      <c r="E1908" s="63" t="s">
        <v>2764</v>
      </c>
    </row>
    <row r="1909" spans="1:5" ht="11.45" customHeight="1" x14ac:dyDescent="0.15">
      <c r="A1909" s="66">
        <f t="shared" si="65"/>
        <v>39</v>
      </c>
      <c r="B1909" s="66" t="s">
        <v>2754</v>
      </c>
      <c r="C1909" s="66">
        <f t="shared" si="64"/>
        <v>6</v>
      </c>
      <c r="D1909" s="66" t="s">
        <v>2767</v>
      </c>
      <c r="E1909" s="66" t="s">
        <v>2766</v>
      </c>
    </row>
    <row r="1910" spans="1:5" ht="11.45" customHeight="1" x14ac:dyDescent="0.15">
      <c r="A1910" s="63">
        <f t="shared" si="65"/>
        <v>39</v>
      </c>
      <c r="B1910" s="63" t="s">
        <v>2754</v>
      </c>
      <c r="C1910" s="63">
        <f t="shared" si="64"/>
        <v>7</v>
      </c>
      <c r="D1910" s="63" t="s">
        <v>5489</v>
      </c>
      <c r="E1910" s="63" t="s">
        <v>2768</v>
      </c>
    </row>
    <row r="1911" spans="1:5" ht="11.45" customHeight="1" x14ac:dyDescent="0.15">
      <c r="A1911" s="66">
        <f t="shared" si="65"/>
        <v>39</v>
      </c>
      <c r="B1911" s="66" t="s">
        <v>2754</v>
      </c>
      <c r="C1911" s="66">
        <f t="shared" si="64"/>
        <v>8</v>
      </c>
      <c r="D1911" s="66" t="s">
        <v>2771</v>
      </c>
      <c r="E1911" s="66" t="s">
        <v>2770</v>
      </c>
    </row>
    <row r="1912" spans="1:5" ht="11.45" customHeight="1" x14ac:dyDescent="0.15">
      <c r="A1912" s="66">
        <f t="shared" si="65"/>
        <v>39</v>
      </c>
      <c r="B1912" s="66" t="s">
        <v>2754</v>
      </c>
      <c r="C1912" s="66">
        <f t="shared" si="64"/>
        <v>8</v>
      </c>
      <c r="D1912" s="66" t="s">
        <v>2771</v>
      </c>
      <c r="E1912" s="66" t="s">
        <v>2772</v>
      </c>
    </row>
    <row r="1913" spans="1:5" ht="11.45" customHeight="1" x14ac:dyDescent="0.15">
      <c r="A1913" s="66">
        <f t="shared" si="65"/>
        <v>39</v>
      </c>
      <c r="B1913" s="66" t="s">
        <v>2754</v>
      </c>
      <c r="C1913" s="66">
        <f t="shared" si="64"/>
        <v>8</v>
      </c>
      <c r="D1913" s="66" t="s">
        <v>2771</v>
      </c>
      <c r="E1913" s="66" t="s">
        <v>2773</v>
      </c>
    </row>
    <row r="1914" spans="1:5" ht="11.45" customHeight="1" x14ac:dyDescent="0.15">
      <c r="A1914" s="63">
        <f t="shared" si="65"/>
        <v>39</v>
      </c>
      <c r="B1914" s="63" t="s">
        <v>2754</v>
      </c>
      <c r="C1914" s="63">
        <f t="shared" si="64"/>
        <v>9</v>
      </c>
      <c r="D1914" s="63" t="s">
        <v>2775</v>
      </c>
      <c r="E1914" s="63" t="s">
        <v>2774</v>
      </c>
    </row>
    <row r="1915" spans="1:5" ht="11.45" customHeight="1" x14ac:dyDescent="0.15">
      <c r="A1915" s="66">
        <f t="shared" si="65"/>
        <v>39</v>
      </c>
      <c r="B1915" s="66" t="s">
        <v>2754</v>
      </c>
      <c r="C1915" s="66">
        <f t="shared" si="64"/>
        <v>10</v>
      </c>
      <c r="D1915" s="66" t="s">
        <v>2777</v>
      </c>
      <c r="E1915" s="66" t="s">
        <v>2776</v>
      </c>
    </row>
    <row r="1916" spans="1:5" ht="11.45" customHeight="1" x14ac:dyDescent="0.15">
      <c r="A1916" s="63">
        <f t="shared" si="65"/>
        <v>39</v>
      </c>
      <c r="B1916" s="63" t="s">
        <v>2754</v>
      </c>
      <c r="C1916" s="63">
        <f t="shared" si="64"/>
        <v>11</v>
      </c>
      <c r="D1916" s="63" t="s">
        <v>5490</v>
      </c>
      <c r="E1916" s="63" t="s">
        <v>2778</v>
      </c>
    </row>
    <row r="1917" spans="1:5" ht="11.45" customHeight="1" x14ac:dyDescent="0.15">
      <c r="A1917" s="66">
        <f t="shared" si="65"/>
        <v>39</v>
      </c>
      <c r="B1917" s="66" t="s">
        <v>2754</v>
      </c>
      <c r="C1917" s="66">
        <f t="shared" si="64"/>
        <v>12</v>
      </c>
      <c r="D1917" s="66" t="s">
        <v>5491</v>
      </c>
      <c r="E1917" s="66" t="s">
        <v>2780</v>
      </c>
    </row>
    <row r="1918" spans="1:5" ht="11.45" customHeight="1" x14ac:dyDescent="0.15">
      <c r="A1918" s="63">
        <f t="shared" si="65"/>
        <v>39</v>
      </c>
      <c r="B1918" s="63" t="s">
        <v>2754</v>
      </c>
      <c r="C1918" s="63">
        <f t="shared" si="64"/>
        <v>13</v>
      </c>
      <c r="D1918" s="63" t="s">
        <v>5492</v>
      </c>
      <c r="E1918" s="63" t="s">
        <v>2782</v>
      </c>
    </row>
    <row r="1919" spans="1:5" ht="11.45" customHeight="1" x14ac:dyDescent="0.15">
      <c r="A1919" s="66">
        <f t="shared" si="65"/>
        <v>39</v>
      </c>
      <c r="B1919" s="66" t="s">
        <v>2754</v>
      </c>
      <c r="C1919" s="66">
        <f t="shared" si="64"/>
        <v>14</v>
      </c>
      <c r="D1919" s="66" t="s">
        <v>2785</v>
      </c>
      <c r="E1919" s="66" t="s">
        <v>2784</v>
      </c>
    </row>
    <row r="1920" spans="1:5" ht="11.45" customHeight="1" x14ac:dyDescent="0.15">
      <c r="A1920" s="63">
        <f t="shared" si="65"/>
        <v>39</v>
      </c>
      <c r="B1920" s="63" t="s">
        <v>2754</v>
      </c>
      <c r="C1920" s="63">
        <f t="shared" si="64"/>
        <v>15</v>
      </c>
      <c r="D1920" s="63" t="s">
        <v>2787</v>
      </c>
      <c r="E1920" s="63" t="s">
        <v>2786</v>
      </c>
    </row>
    <row r="1921" spans="1:5" ht="11.45" customHeight="1" x14ac:dyDescent="0.15">
      <c r="A1921" s="66">
        <f t="shared" si="65"/>
        <v>39</v>
      </c>
      <c r="B1921" s="66" t="s">
        <v>2754</v>
      </c>
      <c r="C1921" s="66">
        <f t="shared" si="64"/>
        <v>16</v>
      </c>
      <c r="D1921" s="66" t="s">
        <v>2789</v>
      </c>
      <c r="E1921" s="66" t="s">
        <v>2788</v>
      </c>
    </row>
    <row r="1922" spans="1:5" ht="11.45" customHeight="1" x14ac:dyDescent="0.15">
      <c r="A1922" s="64">
        <f t="shared" si="65"/>
        <v>40</v>
      </c>
      <c r="B1922" s="64" t="s">
        <v>2791</v>
      </c>
      <c r="C1922" s="64">
        <v>1</v>
      </c>
      <c r="D1922" s="64" t="s">
        <v>2792</v>
      </c>
      <c r="E1922" s="64" t="s">
        <v>2790</v>
      </c>
    </row>
    <row r="1923" spans="1:5" ht="11.45" customHeight="1" x14ac:dyDescent="0.15">
      <c r="A1923" s="65">
        <f t="shared" si="65"/>
        <v>40</v>
      </c>
      <c r="B1923" s="65" t="s">
        <v>2791</v>
      </c>
      <c r="C1923" s="65">
        <f t="shared" si="64"/>
        <v>2</v>
      </c>
      <c r="D1923" s="65" t="s">
        <v>2794</v>
      </c>
      <c r="E1923" s="65" t="s">
        <v>2793</v>
      </c>
    </row>
    <row r="1924" spans="1:5" ht="11.45" customHeight="1" x14ac:dyDescent="0.15">
      <c r="A1924" s="64">
        <f t="shared" si="65"/>
        <v>40</v>
      </c>
      <c r="B1924" s="64" t="s">
        <v>2791</v>
      </c>
      <c r="C1924" s="64">
        <f t="shared" si="64"/>
        <v>3</v>
      </c>
      <c r="D1924" s="64" t="s">
        <v>2796</v>
      </c>
      <c r="E1924" s="64" t="s">
        <v>2795</v>
      </c>
    </row>
    <row r="1925" spans="1:5" ht="11.45" customHeight="1" x14ac:dyDescent="0.15">
      <c r="A1925" s="65">
        <f t="shared" si="65"/>
        <v>40</v>
      </c>
      <c r="B1925" s="65" t="s">
        <v>2791</v>
      </c>
      <c r="C1925" s="65">
        <f t="shared" si="64"/>
        <v>4</v>
      </c>
      <c r="D1925" s="65" t="s">
        <v>2798</v>
      </c>
      <c r="E1925" s="65" t="s">
        <v>2797</v>
      </c>
    </row>
    <row r="1926" spans="1:5" ht="11.45" customHeight="1" x14ac:dyDescent="0.15">
      <c r="A1926" s="64">
        <f t="shared" si="65"/>
        <v>40</v>
      </c>
      <c r="B1926" s="64" t="s">
        <v>2791</v>
      </c>
      <c r="C1926" s="64">
        <f t="shared" si="64"/>
        <v>5</v>
      </c>
      <c r="D1926" s="64" t="s">
        <v>2800</v>
      </c>
      <c r="E1926" s="64" t="s">
        <v>2799</v>
      </c>
    </row>
    <row r="1927" spans="1:5" ht="11.45" customHeight="1" x14ac:dyDescent="0.15">
      <c r="A1927" s="65">
        <f t="shared" si="65"/>
        <v>40</v>
      </c>
      <c r="B1927" s="65" t="s">
        <v>2791</v>
      </c>
      <c r="C1927" s="65">
        <f t="shared" si="64"/>
        <v>6</v>
      </c>
      <c r="D1927" s="65" t="s">
        <v>2802</v>
      </c>
      <c r="E1927" s="65" t="s">
        <v>2801</v>
      </c>
    </row>
    <row r="1928" spans="1:5" ht="11.45" customHeight="1" x14ac:dyDescent="0.15">
      <c r="A1928" s="64">
        <f t="shared" si="65"/>
        <v>40</v>
      </c>
      <c r="B1928" s="64" t="s">
        <v>2791</v>
      </c>
      <c r="C1928" s="64">
        <f t="shared" si="64"/>
        <v>7</v>
      </c>
      <c r="D1928" s="64" t="s">
        <v>2804</v>
      </c>
      <c r="E1928" s="64" t="s">
        <v>2803</v>
      </c>
    </row>
    <row r="1929" spans="1:5" ht="11.45" customHeight="1" x14ac:dyDescent="0.15">
      <c r="A1929" s="65">
        <f t="shared" si="65"/>
        <v>40</v>
      </c>
      <c r="B1929" s="65" t="s">
        <v>2791</v>
      </c>
      <c r="C1929" s="65">
        <f t="shared" si="64"/>
        <v>8</v>
      </c>
      <c r="D1929" s="65" t="s">
        <v>2806</v>
      </c>
      <c r="E1929" s="65" t="s">
        <v>2805</v>
      </c>
    </row>
    <row r="1930" spans="1:5" ht="11.45" customHeight="1" x14ac:dyDescent="0.15">
      <c r="A1930" s="65">
        <f t="shared" si="65"/>
        <v>40</v>
      </c>
      <c r="B1930" s="65" t="s">
        <v>2791</v>
      </c>
      <c r="C1930" s="65">
        <f t="shared" si="64"/>
        <v>8</v>
      </c>
      <c r="D1930" s="65" t="s">
        <v>2806</v>
      </c>
      <c r="E1930" s="65" t="s">
        <v>2807</v>
      </c>
    </row>
    <row r="1931" spans="1:5" ht="11.45" customHeight="1" x14ac:dyDescent="0.15">
      <c r="A1931" s="65">
        <f t="shared" si="65"/>
        <v>40</v>
      </c>
      <c r="B1931" s="65" t="s">
        <v>2791</v>
      </c>
      <c r="C1931" s="65">
        <f t="shared" si="64"/>
        <v>8</v>
      </c>
      <c r="D1931" s="65" t="s">
        <v>2806</v>
      </c>
      <c r="E1931" s="65" t="s">
        <v>751</v>
      </c>
    </row>
    <row r="1932" spans="1:5" ht="11.45" customHeight="1" x14ac:dyDescent="0.15">
      <c r="A1932" s="65">
        <f t="shared" si="65"/>
        <v>40</v>
      </c>
      <c r="B1932" s="65" t="s">
        <v>2791</v>
      </c>
      <c r="C1932" s="65">
        <f t="shared" si="64"/>
        <v>8</v>
      </c>
      <c r="D1932" s="65" t="s">
        <v>2806</v>
      </c>
      <c r="E1932" s="65" t="s">
        <v>2808</v>
      </c>
    </row>
    <row r="1933" spans="1:5" ht="11.45" customHeight="1" x14ac:dyDescent="0.15">
      <c r="A1933" s="65">
        <f t="shared" si="65"/>
        <v>40</v>
      </c>
      <c r="B1933" s="65" t="s">
        <v>2791</v>
      </c>
      <c r="C1933" s="65">
        <f t="shared" si="64"/>
        <v>8</v>
      </c>
      <c r="D1933" s="65" t="s">
        <v>2806</v>
      </c>
      <c r="E1933" s="65" t="s">
        <v>2809</v>
      </c>
    </row>
    <row r="1934" spans="1:5" ht="11.45" customHeight="1" x14ac:dyDescent="0.15">
      <c r="A1934" s="64">
        <f t="shared" si="65"/>
        <v>40</v>
      </c>
      <c r="B1934" s="64" t="s">
        <v>2791</v>
      </c>
      <c r="C1934" s="64">
        <f t="shared" si="64"/>
        <v>9</v>
      </c>
      <c r="D1934" s="64" t="s">
        <v>2811</v>
      </c>
      <c r="E1934" s="64" t="s">
        <v>5493</v>
      </c>
    </row>
    <row r="1935" spans="1:5" ht="11.45" customHeight="1" x14ac:dyDescent="0.15">
      <c r="A1935" s="64">
        <f t="shared" si="65"/>
        <v>40</v>
      </c>
      <c r="B1935" s="64" t="s">
        <v>2791</v>
      </c>
      <c r="C1935" s="64">
        <f t="shared" si="64"/>
        <v>9</v>
      </c>
      <c r="D1935" s="64" t="s">
        <v>2811</v>
      </c>
      <c r="E1935" s="64" t="s">
        <v>2812</v>
      </c>
    </row>
    <row r="1936" spans="1:5" ht="11.45" customHeight="1" x14ac:dyDescent="0.15">
      <c r="A1936" s="64">
        <f t="shared" si="65"/>
        <v>40</v>
      </c>
      <c r="B1936" s="64" t="s">
        <v>2791</v>
      </c>
      <c r="C1936" s="64">
        <f t="shared" si="64"/>
        <v>9</v>
      </c>
      <c r="D1936" s="64" t="s">
        <v>2811</v>
      </c>
      <c r="E1936" s="64" t="s">
        <v>2813</v>
      </c>
    </row>
    <row r="1937" spans="1:5" ht="11.45" customHeight="1" x14ac:dyDescent="0.15">
      <c r="A1937" s="64">
        <f t="shared" si="65"/>
        <v>40</v>
      </c>
      <c r="B1937" s="64" t="s">
        <v>2791</v>
      </c>
      <c r="C1937" s="64">
        <f t="shared" si="64"/>
        <v>9</v>
      </c>
      <c r="D1937" s="64" t="s">
        <v>2811</v>
      </c>
      <c r="E1937" s="64" t="s">
        <v>2814</v>
      </c>
    </row>
    <row r="1938" spans="1:5" ht="11.45" customHeight="1" x14ac:dyDescent="0.15">
      <c r="A1938" s="64">
        <f t="shared" si="65"/>
        <v>40</v>
      </c>
      <c r="B1938" s="64" t="s">
        <v>2791</v>
      </c>
      <c r="C1938" s="64">
        <f t="shared" si="64"/>
        <v>9</v>
      </c>
      <c r="D1938" s="64" t="s">
        <v>2811</v>
      </c>
      <c r="E1938" s="64" t="s">
        <v>2815</v>
      </c>
    </row>
    <row r="1939" spans="1:5" ht="11.45" customHeight="1" x14ac:dyDescent="0.15">
      <c r="A1939" s="65">
        <f t="shared" si="65"/>
        <v>40</v>
      </c>
      <c r="B1939" s="65" t="s">
        <v>2791</v>
      </c>
      <c r="C1939" s="65">
        <f t="shared" si="64"/>
        <v>10</v>
      </c>
      <c r="D1939" s="65" t="s">
        <v>2816</v>
      </c>
      <c r="E1939" s="65" t="s">
        <v>678</v>
      </c>
    </row>
    <row r="1940" spans="1:5" ht="11.45" customHeight="1" x14ac:dyDescent="0.15">
      <c r="A1940" s="65">
        <f t="shared" si="65"/>
        <v>40</v>
      </c>
      <c r="B1940" s="65" t="s">
        <v>2791</v>
      </c>
      <c r="C1940" s="65">
        <f t="shared" si="64"/>
        <v>10</v>
      </c>
      <c r="D1940" s="65" t="s">
        <v>2816</v>
      </c>
      <c r="E1940" s="65" t="s">
        <v>680</v>
      </c>
    </row>
    <row r="1941" spans="1:5" ht="11.45" customHeight="1" x14ac:dyDescent="0.15">
      <c r="A1941" s="64">
        <f t="shared" si="65"/>
        <v>40</v>
      </c>
      <c r="B1941" s="64" t="s">
        <v>2791</v>
      </c>
      <c r="C1941" s="64">
        <f t="shared" si="64"/>
        <v>11</v>
      </c>
      <c r="D1941" s="64" t="s">
        <v>2817</v>
      </c>
      <c r="E1941" s="64" t="s">
        <v>189</v>
      </c>
    </row>
    <row r="1942" spans="1:5" ht="11.45" customHeight="1" x14ac:dyDescent="0.15">
      <c r="A1942" s="64">
        <f t="shared" si="65"/>
        <v>40</v>
      </c>
      <c r="B1942" s="64" t="s">
        <v>2791</v>
      </c>
      <c r="C1942" s="64">
        <f t="shared" si="64"/>
        <v>11</v>
      </c>
      <c r="D1942" s="64" t="s">
        <v>2817</v>
      </c>
      <c r="E1942" s="64" t="s">
        <v>680</v>
      </c>
    </row>
    <row r="1943" spans="1:5" ht="11.45" customHeight="1" x14ac:dyDescent="0.15">
      <c r="A1943" s="64">
        <f t="shared" si="65"/>
        <v>40</v>
      </c>
      <c r="B1943" s="64" t="s">
        <v>2791</v>
      </c>
      <c r="C1943" s="64">
        <f t="shared" si="64"/>
        <v>11</v>
      </c>
      <c r="D1943" s="64" t="s">
        <v>2817</v>
      </c>
      <c r="E1943" s="64" t="s">
        <v>2818</v>
      </c>
    </row>
    <row r="1944" spans="1:5" ht="11.45" customHeight="1" x14ac:dyDescent="0.15">
      <c r="A1944" s="65">
        <f t="shared" si="65"/>
        <v>40</v>
      </c>
      <c r="B1944" s="65" t="s">
        <v>2791</v>
      </c>
      <c r="C1944" s="65">
        <f t="shared" si="64"/>
        <v>12</v>
      </c>
      <c r="D1944" s="65" t="s">
        <v>2820</v>
      </c>
      <c r="E1944" s="65" t="s">
        <v>2819</v>
      </c>
    </row>
    <row r="1945" spans="1:5" ht="11.45" customHeight="1" x14ac:dyDescent="0.15">
      <c r="A1945" s="64">
        <f t="shared" si="65"/>
        <v>40</v>
      </c>
      <c r="B1945" s="64" t="s">
        <v>2791</v>
      </c>
      <c r="C1945" s="64">
        <f t="shared" si="64"/>
        <v>13</v>
      </c>
      <c r="D1945" s="64" t="s">
        <v>2822</v>
      </c>
      <c r="E1945" s="64" t="s">
        <v>2821</v>
      </c>
    </row>
    <row r="1946" spans="1:5" ht="11.45" customHeight="1" x14ac:dyDescent="0.15">
      <c r="A1946" s="65">
        <f t="shared" si="65"/>
        <v>40</v>
      </c>
      <c r="B1946" s="65" t="s">
        <v>2791</v>
      </c>
      <c r="C1946" s="65">
        <f t="shared" ref="C1946:C2009" si="66">IF(D1946=D1945,C1945,C1945+1)</f>
        <v>14</v>
      </c>
      <c r="D1946" s="65" t="s">
        <v>2824</v>
      </c>
      <c r="E1946" s="65" t="s">
        <v>2823</v>
      </c>
    </row>
    <row r="1947" spans="1:5" ht="11.45" customHeight="1" x14ac:dyDescent="0.15">
      <c r="A1947" s="64">
        <f t="shared" si="65"/>
        <v>40</v>
      </c>
      <c r="B1947" s="64" t="s">
        <v>2791</v>
      </c>
      <c r="C1947" s="64">
        <f t="shared" si="66"/>
        <v>15</v>
      </c>
      <c r="D1947" s="64" t="s">
        <v>2826</v>
      </c>
      <c r="E1947" s="64" t="s">
        <v>2825</v>
      </c>
    </row>
    <row r="1948" spans="1:5" ht="11.45" customHeight="1" x14ac:dyDescent="0.15">
      <c r="A1948" s="65">
        <f t="shared" si="65"/>
        <v>40</v>
      </c>
      <c r="B1948" s="65" t="s">
        <v>2791</v>
      </c>
      <c r="C1948" s="65">
        <f t="shared" si="66"/>
        <v>16</v>
      </c>
      <c r="D1948" s="65" t="s">
        <v>2828</v>
      </c>
      <c r="E1948" s="65" t="s">
        <v>2827</v>
      </c>
    </row>
    <row r="1949" spans="1:5" ht="11.45" customHeight="1" x14ac:dyDescent="0.15">
      <c r="A1949" s="64">
        <f t="shared" si="65"/>
        <v>40</v>
      </c>
      <c r="B1949" s="64" t="s">
        <v>2791</v>
      </c>
      <c r="C1949" s="64">
        <f t="shared" si="66"/>
        <v>17</v>
      </c>
      <c r="D1949" s="64" t="s">
        <v>2830</v>
      </c>
      <c r="E1949" s="64" t="s">
        <v>2829</v>
      </c>
    </row>
    <row r="1950" spans="1:5" ht="11.45" customHeight="1" x14ac:dyDescent="0.15">
      <c r="A1950" s="65">
        <f t="shared" si="65"/>
        <v>40</v>
      </c>
      <c r="B1950" s="65" t="s">
        <v>2791</v>
      </c>
      <c r="C1950" s="65">
        <f t="shared" si="66"/>
        <v>18</v>
      </c>
      <c r="D1950" s="65" t="s">
        <v>2832</v>
      </c>
      <c r="E1950" s="65" t="s">
        <v>2831</v>
      </c>
    </row>
    <row r="1951" spans="1:5" ht="11.45" customHeight="1" x14ac:dyDescent="0.15">
      <c r="A1951" s="64">
        <f t="shared" ref="A1951:A2014" si="67">IF(B1951=B1950,A1950,A1950+1)</f>
        <v>40</v>
      </c>
      <c r="B1951" s="64" t="s">
        <v>2791</v>
      </c>
      <c r="C1951" s="64">
        <f t="shared" si="66"/>
        <v>19</v>
      </c>
      <c r="D1951" s="64" t="s">
        <v>2833</v>
      </c>
      <c r="E1951" s="64" t="s">
        <v>359</v>
      </c>
    </row>
    <row r="1952" spans="1:5" ht="11.45" customHeight="1" x14ac:dyDescent="0.15">
      <c r="A1952" s="64">
        <f t="shared" si="67"/>
        <v>40</v>
      </c>
      <c r="B1952" s="64" t="s">
        <v>2791</v>
      </c>
      <c r="C1952" s="64">
        <f t="shared" si="66"/>
        <v>19</v>
      </c>
      <c r="D1952" s="64" t="s">
        <v>2833</v>
      </c>
      <c r="E1952" s="64" t="s">
        <v>2834</v>
      </c>
    </row>
    <row r="1953" spans="1:5" ht="11.45" customHeight="1" x14ac:dyDescent="0.15">
      <c r="A1953" s="64">
        <f t="shared" si="67"/>
        <v>40</v>
      </c>
      <c r="B1953" s="64" t="s">
        <v>2791</v>
      </c>
      <c r="C1953" s="64">
        <f t="shared" si="66"/>
        <v>19</v>
      </c>
      <c r="D1953" s="64" t="s">
        <v>2833</v>
      </c>
      <c r="E1953" s="64" t="s">
        <v>2835</v>
      </c>
    </row>
    <row r="1954" spans="1:5" ht="11.45" customHeight="1" x14ac:dyDescent="0.15">
      <c r="A1954" s="65">
        <f t="shared" si="67"/>
        <v>40</v>
      </c>
      <c r="B1954" s="65" t="s">
        <v>2791</v>
      </c>
      <c r="C1954" s="65">
        <f t="shared" si="66"/>
        <v>20</v>
      </c>
      <c r="D1954" s="65" t="s">
        <v>2837</v>
      </c>
      <c r="E1954" s="65" t="s">
        <v>2836</v>
      </c>
    </row>
    <row r="1955" spans="1:5" ht="11.45" customHeight="1" x14ac:dyDescent="0.15">
      <c r="A1955" s="65">
        <f t="shared" si="67"/>
        <v>40</v>
      </c>
      <c r="B1955" s="65" t="s">
        <v>2791</v>
      </c>
      <c r="C1955" s="65">
        <f t="shared" si="66"/>
        <v>20</v>
      </c>
      <c r="D1955" s="65" t="s">
        <v>2837</v>
      </c>
      <c r="E1955" s="65" t="s">
        <v>2479</v>
      </c>
    </row>
    <row r="1956" spans="1:5" ht="11.45" customHeight="1" x14ac:dyDescent="0.15">
      <c r="A1956" s="65">
        <f t="shared" si="67"/>
        <v>40</v>
      </c>
      <c r="B1956" s="65" t="s">
        <v>2791</v>
      </c>
      <c r="C1956" s="65">
        <f t="shared" si="66"/>
        <v>20</v>
      </c>
      <c r="D1956" s="65" t="s">
        <v>2837</v>
      </c>
      <c r="E1956" s="65" t="s">
        <v>2838</v>
      </c>
    </row>
    <row r="1957" spans="1:5" ht="11.45" customHeight="1" x14ac:dyDescent="0.15">
      <c r="A1957" s="64">
        <f t="shared" si="67"/>
        <v>40</v>
      </c>
      <c r="B1957" s="64" t="s">
        <v>2791</v>
      </c>
      <c r="C1957" s="64">
        <f t="shared" si="66"/>
        <v>21</v>
      </c>
      <c r="D1957" s="64" t="s">
        <v>2840</v>
      </c>
      <c r="E1957" s="64" t="s">
        <v>2839</v>
      </c>
    </row>
    <row r="1958" spans="1:5" ht="11.45" customHeight="1" x14ac:dyDescent="0.15">
      <c r="A1958" s="64">
        <f t="shared" si="67"/>
        <v>40</v>
      </c>
      <c r="B1958" s="64" t="s">
        <v>2791</v>
      </c>
      <c r="C1958" s="64">
        <f t="shared" si="66"/>
        <v>21</v>
      </c>
      <c r="D1958" s="64" t="s">
        <v>2840</v>
      </c>
      <c r="E1958" s="64" t="s">
        <v>2841</v>
      </c>
    </row>
    <row r="1959" spans="1:5" ht="11.45" customHeight="1" x14ac:dyDescent="0.15">
      <c r="A1959" s="65">
        <f t="shared" si="67"/>
        <v>40</v>
      </c>
      <c r="B1959" s="65" t="s">
        <v>2791</v>
      </c>
      <c r="C1959" s="65">
        <f t="shared" si="66"/>
        <v>22</v>
      </c>
      <c r="D1959" s="65" t="s">
        <v>2843</v>
      </c>
      <c r="E1959" s="65" t="s">
        <v>2842</v>
      </c>
    </row>
    <row r="1960" spans="1:5" ht="11.45" customHeight="1" x14ac:dyDescent="0.15">
      <c r="A1960" s="64">
        <f t="shared" si="67"/>
        <v>40</v>
      </c>
      <c r="B1960" s="64" t="s">
        <v>2791</v>
      </c>
      <c r="C1960" s="64">
        <f t="shared" si="66"/>
        <v>23</v>
      </c>
      <c r="D1960" s="64" t="s">
        <v>2845</v>
      </c>
      <c r="E1960" s="64" t="s">
        <v>2844</v>
      </c>
    </row>
    <row r="1961" spans="1:5" ht="11.45" customHeight="1" x14ac:dyDescent="0.15">
      <c r="A1961" s="64">
        <f t="shared" si="67"/>
        <v>40</v>
      </c>
      <c r="B1961" s="64" t="s">
        <v>2791</v>
      </c>
      <c r="C1961" s="64">
        <f t="shared" si="66"/>
        <v>23</v>
      </c>
      <c r="D1961" s="64" t="s">
        <v>2845</v>
      </c>
      <c r="E1961" s="64" t="s">
        <v>2846</v>
      </c>
    </row>
    <row r="1962" spans="1:5" ht="11.45" customHeight="1" x14ac:dyDescent="0.15">
      <c r="A1962" s="65">
        <f t="shared" si="67"/>
        <v>40</v>
      </c>
      <c r="B1962" s="65" t="s">
        <v>2791</v>
      </c>
      <c r="C1962" s="65">
        <f t="shared" si="66"/>
        <v>24</v>
      </c>
      <c r="D1962" s="65" t="s">
        <v>2848</v>
      </c>
      <c r="E1962" s="65" t="s">
        <v>2847</v>
      </c>
    </row>
    <row r="1963" spans="1:5" ht="11.45" customHeight="1" x14ac:dyDescent="0.15">
      <c r="A1963" s="64">
        <f t="shared" si="67"/>
        <v>40</v>
      </c>
      <c r="B1963" s="64" t="s">
        <v>2791</v>
      </c>
      <c r="C1963" s="64">
        <f t="shared" si="66"/>
        <v>25</v>
      </c>
      <c r="D1963" s="64" t="s">
        <v>2850</v>
      </c>
      <c r="E1963" s="64" t="s">
        <v>2849</v>
      </c>
    </row>
    <row r="1964" spans="1:5" ht="11.45" customHeight="1" x14ac:dyDescent="0.15">
      <c r="A1964" s="65">
        <f t="shared" si="67"/>
        <v>40</v>
      </c>
      <c r="B1964" s="65" t="s">
        <v>2791</v>
      </c>
      <c r="C1964" s="65">
        <f t="shared" si="66"/>
        <v>26</v>
      </c>
      <c r="D1964" s="65" t="s">
        <v>2852</v>
      </c>
      <c r="E1964" s="65" t="s">
        <v>2851</v>
      </c>
    </row>
    <row r="1965" spans="1:5" ht="11.45" customHeight="1" x14ac:dyDescent="0.15">
      <c r="A1965" s="64">
        <f t="shared" si="67"/>
        <v>40</v>
      </c>
      <c r="B1965" s="64" t="s">
        <v>2791</v>
      </c>
      <c r="C1965" s="64">
        <f t="shared" si="66"/>
        <v>27</v>
      </c>
      <c r="D1965" s="64" t="s">
        <v>2854</v>
      </c>
      <c r="E1965" s="64" t="s">
        <v>2853</v>
      </c>
    </row>
    <row r="1966" spans="1:5" ht="11.45" customHeight="1" x14ac:dyDescent="0.15">
      <c r="A1966" s="65">
        <f t="shared" si="67"/>
        <v>40</v>
      </c>
      <c r="B1966" s="65" t="s">
        <v>2791</v>
      </c>
      <c r="C1966" s="65">
        <f t="shared" si="66"/>
        <v>28</v>
      </c>
      <c r="D1966" s="65" t="s">
        <v>2856</v>
      </c>
      <c r="E1966" s="65" t="s">
        <v>2855</v>
      </c>
    </row>
    <row r="1967" spans="1:5" ht="11.45" customHeight="1" x14ac:dyDescent="0.15">
      <c r="A1967" s="64">
        <f t="shared" si="67"/>
        <v>40</v>
      </c>
      <c r="B1967" s="64" t="s">
        <v>2791</v>
      </c>
      <c r="C1967" s="64">
        <f t="shared" si="66"/>
        <v>29</v>
      </c>
      <c r="D1967" s="64" t="s">
        <v>2858</v>
      </c>
      <c r="E1967" s="64" t="s">
        <v>2857</v>
      </c>
    </row>
    <row r="1968" spans="1:5" ht="11.45" customHeight="1" x14ac:dyDescent="0.15">
      <c r="A1968" s="65">
        <f t="shared" si="67"/>
        <v>40</v>
      </c>
      <c r="B1968" s="65" t="s">
        <v>2791</v>
      </c>
      <c r="C1968" s="65">
        <f t="shared" si="66"/>
        <v>30</v>
      </c>
      <c r="D1968" s="65" t="s">
        <v>2860</v>
      </c>
      <c r="E1968" s="65" t="s">
        <v>2859</v>
      </c>
    </row>
    <row r="1969" spans="1:5" ht="11.45" customHeight="1" x14ac:dyDescent="0.15">
      <c r="A1969" s="64">
        <f t="shared" si="67"/>
        <v>40</v>
      </c>
      <c r="B1969" s="64" t="s">
        <v>2791</v>
      </c>
      <c r="C1969" s="64">
        <f t="shared" si="66"/>
        <v>31</v>
      </c>
      <c r="D1969" s="64" t="s">
        <v>2862</v>
      </c>
      <c r="E1969" s="64" t="s">
        <v>2861</v>
      </c>
    </row>
    <row r="1970" spans="1:5" ht="11.45" customHeight="1" x14ac:dyDescent="0.15">
      <c r="A1970" s="64">
        <f t="shared" si="67"/>
        <v>40</v>
      </c>
      <c r="B1970" s="64" t="s">
        <v>2791</v>
      </c>
      <c r="C1970" s="64">
        <f t="shared" si="66"/>
        <v>31</v>
      </c>
      <c r="D1970" s="64" t="s">
        <v>2862</v>
      </c>
      <c r="E1970" s="64" t="s">
        <v>2863</v>
      </c>
    </row>
    <row r="1971" spans="1:5" ht="11.45" customHeight="1" x14ac:dyDescent="0.15">
      <c r="A1971" s="65">
        <f t="shared" si="67"/>
        <v>41</v>
      </c>
      <c r="B1971" s="65" t="s">
        <v>2865</v>
      </c>
      <c r="C1971" s="65">
        <v>1</v>
      </c>
      <c r="D1971" s="65" t="s">
        <v>2866</v>
      </c>
      <c r="E1971" s="65" t="s">
        <v>2864</v>
      </c>
    </row>
    <row r="1972" spans="1:5" ht="11.45" customHeight="1" x14ac:dyDescent="0.15">
      <c r="A1972" s="65">
        <f t="shared" si="67"/>
        <v>41</v>
      </c>
      <c r="B1972" s="65" t="s">
        <v>2865</v>
      </c>
      <c r="C1972" s="65">
        <f t="shared" si="66"/>
        <v>1</v>
      </c>
      <c r="D1972" s="65" t="s">
        <v>2866</v>
      </c>
      <c r="E1972" s="65" t="s">
        <v>2867</v>
      </c>
    </row>
    <row r="1973" spans="1:5" ht="11.45" customHeight="1" x14ac:dyDescent="0.15">
      <c r="A1973" s="65">
        <f t="shared" si="67"/>
        <v>41</v>
      </c>
      <c r="B1973" s="65" t="s">
        <v>2865</v>
      </c>
      <c r="C1973" s="65">
        <f t="shared" si="66"/>
        <v>1</v>
      </c>
      <c r="D1973" s="65" t="s">
        <v>2866</v>
      </c>
      <c r="E1973" s="65" t="s">
        <v>2868</v>
      </c>
    </row>
    <row r="1974" spans="1:5" ht="11.45" customHeight="1" x14ac:dyDescent="0.15">
      <c r="A1974" s="65">
        <f t="shared" si="67"/>
        <v>41</v>
      </c>
      <c r="B1974" s="65" t="s">
        <v>2865</v>
      </c>
      <c r="C1974" s="65">
        <f t="shared" si="66"/>
        <v>1</v>
      </c>
      <c r="D1974" s="65" t="s">
        <v>2866</v>
      </c>
      <c r="E1974" s="65" t="s">
        <v>2869</v>
      </c>
    </row>
    <row r="1975" spans="1:5" ht="11.45" customHeight="1" x14ac:dyDescent="0.15">
      <c r="A1975" s="64">
        <f t="shared" si="67"/>
        <v>41</v>
      </c>
      <c r="B1975" s="64" t="s">
        <v>2865</v>
      </c>
      <c r="C1975" s="64">
        <f t="shared" si="66"/>
        <v>2</v>
      </c>
      <c r="D1975" s="64" t="s">
        <v>2871</v>
      </c>
      <c r="E1975" s="64" t="s">
        <v>2870</v>
      </c>
    </row>
    <row r="1976" spans="1:5" ht="11.45" customHeight="1" x14ac:dyDescent="0.15">
      <c r="A1976" s="64">
        <f t="shared" si="67"/>
        <v>41</v>
      </c>
      <c r="B1976" s="64" t="s">
        <v>2865</v>
      </c>
      <c r="C1976" s="64">
        <f t="shared" si="66"/>
        <v>2</v>
      </c>
      <c r="D1976" s="64" t="s">
        <v>2871</v>
      </c>
      <c r="E1976" s="64" t="s">
        <v>2872</v>
      </c>
    </row>
    <row r="1977" spans="1:5" ht="11.45" customHeight="1" x14ac:dyDescent="0.15">
      <c r="A1977" s="64">
        <f t="shared" si="67"/>
        <v>41</v>
      </c>
      <c r="B1977" s="64" t="s">
        <v>2865</v>
      </c>
      <c r="C1977" s="64">
        <f t="shared" si="66"/>
        <v>2</v>
      </c>
      <c r="D1977" s="64" t="s">
        <v>2871</v>
      </c>
      <c r="E1977" s="64" t="s">
        <v>2873</v>
      </c>
    </row>
    <row r="1978" spans="1:5" ht="11.45" customHeight="1" x14ac:dyDescent="0.15">
      <c r="A1978" s="64">
        <f t="shared" si="67"/>
        <v>41</v>
      </c>
      <c r="B1978" s="64" t="s">
        <v>2865</v>
      </c>
      <c r="C1978" s="64">
        <f t="shared" si="66"/>
        <v>2</v>
      </c>
      <c r="D1978" s="64" t="s">
        <v>2871</v>
      </c>
      <c r="E1978" s="64" t="s">
        <v>2874</v>
      </c>
    </row>
    <row r="1979" spans="1:5" ht="11.45" customHeight="1" x14ac:dyDescent="0.15">
      <c r="A1979" s="64">
        <f t="shared" si="67"/>
        <v>41</v>
      </c>
      <c r="B1979" s="64" t="s">
        <v>2865</v>
      </c>
      <c r="C1979" s="64">
        <f t="shared" si="66"/>
        <v>2</v>
      </c>
      <c r="D1979" s="64" t="s">
        <v>2871</v>
      </c>
      <c r="E1979" s="64" t="s">
        <v>2875</v>
      </c>
    </row>
    <row r="1980" spans="1:5" ht="11.45" customHeight="1" x14ac:dyDescent="0.15">
      <c r="A1980" s="65">
        <f t="shared" si="67"/>
        <v>41</v>
      </c>
      <c r="B1980" s="65" t="s">
        <v>2865</v>
      </c>
      <c r="C1980" s="65">
        <f t="shared" si="66"/>
        <v>3</v>
      </c>
      <c r="D1980" s="65" t="s">
        <v>5494</v>
      </c>
      <c r="E1980" s="65" t="s">
        <v>2876</v>
      </c>
    </row>
    <row r="1981" spans="1:5" ht="11.45" customHeight="1" x14ac:dyDescent="0.15">
      <c r="A1981" s="64">
        <f t="shared" si="67"/>
        <v>41</v>
      </c>
      <c r="B1981" s="64" t="s">
        <v>2865</v>
      </c>
      <c r="C1981" s="64">
        <f t="shared" si="66"/>
        <v>4</v>
      </c>
      <c r="D1981" s="64" t="s">
        <v>2879</v>
      </c>
      <c r="E1981" s="64" t="s">
        <v>2878</v>
      </c>
    </row>
    <row r="1982" spans="1:5" ht="11.45" customHeight="1" x14ac:dyDescent="0.15">
      <c r="A1982" s="65">
        <f t="shared" si="67"/>
        <v>41</v>
      </c>
      <c r="B1982" s="65" t="s">
        <v>2865</v>
      </c>
      <c r="C1982" s="65">
        <f t="shared" si="66"/>
        <v>5</v>
      </c>
      <c r="D1982" s="65" t="s">
        <v>2881</v>
      </c>
      <c r="E1982" s="65" t="s">
        <v>2880</v>
      </c>
    </row>
    <row r="1983" spans="1:5" ht="11.45" customHeight="1" x14ac:dyDescent="0.15">
      <c r="A1983" s="64">
        <f t="shared" si="67"/>
        <v>41</v>
      </c>
      <c r="B1983" s="64" t="s">
        <v>2865</v>
      </c>
      <c r="C1983" s="64">
        <f t="shared" si="66"/>
        <v>6</v>
      </c>
      <c r="D1983" s="64" t="s">
        <v>2883</v>
      </c>
      <c r="E1983" s="64" t="s">
        <v>2882</v>
      </c>
    </row>
    <row r="1984" spans="1:5" ht="11.45" customHeight="1" x14ac:dyDescent="0.15">
      <c r="A1984" s="65">
        <f t="shared" si="67"/>
        <v>41</v>
      </c>
      <c r="B1984" s="65" t="s">
        <v>2865</v>
      </c>
      <c r="C1984" s="65">
        <f t="shared" si="66"/>
        <v>7</v>
      </c>
      <c r="D1984" s="65" t="s">
        <v>2885</v>
      </c>
      <c r="E1984" s="65" t="s">
        <v>2884</v>
      </c>
    </row>
    <row r="1985" spans="1:5" ht="11.45" customHeight="1" x14ac:dyDescent="0.15">
      <c r="A1985" s="64">
        <f t="shared" si="67"/>
        <v>41</v>
      </c>
      <c r="B1985" s="64" t="s">
        <v>2865</v>
      </c>
      <c r="C1985" s="64">
        <f t="shared" si="66"/>
        <v>8</v>
      </c>
      <c r="D1985" s="64" t="s">
        <v>2887</v>
      </c>
      <c r="E1985" s="64" t="s">
        <v>2886</v>
      </c>
    </row>
    <row r="1986" spans="1:5" ht="11.45" customHeight="1" x14ac:dyDescent="0.15">
      <c r="A1986" s="64">
        <f t="shared" si="67"/>
        <v>41</v>
      </c>
      <c r="B1986" s="64" t="s">
        <v>2865</v>
      </c>
      <c r="C1986" s="64">
        <f t="shared" si="66"/>
        <v>8</v>
      </c>
      <c r="D1986" s="64" t="s">
        <v>2887</v>
      </c>
      <c r="E1986" s="64" t="s">
        <v>648</v>
      </c>
    </row>
    <row r="1987" spans="1:5" ht="11.45" customHeight="1" x14ac:dyDescent="0.15">
      <c r="A1987" s="64">
        <f t="shared" si="67"/>
        <v>41</v>
      </c>
      <c r="B1987" s="64" t="s">
        <v>2865</v>
      </c>
      <c r="C1987" s="64">
        <f t="shared" si="66"/>
        <v>8</v>
      </c>
      <c r="D1987" s="64" t="s">
        <v>2887</v>
      </c>
      <c r="E1987" s="64" t="s">
        <v>2240</v>
      </c>
    </row>
    <row r="1988" spans="1:5" ht="11.45" customHeight="1" x14ac:dyDescent="0.15">
      <c r="A1988" s="64">
        <f t="shared" si="67"/>
        <v>41</v>
      </c>
      <c r="B1988" s="64" t="s">
        <v>2865</v>
      </c>
      <c r="C1988" s="64">
        <f t="shared" si="66"/>
        <v>8</v>
      </c>
      <c r="D1988" s="64" t="s">
        <v>2887</v>
      </c>
      <c r="E1988" s="64" t="s">
        <v>2888</v>
      </c>
    </row>
    <row r="1989" spans="1:5" ht="11.45" customHeight="1" x14ac:dyDescent="0.15">
      <c r="A1989" s="65">
        <f t="shared" si="67"/>
        <v>41</v>
      </c>
      <c r="B1989" s="65" t="s">
        <v>2865</v>
      </c>
      <c r="C1989" s="65">
        <f t="shared" si="66"/>
        <v>9</v>
      </c>
      <c r="D1989" s="65" t="s">
        <v>2890</v>
      </c>
      <c r="E1989" s="65" t="s">
        <v>2889</v>
      </c>
    </row>
    <row r="1990" spans="1:5" ht="11.45" customHeight="1" x14ac:dyDescent="0.15">
      <c r="A1990" s="64">
        <f t="shared" si="67"/>
        <v>41</v>
      </c>
      <c r="B1990" s="64" t="s">
        <v>2865</v>
      </c>
      <c r="C1990" s="64">
        <f t="shared" si="66"/>
        <v>10</v>
      </c>
      <c r="D1990" s="64" t="s">
        <v>5495</v>
      </c>
      <c r="E1990" s="64" t="s">
        <v>2891</v>
      </c>
    </row>
    <row r="1991" spans="1:5" ht="11.45" customHeight="1" x14ac:dyDescent="0.15">
      <c r="A1991" s="65">
        <f t="shared" si="67"/>
        <v>41</v>
      </c>
      <c r="B1991" s="65" t="s">
        <v>2865</v>
      </c>
      <c r="C1991" s="65">
        <f t="shared" si="66"/>
        <v>11</v>
      </c>
      <c r="D1991" s="65" t="s">
        <v>5496</v>
      </c>
      <c r="E1991" s="65" t="s">
        <v>2893</v>
      </c>
    </row>
    <row r="1992" spans="1:5" ht="11.45" customHeight="1" x14ac:dyDescent="0.15">
      <c r="A1992" s="64">
        <f t="shared" si="67"/>
        <v>41</v>
      </c>
      <c r="B1992" s="64" t="s">
        <v>2865</v>
      </c>
      <c r="C1992" s="64">
        <f t="shared" si="66"/>
        <v>12</v>
      </c>
      <c r="D1992" s="64" t="s">
        <v>5497</v>
      </c>
      <c r="E1992" s="64" t="s">
        <v>2895</v>
      </c>
    </row>
    <row r="1993" spans="1:5" ht="11.45" customHeight="1" x14ac:dyDescent="0.15">
      <c r="A1993" s="65">
        <f t="shared" si="67"/>
        <v>41</v>
      </c>
      <c r="B1993" s="65" t="s">
        <v>2865</v>
      </c>
      <c r="C1993" s="65">
        <f t="shared" si="66"/>
        <v>13</v>
      </c>
      <c r="D1993" s="65" t="s">
        <v>5498</v>
      </c>
      <c r="E1993" s="65" t="s">
        <v>2897</v>
      </c>
    </row>
    <row r="1994" spans="1:5" ht="11.45" customHeight="1" x14ac:dyDescent="0.15">
      <c r="A1994" s="64">
        <f t="shared" si="67"/>
        <v>41</v>
      </c>
      <c r="B1994" s="64" t="s">
        <v>2865</v>
      </c>
      <c r="C1994" s="64">
        <f t="shared" si="66"/>
        <v>14</v>
      </c>
      <c r="D1994" s="64" t="s">
        <v>5499</v>
      </c>
      <c r="E1994" s="64" t="s">
        <v>680</v>
      </c>
    </row>
    <row r="1995" spans="1:5" ht="11.45" customHeight="1" x14ac:dyDescent="0.15">
      <c r="A1995" s="64">
        <f t="shared" si="67"/>
        <v>41</v>
      </c>
      <c r="B1995" s="64" t="s">
        <v>2865</v>
      </c>
      <c r="C1995" s="64">
        <f t="shared" si="66"/>
        <v>14</v>
      </c>
      <c r="D1995" s="64" t="s">
        <v>2899</v>
      </c>
      <c r="E1995" s="64" t="s">
        <v>678</v>
      </c>
    </row>
    <row r="1996" spans="1:5" ht="11.45" customHeight="1" x14ac:dyDescent="0.15">
      <c r="A1996" s="65">
        <f t="shared" si="67"/>
        <v>41</v>
      </c>
      <c r="B1996" s="65" t="s">
        <v>2865</v>
      </c>
      <c r="C1996" s="65">
        <f t="shared" si="66"/>
        <v>15</v>
      </c>
      <c r="D1996" s="65" t="s">
        <v>5500</v>
      </c>
      <c r="E1996" s="65" t="s">
        <v>2900</v>
      </c>
    </row>
    <row r="1997" spans="1:5" ht="11.45" customHeight="1" x14ac:dyDescent="0.15">
      <c r="A1997" s="64">
        <f t="shared" si="67"/>
        <v>41</v>
      </c>
      <c r="B1997" s="64" t="s">
        <v>2865</v>
      </c>
      <c r="C1997" s="64">
        <f t="shared" si="66"/>
        <v>16</v>
      </c>
      <c r="D1997" s="64" t="s">
        <v>5501</v>
      </c>
      <c r="E1997" s="64" t="s">
        <v>2902</v>
      </c>
    </row>
    <row r="1998" spans="1:5" ht="11.45" customHeight="1" x14ac:dyDescent="0.15">
      <c r="A1998" s="65">
        <f t="shared" si="67"/>
        <v>41</v>
      </c>
      <c r="B1998" s="65" t="s">
        <v>2865</v>
      </c>
      <c r="C1998" s="65">
        <f t="shared" si="66"/>
        <v>17</v>
      </c>
      <c r="D1998" s="65" t="s">
        <v>5502</v>
      </c>
      <c r="E1998" s="65" t="s">
        <v>2904</v>
      </c>
    </row>
    <row r="1999" spans="1:5" ht="11.45" customHeight="1" x14ac:dyDescent="0.15">
      <c r="A1999" s="64">
        <f t="shared" si="67"/>
        <v>42</v>
      </c>
      <c r="B1999" s="64" t="s">
        <v>2907</v>
      </c>
      <c r="C1999" s="64">
        <v>1</v>
      </c>
      <c r="D1999" s="64" t="s">
        <v>5503</v>
      </c>
      <c r="E1999" s="64" t="s">
        <v>2906</v>
      </c>
    </row>
    <row r="2000" spans="1:5" ht="11.45" customHeight="1" x14ac:dyDescent="0.15">
      <c r="A2000" s="65">
        <f t="shared" si="67"/>
        <v>42</v>
      </c>
      <c r="B2000" s="65" t="s">
        <v>2907</v>
      </c>
      <c r="C2000" s="65">
        <f t="shared" si="66"/>
        <v>2</v>
      </c>
      <c r="D2000" s="65" t="s">
        <v>2909</v>
      </c>
      <c r="E2000" s="65" t="s">
        <v>1181</v>
      </c>
    </row>
    <row r="2001" spans="1:5" ht="11.45" customHeight="1" x14ac:dyDescent="0.15">
      <c r="A2001" s="65">
        <f t="shared" si="67"/>
        <v>42</v>
      </c>
      <c r="B2001" s="65" t="s">
        <v>2907</v>
      </c>
      <c r="C2001" s="65">
        <f t="shared" si="66"/>
        <v>2</v>
      </c>
      <c r="D2001" s="65" t="s">
        <v>2909</v>
      </c>
      <c r="E2001" s="65" t="s">
        <v>2910</v>
      </c>
    </row>
    <row r="2002" spans="1:5" ht="11.45" customHeight="1" x14ac:dyDescent="0.15">
      <c r="A2002" s="65">
        <f t="shared" si="67"/>
        <v>42</v>
      </c>
      <c r="B2002" s="65" t="s">
        <v>2907</v>
      </c>
      <c r="C2002" s="65">
        <f t="shared" si="66"/>
        <v>2</v>
      </c>
      <c r="D2002" s="65" t="s">
        <v>2909</v>
      </c>
      <c r="E2002" s="65" t="s">
        <v>2911</v>
      </c>
    </row>
    <row r="2003" spans="1:5" ht="11.45" customHeight="1" x14ac:dyDescent="0.15">
      <c r="A2003" s="65">
        <f t="shared" si="67"/>
        <v>42</v>
      </c>
      <c r="B2003" s="65" t="s">
        <v>2907</v>
      </c>
      <c r="C2003" s="65">
        <f t="shared" si="66"/>
        <v>2</v>
      </c>
      <c r="D2003" s="65" t="s">
        <v>2909</v>
      </c>
      <c r="E2003" s="65" t="s">
        <v>2683</v>
      </c>
    </row>
    <row r="2004" spans="1:5" ht="11.45" customHeight="1" x14ac:dyDescent="0.15">
      <c r="A2004" s="65">
        <f t="shared" si="67"/>
        <v>42</v>
      </c>
      <c r="B2004" s="65" t="s">
        <v>2907</v>
      </c>
      <c r="C2004" s="65">
        <f t="shared" si="66"/>
        <v>2</v>
      </c>
      <c r="D2004" s="65" t="s">
        <v>2909</v>
      </c>
      <c r="E2004" s="65" t="s">
        <v>2912</v>
      </c>
    </row>
    <row r="2005" spans="1:5" ht="11.45" customHeight="1" x14ac:dyDescent="0.15">
      <c r="A2005" s="65">
        <f t="shared" si="67"/>
        <v>42</v>
      </c>
      <c r="B2005" s="65" t="s">
        <v>2907</v>
      </c>
      <c r="C2005" s="65">
        <f t="shared" si="66"/>
        <v>2</v>
      </c>
      <c r="D2005" s="65" t="s">
        <v>2909</v>
      </c>
      <c r="E2005" s="65" t="s">
        <v>2913</v>
      </c>
    </row>
    <row r="2006" spans="1:5" ht="11.45" customHeight="1" x14ac:dyDescent="0.15">
      <c r="A2006" s="65">
        <f t="shared" si="67"/>
        <v>42</v>
      </c>
      <c r="B2006" s="65" t="s">
        <v>2907</v>
      </c>
      <c r="C2006" s="65">
        <f t="shared" si="66"/>
        <v>2</v>
      </c>
      <c r="D2006" s="65" t="s">
        <v>2909</v>
      </c>
      <c r="E2006" s="65" t="s">
        <v>2914</v>
      </c>
    </row>
    <row r="2007" spans="1:5" ht="11.45" customHeight="1" x14ac:dyDescent="0.15">
      <c r="A2007" s="65">
        <f t="shared" si="67"/>
        <v>42</v>
      </c>
      <c r="B2007" s="65" t="s">
        <v>2907</v>
      </c>
      <c r="C2007" s="65">
        <f t="shared" si="66"/>
        <v>2</v>
      </c>
      <c r="D2007" s="65" t="s">
        <v>2909</v>
      </c>
      <c r="E2007" s="65" t="s">
        <v>733</v>
      </c>
    </row>
    <row r="2008" spans="1:5" ht="11.45" customHeight="1" x14ac:dyDescent="0.15">
      <c r="A2008" s="65">
        <f t="shared" si="67"/>
        <v>42</v>
      </c>
      <c r="B2008" s="65" t="s">
        <v>2907</v>
      </c>
      <c r="C2008" s="65">
        <f t="shared" si="66"/>
        <v>2</v>
      </c>
      <c r="D2008" s="65" t="s">
        <v>2909</v>
      </c>
      <c r="E2008" s="65" t="s">
        <v>1969</v>
      </c>
    </row>
    <row r="2009" spans="1:5" ht="11.45" customHeight="1" x14ac:dyDescent="0.15">
      <c r="A2009" s="65">
        <f t="shared" si="67"/>
        <v>42</v>
      </c>
      <c r="B2009" s="65" t="s">
        <v>2907</v>
      </c>
      <c r="C2009" s="65">
        <f t="shared" si="66"/>
        <v>2</v>
      </c>
      <c r="D2009" s="65" t="s">
        <v>2909</v>
      </c>
      <c r="E2009" s="65" t="s">
        <v>2915</v>
      </c>
    </row>
    <row r="2010" spans="1:5" ht="11.45" customHeight="1" x14ac:dyDescent="0.15">
      <c r="A2010" s="65">
        <f t="shared" si="67"/>
        <v>42</v>
      </c>
      <c r="B2010" s="65" t="s">
        <v>2907</v>
      </c>
      <c r="C2010" s="65">
        <f t="shared" ref="C2010:C2073" si="68">IF(D2010=D2009,C2009,C2009+1)</f>
        <v>2</v>
      </c>
      <c r="D2010" s="65" t="s">
        <v>2909</v>
      </c>
      <c r="E2010" s="65" t="s">
        <v>2916</v>
      </c>
    </row>
    <row r="2011" spans="1:5" ht="11.45" customHeight="1" x14ac:dyDescent="0.15">
      <c r="A2011" s="64">
        <f t="shared" si="67"/>
        <v>42</v>
      </c>
      <c r="B2011" s="64" t="s">
        <v>2907</v>
      </c>
      <c r="C2011" s="64">
        <f t="shared" si="68"/>
        <v>3</v>
      </c>
      <c r="D2011" s="64" t="s">
        <v>2917</v>
      </c>
      <c r="E2011" s="64" t="s">
        <v>1181</v>
      </c>
    </row>
    <row r="2012" spans="1:5" ht="11.45" customHeight="1" x14ac:dyDescent="0.15">
      <c r="A2012" s="64">
        <f t="shared" si="67"/>
        <v>42</v>
      </c>
      <c r="B2012" s="64" t="s">
        <v>2907</v>
      </c>
      <c r="C2012" s="64">
        <f t="shared" si="68"/>
        <v>3</v>
      </c>
      <c r="D2012" s="64" t="s">
        <v>2917</v>
      </c>
      <c r="E2012" s="64" t="s">
        <v>2918</v>
      </c>
    </row>
    <row r="2013" spans="1:5" ht="11.45" customHeight="1" x14ac:dyDescent="0.15">
      <c r="A2013" s="64">
        <f t="shared" si="67"/>
        <v>42</v>
      </c>
      <c r="B2013" s="64" t="s">
        <v>2907</v>
      </c>
      <c r="C2013" s="64">
        <f t="shared" si="68"/>
        <v>3</v>
      </c>
      <c r="D2013" s="64" t="s">
        <v>2917</v>
      </c>
      <c r="E2013" s="64" t="s">
        <v>2919</v>
      </c>
    </row>
    <row r="2014" spans="1:5" ht="11.45" customHeight="1" x14ac:dyDescent="0.15">
      <c r="A2014" s="64">
        <f t="shared" si="67"/>
        <v>42</v>
      </c>
      <c r="B2014" s="64" t="s">
        <v>2907</v>
      </c>
      <c r="C2014" s="64">
        <f t="shared" si="68"/>
        <v>3</v>
      </c>
      <c r="D2014" s="64" t="s">
        <v>2917</v>
      </c>
      <c r="E2014" s="64" t="s">
        <v>2912</v>
      </c>
    </row>
    <row r="2015" spans="1:5" ht="11.45" customHeight="1" x14ac:dyDescent="0.15">
      <c r="A2015" s="65">
        <f t="shared" ref="A2015:A2078" si="69">IF(B2015=B2014,A2014,A2014+1)</f>
        <v>42</v>
      </c>
      <c r="B2015" s="65" t="s">
        <v>2907</v>
      </c>
      <c r="C2015" s="65">
        <f t="shared" si="68"/>
        <v>4</v>
      </c>
      <c r="D2015" s="65" t="s">
        <v>2921</v>
      </c>
      <c r="E2015" s="65" t="s">
        <v>2920</v>
      </c>
    </row>
    <row r="2016" spans="1:5" ht="11.45" customHeight="1" x14ac:dyDescent="0.15">
      <c r="A2016" s="65">
        <f t="shared" si="69"/>
        <v>42</v>
      </c>
      <c r="B2016" s="65" t="s">
        <v>2907</v>
      </c>
      <c r="C2016" s="65">
        <f t="shared" si="68"/>
        <v>4</v>
      </c>
      <c r="D2016" s="65" t="s">
        <v>2921</v>
      </c>
      <c r="E2016" s="65" t="s">
        <v>2922</v>
      </c>
    </row>
    <row r="2017" spans="1:5" ht="11.45" customHeight="1" x14ac:dyDescent="0.15">
      <c r="A2017" s="65">
        <f t="shared" si="69"/>
        <v>42</v>
      </c>
      <c r="B2017" s="65" t="s">
        <v>2907</v>
      </c>
      <c r="C2017" s="65">
        <f t="shared" si="68"/>
        <v>4</v>
      </c>
      <c r="D2017" s="65" t="s">
        <v>2921</v>
      </c>
      <c r="E2017" s="65" t="s">
        <v>2923</v>
      </c>
    </row>
    <row r="2018" spans="1:5" ht="11.45" customHeight="1" x14ac:dyDescent="0.15">
      <c r="A2018" s="65">
        <f t="shared" si="69"/>
        <v>42</v>
      </c>
      <c r="B2018" s="65" t="s">
        <v>2907</v>
      </c>
      <c r="C2018" s="65">
        <f t="shared" si="68"/>
        <v>4</v>
      </c>
      <c r="D2018" s="65" t="s">
        <v>2921</v>
      </c>
      <c r="E2018" s="65" t="s">
        <v>2924</v>
      </c>
    </row>
    <row r="2019" spans="1:5" ht="11.45" customHeight="1" x14ac:dyDescent="0.15">
      <c r="A2019" s="64">
        <f t="shared" si="69"/>
        <v>42</v>
      </c>
      <c r="B2019" s="64" t="s">
        <v>2907</v>
      </c>
      <c r="C2019" s="64">
        <f t="shared" si="68"/>
        <v>5</v>
      </c>
      <c r="D2019" s="64" t="s">
        <v>5504</v>
      </c>
      <c r="E2019" s="64" t="s">
        <v>2925</v>
      </c>
    </row>
    <row r="2020" spans="1:5" ht="11.45" customHeight="1" x14ac:dyDescent="0.15">
      <c r="A2020" s="65">
        <f t="shared" si="69"/>
        <v>42</v>
      </c>
      <c r="B2020" s="65" t="s">
        <v>2907</v>
      </c>
      <c r="C2020" s="65">
        <f t="shared" si="68"/>
        <v>6</v>
      </c>
      <c r="D2020" s="65" t="s">
        <v>5505</v>
      </c>
      <c r="E2020" s="65" t="s">
        <v>2927</v>
      </c>
    </row>
    <row r="2021" spans="1:5" ht="11.45" customHeight="1" x14ac:dyDescent="0.15">
      <c r="A2021" s="64">
        <f t="shared" si="69"/>
        <v>42</v>
      </c>
      <c r="B2021" s="64" t="s">
        <v>2907</v>
      </c>
      <c r="C2021" s="64">
        <f t="shared" si="68"/>
        <v>7</v>
      </c>
      <c r="D2021" s="64" t="s">
        <v>5506</v>
      </c>
      <c r="E2021" s="64" t="s">
        <v>2929</v>
      </c>
    </row>
    <row r="2022" spans="1:5" ht="11.45" customHeight="1" x14ac:dyDescent="0.15">
      <c r="A2022" s="64">
        <f t="shared" si="69"/>
        <v>42</v>
      </c>
      <c r="B2022" s="64" t="s">
        <v>2907</v>
      </c>
      <c r="C2022" s="64">
        <f t="shared" si="68"/>
        <v>7</v>
      </c>
      <c r="D2022" s="64" t="s">
        <v>2930</v>
      </c>
      <c r="E2022" s="64" t="s">
        <v>1377</v>
      </c>
    </row>
    <row r="2023" spans="1:5" ht="11.45" customHeight="1" x14ac:dyDescent="0.15">
      <c r="A2023" s="65">
        <f t="shared" si="69"/>
        <v>42</v>
      </c>
      <c r="B2023" s="65" t="s">
        <v>2907</v>
      </c>
      <c r="C2023" s="65">
        <f t="shared" si="68"/>
        <v>8</v>
      </c>
      <c r="D2023" s="65" t="s">
        <v>5507</v>
      </c>
      <c r="E2023" s="65" t="s">
        <v>2931</v>
      </c>
    </row>
    <row r="2024" spans="1:5" ht="11.45" customHeight="1" x14ac:dyDescent="0.15">
      <c r="A2024" s="65">
        <f t="shared" si="69"/>
        <v>42</v>
      </c>
      <c r="B2024" s="65" t="s">
        <v>2907</v>
      </c>
      <c r="C2024" s="65">
        <f t="shared" si="68"/>
        <v>8</v>
      </c>
      <c r="D2024" s="65" t="s">
        <v>2932</v>
      </c>
      <c r="E2024" s="65" t="s">
        <v>2433</v>
      </c>
    </row>
    <row r="2025" spans="1:5" ht="11.45" customHeight="1" x14ac:dyDescent="0.15">
      <c r="A2025" s="64">
        <f t="shared" si="69"/>
        <v>42</v>
      </c>
      <c r="B2025" s="64" t="s">
        <v>2907</v>
      </c>
      <c r="C2025" s="64">
        <f t="shared" si="68"/>
        <v>9</v>
      </c>
      <c r="D2025" s="64" t="s">
        <v>2934</v>
      </c>
      <c r="E2025" s="64" t="s">
        <v>2933</v>
      </c>
    </row>
    <row r="2026" spans="1:5" ht="11.45" customHeight="1" x14ac:dyDescent="0.15">
      <c r="A2026" s="64">
        <f t="shared" si="69"/>
        <v>42</v>
      </c>
      <c r="B2026" s="64" t="s">
        <v>2907</v>
      </c>
      <c r="C2026" s="64">
        <f t="shared" si="68"/>
        <v>9</v>
      </c>
      <c r="D2026" s="64" t="s">
        <v>5508</v>
      </c>
      <c r="E2026" s="64" t="s">
        <v>2935</v>
      </c>
    </row>
    <row r="2027" spans="1:5" ht="11.45" customHeight="1" x14ac:dyDescent="0.15">
      <c r="A2027" s="64">
        <f t="shared" si="69"/>
        <v>42</v>
      </c>
      <c r="B2027" s="64" t="s">
        <v>2907</v>
      </c>
      <c r="C2027" s="64">
        <f t="shared" si="68"/>
        <v>9</v>
      </c>
      <c r="D2027" s="64" t="s">
        <v>2934</v>
      </c>
      <c r="E2027" s="64" t="s">
        <v>959</v>
      </c>
    </row>
    <row r="2028" spans="1:5" ht="11.45" customHeight="1" x14ac:dyDescent="0.15">
      <c r="A2028" s="64">
        <f t="shared" si="69"/>
        <v>42</v>
      </c>
      <c r="B2028" s="64" t="s">
        <v>2907</v>
      </c>
      <c r="C2028" s="64">
        <f t="shared" si="68"/>
        <v>9</v>
      </c>
      <c r="D2028" s="64" t="s">
        <v>2934</v>
      </c>
      <c r="E2028" s="64" t="s">
        <v>2034</v>
      </c>
    </row>
    <row r="2029" spans="1:5" ht="11.45" customHeight="1" x14ac:dyDescent="0.15">
      <c r="A2029" s="65">
        <f t="shared" si="69"/>
        <v>42</v>
      </c>
      <c r="B2029" s="65" t="s">
        <v>2907</v>
      </c>
      <c r="C2029" s="65">
        <f t="shared" si="68"/>
        <v>10</v>
      </c>
      <c r="D2029" s="65" t="s">
        <v>5509</v>
      </c>
      <c r="E2029" s="65" t="s">
        <v>2936</v>
      </c>
    </row>
    <row r="2030" spans="1:5" ht="11.45" customHeight="1" x14ac:dyDescent="0.15">
      <c r="A2030" s="65">
        <f t="shared" si="69"/>
        <v>42</v>
      </c>
      <c r="B2030" s="65" t="s">
        <v>2907</v>
      </c>
      <c r="C2030" s="65">
        <f t="shared" si="68"/>
        <v>10</v>
      </c>
      <c r="D2030" s="65" t="s">
        <v>2937</v>
      </c>
      <c r="E2030" s="65" t="s">
        <v>2938</v>
      </c>
    </row>
    <row r="2031" spans="1:5" ht="11.45" customHeight="1" x14ac:dyDescent="0.15">
      <c r="A2031" s="64">
        <f t="shared" si="69"/>
        <v>42</v>
      </c>
      <c r="B2031" s="64" t="s">
        <v>2907</v>
      </c>
      <c r="C2031" s="64">
        <f t="shared" si="68"/>
        <v>11</v>
      </c>
      <c r="D2031" s="64" t="s">
        <v>5510</v>
      </c>
      <c r="E2031" s="64" t="s">
        <v>2939</v>
      </c>
    </row>
    <row r="2032" spans="1:5" ht="11.45" customHeight="1" x14ac:dyDescent="0.15">
      <c r="A2032" s="65">
        <f t="shared" si="69"/>
        <v>42</v>
      </c>
      <c r="B2032" s="65" t="s">
        <v>2907</v>
      </c>
      <c r="C2032" s="65">
        <f t="shared" si="68"/>
        <v>12</v>
      </c>
      <c r="D2032" s="65" t="s">
        <v>5511</v>
      </c>
      <c r="E2032" s="65" t="s">
        <v>2941</v>
      </c>
    </row>
    <row r="2033" spans="1:5" ht="11.45" customHeight="1" x14ac:dyDescent="0.15">
      <c r="A2033" s="64">
        <f t="shared" si="69"/>
        <v>42</v>
      </c>
      <c r="B2033" s="64" t="s">
        <v>2907</v>
      </c>
      <c r="C2033" s="64">
        <f t="shared" si="68"/>
        <v>13</v>
      </c>
      <c r="D2033" s="64" t="s">
        <v>5512</v>
      </c>
      <c r="E2033" s="64" t="s">
        <v>2943</v>
      </c>
    </row>
    <row r="2034" spans="1:5" ht="11.45" customHeight="1" x14ac:dyDescent="0.15">
      <c r="A2034" s="65">
        <f t="shared" si="69"/>
        <v>42</v>
      </c>
      <c r="B2034" s="65" t="s">
        <v>2907</v>
      </c>
      <c r="C2034" s="65">
        <f t="shared" si="68"/>
        <v>14</v>
      </c>
      <c r="D2034" s="65" t="s">
        <v>5513</v>
      </c>
      <c r="E2034" s="65" t="s">
        <v>2945</v>
      </c>
    </row>
    <row r="2035" spans="1:5" ht="11.45" customHeight="1" x14ac:dyDescent="0.15">
      <c r="A2035" s="64">
        <f t="shared" si="69"/>
        <v>42</v>
      </c>
      <c r="B2035" s="64" t="s">
        <v>2907</v>
      </c>
      <c r="C2035" s="64">
        <f t="shared" si="68"/>
        <v>15</v>
      </c>
      <c r="D2035" s="64" t="s">
        <v>2948</v>
      </c>
      <c r="E2035" s="64" t="s">
        <v>2947</v>
      </c>
    </row>
    <row r="2036" spans="1:5" ht="11.45" customHeight="1" x14ac:dyDescent="0.15">
      <c r="A2036" s="65">
        <f t="shared" si="69"/>
        <v>42</v>
      </c>
      <c r="B2036" s="65" t="s">
        <v>2907</v>
      </c>
      <c r="C2036" s="65">
        <f t="shared" si="68"/>
        <v>16</v>
      </c>
      <c r="D2036" s="65" t="s">
        <v>2950</v>
      </c>
      <c r="E2036" s="65" t="s">
        <v>2949</v>
      </c>
    </row>
    <row r="2037" spans="1:5" ht="11.45" customHeight="1" x14ac:dyDescent="0.15">
      <c r="A2037" s="64">
        <f t="shared" si="69"/>
        <v>42</v>
      </c>
      <c r="B2037" s="64" t="s">
        <v>2907</v>
      </c>
      <c r="C2037" s="64">
        <f t="shared" si="68"/>
        <v>17</v>
      </c>
      <c r="D2037" s="64" t="s">
        <v>2952</v>
      </c>
      <c r="E2037" s="64" t="s">
        <v>2951</v>
      </c>
    </row>
    <row r="2038" spans="1:5" ht="11.45" customHeight="1" x14ac:dyDescent="0.15">
      <c r="A2038" s="65">
        <f t="shared" si="69"/>
        <v>43</v>
      </c>
      <c r="B2038" s="65" t="s">
        <v>2954</v>
      </c>
      <c r="C2038" s="65">
        <v>1</v>
      </c>
      <c r="D2038" s="65" t="s">
        <v>5514</v>
      </c>
      <c r="E2038" s="65" t="s">
        <v>2953</v>
      </c>
    </row>
    <row r="2039" spans="1:5" ht="11.45" customHeight="1" x14ac:dyDescent="0.15">
      <c r="A2039" s="64">
        <f t="shared" si="69"/>
        <v>43</v>
      </c>
      <c r="B2039" s="64" t="s">
        <v>2954</v>
      </c>
      <c r="C2039" s="64">
        <f t="shared" si="68"/>
        <v>2</v>
      </c>
      <c r="D2039" s="64" t="s">
        <v>2957</v>
      </c>
      <c r="E2039" s="64" t="s">
        <v>2956</v>
      </c>
    </row>
    <row r="2040" spans="1:5" ht="11.45" customHeight="1" x14ac:dyDescent="0.15">
      <c r="A2040" s="65">
        <f t="shared" si="69"/>
        <v>43</v>
      </c>
      <c r="B2040" s="65" t="s">
        <v>2954</v>
      </c>
      <c r="C2040" s="65">
        <f t="shared" si="68"/>
        <v>3</v>
      </c>
      <c r="D2040" s="65" t="s">
        <v>2959</v>
      </c>
      <c r="E2040" s="65" t="s">
        <v>2958</v>
      </c>
    </row>
    <row r="2041" spans="1:5" ht="11.45" customHeight="1" x14ac:dyDescent="0.15">
      <c r="A2041" s="64">
        <f t="shared" si="69"/>
        <v>43</v>
      </c>
      <c r="B2041" s="64" t="s">
        <v>2954</v>
      </c>
      <c r="C2041" s="64">
        <f t="shared" si="68"/>
        <v>4</v>
      </c>
      <c r="D2041" s="64" t="s">
        <v>2960</v>
      </c>
      <c r="E2041" s="64" t="s">
        <v>679</v>
      </c>
    </row>
    <row r="2042" spans="1:5" ht="11.45" customHeight="1" x14ac:dyDescent="0.15">
      <c r="A2042" s="64">
        <f t="shared" si="69"/>
        <v>43</v>
      </c>
      <c r="B2042" s="64" t="s">
        <v>2954</v>
      </c>
      <c r="C2042" s="64">
        <f t="shared" si="68"/>
        <v>4</v>
      </c>
      <c r="D2042" s="64" t="s">
        <v>2960</v>
      </c>
      <c r="E2042" s="64" t="s">
        <v>676</v>
      </c>
    </row>
    <row r="2043" spans="1:5" ht="11.45" customHeight="1" x14ac:dyDescent="0.15">
      <c r="A2043" s="64">
        <f t="shared" si="69"/>
        <v>43</v>
      </c>
      <c r="B2043" s="64" t="s">
        <v>2954</v>
      </c>
      <c r="C2043" s="64">
        <f t="shared" si="68"/>
        <v>4</v>
      </c>
      <c r="D2043" s="64" t="s">
        <v>2960</v>
      </c>
      <c r="E2043" s="64" t="s">
        <v>680</v>
      </c>
    </row>
    <row r="2044" spans="1:5" ht="11.45" customHeight="1" x14ac:dyDescent="0.15">
      <c r="A2044" s="64">
        <f t="shared" si="69"/>
        <v>43</v>
      </c>
      <c r="B2044" s="64" t="s">
        <v>2954</v>
      </c>
      <c r="C2044" s="64">
        <f t="shared" si="68"/>
        <v>4</v>
      </c>
      <c r="D2044" s="64" t="s">
        <v>2960</v>
      </c>
      <c r="E2044" s="64" t="s">
        <v>1812</v>
      </c>
    </row>
    <row r="2045" spans="1:5" ht="11.45" customHeight="1" x14ac:dyDescent="0.15">
      <c r="A2045" s="64">
        <f t="shared" si="69"/>
        <v>43</v>
      </c>
      <c r="B2045" s="64" t="s">
        <v>2954</v>
      </c>
      <c r="C2045" s="64">
        <f t="shared" si="68"/>
        <v>4</v>
      </c>
      <c r="D2045" s="64" t="s">
        <v>2960</v>
      </c>
      <c r="E2045" s="64" t="s">
        <v>2961</v>
      </c>
    </row>
    <row r="2046" spans="1:5" ht="11.45" customHeight="1" x14ac:dyDescent="0.15">
      <c r="A2046" s="65">
        <f t="shared" si="69"/>
        <v>43</v>
      </c>
      <c r="B2046" s="65" t="s">
        <v>2954</v>
      </c>
      <c r="C2046" s="65">
        <f t="shared" si="68"/>
        <v>5</v>
      </c>
      <c r="D2046" s="65" t="s">
        <v>5515</v>
      </c>
      <c r="E2046" s="65" t="s">
        <v>2962</v>
      </c>
    </row>
    <row r="2047" spans="1:5" ht="11.45" customHeight="1" x14ac:dyDescent="0.15">
      <c r="A2047" s="64">
        <f t="shared" si="69"/>
        <v>43</v>
      </c>
      <c r="B2047" s="64" t="s">
        <v>2954</v>
      </c>
      <c r="C2047" s="64">
        <f t="shared" si="68"/>
        <v>6</v>
      </c>
      <c r="D2047" s="64" t="s">
        <v>2965</v>
      </c>
      <c r="E2047" s="64" t="s">
        <v>2964</v>
      </c>
    </row>
    <row r="2048" spans="1:5" ht="11.45" customHeight="1" x14ac:dyDescent="0.15">
      <c r="A2048" s="65">
        <f t="shared" si="69"/>
        <v>43</v>
      </c>
      <c r="B2048" s="65" t="s">
        <v>2954</v>
      </c>
      <c r="C2048" s="65">
        <f t="shared" si="68"/>
        <v>7</v>
      </c>
      <c r="D2048" s="65" t="s">
        <v>2967</v>
      </c>
      <c r="E2048" s="65" t="s">
        <v>2966</v>
      </c>
    </row>
    <row r="2049" spans="1:5" ht="11.45" customHeight="1" x14ac:dyDescent="0.15">
      <c r="A2049" s="65">
        <f t="shared" si="69"/>
        <v>43</v>
      </c>
      <c r="B2049" s="65" t="s">
        <v>2954</v>
      </c>
      <c r="C2049" s="65">
        <f t="shared" si="68"/>
        <v>7</v>
      </c>
      <c r="D2049" s="65" t="s">
        <v>2967</v>
      </c>
      <c r="E2049" s="65" t="s">
        <v>2968</v>
      </c>
    </row>
    <row r="2050" spans="1:5" ht="11.45" customHeight="1" x14ac:dyDescent="0.15">
      <c r="A2050" s="65">
        <f t="shared" si="69"/>
        <v>43</v>
      </c>
      <c r="B2050" s="65" t="s">
        <v>2954</v>
      </c>
      <c r="C2050" s="65">
        <f t="shared" si="68"/>
        <v>7</v>
      </c>
      <c r="D2050" s="65" t="s">
        <v>2967</v>
      </c>
      <c r="E2050" s="65" t="s">
        <v>2969</v>
      </c>
    </row>
    <row r="2051" spans="1:5" ht="11.45" customHeight="1" x14ac:dyDescent="0.15">
      <c r="A2051" s="64">
        <f t="shared" si="69"/>
        <v>43</v>
      </c>
      <c r="B2051" s="64" t="s">
        <v>2954</v>
      </c>
      <c r="C2051" s="64">
        <f t="shared" si="68"/>
        <v>8</v>
      </c>
      <c r="D2051" s="64" t="s">
        <v>2971</v>
      </c>
      <c r="E2051" s="64" t="s">
        <v>2970</v>
      </c>
    </row>
    <row r="2052" spans="1:5" ht="11.45" customHeight="1" x14ac:dyDescent="0.15">
      <c r="A2052" s="65">
        <f t="shared" si="69"/>
        <v>43</v>
      </c>
      <c r="B2052" s="65" t="s">
        <v>2954</v>
      </c>
      <c r="C2052" s="65">
        <f t="shared" si="68"/>
        <v>9</v>
      </c>
      <c r="D2052" s="65" t="s">
        <v>2973</v>
      </c>
      <c r="E2052" s="65" t="s">
        <v>2972</v>
      </c>
    </row>
    <row r="2053" spans="1:5" ht="11.45" customHeight="1" x14ac:dyDescent="0.15">
      <c r="A2053" s="64">
        <f t="shared" si="69"/>
        <v>43</v>
      </c>
      <c r="B2053" s="64" t="s">
        <v>2954</v>
      </c>
      <c r="C2053" s="64">
        <f t="shared" si="68"/>
        <v>10</v>
      </c>
      <c r="D2053" s="64" t="s">
        <v>5516</v>
      </c>
      <c r="E2053" s="64" t="s">
        <v>2974</v>
      </c>
    </row>
    <row r="2054" spans="1:5" ht="11.45" customHeight="1" x14ac:dyDescent="0.15">
      <c r="A2054" s="65">
        <f t="shared" si="69"/>
        <v>43</v>
      </c>
      <c r="B2054" s="65" t="s">
        <v>2954</v>
      </c>
      <c r="C2054" s="65">
        <f t="shared" si="68"/>
        <v>11</v>
      </c>
      <c r="D2054" s="65" t="s">
        <v>2977</v>
      </c>
      <c r="E2054" s="65" t="s">
        <v>2976</v>
      </c>
    </row>
    <row r="2055" spans="1:5" ht="11.45" customHeight="1" x14ac:dyDescent="0.15">
      <c r="A2055" s="65">
        <f t="shared" si="69"/>
        <v>43</v>
      </c>
      <c r="B2055" s="65" t="s">
        <v>2954</v>
      </c>
      <c r="C2055" s="65">
        <f t="shared" si="68"/>
        <v>11</v>
      </c>
      <c r="D2055" s="65" t="s">
        <v>2977</v>
      </c>
      <c r="E2055" s="65" t="s">
        <v>2978</v>
      </c>
    </row>
    <row r="2056" spans="1:5" ht="11.45" customHeight="1" x14ac:dyDescent="0.15">
      <c r="A2056" s="65">
        <f t="shared" si="69"/>
        <v>43</v>
      </c>
      <c r="B2056" s="65" t="s">
        <v>2954</v>
      </c>
      <c r="C2056" s="65">
        <f t="shared" si="68"/>
        <v>11</v>
      </c>
      <c r="D2056" s="65" t="s">
        <v>2977</v>
      </c>
      <c r="E2056" s="65" t="s">
        <v>2979</v>
      </c>
    </row>
    <row r="2057" spans="1:5" ht="11.45" customHeight="1" x14ac:dyDescent="0.15">
      <c r="A2057" s="64">
        <f t="shared" si="69"/>
        <v>43</v>
      </c>
      <c r="B2057" s="64" t="s">
        <v>2954</v>
      </c>
      <c r="C2057" s="64">
        <f t="shared" si="68"/>
        <v>12</v>
      </c>
      <c r="D2057" s="64" t="s">
        <v>2981</v>
      </c>
      <c r="E2057" s="64" t="s">
        <v>2980</v>
      </c>
    </row>
    <row r="2058" spans="1:5" ht="11.45" customHeight="1" x14ac:dyDescent="0.15">
      <c r="A2058" s="65">
        <f t="shared" si="69"/>
        <v>43</v>
      </c>
      <c r="B2058" s="65" t="s">
        <v>2954</v>
      </c>
      <c r="C2058" s="65">
        <f t="shared" si="68"/>
        <v>13</v>
      </c>
      <c r="D2058" s="65" t="s">
        <v>2983</v>
      </c>
      <c r="E2058" s="65" t="s">
        <v>2982</v>
      </c>
    </row>
    <row r="2059" spans="1:5" ht="11.45" customHeight="1" x14ac:dyDescent="0.15">
      <c r="A2059" s="64">
        <f t="shared" si="69"/>
        <v>43</v>
      </c>
      <c r="B2059" s="64" t="s">
        <v>2954</v>
      </c>
      <c r="C2059" s="64">
        <f t="shared" si="68"/>
        <v>14</v>
      </c>
      <c r="D2059" s="64" t="s">
        <v>2985</v>
      </c>
      <c r="E2059" s="64" t="s">
        <v>2984</v>
      </c>
    </row>
    <row r="2060" spans="1:5" ht="11.45" customHeight="1" x14ac:dyDescent="0.15">
      <c r="A2060" s="65">
        <f t="shared" si="69"/>
        <v>43</v>
      </c>
      <c r="B2060" s="65" t="s">
        <v>2954</v>
      </c>
      <c r="C2060" s="65">
        <f t="shared" si="68"/>
        <v>15</v>
      </c>
      <c r="D2060" s="65" t="s">
        <v>2987</v>
      </c>
      <c r="E2060" s="65" t="s">
        <v>2986</v>
      </c>
    </row>
    <row r="2061" spans="1:5" ht="11.45" customHeight="1" x14ac:dyDescent="0.15">
      <c r="A2061" s="64">
        <f t="shared" si="69"/>
        <v>43</v>
      </c>
      <c r="B2061" s="64" t="s">
        <v>2954</v>
      </c>
      <c r="C2061" s="64">
        <f t="shared" si="68"/>
        <v>16</v>
      </c>
      <c r="D2061" s="64" t="s">
        <v>2989</v>
      </c>
      <c r="E2061" s="64" t="s">
        <v>2988</v>
      </c>
    </row>
    <row r="2062" spans="1:5" ht="11.45" customHeight="1" x14ac:dyDescent="0.15">
      <c r="A2062" s="64">
        <f t="shared" si="69"/>
        <v>43</v>
      </c>
      <c r="B2062" s="64" t="s">
        <v>2954</v>
      </c>
      <c r="C2062" s="64">
        <f t="shared" si="68"/>
        <v>16</v>
      </c>
      <c r="D2062" s="64" t="s">
        <v>2989</v>
      </c>
      <c r="E2062" s="64" t="s">
        <v>2990</v>
      </c>
    </row>
    <row r="2063" spans="1:5" ht="11.45" customHeight="1" x14ac:dyDescent="0.15">
      <c r="A2063" s="64">
        <f t="shared" si="69"/>
        <v>43</v>
      </c>
      <c r="B2063" s="64" t="s">
        <v>2954</v>
      </c>
      <c r="C2063" s="64">
        <f t="shared" si="68"/>
        <v>16</v>
      </c>
      <c r="D2063" s="64" t="s">
        <v>2989</v>
      </c>
      <c r="E2063" s="64" t="s">
        <v>1829</v>
      </c>
    </row>
    <row r="2064" spans="1:5" ht="11.45" customHeight="1" x14ac:dyDescent="0.15">
      <c r="A2064" s="64">
        <f t="shared" si="69"/>
        <v>43</v>
      </c>
      <c r="B2064" s="64" t="s">
        <v>2954</v>
      </c>
      <c r="C2064" s="64">
        <f t="shared" si="68"/>
        <v>16</v>
      </c>
      <c r="D2064" s="64" t="s">
        <v>2989</v>
      </c>
      <c r="E2064" s="64" t="s">
        <v>2991</v>
      </c>
    </row>
    <row r="2065" spans="1:5" ht="11.45" customHeight="1" x14ac:dyDescent="0.15">
      <c r="A2065" s="65">
        <f t="shared" si="69"/>
        <v>43</v>
      </c>
      <c r="B2065" s="65" t="s">
        <v>2954</v>
      </c>
      <c r="C2065" s="65">
        <f t="shared" si="68"/>
        <v>17</v>
      </c>
      <c r="D2065" s="65" t="s">
        <v>2993</v>
      </c>
      <c r="E2065" s="65" t="s">
        <v>2992</v>
      </c>
    </row>
    <row r="2066" spans="1:5" ht="11.45" customHeight="1" x14ac:dyDescent="0.15">
      <c r="A2066" s="65">
        <f t="shared" si="69"/>
        <v>43</v>
      </c>
      <c r="B2066" s="65" t="s">
        <v>2954</v>
      </c>
      <c r="C2066" s="65">
        <f t="shared" si="68"/>
        <v>17</v>
      </c>
      <c r="D2066" s="65" t="s">
        <v>2993</v>
      </c>
      <c r="E2066" s="65" t="s">
        <v>2994</v>
      </c>
    </row>
    <row r="2067" spans="1:5" ht="11.45" customHeight="1" x14ac:dyDescent="0.15">
      <c r="A2067" s="64">
        <f t="shared" si="69"/>
        <v>43</v>
      </c>
      <c r="B2067" s="64" t="s">
        <v>2954</v>
      </c>
      <c r="C2067" s="64">
        <f t="shared" si="68"/>
        <v>18</v>
      </c>
      <c r="D2067" s="64" t="s">
        <v>2996</v>
      </c>
      <c r="E2067" s="64" t="s">
        <v>2995</v>
      </c>
    </row>
    <row r="2068" spans="1:5" ht="11.45" customHeight="1" x14ac:dyDescent="0.15">
      <c r="A2068" s="65">
        <f t="shared" si="69"/>
        <v>43</v>
      </c>
      <c r="B2068" s="65" t="s">
        <v>2954</v>
      </c>
      <c r="C2068" s="65">
        <f t="shared" si="68"/>
        <v>19</v>
      </c>
      <c r="D2068" s="65" t="s">
        <v>5517</v>
      </c>
      <c r="E2068" s="65" t="s">
        <v>2997</v>
      </c>
    </row>
    <row r="2069" spans="1:5" ht="11.45" customHeight="1" x14ac:dyDescent="0.15">
      <c r="A2069" s="64">
        <f t="shared" si="69"/>
        <v>43</v>
      </c>
      <c r="B2069" s="64" t="s">
        <v>2954</v>
      </c>
      <c r="C2069" s="64">
        <f t="shared" si="68"/>
        <v>20</v>
      </c>
      <c r="D2069" s="64" t="s">
        <v>5518</v>
      </c>
      <c r="E2069" s="64" t="s">
        <v>2999</v>
      </c>
    </row>
    <row r="2070" spans="1:5" ht="11.45" customHeight="1" x14ac:dyDescent="0.15">
      <c r="A2070" s="65">
        <f t="shared" si="69"/>
        <v>43</v>
      </c>
      <c r="B2070" s="65" t="s">
        <v>2954</v>
      </c>
      <c r="C2070" s="65">
        <f t="shared" si="68"/>
        <v>21</v>
      </c>
      <c r="D2070" s="65" t="s">
        <v>3002</v>
      </c>
      <c r="E2070" s="65" t="s">
        <v>3001</v>
      </c>
    </row>
    <row r="2071" spans="1:5" ht="11.45" customHeight="1" x14ac:dyDescent="0.15">
      <c r="A2071" s="64">
        <f t="shared" si="69"/>
        <v>43</v>
      </c>
      <c r="B2071" s="64" t="s">
        <v>2954</v>
      </c>
      <c r="C2071" s="64">
        <f t="shared" si="68"/>
        <v>22</v>
      </c>
      <c r="D2071" s="64" t="s">
        <v>3004</v>
      </c>
      <c r="E2071" s="64" t="s">
        <v>3003</v>
      </c>
    </row>
    <row r="2072" spans="1:5" ht="11.45" customHeight="1" x14ac:dyDescent="0.15">
      <c r="A2072" s="65">
        <f t="shared" si="69"/>
        <v>43</v>
      </c>
      <c r="B2072" s="65" t="s">
        <v>2954</v>
      </c>
      <c r="C2072" s="65">
        <f t="shared" si="68"/>
        <v>23</v>
      </c>
      <c r="D2072" s="65" t="s">
        <v>3006</v>
      </c>
      <c r="E2072" s="65" t="s">
        <v>3005</v>
      </c>
    </row>
    <row r="2073" spans="1:5" ht="11.45" customHeight="1" x14ac:dyDescent="0.15">
      <c r="A2073" s="64">
        <f t="shared" si="69"/>
        <v>43</v>
      </c>
      <c r="B2073" s="64" t="s">
        <v>2954</v>
      </c>
      <c r="C2073" s="64">
        <f t="shared" si="68"/>
        <v>24</v>
      </c>
      <c r="D2073" s="64" t="s">
        <v>3008</v>
      </c>
      <c r="E2073" s="64" t="s">
        <v>3007</v>
      </c>
    </row>
    <row r="2074" spans="1:5" ht="11.45" customHeight="1" x14ac:dyDescent="0.15">
      <c r="A2074" s="65">
        <f t="shared" si="69"/>
        <v>43</v>
      </c>
      <c r="B2074" s="65" t="s">
        <v>2954</v>
      </c>
      <c r="C2074" s="65">
        <f t="shared" ref="C2074:C2137" si="70">IF(D2074=D2073,C2073,C2073+1)</f>
        <v>25</v>
      </c>
      <c r="D2074" s="65" t="s">
        <v>3010</v>
      </c>
      <c r="E2074" s="65" t="s">
        <v>3009</v>
      </c>
    </row>
    <row r="2075" spans="1:5" ht="11.45" customHeight="1" x14ac:dyDescent="0.15">
      <c r="A2075" s="64">
        <f t="shared" si="69"/>
        <v>43</v>
      </c>
      <c r="B2075" s="64" t="s">
        <v>2954</v>
      </c>
      <c r="C2075" s="64">
        <f t="shared" si="70"/>
        <v>26</v>
      </c>
      <c r="D2075" s="64" t="s">
        <v>3012</v>
      </c>
      <c r="E2075" s="64" t="s">
        <v>3011</v>
      </c>
    </row>
    <row r="2076" spans="1:5" ht="11.45" customHeight="1" x14ac:dyDescent="0.15">
      <c r="A2076" s="65">
        <f t="shared" si="69"/>
        <v>43</v>
      </c>
      <c r="B2076" s="65" t="s">
        <v>2954</v>
      </c>
      <c r="C2076" s="65">
        <f t="shared" si="70"/>
        <v>27</v>
      </c>
      <c r="D2076" s="65" t="s">
        <v>3013</v>
      </c>
      <c r="E2076" s="65" t="s">
        <v>748</v>
      </c>
    </row>
    <row r="2077" spans="1:5" ht="11.45" customHeight="1" x14ac:dyDescent="0.15">
      <c r="A2077" s="64">
        <f t="shared" si="69"/>
        <v>44</v>
      </c>
      <c r="B2077" s="64" t="s">
        <v>3015</v>
      </c>
      <c r="C2077" s="64">
        <v>1</v>
      </c>
      <c r="D2077" s="64" t="s">
        <v>5519</v>
      </c>
      <c r="E2077" s="64" t="s">
        <v>3014</v>
      </c>
    </row>
    <row r="2078" spans="1:5" ht="11.45" customHeight="1" x14ac:dyDescent="0.15">
      <c r="A2078" s="64">
        <f t="shared" si="69"/>
        <v>44</v>
      </c>
      <c r="B2078" s="64" t="s">
        <v>3015</v>
      </c>
      <c r="C2078" s="64">
        <f t="shared" si="70"/>
        <v>1</v>
      </c>
      <c r="D2078" s="64" t="s">
        <v>3016</v>
      </c>
      <c r="E2078" s="64" t="s">
        <v>3017</v>
      </c>
    </row>
    <row r="2079" spans="1:5" ht="11.45" customHeight="1" x14ac:dyDescent="0.15">
      <c r="A2079" s="64">
        <f t="shared" ref="A2079:A2142" si="71">IF(B2079=B2078,A2078,A2078+1)</f>
        <v>44</v>
      </c>
      <c r="B2079" s="64" t="s">
        <v>3015</v>
      </c>
      <c r="C2079" s="64">
        <f t="shared" si="70"/>
        <v>1</v>
      </c>
      <c r="D2079" s="64" t="s">
        <v>3016</v>
      </c>
      <c r="E2079" s="64" t="s">
        <v>3018</v>
      </c>
    </row>
    <row r="2080" spans="1:5" ht="11.45" customHeight="1" x14ac:dyDescent="0.15">
      <c r="A2080" s="64">
        <f t="shared" si="71"/>
        <v>44</v>
      </c>
      <c r="B2080" s="64" t="s">
        <v>3015</v>
      </c>
      <c r="C2080" s="64">
        <f t="shared" si="70"/>
        <v>1</v>
      </c>
      <c r="D2080" s="64" t="s">
        <v>3016</v>
      </c>
      <c r="E2080" s="64" t="s">
        <v>3019</v>
      </c>
    </row>
    <row r="2081" spans="1:5" ht="11.45" customHeight="1" x14ac:dyDescent="0.15">
      <c r="A2081" s="64">
        <f t="shared" si="71"/>
        <v>44</v>
      </c>
      <c r="B2081" s="64" t="s">
        <v>3015</v>
      </c>
      <c r="C2081" s="64">
        <f t="shared" si="70"/>
        <v>1</v>
      </c>
      <c r="D2081" s="64" t="s">
        <v>3016</v>
      </c>
      <c r="E2081" s="64" t="s">
        <v>3020</v>
      </c>
    </row>
    <row r="2082" spans="1:5" ht="11.45" customHeight="1" x14ac:dyDescent="0.15">
      <c r="A2082" s="65">
        <f t="shared" si="71"/>
        <v>44</v>
      </c>
      <c r="B2082" s="65" t="s">
        <v>3015</v>
      </c>
      <c r="C2082" s="65">
        <f t="shared" si="70"/>
        <v>2</v>
      </c>
      <c r="D2082" s="65" t="s">
        <v>3022</v>
      </c>
      <c r="E2082" s="65" t="s">
        <v>3021</v>
      </c>
    </row>
    <row r="2083" spans="1:5" ht="11.45" customHeight="1" x14ac:dyDescent="0.15">
      <c r="A2083" s="64">
        <f t="shared" si="71"/>
        <v>44</v>
      </c>
      <c r="B2083" s="64" t="s">
        <v>3015</v>
      </c>
      <c r="C2083" s="64">
        <f t="shared" si="70"/>
        <v>3</v>
      </c>
      <c r="D2083" s="64" t="s">
        <v>3024</v>
      </c>
      <c r="E2083" s="64" t="s">
        <v>3023</v>
      </c>
    </row>
    <row r="2084" spans="1:5" ht="11.45" customHeight="1" x14ac:dyDescent="0.15">
      <c r="A2084" s="64">
        <f t="shared" si="71"/>
        <v>44</v>
      </c>
      <c r="B2084" s="64" t="s">
        <v>3015</v>
      </c>
      <c r="C2084" s="64">
        <f t="shared" si="70"/>
        <v>3</v>
      </c>
      <c r="D2084" s="64" t="s">
        <v>3024</v>
      </c>
      <c r="E2084" s="64" t="s">
        <v>3025</v>
      </c>
    </row>
    <row r="2085" spans="1:5" ht="11.45" customHeight="1" x14ac:dyDescent="0.15">
      <c r="A2085" s="65">
        <f t="shared" si="71"/>
        <v>44</v>
      </c>
      <c r="B2085" s="65" t="s">
        <v>3015</v>
      </c>
      <c r="C2085" s="65">
        <f t="shared" si="70"/>
        <v>4</v>
      </c>
      <c r="D2085" s="65" t="s">
        <v>3027</v>
      </c>
      <c r="E2085" s="65" t="s">
        <v>3026</v>
      </c>
    </row>
    <row r="2086" spans="1:5" ht="11.45" customHeight="1" x14ac:dyDescent="0.15">
      <c r="A2086" s="65">
        <f t="shared" si="71"/>
        <v>44</v>
      </c>
      <c r="B2086" s="65" t="s">
        <v>3015</v>
      </c>
      <c r="C2086" s="65">
        <f t="shared" si="70"/>
        <v>4</v>
      </c>
      <c r="D2086" s="65" t="s">
        <v>3027</v>
      </c>
      <c r="E2086" s="65" t="s">
        <v>3028</v>
      </c>
    </row>
    <row r="2087" spans="1:5" ht="11.45" customHeight="1" x14ac:dyDescent="0.15">
      <c r="A2087" s="64">
        <f t="shared" si="71"/>
        <v>44</v>
      </c>
      <c r="B2087" s="64" t="s">
        <v>3015</v>
      </c>
      <c r="C2087" s="64">
        <f t="shared" si="70"/>
        <v>5</v>
      </c>
      <c r="D2087" s="64" t="s">
        <v>3030</v>
      </c>
      <c r="E2087" s="64" t="s">
        <v>3029</v>
      </c>
    </row>
    <row r="2088" spans="1:5" ht="11.45" customHeight="1" x14ac:dyDescent="0.15">
      <c r="A2088" s="64">
        <f t="shared" si="71"/>
        <v>44</v>
      </c>
      <c r="B2088" s="64" t="s">
        <v>3015</v>
      </c>
      <c r="C2088" s="64">
        <f t="shared" si="70"/>
        <v>5</v>
      </c>
      <c r="D2088" s="64" t="s">
        <v>3030</v>
      </c>
      <c r="E2088" s="64" t="s">
        <v>3031</v>
      </c>
    </row>
    <row r="2089" spans="1:5" ht="11.45" customHeight="1" x14ac:dyDescent="0.15">
      <c r="A2089" s="64">
        <f t="shared" si="71"/>
        <v>44</v>
      </c>
      <c r="B2089" s="64" t="s">
        <v>3015</v>
      </c>
      <c r="C2089" s="64">
        <f t="shared" si="70"/>
        <v>5</v>
      </c>
      <c r="D2089" s="64" t="s">
        <v>3030</v>
      </c>
      <c r="E2089" s="64" t="s">
        <v>3032</v>
      </c>
    </row>
    <row r="2090" spans="1:5" ht="11.45" customHeight="1" x14ac:dyDescent="0.15">
      <c r="A2090" s="64">
        <f t="shared" si="71"/>
        <v>44</v>
      </c>
      <c r="B2090" s="64" t="s">
        <v>3015</v>
      </c>
      <c r="C2090" s="64">
        <f t="shared" si="70"/>
        <v>5</v>
      </c>
      <c r="D2090" s="64" t="s">
        <v>3030</v>
      </c>
      <c r="E2090" s="64" t="s">
        <v>3033</v>
      </c>
    </row>
    <row r="2091" spans="1:5" ht="11.45" customHeight="1" x14ac:dyDescent="0.15">
      <c r="A2091" s="65">
        <f t="shared" si="71"/>
        <v>44</v>
      </c>
      <c r="B2091" s="65" t="s">
        <v>3015</v>
      </c>
      <c r="C2091" s="65">
        <f t="shared" si="70"/>
        <v>6</v>
      </c>
      <c r="D2091" s="65" t="s">
        <v>3035</v>
      </c>
      <c r="E2091" s="65" t="s">
        <v>3034</v>
      </c>
    </row>
    <row r="2092" spans="1:5" ht="11.45" customHeight="1" x14ac:dyDescent="0.15">
      <c r="A2092" s="65">
        <f t="shared" si="71"/>
        <v>44</v>
      </c>
      <c r="B2092" s="65" t="s">
        <v>3015</v>
      </c>
      <c r="C2092" s="65">
        <f t="shared" si="70"/>
        <v>6</v>
      </c>
      <c r="D2092" s="65" t="s">
        <v>3035</v>
      </c>
      <c r="E2092" s="65" t="s">
        <v>3036</v>
      </c>
    </row>
    <row r="2093" spans="1:5" ht="11.45" customHeight="1" x14ac:dyDescent="0.15">
      <c r="A2093" s="64">
        <f t="shared" si="71"/>
        <v>44</v>
      </c>
      <c r="B2093" s="64" t="s">
        <v>3015</v>
      </c>
      <c r="C2093" s="64">
        <f t="shared" si="70"/>
        <v>7</v>
      </c>
      <c r="D2093" s="64" t="s">
        <v>5520</v>
      </c>
      <c r="E2093" s="64" t="s">
        <v>3037</v>
      </c>
    </row>
    <row r="2094" spans="1:5" ht="11.45" customHeight="1" x14ac:dyDescent="0.15">
      <c r="A2094" s="65">
        <f t="shared" si="71"/>
        <v>44</v>
      </c>
      <c r="B2094" s="65" t="s">
        <v>3015</v>
      </c>
      <c r="C2094" s="65">
        <f t="shared" si="70"/>
        <v>8</v>
      </c>
      <c r="D2094" s="65" t="s">
        <v>3040</v>
      </c>
      <c r="E2094" s="65" t="s">
        <v>3039</v>
      </c>
    </row>
    <row r="2095" spans="1:5" ht="11.45" customHeight="1" x14ac:dyDescent="0.15">
      <c r="A2095" s="65">
        <f t="shared" si="71"/>
        <v>44</v>
      </c>
      <c r="B2095" s="65" t="s">
        <v>3015</v>
      </c>
      <c r="C2095" s="65">
        <f t="shared" si="70"/>
        <v>8</v>
      </c>
      <c r="D2095" s="65" t="s">
        <v>5521</v>
      </c>
      <c r="E2095" s="65" t="s">
        <v>3041</v>
      </c>
    </row>
    <row r="2096" spans="1:5" ht="11.45" customHeight="1" x14ac:dyDescent="0.15">
      <c r="A2096" s="65">
        <f t="shared" si="71"/>
        <v>44</v>
      </c>
      <c r="B2096" s="65" t="s">
        <v>3015</v>
      </c>
      <c r="C2096" s="65">
        <f t="shared" si="70"/>
        <v>8</v>
      </c>
      <c r="D2096" s="65" t="s">
        <v>3040</v>
      </c>
      <c r="E2096" s="65" t="s">
        <v>3042</v>
      </c>
    </row>
    <row r="2097" spans="1:5" ht="11.45" customHeight="1" x14ac:dyDescent="0.15">
      <c r="A2097" s="64">
        <f t="shared" si="71"/>
        <v>44</v>
      </c>
      <c r="B2097" s="64" t="s">
        <v>3015</v>
      </c>
      <c r="C2097" s="64">
        <f t="shared" si="70"/>
        <v>9</v>
      </c>
      <c r="D2097" s="64" t="s">
        <v>5522</v>
      </c>
      <c r="E2097" s="64" t="s">
        <v>3043</v>
      </c>
    </row>
    <row r="2098" spans="1:5" ht="11.45" customHeight="1" x14ac:dyDescent="0.15">
      <c r="A2098" s="64">
        <f t="shared" si="71"/>
        <v>44</v>
      </c>
      <c r="B2098" s="64" t="s">
        <v>3015</v>
      </c>
      <c r="C2098" s="64">
        <f t="shared" si="70"/>
        <v>9</v>
      </c>
      <c r="D2098" s="64" t="s">
        <v>3044</v>
      </c>
      <c r="E2098" s="64" t="s">
        <v>3045</v>
      </c>
    </row>
    <row r="2099" spans="1:5" ht="11.45" customHeight="1" x14ac:dyDescent="0.15">
      <c r="A2099" s="65">
        <f t="shared" si="71"/>
        <v>44</v>
      </c>
      <c r="B2099" s="65" t="s">
        <v>3015</v>
      </c>
      <c r="C2099" s="65">
        <f t="shared" si="70"/>
        <v>10</v>
      </c>
      <c r="D2099" s="65" t="s">
        <v>5523</v>
      </c>
      <c r="E2099" s="65" t="s">
        <v>3046</v>
      </c>
    </row>
    <row r="2100" spans="1:5" ht="11.45" customHeight="1" x14ac:dyDescent="0.15">
      <c r="A2100" s="65">
        <f t="shared" si="71"/>
        <v>44</v>
      </c>
      <c r="B2100" s="65" t="s">
        <v>3015</v>
      </c>
      <c r="C2100" s="65">
        <f t="shared" si="70"/>
        <v>10</v>
      </c>
      <c r="D2100" s="65" t="s">
        <v>3047</v>
      </c>
      <c r="E2100" s="65" t="s">
        <v>3048</v>
      </c>
    </row>
    <row r="2101" spans="1:5" ht="11.45" customHeight="1" x14ac:dyDescent="0.15">
      <c r="A2101" s="64">
        <f t="shared" si="71"/>
        <v>44</v>
      </c>
      <c r="B2101" s="64" t="s">
        <v>3015</v>
      </c>
      <c r="C2101" s="64">
        <f t="shared" si="70"/>
        <v>11</v>
      </c>
      <c r="D2101" s="64" t="s">
        <v>5524</v>
      </c>
      <c r="E2101" s="64" t="s">
        <v>479</v>
      </c>
    </row>
    <row r="2102" spans="1:5" ht="11.45" customHeight="1" x14ac:dyDescent="0.15">
      <c r="A2102" s="65">
        <f t="shared" si="71"/>
        <v>44</v>
      </c>
      <c r="B2102" s="65" t="s">
        <v>3015</v>
      </c>
      <c r="C2102" s="65">
        <f t="shared" si="70"/>
        <v>12</v>
      </c>
      <c r="D2102" s="65" t="s">
        <v>3051</v>
      </c>
      <c r="E2102" s="65" t="s">
        <v>3050</v>
      </c>
    </row>
    <row r="2103" spans="1:5" ht="11.45" customHeight="1" x14ac:dyDescent="0.15">
      <c r="A2103" s="65">
        <f t="shared" si="71"/>
        <v>44</v>
      </c>
      <c r="B2103" s="65" t="s">
        <v>3015</v>
      </c>
      <c r="C2103" s="65">
        <f t="shared" si="70"/>
        <v>12</v>
      </c>
      <c r="D2103" s="65" t="s">
        <v>5525</v>
      </c>
      <c r="E2103" s="65" t="s">
        <v>3052</v>
      </c>
    </row>
    <row r="2104" spans="1:5" ht="11.45" customHeight="1" x14ac:dyDescent="0.15">
      <c r="A2104" s="65">
        <f t="shared" si="71"/>
        <v>44</v>
      </c>
      <c r="B2104" s="65" t="s">
        <v>3015</v>
      </c>
      <c r="C2104" s="65">
        <f t="shared" si="70"/>
        <v>12</v>
      </c>
      <c r="D2104" s="65" t="s">
        <v>3051</v>
      </c>
      <c r="E2104" s="65" t="s">
        <v>3053</v>
      </c>
    </row>
    <row r="2105" spans="1:5" ht="11.45" customHeight="1" x14ac:dyDescent="0.15">
      <c r="A2105" s="65">
        <f t="shared" si="71"/>
        <v>44</v>
      </c>
      <c r="B2105" s="65" t="s">
        <v>3015</v>
      </c>
      <c r="C2105" s="65">
        <f t="shared" si="70"/>
        <v>12</v>
      </c>
      <c r="D2105" s="65" t="s">
        <v>3051</v>
      </c>
      <c r="E2105" s="65" t="s">
        <v>3054</v>
      </c>
    </row>
    <row r="2106" spans="1:5" ht="11.45" customHeight="1" x14ac:dyDescent="0.15">
      <c r="A2106" s="64">
        <f t="shared" si="71"/>
        <v>44</v>
      </c>
      <c r="B2106" s="64" t="s">
        <v>3015</v>
      </c>
      <c r="C2106" s="64">
        <f t="shared" si="70"/>
        <v>13</v>
      </c>
      <c r="D2106" s="64" t="s">
        <v>5526</v>
      </c>
      <c r="E2106" s="64" t="s">
        <v>3055</v>
      </c>
    </row>
    <row r="2107" spans="1:5" ht="11.45" customHeight="1" x14ac:dyDescent="0.15">
      <c r="A2107" s="65">
        <f t="shared" si="71"/>
        <v>44</v>
      </c>
      <c r="B2107" s="65" t="s">
        <v>3015</v>
      </c>
      <c r="C2107" s="65">
        <f t="shared" si="70"/>
        <v>14</v>
      </c>
      <c r="D2107" s="65" t="s">
        <v>5527</v>
      </c>
      <c r="E2107" s="65" t="s">
        <v>3057</v>
      </c>
    </row>
    <row r="2108" spans="1:5" ht="11.45" customHeight="1" x14ac:dyDescent="0.15">
      <c r="A2108" s="64">
        <f t="shared" si="71"/>
        <v>45</v>
      </c>
      <c r="B2108" s="64" t="s">
        <v>3060</v>
      </c>
      <c r="C2108" s="64">
        <v>1</v>
      </c>
      <c r="D2108" s="64" t="s">
        <v>3061</v>
      </c>
      <c r="E2108" s="64" t="s">
        <v>3059</v>
      </c>
    </row>
    <row r="2109" spans="1:5" ht="11.45" customHeight="1" x14ac:dyDescent="0.15">
      <c r="A2109" s="64">
        <f t="shared" si="71"/>
        <v>45</v>
      </c>
      <c r="B2109" s="64" t="s">
        <v>3060</v>
      </c>
      <c r="C2109" s="64">
        <f t="shared" si="70"/>
        <v>1</v>
      </c>
      <c r="D2109" s="64" t="s">
        <v>3061</v>
      </c>
      <c r="E2109" s="64" t="s">
        <v>3062</v>
      </c>
    </row>
    <row r="2110" spans="1:5" ht="11.45" customHeight="1" x14ac:dyDescent="0.15">
      <c r="A2110" s="64">
        <f t="shared" si="71"/>
        <v>45</v>
      </c>
      <c r="B2110" s="64" t="s">
        <v>3060</v>
      </c>
      <c r="C2110" s="64">
        <f t="shared" si="70"/>
        <v>1</v>
      </c>
      <c r="D2110" s="64" t="s">
        <v>3061</v>
      </c>
      <c r="E2110" s="64" t="s">
        <v>3063</v>
      </c>
    </row>
    <row r="2111" spans="1:5" ht="11.45" customHeight="1" x14ac:dyDescent="0.15">
      <c r="A2111" s="64">
        <f t="shared" si="71"/>
        <v>45</v>
      </c>
      <c r="B2111" s="64" t="s">
        <v>3060</v>
      </c>
      <c r="C2111" s="64">
        <f t="shared" si="70"/>
        <v>1</v>
      </c>
      <c r="D2111" s="64" t="s">
        <v>3061</v>
      </c>
      <c r="E2111" s="64" t="s">
        <v>3064</v>
      </c>
    </row>
    <row r="2112" spans="1:5" ht="11.45" customHeight="1" x14ac:dyDescent="0.15">
      <c r="A2112" s="64">
        <f t="shared" si="71"/>
        <v>45</v>
      </c>
      <c r="B2112" s="64" t="s">
        <v>3060</v>
      </c>
      <c r="C2112" s="64">
        <f t="shared" si="70"/>
        <v>1</v>
      </c>
      <c r="D2112" s="64" t="s">
        <v>3061</v>
      </c>
      <c r="E2112" s="64" t="s">
        <v>3065</v>
      </c>
    </row>
    <row r="2113" spans="1:5" ht="11.45" customHeight="1" x14ac:dyDescent="0.15">
      <c r="A2113" s="64">
        <f t="shared" si="71"/>
        <v>45</v>
      </c>
      <c r="B2113" s="64" t="s">
        <v>3060</v>
      </c>
      <c r="C2113" s="64">
        <f t="shared" si="70"/>
        <v>1</v>
      </c>
      <c r="D2113" s="64" t="s">
        <v>3061</v>
      </c>
      <c r="E2113" s="64" t="s">
        <v>3066</v>
      </c>
    </row>
    <row r="2114" spans="1:5" ht="11.45" customHeight="1" x14ac:dyDescent="0.15">
      <c r="A2114" s="65">
        <f t="shared" si="71"/>
        <v>45</v>
      </c>
      <c r="B2114" s="65" t="s">
        <v>3060</v>
      </c>
      <c r="C2114" s="65">
        <f t="shared" si="70"/>
        <v>2</v>
      </c>
      <c r="D2114" s="65" t="s">
        <v>3067</v>
      </c>
      <c r="E2114" s="65" t="s">
        <v>2286</v>
      </c>
    </row>
    <row r="2115" spans="1:5" ht="11.45" customHeight="1" x14ac:dyDescent="0.15">
      <c r="A2115" s="65">
        <f t="shared" si="71"/>
        <v>45</v>
      </c>
      <c r="B2115" s="65" t="s">
        <v>3060</v>
      </c>
      <c r="C2115" s="65">
        <f t="shared" si="70"/>
        <v>2</v>
      </c>
      <c r="D2115" s="65" t="s">
        <v>3067</v>
      </c>
      <c r="E2115" s="65" t="s">
        <v>3068</v>
      </c>
    </row>
    <row r="2116" spans="1:5" ht="11.45" customHeight="1" x14ac:dyDescent="0.15">
      <c r="A2116" s="65">
        <f t="shared" si="71"/>
        <v>45</v>
      </c>
      <c r="B2116" s="65" t="s">
        <v>3060</v>
      </c>
      <c r="C2116" s="65">
        <f t="shared" si="70"/>
        <v>2</v>
      </c>
      <c r="D2116" s="65" t="s">
        <v>5528</v>
      </c>
      <c r="E2116" s="65" t="s">
        <v>3069</v>
      </c>
    </row>
    <row r="2117" spans="1:5" ht="11.45" customHeight="1" x14ac:dyDescent="0.15">
      <c r="A2117" s="65">
        <f t="shared" si="71"/>
        <v>45</v>
      </c>
      <c r="B2117" s="65" t="s">
        <v>3060</v>
      </c>
      <c r="C2117" s="65">
        <f t="shared" si="70"/>
        <v>2</v>
      </c>
      <c r="D2117" s="65" t="s">
        <v>3067</v>
      </c>
      <c r="E2117" s="65" t="s">
        <v>1285</v>
      </c>
    </row>
    <row r="2118" spans="1:5" ht="11.45" customHeight="1" x14ac:dyDescent="0.15">
      <c r="A2118" s="65">
        <f t="shared" si="71"/>
        <v>45</v>
      </c>
      <c r="B2118" s="65" t="s">
        <v>3060</v>
      </c>
      <c r="C2118" s="65">
        <f t="shared" si="70"/>
        <v>2</v>
      </c>
      <c r="D2118" s="65" t="s">
        <v>3067</v>
      </c>
      <c r="E2118" s="65" t="s">
        <v>3070</v>
      </c>
    </row>
    <row r="2119" spans="1:5" ht="11.45" customHeight="1" x14ac:dyDescent="0.15">
      <c r="A2119" s="65">
        <f t="shared" si="71"/>
        <v>45</v>
      </c>
      <c r="B2119" s="65" t="s">
        <v>3060</v>
      </c>
      <c r="C2119" s="65">
        <f t="shared" si="70"/>
        <v>2</v>
      </c>
      <c r="D2119" s="65" t="s">
        <v>3067</v>
      </c>
      <c r="E2119" s="65" t="s">
        <v>3071</v>
      </c>
    </row>
    <row r="2120" spans="1:5" ht="11.45" customHeight="1" x14ac:dyDescent="0.15">
      <c r="A2120" s="64">
        <f t="shared" si="71"/>
        <v>45</v>
      </c>
      <c r="B2120" s="64" t="s">
        <v>3060</v>
      </c>
      <c r="C2120" s="64">
        <f t="shared" si="70"/>
        <v>3</v>
      </c>
      <c r="D2120" s="64" t="s">
        <v>3073</v>
      </c>
      <c r="E2120" s="64" t="s">
        <v>3072</v>
      </c>
    </row>
    <row r="2121" spans="1:5" ht="11.45" customHeight="1" x14ac:dyDescent="0.15">
      <c r="A2121" s="64">
        <f t="shared" si="71"/>
        <v>45</v>
      </c>
      <c r="B2121" s="64" t="s">
        <v>3060</v>
      </c>
      <c r="C2121" s="64">
        <f t="shared" si="70"/>
        <v>3</v>
      </c>
      <c r="D2121" s="64" t="s">
        <v>5529</v>
      </c>
      <c r="E2121" s="64" t="s">
        <v>3074</v>
      </c>
    </row>
    <row r="2122" spans="1:5" ht="11.45" customHeight="1" x14ac:dyDescent="0.15">
      <c r="A2122" s="64">
        <f t="shared" si="71"/>
        <v>45</v>
      </c>
      <c r="B2122" s="64" t="s">
        <v>3060</v>
      </c>
      <c r="C2122" s="64">
        <f t="shared" si="70"/>
        <v>3</v>
      </c>
      <c r="D2122" s="64" t="s">
        <v>3073</v>
      </c>
      <c r="E2122" s="64" t="s">
        <v>3075</v>
      </c>
    </row>
    <row r="2123" spans="1:5" ht="11.45" customHeight="1" x14ac:dyDescent="0.15">
      <c r="A2123" s="64">
        <f t="shared" si="71"/>
        <v>45</v>
      </c>
      <c r="B2123" s="64" t="s">
        <v>3060</v>
      </c>
      <c r="C2123" s="64">
        <f t="shared" si="70"/>
        <v>3</v>
      </c>
      <c r="D2123" s="64" t="s">
        <v>3073</v>
      </c>
      <c r="E2123" s="64" t="s">
        <v>3076</v>
      </c>
    </row>
    <row r="2124" spans="1:5" ht="11.45" customHeight="1" x14ac:dyDescent="0.15">
      <c r="A2124" s="65">
        <f t="shared" si="71"/>
        <v>45</v>
      </c>
      <c r="B2124" s="65" t="s">
        <v>3060</v>
      </c>
      <c r="C2124" s="65">
        <f t="shared" si="70"/>
        <v>4</v>
      </c>
      <c r="D2124" s="65" t="s">
        <v>3078</v>
      </c>
      <c r="E2124" s="65" t="s">
        <v>3077</v>
      </c>
    </row>
    <row r="2125" spans="1:5" ht="11.45" customHeight="1" x14ac:dyDescent="0.15">
      <c r="A2125" s="65">
        <f t="shared" si="71"/>
        <v>45</v>
      </c>
      <c r="B2125" s="65" t="s">
        <v>3060</v>
      </c>
      <c r="C2125" s="65">
        <f t="shared" si="70"/>
        <v>4</v>
      </c>
      <c r="D2125" s="65" t="s">
        <v>3078</v>
      </c>
      <c r="E2125" s="65" t="s">
        <v>3079</v>
      </c>
    </row>
    <row r="2126" spans="1:5" ht="11.45" customHeight="1" x14ac:dyDescent="0.15">
      <c r="A2126" s="64">
        <f t="shared" si="71"/>
        <v>45</v>
      </c>
      <c r="B2126" s="64" t="s">
        <v>3060</v>
      </c>
      <c r="C2126" s="64">
        <f t="shared" si="70"/>
        <v>5</v>
      </c>
      <c r="D2126" s="64" t="s">
        <v>3081</v>
      </c>
      <c r="E2126" s="64" t="s">
        <v>3080</v>
      </c>
    </row>
    <row r="2127" spans="1:5" ht="11.45" customHeight="1" x14ac:dyDescent="0.15">
      <c r="A2127" s="64">
        <f t="shared" si="71"/>
        <v>45</v>
      </c>
      <c r="B2127" s="64" t="s">
        <v>3060</v>
      </c>
      <c r="C2127" s="64">
        <f t="shared" si="70"/>
        <v>5</v>
      </c>
      <c r="D2127" s="64" t="s">
        <v>3081</v>
      </c>
      <c r="E2127" s="64" t="s">
        <v>1608</v>
      </c>
    </row>
    <row r="2128" spans="1:5" ht="11.45" customHeight="1" x14ac:dyDescent="0.15">
      <c r="A2128" s="65">
        <f t="shared" si="71"/>
        <v>45</v>
      </c>
      <c r="B2128" s="65" t="s">
        <v>3060</v>
      </c>
      <c r="C2128" s="65">
        <f t="shared" si="70"/>
        <v>6</v>
      </c>
      <c r="D2128" s="65" t="s">
        <v>5530</v>
      </c>
      <c r="E2128" s="65" t="s">
        <v>3082</v>
      </c>
    </row>
    <row r="2129" spans="1:5" ht="11.45" customHeight="1" x14ac:dyDescent="0.15">
      <c r="A2129" s="64">
        <f t="shared" si="71"/>
        <v>45</v>
      </c>
      <c r="B2129" s="64" t="s">
        <v>3060</v>
      </c>
      <c r="C2129" s="64">
        <f t="shared" si="70"/>
        <v>7</v>
      </c>
      <c r="D2129" s="64" t="s">
        <v>5531</v>
      </c>
      <c r="E2129" s="64" t="s">
        <v>3084</v>
      </c>
    </row>
    <row r="2130" spans="1:5" ht="11.45" customHeight="1" x14ac:dyDescent="0.15">
      <c r="A2130" s="65">
        <f t="shared" si="71"/>
        <v>45</v>
      </c>
      <c r="B2130" s="65" t="s">
        <v>3060</v>
      </c>
      <c r="C2130" s="65">
        <f t="shared" si="70"/>
        <v>8</v>
      </c>
      <c r="D2130" s="65" t="s">
        <v>5532</v>
      </c>
      <c r="E2130" s="65" t="s">
        <v>3086</v>
      </c>
    </row>
    <row r="2131" spans="1:5" ht="11.45" customHeight="1" x14ac:dyDescent="0.15">
      <c r="A2131" s="64">
        <f t="shared" si="71"/>
        <v>45</v>
      </c>
      <c r="B2131" s="64" t="s">
        <v>3060</v>
      </c>
      <c r="C2131" s="64">
        <f t="shared" si="70"/>
        <v>9</v>
      </c>
      <c r="D2131" s="64" t="s">
        <v>5533</v>
      </c>
      <c r="E2131" s="64" t="s">
        <v>3088</v>
      </c>
    </row>
    <row r="2132" spans="1:5" ht="11.45" customHeight="1" x14ac:dyDescent="0.15">
      <c r="A2132" s="65">
        <f t="shared" si="71"/>
        <v>45</v>
      </c>
      <c r="B2132" s="65" t="s">
        <v>3060</v>
      </c>
      <c r="C2132" s="65">
        <f t="shared" si="70"/>
        <v>10</v>
      </c>
      <c r="D2132" s="65" t="s">
        <v>3091</v>
      </c>
      <c r="E2132" s="65" t="s">
        <v>3090</v>
      </c>
    </row>
    <row r="2133" spans="1:5" ht="11.45" customHeight="1" x14ac:dyDescent="0.15">
      <c r="A2133" s="64">
        <f t="shared" si="71"/>
        <v>45</v>
      </c>
      <c r="B2133" s="64" t="s">
        <v>3060</v>
      </c>
      <c r="C2133" s="64">
        <f t="shared" si="70"/>
        <v>11</v>
      </c>
      <c r="D2133" s="64" t="s">
        <v>3093</v>
      </c>
      <c r="E2133" s="64" t="s">
        <v>3092</v>
      </c>
    </row>
    <row r="2134" spans="1:5" ht="11.45" customHeight="1" x14ac:dyDescent="0.15">
      <c r="A2134" s="65">
        <f t="shared" si="71"/>
        <v>45</v>
      </c>
      <c r="B2134" s="65" t="s">
        <v>3060</v>
      </c>
      <c r="C2134" s="65">
        <f t="shared" si="70"/>
        <v>12</v>
      </c>
      <c r="D2134" s="65" t="s">
        <v>5534</v>
      </c>
      <c r="E2134" s="65" t="s">
        <v>3094</v>
      </c>
    </row>
    <row r="2135" spans="1:5" ht="11.45" customHeight="1" x14ac:dyDescent="0.15">
      <c r="A2135" s="64">
        <f t="shared" si="71"/>
        <v>45</v>
      </c>
      <c r="B2135" s="64" t="s">
        <v>3060</v>
      </c>
      <c r="C2135" s="64">
        <f t="shared" si="70"/>
        <v>13</v>
      </c>
      <c r="D2135" s="64" t="s">
        <v>5535</v>
      </c>
      <c r="E2135" s="64" t="s">
        <v>3096</v>
      </c>
    </row>
    <row r="2136" spans="1:5" ht="11.45" customHeight="1" x14ac:dyDescent="0.15">
      <c r="A2136" s="65">
        <f t="shared" si="71"/>
        <v>45</v>
      </c>
      <c r="B2136" s="65" t="s">
        <v>3060</v>
      </c>
      <c r="C2136" s="65">
        <f t="shared" si="70"/>
        <v>14</v>
      </c>
      <c r="D2136" s="65" t="s">
        <v>5536</v>
      </c>
      <c r="E2136" s="65" t="s">
        <v>3098</v>
      </c>
    </row>
    <row r="2137" spans="1:5" ht="11.45" customHeight="1" x14ac:dyDescent="0.15">
      <c r="A2137" s="64">
        <f t="shared" si="71"/>
        <v>45</v>
      </c>
      <c r="B2137" s="64" t="s">
        <v>3060</v>
      </c>
      <c r="C2137" s="64">
        <f t="shared" si="70"/>
        <v>15</v>
      </c>
      <c r="D2137" s="64" t="s">
        <v>5537</v>
      </c>
      <c r="E2137" s="64" t="s">
        <v>3100</v>
      </c>
    </row>
    <row r="2138" spans="1:5" ht="11.45" customHeight="1" x14ac:dyDescent="0.15">
      <c r="A2138" s="65">
        <f t="shared" si="71"/>
        <v>45</v>
      </c>
      <c r="B2138" s="65" t="s">
        <v>3060</v>
      </c>
      <c r="C2138" s="65">
        <f t="shared" ref="C2138:C2184" si="72">IF(D2138=D2137,C2137,C2137+1)</f>
        <v>16</v>
      </c>
      <c r="D2138" s="65" t="s">
        <v>5538</v>
      </c>
      <c r="E2138" s="65" t="s">
        <v>3102</v>
      </c>
    </row>
    <row r="2139" spans="1:5" ht="11.45" customHeight="1" x14ac:dyDescent="0.15">
      <c r="A2139" s="64">
        <f t="shared" si="71"/>
        <v>45</v>
      </c>
      <c r="B2139" s="64" t="s">
        <v>3060</v>
      </c>
      <c r="C2139" s="64">
        <f t="shared" si="72"/>
        <v>17</v>
      </c>
      <c r="D2139" s="64" t="s">
        <v>5539</v>
      </c>
      <c r="E2139" s="64" t="s">
        <v>3104</v>
      </c>
    </row>
    <row r="2140" spans="1:5" ht="11.45" customHeight="1" x14ac:dyDescent="0.15">
      <c r="A2140" s="65">
        <f t="shared" si="71"/>
        <v>46</v>
      </c>
      <c r="B2140" s="65" t="s">
        <v>3107</v>
      </c>
      <c r="C2140" s="65">
        <v>1</v>
      </c>
      <c r="D2140" s="65" t="s">
        <v>3108</v>
      </c>
      <c r="E2140" s="65" t="s">
        <v>3106</v>
      </c>
    </row>
    <row r="2141" spans="1:5" ht="11.45" customHeight="1" x14ac:dyDescent="0.15">
      <c r="A2141" s="65">
        <f t="shared" si="71"/>
        <v>46</v>
      </c>
      <c r="B2141" s="65" t="s">
        <v>3107</v>
      </c>
      <c r="C2141" s="65">
        <f t="shared" si="72"/>
        <v>1</v>
      </c>
      <c r="D2141" s="65" t="s">
        <v>3108</v>
      </c>
      <c r="E2141" s="65" t="s">
        <v>3109</v>
      </c>
    </row>
    <row r="2142" spans="1:5" ht="11.45" customHeight="1" x14ac:dyDescent="0.15">
      <c r="A2142" s="65">
        <f t="shared" si="71"/>
        <v>46</v>
      </c>
      <c r="B2142" s="65" t="s">
        <v>3107</v>
      </c>
      <c r="C2142" s="65">
        <f t="shared" si="72"/>
        <v>1</v>
      </c>
      <c r="D2142" s="65" t="s">
        <v>3108</v>
      </c>
      <c r="E2142" s="65" t="s">
        <v>3110</v>
      </c>
    </row>
    <row r="2143" spans="1:5" ht="11.45" customHeight="1" x14ac:dyDescent="0.15">
      <c r="A2143" s="65">
        <f t="shared" ref="A2143:A2184" si="73">IF(B2143=B2142,A2142,A2142+1)</f>
        <v>46</v>
      </c>
      <c r="B2143" s="65" t="s">
        <v>3107</v>
      </c>
      <c r="C2143" s="65">
        <f t="shared" si="72"/>
        <v>1</v>
      </c>
      <c r="D2143" s="65" t="s">
        <v>3108</v>
      </c>
      <c r="E2143" s="65" t="s">
        <v>3111</v>
      </c>
    </row>
    <row r="2144" spans="1:5" ht="11.45" customHeight="1" x14ac:dyDescent="0.15">
      <c r="A2144" s="65">
        <f t="shared" si="73"/>
        <v>46</v>
      </c>
      <c r="B2144" s="65" t="s">
        <v>3107</v>
      </c>
      <c r="C2144" s="65">
        <f t="shared" si="72"/>
        <v>1</v>
      </c>
      <c r="D2144" s="65" t="s">
        <v>3108</v>
      </c>
      <c r="E2144" s="65" t="s">
        <v>3112</v>
      </c>
    </row>
    <row r="2145" spans="1:5" ht="11.45" customHeight="1" x14ac:dyDescent="0.15">
      <c r="A2145" s="65">
        <f t="shared" si="73"/>
        <v>46</v>
      </c>
      <c r="B2145" s="65" t="s">
        <v>3107</v>
      </c>
      <c r="C2145" s="65">
        <f t="shared" si="72"/>
        <v>1</v>
      </c>
      <c r="D2145" s="65" t="s">
        <v>3108</v>
      </c>
      <c r="E2145" s="65" t="s">
        <v>3113</v>
      </c>
    </row>
    <row r="2146" spans="1:5" ht="11.45" customHeight="1" x14ac:dyDescent="0.15">
      <c r="A2146" s="64">
        <f t="shared" si="73"/>
        <v>46</v>
      </c>
      <c r="B2146" s="64" t="s">
        <v>3107</v>
      </c>
      <c r="C2146" s="64">
        <f t="shared" si="72"/>
        <v>2</v>
      </c>
      <c r="D2146" s="64" t="s">
        <v>3115</v>
      </c>
      <c r="E2146" s="64" t="s">
        <v>3114</v>
      </c>
    </row>
    <row r="2147" spans="1:5" ht="11.45" customHeight="1" x14ac:dyDescent="0.15">
      <c r="A2147" s="65">
        <f t="shared" si="73"/>
        <v>46</v>
      </c>
      <c r="B2147" s="65" t="s">
        <v>3107</v>
      </c>
      <c r="C2147" s="65">
        <f t="shared" si="72"/>
        <v>3</v>
      </c>
      <c r="D2147" s="65" t="s">
        <v>5540</v>
      </c>
      <c r="E2147" s="65" t="s">
        <v>3116</v>
      </c>
    </row>
    <row r="2148" spans="1:5" ht="11.45" customHeight="1" x14ac:dyDescent="0.15">
      <c r="A2148" s="64">
        <f t="shared" si="73"/>
        <v>46</v>
      </c>
      <c r="B2148" s="64" t="s">
        <v>3107</v>
      </c>
      <c r="C2148" s="64">
        <f t="shared" si="72"/>
        <v>4</v>
      </c>
      <c r="D2148" s="64" t="s">
        <v>5541</v>
      </c>
      <c r="E2148" s="64" t="s">
        <v>3118</v>
      </c>
    </row>
    <row r="2149" spans="1:5" ht="11.45" customHeight="1" x14ac:dyDescent="0.15">
      <c r="A2149" s="64">
        <f t="shared" si="73"/>
        <v>46</v>
      </c>
      <c r="B2149" s="64" t="s">
        <v>3107</v>
      </c>
      <c r="C2149" s="64">
        <f t="shared" si="72"/>
        <v>4</v>
      </c>
      <c r="D2149" s="64" t="s">
        <v>3119</v>
      </c>
      <c r="E2149" s="64" t="s">
        <v>3120</v>
      </c>
    </row>
    <row r="2150" spans="1:5" ht="11.45" customHeight="1" x14ac:dyDescent="0.15">
      <c r="A2150" s="65">
        <f t="shared" si="73"/>
        <v>46</v>
      </c>
      <c r="B2150" s="65" t="s">
        <v>3107</v>
      </c>
      <c r="C2150" s="65">
        <f t="shared" si="72"/>
        <v>5</v>
      </c>
      <c r="D2150" s="65" t="s">
        <v>5542</v>
      </c>
      <c r="E2150" s="65" t="s">
        <v>3121</v>
      </c>
    </row>
    <row r="2151" spans="1:5" ht="11.45" customHeight="1" x14ac:dyDescent="0.15">
      <c r="A2151" s="64">
        <f t="shared" si="73"/>
        <v>46</v>
      </c>
      <c r="B2151" s="64" t="s">
        <v>3107</v>
      </c>
      <c r="C2151" s="64">
        <f t="shared" si="72"/>
        <v>6</v>
      </c>
      <c r="D2151" s="64" t="s">
        <v>3124</v>
      </c>
      <c r="E2151" s="64" t="s">
        <v>3123</v>
      </c>
    </row>
    <row r="2152" spans="1:5" ht="11.45" customHeight="1" x14ac:dyDescent="0.15">
      <c r="A2152" s="64">
        <f t="shared" si="73"/>
        <v>46</v>
      </c>
      <c r="B2152" s="64" t="s">
        <v>3107</v>
      </c>
      <c r="C2152" s="64">
        <f t="shared" si="72"/>
        <v>6</v>
      </c>
      <c r="D2152" s="64" t="s">
        <v>3124</v>
      </c>
      <c r="E2152" s="64" t="s">
        <v>3125</v>
      </c>
    </row>
    <row r="2153" spans="1:5" ht="11.45" customHeight="1" x14ac:dyDescent="0.15">
      <c r="A2153" s="65">
        <f t="shared" si="73"/>
        <v>46</v>
      </c>
      <c r="B2153" s="65" t="s">
        <v>3107</v>
      </c>
      <c r="C2153" s="65">
        <f t="shared" si="72"/>
        <v>7</v>
      </c>
      <c r="D2153" s="65" t="s">
        <v>5543</v>
      </c>
      <c r="E2153" s="65" t="s">
        <v>3126</v>
      </c>
    </row>
    <row r="2154" spans="1:5" ht="11.45" customHeight="1" x14ac:dyDescent="0.15">
      <c r="A2154" s="64">
        <f t="shared" si="73"/>
        <v>46</v>
      </c>
      <c r="B2154" s="64" t="s">
        <v>3107</v>
      </c>
      <c r="C2154" s="64">
        <f t="shared" si="72"/>
        <v>8</v>
      </c>
      <c r="D2154" s="64" t="s">
        <v>5544</v>
      </c>
      <c r="E2154" s="64" t="s">
        <v>3128</v>
      </c>
    </row>
    <row r="2155" spans="1:5" ht="11.45" customHeight="1" x14ac:dyDescent="0.15">
      <c r="A2155" s="65">
        <f t="shared" si="73"/>
        <v>46</v>
      </c>
      <c r="B2155" s="65" t="s">
        <v>3107</v>
      </c>
      <c r="C2155" s="65">
        <f t="shared" si="72"/>
        <v>9</v>
      </c>
      <c r="D2155" s="65" t="s">
        <v>5545</v>
      </c>
      <c r="E2155" s="65" t="s">
        <v>3130</v>
      </c>
    </row>
    <row r="2156" spans="1:5" ht="11.45" customHeight="1" x14ac:dyDescent="0.15">
      <c r="A2156" s="65">
        <f t="shared" si="73"/>
        <v>46</v>
      </c>
      <c r="B2156" s="65" t="s">
        <v>3107</v>
      </c>
      <c r="C2156" s="65">
        <f t="shared" si="72"/>
        <v>9</v>
      </c>
      <c r="D2156" s="65" t="s">
        <v>3131</v>
      </c>
      <c r="E2156" s="65" t="s">
        <v>3132</v>
      </c>
    </row>
    <row r="2157" spans="1:5" ht="11.45" customHeight="1" x14ac:dyDescent="0.15">
      <c r="A2157" s="64">
        <f t="shared" si="73"/>
        <v>46</v>
      </c>
      <c r="B2157" s="64" t="s">
        <v>3107</v>
      </c>
      <c r="C2157" s="64">
        <f t="shared" si="72"/>
        <v>10</v>
      </c>
      <c r="D2157" s="64" t="s">
        <v>5546</v>
      </c>
      <c r="E2157" s="64" t="s">
        <v>3133</v>
      </c>
    </row>
    <row r="2158" spans="1:5" ht="11.45" customHeight="1" x14ac:dyDescent="0.15">
      <c r="A2158" s="65">
        <f t="shared" si="73"/>
        <v>46</v>
      </c>
      <c r="B2158" s="65" t="s">
        <v>3107</v>
      </c>
      <c r="C2158" s="65">
        <f t="shared" si="72"/>
        <v>11</v>
      </c>
      <c r="D2158" s="65" t="s">
        <v>5547</v>
      </c>
      <c r="E2158" s="65" t="s">
        <v>3135</v>
      </c>
    </row>
    <row r="2159" spans="1:5" ht="11.45" customHeight="1" x14ac:dyDescent="0.15">
      <c r="A2159" s="65">
        <f t="shared" si="73"/>
        <v>46</v>
      </c>
      <c r="B2159" s="65" t="s">
        <v>3107</v>
      </c>
      <c r="C2159" s="65">
        <f t="shared" si="72"/>
        <v>11</v>
      </c>
      <c r="D2159" s="65" t="s">
        <v>3136</v>
      </c>
      <c r="E2159" s="65" t="s">
        <v>3137</v>
      </c>
    </row>
    <row r="2160" spans="1:5" ht="11.45" customHeight="1" x14ac:dyDescent="0.15">
      <c r="A2160" s="64">
        <f t="shared" si="73"/>
        <v>46</v>
      </c>
      <c r="B2160" s="64" t="s">
        <v>3107</v>
      </c>
      <c r="C2160" s="64">
        <f t="shared" si="72"/>
        <v>12</v>
      </c>
      <c r="D2160" s="64" t="s">
        <v>5548</v>
      </c>
      <c r="E2160" s="64" t="s">
        <v>3138</v>
      </c>
    </row>
    <row r="2161" spans="1:5" ht="11.45" customHeight="1" x14ac:dyDescent="0.15">
      <c r="A2161" s="65">
        <f t="shared" si="73"/>
        <v>46</v>
      </c>
      <c r="B2161" s="65" t="s">
        <v>3107</v>
      </c>
      <c r="C2161" s="65">
        <f t="shared" si="72"/>
        <v>13</v>
      </c>
      <c r="D2161" s="65" t="s">
        <v>5549</v>
      </c>
      <c r="E2161" s="65" t="s">
        <v>3140</v>
      </c>
    </row>
    <row r="2162" spans="1:5" ht="11.45" customHeight="1" x14ac:dyDescent="0.15">
      <c r="A2162" s="64">
        <f t="shared" si="73"/>
        <v>46</v>
      </c>
      <c r="B2162" s="64" t="s">
        <v>3107</v>
      </c>
      <c r="C2162" s="64">
        <f t="shared" si="72"/>
        <v>14</v>
      </c>
      <c r="D2162" s="64" t="s">
        <v>5550</v>
      </c>
      <c r="E2162" s="64" t="s">
        <v>3142</v>
      </c>
    </row>
    <row r="2163" spans="1:5" ht="11.45" customHeight="1" x14ac:dyDescent="0.15">
      <c r="A2163" s="65">
        <f t="shared" si="73"/>
        <v>46</v>
      </c>
      <c r="B2163" s="65" t="s">
        <v>3107</v>
      </c>
      <c r="C2163" s="65">
        <f t="shared" si="72"/>
        <v>15</v>
      </c>
      <c r="D2163" s="65" t="s">
        <v>5551</v>
      </c>
      <c r="E2163" s="65" t="s">
        <v>3144</v>
      </c>
    </row>
    <row r="2164" spans="1:5" ht="11.45" customHeight="1" x14ac:dyDescent="0.15">
      <c r="A2164" s="64">
        <f t="shared" si="73"/>
        <v>46</v>
      </c>
      <c r="B2164" s="64" t="s">
        <v>3107</v>
      </c>
      <c r="C2164" s="64">
        <f t="shared" si="72"/>
        <v>16</v>
      </c>
      <c r="D2164" s="64" t="s">
        <v>5552</v>
      </c>
      <c r="E2164" s="64" t="s">
        <v>3146</v>
      </c>
    </row>
    <row r="2165" spans="1:5" ht="11.45" customHeight="1" x14ac:dyDescent="0.15">
      <c r="A2165" s="65">
        <f t="shared" si="73"/>
        <v>46</v>
      </c>
      <c r="B2165" s="65" t="s">
        <v>3107</v>
      </c>
      <c r="C2165" s="65">
        <f t="shared" si="72"/>
        <v>17</v>
      </c>
      <c r="D2165" s="65" t="s">
        <v>5553</v>
      </c>
      <c r="E2165" s="65" t="s">
        <v>3148</v>
      </c>
    </row>
    <row r="2166" spans="1:5" ht="11.45" customHeight="1" x14ac:dyDescent="0.15">
      <c r="A2166" s="64">
        <f t="shared" si="73"/>
        <v>47</v>
      </c>
      <c r="B2166" s="64" t="s">
        <v>3151</v>
      </c>
      <c r="C2166" s="64">
        <v>1</v>
      </c>
      <c r="D2166" s="64" t="s">
        <v>5554</v>
      </c>
      <c r="E2166" s="64" t="s">
        <v>3150</v>
      </c>
    </row>
    <row r="2167" spans="1:5" ht="11.45" customHeight="1" x14ac:dyDescent="0.15">
      <c r="A2167" s="64">
        <f t="shared" si="73"/>
        <v>47</v>
      </c>
      <c r="B2167" s="64" t="s">
        <v>3151</v>
      </c>
      <c r="C2167" s="64">
        <f t="shared" si="72"/>
        <v>1</v>
      </c>
      <c r="D2167" s="64" t="s">
        <v>3152</v>
      </c>
      <c r="E2167" s="64" t="s">
        <v>3153</v>
      </c>
    </row>
    <row r="2168" spans="1:5" ht="11.45" customHeight="1" x14ac:dyDescent="0.15">
      <c r="A2168" s="65">
        <f t="shared" si="73"/>
        <v>47</v>
      </c>
      <c r="B2168" s="65" t="s">
        <v>3151</v>
      </c>
      <c r="C2168" s="65">
        <f t="shared" si="72"/>
        <v>2</v>
      </c>
      <c r="D2168" s="65" t="s">
        <v>5555</v>
      </c>
      <c r="E2168" s="65" t="s">
        <v>3154</v>
      </c>
    </row>
    <row r="2169" spans="1:5" ht="11.45" customHeight="1" x14ac:dyDescent="0.15">
      <c r="A2169" s="64">
        <f t="shared" si="73"/>
        <v>47</v>
      </c>
      <c r="B2169" s="64" t="s">
        <v>3151</v>
      </c>
      <c r="C2169" s="64">
        <f t="shared" si="72"/>
        <v>3</v>
      </c>
      <c r="D2169" s="64" t="s">
        <v>5556</v>
      </c>
      <c r="E2169" s="64" t="s">
        <v>3156</v>
      </c>
    </row>
    <row r="2170" spans="1:5" ht="11.45" customHeight="1" x14ac:dyDescent="0.15">
      <c r="A2170" s="65">
        <f t="shared" si="73"/>
        <v>47</v>
      </c>
      <c r="B2170" s="65" t="s">
        <v>3151</v>
      </c>
      <c r="C2170" s="65">
        <f t="shared" si="72"/>
        <v>4</v>
      </c>
      <c r="D2170" s="65" t="s">
        <v>3159</v>
      </c>
      <c r="E2170" s="65" t="s">
        <v>3158</v>
      </c>
    </row>
    <row r="2171" spans="1:5" ht="11.45" customHeight="1" x14ac:dyDescent="0.15">
      <c r="A2171" s="65">
        <f t="shared" si="73"/>
        <v>47</v>
      </c>
      <c r="B2171" s="65" t="s">
        <v>3151</v>
      </c>
      <c r="C2171" s="65">
        <f t="shared" si="72"/>
        <v>4</v>
      </c>
      <c r="D2171" s="65" t="s">
        <v>5557</v>
      </c>
      <c r="E2171" s="65" t="s">
        <v>3160</v>
      </c>
    </row>
    <row r="2172" spans="1:5" ht="11.45" customHeight="1" x14ac:dyDescent="0.15">
      <c r="A2172" s="64">
        <f t="shared" si="73"/>
        <v>47</v>
      </c>
      <c r="B2172" s="64" t="s">
        <v>3151</v>
      </c>
      <c r="C2172" s="64">
        <f t="shared" si="72"/>
        <v>5</v>
      </c>
      <c r="D2172" s="64" t="s">
        <v>5558</v>
      </c>
      <c r="E2172" s="64" t="s">
        <v>3161</v>
      </c>
    </row>
    <row r="2173" spans="1:5" ht="11.45" customHeight="1" x14ac:dyDescent="0.15">
      <c r="A2173" s="64">
        <f t="shared" si="73"/>
        <v>47</v>
      </c>
      <c r="B2173" s="64" t="s">
        <v>3151</v>
      </c>
      <c r="C2173" s="64">
        <f t="shared" si="72"/>
        <v>5</v>
      </c>
      <c r="D2173" s="64" t="s">
        <v>3162</v>
      </c>
      <c r="E2173" s="64" t="s">
        <v>3163</v>
      </c>
    </row>
    <row r="2174" spans="1:5" ht="11.45" customHeight="1" x14ac:dyDescent="0.15">
      <c r="A2174" s="65">
        <f t="shared" si="73"/>
        <v>47</v>
      </c>
      <c r="B2174" s="65" t="s">
        <v>3151</v>
      </c>
      <c r="C2174" s="65">
        <f t="shared" si="72"/>
        <v>6</v>
      </c>
      <c r="D2174" s="65" t="s">
        <v>3165</v>
      </c>
      <c r="E2174" s="65" t="s">
        <v>3164</v>
      </c>
    </row>
    <row r="2175" spans="1:5" ht="11.45" customHeight="1" x14ac:dyDescent="0.15">
      <c r="A2175" s="64">
        <f t="shared" si="73"/>
        <v>47</v>
      </c>
      <c r="B2175" s="64" t="s">
        <v>3151</v>
      </c>
      <c r="C2175" s="64">
        <f t="shared" si="72"/>
        <v>7</v>
      </c>
      <c r="D2175" s="64" t="s">
        <v>3167</v>
      </c>
      <c r="E2175" s="64" t="s">
        <v>3166</v>
      </c>
    </row>
    <row r="2176" spans="1:5" ht="11.45" customHeight="1" x14ac:dyDescent="0.15">
      <c r="A2176" s="65">
        <f t="shared" si="73"/>
        <v>47</v>
      </c>
      <c r="B2176" s="65" t="s">
        <v>3151</v>
      </c>
      <c r="C2176" s="65">
        <f t="shared" si="72"/>
        <v>8</v>
      </c>
      <c r="D2176" s="65" t="s">
        <v>3169</v>
      </c>
      <c r="E2176" s="65" t="s">
        <v>3168</v>
      </c>
    </row>
    <row r="2177" spans="1:10" ht="11.45" customHeight="1" x14ac:dyDescent="0.15">
      <c r="A2177" s="64">
        <f t="shared" si="73"/>
        <v>47</v>
      </c>
      <c r="B2177" s="64" t="s">
        <v>3151</v>
      </c>
      <c r="C2177" s="64">
        <f t="shared" si="72"/>
        <v>9</v>
      </c>
      <c r="D2177" s="64" t="s">
        <v>5559</v>
      </c>
      <c r="E2177" s="64" t="s">
        <v>3170</v>
      </c>
    </row>
    <row r="2178" spans="1:10" ht="11.45" customHeight="1" x14ac:dyDescent="0.15">
      <c r="A2178" s="65">
        <f t="shared" si="73"/>
        <v>47</v>
      </c>
      <c r="B2178" s="65" t="s">
        <v>3151</v>
      </c>
      <c r="C2178" s="65">
        <f t="shared" si="72"/>
        <v>10</v>
      </c>
      <c r="D2178" s="65" t="s">
        <v>5560</v>
      </c>
      <c r="E2178" s="65" t="s">
        <v>3172</v>
      </c>
    </row>
    <row r="2179" spans="1:10" ht="11.45" customHeight="1" x14ac:dyDescent="0.15">
      <c r="A2179" s="64">
        <f t="shared" si="73"/>
        <v>47</v>
      </c>
      <c r="B2179" s="64" t="s">
        <v>3151</v>
      </c>
      <c r="C2179" s="64">
        <f t="shared" si="72"/>
        <v>11</v>
      </c>
      <c r="D2179" s="64" t="s">
        <v>5561</v>
      </c>
      <c r="E2179" s="64" t="s">
        <v>3174</v>
      </c>
    </row>
    <row r="2180" spans="1:10" ht="11.45" customHeight="1" x14ac:dyDescent="0.15">
      <c r="A2180" s="65">
        <f t="shared" si="73"/>
        <v>47</v>
      </c>
      <c r="B2180" s="65" t="s">
        <v>3151</v>
      </c>
      <c r="C2180" s="65">
        <f t="shared" si="72"/>
        <v>12</v>
      </c>
      <c r="D2180" s="65" t="s">
        <v>5562</v>
      </c>
      <c r="E2180" s="65" t="s">
        <v>3176</v>
      </c>
    </row>
    <row r="2181" spans="1:10" ht="11.45" customHeight="1" x14ac:dyDescent="0.15">
      <c r="A2181" s="64">
        <f t="shared" si="73"/>
        <v>47</v>
      </c>
      <c r="B2181" s="64" t="s">
        <v>3151</v>
      </c>
      <c r="C2181" s="64">
        <f t="shared" si="72"/>
        <v>13</v>
      </c>
      <c r="D2181" s="64" t="s">
        <v>5563</v>
      </c>
      <c r="E2181" s="64" t="s">
        <v>3178</v>
      </c>
    </row>
    <row r="2182" spans="1:10" ht="11.45" customHeight="1" x14ac:dyDescent="0.15">
      <c r="A2182" s="65">
        <f t="shared" si="73"/>
        <v>47</v>
      </c>
      <c r="B2182" s="65" t="s">
        <v>3151</v>
      </c>
      <c r="C2182" s="65">
        <f t="shared" si="72"/>
        <v>14</v>
      </c>
      <c r="D2182" s="65" t="s">
        <v>5564</v>
      </c>
      <c r="E2182" s="65" t="s">
        <v>3180</v>
      </c>
    </row>
    <row r="2183" spans="1:10" ht="11.45" customHeight="1" x14ac:dyDescent="0.15">
      <c r="A2183" s="65">
        <f t="shared" si="73"/>
        <v>47</v>
      </c>
      <c r="B2183" s="65" t="s">
        <v>3151</v>
      </c>
      <c r="C2183" s="65">
        <f t="shared" si="72"/>
        <v>14</v>
      </c>
      <c r="D2183" s="65" t="s">
        <v>3181</v>
      </c>
      <c r="E2183" s="65" t="s">
        <v>648</v>
      </c>
    </row>
    <row r="2184" spans="1:10" ht="11.45" customHeight="1" x14ac:dyDescent="0.15">
      <c r="A2184" s="64">
        <f t="shared" si="73"/>
        <v>47</v>
      </c>
      <c r="B2184" s="64" t="s">
        <v>3151</v>
      </c>
      <c r="C2184" s="64">
        <f t="shared" si="72"/>
        <v>15</v>
      </c>
      <c r="D2184" s="64" t="s">
        <v>5565</v>
      </c>
      <c r="E2184" s="64" t="s">
        <v>3182</v>
      </c>
    </row>
    <row r="2187" spans="1:10" ht="11.45" customHeight="1" x14ac:dyDescent="0.15">
      <c r="I2187" s="69"/>
      <c r="J2187" s="69"/>
    </row>
    <row r="2188" spans="1:10" ht="11.45" customHeight="1" x14ac:dyDescent="0.15">
      <c r="A2188" s="65">
        <v>1</v>
      </c>
      <c r="B2188" s="65" t="s">
        <v>11</v>
      </c>
      <c r="C2188" s="65">
        <v>37</v>
      </c>
      <c r="D2188" s="65" t="s">
        <v>123</v>
      </c>
      <c r="E2188" s="65" t="s">
        <v>122</v>
      </c>
    </row>
    <row r="2189" spans="1:10" ht="11.45" customHeight="1" x14ac:dyDescent="0.15">
      <c r="A2189" s="65">
        <v>22</v>
      </c>
      <c r="B2189" s="65" t="s">
        <v>1773</v>
      </c>
      <c r="C2189" s="65">
        <v>27</v>
      </c>
      <c r="D2189" s="65" t="s">
        <v>123</v>
      </c>
      <c r="E2189" s="65" t="s">
        <v>1848</v>
      </c>
    </row>
    <row r="2190" spans="1:10" ht="11.45" customHeight="1" x14ac:dyDescent="0.15">
      <c r="A2190" s="64">
        <v>1</v>
      </c>
      <c r="B2190" s="64" t="s">
        <v>11</v>
      </c>
      <c r="C2190" s="64">
        <v>120</v>
      </c>
      <c r="D2190" s="64" t="s">
        <v>311</v>
      </c>
      <c r="E2190" s="64" t="s">
        <v>310</v>
      </c>
    </row>
    <row r="2191" spans="1:10" ht="11.45" customHeight="1" x14ac:dyDescent="0.15">
      <c r="A2191" s="64">
        <v>18</v>
      </c>
      <c r="B2191" s="64" t="s">
        <v>1400</v>
      </c>
      <c r="C2191" s="64">
        <v>11</v>
      </c>
      <c r="D2191" s="64" t="s">
        <v>311</v>
      </c>
      <c r="E2191" s="64" t="s">
        <v>1427</v>
      </c>
    </row>
    <row r="2192" spans="1:10" ht="11.45" customHeight="1" x14ac:dyDescent="0.15">
      <c r="A2192" s="64">
        <v>20</v>
      </c>
      <c r="B2192" s="64" t="s">
        <v>1489</v>
      </c>
      <c r="C2192" s="64">
        <v>46</v>
      </c>
      <c r="D2192" s="64" t="s">
        <v>311</v>
      </c>
      <c r="E2192" s="64" t="s">
        <v>1618</v>
      </c>
    </row>
    <row r="2193" spans="1:103" ht="11.45" customHeight="1" x14ac:dyDescent="0.15">
      <c r="A2193" s="64">
        <v>21</v>
      </c>
      <c r="B2193" s="64" t="s">
        <v>1650</v>
      </c>
      <c r="C2193" s="64">
        <v>29</v>
      </c>
      <c r="D2193" s="64" t="s">
        <v>311</v>
      </c>
      <c r="E2193" s="64" t="s">
        <v>1764</v>
      </c>
    </row>
    <row r="2194" spans="1:103" ht="11.45" customHeight="1" x14ac:dyDescent="0.15">
      <c r="A2194" s="63">
        <v>2</v>
      </c>
      <c r="B2194" s="63" t="s">
        <v>345</v>
      </c>
      <c r="C2194" s="63">
        <v>25</v>
      </c>
      <c r="D2194" s="63" t="s">
        <v>409</v>
      </c>
      <c r="E2194" s="63" t="s">
        <v>408</v>
      </c>
    </row>
    <row r="2195" spans="1:103" ht="11.45" customHeight="1" x14ac:dyDescent="0.15">
      <c r="A2195" s="63">
        <v>31</v>
      </c>
      <c r="B2195" s="63" t="s">
        <v>2319</v>
      </c>
      <c r="C2195" s="63">
        <v>14</v>
      </c>
      <c r="D2195" s="63" t="s">
        <v>409</v>
      </c>
      <c r="E2195" s="63" t="s">
        <v>2363</v>
      </c>
    </row>
    <row r="2196" spans="1:103" ht="11.45" customHeight="1" x14ac:dyDescent="0.15">
      <c r="A2196" s="63">
        <v>31</v>
      </c>
      <c r="B2196" s="63" t="s">
        <v>2319</v>
      </c>
      <c r="C2196" s="63">
        <v>14</v>
      </c>
      <c r="D2196" s="63" t="s">
        <v>409</v>
      </c>
      <c r="E2196" s="63" t="s">
        <v>2364</v>
      </c>
    </row>
    <row r="2197" spans="1:103" ht="11.45" customHeight="1" x14ac:dyDescent="0.15">
      <c r="A2197" s="66">
        <v>6</v>
      </c>
      <c r="B2197" s="66" t="s">
        <v>601</v>
      </c>
      <c r="C2197" s="66">
        <v>13</v>
      </c>
      <c r="D2197" s="66" t="s">
        <v>639</v>
      </c>
      <c r="E2197" s="66" t="s">
        <v>638</v>
      </c>
    </row>
    <row r="2198" spans="1:103" ht="11.45" customHeight="1" x14ac:dyDescent="0.15">
      <c r="A2198" s="66">
        <v>7</v>
      </c>
      <c r="B2198" s="66" t="s">
        <v>660</v>
      </c>
      <c r="C2198" s="66">
        <v>21</v>
      </c>
      <c r="D2198" s="66" t="s">
        <v>639</v>
      </c>
      <c r="E2198" s="66" t="s">
        <v>727</v>
      </c>
    </row>
    <row r="2199" spans="1:103" ht="11.45" customHeight="1" x14ac:dyDescent="0.15">
      <c r="A2199" s="64">
        <v>10</v>
      </c>
      <c r="B2199" s="64" t="s">
        <v>913</v>
      </c>
      <c r="C2199" s="64">
        <v>22</v>
      </c>
      <c r="D2199" s="64" t="s">
        <v>969</v>
      </c>
      <c r="E2199" s="64" t="s">
        <v>968</v>
      </c>
    </row>
    <row r="2200" spans="1:103" ht="11.45" customHeight="1" x14ac:dyDescent="0.15">
      <c r="A2200" s="64">
        <v>24</v>
      </c>
      <c r="B2200" s="64" t="s">
        <v>1919</v>
      </c>
      <c r="C2200" s="64">
        <v>13</v>
      </c>
      <c r="D2200" s="64" t="s">
        <v>969</v>
      </c>
      <c r="E2200" s="64" t="s">
        <v>1957</v>
      </c>
    </row>
    <row r="2201" spans="1:103" ht="11.45" customHeight="1" x14ac:dyDescent="0.15">
      <c r="A2201" s="63">
        <v>18</v>
      </c>
      <c r="B2201" s="63" t="s">
        <v>1400</v>
      </c>
      <c r="C2201" s="63">
        <v>14</v>
      </c>
      <c r="D2201" s="63" t="s">
        <v>1434</v>
      </c>
      <c r="E2201" s="63" t="s">
        <v>1433</v>
      </c>
    </row>
    <row r="2202" spans="1:103" ht="11.45" customHeight="1" x14ac:dyDescent="0.15">
      <c r="A2202" s="63">
        <v>30</v>
      </c>
      <c r="B2202" s="63" t="s">
        <v>2280</v>
      </c>
      <c r="C2202" s="63">
        <v>10</v>
      </c>
      <c r="D2202" s="63" t="s">
        <v>1434</v>
      </c>
      <c r="E2202" s="63" t="s">
        <v>2302</v>
      </c>
      <c r="F2202" s="68"/>
      <c r="G2202" s="68"/>
      <c r="H2202" s="68"/>
      <c r="I2202" s="69"/>
      <c r="J2202" s="69"/>
      <c r="M2202" s="68"/>
      <c r="N2202" s="68"/>
      <c r="O2202" s="68"/>
      <c r="P2202" s="68"/>
      <c r="Q2202" s="68"/>
      <c r="R2202" s="68"/>
      <c r="S2202" s="68"/>
      <c r="T2202" s="68"/>
      <c r="U2202" s="68"/>
      <c r="V2202" s="68"/>
      <c r="W2202" s="68"/>
      <c r="X2202" s="68"/>
      <c r="Y2202" s="68"/>
      <c r="Z2202" s="68"/>
      <c r="AA2202" s="68"/>
      <c r="AB2202" s="68"/>
      <c r="AC2202" s="68"/>
      <c r="AD2202" s="68"/>
      <c r="AE2202" s="68"/>
      <c r="AF2202" s="68"/>
      <c r="AG2202" s="68"/>
      <c r="AH2202" s="68"/>
      <c r="AI2202" s="68"/>
      <c r="AJ2202" s="68"/>
      <c r="AK2202" s="68"/>
      <c r="AL2202" s="68"/>
      <c r="AM2202" s="68"/>
      <c r="AN2202" s="68"/>
      <c r="AO2202" s="68"/>
      <c r="AP2202" s="68"/>
      <c r="AQ2202" s="68"/>
      <c r="AR2202" s="68"/>
      <c r="AS2202" s="68"/>
      <c r="AT2202" s="68"/>
      <c r="AU2202" s="68"/>
      <c r="AV2202" s="68"/>
      <c r="AW2202" s="68"/>
      <c r="AX2202" s="68"/>
      <c r="AY2202" s="68"/>
      <c r="AZ2202" s="68"/>
      <c r="BA2202" s="68"/>
      <c r="BB2202" s="68"/>
      <c r="BC2202" s="68"/>
      <c r="BD2202" s="68"/>
      <c r="BE2202" s="68"/>
      <c r="BF2202" s="68"/>
      <c r="BG2202" s="68"/>
      <c r="BH2202" s="68"/>
      <c r="BI2202" s="68"/>
      <c r="BJ2202" s="68"/>
      <c r="BK2202" s="68"/>
      <c r="BL2202" s="68"/>
      <c r="BM2202" s="68"/>
      <c r="BN2202" s="68"/>
      <c r="BO2202" s="68"/>
      <c r="BP2202" s="68"/>
      <c r="BQ2202" s="68"/>
      <c r="BR2202" s="68"/>
      <c r="BS2202" s="68"/>
      <c r="BT2202" s="68"/>
      <c r="BU2202" s="68"/>
      <c r="BV2202" s="68"/>
      <c r="BW2202" s="68"/>
      <c r="BX2202" s="68"/>
      <c r="BY2202" s="68"/>
      <c r="BZ2202" s="68"/>
      <c r="CA2202" s="68"/>
      <c r="CB2202" s="68"/>
      <c r="CC2202" s="68"/>
      <c r="CD2202" s="68"/>
      <c r="CE2202" s="68"/>
      <c r="CF2202" s="68"/>
      <c r="CG2202" s="68"/>
      <c r="CH2202" s="68"/>
      <c r="CI2202" s="68"/>
      <c r="CJ2202" s="68"/>
      <c r="CK2202" s="68"/>
      <c r="CL2202" s="68"/>
      <c r="CM2202" s="68"/>
      <c r="CN2202" s="68"/>
      <c r="CO2202" s="68"/>
      <c r="CP2202" s="68"/>
      <c r="CQ2202" s="68"/>
      <c r="CR2202" s="68"/>
      <c r="CS2202" s="68"/>
      <c r="CT2202" s="68"/>
      <c r="CU2202" s="68"/>
      <c r="CV2202" s="68"/>
      <c r="CW2202" s="68"/>
    </row>
    <row r="2203" spans="1:103" s="77" customFormat="1" ht="11.45" customHeight="1" x14ac:dyDescent="0.15">
      <c r="A2203" s="68"/>
      <c r="B2203" s="68"/>
      <c r="C2203" s="68"/>
      <c r="D2203" s="68"/>
      <c r="E2203" s="68"/>
      <c r="F2203" s="68"/>
      <c r="G2203" s="68"/>
      <c r="H2203" s="68"/>
      <c r="I2203" s="69"/>
      <c r="J2203" s="69"/>
      <c r="K2203" s="68"/>
      <c r="L2203" s="68"/>
      <c r="M2203" s="68"/>
      <c r="N2203" s="68"/>
      <c r="O2203" s="68"/>
      <c r="P2203" s="68"/>
      <c r="Q2203" s="68"/>
      <c r="R2203" s="68"/>
      <c r="S2203" s="68"/>
      <c r="T2203" s="68"/>
      <c r="U2203" s="68"/>
      <c r="V2203" s="68"/>
      <c r="W2203" s="68"/>
      <c r="X2203" s="68"/>
      <c r="Y2203" s="68"/>
      <c r="Z2203" s="68"/>
      <c r="AA2203" s="68"/>
      <c r="AB2203" s="68"/>
      <c r="AC2203" s="68"/>
      <c r="AD2203" s="68"/>
      <c r="AE2203" s="68"/>
      <c r="AF2203" s="68"/>
      <c r="AG2203" s="68"/>
      <c r="AH2203" s="68"/>
      <c r="AI2203" s="68"/>
      <c r="AJ2203" s="68"/>
      <c r="AK2203" s="68"/>
      <c r="AL2203" s="68"/>
      <c r="AM2203" s="68"/>
      <c r="AN2203" s="68"/>
      <c r="AO2203" s="68"/>
      <c r="AP2203" s="68"/>
      <c r="AQ2203" s="68"/>
      <c r="AR2203" s="68"/>
      <c r="AS2203" s="68"/>
      <c r="AT2203" s="68"/>
      <c r="AU2203" s="68"/>
      <c r="AV2203" s="68"/>
      <c r="AW2203" s="68"/>
      <c r="AX2203" s="68"/>
      <c r="AY2203" s="68"/>
      <c r="AZ2203" s="68"/>
      <c r="BA2203" s="68"/>
      <c r="BB2203" s="68"/>
      <c r="BC2203" s="68"/>
      <c r="BD2203" s="68"/>
      <c r="BE2203" s="68"/>
      <c r="BF2203" s="68"/>
      <c r="BG2203" s="68"/>
      <c r="BH2203" s="68"/>
      <c r="BI2203" s="68"/>
      <c r="BJ2203" s="68"/>
      <c r="BK2203" s="68"/>
      <c r="BL2203" s="68"/>
      <c r="BM2203" s="68"/>
      <c r="BN2203" s="68"/>
      <c r="BO2203" s="68"/>
      <c r="BP2203" s="68"/>
      <c r="BQ2203" s="68"/>
      <c r="BR2203" s="68"/>
      <c r="BS2203" s="68"/>
      <c r="BT2203" s="68"/>
      <c r="BU2203" s="68"/>
      <c r="BV2203" s="68"/>
      <c r="BW2203" s="68"/>
      <c r="BX2203" s="68"/>
      <c r="BY2203" s="68"/>
      <c r="BZ2203" s="68"/>
      <c r="CA2203" s="68"/>
      <c r="CB2203" s="68"/>
      <c r="CC2203" s="68"/>
      <c r="CD2203" s="68"/>
      <c r="CE2203" s="68"/>
      <c r="CF2203" s="68"/>
      <c r="CG2203" s="68"/>
      <c r="CH2203" s="68"/>
      <c r="CI2203" s="68"/>
      <c r="CJ2203" s="68"/>
      <c r="CK2203" s="68"/>
      <c r="CL2203" s="68"/>
      <c r="CM2203" s="68"/>
      <c r="CN2203" s="68"/>
      <c r="CO2203" s="68"/>
      <c r="CP2203" s="68"/>
      <c r="CQ2203" s="68"/>
      <c r="CR2203" s="68"/>
      <c r="CS2203" s="68"/>
      <c r="CT2203" s="68"/>
      <c r="CU2203" s="68"/>
      <c r="CV2203" s="68"/>
      <c r="CW2203" s="68"/>
      <c r="CX2203" s="68"/>
      <c r="CY2203" s="68"/>
    </row>
    <row r="2204" spans="1:103" s="77" customFormat="1" ht="11.45" customHeight="1" x14ac:dyDescent="0.15">
      <c r="A2204" s="68"/>
      <c r="B2204" s="68"/>
      <c r="C2204" s="68"/>
      <c r="D2204" s="68"/>
      <c r="E2204" s="68"/>
      <c r="F2204" s="68"/>
      <c r="G2204" s="68"/>
      <c r="H2204" s="68"/>
      <c r="I2204" s="69"/>
      <c r="J2204" s="69"/>
      <c r="K2204" s="68"/>
      <c r="L2204" s="68"/>
      <c r="M2204" s="68"/>
      <c r="N2204" s="68"/>
      <c r="O2204" s="68"/>
      <c r="P2204" s="68"/>
      <c r="Q2204" s="68"/>
      <c r="R2204" s="68"/>
      <c r="S2204" s="68"/>
      <c r="T2204" s="68"/>
      <c r="U2204" s="68"/>
      <c r="V2204" s="68"/>
      <c r="W2204" s="68"/>
      <c r="X2204" s="68"/>
      <c r="Y2204" s="68"/>
      <c r="Z2204" s="68"/>
      <c r="AA2204" s="68"/>
      <c r="AB2204" s="68"/>
      <c r="AC2204" s="68"/>
      <c r="AD2204" s="68"/>
      <c r="AE2204" s="68"/>
      <c r="AF2204" s="68"/>
      <c r="AG2204" s="68"/>
      <c r="AH2204" s="68"/>
      <c r="AI2204" s="68"/>
      <c r="AJ2204" s="68"/>
      <c r="AK2204" s="68"/>
      <c r="AL2204" s="68"/>
      <c r="AM2204" s="68"/>
      <c r="AN2204" s="68"/>
      <c r="AO2204" s="68"/>
      <c r="AP2204" s="68"/>
      <c r="AQ2204" s="68"/>
      <c r="AR2204" s="68"/>
      <c r="AS2204" s="68"/>
      <c r="AT2204" s="68"/>
      <c r="AU2204" s="68"/>
      <c r="AV2204" s="68"/>
      <c r="AW2204" s="68"/>
      <c r="AX2204" s="68"/>
      <c r="AY2204" s="68"/>
      <c r="AZ2204" s="68"/>
      <c r="BA2204" s="68"/>
      <c r="BB2204" s="68"/>
      <c r="BC2204" s="68"/>
      <c r="BD2204" s="68"/>
      <c r="BE2204" s="68"/>
      <c r="BF2204" s="68"/>
      <c r="BG2204" s="68"/>
      <c r="BH2204" s="68"/>
      <c r="BI2204" s="68"/>
      <c r="BJ2204" s="68"/>
      <c r="BK2204" s="68"/>
      <c r="BL2204" s="68"/>
      <c r="BM2204" s="68"/>
      <c r="BN2204" s="68"/>
      <c r="BO2204" s="68"/>
      <c r="BP2204" s="68"/>
      <c r="BQ2204" s="68"/>
      <c r="BR2204" s="68"/>
      <c r="BS2204" s="68"/>
      <c r="BT2204" s="68"/>
      <c r="BU2204" s="68"/>
      <c r="BV2204" s="68"/>
      <c r="BW2204" s="68"/>
      <c r="BX2204" s="68"/>
      <c r="BY2204" s="68"/>
      <c r="BZ2204" s="68"/>
      <c r="CA2204" s="68"/>
      <c r="CB2204" s="68"/>
      <c r="CC2204" s="68"/>
      <c r="CD2204" s="68"/>
      <c r="CE2204" s="68"/>
      <c r="CF2204" s="68"/>
      <c r="CG2204" s="68"/>
      <c r="CH2204" s="68"/>
      <c r="CI2204" s="68"/>
      <c r="CJ2204" s="68"/>
      <c r="CK2204" s="68"/>
      <c r="CL2204" s="68"/>
      <c r="CM2204" s="68"/>
      <c r="CN2204" s="68"/>
      <c r="CO2204" s="68"/>
      <c r="CP2204" s="68"/>
      <c r="CQ2204" s="68"/>
      <c r="CR2204" s="68"/>
      <c r="CS2204" s="68"/>
      <c r="CT2204" s="68"/>
      <c r="CU2204" s="68"/>
      <c r="CV2204" s="68"/>
      <c r="CW2204" s="68"/>
      <c r="CX2204" s="68"/>
      <c r="CY2204" s="68"/>
    </row>
    <row r="2205" spans="1:103" s="77" customFormat="1" ht="11.45" customHeight="1" x14ac:dyDescent="0.15">
      <c r="A2205" s="68"/>
      <c r="B2205" s="68"/>
      <c r="C2205" s="68"/>
      <c r="D2205" s="68"/>
      <c r="E2205" s="68"/>
      <c r="F2205" s="68"/>
      <c r="G2205" s="68"/>
      <c r="H2205" s="68"/>
      <c r="I2205" s="69"/>
      <c r="J2205" s="69"/>
      <c r="K2205" s="68"/>
      <c r="L2205" s="68"/>
      <c r="M2205" s="68"/>
      <c r="N2205" s="68"/>
      <c r="O2205" s="68"/>
      <c r="P2205" s="68"/>
      <c r="Q2205" s="68"/>
      <c r="R2205" s="68"/>
      <c r="S2205" s="68"/>
      <c r="T2205" s="68"/>
      <c r="U2205" s="68"/>
      <c r="V2205" s="68"/>
      <c r="W2205" s="68"/>
      <c r="X2205" s="68"/>
      <c r="Y2205" s="68"/>
      <c r="Z2205" s="68"/>
      <c r="AA2205" s="68"/>
      <c r="AB2205" s="68"/>
      <c r="AC2205" s="68"/>
      <c r="AD2205" s="68"/>
      <c r="AE2205" s="68"/>
      <c r="AF2205" s="68"/>
      <c r="AG2205" s="68"/>
      <c r="AH2205" s="68"/>
      <c r="AI2205" s="68"/>
      <c r="AJ2205" s="68"/>
      <c r="AK2205" s="68"/>
      <c r="AL2205" s="68"/>
      <c r="AM2205" s="68"/>
      <c r="AN2205" s="68"/>
      <c r="AO2205" s="68"/>
      <c r="AP2205" s="68"/>
      <c r="AQ2205" s="68"/>
      <c r="AR2205" s="68"/>
      <c r="AS2205" s="68"/>
      <c r="AT2205" s="68"/>
      <c r="AU2205" s="68"/>
      <c r="AV2205" s="68"/>
      <c r="AW2205" s="68"/>
      <c r="AX2205" s="68"/>
      <c r="AY2205" s="68"/>
      <c r="AZ2205" s="68"/>
      <c r="BA2205" s="68"/>
      <c r="BB2205" s="68"/>
      <c r="BC2205" s="68"/>
      <c r="BD2205" s="68"/>
      <c r="BE2205" s="68"/>
      <c r="BF2205" s="68"/>
      <c r="BG2205" s="68"/>
      <c r="BH2205" s="68"/>
      <c r="BI2205" s="68"/>
      <c r="BJ2205" s="68"/>
      <c r="BK2205" s="68"/>
      <c r="BL2205" s="68"/>
      <c r="BM2205" s="68"/>
      <c r="BN2205" s="68"/>
      <c r="BO2205" s="68"/>
      <c r="BP2205" s="68"/>
      <c r="BQ2205" s="68"/>
      <c r="BR2205" s="68"/>
      <c r="BS2205" s="68"/>
      <c r="BT2205" s="68"/>
      <c r="BU2205" s="68"/>
      <c r="BV2205" s="68"/>
      <c r="BW2205" s="68"/>
      <c r="BX2205" s="68"/>
      <c r="BY2205" s="68"/>
      <c r="BZ2205" s="68"/>
      <c r="CA2205" s="68"/>
      <c r="CB2205" s="68"/>
      <c r="CC2205" s="68"/>
      <c r="CD2205" s="68"/>
      <c r="CE2205" s="68"/>
      <c r="CF2205" s="68"/>
      <c r="CG2205" s="68"/>
      <c r="CH2205" s="68"/>
      <c r="CI2205" s="68"/>
      <c r="CJ2205" s="68"/>
      <c r="CK2205" s="68"/>
      <c r="CL2205" s="68"/>
      <c r="CM2205" s="68"/>
      <c r="CN2205" s="68"/>
      <c r="CO2205" s="68"/>
      <c r="CP2205" s="68"/>
      <c r="CQ2205" s="68"/>
      <c r="CR2205" s="68"/>
      <c r="CS2205" s="68"/>
      <c r="CT2205" s="68"/>
      <c r="CU2205" s="68"/>
      <c r="CV2205" s="68"/>
      <c r="CW2205" s="68"/>
      <c r="CX2205" s="68"/>
      <c r="CY2205" s="68"/>
    </row>
    <row r="2206" spans="1:103" s="77" customFormat="1" ht="11.45" customHeight="1" x14ac:dyDescent="0.15">
      <c r="A2206" s="68"/>
      <c r="B2206" s="68"/>
      <c r="C2206" s="68"/>
      <c r="D2206" s="68"/>
      <c r="E2206" s="68"/>
      <c r="F2206" s="68"/>
      <c r="G2206" s="68"/>
      <c r="H2206" s="68"/>
      <c r="I2206" s="69"/>
      <c r="J2206" s="69"/>
      <c r="K2206" s="68"/>
      <c r="L2206" s="68"/>
      <c r="M2206" s="68"/>
      <c r="N2206" s="68"/>
      <c r="O2206" s="68"/>
      <c r="P2206" s="68"/>
      <c r="Q2206" s="68"/>
      <c r="R2206" s="68"/>
      <c r="S2206" s="68"/>
      <c r="T2206" s="68"/>
      <c r="U2206" s="68"/>
      <c r="V2206" s="68"/>
      <c r="W2206" s="68"/>
      <c r="X2206" s="68"/>
      <c r="Y2206" s="68"/>
      <c r="Z2206" s="68"/>
      <c r="AA2206" s="68"/>
      <c r="AB2206" s="68"/>
      <c r="AC2206" s="68"/>
      <c r="AD2206" s="68"/>
      <c r="AE2206" s="68"/>
      <c r="AF2206" s="68"/>
      <c r="AG2206" s="68"/>
      <c r="AH2206" s="68"/>
      <c r="AI2206" s="68"/>
      <c r="AJ2206" s="68"/>
      <c r="AK2206" s="68"/>
      <c r="AL2206" s="68"/>
      <c r="AM2206" s="68"/>
      <c r="AN2206" s="68"/>
      <c r="AO2206" s="68"/>
      <c r="AP2206" s="68"/>
      <c r="AQ2206" s="68"/>
      <c r="AR2206" s="68"/>
      <c r="AS2206" s="68"/>
      <c r="AT2206" s="68"/>
      <c r="AU2206" s="68"/>
      <c r="AV2206" s="68"/>
      <c r="AW2206" s="68"/>
      <c r="AX2206" s="68"/>
      <c r="AY2206" s="68"/>
      <c r="AZ2206" s="68"/>
      <c r="BA2206" s="68"/>
      <c r="BB2206" s="68"/>
      <c r="BC2206" s="68"/>
      <c r="BD2206" s="68"/>
      <c r="BE2206" s="68"/>
      <c r="BF2206" s="68"/>
      <c r="BG2206" s="68"/>
      <c r="BH2206" s="68"/>
      <c r="BI2206" s="68"/>
      <c r="BJ2206" s="68"/>
      <c r="BK2206" s="68"/>
      <c r="BL2206" s="68"/>
      <c r="BM2206" s="68"/>
      <c r="BN2206" s="68"/>
      <c r="BO2206" s="68"/>
      <c r="BP2206" s="68"/>
      <c r="BQ2206" s="68"/>
      <c r="BR2206" s="68"/>
      <c r="BS2206" s="68"/>
      <c r="BT2206" s="68"/>
      <c r="BU2206" s="68"/>
      <c r="BV2206" s="68"/>
      <c r="BW2206" s="68"/>
      <c r="BX2206" s="68"/>
      <c r="BY2206" s="68"/>
      <c r="BZ2206" s="68"/>
      <c r="CA2206" s="68"/>
      <c r="CB2206" s="68"/>
      <c r="CC2206" s="68"/>
      <c r="CD2206" s="68"/>
      <c r="CE2206" s="68"/>
      <c r="CF2206" s="68"/>
      <c r="CG2206" s="68"/>
      <c r="CH2206" s="68"/>
      <c r="CI2206" s="68"/>
      <c r="CJ2206" s="68"/>
      <c r="CK2206" s="68"/>
      <c r="CL2206" s="68"/>
      <c r="CM2206" s="68"/>
      <c r="CN2206" s="68"/>
      <c r="CO2206" s="68"/>
      <c r="CP2206" s="68"/>
      <c r="CQ2206" s="68"/>
      <c r="CR2206" s="68"/>
      <c r="CS2206" s="68"/>
      <c r="CT2206" s="68"/>
      <c r="CU2206" s="68"/>
      <c r="CV2206" s="68"/>
      <c r="CW2206" s="68"/>
      <c r="CX2206" s="68"/>
      <c r="CY2206" s="68"/>
    </row>
    <row r="2207" spans="1:103" s="77" customFormat="1" ht="11.45" customHeight="1" x14ac:dyDescent="0.15">
      <c r="A2207" s="68"/>
      <c r="B2207" s="68"/>
      <c r="C2207" s="68"/>
      <c r="D2207" s="68"/>
      <c r="E2207" s="68"/>
      <c r="F2207" s="68"/>
      <c r="G2207" s="68"/>
      <c r="H2207" s="68"/>
      <c r="I2207" s="69"/>
      <c r="J2207" s="69"/>
      <c r="K2207" s="68"/>
      <c r="L2207" s="68"/>
      <c r="M2207" s="68"/>
      <c r="N2207" s="68"/>
      <c r="O2207" s="68"/>
      <c r="P2207" s="68"/>
      <c r="Q2207" s="68"/>
      <c r="R2207" s="68"/>
      <c r="S2207" s="68"/>
      <c r="T2207" s="68"/>
      <c r="U2207" s="68"/>
      <c r="V2207" s="68"/>
      <c r="W2207" s="68"/>
      <c r="X2207" s="68"/>
      <c r="Y2207" s="68"/>
      <c r="Z2207" s="68"/>
      <c r="AA2207" s="68"/>
      <c r="AB2207" s="68"/>
      <c r="AC2207" s="68"/>
      <c r="AD2207" s="68"/>
      <c r="AE2207" s="68"/>
      <c r="AF2207" s="68"/>
      <c r="AG2207" s="68"/>
      <c r="AH2207" s="68"/>
      <c r="AI2207" s="68"/>
      <c r="AJ2207" s="68"/>
      <c r="AK2207" s="68"/>
      <c r="AL2207" s="68"/>
      <c r="AM2207" s="68"/>
      <c r="AN2207" s="68"/>
      <c r="AO2207" s="68"/>
      <c r="AP2207" s="68"/>
      <c r="AQ2207" s="68"/>
      <c r="AR2207" s="68"/>
      <c r="AS2207" s="68"/>
      <c r="AT2207" s="68"/>
      <c r="AU2207" s="68"/>
      <c r="AV2207" s="68"/>
      <c r="AW2207" s="68"/>
      <c r="AX2207" s="68"/>
      <c r="AY2207" s="68"/>
      <c r="AZ2207" s="68"/>
      <c r="BA2207" s="68"/>
      <c r="BB2207" s="68"/>
      <c r="BC2207" s="68"/>
      <c r="BD2207" s="68"/>
      <c r="BE2207" s="68"/>
      <c r="BF2207" s="68"/>
      <c r="BG2207" s="68"/>
      <c r="BH2207" s="68"/>
      <c r="BI2207" s="68"/>
      <c r="BJ2207" s="68"/>
      <c r="BK2207" s="68"/>
      <c r="BL2207" s="68"/>
      <c r="BM2207" s="68"/>
      <c r="BN2207" s="68"/>
      <c r="BO2207" s="68"/>
      <c r="BP2207" s="68"/>
      <c r="BQ2207" s="68"/>
      <c r="BR2207" s="68"/>
      <c r="BS2207" s="68"/>
      <c r="BT2207" s="68"/>
      <c r="BU2207" s="68"/>
      <c r="BV2207" s="68"/>
      <c r="BW2207" s="68"/>
      <c r="BX2207" s="68"/>
      <c r="BY2207" s="68"/>
      <c r="BZ2207" s="68"/>
      <c r="CA2207" s="68"/>
      <c r="CB2207" s="68"/>
      <c r="CC2207" s="68"/>
      <c r="CD2207" s="68"/>
      <c r="CE2207" s="68"/>
      <c r="CF2207" s="68"/>
      <c r="CG2207" s="68"/>
      <c r="CH2207" s="68"/>
      <c r="CI2207" s="68"/>
      <c r="CJ2207" s="68"/>
      <c r="CK2207" s="68"/>
      <c r="CL2207" s="68"/>
      <c r="CM2207" s="68"/>
      <c r="CN2207" s="68"/>
      <c r="CO2207" s="68"/>
      <c r="CP2207" s="68"/>
      <c r="CQ2207" s="68"/>
      <c r="CR2207" s="68"/>
      <c r="CS2207" s="68"/>
      <c r="CT2207" s="68"/>
      <c r="CU2207" s="68"/>
      <c r="CV2207" s="68"/>
      <c r="CW2207" s="68"/>
      <c r="CX2207" s="68"/>
      <c r="CY2207" s="68"/>
    </row>
    <row r="2208" spans="1:103" s="77" customFormat="1" ht="11.45" customHeight="1" x14ac:dyDescent="0.15">
      <c r="A2208" s="68"/>
      <c r="B2208" s="68"/>
      <c r="C2208" s="68"/>
      <c r="D2208" s="68"/>
      <c r="E2208" s="68"/>
      <c r="F2208" s="68"/>
      <c r="G2208" s="68"/>
      <c r="H2208" s="68"/>
      <c r="I2208" s="69"/>
      <c r="J2208" s="69"/>
      <c r="K2208" s="68"/>
      <c r="L2208" s="68"/>
      <c r="M2208" s="68"/>
      <c r="N2208" s="68"/>
      <c r="O2208" s="68"/>
      <c r="P2208" s="68"/>
      <c r="Q2208" s="68"/>
      <c r="R2208" s="68"/>
      <c r="S2208" s="68"/>
      <c r="T2208" s="68"/>
      <c r="U2208" s="68"/>
      <c r="V2208" s="68"/>
      <c r="W2208" s="68"/>
      <c r="X2208" s="68"/>
      <c r="Y2208" s="68"/>
      <c r="Z2208" s="68"/>
      <c r="AA2208" s="68"/>
      <c r="AB2208" s="68"/>
      <c r="AC2208" s="68"/>
      <c r="AD2208" s="68"/>
      <c r="AE2208" s="68"/>
      <c r="AF2208" s="68"/>
      <c r="AG2208" s="68"/>
      <c r="AH2208" s="68"/>
      <c r="AI2208" s="68"/>
      <c r="AJ2208" s="68"/>
      <c r="AK2208" s="68"/>
      <c r="AL2208" s="68"/>
      <c r="AM2208" s="68"/>
      <c r="AN2208" s="68"/>
      <c r="AO2208" s="68"/>
      <c r="AP2208" s="68"/>
      <c r="AQ2208" s="68"/>
      <c r="AR2208" s="68"/>
      <c r="AS2208" s="68"/>
      <c r="AT2208" s="68"/>
      <c r="AU2208" s="68"/>
      <c r="AV2208" s="68"/>
      <c r="AW2208" s="68"/>
      <c r="AX2208" s="68"/>
      <c r="AY2208" s="68"/>
      <c r="AZ2208" s="68"/>
      <c r="BA2208" s="68"/>
      <c r="BB2208" s="68"/>
      <c r="BC2208" s="68"/>
      <c r="BD2208" s="68"/>
      <c r="BE2208" s="68"/>
      <c r="BF2208" s="68"/>
      <c r="BG2208" s="68"/>
      <c r="BH2208" s="68"/>
      <c r="BI2208" s="68"/>
      <c r="BJ2208" s="68"/>
      <c r="BK2208" s="68"/>
      <c r="BL2208" s="68"/>
      <c r="BM2208" s="68"/>
      <c r="BN2208" s="68"/>
      <c r="BO2208" s="68"/>
      <c r="BP2208" s="68"/>
      <c r="BQ2208" s="68"/>
      <c r="BR2208" s="68"/>
      <c r="BS2208" s="68"/>
      <c r="BT2208" s="68"/>
      <c r="BU2208" s="68"/>
      <c r="BV2208" s="68"/>
      <c r="BW2208" s="68"/>
      <c r="BX2208" s="68"/>
      <c r="BY2208" s="68"/>
      <c r="BZ2208" s="68"/>
      <c r="CA2208" s="68"/>
      <c r="CB2208" s="68"/>
      <c r="CC2208" s="68"/>
      <c r="CD2208" s="68"/>
      <c r="CE2208" s="68"/>
      <c r="CF2208" s="68"/>
      <c r="CG2208" s="68"/>
      <c r="CH2208" s="68"/>
      <c r="CI2208" s="68"/>
      <c r="CJ2208" s="68"/>
      <c r="CK2208" s="68"/>
      <c r="CL2208" s="68"/>
      <c r="CM2208" s="68"/>
      <c r="CN2208" s="68"/>
      <c r="CO2208" s="68"/>
      <c r="CP2208" s="68"/>
      <c r="CQ2208" s="68"/>
      <c r="CR2208" s="68"/>
      <c r="CS2208" s="68"/>
      <c r="CT2208" s="68"/>
      <c r="CU2208" s="68"/>
      <c r="CV2208" s="68"/>
      <c r="CW2208" s="68"/>
      <c r="CX2208" s="68"/>
      <c r="CY2208" s="68"/>
    </row>
    <row r="2209" spans="1:103" s="77" customFormat="1" ht="11.45" customHeight="1" x14ac:dyDescent="0.15">
      <c r="A2209" s="68"/>
      <c r="B2209" s="68"/>
      <c r="C2209" s="68"/>
      <c r="D2209" s="68"/>
      <c r="E2209" s="68"/>
      <c r="F2209" s="57"/>
      <c r="G2209" s="57"/>
      <c r="H2209" s="57"/>
      <c r="I2209" s="57"/>
      <c r="J2209" s="68"/>
      <c r="K2209" s="68"/>
      <c r="L2209" s="68"/>
      <c r="M2209" s="57"/>
      <c r="N2209" s="57"/>
      <c r="O2209" s="57"/>
      <c r="P2209" s="57"/>
      <c r="Q2209" s="57"/>
      <c r="R2209" s="57"/>
      <c r="S2209" s="57"/>
      <c r="T2209" s="57"/>
      <c r="U2209" s="57"/>
      <c r="V2209" s="57"/>
      <c r="W2209" s="57"/>
      <c r="X2209" s="57"/>
      <c r="Y2209" s="57"/>
      <c r="Z2209" s="57"/>
      <c r="AA2209" s="57"/>
      <c r="AB2209" s="57"/>
      <c r="AC2209" s="57"/>
      <c r="AD2209" s="57"/>
      <c r="AE2209" s="57"/>
      <c r="AF2209" s="57"/>
      <c r="AG2209" s="57"/>
      <c r="AH2209" s="57"/>
      <c r="AI2209" s="57"/>
      <c r="AJ2209" s="57"/>
      <c r="AK2209" s="57"/>
      <c r="AL2209" s="57"/>
      <c r="AM2209" s="57"/>
      <c r="AN2209" s="57"/>
      <c r="AO2209" s="57"/>
      <c r="AP2209" s="57"/>
      <c r="AQ2209" s="57"/>
      <c r="AR2209" s="57"/>
      <c r="AS2209" s="57"/>
      <c r="AT2209" s="57"/>
      <c r="AU2209" s="57"/>
      <c r="AV2209" s="57"/>
      <c r="AW2209" s="57"/>
      <c r="AX2209" s="57"/>
      <c r="AY2209" s="57"/>
      <c r="AZ2209" s="57"/>
      <c r="BA2209" s="57"/>
      <c r="BB2209" s="57"/>
      <c r="BC2209" s="57"/>
      <c r="BD2209" s="57"/>
      <c r="BE2209" s="57"/>
      <c r="BF2209" s="57"/>
      <c r="BG2209" s="57"/>
      <c r="BH2209" s="57"/>
      <c r="BI2209" s="57"/>
      <c r="BJ2209" s="57"/>
      <c r="BK2209" s="57"/>
      <c r="BL2209" s="57"/>
      <c r="BM2209" s="57"/>
      <c r="BN2209" s="57"/>
      <c r="BO2209" s="57"/>
      <c r="BP2209" s="57"/>
      <c r="BQ2209" s="57"/>
      <c r="BR2209" s="57"/>
      <c r="BS2209" s="57"/>
      <c r="BT2209" s="57"/>
      <c r="BU2209" s="57"/>
      <c r="BV2209" s="57"/>
      <c r="BW2209" s="57"/>
      <c r="BX2209" s="57"/>
      <c r="BY2209" s="57"/>
      <c r="BZ2209" s="57"/>
      <c r="CA2209" s="57"/>
      <c r="CB2209" s="57"/>
      <c r="CC2209" s="57"/>
      <c r="CD2209" s="57"/>
      <c r="CE2209" s="57"/>
      <c r="CF2209" s="57"/>
      <c r="CG2209" s="57"/>
      <c r="CH2209" s="57"/>
      <c r="CI2209" s="57"/>
      <c r="CJ2209" s="57"/>
      <c r="CK2209" s="57"/>
      <c r="CL2209" s="57"/>
      <c r="CM2209" s="57"/>
      <c r="CN2209" s="57"/>
      <c r="CO2209" s="57"/>
      <c r="CP2209" s="57"/>
      <c r="CQ2209" s="57"/>
      <c r="CR2209" s="57"/>
      <c r="CS2209" s="57"/>
      <c r="CT2209" s="57"/>
      <c r="CU2209" s="57"/>
      <c r="CV2209" s="57"/>
      <c r="CW2209" s="57"/>
      <c r="CX2209" s="68"/>
      <c r="CY2209" s="68"/>
    </row>
  </sheetData>
  <phoneticPr fontId="18"/>
  <dataValidations disablePrompts="1" count="1">
    <dataValidation type="list" allowBlank="1" showInputMessage="1" showErrorMessage="1" sqref="I4:I5">
      <formula1>$I$3:$I$134</formula1>
    </dataValidation>
  </dataValidations>
  <pageMargins left="0.70866141732283472" right="0.70866141732283472" top="0" bottom="0" header="0.31496062992125984" footer="0.31496062992125984"/>
  <pageSetup paperSize="8" scale="8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196"/>
  <sheetViews>
    <sheetView workbookViewId="0">
      <pane xSplit="2" ySplit="3" topLeftCell="AD2155" activePane="bottomRight" state="frozenSplit"/>
      <selection activeCell="J53" sqref="J53"/>
      <selection pane="topRight" activeCell="J53" sqref="J53"/>
      <selection pane="bottomLeft" activeCell="J53" sqref="J53"/>
      <selection pane="bottomRight" activeCell="J53" sqref="J53"/>
    </sheetView>
  </sheetViews>
  <sheetFormatPr defaultRowHeight="13.5" x14ac:dyDescent="0.15"/>
  <cols>
    <col min="1" max="1" width="10.75" style="125" customWidth="1"/>
    <col min="2" max="2" width="20.875" style="132" customWidth="1"/>
    <col min="3" max="4" width="9.75" style="132" customWidth="1"/>
    <col min="5" max="5" width="16.25" style="132" customWidth="1"/>
    <col min="6" max="6" width="8.625" style="133" customWidth="1"/>
    <col min="7" max="8" width="8.625" style="191" customWidth="1"/>
    <col min="9" max="9" width="8.625" style="399" customWidth="1"/>
    <col min="10" max="12" width="8.625" style="131" customWidth="1"/>
    <col min="13" max="13" width="15.5" style="129" customWidth="1"/>
    <col min="14" max="14" width="8.625" style="131" customWidth="1"/>
    <col min="15" max="16" width="8.625" style="191" customWidth="1"/>
    <col min="17" max="17" width="8.625" style="127" customWidth="1"/>
    <col min="18" max="18" width="16.625" style="131" customWidth="1"/>
    <col min="19" max="19" width="8.625" style="131" customWidth="1"/>
    <col min="20" max="20" width="8.625" style="192" customWidth="1"/>
    <col min="21" max="21" width="21.625" style="192" customWidth="1"/>
    <col min="22" max="26" width="8.625" style="193" customWidth="1"/>
    <col min="27" max="32" width="9" style="192" customWidth="1"/>
    <col min="33" max="33" width="9" style="215" customWidth="1"/>
    <col min="34" max="34" width="9" style="230" customWidth="1"/>
    <col min="35" max="39" width="9" style="130" customWidth="1"/>
    <col min="40" max="51" width="8.875" style="194" customWidth="1"/>
    <col min="52" max="53" width="8.875" style="213" customWidth="1"/>
    <col min="54" max="57" width="8.875" style="206" customWidth="1"/>
    <col min="58" max="61" width="8.875" style="195" customWidth="1"/>
    <col min="62" max="64" width="9" style="195" customWidth="1"/>
    <col min="65" max="65" width="8.875" style="195" customWidth="1"/>
    <col min="66" max="67" width="9" style="195" customWidth="1"/>
    <col min="68" max="68" width="9" style="198" customWidth="1"/>
    <col min="69" max="16384" width="9" style="88"/>
  </cols>
  <sheetData>
    <row r="1" spans="1:68" ht="21" x14ac:dyDescent="0.15">
      <c r="A1" s="84"/>
      <c r="B1" s="85"/>
      <c r="C1" s="85"/>
      <c r="D1" s="85"/>
      <c r="E1" s="142"/>
      <c r="F1" s="86" t="s">
        <v>5601</v>
      </c>
      <c r="G1" s="143" t="s">
        <v>5598</v>
      </c>
      <c r="H1" s="144"/>
      <c r="I1" s="403" t="s">
        <v>5819</v>
      </c>
      <c r="J1" s="400" t="s">
        <v>5599</v>
      </c>
      <c r="K1" s="134" t="s">
        <v>3</v>
      </c>
      <c r="L1" s="394" t="s">
        <v>5815</v>
      </c>
      <c r="M1" s="87" t="s">
        <v>5602</v>
      </c>
      <c r="N1" s="145" t="s">
        <v>5685</v>
      </c>
      <c r="O1" s="777" t="s">
        <v>5603</v>
      </c>
      <c r="P1" s="778"/>
      <c r="Q1" s="779"/>
      <c r="R1" s="780" t="s">
        <v>5604</v>
      </c>
      <c r="S1" s="781"/>
      <c r="T1" s="781"/>
      <c r="U1" s="782"/>
      <c r="V1" s="783" t="s">
        <v>5605</v>
      </c>
      <c r="W1" s="784"/>
      <c r="X1" s="784"/>
      <c r="Y1" s="784"/>
      <c r="Z1" s="785"/>
      <c r="AA1" s="774" t="s">
        <v>5606</v>
      </c>
      <c r="AB1" s="775"/>
      <c r="AC1" s="775"/>
      <c r="AD1" s="775"/>
      <c r="AE1" s="775"/>
      <c r="AF1" s="775"/>
      <c r="AG1" s="776"/>
      <c r="AH1" s="226" t="s">
        <v>5712</v>
      </c>
      <c r="AI1" s="786" t="s">
        <v>5607</v>
      </c>
      <c r="AJ1" s="787"/>
      <c r="AK1" s="787"/>
      <c r="AL1" s="787"/>
      <c r="AM1" s="788"/>
      <c r="AN1" s="789" t="s">
        <v>5608</v>
      </c>
      <c r="AO1" s="790"/>
      <c r="AP1" s="790"/>
      <c r="AQ1" s="790"/>
      <c r="AR1" s="790"/>
      <c r="AS1" s="790"/>
      <c r="AT1" s="790"/>
      <c r="AU1" s="790"/>
      <c r="AV1" s="790"/>
      <c r="AW1" s="790"/>
      <c r="AX1" s="790"/>
      <c r="AY1" s="790"/>
      <c r="AZ1" s="791"/>
      <c r="BA1" s="792"/>
      <c r="BB1" s="202"/>
      <c r="BC1" s="202"/>
      <c r="BD1" s="202"/>
      <c r="BE1" s="202"/>
      <c r="BF1" s="771" t="s">
        <v>5702</v>
      </c>
      <c r="BG1" s="772"/>
      <c r="BH1" s="772"/>
      <c r="BI1" s="772"/>
      <c r="BJ1" s="772"/>
      <c r="BK1" s="772"/>
      <c r="BL1" s="772"/>
      <c r="BM1" s="772"/>
      <c r="BN1" s="772"/>
      <c r="BO1" s="772"/>
      <c r="BP1" s="773"/>
    </row>
    <row r="2" spans="1:68" ht="31.5" x14ac:dyDescent="0.15">
      <c r="A2" s="89" t="s">
        <v>0</v>
      </c>
      <c r="B2" s="90" t="s">
        <v>1</v>
      </c>
      <c r="C2" s="90" t="s">
        <v>2</v>
      </c>
      <c r="D2" s="90" t="s">
        <v>5686</v>
      </c>
      <c r="E2" s="146" t="s">
        <v>5687</v>
      </c>
      <c r="F2" s="95"/>
      <c r="G2" s="92" t="s">
        <v>5609</v>
      </c>
      <c r="H2" s="94" t="s">
        <v>5610</v>
      </c>
      <c r="I2" s="136"/>
      <c r="J2" s="401"/>
      <c r="K2" s="137"/>
      <c r="L2" s="91"/>
      <c r="M2" s="96"/>
      <c r="N2" s="95"/>
      <c r="O2" s="97" t="s">
        <v>5611</v>
      </c>
      <c r="P2" s="98" t="s">
        <v>5612</v>
      </c>
      <c r="Q2" s="99" t="s">
        <v>5613</v>
      </c>
      <c r="R2" s="100" t="s">
        <v>5614</v>
      </c>
      <c r="S2" s="101" t="s">
        <v>5615</v>
      </c>
      <c r="T2" s="147" t="s">
        <v>5616</v>
      </c>
      <c r="U2" s="148" t="s">
        <v>5617</v>
      </c>
      <c r="V2" s="149" t="s">
        <v>5618</v>
      </c>
      <c r="W2" s="150" t="s">
        <v>5619</v>
      </c>
      <c r="X2" s="150" t="s">
        <v>5620</v>
      </c>
      <c r="Y2" s="150" t="s">
        <v>5621</v>
      </c>
      <c r="Z2" s="151" t="s">
        <v>5622</v>
      </c>
      <c r="AA2" s="102" t="s">
        <v>5623</v>
      </c>
      <c r="AB2" s="103" t="s">
        <v>5624</v>
      </c>
      <c r="AC2" s="103" t="s">
        <v>5625</v>
      </c>
      <c r="AD2" s="103" t="s">
        <v>5626</v>
      </c>
      <c r="AE2" s="103" t="s">
        <v>5627</v>
      </c>
      <c r="AF2" s="216" t="s">
        <v>5628</v>
      </c>
      <c r="AG2" s="218" t="s">
        <v>5703</v>
      </c>
      <c r="AH2" s="228"/>
      <c r="AI2" s="104" t="s">
        <v>5629</v>
      </c>
      <c r="AJ2" s="105" t="s">
        <v>5630</v>
      </c>
      <c r="AK2" s="105" t="s">
        <v>5631</v>
      </c>
      <c r="AL2" s="105" t="s">
        <v>5632</v>
      </c>
      <c r="AM2" s="106" t="s">
        <v>5592</v>
      </c>
      <c r="AN2" s="136" t="s">
        <v>5633</v>
      </c>
      <c r="AO2" s="137" t="s">
        <v>5634</v>
      </c>
      <c r="AP2" s="137" t="s">
        <v>5635</v>
      </c>
      <c r="AQ2" s="137" t="s">
        <v>5636</v>
      </c>
      <c r="AR2" s="137" t="s">
        <v>5637</v>
      </c>
      <c r="AS2" s="137" t="s">
        <v>5633</v>
      </c>
      <c r="AT2" s="137" t="s">
        <v>5638</v>
      </c>
      <c r="AU2" s="137" t="s">
        <v>5639</v>
      </c>
      <c r="AV2" s="137" t="s">
        <v>5640</v>
      </c>
      <c r="AW2" s="137" t="s">
        <v>5641</v>
      </c>
      <c r="AX2" s="137" t="s">
        <v>5636</v>
      </c>
      <c r="AY2" s="137" t="s">
        <v>5637</v>
      </c>
      <c r="AZ2" s="207" t="s">
        <v>5700</v>
      </c>
      <c r="BA2" s="208" t="s">
        <v>5701</v>
      </c>
      <c r="BB2" s="203" t="s">
        <v>5697</v>
      </c>
      <c r="BC2" s="203" t="s">
        <v>5591</v>
      </c>
      <c r="BD2" s="203" t="s">
        <v>5699</v>
      </c>
      <c r="BE2" s="203" t="s">
        <v>5698</v>
      </c>
      <c r="BF2" s="152" t="s">
        <v>5642</v>
      </c>
      <c r="BG2" s="153" t="s">
        <v>5643</v>
      </c>
      <c r="BH2" s="153" t="s">
        <v>5644</v>
      </c>
      <c r="BI2" s="153" t="s">
        <v>5645</v>
      </c>
      <c r="BJ2" s="93" t="s">
        <v>5646</v>
      </c>
      <c r="BK2" s="93" t="s">
        <v>4</v>
      </c>
      <c r="BL2" s="93" t="s">
        <v>5647</v>
      </c>
      <c r="BM2" s="93" t="s">
        <v>5379</v>
      </c>
      <c r="BN2" s="93" t="s">
        <v>5380</v>
      </c>
      <c r="BO2" s="93" t="s">
        <v>5381</v>
      </c>
      <c r="BP2" s="196" t="s">
        <v>5592</v>
      </c>
    </row>
    <row r="3" spans="1:68" s="116" customFormat="1" x14ac:dyDescent="0.15">
      <c r="A3" s="107"/>
      <c r="B3" s="108"/>
      <c r="C3" s="108"/>
      <c r="D3" s="108"/>
      <c r="E3" s="154"/>
      <c r="F3" s="111" t="s">
        <v>5649</v>
      </c>
      <c r="G3" s="109" t="s">
        <v>6</v>
      </c>
      <c r="H3" s="110" t="s">
        <v>6</v>
      </c>
      <c r="I3" s="138"/>
      <c r="J3" s="402" t="s">
        <v>5648</v>
      </c>
      <c r="K3" s="139" t="s">
        <v>6</v>
      </c>
      <c r="L3" s="140"/>
      <c r="M3" s="112"/>
      <c r="N3" s="155"/>
      <c r="O3" s="156" t="s">
        <v>5650</v>
      </c>
      <c r="P3" s="157" t="s">
        <v>5651</v>
      </c>
      <c r="Q3" s="158" t="s">
        <v>5651</v>
      </c>
      <c r="R3" s="159"/>
      <c r="S3" s="160" t="s">
        <v>7</v>
      </c>
      <c r="T3" s="161" t="s">
        <v>7</v>
      </c>
      <c r="U3" s="162"/>
      <c r="V3" s="163" t="s">
        <v>5652</v>
      </c>
      <c r="W3" s="164" t="s">
        <v>5652</v>
      </c>
      <c r="X3" s="164" t="s">
        <v>5652</v>
      </c>
      <c r="Y3" s="164" t="s">
        <v>5652</v>
      </c>
      <c r="Z3" s="165" t="s">
        <v>5652</v>
      </c>
      <c r="AA3" s="166" t="s">
        <v>7</v>
      </c>
      <c r="AB3" s="167" t="s">
        <v>8</v>
      </c>
      <c r="AC3" s="167" t="s">
        <v>7</v>
      </c>
      <c r="AD3" s="167" t="s">
        <v>7</v>
      </c>
      <c r="AE3" s="167" t="s">
        <v>7</v>
      </c>
      <c r="AF3" s="217" t="s">
        <v>7</v>
      </c>
      <c r="AG3" s="219" t="s">
        <v>7</v>
      </c>
      <c r="AH3" s="227"/>
      <c r="AI3" s="113" t="s">
        <v>5688</v>
      </c>
      <c r="AJ3" s="114" t="s">
        <v>5688</v>
      </c>
      <c r="AK3" s="114" t="s">
        <v>5688</v>
      </c>
      <c r="AL3" s="114" t="s">
        <v>5688</v>
      </c>
      <c r="AM3" s="115" t="s">
        <v>5688</v>
      </c>
      <c r="AN3" s="168" t="s">
        <v>5653</v>
      </c>
      <c r="AO3" s="169" t="s">
        <v>5653</v>
      </c>
      <c r="AP3" s="169" t="s">
        <v>5653</v>
      </c>
      <c r="AQ3" s="169" t="s">
        <v>5653</v>
      </c>
      <c r="AR3" s="169" t="s">
        <v>5653</v>
      </c>
      <c r="AS3" s="169" t="s">
        <v>5653</v>
      </c>
      <c r="AT3" s="169" t="s">
        <v>5653</v>
      </c>
      <c r="AU3" s="169" t="s">
        <v>5653</v>
      </c>
      <c r="AV3" s="169" t="s">
        <v>5653</v>
      </c>
      <c r="AW3" s="169" t="s">
        <v>5653</v>
      </c>
      <c r="AX3" s="169" t="s">
        <v>5653</v>
      </c>
      <c r="AY3" s="169" t="s">
        <v>5653</v>
      </c>
      <c r="AZ3" s="209" t="s">
        <v>5653</v>
      </c>
      <c r="BA3" s="210" t="s">
        <v>5653</v>
      </c>
      <c r="BB3" s="204"/>
      <c r="BC3" s="204"/>
      <c r="BD3" s="204"/>
      <c r="BE3" s="204"/>
      <c r="BF3" s="170" t="s">
        <v>9</v>
      </c>
      <c r="BG3" s="171" t="s">
        <v>9</v>
      </c>
      <c r="BH3" s="171" t="s">
        <v>9</v>
      </c>
      <c r="BI3" s="171" t="s">
        <v>9</v>
      </c>
      <c r="BJ3" s="171" t="s">
        <v>9</v>
      </c>
      <c r="BK3" s="171" t="s">
        <v>9</v>
      </c>
      <c r="BL3" s="171" t="s">
        <v>9</v>
      </c>
      <c r="BM3" s="171" t="s">
        <v>9</v>
      </c>
      <c r="BN3" s="171" t="s">
        <v>9</v>
      </c>
      <c r="BO3" s="171" t="s">
        <v>9</v>
      </c>
      <c r="BP3" s="197" t="s">
        <v>9</v>
      </c>
    </row>
    <row r="4" spans="1:68" s="116" customFormat="1" x14ac:dyDescent="0.15">
      <c r="A4" s="117">
        <v>100181001</v>
      </c>
      <c r="B4" s="118" t="s">
        <v>10</v>
      </c>
      <c r="C4" s="118" t="s">
        <v>11</v>
      </c>
      <c r="D4" s="118" t="s">
        <v>12</v>
      </c>
      <c r="E4" s="118" t="s">
        <v>3184</v>
      </c>
      <c r="F4" s="120">
        <v>27</v>
      </c>
      <c r="G4" s="119">
        <v>14661960</v>
      </c>
      <c r="H4" s="119"/>
      <c r="I4" s="120" t="s">
        <v>5820</v>
      </c>
      <c r="J4" s="120">
        <v>48400</v>
      </c>
      <c r="K4" s="120">
        <v>14661960</v>
      </c>
      <c r="L4" s="141">
        <v>0.83</v>
      </c>
      <c r="M4" s="121" t="s">
        <v>5654</v>
      </c>
      <c r="N4" s="120">
        <v>1</v>
      </c>
      <c r="O4" s="119">
        <v>201</v>
      </c>
      <c r="P4" s="119">
        <v>31</v>
      </c>
      <c r="Q4" s="119">
        <v>2.7</v>
      </c>
      <c r="R4" s="120" t="s">
        <v>5655</v>
      </c>
      <c r="S4" s="120">
        <v>59.3</v>
      </c>
      <c r="T4" s="120"/>
      <c r="U4" s="120"/>
      <c r="V4" s="172">
        <v>4456</v>
      </c>
      <c r="W4" s="119">
        <v>618.20000000000005</v>
      </c>
      <c r="X4" s="119">
        <v>1468.4</v>
      </c>
      <c r="Y4" s="119">
        <v>2188.5</v>
      </c>
      <c r="Z4" s="119">
        <v>180.9</v>
      </c>
      <c r="AA4" s="123">
        <v>79960</v>
      </c>
      <c r="AB4" s="123">
        <v>317197.39999999979</v>
      </c>
      <c r="AC4" s="123">
        <v>3616.2</v>
      </c>
      <c r="AD4" s="123"/>
      <c r="AE4" s="123"/>
      <c r="AF4" s="123"/>
      <c r="AG4" s="214"/>
      <c r="AH4" s="229" t="str">
        <f>IF(N4=1,IF(AG4&gt;0,"a4",IF(AC4&gt;0,"a3",IF(AA4&gt;0,"a2","a1"))),IF(AG4&gt;0,"b4",IF(AC4&gt;0,"b3",IF(AA4&gt;0,"b2","b1"))))</f>
        <v>a3</v>
      </c>
      <c r="AI4" s="122"/>
      <c r="AJ4" s="122"/>
      <c r="AK4" s="122"/>
      <c r="AL4" s="122"/>
      <c r="AM4" s="122"/>
      <c r="AN4" s="173"/>
      <c r="AO4" s="173"/>
      <c r="AP4" s="173"/>
      <c r="AQ4" s="173"/>
      <c r="AR4" s="173"/>
      <c r="AS4" s="173">
        <v>6</v>
      </c>
      <c r="AT4" s="173">
        <v>4</v>
      </c>
      <c r="AU4" s="173">
        <v>6</v>
      </c>
      <c r="AV4" s="173">
        <v>3</v>
      </c>
      <c r="AW4" s="173">
        <v>5</v>
      </c>
      <c r="AX4" s="173">
        <v>2</v>
      </c>
      <c r="AY4" s="173">
        <v>1</v>
      </c>
      <c r="AZ4" s="211"/>
      <c r="BA4" s="211">
        <v>27</v>
      </c>
      <c r="BB4" s="205">
        <f>SUM(BG4:BO4)</f>
        <v>592153</v>
      </c>
      <c r="BC4" s="205">
        <f>BG4+BH4+BK4+BL4+BM4+BN4+BO4</f>
        <v>490137</v>
      </c>
      <c r="BD4" s="205">
        <f>BB4-BF4</f>
        <v>189525</v>
      </c>
      <c r="BE4" s="205">
        <f>BC4-BF4</f>
        <v>87509</v>
      </c>
      <c r="BF4" s="174">
        <v>402628</v>
      </c>
      <c r="BG4" s="175"/>
      <c r="BH4" s="175">
        <v>189525</v>
      </c>
      <c r="BI4" s="175">
        <v>102016</v>
      </c>
      <c r="BJ4" s="175"/>
      <c r="BK4" s="175">
        <v>18878</v>
      </c>
      <c r="BL4" s="175">
        <v>25926</v>
      </c>
      <c r="BM4" s="175">
        <v>105964</v>
      </c>
      <c r="BN4" s="175">
        <v>4358</v>
      </c>
      <c r="BO4" s="175">
        <v>145486</v>
      </c>
      <c r="BP4" s="198">
        <f>BH4+BO4</f>
        <v>335011</v>
      </c>
    </row>
    <row r="5" spans="1:68" s="116" customFormat="1" x14ac:dyDescent="0.15">
      <c r="A5" s="117">
        <v>100281001</v>
      </c>
      <c r="B5" s="118" t="s">
        <v>13</v>
      </c>
      <c r="C5" s="118" t="s">
        <v>11</v>
      </c>
      <c r="D5" s="118" t="s">
        <v>14</v>
      </c>
      <c r="E5" s="118" t="s">
        <v>3185</v>
      </c>
      <c r="F5" s="120">
        <v>33</v>
      </c>
      <c r="G5" s="119">
        <v>25837193</v>
      </c>
      <c r="H5" s="119"/>
      <c r="I5" s="120" t="s">
        <v>5820</v>
      </c>
      <c r="J5" s="120">
        <v>104300</v>
      </c>
      <c r="K5" s="120">
        <v>25837193</v>
      </c>
      <c r="L5" s="120">
        <v>0.67900000000000005</v>
      </c>
      <c r="M5" s="121" t="s">
        <v>5654</v>
      </c>
      <c r="N5" s="120">
        <v>1</v>
      </c>
      <c r="O5" s="119">
        <v>218</v>
      </c>
      <c r="P5" s="119"/>
      <c r="Q5" s="119"/>
      <c r="R5" s="120" t="s">
        <v>5655</v>
      </c>
      <c r="S5" s="120">
        <v>23.799999999999997</v>
      </c>
      <c r="T5" s="120"/>
      <c r="U5" s="120" t="s">
        <v>5637</v>
      </c>
      <c r="V5" s="172">
        <v>10855</v>
      </c>
      <c r="W5" s="172">
        <v>3120</v>
      </c>
      <c r="X5" s="172">
        <v>3682</v>
      </c>
      <c r="Y5" s="172">
        <v>3281</v>
      </c>
      <c r="Z5" s="172">
        <v>772</v>
      </c>
      <c r="AA5" s="123">
        <v>199757</v>
      </c>
      <c r="AB5" s="123">
        <v>615302.10000000021</v>
      </c>
      <c r="AC5" s="123">
        <v>11709</v>
      </c>
      <c r="AD5" s="123">
        <v>3897</v>
      </c>
      <c r="AE5" s="123"/>
      <c r="AF5" s="123"/>
      <c r="AG5" s="214">
        <f t="shared" ref="AG5:AG60" si="0">SUM(AD5:AF5)</f>
        <v>3897</v>
      </c>
      <c r="AH5" s="229" t="str">
        <f t="shared" ref="AH5:AH68" si="1">IF(N5=1,IF(AG5&gt;0,"a4",IF(AC5&gt;0,"a3",IF(AA5&gt;0,"a2","a1"))),IF(AG5&gt;0,"b4",IF(AC5&gt;0,"b3",IF(AA5&gt;0,"b2","b1"))))</f>
        <v>a4</v>
      </c>
      <c r="AI5" s="122"/>
      <c r="AJ5" s="122"/>
      <c r="AK5" s="122"/>
      <c r="AL5" s="122"/>
      <c r="AM5" s="122"/>
      <c r="AN5" s="173">
        <v>4</v>
      </c>
      <c r="AO5" s="173" t="s">
        <v>3186</v>
      </c>
      <c r="AP5" s="173" t="s">
        <v>3186</v>
      </c>
      <c r="AQ5" s="173" t="s">
        <v>3186</v>
      </c>
      <c r="AR5" s="173" t="s">
        <v>3186</v>
      </c>
      <c r="AS5" s="173">
        <v>2</v>
      </c>
      <c r="AT5" s="173">
        <v>9</v>
      </c>
      <c r="AU5" s="173">
        <v>3</v>
      </c>
      <c r="AV5" s="173">
        <v>8</v>
      </c>
      <c r="AW5" s="173">
        <v>3</v>
      </c>
      <c r="AX5" s="173">
        <v>2</v>
      </c>
      <c r="AY5" s="173">
        <v>4</v>
      </c>
      <c r="AZ5" s="211">
        <f>SUBTOTAL(9,AN5:AS5)</f>
        <v>6</v>
      </c>
      <c r="BA5" s="211">
        <f>SUBTOTAL(9,AT5:AY5)</f>
        <v>29</v>
      </c>
      <c r="BB5" s="205">
        <f t="shared" ref="BB5:BB68" si="2">SUM(BG5:BO5)</f>
        <v>593995</v>
      </c>
      <c r="BC5" s="205">
        <f t="shared" ref="BC5:BC68" si="3">BG5+BH5+BK5+BL5+BM5+BN5+BO5</f>
        <v>593995</v>
      </c>
      <c r="BD5" s="205">
        <f t="shared" ref="BD5:BD68" si="4">BB5-BF5</f>
        <v>1</v>
      </c>
      <c r="BE5" s="205">
        <f t="shared" ref="BE5:BE68" si="5">BC5-BF5</f>
        <v>1</v>
      </c>
      <c r="BF5" s="175">
        <v>593994</v>
      </c>
      <c r="BG5" s="175">
        <v>36610</v>
      </c>
      <c r="BH5" s="175">
        <v>299590</v>
      </c>
      <c r="BI5" s="175"/>
      <c r="BJ5" s="175"/>
      <c r="BK5" s="175">
        <v>7567</v>
      </c>
      <c r="BL5" s="175">
        <v>43760</v>
      </c>
      <c r="BM5" s="175">
        <v>146263</v>
      </c>
      <c r="BN5" s="175">
        <v>24820</v>
      </c>
      <c r="BO5" s="175">
        <v>35385</v>
      </c>
      <c r="BP5" s="198">
        <f t="shared" ref="BP5:BP68" si="6">BH5+BO5</f>
        <v>334975</v>
      </c>
    </row>
    <row r="6" spans="1:68" s="116" customFormat="1" x14ac:dyDescent="0.15">
      <c r="A6" s="117">
        <v>100381001</v>
      </c>
      <c r="B6" s="118" t="s">
        <v>15</v>
      </c>
      <c r="C6" s="118" t="s">
        <v>11</v>
      </c>
      <c r="D6" s="118" t="s">
        <v>16</v>
      </c>
      <c r="E6" s="118" t="s">
        <v>3187</v>
      </c>
      <c r="F6" s="120">
        <v>23</v>
      </c>
      <c r="G6" s="119">
        <v>22696637</v>
      </c>
      <c r="H6" s="119">
        <v>127916</v>
      </c>
      <c r="I6" s="120" t="s">
        <v>5821</v>
      </c>
      <c r="J6" s="120">
        <v>80000</v>
      </c>
      <c r="K6" s="120">
        <v>22824553</v>
      </c>
      <c r="L6" s="120">
        <v>0.78200000000000003</v>
      </c>
      <c r="M6" s="121" t="s">
        <v>5654</v>
      </c>
      <c r="N6" s="120">
        <v>1</v>
      </c>
      <c r="O6" s="119">
        <v>350</v>
      </c>
      <c r="P6" s="119">
        <v>53</v>
      </c>
      <c r="Q6" s="119">
        <v>5.7</v>
      </c>
      <c r="R6" s="120" t="s">
        <v>5655</v>
      </c>
      <c r="S6" s="120">
        <v>221</v>
      </c>
      <c r="T6" s="120"/>
      <c r="U6" s="120" t="s">
        <v>3186</v>
      </c>
      <c r="V6" s="172">
        <v>9434.1</v>
      </c>
      <c r="W6" s="172">
        <v>2322</v>
      </c>
      <c r="X6" s="172">
        <v>4436</v>
      </c>
      <c r="Y6" s="172">
        <v>2509</v>
      </c>
      <c r="Z6" s="172">
        <v>167.1</v>
      </c>
      <c r="AA6" s="123">
        <v>150010</v>
      </c>
      <c r="AB6" s="123">
        <v>587541.50000000047</v>
      </c>
      <c r="AC6" s="123">
        <v>12098</v>
      </c>
      <c r="AD6" s="123">
        <v>3462</v>
      </c>
      <c r="AE6" s="123"/>
      <c r="AF6" s="123"/>
      <c r="AG6" s="214">
        <f t="shared" si="0"/>
        <v>3462</v>
      </c>
      <c r="AH6" s="229" t="str">
        <f t="shared" si="1"/>
        <v>a4</v>
      </c>
      <c r="AI6" s="122"/>
      <c r="AJ6" s="122"/>
      <c r="AK6" s="122"/>
      <c r="AL6" s="122"/>
      <c r="AM6" s="122"/>
      <c r="AN6" s="173">
        <v>3.8</v>
      </c>
      <c r="AO6" s="173">
        <v>1</v>
      </c>
      <c r="AP6" s="173">
        <v>1</v>
      </c>
      <c r="AQ6" s="173">
        <v>1</v>
      </c>
      <c r="AR6" s="173"/>
      <c r="AS6" s="173">
        <v>1.2</v>
      </c>
      <c r="AT6" s="173">
        <v>10</v>
      </c>
      <c r="AU6" s="173">
        <v>7</v>
      </c>
      <c r="AV6" s="173">
        <v>5</v>
      </c>
      <c r="AW6" s="173">
        <v>4</v>
      </c>
      <c r="AX6" s="173">
        <v>3</v>
      </c>
      <c r="AY6" s="173">
        <v>1</v>
      </c>
      <c r="AZ6" s="211">
        <f t="shared" ref="AZ6:AZ69" si="7">SUBTOTAL(9,AN6:AS6)</f>
        <v>8</v>
      </c>
      <c r="BA6" s="211">
        <f t="shared" ref="BA6:BA69" si="8">SUBTOTAL(9,AT6:AY6)</f>
        <v>30</v>
      </c>
      <c r="BB6" s="205">
        <f t="shared" si="2"/>
        <v>780899</v>
      </c>
      <c r="BC6" s="205">
        <f t="shared" si="3"/>
        <v>634814</v>
      </c>
      <c r="BD6" s="205">
        <f t="shared" si="4"/>
        <v>181062</v>
      </c>
      <c r="BE6" s="205">
        <f t="shared" si="5"/>
        <v>34977</v>
      </c>
      <c r="BF6" s="175">
        <v>599837</v>
      </c>
      <c r="BG6" s="175">
        <v>50078</v>
      </c>
      <c r="BH6" s="175">
        <v>181062</v>
      </c>
      <c r="BI6" s="175">
        <v>146085</v>
      </c>
      <c r="BJ6" s="175"/>
      <c r="BK6" s="175">
        <v>36582</v>
      </c>
      <c r="BL6" s="175">
        <v>85904</v>
      </c>
      <c r="BM6" s="175">
        <v>133969</v>
      </c>
      <c r="BN6" s="175">
        <v>76117</v>
      </c>
      <c r="BO6" s="175">
        <v>71102</v>
      </c>
      <c r="BP6" s="198">
        <f t="shared" si="6"/>
        <v>252164</v>
      </c>
    </row>
    <row r="7" spans="1:68" s="116" customFormat="1" x14ac:dyDescent="0.15">
      <c r="A7" s="117">
        <v>102103001</v>
      </c>
      <c r="B7" s="118" t="s">
        <v>17</v>
      </c>
      <c r="C7" s="118" t="s">
        <v>11</v>
      </c>
      <c r="D7" s="118" t="s">
        <v>18</v>
      </c>
      <c r="E7" s="118" t="s">
        <v>3188</v>
      </c>
      <c r="F7" s="120">
        <v>29</v>
      </c>
      <c r="G7" s="119">
        <v>3100568</v>
      </c>
      <c r="H7" s="119"/>
      <c r="I7" s="120" t="s">
        <v>5820</v>
      </c>
      <c r="J7" s="120">
        <v>8400</v>
      </c>
      <c r="K7" s="120">
        <v>2963824</v>
      </c>
      <c r="L7" s="120">
        <v>0.96699999999999997</v>
      </c>
      <c r="M7" s="121" t="s">
        <v>5654</v>
      </c>
      <c r="N7" s="120">
        <v>1</v>
      </c>
      <c r="O7" s="119">
        <v>158</v>
      </c>
      <c r="P7" s="119"/>
      <c r="Q7" s="119"/>
      <c r="R7" s="120" t="s">
        <v>5655</v>
      </c>
      <c r="S7" s="120">
        <v>3.9956999999999998</v>
      </c>
      <c r="T7" s="120"/>
      <c r="U7" s="120" t="s">
        <v>3186</v>
      </c>
      <c r="V7" s="172">
        <v>1513.6</v>
      </c>
      <c r="W7" s="172">
        <v>485.2</v>
      </c>
      <c r="X7" s="172">
        <v>743.5</v>
      </c>
      <c r="Y7" s="172">
        <v>143.1</v>
      </c>
      <c r="Z7" s="172">
        <v>141.80000000000001</v>
      </c>
      <c r="AA7" s="123">
        <v>19110</v>
      </c>
      <c r="AB7" s="123"/>
      <c r="AC7" s="123">
        <v>2298</v>
      </c>
      <c r="AD7" s="123"/>
      <c r="AE7" s="123"/>
      <c r="AF7" s="123"/>
      <c r="AG7" s="214"/>
      <c r="AH7" s="229" t="str">
        <f t="shared" si="1"/>
        <v>a3</v>
      </c>
      <c r="AI7" s="122"/>
      <c r="AJ7" s="122"/>
      <c r="AK7" s="122"/>
      <c r="AL7" s="122"/>
      <c r="AM7" s="122"/>
      <c r="AN7" s="173"/>
      <c r="AO7" s="173"/>
      <c r="AP7" s="173"/>
      <c r="AQ7" s="173"/>
      <c r="AR7" s="173"/>
      <c r="AS7" s="173">
        <v>1</v>
      </c>
      <c r="AT7" s="173">
        <v>2</v>
      </c>
      <c r="AU7" s="173">
        <v>2</v>
      </c>
      <c r="AV7" s="173">
        <v>2</v>
      </c>
      <c r="AW7" s="173">
        <v>1</v>
      </c>
      <c r="AX7" s="173">
        <v>1</v>
      </c>
      <c r="AY7" s="173"/>
      <c r="AZ7" s="211">
        <f t="shared" si="7"/>
        <v>1</v>
      </c>
      <c r="BA7" s="211">
        <f t="shared" si="8"/>
        <v>8</v>
      </c>
      <c r="BB7" s="205">
        <f t="shared" si="2"/>
        <v>213891</v>
      </c>
      <c r="BC7" s="205">
        <f t="shared" si="3"/>
        <v>173594</v>
      </c>
      <c r="BD7" s="205">
        <f t="shared" si="4"/>
        <v>41906</v>
      </c>
      <c r="BE7" s="205">
        <f t="shared" si="5"/>
        <v>1609</v>
      </c>
      <c r="BF7" s="175">
        <v>171985</v>
      </c>
      <c r="BG7" s="175"/>
      <c r="BH7" s="175">
        <v>71925</v>
      </c>
      <c r="BI7" s="175">
        <v>40297</v>
      </c>
      <c r="BJ7" s="175"/>
      <c r="BK7" s="175">
        <v>41952</v>
      </c>
      <c r="BL7" s="175">
        <v>567</v>
      </c>
      <c r="BM7" s="175">
        <v>25111</v>
      </c>
      <c r="BN7" s="175">
        <v>11659</v>
      </c>
      <c r="BO7" s="175">
        <v>22380</v>
      </c>
      <c r="BP7" s="198">
        <f t="shared" si="6"/>
        <v>94305</v>
      </c>
    </row>
    <row r="8" spans="1:68" s="116" customFormat="1" x14ac:dyDescent="0.15">
      <c r="A8" s="117">
        <v>110001001</v>
      </c>
      <c r="B8" s="118" t="s">
        <v>19</v>
      </c>
      <c r="C8" s="118" t="s">
        <v>11</v>
      </c>
      <c r="D8" s="118" t="s">
        <v>20</v>
      </c>
      <c r="E8" s="118" t="s">
        <v>3189</v>
      </c>
      <c r="F8" s="120">
        <v>46</v>
      </c>
      <c r="G8" s="119">
        <v>46829850</v>
      </c>
      <c r="H8" s="119">
        <v>2693200</v>
      </c>
      <c r="I8" s="120" t="s">
        <v>5822</v>
      </c>
      <c r="J8" s="120">
        <v>144000</v>
      </c>
      <c r="K8" s="120">
        <v>44136650</v>
      </c>
      <c r="L8" s="120">
        <v>0.84</v>
      </c>
      <c r="M8" s="121" t="s">
        <v>5654</v>
      </c>
      <c r="N8" s="120">
        <v>2</v>
      </c>
      <c r="O8" s="119">
        <v>270</v>
      </c>
      <c r="P8" s="119"/>
      <c r="Q8" s="119"/>
      <c r="R8" s="120" t="s">
        <v>5655</v>
      </c>
      <c r="S8" s="120">
        <v>6.0934999999999997</v>
      </c>
      <c r="T8" s="120"/>
      <c r="U8" s="120" t="s">
        <v>3186</v>
      </c>
      <c r="V8" s="172">
        <v>17534.275000000001</v>
      </c>
      <c r="W8" s="172">
        <v>3387.8870000000002</v>
      </c>
      <c r="X8" s="172">
        <v>12039.81</v>
      </c>
      <c r="Y8" s="172">
        <v>512.20500000000004</v>
      </c>
      <c r="Z8" s="172">
        <v>1594.373</v>
      </c>
      <c r="AA8" s="123"/>
      <c r="AB8" s="123"/>
      <c r="AC8" s="123"/>
      <c r="AD8" s="123"/>
      <c r="AE8" s="123"/>
      <c r="AF8" s="123"/>
      <c r="AG8" s="214"/>
      <c r="AH8" s="229" t="str">
        <f t="shared" si="1"/>
        <v>b1</v>
      </c>
      <c r="AI8" s="122"/>
      <c r="AJ8" s="122"/>
      <c r="AK8" s="122"/>
      <c r="AL8" s="122"/>
      <c r="AM8" s="122"/>
      <c r="AN8" s="173">
        <v>2</v>
      </c>
      <c r="AO8" s="173">
        <v>30</v>
      </c>
      <c r="AP8" s="173">
        <v>1</v>
      </c>
      <c r="AQ8" s="173">
        <v>5</v>
      </c>
      <c r="AR8" s="173"/>
      <c r="AS8" s="173"/>
      <c r="AT8" s="173"/>
      <c r="AU8" s="173"/>
      <c r="AV8" s="173"/>
      <c r="AW8" s="173"/>
      <c r="AX8" s="173"/>
      <c r="AY8" s="173"/>
      <c r="AZ8" s="211">
        <f t="shared" si="7"/>
        <v>38</v>
      </c>
      <c r="BA8" s="211"/>
      <c r="BB8" s="205">
        <f t="shared" si="2"/>
        <v>719040</v>
      </c>
      <c r="BC8" s="205">
        <f t="shared" si="3"/>
        <v>719040</v>
      </c>
      <c r="BD8" s="205">
        <f t="shared" si="4"/>
        <v>0</v>
      </c>
      <c r="BE8" s="205">
        <f t="shared" si="5"/>
        <v>0</v>
      </c>
      <c r="BF8" s="175">
        <v>719040</v>
      </c>
      <c r="BG8" s="175">
        <v>286890</v>
      </c>
      <c r="BH8" s="175"/>
      <c r="BI8" s="175"/>
      <c r="BJ8" s="175"/>
      <c r="BK8" s="175"/>
      <c r="BL8" s="175">
        <v>151561</v>
      </c>
      <c r="BM8" s="175">
        <v>221787</v>
      </c>
      <c r="BN8" s="175">
        <v>21643</v>
      </c>
      <c r="BO8" s="175">
        <v>37159</v>
      </c>
      <c r="BP8" s="198">
        <f t="shared" si="6"/>
        <v>37159</v>
      </c>
    </row>
    <row r="9" spans="1:68" s="116" customFormat="1" x14ac:dyDescent="0.15">
      <c r="A9" s="117">
        <v>110001002</v>
      </c>
      <c r="B9" s="118" t="s">
        <v>21</v>
      </c>
      <c r="C9" s="118" t="s">
        <v>11</v>
      </c>
      <c r="D9" s="118" t="s">
        <v>20</v>
      </c>
      <c r="E9" s="118" t="s">
        <v>3190</v>
      </c>
      <c r="F9" s="120">
        <v>45</v>
      </c>
      <c r="G9" s="119">
        <v>20164150</v>
      </c>
      <c r="H9" s="119">
        <v>171690</v>
      </c>
      <c r="I9" s="120" t="s">
        <v>5822</v>
      </c>
      <c r="J9" s="120">
        <v>61000</v>
      </c>
      <c r="K9" s="120">
        <v>19992460</v>
      </c>
      <c r="L9" s="120">
        <v>0.89800000000000002</v>
      </c>
      <c r="M9" s="121" t="s">
        <v>5656</v>
      </c>
      <c r="N9" s="120">
        <v>2</v>
      </c>
      <c r="O9" s="119">
        <v>190</v>
      </c>
      <c r="P9" s="119"/>
      <c r="Q9" s="119"/>
      <c r="R9" s="120" t="s">
        <v>5655</v>
      </c>
      <c r="S9" s="120">
        <v>5.0781000000000001</v>
      </c>
      <c r="T9" s="120"/>
      <c r="U9" s="120" t="s">
        <v>3186</v>
      </c>
      <c r="V9" s="172">
        <v>5487.3739999999998</v>
      </c>
      <c r="W9" s="172">
        <v>1203.5250000000001</v>
      </c>
      <c r="X9" s="172">
        <v>3913.2460000000001</v>
      </c>
      <c r="Y9" s="172">
        <v>176.92</v>
      </c>
      <c r="Z9" s="172">
        <v>193.68299999999999</v>
      </c>
      <c r="AA9" s="123"/>
      <c r="AB9" s="123"/>
      <c r="AC9" s="123"/>
      <c r="AD9" s="123"/>
      <c r="AE9" s="123"/>
      <c r="AF9" s="123"/>
      <c r="AG9" s="214"/>
      <c r="AH9" s="229" t="str">
        <f t="shared" si="1"/>
        <v>b1</v>
      </c>
      <c r="AI9" s="122"/>
      <c r="AJ9" s="122"/>
      <c r="AK9" s="122"/>
      <c r="AL9" s="122"/>
      <c r="AM9" s="122"/>
      <c r="AN9" s="173">
        <v>1</v>
      </c>
      <c r="AO9" s="173">
        <v>19</v>
      </c>
      <c r="AP9" s="173">
        <v>1</v>
      </c>
      <c r="AQ9" s="173">
        <v>3</v>
      </c>
      <c r="AR9" s="173"/>
      <c r="AS9" s="173"/>
      <c r="AT9" s="173"/>
      <c r="AU9" s="173"/>
      <c r="AV9" s="173"/>
      <c r="AW9" s="173"/>
      <c r="AX9" s="173"/>
      <c r="AY9" s="173"/>
      <c r="AZ9" s="211">
        <f t="shared" si="7"/>
        <v>24</v>
      </c>
      <c r="BA9" s="211"/>
      <c r="BB9" s="205">
        <f t="shared" si="2"/>
        <v>344437</v>
      </c>
      <c r="BC9" s="205">
        <f t="shared" si="3"/>
        <v>344437</v>
      </c>
      <c r="BD9" s="205">
        <f t="shared" si="4"/>
        <v>0</v>
      </c>
      <c r="BE9" s="205">
        <f t="shared" si="5"/>
        <v>0</v>
      </c>
      <c r="BF9" s="175">
        <v>344437</v>
      </c>
      <c r="BG9" s="175">
        <v>182777</v>
      </c>
      <c r="BH9" s="175"/>
      <c r="BI9" s="175"/>
      <c r="BJ9" s="175"/>
      <c r="BK9" s="175"/>
      <c r="BL9" s="175">
        <v>52046</v>
      </c>
      <c r="BM9" s="175">
        <v>81815</v>
      </c>
      <c r="BN9" s="175">
        <v>11517</v>
      </c>
      <c r="BO9" s="175">
        <v>16282</v>
      </c>
      <c r="BP9" s="198">
        <f t="shared" si="6"/>
        <v>16282</v>
      </c>
    </row>
    <row r="10" spans="1:68" s="116" customFormat="1" x14ac:dyDescent="0.15">
      <c r="A10" s="117">
        <v>110001003</v>
      </c>
      <c r="B10" s="118" t="s">
        <v>22</v>
      </c>
      <c r="C10" s="118" t="s">
        <v>11</v>
      </c>
      <c r="D10" s="118" t="s">
        <v>20</v>
      </c>
      <c r="E10" s="118" t="s">
        <v>3191</v>
      </c>
      <c r="F10" s="120">
        <v>43</v>
      </c>
      <c r="G10" s="119">
        <v>68119400</v>
      </c>
      <c r="H10" s="119">
        <v>986420</v>
      </c>
      <c r="I10" s="120" t="s">
        <v>5823</v>
      </c>
      <c r="J10" s="120">
        <v>186000</v>
      </c>
      <c r="K10" s="120">
        <v>67132980</v>
      </c>
      <c r="L10" s="120">
        <v>0.98899999999999999</v>
      </c>
      <c r="M10" s="121" t="s">
        <v>5654</v>
      </c>
      <c r="N10" s="120">
        <v>1</v>
      </c>
      <c r="O10" s="119">
        <v>170</v>
      </c>
      <c r="P10" s="119"/>
      <c r="Q10" s="119"/>
      <c r="R10" s="120" t="s">
        <v>5655</v>
      </c>
      <c r="S10" s="120">
        <v>21.280999999999999</v>
      </c>
      <c r="T10" s="120"/>
      <c r="U10" s="120" t="s">
        <v>3186</v>
      </c>
      <c r="V10" s="172">
        <v>15247.5</v>
      </c>
      <c r="W10" s="172">
        <v>3070.7370000000001</v>
      </c>
      <c r="X10" s="172">
        <v>11029.192999999999</v>
      </c>
      <c r="Y10" s="172">
        <v>935.85</v>
      </c>
      <c r="Z10" s="172">
        <v>211.72</v>
      </c>
      <c r="AA10" s="123"/>
      <c r="AB10" s="123"/>
      <c r="AC10" s="123"/>
      <c r="AD10" s="123"/>
      <c r="AE10" s="123"/>
      <c r="AF10" s="123"/>
      <c r="AG10" s="214"/>
      <c r="AH10" s="229" t="str">
        <f t="shared" si="1"/>
        <v>a1</v>
      </c>
      <c r="AI10" s="122"/>
      <c r="AJ10" s="122"/>
      <c r="AK10" s="122"/>
      <c r="AL10" s="122"/>
      <c r="AM10" s="122"/>
      <c r="AN10" s="173"/>
      <c r="AO10" s="173"/>
      <c r="AP10" s="173"/>
      <c r="AQ10" s="173"/>
      <c r="AR10" s="173"/>
      <c r="AS10" s="173"/>
      <c r="AT10" s="173"/>
      <c r="AU10" s="173"/>
      <c r="AV10" s="173"/>
      <c r="AW10" s="173"/>
      <c r="AX10" s="173"/>
      <c r="AY10" s="173"/>
      <c r="AZ10" s="211">
        <f t="shared" si="7"/>
        <v>0</v>
      </c>
      <c r="BA10" s="211">
        <f t="shared" si="8"/>
        <v>0</v>
      </c>
      <c r="BB10" s="205">
        <f t="shared" si="2"/>
        <v>0</v>
      </c>
      <c r="BC10" s="205">
        <f t="shared" si="3"/>
        <v>0</v>
      </c>
      <c r="BD10" s="205">
        <f t="shared" si="4"/>
        <v>0</v>
      </c>
      <c r="BE10" s="205">
        <f t="shared" si="5"/>
        <v>0</v>
      </c>
      <c r="BF10" s="175"/>
      <c r="BG10" s="175"/>
      <c r="BH10" s="175"/>
      <c r="BI10" s="175"/>
      <c r="BJ10" s="175"/>
      <c r="BK10" s="175"/>
      <c r="BL10" s="175"/>
      <c r="BM10" s="175"/>
      <c r="BN10" s="175"/>
      <c r="BO10" s="175"/>
      <c r="BP10" s="198">
        <f t="shared" si="6"/>
        <v>0</v>
      </c>
    </row>
    <row r="11" spans="1:68" s="116" customFormat="1" x14ac:dyDescent="0.15">
      <c r="A11" s="117">
        <v>110001004</v>
      </c>
      <c r="B11" s="118" t="s">
        <v>23</v>
      </c>
      <c r="C11" s="118" t="s">
        <v>11</v>
      </c>
      <c r="D11" s="118" t="s">
        <v>20</v>
      </c>
      <c r="E11" s="118" t="s">
        <v>3192</v>
      </c>
      <c r="F11" s="120">
        <v>43</v>
      </c>
      <c r="G11" s="119">
        <v>2914830</v>
      </c>
      <c r="H11" s="119"/>
      <c r="I11" s="120" t="s">
        <v>5820</v>
      </c>
      <c r="J11" s="120">
        <v>14000</v>
      </c>
      <c r="K11" s="120">
        <v>2914830</v>
      </c>
      <c r="L11" s="120">
        <v>0.56999999999999995</v>
      </c>
      <c r="M11" s="121" t="s">
        <v>5654</v>
      </c>
      <c r="N11" s="120">
        <v>1</v>
      </c>
      <c r="O11" s="119">
        <v>50</v>
      </c>
      <c r="P11" s="119"/>
      <c r="Q11" s="119"/>
      <c r="R11" s="120" t="s">
        <v>5655</v>
      </c>
      <c r="S11" s="120">
        <v>1.881</v>
      </c>
      <c r="T11" s="120"/>
      <c r="U11" s="120" t="s">
        <v>3186</v>
      </c>
      <c r="V11" s="172">
        <v>707.76400000000001</v>
      </c>
      <c r="W11" s="172"/>
      <c r="X11" s="172">
        <v>707.76400000000001</v>
      </c>
      <c r="Y11" s="172"/>
      <c r="Z11" s="172"/>
      <c r="AA11" s="123">
        <v>7056</v>
      </c>
      <c r="AB11" s="123"/>
      <c r="AC11" s="123"/>
      <c r="AD11" s="123"/>
      <c r="AE11" s="123"/>
      <c r="AF11" s="123"/>
      <c r="AG11" s="214"/>
      <c r="AH11" s="229" t="str">
        <f t="shared" si="1"/>
        <v>a2</v>
      </c>
      <c r="AI11" s="122"/>
      <c r="AJ11" s="122"/>
      <c r="AK11" s="122"/>
      <c r="AL11" s="122"/>
      <c r="AM11" s="122"/>
      <c r="AN11" s="173">
        <v>1</v>
      </c>
      <c r="AO11" s="173">
        <v>3</v>
      </c>
      <c r="AP11" s="173"/>
      <c r="AQ11" s="173"/>
      <c r="AR11" s="173"/>
      <c r="AS11" s="173">
        <v>1.2</v>
      </c>
      <c r="AT11" s="173">
        <v>4.5999999999999996</v>
      </c>
      <c r="AU11" s="173">
        <v>4.8</v>
      </c>
      <c r="AV11" s="173"/>
      <c r="AW11" s="173"/>
      <c r="AX11" s="173">
        <v>0.8</v>
      </c>
      <c r="AY11" s="173"/>
      <c r="AZ11" s="211">
        <f t="shared" si="7"/>
        <v>5.2</v>
      </c>
      <c r="BA11" s="211">
        <f t="shared" si="8"/>
        <v>10.199999999999999</v>
      </c>
      <c r="BB11" s="205">
        <f t="shared" si="2"/>
        <v>302739</v>
      </c>
      <c r="BC11" s="205">
        <f t="shared" si="3"/>
        <v>261201</v>
      </c>
      <c r="BD11" s="205">
        <f t="shared" si="4"/>
        <v>43869</v>
      </c>
      <c r="BE11" s="205">
        <f t="shared" si="5"/>
        <v>2331</v>
      </c>
      <c r="BF11" s="175">
        <v>258870</v>
      </c>
      <c r="BG11" s="175">
        <v>28503</v>
      </c>
      <c r="BH11" s="175">
        <v>84000</v>
      </c>
      <c r="BI11" s="175">
        <v>36928</v>
      </c>
      <c r="BJ11" s="175">
        <v>4610</v>
      </c>
      <c r="BK11" s="175">
        <v>85994</v>
      </c>
      <c r="BL11" s="175">
        <v>25761</v>
      </c>
      <c r="BM11" s="175">
        <v>10632</v>
      </c>
      <c r="BN11" s="175">
        <v>23411</v>
      </c>
      <c r="BO11" s="175">
        <v>2900</v>
      </c>
      <c r="BP11" s="198">
        <f t="shared" si="6"/>
        <v>86900</v>
      </c>
    </row>
    <row r="12" spans="1:68" s="116" customFormat="1" x14ac:dyDescent="0.15">
      <c r="A12" s="117">
        <v>110001005</v>
      </c>
      <c r="B12" s="118" t="s">
        <v>24</v>
      </c>
      <c r="C12" s="118" t="s">
        <v>11</v>
      </c>
      <c r="D12" s="118" t="s">
        <v>20</v>
      </c>
      <c r="E12" s="118" t="s">
        <v>3193</v>
      </c>
      <c r="F12" s="120">
        <v>42</v>
      </c>
      <c r="G12" s="119">
        <v>75760700</v>
      </c>
      <c r="H12" s="119">
        <v>1689800</v>
      </c>
      <c r="I12" s="120" t="s">
        <v>5823</v>
      </c>
      <c r="J12" s="120">
        <v>238000</v>
      </c>
      <c r="K12" s="120">
        <v>74040900</v>
      </c>
      <c r="L12" s="120">
        <v>0.85199999999999998</v>
      </c>
      <c r="M12" s="121" t="s">
        <v>5654</v>
      </c>
      <c r="N12" s="120">
        <v>1</v>
      </c>
      <c r="O12" s="119">
        <v>170</v>
      </c>
      <c r="P12" s="119"/>
      <c r="Q12" s="119"/>
      <c r="R12" s="120" t="s">
        <v>5655</v>
      </c>
      <c r="S12" s="120">
        <v>19.315999999999999</v>
      </c>
      <c r="T12" s="120"/>
      <c r="U12" s="120" t="s">
        <v>3186</v>
      </c>
      <c r="V12" s="172">
        <v>18431.13</v>
      </c>
      <c r="W12" s="172">
        <v>4027.94</v>
      </c>
      <c r="X12" s="172">
        <v>12849.6</v>
      </c>
      <c r="Y12" s="172">
        <v>872.04</v>
      </c>
      <c r="Z12" s="172">
        <v>681.55</v>
      </c>
      <c r="AA12" s="123"/>
      <c r="AB12" s="123"/>
      <c r="AC12" s="123"/>
      <c r="AD12" s="123"/>
      <c r="AE12" s="123"/>
      <c r="AF12" s="123"/>
      <c r="AG12" s="214"/>
      <c r="AH12" s="229" t="str">
        <f t="shared" si="1"/>
        <v>a1</v>
      </c>
      <c r="AI12" s="122"/>
      <c r="AJ12" s="122"/>
      <c r="AK12" s="122"/>
      <c r="AL12" s="122"/>
      <c r="AM12" s="122"/>
      <c r="AN12" s="173">
        <v>2</v>
      </c>
      <c r="AO12" s="173">
        <v>28</v>
      </c>
      <c r="AP12" s="173">
        <v>1</v>
      </c>
      <c r="AQ12" s="173">
        <v>4</v>
      </c>
      <c r="AR12" s="173"/>
      <c r="AS12" s="173"/>
      <c r="AT12" s="173"/>
      <c r="AU12" s="173"/>
      <c r="AV12" s="173"/>
      <c r="AW12" s="173"/>
      <c r="AX12" s="173"/>
      <c r="AY12" s="173"/>
      <c r="AZ12" s="211">
        <f t="shared" si="7"/>
        <v>35</v>
      </c>
      <c r="BA12" s="211"/>
      <c r="BB12" s="205">
        <f t="shared" si="2"/>
        <v>763394</v>
      </c>
      <c r="BC12" s="205">
        <f t="shared" si="3"/>
        <v>763394</v>
      </c>
      <c r="BD12" s="205">
        <f t="shared" si="4"/>
        <v>0</v>
      </c>
      <c r="BE12" s="205">
        <f t="shared" si="5"/>
        <v>0</v>
      </c>
      <c r="BF12" s="175">
        <v>763394</v>
      </c>
      <c r="BG12" s="175">
        <v>262713</v>
      </c>
      <c r="BH12" s="175"/>
      <c r="BI12" s="175"/>
      <c r="BJ12" s="175"/>
      <c r="BK12" s="175"/>
      <c r="BL12" s="175">
        <v>203110</v>
      </c>
      <c r="BM12" s="175">
        <v>229653</v>
      </c>
      <c r="BN12" s="175">
        <v>30217</v>
      </c>
      <c r="BO12" s="175">
        <v>37701</v>
      </c>
      <c r="BP12" s="198">
        <f t="shared" si="6"/>
        <v>37701</v>
      </c>
    </row>
    <row r="13" spans="1:68" s="116" customFormat="1" x14ac:dyDescent="0.15">
      <c r="A13" s="117">
        <v>110001006</v>
      </c>
      <c r="B13" s="118" t="s">
        <v>25</v>
      </c>
      <c r="C13" s="118" t="s">
        <v>11</v>
      </c>
      <c r="D13" s="118" t="s">
        <v>20</v>
      </c>
      <c r="E13" s="118" t="s">
        <v>3194</v>
      </c>
      <c r="F13" s="120">
        <v>40</v>
      </c>
      <c r="G13" s="119">
        <v>42253800</v>
      </c>
      <c r="H13" s="119"/>
      <c r="I13" s="120" t="s">
        <v>5820</v>
      </c>
      <c r="J13" s="120">
        <v>154800</v>
      </c>
      <c r="K13" s="120">
        <v>42253800</v>
      </c>
      <c r="L13" s="120">
        <v>0.748</v>
      </c>
      <c r="M13" s="121" t="s">
        <v>5654</v>
      </c>
      <c r="N13" s="120">
        <v>1</v>
      </c>
      <c r="O13" s="119">
        <v>180</v>
      </c>
      <c r="P13" s="119"/>
      <c r="Q13" s="119"/>
      <c r="R13" s="120" t="s">
        <v>5655</v>
      </c>
      <c r="S13" s="120">
        <v>1.2686999999999999</v>
      </c>
      <c r="T13" s="120"/>
      <c r="U13" s="120" t="s">
        <v>3186</v>
      </c>
      <c r="V13" s="172">
        <v>11366.353999999999</v>
      </c>
      <c r="W13" s="172">
        <v>2268.13</v>
      </c>
      <c r="X13" s="172">
        <v>8298.4840000000004</v>
      </c>
      <c r="Y13" s="172">
        <v>652.33000000000004</v>
      </c>
      <c r="Z13" s="172">
        <v>147.41</v>
      </c>
      <c r="AA13" s="123"/>
      <c r="AB13" s="123"/>
      <c r="AC13" s="123"/>
      <c r="AD13" s="123"/>
      <c r="AE13" s="123"/>
      <c r="AF13" s="123"/>
      <c r="AG13" s="214"/>
      <c r="AH13" s="229" t="str">
        <f t="shared" si="1"/>
        <v>a1</v>
      </c>
      <c r="AI13" s="122"/>
      <c r="AJ13" s="122"/>
      <c r="AK13" s="122"/>
      <c r="AL13" s="122"/>
      <c r="AM13" s="122"/>
      <c r="AN13" s="173">
        <v>1</v>
      </c>
      <c r="AO13" s="173">
        <v>22</v>
      </c>
      <c r="AP13" s="173">
        <v>1</v>
      </c>
      <c r="AQ13" s="173">
        <v>4</v>
      </c>
      <c r="AR13" s="173"/>
      <c r="AS13" s="173">
        <v>3.9</v>
      </c>
      <c r="AT13" s="173"/>
      <c r="AU13" s="173"/>
      <c r="AV13" s="173">
        <v>9.1999999999999993</v>
      </c>
      <c r="AW13" s="173">
        <v>4</v>
      </c>
      <c r="AX13" s="173">
        <v>1</v>
      </c>
      <c r="AY13" s="173"/>
      <c r="AZ13" s="211">
        <f t="shared" si="7"/>
        <v>31.9</v>
      </c>
      <c r="BA13" s="211">
        <f t="shared" si="8"/>
        <v>14.2</v>
      </c>
      <c r="BB13" s="205">
        <f t="shared" si="2"/>
        <v>836872</v>
      </c>
      <c r="BC13" s="205">
        <f t="shared" si="3"/>
        <v>764699</v>
      </c>
      <c r="BD13" s="205">
        <f t="shared" si="4"/>
        <v>74598</v>
      </c>
      <c r="BE13" s="205">
        <f t="shared" si="5"/>
        <v>2425</v>
      </c>
      <c r="BF13" s="175">
        <v>762274</v>
      </c>
      <c r="BG13" s="175">
        <v>210978</v>
      </c>
      <c r="BH13" s="175">
        <v>223965</v>
      </c>
      <c r="BI13" s="175">
        <v>60668</v>
      </c>
      <c r="BJ13" s="175">
        <v>11505</v>
      </c>
      <c r="BK13" s="175">
        <v>5897</v>
      </c>
      <c r="BL13" s="175">
        <v>111649</v>
      </c>
      <c r="BM13" s="175">
        <v>174331</v>
      </c>
      <c r="BN13" s="175">
        <v>9031</v>
      </c>
      <c r="BO13" s="175">
        <v>28848</v>
      </c>
      <c r="BP13" s="198">
        <f t="shared" si="6"/>
        <v>252813</v>
      </c>
    </row>
    <row r="14" spans="1:68" s="116" customFormat="1" x14ac:dyDescent="0.15">
      <c r="A14" s="117">
        <v>110001007</v>
      </c>
      <c r="B14" s="118" t="s">
        <v>26</v>
      </c>
      <c r="C14" s="118" t="s">
        <v>11</v>
      </c>
      <c r="D14" s="118" t="s">
        <v>20</v>
      </c>
      <c r="E14" s="118" t="s">
        <v>3195</v>
      </c>
      <c r="F14" s="120">
        <v>36</v>
      </c>
      <c r="G14" s="119">
        <v>42547890</v>
      </c>
      <c r="H14" s="119"/>
      <c r="I14" s="120" t="s">
        <v>5823</v>
      </c>
      <c r="J14" s="120">
        <v>125000</v>
      </c>
      <c r="K14" s="120">
        <v>42547890</v>
      </c>
      <c r="L14" s="120">
        <v>0.93300000000000005</v>
      </c>
      <c r="M14" s="121" t="s">
        <v>5654</v>
      </c>
      <c r="N14" s="120">
        <v>1</v>
      </c>
      <c r="O14" s="119">
        <v>170</v>
      </c>
      <c r="P14" s="119"/>
      <c r="Q14" s="119"/>
      <c r="R14" s="120" t="s">
        <v>5655</v>
      </c>
      <c r="S14" s="120">
        <v>8.0117999999999991</v>
      </c>
      <c r="T14" s="120"/>
      <c r="U14" s="120" t="s">
        <v>3186</v>
      </c>
      <c r="V14" s="172">
        <v>9731.1970000000001</v>
      </c>
      <c r="W14" s="172">
        <v>2853.57</v>
      </c>
      <c r="X14" s="172">
        <v>6236.299</v>
      </c>
      <c r="Y14" s="172">
        <v>641.32799999999997</v>
      </c>
      <c r="Z14" s="172"/>
      <c r="AA14" s="123"/>
      <c r="AB14" s="123"/>
      <c r="AC14" s="123"/>
      <c r="AD14" s="123"/>
      <c r="AE14" s="123"/>
      <c r="AF14" s="123"/>
      <c r="AG14" s="214"/>
      <c r="AH14" s="229" t="str">
        <f t="shared" si="1"/>
        <v>a1</v>
      </c>
      <c r="AI14" s="122"/>
      <c r="AJ14" s="122"/>
      <c r="AK14" s="122"/>
      <c r="AL14" s="122"/>
      <c r="AM14" s="122"/>
      <c r="AN14" s="173">
        <v>1</v>
      </c>
      <c r="AO14" s="173">
        <v>21</v>
      </c>
      <c r="AP14" s="173">
        <v>1</v>
      </c>
      <c r="AQ14" s="173">
        <v>2</v>
      </c>
      <c r="AR14" s="173"/>
      <c r="AS14" s="173"/>
      <c r="AT14" s="173"/>
      <c r="AU14" s="173"/>
      <c r="AV14" s="173"/>
      <c r="AW14" s="173"/>
      <c r="AX14" s="173"/>
      <c r="AY14" s="173"/>
      <c r="AZ14" s="211">
        <f t="shared" si="7"/>
        <v>25</v>
      </c>
      <c r="BA14" s="211"/>
      <c r="BB14" s="205">
        <f t="shared" si="2"/>
        <v>563394</v>
      </c>
      <c r="BC14" s="205">
        <f t="shared" si="3"/>
        <v>563394</v>
      </c>
      <c r="BD14" s="205">
        <f t="shared" si="4"/>
        <v>0</v>
      </c>
      <c r="BE14" s="205">
        <f t="shared" si="5"/>
        <v>0</v>
      </c>
      <c r="BF14" s="175">
        <v>563394</v>
      </c>
      <c r="BG14" s="175">
        <v>188867</v>
      </c>
      <c r="BH14" s="175"/>
      <c r="BI14" s="175"/>
      <c r="BJ14" s="175"/>
      <c r="BK14" s="175"/>
      <c r="BL14" s="175">
        <v>182852</v>
      </c>
      <c r="BM14" s="175">
        <v>152238</v>
      </c>
      <c r="BN14" s="175">
        <v>8759</v>
      </c>
      <c r="BO14" s="175">
        <v>30678</v>
      </c>
      <c r="BP14" s="198">
        <f t="shared" si="6"/>
        <v>30678</v>
      </c>
    </row>
    <row r="15" spans="1:68" s="116" customFormat="1" x14ac:dyDescent="0.15">
      <c r="A15" s="117">
        <v>110001008</v>
      </c>
      <c r="B15" s="118" t="s">
        <v>27</v>
      </c>
      <c r="C15" s="118" t="s">
        <v>11</v>
      </c>
      <c r="D15" s="118" t="s">
        <v>20</v>
      </c>
      <c r="E15" s="118" t="s">
        <v>3196</v>
      </c>
      <c r="F15" s="120">
        <v>35</v>
      </c>
      <c r="G15" s="119">
        <v>89201590</v>
      </c>
      <c r="H15" s="119">
        <v>837380</v>
      </c>
      <c r="I15" s="120" t="s">
        <v>5823</v>
      </c>
      <c r="J15" s="120">
        <v>220000</v>
      </c>
      <c r="K15" s="120">
        <v>88364210</v>
      </c>
      <c r="L15" s="120">
        <v>1.1000000000000001</v>
      </c>
      <c r="M15" s="121" t="s">
        <v>5654</v>
      </c>
      <c r="N15" s="120">
        <v>1</v>
      </c>
      <c r="O15" s="119">
        <v>180</v>
      </c>
      <c r="P15" s="119"/>
      <c r="Q15" s="119"/>
      <c r="R15" s="120" t="s">
        <v>5655</v>
      </c>
      <c r="S15" s="120">
        <v>41.07</v>
      </c>
      <c r="T15" s="120"/>
      <c r="U15" s="120" t="s">
        <v>3186</v>
      </c>
      <c r="V15" s="172">
        <v>15742.62</v>
      </c>
      <c r="W15" s="172">
        <v>4108.16</v>
      </c>
      <c r="X15" s="172">
        <v>11268.65</v>
      </c>
      <c r="Y15" s="172">
        <v>365.81</v>
      </c>
      <c r="Z15" s="172"/>
      <c r="AA15" s="123"/>
      <c r="AB15" s="123"/>
      <c r="AC15" s="123"/>
      <c r="AD15" s="123"/>
      <c r="AE15" s="123"/>
      <c r="AF15" s="123"/>
      <c r="AG15" s="214"/>
      <c r="AH15" s="229" t="str">
        <f t="shared" si="1"/>
        <v>a1</v>
      </c>
      <c r="AI15" s="122"/>
      <c r="AJ15" s="122"/>
      <c r="AK15" s="122"/>
      <c r="AL15" s="122"/>
      <c r="AM15" s="122"/>
      <c r="AN15" s="173">
        <v>1</v>
      </c>
      <c r="AO15" s="173">
        <v>23</v>
      </c>
      <c r="AP15" s="173">
        <v>1</v>
      </c>
      <c r="AQ15" s="173">
        <v>4</v>
      </c>
      <c r="AR15" s="173"/>
      <c r="AS15" s="173"/>
      <c r="AT15" s="173"/>
      <c r="AU15" s="173"/>
      <c r="AV15" s="173"/>
      <c r="AW15" s="173"/>
      <c r="AX15" s="173"/>
      <c r="AY15" s="173"/>
      <c r="AZ15" s="211">
        <f t="shared" si="7"/>
        <v>29</v>
      </c>
      <c r="BA15" s="211"/>
      <c r="BB15" s="205">
        <f t="shared" si="2"/>
        <v>653325</v>
      </c>
      <c r="BC15" s="205">
        <f t="shared" si="3"/>
        <v>653325</v>
      </c>
      <c r="BD15" s="205">
        <f t="shared" si="4"/>
        <v>0</v>
      </c>
      <c r="BE15" s="205">
        <f t="shared" si="5"/>
        <v>0</v>
      </c>
      <c r="BF15" s="175">
        <v>653325</v>
      </c>
      <c r="BG15" s="175">
        <v>217882</v>
      </c>
      <c r="BH15" s="175"/>
      <c r="BI15" s="175"/>
      <c r="BJ15" s="175"/>
      <c r="BK15" s="175"/>
      <c r="BL15" s="175">
        <v>140451</v>
      </c>
      <c r="BM15" s="175">
        <v>229157</v>
      </c>
      <c r="BN15" s="175">
        <v>30794</v>
      </c>
      <c r="BO15" s="175">
        <v>35041</v>
      </c>
      <c r="BP15" s="198">
        <f t="shared" si="6"/>
        <v>35041</v>
      </c>
    </row>
    <row r="16" spans="1:68" s="116" customFormat="1" x14ac:dyDescent="0.15">
      <c r="A16" s="117">
        <v>110001009</v>
      </c>
      <c r="B16" s="118" t="s">
        <v>28</v>
      </c>
      <c r="C16" s="118" t="s">
        <v>11</v>
      </c>
      <c r="D16" s="118" t="s">
        <v>20</v>
      </c>
      <c r="E16" s="118" t="s">
        <v>3197</v>
      </c>
      <c r="F16" s="120">
        <v>30</v>
      </c>
      <c r="G16" s="119"/>
      <c r="H16" s="119"/>
      <c r="I16" s="120"/>
      <c r="J16" s="120"/>
      <c r="K16" s="120"/>
      <c r="L16" s="120"/>
      <c r="M16" s="121" t="s">
        <v>3186</v>
      </c>
      <c r="N16" s="120">
        <v>1</v>
      </c>
      <c r="O16" s="119"/>
      <c r="P16" s="119"/>
      <c r="Q16" s="119"/>
      <c r="R16" s="120"/>
      <c r="S16" s="120"/>
      <c r="T16" s="120"/>
      <c r="U16" s="120" t="s">
        <v>3186</v>
      </c>
      <c r="V16" s="172">
        <v>18274.23</v>
      </c>
      <c r="W16" s="172"/>
      <c r="X16" s="172"/>
      <c r="Y16" s="172">
        <v>18274.23</v>
      </c>
      <c r="Z16" s="172"/>
      <c r="AA16" s="123">
        <v>1204568</v>
      </c>
      <c r="AB16" s="123"/>
      <c r="AC16" s="123">
        <v>143969.16</v>
      </c>
      <c r="AD16" s="123">
        <v>60372</v>
      </c>
      <c r="AE16" s="123">
        <v>18557</v>
      </c>
      <c r="AF16" s="123"/>
      <c r="AG16" s="214">
        <f t="shared" si="0"/>
        <v>78929</v>
      </c>
      <c r="AH16" s="229" t="str">
        <f t="shared" si="1"/>
        <v>a4</v>
      </c>
      <c r="AI16" s="122"/>
      <c r="AJ16" s="122"/>
      <c r="AK16" s="122"/>
      <c r="AL16" s="122"/>
      <c r="AM16" s="122"/>
      <c r="AN16" s="173"/>
      <c r="AO16" s="173"/>
      <c r="AP16" s="173"/>
      <c r="AQ16" s="173"/>
      <c r="AR16" s="173"/>
      <c r="AS16" s="173">
        <v>10.4</v>
      </c>
      <c r="AT16" s="173"/>
      <c r="AU16" s="173"/>
      <c r="AV16" s="173">
        <v>25.6</v>
      </c>
      <c r="AW16" s="173">
        <v>17.100000000000001</v>
      </c>
      <c r="AX16" s="173">
        <v>3.1</v>
      </c>
      <c r="AY16" s="173"/>
      <c r="AZ16" s="211">
        <f t="shared" si="7"/>
        <v>10.4</v>
      </c>
      <c r="BA16" s="211">
        <f t="shared" si="8"/>
        <v>45.800000000000004</v>
      </c>
      <c r="BB16" s="205">
        <f t="shared" si="2"/>
        <v>2583639</v>
      </c>
      <c r="BC16" s="205">
        <f t="shared" si="3"/>
        <v>1940263</v>
      </c>
      <c r="BD16" s="205">
        <f t="shared" si="4"/>
        <v>665538</v>
      </c>
      <c r="BE16" s="205">
        <f t="shared" si="5"/>
        <v>22162</v>
      </c>
      <c r="BF16" s="175">
        <v>1918101</v>
      </c>
      <c r="BG16" s="175"/>
      <c r="BH16" s="175">
        <v>1318652</v>
      </c>
      <c r="BI16" s="175">
        <v>211493</v>
      </c>
      <c r="BJ16" s="175">
        <v>431883</v>
      </c>
      <c r="BK16" s="175">
        <v>170227</v>
      </c>
      <c r="BL16" s="175">
        <v>205216</v>
      </c>
      <c r="BM16" s="175">
        <v>195118</v>
      </c>
      <c r="BN16" s="175">
        <v>28888</v>
      </c>
      <c r="BO16" s="175">
        <v>22162</v>
      </c>
      <c r="BP16" s="198">
        <f t="shared" si="6"/>
        <v>1340814</v>
      </c>
    </row>
    <row r="17" spans="1:68" s="116" customFormat="1" x14ac:dyDescent="0.15">
      <c r="A17" s="117">
        <v>110001010</v>
      </c>
      <c r="B17" s="118" t="s">
        <v>29</v>
      </c>
      <c r="C17" s="118" t="s">
        <v>11</v>
      </c>
      <c r="D17" s="118" t="s">
        <v>20</v>
      </c>
      <c r="E17" s="118" t="s">
        <v>3198</v>
      </c>
      <c r="F17" s="120">
        <v>29</v>
      </c>
      <c r="G17" s="119"/>
      <c r="H17" s="119"/>
      <c r="I17" s="120"/>
      <c r="J17" s="120"/>
      <c r="K17" s="120"/>
      <c r="L17" s="120"/>
      <c r="M17" s="121" t="s">
        <v>3186</v>
      </c>
      <c r="N17" s="120">
        <v>1</v>
      </c>
      <c r="O17" s="119"/>
      <c r="P17" s="119"/>
      <c r="Q17" s="119"/>
      <c r="R17" s="120"/>
      <c r="S17" s="120"/>
      <c r="T17" s="120"/>
      <c r="U17" s="120" t="s">
        <v>3186</v>
      </c>
      <c r="V17" s="172">
        <v>426.38</v>
      </c>
      <c r="W17" s="172"/>
      <c r="X17" s="172"/>
      <c r="Y17" s="172">
        <v>426.38</v>
      </c>
      <c r="Z17" s="172"/>
      <c r="AA17" s="123"/>
      <c r="AB17" s="123"/>
      <c r="AC17" s="123"/>
      <c r="AD17" s="123"/>
      <c r="AE17" s="123"/>
      <c r="AF17" s="123"/>
      <c r="AG17" s="214"/>
      <c r="AH17" s="229" t="str">
        <f t="shared" si="1"/>
        <v>a1</v>
      </c>
      <c r="AI17" s="122"/>
      <c r="AJ17" s="122"/>
      <c r="AK17" s="122"/>
      <c r="AL17" s="122"/>
      <c r="AM17" s="122"/>
      <c r="AN17" s="173"/>
      <c r="AO17" s="173"/>
      <c r="AP17" s="173"/>
      <c r="AQ17" s="173"/>
      <c r="AR17" s="173"/>
      <c r="AS17" s="173">
        <v>2.9</v>
      </c>
      <c r="AT17" s="173"/>
      <c r="AU17" s="173"/>
      <c r="AV17" s="173">
        <v>3</v>
      </c>
      <c r="AW17" s="173">
        <v>18.600000000000001</v>
      </c>
      <c r="AX17" s="173">
        <v>1</v>
      </c>
      <c r="AY17" s="173"/>
      <c r="AZ17" s="211">
        <f t="shared" si="7"/>
        <v>2.9</v>
      </c>
      <c r="BA17" s="211">
        <f t="shared" si="8"/>
        <v>22.6</v>
      </c>
      <c r="BB17" s="205">
        <f t="shared" si="2"/>
        <v>433142</v>
      </c>
      <c r="BC17" s="205">
        <f t="shared" si="3"/>
        <v>329517</v>
      </c>
      <c r="BD17" s="205">
        <f t="shared" si="4"/>
        <v>121779</v>
      </c>
      <c r="BE17" s="205">
        <f t="shared" si="5"/>
        <v>18154</v>
      </c>
      <c r="BF17" s="175">
        <v>311363</v>
      </c>
      <c r="BG17" s="175"/>
      <c r="BH17" s="175">
        <v>254124</v>
      </c>
      <c r="BI17" s="175">
        <v>85997</v>
      </c>
      <c r="BJ17" s="175">
        <v>17628</v>
      </c>
      <c r="BK17" s="175"/>
      <c r="BL17" s="175"/>
      <c r="BM17" s="175">
        <v>54779</v>
      </c>
      <c r="BN17" s="175">
        <v>2460</v>
      </c>
      <c r="BO17" s="175">
        <v>18154</v>
      </c>
      <c r="BP17" s="198">
        <f t="shared" si="6"/>
        <v>272278</v>
      </c>
    </row>
    <row r="18" spans="1:68" s="116" customFormat="1" x14ac:dyDescent="0.15">
      <c r="A18" s="117">
        <v>110001011</v>
      </c>
      <c r="B18" s="118" t="s">
        <v>30</v>
      </c>
      <c r="C18" s="118" t="s">
        <v>11</v>
      </c>
      <c r="D18" s="118" t="s">
        <v>20</v>
      </c>
      <c r="E18" s="118" t="s">
        <v>3199</v>
      </c>
      <c r="F18" s="120">
        <v>29</v>
      </c>
      <c r="G18" s="119">
        <v>3009540</v>
      </c>
      <c r="H18" s="119"/>
      <c r="I18" s="120" t="s">
        <v>5820</v>
      </c>
      <c r="J18" s="120">
        <v>16000</v>
      </c>
      <c r="K18" s="120">
        <v>3009540</v>
      </c>
      <c r="L18" s="120">
        <v>0.51500000000000001</v>
      </c>
      <c r="M18" s="121" t="s">
        <v>5654</v>
      </c>
      <c r="N18" s="120">
        <v>1</v>
      </c>
      <c r="O18" s="119">
        <v>210</v>
      </c>
      <c r="P18" s="119"/>
      <c r="Q18" s="119"/>
      <c r="R18" s="120" t="s">
        <v>5655</v>
      </c>
      <c r="S18" s="120">
        <v>1.2500000000000001E-2</v>
      </c>
      <c r="T18" s="120"/>
      <c r="U18" s="120" t="s">
        <v>3186</v>
      </c>
      <c r="V18" s="172">
        <v>1507.2719999999999</v>
      </c>
      <c r="W18" s="172">
        <v>272.83999999999997</v>
      </c>
      <c r="X18" s="172">
        <v>1047.3520000000001</v>
      </c>
      <c r="Y18" s="172">
        <v>187.08</v>
      </c>
      <c r="Z18" s="172"/>
      <c r="AA18" s="123"/>
      <c r="AB18" s="123"/>
      <c r="AC18" s="123"/>
      <c r="AD18" s="123"/>
      <c r="AE18" s="123"/>
      <c r="AF18" s="123"/>
      <c r="AG18" s="214"/>
      <c r="AH18" s="229" t="str">
        <f t="shared" si="1"/>
        <v>a1</v>
      </c>
      <c r="AI18" s="122"/>
      <c r="AJ18" s="122"/>
      <c r="AK18" s="122"/>
      <c r="AL18" s="122"/>
      <c r="AM18" s="122"/>
      <c r="AN18" s="173">
        <v>1</v>
      </c>
      <c r="AO18" s="173">
        <v>3</v>
      </c>
      <c r="AP18" s="173"/>
      <c r="AQ18" s="173"/>
      <c r="AR18" s="173"/>
      <c r="AS18" s="173">
        <v>1.2</v>
      </c>
      <c r="AT18" s="173">
        <v>4.5999999999999996</v>
      </c>
      <c r="AU18" s="173">
        <v>5.2</v>
      </c>
      <c r="AV18" s="173"/>
      <c r="AW18" s="173"/>
      <c r="AX18" s="173">
        <v>0.8</v>
      </c>
      <c r="AY18" s="173"/>
      <c r="AZ18" s="211">
        <f t="shared" si="7"/>
        <v>5.2</v>
      </c>
      <c r="BA18" s="211">
        <f t="shared" si="8"/>
        <v>10.600000000000001</v>
      </c>
      <c r="BB18" s="205">
        <f t="shared" si="2"/>
        <v>275192</v>
      </c>
      <c r="BC18" s="205">
        <f t="shared" si="3"/>
        <v>246120</v>
      </c>
      <c r="BD18" s="205">
        <f t="shared" si="4"/>
        <v>30384</v>
      </c>
      <c r="BE18" s="205">
        <f t="shared" si="5"/>
        <v>1312</v>
      </c>
      <c r="BF18" s="175">
        <v>244808</v>
      </c>
      <c r="BG18" s="175">
        <v>28544</v>
      </c>
      <c r="BH18" s="175">
        <v>56700</v>
      </c>
      <c r="BI18" s="175">
        <v>25696</v>
      </c>
      <c r="BJ18" s="175">
        <v>3376</v>
      </c>
      <c r="BK18" s="175"/>
      <c r="BL18" s="175">
        <v>119803</v>
      </c>
      <c r="BM18" s="175">
        <v>23010</v>
      </c>
      <c r="BN18" s="175">
        <v>3620</v>
      </c>
      <c r="BO18" s="175">
        <v>14443</v>
      </c>
      <c r="BP18" s="198">
        <f t="shared" si="6"/>
        <v>71143</v>
      </c>
    </row>
    <row r="19" spans="1:68" s="116" customFormat="1" x14ac:dyDescent="0.15">
      <c r="A19" s="117">
        <v>110001012</v>
      </c>
      <c r="B19" s="118" t="s">
        <v>31</v>
      </c>
      <c r="C19" s="118" t="s">
        <v>11</v>
      </c>
      <c r="D19" s="118" t="s">
        <v>20</v>
      </c>
      <c r="E19" s="118" t="s">
        <v>3200</v>
      </c>
      <c r="F19" s="120">
        <v>8</v>
      </c>
      <c r="G19" s="119">
        <v>12824900</v>
      </c>
      <c r="H19" s="119"/>
      <c r="I19" s="120" t="s">
        <v>5820</v>
      </c>
      <c r="J19" s="120"/>
      <c r="K19" s="120">
        <v>12824900</v>
      </c>
      <c r="L19" s="120"/>
      <c r="M19" s="121" t="s">
        <v>5656</v>
      </c>
      <c r="N19" s="120">
        <v>2</v>
      </c>
      <c r="O19" s="119">
        <v>260</v>
      </c>
      <c r="P19" s="119"/>
      <c r="Q19" s="119"/>
      <c r="R19" s="120" t="s">
        <v>5655</v>
      </c>
      <c r="S19" s="120">
        <v>8.3799999999999999E-2</v>
      </c>
      <c r="T19" s="120"/>
      <c r="U19" s="120" t="s">
        <v>3186</v>
      </c>
      <c r="V19" s="172">
        <v>5049.9679999999998</v>
      </c>
      <c r="W19" s="172">
        <v>1259.79</v>
      </c>
      <c r="X19" s="172">
        <v>3790.1779999999999</v>
      </c>
      <c r="Y19" s="172"/>
      <c r="Z19" s="172"/>
      <c r="AA19" s="123"/>
      <c r="AB19" s="123"/>
      <c r="AC19" s="123"/>
      <c r="AD19" s="123"/>
      <c r="AE19" s="123"/>
      <c r="AF19" s="123"/>
      <c r="AG19" s="214"/>
      <c r="AH19" s="229" t="str">
        <f t="shared" si="1"/>
        <v>b1</v>
      </c>
      <c r="AI19" s="122"/>
      <c r="AJ19" s="122"/>
      <c r="AK19" s="122"/>
      <c r="AL19" s="122"/>
      <c r="AM19" s="122"/>
      <c r="AN19" s="173">
        <v>1</v>
      </c>
      <c r="AO19" s="173">
        <v>3</v>
      </c>
      <c r="AP19" s="173"/>
      <c r="AQ19" s="173"/>
      <c r="AR19" s="173"/>
      <c r="AS19" s="173">
        <v>1.2</v>
      </c>
      <c r="AT19" s="173">
        <v>4.5999999999999996</v>
      </c>
      <c r="AU19" s="173">
        <v>9.9</v>
      </c>
      <c r="AV19" s="173"/>
      <c r="AW19" s="173"/>
      <c r="AX19" s="173">
        <v>0.9</v>
      </c>
      <c r="AY19" s="173"/>
      <c r="AZ19" s="211">
        <f t="shared" si="7"/>
        <v>5.2</v>
      </c>
      <c r="BA19" s="211">
        <f t="shared" si="8"/>
        <v>15.4</v>
      </c>
      <c r="BB19" s="205">
        <f t="shared" si="2"/>
        <v>346383</v>
      </c>
      <c r="BC19" s="205">
        <f t="shared" si="3"/>
        <v>280760</v>
      </c>
      <c r="BD19" s="205">
        <f t="shared" si="4"/>
        <v>68733</v>
      </c>
      <c r="BE19" s="205">
        <f t="shared" si="5"/>
        <v>3110</v>
      </c>
      <c r="BF19" s="175">
        <v>277650</v>
      </c>
      <c r="BG19" s="175">
        <v>28503</v>
      </c>
      <c r="BH19" s="175">
        <v>126630</v>
      </c>
      <c r="BI19" s="175">
        <v>55861</v>
      </c>
      <c r="BJ19" s="175">
        <v>9762</v>
      </c>
      <c r="BK19" s="175"/>
      <c r="BL19" s="175">
        <v>45717</v>
      </c>
      <c r="BM19" s="175">
        <v>73097</v>
      </c>
      <c r="BN19" s="175">
        <v>3703</v>
      </c>
      <c r="BO19" s="175">
        <v>3110</v>
      </c>
      <c r="BP19" s="198">
        <f t="shared" si="6"/>
        <v>129740</v>
      </c>
    </row>
    <row r="20" spans="1:68" s="116" customFormat="1" x14ac:dyDescent="0.15">
      <c r="A20" s="117">
        <v>110001013</v>
      </c>
      <c r="B20" s="118" t="s">
        <v>32</v>
      </c>
      <c r="C20" s="118" t="s">
        <v>11</v>
      </c>
      <c r="D20" s="118" t="s">
        <v>20</v>
      </c>
      <c r="E20" s="118" t="s">
        <v>3201</v>
      </c>
      <c r="F20" s="120">
        <v>6</v>
      </c>
      <c r="G20" s="119"/>
      <c r="H20" s="119"/>
      <c r="I20" s="120"/>
      <c r="J20" s="120"/>
      <c r="K20" s="120"/>
      <c r="L20" s="120"/>
      <c r="M20" s="121" t="s">
        <v>3186</v>
      </c>
      <c r="N20" s="120">
        <v>1</v>
      </c>
      <c r="O20" s="119"/>
      <c r="P20" s="119"/>
      <c r="Q20" s="119"/>
      <c r="R20" s="120"/>
      <c r="S20" s="120"/>
      <c r="T20" s="120"/>
      <c r="U20" s="120" t="s">
        <v>3186</v>
      </c>
      <c r="V20" s="172">
        <v>13234.45</v>
      </c>
      <c r="W20" s="172"/>
      <c r="X20" s="172"/>
      <c r="Y20" s="172">
        <v>13234.45</v>
      </c>
      <c r="Z20" s="172"/>
      <c r="AA20" s="123">
        <v>643215</v>
      </c>
      <c r="AB20" s="123"/>
      <c r="AC20" s="123">
        <v>68265.55</v>
      </c>
      <c r="AD20" s="123"/>
      <c r="AE20" s="123">
        <v>2399.2600000000002</v>
      </c>
      <c r="AF20" s="123"/>
      <c r="AG20" s="214">
        <f t="shared" si="0"/>
        <v>2399.2600000000002</v>
      </c>
      <c r="AH20" s="229" t="str">
        <f t="shared" si="1"/>
        <v>a4</v>
      </c>
      <c r="AI20" s="122"/>
      <c r="AJ20" s="122"/>
      <c r="AK20" s="122"/>
      <c r="AL20" s="122"/>
      <c r="AM20" s="122"/>
      <c r="AN20" s="173"/>
      <c r="AO20" s="173"/>
      <c r="AP20" s="173"/>
      <c r="AQ20" s="173"/>
      <c r="AR20" s="173"/>
      <c r="AS20" s="173">
        <v>7.4</v>
      </c>
      <c r="AT20" s="173"/>
      <c r="AU20" s="173"/>
      <c r="AV20" s="173">
        <v>19.600000000000001</v>
      </c>
      <c r="AW20" s="173">
        <v>5</v>
      </c>
      <c r="AX20" s="173">
        <v>1.1000000000000001</v>
      </c>
      <c r="AY20" s="173"/>
      <c r="AZ20" s="211">
        <f t="shared" si="7"/>
        <v>7.4</v>
      </c>
      <c r="BA20" s="211">
        <f t="shared" si="8"/>
        <v>25.700000000000003</v>
      </c>
      <c r="BB20" s="205">
        <f t="shared" si="2"/>
        <v>861159</v>
      </c>
      <c r="BC20" s="205">
        <f t="shared" si="3"/>
        <v>660326</v>
      </c>
      <c r="BD20" s="205">
        <f t="shared" si="4"/>
        <v>206400</v>
      </c>
      <c r="BE20" s="205">
        <f t="shared" si="5"/>
        <v>5567</v>
      </c>
      <c r="BF20" s="175">
        <v>654759</v>
      </c>
      <c r="BG20" s="175"/>
      <c r="BH20" s="175">
        <v>494678</v>
      </c>
      <c r="BI20" s="175">
        <v>102252</v>
      </c>
      <c r="BJ20" s="175">
        <v>98581</v>
      </c>
      <c r="BK20" s="175">
        <v>40072</v>
      </c>
      <c r="BL20" s="175"/>
      <c r="BM20" s="175">
        <v>119179</v>
      </c>
      <c r="BN20" s="175">
        <v>830</v>
      </c>
      <c r="BO20" s="175">
        <v>5567</v>
      </c>
      <c r="BP20" s="198">
        <f t="shared" si="6"/>
        <v>500245</v>
      </c>
    </row>
    <row r="21" spans="1:68" s="116" customFormat="1" x14ac:dyDescent="0.15">
      <c r="A21" s="117">
        <v>120201001</v>
      </c>
      <c r="B21" s="118" t="s">
        <v>33</v>
      </c>
      <c r="C21" s="118" t="s">
        <v>11</v>
      </c>
      <c r="D21" s="118" t="s">
        <v>34</v>
      </c>
      <c r="E21" s="118" t="s">
        <v>3202</v>
      </c>
      <c r="F21" s="120">
        <v>39</v>
      </c>
      <c r="G21" s="119">
        <v>25526786</v>
      </c>
      <c r="H21" s="119"/>
      <c r="I21" s="120" t="s">
        <v>5821</v>
      </c>
      <c r="J21" s="120">
        <v>81200</v>
      </c>
      <c r="K21" s="120">
        <v>25526786</v>
      </c>
      <c r="L21" s="120">
        <v>0.86099999999999999</v>
      </c>
      <c r="M21" s="121" t="s">
        <v>5654</v>
      </c>
      <c r="N21" s="120">
        <v>1</v>
      </c>
      <c r="O21" s="119">
        <v>200</v>
      </c>
      <c r="P21" s="119">
        <v>45</v>
      </c>
      <c r="Q21" s="119">
        <v>7.3</v>
      </c>
      <c r="R21" s="120" t="s">
        <v>5655</v>
      </c>
      <c r="S21" s="120">
        <v>31.1</v>
      </c>
      <c r="T21" s="120"/>
      <c r="U21" s="120" t="s">
        <v>3186</v>
      </c>
      <c r="V21" s="172">
        <v>7207</v>
      </c>
      <c r="W21" s="172">
        <v>1286.8</v>
      </c>
      <c r="X21" s="172">
        <v>3929.6</v>
      </c>
      <c r="Y21" s="172">
        <v>1990.6</v>
      </c>
      <c r="Z21" s="172"/>
      <c r="AA21" s="123">
        <v>115643</v>
      </c>
      <c r="AB21" s="123">
        <v>353863.00000000058</v>
      </c>
      <c r="AC21" s="123">
        <v>7850</v>
      </c>
      <c r="AD21" s="123">
        <v>2548</v>
      </c>
      <c r="AE21" s="123"/>
      <c r="AF21" s="123"/>
      <c r="AG21" s="214">
        <f t="shared" si="0"/>
        <v>2548</v>
      </c>
      <c r="AH21" s="229" t="str">
        <f t="shared" si="1"/>
        <v>a4</v>
      </c>
      <c r="AI21" s="122"/>
      <c r="AJ21" s="122"/>
      <c r="AK21" s="122"/>
      <c r="AL21" s="122"/>
      <c r="AM21" s="122"/>
      <c r="AN21" s="173"/>
      <c r="AO21" s="173"/>
      <c r="AP21" s="173"/>
      <c r="AQ21" s="173"/>
      <c r="AR21" s="173"/>
      <c r="AS21" s="173"/>
      <c r="AT21" s="173"/>
      <c r="AU21" s="173"/>
      <c r="AV21" s="173"/>
      <c r="AW21" s="173"/>
      <c r="AX21" s="173"/>
      <c r="AY21" s="173"/>
      <c r="AZ21" s="211">
        <f t="shared" si="7"/>
        <v>0</v>
      </c>
      <c r="BA21" s="211">
        <f t="shared" si="8"/>
        <v>0</v>
      </c>
      <c r="BB21" s="205">
        <f t="shared" si="2"/>
        <v>0</v>
      </c>
      <c r="BC21" s="205">
        <f t="shared" si="3"/>
        <v>0</v>
      </c>
      <c r="BD21" s="205">
        <f t="shared" si="4"/>
        <v>0</v>
      </c>
      <c r="BE21" s="205">
        <f t="shared" si="5"/>
        <v>0</v>
      </c>
      <c r="BF21" s="175"/>
      <c r="BG21" s="175"/>
      <c r="BH21" s="175"/>
      <c r="BI21" s="175"/>
      <c r="BJ21" s="175"/>
      <c r="BK21" s="175"/>
      <c r="BL21" s="175"/>
      <c r="BM21" s="175"/>
      <c r="BN21" s="175"/>
      <c r="BO21" s="175"/>
      <c r="BP21" s="198">
        <f t="shared" si="6"/>
        <v>0</v>
      </c>
    </row>
    <row r="22" spans="1:68" s="116" customFormat="1" x14ac:dyDescent="0.15">
      <c r="A22" s="117">
        <v>120301001</v>
      </c>
      <c r="B22" s="118" t="s">
        <v>35</v>
      </c>
      <c r="C22" s="118" t="s">
        <v>11</v>
      </c>
      <c r="D22" s="118" t="s">
        <v>36</v>
      </c>
      <c r="E22" s="118" t="s">
        <v>3203</v>
      </c>
      <c r="F22" s="120">
        <v>29</v>
      </c>
      <c r="G22" s="119">
        <v>20885717</v>
      </c>
      <c r="H22" s="119"/>
      <c r="I22" s="120" t="s">
        <v>5820</v>
      </c>
      <c r="J22" s="120">
        <v>104000</v>
      </c>
      <c r="K22" s="120">
        <v>20885717</v>
      </c>
      <c r="L22" s="120">
        <v>0.55000000000000004</v>
      </c>
      <c r="M22" s="121" t="s">
        <v>5654</v>
      </c>
      <c r="N22" s="120">
        <v>1</v>
      </c>
      <c r="O22" s="119">
        <v>194</v>
      </c>
      <c r="P22" s="119">
        <v>41.3</v>
      </c>
      <c r="Q22" s="119">
        <v>4.3</v>
      </c>
      <c r="R22" s="120" t="s">
        <v>5655</v>
      </c>
      <c r="S22" s="120">
        <v>166.5</v>
      </c>
      <c r="T22" s="120"/>
      <c r="U22" s="120" t="s">
        <v>3186</v>
      </c>
      <c r="V22" s="172">
        <v>7181.8</v>
      </c>
      <c r="W22" s="172">
        <v>1188.9000000000001</v>
      </c>
      <c r="X22" s="172">
        <v>3240.6</v>
      </c>
      <c r="Y22" s="172">
        <v>2752.3</v>
      </c>
      <c r="Z22" s="172"/>
      <c r="AA22" s="123">
        <v>80812</v>
      </c>
      <c r="AB22" s="123"/>
      <c r="AC22" s="123">
        <v>11629</v>
      </c>
      <c r="AD22" s="123"/>
      <c r="AE22" s="123">
        <v>645</v>
      </c>
      <c r="AF22" s="123"/>
      <c r="AG22" s="214">
        <f t="shared" si="0"/>
        <v>645</v>
      </c>
      <c r="AH22" s="229" t="str">
        <f t="shared" si="1"/>
        <v>a4</v>
      </c>
      <c r="AI22" s="122"/>
      <c r="AJ22" s="122"/>
      <c r="AK22" s="122"/>
      <c r="AL22" s="122"/>
      <c r="AM22" s="122"/>
      <c r="AN22" s="173">
        <v>5</v>
      </c>
      <c r="AO22" s="173"/>
      <c r="AP22" s="173"/>
      <c r="AQ22" s="173">
        <v>2</v>
      </c>
      <c r="AR22" s="173"/>
      <c r="AS22" s="173">
        <v>2</v>
      </c>
      <c r="AT22" s="173">
        <v>1.5</v>
      </c>
      <c r="AU22" s="173">
        <v>11.5</v>
      </c>
      <c r="AV22" s="173">
        <v>1.5</v>
      </c>
      <c r="AW22" s="173">
        <v>7.5</v>
      </c>
      <c r="AX22" s="173">
        <v>6</v>
      </c>
      <c r="AY22" s="173">
        <v>2</v>
      </c>
      <c r="AZ22" s="211">
        <f t="shared" si="7"/>
        <v>9</v>
      </c>
      <c r="BA22" s="211">
        <f t="shared" si="8"/>
        <v>30</v>
      </c>
      <c r="BB22" s="205">
        <f t="shared" si="2"/>
        <v>684227</v>
      </c>
      <c r="BC22" s="205">
        <f t="shared" si="3"/>
        <v>577141</v>
      </c>
      <c r="BD22" s="205">
        <f t="shared" si="4"/>
        <v>115940</v>
      </c>
      <c r="BE22" s="205">
        <f t="shared" si="5"/>
        <v>8854</v>
      </c>
      <c r="BF22" s="175">
        <v>568287</v>
      </c>
      <c r="BG22" s="175">
        <v>49858</v>
      </c>
      <c r="BH22" s="175">
        <v>197862</v>
      </c>
      <c r="BI22" s="175">
        <v>107086</v>
      </c>
      <c r="BJ22" s="175"/>
      <c r="BK22" s="175">
        <v>14284</v>
      </c>
      <c r="BL22" s="175">
        <v>19318</v>
      </c>
      <c r="BM22" s="175">
        <v>131828</v>
      </c>
      <c r="BN22" s="175">
        <v>93520</v>
      </c>
      <c r="BO22" s="175">
        <v>70471</v>
      </c>
      <c r="BP22" s="198">
        <f t="shared" si="6"/>
        <v>268333</v>
      </c>
    </row>
    <row r="23" spans="1:68" s="116" customFormat="1" x14ac:dyDescent="0.15">
      <c r="A23" s="117">
        <v>120301002</v>
      </c>
      <c r="B23" s="118" t="s">
        <v>37</v>
      </c>
      <c r="C23" s="118" t="s">
        <v>11</v>
      </c>
      <c r="D23" s="118" t="s">
        <v>36</v>
      </c>
      <c r="E23" s="118" t="s">
        <v>3204</v>
      </c>
      <c r="F23" s="120">
        <v>23</v>
      </c>
      <c r="G23" s="119">
        <v>2284438</v>
      </c>
      <c r="H23" s="119"/>
      <c r="I23" s="120" t="s">
        <v>5820</v>
      </c>
      <c r="J23" s="120">
        <v>12880</v>
      </c>
      <c r="K23" s="120">
        <v>2284438</v>
      </c>
      <c r="L23" s="120">
        <v>0.48599999999999999</v>
      </c>
      <c r="M23" s="121" t="s">
        <v>5654</v>
      </c>
      <c r="N23" s="120">
        <v>1</v>
      </c>
      <c r="O23" s="119">
        <v>386</v>
      </c>
      <c r="P23" s="119">
        <v>49.8</v>
      </c>
      <c r="Q23" s="119">
        <v>7</v>
      </c>
      <c r="R23" s="120" t="s">
        <v>5655</v>
      </c>
      <c r="S23" s="120">
        <v>2.2999999999999998</v>
      </c>
      <c r="T23" s="120"/>
      <c r="U23" s="120" t="s">
        <v>3186</v>
      </c>
      <c r="V23" s="172">
        <v>874.9</v>
      </c>
      <c r="W23" s="172">
        <v>121</v>
      </c>
      <c r="X23" s="172">
        <v>397.4</v>
      </c>
      <c r="Y23" s="172">
        <v>204.9</v>
      </c>
      <c r="Z23" s="172">
        <v>151.6</v>
      </c>
      <c r="AA23" s="123">
        <v>22680</v>
      </c>
      <c r="AB23" s="123"/>
      <c r="AC23" s="123">
        <v>2538</v>
      </c>
      <c r="AD23" s="123"/>
      <c r="AE23" s="123"/>
      <c r="AF23" s="123"/>
      <c r="AG23" s="214"/>
      <c r="AH23" s="229" t="str">
        <f t="shared" si="1"/>
        <v>a3</v>
      </c>
      <c r="AI23" s="122"/>
      <c r="AJ23" s="122"/>
      <c r="AK23" s="122"/>
      <c r="AL23" s="122"/>
      <c r="AM23" s="122"/>
      <c r="AN23" s="173"/>
      <c r="AO23" s="173"/>
      <c r="AP23" s="173"/>
      <c r="AQ23" s="173"/>
      <c r="AR23" s="173"/>
      <c r="AS23" s="173">
        <v>1</v>
      </c>
      <c r="AT23" s="173">
        <v>1</v>
      </c>
      <c r="AU23" s="173">
        <v>3.5</v>
      </c>
      <c r="AV23" s="173">
        <v>1</v>
      </c>
      <c r="AW23" s="173">
        <v>3.5</v>
      </c>
      <c r="AX23" s="173">
        <v>1</v>
      </c>
      <c r="AY23" s="173">
        <v>1</v>
      </c>
      <c r="AZ23" s="211">
        <f t="shared" si="7"/>
        <v>1</v>
      </c>
      <c r="BA23" s="211">
        <f t="shared" si="8"/>
        <v>11</v>
      </c>
      <c r="BB23" s="205">
        <f t="shared" si="2"/>
        <v>168779</v>
      </c>
      <c r="BC23" s="205">
        <f t="shared" si="3"/>
        <v>130765</v>
      </c>
      <c r="BD23" s="205">
        <f t="shared" si="4"/>
        <v>41157</v>
      </c>
      <c r="BE23" s="205">
        <f t="shared" si="5"/>
        <v>3143</v>
      </c>
      <c r="BF23" s="175">
        <v>127622</v>
      </c>
      <c r="BG23" s="175">
        <v>5447</v>
      </c>
      <c r="BH23" s="175">
        <v>70235</v>
      </c>
      <c r="BI23" s="175">
        <v>38014</v>
      </c>
      <c r="BJ23" s="175"/>
      <c r="BK23" s="175">
        <v>13595</v>
      </c>
      <c r="BL23" s="175">
        <v>3770</v>
      </c>
      <c r="BM23" s="175">
        <v>17930</v>
      </c>
      <c r="BN23" s="175">
        <v>14047</v>
      </c>
      <c r="BO23" s="175">
        <v>5741</v>
      </c>
      <c r="BP23" s="198">
        <f t="shared" si="6"/>
        <v>75976</v>
      </c>
    </row>
    <row r="24" spans="1:68" s="116" customFormat="1" x14ac:dyDescent="0.15">
      <c r="A24" s="117">
        <v>120301003</v>
      </c>
      <c r="B24" s="118" t="s">
        <v>38</v>
      </c>
      <c r="C24" s="118" t="s">
        <v>11</v>
      </c>
      <c r="D24" s="118" t="s">
        <v>36</v>
      </c>
      <c r="E24" s="118" t="s">
        <v>3205</v>
      </c>
      <c r="F24" s="120">
        <v>18</v>
      </c>
      <c r="G24" s="119">
        <v>140129</v>
      </c>
      <c r="H24" s="119"/>
      <c r="I24" s="120" t="s">
        <v>5820</v>
      </c>
      <c r="J24" s="120">
        <v>1000</v>
      </c>
      <c r="K24" s="120">
        <v>140129</v>
      </c>
      <c r="L24" s="120">
        <v>0.38400000000000001</v>
      </c>
      <c r="M24" s="121" t="s">
        <v>5657</v>
      </c>
      <c r="N24" s="120">
        <v>1</v>
      </c>
      <c r="O24" s="119">
        <v>208</v>
      </c>
      <c r="P24" s="119">
        <v>42.3</v>
      </c>
      <c r="Q24" s="119">
        <v>5.0999999999999996</v>
      </c>
      <c r="R24" s="120" t="s">
        <v>5658</v>
      </c>
      <c r="S24" s="120">
        <v>0.4</v>
      </c>
      <c r="T24" s="120"/>
      <c r="U24" s="120" t="s">
        <v>3186</v>
      </c>
      <c r="V24" s="172">
        <v>195.8</v>
      </c>
      <c r="W24" s="172">
        <v>38.1</v>
      </c>
      <c r="X24" s="172">
        <v>116.3</v>
      </c>
      <c r="Y24" s="172">
        <v>2.6</v>
      </c>
      <c r="Z24" s="172">
        <v>38.799999999999997</v>
      </c>
      <c r="AA24" s="123">
        <v>791</v>
      </c>
      <c r="AB24" s="123"/>
      <c r="AC24" s="123"/>
      <c r="AD24" s="123"/>
      <c r="AE24" s="123"/>
      <c r="AF24" s="123"/>
      <c r="AG24" s="214"/>
      <c r="AH24" s="229" t="str">
        <f t="shared" si="1"/>
        <v>a2</v>
      </c>
      <c r="AI24" s="122"/>
      <c r="AJ24" s="122"/>
      <c r="AK24" s="122"/>
      <c r="AL24" s="122"/>
      <c r="AM24" s="122"/>
      <c r="AN24" s="173"/>
      <c r="AO24" s="173"/>
      <c r="AP24" s="173"/>
      <c r="AQ24" s="173"/>
      <c r="AR24" s="173"/>
      <c r="AS24" s="173"/>
      <c r="AT24" s="173">
        <v>0.5</v>
      </c>
      <c r="AU24" s="173">
        <v>0.5</v>
      </c>
      <c r="AV24" s="173">
        <v>0.5</v>
      </c>
      <c r="AW24" s="173">
        <v>0.5</v>
      </c>
      <c r="AX24" s="173"/>
      <c r="AY24" s="173"/>
      <c r="AZ24" s="211"/>
      <c r="BA24" s="211">
        <f t="shared" si="8"/>
        <v>2</v>
      </c>
      <c r="BB24" s="205">
        <f t="shared" si="2"/>
        <v>25733</v>
      </c>
      <c r="BC24" s="205">
        <f t="shared" si="3"/>
        <v>20768</v>
      </c>
      <c r="BD24" s="205">
        <f t="shared" si="4"/>
        <v>5375</v>
      </c>
      <c r="BE24" s="205">
        <f t="shared" si="5"/>
        <v>410</v>
      </c>
      <c r="BF24" s="175">
        <v>20358</v>
      </c>
      <c r="BG24" s="175">
        <v>278</v>
      </c>
      <c r="BH24" s="175">
        <v>9177</v>
      </c>
      <c r="BI24" s="175">
        <v>4965</v>
      </c>
      <c r="BJ24" s="175"/>
      <c r="BK24" s="175">
        <v>4203</v>
      </c>
      <c r="BL24" s="175">
        <v>311</v>
      </c>
      <c r="BM24" s="175">
        <v>4675</v>
      </c>
      <c r="BN24" s="175">
        <v>1054</v>
      </c>
      <c r="BO24" s="175">
        <v>1070</v>
      </c>
      <c r="BP24" s="198">
        <f t="shared" si="6"/>
        <v>10247</v>
      </c>
    </row>
    <row r="25" spans="1:68" x14ac:dyDescent="0.15">
      <c r="A25" s="117">
        <v>120401001</v>
      </c>
      <c r="B25" s="118" t="s">
        <v>39</v>
      </c>
      <c r="C25" s="118" t="s">
        <v>11</v>
      </c>
      <c r="D25" s="118" t="s">
        <v>40</v>
      </c>
      <c r="E25" s="118" t="s">
        <v>3206</v>
      </c>
      <c r="F25" s="120">
        <v>49</v>
      </c>
      <c r="G25" s="119">
        <v>2494971</v>
      </c>
      <c r="H25" s="119">
        <v>3309204</v>
      </c>
      <c r="I25" s="120" t="s">
        <v>5821</v>
      </c>
      <c r="J25" s="120">
        <v>45000</v>
      </c>
      <c r="K25" s="120">
        <v>5804175</v>
      </c>
      <c r="L25" s="120">
        <v>0.35299999999999998</v>
      </c>
      <c r="M25" s="121" t="s">
        <v>5654</v>
      </c>
      <c r="N25" s="120">
        <v>1</v>
      </c>
      <c r="O25" s="119"/>
      <c r="P25" s="119"/>
      <c r="Q25" s="119"/>
      <c r="R25" s="120" t="s">
        <v>5655</v>
      </c>
      <c r="S25" s="120">
        <v>62.8</v>
      </c>
      <c r="T25" s="120"/>
      <c r="U25" s="120" t="s">
        <v>3186</v>
      </c>
      <c r="V25" s="172">
        <v>1508.3</v>
      </c>
      <c r="W25" s="172">
        <v>299.5</v>
      </c>
      <c r="X25" s="172">
        <v>906.9</v>
      </c>
      <c r="Y25" s="172"/>
      <c r="Z25" s="172">
        <v>301.89999999999998</v>
      </c>
      <c r="AA25" s="123"/>
      <c r="AB25" s="123"/>
      <c r="AC25" s="123"/>
      <c r="AD25" s="123"/>
      <c r="AE25" s="123"/>
      <c r="AF25" s="123"/>
      <c r="AG25" s="214"/>
      <c r="AH25" s="229" t="str">
        <f t="shared" si="1"/>
        <v>a1</v>
      </c>
      <c r="AI25" s="122" t="s">
        <v>5401</v>
      </c>
      <c r="AJ25" s="122"/>
      <c r="AK25" s="122"/>
      <c r="AL25" s="122"/>
      <c r="AM25" s="122"/>
      <c r="AN25" s="173"/>
      <c r="AO25" s="173"/>
      <c r="AP25" s="173"/>
      <c r="AQ25" s="173"/>
      <c r="AR25" s="173"/>
      <c r="AS25" s="173">
        <v>2.5</v>
      </c>
      <c r="AT25" s="173">
        <v>8</v>
      </c>
      <c r="AU25" s="173">
        <v>1</v>
      </c>
      <c r="AV25" s="173"/>
      <c r="AW25" s="173"/>
      <c r="AX25" s="173">
        <v>1</v>
      </c>
      <c r="AY25" s="173">
        <v>1</v>
      </c>
      <c r="AZ25" s="211">
        <f t="shared" si="7"/>
        <v>2.5</v>
      </c>
      <c r="BA25" s="211">
        <f t="shared" si="8"/>
        <v>11</v>
      </c>
      <c r="BB25" s="205">
        <f t="shared" si="2"/>
        <v>130662</v>
      </c>
      <c r="BC25" s="205">
        <f t="shared" si="3"/>
        <v>130662</v>
      </c>
      <c r="BD25" s="205">
        <f t="shared" si="4"/>
        <v>0</v>
      </c>
      <c r="BE25" s="205">
        <f t="shared" si="5"/>
        <v>0</v>
      </c>
      <c r="BF25" s="175">
        <v>130662</v>
      </c>
      <c r="BG25" s="175"/>
      <c r="BH25" s="175">
        <v>130662</v>
      </c>
      <c r="BI25" s="175"/>
      <c r="BJ25" s="175"/>
      <c r="BK25" s="175"/>
      <c r="BL25" s="175"/>
      <c r="BM25" s="175"/>
      <c r="BN25" s="175"/>
      <c r="BO25" s="175"/>
      <c r="BP25" s="198">
        <f t="shared" si="6"/>
        <v>130662</v>
      </c>
    </row>
    <row r="26" spans="1:68" s="116" customFormat="1" x14ac:dyDescent="0.15">
      <c r="A26" s="117">
        <v>120401002</v>
      </c>
      <c r="B26" s="118" t="s">
        <v>41</v>
      </c>
      <c r="C26" s="118" t="s">
        <v>11</v>
      </c>
      <c r="D26" s="118" t="s">
        <v>40</v>
      </c>
      <c r="E26" s="118" t="s">
        <v>3207</v>
      </c>
      <c r="F26" s="120">
        <v>32</v>
      </c>
      <c r="G26" s="119">
        <v>43107741</v>
      </c>
      <c r="H26" s="119">
        <v>6771746</v>
      </c>
      <c r="I26" s="120" t="s">
        <v>5820</v>
      </c>
      <c r="J26" s="120">
        <v>162000</v>
      </c>
      <c r="K26" s="120">
        <v>49879487</v>
      </c>
      <c r="L26" s="120">
        <v>0.84399999999999997</v>
      </c>
      <c r="M26" s="121" t="s">
        <v>5654</v>
      </c>
      <c r="N26" s="120">
        <v>1</v>
      </c>
      <c r="O26" s="119">
        <v>200</v>
      </c>
      <c r="P26" s="119">
        <v>32.5</v>
      </c>
      <c r="Q26" s="119">
        <v>3.2</v>
      </c>
      <c r="R26" s="120" t="s">
        <v>5655</v>
      </c>
      <c r="S26" s="120">
        <v>318.2</v>
      </c>
      <c r="T26" s="120"/>
      <c r="U26" s="120" t="s">
        <v>3186</v>
      </c>
      <c r="V26" s="172">
        <v>14776.8</v>
      </c>
      <c r="W26" s="172">
        <v>3038.8</v>
      </c>
      <c r="X26" s="172">
        <v>6738.3</v>
      </c>
      <c r="Y26" s="172">
        <v>4753.3999999999996</v>
      </c>
      <c r="Z26" s="172">
        <v>246.3</v>
      </c>
      <c r="AA26" s="123">
        <v>249821</v>
      </c>
      <c r="AB26" s="123">
        <v>656472.60000000044</v>
      </c>
      <c r="AC26" s="123">
        <v>30871</v>
      </c>
      <c r="AD26" s="123"/>
      <c r="AE26" s="123">
        <v>1052</v>
      </c>
      <c r="AF26" s="123"/>
      <c r="AG26" s="214">
        <f t="shared" si="0"/>
        <v>1052</v>
      </c>
      <c r="AH26" s="229" t="str">
        <f t="shared" si="1"/>
        <v>a4</v>
      </c>
      <c r="AI26" s="122" t="s">
        <v>5401</v>
      </c>
      <c r="AJ26" s="122" t="s">
        <v>5401</v>
      </c>
      <c r="AK26" s="122"/>
      <c r="AL26" s="122"/>
      <c r="AM26" s="122"/>
      <c r="AN26" s="173">
        <v>6</v>
      </c>
      <c r="AO26" s="173"/>
      <c r="AP26" s="173"/>
      <c r="AQ26" s="173">
        <v>4</v>
      </c>
      <c r="AR26" s="173"/>
      <c r="AS26" s="173">
        <v>4.5</v>
      </c>
      <c r="AT26" s="173">
        <v>10</v>
      </c>
      <c r="AU26" s="173">
        <v>4</v>
      </c>
      <c r="AV26" s="173">
        <v>18</v>
      </c>
      <c r="AW26" s="173">
        <v>4</v>
      </c>
      <c r="AX26" s="173">
        <v>2</v>
      </c>
      <c r="AY26" s="173">
        <v>2</v>
      </c>
      <c r="AZ26" s="211">
        <f t="shared" si="7"/>
        <v>14.5</v>
      </c>
      <c r="BA26" s="211">
        <f t="shared" si="8"/>
        <v>40</v>
      </c>
      <c r="BB26" s="205">
        <f t="shared" si="2"/>
        <v>1160922</v>
      </c>
      <c r="BC26" s="205">
        <f t="shared" si="3"/>
        <v>1160922</v>
      </c>
      <c r="BD26" s="205">
        <f t="shared" si="4"/>
        <v>0</v>
      </c>
      <c r="BE26" s="205">
        <f t="shared" si="5"/>
        <v>0</v>
      </c>
      <c r="BF26" s="175">
        <v>1160922</v>
      </c>
      <c r="BG26" s="175">
        <v>74208</v>
      </c>
      <c r="BH26" s="175">
        <v>886166</v>
      </c>
      <c r="BI26" s="175"/>
      <c r="BJ26" s="175"/>
      <c r="BK26" s="175">
        <v>35272</v>
      </c>
      <c r="BL26" s="175">
        <v>14388</v>
      </c>
      <c r="BM26" s="175"/>
      <c r="BN26" s="175">
        <v>3812</v>
      </c>
      <c r="BO26" s="175">
        <v>147076</v>
      </c>
      <c r="BP26" s="198">
        <f t="shared" si="6"/>
        <v>1033242</v>
      </c>
    </row>
    <row r="27" spans="1:68" s="116" customFormat="1" x14ac:dyDescent="0.15">
      <c r="A27" s="117">
        <v>120501001</v>
      </c>
      <c r="B27" s="118" t="s">
        <v>42</v>
      </c>
      <c r="C27" s="118" t="s">
        <v>11</v>
      </c>
      <c r="D27" s="118" t="s">
        <v>43</v>
      </c>
      <c r="E27" s="118" t="s">
        <v>3208</v>
      </c>
      <c r="F27" s="120">
        <v>35</v>
      </c>
      <c r="G27" s="119">
        <v>14331250</v>
      </c>
      <c r="H27" s="119">
        <v>1625812</v>
      </c>
      <c r="I27" s="120" t="s">
        <v>5821</v>
      </c>
      <c r="J27" s="120">
        <v>48000</v>
      </c>
      <c r="K27" s="120">
        <v>14331250</v>
      </c>
      <c r="L27" s="120">
        <v>0.81799999999999995</v>
      </c>
      <c r="M27" s="121" t="s">
        <v>5654</v>
      </c>
      <c r="N27" s="120">
        <v>1</v>
      </c>
      <c r="O27" s="119">
        <v>205</v>
      </c>
      <c r="P27" s="119"/>
      <c r="Q27" s="119"/>
      <c r="R27" s="120" t="s">
        <v>5655</v>
      </c>
      <c r="S27" s="120">
        <v>144.69999999999999</v>
      </c>
      <c r="T27" s="120"/>
      <c r="U27" s="120" t="s">
        <v>3186</v>
      </c>
      <c r="V27" s="172">
        <v>3940</v>
      </c>
      <c r="W27" s="172">
        <v>101.3</v>
      </c>
      <c r="X27" s="172">
        <v>2560</v>
      </c>
      <c r="Y27" s="172">
        <v>803</v>
      </c>
      <c r="Z27" s="172">
        <v>475.7</v>
      </c>
      <c r="AA27" s="123">
        <v>73486</v>
      </c>
      <c r="AB27" s="123">
        <v>299598.19999999978</v>
      </c>
      <c r="AC27" s="123">
        <v>3232</v>
      </c>
      <c r="AD27" s="123"/>
      <c r="AE27" s="123"/>
      <c r="AF27" s="123"/>
      <c r="AG27" s="214"/>
      <c r="AH27" s="229" t="str">
        <f t="shared" si="1"/>
        <v>a3</v>
      </c>
      <c r="AI27" s="122"/>
      <c r="AJ27" s="122"/>
      <c r="AK27" s="122"/>
      <c r="AL27" s="122"/>
      <c r="AM27" s="122"/>
      <c r="AN27" s="173">
        <v>1</v>
      </c>
      <c r="AO27" s="173">
        <v>1</v>
      </c>
      <c r="AP27" s="173"/>
      <c r="AQ27" s="173"/>
      <c r="AR27" s="173">
        <v>1</v>
      </c>
      <c r="AS27" s="173">
        <v>1</v>
      </c>
      <c r="AT27" s="173">
        <v>1</v>
      </c>
      <c r="AU27" s="173">
        <v>11</v>
      </c>
      <c r="AV27" s="173">
        <v>4</v>
      </c>
      <c r="AW27" s="173">
        <v>4</v>
      </c>
      <c r="AX27" s="173">
        <v>2</v>
      </c>
      <c r="AY27" s="173">
        <v>4</v>
      </c>
      <c r="AZ27" s="211">
        <f t="shared" si="7"/>
        <v>4</v>
      </c>
      <c r="BA27" s="211">
        <f t="shared" si="8"/>
        <v>26</v>
      </c>
      <c r="BB27" s="205">
        <f t="shared" si="2"/>
        <v>609306</v>
      </c>
      <c r="BC27" s="205">
        <f t="shared" si="3"/>
        <v>485104</v>
      </c>
      <c r="BD27" s="205">
        <f t="shared" si="4"/>
        <v>129280</v>
      </c>
      <c r="BE27" s="205">
        <f t="shared" si="5"/>
        <v>5078</v>
      </c>
      <c r="BF27" s="175">
        <v>480026</v>
      </c>
      <c r="BG27" s="175">
        <v>12558</v>
      </c>
      <c r="BH27" s="175">
        <v>247905</v>
      </c>
      <c r="BI27" s="175">
        <v>124202</v>
      </c>
      <c r="BJ27" s="175"/>
      <c r="BK27" s="175">
        <v>96020</v>
      </c>
      <c r="BL27" s="175">
        <v>41152</v>
      </c>
      <c r="BM27" s="175">
        <v>55617</v>
      </c>
      <c r="BN27" s="175">
        <v>14078</v>
      </c>
      <c r="BO27" s="175">
        <v>17774</v>
      </c>
      <c r="BP27" s="198">
        <f t="shared" si="6"/>
        <v>265679</v>
      </c>
    </row>
    <row r="28" spans="1:68" s="116" customFormat="1" x14ac:dyDescent="0.15">
      <c r="A28" s="117">
        <v>120601001</v>
      </c>
      <c r="B28" s="118" t="s">
        <v>44</v>
      </c>
      <c r="C28" s="118" t="s">
        <v>11</v>
      </c>
      <c r="D28" s="118" t="s">
        <v>45</v>
      </c>
      <c r="E28" s="118" t="s">
        <v>3209</v>
      </c>
      <c r="F28" s="120">
        <v>39</v>
      </c>
      <c r="G28" s="119">
        <v>16903010</v>
      </c>
      <c r="H28" s="119">
        <v>3708120</v>
      </c>
      <c r="I28" s="120" t="s">
        <v>5821</v>
      </c>
      <c r="J28" s="120">
        <v>40800</v>
      </c>
      <c r="K28" s="120">
        <v>20611130</v>
      </c>
      <c r="L28" s="120">
        <v>1.3839999999999999</v>
      </c>
      <c r="M28" s="121" t="s">
        <v>5654</v>
      </c>
      <c r="N28" s="120">
        <v>1</v>
      </c>
      <c r="O28" s="119">
        <v>170</v>
      </c>
      <c r="P28" s="119"/>
      <c r="Q28" s="119"/>
      <c r="R28" s="120" t="s">
        <v>5655</v>
      </c>
      <c r="S28" s="120">
        <v>12.4</v>
      </c>
      <c r="T28" s="120"/>
      <c r="U28" s="120" t="s">
        <v>3186</v>
      </c>
      <c r="V28" s="172">
        <v>6233.5</v>
      </c>
      <c r="W28" s="172">
        <v>1104.5999999999999</v>
      </c>
      <c r="X28" s="172">
        <v>3782.7</v>
      </c>
      <c r="Y28" s="172">
        <v>1049.5999999999999</v>
      </c>
      <c r="Z28" s="172">
        <v>296.60000000000002</v>
      </c>
      <c r="AA28" s="123">
        <v>74481</v>
      </c>
      <c r="AB28" s="123">
        <v>357544.80000000086</v>
      </c>
      <c r="AC28" s="123">
        <v>6435</v>
      </c>
      <c r="AD28" s="123">
        <v>1232.9000000000001</v>
      </c>
      <c r="AE28" s="123"/>
      <c r="AF28" s="123"/>
      <c r="AG28" s="214">
        <f t="shared" si="0"/>
        <v>1232.9000000000001</v>
      </c>
      <c r="AH28" s="229" t="str">
        <f t="shared" si="1"/>
        <v>a4</v>
      </c>
      <c r="AI28" s="122" t="s">
        <v>5401</v>
      </c>
      <c r="AJ28" s="122"/>
      <c r="AK28" s="122" t="s">
        <v>5401</v>
      </c>
      <c r="AL28" s="122" t="s">
        <v>5401</v>
      </c>
      <c r="AM28" s="122" t="s">
        <v>5401</v>
      </c>
      <c r="AN28" s="173">
        <v>13</v>
      </c>
      <c r="AO28" s="173"/>
      <c r="AP28" s="173"/>
      <c r="AQ28" s="173"/>
      <c r="AR28" s="173"/>
      <c r="AS28" s="173">
        <v>1</v>
      </c>
      <c r="AT28" s="173">
        <v>7</v>
      </c>
      <c r="AU28" s="173">
        <v>6.5</v>
      </c>
      <c r="AV28" s="173">
        <v>1</v>
      </c>
      <c r="AW28" s="173">
        <v>1</v>
      </c>
      <c r="AX28" s="173">
        <v>0.5</v>
      </c>
      <c r="AY28" s="173">
        <v>1</v>
      </c>
      <c r="AZ28" s="211">
        <f t="shared" si="7"/>
        <v>14</v>
      </c>
      <c r="BA28" s="211">
        <f t="shared" si="8"/>
        <v>17</v>
      </c>
      <c r="BB28" s="205">
        <f t="shared" si="2"/>
        <v>339504</v>
      </c>
      <c r="BC28" s="205">
        <f t="shared" si="3"/>
        <v>339504</v>
      </c>
      <c r="BD28" s="205">
        <f t="shared" si="4"/>
        <v>0</v>
      </c>
      <c r="BE28" s="205">
        <f t="shared" si="5"/>
        <v>0</v>
      </c>
      <c r="BF28" s="175">
        <v>339504</v>
      </c>
      <c r="BG28" s="175">
        <v>21287</v>
      </c>
      <c r="BH28" s="175">
        <v>280355</v>
      </c>
      <c r="BI28" s="175"/>
      <c r="BJ28" s="175"/>
      <c r="BK28" s="175">
        <v>14354</v>
      </c>
      <c r="BL28" s="175">
        <v>9834</v>
      </c>
      <c r="BM28" s="175"/>
      <c r="BN28" s="175"/>
      <c r="BO28" s="175">
        <v>13674</v>
      </c>
      <c r="BP28" s="198">
        <f t="shared" si="6"/>
        <v>294029</v>
      </c>
    </row>
    <row r="29" spans="1:68" s="116" customFormat="1" x14ac:dyDescent="0.15">
      <c r="A29" s="117">
        <v>120601002</v>
      </c>
      <c r="B29" s="118" t="s">
        <v>46</v>
      </c>
      <c r="C29" s="118" t="s">
        <v>11</v>
      </c>
      <c r="D29" s="118" t="s">
        <v>45</v>
      </c>
      <c r="E29" s="118" t="s">
        <v>3210</v>
      </c>
      <c r="F29" s="120">
        <v>31</v>
      </c>
      <c r="G29" s="119">
        <v>1690770</v>
      </c>
      <c r="H29" s="119">
        <v>740650</v>
      </c>
      <c r="I29" s="120" t="s">
        <v>5821</v>
      </c>
      <c r="J29" s="120">
        <v>6630</v>
      </c>
      <c r="K29" s="120">
        <v>2431420</v>
      </c>
      <c r="L29" s="120">
        <v>1.0049999999999999</v>
      </c>
      <c r="M29" s="121" t="s">
        <v>5654</v>
      </c>
      <c r="N29" s="120">
        <v>1</v>
      </c>
      <c r="O29" s="119">
        <v>190</v>
      </c>
      <c r="P29" s="119"/>
      <c r="Q29" s="119"/>
      <c r="R29" s="120" t="s">
        <v>5655</v>
      </c>
      <c r="S29" s="120">
        <v>2.2000000000000002</v>
      </c>
      <c r="T29" s="120"/>
      <c r="U29" s="120" t="s">
        <v>3186</v>
      </c>
      <c r="V29" s="172">
        <v>1100.9000000000001</v>
      </c>
      <c r="W29" s="172">
        <v>119.4</v>
      </c>
      <c r="X29" s="172">
        <v>803.3</v>
      </c>
      <c r="Y29" s="172">
        <v>8</v>
      </c>
      <c r="Z29" s="172">
        <v>170.2</v>
      </c>
      <c r="AA29" s="123">
        <v>10027</v>
      </c>
      <c r="AB29" s="123"/>
      <c r="AC29" s="123"/>
      <c r="AD29" s="123"/>
      <c r="AE29" s="123"/>
      <c r="AF29" s="123"/>
      <c r="AG29" s="214"/>
      <c r="AH29" s="229" t="str">
        <f t="shared" si="1"/>
        <v>a2</v>
      </c>
      <c r="AI29" s="122" t="s">
        <v>5401</v>
      </c>
      <c r="AJ29" s="122"/>
      <c r="AK29" s="122" t="s">
        <v>5401</v>
      </c>
      <c r="AL29" s="122" t="s">
        <v>5401</v>
      </c>
      <c r="AM29" s="122" t="s">
        <v>5401</v>
      </c>
      <c r="AN29" s="173"/>
      <c r="AO29" s="173"/>
      <c r="AP29" s="173"/>
      <c r="AQ29" s="173"/>
      <c r="AR29" s="173"/>
      <c r="AS29" s="173">
        <v>1</v>
      </c>
      <c r="AT29" s="173">
        <v>4</v>
      </c>
      <c r="AU29" s="173">
        <v>3.6</v>
      </c>
      <c r="AV29" s="173">
        <v>0.6</v>
      </c>
      <c r="AW29" s="173"/>
      <c r="AX29" s="173"/>
      <c r="AY29" s="173">
        <v>1</v>
      </c>
      <c r="AZ29" s="211">
        <f t="shared" si="7"/>
        <v>1</v>
      </c>
      <c r="BA29" s="211">
        <f t="shared" si="8"/>
        <v>9.1999999999999993</v>
      </c>
      <c r="BB29" s="205">
        <f t="shared" si="2"/>
        <v>134525</v>
      </c>
      <c r="BC29" s="205">
        <f t="shared" si="3"/>
        <v>134525</v>
      </c>
      <c r="BD29" s="205">
        <f t="shared" si="4"/>
        <v>0</v>
      </c>
      <c r="BE29" s="205">
        <f t="shared" si="5"/>
        <v>0</v>
      </c>
      <c r="BF29" s="175">
        <v>134525</v>
      </c>
      <c r="BG29" s="175">
        <v>11415</v>
      </c>
      <c r="BH29" s="175">
        <v>89727</v>
      </c>
      <c r="BI29" s="175"/>
      <c r="BJ29" s="175"/>
      <c r="BK29" s="175"/>
      <c r="BL29" s="175">
        <v>8812</v>
      </c>
      <c r="BM29" s="175"/>
      <c r="BN29" s="175"/>
      <c r="BO29" s="175">
        <v>24571</v>
      </c>
      <c r="BP29" s="198">
        <f t="shared" si="6"/>
        <v>114298</v>
      </c>
    </row>
    <row r="30" spans="1:68" s="116" customFormat="1" x14ac:dyDescent="0.15">
      <c r="A30" s="117">
        <v>120601003</v>
      </c>
      <c r="B30" s="118" t="s">
        <v>47</v>
      </c>
      <c r="C30" s="118" t="s">
        <v>11</v>
      </c>
      <c r="D30" s="118" t="s">
        <v>45</v>
      </c>
      <c r="E30" s="118" t="s">
        <v>3211</v>
      </c>
      <c r="F30" s="120">
        <v>26</v>
      </c>
      <c r="G30" s="119">
        <v>5012430</v>
      </c>
      <c r="H30" s="119"/>
      <c r="I30" s="120" t="s">
        <v>5820</v>
      </c>
      <c r="J30" s="120">
        <v>15460</v>
      </c>
      <c r="K30" s="120">
        <v>5768700</v>
      </c>
      <c r="L30" s="120">
        <v>1.022</v>
      </c>
      <c r="M30" s="121" t="s">
        <v>5654</v>
      </c>
      <c r="N30" s="120">
        <v>1</v>
      </c>
      <c r="O30" s="119">
        <v>220</v>
      </c>
      <c r="P30" s="119"/>
      <c r="Q30" s="119"/>
      <c r="R30" s="120" t="s">
        <v>5655</v>
      </c>
      <c r="S30" s="120">
        <v>5.5</v>
      </c>
      <c r="T30" s="120"/>
      <c r="U30" s="120" t="s">
        <v>3186</v>
      </c>
      <c r="V30" s="172">
        <v>3037.3</v>
      </c>
      <c r="W30" s="172">
        <v>431</v>
      </c>
      <c r="X30" s="172">
        <v>1614</v>
      </c>
      <c r="Y30" s="172">
        <v>531.5</v>
      </c>
      <c r="Z30" s="172">
        <v>460.8</v>
      </c>
      <c r="AA30" s="123">
        <v>36791</v>
      </c>
      <c r="AB30" s="123">
        <v>118078.99999999978</v>
      </c>
      <c r="AC30" s="123">
        <v>3826</v>
      </c>
      <c r="AD30" s="123"/>
      <c r="AE30" s="123"/>
      <c r="AF30" s="123"/>
      <c r="AG30" s="214"/>
      <c r="AH30" s="229" t="str">
        <f t="shared" si="1"/>
        <v>a3</v>
      </c>
      <c r="AI30" s="122" t="s">
        <v>5401</v>
      </c>
      <c r="AJ30" s="122"/>
      <c r="AK30" s="122"/>
      <c r="AL30" s="122" t="s">
        <v>5401</v>
      </c>
      <c r="AM30" s="122" t="s">
        <v>5401</v>
      </c>
      <c r="AN30" s="173"/>
      <c r="AO30" s="173"/>
      <c r="AP30" s="173"/>
      <c r="AQ30" s="173"/>
      <c r="AR30" s="173"/>
      <c r="AS30" s="173">
        <v>1</v>
      </c>
      <c r="AT30" s="173">
        <v>6</v>
      </c>
      <c r="AU30" s="173">
        <v>5.5</v>
      </c>
      <c r="AV30" s="173">
        <v>1</v>
      </c>
      <c r="AW30" s="173">
        <v>1</v>
      </c>
      <c r="AX30" s="173">
        <v>0.5</v>
      </c>
      <c r="AY30" s="173">
        <v>1</v>
      </c>
      <c r="AZ30" s="211">
        <f t="shared" si="7"/>
        <v>1</v>
      </c>
      <c r="BA30" s="211">
        <f t="shared" si="8"/>
        <v>15</v>
      </c>
      <c r="BB30" s="205">
        <f t="shared" si="2"/>
        <v>252558</v>
      </c>
      <c r="BC30" s="205">
        <f t="shared" si="3"/>
        <v>252558</v>
      </c>
      <c r="BD30" s="205">
        <f t="shared" si="4"/>
        <v>0</v>
      </c>
      <c r="BE30" s="205">
        <f t="shared" si="5"/>
        <v>0</v>
      </c>
      <c r="BF30" s="175">
        <v>252558</v>
      </c>
      <c r="BG30" s="175">
        <v>7866</v>
      </c>
      <c r="BH30" s="175">
        <v>160113</v>
      </c>
      <c r="BI30" s="175"/>
      <c r="BJ30" s="175"/>
      <c r="BK30" s="175">
        <v>38785</v>
      </c>
      <c r="BL30" s="175">
        <v>21712</v>
      </c>
      <c r="BM30" s="175"/>
      <c r="BN30" s="175"/>
      <c r="BO30" s="175">
        <v>24082</v>
      </c>
      <c r="BP30" s="198">
        <f t="shared" si="6"/>
        <v>184195</v>
      </c>
    </row>
    <row r="31" spans="1:68" s="116" customFormat="1" x14ac:dyDescent="0.15">
      <c r="A31" s="117">
        <v>120602004</v>
      </c>
      <c r="B31" s="118" t="s">
        <v>48</v>
      </c>
      <c r="C31" s="118" t="s">
        <v>11</v>
      </c>
      <c r="D31" s="118" t="s">
        <v>45</v>
      </c>
      <c r="E31" s="118" t="s">
        <v>3212</v>
      </c>
      <c r="F31" s="120">
        <v>27</v>
      </c>
      <c r="G31" s="119"/>
      <c r="H31" s="119"/>
      <c r="I31" s="120" t="s">
        <v>5820</v>
      </c>
      <c r="J31" s="120">
        <v>4200</v>
      </c>
      <c r="K31" s="120">
        <v>1416779</v>
      </c>
      <c r="L31" s="120">
        <v>0.92400000000000004</v>
      </c>
      <c r="M31" s="121" t="s">
        <v>5654</v>
      </c>
      <c r="N31" s="120">
        <v>1</v>
      </c>
      <c r="O31" s="119">
        <v>61</v>
      </c>
      <c r="P31" s="119">
        <v>14.9</v>
      </c>
      <c r="Q31" s="119">
        <v>1.4</v>
      </c>
      <c r="R31" s="120" t="s">
        <v>5655</v>
      </c>
      <c r="S31" s="120">
        <v>18.2</v>
      </c>
      <c r="T31" s="120"/>
      <c r="U31" s="120" t="s">
        <v>3186</v>
      </c>
      <c r="V31" s="172">
        <v>514.6</v>
      </c>
      <c r="W31" s="172"/>
      <c r="X31" s="172">
        <v>273</v>
      </c>
      <c r="Y31" s="172">
        <v>182</v>
      </c>
      <c r="Z31" s="172">
        <v>59.6</v>
      </c>
      <c r="AA31" s="123">
        <v>5087</v>
      </c>
      <c r="AB31" s="123">
        <v>4425.6000000000104</v>
      </c>
      <c r="AC31" s="123">
        <v>200</v>
      </c>
      <c r="AD31" s="123"/>
      <c r="AE31" s="123"/>
      <c r="AF31" s="123"/>
      <c r="AG31" s="214"/>
      <c r="AH31" s="229" t="str">
        <f t="shared" si="1"/>
        <v>a3</v>
      </c>
      <c r="AI31" s="122" t="s">
        <v>5401</v>
      </c>
      <c r="AJ31" s="122"/>
      <c r="AK31" s="122" t="s">
        <v>5401</v>
      </c>
      <c r="AL31" s="122" t="s">
        <v>5401</v>
      </c>
      <c r="AM31" s="122" t="s">
        <v>5401</v>
      </c>
      <c r="AN31" s="173"/>
      <c r="AO31" s="173"/>
      <c r="AP31" s="173"/>
      <c r="AQ31" s="173"/>
      <c r="AR31" s="173"/>
      <c r="AS31" s="173">
        <v>1.5</v>
      </c>
      <c r="AT31" s="173">
        <v>2</v>
      </c>
      <c r="AU31" s="173">
        <v>2</v>
      </c>
      <c r="AV31" s="173">
        <v>1</v>
      </c>
      <c r="AW31" s="173">
        <v>1</v>
      </c>
      <c r="AX31" s="173">
        <v>1</v>
      </c>
      <c r="AY31" s="173">
        <v>1</v>
      </c>
      <c r="AZ31" s="211">
        <f t="shared" si="7"/>
        <v>1.5</v>
      </c>
      <c r="BA31" s="211">
        <f t="shared" si="8"/>
        <v>8</v>
      </c>
      <c r="BB31" s="205">
        <f t="shared" si="2"/>
        <v>85930</v>
      </c>
      <c r="BC31" s="205">
        <f t="shared" si="3"/>
        <v>85930</v>
      </c>
      <c r="BD31" s="205">
        <f t="shared" si="4"/>
        <v>0</v>
      </c>
      <c r="BE31" s="205">
        <f t="shared" si="5"/>
        <v>0</v>
      </c>
      <c r="BF31" s="175">
        <v>85930</v>
      </c>
      <c r="BG31" s="175"/>
      <c r="BH31" s="175">
        <v>71341</v>
      </c>
      <c r="BI31" s="175"/>
      <c r="BJ31" s="175"/>
      <c r="BK31" s="175">
        <v>3122</v>
      </c>
      <c r="BL31" s="175">
        <v>10848</v>
      </c>
      <c r="BM31" s="175"/>
      <c r="BN31" s="175"/>
      <c r="BO31" s="175">
        <v>619</v>
      </c>
      <c r="BP31" s="198">
        <f t="shared" si="6"/>
        <v>71960</v>
      </c>
    </row>
    <row r="32" spans="1:68" s="116" customFormat="1" x14ac:dyDescent="0.15">
      <c r="A32" s="117">
        <v>120602005</v>
      </c>
      <c r="B32" s="118" t="s">
        <v>49</v>
      </c>
      <c r="C32" s="118" t="s">
        <v>11</v>
      </c>
      <c r="D32" s="118" t="s">
        <v>45</v>
      </c>
      <c r="E32" s="118" t="s">
        <v>3213</v>
      </c>
      <c r="F32" s="120">
        <v>17</v>
      </c>
      <c r="G32" s="119">
        <v>242127</v>
      </c>
      <c r="H32" s="119"/>
      <c r="I32" s="120" t="s">
        <v>5820</v>
      </c>
      <c r="J32" s="120">
        <v>640</v>
      </c>
      <c r="K32" s="120">
        <v>242127</v>
      </c>
      <c r="L32" s="120">
        <v>1.0369999999999999</v>
      </c>
      <c r="M32" s="121" t="s">
        <v>5657</v>
      </c>
      <c r="N32" s="120">
        <v>1</v>
      </c>
      <c r="O32" s="119">
        <v>214</v>
      </c>
      <c r="P32" s="119">
        <v>54</v>
      </c>
      <c r="Q32" s="119">
        <v>5.3</v>
      </c>
      <c r="R32" s="120" t="s">
        <v>5658</v>
      </c>
      <c r="S32" s="120">
        <v>0.4</v>
      </c>
      <c r="T32" s="120"/>
      <c r="U32" s="120" t="s">
        <v>3186</v>
      </c>
      <c r="V32" s="172">
        <v>160.69999999999999</v>
      </c>
      <c r="W32" s="172">
        <v>24.1</v>
      </c>
      <c r="X32" s="172">
        <v>89.3</v>
      </c>
      <c r="Y32" s="172">
        <v>13.7</v>
      </c>
      <c r="Z32" s="172">
        <v>33.6</v>
      </c>
      <c r="AA32" s="123">
        <v>4669</v>
      </c>
      <c r="AB32" s="123"/>
      <c r="AC32" s="123">
        <v>194</v>
      </c>
      <c r="AD32" s="123"/>
      <c r="AE32" s="123"/>
      <c r="AF32" s="123"/>
      <c r="AG32" s="214"/>
      <c r="AH32" s="229" t="str">
        <f t="shared" si="1"/>
        <v>a3</v>
      </c>
      <c r="AI32" s="122" t="s">
        <v>5401</v>
      </c>
      <c r="AJ32" s="122"/>
      <c r="AK32" s="122" t="s">
        <v>5401</v>
      </c>
      <c r="AL32" s="122" t="s">
        <v>5401</v>
      </c>
      <c r="AM32" s="122" t="s">
        <v>5401</v>
      </c>
      <c r="AN32" s="173"/>
      <c r="AO32" s="173"/>
      <c r="AP32" s="173"/>
      <c r="AQ32" s="173"/>
      <c r="AR32" s="173"/>
      <c r="AS32" s="173">
        <v>0.9</v>
      </c>
      <c r="AT32" s="173">
        <v>0.5</v>
      </c>
      <c r="AU32" s="173">
        <v>0.5</v>
      </c>
      <c r="AV32" s="173">
        <v>0.5</v>
      </c>
      <c r="AW32" s="173">
        <v>0.5</v>
      </c>
      <c r="AX32" s="173">
        <v>0.5</v>
      </c>
      <c r="AY32" s="173"/>
      <c r="AZ32" s="211">
        <f t="shared" si="7"/>
        <v>0.9</v>
      </c>
      <c r="BA32" s="211">
        <f t="shared" si="8"/>
        <v>2.5</v>
      </c>
      <c r="BB32" s="205">
        <f t="shared" si="2"/>
        <v>38618</v>
      </c>
      <c r="BC32" s="205">
        <f t="shared" si="3"/>
        <v>38618</v>
      </c>
      <c r="BD32" s="205">
        <f t="shared" si="4"/>
        <v>0</v>
      </c>
      <c r="BE32" s="205">
        <f t="shared" si="5"/>
        <v>0</v>
      </c>
      <c r="BF32" s="175">
        <v>38618</v>
      </c>
      <c r="BG32" s="175"/>
      <c r="BH32" s="175">
        <v>29396</v>
      </c>
      <c r="BI32" s="175"/>
      <c r="BJ32" s="175"/>
      <c r="BK32" s="175">
        <v>2607</v>
      </c>
      <c r="BL32" s="175">
        <v>6346</v>
      </c>
      <c r="BM32" s="175"/>
      <c r="BN32" s="175"/>
      <c r="BO32" s="175">
        <v>269</v>
      </c>
      <c r="BP32" s="198">
        <f t="shared" si="6"/>
        <v>29665</v>
      </c>
    </row>
    <row r="33" spans="1:68" s="116" customFormat="1" x14ac:dyDescent="0.15">
      <c r="A33" s="117">
        <v>120602006</v>
      </c>
      <c r="B33" s="118" t="s">
        <v>50</v>
      </c>
      <c r="C33" s="118" t="s">
        <v>11</v>
      </c>
      <c r="D33" s="118" t="s">
        <v>45</v>
      </c>
      <c r="E33" s="118" t="s">
        <v>3214</v>
      </c>
      <c r="F33" s="120">
        <v>12</v>
      </c>
      <c r="G33" s="119">
        <v>134071</v>
      </c>
      <c r="H33" s="119"/>
      <c r="I33" s="120" t="s">
        <v>5820</v>
      </c>
      <c r="J33" s="120">
        <v>960</v>
      </c>
      <c r="K33" s="120">
        <v>134071</v>
      </c>
      <c r="L33" s="120">
        <v>0.38300000000000001</v>
      </c>
      <c r="M33" s="121" t="s">
        <v>5657</v>
      </c>
      <c r="N33" s="120">
        <v>1</v>
      </c>
      <c r="O33" s="119">
        <v>315</v>
      </c>
      <c r="P33" s="119"/>
      <c r="Q33" s="119"/>
      <c r="R33" s="120" t="s">
        <v>5658</v>
      </c>
      <c r="S33" s="120">
        <v>0.6</v>
      </c>
      <c r="T33" s="120"/>
      <c r="U33" s="120" t="s">
        <v>3186</v>
      </c>
      <c r="V33" s="172">
        <v>194.3</v>
      </c>
      <c r="W33" s="172">
        <v>18.2</v>
      </c>
      <c r="X33" s="172">
        <v>141.69999999999999</v>
      </c>
      <c r="Y33" s="172">
        <v>18.600000000000001</v>
      </c>
      <c r="Z33" s="172">
        <v>15.8</v>
      </c>
      <c r="AA33" s="123">
        <v>1283</v>
      </c>
      <c r="AB33" s="123"/>
      <c r="AC33" s="123">
        <v>138</v>
      </c>
      <c r="AD33" s="123"/>
      <c r="AE33" s="123"/>
      <c r="AF33" s="123"/>
      <c r="AG33" s="214"/>
      <c r="AH33" s="229" t="str">
        <f t="shared" si="1"/>
        <v>a3</v>
      </c>
      <c r="AI33" s="122" t="s">
        <v>5401</v>
      </c>
      <c r="AJ33" s="122"/>
      <c r="AK33" s="122"/>
      <c r="AL33" s="122" t="s">
        <v>5401</v>
      </c>
      <c r="AM33" s="122" t="s">
        <v>5401</v>
      </c>
      <c r="AN33" s="173"/>
      <c r="AO33" s="173"/>
      <c r="AP33" s="173"/>
      <c r="AQ33" s="173"/>
      <c r="AR33" s="173"/>
      <c r="AS33" s="173">
        <v>1</v>
      </c>
      <c r="AT33" s="173">
        <v>0.6</v>
      </c>
      <c r="AU33" s="173">
        <v>0.6</v>
      </c>
      <c r="AV33" s="173">
        <v>0.6</v>
      </c>
      <c r="AW33" s="173">
        <v>0.6</v>
      </c>
      <c r="AX33" s="173">
        <v>0.6</v>
      </c>
      <c r="AY33" s="173"/>
      <c r="AZ33" s="211">
        <f t="shared" si="7"/>
        <v>1</v>
      </c>
      <c r="BA33" s="211">
        <f t="shared" si="8"/>
        <v>3</v>
      </c>
      <c r="BB33" s="205">
        <f t="shared" si="2"/>
        <v>55659</v>
      </c>
      <c r="BC33" s="205">
        <f t="shared" si="3"/>
        <v>44181</v>
      </c>
      <c r="BD33" s="205">
        <f t="shared" si="4"/>
        <v>16916</v>
      </c>
      <c r="BE33" s="205">
        <f t="shared" si="5"/>
        <v>5438</v>
      </c>
      <c r="BF33" s="175">
        <v>38743</v>
      </c>
      <c r="BG33" s="175"/>
      <c r="BH33" s="175">
        <v>31950</v>
      </c>
      <c r="BI33" s="175">
        <v>11478</v>
      </c>
      <c r="BJ33" s="175"/>
      <c r="BK33" s="175">
        <v>1442</v>
      </c>
      <c r="BL33" s="175">
        <v>3330</v>
      </c>
      <c r="BM33" s="175"/>
      <c r="BN33" s="175"/>
      <c r="BO33" s="175">
        <v>7459</v>
      </c>
      <c r="BP33" s="198">
        <f t="shared" si="6"/>
        <v>39409</v>
      </c>
    </row>
    <row r="34" spans="1:68" s="116" customFormat="1" x14ac:dyDescent="0.15">
      <c r="A34" s="117">
        <v>120701001</v>
      </c>
      <c r="B34" s="118" t="s">
        <v>51</v>
      </c>
      <c r="C34" s="118" t="s">
        <v>11</v>
      </c>
      <c r="D34" s="118" t="s">
        <v>52</v>
      </c>
      <c r="E34" s="118" t="s">
        <v>3215</v>
      </c>
      <c r="F34" s="120">
        <v>46</v>
      </c>
      <c r="G34" s="119">
        <v>9437827</v>
      </c>
      <c r="H34" s="119">
        <v>626929</v>
      </c>
      <c r="I34" s="120" t="s">
        <v>5823</v>
      </c>
      <c r="J34" s="120">
        <v>22500</v>
      </c>
      <c r="K34" s="120">
        <v>10788354</v>
      </c>
      <c r="L34" s="120">
        <v>1.3140000000000001</v>
      </c>
      <c r="M34" s="121" t="s">
        <v>5654</v>
      </c>
      <c r="N34" s="120">
        <v>1</v>
      </c>
      <c r="O34" s="119">
        <v>109</v>
      </c>
      <c r="P34" s="119">
        <v>22.2</v>
      </c>
      <c r="Q34" s="119">
        <v>3.28</v>
      </c>
      <c r="R34" s="120" t="s">
        <v>5655</v>
      </c>
      <c r="S34" s="120">
        <v>69</v>
      </c>
      <c r="T34" s="120"/>
      <c r="U34" s="120" t="s">
        <v>3186</v>
      </c>
      <c r="V34" s="172">
        <v>2878.4</v>
      </c>
      <c r="W34" s="172"/>
      <c r="X34" s="172">
        <v>2014.9</v>
      </c>
      <c r="Y34" s="172">
        <v>662</v>
      </c>
      <c r="Z34" s="172">
        <v>201.5</v>
      </c>
      <c r="AA34" s="123">
        <v>36659</v>
      </c>
      <c r="AB34" s="123">
        <v>130569.60000000012</v>
      </c>
      <c r="AC34" s="123">
        <v>2060</v>
      </c>
      <c r="AD34" s="123"/>
      <c r="AE34" s="123"/>
      <c r="AF34" s="123"/>
      <c r="AG34" s="214"/>
      <c r="AH34" s="229" t="str">
        <f t="shared" si="1"/>
        <v>a3</v>
      </c>
      <c r="AI34" s="122"/>
      <c r="AJ34" s="122"/>
      <c r="AK34" s="122"/>
      <c r="AL34" s="122"/>
      <c r="AM34" s="122"/>
      <c r="AN34" s="173">
        <v>4</v>
      </c>
      <c r="AO34" s="173"/>
      <c r="AP34" s="173"/>
      <c r="AQ34" s="173"/>
      <c r="AR34" s="173"/>
      <c r="AS34" s="173">
        <v>2</v>
      </c>
      <c r="AT34" s="173">
        <v>4</v>
      </c>
      <c r="AU34" s="173">
        <v>1.5</v>
      </c>
      <c r="AV34" s="173">
        <v>4</v>
      </c>
      <c r="AW34" s="173">
        <v>1</v>
      </c>
      <c r="AX34" s="173">
        <v>1.5</v>
      </c>
      <c r="AY34" s="173">
        <v>2.5</v>
      </c>
      <c r="AZ34" s="211">
        <f t="shared" si="7"/>
        <v>6</v>
      </c>
      <c r="BA34" s="211">
        <f t="shared" si="8"/>
        <v>14.5</v>
      </c>
      <c r="BB34" s="205">
        <f t="shared" si="2"/>
        <v>576217</v>
      </c>
      <c r="BC34" s="205">
        <f t="shared" si="3"/>
        <v>449736</v>
      </c>
      <c r="BD34" s="205">
        <f t="shared" si="4"/>
        <v>132365</v>
      </c>
      <c r="BE34" s="205">
        <f t="shared" si="5"/>
        <v>5884</v>
      </c>
      <c r="BF34" s="175">
        <v>443852</v>
      </c>
      <c r="BG34" s="175">
        <v>30962</v>
      </c>
      <c r="BH34" s="175">
        <v>132365</v>
      </c>
      <c r="BI34" s="175">
        <v>50673</v>
      </c>
      <c r="BJ34" s="175">
        <v>75808</v>
      </c>
      <c r="BK34" s="175">
        <v>29940</v>
      </c>
      <c r="BL34" s="175">
        <v>188717</v>
      </c>
      <c r="BM34" s="175">
        <v>45651</v>
      </c>
      <c r="BN34" s="175">
        <v>3845</v>
      </c>
      <c r="BO34" s="175">
        <v>18256</v>
      </c>
      <c r="BP34" s="198">
        <f t="shared" si="6"/>
        <v>150621</v>
      </c>
    </row>
    <row r="35" spans="1:68" s="116" customFormat="1" x14ac:dyDescent="0.15">
      <c r="A35" s="117">
        <v>120801001</v>
      </c>
      <c r="B35" s="118" t="s">
        <v>53</v>
      </c>
      <c r="C35" s="118" t="s">
        <v>11</v>
      </c>
      <c r="D35" s="118" t="s">
        <v>54</v>
      </c>
      <c r="E35" s="118" t="s">
        <v>3216</v>
      </c>
      <c r="F35" s="120">
        <v>50</v>
      </c>
      <c r="G35" s="119">
        <v>18644880</v>
      </c>
      <c r="H35" s="119"/>
      <c r="I35" s="120" t="s">
        <v>5821</v>
      </c>
      <c r="J35" s="120">
        <v>69700</v>
      </c>
      <c r="K35" s="120">
        <v>18840530</v>
      </c>
      <c r="L35" s="120">
        <v>0.74099999999999999</v>
      </c>
      <c r="M35" s="121" t="s">
        <v>5654</v>
      </c>
      <c r="N35" s="120">
        <v>1</v>
      </c>
      <c r="O35" s="119">
        <v>187</v>
      </c>
      <c r="P35" s="119">
        <v>44.7</v>
      </c>
      <c r="Q35" s="119">
        <v>5.3</v>
      </c>
      <c r="R35" s="120" t="s">
        <v>5655</v>
      </c>
      <c r="S35" s="120">
        <v>231.79999999999998</v>
      </c>
      <c r="T35" s="120"/>
      <c r="U35" s="120" t="s">
        <v>3186</v>
      </c>
      <c r="V35" s="172">
        <v>5117.3999999999996</v>
      </c>
      <c r="W35" s="172"/>
      <c r="X35" s="172">
        <v>3838</v>
      </c>
      <c r="Y35" s="172">
        <v>614.1</v>
      </c>
      <c r="Z35" s="172">
        <v>665.3</v>
      </c>
      <c r="AA35" s="123">
        <v>88936</v>
      </c>
      <c r="AB35" s="123">
        <v>400093.49999999971</v>
      </c>
      <c r="AC35" s="123">
        <v>3633.6</v>
      </c>
      <c r="AD35" s="123"/>
      <c r="AE35" s="123"/>
      <c r="AF35" s="123"/>
      <c r="AG35" s="214"/>
      <c r="AH35" s="229" t="str">
        <f t="shared" si="1"/>
        <v>a3</v>
      </c>
      <c r="AI35" s="122"/>
      <c r="AJ35" s="122"/>
      <c r="AK35" s="122"/>
      <c r="AL35" s="122"/>
      <c r="AM35" s="122"/>
      <c r="AN35" s="173">
        <v>2</v>
      </c>
      <c r="AO35" s="173">
        <v>3</v>
      </c>
      <c r="AP35" s="173">
        <v>3</v>
      </c>
      <c r="AQ35" s="173">
        <v>1</v>
      </c>
      <c r="AR35" s="173"/>
      <c r="AS35" s="173">
        <v>1</v>
      </c>
      <c r="AT35" s="173">
        <v>2</v>
      </c>
      <c r="AU35" s="173">
        <v>5</v>
      </c>
      <c r="AV35" s="173">
        <v>4</v>
      </c>
      <c r="AW35" s="173">
        <v>5</v>
      </c>
      <c r="AX35" s="173">
        <v>1</v>
      </c>
      <c r="AY35" s="173">
        <v>3</v>
      </c>
      <c r="AZ35" s="211">
        <f t="shared" si="7"/>
        <v>10</v>
      </c>
      <c r="BA35" s="211">
        <f t="shared" si="8"/>
        <v>20</v>
      </c>
      <c r="BB35" s="205">
        <f t="shared" si="2"/>
        <v>791026</v>
      </c>
      <c r="BC35" s="205">
        <f t="shared" si="3"/>
        <v>733750</v>
      </c>
      <c r="BD35" s="205">
        <f t="shared" si="4"/>
        <v>395607</v>
      </c>
      <c r="BE35" s="205">
        <f t="shared" si="5"/>
        <v>338331</v>
      </c>
      <c r="BF35" s="175">
        <v>395419</v>
      </c>
      <c r="BG35" s="175">
        <v>50815</v>
      </c>
      <c r="BH35" s="175">
        <v>92862</v>
      </c>
      <c r="BI35" s="175">
        <v>57276</v>
      </c>
      <c r="BJ35" s="175"/>
      <c r="BK35" s="175">
        <v>35349</v>
      </c>
      <c r="BL35" s="175">
        <v>14202</v>
      </c>
      <c r="BM35" s="175">
        <v>395419</v>
      </c>
      <c r="BN35" s="175">
        <v>64443</v>
      </c>
      <c r="BO35" s="175">
        <v>80660</v>
      </c>
      <c r="BP35" s="198">
        <f t="shared" si="6"/>
        <v>173522</v>
      </c>
    </row>
    <row r="36" spans="1:68" s="116" customFormat="1" x14ac:dyDescent="0.15">
      <c r="A36" s="117">
        <v>120801002</v>
      </c>
      <c r="B36" s="118" t="s">
        <v>55</v>
      </c>
      <c r="C36" s="118" t="s">
        <v>11</v>
      </c>
      <c r="D36" s="118" t="s">
        <v>54</v>
      </c>
      <c r="E36" s="118" t="s">
        <v>3217</v>
      </c>
      <c r="F36" s="120">
        <v>24</v>
      </c>
      <c r="G36" s="119"/>
      <c r="H36" s="119"/>
      <c r="I36" s="120" t="s">
        <v>5820</v>
      </c>
      <c r="J36" s="120">
        <v>3200</v>
      </c>
      <c r="K36" s="120">
        <v>905873</v>
      </c>
      <c r="L36" s="120">
        <v>0.77600000000000002</v>
      </c>
      <c r="M36" s="121" t="s">
        <v>5657</v>
      </c>
      <c r="N36" s="120">
        <v>1</v>
      </c>
      <c r="O36" s="119">
        <v>153.69999999999999</v>
      </c>
      <c r="P36" s="119"/>
      <c r="Q36" s="119"/>
      <c r="R36" s="120" t="s">
        <v>5658</v>
      </c>
      <c r="S36" s="120">
        <v>1.52</v>
      </c>
      <c r="T36" s="120"/>
      <c r="U36" s="120" t="s">
        <v>3186</v>
      </c>
      <c r="V36" s="172">
        <v>292.23099999999999</v>
      </c>
      <c r="W36" s="172"/>
      <c r="X36" s="172">
        <v>180.28299999999999</v>
      </c>
      <c r="Y36" s="172">
        <v>25.398</v>
      </c>
      <c r="Z36" s="172">
        <v>86.55</v>
      </c>
      <c r="AA36" s="123">
        <v>5116</v>
      </c>
      <c r="AB36" s="123"/>
      <c r="AC36" s="123">
        <v>538.79999999999995</v>
      </c>
      <c r="AD36" s="123"/>
      <c r="AE36" s="123"/>
      <c r="AF36" s="123"/>
      <c r="AG36" s="214"/>
      <c r="AH36" s="229" t="str">
        <f t="shared" si="1"/>
        <v>a3</v>
      </c>
      <c r="AI36" s="122"/>
      <c r="AJ36" s="122"/>
      <c r="AK36" s="122"/>
      <c r="AL36" s="122"/>
      <c r="AM36" s="122"/>
      <c r="AN36" s="173">
        <v>0.5</v>
      </c>
      <c r="AO36" s="173"/>
      <c r="AP36" s="173"/>
      <c r="AQ36" s="173"/>
      <c r="AR36" s="173"/>
      <c r="AS36" s="173">
        <v>1</v>
      </c>
      <c r="AT36" s="173">
        <v>0.5</v>
      </c>
      <c r="AU36" s="173">
        <v>1</v>
      </c>
      <c r="AV36" s="173"/>
      <c r="AW36" s="173"/>
      <c r="AX36" s="173">
        <v>0.5</v>
      </c>
      <c r="AY36" s="173">
        <v>1</v>
      </c>
      <c r="AZ36" s="211">
        <f t="shared" si="7"/>
        <v>1.5</v>
      </c>
      <c r="BA36" s="211">
        <f t="shared" si="8"/>
        <v>3</v>
      </c>
      <c r="BB36" s="205">
        <f t="shared" si="2"/>
        <v>87321</v>
      </c>
      <c r="BC36" s="205">
        <f t="shared" si="3"/>
        <v>67737</v>
      </c>
      <c r="BD36" s="205">
        <f t="shared" si="4"/>
        <v>39757</v>
      </c>
      <c r="BE36" s="205">
        <f t="shared" si="5"/>
        <v>20173</v>
      </c>
      <c r="BF36" s="175">
        <v>47564</v>
      </c>
      <c r="BG36" s="175"/>
      <c r="BH36" s="175">
        <v>39757</v>
      </c>
      <c r="BI36" s="175">
        <v>19584</v>
      </c>
      <c r="BJ36" s="175"/>
      <c r="BK36" s="175">
        <v>3903</v>
      </c>
      <c r="BL36" s="175">
        <v>2126</v>
      </c>
      <c r="BM36" s="175"/>
      <c r="BN36" s="175">
        <v>368</v>
      </c>
      <c r="BO36" s="175">
        <v>21583</v>
      </c>
      <c r="BP36" s="198">
        <f t="shared" si="6"/>
        <v>61340</v>
      </c>
    </row>
    <row r="37" spans="1:68" s="116" customFormat="1" x14ac:dyDescent="0.15">
      <c r="A37" s="117">
        <v>120802003</v>
      </c>
      <c r="B37" s="118" t="s">
        <v>56</v>
      </c>
      <c r="C37" s="118" t="s">
        <v>11</v>
      </c>
      <c r="D37" s="118" t="s">
        <v>54</v>
      </c>
      <c r="E37" s="118" t="s">
        <v>3218</v>
      </c>
      <c r="F37" s="120">
        <v>18</v>
      </c>
      <c r="G37" s="119">
        <v>227118</v>
      </c>
      <c r="H37" s="119"/>
      <c r="I37" s="120" t="s">
        <v>5820</v>
      </c>
      <c r="J37" s="120">
        <v>1190</v>
      </c>
      <c r="K37" s="120">
        <v>187819</v>
      </c>
      <c r="L37" s="120">
        <v>0.432</v>
      </c>
      <c r="M37" s="121" t="s">
        <v>5659</v>
      </c>
      <c r="N37" s="120">
        <v>1</v>
      </c>
      <c r="O37" s="119">
        <v>221</v>
      </c>
      <c r="P37" s="119"/>
      <c r="Q37" s="119"/>
      <c r="R37" s="120" t="s">
        <v>5660</v>
      </c>
      <c r="S37" s="120">
        <v>0.8</v>
      </c>
      <c r="T37" s="120"/>
      <c r="U37" s="120" t="s">
        <v>3186</v>
      </c>
      <c r="V37" s="172">
        <v>310.5</v>
      </c>
      <c r="W37" s="172"/>
      <c r="X37" s="172">
        <v>296.89999999999998</v>
      </c>
      <c r="Y37" s="172">
        <v>13.6</v>
      </c>
      <c r="Z37" s="172"/>
      <c r="AA37" s="123"/>
      <c r="AB37" s="123"/>
      <c r="AC37" s="123">
        <v>265</v>
      </c>
      <c r="AD37" s="123"/>
      <c r="AE37" s="123"/>
      <c r="AF37" s="123"/>
      <c r="AG37" s="214"/>
      <c r="AH37" s="229" t="str">
        <f t="shared" si="1"/>
        <v>a3</v>
      </c>
      <c r="AI37" s="122"/>
      <c r="AJ37" s="122"/>
      <c r="AK37" s="122"/>
      <c r="AL37" s="122"/>
      <c r="AM37" s="122"/>
      <c r="AN37" s="173" t="s">
        <v>3186</v>
      </c>
      <c r="AO37" s="173" t="s">
        <v>3186</v>
      </c>
      <c r="AP37" s="173" t="s">
        <v>3186</v>
      </c>
      <c r="AQ37" s="173" t="s">
        <v>3186</v>
      </c>
      <c r="AR37" s="173" t="s">
        <v>3186</v>
      </c>
      <c r="AS37" s="173">
        <v>1</v>
      </c>
      <c r="AT37" s="173">
        <v>1</v>
      </c>
      <c r="AU37" s="173">
        <v>0.5</v>
      </c>
      <c r="AV37" s="173"/>
      <c r="AW37" s="173"/>
      <c r="AX37" s="173">
        <v>1</v>
      </c>
      <c r="AY37" s="173"/>
      <c r="AZ37" s="211">
        <f t="shared" si="7"/>
        <v>1</v>
      </c>
      <c r="BA37" s="211">
        <f t="shared" si="8"/>
        <v>2.5</v>
      </c>
      <c r="BB37" s="205">
        <f t="shared" si="2"/>
        <v>69230</v>
      </c>
      <c r="BC37" s="205">
        <f t="shared" si="3"/>
        <v>54568</v>
      </c>
      <c r="BD37" s="205">
        <f t="shared" si="4"/>
        <v>15531</v>
      </c>
      <c r="BE37" s="205">
        <f t="shared" si="5"/>
        <v>869</v>
      </c>
      <c r="BF37" s="175">
        <v>53699</v>
      </c>
      <c r="BG37" s="175"/>
      <c r="BH37" s="175">
        <v>37170</v>
      </c>
      <c r="BI37" s="175">
        <v>14662</v>
      </c>
      <c r="BJ37" s="175"/>
      <c r="BK37" s="175"/>
      <c r="BL37" s="175">
        <v>2179</v>
      </c>
      <c r="BM37" s="175">
        <v>5012</v>
      </c>
      <c r="BN37" s="175">
        <v>1923</v>
      </c>
      <c r="BO37" s="175">
        <v>8284</v>
      </c>
      <c r="BP37" s="198">
        <f t="shared" si="6"/>
        <v>45454</v>
      </c>
    </row>
    <row r="38" spans="1:68" s="116" customFormat="1" x14ac:dyDescent="0.15">
      <c r="A38" s="117">
        <v>120802004</v>
      </c>
      <c r="B38" s="118" t="s">
        <v>57</v>
      </c>
      <c r="C38" s="118" t="s">
        <v>11</v>
      </c>
      <c r="D38" s="118" t="s">
        <v>54</v>
      </c>
      <c r="E38" s="118" t="s">
        <v>3219</v>
      </c>
      <c r="F38" s="120">
        <v>18</v>
      </c>
      <c r="G38" s="119">
        <v>475881</v>
      </c>
      <c r="H38" s="119"/>
      <c r="I38" s="120" t="s">
        <v>5820</v>
      </c>
      <c r="J38" s="120">
        <v>1600</v>
      </c>
      <c r="K38" s="120">
        <v>447403</v>
      </c>
      <c r="L38" s="120">
        <v>0.76600000000000001</v>
      </c>
      <c r="M38" s="121" t="s">
        <v>5657</v>
      </c>
      <c r="N38" s="120">
        <v>1</v>
      </c>
      <c r="O38" s="119">
        <v>321</v>
      </c>
      <c r="P38" s="119"/>
      <c r="Q38" s="119"/>
      <c r="R38" s="120" t="s">
        <v>5660</v>
      </c>
      <c r="S38" s="120">
        <v>1.1000000000000001</v>
      </c>
      <c r="T38" s="120"/>
      <c r="U38" s="120" t="s">
        <v>3186</v>
      </c>
      <c r="V38" s="172">
        <v>335.1</v>
      </c>
      <c r="W38" s="172"/>
      <c r="X38" s="172">
        <v>238.8</v>
      </c>
      <c r="Y38" s="172">
        <v>38.6</v>
      </c>
      <c r="Z38" s="172">
        <v>57.7</v>
      </c>
      <c r="AA38" s="123">
        <v>3388</v>
      </c>
      <c r="AB38" s="123"/>
      <c r="AC38" s="123">
        <v>334</v>
      </c>
      <c r="AD38" s="123"/>
      <c r="AE38" s="123"/>
      <c r="AF38" s="123"/>
      <c r="AG38" s="214"/>
      <c r="AH38" s="229" t="str">
        <f t="shared" si="1"/>
        <v>a3</v>
      </c>
      <c r="AI38" s="122"/>
      <c r="AJ38" s="122"/>
      <c r="AK38" s="122"/>
      <c r="AL38" s="122"/>
      <c r="AM38" s="122"/>
      <c r="AN38" s="173" t="s">
        <v>3186</v>
      </c>
      <c r="AO38" s="173" t="s">
        <v>3186</v>
      </c>
      <c r="AP38" s="173" t="s">
        <v>3186</v>
      </c>
      <c r="AQ38" s="173" t="s">
        <v>3186</v>
      </c>
      <c r="AR38" s="173" t="s">
        <v>3186</v>
      </c>
      <c r="AS38" s="173"/>
      <c r="AT38" s="173">
        <v>0.7</v>
      </c>
      <c r="AU38" s="173">
        <v>0.5</v>
      </c>
      <c r="AV38" s="173"/>
      <c r="AW38" s="173">
        <v>0.5</v>
      </c>
      <c r="AX38" s="173"/>
      <c r="AY38" s="173"/>
      <c r="AZ38" s="211">
        <f t="shared" si="7"/>
        <v>0</v>
      </c>
      <c r="BA38" s="211">
        <f t="shared" si="8"/>
        <v>1.7</v>
      </c>
      <c r="BB38" s="205">
        <f t="shared" si="2"/>
        <v>70437</v>
      </c>
      <c r="BC38" s="205">
        <f t="shared" si="3"/>
        <v>52328</v>
      </c>
      <c r="BD38" s="205">
        <f t="shared" si="4"/>
        <v>18548</v>
      </c>
      <c r="BE38" s="205">
        <f t="shared" si="5"/>
        <v>439</v>
      </c>
      <c r="BF38" s="175">
        <v>51889</v>
      </c>
      <c r="BG38" s="175"/>
      <c r="BH38" s="175">
        <v>44486</v>
      </c>
      <c r="BI38" s="175">
        <v>13749</v>
      </c>
      <c r="BJ38" s="175">
        <v>4360</v>
      </c>
      <c r="BK38" s="175"/>
      <c r="BL38" s="175">
        <v>1582</v>
      </c>
      <c r="BM38" s="175">
        <v>4182</v>
      </c>
      <c r="BN38" s="175">
        <v>1613</v>
      </c>
      <c r="BO38" s="175">
        <v>465</v>
      </c>
      <c r="BP38" s="198">
        <f t="shared" si="6"/>
        <v>44951</v>
      </c>
    </row>
    <row r="39" spans="1:68" s="116" customFormat="1" x14ac:dyDescent="0.15">
      <c r="A39" s="117">
        <v>120901001</v>
      </c>
      <c r="B39" s="118" t="s">
        <v>58</v>
      </c>
      <c r="C39" s="118" t="s">
        <v>11</v>
      </c>
      <c r="D39" s="118" t="s">
        <v>59</v>
      </c>
      <c r="E39" s="118" t="s">
        <v>3220</v>
      </c>
      <c r="F39" s="120">
        <v>18</v>
      </c>
      <c r="G39" s="119"/>
      <c r="H39" s="119"/>
      <c r="I39" s="120" t="s">
        <v>5820</v>
      </c>
      <c r="J39" s="120">
        <v>3240</v>
      </c>
      <c r="K39" s="120">
        <v>338371</v>
      </c>
      <c r="L39" s="120">
        <v>0.28599999999999998</v>
      </c>
      <c r="M39" s="121" t="s">
        <v>5657</v>
      </c>
      <c r="N39" s="120">
        <v>1</v>
      </c>
      <c r="O39" s="119"/>
      <c r="P39" s="119"/>
      <c r="Q39" s="119"/>
      <c r="R39" s="120" t="s">
        <v>5658</v>
      </c>
      <c r="S39" s="120">
        <v>0.38</v>
      </c>
      <c r="T39" s="120"/>
      <c r="U39" s="120" t="s">
        <v>3186</v>
      </c>
      <c r="V39" s="172">
        <v>160.1</v>
      </c>
      <c r="W39" s="172"/>
      <c r="X39" s="172">
        <v>90.1</v>
      </c>
      <c r="Y39" s="172">
        <v>21.7</v>
      </c>
      <c r="Z39" s="172">
        <v>48.3</v>
      </c>
      <c r="AA39" s="123">
        <v>3005</v>
      </c>
      <c r="AB39" s="123"/>
      <c r="AC39" s="123">
        <v>233</v>
      </c>
      <c r="AD39" s="123"/>
      <c r="AE39" s="123"/>
      <c r="AF39" s="123"/>
      <c r="AG39" s="214"/>
      <c r="AH39" s="229" t="str">
        <f t="shared" si="1"/>
        <v>a3</v>
      </c>
      <c r="AI39" s="122"/>
      <c r="AJ39" s="122"/>
      <c r="AK39" s="122"/>
      <c r="AL39" s="122"/>
      <c r="AM39" s="122"/>
      <c r="AN39" s="173">
        <v>3</v>
      </c>
      <c r="AO39" s="173" t="s">
        <v>3186</v>
      </c>
      <c r="AP39" s="173" t="s">
        <v>3186</v>
      </c>
      <c r="AQ39" s="173" t="s">
        <v>3186</v>
      </c>
      <c r="AR39" s="173"/>
      <c r="AS39" s="173">
        <v>0.5</v>
      </c>
      <c r="AT39" s="173">
        <v>1</v>
      </c>
      <c r="AU39" s="173">
        <v>0.5</v>
      </c>
      <c r="AV39" s="173">
        <v>1</v>
      </c>
      <c r="AW39" s="173">
        <v>0.5</v>
      </c>
      <c r="AX39" s="173">
        <v>0.5</v>
      </c>
      <c r="AY39" s="173"/>
      <c r="AZ39" s="211">
        <f t="shared" si="7"/>
        <v>3.5</v>
      </c>
      <c r="BA39" s="211">
        <f t="shared" si="8"/>
        <v>3.5</v>
      </c>
      <c r="BB39" s="205">
        <f t="shared" si="2"/>
        <v>49828</v>
      </c>
      <c r="BC39" s="205">
        <f t="shared" si="3"/>
        <v>49828</v>
      </c>
      <c r="BD39" s="205">
        <f t="shared" si="4"/>
        <v>0</v>
      </c>
      <c r="BE39" s="205">
        <f t="shared" si="5"/>
        <v>0</v>
      </c>
      <c r="BF39" s="175">
        <v>49828</v>
      </c>
      <c r="BG39" s="175">
        <v>9217</v>
      </c>
      <c r="BH39" s="175">
        <v>33575</v>
      </c>
      <c r="BI39" s="175"/>
      <c r="BJ39" s="175"/>
      <c r="BK39" s="175">
        <v>5153</v>
      </c>
      <c r="BL39" s="175">
        <v>1632</v>
      </c>
      <c r="BM39" s="175"/>
      <c r="BN39" s="175"/>
      <c r="BO39" s="175">
        <v>251</v>
      </c>
      <c r="BP39" s="198">
        <f t="shared" si="6"/>
        <v>33826</v>
      </c>
    </row>
    <row r="40" spans="1:68" s="116" customFormat="1" x14ac:dyDescent="0.15">
      <c r="A40" s="117">
        <v>121001001</v>
      </c>
      <c r="B40" s="118" t="s">
        <v>60</v>
      </c>
      <c r="C40" s="118" t="s">
        <v>11</v>
      </c>
      <c r="D40" s="118" t="s">
        <v>61</v>
      </c>
      <c r="E40" s="118" t="s">
        <v>3221</v>
      </c>
      <c r="F40" s="120">
        <v>40</v>
      </c>
      <c r="G40" s="119">
        <v>10542023</v>
      </c>
      <c r="H40" s="119"/>
      <c r="I40" s="120" t="s">
        <v>5821</v>
      </c>
      <c r="J40" s="120">
        <v>27000</v>
      </c>
      <c r="K40" s="120">
        <v>10542023</v>
      </c>
      <c r="L40" s="120">
        <v>1.07</v>
      </c>
      <c r="M40" s="121" t="s">
        <v>5654</v>
      </c>
      <c r="N40" s="120">
        <v>1</v>
      </c>
      <c r="O40" s="119">
        <v>333</v>
      </c>
      <c r="P40" s="119"/>
      <c r="Q40" s="119"/>
      <c r="R40" s="120" t="s">
        <v>5655</v>
      </c>
      <c r="S40" s="120">
        <v>94.2</v>
      </c>
      <c r="T40" s="120"/>
      <c r="U40" s="120" t="s">
        <v>3186</v>
      </c>
      <c r="V40" s="172">
        <v>3246.9</v>
      </c>
      <c r="W40" s="172">
        <v>463.1</v>
      </c>
      <c r="X40" s="172">
        <v>2083.8000000000002</v>
      </c>
      <c r="Y40" s="172">
        <v>470</v>
      </c>
      <c r="Z40" s="172">
        <v>230</v>
      </c>
      <c r="AA40" s="123">
        <v>58111.199999999997</v>
      </c>
      <c r="AB40" s="123">
        <v>58208.40000000014</v>
      </c>
      <c r="AC40" s="123">
        <v>3085</v>
      </c>
      <c r="AD40" s="123"/>
      <c r="AE40" s="123"/>
      <c r="AF40" s="123"/>
      <c r="AG40" s="214"/>
      <c r="AH40" s="229" t="str">
        <f t="shared" si="1"/>
        <v>a3</v>
      </c>
      <c r="AI40" s="122"/>
      <c r="AJ40" s="122"/>
      <c r="AK40" s="122"/>
      <c r="AL40" s="122"/>
      <c r="AM40" s="122"/>
      <c r="AN40" s="173"/>
      <c r="AO40" s="173"/>
      <c r="AP40" s="173"/>
      <c r="AQ40" s="173"/>
      <c r="AR40" s="173"/>
      <c r="AS40" s="173">
        <v>1</v>
      </c>
      <c r="AT40" s="173">
        <v>1</v>
      </c>
      <c r="AU40" s="173">
        <v>2</v>
      </c>
      <c r="AV40" s="173">
        <v>1</v>
      </c>
      <c r="AW40" s="173">
        <v>2</v>
      </c>
      <c r="AX40" s="173">
        <v>1</v>
      </c>
      <c r="AY40" s="173">
        <v>6</v>
      </c>
      <c r="AZ40" s="211">
        <f t="shared" si="7"/>
        <v>1</v>
      </c>
      <c r="BA40" s="211">
        <f t="shared" si="8"/>
        <v>13</v>
      </c>
      <c r="BB40" s="205">
        <f t="shared" si="2"/>
        <v>262275</v>
      </c>
      <c r="BC40" s="205">
        <f t="shared" si="3"/>
        <v>261740</v>
      </c>
      <c r="BD40" s="205">
        <f t="shared" si="4"/>
        <v>2223</v>
      </c>
      <c r="BE40" s="205">
        <f t="shared" si="5"/>
        <v>1688</v>
      </c>
      <c r="BF40" s="175">
        <v>260052</v>
      </c>
      <c r="BG40" s="175"/>
      <c r="BH40" s="175">
        <v>109620</v>
      </c>
      <c r="BI40" s="175"/>
      <c r="BJ40" s="175">
        <v>535</v>
      </c>
      <c r="BK40" s="175">
        <v>20823</v>
      </c>
      <c r="BL40" s="175">
        <v>66885</v>
      </c>
      <c r="BM40" s="175">
        <v>44146</v>
      </c>
      <c r="BN40" s="175">
        <v>11310</v>
      </c>
      <c r="BO40" s="175">
        <v>8956</v>
      </c>
      <c r="BP40" s="198">
        <f t="shared" si="6"/>
        <v>118576</v>
      </c>
    </row>
    <row r="41" spans="1:68" s="116" customFormat="1" x14ac:dyDescent="0.15">
      <c r="A41" s="117">
        <v>121001002</v>
      </c>
      <c r="B41" s="118" t="s">
        <v>62</v>
      </c>
      <c r="C41" s="118" t="s">
        <v>11</v>
      </c>
      <c r="D41" s="118" t="s">
        <v>61</v>
      </c>
      <c r="E41" s="118" t="s">
        <v>3222</v>
      </c>
      <c r="F41" s="120">
        <v>21</v>
      </c>
      <c r="G41" s="119">
        <v>380123</v>
      </c>
      <c r="H41" s="119"/>
      <c r="I41" s="120" t="s">
        <v>5820</v>
      </c>
      <c r="J41" s="120">
        <v>2200</v>
      </c>
      <c r="K41" s="120">
        <v>380123</v>
      </c>
      <c r="L41" s="120">
        <v>0.47299999999999998</v>
      </c>
      <c r="M41" s="121" t="s">
        <v>5659</v>
      </c>
      <c r="N41" s="120">
        <v>1</v>
      </c>
      <c r="O41" s="119">
        <v>183.3</v>
      </c>
      <c r="P41" s="119"/>
      <c r="Q41" s="119"/>
      <c r="R41" s="120" t="s">
        <v>5658</v>
      </c>
      <c r="S41" s="120">
        <v>1.1000000000000001</v>
      </c>
      <c r="T41" s="120"/>
      <c r="U41" s="120" t="s">
        <v>3186</v>
      </c>
      <c r="V41" s="172">
        <v>278.39999999999998</v>
      </c>
      <c r="W41" s="172">
        <v>32</v>
      </c>
      <c r="X41" s="172">
        <v>95.9</v>
      </c>
      <c r="Y41" s="172">
        <v>135.19999999999999</v>
      </c>
      <c r="Z41" s="172">
        <v>15.3</v>
      </c>
      <c r="AA41" s="123">
        <v>1957</v>
      </c>
      <c r="AB41" s="123"/>
      <c r="AC41" s="123">
        <v>250</v>
      </c>
      <c r="AD41" s="123"/>
      <c r="AE41" s="123"/>
      <c r="AF41" s="123"/>
      <c r="AG41" s="214"/>
      <c r="AH41" s="229" t="str">
        <f t="shared" si="1"/>
        <v>a3</v>
      </c>
      <c r="AI41" s="122"/>
      <c r="AJ41" s="122"/>
      <c r="AK41" s="122"/>
      <c r="AL41" s="122"/>
      <c r="AM41" s="122"/>
      <c r="AN41" s="173"/>
      <c r="AO41" s="173"/>
      <c r="AP41" s="173"/>
      <c r="AQ41" s="173"/>
      <c r="AR41" s="173"/>
      <c r="AS41" s="173"/>
      <c r="AT41" s="173"/>
      <c r="AU41" s="173"/>
      <c r="AV41" s="173"/>
      <c r="AW41" s="173"/>
      <c r="AX41" s="173"/>
      <c r="AY41" s="173"/>
      <c r="AZ41" s="211">
        <f t="shared" si="7"/>
        <v>0</v>
      </c>
      <c r="BA41" s="211">
        <f t="shared" si="8"/>
        <v>0</v>
      </c>
      <c r="BB41" s="205">
        <f t="shared" si="2"/>
        <v>0</v>
      </c>
      <c r="BC41" s="205">
        <f t="shared" si="3"/>
        <v>0</v>
      </c>
      <c r="BD41" s="205">
        <f t="shared" si="4"/>
        <v>0</v>
      </c>
      <c r="BE41" s="205">
        <f t="shared" si="5"/>
        <v>0</v>
      </c>
      <c r="BF41" s="175"/>
      <c r="BG41" s="175"/>
      <c r="BH41" s="175"/>
      <c r="BI41" s="175"/>
      <c r="BJ41" s="175"/>
      <c r="BK41" s="175"/>
      <c r="BL41" s="175"/>
      <c r="BM41" s="175"/>
      <c r="BN41" s="175"/>
      <c r="BO41" s="175"/>
      <c r="BP41" s="198">
        <f t="shared" si="6"/>
        <v>0</v>
      </c>
    </row>
    <row r="42" spans="1:68" s="116" customFormat="1" x14ac:dyDescent="0.15">
      <c r="A42" s="117">
        <v>121001003</v>
      </c>
      <c r="B42" s="118" t="s">
        <v>63</v>
      </c>
      <c r="C42" s="118" t="s">
        <v>11</v>
      </c>
      <c r="D42" s="118" t="s">
        <v>61</v>
      </c>
      <c r="E42" s="118" t="s">
        <v>3223</v>
      </c>
      <c r="F42" s="120">
        <v>14</v>
      </c>
      <c r="G42" s="119">
        <v>717680</v>
      </c>
      <c r="H42" s="119"/>
      <c r="I42" s="120" t="s">
        <v>5820</v>
      </c>
      <c r="J42" s="120">
        <v>2200</v>
      </c>
      <c r="K42" s="120">
        <v>717680</v>
      </c>
      <c r="L42" s="120">
        <v>0.89400000000000002</v>
      </c>
      <c r="M42" s="121" t="s">
        <v>5654</v>
      </c>
      <c r="N42" s="120">
        <v>1</v>
      </c>
      <c r="O42" s="119">
        <v>173</v>
      </c>
      <c r="P42" s="119"/>
      <c r="Q42" s="119"/>
      <c r="R42" s="120" t="s">
        <v>5655</v>
      </c>
      <c r="S42" s="120">
        <v>9.1</v>
      </c>
      <c r="T42" s="120"/>
      <c r="U42" s="120" t="s">
        <v>3186</v>
      </c>
      <c r="V42" s="172">
        <v>497.7</v>
      </c>
      <c r="W42" s="172">
        <v>69.3</v>
      </c>
      <c r="X42" s="172">
        <v>408.4</v>
      </c>
      <c r="Y42" s="172">
        <v>5.0999999999999996</v>
      </c>
      <c r="Z42" s="172">
        <v>14.9</v>
      </c>
      <c r="AA42" s="123">
        <v>4008</v>
      </c>
      <c r="AB42" s="123"/>
      <c r="AC42" s="123"/>
      <c r="AD42" s="123"/>
      <c r="AE42" s="123"/>
      <c r="AF42" s="123"/>
      <c r="AG42" s="214"/>
      <c r="AH42" s="229" t="str">
        <f t="shared" si="1"/>
        <v>a2</v>
      </c>
      <c r="AI42" s="122"/>
      <c r="AJ42" s="122"/>
      <c r="AK42" s="122"/>
      <c r="AL42" s="122"/>
      <c r="AM42" s="122"/>
      <c r="AN42" s="173" t="s">
        <v>3186</v>
      </c>
      <c r="AO42" s="173"/>
      <c r="AP42" s="173"/>
      <c r="AQ42" s="173"/>
      <c r="AR42" s="173"/>
      <c r="AS42" s="173"/>
      <c r="AT42" s="173"/>
      <c r="AU42" s="173">
        <v>0.5</v>
      </c>
      <c r="AV42" s="173">
        <v>0.5</v>
      </c>
      <c r="AW42" s="173">
        <v>0.5</v>
      </c>
      <c r="AX42" s="173">
        <v>0.5</v>
      </c>
      <c r="AY42" s="173">
        <v>0.5</v>
      </c>
      <c r="AZ42" s="211">
        <f t="shared" si="7"/>
        <v>0</v>
      </c>
      <c r="BA42" s="211">
        <f t="shared" si="8"/>
        <v>2.5</v>
      </c>
      <c r="BB42" s="205">
        <f t="shared" si="2"/>
        <v>42817</v>
      </c>
      <c r="BC42" s="205">
        <f t="shared" si="3"/>
        <v>37141</v>
      </c>
      <c r="BD42" s="205">
        <f t="shared" si="4"/>
        <v>5903</v>
      </c>
      <c r="BE42" s="205">
        <f t="shared" si="5"/>
        <v>227</v>
      </c>
      <c r="BF42" s="175">
        <v>36914</v>
      </c>
      <c r="BG42" s="175"/>
      <c r="BH42" s="175">
        <v>8946</v>
      </c>
      <c r="BI42" s="175">
        <v>5676</v>
      </c>
      <c r="BJ42" s="175"/>
      <c r="BK42" s="175">
        <v>8984</v>
      </c>
      <c r="BL42" s="175">
        <v>10394</v>
      </c>
      <c r="BM42" s="175">
        <v>7049</v>
      </c>
      <c r="BN42" s="175">
        <v>880</v>
      </c>
      <c r="BO42" s="175">
        <v>888</v>
      </c>
      <c r="BP42" s="198">
        <f t="shared" si="6"/>
        <v>9834</v>
      </c>
    </row>
    <row r="43" spans="1:68" s="116" customFormat="1" x14ac:dyDescent="0.15">
      <c r="A43" s="117">
        <v>121101001</v>
      </c>
      <c r="B43" s="118" t="s">
        <v>64</v>
      </c>
      <c r="C43" s="118" t="s">
        <v>11</v>
      </c>
      <c r="D43" s="118" t="s">
        <v>65</v>
      </c>
      <c r="E43" s="118" t="s">
        <v>3224</v>
      </c>
      <c r="F43" s="120">
        <v>36</v>
      </c>
      <c r="G43" s="119">
        <v>5228020</v>
      </c>
      <c r="H43" s="119"/>
      <c r="I43" s="120" t="s">
        <v>5820</v>
      </c>
      <c r="J43" s="120">
        <v>24100</v>
      </c>
      <c r="K43" s="120">
        <v>5228020</v>
      </c>
      <c r="L43" s="120">
        <v>0.59399999999999997</v>
      </c>
      <c r="M43" s="121" t="s">
        <v>5661</v>
      </c>
      <c r="N43" s="120">
        <v>1</v>
      </c>
      <c r="O43" s="119">
        <v>240</v>
      </c>
      <c r="P43" s="119">
        <v>42</v>
      </c>
      <c r="Q43" s="119">
        <v>4.3</v>
      </c>
      <c r="R43" s="120" t="s">
        <v>5655</v>
      </c>
      <c r="S43" s="120">
        <v>41.4</v>
      </c>
      <c r="T43" s="120"/>
      <c r="U43" s="120" t="s">
        <v>3186</v>
      </c>
      <c r="V43" s="172">
        <v>2292.5</v>
      </c>
      <c r="W43" s="172">
        <v>389.7</v>
      </c>
      <c r="X43" s="172">
        <v>1146.3</v>
      </c>
      <c r="Y43" s="172"/>
      <c r="Z43" s="172">
        <v>756.5</v>
      </c>
      <c r="AA43" s="123"/>
      <c r="AB43" s="123"/>
      <c r="AC43" s="123"/>
      <c r="AD43" s="123"/>
      <c r="AE43" s="123"/>
      <c r="AF43" s="123"/>
      <c r="AG43" s="214"/>
      <c r="AH43" s="229" t="str">
        <f t="shared" si="1"/>
        <v>a1</v>
      </c>
      <c r="AI43" s="122"/>
      <c r="AJ43" s="122"/>
      <c r="AK43" s="122"/>
      <c r="AL43" s="122"/>
      <c r="AM43" s="122"/>
      <c r="AN43" s="173"/>
      <c r="AO43" s="173"/>
      <c r="AP43" s="173"/>
      <c r="AQ43" s="173"/>
      <c r="AR43" s="173"/>
      <c r="AS43" s="173">
        <v>1</v>
      </c>
      <c r="AT43" s="173">
        <v>1</v>
      </c>
      <c r="AU43" s="173">
        <v>3</v>
      </c>
      <c r="AV43" s="173">
        <v>3</v>
      </c>
      <c r="AW43" s="173">
        <v>2</v>
      </c>
      <c r="AX43" s="173">
        <v>1</v>
      </c>
      <c r="AY43" s="173">
        <v>1</v>
      </c>
      <c r="AZ43" s="211">
        <f t="shared" si="7"/>
        <v>1</v>
      </c>
      <c r="BA43" s="211">
        <f t="shared" si="8"/>
        <v>11</v>
      </c>
      <c r="BB43" s="205">
        <f t="shared" si="2"/>
        <v>324198</v>
      </c>
      <c r="BC43" s="205">
        <f t="shared" si="3"/>
        <v>257428</v>
      </c>
      <c r="BD43" s="205">
        <f t="shared" si="4"/>
        <v>68690</v>
      </c>
      <c r="BE43" s="205">
        <f t="shared" si="5"/>
        <v>1920</v>
      </c>
      <c r="BF43" s="175">
        <v>255508</v>
      </c>
      <c r="BG43" s="175"/>
      <c r="BH43" s="175">
        <v>108990</v>
      </c>
      <c r="BI43" s="175">
        <v>48230</v>
      </c>
      <c r="BJ43" s="175">
        <v>18540</v>
      </c>
      <c r="BK43" s="175"/>
      <c r="BL43" s="175">
        <v>43686</v>
      </c>
      <c r="BM43" s="175">
        <v>42951</v>
      </c>
      <c r="BN43" s="175">
        <v>943</v>
      </c>
      <c r="BO43" s="175">
        <v>60858</v>
      </c>
      <c r="BP43" s="198">
        <f t="shared" si="6"/>
        <v>169848</v>
      </c>
    </row>
    <row r="44" spans="1:68" s="116" customFormat="1" x14ac:dyDescent="0.15">
      <c r="A44" s="117">
        <v>121101002</v>
      </c>
      <c r="B44" s="118" t="s">
        <v>66</v>
      </c>
      <c r="C44" s="118" t="s">
        <v>11</v>
      </c>
      <c r="D44" s="118" t="s">
        <v>65</v>
      </c>
      <c r="E44" s="118" t="s">
        <v>3225</v>
      </c>
      <c r="F44" s="120">
        <v>25</v>
      </c>
      <c r="G44" s="119"/>
      <c r="H44" s="119"/>
      <c r="I44" s="120"/>
      <c r="J44" s="120"/>
      <c r="K44" s="120"/>
      <c r="L44" s="120"/>
      <c r="M44" s="121" t="s">
        <v>3186</v>
      </c>
      <c r="N44" s="120">
        <v>1</v>
      </c>
      <c r="O44" s="119"/>
      <c r="P44" s="119"/>
      <c r="Q44" s="119"/>
      <c r="R44" s="120"/>
      <c r="S44" s="120"/>
      <c r="T44" s="120"/>
      <c r="U44" s="120" t="s">
        <v>3186</v>
      </c>
      <c r="V44" s="172">
        <v>547</v>
      </c>
      <c r="W44" s="172"/>
      <c r="X44" s="172"/>
      <c r="Y44" s="172">
        <v>547</v>
      </c>
      <c r="Z44" s="172"/>
      <c r="AA44" s="123">
        <v>33119</v>
      </c>
      <c r="AB44" s="123">
        <v>116291</v>
      </c>
      <c r="AC44" s="123">
        <v>2732</v>
      </c>
      <c r="AD44" s="123"/>
      <c r="AE44" s="123"/>
      <c r="AF44" s="123"/>
      <c r="AG44" s="214"/>
      <c r="AH44" s="229" t="str">
        <f t="shared" si="1"/>
        <v>a3</v>
      </c>
      <c r="AI44" s="122"/>
      <c r="AJ44" s="122"/>
      <c r="AK44" s="122"/>
      <c r="AL44" s="122"/>
      <c r="AM44" s="122"/>
      <c r="AN44" s="173"/>
      <c r="AO44" s="173"/>
      <c r="AP44" s="173"/>
      <c r="AQ44" s="173"/>
      <c r="AR44" s="173"/>
      <c r="AS44" s="173"/>
      <c r="AT44" s="173"/>
      <c r="AU44" s="173"/>
      <c r="AV44" s="173"/>
      <c r="AW44" s="173"/>
      <c r="AX44" s="173"/>
      <c r="AY44" s="173"/>
      <c r="AZ44" s="211">
        <f t="shared" si="7"/>
        <v>0</v>
      </c>
      <c r="BA44" s="211">
        <f t="shared" si="8"/>
        <v>0</v>
      </c>
      <c r="BB44" s="205">
        <f t="shared" si="2"/>
        <v>0</v>
      </c>
      <c r="BC44" s="205">
        <f t="shared" si="3"/>
        <v>0</v>
      </c>
      <c r="BD44" s="205">
        <f t="shared" si="4"/>
        <v>0</v>
      </c>
      <c r="BE44" s="205">
        <f t="shared" si="5"/>
        <v>0</v>
      </c>
      <c r="BF44" s="175"/>
      <c r="BG44" s="175"/>
      <c r="BH44" s="175"/>
      <c r="BI44" s="175"/>
      <c r="BJ44" s="175"/>
      <c r="BK44" s="175"/>
      <c r="BL44" s="175"/>
      <c r="BM44" s="175"/>
      <c r="BN44" s="175"/>
      <c r="BO44" s="175"/>
      <c r="BP44" s="198">
        <f t="shared" si="6"/>
        <v>0</v>
      </c>
    </row>
    <row r="45" spans="1:68" s="116" customFormat="1" x14ac:dyDescent="0.15">
      <c r="A45" s="117">
        <v>121101003</v>
      </c>
      <c r="B45" s="118" t="s">
        <v>67</v>
      </c>
      <c r="C45" s="118" t="s">
        <v>11</v>
      </c>
      <c r="D45" s="118" t="s">
        <v>65</v>
      </c>
      <c r="E45" s="118" t="s">
        <v>3226</v>
      </c>
      <c r="F45" s="120">
        <v>16</v>
      </c>
      <c r="G45" s="119"/>
      <c r="H45" s="119"/>
      <c r="I45" s="120"/>
      <c r="J45" s="120"/>
      <c r="K45" s="120"/>
      <c r="L45" s="120"/>
      <c r="M45" s="121" t="s">
        <v>3186</v>
      </c>
      <c r="N45" s="120">
        <v>1</v>
      </c>
      <c r="O45" s="119"/>
      <c r="P45" s="119"/>
      <c r="Q45" s="119"/>
      <c r="R45" s="120"/>
      <c r="S45" s="120"/>
      <c r="T45" s="120"/>
      <c r="U45" s="120" t="s">
        <v>3186</v>
      </c>
      <c r="V45" s="172">
        <v>0.2</v>
      </c>
      <c r="W45" s="172"/>
      <c r="X45" s="172"/>
      <c r="Y45" s="172"/>
      <c r="Z45" s="172">
        <v>0.2</v>
      </c>
      <c r="AA45" s="123"/>
      <c r="AB45" s="123"/>
      <c r="AC45" s="123"/>
      <c r="AD45" s="123"/>
      <c r="AE45" s="123"/>
      <c r="AF45" s="123"/>
      <c r="AG45" s="214"/>
      <c r="AH45" s="229" t="str">
        <f t="shared" si="1"/>
        <v>a1</v>
      </c>
      <c r="AI45" s="122"/>
      <c r="AJ45" s="122"/>
      <c r="AK45" s="122"/>
      <c r="AL45" s="122"/>
      <c r="AM45" s="122"/>
      <c r="AN45" s="173"/>
      <c r="AO45" s="173"/>
      <c r="AP45" s="173"/>
      <c r="AQ45" s="173"/>
      <c r="AR45" s="173"/>
      <c r="AS45" s="173"/>
      <c r="AT45" s="173"/>
      <c r="AU45" s="173"/>
      <c r="AV45" s="173"/>
      <c r="AW45" s="173"/>
      <c r="AX45" s="173"/>
      <c r="AY45" s="173"/>
      <c r="AZ45" s="211">
        <f t="shared" si="7"/>
        <v>0</v>
      </c>
      <c r="BA45" s="211">
        <f t="shared" si="8"/>
        <v>0</v>
      </c>
      <c r="BB45" s="205">
        <f t="shared" si="2"/>
        <v>0</v>
      </c>
      <c r="BC45" s="205">
        <f t="shared" si="3"/>
        <v>0</v>
      </c>
      <c r="BD45" s="205">
        <f t="shared" si="4"/>
        <v>0</v>
      </c>
      <c r="BE45" s="205">
        <f t="shared" si="5"/>
        <v>0</v>
      </c>
      <c r="BF45" s="175"/>
      <c r="BG45" s="175"/>
      <c r="BH45" s="175"/>
      <c r="BI45" s="175"/>
      <c r="BJ45" s="175"/>
      <c r="BK45" s="175"/>
      <c r="BL45" s="175"/>
      <c r="BM45" s="175"/>
      <c r="BN45" s="175"/>
      <c r="BO45" s="175"/>
      <c r="BP45" s="198">
        <f t="shared" si="6"/>
        <v>0</v>
      </c>
    </row>
    <row r="46" spans="1:68" s="116" customFormat="1" x14ac:dyDescent="0.15">
      <c r="A46" s="117">
        <v>121201001</v>
      </c>
      <c r="B46" s="118" t="s">
        <v>68</v>
      </c>
      <c r="C46" s="118" t="s">
        <v>11</v>
      </c>
      <c r="D46" s="118" t="s">
        <v>69</v>
      </c>
      <c r="E46" s="118" t="s">
        <v>3227</v>
      </c>
      <c r="F46" s="120">
        <v>21</v>
      </c>
      <c r="G46" s="119">
        <v>1809790</v>
      </c>
      <c r="H46" s="119"/>
      <c r="I46" s="120" t="s">
        <v>5820</v>
      </c>
      <c r="J46" s="120">
        <v>7800</v>
      </c>
      <c r="K46" s="120">
        <v>1808461</v>
      </c>
      <c r="L46" s="120">
        <v>0.63500000000000001</v>
      </c>
      <c r="M46" s="121" t="s">
        <v>5654</v>
      </c>
      <c r="N46" s="120">
        <v>1</v>
      </c>
      <c r="O46" s="119">
        <v>349</v>
      </c>
      <c r="P46" s="119">
        <v>83.7</v>
      </c>
      <c r="Q46" s="119">
        <v>13.3</v>
      </c>
      <c r="R46" s="120" t="s">
        <v>5655</v>
      </c>
      <c r="S46" s="120">
        <v>13.5</v>
      </c>
      <c r="T46" s="120"/>
      <c r="U46" s="120" t="s">
        <v>3186</v>
      </c>
      <c r="V46" s="172">
        <v>735.6</v>
      </c>
      <c r="W46" s="172"/>
      <c r="X46" s="172">
        <v>638.20000000000005</v>
      </c>
      <c r="Y46" s="172">
        <v>24.1</v>
      </c>
      <c r="Z46" s="172">
        <v>73.3</v>
      </c>
      <c r="AA46" s="123">
        <v>20996</v>
      </c>
      <c r="AB46" s="123"/>
      <c r="AC46" s="123">
        <v>1835</v>
      </c>
      <c r="AD46" s="123"/>
      <c r="AE46" s="123"/>
      <c r="AF46" s="123"/>
      <c r="AG46" s="214"/>
      <c r="AH46" s="229" t="str">
        <f t="shared" si="1"/>
        <v>a3</v>
      </c>
      <c r="AI46" s="122" t="s">
        <v>5401</v>
      </c>
      <c r="AJ46" s="122"/>
      <c r="AK46" s="122"/>
      <c r="AL46" s="122"/>
      <c r="AM46" s="122"/>
      <c r="AN46" s="173" t="s">
        <v>3186</v>
      </c>
      <c r="AO46" s="173" t="s">
        <v>3186</v>
      </c>
      <c r="AP46" s="173" t="s">
        <v>3186</v>
      </c>
      <c r="AQ46" s="173" t="s">
        <v>3186</v>
      </c>
      <c r="AR46" s="173" t="s">
        <v>3186</v>
      </c>
      <c r="AS46" s="173" t="s">
        <v>3186</v>
      </c>
      <c r="AT46" s="173">
        <v>3</v>
      </c>
      <c r="AU46" s="173">
        <v>3</v>
      </c>
      <c r="AV46" s="173">
        <v>1</v>
      </c>
      <c r="AW46" s="173">
        <v>2</v>
      </c>
      <c r="AX46" s="173">
        <v>1</v>
      </c>
      <c r="AY46" s="173">
        <v>1</v>
      </c>
      <c r="AZ46" s="211">
        <f t="shared" si="7"/>
        <v>0</v>
      </c>
      <c r="BA46" s="211">
        <f t="shared" si="8"/>
        <v>11</v>
      </c>
      <c r="BB46" s="205">
        <f t="shared" si="2"/>
        <v>196202</v>
      </c>
      <c r="BC46" s="205">
        <f t="shared" si="3"/>
        <v>160883</v>
      </c>
      <c r="BD46" s="205">
        <f t="shared" si="4"/>
        <v>67599</v>
      </c>
      <c r="BE46" s="205">
        <f t="shared" si="5"/>
        <v>32280</v>
      </c>
      <c r="BF46" s="175">
        <v>128603</v>
      </c>
      <c r="BG46" s="175"/>
      <c r="BH46" s="175">
        <v>67319</v>
      </c>
      <c r="BI46" s="175">
        <v>35319</v>
      </c>
      <c r="BJ46" s="175"/>
      <c r="BK46" s="175">
        <v>41633</v>
      </c>
      <c r="BL46" s="175">
        <v>1260</v>
      </c>
      <c r="BM46" s="175">
        <v>11391</v>
      </c>
      <c r="BN46" s="175">
        <v>1672</v>
      </c>
      <c r="BO46" s="175">
        <v>37608</v>
      </c>
      <c r="BP46" s="198">
        <f t="shared" si="6"/>
        <v>104927</v>
      </c>
    </row>
    <row r="47" spans="1:68" s="116" customFormat="1" x14ac:dyDescent="0.15">
      <c r="A47" s="117">
        <v>121301001</v>
      </c>
      <c r="B47" s="118" t="s">
        <v>70</v>
      </c>
      <c r="C47" s="118" t="s">
        <v>11</v>
      </c>
      <c r="D47" s="118" t="s">
        <v>71</v>
      </c>
      <c r="E47" s="118" t="s">
        <v>3228</v>
      </c>
      <c r="F47" s="120">
        <v>54</v>
      </c>
      <c r="G47" s="119"/>
      <c r="H47" s="119"/>
      <c r="I47" s="120" t="s">
        <v>5821</v>
      </c>
      <c r="J47" s="120">
        <v>33600</v>
      </c>
      <c r="K47" s="120">
        <v>10623089</v>
      </c>
      <c r="L47" s="120">
        <v>0.86599999999999999</v>
      </c>
      <c r="M47" s="121" t="s">
        <v>5654</v>
      </c>
      <c r="N47" s="120">
        <v>1</v>
      </c>
      <c r="O47" s="119">
        <v>180</v>
      </c>
      <c r="P47" s="119"/>
      <c r="Q47" s="119"/>
      <c r="R47" s="120" t="s">
        <v>5655</v>
      </c>
      <c r="S47" s="120">
        <v>82.7</v>
      </c>
      <c r="T47" s="120"/>
      <c r="U47" s="120" t="s">
        <v>3186</v>
      </c>
      <c r="V47" s="172">
        <v>1749.5</v>
      </c>
      <c r="W47" s="172"/>
      <c r="X47" s="172">
        <v>1646.6</v>
      </c>
      <c r="Y47" s="172"/>
      <c r="Z47" s="172">
        <v>102.9</v>
      </c>
      <c r="AA47" s="123"/>
      <c r="AB47" s="123"/>
      <c r="AC47" s="123"/>
      <c r="AD47" s="123"/>
      <c r="AE47" s="123"/>
      <c r="AF47" s="123"/>
      <c r="AG47" s="214"/>
      <c r="AH47" s="229" t="str">
        <f t="shared" si="1"/>
        <v>a1</v>
      </c>
      <c r="AI47" s="122"/>
      <c r="AJ47" s="122"/>
      <c r="AK47" s="122"/>
      <c r="AL47" s="122"/>
      <c r="AM47" s="122"/>
      <c r="AN47" s="173">
        <v>4</v>
      </c>
      <c r="AO47" s="173" t="s">
        <v>3186</v>
      </c>
      <c r="AP47" s="173" t="s">
        <v>3186</v>
      </c>
      <c r="AQ47" s="173" t="s">
        <v>3186</v>
      </c>
      <c r="AR47" s="173" t="s">
        <v>3186</v>
      </c>
      <c r="AS47" s="173">
        <v>1</v>
      </c>
      <c r="AT47" s="173">
        <v>11</v>
      </c>
      <c r="AU47" s="173" t="s">
        <v>3186</v>
      </c>
      <c r="AV47" s="173" t="s">
        <v>3186</v>
      </c>
      <c r="AW47" s="173" t="s">
        <v>3186</v>
      </c>
      <c r="AX47" s="173" t="s">
        <v>3186</v>
      </c>
      <c r="AY47" s="173">
        <v>1</v>
      </c>
      <c r="AZ47" s="211">
        <f t="shared" si="7"/>
        <v>5</v>
      </c>
      <c r="BA47" s="211">
        <f t="shared" si="8"/>
        <v>12</v>
      </c>
      <c r="BB47" s="205">
        <f t="shared" si="2"/>
        <v>265975</v>
      </c>
      <c r="BC47" s="205">
        <f t="shared" si="3"/>
        <v>195405</v>
      </c>
      <c r="BD47" s="205">
        <f t="shared" si="4"/>
        <v>80445</v>
      </c>
      <c r="BE47" s="205">
        <f t="shared" si="5"/>
        <v>9875</v>
      </c>
      <c r="BF47" s="175">
        <v>185530</v>
      </c>
      <c r="BG47" s="175">
        <v>19793</v>
      </c>
      <c r="BH47" s="175">
        <v>80445</v>
      </c>
      <c r="BI47" s="175">
        <v>70570</v>
      </c>
      <c r="BJ47" s="175"/>
      <c r="BK47" s="175">
        <v>784</v>
      </c>
      <c r="BL47" s="175">
        <v>16897</v>
      </c>
      <c r="BM47" s="175">
        <v>47735</v>
      </c>
      <c r="BN47" s="175">
        <v>11409</v>
      </c>
      <c r="BO47" s="175">
        <v>18342</v>
      </c>
      <c r="BP47" s="198">
        <f t="shared" si="6"/>
        <v>98787</v>
      </c>
    </row>
    <row r="48" spans="1:68" s="116" customFormat="1" x14ac:dyDescent="0.15">
      <c r="A48" s="117">
        <v>121301002</v>
      </c>
      <c r="B48" s="118" t="s">
        <v>72</v>
      </c>
      <c r="C48" s="118" t="s">
        <v>11</v>
      </c>
      <c r="D48" s="118" t="s">
        <v>71</v>
      </c>
      <c r="E48" s="118" t="s">
        <v>3229</v>
      </c>
      <c r="F48" s="120">
        <v>45</v>
      </c>
      <c r="G48" s="119"/>
      <c r="H48" s="119"/>
      <c r="I48" s="120" t="s">
        <v>5821</v>
      </c>
      <c r="J48" s="120">
        <v>28240</v>
      </c>
      <c r="K48" s="120">
        <v>10831833</v>
      </c>
      <c r="L48" s="120">
        <v>1.0509999999999999</v>
      </c>
      <c r="M48" s="121" t="s">
        <v>5654</v>
      </c>
      <c r="N48" s="120">
        <v>1</v>
      </c>
      <c r="O48" s="119">
        <v>240</v>
      </c>
      <c r="P48" s="119"/>
      <c r="Q48" s="119"/>
      <c r="R48" s="120" t="s">
        <v>5655</v>
      </c>
      <c r="S48" s="120">
        <v>135</v>
      </c>
      <c r="T48" s="120"/>
      <c r="U48" s="120" t="s">
        <v>3186</v>
      </c>
      <c r="V48" s="172">
        <v>2732.6</v>
      </c>
      <c r="W48" s="172"/>
      <c r="X48" s="172">
        <v>2324.9</v>
      </c>
      <c r="Y48" s="172">
        <v>282.2</v>
      </c>
      <c r="Z48" s="172">
        <v>125.5</v>
      </c>
      <c r="AA48" s="123">
        <v>92804</v>
      </c>
      <c r="AB48" s="123">
        <v>416473.19999999937</v>
      </c>
      <c r="AC48" s="123">
        <v>7694.6</v>
      </c>
      <c r="AD48" s="123"/>
      <c r="AE48" s="123"/>
      <c r="AF48" s="123"/>
      <c r="AG48" s="214"/>
      <c r="AH48" s="229" t="str">
        <f t="shared" si="1"/>
        <v>a3</v>
      </c>
      <c r="AI48" s="122"/>
      <c r="AJ48" s="122"/>
      <c r="AK48" s="122"/>
      <c r="AL48" s="122"/>
      <c r="AM48" s="122"/>
      <c r="AN48" s="173">
        <v>2</v>
      </c>
      <c r="AO48" s="173">
        <v>6</v>
      </c>
      <c r="AP48" s="173">
        <v>6</v>
      </c>
      <c r="AQ48" s="173">
        <v>4</v>
      </c>
      <c r="AR48" s="173"/>
      <c r="AS48" s="173">
        <v>5</v>
      </c>
      <c r="AT48" s="173"/>
      <c r="AU48" s="173"/>
      <c r="AV48" s="173">
        <v>2.5</v>
      </c>
      <c r="AW48" s="173">
        <v>2.5</v>
      </c>
      <c r="AX48" s="173"/>
      <c r="AY48" s="173">
        <v>2</v>
      </c>
      <c r="AZ48" s="211">
        <f t="shared" si="7"/>
        <v>23</v>
      </c>
      <c r="BA48" s="211">
        <f t="shared" si="8"/>
        <v>7</v>
      </c>
      <c r="BB48" s="205">
        <f t="shared" si="2"/>
        <v>436238</v>
      </c>
      <c r="BC48" s="205">
        <f t="shared" si="3"/>
        <v>436238</v>
      </c>
      <c r="BD48" s="205">
        <f t="shared" si="4"/>
        <v>0</v>
      </c>
      <c r="BE48" s="205">
        <f t="shared" si="5"/>
        <v>0</v>
      </c>
      <c r="BF48" s="175">
        <v>436238</v>
      </c>
      <c r="BG48" s="175">
        <v>140592</v>
      </c>
      <c r="BH48" s="175"/>
      <c r="BI48" s="175"/>
      <c r="BJ48" s="175"/>
      <c r="BK48" s="175">
        <v>25381</v>
      </c>
      <c r="BL48" s="175">
        <v>39269</v>
      </c>
      <c r="BM48" s="175">
        <v>51408</v>
      </c>
      <c r="BN48" s="175">
        <v>25158</v>
      </c>
      <c r="BO48" s="175">
        <v>154430</v>
      </c>
      <c r="BP48" s="198">
        <f t="shared" si="6"/>
        <v>154430</v>
      </c>
    </row>
    <row r="49" spans="1:68" s="116" customFormat="1" x14ac:dyDescent="0.15">
      <c r="A49" s="117">
        <v>121301003</v>
      </c>
      <c r="B49" s="118" t="s">
        <v>73</v>
      </c>
      <c r="C49" s="118" t="s">
        <v>11</v>
      </c>
      <c r="D49" s="118" t="s">
        <v>71</v>
      </c>
      <c r="E49" s="118" t="s">
        <v>3230</v>
      </c>
      <c r="F49" s="120">
        <v>34</v>
      </c>
      <c r="G49" s="119"/>
      <c r="H49" s="119"/>
      <c r="I49" s="120" t="s">
        <v>5820</v>
      </c>
      <c r="J49" s="120">
        <v>12170</v>
      </c>
      <c r="K49" s="120">
        <v>3269473</v>
      </c>
      <c r="L49" s="120">
        <v>0.73599999999999999</v>
      </c>
      <c r="M49" s="121" t="s">
        <v>5654</v>
      </c>
      <c r="N49" s="120">
        <v>1</v>
      </c>
      <c r="O49" s="119">
        <v>250</v>
      </c>
      <c r="P49" s="119"/>
      <c r="Q49" s="119"/>
      <c r="R49" s="120" t="s">
        <v>5655</v>
      </c>
      <c r="S49" s="120">
        <v>26.3</v>
      </c>
      <c r="T49" s="120"/>
      <c r="U49" s="120" t="s">
        <v>3186</v>
      </c>
      <c r="V49" s="172">
        <v>1258.3</v>
      </c>
      <c r="W49" s="172"/>
      <c r="X49" s="172">
        <v>896.1</v>
      </c>
      <c r="Y49" s="172">
        <v>135.69999999999999</v>
      </c>
      <c r="Z49" s="172">
        <v>226.5</v>
      </c>
      <c r="AA49" s="123">
        <v>17229</v>
      </c>
      <c r="AB49" s="123"/>
      <c r="AC49" s="123"/>
      <c r="AD49" s="123"/>
      <c r="AE49" s="123"/>
      <c r="AF49" s="123"/>
      <c r="AG49" s="214"/>
      <c r="AH49" s="229" t="str">
        <f t="shared" si="1"/>
        <v>a2</v>
      </c>
      <c r="AI49" s="122"/>
      <c r="AJ49" s="122"/>
      <c r="AK49" s="122"/>
      <c r="AL49" s="122"/>
      <c r="AM49" s="122"/>
      <c r="AN49" s="173">
        <v>3</v>
      </c>
      <c r="AO49" s="173"/>
      <c r="AP49" s="173"/>
      <c r="AQ49" s="173"/>
      <c r="AR49" s="173">
        <v>5</v>
      </c>
      <c r="AS49" s="173">
        <v>6</v>
      </c>
      <c r="AT49" s="173"/>
      <c r="AU49" s="173"/>
      <c r="AV49" s="173"/>
      <c r="AW49" s="173"/>
      <c r="AX49" s="173"/>
      <c r="AY49" s="173">
        <v>1</v>
      </c>
      <c r="AZ49" s="211">
        <f t="shared" si="7"/>
        <v>14</v>
      </c>
      <c r="BA49" s="211">
        <f t="shared" si="8"/>
        <v>1</v>
      </c>
      <c r="BB49" s="205">
        <f t="shared" si="2"/>
        <v>284594</v>
      </c>
      <c r="BC49" s="205">
        <f t="shared" si="3"/>
        <v>246031</v>
      </c>
      <c r="BD49" s="205">
        <f t="shared" si="4"/>
        <v>67536</v>
      </c>
      <c r="BE49" s="205">
        <f t="shared" si="5"/>
        <v>28973</v>
      </c>
      <c r="BF49" s="175">
        <v>217058</v>
      </c>
      <c r="BG49" s="175">
        <v>16992</v>
      </c>
      <c r="BH49" s="175">
        <v>67536</v>
      </c>
      <c r="BI49" s="175">
        <v>38563</v>
      </c>
      <c r="BJ49" s="175"/>
      <c r="BK49" s="175">
        <v>47526</v>
      </c>
      <c r="BL49" s="175">
        <v>13406</v>
      </c>
      <c r="BM49" s="175">
        <v>30271</v>
      </c>
      <c r="BN49" s="175">
        <v>5311</v>
      </c>
      <c r="BO49" s="175">
        <v>64989</v>
      </c>
      <c r="BP49" s="198">
        <f t="shared" si="6"/>
        <v>132525</v>
      </c>
    </row>
    <row r="50" spans="1:68" x14ac:dyDescent="0.15">
      <c r="A50" s="117">
        <v>121401001</v>
      </c>
      <c r="B50" s="118" t="s">
        <v>74</v>
      </c>
      <c r="C50" s="118" t="s">
        <v>11</v>
      </c>
      <c r="D50" s="118" t="s">
        <v>75</v>
      </c>
      <c r="E50" s="118" t="s">
        <v>3231</v>
      </c>
      <c r="F50" s="120">
        <v>29</v>
      </c>
      <c r="G50" s="119">
        <v>5131292</v>
      </c>
      <c r="H50" s="119"/>
      <c r="I50" s="120" t="s">
        <v>5820</v>
      </c>
      <c r="J50" s="120">
        <v>16350</v>
      </c>
      <c r="K50" s="120">
        <v>5131292</v>
      </c>
      <c r="L50" s="120">
        <v>0.86</v>
      </c>
      <c r="M50" s="121" t="s">
        <v>5654</v>
      </c>
      <c r="N50" s="120">
        <v>1</v>
      </c>
      <c r="O50" s="119">
        <v>351</v>
      </c>
      <c r="P50" s="119">
        <v>61.7</v>
      </c>
      <c r="Q50" s="119">
        <v>7.13</v>
      </c>
      <c r="R50" s="120" t="s">
        <v>5655</v>
      </c>
      <c r="S50" s="120">
        <v>29.4</v>
      </c>
      <c r="T50" s="120"/>
      <c r="U50" s="120" t="s">
        <v>3186</v>
      </c>
      <c r="V50" s="172">
        <v>2025.7</v>
      </c>
      <c r="W50" s="172">
        <v>202.6</v>
      </c>
      <c r="X50" s="172">
        <v>1012.9</v>
      </c>
      <c r="Y50" s="172">
        <v>648.20000000000005</v>
      </c>
      <c r="Z50" s="172">
        <v>162</v>
      </c>
      <c r="AA50" s="123">
        <v>34005</v>
      </c>
      <c r="AB50" s="123"/>
      <c r="AC50" s="123">
        <v>3930</v>
      </c>
      <c r="AD50" s="123">
        <v>365</v>
      </c>
      <c r="AE50" s="123">
        <v>33</v>
      </c>
      <c r="AF50" s="123"/>
      <c r="AG50" s="214">
        <f t="shared" si="0"/>
        <v>398</v>
      </c>
      <c r="AH50" s="229" t="str">
        <f t="shared" si="1"/>
        <v>a4</v>
      </c>
      <c r="AI50" s="122"/>
      <c r="AJ50" s="122"/>
      <c r="AK50" s="122"/>
      <c r="AL50" s="122"/>
      <c r="AM50" s="122"/>
      <c r="AN50" s="173">
        <v>4</v>
      </c>
      <c r="AO50" s="173" t="s">
        <v>3186</v>
      </c>
      <c r="AP50" s="173" t="s">
        <v>3186</v>
      </c>
      <c r="AQ50" s="173" t="s">
        <v>3186</v>
      </c>
      <c r="AR50" s="173" t="s">
        <v>3186</v>
      </c>
      <c r="AS50" s="173">
        <v>1.8</v>
      </c>
      <c r="AT50" s="173">
        <v>2.4</v>
      </c>
      <c r="AU50" s="173">
        <v>2.4</v>
      </c>
      <c r="AV50" s="173">
        <v>3.1</v>
      </c>
      <c r="AW50" s="173">
        <v>3.1</v>
      </c>
      <c r="AX50" s="173">
        <v>1.2</v>
      </c>
      <c r="AY50" s="173">
        <v>1</v>
      </c>
      <c r="AZ50" s="211">
        <f t="shared" si="7"/>
        <v>5.8</v>
      </c>
      <c r="BA50" s="211">
        <f t="shared" si="8"/>
        <v>13.2</v>
      </c>
      <c r="BB50" s="205">
        <f t="shared" si="2"/>
        <v>210247</v>
      </c>
      <c r="BC50" s="205">
        <f t="shared" si="3"/>
        <v>210247</v>
      </c>
      <c r="BD50" s="205">
        <f t="shared" si="4"/>
        <v>0</v>
      </c>
      <c r="BE50" s="205">
        <f t="shared" si="5"/>
        <v>0</v>
      </c>
      <c r="BF50" s="175">
        <v>210247</v>
      </c>
      <c r="BG50" s="175"/>
      <c r="BH50" s="175">
        <v>105714</v>
      </c>
      <c r="BI50" s="175"/>
      <c r="BJ50" s="175"/>
      <c r="BK50" s="175">
        <v>46504</v>
      </c>
      <c r="BL50" s="175"/>
      <c r="BM50" s="175">
        <v>27179</v>
      </c>
      <c r="BN50" s="175">
        <v>30850</v>
      </c>
      <c r="BO50" s="175"/>
      <c r="BP50" s="198">
        <f t="shared" si="6"/>
        <v>105714</v>
      </c>
    </row>
    <row r="51" spans="1:68" s="116" customFormat="1" x14ac:dyDescent="0.15">
      <c r="A51" s="117">
        <v>121701001</v>
      </c>
      <c r="B51" s="118" t="s">
        <v>76</v>
      </c>
      <c r="C51" s="118" t="s">
        <v>11</v>
      </c>
      <c r="D51" s="118" t="s">
        <v>77</v>
      </c>
      <c r="E51" s="118" t="s">
        <v>3232</v>
      </c>
      <c r="F51" s="120">
        <v>40</v>
      </c>
      <c r="G51" s="119">
        <v>15033323</v>
      </c>
      <c r="H51" s="119">
        <v>3077984</v>
      </c>
      <c r="I51" s="120" t="s">
        <v>5821</v>
      </c>
      <c r="J51" s="120">
        <v>52500</v>
      </c>
      <c r="K51" s="120">
        <v>18111307</v>
      </c>
      <c r="L51" s="120">
        <v>0.94499999999999995</v>
      </c>
      <c r="M51" s="121" t="s">
        <v>5654</v>
      </c>
      <c r="N51" s="120">
        <v>1</v>
      </c>
      <c r="O51" s="119">
        <v>177</v>
      </c>
      <c r="P51" s="119"/>
      <c r="Q51" s="119"/>
      <c r="R51" s="120" t="s">
        <v>5655</v>
      </c>
      <c r="S51" s="120">
        <v>123.1</v>
      </c>
      <c r="T51" s="120"/>
      <c r="U51" s="120" t="s">
        <v>3186</v>
      </c>
      <c r="V51" s="172">
        <v>5130.1000000000004</v>
      </c>
      <c r="W51" s="172">
        <v>674.6</v>
      </c>
      <c r="X51" s="172">
        <v>2720.3</v>
      </c>
      <c r="Y51" s="172">
        <v>1329.7</v>
      </c>
      <c r="Z51" s="172">
        <v>405.5</v>
      </c>
      <c r="AA51" s="123">
        <v>68504</v>
      </c>
      <c r="AB51" s="123">
        <v>264047</v>
      </c>
      <c r="AC51" s="123">
        <v>4194</v>
      </c>
      <c r="AD51" s="123"/>
      <c r="AE51" s="123"/>
      <c r="AF51" s="123"/>
      <c r="AG51" s="214"/>
      <c r="AH51" s="229" t="str">
        <f t="shared" si="1"/>
        <v>a3</v>
      </c>
      <c r="AI51" s="122"/>
      <c r="AJ51" s="122"/>
      <c r="AK51" s="122"/>
      <c r="AL51" s="122"/>
      <c r="AM51" s="122"/>
      <c r="AN51" s="173">
        <v>2</v>
      </c>
      <c r="AO51" s="173">
        <v>3</v>
      </c>
      <c r="AP51" s="173">
        <v>3</v>
      </c>
      <c r="AQ51" s="173">
        <v>1</v>
      </c>
      <c r="AR51" s="173"/>
      <c r="AS51" s="173">
        <v>1</v>
      </c>
      <c r="AT51" s="173">
        <v>7</v>
      </c>
      <c r="AU51" s="173"/>
      <c r="AV51" s="173">
        <v>8</v>
      </c>
      <c r="AW51" s="173"/>
      <c r="AX51" s="173">
        <v>2</v>
      </c>
      <c r="AY51" s="173">
        <v>7</v>
      </c>
      <c r="AZ51" s="211">
        <f t="shared" si="7"/>
        <v>10</v>
      </c>
      <c r="BA51" s="211">
        <f t="shared" si="8"/>
        <v>24</v>
      </c>
      <c r="BB51" s="205">
        <f t="shared" si="2"/>
        <v>368329</v>
      </c>
      <c r="BC51" s="205">
        <f t="shared" si="3"/>
        <v>368329</v>
      </c>
      <c r="BD51" s="205">
        <f t="shared" si="4"/>
        <v>-16</v>
      </c>
      <c r="BE51" s="205">
        <f t="shared" si="5"/>
        <v>-16</v>
      </c>
      <c r="BF51" s="175">
        <v>368345</v>
      </c>
      <c r="BG51" s="175">
        <v>61066</v>
      </c>
      <c r="BH51" s="175">
        <v>104047</v>
      </c>
      <c r="BI51" s="175"/>
      <c r="BJ51" s="175"/>
      <c r="BK51" s="175">
        <v>20020</v>
      </c>
      <c r="BL51" s="175">
        <v>61936</v>
      </c>
      <c r="BM51" s="175">
        <v>58107</v>
      </c>
      <c r="BN51" s="175">
        <v>47189</v>
      </c>
      <c r="BO51" s="175">
        <v>15964</v>
      </c>
      <c r="BP51" s="198">
        <f t="shared" si="6"/>
        <v>120011</v>
      </c>
    </row>
    <row r="52" spans="1:68" s="116" customFormat="1" x14ac:dyDescent="0.15">
      <c r="A52" s="117">
        <v>121901001</v>
      </c>
      <c r="B52" s="118" t="s">
        <v>78</v>
      </c>
      <c r="C52" s="118" t="s">
        <v>11</v>
      </c>
      <c r="D52" s="118" t="s">
        <v>79</v>
      </c>
      <c r="E52" s="118" t="s">
        <v>3233</v>
      </c>
      <c r="F52" s="120">
        <v>41</v>
      </c>
      <c r="G52" s="119">
        <v>4507062</v>
      </c>
      <c r="H52" s="119"/>
      <c r="I52" s="120" t="s">
        <v>5820</v>
      </c>
      <c r="J52" s="120">
        <v>14700</v>
      </c>
      <c r="K52" s="120">
        <v>4507062</v>
      </c>
      <c r="L52" s="120">
        <v>0.84</v>
      </c>
      <c r="M52" s="121" t="s">
        <v>5654</v>
      </c>
      <c r="N52" s="120">
        <v>1</v>
      </c>
      <c r="O52" s="119">
        <v>238</v>
      </c>
      <c r="P52" s="119">
        <v>38.6</v>
      </c>
      <c r="Q52" s="119">
        <v>4.2</v>
      </c>
      <c r="R52" s="120" t="s">
        <v>5655</v>
      </c>
      <c r="S52" s="120">
        <v>57.1</v>
      </c>
      <c r="T52" s="120"/>
      <c r="U52" s="120" t="s">
        <v>3186</v>
      </c>
      <c r="V52" s="172">
        <v>1426.7</v>
      </c>
      <c r="W52" s="172">
        <v>248.2</v>
      </c>
      <c r="X52" s="172">
        <v>716.2</v>
      </c>
      <c r="Y52" s="172">
        <v>135.5</v>
      </c>
      <c r="Z52" s="172">
        <v>326.8</v>
      </c>
      <c r="AA52" s="123">
        <v>20083</v>
      </c>
      <c r="AB52" s="123">
        <v>82501.799999999945</v>
      </c>
      <c r="AC52" s="123">
        <v>979</v>
      </c>
      <c r="AD52" s="123"/>
      <c r="AE52" s="123"/>
      <c r="AF52" s="123"/>
      <c r="AG52" s="214"/>
      <c r="AH52" s="229" t="str">
        <f t="shared" si="1"/>
        <v>a3</v>
      </c>
      <c r="AI52" s="122" t="s">
        <v>5402</v>
      </c>
      <c r="AJ52" s="122" t="s">
        <v>5402</v>
      </c>
      <c r="AK52" s="122" t="s">
        <v>5402</v>
      </c>
      <c r="AL52" s="122" t="s">
        <v>5402</v>
      </c>
      <c r="AM52" s="122" t="s">
        <v>5402</v>
      </c>
      <c r="AN52" s="173">
        <v>8</v>
      </c>
      <c r="AO52" s="173" t="s">
        <v>3186</v>
      </c>
      <c r="AP52" s="173" t="s">
        <v>3186</v>
      </c>
      <c r="AQ52" s="173">
        <v>1</v>
      </c>
      <c r="AR52" s="173" t="s">
        <v>3186</v>
      </c>
      <c r="AS52" s="173">
        <v>2</v>
      </c>
      <c r="AT52" s="173">
        <v>2</v>
      </c>
      <c r="AU52" s="173">
        <v>3</v>
      </c>
      <c r="AV52" s="173">
        <v>3</v>
      </c>
      <c r="AW52" s="173">
        <v>3</v>
      </c>
      <c r="AX52" s="173">
        <v>2</v>
      </c>
      <c r="AY52" s="173">
        <v>1</v>
      </c>
      <c r="AZ52" s="211">
        <f t="shared" si="7"/>
        <v>11</v>
      </c>
      <c r="BA52" s="211">
        <f t="shared" si="8"/>
        <v>14</v>
      </c>
      <c r="BB52" s="205">
        <f t="shared" si="2"/>
        <v>90354</v>
      </c>
      <c r="BC52" s="205">
        <f t="shared" si="3"/>
        <v>90354</v>
      </c>
      <c r="BD52" s="205">
        <f t="shared" si="4"/>
        <v>-64106</v>
      </c>
      <c r="BE52" s="205">
        <f t="shared" si="5"/>
        <v>-64106</v>
      </c>
      <c r="BF52" s="175">
        <v>154460</v>
      </c>
      <c r="BG52" s="175">
        <v>2160</v>
      </c>
      <c r="BH52" s="175">
        <v>73481</v>
      </c>
      <c r="BI52" s="175"/>
      <c r="BJ52" s="175"/>
      <c r="BK52" s="175"/>
      <c r="BL52" s="175">
        <v>2773</v>
      </c>
      <c r="BM52" s="175"/>
      <c r="BN52" s="175"/>
      <c r="BO52" s="175">
        <v>11940</v>
      </c>
      <c r="BP52" s="198">
        <f t="shared" si="6"/>
        <v>85421</v>
      </c>
    </row>
    <row r="53" spans="1:68" s="116" customFormat="1" x14ac:dyDescent="0.15">
      <c r="A53" s="117">
        <v>122001001</v>
      </c>
      <c r="B53" s="118" t="s">
        <v>80</v>
      </c>
      <c r="C53" s="118" t="s">
        <v>11</v>
      </c>
      <c r="D53" s="118" t="s">
        <v>81</v>
      </c>
      <c r="E53" s="118" t="s">
        <v>3234</v>
      </c>
      <c r="F53" s="120">
        <v>39</v>
      </c>
      <c r="G53" s="119">
        <v>4560976</v>
      </c>
      <c r="H53" s="119">
        <v>1419384</v>
      </c>
      <c r="I53" s="120" t="s">
        <v>5821</v>
      </c>
      <c r="J53" s="120">
        <v>10800</v>
      </c>
      <c r="K53" s="120">
        <v>5980360</v>
      </c>
      <c r="L53" s="120">
        <v>1.5169999999999999</v>
      </c>
      <c r="M53" s="121" t="s">
        <v>5654</v>
      </c>
      <c r="N53" s="120">
        <v>1</v>
      </c>
      <c r="O53" s="119">
        <v>122.4</v>
      </c>
      <c r="P53" s="119">
        <v>32.1</v>
      </c>
      <c r="Q53" s="119">
        <v>1.03</v>
      </c>
      <c r="R53" s="120" t="s">
        <v>5655</v>
      </c>
      <c r="S53" s="120">
        <v>32.299999999999997</v>
      </c>
      <c r="T53" s="120"/>
      <c r="U53" s="120" t="s">
        <v>3186</v>
      </c>
      <c r="V53" s="172">
        <v>1261.8</v>
      </c>
      <c r="W53" s="172"/>
      <c r="X53" s="172"/>
      <c r="Y53" s="172"/>
      <c r="Z53" s="172">
        <v>1261.8</v>
      </c>
      <c r="AA53" s="123">
        <v>18261</v>
      </c>
      <c r="AB53" s="123">
        <v>52279.500000000102</v>
      </c>
      <c r="AC53" s="123">
        <v>931</v>
      </c>
      <c r="AD53" s="123"/>
      <c r="AE53" s="123"/>
      <c r="AF53" s="123"/>
      <c r="AG53" s="214"/>
      <c r="AH53" s="229" t="str">
        <f t="shared" si="1"/>
        <v>a3</v>
      </c>
      <c r="AI53" s="122"/>
      <c r="AJ53" s="122"/>
      <c r="AK53" s="122"/>
      <c r="AL53" s="122"/>
      <c r="AM53" s="122"/>
      <c r="AN53" s="173">
        <v>0.5</v>
      </c>
      <c r="AO53" s="173"/>
      <c r="AP53" s="173"/>
      <c r="AQ53" s="173"/>
      <c r="AR53" s="173"/>
      <c r="AS53" s="173">
        <v>2.5</v>
      </c>
      <c r="AT53" s="173">
        <v>2.5</v>
      </c>
      <c r="AU53" s="173">
        <v>1.5</v>
      </c>
      <c r="AV53" s="173">
        <v>2</v>
      </c>
      <c r="AW53" s="173">
        <v>1.5</v>
      </c>
      <c r="AX53" s="173">
        <v>1</v>
      </c>
      <c r="AY53" s="173"/>
      <c r="AZ53" s="211">
        <f t="shared" si="7"/>
        <v>3</v>
      </c>
      <c r="BA53" s="211">
        <f t="shared" si="8"/>
        <v>8.5</v>
      </c>
      <c r="BB53" s="205">
        <f t="shared" si="2"/>
        <v>140289</v>
      </c>
      <c r="BC53" s="205">
        <f t="shared" si="3"/>
        <v>107112</v>
      </c>
      <c r="BD53" s="205">
        <f t="shared" si="4"/>
        <v>45252</v>
      </c>
      <c r="BE53" s="205">
        <f t="shared" si="5"/>
        <v>12075</v>
      </c>
      <c r="BF53" s="175">
        <v>95037</v>
      </c>
      <c r="BG53" s="175"/>
      <c r="BH53" s="175">
        <v>68548</v>
      </c>
      <c r="BI53" s="175">
        <v>33177</v>
      </c>
      <c r="BJ53" s="175"/>
      <c r="BK53" s="175"/>
      <c r="BL53" s="175">
        <v>5427</v>
      </c>
      <c r="BM53" s="175">
        <v>18122</v>
      </c>
      <c r="BN53" s="175"/>
      <c r="BO53" s="175">
        <v>15015</v>
      </c>
      <c r="BP53" s="198">
        <f t="shared" si="6"/>
        <v>83563</v>
      </c>
    </row>
    <row r="54" spans="1:68" s="116" customFormat="1" x14ac:dyDescent="0.15">
      <c r="A54" s="117">
        <v>122002002</v>
      </c>
      <c r="B54" s="118" t="s">
        <v>82</v>
      </c>
      <c r="C54" s="118" t="s">
        <v>11</v>
      </c>
      <c r="D54" s="118" t="s">
        <v>81</v>
      </c>
      <c r="E54" s="118" t="s">
        <v>3235</v>
      </c>
      <c r="F54" s="120">
        <v>13</v>
      </c>
      <c r="G54" s="119">
        <v>143304</v>
      </c>
      <c r="H54" s="119"/>
      <c r="I54" s="120" t="s">
        <v>5820</v>
      </c>
      <c r="J54" s="120">
        <v>800</v>
      </c>
      <c r="K54" s="120">
        <v>143304</v>
      </c>
      <c r="L54" s="120">
        <v>0.49099999999999999</v>
      </c>
      <c r="M54" s="121" t="s">
        <v>5657</v>
      </c>
      <c r="N54" s="120">
        <v>1</v>
      </c>
      <c r="O54" s="119">
        <v>245.9</v>
      </c>
      <c r="P54" s="119">
        <v>25</v>
      </c>
      <c r="Q54" s="119">
        <v>2.8</v>
      </c>
      <c r="R54" s="120" t="s">
        <v>5658</v>
      </c>
      <c r="S54" s="120">
        <v>0.2</v>
      </c>
      <c r="T54" s="120"/>
      <c r="U54" s="120" t="s">
        <v>3186</v>
      </c>
      <c r="V54" s="172">
        <v>160.9</v>
      </c>
      <c r="W54" s="172">
        <v>12.7</v>
      </c>
      <c r="X54" s="172">
        <v>71.2</v>
      </c>
      <c r="Y54" s="172">
        <v>17.8</v>
      </c>
      <c r="Z54" s="172">
        <v>59.2</v>
      </c>
      <c r="AA54" s="123">
        <v>1074</v>
      </c>
      <c r="AB54" s="123"/>
      <c r="AC54" s="123">
        <v>93</v>
      </c>
      <c r="AD54" s="123"/>
      <c r="AE54" s="123"/>
      <c r="AF54" s="123"/>
      <c r="AG54" s="214"/>
      <c r="AH54" s="229" t="str">
        <f t="shared" si="1"/>
        <v>a3</v>
      </c>
      <c r="AI54" s="122"/>
      <c r="AJ54" s="122"/>
      <c r="AK54" s="122"/>
      <c r="AL54" s="122"/>
      <c r="AM54" s="122"/>
      <c r="AN54" s="173">
        <v>1</v>
      </c>
      <c r="AO54" s="173" t="s">
        <v>3186</v>
      </c>
      <c r="AP54" s="173" t="s">
        <v>3186</v>
      </c>
      <c r="AQ54" s="173" t="s">
        <v>3186</v>
      </c>
      <c r="AR54" s="173" t="s">
        <v>3186</v>
      </c>
      <c r="AS54" s="173"/>
      <c r="AT54" s="173"/>
      <c r="AU54" s="173">
        <v>0.7</v>
      </c>
      <c r="AV54" s="173">
        <v>0.5</v>
      </c>
      <c r="AW54" s="173">
        <v>0.5</v>
      </c>
      <c r="AX54" s="173">
        <v>0.5</v>
      </c>
      <c r="AY54" s="173" t="s">
        <v>3186</v>
      </c>
      <c r="AZ54" s="211">
        <f t="shared" si="7"/>
        <v>1</v>
      </c>
      <c r="BA54" s="211">
        <f t="shared" si="8"/>
        <v>2.2000000000000002</v>
      </c>
      <c r="BB54" s="205">
        <f t="shared" si="2"/>
        <v>41485</v>
      </c>
      <c r="BC54" s="205">
        <f t="shared" si="3"/>
        <v>32257</v>
      </c>
      <c r="BD54" s="205">
        <f t="shared" si="4"/>
        <v>10918</v>
      </c>
      <c r="BE54" s="205">
        <f t="shared" si="5"/>
        <v>1690</v>
      </c>
      <c r="BF54" s="175">
        <v>30567</v>
      </c>
      <c r="BG54" s="175">
        <v>4759</v>
      </c>
      <c r="BH54" s="175">
        <v>16212</v>
      </c>
      <c r="BI54" s="175">
        <v>9228</v>
      </c>
      <c r="BJ54" s="175"/>
      <c r="BK54" s="175">
        <v>3278</v>
      </c>
      <c r="BL54" s="175">
        <v>1725</v>
      </c>
      <c r="BM54" s="175">
        <v>2784</v>
      </c>
      <c r="BN54" s="175">
        <v>68</v>
      </c>
      <c r="BO54" s="175">
        <v>3431</v>
      </c>
      <c r="BP54" s="198">
        <f t="shared" si="6"/>
        <v>19643</v>
      </c>
    </row>
    <row r="55" spans="1:68" s="116" customFormat="1" x14ac:dyDescent="0.15">
      <c r="A55" s="117">
        <v>122101001</v>
      </c>
      <c r="B55" s="118" t="s">
        <v>83</v>
      </c>
      <c r="C55" s="118" t="s">
        <v>11</v>
      </c>
      <c r="D55" s="118" t="s">
        <v>84</v>
      </c>
      <c r="E55" s="118" t="s">
        <v>3236</v>
      </c>
      <c r="F55" s="120">
        <v>33</v>
      </c>
      <c r="G55" s="119">
        <v>6063125</v>
      </c>
      <c r="H55" s="119">
        <v>523440</v>
      </c>
      <c r="I55" s="120" t="s">
        <v>5821</v>
      </c>
      <c r="J55" s="120">
        <v>17300</v>
      </c>
      <c r="K55" s="120">
        <v>6063125</v>
      </c>
      <c r="L55" s="120">
        <v>0.96</v>
      </c>
      <c r="M55" s="121" t="s">
        <v>5654</v>
      </c>
      <c r="N55" s="120">
        <v>1</v>
      </c>
      <c r="O55" s="119">
        <v>127.2</v>
      </c>
      <c r="P55" s="119">
        <v>34.299999999999997</v>
      </c>
      <c r="Q55" s="119">
        <v>3.82</v>
      </c>
      <c r="R55" s="120" t="s">
        <v>5655</v>
      </c>
      <c r="S55" s="120">
        <v>67.900000000000006</v>
      </c>
      <c r="T55" s="120"/>
      <c r="U55" s="120" t="s">
        <v>3186</v>
      </c>
      <c r="V55" s="172">
        <v>1792</v>
      </c>
      <c r="W55" s="172">
        <v>468</v>
      </c>
      <c r="X55" s="172">
        <v>826</v>
      </c>
      <c r="Y55" s="172">
        <v>179</v>
      </c>
      <c r="Z55" s="172">
        <v>319</v>
      </c>
      <c r="AA55" s="123">
        <v>17993</v>
      </c>
      <c r="AB55" s="123">
        <v>47430.599999999875</v>
      </c>
      <c r="AC55" s="123">
        <v>193</v>
      </c>
      <c r="AD55" s="123"/>
      <c r="AE55" s="123"/>
      <c r="AF55" s="123"/>
      <c r="AG55" s="214"/>
      <c r="AH55" s="229" t="str">
        <f t="shared" si="1"/>
        <v>a3</v>
      </c>
      <c r="AI55" s="122"/>
      <c r="AJ55" s="122"/>
      <c r="AK55" s="122"/>
      <c r="AL55" s="122"/>
      <c r="AM55" s="122"/>
      <c r="AN55" s="173">
        <v>2</v>
      </c>
      <c r="AO55" s="173">
        <v>1</v>
      </c>
      <c r="AP55" s="173">
        <v>1</v>
      </c>
      <c r="AQ55" s="173">
        <v>1</v>
      </c>
      <c r="AR55" s="173">
        <v>10</v>
      </c>
      <c r="AS55" s="173"/>
      <c r="AT55" s="173"/>
      <c r="AU55" s="173"/>
      <c r="AV55" s="173"/>
      <c r="AW55" s="173"/>
      <c r="AX55" s="173"/>
      <c r="AY55" s="173"/>
      <c r="AZ55" s="211">
        <f t="shared" si="7"/>
        <v>15</v>
      </c>
      <c r="BA55" s="211"/>
      <c r="BB55" s="205">
        <f t="shared" si="2"/>
        <v>173686</v>
      </c>
      <c r="BC55" s="205">
        <f t="shared" si="3"/>
        <v>173686</v>
      </c>
      <c r="BD55" s="205">
        <f t="shared" si="4"/>
        <v>0</v>
      </c>
      <c r="BE55" s="205">
        <f t="shared" si="5"/>
        <v>0</v>
      </c>
      <c r="BF55" s="175">
        <v>173686</v>
      </c>
      <c r="BG55" s="175">
        <v>69349</v>
      </c>
      <c r="BH55" s="175"/>
      <c r="BI55" s="175"/>
      <c r="BJ55" s="175"/>
      <c r="BK55" s="175">
        <v>14718</v>
      </c>
      <c r="BL55" s="175">
        <v>19252</v>
      </c>
      <c r="BM55" s="175">
        <v>24566</v>
      </c>
      <c r="BN55" s="175">
        <v>28492</v>
      </c>
      <c r="BO55" s="175">
        <v>17309</v>
      </c>
      <c r="BP55" s="198">
        <f t="shared" si="6"/>
        <v>17309</v>
      </c>
    </row>
    <row r="56" spans="1:68" s="116" customFormat="1" x14ac:dyDescent="0.15">
      <c r="A56" s="117">
        <v>122101002</v>
      </c>
      <c r="B56" s="118" t="s">
        <v>85</v>
      </c>
      <c r="C56" s="118" t="s">
        <v>11</v>
      </c>
      <c r="D56" s="118" t="s">
        <v>84</v>
      </c>
      <c r="E56" s="118" t="s">
        <v>3237</v>
      </c>
      <c r="F56" s="120">
        <v>16</v>
      </c>
      <c r="G56" s="119">
        <v>268166</v>
      </c>
      <c r="H56" s="119"/>
      <c r="I56" s="120" t="s">
        <v>5820</v>
      </c>
      <c r="J56" s="120">
        <v>893</v>
      </c>
      <c r="K56" s="120">
        <v>268166</v>
      </c>
      <c r="L56" s="120">
        <v>0.82299999999999995</v>
      </c>
      <c r="M56" s="121" t="s">
        <v>5657</v>
      </c>
      <c r="N56" s="120">
        <v>1</v>
      </c>
      <c r="O56" s="119">
        <v>194.5</v>
      </c>
      <c r="P56" s="119">
        <v>52.5</v>
      </c>
      <c r="Q56" s="119">
        <v>6.9</v>
      </c>
      <c r="R56" s="120" t="s">
        <v>5660</v>
      </c>
      <c r="S56" s="120">
        <v>0.5</v>
      </c>
      <c r="T56" s="120"/>
      <c r="U56" s="120" t="s">
        <v>3186</v>
      </c>
      <c r="V56" s="172">
        <v>299</v>
      </c>
      <c r="W56" s="172">
        <v>22</v>
      </c>
      <c r="X56" s="172">
        <v>182</v>
      </c>
      <c r="Y56" s="172">
        <v>23</v>
      </c>
      <c r="Z56" s="172">
        <v>72</v>
      </c>
      <c r="AA56" s="123">
        <v>2113</v>
      </c>
      <c r="AB56" s="123"/>
      <c r="AC56" s="123">
        <v>29</v>
      </c>
      <c r="AD56" s="123"/>
      <c r="AE56" s="123"/>
      <c r="AF56" s="123"/>
      <c r="AG56" s="214"/>
      <c r="AH56" s="229" t="str">
        <f t="shared" si="1"/>
        <v>a3</v>
      </c>
      <c r="AI56" s="122"/>
      <c r="AJ56" s="122"/>
      <c r="AK56" s="122"/>
      <c r="AL56" s="122"/>
      <c r="AM56" s="122"/>
      <c r="AN56" s="173"/>
      <c r="AO56" s="173"/>
      <c r="AP56" s="173"/>
      <c r="AQ56" s="173"/>
      <c r="AR56" s="173"/>
      <c r="AS56" s="173"/>
      <c r="AT56" s="173"/>
      <c r="AU56" s="173">
        <v>0.5</v>
      </c>
      <c r="AV56" s="173"/>
      <c r="AW56" s="173"/>
      <c r="AX56" s="173"/>
      <c r="AY56" s="173">
        <v>1</v>
      </c>
      <c r="AZ56" s="211">
        <f t="shared" si="7"/>
        <v>0</v>
      </c>
      <c r="BA56" s="211">
        <f t="shared" si="8"/>
        <v>1.5</v>
      </c>
      <c r="BB56" s="205">
        <f t="shared" si="2"/>
        <v>47730</v>
      </c>
      <c r="BC56" s="205">
        <f t="shared" si="3"/>
        <v>47730</v>
      </c>
      <c r="BD56" s="205">
        <f t="shared" si="4"/>
        <v>14910</v>
      </c>
      <c r="BE56" s="205">
        <f t="shared" si="5"/>
        <v>14910</v>
      </c>
      <c r="BF56" s="175">
        <v>32820</v>
      </c>
      <c r="BG56" s="175"/>
      <c r="BH56" s="175">
        <v>14910</v>
      </c>
      <c r="BI56" s="175"/>
      <c r="BJ56" s="175"/>
      <c r="BK56" s="175">
        <v>4999</v>
      </c>
      <c r="BL56" s="175">
        <v>3444</v>
      </c>
      <c r="BM56" s="175">
        <v>4829</v>
      </c>
      <c r="BN56" s="175">
        <v>2067</v>
      </c>
      <c r="BO56" s="175">
        <v>17481</v>
      </c>
      <c r="BP56" s="198">
        <f t="shared" si="6"/>
        <v>32391</v>
      </c>
    </row>
    <row r="57" spans="1:68" s="116" customFormat="1" x14ac:dyDescent="0.15">
      <c r="A57" s="117">
        <v>122201001</v>
      </c>
      <c r="B57" s="118" t="s">
        <v>86</v>
      </c>
      <c r="C57" s="118" t="s">
        <v>11</v>
      </c>
      <c r="D57" s="118" t="s">
        <v>87</v>
      </c>
      <c r="E57" s="118" t="s">
        <v>3238</v>
      </c>
      <c r="F57" s="120">
        <v>19</v>
      </c>
      <c r="G57" s="119">
        <v>1115403</v>
      </c>
      <c r="H57" s="119"/>
      <c r="I57" s="120" t="s">
        <v>5820</v>
      </c>
      <c r="J57" s="120">
        <v>6000</v>
      </c>
      <c r="K57" s="120">
        <v>1115403</v>
      </c>
      <c r="L57" s="120">
        <v>0.50900000000000001</v>
      </c>
      <c r="M57" s="121" t="s">
        <v>5662</v>
      </c>
      <c r="N57" s="120">
        <v>1</v>
      </c>
      <c r="O57" s="119">
        <v>177</v>
      </c>
      <c r="P57" s="119">
        <v>36.9</v>
      </c>
      <c r="Q57" s="119"/>
      <c r="R57" s="120" t="s">
        <v>5660</v>
      </c>
      <c r="S57" s="120">
        <v>0.8</v>
      </c>
      <c r="T57" s="120"/>
      <c r="U57" s="120" t="s">
        <v>3186</v>
      </c>
      <c r="V57" s="172">
        <v>667</v>
      </c>
      <c r="W57" s="172">
        <v>170</v>
      </c>
      <c r="X57" s="172">
        <v>231</v>
      </c>
      <c r="Y57" s="172">
        <v>176</v>
      </c>
      <c r="Z57" s="172">
        <v>90</v>
      </c>
      <c r="AA57" s="123">
        <v>8417</v>
      </c>
      <c r="AB57" s="123"/>
      <c r="AC57" s="123">
        <v>989</v>
      </c>
      <c r="AD57" s="123"/>
      <c r="AE57" s="123"/>
      <c r="AF57" s="123"/>
      <c r="AG57" s="214"/>
      <c r="AH57" s="229" t="str">
        <f t="shared" si="1"/>
        <v>a3</v>
      </c>
      <c r="AI57" s="122" t="s">
        <v>5402</v>
      </c>
      <c r="AJ57" s="122" t="s">
        <v>5402</v>
      </c>
      <c r="AK57" s="122" t="s">
        <v>5402</v>
      </c>
      <c r="AL57" s="122" t="s">
        <v>5402</v>
      </c>
      <c r="AM57" s="122"/>
      <c r="AN57" s="173"/>
      <c r="AO57" s="173"/>
      <c r="AP57" s="173"/>
      <c r="AQ57" s="173"/>
      <c r="AR57" s="173"/>
      <c r="AS57" s="173">
        <v>1</v>
      </c>
      <c r="AT57" s="173">
        <v>0.5</v>
      </c>
      <c r="AU57" s="173">
        <v>1</v>
      </c>
      <c r="AV57" s="173">
        <v>0.5</v>
      </c>
      <c r="AW57" s="173">
        <v>0.5</v>
      </c>
      <c r="AX57" s="173">
        <v>0.5</v>
      </c>
      <c r="AY57" s="173"/>
      <c r="AZ57" s="211">
        <f t="shared" si="7"/>
        <v>1</v>
      </c>
      <c r="BA57" s="211">
        <f t="shared" si="8"/>
        <v>3</v>
      </c>
      <c r="BB57" s="205">
        <f t="shared" si="2"/>
        <v>59058</v>
      </c>
      <c r="BC57" s="205">
        <f t="shared" si="3"/>
        <v>59058</v>
      </c>
      <c r="BD57" s="205">
        <f t="shared" si="4"/>
        <v>0</v>
      </c>
      <c r="BE57" s="205">
        <f t="shared" si="5"/>
        <v>0</v>
      </c>
      <c r="BF57" s="175">
        <v>59058</v>
      </c>
      <c r="BG57" s="175">
        <v>3327</v>
      </c>
      <c r="BH57" s="175">
        <v>38536</v>
      </c>
      <c r="BI57" s="175"/>
      <c r="BJ57" s="175"/>
      <c r="BK57" s="175">
        <v>12983</v>
      </c>
      <c r="BL57" s="175">
        <v>3422</v>
      </c>
      <c r="BM57" s="175"/>
      <c r="BN57" s="175"/>
      <c r="BO57" s="175">
        <v>790</v>
      </c>
      <c r="BP57" s="198">
        <f t="shared" si="6"/>
        <v>39326</v>
      </c>
    </row>
    <row r="58" spans="1:68" s="116" customFormat="1" x14ac:dyDescent="0.15">
      <c r="A58" s="117">
        <v>122301001</v>
      </c>
      <c r="B58" s="118" t="s">
        <v>88</v>
      </c>
      <c r="C58" s="118" t="s">
        <v>11</v>
      </c>
      <c r="D58" s="118" t="s">
        <v>89</v>
      </c>
      <c r="E58" s="118" t="s">
        <v>3239</v>
      </c>
      <c r="F58" s="120">
        <v>28</v>
      </c>
      <c r="G58" s="119">
        <v>3072339</v>
      </c>
      <c r="H58" s="119"/>
      <c r="I58" s="120" t="s">
        <v>5820</v>
      </c>
      <c r="J58" s="120">
        <v>11600</v>
      </c>
      <c r="K58" s="120">
        <v>2805601</v>
      </c>
      <c r="L58" s="120">
        <v>0.66300000000000003</v>
      </c>
      <c r="M58" s="121" t="s">
        <v>5654</v>
      </c>
      <c r="N58" s="120">
        <v>1</v>
      </c>
      <c r="O58" s="119">
        <v>197</v>
      </c>
      <c r="P58" s="119">
        <v>41.1</v>
      </c>
      <c r="Q58" s="119">
        <v>3.98</v>
      </c>
      <c r="R58" s="120" t="s">
        <v>5655</v>
      </c>
      <c r="S58" s="120">
        <v>23.8</v>
      </c>
      <c r="T58" s="120"/>
      <c r="U58" s="120" t="s">
        <v>3186</v>
      </c>
      <c r="V58" s="172">
        <v>1451.55</v>
      </c>
      <c r="W58" s="172">
        <v>192.851</v>
      </c>
      <c r="X58" s="172">
        <v>828.024</v>
      </c>
      <c r="Y58" s="172">
        <v>285.38799999999998</v>
      </c>
      <c r="Z58" s="172">
        <v>145.28700000000001</v>
      </c>
      <c r="AA58" s="123">
        <v>17061</v>
      </c>
      <c r="AB58" s="123"/>
      <c r="AC58" s="123">
        <v>2110</v>
      </c>
      <c r="AD58" s="123">
        <v>514</v>
      </c>
      <c r="AE58" s="123"/>
      <c r="AF58" s="123"/>
      <c r="AG58" s="214">
        <f t="shared" si="0"/>
        <v>514</v>
      </c>
      <c r="AH58" s="229" t="str">
        <f t="shared" si="1"/>
        <v>a4</v>
      </c>
      <c r="AI58" s="122" t="s">
        <v>5402</v>
      </c>
      <c r="AJ58" s="122"/>
      <c r="AK58" s="122" t="s">
        <v>5402</v>
      </c>
      <c r="AL58" s="122" t="s">
        <v>5402</v>
      </c>
      <c r="AM58" s="122"/>
      <c r="AN58" s="173" t="s">
        <v>3186</v>
      </c>
      <c r="AO58" s="173" t="s">
        <v>3186</v>
      </c>
      <c r="AP58" s="173" t="s">
        <v>3186</v>
      </c>
      <c r="AQ58" s="173" t="s">
        <v>3186</v>
      </c>
      <c r="AR58" s="173" t="s">
        <v>3186</v>
      </c>
      <c r="AS58" s="173">
        <v>2</v>
      </c>
      <c r="AT58" s="173">
        <v>6</v>
      </c>
      <c r="AU58" s="173">
        <v>1</v>
      </c>
      <c r="AV58" s="173">
        <v>0.8</v>
      </c>
      <c r="AW58" s="173"/>
      <c r="AX58" s="173">
        <v>1</v>
      </c>
      <c r="AY58" s="173">
        <v>1</v>
      </c>
      <c r="AZ58" s="211">
        <f t="shared" si="7"/>
        <v>2</v>
      </c>
      <c r="BA58" s="211">
        <f t="shared" si="8"/>
        <v>9.8000000000000007</v>
      </c>
      <c r="BB58" s="205">
        <f t="shared" si="2"/>
        <v>127750</v>
      </c>
      <c r="BC58" s="205">
        <f t="shared" si="3"/>
        <v>127750</v>
      </c>
      <c r="BD58" s="205">
        <f t="shared" si="4"/>
        <v>0</v>
      </c>
      <c r="BE58" s="205">
        <f t="shared" si="5"/>
        <v>0</v>
      </c>
      <c r="BF58" s="175">
        <v>127750</v>
      </c>
      <c r="BG58" s="175"/>
      <c r="BH58" s="175">
        <v>127531</v>
      </c>
      <c r="BI58" s="175"/>
      <c r="BJ58" s="175"/>
      <c r="BK58" s="175"/>
      <c r="BL58" s="175"/>
      <c r="BM58" s="175"/>
      <c r="BN58" s="175"/>
      <c r="BO58" s="175">
        <v>219</v>
      </c>
      <c r="BP58" s="198">
        <f t="shared" si="6"/>
        <v>127750</v>
      </c>
    </row>
    <row r="59" spans="1:68" s="116" customFormat="1" x14ac:dyDescent="0.15">
      <c r="A59" s="117">
        <v>122401001</v>
      </c>
      <c r="B59" s="118" t="s">
        <v>90</v>
      </c>
      <c r="C59" s="118" t="s">
        <v>11</v>
      </c>
      <c r="D59" s="118" t="s">
        <v>91</v>
      </c>
      <c r="E59" s="118" t="s">
        <v>3240</v>
      </c>
      <c r="F59" s="120">
        <v>37</v>
      </c>
      <c r="G59" s="119">
        <v>16739485</v>
      </c>
      <c r="H59" s="119">
        <v>2002401</v>
      </c>
      <c r="I59" s="120" t="s">
        <v>5821</v>
      </c>
      <c r="J59" s="120">
        <v>64200</v>
      </c>
      <c r="K59" s="120">
        <v>18741886</v>
      </c>
      <c r="L59" s="120">
        <v>0.8</v>
      </c>
      <c r="M59" s="121" t="s">
        <v>5654</v>
      </c>
      <c r="N59" s="120">
        <v>1</v>
      </c>
      <c r="O59" s="119">
        <v>121.1</v>
      </c>
      <c r="P59" s="119">
        <v>23.3</v>
      </c>
      <c r="Q59" s="119">
        <v>2.56</v>
      </c>
      <c r="R59" s="120" t="s">
        <v>5655</v>
      </c>
      <c r="S59" s="120">
        <v>106.4</v>
      </c>
      <c r="T59" s="120"/>
      <c r="U59" s="120" t="s">
        <v>3186</v>
      </c>
      <c r="V59" s="172">
        <v>5320.8</v>
      </c>
      <c r="W59" s="172"/>
      <c r="X59" s="172"/>
      <c r="Y59" s="172"/>
      <c r="Z59" s="172">
        <v>5320.8</v>
      </c>
      <c r="AA59" s="123"/>
      <c r="AB59" s="123"/>
      <c r="AC59" s="123"/>
      <c r="AD59" s="123"/>
      <c r="AE59" s="123"/>
      <c r="AF59" s="123"/>
      <c r="AG59" s="214"/>
      <c r="AH59" s="229" t="str">
        <f t="shared" si="1"/>
        <v>a1</v>
      </c>
      <c r="AI59" s="122" t="s">
        <v>5401</v>
      </c>
      <c r="AJ59" s="122"/>
      <c r="AK59" s="122" t="s">
        <v>5401</v>
      </c>
      <c r="AL59" s="122" t="s">
        <v>5401</v>
      </c>
      <c r="AM59" s="122"/>
      <c r="AN59" s="173"/>
      <c r="AO59" s="173"/>
      <c r="AP59" s="173"/>
      <c r="AQ59" s="173"/>
      <c r="AR59" s="173"/>
      <c r="AS59" s="173">
        <v>3</v>
      </c>
      <c r="AT59" s="173">
        <v>8</v>
      </c>
      <c r="AU59" s="173">
        <v>3</v>
      </c>
      <c r="AV59" s="173"/>
      <c r="AW59" s="173"/>
      <c r="AX59" s="173">
        <v>2</v>
      </c>
      <c r="AY59" s="173">
        <v>1</v>
      </c>
      <c r="AZ59" s="211">
        <f t="shared" si="7"/>
        <v>3</v>
      </c>
      <c r="BA59" s="211">
        <f t="shared" si="8"/>
        <v>14</v>
      </c>
      <c r="BB59" s="205">
        <f t="shared" si="2"/>
        <v>281307</v>
      </c>
      <c r="BC59" s="205">
        <f t="shared" si="3"/>
        <v>281307</v>
      </c>
      <c r="BD59" s="205">
        <f t="shared" si="4"/>
        <v>-8</v>
      </c>
      <c r="BE59" s="205">
        <f t="shared" si="5"/>
        <v>-8</v>
      </c>
      <c r="BF59" s="175">
        <v>281315</v>
      </c>
      <c r="BG59" s="175">
        <v>24483</v>
      </c>
      <c r="BH59" s="175">
        <v>201771</v>
      </c>
      <c r="BI59" s="175"/>
      <c r="BJ59" s="175"/>
      <c r="BK59" s="175"/>
      <c r="BL59" s="175">
        <v>30284</v>
      </c>
      <c r="BM59" s="175"/>
      <c r="BN59" s="175">
        <v>146</v>
      </c>
      <c r="BO59" s="175">
        <v>24623</v>
      </c>
      <c r="BP59" s="198">
        <f t="shared" si="6"/>
        <v>226394</v>
      </c>
    </row>
    <row r="60" spans="1:68" s="116" customFormat="1" x14ac:dyDescent="0.15">
      <c r="A60" s="117">
        <v>122401002</v>
      </c>
      <c r="B60" s="118" t="s">
        <v>92</v>
      </c>
      <c r="C60" s="118" t="s">
        <v>11</v>
      </c>
      <c r="D60" s="118" t="s">
        <v>91</v>
      </c>
      <c r="E60" s="118" t="s">
        <v>3241</v>
      </c>
      <c r="F60" s="120">
        <v>10</v>
      </c>
      <c r="G60" s="119"/>
      <c r="H60" s="119"/>
      <c r="I60" s="120" t="s">
        <v>5821</v>
      </c>
      <c r="J60" s="120"/>
      <c r="K60" s="120"/>
      <c r="L60" s="120"/>
      <c r="M60" s="121" t="s">
        <v>3186</v>
      </c>
      <c r="N60" s="120">
        <v>1</v>
      </c>
      <c r="O60" s="119"/>
      <c r="P60" s="119"/>
      <c r="Q60" s="119"/>
      <c r="R60" s="120"/>
      <c r="S60" s="120"/>
      <c r="T60" s="120"/>
      <c r="U60" s="120" t="s">
        <v>3186</v>
      </c>
      <c r="V60" s="172">
        <v>1824.3</v>
      </c>
      <c r="W60" s="172"/>
      <c r="X60" s="172"/>
      <c r="Y60" s="172">
        <v>1824.3</v>
      </c>
      <c r="Z60" s="172"/>
      <c r="AA60" s="123">
        <v>70871</v>
      </c>
      <c r="AB60" s="123"/>
      <c r="AC60" s="123">
        <v>9682.9</v>
      </c>
      <c r="AD60" s="123">
        <v>4451.6000000000004</v>
      </c>
      <c r="AE60" s="123"/>
      <c r="AF60" s="123"/>
      <c r="AG60" s="214">
        <f t="shared" si="0"/>
        <v>4451.6000000000004</v>
      </c>
      <c r="AH60" s="229" t="str">
        <f t="shared" si="1"/>
        <v>a4</v>
      </c>
      <c r="AI60" s="122"/>
      <c r="AJ60" s="122" t="s">
        <v>5401</v>
      </c>
      <c r="AK60" s="122"/>
      <c r="AL60" s="122"/>
      <c r="AM60" s="122"/>
      <c r="AN60" s="173"/>
      <c r="AO60" s="173"/>
      <c r="AP60" s="173"/>
      <c r="AQ60" s="173"/>
      <c r="AR60" s="173"/>
      <c r="AS60" s="173"/>
      <c r="AT60" s="173"/>
      <c r="AU60" s="173"/>
      <c r="AV60" s="173">
        <v>5</v>
      </c>
      <c r="AW60" s="173">
        <v>2</v>
      </c>
      <c r="AX60" s="173"/>
      <c r="AY60" s="173"/>
      <c r="AZ60" s="211">
        <f t="shared" si="7"/>
        <v>0</v>
      </c>
      <c r="BA60" s="211">
        <f t="shared" si="8"/>
        <v>7</v>
      </c>
      <c r="BB60" s="205">
        <f t="shared" si="2"/>
        <v>192250</v>
      </c>
      <c r="BC60" s="205">
        <f t="shared" si="3"/>
        <v>192250</v>
      </c>
      <c r="BD60" s="205">
        <f t="shared" si="4"/>
        <v>-9116</v>
      </c>
      <c r="BE60" s="205">
        <f t="shared" si="5"/>
        <v>-9116</v>
      </c>
      <c r="BF60" s="175">
        <v>201366</v>
      </c>
      <c r="BG60" s="175"/>
      <c r="BH60" s="175">
        <v>76936</v>
      </c>
      <c r="BI60" s="175"/>
      <c r="BJ60" s="175"/>
      <c r="BK60" s="175"/>
      <c r="BL60" s="175">
        <v>35499</v>
      </c>
      <c r="BM60" s="175"/>
      <c r="BN60" s="175"/>
      <c r="BO60" s="175">
        <v>79815</v>
      </c>
      <c r="BP60" s="198">
        <f t="shared" si="6"/>
        <v>156751</v>
      </c>
    </row>
    <row r="61" spans="1:68" s="116" customFormat="1" x14ac:dyDescent="0.15">
      <c r="A61" s="117">
        <v>122402003</v>
      </c>
      <c r="B61" s="118" t="s">
        <v>93</v>
      </c>
      <c r="C61" s="118" t="s">
        <v>11</v>
      </c>
      <c r="D61" s="118" t="s">
        <v>91</v>
      </c>
      <c r="E61" s="118" t="s">
        <v>3242</v>
      </c>
      <c r="F61" s="120">
        <v>30</v>
      </c>
      <c r="G61" s="119">
        <v>162608</v>
      </c>
      <c r="H61" s="119"/>
      <c r="I61" s="120" t="s">
        <v>5820</v>
      </c>
      <c r="J61" s="120">
        <v>1090</v>
      </c>
      <c r="K61" s="120">
        <v>166321</v>
      </c>
      <c r="L61" s="120">
        <v>0.41799999999999998</v>
      </c>
      <c r="M61" s="121" t="s">
        <v>5654</v>
      </c>
      <c r="N61" s="120">
        <v>1</v>
      </c>
      <c r="O61" s="119">
        <v>204</v>
      </c>
      <c r="P61" s="119"/>
      <c r="Q61" s="119"/>
      <c r="R61" s="120" t="s">
        <v>5655</v>
      </c>
      <c r="S61" s="120">
        <v>4.2750000000000004</v>
      </c>
      <c r="T61" s="120"/>
      <c r="U61" s="120" t="s">
        <v>3186</v>
      </c>
      <c r="V61" s="172">
        <v>242</v>
      </c>
      <c r="W61" s="172"/>
      <c r="X61" s="172"/>
      <c r="Y61" s="172"/>
      <c r="Z61" s="172">
        <v>242</v>
      </c>
      <c r="AA61" s="123">
        <v>413</v>
      </c>
      <c r="AB61" s="123"/>
      <c r="AC61" s="123"/>
      <c r="AD61" s="123"/>
      <c r="AE61" s="123"/>
      <c r="AF61" s="123"/>
      <c r="AG61" s="214"/>
      <c r="AH61" s="229" t="str">
        <f t="shared" si="1"/>
        <v>a2</v>
      </c>
      <c r="AI61" s="122" t="s">
        <v>5401</v>
      </c>
      <c r="AJ61" s="122"/>
      <c r="AK61" s="122"/>
      <c r="AL61" s="122"/>
      <c r="AM61" s="122"/>
      <c r="AN61" s="173"/>
      <c r="AO61" s="173"/>
      <c r="AP61" s="173"/>
      <c r="AQ61" s="173"/>
      <c r="AR61" s="173"/>
      <c r="AS61" s="173"/>
      <c r="AT61" s="173"/>
      <c r="AU61" s="173"/>
      <c r="AV61" s="173"/>
      <c r="AW61" s="173"/>
      <c r="AX61" s="173"/>
      <c r="AY61" s="173"/>
      <c r="AZ61" s="211">
        <f t="shared" si="7"/>
        <v>0</v>
      </c>
      <c r="BA61" s="211">
        <f t="shared" si="8"/>
        <v>0</v>
      </c>
      <c r="BB61" s="205">
        <f t="shared" si="2"/>
        <v>0</v>
      </c>
      <c r="BC61" s="205">
        <f t="shared" si="3"/>
        <v>0</v>
      </c>
      <c r="BD61" s="205">
        <f t="shared" si="4"/>
        <v>0</v>
      </c>
      <c r="BE61" s="205">
        <f t="shared" si="5"/>
        <v>0</v>
      </c>
      <c r="BF61" s="175"/>
      <c r="BG61" s="175"/>
      <c r="BH61" s="175"/>
      <c r="BI61" s="175"/>
      <c r="BJ61" s="175"/>
      <c r="BK61" s="175"/>
      <c r="BL61" s="175"/>
      <c r="BM61" s="175"/>
      <c r="BN61" s="175"/>
      <c r="BO61" s="175"/>
      <c r="BP61" s="198">
        <f t="shared" si="6"/>
        <v>0</v>
      </c>
    </row>
    <row r="62" spans="1:68" s="116" customFormat="1" x14ac:dyDescent="0.15">
      <c r="A62" s="117">
        <v>122801001</v>
      </c>
      <c r="B62" s="118" t="s">
        <v>94</v>
      </c>
      <c r="C62" s="118" t="s">
        <v>11</v>
      </c>
      <c r="D62" s="118" t="s">
        <v>95</v>
      </c>
      <c r="E62" s="118" t="s">
        <v>3243</v>
      </c>
      <c r="F62" s="120">
        <v>34</v>
      </c>
      <c r="G62" s="119">
        <v>1970457</v>
      </c>
      <c r="H62" s="119"/>
      <c r="I62" s="120" t="s">
        <v>5820</v>
      </c>
      <c r="J62" s="120">
        <v>5650</v>
      </c>
      <c r="K62" s="120">
        <v>2027420</v>
      </c>
      <c r="L62" s="120">
        <v>0.98299999999999998</v>
      </c>
      <c r="M62" s="121" t="s">
        <v>5654</v>
      </c>
      <c r="N62" s="120">
        <v>1</v>
      </c>
      <c r="O62" s="119">
        <v>320</v>
      </c>
      <c r="P62" s="119">
        <v>25.6</v>
      </c>
      <c r="Q62" s="119">
        <v>2.88</v>
      </c>
      <c r="R62" s="120" t="s">
        <v>5655</v>
      </c>
      <c r="S62" s="120">
        <v>1.5</v>
      </c>
      <c r="T62" s="120"/>
      <c r="U62" s="120" t="s">
        <v>3186</v>
      </c>
      <c r="V62" s="172">
        <v>773</v>
      </c>
      <c r="W62" s="172"/>
      <c r="X62" s="172"/>
      <c r="Y62" s="172"/>
      <c r="Z62" s="172">
        <v>773</v>
      </c>
      <c r="AA62" s="123"/>
      <c r="AB62" s="123">
        <v>22122</v>
      </c>
      <c r="AC62" s="123">
        <v>726</v>
      </c>
      <c r="AD62" s="123"/>
      <c r="AE62" s="123"/>
      <c r="AF62" s="123"/>
      <c r="AG62" s="214"/>
      <c r="AH62" s="229" t="str">
        <f t="shared" si="1"/>
        <v>a3</v>
      </c>
      <c r="AI62" s="122"/>
      <c r="AJ62" s="122"/>
      <c r="AK62" s="122"/>
      <c r="AL62" s="122"/>
      <c r="AM62" s="122"/>
      <c r="AN62" s="173"/>
      <c r="AO62" s="173"/>
      <c r="AP62" s="173"/>
      <c r="AQ62" s="173"/>
      <c r="AR62" s="173"/>
      <c r="AS62" s="173">
        <v>1</v>
      </c>
      <c r="AT62" s="173">
        <v>2</v>
      </c>
      <c r="AU62" s="173">
        <v>2</v>
      </c>
      <c r="AV62" s="173">
        <v>2</v>
      </c>
      <c r="AW62" s="173">
        <v>2</v>
      </c>
      <c r="AX62" s="173">
        <v>1</v>
      </c>
      <c r="AY62" s="173"/>
      <c r="AZ62" s="211">
        <f t="shared" si="7"/>
        <v>1</v>
      </c>
      <c r="BA62" s="211">
        <f t="shared" si="8"/>
        <v>9</v>
      </c>
      <c r="BB62" s="205">
        <f t="shared" si="2"/>
        <v>83686</v>
      </c>
      <c r="BC62" s="205">
        <f t="shared" si="3"/>
        <v>56041</v>
      </c>
      <c r="BD62" s="205">
        <f t="shared" si="4"/>
        <v>28750</v>
      </c>
      <c r="BE62" s="205">
        <f t="shared" si="5"/>
        <v>1105</v>
      </c>
      <c r="BF62" s="175">
        <v>54936</v>
      </c>
      <c r="BG62" s="175"/>
      <c r="BH62" s="175">
        <v>28750</v>
      </c>
      <c r="BI62" s="175">
        <v>27645</v>
      </c>
      <c r="BJ62" s="175"/>
      <c r="BK62" s="175">
        <v>11023</v>
      </c>
      <c r="BL62" s="175">
        <v>2027</v>
      </c>
      <c r="BM62" s="175">
        <v>10909</v>
      </c>
      <c r="BN62" s="175">
        <v>390</v>
      </c>
      <c r="BO62" s="175">
        <v>2942</v>
      </c>
      <c r="BP62" s="198">
        <f t="shared" si="6"/>
        <v>31692</v>
      </c>
    </row>
    <row r="63" spans="1:68" s="116" customFormat="1" x14ac:dyDescent="0.15">
      <c r="A63" s="117">
        <v>122801002</v>
      </c>
      <c r="B63" s="118" t="s">
        <v>96</v>
      </c>
      <c r="C63" s="118" t="s">
        <v>11</v>
      </c>
      <c r="D63" s="118" t="s">
        <v>95</v>
      </c>
      <c r="E63" s="118" t="s">
        <v>3244</v>
      </c>
      <c r="F63" s="120">
        <v>14</v>
      </c>
      <c r="G63" s="119">
        <v>195047</v>
      </c>
      <c r="H63" s="119"/>
      <c r="I63" s="120" t="s">
        <v>5820</v>
      </c>
      <c r="J63" s="120">
        <v>960</v>
      </c>
      <c r="K63" s="120">
        <v>195047</v>
      </c>
      <c r="L63" s="120">
        <v>0.55700000000000005</v>
      </c>
      <c r="M63" s="121" t="s">
        <v>5657</v>
      </c>
      <c r="N63" s="120">
        <v>1</v>
      </c>
      <c r="O63" s="119">
        <v>406</v>
      </c>
      <c r="P63" s="119">
        <v>27</v>
      </c>
      <c r="Q63" s="119">
        <v>1.68</v>
      </c>
      <c r="R63" s="120" t="s">
        <v>5658</v>
      </c>
      <c r="S63" s="120">
        <v>0.1</v>
      </c>
      <c r="T63" s="120"/>
      <c r="U63" s="120" t="s">
        <v>3186</v>
      </c>
      <c r="V63" s="172">
        <v>165</v>
      </c>
      <c r="W63" s="172"/>
      <c r="X63" s="172"/>
      <c r="Y63" s="172"/>
      <c r="Z63" s="172">
        <v>165</v>
      </c>
      <c r="AA63" s="123">
        <v>1917</v>
      </c>
      <c r="AB63" s="123"/>
      <c r="AC63" s="123">
        <v>211</v>
      </c>
      <c r="AD63" s="123"/>
      <c r="AE63" s="123"/>
      <c r="AF63" s="123"/>
      <c r="AG63" s="214"/>
      <c r="AH63" s="229" t="str">
        <f t="shared" si="1"/>
        <v>a3</v>
      </c>
      <c r="AI63" s="122"/>
      <c r="AJ63" s="122"/>
      <c r="AK63" s="122"/>
      <c r="AL63" s="122"/>
      <c r="AM63" s="122"/>
      <c r="AN63" s="173"/>
      <c r="AO63" s="173"/>
      <c r="AP63" s="173"/>
      <c r="AQ63" s="173"/>
      <c r="AR63" s="173"/>
      <c r="AS63" s="173"/>
      <c r="AT63" s="173"/>
      <c r="AU63" s="173"/>
      <c r="AV63" s="173"/>
      <c r="AW63" s="173"/>
      <c r="AX63" s="173"/>
      <c r="AY63" s="173"/>
      <c r="AZ63" s="211">
        <f t="shared" si="7"/>
        <v>0</v>
      </c>
      <c r="BA63" s="211">
        <f t="shared" si="8"/>
        <v>0</v>
      </c>
      <c r="BB63" s="205">
        <f t="shared" si="2"/>
        <v>14473</v>
      </c>
      <c r="BC63" s="205">
        <f t="shared" si="3"/>
        <v>12415</v>
      </c>
      <c r="BD63" s="205">
        <f t="shared" si="4"/>
        <v>2140</v>
      </c>
      <c r="BE63" s="205">
        <f t="shared" si="5"/>
        <v>82</v>
      </c>
      <c r="BF63" s="175">
        <v>12333</v>
      </c>
      <c r="BG63" s="175"/>
      <c r="BH63" s="175">
        <v>2140</v>
      </c>
      <c r="BI63" s="175">
        <v>2058</v>
      </c>
      <c r="BJ63" s="175"/>
      <c r="BK63" s="175">
        <v>4281</v>
      </c>
      <c r="BL63" s="175">
        <v>2070</v>
      </c>
      <c r="BM63" s="175">
        <v>2880</v>
      </c>
      <c r="BN63" s="175">
        <v>155</v>
      </c>
      <c r="BO63" s="175">
        <v>889</v>
      </c>
      <c r="BP63" s="198">
        <f t="shared" si="6"/>
        <v>3029</v>
      </c>
    </row>
    <row r="64" spans="1:68" s="116" customFormat="1" x14ac:dyDescent="0.15">
      <c r="A64" s="117">
        <v>122901001</v>
      </c>
      <c r="B64" s="118" t="s">
        <v>97</v>
      </c>
      <c r="C64" s="118" t="s">
        <v>11</v>
      </c>
      <c r="D64" s="118" t="s">
        <v>98</v>
      </c>
      <c r="E64" s="118" t="s">
        <v>3245</v>
      </c>
      <c r="F64" s="120">
        <v>23</v>
      </c>
      <c r="G64" s="119">
        <v>1824251</v>
      </c>
      <c r="H64" s="119"/>
      <c r="I64" s="120" t="s">
        <v>5820</v>
      </c>
      <c r="J64" s="120">
        <v>7750</v>
      </c>
      <c r="K64" s="120">
        <v>1824251</v>
      </c>
      <c r="L64" s="120">
        <v>0.64500000000000002</v>
      </c>
      <c r="M64" s="121" t="s">
        <v>5657</v>
      </c>
      <c r="N64" s="120">
        <v>1</v>
      </c>
      <c r="O64" s="119">
        <v>195</v>
      </c>
      <c r="P64" s="119">
        <v>43.6</v>
      </c>
      <c r="Q64" s="119">
        <v>5</v>
      </c>
      <c r="R64" s="120" t="s">
        <v>5655</v>
      </c>
      <c r="S64" s="120">
        <v>23.9</v>
      </c>
      <c r="T64" s="120"/>
      <c r="U64" s="120" t="s">
        <v>3186</v>
      </c>
      <c r="V64" s="172">
        <v>999.4</v>
      </c>
      <c r="W64" s="172">
        <v>289.10000000000002</v>
      </c>
      <c r="X64" s="172">
        <v>481.9</v>
      </c>
      <c r="Y64" s="172">
        <v>192.8</v>
      </c>
      <c r="Z64" s="172">
        <v>35.6</v>
      </c>
      <c r="AA64" s="123">
        <v>24304</v>
      </c>
      <c r="AB64" s="123"/>
      <c r="AC64" s="123">
        <v>1945</v>
      </c>
      <c r="AD64" s="123"/>
      <c r="AE64" s="123"/>
      <c r="AF64" s="123"/>
      <c r="AG64" s="214"/>
      <c r="AH64" s="229" t="str">
        <f t="shared" si="1"/>
        <v>a3</v>
      </c>
      <c r="AI64" s="122" t="s">
        <v>5401</v>
      </c>
      <c r="AJ64" s="122"/>
      <c r="AK64" s="122"/>
      <c r="AL64" s="122" t="s">
        <v>5401</v>
      </c>
      <c r="AM64" s="122" t="s">
        <v>5402</v>
      </c>
      <c r="AN64" s="173">
        <v>1</v>
      </c>
      <c r="AO64" s="173"/>
      <c r="AP64" s="173"/>
      <c r="AQ64" s="173"/>
      <c r="AR64" s="173"/>
      <c r="AS64" s="173">
        <v>1</v>
      </c>
      <c r="AT64" s="173">
        <v>0.8</v>
      </c>
      <c r="AU64" s="173">
        <v>1</v>
      </c>
      <c r="AV64" s="173"/>
      <c r="AW64" s="173">
        <v>0.6</v>
      </c>
      <c r="AX64" s="173">
        <v>0.8</v>
      </c>
      <c r="AY64" s="173"/>
      <c r="AZ64" s="211">
        <f t="shared" si="7"/>
        <v>2</v>
      </c>
      <c r="BA64" s="211">
        <f t="shared" si="8"/>
        <v>3.2</v>
      </c>
      <c r="BB64" s="205">
        <f t="shared" si="2"/>
        <v>132241</v>
      </c>
      <c r="BC64" s="205">
        <f t="shared" si="3"/>
        <v>112297</v>
      </c>
      <c r="BD64" s="205">
        <f t="shared" si="4"/>
        <v>20059</v>
      </c>
      <c r="BE64" s="205">
        <f t="shared" si="5"/>
        <v>115</v>
      </c>
      <c r="BF64" s="175">
        <v>112182</v>
      </c>
      <c r="BG64" s="175">
        <v>9536</v>
      </c>
      <c r="BH64" s="175">
        <v>48804</v>
      </c>
      <c r="BI64" s="175">
        <v>19944</v>
      </c>
      <c r="BJ64" s="175"/>
      <c r="BK64" s="175">
        <v>31080</v>
      </c>
      <c r="BL64" s="175">
        <v>7887</v>
      </c>
      <c r="BM64" s="175">
        <v>14007</v>
      </c>
      <c r="BN64" s="175"/>
      <c r="BO64" s="175">
        <v>983</v>
      </c>
      <c r="BP64" s="198">
        <f t="shared" si="6"/>
        <v>49787</v>
      </c>
    </row>
    <row r="65" spans="1:68" s="116" customFormat="1" x14ac:dyDescent="0.15">
      <c r="A65" s="117">
        <v>122902002</v>
      </c>
      <c r="B65" s="118" t="s">
        <v>99</v>
      </c>
      <c r="C65" s="118" t="s">
        <v>11</v>
      </c>
      <c r="D65" s="118" t="s">
        <v>98</v>
      </c>
      <c r="E65" s="118" t="s">
        <v>3246</v>
      </c>
      <c r="F65" s="120">
        <v>11</v>
      </c>
      <c r="G65" s="119">
        <v>103596</v>
      </c>
      <c r="H65" s="119"/>
      <c r="I65" s="120" t="s">
        <v>5820</v>
      </c>
      <c r="J65" s="120">
        <v>920</v>
      </c>
      <c r="K65" s="120">
        <v>103596</v>
      </c>
      <c r="L65" s="120">
        <v>0.309</v>
      </c>
      <c r="M65" s="121" t="s">
        <v>5657</v>
      </c>
      <c r="N65" s="120">
        <v>1</v>
      </c>
      <c r="O65" s="119">
        <v>183</v>
      </c>
      <c r="P65" s="119">
        <v>35.9</v>
      </c>
      <c r="Q65" s="119">
        <v>3.5</v>
      </c>
      <c r="R65" s="120" t="s">
        <v>5655</v>
      </c>
      <c r="S65" s="120">
        <v>1.8</v>
      </c>
      <c r="T65" s="120"/>
      <c r="U65" s="120" t="s">
        <v>3186</v>
      </c>
      <c r="V65" s="172">
        <v>145.1</v>
      </c>
      <c r="W65" s="172">
        <v>15.6</v>
      </c>
      <c r="X65" s="172">
        <v>71.3</v>
      </c>
      <c r="Y65" s="172">
        <v>24.3</v>
      </c>
      <c r="Z65" s="172">
        <v>33.9</v>
      </c>
      <c r="AA65" s="123">
        <v>500</v>
      </c>
      <c r="AB65" s="123"/>
      <c r="AC65" s="123"/>
      <c r="AD65" s="123"/>
      <c r="AE65" s="123"/>
      <c r="AF65" s="123"/>
      <c r="AG65" s="214"/>
      <c r="AH65" s="229" t="str">
        <f t="shared" si="1"/>
        <v>a2</v>
      </c>
      <c r="AI65" s="122" t="s">
        <v>5401</v>
      </c>
      <c r="AJ65" s="122"/>
      <c r="AK65" s="122"/>
      <c r="AL65" s="122" t="s">
        <v>5401</v>
      </c>
      <c r="AM65" s="122" t="s">
        <v>5402</v>
      </c>
      <c r="AN65" s="173">
        <v>1</v>
      </c>
      <c r="AO65" s="173"/>
      <c r="AP65" s="173"/>
      <c r="AQ65" s="173"/>
      <c r="AR65" s="173"/>
      <c r="AS65" s="173">
        <v>0.5</v>
      </c>
      <c r="AT65" s="173"/>
      <c r="AU65" s="173"/>
      <c r="AV65" s="173"/>
      <c r="AW65" s="173"/>
      <c r="AX65" s="173"/>
      <c r="AY65" s="173"/>
      <c r="AZ65" s="211">
        <f t="shared" si="7"/>
        <v>1.5</v>
      </c>
      <c r="BA65" s="211"/>
      <c r="BB65" s="205">
        <f t="shared" si="2"/>
        <v>24814</v>
      </c>
      <c r="BC65" s="205">
        <f t="shared" si="3"/>
        <v>21612</v>
      </c>
      <c r="BD65" s="205">
        <f t="shared" si="4"/>
        <v>3285</v>
      </c>
      <c r="BE65" s="205">
        <f t="shared" si="5"/>
        <v>83</v>
      </c>
      <c r="BF65" s="175">
        <v>21529</v>
      </c>
      <c r="BG65" s="175">
        <v>630</v>
      </c>
      <c r="BH65" s="175">
        <v>8946</v>
      </c>
      <c r="BI65" s="175">
        <v>3202</v>
      </c>
      <c r="BJ65" s="175"/>
      <c r="BK65" s="175">
        <v>2468</v>
      </c>
      <c r="BL65" s="175">
        <v>5614</v>
      </c>
      <c r="BM65" s="175">
        <v>2384</v>
      </c>
      <c r="BN65" s="175"/>
      <c r="BO65" s="175">
        <v>1570</v>
      </c>
      <c r="BP65" s="198">
        <f t="shared" si="6"/>
        <v>10516</v>
      </c>
    </row>
    <row r="66" spans="1:68" s="116" customFormat="1" x14ac:dyDescent="0.15">
      <c r="A66" s="117">
        <v>123001001</v>
      </c>
      <c r="B66" s="118" t="s">
        <v>100</v>
      </c>
      <c r="C66" s="118" t="s">
        <v>11</v>
      </c>
      <c r="D66" s="118" t="s">
        <v>101</v>
      </c>
      <c r="E66" s="118" t="s">
        <v>3247</v>
      </c>
      <c r="F66" s="120">
        <v>23</v>
      </c>
      <c r="G66" s="119">
        <v>3757291</v>
      </c>
      <c r="H66" s="119"/>
      <c r="I66" s="120" t="s">
        <v>5820</v>
      </c>
      <c r="J66" s="120">
        <v>15000</v>
      </c>
      <c r="K66" s="120">
        <v>3768754</v>
      </c>
      <c r="L66" s="120">
        <v>0.68799999999999994</v>
      </c>
      <c r="M66" s="121" t="s">
        <v>5657</v>
      </c>
      <c r="N66" s="120">
        <v>1</v>
      </c>
      <c r="O66" s="119">
        <v>223.4</v>
      </c>
      <c r="P66" s="119">
        <v>43.1</v>
      </c>
      <c r="Q66" s="119">
        <v>5.3</v>
      </c>
      <c r="R66" s="120" t="s">
        <v>5655</v>
      </c>
      <c r="S66" s="120">
        <v>72.64</v>
      </c>
      <c r="T66" s="120"/>
      <c r="U66" s="120" t="s">
        <v>3186</v>
      </c>
      <c r="V66" s="172">
        <v>3815.3780000000002</v>
      </c>
      <c r="W66" s="172">
        <v>390.01499999999999</v>
      </c>
      <c r="X66" s="172">
        <v>2114.547</v>
      </c>
      <c r="Y66" s="172">
        <v>680.85799999999995</v>
      </c>
      <c r="Z66" s="172">
        <v>629.95799999999997</v>
      </c>
      <c r="AA66" s="123">
        <v>105817</v>
      </c>
      <c r="AB66" s="123"/>
      <c r="AC66" s="123">
        <v>3162</v>
      </c>
      <c r="AD66" s="123"/>
      <c r="AE66" s="123"/>
      <c r="AF66" s="123"/>
      <c r="AG66" s="214"/>
      <c r="AH66" s="229" t="str">
        <f t="shared" si="1"/>
        <v>a3</v>
      </c>
      <c r="AI66" s="122" t="s">
        <v>5402</v>
      </c>
      <c r="AJ66" s="122" t="s">
        <v>5402</v>
      </c>
      <c r="AK66" s="122" t="s">
        <v>5402</v>
      </c>
      <c r="AL66" s="122" t="s">
        <v>5402</v>
      </c>
      <c r="AM66" s="122"/>
      <c r="AN66" s="173">
        <v>3</v>
      </c>
      <c r="AO66" s="173" t="s">
        <v>3186</v>
      </c>
      <c r="AP66" s="173" t="s">
        <v>3186</v>
      </c>
      <c r="AQ66" s="173" t="s">
        <v>3186</v>
      </c>
      <c r="AR66" s="173" t="s">
        <v>3186</v>
      </c>
      <c r="AS66" s="173">
        <v>1.5</v>
      </c>
      <c r="AT66" s="173">
        <v>1.5</v>
      </c>
      <c r="AU66" s="173">
        <v>1.5</v>
      </c>
      <c r="AV66" s="173">
        <v>1.5</v>
      </c>
      <c r="AW66" s="173">
        <v>1.5</v>
      </c>
      <c r="AX66" s="173">
        <v>1.5</v>
      </c>
      <c r="AY66" s="173" t="s">
        <v>3186</v>
      </c>
      <c r="AZ66" s="211">
        <f t="shared" si="7"/>
        <v>4.5</v>
      </c>
      <c r="BA66" s="211">
        <f t="shared" si="8"/>
        <v>7.5</v>
      </c>
      <c r="BB66" s="205">
        <f t="shared" si="2"/>
        <v>269520</v>
      </c>
      <c r="BC66" s="205">
        <f t="shared" si="3"/>
        <v>242225</v>
      </c>
      <c r="BD66" s="205">
        <f t="shared" si="4"/>
        <v>29661</v>
      </c>
      <c r="BE66" s="205">
        <f t="shared" si="5"/>
        <v>2366</v>
      </c>
      <c r="BF66" s="175">
        <v>239859</v>
      </c>
      <c r="BG66" s="175">
        <v>9840</v>
      </c>
      <c r="BH66" s="175">
        <v>49875</v>
      </c>
      <c r="BI66" s="175">
        <v>27295</v>
      </c>
      <c r="BJ66" s="175"/>
      <c r="BK66" s="175">
        <v>31589</v>
      </c>
      <c r="BL66" s="175">
        <v>30355</v>
      </c>
      <c r="BM66" s="175">
        <v>57517</v>
      </c>
      <c r="BN66" s="175">
        <v>51628</v>
      </c>
      <c r="BO66" s="175">
        <v>11421</v>
      </c>
      <c r="BP66" s="198">
        <f t="shared" si="6"/>
        <v>61296</v>
      </c>
    </row>
    <row r="67" spans="1:68" s="116" customFormat="1" x14ac:dyDescent="0.15">
      <c r="A67" s="117">
        <v>123101001</v>
      </c>
      <c r="B67" s="118" t="s">
        <v>102</v>
      </c>
      <c r="C67" s="118" t="s">
        <v>11</v>
      </c>
      <c r="D67" s="118" t="s">
        <v>103</v>
      </c>
      <c r="E67" s="118" t="s">
        <v>3248</v>
      </c>
      <c r="F67" s="120">
        <v>33</v>
      </c>
      <c r="G67" s="119">
        <v>11817184</v>
      </c>
      <c r="H67" s="119"/>
      <c r="I67" s="120" t="s">
        <v>5821</v>
      </c>
      <c r="J67" s="120">
        <v>47500</v>
      </c>
      <c r="K67" s="120">
        <v>11817184</v>
      </c>
      <c r="L67" s="120">
        <v>0.68200000000000005</v>
      </c>
      <c r="M67" s="121" t="s">
        <v>5654</v>
      </c>
      <c r="N67" s="120">
        <v>1</v>
      </c>
      <c r="O67" s="119">
        <v>233.5</v>
      </c>
      <c r="P67" s="119"/>
      <c r="Q67" s="119"/>
      <c r="R67" s="120" t="s">
        <v>5655</v>
      </c>
      <c r="S67" s="120">
        <v>86.1</v>
      </c>
      <c r="T67" s="120"/>
      <c r="U67" s="120" t="s">
        <v>3186</v>
      </c>
      <c r="V67" s="172">
        <v>1248.5</v>
      </c>
      <c r="W67" s="172">
        <v>182.4</v>
      </c>
      <c r="X67" s="172">
        <v>472.4</v>
      </c>
      <c r="Y67" s="172">
        <v>572.70000000000005</v>
      </c>
      <c r="Z67" s="172">
        <v>21</v>
      </c>
      <c r="AA67" s="123">
        <v>87235</v>
      </c>
      <c r="AB67" s="123">
        <v>266093.10000000027</v>
      </c>
      <c r="AC67" s="123">
        <v>6.2859999999999996</v>
      </c>
      <c r="AD67" s="123"/>
      <c r="AE67" s="123"/>
      <c r="AF67" s="123"/>
      <c r="AG67" s="214"/>
      <c r="AH67" s="229" t="str">
        <f t="shared" si="1"/>
        <v>a3</v>
      </c>
      <c r="AI67" s="122"/>
      <c r="AJ67" s="122"/>
      <c r="AK67" s="122"/>
      <c r="AL67" s="122"/>
      <c r="AM67" s="122"/>
      <c r="AN67" s="173">
        <v>2</v>
      </c>
      <c r="AO67" s="173" t="s">
        <v>3186</v>
      </c>
      <c r="AP67" s="173" t="s">
        <v>3186</v>
      </c>
      <c r="AQ67" s="173" t="s">
        <v>3186</v>
      </c>
      <c r="AR67" s="173" t="s">
        <v>3186</v>
      </c>
      <c r="AS67" s="173">
        <v>3</v>
      </c>
      <c r="AT67" s="173">
        <v>3</v>
      </c>
      <c r="AU67" s="173">
        <v>6</v>
      </c>
      <c r="AV67" s="173">
        <v>5</v>
      </c>
      <c r="AW67" s="173">
        <v>3</v>
      </c>
      <c r="AX67" s="173">
        <v>2</v>
      </c>
      <c r="AY67" s="173">
        <v>3</v>
      </c>
      <c r="AZ67" s="211">
        <f t="shared" si="7"/>
        <v>5</v>
      </c>
      <c r="BA67" s="211">
        <f t="shared" si="8"/>
        <v>22</v>
      </c>
      <c r="BB67" s="205">
        <f t="shared" si="2"/>
        <v>462278</v>
      </c>
      <c r="BC67" s="205">
        <f t="shared" si="3"/>
        <v>391700</v>
      </c>
      <c r="BD67" s="205">
        <f t="shared" si="4"/>
        <v>133795</v>
      </c>
      <c r="BE67" s="205">
        <f t="shared" si="5"/>
        <v>63217</v>
      </c>
      <c r="BF67" s="175">
        <v>328483</v>
      </c>
      <c r="BG67" s="175">
        <v>14965</v>
      </c>
      <c r="BH67" s="175">
        <v>171751</v>
      </c>
      <c r="BI67" s="175">
        <v>70578</v>
      </c>
      <c r="BJ67" s="175"/>
      <c r="BK67" s="175">
        <v>55653</v>
      </c>
      <c r="BL67" s="175">
        <v>41713</v>
      </c>
      <c r="BM67" s="175">
        <v>25047</v>
      </c>
      <c r="BN67" s="175">
        <v>3760</v>
      </c>
      <c r="BO67" s="175">
        <v>78811</v>
      </c>
      <c r="BP67" s="198">
        <f t="shared" si="6"/>
        <v>250562</v>
      </c>
    </row>
    <row r="68" spans="1:68" s="116" customFormat="1" x14ac:dyDescent="0.15">
      <c r="A68" s="117">
        <v>123301001</v>
      </c>
      <c r="B68" s="118" t="s">
        <v>104</v>
      </c>
      <c r="C68" s="118" t="s">
        <v>11</v>
      </c>
      <c r="D68" s="118" t="s">
        <v>105</v>
      </c>
      <c r="E68" s="118" t="s">
        <v>3249</v>
      </c>
      <c r="F68" s="120">
        <v>28</v>
      </c>
      <c r="G68" s="119">
        <v>3055113</v>
      </c>
      <c r="H68" s="119"/>
      <c r="I68" s="120" t="s">
        <v>5820</v>
      </c>
      <c r="J68" s="120">
        <v>15000</v>
      </c>
      <c r="K68" s="120">
        <v>3055113</v>
      </c>
      <c r="L68" s="120">
        <v>0.55800000000000005</v>
      </c>
      <c r="M68" s="121" t="s">
        <v>5654</v>
      </c>
      <c r="N68" s="120">
        <v>1</v>
      </c>
      <c r="O68" s="119">
        <v>397</v>
      </c>
      <c r="P68" s="119">
        <v>72.2</v>
      </c>
      <c r="Q68" s="119">
        <v>9.1999999999999993</v>
      </c>
      <c r="R68" s="120" t="s">
        <v>5655</v>
      </c>
      <c r="S68" s="120">
        <v>52.6</v>
      </c>
      <c r="T68" s="120"/>
      <c r="U68" s="120" t="s">
        <v>3186</v>
      </c>
      <c r="V68" s="172">
        <v>1838.8</v>
      </c>
      <c r="W68" s="172">
        <v>185.1</v>
      </c>
      <c r="X68" s="172">
        <v>835.9</v>
      </c>
      <c r="Y68" s="172">
        <v>247.2</v>
      </c>
      <c r="Z68" s="172">
        <v>570.6</v>
      </c>
      <c r="AA68" s="123">
        <v>29540</v>
      </c>
      <c r="AB68" s="123">
        <v>94038.809999999881</v>
      </c>
      <c r="AC68" s="123">
        <v>2254</v>
      </c>
      <c r="AD68" s="123"/>
      <c r="AE68" s="123"/>
      <c r="AF68" s="123"/>
      <c r="AG68" s="214"/>
      <c r="AH68" s="229" t="str">
        <f t="shared" si="1"/>
        <v>a3</v>
      </c>
      <c r="AI68" s="122"/>
      <c r="AJ68" s="122"/>
      <c r="AK68" s="122"/>
      <c r="AL68" s="122"/>
      <c r="AM68" s="122"/>
      <c r="AN68" s="173">
        <v>2.2999999999999998</v>
      </c>
      <c r="AO68" s="173">
        <v>0.5</v>
      </c>
      <c r="AP68" s="173"/>
      <c r="AQ68" s="173"/>
      <c r="AR68" s="173"/>
      <c r="AS68" s="173">
        <v>1</v>
      </c>
      <c r="AT68" s="173">
        <v>2</v>
      </c>
      <c r="AU68" s="173">
        <v>2</v>
      </c>
      <c r="AV68" s="173">
        <v>1</v>
      </c>
      <c r="AW68" s="173">
        <v>2</v>
      </c>
      <c r="AX68" s="173">
        <v>2</v>
      </c>
      <c r="AY68" s="173">
        <v>4</v>
      </c>
      <c r="AZ68" s="211">
        <f t="shared" si="7"/>
        <v>3.8</v>
      </c>
      <c r="BA68" s="211">
        <f t="shared" si="8"/>
        <v>13</v>
      </c>
      <c r="BB68" s="205">
        <f t="shared" si="2"/>
        <v>320667</v>
      </c>
      <c r="BC68" s="205">
        <f t="shared" si="3"/>
        <v>272561</v>
      </c>
      <c r="BD68" s="205">
        <f t="shared" si="4"/>
        <v>96761</v>
      </c>
      <c r="BE68" s="205">
        <f t="shared" si="5"/>
        <v>48655</v>
      </c>
      <c r="BF68" s="175">
        <v>223906</v>
      </c>
      <c r="BG68" s="175">
        <v>18966</v>
      </c>
      <c r="BH68" s="175">
        <v>99303</v>
      </c>
      <c r="BI68" s="175">
        <v>48106</v>
      </c>
      <c r="BJ68" s="175"/>
      <c r="BK68" s="175">
        <v>46183</v>
      </c>
      <c r="BL68" s="175">
        <v>23516</v>
      </c>
      <c r="BM68" s="175">
        <v>25541</v>
      </c>
      <c r="BN68" s="175">
        <v>1468</v>
      </c>
      <c r="BO68" s="175">
        <v>57584</v>
      </c>
      <c r="BP68" s="198">
        <f t="shared" si="6"/>
        <v>156887</v>
      </c>
    </row>
    <row r="69" spans="1:68" s="116" customFormat="1" x14ac:dyDescent="0.15">
      <c r="A69" s="117">
        <v>123301002</v>
      </c>
      <c r="B69" s="118" t="s">
        <v>106</v>
      </c>
      <c r="C69" s="118" t="s">
        <v>11</v>
      </c>
      <c r="D69" s="118" t="s">
        <v>105</v>
      </c>
      <c r="E69" s="118" t="s">
        <v>3250</v>
      </c>
      <c r="F69" s="120">
        <v>21</v>
      </c>
      <c r="G69" s="119">
        <v>100419</v>
      </c>
      <c r="H69" s="119"/>
      <c r="I69" s="120" t="s">
        <v>5820</v>
      </c>
      <c r="J69" s="120">
        <v>1100</v>
      </c>
      <c r="K69" s="120">
        <v>100419</v>
      </c>
      <c r="L69" s="120">
        <v>0.25</v>
      </c>
      <c r="M69" s="121" t="s">
        <v>5659</v>
      </c>
      <c r="N69" s="120">
        <v>1</v>
      </c>
      <c r="O69" s="119">
        <v>187</v>
      </c>
      <c r="P69" s="119">
        <v>29.3</v>
      </c>
      <c r="Q69" s="119">
        <v>4</v>
      </c>
      <c r="R69" s="120" t="s">
        <v>5658</v>
      </c>
      <c r="S69" s="120">
        <v>0.29499999999999998</v>
      </c>
      <c r="T69" s="120"/>
      <c r="U69" s="120" t="s">
        <v>3186</v>
      </c>
      <c r="V69" s="172">
        <v>78.900000000000006</v>
      </c>
      <c r="W69" s="172"/>
      <c r="X69" s="172">
        <v>73.3</v>
      </c>
      <c r="Y69" s="172"/>
      <c r="Z69" s="172">
        <v>5.6</v>
      </c>
      <c r="AA69" s="123">
        <v>823</v>
      </c>
      <c r="AB69" s="123"/>
      <c r="AC69" s="123"/>
      <c r="AD69" s="123"/>
      <c r="AE69" s="123"/>
      <c r="AF69" s="123"/>
      <c r="AG69" s="214"/>
      <c r="AH69" s="229" t="str">
        <f t="shared" ref="AH69:AH132" si="9">IF(N69=1,IF(AG69&gt;0,"a4",IF(AC69&gt;0,"a3",IF(AA69&gt;0,"a2","a1"))),IF(AG69&gt;0,"b4",IF(AC69&gt;0,"b3",IF(AA69&gt;0,"b2","b1"))))</f>
        <v>a2</v>
      </c>
      <c r="AI69" s="122"/>
      <c r="AJ69" s="122"/>
      <c r="AK69" s="122"/>
      <c r="AL69" s="122"/>
      <c r="AM69" s="122"/>
      <c r="AN69" s="173">
        <v>0.5</v>
      </c>
      <c r="AO69" s="173"/>
      <c r="AP69" s="173"/>
      <c r="AQ69" s="173"/>
      <c r="AR69" s="173"/>
      <c r="AS69" s="173"/>
      <c r="AT69" s="173"/>
      <c r="AU69" s="173"/>
      <c r="AV69" s="173"/>
      <c r="AW69" s="173"/>
      <c r="AX69" s="173">
        <v>0.5</v>
      </c>
      <c r="AY69" s="173"/>
      <c r="AZ69" s="211">
        <f t="shared" si="7"/>
        <v>0.5</v>
      </c>
      <c r="BA69" s="211">
        <f t="shared" si="8"/>
        <v>0.5</v>
      </c>
      <c r="BB69" s="205">
        <f t="shared" ref="BB69:BB132" si="10">SUM(BG69:BO69)</f>
        <v>25929</v>
      </c>
      <c r="BC69" s="205">
        <f t="shared" ref="BC69:BC132" si="11">BG69+BH69+BK69+BL69+BM69+BN69+BO69</f>
        <v>20326</v>
      </c>
      <c r="BD69" s="205">
        <f t="shared" ref="BD69:BD132" si="12">BB69-BF69</f>
        <v>10583</v>
      </c>
      <c r="BE69" s="205">
        <f t="shared" ref="BE69:BE132" si="13">BC69-BF69</f>
        <v>4980</v>
      </c>
      <c r="BF69" s="175">
        <v>15346</v>
      </c>
      <c r="BG69" s="175"/>
      <c r="BH69" s="175">
        <v>10583</v>
      </c>
      <c r="BI69" s="175">
        <v>5603</v>
      </c>
      <c r="BJ69" s="175"/>
      <c r="BK69" s="175">
        <v>941</v>
      </c>
      <c r="BL69" s="175"/>
      <c r="BM69" s="175">
        <v>1566</v>
      </c>
      <c r="BN69" s="175">
        <v>551</v>
      </c>
      <c r="BO69" s="175">
        <v>6685</v>
      </c>
      <c r="BP69" s="198">
        <f t="shared" ref="BP69:BP132" si="14">BH69+BO69</f>
        <v>17268</v>
      </c>
    </row>
    <row r="70" spans="1:68" s="116" customFormat="1" x14ac:dyDescent="0.15">
      <c r="A70" s="117">
        <v>123302003</v>
      </c>
      <c r="B70" s="118" t="s">
        <v>107</v>
      </c>
      <c r="C70" s="118" t="s">
        <v>11</v>
      </c>
      <c r="D70" s="118" t="s">
        <v>105</v>
      </c>
      <c r="E70" s="118" t="s">
        <v>3251</v>
      </c>
      <c r="F70" s="120">
        <v>15</v>
      </c>
      <c r="G70" s="119"/>
      <c r="H70" s="119"/>
      <c r="I70" s="120" t="s">
        <v>5820</v>
      </c>
      <c r="J70" s="120">
        <v>1440</v>
      </c>
      <c r="K70" s="120">
        <v>277485</v>
      </c>
      <c r="L70" s="120">
        <v>0.52800000000000002</v>
      </c>
      <c r="M70" s="121" t="s">
        <v>5657</v>
      </c>
      <c r="N70" s="120">
        <v>1</v>
      </c>
      <c r="O70" s="119">
        <v>134</v>
      </c>
      <c r="P70" s="119">
        <v>24.9</v>
      </c>
      <c r="Q70" s="119">
        <v>3.4</v>
      </c>
      <c r="R70" s="120" t="s">
        <v>5663</v>
      </c>
      <c r="S70" s="120">
        <v>0.33500000000000002</v>
      </c>
      <c r="T70" s="120"/>
      <c r="U70" s="120" t="s">
        <v>3186</v>
      </c>
      <c r="V70" s="172">
        <v>143.69999999999999</v>
      </c>
      <c r="W70" s="172"/>
      <c r="X70" s="172">
        <v>74.3</v>
      </c>
      <c r="Y70" s="172">
        <v>14.3</v>
      </c>
      <c r="Z70" s="172">
        <v>55.1</v>
      </c>
      <c r="AA70" s="123">
        <v>969</v>
      </c>
      <c r="AB70" s="123"/>
      <c r="AC70" s="123">
        <v>90.1</v>
      </c>
      <c r="AD70" s="123"/>
      <c r="AE70" s="123"/>
      <c r="AF70" s="123"/>
      <c r="AG70" s="214"/>
      <c r="AH70" s="229" t="str">
        <f t="shared" si="9"/>
        <v>a3</v>
      </c>
      <c r="AI70" s="122"/>
      <c r="AJ70" s="122"/>
      <c r="AK70" s="122"/>
      <c r="AL70" s="122"/>
      <c r="AM70" s="122"/>
      <c r="AN70" s="173"/>
      <c r="AO70" s="173"/>
      <c r="AP70" s="173"/>
      <c r="AQ70" s="173"/>
      <c r="AR70" s="173"/>
      <c r="AS70" s="173"/>
      <c r="AT70" s="173"/>
      <c r="AU70" s="173"/>
      <c r="AV70" s="173"/>
      <c r="AW70" s="173"/>
      <c r="AX70" s="173">
        <v>1</v>
      </c>
      <c r="AY70" s="173">
        <v>1</v>
      </c>
      <c r="AZ70" s="211">
        <f t="shared" ref="AZ70:AZ133" si="15">SUBTOTAL(9,AN70:AS70)</f>
        <v>0</v>
      </c>
      <c r="BA70" s="211">
        <f t="shared" ref="BA70:BA133" si="16">SUBTOTAL(9,AT70:AY70)</f>
        <v>2</v>
      </c>
      <c r="BB70" s="205">
        <f t="shared" si="10"/>
        <v>35744</v>
      </c>
      <c r="BC70" s="205">
        <f t="shared" si="11"/>
        <v>27824</v>
      </c>
      <c r="BD70" s="205">
        <f t="shared" si="12"/>
        <v>14027</v>
      </c>
      <c r="BE70" s="205">
        <f t="shared" si="13"/>
        <v>6107</v>
      </c>
      <c r="BF70" s="175">
        <v>21717</v>
      </c>
      <c r="BG70" s="175"/>
      <c r="BH70" s="175">
        <v>14027</v>
      </c>
      <c r="BI70" s="175">
        <v>7920</v>
      </c>
      <c r="BJ70" s="175"/>
      <c r="BK70" s="175">
        <v>1289</v>
      </c>
      <c r="BL70" s="175">
        <v>735</v>
      </c>
      <c r="BM70" s="175">
        <v>2420</v>
      </c>
      <c r="BN70" s="175">
        <v>707</v>
      </c>
      <c r="BO70" s="175">
        <v>8646</v>
      </c>
      <c r="BP70" s="198">
        <f t="shared" si="14"/>
        <v>22673</v>
      </c>
    </row>
    <row r="71" spans="1:68" s="116" customFormat="1" x14ac:dyDescent="0.15">
      <c r="A71" s="117">
        <v>123401001</v>
      </c>
      <c r="B71" s="118" t="s">
        <v>108</v>
      </c>
      <c r="C71" s="118" t="s">
        <v>11</v>
      </c>
      <c r="D71" s="118" t="s">
        <v>109</v>
      </c>
      <c r="E71" s="118" t="s">
        <v>3252</v>
      </c>
      <c r="F71" s="120">
        <v>41</v>
      </c>
      <c r="G71" s="119">
        <v>7789597</v>
      </c>
      <c r="H71" s="119"/>
      <c r="I71" s="120" t="s">
        <v>5820</v>
      </c>
      <c r="J71" s="120">
        <v>24933</v>
      </c>
      <c r="K71" s="120">
        <v>7359791</v>
      </c>
      <c r="L71" s="120">
        <v>0.80900000000000005</v>
      </c>
      <c r="M71" s="121" t="s">
        <v>5654</v>
      </c>
      <c r="N71" s="120">
        <v>1</v>
      </c>
      <c r="O71" s="119">
        <v>125</v>
      </c>
      <c r="P71" s="119"/>
      <c r="Q71" s="119"/>
      <c r="R71" s="120" t="s">
        <v>5655</v>
      </c>
      <c r="S71" s="120">
        <v>73.7</v>
      </c>
      <c r="T71" s="120"/>
      <c r="U71" s="120" t="s">
        <v>3186</v>
      </c>
      <c r="V71" s="172">
        <v>2832.1</v>
      </c>
      <c r="W71" s="172">
        <v>377.1</v>
      </c>
      <c r="X71" s="172">
        <v>1265.2</v>
      </c>
      <c r="Y71" s="172">
        <v>791.1</v>
      </c>
      <c r="Z71" s="172">
        <v>398.7</v>
      </c>
      <c r="AA71" s="123">
        <v>31228</v>
      </c>
      <c r="AB71" s="123">
        <v>175575.20000000024</v>
      </c>
      <c r="AC71" s="123">
        <v>3460</v>
      </c>
      <c r="AD71" s="123">
        <v>688</v>
      </c>
      <c r="AE71" s="123"/>
      <c r="AF71" s="123"/>
      <c r="AG71" s="214">
        <f t="shared" ref="AG71" si="17">SUM(AD71:AF71)</f>
        <v>688</v>
      </c>
      <c r="AH71" s="229" t="str">
        <f t="shared" si="9"/>
        <v>a4</v>
      </c>
      <c r="AI71" s="122"/>
      <c r="AJ71" s="122"/>
      <c r="AK71" s="122"/>
      <c r="AL71" s="122"/>
      <c r="AM71" s="122"/>
      <c r="AN71" s="173">
        <v>5</v>
      </c>
      <c r="AO71" s="173" t="s">
        <v>3186</v>
      </c>
      <c r="AP71" s="173" t="s">
        <v>3186</v>
      </c>
      <c r="AQ71" s="173" t="s">
        <v>3186</v>
      </c>
      <c r="AR71" s="173" t="s">
        <v>3186</v>
      </c>
      <c r="AS71" s="173">
        <v>4</v>
      </c>
      <c r="AT71" s="173">
        <v>8</v>
      </c>
      <c r="AU71" s="173">
        <v>2</v>
      </c>
      <c r="AV71" s="173">
        <v>4</v>
      </c>
      <c r="AW71" s="173">
        <v>1</v>
      </c>
      <c r="AX71" s="173">
        <v>5</v>
      </c>
      <c r="AY71" s="173">
        <v>1</v>
      </c>
      <c r="AZ71" s="211">
        <f t="shared" si="15"/>
        <v>9</v>
      </c>
      <c r="BA71" s="211">
        <f t="shared" si="16"/>
        <v>21</v>
      </c>
      <c r="BB71" s="205">
        <f t="shared" si="10"/>
        <v>296704</v>
      </c>
      <c r="BC71" s="205">
        <f t="shared" si="11"/>
        <v>192148</v>
      </c>
      <c r="BD71" s="205">
        <f t="shared" si="12"/>
        <v>104556</v>
      </c>
      <c r="BE71" s="205">
        <f t="shared" si="13"/>
        <v>0</v>
      </c>
      <c r="BF71" s="175">
        <v>192148</v>
      </c>
      <c r="BG71" s="175"/>
      <c r="BH71" s="175">
        <v>104556</v>
      </c>
      <c r="BI71" s="175">
        <v>104556</v>
      </c>
      <c r="BJ71" s="175"/>
      <c r="BK71" s="175">
        <v>637</v>
      </c>
      <c r="BL71" s="175">
        <v>25781</v>
      </c>
      <c r="BM71" s="175">
        <v>34662</v>
      </c>
      <c r="BN71" s="175">
        <v>20656</v>
      </c>
      <c r="BO71" s="175">
        <v>5856</v>
      </c>
      <c r="BP71" s="198">
        <f t="shared" si="14"/>
        <v>110412</v>
      </c>
    </row>
    <row r="72" spans="1:68" s="116" customFormat="1" x14ac:dyDescent="0.15">
      <c r="A72" s="117">
        <v>123501001</v>
      </c>
      <c r="B72" s="118" t="s">
        <v>110</v>
      </c>
      <c r="C72" s="118" t="s">
        <v>11</v>
      </c>
      <c r="D72" s="118" t="s">
        <v>111</v>
      </c>
      <c r="E72" s="118" t="s">
        <v>3253</v>
      </c>
      <c r="F72" s="120">
        <v>5</v>
      </c>
      <c r="G72" s="119"/>
      <c r="H72" s="119"/>
      <c r="I72" s="120" t="s">
        <v>5820</v>
      </c>
      <c r="J72" s="120">
        <v>580</v>
      </c>
      <c r="K72" s="120">
        <v>48478</v>
      </c>
      <c r="L72" s="120">
        <v>0.22900000000000001</v>
      </c>
      <c r="M72" s="121" t="s">
        <v>5657</v>
      </c>
      <c r="N72" s="120">
        <v>1</v>
      </c>
      <c r="O72" s="119">
        <v>249.2</v>
      </c>
      <c r="P72" s="119">
        <v>83</v>
      </c>
      <c r="Q72" s="119">
        <v>8.65</v>
      </c>
      <c r="R72" s="120" t="s">
        <v>5658</v>
      </c>
      <c r="S72" s="120">
        <v>0.1</v>
      </c>
      <c r="T72" s="120"/>
      <c r="U72" s="120" t="s">
        <v>3186</v>
      </c>
      <c r="V72" s="172">
        <v>75.400000000000006</v>
      </c>
      <c r="W72" s="172"/>
      <c r="X72" s="172">
        <v>31</v>
      </c>
      <c r="Y72" s="172">
        <v>11.1</v>
      </c>
      <c r="Z72" s="172">
        <v>33.299999999999997</v>
      </c>
      <c r="AA72" s="123">
        <v>546</v>
      </c>
      <c r="AB72" s="123"/>
      <c r="AC72" s="123">
        <v>67</v>
      </c>
      <c r="AD72" s="123"/>
      <c r="AE72" s="123"/>
      <c r="AF72" s="123"/>
      <c r="AG72" s="214"/>
      <c r="AH72" s="229" t="str">
        <f t="shared" si="9"/>
        <v>a3</v>
      </c>
      <c r="AI72" s="122"/>
      <c r="AJ72" s="122"/>
      <c r="AK72" s="122"/>
      <c r="AL72" s="122"/>
      <c r="AM72" s="122"/>
      <c r="AN72" s="173">
        <v>1</v>
      </c>
      <c r="AO72" s="173"/>
      <c r="AP72" s="173"/>
      <c r="AQ72" s="173"/>
      <c r="AR72" s="173"/>
      <c r="AS72" s="173">
        <v>2</v>
      </c>
      <c r="AT72" s="173">
        <v>0.7</v>
      </c>
      <c r="AU72" s="173">
        <v>0.7</v>
      </c>
      <c r="AV72" s="173"/>
      <c r="AW72" s="173"/>
      <c r="AX72" s="173"/>
      <c r="AY72" s="173">
        <v>1</v>
      </c>
      <c r="AZ72" s="211">
        <f t="shared" si="15"/>
        <v>3</v>
      </c>
      <c r="BA72" s="211">
        <f t="shared" si="16"/>
        <v>2.4</v>
      </c>
      <c r="BB72" s="205">
        <f t="shared" si="10"/>
        <v>20602</v>
      </c>
      <c r="BC72" s="205">
        <f t="shared" si="11"/>
        <v>17190</v>
      </c>
      <c r="BD72" s="205">
        <f t="shared" si="12"/>
        <v>4951</v>
      </c>
      <c r="BE72" s="205">
        <f t="shared" si="13"/>
        <v>1539</v>
      </c>
      <c r="BF72" s="175">
        <v>15651</v>
      </c>
      <c r="BG72" s="175"/>
      <c r="BH72" s="175">
        <v>8233</v>
      </c>
      <c r="BI72" s="175">
        <v>3412</v>
      </c>
      <c r="BJ72" s="175"/>
      <c r="BK72" s="175">
        <v>1378</v>
      </c>
      <c r="BL72" s="175">
        <v>3360</v>
      </c>
      <c r="BM72" s="175">
        <v>1324</v>
      </c>
      <c r="BN72" s="175">
        <v>720</v>
      </c>
      <c r="BO72" s="175">
        <v>2175</v>
      </c>
      <c r="BP72" s="198">
        <f t="shared" si="14"/>
        <v>10408</v>
      </c>
    </row>
    <row r="73" spans="1:68" s="116" customFormat="1" x14ac:dyDescent="0.15">
      <c r="A73" s="117">
        <v>123502002</v>
      </c>
      <c r="B73" s="118" t="s">
        <v>112</v>
      </c>
      <c r="C73" s="118" t="s">
        <v>11</v>
      </c>
      <c r="D73" s="118" t="s">
        <v>111</v>
      </c>
      <c r="E73" s="118" t="s">
        <v>3254</v>
      </c>
      <c r="F73" s="120">
        <v>10</v>
      </c>
      <c r="G73" s="119">
        <v>76225</v>
      </c>
      <c r="H73" s="119"/>
      <c r="I73" s="120" t="s">
        <v>5820</v>
      </c>
      <c r="J73" s="120">
        <v>340</v>
      </c>
      <c r="K73" s="120">
        <v>76225</v>
      </c>
      <c r="L73" s="120">
        <v>0.61399999999999999</v>
      </c>
      <c r="M73" s="121" t="s">
        <v>5664</v>
      </c>
      <c r="N73" s="120">
        <v>1</v>
      </c>
      <c r="O73" s="119">
        <v>213.3</v>
      </c>
      <c r="P73" s="119">
        <v>57.5</v>
      </c>
      <c r="Q73" s="119">
        <v>6.35</v>
      </c>
      <c r="R73" s="120" t="s">
        <v>5658</v>
      </c>
      <c r="S73" s="120">
        <v>0.2</v>
      </c>
      <c r="T73" s="120"/>
      <c r="U73" s="120" t="s">
        <v>3186</v>
      </c>
      <c r="V73" s="172">
        <v>124.3</v>
      </c>
      <c r="W73" s="172">
        <v>18.2</v>
      </c>
      <c r="X73" s="172">
        <v>38.5</v>
      </c>
      <c r="Y73" s="172"/>
      <c r="Z73" s="172">
        <v>67.599999999999994</v>
      </c>
      <c r="AA73" s="123"/>
      <c r="AB73" s="123"/>
      <c r="AC73" s="123"/>
      <c r="AD73" s="123"/>
      <c r="AE73" s="123"/>
      <c r="AF73" s="123"/>
      <c r="AG73" s="214"/>
      <c r="AH73" s="229" t="str">
        <f t="shared" si="9"/>
        <v>a1</v>
      </c>
      <c r="AI73" s="122"/>
      <c r="AJ73" s="122"/>
      <c r="AK73" s="122"/>
      <c r="AL73" s="122"/>
      <c r="AM73" s="122"/>
      <c r="AN73" s="173">
        <v>1</v>
      </c>
      <c r="AO73" s="173"/>
      <c r="AP73" s="173"/>
      <c r="AQ73" s="173"/>
      <c r="AR73" s="173" t="s">
        <v>3186</v>
      </c>
      <c r="AS73" s="173">
        <v>2</v>
      </c>
      <c r="AT73" s="173">
        <v>0.8</v>
      </c>
      <c r="AU73" s="173">
        <v>0.8</v>
      </c>
      <c r="AV73" s="173" t="s">
        <v>3186</v>
      </c>
      <c r="AW73" s="173" t="s">
        <v>3186</v>
      </c>
      <c r="AX73" s="173"/>
      <c r="AY73" s="173" t="s">
        <v>3186</v>
      </c>
      <c r="AZ73" s="211">
        <f t="shared" si="15"/>
        <v>3</v>
      </c>
      <c r="BA73" s="211">
        <f t="shared" si="16"/>
        <v>1.6</v>
      </c>
      <c r="BB73" s="205">
        <f t="shared" si="10"/>
        <v>13113</v>
      </c>
      <c r="BC73" s="205">
        <f t="shared" si="11"/>
        <v>10477</v>
      </c>
      <c r="BD73" s="205">
        <f t="shared" si="12"/>
        <v>2764</v>
      </c>
      <c r="BE73" s="205">
        <f t="shared" si="13"/>
        <v>128</v>
      </c>
      <c r="BF73" s="175">
        <v>10349</v>
      </c>
      <c r="BG73" s="175"/>
      <c r="BH73" s="175">
        <v>4647</v>
      </c>
      <c r="BI73" s="175">
        <v>2636</v>
      </c>
      <c r="BJ73" s="175"/>
      <c r="BK73" s="175">
        <v>579</v>
      </c>
      <c r="BL73" s="175">
        <v>2567</v>
      </c>
      <c r="BM73" s="175">
        <v>2114</v>
      </c>
      <c r="BN73" s="175">
        <v>117</v>
      </c>
      <c r="BO73" s="175">
        <v>453</v>
      </c>
      <c r="BP73" s="198">
        <f t="shared" si="14"/>
        <v>5100</v>
      </c>
    </row>
    <row r="74" spans="1:68" s="116" customFormat="1" x14ac:dyDescent="0.15">
      <c r="A74" s="117">
        <v>123502003</v>
      </c>
      <c r="B74" s="118" t="s">
        <v>113</v>
      </c>
      <c r="C74" s="118" t="s">
        <v>11</v>
      </c>
      <c r="D74" s="118" t="s">
        <v>111</v>
      </c>
      <c r="E74" s="118" t="s">
        <v>3255</v>
      </c>
      <c r="F74" s="120">
        <v>7</v>
      </c>
      <c r="G74" s="119">
        <v>18942</v>
      </c>
      <c r="H74" s="119"/>
      <c r="I74" s="120" t="s">
        <v>5820</v>
      </c>
      <c r="J74" s="120">
        <v>310</v>
      </c>
      <c r="K74" s="120">
        <v>18942</v>
      </c>
      <c r="L74" s="120">
        <v>0.16700000000000001</v>
      </c>
      <c r="M74" s="121" t="s">
        <v>5664</v>
      </c>
      <c r="N74" s="120">
        <v>1</v>
      </c>
      <c r="O74" s="119">
        <v>140.80000000000001</v>
      </c>
      <c r="P74" s="119">
        <v>51.5</v>
      </c>
      <c r="Q74" s="119">
        <v>7.1</v>
      </c>
      <c r="R74" s="120"/>
      <c r="S74" s="120"/>
      <c r="T74" s="120"/>
      <c r="U74" s="120" t="s">
        <v>3186</v>
      </c>
      <c r="V74" s="172">
        <v>63</v>
      </c>
      <c r="W74" s="172">
        <v>1.7</v>
      </c>
      <c r="X74" s="172">
        <v>26.3</v>
      </c>
      <c r="Y74" s="172"/>
      <c r="Z74" s="172">
        <v>35</v>
      </c>
      <c r="AA74" s="123"/>
      <c r="AB74" s="123"/>
      <c r="AC74" s="123"/>
      <c r="AD74" s="123"/>
      <c r="AE74" s="123"/>
      <c r="AF74" s="123"/>
      <c r="AG74" s="214"/>
      <c r="AH74" s="229" t="str">
        <f t="shared" si="9"/>
        <v>a1</v>
      </c>
      <c r="AI74" s="122"/>
      <c r="AJ74" s="122"/>
      <c r="AK74" s="122"/>
      <c r="AL74" s="122"/>
      <c r="AM74" s="122"/>
      <c r="AN74" s="173">
        <v>0.5</v>
      </c>
      <c r="AO74" s="173"/>
      <c r="AP74" s="173"/>
      <c r="AQ74" s="173"/>
      <c r="AR74" s="173"/>
      <c r="AS74" s="173">
        <v>1</v>
      </c>
      <c r="AT74" s="173"/>
      <c r="AU74" s="173"/>
      <c r="AV74" s="173"/>
      <c r="AW74" s="173"/>
      <c r="AX74" s="173"/>
      <c r="AY74" s="173"/>
      <c r="AZ74" s="211">
        <f t="shared" si="15"/>
        <v>1.5</v>
      </c>
      <c r="BA74" s="211">
        <f t="shared" si="16"/>
        <v>0</v>
      </c>
      <c r="BB74" s="205">
        <f t="shared" si="10"/>
        <v>11502</v>
      </c>
      <c r="BC74" s="205">
        <f t="shared" si="11"/>
        <v>8866</v>
      </c>
      <c r="BD74" s="205">
        <f t="shared" si="12"/>
        <v>2764</v>
      </c>
      <c r="BE74" s="205">
        <f t="shared" si="13"/>
        <v>128</v>
      </c>
      <c r="BF74" s="175">
        <v>8738</v>
      </c>
      <c r="BG74" s="175"/>
      <c r="BH74" s="175">
        <v>4647</v>
      </c>
      <c r="BI74" s="175">
        <v>2636</v>
      </c>
      <c r="BJ74" s="175"/>
      <c r="BK74" s="175"/>
      <c r="BL74" s="175">
        <v>2318</v>
      </c>
      <c r="BM74" s="175">
        <v>1411</v>
      </c>
      <c r="BN74" s="175">
        <v>97</v>
      </c>
      <c r="BO74" s="175">
        <v>393</v>
      </c>
      <c r="BP74" s="198">
        <f t="shared" si="14"/>
        <v>5040</v>
      </c>
    </row>
    <row r="75" spans="1:68" s="116" customFormat="1" x14ac:dyDescent="0.15">
      <c r="A75" s="117">
        <v>130301001</v>
      </c>
      <c r="B75" s="118" t="s">
        <v>114</v>
      </c>
      <c r="C75" s="118" t="s">
        <v>11</v>
      </c>
      <c r="D75" s="118" t="s">
        <v>115</v>
      </c>
      <c r="E75" s="118" t="s">
        <v>3256</v>
      </c>
      <c r="F75" s="120">
        <v>28</v>
      </c>
      <c r="G75" s="119">
        <v>1617316</v>
      </c>
      <c r="H75" s="119"/>
      <c r="I75" s="120" t="s">
        <v>5820</v>
      </c>
      <c r="J75" s="120">
        <v>6120</v>
      </c>
      <c r="K75" s="120">
        <v>1617316</v>
      </c>
      <c r="L75" s="120">
        <v>0.72399999999999998</v>
      </c>
      <c r="M75" s="121" t="s">
        <v>5657</v>
      </c>
      <c r="N75" s="120">
        <v>1</v>
      </c>
      <c r="O75" s="119">
        <v>259.39999999999998</v>
      </c>
      <c r="P75" s="119">
        <v>39.4</v>
      </c>
      <c r="Q75" s="119">
        <v>4.5</v>
      </c>
      <c r="R75" s="120" t="s">
        <v>5663</v>
      </c>
      <c r="S75" s="120">
        <v>2.7</v>
      </c>
      <c r="T75" s="120"/>
      <c r="U75" s="120" t="s">
        <v>3186</v>
      </c>
      <c r="V75" s="172">
        <v>766.9</v>
      </c>
      <c r="W75" s="172">
        <v>145.4</v>
      </c>
      <c r="X75" s="172">
        <v>454</v>
      </c>
      <c r="Y75" s="172">
        <v>40</v>
      </c>
      <c r="Z75" s="172">
        <v>127.5</v>
      </c>
      <c r="AA75" s="123">
        <v>22738</v>
      </c>
      <c r="AB75" s="123"/>
      <c r="AC75" s="123">
        <v>1282</v>
      </c>
      <c r="AD75" s="123"/>
      <c r="AE75" s="123"/>
      <c r="AF75" s="123"/>
      <c r="AG75" s="214"/>
      <c r="AH75" s="229" t="str">
        <f t="shared" si="9"/>
        <v>a3</v>
      </c>
      <c r="AI75" s="122"/>
      <c r="AJ75" s="122"/>
      <c r="AK75" s="122"/>
      <c r="AL75" s="122"/>
      <c r="AM75" s="122"/>
      <c r="AN75" s="173">
        <v>5</v>
      </c>
      <c r="AO75" s="173"/>
      <c r="AP75" s="173"/>
      <c r="AQ75" s="173"/>
      <c r="AR75" s="173"/>
      <c r="AS75" s="173">
        <v>2</v>
      </c>
      <c r="AT75" s="173">
        <v>2</v>
      </c>
      <c r="AU75" s="173">
        <v>2</v>
      </c>
      <c r="AV75" s="173">
        <v>1</v>
      </c>
      <c r="AW75" s="173">
        <v>1</v>
      </c>
      <c r="AX75" s="173">
        <v>1</v>
      </c>
      <c r="AY75" s="173">
        <v>1</v>
      </c>
      <c r="AZ75" s="211">
        <f t="shared" si="15"/>
        <v>7</v>
      </c>
      <c r="BA75" s="211">
        <f t="shared" si="16"/>
        <v>8</v>
      </c>
      <c r="BB75" s="205">
        <f t="shared" si="10"/>
        <v>104146</v>
      </c>
      <c r="BC75" s="205">
        <f t="shared" si="11"/>
        <v>92583</v>
      </c>
      <c r="BD75" s="205">
        <f t="shared" si="12"/>
        <v>11564</v>
      </c>
      <c r="BE75" s="205">
        <f t="shared" si="13"/>
        <v>1</v>
      </c>
      <c r="BF75" s="175">
        <v>92582</v>
      </c>
      <c r="BG75" s="175">
        <v>6766</v>
      </c>
      <c r="BH75" s="175">
        <v>51110</v>
      </c>
      <c r="BI75" s="175">
        <v>11563</v>
      </c>
      <c r="BJ75" s="175"/>
      <c r="BK75" s="175">
        <v>18041</v>
      </c>
      <c r="BL75" s="175">
        <v>1849</v>
      </c>
      <c r="BM75" s="175">
        <v>12161</v>
      </c>
      <c r="BN75" s="175">
        <v>2087</v>
      </c>
      <c r="BO75" s="175">
        <v>569</v>
      </c>
      <c r="BP75" s="198">
        <f t="shared" si="14"/>
        <v>51679</v>
      </c>
    </row>
    <row r="76" spans="1:68" s="116" customFormat="1" x14ac:dyDescent="0.15">
      <c r="A76" s="117">
        <v>133302001</v>
      </c>
      <c r="B76" s="118" t="s">
        <v>116</v>
      </c>
      <c r="C76" s="118" t="s">
        <v>11</v>
      </c>
      <c r="D76" s="118" t="s">
        <v>117</v>
      </c>
      <c r="E76" s="118" t="s">
        <v>3257</v>
      </c>
      <c r="F76" s="120">
        <v>12</v>
      </c>
      <c r="G76" s="119"/>
      <c r="H76" s="119"/>
      <c r="I76" s="120" t="s">
        <v>5820</v>
      </c>
      <c r="J76" s="120">
        <v>2400</v>
      </c>
      <c r="K76" s="120">
        <v>302781</v>
      </c>
      <c r="L76" s="120">
        <v>0.34599999999999997</v>
      </c>
      <c r="M76" s="121" t="s">
        <v>5657</v>
      </c>
      <c r="N76" s="120">
        <v>1</v>
      </c>
      <c r="O76" s="119">
        <v>224</v>
      </c>
      <c r="P76" s="119"/>
      <c r="Q76" s="119"/>
      <c r="R76" s="120" t="s">
        <v>5660</v>
      </c>
      <c r="S76" s="120">
        <v>0.56999999999999995</v>
      </c>
      <c r="T76" s="120"/>
      <c r="U76" s="120" t="s">
        <v>3186</v>
      </c>
      <c r="V76" s="172">
        <v>257.5</v>
      </c>
      <c r="W76" s="172"/>
      <c r="X76" s="172">
        <v>148.5</v>
      </c>
      <c r="Y76" s="172">
        <v>43</v>
      </c>
      <c r="Z76" s="172">
        <v>66</v>
      </c>
      <c r="AA76" s="123">
        <v>3513.9</v>
      </c>
      <c r="AB76" s="123"/>
      <c r="AC76" s="123">
        <v>326</v>
      </c>
      <c r="AD76" s="123"/>
      <c r="AE76" s="123"/>
      <c r="AF76" s="123"/>
      <c r="AG76" s="214"/>
      <c r="AH76" s="229" t="str">
        <f t="shared" si="9"/>
        <v>a3</v>
      </c>
      <c r="AI76" s="122"/>
      <c r="AJ76" s="122"/>
      <c r="AK76" s="122"/>
      <c r="AL76" s="122"/>
      <c r="AM76" s="122"/>
      <c r="AN76" s="173">
        <v>0.5</v>
      </c>
      <c r="AO76" s="173"/>
      <c r="AP76" s="173"/>
      <c r="AQ76" s="173"/>
      <c r="AR76" s="173"/>
      <c r="AS76" s="173"/>
      <c r="AT76" s="173">
        <v>0.5</v>
      </c>
      <c r="AU76" s="173">
        <v>0.5</v>
      </c>
      <c r="AV76" s="173">
        <v>0.6</v>
      </c>
      <c r="AW76" s="173">
        <v>0.6</v>
      </c>
      <c r="AX76" s="173"/>
      <c r="AY76" s="173">
        <v>0.5</v>
      </c>
      <c r="AZ76" s="211">
        <f t="shared" si="15"/>
        <v>0.5</v>
      </c>
      <c r="BA76" s="211">
        <f t="shared" si="16"/>
        <v>2.7</v>
      </c>
      <c r="BB76" s="205">
        <f t="shared" si="10"/>
        <v>61418</v>
      </c>
      <c r="BC76" s="205">
        <f t="shared" si="11"/>
        <v>48948</v>
      </c>
      <c r="BD76" s="205">
        <f t="shared" si="12"/>
        <v>13887</v>
      </c>
      <c r="BE76" s="205">
        <f t="shared" si="13"/>
        <v>1417</v>
      </c>
      <c r="BF76" s="175">
        <v>47531</v>
      </c>
      <c r="BG76" s="175"/>
      <c r="BH76" s="175">
        <v>22950</v>
      </c>
      <c r="BI76" s="175">
        <v>12470</v>
      </c>
      <c r="BJ76" s="175"/>
      <c r="BK76" s="175">
        <v>7592</v>
      </c>
      <c r="BL76" s="175">
        <v>3337</v>
      </c>
      <c r="BM76" s="175">
        <v>5576</v>
      </c>
      <c r="BN76" s="175">
        <v>2306</v>
      </c>
      <c r="BO76" s="175">
        <v>7187</v>
      </c>
      <c r="BP76" s="198">
        <f t="shared" si="14"/>
        <v>30137</v>
      </c>
    </row>
    <row r="77" spans="1:68" s="116" customFormat="1" x14ac:dyDescent="0.15">
      <c r="A77" s="117">
        <v>133401001</v>
      </c>
      <c r="B77" s="118" t="s">
        <v>118</v>
      </c>
      <c r="C77" s="118" t="s">
        <v>11</v>
      </c>
      <c r="D77" s="118" t="s">
        <v>119</v>
      </c>
      <c r="E77" s="118" t="s">
        <v>3258</v>
      </c>
      <c r="F77" s="120">
        <v>8</v>
      </c>
      <c r="G77" s="119">
        <v>111578</v>
      </c>
      <c r="H77" s="119"/>
      <c r="I77" s="120" t="s">
        <v>5820</v>
      </c>
      <c r="J77" s="120">
        <v>499</v>
      </c>
      <c r="K77" s="120">
        <v>111578</v>
      </c>
      <c r="L77" s="120">
        <v>0.61299999999999999</v>
      </c>
      <c r="M77" s="121" t="s">
        <v>5657</v>
      </c>
      <c r="N77" s="120">
        <v>1</v>
      </c>
      <c r="O77" s="119"/>
      <c r="P77" s="119"/>
      <c r="Q77" s="119"/>
      <c r="R77" s="120" t="s">
        <v>5658</v>
      </c>
      <c r="S77" s="120">
        <v>0.3</v>
      </c>
      <c r="T77" s="120"/>
      <c r="U77" s="120" t="s">
        <v>3186</v>
      </c>
      <c r="V77" s="172">
        <v>177.9</v>
      </c>
      <c r="W77" s="172">
        <v>23.6</v>
      </c>
      <c r="X77" s="172">
        <v>51.1</v>
      </c>
      <c r="Y77" s="172">
        <v>44.4</v>
      </c>
      <c r="Z77" s="172">
        <v>58.8</v>
      </c>
      <c r="AA77" s="123">
        <v>1321</v>
      </c>
      <c r="AB77" s="123"/>
      <c r="AC77" s="123">
        <v>101</v>
      </c>
      <c r="AD77" s="123"/>
      <c r="AE77" s="123"/>
      <c r="AF77" s="123"/>
      <c r="AG77" s="214"/>
      <c r="AH77" s="229" t="str">
        <f t="shared" si="9"/>
        <v>a3</v>
      </c>
      <c r="AI77" s="122"/>
      <c r="AJ77" s="122"/>
      <c r="AK77" s="122"/>
      <c r="AL77" s="122"/>
      <c r="AM77" s="122"/>
      <c r="AN77" s="173" t="s">
        <v>3186</v>
      </c>
      <c r="AO77" s="173" t="s">
        <v>3186</v>
      </c>
      <c r="AP77" s="173" t="s">
        <v>3186</v>
      </c>
      <c r="AQ77" s="173" t="s">
        <v>3186</v>
      </c>
      <c r="AR77" s="173" t="s">
        <v>3186</v>
      </c>
      <c r="AS77" s="173" t="s">
        <v>3186</v>
      </c>
      <c r="AT77" s="173">
        <v>0.5</v>
      </c>
      <c r="AU77" s="173">
        <v>0.5</v>
      </c>
      <c r="AV77" s="173">
        <v>0.5</v>
      </c>
      <c r="AW77" s="173">
        <v>0.5</v>
      </c>
      <c r="AX77" s="173">
        <v>0.5</v>
      </c>
      <c r="AY77" s="173" t="s">
        <v>3186</v>
      </c>
      <c r="AZ77" s="211">
        <f t="shared" si="15"/>
        <v>0</v>
      </c>
      <c r="BA77" s="211">
        <f t="shared" si="16"/>
        <v>2.5</v>
      </c>
      <c r="BB77" s="205">
        <f t="shared" si="10"/>
        <v>40680</v>
      </c>
      <c r="BC77" s="205">
        <f t="shared" si="11"/>
        <v>40680</v>
      </c>
      <c r="BD77" s="205">
        <f t="shared" si="12"/>
        <v>14273</v>
      </c>
      <c r="BE77" s="205">
        <f t="shared" si="13"/>
        <v>14273</v>
      </c>
      <c r="BF77" s="175">
        <v>26407</v>
      </c>
      <c r="BG77" s="175"/>
      <c r="BH77" s="175">
        <v>14273</v>
      </c>
      <c r="BI77" s="175"/>
      <c r="BJ77" s="175"/>
      <c r="BK77" s="175">
        <v>1660</v>
      </c>
      <c r="BL77" s="175">
        <v>4375</v>
      </c>
      <c r="BM77" s="175">
        <v>3651</v>
      </c>
      <c r="BN77" s="175">
        <v>958</v>
      </c>
      <c r="BO77" s="175">
        <v>15763</v>
      </c>
      <c r="BP77" s="198">
        <f t="shared" si="14"/>
        <v>30036</v>
      </c>
    </row>
    <row r="78" spans="1:68" x14ac:dyDescent="0.15">
      <c r="A78" s="117">
        <v>133702001</v>
      </c>
      <c r="B78" s="118" t="s">
        <v>120</v>
      </c>
      <c r="C78" s="118" t="s">
        <v>11</v>
      </c>
      <c r="D78" s="118" t="s">
        <v>121</v>
      </c>
      <c r="E78" s="118" t="s">
        <v>3259</v>
      </c>
      <c r="F78" s="120">
        <v>24</v>
      </c>
      <c r="G78" s="119">
        <v>391220</v>
      </c>
      <c r="H78" s="119"/>
      <c r="I78" s="120" t="s">
        <v>5820</v>
      </c>
      <c r="J78" s="120">
        <v>2200</v>
      </c>
      <c r="K78" s="120">
        <v>391220</v>
      </c>
      <c r="L78" s="120">
        <v>0.48699999999999999</v>
      </c>
      <c r="M78" s="121" t="s">
        <v>5654</v>
      </c>
      <c r="N78" s="120">
        <v>1</v>
      </c>
      <c r="O78" s="119">
        <v>140</v>
      </c>
      <c r="P78" s="119">
        <v>27</v>
      </c>
      <c r="Q78" s="119">
        <v>2.2999999999999998</v>
      </c>
      <c r="R78" s="120" t="s">
        <v>5655</v>
      </c>
      <c r="S78" s="120">
        <v>7.9</v>
      </c>
      <c r="T78" s="120"/>
      <c r="U78" s="120" t="s">
        <v>3186</v>
      </c>
      <c r="V78" s="172">
        <v>426.2</v>
      </c>
      <c r="W78" s="172">
        <v>72.3</v>
      </c>
      <c r="X78" s="172">
        <v>136.69999999999999</v>
      </c>
      <c r="Y78" s="172">
        <v>83.4</v>
      </c>
      <c r="Z78" s="172">
        <v>133.80000000000001</v>
      </c>
      <c r="AA78" s="123">
        <v>3772</v>
      </c>
      <c r="AB78" s="123"/>
      <c r="AC78" s="123">
        <v>181</v>
      </c>
      <c r="AD78" s="123"/>
      <c r="AE78" s="123"/>
      <c r="AF78" s="123"/>
      <c r="AG78" s="214"/>
      <c r="AH78" s="229" t="str">
        <f t="shared" si="9"/>
        <v>a3</v>
      </c>
      <c r="AI78" s="122" t="s">
        <v>5402</v>
      </c>
      <c r="AJ78" s="122"/>
      <c r="AK78" s="122"/>
      <c r="AL78" s="122" t="s">
        <v>5402</v>
      </c>
      <c r="AM78" s="122"/>
      <c r="AN78" s="173" t="s">
        <v>3186</v>
      </c>
      <c r="AO78" s="173" t="s">
        <v>3186</v>
      </c>
      <c r="AP78" s="173" t="s">
        <v>3186</v>
      </c>
      <c r="AQ78" s="173" t="s">
        <v>3186</v>
      </c>
      <c r="AR78" s="173" t="s">
        <v>3186</v>
      </c>
      <c r="AS78" s="173">
        <v>1</v>
      </c>
      <c r="AT78" s="173">
        <v>1.2</v>
      </c>
      <c r="AU78" s="173">
        <v>1.2</v>
      </c>
      <c r="AV78" s="173">
        <v>1.2</v>
      </c>
      <c r="AW78" s="173">
        <v>1.2</v>
      </c>
      <c r="AX78" s="173">
        <v>1.2</v>
      </c>
      <c r="AY78" s="173" t="s">
        <v>3186</v>
      </c>
      <c r="AZ78" s="211">
        <f t="shared" si="15"/>
        <v>1</v>
      </c>
      <c r="BA78" s="211">
        <f t="shared" si="16"/>
        <v>6</v>
      </c>
      <c r="BB78" s="205">
        <f t="shared" si="10"/>
        <v>76399</v>
      </c>
      <c r="BC78" s="205">
        <f t="shared" si="11"/>
        <v>76399</v>
      </c>
      <c r="BD78" s="205">
        <f t="shared" si="12"/>
        <v>0</v>
      </c>
      <c r="BE78" s="205">
        <f t="shared" si="13"/>
        <v>0</v>
      </c>
      <c r="BF78" s="175">
        <v>76399</v>
      </c>
      <c r="BG78" s="175"/>
      <c r="BH78" s="175">
        <v>68439</v>
      </c>
      <c r="BI78" s="175"/>
      <c r="BJ78" s="175"/>
      <c r="BK78" s="175"/>
      <c r="BL78" s="175">
        <v>7960</v>
      </c>
      <c r="BM78" s="175"/>
      <c r="BN78" s="175"/>
      <c r="BO78" s="175"/>
      <c r="BP78" s="198">
        <f t="shared" si="14"/>
        <v>68439</v>
      </c>
    </row>
    <row r="79" spans="1:68" s="116" customFormat="1" x14ac:dyDescent="0.15">
      <c r="A79" s="117">
        <v>134501001</v>
      </c>
      <c r="B79" s="118" t="s">
        <v>122</v>
      </c>
      <c r="C79" s="118" t="s">
        <v>11</v>
      </c>
      <c r="D79" s="118" t="s">
        <v>123</v>
      </c>
      <c r="E79" s="118" t="s">
        <v>3260</v>
      </c>
      <c r="F79" s="120">
        <v>12</v>
      </c>
      <c r="G79" s="119">
        <v>622828</v>
      </c>
      <c r="H79" s="119"/>
      <c r="I79" s="120" t="s">
        <v>5820</v>
      </c>
      <c r="J79" s="120">
        <v>3780</v>
      </c>
      <c r="K79" s="120">
        <v>622828</v>
      </c>
      <c r="L79" s="120">
        <v>0.45100000000000001</v>
      </c>
      <c r="M79" s="121" t="s">
        <v>5657</v>
      </c>
      <c r="N79" s="120">
        <v>1</v>
      </c>
      <c r="O79" s="119">
        <v>441</v>
      </c>
      <c r="P79" s="119"/>
      <c r="Q79" s="119"/>
      <c r="R79" s="120"/>
      <c r="S79" s="120"/>
      <c r="T79" s="120"/>
      <c r="U79" s="120" t="s">
        <v>3186</v>
      </c>
      <c r="V79" s="172">
        <v>453</v>
      </c>
      <c r="W79" s="172">
        <v>81</v>
      </c>
      <c r="X79" s="172">
        <v>285</v>
      </c>
      <c r="Y79" s="172">
        <v>12</v>
      </c>
      <c r="Z79" s="172">
        <v>75</v>
      </c>
      <c r="AA79" s="123"/>
      <c r="AB79" s="123"/>
      <c r="AC79" s="123">
        <v>565</v>
      </c>
      <c r="AD79" s="123"/>
      <c r="AE79" s="123"/>
      <c r="AF79" s="123"/>
      <c r="AG79" s="214"/>
      <c r="AH79" s="229" t="str">
        <f t="shared" si="9"/>
        <v>a3</v>
      </c>
      <c r="AI79" s="122"/>
      <c r="AJ79" s="122"/>
      <c r="AK79" s="122"/>
      <c r="AL79" s="122"/>
      <c r="AM79" s="122"/>
      <c r="AN79" s="173"/>
      <c r="AO79" s="173"/>
      <c r="AP79" s="173"/>
      <c r="AQ79" s="173"/>
      <c r="AR79" s="173"/>
      <c r="AS79" s="173"/>
      <c r="AT79" s="173">
        <v>1</v>
      </c>
      <c r="AU79" s="173">
        <v>1</v>
      </c>
      <c r="AV79" s="173">
        <v>1</v>
      </c>
      <c r="AW79" s="173">
        <v>1</v>
      </c>
      <c r="AX79" s="173"/>
      <c r="AY79" s="173"/>
      <c r="AZ79" s="211">
        <f t="shared" si="15"/>
        <v>0</v>
      </c>
      <c r="BA79" s="211">
        <f t="shared" si="16"/>
        <v>4</v>
      </c>
      <c r="BB79" s="205">
        <f t="shared" si="10"/>
        <v>69372</v>
      </c>
      <c r="BC79" s="205">
        <f t="shared" si="11"/>
        <v>69372</v>
      </c>
      <c r="BD79" s="205">
        <f t="shared" si="12"/>
        <v>0</v>
      </c>
      <c r="BE79" s="205">
        <f t="shared" si="13"/>
        <v>0</v>
      </c>
      <c r="BF79" s="175">
        <v>69372</v>
      </c>
      <c r="BG79" s="175"/>
      <c r="BH79" s="175">
        <v>31847</v>
      </c>
      <c r="BI79" s="175"/>
      <c r="BJ79" s="175"/>
      <c r="BK79" s="175">
        <v>10934</v>
      </c>
      <c r="BL79" s="175">
        <v>11352</v>
      </c>
      <c r="BM79" s="175">
        <v>8354</v>
      </c>
      <c r="BN79" s="175">
        <v>5228</v>
      </c>
      <c r="BO79" s="175">
        <v>1657</v>
      </c>
      <c r="BP79" s="198">
        <f t="shared" si="14"/>
        <v>33504</v>
      </c>
    </row>
    <row r="80" spans="1:68" s="116" customFormat="1" x14ac:dyDescent="0.15">
      <c r="A80" s="117">
        <v>134601001</v>
      </c>
      <c r="B80" s="118" t="s">
        <v>124</v>
      </c>
      <c r="C80" s="118" t="s">
        <v>11</v>
      </c>
      <c r="D80" s="118" t="s">
        <v>125</v>
      </c>
      <c r="E80" s="118" t="s">
        <v>3261</v>
      </c>
      <c r="F80" s="120">
        <v>17</v>
      </c>
      <c r="G80" s="119">
        <v>1075501</v>
      </c>
      <c r="H80" s="119"/>
      <c r="I80" s="120" t="s">
        <v>5820</v>
      </c>
      <c r="J80" s="120">
        <v>5320</v>
      </c>
      <c r="K80" s="120">
        <v>1075501</v>
      </c>
      <c r="L80" s="120">
        <v>0.55400000000000005</v>
      </c>
      <c r="M80" s="121" t="s">
        <v>5657</v>
      </c>
      <c r="N80" s="120">
        <v>1</v>
      </c>
      <c r="O80" s="119">
        <v>311</v>
      </c>
      <c r="P80" s="119"/>
      <c r="Q80" s="119"/>
      <c r="R80" s="120" t="s">
        <v>5658</v>
      </c>
      <c r="S80" s="120">
        <v>1.2849999999999999</v>
      </c>
      <c r="T80" s="120"/>
      <c r="U80" s="120" t="s">
        <v>3186</v>
      </c>
      <c r="V80" s="172">
        <v>703</v>
      </c>
      <c r="W80" s="172">
        <v>115</v>
      </c>
      <c r="X80" s="172">
        <v>440</v>
      </c>
      <c r="Y80" s="172">
        <v>44</v>
      </c>
      <c r="Z80" s="172">
        <v>104</v>
      </c>
      <c r="AA80" s="123">
        <v>5632</v>
      </c>
      <c r="AB80" s="123"/>
      <c r="AC80" s="123">
        <v>802</v>
      </c>
      <c r="AD80" s="123"/>
      <c r="AE80" s="123"/>
      <c r="AF80" s="123"/>
      <c r="AG80" s="214"/>
      <c r="AH80" s="229" t="str">
        <f t="shared" si="9"/>
        <v>a3</v>
      </c>
      <c r="AI80" s="122"/>
      <c r="AJ80" s="122"/>
      <c r="AK80" s="122"/>
      <c r="AL80" s="122"/>
      <c r="AM80" s="122"/>
      <c r="AN80" s="173">
        <v>1</v>
      </c>
      <c r="AO80" s="173"/>
      <c r="AP80" s="173"/>
      <c r="AQ80" s="173"/>
      <c r="AR80" s="173"/>
      <c r="AS80" s="173">
        <v>1</v>
      </c>
      <c r="AT80" s="173">
        <v>0.5</v>
      </c>
      <c r="AU80" s="173">
        <v>1</v>
      </c>
      <c r="AV80" s="173">
        <v>0.8</v>
      </c>
      <c r="AW80" s="173"/>
      <c r="AX80" s="173">
        <v>0.5</v>
      </c>
      <c r="AY80" s="173">
        <v>1</v>
      </c>
      <c r="AZ80" s="211">
        <f t="shared" si="15"/>
        <v>2</v>
      </c>
      <c r="BA80" s="211">
        <f t="shared" si="16"/>
        <v>3.8</v>
      </c>
      <c r="BB80" s="205">
        <f t="shared" si="10"/>
        <v>99699</v>
      </c>
      <c r="BC80" s="205">
        <f t="shared" si="11"/>
        <v>83336</v>
      </c>
      <c r="BD80" s="205">
        <f t="shared" si="12"/>
        <v>19033</v>
      </c>
      <c r="BE80" s="205">
        <f t="shared" si="13"/>
        <v>2670</v>
      </c>
      <c r="BF80" s="175">
        <v>80666</v>
      </c>
      <c r="BG80" s="175">
        <v>62</v>
      </c>
      <c r="BH80" s="175">
        <v>32886</v>
      </c>
      <c r="BI80" s="175">
        <v>16363</v>
      </c>
      <c r="BJ80" s="175"/>
      <c r="BK80" s="175">
        <v>16103</v>
      </c>
      <c r="BL80" s="175">
        <v>9620</v>
      </c>
      <c r="BM80" s="175">
        <v>12442</v>
      </c>
      <c r="BN80" s="175">
        <v>5771</v>
      </c>
      <c r="BO80" s="175">
        <v>6452</v>
      </c>
      <c r="BP80" s="198">
        <f t="shared" si="14"/>
        <v>39338</v>
      </c>
    </row>
    <row r="81" spans="1:68" s="116" customFormat="1" x14ac:dyDescent="0.15">
      <c r="A81" s="117">
        <v>134602002</v>
      </c>
      <c r="B81" s="118" t="s">
        <v>126</v>
      </c>
      <c r="C81" s="118" t="s">
        <v>11</v>
      </c>
      <c r="D81" s="118" t="s">
        <v>125</v>
      </c>
      <c r="E81" s="118" t="s">
        <v>3262</v>
      </c>
      <c r="F81" s="120">
        <v>12</v>
      </c>
      <c r="G81" s="119"/>
      <c r="H81" s="119"/>
      <c r="I81" s="120" t="s">
        <v>5820</v>
      </c>
      <c r="J81" s="120">
        <v>1820</v>
      </c>
      <c r="K81" s="120">
        <v>168776</v>
      </c>
      <c r="L81" s="120">
        <v>0.254</v>
      </c>
      <c r="M81" s="121" t="s">
        <v>5657</v>
      </c>
      <c r="N81" s="120">
        <v>1</v>
      </c>
      <c r="O81" s="119">
        <v>146.6</v>
      </c>
      <c r="P81" s="119"/>
      <c r="Q81" s="119"/>
      <c r="R81" s="120" t="s">
        <v>5658</v>
      </c>
      <c r="S81" s="120">
        <v>0.1</v>
      </c>
      <c r="T81" s="120"/>
      <c r="U81" s="120" t="s">
        <v>3186</v>
      </c>
      <c r="V81" s="172">
        <v>111.9</v>
      </c>
      <c r="W81" s="172"/>
      <c r="X81" s="172">
        <v>55.9</v>
      </c>
      <c r="Y81" s="172">
        <v>16.100000000000001</v>
      </c>
      <c r="Z81" s="172">
        <v>39.9</v>
      </c>
      <c r="AA81" s="123">
        <v>1415</v>
      </c>
      <c r="AB81" s="123"/>
      <c r="AC81" s="123">
        <v>161</v>
      </c>
      <c r="AD81" s="123"/>
      <c r="AE81" s="123"/>
      <c r="AF81" s="123"/>
      <c r="AG81" s="214"/>
      <c r="AH81" s="229" t="str">
        <f t="shared" si="9"/>
        <v>a3</v>
      </c>
      <c r="AI81" s="122"/>
      <c r="AJ81" s="122"/>
      <c r="AK81" s="122"/>
      <c r="AL81" s="122"/>
      <c r="AM81" s="122"/>
      <c r="AN81" s="173">
        <v>1</v>
      </c>
      <c r="AO81" s="173"/>
      <c r="AP81" s="173"/>
      <c r="AQ81" s="173"/>
      <c r="AR81" s="173"/>
      <c r="AS81" s="173"/>
      <c r="AT81" s="173">
        <v>0.6</v>
      </c>
      <c r="AU81" s="173"/>
      <c r="AV81" s="173"/>
      <c r="AW81" s="173"/>
      <c r="AX81" s="173"/>
      <c r="AY81" s="173"/>
      <c r="AZ81" s="211">
        <f t="shared" si="15"/>
        <v>1</v>
      </c>
      <c r="BA81" s="211">
        <f t="shared" si="16"/>
        <v>0.6</v>
      </c>
      <c r="BB81" s="205">
        <f t="shared" si="10"/>
        <v>28118</v>
      </c>
      <c r="BC81" s="205">
        <f t="shared" si="11"/>
        <v>28118</v>
      </c>
      <c r="BD81" s="205">
        <f t="shared" si="12"/>
        <v>0</v>
      </c>
      <c r="BE81" s="205">
        <f t="shared" si="13"/>
        <v>0</v>
      </c>
      <c r="BF81" s="175">
        <v>28118</v>
      </c>
      <c r="BG81" s="175"/>
      <c r="BH81" s="175">
        <v>13041</v>
      </c>
      <c r="BI81" s="175"/>
      <c r="BJ81" s="175"/>
      <c r="BK81" s="175">
        <v>3034</v>
      </c>
      <c r="BL81" s="175">
        <v>4024</v>
      </c>
      <c r="BM81" s="175">
        <v>5825</v>
      </c>
      <c r="BN81" s="175">
        <v>688</v>
      </c>
      <c r="BO81" s="175">
        <v>1506</v>
      </c>
      <c r="BP81" s="198">
        <f t="shared" si="14"/>
        <v>14547</v>
      </c>
    </row>
    <row r="82" spans="1:68" s="116" customFormat="1" x14ac:dyDescent="0.15">
      <c r="A82" s="117">
        <v>134701001</v>
      </c>
      <c r="B82" s="118" t="s">
        <v>127</v>
      </c>
      <c r="C82" s="118" t="s">
        <v>11</v>
      </c>
      <c r="D82" s="118" t="s">
        <v>128</v>
      </c>
      <c r="E82" s="118" t="s">
        <v>3263</v>
      </c>
      <c r="F82" s="120">
        <v>21</v>
      </c>
      <c r="G82" s="119"/>
      <c r="H82" s="119"/>
      <c r="I82" s="120" t="s">
        <v>5820</v>
      </c>
      <c r="J82" s="120">
        <v>2540</v>
      </c>
      <c r="K82" s="120">
        <v>516189</v>
      </c>
      <c r="L82" s="120">
        <v>0.55700000000000005</v>
      </c>
      <c r="M82" s="121" t="s">
        <v>5657</v>
      </c>
      <c r="N82" s="120">
        <v>1</v>
      </c>
      <c r="O82" s="119">
        <v>247.6</v>
      </c>
      <c r="P82" s="119"/>
      <c r="Q82" s="119"/>
      <c r="R82" s="120" t="s">
        <v>5658</v>
      </c>
      <c r="S82" s="120">
        <v>0.36</v>
      </c>
      <c r="T82" s="120"/>
      <c r="U82" s="120" t="s">
        <v>3186</v>
      </c>
      <c r="V82" s="172">
        <v>307.39999999999998</v>
      </c>
      <c r="W82" s="172">
        <v>46.1</v>
      </c>
      <c r="X82" s="172">
        <v>177.9</v>
      </c>
      <c r="Y82" s="172">
        <v>17.7</v>
      </c>
      <c r="Z82" s="172">
        <v>65.7</v>
      </c>
      <c r="AA82" s="123">
        <v>4402.3999999999996</v>
      </c>
      <c r="AB82" s="123"/>
      <c r="AC82" s="123">
        <v>414</v>
      </c>
      <c r="AD82" s="123"/>
      <c r="AE82" s="123"/>
      <c r="AF82" s="123"/>
      <c r="AG82" s="214"/>
      <c r="AH82" s="229" t="str">
        <f t="shared" si="9"/>
        <v>a3</v>
      </c>
      <c r="AI82" s="122"/>
      <c r="AJ82" s="122"/>
      <c r="AK82" s="122"/>
      <c r="AL82" s="122"/>
      <c r="AM82" s="122"/>
      <c r="AN82" s="173"/>
      <c r="AO82" s="173"/>
      <c r="AP82" s="173"/>
      <c r="AQ82" s="173"/>
      <c r="AR82" s="173"/>
      <c r="AS82" s="173"/>
      <c r="AT82" s="173">
        <v>1</v>
      </c>
      <c r="AU82" s="173">
        <v>0.7</v>
      </c>
      <c r="AV82" s="173">
        <v>0.8</v>
      </c>
      <c r="AW82" s="173">
        <v>0.5</v>
      </c>
      <c r="AX82" s="173">
        <v>1</v>
      </c>
      <c r="AY82" s="173"/>
      <c r="AZ82" s="211">
        <f t="shared" si="15"/>
        <v>0</v>
      </c>
      <c r="BA82" s="211">
        <f t="shared" si="16"/>
        <v>4</v>
      </c>
      <c r="BB82" s="205">
        <f t="shared" si="10"/>
        <v>50344</v>
      </c>
      <c r="BC82" s="205">
        <f t="shared" si="11"/>
        <v>50344</v>
      </c>
      <c r="BD82" s="205">
        <f t="shared" si="12"/>
        <v>0</v>
      </c>
      <c r="BE82" s="205">
        <f t="shared" si="13"/>
        <v>0</v>
      </c>
      <c r="BF82" s="175">
        <v>50344</v>
      </c>
      <c r="BG82" s="175"/>
      <c r="BH82" s="175">
        <v>28236</v>
      </c>
      <c r="BI82" s="175"/>
      <c r="BJ82" s="175"/>
      <c r="BK82" s="175">
        <v>8825</v>
      </c>
      <c r="BL82" s="175">
        <v>3703</v>
      </c>
      <c r="BM82" s="175">
        <v>4738</v>
      </c>
      <c r="BN82" s="175">
        <v>2873</v>
      </c>
      <c r="BO82" s="175">
        <v>1969</v>
      </c>
      <c r="BP82" s="198">
        <f t="shared" si="14"/>
        <v>30205</v>
      </c>
    </row>
    <row r="83" spans="1:68" s="116" customFormat="1" x14ac:dyDescent="0.15">
      <c r="A83" s="117">
        <v>136101001</v>
      </c>
      <c r="B83" s="118" t="s">
        <v>129</v>
      </c>
      <c r="C83" s="118" t="s">
        <v>11</v>
      </c>
      <c r="D83" s="118" t="s">
        <v>130</v>
      </c>
      <c r="E83" s="118" t="s">
        <v>3264</v>
      </c>
      <c r="F83" s="120">
        <v>10</v>
      </c>
      <c r="G83" s="119">
        <v>362303</v>
      </c>
      <c r="H83" s="119"/>
      <c r="I83" s="120" t="s">
        <v>5820</v>
      </c>
      <c r="J83" s="120">
        <v>1500</v>
      </c>
      <c r="K83" s="120">
        <v>362303</v>
      </c>
      <c r="L83" s="120">
        <v>0.66200000000000003</v>
      </c>
      <c r="M83" s="121" t="s">
        <v>5657</v>
      </c>
      <c r="N83" s="120">
        <v>1</v>
      </c>
      <c r="O83" s="119">
        <v>143</v>
      </c>
      <c r="P83" s="119"/>
      <c r="Q83" s="119"/>
      <c r="R83" s="120" t="s">
        <v>5658</v>
      </c>
      <c r="S83" s="120">
        <v>0.4</v>
      </c>
      <c r="T83" s="120"/>
      <c r="U83" s="120" t="s">
        <v>3186</v>
      </c>
      <c r="V83" s="172">
        <v>260.7</v>
      </c>
      <c r="W83" s="172">
        <v>26.5</v>
      </c>
      <c r="X83" s="172">
        <v>144.69999999999999</v>
      </c>
      <c r="Y83" s="172">
        <v>37.5</v>
      </c>
      <c r="Z83" s="172">
        <v>52</v>
      </c>
      <c r="AA83" s="123">
        <v>4572</v>
      </c>
      <c r="AB83" s="123"/>
      <c r="AC83" s="123">
        <v>313</v>
      </c>
      <c r="AD83" s="123"/>
      <c r="AE83" s="123"/>
      <c r="AF83" s="123"/>
      <c r="AG83" s="214"/>
      <c r="AH83" s="229" t="str">
        <f t="shared" si="9"/>
        <v>a3</v>
      </c>
      <c r="AI83" s="122"/>
      <c r="AJ83" s="122"/>
      <c r="AK83" s="122"/>
      <c r="AL83" s="122"/>
      <c r="AM83" s="122"/>
      <c r="AN83" s="173">
        <v>2</v>
      </c>
      <c r="AO83" s="173"/>
      <c r="AP83" s="173"/>
      <c r="AQ83" s="173"/>
      <c r="AR83" s="173"/>
      <c r="AS83" s="173">
        <v>1</v>
      </c>
      <c r="AT83" s="173"/>
      <c r="AU83" s="173"/>
      <c r="AV83" s="173"/>
      <c r="AW83" s="173"/>
      <c r="AX83" s="173"/>
      <c r="AY83" s="173"/>
      <c r="AZ83" s="211">
        <f t="shared" si="15"/>
        <v>3</v>
      </c>
      <c r="BA83" s="211">
        <f t="shared" si="16"/>
        <v>0</v>
      </c>
      <c r="BB83" s="205">
        <f t="shared" si="10"/>
        <v>30403</v>
      </c>
      <c r="BC83" s="205">
        <f t="shared" si="11"/>
        <v>30403</v>
      </c>
      <c r="BD83" s="205">
        <f t="shared" si="12"/>
        <v>0</v>
      </c>
      <c r="BE83" s="205">
        <f t="shared" si="13"/>
        <v>0</v>
      </c>
      <c r="BF83" s="175">
        <v>30403</v>
      </c>
      <c r="BG83" s="175"/>
      <c r="BH83" s="175">
        <v>18021</v>
      </c>
      <c r="BI83" s="175"/>
      <c r="BJ83" s="175"/>
      <c r="BK83" s="175">
        <v>6257</v>
      </c>
      <c r="BL83" s="175">
        <v>454</v>
      </c>
      <c r="BM83" s="175">
        <v>4234</v>
      </c>
      <c r="BN83" s="175">
        <v>352</v>
      </c>
      <c r="BO83" s="175">
        <v>1085</v>
      </c>
      <c r="BP83" s="198">
        <f t="shared" si="14"/>
        <v>19106</v>
      </c>
    </row>
    <row r="84" spans="1:68" s="116" customFormat="1" x14ac:dyDescent="0.15">
      <c r="A84" s="117">
        <v>136402001</v>
      </c>
      <c r="B84" s="118" t="s">
        <v>131</v>
      </c>
      <c r="C84" s="118" t="s">
        <v>11</v>
      </c>
      <c r="D84" s="118" t="s">
        <v>132</v>
      </c>
      <c r="E84" s="118" t="s">
        <v>3265</v>
      </c>
      <c r="F84" s="120">
        <v>12</v>
      </c>
      <c r="G84" s="119">
        <v>158674</v>
      </c>
      <c r="H84" s="119"/>
      <c r="I84" s="120" t="s">
        <v>5820</v>
      </c>
      <c r="J84" s="120">
        <v>974</v>
      </c>
      <c r="K84" s="120">
        <v>158674</v>
      </c>
      <c r="L84" s="120">
        <v>0.44600000000000001</v>
      </c>
      <c r="M84" s="121" t="s">
        <v>5657</v>
      </c>
      <c r="N84" s="120">
        <v>1</v>
      </c>
      <c r="O84" s="119">
        <v>229.5</v>
      </c>
      <c r="P84" s="119"/>
      <c r="Q84" s="119"/>
      <c r="R84" s="120" t="s">
        <v>5658</v>
      </c>
      <c r="S84" s="120">
        <v>0.2</v>
      </c>
      <c r="T84" s="120"/>
      <c r="U84" s="120" t="s">
        <v>3186</v>
      </c>
      <c r="V84" s="172">
        <v>150.30000000000001</v>
      </c>
      <c r="W84" s="172">
        <v>10.1</v>
      </c>
      <c r="X84" s="172">
        <v>88.5</v>
      </c>
      <c r="Y84" s="172">
        <v>25.7</v>
      </c>
      <c r="Z84" s="172">
        <v>26</v>
      </c>
      <c r="AA84" s="123">
        <v>2511</v>
      </c>
      <c r="AB84" s="123"/>
      <c r="AC84" s="123">
        <v>173</v>
      </c>
      <c r="AD84" s="123"/>
      <c r="AE84" s="123"/>
      <c r="AF84" s="123"/>
      <c r="AG84" s="214"/>
      <c r="AH84" s="229" t="str">
        <f t="shared" si="9"/>
        <v>a3</v>
      </c>
      <c r="AI84" s="122"/>
      <c r="AJ84" s="122"/>
      <c r="AK84" s="122"/>
      <c r="AL84" s="122"/>
      <c r="AM84" s="122"/>
      <c r="AN84" s="173">
        <v>2</v>
      </c>
      <c r="AO84" s="173"/>
      <c r="AP84" s="173"/>
      <c r="AQ84" s="173"/>
      <c r="AR84" s="173"/>
      <c r="AS84" s="173">
        <v>2</v>
      </c>
      <c r="AT84" s="173"/>
      <c r="AU84" s="173"/>
      <c r="AV84" s="173"/>
      <c r="AW84" s="173"/>
      <c r="AX84" s="173"/>
      <c r="AY84" s="173">
        <v>1</v>
      </c>
      <c r="AZ84" s="211">
        <f t="shared" si="15"/>
        <v>4</v>
      </c>
      <c r="BA84" s="211">
        <f t="shared" si="16"/>
        <v>1</v>
      </c>
      <c r="BB84" s="205">
        <f t="shared" si="10"/>
        <v>35924</v>
      </c>
      <c r="BC84" s="205">
        <f t="shared" si="11"/>
        <v>35924</v>
      </c>
      <c r="BD84" s="205">
        <f t="shared" si="12"/>
        <v>0</v>
      </c>
      <c r="BE84" s="205">
        <f t="shared" si="13"/>
        <v>0</v>
      </c>
      <c r="BF84" s="175">
        <v>35924</v>
      </c>
      <c r="BG84" s="175"/>
      <c r="BH84" s="175">
        <v>13125</v>
      </c>
      <c r="BI84" s="175"/>
      <c r="BJ84" s="175"/>
      <c r="BK84" s="175">
        <v>3582</v>
      </c>
      <c r="BL84" s="175">
        <v>2119</v>
      </c>
      <c r="BM84" s="175">
        <v>3873</v>
      </c>
      <c r="BN84" s="175">
        <v>1452</v>
      </c>
      <c r="BO84" s="175">
        <v>11773</v>
      </c>
      <c r="BP84" s="198">
        <f t="shared" si="14"/>
        <v>24898</v>
      </c>
    </row>
    <row r="85" spans="1:68" s="116" customFormat="1" x14ac:dyDescent="0.15">
      <c r="A85" s="117">
        <v>136702001</v>
      </c>
      <c r="B85" s="118" t="s">
        <v>133</v>
      </c>
      <c r="C85" s="118" t="s">
        <v>11</v>
      </c>
      <c r="D85" s="118" t="s">
        <v>134</v>
      </c>
      <c r="E85" s="118" t="s">
        <v>3266</v>
      </c>
      <c r="F85" s="120">
        <v>11</v>
      </c>
      <c r="G85" s="119">
        <v>127513</v>
      </c>
      <c r="H85" s="119"/>
      <c r="I85" s="120" t="s">
        <v>5820</v>
      </c>
      <c r="J85" s="120">
        <v>805</v>
      </c>
      <c r="K85" s="120">
        <v>127513</v>
      </c>
      <c r="L85" s="120">
        <v>0.434</v>
      </c>
      <c r="M85" s="121" t="s">
        <v>5657</v>
      </c>
      <c r="N85" s="120">
        <v>1</v>
      </c>
      <c r="O85" s="119">
        <v>232</v>
      </c>
      <c r="P85" s="119"/>
      <c r="Q85" s="119"/>
      <c r="R85" s="120" t="s">
        <v>5663</v>
      </c>
      <c r="S85" s="120">
        <v>0.2</v>
      </c>
      <c r="T85" s="120"/>
      <c r="U85" s="120" t="s">
        <v>3186</v>
      </c>
      <c r="V85" s="172">
        <v>144</v>
      </c>
      <c r="W85" s="172">
        <v>55.5</v>
      </c>
      <c r="X85" s="172">
        <v>65.2</v>
      </c>
      <c r="Y85" s="172">
        <v>23.3</v>
      </c>
      <c r="Z85" s="172"/>
      <c r="AA85" s="123">
        <v>1235</v>
      </c>
      <c r="AB85" s="123"/>
      <c r="AC85" s="123">
        <v>74</v>
      </c>
      <c r="AD85" s="123"/>
      <c r="AE85" s="123"/>
      <c r="AF85" s="123"/>
      <c r="AG85" s="214"/>
      <c r="AH85" s="229" t="str">
        <f t="shared" si="9"/>
        <v>a3</v>
      </c>
      <c r="AI85" s="122"/>
      <c r="AJ85" s="122"/>
      <c r="AK85" s="122"/>
      <c r="AL85" s="122"/>
      <c r="AM85" s="122"/>
      <c r="AN85" s="173" t="s">
        <v>3186</v>
      </c>
      <c r="AO85" s="173" t="s">
        <v>3186</v>
      </c>
      <c r="AP85" s="173" t="s">
        <v>3186</v>
      </c>
      <c r="AQ85" s="173" t="s">
        <v>3186</v>
      </c>
      <c r="AR85" s="173" t="s">
        <v>3186</v>
      </c>
      <c r="AS85" s="173" t="s">
        <v>3186</v>
      </c>
      <c r="AT85" s="173">
        <v>2</v>
      </c>
      <c r="AU85" s="173"/>
      <c r="AV85" s="173"/>
      <c r="AW85" s="173"/>
      <c r="AX85" s="173"/>
      <c r="AY85" s="173"/>
      <c r="AZ85" s="211">
        <f t="shared" si="15"/>
        <v>0</v>
      </c>
      <c r="BA85" s="211">
        <f t="shared" si="16"/>
        <v>2</v>
      </c>
      <c r="BB85" s="205">
        <f t="shared" si="10"/>
        <v>28585</v>
      </c>
      <c r="BC85" s="205">
        <f t="shared" si="11"/>
        <v>28585</v>
      </c>
      <c r="BD85" s="205">
        <f t="shared" si="12"/>
        <v>0</v>
      </c>
      <c r="BE85" s="205">
        <f t="shared" si="13"/>
        <v>0</v>
      </c>
      <c r="BF85" s="175">
        <v>28585</v>
      </c>
      <c r="BG85" s="175"/>
      <c r="BH85" s="175">
        <v>14243</v>
      </c>
      <c r="BI85" s="175"/>
      <c r="BJ85" s="175"/>
      <c r="BK85" s="175"/>
      <c r="BL85" s="175">
        <v>1198</v>
      </c>
      <c r="BM85" s="175">
        <v>4418</v>
      </c>
      <c r="BN85" s="175">
        <v>1315</v>
      </c>
      <c r="BO85" s="175">
        <v>7411</v>
      </c>
      <c r="BP85" s="198">
        <f t="shared" si="14"/>
        <v>21654</v>
      </c>
    </row>
    <row r="86" spans="1:68" s="116" customFormat="1" x14ac:dyDescent="0.15">
      <c r="A86" s="117">
        <v>137001001</v>
      </c>
      <c r="B86" s="118" t="s">
        <v>135</v>
      </c>
      <c r="C86" s="118" t="s">
        <v>11</v>
      </c>
      <c r="D86" s="118" t="s">
        <v>136</v>
      </c>
      <c r="E86" s="118" t="s">
        <v>3267</v>
      </c>
      <c r="F86" s="120">
        <v>10</v>
      </c>
      <c r="G86" s="119">
        <v>314010</v>
      </c>
      <c r="H86" s="119"/>
      <c r="I86" s="120" t="s">
        <v>5820</v>
      </c>
      <c r="J86" s="120">
        <v>1410</v>
      </c>
      <c r="K86" s="120">
        <v>314010</v>
      </c>
      <c r="L86" s="120">
        <v>0.61</v>
      </c>
      <c r="M86" s="121" t="s">
        <v>5657</v>
      </c>
      <c r="N86" s="120">
        <v>1</v>
      </c>
      <c r="O86" s="119">
        <v>378.8</v>
      </c>
      <c r="P86" s="119"/>
      <c r="Q86" s="119"/>
      <c r="R86" s="120" t="s">
        <v>5658</v>
      </c>
      <c r="S86" s="120">
        <v>0.3</v>
      </c>
      <c r="T86" s="120"/>
      <c r="U86" s="120" t="s">
        <v>3186</v>
      </c>
      <c r="V86" s="172">
        <v>274.2</v>
      </c>
      <c r="W86" s="172"/>
      <c r="X86" s="172">
        <v>196.6</v>
      </c>
      <c r="Y86" s="172">
        <v>19.100000000000001</v>
      </c>
      <c r="Z86" s="172">
        <v>58.5</v>
      </c>
      <c r="AA86" s="123">
        <v>3962</v>
      </c>
      <c r="AB86" s="123"/>
      <c r="AC86" s="123">
        <v>346</v>
      </c>
      <c r="AD86" s="123"/>
      <c r="AE86" s="123"/>
      <c r="AF86" s="123"/>
      <c r="AG86" s="214"/>
      <c r="AH86" s="229" t="str">
        <f t="shared" si="9"/>
        <v>a3</v>
      </c>
      <c r="AI86" s="122"/>
      <c r="AJ86" s="122"/>
      <c r="AK86" s="122"/>
      <c r="AL86" s="122"/>
      <c r="AM86" s="122"/>
      <c r="AN86" s="173">
        <v>2</v>
      </c>
      <c r="AO86" s="173"/>
      <c r="AP86" s="173"/>
      <c r="AQ86" s="173"/>
      <c r="AR86" s="173"/>
      <c r="AS86" s="173">
        <v>0.7</v>
      </c>
      <c r="AT86" s="173">
        <v>1</v>
      </c>
      <c r="AU86" s="173"/>
      <c r="AV86" s="173">
        <v>1</v>
      </c>
      <c r="AW86" s="173"/>
      <c r="AX86" s="173">
        <v>0.7</v>
      </c>
      <c r="AY86" s="173"/>
      <c r="AZ86" s="211">
        <f t="shared" si="15"/>
        <v>2.7</v>
      </c>
      <c r="BA86" s="211">
        <f t="shared" si="16"/>
        <v>2.7</v>
      </c>
      <c r="BB86" s="205">
        <f t="shared" si="10"/>
        <v>66057</v>
      </c>
      <c r="BC86" s="205">
        <f t="shared" si="11"/>
        <v>47383</v>
      </c>
      <c r="BD86" s="205">
        <f t="shared" si="12"/>
        <v>19234</v>
      </c>
      <c r="BE86" s="205">
        <f t="shared" si="13"/>
        <v>560</v>
      </c>
      <c r="BF86" s="175">
        <v>46823</v>
      </c>
      <c r="BG86" s="175"/>
      <c r="BH86" s="175">
        <v>30450</v>
      </c>
      <c r="BI86" s="175">
        <v>18674</v>
      </c>
      <c r="BJ86" s="175"/>
      <c r="BK86" s="175">
        <v>6764</v>
      </c>
      <c r="BL86" s="175">
        <v>1396</v>
      </c>
      <c r="BM86" s="175">
        <v>4722</v>
      </c>
      <c r="BN86" s="175">
        <v>2338</v>
      </c>
      <c r="BO86" s="175">
        <v>1713</v>
      </c>
      <c r="BP86" s="198">
        <f t="shared" si="14"/>
        <v>32163</v>
      </c>
    </row>
    <row r="87" spans="1:68" s="116" customFormat="1" x14ac:dyDescent="0.15">
      <c r="A87" s="117">
        <v>137101001</v>
      </c>
      <c r="B87" s="118" t="s">
        <v>137</v>
      </c>
      <c r="C87" s="118" t="s">
        <v>11</v>
      </c>
      <c r="D87" s="118" t="s">
        <v>138</v>
      </c>
      <c r="E87" s="118" t="s">
        <v>3268</v>
      </c>
      <c r="F87" s="120">
        <v>16</v>
      </c>
      <c r="G87" s="119">
        <v>335692</v>
      </c>
      <c r="H87" s="119"/>
      <c r="I87" s="120" t="s">
        <v>5820</v>
      </c>
      <c r="J87" s="120">
        <v>2120</v>
      </c>
      <c r="K87" s="120">
        <v>354625</v>
      </c>
      <c r="L87" s="120">
        <v>0.45800000000000002</v>
      </c>
      <c r="M87" s="121" t="s">
        <v>5657</v>
      </c>
      <c r="N87" s="120">
        <v>1</v>
      </c>
      <c r="O87" s="119">
        <v>212</v>
      </c>
      <c r="P87" s="119"/>
      <c r="Q87" s="119"/>
      <c r="R87" s="120" t="s">
        <v>5658</v>
      </c>
      <c r="S87" s="120">
        <v>0.7</v>
      </c>
      <c r="T87" s="120"/>
      <c r="U87" s="120" t="s">
        <v>3186</v>
      </c>
      <c r="V87" s="172">
        <v>540.29999999999995</v>
      </c>
      <c r="W87" s="172">
        <v>41.3</v>
      </c>
      <c r="X87" s="172">
        <v>285</v>
      </c>
      <c r="Y87" s="172">
        <v>44.5</v>
      </c>
      <c r="Z87" s="172">
        <v>169.5</v>
      </c>
      <c r="AA87" s="123">
        <v>3670</v>
      </c>
      <c r="AB87" s="123"/>
      <c r="AC87" s="123">
        <v>330</v>
      </c>
      <c r="AD87" s="123"/>
      <c r="AE87" s="123"/>
      <c r="AF87" s="123"/>
      <c r="AG87" s="214"/>
      <c r="AH87" s="229" t="str">
        <f t="shared" si="9"/>
        <v>a3</v>
      </c>
      <c r="AI87" s="122"/>
      <c r="AJ87" s="122"/>
      <c r="AK87" s="122"/>
      <c r="AL87" s="122"/>
      <c r="AM87" s="122"/>
      <c r="AN87" s="173" t="s">
        <v>3186</v>
      </c>
      <c r="AO87" s="173" t="s">
        <v>3186</v>
      </c>
      <c r="AP87" s="173" t="s">
        <v>3186</v>
      </c>
      <c r="AQ87" s="173" t="s">
        <v>3186</v>
      </c>
      <c r="AR87" s="173" t="s">
        <v>3186</v>
      </c>
      <c r="AS87" s="173"/>
      <c r="AT87" s="173"/>
      <c r="AU87" s="173">
        <v>1</v>
      </c>
      <c r="AV87" s="173"/>
      <c r="AW87" s="173"/>
      <c r="AX87" s="173"/>
      <c r="AY87" s="173"/>
      <c r="AZ87" s="211">
        <f t="shared" si="15"/>
        <v>0</v>
      </c>
      <c r="BA87" s="211">
        <f t="shared" si="16"/>
        <v>1</v>
      </c>
      <c r="BB87" s="205">
        <f t="shared" si="10"/>
        <v>74195</v>
      </c>
      <c r="BC87" s="205">
        <f t="shared" si="11"/>
        <v>59734</v>
      </c>
      <c r="BD87" s="205">
        <f t="shared" si="12"/>
        <v>26929</v>
      </c>
      <c r="BE87" s="205">
        <f t="shared" si="13"/>
        <v>12468</v>
      </c>
      <c r="BF87" s="175">
        <v>47266</v>
      </c>
      <c r="BG87" s="175"/>
      <c r="BH87" s="175">
        <v>26929</v>
      </c>
      <c r="BI87" s="175">
        <v>14461</v>
      </c>
      <c r="BJ87" s="175"/>
      <c r="BK87" s="175">
        <v>5171</v>
      </c>
      <c r="BL87" s="175">
        <v>1462</v>
      </c>
      <c r="BM87" s="175">
        <v>8048</v>
      </c>
      <c r="BN87" s="175">
        <v>4152</v>
      </c>
      <c r="BO87" s="175">
        <v>13972</v>
      </c>
      <c r="BP87" s="198">
        <f t="shared" si="14"/>
        <v>40901</v>
      </c>
    </row>
    <row r="88" spans="1:68" s="116" customFormat="1" x14ac:dyDescent="0.15">
      <c r="A88" s="117">
        <v>137102002</v>
      </c>
      <c r="B88" s="118" t="s">
        <v>139</v>
      </c>
      <c r="C88" s="118" t="s">
        <v>11</v>
      </c>
      <c r="D88" s="118" t="s">
        <v>138</v>
      </c>
      <c r="E88" s="118" t="s">
        <v>3269</v>
      </c>
      <c r="F88" s="120">
        <v>13</v>
      </c>
      <c r="G88" s="119"/>
      <c r="H88" s="119"/>
      <c r="I88" s="120" t="s">
        <v>5820</v>
      </c>
      <c r="J88" s="120">
        <v>600</v>
      </c>
      <c r="K88" s="120">
        <v>111317</v>
      </c>
      <c r="L88" s="120">
        <v>0.50800000000000001</v>
      </c>
      <c r="M88" s="121" t="s">
        <v>5657</v>
      </c>
      <c r="N88" s="120">
        <v>1</v>
      </c>
      <c r="O88" s="119">
        <v>236</v>
      </c>
      <c r="P88" s="119"/>
      <c r="Q88" s="119"/>
      <c r="R88" s="120" t="s">
        <v>5658</v>
      </c>
      <c r="S88" s="120">
        <v>0.3</v>
      </c>
      <c r="T88" s="120"/>
      <c r="U88" s="120" t="s">
        <v>3186</v>
      </c>
      <c r="V88" s="172">
        <v>127.1</v>
      </c>
      <c r="W88" s="172"/>
      <c r="X88" s="172">
        <v>52.7</v>
      </c>
      <c r="Y88" s="172">
        <v>21.6</v>
      </c>
      <c r="Z88" s="172">
        <v>52.8</v>
      </c>
      <c r="AA88" s="123">
        <v>1066</v>
      </c>
      <c r="AB88" s="123"/>
      <c r="AC88" s="123">
        <v>92</v>
      </c>
      <c r="AD88" s="123"/>
      <c r="AE88" s="123"/>
      <c r="AF88" s="123"/>
      <c r="AG88" s="214"/>
      <c r="AH88" s="229" t="str">
        <f t="shared" si="9"/>
        <v>a3</v>
      </c>
      <c r="AI88" s="122"/>
      <c r="AJ88" s="122"/>
      <c r="AK88" s="122"/>
      <c r="AL88" s="122"/>
      <c r="AM88" s="122"/>
      <c r="AN88" s="173" t="s">
        <v>3186</v>
      </c>
      <c r="AO88" s="173" t="s">
        <v>3186</v>
      </c>
      <c r="AP88" s="173" t="s">
        <v>3186</v>
      </c>
      <c r="AQ88" s="173" t="s">
        <v>3186</v>
      </c>
      <c r="AR88" s="173" t="s">
        <v>3186</v>
      </c>
      <c r="AS88" s="173"/>
      <c r="AT88" s="173"/>
      <c r="AU88" s="173">
        <v>0.7</v>
      </c>
      <c r="AV88" s="173"/>
      <c r="AW88" s="173"/>
      <c r="AX88" s="173"/>
      <c r="AY88" s="173"/>
      <c r="AZ88" s="211">
        <f t="shared" si="15"/>
        <v>0</v>
      </c>
      <c r="BA88" s="211">
        <f t="shared" si="16"/>
        <v>0.7</v>
      </c>
      <c r="BB88" s="205">
        <f t="shared" si="10"/>
        <v>27178</v>
      </c>
      <c r="BC88" s="205">
        <f t="shared" si="11"/>
        <v>21338</v>
      </c>
      <c r="BD88" s="205">
        <f t="shared" si="12"/>
        <v>10875</v>
      </c>
      <c r="BE88" s="205">
        <f t="shared" si="13"/>
        <v>5035</v>
      </c>
      <c r="BF88" s="175">
        <v>16303</v>
      </c>
      <c r="BG88" s="175"/>
      <c r="BH88" s="175">
        <v>10875</v>
      </c>
      <c r="BI88" s="175">
        <v>5840</v>
      </c>
      <c r="BJ88" s="175"/>
      <c r="BK88" s="175">
        <v>1694</v>
      </c>
      <c r="BL88" s="175">
        <v>225</v>
      </c>
      <c r="BM88" s="175">
        <v>2070</v>
      </c>
      <c r="BN88" s="175">
        <v>881</v>
      </c>
      <c r="BO88" s="175">
        <v>5593</v>
      </c>
      <c r="BP88" s="198">
        <f t="shared" si="14"/>
        <v>16468</v>
      </c>
    </row>
    <row r="89" spans="1:68" s="116" customFormat="1" x14ac:dyDescent="0.15">
      <c r="A89" s="117">
        <v>137102003</v>
      </c>
      <c r="B89" s="118" t="s">
        <v>140</v>
      </c>
      <c r="C89" s="118" t="s">
        <v>11</v>
      </c>
      <c r="D89" s="118" t="s">
        <v>138</v>
      </c>
      <c r="E89" s="118" t="s">
        <v>3270</v>
      </c>
      <c r="F89" s="120">
        <v>10</v>
      </c>
      <c r="G89" s="119"/>
      <c r="H89" s="119"/>
      <c r="I89" s="120" t="s">
        <v>5820</v>
      </c>
      <c r="J89" s="120">
        <v>890</v>
      </c>
      <c r="K89" s="120">
        <v>71075</v>
      </c>
      <c r="L89" s="120">
        <v>0.219</v>
      </c>
      <c r="M89" s="121" t="s">
        <v>5657</v>
      </c>
      <c r="N89" s="120">
        <v>1</v>
      </c>
      <c r="O89" s="119">
        <v>198</v>
      </c>
      <c r="P89" s="119"/>
      <c r="Q89" s="119"/>
      <c r="R89" s="120" t="s">
        <v>5658</v>
      </c>
      <c r="S89" s="120">
        <v>0.1</v>
      </c>
      <c r="T89" s="120"/>
      <c r="U89" s="120" t="s">
        <v>3186</v>
      </c>
      <c r="V89" s="172">
        <v>79.400000000000006</v>
      </c>
      <c r="W89" s="172"/>
      <c r="X89" s="172">
        <v>27.5</v>
      </c>
      <c r="Y89" s="172">
        <v>27.5</v>
      </c>
      <c r="Z89" s="172">
        <v>24.4</v>
      </c>
      <c r="AA89" s="123">
        <v>628</v>
      </c>
      <c r="AB89" s="123"/>
      <c r="AC89" s="123">
        <v>56</v>
      </c>
      <c r="AD89" s="123"/>
      <c r="AE89" s="123"/>
      <c r="AF89" s="123"/>
      <c r="AG89" s="214"/>
      <c r="AH89" s="229" t="str">
        <f t="shared" si="9"/>
        <v>a3</v>
      </c>
      <c r="AI89" s="122"/>
      <c r="AJ89" s="122"/>
      <c r="AK89" s="122"/>
      <c r="AL89" s="122"/>
      <c r="AM89" s="122"/>
      <c r="AN89" s="173" t="s">
        <v>3186</v>
      </c>
      <c r="AO89" s="173" t="s">
        <v>3186</v>
      </c>
      <c r="AP89" s="173" t="s">
        <v>3186</v>
      </c>
      <c r="AQ89" s="173" t="s">
        <v>3186</v>
      </c>
      <c r="AR89" s="173" t="s">
        <v>3186</v>
      </c>
      <c r="AS89" s="173"/>
      <c r="AT89" s="173"/>
      <c r="AU89" s="173">
        <v>1</v>
      </c>
      <c r="AV89" s="173"/>
      <c r="AW89" s="173"/>
      <c r="AX89" s="173"/>
      <c r="AY89" s="173"/>
      <c r="AZ89" s="211">
        <f t="shared" si="15"/>
        <v>0</v>
      </c>
      <c r="BA89" s="211">
        <f t="shared" si="16"/>
        <v>1</v>
      </c>
      <c r="BB89" s="205">
        <f t="shared" si="10"/>
        <v>31875</v>
      </c>
      <c r="BC89" s="205">
        <f t="shared" si="11"/>
        <v>24367</v>
      </c>
      <c r="BD89" s="205">
        <f t="shared" si="12"/>
        <v>13982</v>
      </c>
      <c r="BE89" s="205">
        <f t="shared" si="13"/>
        <v>6474</v>
      </c>
      <c r="BF89" s="175">
        <v>17893</v>
      </c>
      <c r="BG89" s="175"/>
      <c r="BH89" s="175">
        <v>13982</v>
      </c>
      <c r="BI89" s="175">
        <v>7508</v>
      </c>
      <c r="BJ89" s="175"/>
      <c r="BK89" s="175">
        <v>980</v>
      </c>
      <c r="BL89" s="175">
        <v>75</v>
      </c>
      <c r="BM89" s="175">
        <v>1363</v>
      </c>
      <c r="BN89" s="175">
        <v>1145</v>
      </c>
      <c r="BO89" s="175">
        <v>6822</v>
      </c>
      <c r="BP89" s="198">
        <f t="shared" si="14"/>
        <v>20804</v>
      </c>
    </row>
    <row r="90" spans="1:68" s="116" customFormat="1" x14ac:dyDescent="0.15">
      <c r="A90" s="117">
        <v>139202001</v>
      </c>
      <c r="B90" s="118" t="s">
        <v>141</v>
      </c>
      <c r="C90" s="118" t="s">
        <v>11</v>
      </c>
      <c r="D90" s="118" t="s">
        <v>142</v>
      </c>
      <c r="E90" s="118" t="s">
        <v>3271</v>
      </c>
      <c r="F90" s="120">
        <v>12</v>
      </c>
      <c r="G90" s="119">
        <v>160272</v>
      </c>
      <c r="H90" s="119"/>
      <c r="I90" s="120" t="s">
        <v>5820</v>
      </c>
      <c r="J90" s="120">
        <v>780</v>
      </c>
      <c r="K90" s="120">
        <v>160272</v>
      </c>
      <c r="L90" s="120">
        <v>0.56299999999999994</v>
      </c>
      <c r="M90" s="121" t="s">
        <v>5665</v>
      </c>
      <c r="N90" s="120">
        <v>1</v>
      </c>
      <c r="O90" s="119">
        <v>262.89999999999998</v>
      </c>
      <c r="P90" s="119"/>
      <c r="Q90" s="119"/>
      <c r="R90" s="120" t="s">
        <v>5658</v>
      </c>
      <c r="S90" s="120">
        <v>0.5</v>
      </c>
      <c r="T90" s="120"/>
      <c r="U90" s="120" t="s">
        <v>3186</v>
      </c>
      <c r="V90" s="172">
        <v>229.8</v>
      </c>
      <c r="W90" s="172">
        <v>68.400000000000006</v>
      </c>
      <c r="X90" s="172">
        <v>160.4</v>
      </c>
      <c r="Y90" s="172">
        <v>1</v>
      </c>
      <c r="Z90" s="172"/>
      <c r="AA90" s="123"/>
      <c r="AB90" s="123"/>
      <c r="AC90" s="123"/>
      <c r="AD90" s="123"/>
      <c r="AE90" s="123"/>
      <c r="AF90" s="123"/>
      <c r="AG90" s="214"/>
      <c r="AH90" s="229" t="str">
        <f t="shared" si="9"/>
        <v>a1</v>
      </c>
      <c r="AI90" s="122"/>
      <c r="AJ90" s="122"/>
      <c r="AK90" s="122"/>
      <c r="AL90" s="122"/>
      <c r="AM90" s="122"/>
      <c r="AN90" s="173">
        <v>3</v>
      </c>
      <c r="AO90" s="173"/>
      <c r="AP90" s="173"/>
      <c r="AQ90" s="173"/>
      <c r="AR90" s="173"/>
      <c r="AS90" s="173"/>
      <c r="AT90" s="173">
        <v>3</v>
      </c>
      <c r="AU90" s="173"/>
      <c r="AV90" s="173"/>
      <c r="AW90" s="173"/>
      <c r="AX90" s="173"/>
      <c r="AY90" s="173"/>
      <c r="AZ90" s="211">
        <f t="shared" si="15"/>
        <v>3</v>
      </c>
      <c r="BA90" s="211">
        <f t="shared" si="16"/>
        <v>3</v>
      </c>
      <c r="BB90" s="205">
        <f t="shared" si="10"/>
        <v>74962</v>
      </c>
      <c r="BC90" s="205">
        <f t="shared" si="11"/>
        <v>74962</v>
      </c>
      <c r="BD90" s="205">
        <f t="shared" si="12"/>
        <v>19940</v>
      </c>
      <c r="BE90" s="205">
        <f t="shared" si="13"/>
        <v>19940</v>
      </c>
      <c r="BF90" s="175">
        <v>55022</v>
      </c>
      <c r="BG90" s="175"/>
      <c r="BH90" s="175">
        <v>19940</v>
      </c>
      <c r="BI90" s="175"/>
      <c r="BJ90" s="175"/>
      <c r="BK90" s="175">
        <v>18795</v>
      </c>
      <c r="BL90" s="175"/>
      <c r="BM90" s="175">
        <v>3804</v>
      </c>
      <c r="BN90" s="175">
        <v>6324</v>
      </c>
      <c r="BO90" s="175">
        <v>26099</v>
      </c>
      <c r="BP90" s="198">
        <f t="shared" si="14"/>
        <v>46039</v>
      </c>
    </row>
    <row r="91" spans="1:68" s="116" customFormat="1" x14ac:dyDescent="0.15">
      <c r="A91" s="117">
        <v>139302001</v>
      </c>
      <c r="B91" s="118" t="s">
        <v>143</v>
      </c>
      <c r="C91" s="118" t="s">
        <v>11</v>
      </c>
      <c r="D91" s="118" t="s">
        <v>144</v>
      </c>
      <c r="E91" s="118" t="s">
        <v>3272</v>
      </c>
      <c r="F91" s="120">
        <v>17</v>
      </c>
      <c r="G91" s="119">
        <v>343140</v>
      </c>
      <c r="H91" s="119"/>
      <c r="I91" s="120" t="s">
        <v>5820</v>
      </c>
      <c r="J91" s="120">
        <v>1080</v>
      </c>
      <c r="K91" s="120">
        <v>343140</v>
      </c>
      <c r="L91" s="120">
        <v>0.87</v>
      </c>
      <c r="M91" s="121" t="s">
        <v>5657</v>
      </c>
      <c r="N91" s="120">
        <v>1</v>
      </c>
      <c r="O91" s="119">
        <v>269</v>
      </c>
      <c r="P91" s="119">
        <v>49.9</v>
      </c>
      <c r="Q91" s="119">
        <v>5.85</v>
      </c>
      <c r="R91" s="120" t="s">
        <v>5658</v>
      </c>
      <c r="S91" s="120">
        <v>0.3</v>
      </c>
      <c r="T91" s="120"/>
      <c r="U91" s="120" t="s">
        <v>3186</v>
      </c>
      <c r="V91" s="172">
        <v>235.8</v>
      </c>
      <c r="W91" s="172">
        <v>53</v>
      </c>
      <c r="X91" s="172">
        <v>102.9</v>
      </c>
      <c r="Y91" s="172">
        <v>18.100000000000001</v>
      </c>
      <c r="Z91" s="172">
        <v>61.8</v>
      </c>
      <c r="AA91" s="123">
        <v>2431</v>
      </c>
      <c r="AB91" s="123"/>
      <c r="AC91" s="123">
        <v>266.5</v>
      </c>
      <c r="AD91" s="123"/>
      <c r="AE91" s="123"/>
      <c r="AF91" s="123"/>
      <c r="AG91" s="214"/>
      <c r="AH91" s="229" t="str">
        <f t="shared" si="9"/>
        <v>a3</v>
      </c>
      <c r="AI91" s="122"/>
      <c r="AJ91" s="122"/>
      <c r="AK91" s="122"/>
      <c r="AL91" s="122"/>
      <c r="AM91" s="122"/>
      <c r="AN91" s="173">
        <v>1</v>
      </c>
      <c r="AO91" s="173" t="s">
        <v>3186</v>
      </c>
      <c r="AP91" s="173" t="s">
        <v>3186</v>
      </c>
      <c r="AQ91" s="173" t="s">
        <v>3186</v>
      </c>
      <c r="AR91" s="173" t="s">
        <v>3186</v>
      </c>
      <c r="AS91" s="173">
        <v>1</v>
      </c>
      <c r="AT91" s="173">
        <v>1.5</v>
      </c>
      <c r="AU91" s="173">
        <v>0.5</v>
      </c>
      <c r="AV91" s="173">
        <v>1</v>
      </c>
      <c r="AW91" s="173">
        <v>0.5</v>
      </c>
      <c r="AX91" s="173">
        <v>1</v>
      </c>
      <c r="AY91" s="173">
        <v>0.5</v>
      </c>
      <c r="AZ91" s="211">
        <f t="shared" si="15"/>
        <v>2</v>
      </c>
      <c r="BA91" s="211">
        <f t="shared" si="16"/>
        <v>5</v>
      </c>
      <c r="BB91" s="205">
        <f t="shared" si="10"/>
        <v>46066</v>
      </c>
      <c r="BC91" s="205">
        <f t="shared" si="11"/>
        <v>46066</v>
      </c>
      <c r="BD91" s="205">
        <f t="shared" si="12"/>
        <v>0</v>
      </c>
      <c r="BE91" s="205">
        <f t="shared" si="13"/>
        <v>0</v>
      </c>
      <c r="BF91" s="175">
        <v>46066</v>
      </c>
      <c r="BG91" s="175"/>
      <c r="BH91" s="175">
        <v>33075</v>
      </c>
      <c r="BI91" s="175"/>
      <c r="BJ91" s="175"/>
      <c r="BK91" s="175">
        <v>5873</v>
      </c>
      <c r="BL91" s="175">
        <v>5722</v>
      </c>
      <c r="BM91" s="175">
        <v>3</v>
      </c>
      <c r="BN91" s="175">
        <v>863</v>
      </c>
      <c r="BO91" s="175">
        <v>530</v>
      </c>
      <c r="BP91" s="198">
        <f t="shared" si="14"/>
        <v>33605</v>
      </c>
    </row>
    <row r="92" spans="1:68" s="116" customFormat="1" x14ac:dyDescent="0.15">
      <c r="A92" s="117">
        <v>139502001</v>
      </c>
      <c r="B92" s="118" t="s">
        <v>145</v>
      </c>
      <c r="C92" s="118" t="s">
        <v>11</v>
      </c>
      <c r="D92" s="118" t="s">
        <v>146</v>
      </c>
      <c r="E92" s="118" t="s">
        <v>3273</v>
      </c>
      <c r="F92" s="120">
        <v>13</v>
      </c>
      <c r="G92" s="119"/>
      <c r="H92" s="119"/>
      <c r="I92" s="120" t="s">
        <v>5820</v>
      </c>
      <c r="J92" s="120">
        <v>850</v>
      </c>
      <c r="K92" s="120">
        <v>237569</v>
      </c>
      <c r="L92" s="120">
        <v>0.76600000000000001</v>
      </c>
      <c r="M92" s="121" t="s">
        <v>5657</v>
      </c>
      <c r="N92" s="120">
        <v>1</v>
      </c>
      <c r="O92" s="119">
        <v>320</v>
      </c>
      <c r="P92" s="119">
        <v>75</v>
      </c>
      <c r="Q92" s="119">
        <v>5.3</v>
      </c>
      <c r="R92" s="120" t="s">
        <v>5658</v>
      </c>
      <c r="S92" s="120">
        <v>0.3</v>
      </c>
      <c r="T92" s="120"/>
      <c r="U92" s="120" t="s">
        <v>3186</v>
      </c>
      <c r="V92" s="172">
        <v>229.2</v>
      </c>
      <c r="W92" s="172"/>
      <c r="X92" s="172">
        <v>115.6</v>
      </c>
      <c r="Y92" s="172">
        <v>48</v>
      </c>
      <c r="Z92" s="172">
        <v>65.599999999999994</v>
      </c>
      <c r="AA92" s="123">
        <v>3165</v>
      </c>
      <c r="AB92" s="123"/>
      <c r="AC92" s="123">
        <v>288</v>
      </c>
      <c r="AD92" s="123"/>
      <c r="AE92" s="123"/>
      <c r="AF92" s="123"/>
      <c r="AG92" s="214"/>
      <c r="AH92" s="229" t="str">
        <f t="shared" si="9"/>
        <v>a3</v>
      </c>
      <c r="AI92" s="122"/>
      <c r="AJ92" s="122"/>
      <c r="AK92" s="122"/>
      <c r="AL92" s="122"/>
      <c r="AM92" s="122"/>
      <c r="AN92" s="173">
        <v>1</v>
      </c>
      <c r="AO92" s="173" t="s">
        <v>3186</v>
      </c>
      <c r="AP92" s="173" t="s">
        <v>3186</v>
      </c>
      <c r="AQ92" s="173" t="s">
        <v>3186</v>
      </c>
      <c r="AR92" s="173" t="s">
        <v>3186</v>
      </c>
      <c r="AS92" s="173"/>
      <c r="AT92" s="173"/>
      <c r="AU92" s="173"/>
      <c r="AV92" s="173"/>
      <c r="AW92" s="173"/>
      <c r="AX92" s="173"/>
      <c r="AY92" s="173"/>
      <c r="AZ92" s="211">
        <f t="shared" si="15"/>
        <v>1</v>
      </c>
      <c r="BA92" s="211"/>
      <c r="BB92" s="205">
        <f t="shared" si="10"/>
        <v>63018</v>
      </c>
      <c r="BC92" s="205">
        <f t="shared" si="11"/>
        <v>52543</v>
      </c>
      <c r="BD92" s="205">
        <f t="shared" si="12"/>
        <v>11287</v>
      </c>
      <c r="BE92" s="205">
        <f t="shared" si="13"/>
        <v>812</v>
      </c>
      <c r="BF92" s="175">
        <v>51731</v>
      </c>
      <c r="BG92" s="175">
        <v>18427</v>
      </c>
      <c r="BH92" s="175">
        <v>11287</v>
      </c>
      <c r="BI92" s="175">
        <v>10475</v>
      </c>
      <c r="BJ92" s="175"/>
      <c r="BK92" s="175">
        <v>1212</v>
      </c>
      <c r="BL92" s="175">
        <v>10437</v>
      </c>
      <c r="BM92" s="175">
        <v>4038</v>
      </c>
      <c r="BN92" s="175">
        <v>3407</v>
      </c>
      <c r="BO92" s="175">
        <v>3735</v>
      </c>
      <c r="BP92" s="198">
        <f t="shared" si="14"/>
        <v>15022</v>
      </c>
    </row>
    <row r="93" spans="1:68" s="116" customFormat="1" x14ac:dyDescent="0.15">
      <c r="A93" s="117">
        <v>139602001</v>
      </c>
      <c r="B93" s="118" t="s">
        <v>147</v>
      </c>
      <c r="C93" s="118" t="s">
        <v>11</v>
      </c>
      <c r="D93" s="118" t="s">
        <v>148</v>
      </c>
      <c r="E93" s="118" t="s">
        <v>3274</v>
      </c>
      <c r="F93" s="120">
        <v>14</v>
      </c>
      <c r="G93" s="119">
        <v>137085</v>
      </c>
      <c r="H93" s="119"/>
      <c r="I93" s="120" t="s">
        <v>5820</v>
      </c>
      <c r="J93" s="120">
        <v>900</v>
      </c>
      <c r="K93" s="120">
        <v>137085</v>
      </c>
      <c r="L93" s="120">
        <v>0.41699999999999998</v>
      </c>
      <c r="M93" s="121" t="s">
        <v>5657</v>
      </c>
      <c r="N93" s="120">
        <v>1</v>
      </c>
      <c r="O93" s="119">
        <v>276</v>
      </c>
      <c r="P93" s="119"/>
      <c r="Q93" s="119"/>
      <c r="R93" s="120" t="s">
        <v>5660</v>
      </c>
      <c r="S93" s="120">
        <v>0.2</v>
      </c>
      <c r="T93" s="120"/>
      <c r="U93" s="120" t="s">
        <v>3186</v>
      </c>
      <c r="V93" s="172">
        <v>156</v>
      </c>
      <c r="W93" s="172"/>
      <c r="X93" s="172">
        <v>78</v>
      </c>
      <c r="Y93" s="172">
        <v>15.7</v>
      </c>
      <c r="Z93" s="172">
        <v>62.3</v>
      </c>
      <c r="AA93" s="123">
        <v>1091.2</v>
      </c>
      <c r="AB93" s="123"/>
      <c r="AC93" s="123">
        <v>108</v>
      </c>
      <c r="AD93" s="123"/>
      <c r="AE93" s="123"/>
      <c r="AF93" s="123"/>
      <c r="AG93" s="214"/>
      <c r="AH93" s="229" t="str">
        <f t="shared" si="9"/>
        <v>a3</v>
      </c>
      <c r="AI93" s="122"/>
      <c r="AJ93" s="122"/>
      <c r="AK93" s="122"/>
      <c r="AL93" s="122"/>
      <c r="AM93" s="122"/>
      <c r="AN93" s="173">
        <v>1</v>
      </c>
      <c r="AO93" s="173" t="s">
        <v>3186</v>
      </c>
      <c r="AP93" s="173" t="s">
        <v>3186</v>
      </c>
      <c r="AQ93" s="173" t="s">
        <v>3186</v>
      </c>
      <c r="AR93" s="173" t="s">
        <v>3186</v>
      </c>
      <c r="AS93" s="173"/>
      <c r="AT93" s="173">
        <v>0.5</v>
      </c>
      <c r="AU93" s="173">
        <v>0.8</v>
      </c>
      <c r="AV93" s="173"/>
      <c r="AW93" s="173"/>
      <c r="AX93" s="173">
        <v>0.8</v>
      </c>
      <c r="AY93" s="173"/>
      <c r="AZ93" s="211">
        <f t="shared" si="15"/>
        <v>1</v>
      </c>
      <c r="BA93" s="211">
        <f t="shared" si="16"/>
        <v>2.1</v>
      </c>
      <c r="BB93" s="205">
        <f t="shared" si="10"/>
        <v>49935</v>
      </c>
      <c r="BC93" s="205">
        <f t="shared" si="11"/>
        <v>31040</v>
      </c>
      <c r="BD93" s="205">
        <f t="shared" si="12"/>
        <v>20853</v>
      </c>
      <c r="BE93" s="205">
        <f t="shared" si="13"/>
        <v>1958</v>
      </c>
      <c r="BF93" s="175">
        <v>29082</v>
      </c>
      <c r="BG93" s="175"/>
      <c r="BH93" s="175">
        <v>20853</v>
      </c>
      <c r="BI93" s="175">
        <v>11257</v>
      </c>
      <c r="BJ93" s="175">
        <v>7638</v>
      </c>
      <c r="BK93" s="175">
        <v>1841</v>
      </c>
      <c r="BL93" s="175">
        <v>1936</v>
      </c>
      <c r="BM93" s="175">
        <v>3076</v>
      </c>
      <c r="BN93" s="175">
        <v>1149</v>
      </c>
      <c r="BO93" s="175">
        <v>2185</v>
      </c>
      <c r="BP93" s="198">
        <f t="shared" si="14"/>
        <v>23038</v>
      </c>
    </row>
    <row r="94" spans="1:68" s="116" customFormat="1" x14ac:dyDescent="0.15">
      <c r="A94" s="117">
        <v>139702001</v>
      </c>
      <c r="B94" s="118" t="s">
        <v>149</v>
      </c>
      <c r="C94" s="118" t="s">
        <v>11</v>
      </c>
      <c r="D94" s="118" t="s">
        <v>150</v>
      </c>
      <c r="E94" s="118" t="s">
        <v>3275</v>
      </c>
      <c r="F94" s="120">
        <v>9</v>
      </c>
      <c r="G94" s="119"/>
      <c r="H94" s="119"/>
      <c r="I94" s="120" t="s">
        <v>5820</v>
      </c>
      <c r="J94" s="120">
        <v>1400</v>
      </c>
      <c r="K94" s="120">
        <v>138610</v>
      </c>
      <c r="L94" s="120">
        <v>0.27100000000000002</v>
      </c>
      <c r="M94" s="121" t="s">
        <v>5657</v>
      </c>
      <c r="N94" s="120">
        <v>1</v>
      </c>
      <c r="O94" s="119"/>
      <c r="P94" s="119"/>
      <c r="Q94" s="119"/>
      <c r="R94" s="120" t="s">
        <v>5658</v>
      </c>
      <c r="S94" s="120">
        <v>0.3</v>
      </c>
      <c r="T94" s="120"/>
      <c r="U94" s="120" t="s">
        <v>3186</v>
      </c>
      <c r="V94" s="172">
        <v>125.8</v>
      </c>
      <c r="W94" s="172"/>
      <c r="X94" s="172">
        <v>71.7</v>
      </c>
      <c r="Y94" s="172">
        <v>33.4</v>
      </c>
      <c r="Z94" s="172">
        <v>20.7</v>
      </c>
      <c r="AA94" s="123">
        <v>1692</v>
      </c>
      <c r="AB94" s="123"/>
      <c r="AC94" s="123">
        <v>138.6</v>
      </c>
      <c r="AD94" s="123"/>
      <c r="AE94" s="123"/>
      <c r="AF94" s="123"/>
      <c r="AG94" s="214"/>
      <c r="AH94" s="229" t="str">
        <f t="shared" si="9"/>
        <v>a3</v>
      </c>
      <c r="AI94" s="122"/>
      <c r="AJ94" s="122"/>
      <c r="AK94" s="122"/>
      <c r="AL94" s="122"/>
      <c r="AM94" s="122"/>
      <c r="AN94" s="173"/>
      <c r="AO94" s="173"/>
      <c r="AP94" s="173"/>
      <c r="AQ94" s="173"/>
      <c r="AR94" s="173"/>
      <c r="AS94" s="173"/>
      <c r="AT94" s="173">
        <v>0.5</v>
      </c>
      <c r="AU94" s="173"/>
      <c r="AV94" s="173"/>
      <c r="AW94" s="173"/>
      <c r="AX94" s="173"/>
      <c r="AY94" s="173"/>
      <c r="AZ94" s="211"/>
      <c r="BA94" s="211">
        <f t="shared" si="16"/>
        <v>0.5</v>
      </c>
      <c r="BB94" s="205">
        <f t="shared" si="10"/>
        <v>26586</v>
      </c>
      <c r="BC94" s="205">
        <f t="shared" si="11"/>
        <v>21704</v>
      </c>
      <c r="BD94" s="205">
        <f t="shared" si="12"/>
        <v>6249</v>
      </c>
      <c r="BE94" s="205">
        <f t="shared" si="13"/>
        <v>1367</v>
      </c>
      <c r="BF94" s="175">
        <v>20337</v>
      </c>
      <c r="BG94" s="175">
        <v>4637</v>
      </c>
      <c r="BH94" s="175">
        <v>9765</v>
      </c>
      <c r="BI94" s="175">
        <v>4882</v>
      </c>
      <c r="BJ94" s="175"/>
      <c r="BK94" s="175">
        <v>1759</v>
      </c>
      <c r="BL94" s="175"/>
      <c r="BM94" s="175">
        <v>2128</v>
      </c>
      <c r="BN94" s="175">
        <v>1243</v>
      </c>
      <c r="BO94" s="175">
        <v>2172</v>
      </c>
      <c r="BP94" s="198">
        <f t="shared" si="14"/>
        <v>11937</v>
      </c>
    </row>
    <row r="95" spans="1:68" s="116" customFormat="1" x14ac:dyDescent="0.15">
      <c r="A95" s="117">
        <v>139802001</v>
      </c>
      <c r="B95" s="118" t="s">
        <v>151</v>
      </c>
      <c r="C95" s="118" t="s">
        <v>11</v>
      </c>
      <c r="D95" s="118" t="s">
        <v>152</v>
      </c>
      <c r="E95" s="118" t="s">
        <v>3276</v>
      </c>
      <c r="F95" s="120">
        <v>12</v>
      </c>
      <c r="G95" s="119">
        <v>195793</v>
      </c>
      <c r="H95" s="119"/>
      <c r="I95" s="120" t="s">
        <v>5820</v>
      </c>
      <c r="J95" s="120">
        <v>1100</v>
      </c>
      <c r="K95" s="120">
        <v>195793</v>
      </c>
      <c r="L95" s="120">
        <v>0.48799999999999999</v>
      </c>
      <c r="M95" s="121" t="s">
        <v>5657</v>
      </c>
      <c r="N95" s="120">
        <v>1</v>
      </c>
      <c r="O95" s="119">
        <v>216.4</v>
      </c>
      <c r="P95" s="119"/>
      <c r="Q95" s="119"/>
      <c r="R95" s="120" t="s">
        <v>5658</v>
      </c>
      <c r="S95" s="120">
        <v>0.2</v>
      </c>
      <c r="T95" s="120"/>
      <c r="U95" s="120" t="s">
        <v>3186</v>
      </c>
      <c r="V95" s="172">
        <v>170.6</v>
      </c>
      <c r="W95" s="172">
        <v>42.7</v>
      </c>
      <c r="X95" s="172">
        <v>58</v>
      </c>
      <c r="Y95" s="172">
        <v>29.8</v>
      </c>
      <c r="Z95" s="172">
        <v>40.1</v>
      </c>
      <c r="AA95" s="123">
        <v>1500</v>
      </c>
      <c r="AB95" s="123"/>
      <c r="AC95" s="123">
        <v>141</v>
      </c>
      <c r="AD95" s="123"/>
      <c r="AE95" s="123"/>
      <c r="AF95" s="123"/>
      <c r="AG95" s="214"/>
      <c r="AH95" s="229" t="str">
        <f t="shared" si="9"/>
        <v>a3</v>
      </c>
      <c r="AI95" s="122"/>
      <c r="AJ95" s="122"/>
      <c r="AK95" s="122"/>
      <c r="AL95" s="122"/>
      <c r="AM95" s="122"/>
      <c r="AN95" s="173" t="s">
        <v>3186</v>
      </c>
      <c r="AO95" s="173" t="s">
        <v>3186</v>
      </c>
      <c r="AP95" s="173" t="s">
        <v>3186</v>
      </c>
      <c r="AQ95" s="173" t="s">
        <v>3186</v>
      </c>
      <c r="AR95" s="173" t="s">
        <v>3186</v>
      </c>
      <c r="AS95" s="173"/>
      <c r="AT95" s="173"/>
      <c r="AU95" s="173"/>
      <c r="AV95" s="173"/>
      <c r="AW95" s="173"/>
      <c r="AX95" s="173">
        <v>0.5</v>
      </c>
      <c r="AY95" s="173" t="s">
        <v>3186</v>
      </c>
      <c r="AZ95" s="211">
        <f t="shared" si="15"/>
        <v>0</v>
      </c>
      <c r="BA95" s="211">
        <f t="shared" si="16"/>
        <v>0.5</v>
      </c>
      <c r="BB95" s="205">
        <f t="shared" si="10"/>
        <v>28710</v>
      </c>
      <c r="BC95" s="205">
        <f t="shared" si="11"/>
        <v>28710</v>
      </c>
      <c r="BD95" s="205">
        <f t="shared" si="12"/>
        <v>-115</v>
      </c>
      <c r="BE95" s="205">
        <f t="shared" si="13"/>
        <v>-115</v>
      </c>
      <c r="BF95" s="175">
        <v>28825</v>
      </c>
      <c r="BG95" s="175"/>
      <c r="BH95" s="175">
        <v>15540</v>
      </c>
      <c r="BI95" s="175"/>
      <c r="BJ95" s="175"/>
      <c r="BK95" s="175">
        <v>1272</v>
      </c>
      <c r="BL95" s="175">
        <v>5400</v>
      </c>
      <c r="BM95" s="175">
        <v>2795</v>
      </c>
      <c r="BN95" s="175">
        <v>2026</v>
      </c>
      <c r="BO95" s="175">
        <v>1677</v>
      </c>
      <c r="BP95" s="198">
        <f t="shared" si="14"/>
        <v>17217</v>
      </c>
    </row>
    <row r="96" spans="1:68" s="116" customFormat="1" x14ac:dyDescent="0.15">
      <c r="A96" s="117">
        <v>139902001</v>
      </c>
      <c r="B96" s="118" t="s">
        <v>153</v>
      </c>
      <c r="C96" s="118" t="s">
        <v>11</v>
      </c>
      <c r="D96" s="118" t="s">
        <v>154</v>
      </c>
      <c r="E96" s="118" t="s">
        <v>3277</v>
      </c>
      <c r="F96" s="120">
        <v>27</v>
      </c>
      <c r="G96" s="119">
        <v>415417</v>
      </c>
      <c r="H96" s="119"/>
      <c r="I96" s="120" t="s">
        <v>5820</v>
      </c>
      <c r="J96" s="120">
        <v>1950</v>
      </c>
      <c r="K96" s="120">
        <v>415417</v>
      </c>
      <c r="L96" s="120">
        <v>0.58399999999999996</v>
      </c>
      <c r="M96" s="121" t="s">
        <v>5657</v>
      </c>
      <c r="N96" s="120">
        <v>1</v>
      </c>
      <c r="O96" s="119">
        <v>181</v>
      </c>
      <c r="P96" s="119"/>
      <c r="Q96" s="119"/>
      <c r="R96" s="120" t="s">
        <v>5658</v>
      </c>
      <c r="S96" s="120">
        <v>0.4</v>
      </c>
      <c r="T96" s="120"/>
      <c r="U96" s="120" t="s">
        <v>3186</v>
      </c>
      <c r="V96" s="172">
        <v>228.2</v>
      </c>
      <c r="W96" s="172">
        <v>31.9</v>
      </c>
      <c r="X96" s="172">
        <v>127.1</v>
      </c>
      <c r="Y96" s="172">
        <v>9.1</v>
      </c>
      <c r="Z96" s="172">
        <v>60.1</v>
      </c>
      <c r="AA96" s="123">
        <v>2459</v>
      </c>
      <c r="AB96" s="123"/>
      <c r="AC96" s="123">
        <v>279</v>
      </c>
      <c r="AD96" s="123"/>
      <c r="AE96" s="123"/>
      <c r="AF96" s="123"/>
      <c r="AG96" s="214"/>
      <c r="AH96" s="229" t="str">
        <f t="shared" si="9"/>
        <v>a3</v>
      </c>
      <c r="AI96" s="122"/>
      <c r="AJ96" s="122"/>
      <c r="AK96" s="122"/>
      <c r="AL96" s="122"/>
      <c r="AM96" s="122"/>
      <c r="AN96" s="173">
        <v>3</v>
      </c>
      <c r="AO96" s="173"/>
      <c r="AP96" s="173"/>
      <c r="AQ96" s="173"/>
      <c r="AR96" s="173"/>
      <c r="AS96" s="173"/>
      <c r="AT96" s="173">
        <v>1</v>
      </c>
      <c r="AU96" s="173">
        <v>0.5</v>
      </c>
      <c r="AV96" s="173">
        <v>0.5</v>
      </c>
      <c r="AW96" s="173">
        <v>0.5</v>
      </c>
      <c r="AX96" s="173">
        <v>0.5</v>
      </c>
      <c r="AY96" s="173"/>
      <c r="AZ96" s="211">
        <f t="shared" si="15"/>
        <v>3</v>
      </c>
      <c r="BA96" s="211">
        <f t="shared" si="16"/>
        <v>3</v>
      </c>
      <c r="BB96" s="205">
        <f t="shared" si="10"/>
        <v>48450</v>
      </c>
      <c r="BC96" s="205">
        <f t="shared" si="11"/>
        <v>38301</v>
      </c>
      <c r="BD96" s="205">
        <f t="shared" si="12"/>
        <v>12837</v>
      </c>
      <c r="BE96" s="205">
        <f t="shared" si="13"/>
        <v>2688</v>
      </c>
      <c r="BF96" s="175">
        <v>35613</v>
      </c>
      <c r="BG96" s="175"/>
      <c r="BH96" s="175">
        <v>21735</v>
      </c>
      <c r="BI96" s="175">
        <v>10149</v>
      </c>
      <c r="BJ96" s="175"/>
      <c r="BK96" s="175">
        <v>4604</v>
      </c>
      <c r="BL96" s="175">
        <v>1424</v>
      </c>
      <c r="BM96" s="175">
        <v>3745</v>
      </c>
      <c r="BN96" s="175">
        <v>1863</v>
      </c>
      <c r="BO96" s="175">
        <v>4930</v>
      </c>
      <c r="BP96" s="198">
        <f t="shared" si="14"/>
        <v>26665</v>
      </c>
    </row>
    <row r="97" spans="1:68" s="116" customFormat="1" x14ac:dyDescent="0.15">
      <c r="A97" s="117">
        <v>140001001</v>
      </c>
      <c r="B97" s="118" t="s">
        <v>155</v>
      </c>
      <c r="C97" s="118" t="s">
        <v>11</v>
      </c>
      <c r="D97" s="118" t="s">
        <v>156</v>
      </c>
      <c r="E97" s="118" t="s">
        <v>3278</v>
      </c>
      <c r="F97" s="120">
        <v>23</v>
      </c>
      <c r="G97" s="119">
        <v>1569451</v>
      </c>
      <c r="H97" s="119"/>
      <c r="I97" s="120" t="s">
        <v>5820</v>
      </c>
      <c r="J97" s="120">
        <v>6560</v>
      </c>
      <c r="K97" s="120">
        <v>1720484</v>
      </c>
      <c r="L97" s="120">
        <v>0.71899999999999997</v>
      </c>
      <c r="M97" s="121" t="s">
        <v>5654</v>
      </c>
      <c r="N97" s="120">
        <v>1</v>
      </c>
      <c r="O97" s="119">
        <v>221.6</v>
      </c>
      <c r="P97" s="119"/>
      <c r="Q97" s="119"/>
      <c r="R97" s="120" t="s">
        <v>5655</v>
      </c>
      <c r="S97" s="120">
        <v>44.3</v>
      </c>
      <c r="T97" s="120"/>
      <c r="U97" s="120" t="s">
        <v>3186</v>
      </c>
      <c r="V97" s="172">
        <v>1011</v>
      </c>
      <c r="W97" s="172">
        <v>101</v>
      </c>
      <c r="X97" s="172">
        <v>789</v>
      </c>
      <c r="Y97" s="172">
        <v>71</v>
      </c>
      <c r="Z97" s="172">
        <v>50</v>
      </c>
      <c r="AA97" s="123">
        <v>10431</v>
      </c>
      <c r="AB97" s="123"/>
      <c r="AC97" s="123">
        <v>1282</v>
      </c>
      <c r="AD97" s="123"/>
      <c r="AE97" s="123"/>
      <c r="AF97" s="123"/>
      <c r="AG97" s="214"/>
      <c r="AH97" s="229" t="str">
        <f t="shared" si="9"/>
        <v>a3</v>
      </c>
      <c r="AI97" s="122"/>
      <c r="AJ97" s="122"/>
      <c r="AK97" s="122"/>
      <c r="AL97" s="122"/>
      <c r="AM97" s="122"/>
      <c r="AN97" s="173">
        <v>1</v>
      </c>
      <c r="AO97" s="173" t="s">
        <v>3186</v>
      </c>
      <c r="AP97" s="173" t="s">
        <v>3186</v>
      </c>
      <c r="AQ97" s="173" t="s">
        <v>3186</v>
      </c>
      <c r="AR97" s="173" t="s">
        <v>3186</v>
      </c>
      <c r="AS97" s="173">
        <v>1</v>
      </c>
      <c r="AT97" s="173">
        <v>2</v>
      </c>
      <c r="AU97" s="173">
        <v>2</v>
      </c>
      <c r="AV97" s="173">
        <v>1</v>
      </c>
      <c r="AW97" s="173">
        <v>1</v>
      </c>
      <c r="AX97" s="173">
        <v>1</v>
      </c>
      <c r="AY97" s="173" t="s">
        <v>3186</v>
      </c>
      <c r="AZ97" s="211">
        <f t="shared" si="15"/>
        <v>2</v>
      </c>
      <c r="BA97" s="211">
        <f t="shared" si="16"/>
        <v>7</v>
      </c>
      <c r="BB97" s="205">
        <f t="shared" si="10"/>
        <v>160224</v>
      </c>
      <c r="BC97" s="205">
        <f t="shared" si="11"/>
        <v>127516</v>
      </c>
      <c r="BD97" s="205">
        <f t="shared" si="12"/>
        <v>45097</v>
      </c>
      <c r="BE97" s="205">
        <f t="shared" si="13"/>
        <v>12389</v>
      </c>
      <c r="BF97" s="175">
        <v>115127</v>
      </c>
      <c r="BG97" s="175">
        <v>6940</v>
      </c>
      <c r="BH97" s="175">
        <v>54416</v>
      </c>
      <c r="BI97" s="175">
        <v>32708</v>
      </c>
      <c r="BJ97" s="175"/>
      <c r="BK97" s="175">
        <v>22381</v>
      </c>
      <c r="BL97" s="175">
        <v>6383</v>
      </c>
      <c r="BM97" s="175">
        <v>16865</v>
      </c>
      <c r="BN97" s="175">
        <v>3152</v>
      </c>
      <c r="BO97" s="175">
        <v>17379</v>
      </c>
      <c r="BP97" s="198">
        <f t="shared" si="14"/>
        <v>71795</v>
      </c>
    </row>
    <row r="98" spans="1:68" s="116" customFormat="1" x14ac:dyDescent="0.15">
      <c r="A98" s="117">
        <v>140201001</v>
      </c>
      <c r="B98" s="118" t="s">
        <v>157</v>
      </c>
      <c r="C98" s="118" t="s">
        <v>11</v>
      </c>
      <c r="D98" s="118" t="s">
        <v>158</v>
      </c>
      <c r="E98" s="118" t="s">
        <v>3279</v>
      </c>
      <c r="F98" s="120">
        <v>8</v>
      </c>
      <c r="G98" s="119">
        <v>686026</v>
      </c>
      <c r="H98" s="119"/>
      <c r="I98" s="120" t="s">
        <v>5820</v>
      </c>
      <c r="J98" s="120">
        <v>4013</v>
      </c>
      <c r="K98" s="120">
        <v>686026</v>
      </c>
      <c r="L98" s="120">
        <v>0.46800000000000003</v>
      </c>
      <c r="M98" s="121" t="s">
        <v>5654</v>
      </c>
      <c r="N98" s="120">
        <v>1</v>
      </c>
      <c r="O98" s="119">
        <v>133</v>
      </c>
      <c r="P98" s="119"/>
      <c r="Q98" s="119"/>
      <c r="R98" s="120" t="s">
        <v>5658</v>
      </c>
      <c r="S98" s="120">
        <v>0.83699999999999997</v>
      </c>
      <c r="T98" s="120"/>
      <c r="U98" s="120" t="s">
        <v>3186</v>
      </c>
      <c r="V98" s="172">
        <v>699</v>
      </c>
      <c r="W98" s="172">
        <v>138</v>
      </c>
      <c r="X98" s="172">
        <v>356</v>
      </c>
      <c r="Y98" s="172">
        <v>52</v>
      </c>
      <c r="Z98" s="172">
        <v>153</v>
      </c>
      <c r="AA98" s="123">
        <v>6580</v>
      </c>
      <c r="AB98" s="123"/>
      <c r="AC98" s="123">
        <v>425.9</v>
      </c>
      <c r="AD98" s="123"/>
      <c r="AE98" s="123"/>
      <c r="AF98" s="123"/>
      <c r="AG98" s="214"/>
      <c r="AH98" s="229" t="str">
        <f t="shared" si="9"/>
        <v>a3</v>
      </c>
      <c r="AI98" s="122"/>
      <c r="AJ98" s="122"/>
      <c r="AK98" s="122"/>
      <c r="AL98" s="122"/>
      <c r="AM98" s="122"/>
      <c r="AN98" s="173">
        <v>4</v>
      </c>
      <c r="AO98" s="173"/>
      <c r="AP98" s="173"/>
      <c r="AQ98" s="173"/>
      <c r="AR98" s="173"/>
      <c r="AS98" s="173">
        <v>1</v>
      </c>
      <c r="AT98" s="173">
        <v>0.6</v>
      </c>
      <c r="AU98" s="173">
        <v>0.5</v>
      </c>
      <c r="AV98" s="173">
        <v>0.6</v>
      </c>
      <c r="AW98" s="173">
        <v>0.5</v>
      </c>
      <c r="AX98" s="173">
        <v>0.6</v>
      </c>
      <c r="AY98" s="173"/>
      <c r="AZ98" s="211">
        <f t="shared" si="15"/>
        <v>5</v>
      </c>
      <c r="BA98" s="211">
        <f t="shared" si="16"/>
        <v>2.8000000000000003</v>
      </c>
      <c r="BB98" s="205">
        <f t="shared" si="10"/>
        <v>113744</v>
      </c>
      <c r="BC98" s="205">
        <f t="shared" si="11"/>
        <v>73340</v>
      </c>
      <c r="BD98" s="205">
        <f t="shared" si="12"/>
        <v>43050</v>
      </c>
      <c r="BE98" s="205">
        <f t="shared" si="13"/>
        <v>2646</v>
      </c>
      <c r="BF98" s="175">
        <v>70694</v>
      </c>
      <c r="BG98" s="175"/>
      <c r="BH98" s="175">
        <v>43050</v>
      </c>
      <c r="BI98" s="175">
        <v>22869</v>
      </c>
      <c r="BJ98" s="175">
        <v>17535</v>
      </c>
      <c r="BK98" s="175">
        <v>6987</v>
      </c>
      <c r="BL98" s="175">
        <v>7968</v>
      </c>
      <c r="BM98" s="175">
        <v>9592</v>
      </c>
      <c r="BN98" s="175">
        <v>1103</v>
      </c>
      <c r="BO98" s="175">
        <v>4640</v>
      </c>
      <c r="BP98" s="198">
        <f t="shared" si="14"/>
        <v>47690</v>
      </c>
    </row>
    <row r="99" spans="1:68" s="116" customFormat="1" x14ac:dyDescent="0.15">
      <c r="A99" s="117">
        <v>140302001</v>
      </c>
      <c r="B99" s="118" t="s">
        <v>159</v>
      </c>
      <c r="C99" s="118" t="s">
        <v>11</v>
      </c>
      <c r="D99" s="118" t="s">
        <v>160</v>
      </c>
      <c r="E99" s="118" t="s">
        <v>3280</v>
      </c>
      <c r="F99" s="120">
        <v>10</v>
      </c>
      <c r="G99" s="119">
        <v>148495</v>
      </c>
      <c r="H99" s="119"/>
      <c r="I99" s="120" t="s">
        <v>5820</v>
      </c>
      <c r="J99" s="120">
        <v>540</v>
      </c>
      <c r="K99" s="120">
        <v>148495</v>
      </c>
      <c r="L99" s="120">
        <v>0.753</v>
      </c>
      <c r="M99" s="121" t="s">
        <v>5657</v>
      </c>
      <c r="N99" s="120">
        <v>1</v>
      </c>
      <c r="O99" s="119">
        <v>206</v>
      </c>
      <c r="P99" s="119"/>
      <c r="Q99" s="119">
        <v>2.5</v>
      </c>
      <c r="R99" s="120" t="s">
        <v>5660</v>
      </c>
      <c r="S99" s="120">
        <v>0.2</v>
      </c>
      <c r="T99" s="120"/>
      <c r="U99" s="120" t="s">
        <v>3186</v>
      </c>
      <c r="V99" s="172">
        <v>196.8</v>
      </c>
      <c r="W99" s="172"/>
      <c r="X99" s="172">
        <v>98.5</v>
      </c>
      <c r="Y99" s="172">
        <v>34.4</v>
      </c>
      <c r="Z99" s="172">
        <v>63.9</v>
      </c>
      <c r="AA99" s="123">
        <v>960</v>
      </c>
      <c r="AB99" s="123"/>
      <c r="AC99" s="123">
        <v>123</v>
      </c>
      <c r="AD99" s="123"/>
      <c r="AE99" s="123"/>
      <c r="AF99" s="123"/>
      <c r="AG99" s="214"/>
      <c r="AH99" s="229" t="str">
        <f t="shared" si="9"/>
        <v>a3</v>
      </c>
      <c r="AI99" s="122"/>
      <c r="AJ99" s="122"/>
      <c r="AK99" s="122"/>
      <c r="AL99" s="122"/>
      <c r="AM99" s="122"/>
      <c r="AN99" s="173">
        <v>1</v>
      </c>
      <c r="AO99" s="173" t="s">
        <v>3186</v>
      </c>
      <c r="AP99" s="173" t="s">
        <v>3186</v>
      </c>
      <c r="AQ99" s="173" t="s">
        <v>3186</v>
      </c>
      <c r="AR99" s="173" t="s">
        <v>3186</v>
      </c>
      <c r="AS99" s="173">
        <v>1</v>
      </c>
      <c r="AT99" s="173">
        <v>1</v>
      </c>
      <c r="AU99" s="173">
        <v>0.5</v>
      </c>
      <c r="AV99" s="173">
        <v>1</v>
      </c>
      <c r="AW99" s="173">
        <v>0.5</v>
      </c>
      <c r="AX99" s="173">
        <v>1</v>
      </c>
      <c r="AY99" s="173"/>
      <c r="AZ99" s="211">
        <f t="shared" si="15"/>
        <v>2</v>
      </c>
      <c r="BA99" s="211">
        <f t="shared" si="16"/>
        <v>4</v>
      </c>
      <c r="BB99" s="205">
        <f t="shared" si="10"/>
        <v>97253</v>
      </c>
      <c r="BC99" s="205">
        <f t="shared" si="11"/>
        <v>97253</v>
      </c>
      <c r="BD99" s="205">
        <f t="shared" si="12"/>
        <v>0</v>
      </c>
      <c r="BE99" s="205">
        <f t="shared" si="13"/>
        <v>0</v>
      </c>
      <c r="BF99" s="175">
        <v>97253</v>
      </c>
      <c r="BG99" s="175">
        <v>4767</v>
      </c>
      <c r="BH99" s="175">
        <v>31714</v>
      </c>
      <c r="BI99" s="175"/>
      <c r="BJ99" s="175"/>
      <c r="BK99" s="175">
        <v>4264</v>
      </c>
      <c r="BL99" s="175">
        <v>16058</v>
      </c>
      <c r="BM99" s="175">
        <v>10662</v>
      </c>
      <c r="BN99" s="175">
        <v>3171</v>
      </c>
      <c r="BO99" s="175">
        <v>26617</v>
      </c>
      <c r="BP99" s="198">
        <f t="shared" si="14"/>
        <v>58331</v>
      </c>
    </row>
    <row r="100" spans="1:68" s="116" customFormat="1" x14ac:dyDescent="0.15">
      <c r="A100" s="117">
        <v>140302002</v>
      </c>
      <c r="B100" s="118" t="s">
        <v>161</v>
      </c>
      <c r="C100" s="118" t="s">
        <v>11</v>
      </c>
      <c r="D100" s="118" t="s">
        <v>160</v>
      </c>
      <c r="E100" s="118" t="s">
        <v>3281</v>
      </c>
      <c r="F100" s="120">
        <v>8</v>
      </c>
      <c r="G100" s="119">
        <v>17683</v>
      </c>
      <c r="H100" s="119"/>
      <c r="I100" s="120" t="s">
        <v>5820</v>
      </c>
      <c r="J100" s="120">
        <v>160</v>
      </c>
      <c r="K100" s="120">
        <v>17683</v>
      </c>
      <c r="L100" s="120">
        <v>0.30299999999999999</v>
      </c>
      <c r="M100" s="121" t="s">
        <v>5662</v>
      </c>
      <c r="N100" s="120">
        <v>1</v>
      </c>
      <c r="O100" s="119">
        <v>178</v>
      </c>
      <c r="P100" s="119" t="s">
        <v>5666</v>
      </c>
      <c r="Q100" s="119">
        <v>1.9</v>
      </c>
      <c r="R100" s="120" t="s">
        <v>5660</v>
      </c>
      <c r="S100" s="120">
        <v>0.1</v>
      </c>
      <c r="T100" s="120"/>
      <c r="U100" s="120" t="s">
        <v>3186</v>
      </c>
      <c r="V100" s="172">
        <v>39.6</v>
      </c>
      <c r="W100" s="172">
        <v>0.1</v>
      </c>
      <c r="X100" s="172">
        <v>29.8</v>
      </c>
      <c r="Y100" s="172">
        <v>0.1</v>
      </c>
      <c r="Z100" s="172">
        <v>9.6</v>
      </c>
      <c r="AA100" s="123">
        <v>112</v>
      </c>
      <c r="AB100" s="123"/>
      <c r="AC100" s="123"/>
      <c r="AD100" s="123"/>
      <c r="AE100" s="123"/>
      <c r="AF100" s="123"/>
      <c r="AG100" s="214"/>
      <c r="AH100" s="229" t="str">
        <f t="shared" si="9"/>
        <v>a2</v>
      </c>
      <c r="AI100" s="122"/>
      <c r="AJ100" s="122"/>
      <c r="AK100" s="122"/>
      <c r="AL100" s="122"/>
      <c r="AM100" s="122"/>
      <c r="AN100" s="173">
        <v>1</v>
      </c>
      <c r="AO100" s="173" t="s">
        <v>3186</v>
      </c>
      <c r="AP100" s="173" t="s">
        <v>3186</v>
      </c>
      <c r="AQ100" s="173" t="s">
        <v>3186</v>
      </c>
      <c r="AR100" s="173" t="s">
        <v>3186</v>
      </c>
      <c r="AS100" s="173">
        <v>1</v>
      </c>
      <c r="AT100" s="173">
        <v>1</v>
      </c>
      <c r="AU100" s="173">
        <v>0.5</v>
      </c>
      <c r="AV100" s="173">
        <v>1</v>
      </c>
      <c r="AW100" s="173">
        <v>0.5</v>
      </c>
      <c r="AX100" s="173">
        <v>1</v>
      </c>
      <c r="AY100" s="173" t="s">
        <v>3186</v>
      </c>
      <c r="AZ100" s="211">
        <f t="shared" si="15"/>
        <v>2</v>
      </c>
      <c r="BA100" s="211">
        <f t="shared" si="16"/>
        <v>4</v>
      </c>
      <c r="BB100" s="205">
        <f t="shared" si="10"/>
        <v>0</v>
      </c>
      <c r="BC100" s="205">
        <f t="shared" si="11"/>
        <v>0</v>
      </c>
      <c r="BD100" s="205">
        <f t="shared" si="12"/>
        <v>0</v>
      </c>
      <c r="BE100" s="205">
        <f t="shared" si="13"/>
        <v>0</v>
      </c>
      <c r="BF100" s="175"/>
      <c r="BG100" s="175"/>
      <c r="BH100" s="175"/>
      <c r="BI100" s="175"/>
      <c r="BJ100" s="175"/>
      <c r="BK100" s="175"/>
      <c r="BL100" s="175"/>
      <c r="BM100" s="175"/>
      <c r="BN100" s="175"/>
      <c r="BO100" s="175"/>
      <c r="BP100" s="198">
        <f t="shared" si="14"/>
        <v>0</v>
      </c>
    </row>
    <row r="101" spans="1:68" s="116" customFormat="1" x14ac:dyDescent="0.15">
      <c r="A101" s="117">
        <v>140601001</v>
      </c>
      <c r="B101" s="118" t="s">
        <v>162</v>
      </c>
      <c r="C101" s="118" t="s">
        <v>11</v>
      </c>
      <c r="D101" s="118" t="s">
        <v>163</v>
      </c>
      <c r="E101" s="118" t="s">
        <v>3282</v>
      </c>
      <c r="F101" s="120">
        <v>9</v>
      </c>
      <c r="G101" s="119"/>
      <c r="H101" s="119"/>
      <c r="I101" s="120" t="s">
        <v>5820</v>
      </c>
      <c r="J101" s="120">
        <v>1050</v>
      </c>
      <c r="K101" s="120">
        <v>153198</v>
      </c>
      <c r="L101" s="120">
        <v>0.4</v>
      </c>
      <c r="M101" s="121" t="s">
        <v>5657</v>
      </c>
      <c r="N101" s="120">
        <v>1</v>
      </c>
      <c r="O101" s="119">
        <v>231</v>
      </c>
      <c r="P101" s="119"/>
      <c r="Q101" s="119"/>
      <c r="R101" s="120" t="s">
        <v>5658</v>
      </c>
      <c r="S101" s="120">
        <v>0.3</v>
      </c>
      <c r="T101" s="120"/>
      <c r="U101" s="120" t="s">
        <v>3186</v>
      </c>
      <c r="V101" s="172">
        <v>159</v>
      </c>
      <c r="W101" s="172"/>
      <c r="X101" s="172">
        <v>94</v>
      </c>
      <c r="Y101" s="172">
        <v>26</v>
      </c>
      <c r="Z101" s="172">
        <v>39</v>
      </c>
      <c r="AA101" s="123">
        <v>1203</v>
      </c>
      <c r="AB101" s="123"/>
      <c r="AC101" s="123">
        <v>105</v>
      </c>
      <c r="AD101" s="123"/>
      <c r="AE101" s="123"/>
      <c r="AF101" s="123"/>
      <c r="AG101" s="214"/>
      <c r="AH101" s="229" t="str">
        <f t="shared" si="9"/>
        <v>a3</v>
      </c>
      <c r="AI101" s="122"/>
      <c r="AJ101" s="122"/>
      <c r="AK101" s="122"/>
      <c r="AL101" s="122"/>
      <c r="AM101" s="122"/>
      <c r="AN101" s="173"/>
      <c r="AO101" s="173"/>
      <c r="AP101" s="173"/>
      <c r="AQ101" s="173"/>
      <c r="AR101" s="173"/>
      <c r="AS101" s="173"/>
      <c r="AT101" s="173">
        <v>0.5</v>
      </c>
      <c r="AU101" s="173">
        <v>0.5</v>
      </c>
      <c r="AV101" s="173"/>
      <c r="AW101" s="173"/>
      <c r="AX101" s="173">
        <v>0.5</v>
      </c>
      <c r="AY101" s="173"/>
      <c r="AZ101" s="211">
        <f t="shared" si="15"/>
        <v>0</v>
      </c>
      <c r="BA101" s="211">
        <f t="shared" si="16"/>
        <v>1.5</v>
      </c>
      <c r="BB101" s="205">
        <f t="shared" si="10"/>
        <v>33290</v>
      </c>
      <c r="BC101" s="205">
        <f t="shared" si="11"/>
        <v>27217</v>
      </c>
      <c r="BD101" s="205">
        <f t="shared" si="12"/>
        <v>6315</v>
      </c>
      <c r="BE101" s="205">
        <f t="shared" si="13"/>
        <v>242</v>
      </c>
      <c r="BF101" s="175">
        <v>26975</v>
      </c>
      <c r="BG101" s="175"/>
      <c r="BH101" s="175">
        <v>14914</v>
      </c>
      <c r="BI101" s="175">
        <v>6073</v>
      </c>
      <c r="BJ101" s="175"/>
      <c r="BK101" s="175">
        <v>3497</v>
      </c>
      <c r="BL101" s="175">
        <v>3397</v>
      </c>
      <c r="BM101" s="175">
        <v>2497</v>
      </c>
      <c r="BN101" s="175">
        <v>1437</v>
      </c>
      <c r="BO101" s="175">
        <v>1475</v>
      </c>
      <c r="BP101" s="198">
        <f t="shared" si="14"/>
        <v>16389</v>
      </c>
    </row>
    <row r="102" spans="1:68" s="116" customFormat="1" x14ac:dyDescent="0.15">
      <c r="A102" s="117">
        <v>140801001</v>
      </c>
      <c r="B102" s="118" t="s">
        <v>164</v>
      </c>
      <c r="C102" s="118" t="s">
        <v>11</v>
      </c>
      <c r="D102" s="118" t="s">
        <v>165</v>
      </c>
      <c r="E102" s="118" t="s">
        <v>3283</v>
      </c>
      <c r="F102" s="120">
        <v>24</v>
      </c>
      <c r="G102" s="119">
        <v>1760027</v>
      </c>
      <c r="H102" s="119"/>
      <c r="I102" s="120" t="s">
        <v>5820</v>
      </c>
      <c r="J102" s="120">
        <v>7660</v>
      </c>
      <c r="K102" s="120">
        <v>1760027</v>
      </c>
      <c r="L102" s="120">
        <v>0.63</v>
      </c>
      <c r="M102" s="121" t="s">
        <v>5654</v>
      </c>
      <c r="N102" s="120">
        <v>1</v>
      </c>
      <c r="O102" s="119">
        <v>191</v>
      </c>
      <c r="P102" s="119"/>
      <c r="Q102" s="119"/>
      <c r="R102" s="120" t="s">
        <v>5655</v>
      </c>
      <c r="S102" s="120">
        <v>27.9</v>
      </c>
      <c r="T102" s="120"/>
      <c r="U102" s="120" t="s">
        <v>3186</v>
      </c>
      <c r="V102" s="172">
        <v>674</v>
      </c>
      <c r="W102" s="172">
        <v>128</v>
      </c>
      <c r="X102" s="172">
        <v>357</v>
      </c>
      <c r="Y102" s="172">
        <v>61</v>
      </c>
      <c r="Z102" s="172">
        <v>128</v>
      </c>
      <c r="AA102" s="123">
        <v>16490</v>
      </c>
      <c r="AB102" s="123"/>
      <c r="AC102" s="123">
        <v>1200</v>
      </c>
      <c r="AD102" s="123"/>
      <c r="AE102" s="123"/>
      <c r="AF102" s="123"/>
      <c r="AG102" s="214"/>
      <c r="AH102" s="229" t="str">
        <f t="shared" si="9"/>
        <v>a3</v>
      </c>
      <c r="AI102" s="122"/>
      <c r="AJ102" s="122"/>
      <c r="AK102" s="122"/>
      <c r="AL102" s="122"/>
      <c r="AM102" s="122"/>
      <c r="AN102" s="173">
        <v>2</v>
      </c>
      <c r="AO102" s="173"/>
      <c r="AP102" s="173"/>
      <c r="AQ102" s="173"/>
      <c r="AR102" s="173"/>
      <c r="AS102" s="173">
        <v>0.5</v>
      </c>
      <c r="AT102" s="173">
        <v>1</v>
      </c>
      <c r="AU102" s="173">
        <v>3.5</v>
      </c>
      <c r="AV102" s="173">
        <v>0.8</v>
      </c>
      <c r="AW102" s="173"/>
      <c r="AX102" s="173">
        <v>1.5</v>
      </c>
      <c r="AY102" s="173"/>
      <c r="AZ102" s="211">
        <f t="shared" si="15"/>
        <v>2.5</v>
      </c>
      <c r="BA102" s="211">
        <f t="shared" si="16"/>
        <v>6.8</v>
      </c>
      <c r="BB102" s="205">
        <f t="shared" si="10"/>
        <v>121003</v>
      </c>
      <c r="BC102" s="205">
        <f t="shared" si="11"/>
        <v>99684</v>
      </c>
      <c r="BD102" s="205">
        <f t="shared" si="12"/>
        <v>22171</v>
      </c>
      <c r="BE102" s="205">
        <f t="shared" si="13"/>
        <v>852</v>
      </c>
      <c r="BF102" s="175">
        <v>98832</v>
      </c>
      <c r="BG102" s="175">
        <v>8484</v>
      </c>
      <c r="BH102" s="175">
        <v>37800</v>
      </c>
      <c r="BI102" s="175">
        <v>21319</v>
      </c>
      <c r="BJ102" s="175"/>
      <c r="BK102" s="175">
        <v>29348</v>
      </c>
      <c r="BL102" s="175">
        <v>1914</v>
      </c>
      <c r="BM102" s="175">
        <v>10081</v>
      </c>
      <c r="BN102" s="175">
        <v>9602</v>
      </c>
      <c r="BO102" s="175">
        <v>2455</v>
      </c>
      <c r="BP102" s="198">
        <f t="shared" si="14"/>
        <v>40255</v>
      </c>
    </row>
    <row r="103" spans="1:68" s="116" customFormat="1" x14ac:dyDescent="0.15">
      <c r="A103" s="117">
        <v>140902001</v>
      </c>
      <c r="B103" s="118" t="s">
        <v>166</v>
      </c>
      <c r="C103" s="118" t="s">
        <v>11</v>
      </c>
      <c r="D103" s="118" t="s">
        <v>167</v>
      </c>
      <c r="E103" s="118" t="s">
        <v>3284</v>
      </c>
      <c r="F103" s="120">
        <v>13</v>
      </c>
      <c r="G103" s="119">
        <v>67238</v>
      </c>
      <c r="H103" s="119"/>
      <c r="I103" s="120" t="s">
        <v>5820</v>
      </c>
      <c r="J103" s="120">
        <v>430</v>
      </c>
      <c r="K103" s="120">
        <v>67238</v>
      </c>
      <c r="L103" s="120">
        <v>0.42799999999999999</v>
      </c>
      <c r="M103" s="121" t="s">
        <v>5657</v>
      </c>
      <c r="N103" s="120">
        <v>1</v>
      </c>
      <c r="O103" s="119">
        <v>310</v>
      </c>
      <c r="P103" s="119"/>
      <c r="Q103" s="119"/>
      <c r="R103" s="120" t="s">
        <v>5660</v>
      </c>
      <c r="S103" s="120">
        <v>0.1</v>
      </c>
      <c r="T103" s="120"/>
      <c r="U103" s="120" t="s">
        <v>3186</v>
      </c>
      <c r="V103" s="172">
        <v>77.099999999999994</v>
      </c>
      <c r="W103" s="172">
        <v>19.3</v>
      </c>
      <c r="X103" s="172">
        <v>19.3</v>
      </c>
      <c r="Y103" s="172">
        <v>7</v>
      </c>
      <c r="Z103" s="172">
        <v>31.5</v>
      </c>
      <c r="AA103" s="123">
        <v>665</v>
      </c>
      <c r="AB103" s="123"/>
      <c r="AC103" s="123">
        <v>54</v>
      </c>
      <c r="AD103" s="123"/>
      <c r="AE103" s="123"/>
      <c r="AF103" s="123"/>
      <c r="AG103" s="214"/>
      <c r="AH103" s="229" t="str">
        <f t="shared" si="9"/>
        <v>a3</v>
      </c>
      <c r="AI103" s="122"/>
      <c r="AJ103" s="122"/>
      <c r="AK103" s="122"/>
      <c r="AL103" s="122"/>
      <c r="AM103" s="122"/>
      <c r="AN103" s="173">
        <v>2</v>
      </c>
      <c r="AO103" s="173" t="s">
        <v>3186</v>
      </c>
      <c r="AP103" s="173" t="s">
        <v>3186</v>
      </c>
      <c r="AQ103" s="173" t="s">
        <v>3186</v>
      </c>
      <c r="AR103" s="173" t="s">
        <v>3186</v>
      </c>
      <c r="AS103" s="173">
        <v>1</v>
      </c>
      <c r="AT103" s="173">
        <v>0.6</v>
      </c>
      <c r="AU103" s="173">
        <v>0.6</v>
      </c>
      <c r="AV103" s="173"/>
      <c r="AW103" s="173"/>
      <c r="AX103" s="173">
        <v>1</v>
      </c>
      <c r="AY103" s="173"/>
      <c r="AZ103" s="211">
        <f t="shared" si="15"/>
        <v>3</v>
      </c>
      <c r="BA103" s="211">
        <f t="shared" si="16"/>
        <v>2.2000000000000002</v>
      </c>
      <c r="BB103" s="205">
        <f t="shared" si="10"/>
        <v>30201</v>
      </c>
      <c r="BC103" s="205">
        <f t="shared" si="11"/>
        <v>30201</v>
      </c>
      <c r="BD103" s="205">
        <f t="shared" si="12"/>
        <v>0</v>
      </c>
      <c r="BE103" s="205">
        <f t="shared" si="13"/>
        <v>0</v>
      </c>
      <c r="BF103" s="175">
        <v>30201</v>
      </c>
      <c r="BG103" s="175">
        <v>2209</v>
      </c>
      <c r="BH103" s="175">
        <v>21130</v>
      </c>
      <c r="BI103" s="175"/>
      <c r="BJ103" s="175"/>
      <c r="BK103" s="175">
        <v>1684</v>
      </c>
      <c r="BL103" s="175">
        <v>2091</v>
      </c>
      <c r="BM103" s="175">
        <v>1957</v>
      </c>
      <c r="BN103" s="175">
        <v>600</v>
      </c>
      <c r="BO103" s="175">
        <v>530</v>
      </c>
      <c r="BP103" s="198">
        <f t="shared" si="14"/>
        <v>21660</v>
      </c>
    </row>
    <row r="104" spans="1:68" s="116" customFormat="1" x14ac:dyDescent="0.15">
      <c r="A104" s="117">
        <v>142801001</v>
      </c>
      <c r="B104" s="118" t="s">
        <v>168</v>
      </c>
      <c r="C104" s="118" t="s">
        <v>11</v>
      </c>
      <c r="D104" s="118" t="s">
        <v>169</v>
      </c>
      <c r="E104" s="118" t="s">
        <v>3285</v>
      </c>
      <c r="F104" s="120">
        <v>24</v>
      </c>
      <c r="G104" s="119">
        <v>887510</v>
      </c>
      <c r="H104" s="119"/>
      <c r="I104" s="120" t="s">
        <v>5820</v>
      </c>
      <c r="J104" s="120">
        <v>3300</v>
      </c>
      <c r="K104" s="120">
        <v>887510</v>
      </c>
      <c r="L104" s="120">
        <v>0.73699999999999999</v>
      </c>
      <c r="M104" s="121" t="s">
        <v>5657</v>
      </c>
      <c r="N104" s="120">
        <v>1</v>
      </c>
      <c r="O104" s="119">
        <v>271</v>
      </c>
      <c r="P104" s="119">
        <v>38.9</v>
      </c>
      <c r="Q104" s="119">
        <v>6.59</v>
      </c>
      <c r="R104" s="120" t="s">
        <v>5658</v>
      </c>
      <c r="S104" s="120">
        <v>0.4</v>
      </c>
      <c r="T104" s="120"/>
      <c r="U104" s="120" t="s">
        <v>3186</v>
      </c>
      <c r="V104" s="172">
        <v>397.6</v>
      </c>
      <c r="W104" s="172">
        <v>72</v>
      </c>
      <c r="X104" s="172">
        <v>240</v>
      </c>
      <c r="Y104" s="172">
        <v>53.8</v>
      </c>
      <c r="Z104" s="172">
        <v>31.8</v>
      </c>
      <c r="AA104" s="123">
        <v>5834</v>
      </c>
      <c r="AB104" s="123"/>
      <c r="AC104" s="123">
        <v>634</v>
      </c>
      <c r="AD104" s="123"/>
      <c r="AE104" s="123"/>
      <c r="AF104" s="123"/>
      <c r="AG104" s="214"/>
      <c r="AH104" s="229" t="str">
        <f t="shared" si="9"/>
        <v>a3</v>
      </c>
      <c r="AI104" s="122"/>
      <c r="AJ104" s="122"/>
      <c r="AK104" s="122"/>
      <c r="AL104" s="122"/>
      <c r="AM104" s="122"/>
      <c r="AN104" s="173"/>
      <c r="AO104" s="173"/>
      <c r="AP104" s="173"/>
      <c r="AQ104" s="173"/>
      <c r="AR104" s="173"/>
      <c r="AS104" s="173">
        <v>5</v>
      </c>
      <c r="AT104" s="173">
        <v>1</v>
      </c>
      <c r="AU104" s="173">
        <v>1</v>
      </c>
      <c r="AV104" s="173">
        <v>1</v>
      </c>
      <c r="AW104" s="173">
        <v>1</v>
      </c>
      <c r="AX104" s="173">
        <v>1</v>
      </c>
      <c r="AY104" s="173">
        <v>1</v>
      </c>
      <c r="AZ104" s="211">
        <f t="shared" si="15"/>
        <v>5</v>
      </c>
      <c r="BA104" s="211">
        <f t="shared" si="16"/>
        <v>6</v>
      </c>
      <c r="BB104" s="205">
        <f t="shared" si="10"/>
        <v>66207</v>
      </c>
      <c r="BC104" s="205">
        <f t="shared" si="11"/>
        <v>51546</v>
      </c>
      <c r="BD104" s="205">
        <f t="shared" si="12"/>
        <v>15247</v>
      </c>
      <c r="BE104" s="205">
        <f t="shared" si="13"/>
        <v>586</v>
      </c>
      <c r="BF104" s="175">
        <v>50960</v>
      </c>
      <c r="BG104" s="175"/>
      <c r="BH104" s="175">
        <v>28477</v>
      </c>
      <c r="BI104" s="175">
        <v>14661</v>
      </c>
      <c r="BJ104" s="175"/>
      <c r="BK104" s="175">
        <v>7912</v>
      </c>
      <c r="BL104" s="175">
        <v>1943</v>
      </c>
      <c r="BM104" s="175">
        <v>6786</v>
      </c>
      <c r="BN104" s="175">
        <v>3750</v>
      </c>
      <c r="BO104" s="175">
        <v>2678</v>
      </c>
      <c r="BP104" s="198">
        <f t="shared" si="14"/>
        <v>31155</v>
      </c>
    </row>
    <row r="105" spans="1:68" s="116" customFormat="1" x14ac:dyDescent="0.15">
      <c r="A105" s="117">
        <v>142901001</v>
      </c>
      <c r="B105" s="118" t="s">
        <v>170</v>
      </c>
      <c r="C105" s="118" t="s">
        <v>11</v>
      </c>
      <c r="D105" s="118" t="s">
        <v>171</v>
      </c>
      <c r="E105" s="118" t="s">
        <v>3286</v>
      </c>
      <c r="F105" s="120">
        <v>23</v>
      </c>
      <c r="G105" s="119"/>
      <c r="H105" s="119"/>
      <c r="I105" s="120" t="s">
        <v>5822</v>
      </c>
      <c r="J105" s="120">
        <v>5640</v>
      </c>
      <c r="K105" s="120">
        <v>1103465</v>
      </c>
      <c r="L105" s="120">
        <v>0.53600000000000003</v>
      </c>
      <c r="M105" s="121" t="s">
        <v>5657</v>
      </c>
      <c r="N105" s="120">
        <v>1</v>
      </c>
      <c r="O105" s="119">
        <v>315.10000000000002</v>
      </c>
      <c r="P105" s="119"/>
      <c r="Q105" s="119"/>
      <c r="R105" s="120" t="s">
        <v>5655</v>
      </c>
      <c r="S105" s="120">
        <v>5</v>
      </c>
      <c r="T105" s="120"/>
      <c r="U105" s="120" t="s">
        <v>3186</v>
      </c>
      <c r="V105" s="172">
        <v>693</v>
      </c>
      <c r="W105" s="172"/>
      <c r="X105" s="172">
        <v>518</v>
      </c>
      <c r="Y105" s="172">
        <v>54</v>
      </c>
      <c r="Z105" s="172">
        <v>121</v>
      </c>
      <c r="AA105" s="123">
        <v>12987.5</v>
      </c>
      <c r="AB105" s="123"/>
      <c r="AC105" s="123">
        <v>1014</v>
      </c>
      <c r="AD105" s="123"/>
      <c r="AE105" s="123"/>
      <c r="AF105" s="123"/>
      <c r="AG105" s="214"/>
      <c r="AH105" s="229" t="str">
        <f t="shared" si="9"/>
        <v>a3</v>
      </c>
      <c r="AI105" s="122" t="s">
        <v>5402</v>
      </c>
      <c r="AJ105" s="122"/>
      <c r="AK105" s="122" t="s">
        <v>5402</v>
      </c>
      <c r="AL105" s="122" t="s">
        <v>5402</v>
      </c>
      <c r="AM105" s="122" t="s">
        <v>5402</v>
      </c>
      <c r="AN105" s="173">
        <v>1</v>
      </c>
      <c r="AO105" s="173" t="s">
        <v>3186</v>
      </c>
      <c r="AP105" s="173" t="s">
        <v>3186</v>
      </c>
      <c r="AQ105" s="173" t="s">
        <v>3186</v>
      </c>
      <c r="AR105" s="173" t="s">
        <v>3186</v>
      </c>
      <c r="AS105" s="173"/>
      <c r="AT105" s="173">
        <v>1.2</v>
      </c>
      <c r="AU105" s="173">
        <v>1</v>
      </c>
      <c r="AV105" s="173">
        <v>1.4</v>
      </c>
      <c r="AW105" s="173">
        <v>1</v>
      </c>
      <c r="AX105" s="173">
        <v>0.7</v>
      </c>
      <c r="AY105" s="173"/>
      <c r="AZ105" s="211">
        <f t="shared" si="15"/>
        <v>1</v>
      </c>
      <c r="BA105" s="211">
        <f t="shared" si="16"/>
        <v>5.3</v>
      </c>
      <c r="BB105" s="205">
        <f t="shared" si="10"/>
        <v>94130</v>
      </c>
      <c r="BC105" s="205">
        <f t="shared" si="11"/>
        <v>94130</v>
      </c>
      <c r="BD105" s="205">
        <f t="shared" si="12"/>
        <v>0</v>
      </c>
      <c r="BE105" s="205">
        <f t="shared" si="13"/>
        <v>0</v>
      </c>
      <c r="BF105" s="175">
        <v>94130</v>
      </c>
      <c r="BG105" s="175">
        <v>6507</v>
      </c>
      <c r="BH105" s="175">
        <v>67170</v>
      </c>
      <c r="BI105" s="175"/>
      <c r="BJ105" s="175"/>
      <c r="BK105" s="175"/>
      <c r="BL105" s="175">
        <v>2860</v>
      </c>
      <c r="BM105" s="175"/>
      <c r="BN105" s="175"/>
      <c r="BO105" s="175">
        <v>17593</v>
      </c>
      <c r="BP105" s="198">
        <f t="shared" si="14"/>
        <v>84763</v>
      </c>
    </row>
    <row r="106" spans="1:68" s="116" customFormat="1" x14ac:dyDescent="0.15">
      <c r="A106" s="117">
        <v>143802001</v>
      </c>
      <c r="B106" s="118" t="s">
        <v>172</v>
      </c>
      <c r="C106" s="118" t="s">
        <v>11</v>
      </c>
      <c r="D106" s="118" t="s">
        <v>173</v>
      </c>
      <c r="E106" s="118" t="s">
        <v>3287</v>
      </c>
      <c r="F106" s="120">
        <v>23</v>
      </c>
      <c r="G106" s="119">
        <v>325893</v>
      </c>
      <c r="H106" s="119"/>
      <c r="I106" s="120" t="s">
        <v>5820</v>
      </c>
      <c r="J106" s="120">
        <v>1140</v>
      </c>
      <c r="K106" s="120">
        <v>325893</v>
      </c>
      <c r="L106" s="120">
        <v>0.78300000000000003</v>
      </c>
      <c r="M106" s="121" t="s">
        <v>5657</v>
      </c>
      <c r="N106" s="120">
        <v>1</v>
      </c>
      <c r="O106" s="119">
        <v>3</v>
      </c>
      <c r="P106" s="119"/>
      <c r="Q106" s="119"/>
      <c r="R106" s="120" t="s">
        <v>5658</v>
      </c>
      <c r="S106" s="120">
        <v>0.2</v>
      </c>
      <c r="T106" s="120"/>
      <c r="U106" s="120" t="s">
        <v>3186</v>
      </c>
      <c r="V106" s="172">
        <v>193.8</v>
      </c>
      <c r="W106" s="172">
        <v>37.6</v>
      </c>
      <c r="X106" s="172">
        <v>90.3</v>
      </c>
      <c r="Y106" s="172">
        <v>17.5</v>
      </c>
      <c r="Z106" s="172">
        <v>48.4</v>
      </c>
      <c r="AA106" s="123">
        <v>3380</v>
      </c>
      <c r="AB106" s="123"/>
      <c r="AC106" s="123">
        <v>222</v>
      </c>
      <c r="AD106" s="123"/>
      <c r="AE106" s="123"/>
      <c r="AF106" s="123"/>
      <c r="AG106" s="214"/>
      <c r="AH106" s="229" t="str">
        <f t="shared" si="9"/>
        <v>a3</v>
      </c>
      <c r="AI106" s="122"/>
      <c r="AJ106" s="122"/>
      <c r="AK106" s="122"/>
      <c r="AL106" s="122"/>
      <c r="AM106" s="122"/>
      <c r="AN106" s="173"/>
      <c r="AO106" s="173"/>
      <c r="AP106" s="173"/>
      <c r="AQ106" s="173"/>
      <c r="AR106" s="173"/>
      <c r="AS106" s="173"/>
      <c r="AT106" s="173"/>
      <c r="AU106" s="173"/>
      <c r="AV106" s="173"/>
      <c r="AW106" s="173"/>
      <c r="AX106" s="173"/>
      <c r="AY106" s="173"/>
      <c r="AZ106" s="211"/>
      <c r="BA106" s="211"/>
      <c r="BB106" s="205">
        <f t="shared" si="10"/>
        <v>22145</v>
      </c>
      <c r="BC106" s="205">
        <f t="shared" si="11"/>
        <v>22145</v>
      </c>
      <c r="BD106" s="205">
        <f t="shared" si="12"/>
        <v>0</v>
      </c>
      <c r="BE106" s="205">
        <f t="shared" si="13"/>
        <v>0</v>
      </c>
      <c r="BF106" s="175">
        <v>22145</v>
      </c>
      <c r="BG106" s="175">
        <v>4484</v>
      </c>
      <c r="BH106" s="175">
        <v>10028</v>
      </c>
      <c r="BI106" s="175"/>
      <c r="BJ106" s="175"/>
      <c r="BK106" s="175">
        <v>142</v>
      </c>
      <c r="BL106" s="175">
        <v>3075</v>
      </c>
      <c r="BM106" s="175">
        <v>3292</v>
      </c>
      <c r="BN106" s="175">
        <v>468</v>
      </c>
      <c r="BO106" s="175">
        <v>656</v>
      </c>
      <c r="BP106" s="198">
        <f t="shared" si="14"/>
        <v>10684</v>
      </c>
    </row>
    <row r="107" spans="1:68" s="116" customFormat="1" x14ac:dyDescent="0.15">
      <c r="A107" s="117">
        <v>145602001</v>
      </c>
      <c r="B107" s="118" t="s">
        <v>174</v>
      </c>
      <c r="C107" s="118" t="s">
        <v>11</v>
      </c>
      <c r="D107" s="118" t="s">
        <v>175</v>
      </c>
      <c r="E107" s="118" t="s">
        <v>3288</v>
      </c>
      <c r="F107" s="120">
        <v>23</v>
      </c>
      <c r="G107" s="119">
        <v>254018</v>
      </c>
      <c r="H107" s="119"/>
      <c r="I107" s="120" t="s">
        <v>5820</v>
      </c>
      <c r="J107" s="120">
        <v>836</v>
      </c>
      <c r="K107" s="120">
        <v>254018</v>
      </c>
      <c r="L107" s="120">
        <v>0.83199999999999996</v>
      </c>
      <c r="M107" s="121" t="s">
        <v>5657</v>
      </c>
      <c r="N107" s="120">
        <v>1</v>
      </c>
      <c r="O107" s="119">
        <v>230</v>
      </c>
      <c r="P107" s="119"/>
      <c r="Q107" s="119"/>
      <c r="R107" s="120" t="s">
        <v>5655</v>
      </c>
      <c r="S107" s="120">
        <v>2.5</v>
      </c>
      <c r="T107" s="120"/>
      <c r="U107" s="120" t="s">
        <v>3186</v>
      </c>
      <c r="V107" s="172">
        <v>158.6</v>
      </c>
      <c r="W107" s="172">
        <v>12.3</v>
      </c>
      <c r="X107" s="172">
        <v>113</v>
      </c>
      <c r="Y107" s="172">
        <v>11.3</v>
      </c>
      <c r="Z107" s="172">
        <v>22</v>
      </c>
      <c r="AA107" s="123">
        <v>2244</v>
      </c>
      <c r="AB107" s="123"/>
      <c r="AC107" s="123">
        <v>163</v>
      </c>
      <c r="AD107" s="123"/>
      <c r="AE107" s="123"/>
      <c r="AF107" s="123"/>
      <c r="AG107" s="214"/>
      <c r="AH107" s="229" t="str">
        <f t="shared" si="9"/>
        <v>a3</v>
      </c>
      <c r="AI107" s="122"/>
      <c r="AJ107" s="122"/>
      <c r="AK107" s="122"/>
      <c r="AL107" s="122"/>
      <c r="AM107" s="122"/>
      <c r="AN107" s="173">
        <v>1</v>
      </c>
      <c r="AO107" s="173"/>
      <c r="AP107" s="173"/>
      <c r="AQ107" s="173"/>
      <c r="AR107" s="173"/>
      <c r="AS107" s="173"/>
      <c r="AT107" s="173"/>
      <c r="AU107" s="173"/>
      <c r="AV107" s="173"/>
      <c r="AW107" s="173"/>
      <c r="AX107" s="173"/>
      <c r="AY107" s="173">
        <v>1</v>
      </c>
      <c r="AZ107" s="211">
        <f t="shared" si="15"/>
        <v>1</v>
      </c>
      <c r="BA107" s="211">
        <f t="shared" si="16"/>
        <v>1</v>
      </c>
      <c r="BB107" s="205">
        <f t="shared" si="10"/>
        <v>38685</v>
      </c>
      <c r="BC107" s="205">
        <f t="shared" si="11"/>
        <v>28119</v>
      </c>
      <c r="BD107" s="205">
        <f t="shared" si="12"/>
        <v>10949</v>
      </c>
      <c r="BE107" s="205">
        <f t="shared" si="13"/>
        <v>383</v>
      </c>
      <c r="BF107" s="175">
        <v>27736</v>
      </c>
      <c r="BG107" s="175"/>
      <c r="BH107" s="175">
        <v>20697</v>
      </c>
      <c r="BI107" s="175">
        <v>10429</v>
      </c>
      <c r="BJ107" s="175">
        <v>137</v>
      </c>
      <c r="BK107" s="175">
        <v>3409</v>
      </c>
      <c r="BL107" s="175">
        <v>34</v>
      </c>
      <c r="BM107" s="175">
        <v>3098</v>
      </c>
      <c r="BN107" s="175">
        <v>356</v>
      </c>
      <c r="BO107" s="175">
        <v>525</v>
      </c>
      <c r="BP107" s="198">
        <f t="shared" si="14"/>
        <v>21222</v>
      </c>
    </row>
    <row r="108" spans="1:68" s="116" customFormat="1" x14ac:dyDescent="0.15">
      <c r="A108" s="117">
        <v>145701001</v>
      </c>
      <c r="B108" s="118" t="s">
        <v>176</v>
      </c>
      <c r="C108" s="118" t="s">
        <v>11</v>
      </c>
      <c r="D108" s="118" t="s">
        <v>177</v>
      </c>
      <c r="E108" s="118" t="s">
        <v>3289</v>
      </c>
      <c r="F108" s="120">
        <v>17</v>
      </c>
      <c r="G108" s="119">
        <v>435365</v>
      </c>
      <c r="H108" s="119"/>
      <c r="I108" s="120" t="s">
        <v>5820</v>
      </c>
      <c r="J108" s="120">
        <v>1380</v>
      </c>
      <c r="K108" s="120">
        <v>435365</v>
      </c>
      <c r="L108" s="120">
        <v>0.86399999999999999</v>
      </c>
      <c r="M108" s="121" t="s">
        <v>5657</v>
      </c>
      <c r="N108" s="120">
        <v>1</v>
      </c>
      <c r="O108" s="119">
        <v>126</v>
      </c>
      <c r="P108" s="119">
        <v>29.3</v>
      </c>
      <c r="Q108" s="119"/>
      <c r="R108" s="120" t="s">
        <v>5658</v>
      </c>
      <c r="S108" s="120">
        <v>0.4</v>
      </c>
      <c r="T108" s="120"/>
      <c r="U108" s="120" t="s">
        <v>3186</v>
      </c>
      <c r="V108" s="172">
        <v>232.4</v>
      </c>
      <c r="W108" s="172">
        <v>72.3</v>
      </c>
      <c r="X108" s="172">
        <v>77.900000000000006</v>
      </c>
      <c r="Y108" s="172">
        <v>28</v>
      </c>
      <c r="Z108" s="172">
        <v>54.2</v>
      </c>
      <c r="AA108" s="123">
        <v>2623</v>
      </c>
      <c r="AB108" s="123"/>
      <c r="AC108" s="123">
        <v>266</v>
      </c>
      <c r="AD108" s="123"/>
      <c r="AE108" s="123"/>
      <c r="AF108" s="123"/>
      <c r="AG108" s="214"/>
      <c r="AH108" s="229" t="str">
        <f t="shared" si="9"/>
        <v>a3</v>
      </c>
      <c r="AI108" s="122"/>
      <c r="AJ108" s="122"/>
      <c r="AK108" s="122"/>
      <c r="AL108" s="122"/>
      <c r="AM108" s="122"/>
      <c r="AN108" s="173" t="s">
        <v>3186</v>
      </c>
      <c r="AO108" s="173" t="s">
        <v>3186</v>
      </c>
      <c r="AP108" s="173" t="s">
        <v>3186</v>
      </c>
      <c r="AQ108" s="173" t="s">
        <v>3186</v>
      </c>
      <c r="AR108" s="173" t="s">
        <v>3186</v>
      </c>
      <c r="AS108" s="173">
        <v>1</v>
      </c>
      <c r="AT108" s="173">
        <v>1</v>
      </c>
      <c r="AU108" s="173">
        <v>0.5</v>
      </c>
      <c r="AV108" s="173">
        <v>0.5</v>
      </c>
      <c r="AW108" s="173">
        <v>0.5</v>
      </c>
      <c r="AX108" s="173">
        <v>0.5</v>
      </c>
      <c r="AY108" s="173"/>
      <c r="AZ108" s="211">
        <f t="shared" si="15"/>
        <v>1</v>
      </c>
      <c r="BA108" s="211">
        <f t="shared" si="16"/>
        <v>3</v>
      </c>
      <c r="BB108" s="205">
        <f t="shared" si="10"/>
        <v>35124</v>
      </c>
      <c r="BC108" s="205">
        <f t="shared" si="11"/>
        <v>35124</v>
      </c>
      <c r="BD108" s="205">
        <f t="shared" si="12"/>
        <v>0</v>
      </c>
      <c r="BE108" s="205">
        <f t="shared" si="13"/>
        <v>0</v>
      </c>
      <c r="BF108" s="175">
        <v>35124</v>
      </c>
      <c r="BG108" s="175">
        <v>7173</v>
      </c>
      <c r="BH108" s="175">
        <v>12530</v>
      </c>
      <c r="BI108" s="175"/>
      <c r="BJ108" s="175"/>
      <c r="BK108" s="175">
        <v>7184</v>
      </c>
      <c r="BL108" s="175">
        <v>2300</v>
      </c>
      <c r="BM108" s="175">
        <v>3765</v>
      </c>
      <c r="BN108" s="175">
        <v>1586</v>
      </c>
      <c r="BO108" s="175">
        <v>586</v>
      </c>
      <c r="BP108" s="198">
        <f t="shared" si="14"/>
        <v>13116</v>
      </c>
    </row>
    <row r="109" spans="1:68" s="116" customFormat="1" x14ac:dyDescent="0.15">
      <c r="A109" s="117">
        <v>145702002</v>
      </c>
      <c r="B109" s="118" t="s">
        <v>178</v>
      </c>
      <c r="C109" s="118" t="s">
        <v>11</v>
      </c>
      <c r="D109" s="118" t="s">
        <v>177</v>
      </c>
      <c r="E109" s="118" t="s">
        <v>3290</v>
      </c>
      <c r="F109" s="120">
        <v>25</v>
      </c>
      <c r="G109" s="119">
        <v>580994</v>
      </c>
      <c r="H109" s="119"/>
      <c r="I109" s="120" t="s">
        <v>5820</v>
      </c>
      <c r="J109" s="120">
        <v>3220</v>
      </c>
      <c r="K109" s="120">
        <v>580994</v>
      </c>
      <c r="L109" s="120">
        <v>0.49399999999999999</v>
      </c>
      <c r="M109" s="121" t="s">
        <v>5657</v>
      </c>
      <c r="N109" s="120">
        <v>1</v>
      </c>
      <c r="O109" s="119">
        <v>81</v>
      </c>
      <c r="P109" s="119">
        <v>17.399999999999999</v>
      </c>
      <c r="Q109" s="119"/>
      <c r="R109" s="120" t="s">
        <v>5658</v>
      </c>
      <c r="S109" s="120">
        <v>0.5</v>
      </c>
      <c r="T109" s="120"/>
      <c r="U109" s="120" t="s">
        <v>3186</v>
      </c>
      <c r="V109" s="172">
        <v>119.7</v>
      </c>
      <c r="W109" s="172">
        <v>25.2</v>
      </c>
      <c r="X109" s="172">
        <v>51.8</v>
      </c>
      <c r="Y109" s="172">
        <v>2</v>
      </c>
      <c r="Z109" s="172">
        <v>40.700000000000003</v>
      </c>
      <c r="AA109" s="123"/>
      <c r="AB109" s="123"/>
      <c r="AC109" s="123">
        <v>132</v>
      </c>
      <c r="AD109" s="123"/>
      <c r="AE109" s="123"/>
      <c r="AF109" s="123"/>
      <c r="AG109" s="214"/>
      <c r="AH109" s="229" t="str">
        <f t="shared" si="9"/>
        <v>a3</v>
      </c>
      <c r="AI109" s="122"/>
      <c r="AJ109" s="122"/>
      <c r="AK109" s="122"/>
      <c r="AL109" s="122"/>
      <c r="AM109" s="122"/>
      <c r="AN109" s="173"/>
      <c r="AO109" s="173"/>
      <c r="AP109" s="173"/>
      <c r="AQ109" s="173"/>
      <c r="AR109" s="173"/>
      <c r="AS109" s="173">
        <v>1</v>
      </c>
      <c r="AT109" s="173">
        <v>1</v>
      </c>
      <c r="AU109" s="173">
        <v>0.5</v>
      </c>
      <c r="AV109" s="173">
        <v>0.5</v>
      </c>
      <c r="AW109" s="173">
        <v>0.5</v>
      </c>
      <c r="AX109" s="173">
        <v>0.5</v>
      </c>
      <c r="AY109" s="173"/>
      <c r="AZ109" s="211">
        <f t="shared" si="15"/>
        <v>1</v>
      </c>
      <c r="BA109" s="211">
        <f t="shared" si="16"/>
        <v>3</v>
      </c>
      <c r="BB109" s="205">
        <f t="shared" si="10"/>
        <v>30469</v>
      </c>
      <c r="BC109" s="205">
        <f t="shared" si="11"/>
        <v>30469</v>
      </c>
      <c r="BD109" s="205">
        <f t="shared" si="12"/>
        <v>0</v>
      </c>
      <c r="BE109" s="205">
        <f t="shared" si="13"/>
        <v>0</v>
      </c>
      <c r="BF109" s="175">
        <v>30469</v>
      </c>
      <c r="BG109" s="175">
        <v>4782</v>
      </c>
      <c r="BH109" s="175">
        <v>17889</v>
      </c>
      <c r="BI109" s="175"/>
      <c r="BJ109" s="175"/>
      <c r="BK109" s="175">
        <v>3236</v>
      </c>
      <c r="BL109" s="175"/>
      <c r="BM109" s="175">
        <v>2501</v>
      </c>
      <c r="BN109" s="175">
        <v>1714</v>
      </c>
      <c r="BO109" s="175">
        <v>347</v>
      </c>
      <c r="BP109" s="198">
        <f t="shared" si="14"/>
        <v>18236</v>
      </c>
    </row>
    <row r="110" spans="1:68" s="116" customFormat="1" x14ac:dyDescent="0.15">
      <c r="A110" s="117">
        <v>145802001</v>
      </c>
      <c r="B110" s="118" t="s">
        <v>179</v>
      </c>
      <c r="C110" s="118" t="s">
        <v>11</v>
      </c>
      <c r="D110" s="118" t="s">
        <v>180</v>
      </c>
      <c r="E110" s="118" t="s">
        <v>3291</v>
      </c>
      <c r="F110" s="120">
        <v>17</v>
      </c>
      <c r="G110" s="119"/>
      <c r="H110" s="119"/>
      <c r="I110" s="120" t="s">
        <v>5820</v>
      </c>
      <c r="J110" s="120">
        <v>1150</v>
      </c>
      <c r="K110" s="120">
        <v>151026</v>
      </c>
      <c r="L110" s="120">
        <v>0.36</v>
      </c>
      <c r="M110" s="121" t="s">
        <v>5657</v>
      </c>
      <c r="N110" s="120">
        <v>1</v>
      </c>
      <c r="O110" s="119">
        <v>111.5</v>
      </c>
      <c r="P110" s="119">
        <v>13.3</v>
      </c>
      <c r="Q110" s="119">
        <v>1.2</v>
      </c>
      <c r="R110" s="120" t="s">
        <v>5658</v>
      </c>
      <c r="S110" s="120">
        <v>0.3</v>
      </c>
      <c r="T110" s="120"/>
      <c r="U110" s="120" t="s">
        <v>3186</v>
      </c>
      <c r="V110" s="172">
        <v>172.4</v>
      </c>
      <c r="W110" s="172"/>
      <c r="X110" s="172">
        <v>172.4</v>
      </c>
      <c r="Y110" s="172"/>
      <c r="Z110" s="172"/>
      <c r="AA110" s="123">
        <v>181</v>
      </c>
      <c r="AB110" s="123"/>
      <c r="AC110" s="123"/>
      <c r="AD110" s="123"/>
      <c r="AE110" s="123"/>
      <c r="AF110" s="123"/>
      <c r="AG110" s="214"/>
      <c r="AH110" s="229" t="str">
        <f t="shared" si="9"/>
        <v>a2</v>
      </c>
      <c r="AI110" s="122"/>
      <c r="AJ110" s="122"/>
      <c r="AK110" s="122"/>
      <c r="AL110" s="122"/>
      <c r="AM110" s="122"/>
      <c r="AN110" s="173">
        <v>1</v>
      </c>
      <c r="AO110" s="173"/>
      <c r="AP110" s="173"/>
      <c r="AQ110" s="173"/>
      <c r="AR110" s="173"/>
      <c r="AS110" s="173"/>
      <c r="AT110" s="173">
        <v>0.5</v>
      </c>
      <c r="AU110" s="173"/>
      <c r="AV110" s="173"/>
      <c r="AW110" s="173"/>
      <c r="AX110" s="173">
        <v>0.6</v>
      </c>
      <c r="AY110" s="173">
        <v>0.5</v>
      </c>
      <c r="AZ110" s="211">
        <f t="shared" si="15"/>
        <v>1</v>
      </c>
      <c r="BA110" s="211">
        <f t="shared" si="16"/>
        <v>1.6</v>
      </c>
      <c r="BB110" s="205">
        <f t="shared" si="10"/>
        <v>27164</v>
      </c>
      <c r="BC110" s="205">
        <f t="shared" si="11"/>
        <v>22426</v>
      </c>
      <c r="BD110" s="205">
        <f t="shared" si="12"/>
        <v>8625</v>
      </c>
      <c r="BE110" s="205">
        <f t="shared" si="13"/>
        <v>3887</v>
      </c>
      <c r="BF110" s="175">
        <v>18539</v>
      </c>
      <c r="BG110" s="175"/>
      <c r="BH110" s="175">
        <v>13693</v>
      </c>
      <c r="BI110" s="175">
        <v>4738</v>
      </c>
      <c r="BJ110" s="175"/>
      <c r="BK110" s="175">
        <v>2279</v>
      </c>
      <c r="BL110" s="175">
        <v>762</v>
      </c>
      <c r="BM110" s="175">
        <v>3271</v>
      </c>
      <c r="BN110" s="175">
        <v>427</v>
      </c>
      <c r="BO110" s="175">
        <v>1994</v>
      </c>
      <c r="BP110" s="198">
        <f t="shared" si="14"/>
        <v>15687</v>
      </c>
    </row>
    <row r="111" spans="1:68" s="116" customFormat="1" x14ac:dyDescent="0.15">
      <c r="A111" s="117">
        <v>145901001</v>
      </c>
      <c r="B111" s="118" t="s">
        <v>181</v>
      </c>
      <c r="C111" s="118" t="s">
        <v>11</v>
      </c>
      <c r="D111" s="118" t="s">
        <v>182</v>
      </c>
      <c r="E111" s="118" t="s">
        <v>3292</v>
      </c>
      <c r="F111" s="120">
        <v>27</v>
      </c>
      <c r="G111" s="119">
        <v>955954</v>
      </c>
      <c r="H111" s="119"/>
      <c r="I111" s="120" t="s">
        <v>5820</v>
      </c>
      <c r="J111" s="120">
        <v>3930</v>
      </c>
      <c r="K111" s="120">
        <v>955954</v>
      </c>
      <c r="L111" s="120">
        <v>0.66600000000000004</v>
      </c>
      <c r="M111" s="121" t="s">
        <v>5657</v>
      </c>
      <c r="N111" s="120">
        <v>1</v>
      </c>
      <c r="O111" s="119">
        <v>208</v>
      </c>
      <c r="P111" s="119"/>
      <c r="Q111" s="119"/>
      <c r="R111" s="120" t="s">
        <v>5658</v>
      </c>
      <c r="S111" s="120">
        <v>1.3</v>
      </c>
      <c r="T111" s="120"/>
      <c r="U111" s="120" t="s">
        <v>3186</v>
      </c>
      <c r="V111" s="172">
        <v>413.8</v>
      </c>
      <c r="W111" s="172">
        <v>49</v>
      </c>
      <c r="X111" s="172">
        <v>263</v>
      </c>
      <c r="Y111" s="172">
        <v>32.4</v>
      </c>
      <c r="Z111" s="172">
        <v>69.400000000000006</v>
      </c>
      <c r="AA111" s="123">
        <v>6544</v>
      </c>
      <c r="AB111" s="123"/>
      <c r="AC111" s="123">
        <v>603</v>
      </c>
      <c r="AD111" s="123"/>
      <c r="AE111" s="123"/>
      <c r="AF111" s="123"/>
      <c r="AG111" s="214"/>
      <c r="AH111" s="229" t="str">
        <f t="shared" si="9"/>
        <v>a3</v>
      </c>
      <c r="AI111" s="122"/>
      <c r="AJ111" s="122"/>
      <c r="AK111" s="122"/>
      <c r="AL111" s="122"/>
      <c r="AM111" s="122"/>
      <c r="AN111" s="173" t="s">
        <v>3186</v>
      </c>
      <c r="AO111" s="173" t="s">
        <v>3186</v>
      </c>
      <c r="AP111" s="173" t="s">
        <v>3186</v>
      </c>
      <c r="AQ111" s="173" t="s">
        <v>3186</v>
      </c>
      <c r="AR111" s="173" t="s">
        <v>3186</v>
      </c>
      <c r="AS111" s="173">
        <v>0.5</v>
      </c>
      <c r="AT111" s="173"/>
      <c r="AU111" s="173">
        <v>0.8</v>
      </c>
      <c r="AV111" s="173"/>
      <c r="AW111" s="173">
        <v>0.5</v>
      </c>
      <c r="AX111" s="173">
        <v>0.5</v>
      </c>
      <c r="AY111" s="173">
        <v>1</v>
      </c>
      <c r="AZ111" s="211">
        <f t="shared" si="15"/>
        <v>0.5</v>
      </c>
      <c r="BA111" s="211">
        <f t="shared" si="16"/>
        <v>2.8</v>
      </c>
      <c r="BB111" s="205">
        <f t="shared" si="10"/>
        <v>45289</v>
      </c>
      <c r="BC111" s="205">
        <f t="shared" si="11"/>
        <v>45289</v>
      </c>
      <c r="BD111" s="205">
        <f t="shared" si="12"/>
        <v>0</v>
      </c>
      <c r="BE111" s="205">
        <f t="shared" si="13"/>
        <v>0</v>
      </c>
      <c r="BF111" s="175">
        <v>45289</v>
      </c>
      <c r="BG111" s="175"/>
      <c r="BH111" s="175">
        <v>25410</v>
      </c>
      <c r="BI111" s="175"/>
      <c r="BJ111" s="175"/>
      <c r="BK111" s="175">
        <v>3120</v>
      </c>
      <c r="BL111" s="175">
        <v>944</v>
      </c>
      <c r="BM111" s="175">
        <v>6877</v>
      </c>
      <c r="BN111" s="175">
        <v>5349</v>
      </c>
      <c r="BO111" s="175">
        <v>3589</v>
      </c>
      <c r="BP111" s="198">
        <f t="shared" si="14"/>
        <v>28999</v>
      </c>
    </row>
    <row r="112" spans="1:68" s="116" customFormat="1" x14ac:dyDescent="0.15">
      <c r="A112" s="117">
        <v>146001001</v>
      </c>
      <c r="B112" s="118" t="s">
        <v>183</v>
      </c>
      <c r="C112" s="118" t="s">
        <v>11</v>
      </c>
      <c r="D112" s="118" t="s">
        <v>184</v>
      </c>
      <c r="E112" s="118" t="s">
        <v>3293</v>
      </c>
      <c r="F112" s="120">
        <v>22</v>
      </c>
      <c r="G112" s="119">
        <v>1303924</v>
      </c>
      <c r="H112" s="119"/>
      <c r="I112" s="120" t="s">
        <v>5820</v>
      </c>
      <c r="J112" s="120">
        <v>4860</v>
      </c>
      <c r="K112" s="120">
        <v>1303924</v>
      </c>
      <c r="L112" s="120">
        <v>0.73499999999999999</v>
      </c>
      <c r="M112" s="121" t="s">
        <v>5657</v>
      </c>
      <c r="N112" s="120">
        <v>1</v>
      </c>
      <c r="O112" s="119">
        <v>335</v>
      </c>
      <c r="P112" s="119"/>
      <c r="Q112" s="119"/>
      <c r="R112" s="120" t="s">
        <v>5658</v>
      </c>
      <c r="S112" s="120">
        <v>0.8</v>
      </c>
      <c r="T112" s="120"/>
      <c r="U112" s="120" t="s">
        <v>3186</v>
      </c>
      <c r="V112" s="172">
        <v>483.4</v>
      </c>
      <c r="W112" s="172">
        <v>45.1</v>
      </c>
      <c r="X112" s="172">
        <v>370.3</v>
      </c>
      <c r="Y112" s="172">
        <v>42.3</v>
      </c>
      <c r="Z112" s="172">
        <v>25.7</v>
      </c>
      <c r="AA112" s="123">
        <v>9951</v>
      </c>
      <c r="AB112" s="123"/>
      <c r="AC112" s="123">
        <v>876</v>
      </c>
      <c r="AD112" s="123"/>
      <c r="AE112" s="123"/>
      <c r="AF112" s="123"/>
      <c r="AG112" s="214"/>
      <c r="AH112" s="229" t="str">
        <f t="shared" si="9"/>
        <v>a3</v>
      </c>
      <c r="AI112" s="122" t="s">
        <v>5401</v>
      </c>
      <c r="AJ112" s="122"/>
      <c r="AK112" s="122"/>
      <c r="AL112" s="122" t="s">
        <v>5401</v>
      </c>
      <c r="AM112" s="122" t="s">
        <v>5401</v>
      </c>
      <c r="AN112" s="173">
        <v>3</v>
      </c>
      <c r="AO112" s="173" t="s">
        <v>3186</v>
      </c>
      <c r="AP112" s="173" t="s">
        <v>3186</v>
      </c>
      <c r="AQ112" s="173" t="s">
        <v>3186</v>
      </c>
      <c r="AR112" s="173" t="s">
        <v>3186</v>
      </c>
      <c r="AS112" s="173">
        <v>1</v>
      </c>
      <c r="AT112" s="173">
        <v>0.5</v>
      </c>
      <c r="AU112" s="173">
        <v>0.5</v>
      </c>
      <c r="AV112" s="173">
        <v>0.5</v>
      </c>
      <c r="AW112" s="173">
        <v>0.5</v>
      </c>
      <c r="AX112" s="173">
        <v>0.5</v>
      </c>
      <c r="AY112" s="173">
        <v>1</v>
      </c>
      <c r="AZ112" s="211">
        <f t="shared" si="15"/>
        <v>4</v>
      </c>
      <c r="BA112" s="211">
        <f t="shared" si="16"/>
        <v>3.5</v>
      </c>
      <c r="BB112" s="205">
        <f t="shared" si="10"/>
        <v>65882</v>
      </c>
      <c r="BC112" s="205">
        <f t="shared" si="11"/>
        <v>65882</v>
      </c>
      <c r="BD112" s="205">
        <f t="shared" si="12"/>
        <v>0</v>
      </c>
      <c r="BE112" s="205">
        <f t="shared" si="13"/>
        <v>0</v>
      </c>
      <c r="BF112" s="175">
        <v>65882</v>
      </c>
      <c r="BG112" s="175">
        <v>20025</v>
      </c>
      <c r="BH112" s="175">
        <v>40320</v>
      </c>
      <c r="BI112" s="175"/>
      <c r="BJ112" s="175"/>
      <c r="BK112" s="175">
        <v>2098</v>
      </c>
      <c r="BL112" s="175">
        <v>1243</v>
      </c>
      <c r="BM112" s="175"/>
      <c r="BN112" s="175"/>
      <c r="BO112" s="175">
        <v>2196</v>
      </c>
      <c r="BP112" s="198">
        <f t="shared" si="14"/>
        <v>42516</v>
      </c>
    </row>
    <row r="113" spans="1:68" s="116" customFormat="1" x14ac:dyDescent="0.15">
      <c r="A113" s="117">
        <v>146102001</v>
      </c>
      <c r="B113" s="118" t="s">
        <v>185</v>
      </c>
      <c r="C113" s="118" t="s">
        <v>11</v>
      </c>
      <c r="D113" s="118" t="s">
        <v>186</v>
      </c>
      <c r="E113" s="118" t="s">
        <v>3294</v>
      </c>
      <c r="F113" s="120">
        <v>14</v>
      </c>
      <c r="G113" s="119"/>
      <c r="H113" s="119"/>
      <c r="I113" s="120" t="s">
        <v>5820</v>
      </c>
      <c r="J113" s="120">
        <v>1200</v>
      </c>
      <c r="K113" s="120">
        <v>263188</v>
      </c>
      <c r="L113" s="120">
        <v>0.60099999999999998</v>
      </c>
      <c r="M113" s="121" t="s">
        <v>5657</v>
      </c>
      <c r="N113" s="120">
        <v>1</v>
      </c>
      <c r="O113" s="119">
        <v>307.2</v>
      </c>
      <c r="P113" s="119">
        <v>65.7</v>
      </c>
      <c r="Q113" s="119">
        <v>6.8</v>
      </c>
      <c r="R113" s="120" t="s">
        <v>5658</v>
      </c>
      <c r="S113" s="120">
        <v>0.75</v>
      </c>
      <c r="T113" s="120"/>
      <c r="U113" s="120" t="s">
        <v>3186</v>
      </c>
      <c r="V113" s="172">
        <v>151.74299999999999</v>
      </c>
      <c r="W113" s="172"/>
      <c r="X113" s="172">
        <v>84.74</v>
      </c>
      <c r="Y113" s="172">
        <v>12.169</v>
      </c>
      <c r="Z113" s="172">
        <v>54.834000000000003</v>
      </c>
      <c r="AA113" s="123">
        <v>2737</v>
      </c>
      <c r="AB113" s="123"/>
      <c r="AC113" s="123">
        <v>295.60000000000002</v>
      </c>
      <c r="AD113" s="123"/>
      <c r="AE113" s="123"/>
      <c r="AF113" s="123"/>
      <c r="AG113" s="214"/>
      <c r="AH113" s="229" t="str">
        <f t="shared" si="9"/>
        <v>a3</v>
      </c>
      <c r="AI113" s="122"/>
      <c r="AJ113" s="122"/>
      <c r="AK113" s="122"/>
      <c r="AL113" s="122"/>
      <c r="AM113" s="122"/>
      <c r="AN113" s="173" t="s">
        <v>3186</v>
      </c>
      <c r="AO113" s="173" t="s">
        <v>3186</v>
      </c>
      <c r="AP113" s="173" t="s">
        <v>3186</v>
      </c>
      <c r="AQ113" s="173" t="s">
        <v>3186</v>
      </c>
      <c r="AR113" s="173" t="s">
        <v>3186</v>
      </c>
      <c r="AS113" s="173" t="s">
        <v>3186</v>
      </c>
      <c r="AT113" s="173">
        <v>0.8</v>
      </c>
      <c r="AU113" s="173">
        <v>0.5</v>
      </c>
      <c r="AV113" s="173"/>
      <c r="AW113" s="173"/>
      <c r="AX113" s="173"/>
      <c r="AY113" s="173">
        <v>1</v>
      </c>
      <c r="AZ113" s="211">
        <f t="shared" si="15"/>
        <v>0</v>
      </c>
      <c r="BA113" s="211">
        <f t="shared" si="16"/>
        <v>2.2999999999999998</v>
      </c>
      <c r="BB113" s="205">
        <f t="shared" si="10"/>
        <v>51517</v>
      </c>
      <c r="BC113" s="205">
        <f t="shared" si="11"/>
        <v>32573</v>
      </c>
      <c r="BD113" s="205">
        <f t="shared" si="12"/>
        <v>19432</v>
      </c>
      <c r="BE113" s="205">
        <f t="shared" si="13"/>
        <v>488</v>
      </c>
      <c r="BF113" s="175">
        <v>32085</v>
      </c>
      <c r="BG113" s="175"/>
      <c r="BH113" s="175">
        <v>19432</v>
      </c>
      <c r="BI113" s="175">
        <v>18944</v>
      </c>
      <c r="BJ113" s="175"/>
      <c r="BK113" s="175">
        <v>882</v>
      </c>
      <c r="BL113" s="175">
        <v>2519</v>
      </c>
      <c r="BM113" s="175">
        <v>2847</v>
      </c>
      <c r="BN113" s="175">
        <v>3504</v>
      </c>
      <c r="BO113" s="175">
        <v>3389</v>
      </c>
      <c r="BP113" s="198">
        <f t="shared" si="14"/>
        <v>22821</v>
      </c>
    </row>
    <row r="114" spans="1:68" s="116" customFormat="1" x14ac:dyDescent="0.15">
      <c r="A114" s="117">
        <v>146202001</v>
      </c>
      <c r="B114" s="118" t="s">
        <v>187</v>
      </c>
      <c r="C114" s="118" t="s">
        <v>11</v>
      </c>
      <c r="D114" s="118" t="s">
        <v>188</v>
      </c>
      <c r="E114" s="118" t="s">
        <v>3295</v>
      </c>
      <c r="F114" s="120">
        <v>14</v>
      </c>
      <c r="G114" s="119">
        <v>213009</v>
      </c>
      <c r="H114" s="119"/>
      <c r="I114" s="120" t="s">
        <v>5820</v>
      </c>
      <c r="J114" s="120">
        <v>1258</v>
      </c>
      <c r="K114" s="120">
        <v>213009</v>
      </c>
      <c r="L114" s="120">
        <v>0.46400000000000002</v>
      </c>
      <c r="M114" s="121" t="s">
        <v>5657</v>
      </c>
      <c r="N114" s="120">
        <v>1</v>
      </c>
      <c r="O114" s="119">
        <v>238</v>
      </c>
      <c r="P114" s="119">
        <v>33.4</v>
      </c>
      <c r="Q114" s="119">
        <v>4.4370000000000003</v>
      </c>
      <c r="R114" s="120" t="s">
        <v>5658</v>
      </c>
      <c r="S114" s="120">
        <v>0.17499999999999999</v>
      </c>
      <c r="T114" s="120"/>
      <c r="U114" s="120" t="s">
        <v>3186</v>
      </c>
      <c r="V114" s="172">
        <v>188.7</v>
      </c>
      <c r="W114" s="172">
        <v>24.8</v>
      </c>
      <c r="X114" s="172">
        <v>85.6</v>
      </c>
      <c r="Y114" s="172">
        <v>40.4</v>
      </c>
      <c r="Z114" s="172">
        <v>37.9</v>
      </c>
      <c r="AA114" s="123">
        <v>2128.1</v>
      </c>
      <c r="AB114" s="123"/>
      <c r="AC114" s="123">
        <v>158.5</v>
      </c>
      <c r="AD114" s="123"/>
      <c r="AE114" s="123"/>
      <c r="AF114" s="123"/>
      <c r="AG114" s="214"/>
      <c r="AH114" s="229" t="str">
        <f t="shared" si="9"/>
        <v>a3</v>
      </c>
      <c r="AI114" s="122"/>
      <c r="AJ114" s="122"/>
      <c r="AK114" s="122"/>
      <c r="AL114" s="122"/>
      <c r="AM114" s="122"/>
      <c r="AN114" s="173" t="s">
        <v>3186</v>
      </c>
      <c r="AO114" s="173" t="s">
        <v>3186</v>
      </c>
      <c r="AP114" s="173" t="s">
        <v>3186</v>
      </c>
      <c r="AQ114" s="173" t="s">
        <v>3186</v>
      </c>
      <c r="AR114" s="173" t="s">
        <v>3186</v>
      </c>
      <c r="AS114" s="173"/>
      <c r="AT114" s="173"/>
      <c r="AU114" s="173">
        <v>0.9</v>
      </c>
      <c r="AV114" s="173"/>
      <c r="AW114" s="173"/>
      <c r="AX114" s="173">
        <v>0.8</v>
      </c>
      <c r="AY114" s="173"/>
      <c r="AZ114" s="211"/>
      <c r="BA114" s="211">
        <f t="shared" si="16"/>
        <v>1.7000000000000002</v>
      </c>
      <c r="BB114" s="205">
        <f t="shared" si="10"/>
        <v>33401</v>
      </c>
      <c r="BC114" s="205">
        <f t="shared" si="11"/>
        <v>33401</v>
      </c>
      <c r="BD114" s="205">
        <f t="shared" si="12"/>
        <v>0</v>
      </c>
      <c r="BE114" s="205">
        <f t="shared" si="13"/>
        <v>0</v>
      </c>
      <c r="BF114" s="175">
        <v>33401</v>
      </c>
      <c r="BG114" s="175">
        <v>5068</v>
      </c>
      <c r="BH114" s="175">
        <v>20805</v>
      </c>
      <c r="BI114" s="175"/>
      <c r="BJ114" s="175"/>
      <c r="BK114" s="175">
        <v>3340</v>
      </c>
      <c r="BL114" s="175"/>
      <c r="BM114" s="175">
        <v>3166</v>
      </c>
      <c r="BN114" s="175">
        <v>322</v>
      </c>
      <c r="BO114" s="175">
        <v>700</v>
      </c>
      <c r="BP114" s="198">
        <f t="shared" si="14"/>
        <v>21505</v>
      </c>
    </row>
    <row r="115" spans="1:68" s="116" customFormat="1" x14ac:dyDescent="0.15">
      <c r="A115" s="117">
        <v>146302001</v>
      </c>
      <c r="B115" s="118" t="s">
        <v>189</v>
      </c>
      <c r="C115" s="118" t="s">
        <v>11</v>
      </c>
      <c r="D115" s="118" t="s">
        <v>190</v>
      </c>
      <c r="E115" s="118" t="s">
        <v>3296</v>
      </c>
      <c r="F115" s="120">
        <v>23</v>
      </c>
      <c r="G115" s="119"/>
      <c r="H115" s="119"/>
      <c r="I115" s="120" t="s">
        <v>5820</v>
      </c>
      <c r="J115" s="120">
        <v>460</v>
      </c>
      <c r="K115" s="120">
        <v>131334</v>
      </c>
      <c r="L115" s="120">
        <v>0.78200000000000003</v>
      </c>
      <c r="M115" s="121" t="s">
        <v>5667</v>
      </c>
      <c r="N115" s="120">
        <v>1</v>
      </c>
      <c r="O115" s="119">
        <v>173.6</v>
      </c>
      <c r="P115" s="119"/>
      <c r="Q115" s="119"/>
      <c r="R115" s="120" t="s">
        <v>5663</v>
      </c>
      <c r="S115" s="120">
        <v>0.64</v>
      </c>
      <c r="T115" s="120"/>
      <c r="U115" s="120" t="s">
        <v>3186</v>
      </c>
      <c r="V115" s="172">
        <v>100.8</v>
      </c>
      <c r="W115" s="172">
        <v>36.799999999999997</v>
      </c>
      <c r="X115" s="172">
        <v>64</v>
      </c>
      <c r="Y115" s="172"/>
      <c r="Z115" s="172"/>
      <c r="AA115" s="123"/>
      <c r="AB115" s="123"/>
      <c r="AC115" s="123"/>
      <c r="AD115" s="123"/>
      <c r="AE115" s="123"/>
      <c r="AF115" s="123"/>
      <c r="AG115" s="214"/>
      <c r="AH115" s="229" t="str">
        <f t="shared" si="9"/>
        <v>a1</v>
      </c>
      <c r="AI115" s="122"/>
      <c r="AJ115" s="122"/>
      <c r="AK115" s="122"/>
      <c r="AL115" s="122"/>
      <c r="AM115" s="122"/>
      <c r="AN115" s="173">
        <v>1</v>
      </c>
      <c r="AO115" s="173" t="s">
        <v>3186</v>
      </c>
      <c r="AP115" s="173" t="s">
        <v>3186</v>
      </c>
      <c r="AQ115" s="173" t="s">
        <v>3186</v>
      </c>
      <c r="AR115" s="173" t="s">
        <v>3186</v>
      </c>
      <c r="AS115" s="173">
        <v>2</v>
      </c>
      <c r="AT115" s="173">
        <v>0.5</v>
      </c>
      <c r="AU115" s="173">
        <v>0.5</v>
      </c>
      <c r="AV115" s="173"/>
      <c r="AW115" s="173"/>
      <c r="AX115" s="173" t="s">
        <v>3186</v>
      </c>
      <c r="AY115" s="173"/>
      <c r="AZ115" s="211">
        <f t="shared" si="15"/>
        <v>3</v>
      </c>
      <c r="BA115" s="211">
        <f t="shared" si="16"/>
        <v>1</v>
      </c>
      <c r="BB115" s="205">
        <f t="shared" si="10"/>
        <v>13259</v>
      </c>
      <c r="BC115" s="205">
        <f t="shared" si="11"/>
        <v>13259</v>
      </c>
      <c r="BD115" s="205">
        <f t="shared" si="12"/>
        <v>0</v>
      </c>
      <c r="BE115" s="205">
        <f t="shared" si="13"/>
        <v>0</v>
      </c>
      <c r="BF115" s="175">
        <v>13259</v>
      </c>
      <c r="BG115" s="175"/>
      <c r="BH115" s="175">
        <v>7056</v>
      </c>
      <c r="BI115" s="175"/>
      <c r="BJ115" s="175"/>
      <c r="BK115" s="175">
        <v>2198</v>
      </c>
      <c r="BL115" s="175">
        <v>1062</v>
      </c>
      <c r="BM115" s="175">
        <v>1540</v>
      </c>
      <c r="BN115" s="175">
        <v>920</v>
      </c>
      <c r="BO115" s="175">
        <v>483</v>
      </c>
      <c r="BP115" s="198">
        <f t="shared" si="14"/>
        <v>7539</v>
      </c>
    </row>
    <row r="116" spans="1:68" s="116" customFormat="1" x14ac:dyDescent="0.15">
      <c r="A116" s="117">
        <v>146302002</v>
      </c>
      <c r="B116" s="118" t="s">
        <v>191</v>
      </c>
      <c r="C116" s="118" t="s">
        <v>11</v>
      </c>
      <c r="D116" s="118" t="s">
        <v>190</v>
      </c>
      <c r="E116" s="118" t="s">
        <v>3297</v>
      </c>
      <c r="F116" s="120">
        <v>16</v>
      </c>
      <c r="G116" s="119"/>
      <c r="H116" s="119"/>
      <c r="I116" s="120" t="s">
        <v>5820</v>
      </c>
      <c r="J116" s="120">
        <v>460</v>
      </c>
      <c r="K116" s="120">
        <v>42056</v>
      </c>
      <c r="L116" s="120">
        <v>0.25</v>
      </c>
      <c r="M116" s="121" t="s">
        <v>5667</v>
      </c>
      <c r="N116" s="120">
        <v>1</v>
      </c>
      <c r="O116" s="119">
        <v>135.9</v>
      </c>
      <c r="P116" s="119"/>
      <c r="Q116" s="119"/>
      <c r="R116" s="120" t="s">
        <v>5663</v>
      </c>
      <c r="S116" s="120">
        <v>0.2</v>
      </c>
      <c r="T116" s="120"/>
      <c r="U116" s="120" t="s">
        <v>3186</v>
      </c>
      <c r="V116" s="172">
        <v>68.5</v>
      </c>
      <c r="W116" s="172">
        <v>41.5</v>
      </c>
      <c r="X116" s="172">
        <v>27</v>
      </c>
      <c r="Y116" s="172"/>
      <c r="Z116" s="172"/>
      <c r="AA116" s="123"/>
      <c r="AB116" s="123"/>
      <c r="AC116" s="123"/>
      <c r="AD116" s="123"/>
      <c r="AE116" s="123"/>
      <c r="AF116" s="123"/>
      <c r="AG116" s="214"/>
      <c r="AH116" s="229" t="str">
        <f t="shared" si="9"/>
        <v>a1</v>
      </c>
      <c r="AI116" s="122"/>
      <c r="AJ116" s="122"/>
      <c r="AK116" s="122"/>
      <c r="AL116" s="122"/>
      <c r="AM116" s="122"/>
      <c r="AN116" s="173">
        <v>1</v>
      </c>
      <c r="AO116" s="173" t="s">
        <v>3186</v>
      </c>
      <c r="AP116" s="173" t="s">
        <v>3186</v>
      </c>
      <c r="AQ116" s="173" t="s">
        <v>3186</v>
      </c>
      <c r="AR116" s="173" t="s">
        <v>3186</v>
      </c>
      <c r="AS116" s="173">
        <v>2</v>
      </c>
      <c r="AT116" s="173">
        <v>0.5</v>
      </c>
      <c r="AU116" s="173">
        <v>0.5</v>
      </c>
      <c r="AV116" s="173"/>
      <c r="AW116" s="173"/>
      <c r="AX116" s="173" t="s">
        <v>3186</v>
      </c>
      <c r="AY116" s="173"/>
      <c r="AZ116" s="211">
        <f t="shared" si="15"/>
        <v>3</v>
      </c>
      <c r="BA116" s="211">
        <f t="shared" si="16"/>
        <v>1</v>
      </c>
      <c r="BB116" s="205">
        <f t="shared" si="10"/>
        <v>11486</v>
      </c>
      <c r="BC116" s="205">
        <f t="shared" si="11"/>
        <v>11486</v>
      </c>
      <c r="BD116" s="205">
        <f t="shared" si="12"/>
        <v>0</v>
      </c>
      <c r="BE116" s="205">
        <f t="shared" si="13"/>
        <v>0</v>
      </c>
      <c r="BF116" s="175">
        <v>11486</v>
      </c>
      <c r="BG116" s="175"/>
      <c r="BH116" s="175">
        <v>6384</v>
      </c>
      <c r="BI116" s="175"/>
      <c r="BJ116" s="175"/>
      <c r="BK116" s="175">
        <v>1980</v>
      </c>
      <c r="BL116" s="175">
        <v>685</v>
      </c>
      <c r="BM116" s="175">
        <v>1359</v>
      </c>
      <c r="BN116" s="175">
        <v>260</v>
      </c>
      <c r="BO116" s="175">
        <v>818</v>
      </c>
      <c r="BP116" s="198">
        <f t="shared" si="14"/>
        <v>7202</v>
      </c>
    </row>
    <row r="117" spans="1:68" s="116" customFormat="1" x14ac:dyDescent="0.15">
      <c r="A117" s="117">
        <v>146402001</v>
      </c>
      <c r="B117" s="118" t="s">
        <v>192</v>
      </c>
      <c r="C117" s="118" t="s">
        <v>11</v>
      </c>
      <c r="D117" s="118" t="s">
        <v>193</v>
      </c>
      <c r="E117" s="118" t="s">
        <v>3298</v>
      </c>
      <c r="F117" s="120">
        <v>24</v>
      </c>
      <c r="G117" s="119">
        <v>296826</v>
      </c>
      <c r="H117" s="119"/>
      <c r="I117" s="120" t="s">
        <v>5822</v>
      </c>
      <c r="J117" s="120">
        <v>1400</v>
      </c>
      <c r="K117" s="120">
        <v>296826</v>
      </c>
      <c r="L117" s="120">
        <v>0.58099999999999996</v>
      </c>
      <c r="M117" s="121" t="s">
        <v>5657</v>
      </c>
      <c r="N117" s="120">
        <v>1</v>
      </c>
      <c r="O117" s="119">
        <v>157.30000000000001</v>
      </c>
      <c r="P117" s="119"/>
      <c r="Q117" s="119"/>
      <c r="R117" s="120" t="s">
        <v>5660</v>
      </c>
      <c r="S117" s="120">
        <v>1.04</v>
      </c>
      <c r="T117" s="120"/>
      <c r="U117" s="120" t="s">
        <v>3186</v>
      </c>
      <c r="V117" s="172">
        <v>175</v>
      </c>
      <c r="W117" s="172">
        <v>23</v>
      </c>
      <c r="X117" s="172">
        <v>139</v>
      </c>
      <c r="Y117" s="172">
        <v>7</v>
      </c>
      <c r="Z117" s="172">
        <v>6</v>
      </c>
      <c r="AA117" s="123">
        <v>1880</v>
      </c>
      <c r="AB117" s="123"/>
      <c r="AC117" s="123">
        <v>270</v>
      </c>
      <c r="AD117" s="123"/>
      <c r="AE117" s="123"/>
      <c r="AF117" s="123"/>
      <c r="AG117" s="214"/>
      <c r="AH117" s="229" t="str">
        <f t="shared" si="9"/>
        <v>a3</v>
      </c>
      <c r="AI117" s="122"/>
      <c r="AJ117" s="122"/>
      <c r="AK117" s="122"/>
      <c r="AL117" s="122"/>
      <c r="AM117" s="122"/>
      <c r="AN117" s="173" t="s">
        <v>3186</v>
      </c>
      <c r="AO117" s="173" t="s">
        <v>3186</v>
      </c>
      <c r="AP117" s="173" t="s">
        <v>3186</v>
      </c>
      <c r="AQ117" s="173" t="s">
        <v>3186</v>
      </c>
      <c r="AR117" s="173" t="s">
        <v>3186</v>
      </c>
      <c r="AS117" s="173" t="s">
        <v>3186</v>
      </c>
      <c r="AT117" s="173">
        <v>0.5</v>
      </c>
      <c r="AU117" s="173">
        <v>0.5</v>
      </c>
      <c r="AV117" s="173">
        <v>0.5</v>
      </c>
      <c r="AW117" s="173">
        <v>0.5</v>
      </c>
      <c r="AX117" s="173" t="s">
        <v>3186</v>
      </c>
      <c r="AY117" s="173">
        <v>1</v>
      </c>
      <c r="AZ117" s="211"/>
      <c r="BA117" s="211">
        <f t="shared" si="16"/>
        <v>3</v>
      </c>
      <c r="BB117" s="205">
        <f t="shared" si="10"/>
        <v>55907</v>
      </c>
      <c r="BC117" s="205">
        <f t="shared" si="11"/>
        <v>45442</v>
      </c>
      <c r="BD117" s="205">
        <f t="shared" si="12"/>
        <v>14950</v>
      </c>
      <c r="BE117" s="205">
        <f t="shared" si="13"/>
        <v>4485</v>
      </c>
      <c r="BF117" s="175">
        <v>40957</v>
      </c>
      <c r="BG117" s="175">
        <v>5999</v>
      </c>
      <c r="BH117" s="175">
        <v>14950</v>
      </c>
      <c r="BI117" s="175">
        <v>10465</v>
      </c>
      <c r="BJ117" s="175"/>
      <c r="BK117" s="175">
        <v>2429</v>
      </c>
      <c r="BL117" s="175">
        <v>4591</v>
      </c>
      <c r="BM117" s="175">
        <v>2905</v>
      </c>
      <c r="BN117" s="175">
        <v>2944</v>
      </c>
      <c r="BO117" s="175">
        <v>11624</v>
      </c>
      <c r="BP117" s="198">
        <f t="shared" si="14"/>
        <v>26574</v>
      </c>
    </row>
    <row r="118" spans="1:68" s="116" customFormat="1" x14ac:dyDescent="0.15">
      <c r="A118" s="117">
        <v>146502001</v>
      </c>
      <c r="B118" s="118" t="s">
        <v>194</v>
      </c>
      <c r="C118" s="118" t="s">
        <v>11</v>
      </c>
      <c r="D118" s="118" t="s">
        <v>195</v>
      </c>
      <c r="E118" s="118" t="s">
        <v>3299</v>
      </c>
      <c r="F118" s="120">
        <v>16</v>
      </c>
      <c r="G118" s="119">
        <v>312351</v>
      </c>
      <c r="H118" s="119"/>
      <c r="I118" s="120" t="s">
        <v>5820</v>
      </c>
      <c r="J118" s="120">
        <v>820</v>
      </c>
      <c r="K118" s="120">
        <v>312351</v>
      </c>
      <c r="L118" s="120">
        <v>1.044</v>
      </c>
      <c r="M118" s="121" t="s">
        <v>5657</v>
      </c>
      <c r="N118" s="120">
        <v>1</v>
      </c>
      <c r="O118" s="119">
        <v>190</v>
      </c>
      <c r="P118" s="119">
        <v>21</v>
      </c>
      <c r="Q118" s="119">
        <v>2.9</v>
      </c>
      <c r="R118" s="120" t="s">
        <v>5658</v>
      </c>
      <c r="S118" s="120">
        <v>0.5</v>
      </c>
      <c r="T118" s="120"/>
      <c r="U118" s="120" t="s">
        <v>3186</v>
      </c>
      <c r="V118" s="172">
        <v>166</v>
      </c>
      <c r="W118" s="172">
        <v>25</v>
      </c>
      <c r="X118" s="172">
        <v>103</v>
      </c>
      <c r="Y118" s="172">
        <v>13</v>
      </c>
      <c r="Z118" s="172">
        <v>25</v>
      </c>
      <c r="AA118" s="123">
        <v>1432.1</v>
      </c>
      <c r="AB118" s="123"/>
      <c r="AC118" s="123">
        <v>149</v>
      </c>
      <c r="AD118" s="123"/>
      <c r="AE118" s="123"/>
      <c r="AF118" s="123"/>
      <c r="AG118" s="214"/>
      <c r="AH118" s="229" t="str">
        <f t="shared" si="9"/>
        <v>a3</v>
      </c>
      <c r="AI118" s="122"/>
      <c r="AJ118" s="122"/>
      <c r="AK118" s="122"/>
      <c r="AL118" s="122"/>
      <c r="AM118" s="122"/>
      <c r="AN118" s="173"/>
      <c r="AO118" s="173"/>
      <c r="AP118" s="173"/>
      <c r="AQ118" s="173"/>
      <c r="AR118" s="173"/>
      <c r="AS118" s="173"/>
      <c r="AT118" s="173"/>
      <c r="AU118" s="173">
        <v>0.5</v>
      </c>
      <c r="AV118" s="173"/>
      <c r="AW118" s="173"/>
      <c r="AX118" s="173">
        <v>0.5</v>
      </c>
      <c r="AY118" s="173"/>
      <c r="AZ118" s="211">
        <f t="shared" si="15"/>
        <v>0</v>
      </c>
      <c r="BA118" s="211">
        <f t="shared" si="16"/>
        <v>1</v>
      </c>
      <c r="BB118" s="205">
        <f t="shared" si="10"/>
        <v>33865</v>
      </c>
      <c r="BC118" s="205">
        <f t="shared" si="11"/>
        <v>33865</v>
      </c>
      <c r="BD118" s="205">
        <f t="shared" si="12"/>
        <v>0</v>
      </c>
      <c r="BE118" s="205">
        <f t="shared" si="13"/>
        <v>0</v>
      </c>
      <c r="BF118" s="175">
        <v>33865</v>
      </c>
      <c r="BG118" s="175"/>
      <c r="BH118" s="175">
        <v>21888</v>
      </c>
      <c r="BI118" s="175"/>
      <c r="BJ118" s="175"/>
      <c r="BK118" s="175"/>
      <c r="BL118" s="175">
        <v>2746</v>
      </c>
      <c r="BM118" s="175">
        <v>4474</v>
      </c>
      <c r="BN118" s="175"/>
      <c r="BO118" s="175">
        <v>4757</v>
      </c>
      <c r="BP118" s="198">
        <f t="shared" si="14"/>
        <v>26645</v>
      </c>
    </row>
    <row r="119" spans="1:68" s="116" customFormat="1" x14ac:dyDescent="0.15">
      <c r="A119" s="117">
        <v>146801001</v>
      </c>
      <c r="B119" s="118" t="s">
        <v>196</v>
      </c>
      <c r="C119" s="118" t="s">
        <v>11</v>
      </c>
      <c r="D119" s="118" t="s">
        <v>197</v>
      </c>
      <c r="E119" s="118" t="s">
        <v>3300</v>
      </c>
      <c r="F119" s="120">
        <v>17</v>
      </c>
      <c r="G119" s="119">
        <v>276853</v>
      </c>
      <c r="H119" s="119"/>
      <c r="I119" s="120" t="s">
        <v>5820</v>
      </c>
      <c r="J119" s="120">
        <v>2100</v>
      </c>
      <c r="K119" s="120">
        <v>276853</v>
      </c>
      <c r="L119" s="120">
        <v>0.36099999999999999</v>
      </c>
      <c r="M119" s="121" t="s">
        <v>5657</v>
      </c>
      <c r="N119" s="120">
        <v>1</v>
      </c>
      <c r="O119" s="119">
        <v>275</v>
      </c>
      <c r="P119" s="119"/>
      <c r="Q119" s="119"/>
      <c r="R119" s="120" t="s">
        <v>5660</v>
      </c>
      <c r="S119" s="120">
        <v>0.3</v>
      </c>
      <c r="T119" s="120"/>
      <c r="U119" s="120" t="s">
        <v>3186</v>
      </c>
      <c r="V119" s="172">
        <v>237</v>
      </c>
      <c r="W119" s="172">
        <v>22.3</v>
      </c>
      <c r="X119" s="172">
        <v>148.19999999999999</v>
      </c>
      <c r="Y119" s="172">
        <v>37.799999999999997</v>
      </c>
      <c r="Z119" s="172">
        <v>28.7</v>
      </c>
      <c r="AA119" s="123">
        <v>2369</v>
      </c>
      <c r="AB119" s="123"/>
      <c r="AC119" s="123">
        <v>260</v>
      </c>
      <c r="AD119" s="123"/>
      <c r="AE119" s="123"/>
      <c r="AF119" s="123"/>
      <c r="AG119" s="214"/>
      <c r="AH119" s="229" t="str">
        <f t="shared" si="9"/>
        <v>a3</v>
      </c>
      <c r="AI119" s="122"/>
      <c r="AJ119" s="122"/>
      <c r="AK119" s="122"/>
      <c r="AL119" s="122"/>
      <c r="AM119" s="122"/>
      <c r="AN119" s="173" t="s">
        <v>3186</v>
      </c>
      <c r="AO119" s="173" t="s">
        <v>3186</v>
      </c>
      <c r="AP119" s="173" t="s">
        <v>3186</v>
      </c>
      <c r="AQ119" s="173" t="s">
        <v>3186</v>
      </c>
      <c r="AR119" s="173" t="s">
        <v>3186</v>
      </c>
      <c r="AS119" s="173"/>
      <c r="AT119" s="173"/>
      <c r="AU119" s="173">
        <v>0.9</v>
      </c>
      <c r="AV119" s="173"/>
      <c r="AW119" s="173">
        <v>0.9</v>
      </c>
      <c r="AX119" s="173">
        <v>0.6</v>
      </c>
      <c r="AY119" s="173">
        <v>0.5</v>
      </c>
      <c r="AZ119" s="211">
        <f t="shared" si="15"/>
        <v>0</v>
      </c>
      <c r="BA119" s="211">
        <f t="shared" si="16"/>
        <v>2.9</v>
      </c>
      <c r="BB119" s="205">
        <f t="shared" si="10"/>
        <v>64743</v>
      </c>
      <c r="BC119" s="205">
        <f t="shared" si="11"/>
        <v>44258</v>
      </c>
      <c r="BD119" s="205">
        <f t="shared" si="12"/>
        <v>23100</v>
      </c>
      <c r="BE119" s="205">
        <f t="shared" si="13"/>
        <v>2615</v>
      </c>
      <c r="BF119" s="175">
        <v>41643</v>
      </c>
      <c r="BG119" s="175"/>
      <c r="BH119" s="175">
        <v>23100</v>
      </c>
      <c r="BI119" s="175">
        <v>17128</v>
      </c>
      <c r="BJ119" s="175">
        <v>3357</v>
      </c>
      <c r="BK119" s="175"/>
      <c r="BL119" s="175">
        <v>2881</v>
      </c>
      <c r="BM119" s="175">
        <v>3824</v>
      </c>
      <c r="BN119" s="175">
        <v>2006</v>
      </c>
      <c r="BO119" s="175">
        <v>12447</v>
      </c>
      <c r="BP119" s="198">
        <f t="shared" si="14"/>
        <v>35547</v>
      </c>
    </row>
    <row r="120" spans="1:68" s="116" customFormat="1" x14ac:dyDescent="0.15">
      <c r="A120" s="117">
        <v>146901001</v>
      </c>
      <c r="B120" s="118" t="s">
        <v>198</v>
      </c>
      <c r="C120" s="118" t="s">
        <v>11</v>
      </c>
      <c r="D120" s="118" t="s">
        <v>199</v>
      </c>
      <c r="E120" s="118" t="s">
        <v>3301</v>
      </c>
      <c r="F120" s="120">
        <v>19</v>
      </c>
      <c r="G120" s="119">
        <v>444107</v>
      </c>
      <c r="H120" s="119"/>
      <c r="I120" s="120" t="s">
        <v>5820</v>
      </c>
      <c r="J120" s="120">
        <v>1860</v>
      </c>
      <c r="K120" s="120">
        <v>444107</v>
      </c>
      <c r="L120" s="120">
        <v>0.65400000000000003</v>
      </c>
      <c r="M120" s="121" t="s">
        <v>5657</v>
      </c>
      <c r="N120" s="120">
        <v>1</v>
      </c>
      <c r="O120" s="119">
        <v>347</v>
      </c>
      <c r="P120" s="119"/>
      <c r="Q120" s="119"/>
      <c r="R120" s="120" t="s">
        <v>5658</v>
      </c>
      <c r="S120" s="120">
        <v>0.4</v>
      </c>
      <c r="T120" s="120"/>
      <c r="U120" s="120" t="s">
        <v>3186</v>
      </c>
      <c r="V120" s="172">
        <v>241.6</v>
      </c>
      <c r="W120" s="172"/>
      <c r="X120" s="172">
        <v>189.6</v>
      </c>
      <c r="Y120" s="172">
        <v>17.399999999999999</v>
      </c>
      <c r="Z120" s="172">
        <v>34.6</v>
      </c>
      <c r="AA120" s="123">
        <v>3146</v>
      </c>
      <c r="AB120" s="123"/>
      <c r="AC120" s="123">
        <v>351</v>
      </c>
      <c r="AD120" s="123"/>
      <c r="AE120" s="123"/>
      <c r="AF120" s="123"/>
      <c r="AG120" s="214"/>
      <c r="AH120" s="229" t="str">
        <f t="shared" si="9"/>
        <v>a3</v>
      </c>
      <c r="AI120" s="122"/>
      <c r="AJ120" s="122"/>
      <c r="AK120" s="122"/>
      <c r="AL120" s="122"/>
      <c r="AM120" s="122"/>
      <c r="AN120" s="173" t="s">
        <v>3186</v>
      </c>
      <c r="AO120" s="173" t="s">
        <v>3186</v>
      </c>
      <c r="AP120" s="173" t="s">
        <v>3186</v>
      </c>
      <c r="AQ120" s="173" t="s">
        <v>3186</v>
      </c>
      <c r="AR120" s="173" t="s">
        <v>3186</v>
      </c>
      <c r="AS120" s="173"/>
      <c r="AT120" s="173">
        <v>0.5</v>
      </c>
      <c r="AU120" s="173">
        <v>2.5</v>
      </c>
      <c r="AV120" s="173"/>
      <c r="AW120" s="173"/>
      <c r="AX120" s="173">
        <v>0.6</v>
      </c>
      <c r="AY120" s="173"/>
      <c r="AZ120" s="211"/>
      <c r="BA120" s="211">
        <f t="shared" si="16"/>
        <v>3.6</v>
      </c>
      <c r="BB120" s="205">
        <f t="shared" si="10"/>
        <v>69533</v>
      </c>
      <c r="BC120" s="205">
        <f t="shared" si="11"/>
        <v>58507</v>
      </c>
      <c r="BD120" s="205">
        <f t="shared" si="12"/>
        <v>22155</v>
      </c>
      <c r="BE120" s="205">
        <f t="shared" si="13"/>
        <v>11129</v>
      </c>
      <c r="BF120" s="175">
        <v>47378</v>
      </c>
      <c r="BG120" s="175">
        <v>1904</v>
      </c>
      <c r="BH120" s="175">
        <v>22155</v>
      </c>
      <c r="BI120" s="175">
        <v>11026</v>
      </c>
      <c r="BJ120" s="175"/>
      <c r="BK120" s="175">
        <v>893</v>
      </c>
      <c r="BL120" s="175">
        <v>4734</v>
      </c>
      <c r="BM120" s="175">
        <v>4566</v>
      </c>
      <c r="BN120" s="175">
        <v>2925</v>
      </c>
      <c r="BO120" s="175">
        <v>21330</v>
      </c>
      <c r="BP120" s="198">
        <f t="shared" si="14"/>
        <v>43485</v>
      </c>
    </row>
    <row r="121" spans="1:68" s="116" customFormat="1" x14ac:dyDescent="0.15">
      <c r="A121" s="117">
        <v>148101001</v>
      </c>
      <c r="B121" s="118" t="s">
        <v>200</v>
      </c>
      <c r="C121" s="118" t="s">
        <v>11</v>
      </c>
      <c r="D121" s="118" t="s">
        <v>201</v>
      </c>
      <c r="E121" s="118" t="s">
        <v>3302</v>
      </c>
      <c r="F121" s="120">
        <v>13</v>
      </c>
      <c r="G121" s="119"/>
      <c r="H121" s="119"/>
      <c r="I121" s="120" t="s">
        <v>5820</v>
      </c>
      <c r="J121" s="120">
        <v>870</v>
      </c>
      <c r="K121" s="120">
        <v>206659</v>
      </c>
      <c r="L121" s="120">
        <v>0.65100000000000002</v>
      </c>
      <c r="M121" s="121" t="s">
        <v>5657</v>
      </c>
      <c r="N121" s="120">
        <v>1</v>
      </c>
      <c r="O121" s="119">
        <v>221</v>
      </c>
      <c r="P121" s="119"/>
      <c r="Q121" s="119"/>
      <c r="R121" s="120" t="s">
        <v>5658</v>
      </c>
      <c r="S121" s="120">
        <v>0.6</v>
      </c>
      <c r="T121" s="120"/>
      <c r="U121" s="120" t="s">
        <v>3186</v>
      </c>
      <c r="V121" s="172">
        <v>143.19999999999999</v>
      </c>
      <c r="W121" s="172"/>
      <c r="X121" s="172">
        <v>87.5</v>
      </c>
      <c r="Y121" s="172">
        <v>17.7</v>
      </c>
      <c r="Z121" s="172">
        <v>38</v>
      </c>
      <c r="AA121" s="123">
        <v>1408</v>
      </c>
      <c r="AB121" s="123"/>
      <c r="AC121" s="123">
        <v>189</v>
      </c>
      <c r="AD121" s="123"/>
      <c r="AE121" s="123"/>
      <c r="AF121" s="123"/>
      <c r="AG121" s="214"/>
      <c r="AH121" s="229" t="str">
        <f t="shared" si="9"/>
        <v>a3</v>
      </c>
      <c r="AI121" s="122"/>
      <c r="AJ121" s="122"/>
      <c r="AK121" s="122"/>
      <c r="AL121" s="122"/>
      <c r="AM121" s="122"/>
      <c r="AN121" s="173" t="s">
        <v>3186</v>
      </c>
      <c r="AO121" s="173" t="s">
        <v>3186</v>
      </c>
      <c r="AP121" s="173" t="s">
        <v>3186</v>
      </c>
      <c r="AQ121" s="173" t="s">
        <v>3186</v>
      </c>
      <c r="AR121" s="173" t="s">
        <v>3186</v>
      </c>
      <c r="AS121" s="173">
        <v>2</v>
      </c>
      <c r="AT121" s="173">
        <v>0.5</v>
      </c>
      <c r="AU121" s="173"/>
      <c r="AV121" s="173">
        <v>0.5</v>
      </c>
      <c r="AW121" s="173"/>
      <c r="AX121" s="173"/>
      <c r="AY121" s="173"/>
      <c r="AZ121" s="211">
        <f t="shared" si="15"/>
        <v>2</v>
      </c>
      <c r="BA121" s="211">
        <f t="shared" si="16"/>
        <v>1</v>
      </c>
      <c r="BB121" s="205">
        <f t="shared" si="10"/>
        <v>25607</v>
      </c>
      <c r="BC121" s="205">
        <f t="shared" si="11"/>
        <v>25607</v>
      </c>
      <c r="BD121" s="205">
        <f t="shared" si="12"/>
        <v>0</v>
      </c>
      <c r="BE121" s="205">
        <f t="shared" si="13"/>
        <v>0</v>
      </c>
      <c r="BF121" s="175">
        <v>25607</v>
      </c>
      <c r="BG121" s="175"/>
      <c r="BH121" s="175">
        <v>10154</v>
      </c>
      <c r="BI121" s="175"/>
      <c r="BJ121" s="175"/>
      <c r="BK121" s="175">
        <v>6731</v>
      </c>
      <c r="BL121" s="175">
        <v>2558</v>
      </c>
      <c r="BM121" s="175">
        <v>4000</v>
      </c>
      <c r="BN121" s="175">
        <v>1511</v>
      </c>
      <c r="BO121" s="175">
        <v>653</v>
      </c>
      <c r="BP121" s="198">
        <f t="shared" si="14"/>
        <v>10807</v>
      </c>
    </row>
    <row r="122" spans="1:68" s="116" customFormat="1" x14ac:dyDescent="0.15">
      <c r="A122" s="117">
        <v>148202001</v>
      </c>
      <c r="B122" s="118" t="s">
        <v>202</v>
      </c>
      <c r="C122" s="118" t="s">
        <v>11</v>
      </c>
      <c r="D122" s="118" t="s">
        <v>203</v>
      </c>
      <c r="E122" s="118" t="s">
        <v>3303</v>
      </c>
      <c r="F122" s="120">
        <v>13</v>
      </c>
      <c r="G122" s="119"/>
      <c r="H122" s="119"/>
      <c r="I122" s="120" t="s">
        <v>5820</v>
      </c>
      <c r="J122" s="120">
        <v>880</v>
      </c>
      <c r="K122" s="120">
        <v>140688.4</v>
      </c>
      <c r="L122" s="120">
        <v>0.438</v>
      </c>
      <c r="M122" s="121" t="s">
        <v>5657</v>
      </c>
      <c r="N122" s="120">
        <v>1</v>
      </c>
      <c r="O122" s="119">
        <v>212</v>
      </c>
      <c r="P122" s="119"/>
      <c r="Q122" s="119"/>
      <c r="R122" s="120" t="s">
        <v>5658</v>
      </c>
      <c r="S122" s="120">
        <v>0.26500000000000001</v>
      </c>
      <c r="T122" s="120"/>
      <c r="U122" s="120" t="s">
        <v>3186</v>
      </c>
      <c r="V122" s="172">
        <v>123.483</v>
      </c>
      <c r="W122" s="172"/>
      <c r="X122" s="172">
        <v>78.789000000000001</v>
      </c>
      <c r="Y122" s="172">
        <v>17.23</v>
      </c>
      <c r="Z122" s="172">
        <v>27.463999999999999</v>
      </c>
      <c r="AA122" s="123">
        <v>2522.1999999999998</v>
      </c>
      <c r="AB122" s="123"/>
      <c r="AC122" s="123">
        <v>237.45</v>
      </c>
      <c r="AD122" s="123"/>
      <c r="AE122" s="123"/>
      <c r="AF122" s="123"/>
      <c r="AG122" s="214"/>
      <c r="AH122" s="229" t="str">
        <f t="shared" si="9"/>
        <v>a3</v>
      </c>
      <c r="AI122" s="122"/>
      <c r="AJ122" s="122"/>
      <c r="AK122" s="122"/>
      <c r="AL122" s="122"/>
      <c r="AM122" s="122"/>
      <c r="AN122" s="173"/>
      <c r="AO122" s="173"/>
      <c r="AP122" s="173"/>
      <c r="AQ122" s="173"/>
      <c r="AR122" s="173"/>
      <c r="AS122" s="173"/>
      <c r="AT122" s="173"/>
      <c r="AU122" s="173"/>
      <c r="AV122" s="173"/>
      <c r="AW122" s="173"/>
      <c r="AX122" s="173"/>
      <c r="AY122" s="173"/>
      <c r="AZ122" s="211">
        <f t="shared" si="15"/>
        <v>0</v>
      </c>
      <c r="BA122" s="211">
        <f t="shared" si="16"/>
        <v>0</v>
      </c>
      <c r="BB122" s="205">
        <f t="shared" si="10"/>
        <v>28176</v>
      </c>
      <c r="BC122" s="205">
        <f t="shared" si="11"/>
        <v>23019</v>
      </c>
      <c r="BD122" s="205">
        <f t="shared" si="12"/>
        <v>5363</v>
      </c>
      <c r="BE122" s="205">
        <f t="shared" si="13"/>
        <v>206</v>
      </c>
      <c r="BF122" s="175">
        <v>22813</v>
      </c>
      <c r="BG122" s="175"/>
      <c r="BH122" s="175">
        <v>10668</v>
      </c>
      <c r="BI122" s="175">
        <v>5157</v>
      </c>
      <c r="BJ122" s="175"/>
      <c r="BK122" s="175">
        <v>7275</v>
      </c>
      <c r="BL122" s="175">
        <v>1507</v>
      </c>
      <c r="BM122" s="175">
        <v>2369</v>
      </c>
      <c r="BN122" s="175">
        <v>448</v>
      </c>
      <c r="BO122" s="175">
        <v>752</v>
      </c>
      <c r="BP122" s="198">
        <f t="shared" si="14"/>
        <v>11420</v>
      </c>
    </row>
    <row r="123" spans="1:68" s="116" customFormat="1" x14ac:dyDescent="0.15">
      <c r="A123" s="117">
        <v>148202002</v>
      </c>
      <c r="B123" s="118" t="s">
        <v>204</v>
      </c>
      <c r="C123" s="118" t="s">
        <v>11</v>
      </c>
      <c r="D123" s="118" t="s">
        <v>203</v>
      </c>
      <c r="E123" s="118" t="s">
        <v>3304</v>
      </c>
      <c r="F123" s="120">
        <v>7</v>
      </c>
      <c r="G123" s="119"/>
      <c r="H123" s="119"/>
      <c r="I123" s="120" t="s">
        <v>5820</v>
      </c>
      <c r="J123" s="120">
        <v>640</v>
      </c>
      <c r="K123" s="120">
        <v>91157.7</v>
      </c>
      <c r="L123" s="120">
        <v>0.39</v>
      </c>
      <c r="M123" s="121" t="s">
        <v>5657</v>
      </c>
      <c r="N123" s="120">
        <v>1</v>
      </c>
      <c r="O123" s="119">
        <v>188</v>
      </c>
      <c r="P123" s="119"/>
      <c r="Q123" s="119"/>
      <c r="R123" s="120" t="s">
        <v>5658</v>
      </c>
      <c r="S123" s="120">
        <v>0.16500000000000001</v>
      </c>
      <c r="T123" s="120"/>
      <c r="U123" s="120" t="s">
        <v>3186</v>
      </c>
      <c r="V123" s="172">
        <v>83.295000000000002</v>
      </c>
      <c r="W123" s="172"/>
      <c r="X123" s="172">
        <v>74.341999999999999</v>
      </c>
      <c r="Y123" s="172"/>
      <c r="Z123" s="172">
        <v>8.9529999999999994</v>
      </c>
      <c r="AA123" s="123">
        <v>1191</v>
      </c>
      <c r="AB123" s="123"/>
      <c r="AC123" s="123"/>
      <c r="AD123" s="123"/>
      <c r="AE123" s="123"/>
      <c r="AF123" s="123"/>
      <c r="AG123" s="214"/>
      <c r="AH123" s="229" t="str">
        <f t="shared" si="9"/>
        <v>a2</v>
      </c>
      <c r="AI123" s="122"/>
      <c r="AJ123" s="122"/>
      <c r="AK123" s="122"/>
      <c r="AL123" s="122"/>
      <c r="AM123" s="122"/>
      <c r="AN123" s="173"/>
      <c r="AO123" s="173"/>
      <c r="AP123" s="173"/>
      <c r="AQ123" s="173"/>
      <c r="AR123" s="173"/>
      <c r="AS123" s="173"/>
      <c r="AT123" s="173"/>
      <c r="AU123" s="173"/>
      <c r="AV123" s="173"/>
      <c r="AW123" s="173"/>
      <c r="AX123" s="173"/>
      <c r="AY123" s="173"/>
      <c r="AZ123" s="211">
        <f t="shared" si="15"/>
        <v>0</v>
      </c>
      <c r="BA123" s="211">
        <f t="shared" si="16"/>
        <v>0</v>
      </c>
      <c r="BB123" s="205">
        <f t="shared" si="10"/>
        <v>10369</v>
      </c>
      <c r="BC123" s="205">
        <f t="shared" si="11"/>
        <v>9054</v>
      </c>
      <c r="BD123" s="205">
        <f t="shared" si="12"/>
        <v>1367</v>
      </c>
      <c r="BE123" s="205">
        <f t="shared" si="13"/>
        <v>52</v>
      </c>
      <c r="BF123" s="175">
        <v>9002</v>
      </c>
      <c r="BG123" s="175"/>
      <c r="BH123" s="175">
        <v>2961</v>
      </c>
      <c r="BI123" s="175">
        <v>1315</v>
      </c>
      <c r="BJ123" s="175"/>
      <c r="BK123" s="175">
        <v>3537</v>
      </c>
      <c r="BL123" s="175"/>
      <c r="BM123" s="175">
        <v>1772</v>
      </c>
      <c r="BN123" s="175">
        <v>59</v>
      </c>
      <c r="BO123" s="175">
        <v>725</v>
      </c>
      <c r="BP123" s="198">
        <f t="shared" si="14"/>
        <v>3686</v>
      </c>
    </row>
    <row r="124" spans="1:68" s="116" customFormat="1" x14ac:dyDescent="0.15">
      <c r="A124" s="117">
        <v>148302001</v>
      </c>
      <c r="B124" s="118" t="s">
        <v>205</v>
      </c>
      <c r="C124" s="118" t="s">
        <v>11</v>
      </c>
      <c r="D124" s="118" t="s">
        <v>206</v>
      </c>
      <c r="E124" s="118" t="s">
        <v>3305</v>
      </c>
      <c r="F124" s="120">
        <v>8</v>
      </c>
      <c r="G124" s="119">
        <v>81544</v>
      </c>
      <c r="H124" s="119"/>
      <c r="I124" s="120" t="s">
        <v>5820</v>
      </c>
      <c r="J124" s="120">
        <v>553</v>
      </c>
      <c r="K124" s="120">
        <v>55028</v>
      </c>
      <c r="L124" s="120">
        <v>0.27300000000000002</v>
      </c>
      <c r="M124" s="121" t="s">
        <v>5664</v>
      </c>
      <c r="N124" s="120">
        <v>1</v>
      </c>
      <c r="O124" s="119"/>
      <c r="P124" s="119"/>
      <c r="Q124" s="119"/>
      <c r="R124" s="120" t="s">
        <v>5658</v>
      </c>
      <c r="S124" s="120">
        <v>1</v>
      </c>
      <c r="T124" s="120"/>
      <c r="U124" s="120" t="s">
        <v>3186</v>
      </c>
      <c r="V124" s="172">
        <v>124.3</v>
      </c>
      <c r="W124" s="172">
        <v>15.3</v>
      </c>
      <c r="X124" s="172">
        <v>70.2</v>
      </c>
      <c r="Y124" s="172"/>
      <c r="Z124" s="172">
        <v>38.799999999999997</v>
      </c>
      <c r="AA124" s="123"/>
      <c r="AB124" s="123"/>
      <c r="AC124" s="123"/>
      <c r="AD124" s="123"/>
      <c r="AE124" s="123"/>
      <c r="AF124" s="123"/>
      <c r="AG124" s="214"/>
      <c r="AH124" s="229" t="str">
        <f t="shared" si="9"/>
        <v>a1</v>
      </c>
      <c r="AI124" s="122"/>
      <c r="AJ124" s="122"/>
      <c r="AK124" s="122"/>
      <c r="AL124" s="122"/>
      <c r="AM124" s="122"/>
      <c r="AN124" s="173"/>
      <c r="AO124" s="173" t="s">
        <v>3186</v>
      </c>
      <c r="AP124" s="173" t="s">
        <v>3186</v>
      </c>
      <c r="AQ124" s="173" t="s">
        <v>3186</v>
      </c>
      <c r="AR124" s="173" t="s">
        <v>3186</v>
      </c>
      <c r="AS124" s="173"/>
      <c r="AT124" s="173"/>
      <c r="AU124" s="173"/>
      <c r="AV124" s="173" t="s">
        <v>3186</v>
      </c>
      <c r="AW124" s="173" t="s">
        <v>3186</v>
      </c>
      <c r="AX124" s="173"/>
      <c r="AY124" s="173" t="s">
        <v>3186</v>
      </c>
      <c r="AZ124" s="211"/>
      <c r="BA124" s="211"/>
      <c r="BB124" s="205">
        <f t="shared" si="10"/>
        <v>19914</v>
      </c>
      <c r="BC124" s="205">
        <f t="shared" si="11"/>
        <v>19914</v>
      </c>
      <c r="BD124" s="205">
        <f t="shared" si="12"/>
        <v>0</v>
      </c>
      <c r="BE124" s="205">
        <f t="shared" si="13"/>
        <v>0</v>
      </c>
      <c r="BF124" s="175">
        <v>19914</v>
      </c>
      <c r="BG124" s="175">
        <v>5653</v>
      </c>
      <c r="BH124" s="175">
        <v>7371</v>
      </c>
      <c r="BI124" s="175"/>
      <c r="BJ124" s="175"/>
      <c r="BK124" s="175"/>
      <c r="BL124" s="175"/>
      <c r="BM124" s="175">
        <v>2980</v>
      </c>
      <c r="BN124" s="175">
        <v>1148</v>
      </c>
      <c r="BO124" s="175">
        <v>2762</v>
      </c>
      <c r="BP124" s="198">
        <f t="shared" si="14"/>
        <v>10133</v>
      </c>
    </row>
    <row r="125" spans="1:68" s="116" customFormat="1" x14ac:dyDescent="0.15">
      <c r="A125" s="117">
        <v>148302002</v>
      </c>
      <c r="B125" s="118" t="s">
        <v>207</v>
      </c>
      <c r="C125" s="118" t="s">
        <v>11</v>
      </c>
      <c r="D125" s="118" t="s">
        <v>206</v>
      </c>
      <c r="E125" s="118" t="s">
        <v>3306</v>
      </c>
      <c r="F125" s="120">
        <v>5</v>
      </c>
      <c r="G125" s="119">
        <v>16532</v>
      </c>
      <c r="H125" s="119"/>
      <c r="I125" s="120" t="s">
        <v>5820</v>
      </c>
      <c r="J125" s="120">
        <v>165</v>
      </c>
      <c r="K125" s="120">
        <v>16532</v>
      </c>
      <c r="L125" s="120">
        <v>0.27500000000000002</v>
      </c>
      <c r="M125" s="121" t="s">
        <v>5668</v>
      </c>
      <c r="N125" s="120">
        <v>1</v>
      </c>
      <c r="O125" s="119"/>
      <c r="P125" s="119"/>
      <c r="Q125" s="119"/>
      <c r="R125" s="120" t="s">
        <v>5658</v>
      </c>
      <c r="S125" s="120">
        <v>0.1</v>
      </c>
      <c r="T125" s="120"/>
      <c r="U125" s="120" t="s">
        <v>3186</v>
      </c>
      <c r="V125" s="172">
        <v>24.4</v>
      </c>
      <c r="W125" s="172">
        <v>3.9</v>
      </c>
      <c r="X125" s="172">
        <v>10.6</v>
      </c>
      <c r="Y125" s="172"/>
      <c r="Z125" s="172">
        <v>9.9</v>
      </c>
      <c r="AA125" s="123"/>
      <c r="AB125" s="123"/>
      <c r="AC125" s="123"/>
      <c r="AD125" s="123"/>
      <c r="AE125" s="123"/>
      <c r="AF125" s="123"/>
      <c r="AG125" s="214"/>
      <c r="AH125" s="229" t="str">
        <f t="shared" si="9"/>
        <v>a1</v>
      </c>
      <c r="AI125" s="122"/>
      <c r="AJ125" s="122"/>
      <c r="AK125" s="122"/>
      <c r="AL125" s="122"/>
      <c r="AM125" s="122"/>
      <c r="AN125" s="173"/>
      <c r="AO125" s="173" t="s">
        <v>3186</v>
      </c>
      <c r="AP125" s="173" t="s">
        <v>3186</v>
      </c>
      <c r="AQ125" s="173" t="s">
        <v>3186</v>
      </c>
      <c r="AR125" s="173" t="s">
        <v>3186</v>
      </c>
      <c r="AS125" s="173"/>
      <c r="AT125" s="173"/>
      <c r="AU125" s="173"/>
      <c r="AV125" s="173" t="s">
        <v>3186</v>
      </c>
      <c r="AW125" s="173" t="s">
        <v>3186</v>
      </c>
      <c r="AX125" s="173"/>
      <c r="AY125" s="173" t="s">
        <v>3186</v>
      </c>
      <c r="AZ125" s="211"/>
      <c r="BA125" s="211"/>
      <c r="BB125" s="205">
        <f t="shared" si="10"/>
        <v>7249</v>
      </c>
      <c r="BC125" s="205">
        <f t="shared" si="11"/>
        <v>7249</v>
      </c>
      <c r="BD125" s="205">
        <f t="shared" si="12"/>
        <v>0</v>
      </c>
      <c r="BE125" s="205">
        <f t="shared" si="13"/>
        <v>0</v>
      </c>
      <c r="BF125" s="175">
        <v>7249</v>
      </c>
      <c r="BG125" s="175">
        <v>1423</v>
      </c>
      <c r="BH125" s="175">
        <v>4200</v>
      </c>
      <c r="BI125" s="175"/>
      <c r="BJ125" s="175"/>
      <c r="BK125" s="175"/>
      <c r="BL125" s="175"/>
      <c r="BM125" s="175">
        <v>822</v>
      </c>
      <c r="BN125" s="175">
        <v>185</v>
      </c>
      <c r="BO125" s="175">
        <v>619</v>
      </c>
      <c r="BP125" s="198">
        <f t="shared" si="14"/>
        <v>4819</v>
      </c>
    </row>
    <row r="126" spans="1:68" s="116" customFormat="1" x14ac:dyDescent="0.15">
      <c r="A126" s="117">
        <v>148401001</v>
      </c>
      <c r="B126" s="118" t="s">
        <v>208</v>
      </c>
      <c r="C126" s="118" t="s">
        <v>11</v>
      </c>
      <c r="D126" s="118" t="s">
        <v>209</v>
      </c>
      <c r="E126" s="118" t="s">
        <v>3307</v>
      </c>
      <c r="F126" s="120">
        <v>11</v>
      </c>
      <c r="G126" s="119">
        <v>426213</v>
      </c>
      <c r="H126" s="119"/>
      <c r="I126" s="120" t="s">
        <v>5820</v>
      </c>
      <c r="J126" s="120">
        <v>2200</v>
      </c>
      <c r="K126" s="120">
        <v>426213</v>
      </c>
      <c r="L126" s="120">
        <v>0.53100000000000003</v>
      </c>
      <c r="M126" s="121" t="s">
        <v>5657</v>
      </c>
      <c r="N126" s="120">
        <v>1</v>
      </c>
      <c r="O126" s="119">
        <v>320</v>
      </c>
      <c r="P126" s="119"/>
      <c r="Q126" s="119"/>
      <c r="R126" s="120" t="s">
        <v>5660</v>
      </c>
      <c r="S126" s="120">
        <v>0.4</v>
      </c>
      <c r="T126" s="120"/>
      <c r="U126" s="120" t="s">
        <v>3186</v>
      </c>
      <c r="V126" s="172">
        <v>302.2</v>
      </c>
      <c r="W126" s="172">
        <v>45.3</v>
      </c>
      <c r="X126" s="172">
        <v>182</v>
      </c>
      <c r="Y126" s="172">
        <v>73.8</v>
      </c>
      <c r="Z126" s="172">
        <v>1.1000000000000001</v>
      </c>
      <c r="AA126" s="123">
        <v>4486</v>
      </c>
      <c r="AB126" s="123"/>
      <c r="AC126" s="123">
        <v>447</v>
      </c>
      <c r="AD126" s="123"/>
      <c r="AE126" s="123"/>
      <c r="AF126" s="123"/>
      <c r="AG126" s="214"/>
      <c r="AH126" s="229" t="str">
        <f t="shared" si="9"/>
        <v>a3</v>
      </c>
      <c r="AI126" s="122"/>
      <c r="AJ126" s="122"/>
      <c r="AK126" s="122"/>
      <c r="AL126" s="122"/>
      <c r="AM126" s="122"/>
      <c r="AN126" s="173" t="s">
        <v>3186</v>
      </c>
      <c r="AO126" s="173" t="s">
        <v>3186</v>
      </c>
      <c r="AP126" s="173" t="s">
        <v>3186</v>
      </c>
      <c r="AQ126" s="173" t="s">
        <v>3186</v>
      </c>
      <c r="AR126" s="173" t="s">
        <v>3186</v>
      </c>
      <c r="AS126" s="173" t="s">
        <v>3186</v>
      </c>
      <c r="AT126" s="173">
        <v>0.5</v>
      </c>
      <c r="AU126" s="173">
        <v>0.8</v>
      </c>
      <c r="AV126" s="173">
        <v>0.5</v>
      </c>
      <c r="AW126" s="173">
        <v>0.7</v>
      </c>
      <c r="AX126" s="173">
        <v>0.5</v>
      </c>
      <c r="AY126" s="173">
        <v>0.5</v>
      </c>
      <c r="AZ126" s="211">
        <f t="shared" si="15"/>
        <v>0</v>
      </c>
      <c r="BA126" s="211">
        <f t="shared" si="16"/>
        <v>3.5</v>
      </c>
      <c r="BB126" s="205">
        <f t="shared" si="10"/>
        <v>56798</v>
      </c>
      <c r="BC126" s="205">
        <f t="shared" si="11"/>
        <v>56798</v>
      </c>
      <c r="BD126" s="205">
        <f t="shared" si="12"/>
        <v>0</v>
      </c>
      <c r="BE126" s="205">
        <f t="shared" si="13"/>
        <v>0</v>
      </c>
      <c r="BF126" s="175">
        <v>56798</v>
      </c>
      <c r="BG126" s="175"/>
      <c r="BH126" s="175">
        <v>26523</v>
      </c>
      <c r="BI126" s="175"/>
      <c r="BJ126" s="175"/>
      <c r="BK126" s="175">
        <v>11759</v>
      </c>
      <c r="BL126" s="175">
        <v>1394</v>
      </c>
      <c r="BM126" s="175">
        <v>6236</v>
      </c>
      <c r="BN126" s="175">
        <v>2407</v>
      </c>
      <c r="BO126" s="175">
        <v>8479</v>
      </c>
      <c r="BP126" s="198">
        <f t="shared" si="14"/>
        <v>35002</v>
      </c>
    </row>
    <row r="127" spans="1:68" s="116" customFormat="1" x14ac:dyDescent="0.15">
      <c r="A127" s="117">
        <v>148602001</v>
      </c>
      <c r="B127" s="118" t="s">
        <v>210</v>
      </c>
      <c r="C127" s="118" t="s">
        <v>11</v>
      </c>
      <c r="D127" s="118" t="s">
        <v>211</v>
      </c>
      <c r="E127" s="118" t="s">
        <v>3308</v>
      </c>
      <c r="F127" s="120">
        <v>13</v>
      </c>
      <c r="G127" s="119">
        <v>174878</v>
      </c>
      <c r="H127" s="119"/>
      <c r="I127" s="120" t="s">
        <v>5820</v>
      </c>
      <c r="J127" s="120">
        <v>530</v>
      </c>
      <c r="K127" s="120">
        <v>175776</v>
      </c>
      <c r="L127" s="120">
        <v>0.90900000000000003</v>
      </c>
      <c r="M127" s="121" t="s">
        <v>5657</v>
      </c>
      <c r="N127" s="120">
        <v>1</v>
      </c>
      <c r="O127" s="119">
        <v>358.6</v>
      </c>
      <c r="P127" s="119"/>
      <c r="Q127" s="119"/>
      <c r="R127" s="120" t="s">
        <v>5658</v>
      </c>
      <c r="S127" s="120">
        <v>0.3</v>
      </c>
      <c r="T127" s="120"/>
      <c r="U127" s="120" t="s">
        <v>3186</v>
      </c>
      <c r="V127" s="172">
        <v>187.3</v>
      </c>
      <c r="W127" s="172">
        <v>20.3</v>
      </c>
      <c r="X127" s="172">
        <v>94.9</v>
      </c>
      <c r="Y127" s="172">
        <v>25.9</v>
      </c>
      <c r="Z127" s="172">
        <v>46.2</v>
      </c>
      <c r="AA127" s="123">
        <v>1871</v>
      </c>
      <c r="AB127" s="123"/>
      <c r="AC127" s="123">
        <v>200</v>
      </c>
      <c r="AD127" s="123"/>
      <c r="AE127" s="123"/>
      <c r="AF127" s="123"/>
      <c r="AG127" s="214"/>
      <c r="AH127" s="229" t="str">
        <f t="shared" si="9"/>
        <v>a3</v>
      </c>
      <c r="AI127" s="122"/>
      <c r="AJ127" s="122"/>
      <c r="AK127" s="122"/>
      <c r="AL127" s="122"/>
      <c r="AM127" s="122"/>
      <c r="AN127" s="173"/>
      <c r="AO127" s="173"/>
      <c r="AP127" s="173">
        <v>1</v>
      </c>
      <c r="AQ127" s="173"/>
      <c r="AR127" s="173"/>
      <c r="AS127" s="173"/>
      <c r="AT127" s="173">
        <v>0.5</v>
      </c>
      <c r="AU127" s="173">
        <v>0.5</v>
      </c>
      <c r="AV127" s="173">
        <v>0.5</v>
      </c>
      <c r="AW127" s="173">
        <v>0.5</v>
      </c>
      <c r="AX127" s="173"/>
      <c r="AY127" s="173">
        <v>0.5</v>
      </c>
      <c r="AZ127" s="211">
        <f t="shared" si="15"/>
        <v>1</v>
      </c>
      <c r="BA127" s="211">
        <f t="shared" si="16"/>
        <v>2.5</v>
      </c>
      <c r="BB127" s="205">
        <f t="shared" si="10"/>
        <v>32301</v>
      </c>
      <c r="BC127" s="205">
        <f t="shared" si="11"/>
        <v>24874</v>
      </c>
      <c r="BD127" s="205">
        <f t="shared" si="12"/>
        <v>7724</v>
      </c>
      <c r="BE127" s="205">
        <f t="shared" si="13"/>
        <v>297</v>
      </c>
      <c r="BF127" s="175">
        <v>24577</v>
      </c>
      <c r="BG127" s="175"/>
      <c r="BH127" s="175">
        <v>13608</v>
      </c>
      <c r="BI127" s="175">
        <v>7427</v>
      </c>
      <c r="BJ127" s="175"/>
      <c r="BK127" s="175">
        <v>2501</v>
      </c>
      <c r="BL127" s="175"/>
      <c r="BM127" s="175">
        <v>3299</v>
      </c>
      <c r="BN127" s="175">
        <v>582</v>
      </c>
      <c r="BO127" s="175">
        <v>4884</v>
      </c>
      <c r="BP127" s="198">
        <f t="shared" si="14"/>
        <v>18492</v>
      </c>
    </row>
    <row r="128" spans="1:68" s="116" customFormat="1" x14ac:dyDescent="0.15">
      <c r="A128" s="117">
        <v>148702001</v>
      </c>
      <c r="B128" s="118" t="s">
        <v>212</v>
      </c>
      <c r="C128" s="118" t="s">
        <v>11</v>
      </c>
      <c r="D128" s="118" t="s">
        <v>213</v>
      </c>
      <c r="E128" s="118" t="s">
        <v>3309</v>
      </c>
      <c r="F128" s="120">
        <v>13</v>
      </c>
      <c r="G128" s="119">
        <v>213073</v>
      </c>
      <c r="H128" s="119"/>
      <c r="I128" s="120" t="s">
        <v>5820</v>
      </c>
      <c r="J128" s="120">
        <v>1640</v>
      </c>
      <c r="K128" s="120">
        <v>213073</v>
      </c>
      <c r="L128" s="120">
        <v>0.35599999999999998</v>
      </c>
      <c r="M128" s="121" t="s">
        <v>5657</v>
      </c>
      <c r="N128" s="120">
        <v>1</v>
      </c>
      <c r="O128" s="119">
        <v>326</v>
      </c>
      <c r="P128" s="119"/>
      <c r="Q128" s="119"/>
      <c r="R128" s="120" t="s">
        <v>5660</v>
      </c>
      <c r="S128" s="120">
        <v>0.2</v>
      </c>
      <c r="T128" s="120"/>
      <c r="U128" s="120" t="s">
        <v>3186</v>
      </c>
      <c r="V128" s="172">
        <v>237.2</v>
      </c>
      <c r="W128" s="172">
        <v>24.2</v>
      </c>
      <c r="X128" s="172">
        <v>135.4</v>
      </c>
      <c r="Y128" s="172">
        <v>16.8</v>
      </c>
      <c r="Z128" s="172">
        <v>60.8</v>
      </c>
      <c r="AA128" s="123">
        <v>3136</v>
      </c>
      <c r="AB128" s="123"/>
      <c r="AC128" s="123">
        <v>33.4</v>
      </c>
      <c r="AD128" s="123"/>
      <c r="AE128" s="123"/>
      <c r="AF128" s="123"/>
      <c r="AG128" s="214"/>
      <c r="AH128" s="229" t="str">
        <f t="shared" si="9"/>
        <v>a3</v>
      </c>
      <c r="AI128" s="122"/>
      <c r="AJ128" s="122"/>
      <c r="AK128" s="122"/>
      <c r="AL128" s="122"/>
      <c r="AM128" s="122"/>
      <c r="AN128" s="173">
        <v>2</v>
      </c>
      <c r="AO128" s="173" t="s">
        <v>3186</v>
      </c>
      <c r="AP128" s="173" t="s">
        <v>3186</v>
      </c>
      <c r="AQ128" s="173" t="s">
        <v>3186</v>
      </c>
      <c r="AR128" s="173" t="s">
        <v>3186</v>
      </c>
      <c r="AS128" s="173"/>
      <c r="AT128" s="173">
        <v>1</v>
      </c>
      <c r="AU128" s="173">
        <v>0.5</v>
      </c>
      <c r="AV128" s="173"/>
      <c r="AW128" s="173"/>
      <c r="AX128" s="173"/>
      <c r="AY128" s="173"/>
      <c r="AZ128" s="211">
        <f t="shared" si="15"/>
        <v>2</v>
      </c>
      <c r="BA128" s="211">
        <f t="shared" si="16"/>
        <v>1.5</v>
      </c>
      <c r="BB128" s="205">
        <f t="shared" si="10"/>
        <v>43253</v>
      </c>
      <c r="BC128" s="205">
        <f t="shared" si="11"/>
        <v>30676</v>
      </c>
      <c r="BD128" s="205">
        <f t="shared" si="12"/>
        <v>13107</v>
      </c>
      <c r="BE128" s="205">
        <f t="shared" si="13"/>
        <v>530</v>
      </c>
      <c r="BF128" s="175">
        <v>30146</v>
      </c>
      <c r="BG128" s="175"/>
      <c r="BH128" s="175">
        <v>22291</v>
      </c>
      <c r="BI128" s="175">
        <v>10920</v>
      </c>
      <c r="BJ128" s="175">
        <v>1657</v>
      </c>
      <c r="BK128" s="175">
        <v>4990</v>
      </c>
      <c r="BL128" s="175">
        <v>932</v>
      </c>
      <c r="BM128" s="175"/>
      <c r="BN128" s="175"/>
      <c r="BO128" s="175">
        <v>2463</v>
      </c>
      <c r="BP128" s="198">
        <f t="shared" si="14"/>
        <v>24754</v>
      </c>
    </row>
    <row r="129" spans="1:68" s="116" customFormat="1" x14ac:dyDescent="0.15">
      <c r="A129" s="117">
        <v>151201001</v>
      </c>
      <c r="B129" s="118" t="s">
        <v>214</v>
      </c>
      <c r="C129" s="118" t="s">
        <v>11</v>
      </c>
      <c r="D129" s="118" t="s">
        <v>215</v>
      </c>
      <c r="E129" s="118" t="s">
        <v>3310</v>
      </c>
      <c r="F129" s="120">
        <v>23</v>
      </c>
      <c r="G129" s="119">
        <v>491717</v>
      </c>
      <c r="H129" s="119"/>
      <c r="I129" s="120" t="s">
        <v>5820</v>
      </c>
      <c r="J129" s="120">
        <v>2205</v>
      </c>
      <c r="K129" s="120">
        <v>491717</v>
      </c>
      <c r="L129" s="120">
        <v>0.61099999999999999</v>
      </c>
      <c r="M129" s="121" t="s">
        <v>5657</v>
      </c>
      <c r="N129" s="120">
        <v>1</v>
      </c>
      <c r="O129" s="119">
        <v>290</v>
      </c>
      <c r="P129" s="119"/>
      <c r="Q129" s="119"/>
      <c r="R129" s="120" t="s">
        <v>5658</v>
      </c>
      <c r="S129" s="120">
        <v>0.61499999999999999</v>
      </c>
      <c r="T129" s="120"/>
      <c r="U129" s="120" t="s">
        <v>3186</v>
      </c>
      <c r="V129" s="172">
        <v>258.3</v>
      </c>
      <c r="W129" s="172">
        <v>43.3</v>
      </c>
      <c r="X129" s="172">
        <v>183.9</v>
      </c>
      <c r="Y129" s="172">
        <v>8.8000000000000007</v>
      </c>
      <c r="Z129" s="172">
        <v>22.3</v>
      </c>
      <c r="AA129" s="123">
        <v>5658</v>
      </c>
      <c r="AB129" s="123"/>
      <c r="AC129" s="123">
        <v>402</v>
      </c>
      <c r="AD129" s="123"/>
      <c r="AE129" s="123"/>
      <c r="AF129" s="123"/>
      <c r="AG129" s="214"/>
      <c r="AH129" s="229" t="str">
        <f t="shared" si="9"/>
        <v>a3</v>
      </c>
      <c r="AI129" s="122"/>
      <c r="AJ129" s="122"/>
      <c r="AK129" s="122"/>
      <c r="AL129" s="122"/>
      <c r="AM129" s="122"/>
      <c r="AN129" s="173">
        <v>1</v>
      </c>
      <c r="AO129" s="173"/>
      <c r="AP129" s="173"/>
      <c r="AQ129" s="173"/>
      <c r="AR129" s="173"/>
      <c r="AS129" s="173"/>
      <c r="AT129" s="173">
        <v>0.6</v>
      </c>
      <c r="AU129" s="173">
        <v>0.9</v>
      </c>
      <c r="AV129" s="173"/>
      <c r="AW129" s="173">
        <v>0.6</v>
      </c>
      <c r="AX129" s="173">
        <v>0.7</v>
      </c>
      <c r="AY129" s="173">
        <v>0.7</v>
      </c>
      <c r="AZ129" s="211">
        <f t="shared" si="15"/>
        <v>1</v>
      </c>
      <c r="BA129" s="211">
        <f t="shared" si="16"/>
        <v>3.5</v>
      </c>
      <c r="BB129" s="205">
        <f t="shared" si="10"/>
        <v>69388</v>
      </c>
      <c r="BC129" s="205">
        <f t="shared" si="11"/>
        <v>54123</v>
      </c>
      <c r="BD129" s="205">
        <f t="shared" si="12"/>
        <v>33062</v>
      </c>
      <c r="BE129" s="205">
        <f t="shared" si="13"/>
        <v>17797</v>
      </c>
      <c r="BF129" s="175">
        <v>36326</v>
      </c>
      <c r="BG129" s="175">
        <v>5616</v>
      </c>
      <c r="BH129" s="175">
        <v>25442</v>
      </c>
      <c r="BI129" s="175">
        <v>15265</v>
      </c>
      <c r="BJ129" s="175"/>
      <c r="BK129" s="175">
        <v>2846</v>
      </c>
      <c r="BL129" s="175">
        <v>2158</v>
      </c>
      <c r="BM129" s="175">
        <v>4486</v>
      </c>
      <c r="BN129" s="175">
        <v>3134</v>
      </c>
      <c r="BO129" s="175">
        <v>10441</v>
      </c>
      <c r="BP129" s="198">
        <f t="shared" si="14"/>
        <v>35883</v>
      </c>
    </row>
    <row r="130" spans="1:68" s="116" customFormat="1" x14ac:dyDescent="0.15">
      <c r="A130" s="117">
        <v>151302001</v>
      </c>
      <c r="B130" s="118" t="s">
        <v>216</v>
      </c>
      <c r="C130" s="118" t="s">
        <v>11</v>
      </c>
      <c r="D130" s="118" t="s">
        <v>217</v>
      </c>
      <c r="E130" s="118" t="s">
        <v>3311</v>
      </c>
      <c r="F130" s="120">
        <v>14</v>
      </c>
      <c r="G130" s="119">
        <v>178805</v>
      </c>
      <c r="H130" s="119"/>
      <c r="I130" s="120" t="s">
        <v>5820</v>
      </c>
      <c r="J130" s="120">
        <v>624</v>
      </c>
      <c r="K130" s="120">
        <v>178805</v>
      </c>
      <c r="L130" s="120">
        <v>0.78500000000000003</v>
      </c>
      <c r="M130" s="121" t="s">
        <v>5657</v>
      </c>
      <c r="N130" s="120">
        <v>1</v>
      </c>
      <c r="O130" s="119">
        <v>240</v>
      </c>
      <c r="P130" s="119">
        <v>41.4</v>
      </c>
      <c r="Q130" s="119">
        <v>3.97</v>
      </c>
      <c r="R130" s="120" t="s">
        <v>5658</v>
      </c>
      <c r="S130" s="120">
        <v>0.2</v>
      </c>
      <c r="T130" s="120"/>
      <c r="U130" s="120" t="s">
        <v>3186</v>
      </c>
      <c r="V130" s="172">
        <v>136.5</v>
      </c>
      <c r="W130" s="172">
        <v>16.399999999999999</v>
      </c>
      <c r="X130" s="172">
        <v>84</v>
      </c>
      <c r="Y130" s="172">
        <v>12.6</v>
      </c>
      <c r="Z130" s="172">
        <v>23.5</v>
      </c>
      <c r="AA130" s="123">
        <v>998</v>
      </c>
      <c r="AB130" s="123"/>
      <c r="AC130" s="123">
        <v>129.9</v>
      </c>
      <c r="AD130" s="123"/>
      <c r="AE130" s="123"/>
      <c r="AF130" s="123"/>
      <c r="AG130" s="214"/>
      <c r="AH130" s="229" t="str">
        <f t="shared" si="9"/>
        <v>a3</v>
      </c>
      <c r="AI130" s="122"/>
      <c r="AJ130" s="122"/>
      <c r="AK130" s="122"/>
      <c r="AL130" s="122"/>
      <c r="AM130" s="122"/>
      <c r="AN130" s="173">
        <v>0.5</v>
      </c>
      <c r="AO130" s="173" t="s">
        <v>3186</v>
      </c>
      <c r="AP130" s="173" t="s">
        <v>3186</v>
      </c>
      <c r="AQ130" s="173" t="s">
        <v>3186</v>
      </c>
      <c r="AR130" s="173" t="s">
        <v>3186</v>
      </c>
      <c r="AS130" s="173"/>
      <c r="AT130" s="173">
        <v>0.8</v>
      </c>
      <c r="AU130" s="173"/>
      <c r="AV130" s="173"/>
      <c r="AW130" s="173"/>
      <c r="AX130" s="173">
        <v>0.5</v>
      </c>
      <c r="AY130" s="173"/>
      <c r="AZ130" s="211">
        <f t="shared" si="15"/>
        <v>0.5</v>
      </c>
      <c r="BA130" s="211">
        <f t="shared" si="16"/>
        <v>1.3</v>
      </c>
      <c r="BB130" s="205">
        <f t="shared" si="10"/>
        <v>41772</v>
      </c>
      <c r="BC130" s="205">
        <f t="shared" si="11"/>
        <v>28287</v>
      </c>
      <c r="BD130" s="205">
        <f t="shared" si="12"/>
        <v>17425</v>
      </c>
      <c r="BE130" s="205">
        <f t="shared" si="13"/>
        <v>3940</v>
      </c>
      <c r="BF130" s="175">
        <v>24347</v>
      </c>
      <c r="BG130" s="175"/>
      <c r="BH130" s="175">
        <v>21000</v>
      </c>
      <c r="BI130" s="175">
        <v>13485</v>
      </c>
      <c r="BJ130" s="175"/>
      <c r="BK130" s="175">
        <v>1069</v>
      </c>
      <c r="BL130" s="175">
        <v>1954</v>
      </c>
      <c r="BM130" s="175"/>
      <c r="BN130" s="175"/>
      <c r="BO130" s="175">
        <v>4264</v>
      </c>
      <c r="BP130" s="198">
        <f t="shared" si="14"/>
        <v>25264</v>
      </c>
    </row>
    <row r="131" spans="1:68" s="116" customFormat="1" x14ac:dyDescent="0.15">
      <c r="A131" s="117">
        <v>151401001</v>
      </c>
      <c r="B131" s="118" t="s">
        <v>218</v>
      </c>
      <c r="C131" s="118" t="s">
        <v>11</v>
      </c>
      <c r="D131" s="118" t="s">
        <v>219</v>
      </c>
      <c r="E131" s="118" t="s">
        <v>3312</v>
      </c>
      <c r="F131" s="120">
        <v>23</v>
      </c>
      <c r="G131" s="119">
        <v>796397</v>
      </c>
      <c r="H131" s="119"/>
      <c r="I131" s="120" t="s">
        <v>5820</v>
      </c>
      <c r="J131" s="120">
        <v>3900</v>
      </c>
      <c r="K131" s="120">
        <v>796397</v>
      </c>
      <c r="L131" s="120">
        <v>0.55900000000000005</v>
      </c>
      <c r="M131" s="121" t="s">
        <v>5657</v>
      </c>
      <c r="N131" s="120">
        <v>1</v>
      </c>
      <c r="O131" s="119">
        <v>202</v>
      </c>
      <c r="P131" s="119">
        <v>61.6</v>
      </c>
      <c r="Q131" s="119"/>
      <c r="R131" s="120" t="s">
        <v>5660</v>
      </c>
      <c r="S131" s="120">
        <v>1.3</v>
      </c>
      <c r="T131" s="120"/>
      <c r="U131" s="120" t="s">
        <v>3186</v>
      </c>
      <c r="V131" s="172">
        <v>352.9</v>
      </c>
      <c r="W131" s="172">
        <v>81.099999999999994</v>
      </c>
      <c r="X131" s="172">
        <v>194</v>
      </c>
      <c r="Y131" s="172">
        <v>38.799999999999997</v>
      </c>
      <c r="Z131" s="172">
        <v>39</v>
      </c>
      <c r="AA131" s="123">
        <v>6556</v>
      </c>
      <c r="AB131" s="123"/>
      <c r="AC131" s="123">
        <v>540</v>
      </c>
      <c r="AD131" s="123"/>
      <c r="AE131" s="123"/>
      <c r="AF131" s="123"/>
      <c r="AG131" s="214"/>
      <c r="AH131" s="229" t="str">
        <f t="shared" si="9"/>
        <v>a3</v>
      </c>
      <c r="AI131" s="122"/>
      <c r="AJ131" s="122"/>
      <c r="AK131" s="122"/>
      <c r="AL131" s="122"/>
      <c r="AM131" s="122"/>
      <c r="AN131" s="173" t="s">
        <v>3186</v>
      </c>
      <c r="AO131" s="173" t="s">
        <v>3186</v>
      </c>
      <c r="AP131" s="173" t="s">
        <v>3186</v>
      </c>
      <c r="AQ131" s="173" t="s">
        <v>3186</v>
      </c>
      <c r="AR131" s="173" t="s">
        <v>3186</v>
      </c>
      <c r="AS131" s="173">
        <v>1</v>
      </c>
      <c r="AT131" s="173"/>
      <c r="AU131" s="173">
        <v>1</v>
      </c>
      <c r="AV131" s="173"/>
      <c r="AW131" s="173" t="s">
        <v>3186</v>
      </c>
      <c r="AX131" s="173">
        <v>0.5</v>
      </c>
      <c r="AY131" s="173" t="s">
        <v>3186</v>
      </c>
      <c r="AZ131" s="211">
        <f t="shared" si="15"/>
        <v>1</v>
      </c>
      <c r="BA131" s="211">
        <f t="shared" si="16"/>
        <v>1.5</v>
      </c>
      <c r="BB131" s="205">
        <f t="shared" si="10"/>
        <v>41148</v>
      </c>
      <c r="BC131" s="205">
        <f t="shared" si="11"/>
        <v>41148</v>
      </c>
      <c r="BD131" s="205">
        <f t="shared" si="12"/>
        <v>0</v>
      </c>
      <c r="BE131" s="205">
        <f t="shared" si="13"/>
        <v>0</v>
      </c>
      <c r="BF131" s="175">
        <v>41148</v>
      </c>
      <c r="BG131" s="175"/>
      <c r="BH131" s="175">
        <v>26817</v>
      </c>
      <c r="BI131" s="175"/>
      <c r="BJ131" s="175"/>
      <c r="BK131" s="175">
        <v>4545</v>
      </c>
      <c r="BL131" s="175">
        <v>2200</v>
      </c>
      <c r="BM131" s="175">
        <v>6386</v>
      </c>
      <c r="BN131" s="175">
        <v>238</v>
      </c>
      <c r="BO131" s="175">
        <v>962</v>
      </c>
      <c r="BP131" s="198">
        <f t="shared" si="14"/>
        <v>27779</v>
      </c>
    </row>
    <row r="132" spans="1:68" s="116" customFormat="1" x14ac:dyDescent="0.15">
      <c r="A132" s="117">
        <v>151402002</v>
      </c>
      <c r="B132" s="118" t="s">
        <v>220</v>
      </c>
      <c r="C132" s="118" t="s">
        <v>11</v>
      </c>
      <c r="D132" s="118" t="s">
        <v>219</v>
      </c>
      <c r="E132" s="118" t="s">
        <v>3313</v>
      </c>
      <c r="F132" s="120">
        <v>22</v>
      </c>
      <c r="G132" s="119">
        <v>238324</v>
      </c>
      <c r="H132" s="119"/>
      <c r="I132" s="120" t="s">
        <v>5820</v>
      </c>
      <c r="J132" s="120">
        <v>1300</v>
      </c>
      <c r="K132" s="120">
        <v>238324</v>
      </c>
      <c r="L132" s="120">
        <v>0.502</v>
      </c>
      <c r="M132" s="121" t="s">
        <v>5657</v>
      </c>
      <c r="N132" s="120">
        <v>1</v>
      </c>
      <c r="O132" s="119">
        <v>204</v>
      </c>
      <c r="P132" s="119">
        <v>53.6</v>
      </c>
      <c r="Q132" s="119"/>
      <c r="R132" s="120" t="s">
        <v>5660</v>
      </c>
      <c r="S132" s="120">
        <v>0.2</v>
      </c>
      <c r="T132" s="120"/>
      <c r="U132" s="120" t="s">
        <v>3186</v>
      </c>
      <c r="V132" s="172">
        <v>172</v>
      </c>
      <c r="W132" s="172">
        <v>43.2</v>
      </c>
      <c r="X132" s="172">
        <v>88.7</v>
      </c>
      <c r="Y132" s="172">
        <v>18</v>
      </c>
      <c r="Z132" s="172">
        <v>22.1</v>
      </c>
      <c r="AA132" s="123">
        <v>2241</v>
      </c>
      <c r="AB132" s="123"/>
      <c r="AC132" s="123">
        <v>152</v>
      </c>
      <c r="AD132" s="123"/>
      <c r="AE132" s="123"/>
      <c r="AF132" s="123"/>
      <c r="AG132" s="214"/>
      <c r="AH132" s="229" t="str">
        <f t="shared" si="9"/>
        <v>a3</v>
      </c>
      <c r="AI132" s="122"/>
      <c r="AJ132" s="122"/>
      <c r="AK132" s="122"/>
      <c r="AL132" s="122"/>
      <c r="AM132" s="122"/>
      <c r="AN132" s="173" t="s">
        <v>3186</v>
      </c>
      <c r="AO132" s="173" t="s">
        <v>3186</v>
      </c>
      <c r="AP132" s="173" t="s">
        <v>3186</v>
      </c>
      <c r="AQ132" s="173" t="s">
        <v>3186</v>
      </c>
      <c r="AR132" s="173" t="s">
        <v>3186</v>
      </c>
      <c r="AS132" s="173">
        <v>0.5</v>
      </c>
      <c r="AT132" s="173">
        <v>0.5</v>
      </c>
      <c r="AU132" s="173">
        <v>0.5</v>
      </c>
      <c r="AV132" s="173">
        <v>0.5</v>
      </c>
      <c r="AW132" s="173">
        <v>0.5</v>
      </c>
      <c r="AX132" s="173"/>
      <c r="AY132" s="173"/>
      <c r="AZ132" s="211">
        <f t="shared" si="15"/>
        <v>0.5</v>
      </c>
      <c r="BA132" s="211">
        <f t="shared" si="16"/>
        <v>2</v>
      </c>
      <c r="BB132" s="205">
        <f t="shared" si="10"/>
        <v>19460</v>
      </c>
      <c r="BC132" s="205">
        <f t="shared" si="11"/>
        <v>19460</v>
      </c>
      <c r="BD132" s="205">
        <f t="shared" si="12"/>
        <v>0</v>
      </c>
      <c r="BE132" s="205">
        <f t="shared" si="13"/>
        <v>0</v>
      </c>
      <c r="BF132" s="175">
        <v>19460</v>
      </c>
      <c r="BG132" s="175"/>
      <c r="BH132" s="175">
        <v>13724</v>
      </c>
      <c r="BI132" s="175"/>
      <c r="BJ132" s="175"/>
      <c r="BK132" s="175">
        <v>473</v>
      </c>
      <c r="BL132" s="175">
        <v>1573</v>
      </c>
      <c r="BM132" s="175">
        <v>3206</v>
      </c>
      <c r="BN132" s="175">
        <v>105</v>
      </c>
      <c r="BO132" s="175">
        <v>379</v>
      </c>
      <c r="BP132" s="198">
        <f t="shared" si="14"/>
        <v>14103</v>
      </c>
    </row>
    <row r="133" spans="1:68" s="116" customFormat="1" x14ac:dyDescent="0.15">
      <c r="A133" s="117">
        <v>151602001</v>
      </c>
      <c r="B133" s="118" t="s">
        <v>221</v>
      </c>
      <c r="C133" s="118" t="s">
        <v>11</v>
      </c>
      <c r="D133" s="118" t="s">
        <v>222</v>
      </c>
      <c r="E133" s="118" t="s">
        <v>3314</v>
      </c>
      <c r="F133" s="120">
        <v>11</v>
      </c>
      <c r="G133" s="119">
        <v>350480</v>
      </c>
      <c r="H133" s="119"/>
      <c r="I133" s="120" t="s">
        <v>5820</v>
      </c>
      <c r="J133" s="120">
        <v>1750</v>
      </c>
      <c r="K133" s="120">
        <v>350480</v>
      </c>
      <c r="L133" s="120">
        <v>0.54900000000000004</v>
      </c>
      <c r="M133" s="121" t="s">
        <v>5657</v>
      </c>
      <c r="N133" s="120">
        <v>1</v>
      </c>
      <c r="O133" s="119">
        <v>325</v>
      </c>
      <c r="P133" s="119"/>
      <c r="Q133" s="119"/>
      <c r="R133" s="120" t="s">
        <v>5658</v>
      </c>
      <c r="S133" s="120">
        <v>0.5</v>
      </c>
      <c r="T133" s="120"/>
      <c r="U133" s="120" t="s">
        <v>3186</v>
      </c>
      <c r="V133" s="172">
        <v>383.8</v>
      </c>
      <c r="W133" s="172"/>
      <c r="X133" s="172">
        <v>281.2</v>
      </c>
      <c r="Y133" s="172">
        <v>48.6</v>
      </c>
      <c r="Z133" s="172">
        <v>54</v>
      </c>
      <c r="AA133" s="123">
        <v>5114</v>
      </c>
      <c r="AB133" s="123"/>
      <c r="AC133" s="123">
        <v>392</v>
      </c>
      <c r="AD133" s="123"/>
      <c r="AE133" s="123"/>
      <c r="AF133" s="123"/>
      <c r="AG133" s="214"/>
      <c r="AH133" s="229" t="str">
        <f t="shared" ref="AH133:AH196" si="18">IF(N133=1,IF(AG133&gt;0,"a4",IF(AC133&gt;0,"a3",IF(AA133&gt;0,"a2","a1"))),IF(AG133&gt;0,"b4",IF(AC133&gt;0,"b3",IF(AA133&gt;0,"b2","b1"))))</f>
        <v>a3</v>
      </c>
      <c r="AI133" s="122"/>
      <c r="AJ133" s="122"/>
      <c r="AK133" s="122"/>
      <c r="AL133" s="122"/>
      <c r="AM133" s="122"/>
      <c r="AN133" s="173"/>
      <c r="AO133" s="173"/>
      <c r="AP133" s="173"/>
      <c r="AQ133" s="173"/>
      <c r="AR133" s="173"/>
      <c r="AS133" s="173">
        <v>0.7</v>
      </c>
      <c r="AT133" s="173"/>
      <c r="AU133" s="173"/>
      <c r="AV133" s="173"/>
      <c r="AW133" s="173"/>
      <c r="AX133" s="173"/>
      <c r="AY133" s="173"/>
      <c r="AZ133" s="211">
        <f t="shared" si="15"/>
        <v>0.7</v>
      </c>
      <c r="BA133" s="211">
        <f t="shared" si="16"/>
        <v>0</v>
      </c>
      <c r="BB133" s="205">
        <f t="shared" ref="BB133:BB196" si="19">SUM(BG133:BO133)</f>
        <v>47623</v>
      </c>
      <c r="BC133" s="205">
        <f t="shared" ref="BC133:BC196" si="20">BG133+BH133+BK133+BL133+BM133+BN133+BO133</f>
        <v>47623</v>
      </c>
      <c r="BD133" s="205">
        <f t="shared" ref="BD133:BD196" si="21">BB133-BF133</f>
        <v>0</v>
      </c>
      <c r="BE133" s="205">
        <f t="shared" ref="BE133:BE196" si="22">BC133-BF133</f>
        <v>0</v>
      </c>
      <c r="BF133" s="175">
        <v>47623</v>
      </c>
      <c r="BG133" s="175"/>
      <c r="BH133" s="175">
        <v>19950</v>
      </c>
      <c r="BI133" s="175"/>
      <c r="BJ133" s="175"/>
      <c r="BK133" s="175">
        <v>12940</v>
      </c>
      <c r="BL133" s="175">
        <v>1018</v>
      </c>
      <c r="BM133" s="175">
        <v>6178</v>
      </c>
      <c r="BN133" s="175">
        <v>6208</v>
      </c>
      <c r="BO133" s="175">
        <v>1329</v>
      </c>
      <c r="BP133" s="198">
        <f t="shared" ref="BP133:BP196" si="23">BH133+BO133</f>
        <v>21279</v>
      </c>
    </row>
    <row r="134" spans="1:68" s="116" customFormat="1" x14ac:dyDescent="0.15">
      <c r="A134" s="117">
        <v>151702001</v>
      </c>
      <c r="B134" s="118" t="s">
        <v>223</v>
      </c>
      <c r="C134" s="118" t="s">
        <v>11</v>
      </c>
      <c r="D134" s="118" t="s">
        <v>224</v>
      </c>
      <c r="E134" s="118" t="s">
        <v>3315</v>
      </c>
      <c r="F134" s="120">
        <v>10</v>
      </c>
      <c r="G134" s="119">
        <v>193561</v>
      </c>
      <c r="H134" s="119"/>
      <c r="I134" s="120" t="s">
        <v>5820</v>
      </c>
      <c r="J134" s="120">
        <v>1030</v>
      </c>
      <c r="K134" s="120">
        <v>193561</v>
      </c>
      <c r="L134" s="120">
        <v>0.51500000000000001</v>
      </c>
      <c r="M134" s="121" t="s">
        <v>5657</v>
      </c>
      <c r="N134" s="120">
        <v>1</v>
      </c>
      <c r="O134" s="119">
        <v>95</v>
      </c>
      <c r="P134" s="119">
        <v>11.07</v>
      </c>
      <c r="Q134" s="119">
        <v>0.99</v>
      </c>
      <c r="R134" s="120"/>
      <c r="S134" s="120"/>
      <c r="T134" s="120"/>
      <c r="U134" s="120" t="s">
        <v>5669</v>
      </c>
      <c r="V134" s="172">
        <v>158.69999999999999</v>
      </c>
      <c r="W134" s="172"/>
      <c r="X134" s="172">
        <v>85.1</v>
      </c>
      <c r="Y134" s="172">
        <v>34.5</v>
      </c>
      <c r="Z134" s="172">
        <v>39.1</v>
      </c>
      <c r="AA134" s="123">
        <v>1377</v>
      </c>
      <c r="AB134" s="123"/>
      <c r="AC134" s="123">
        <v>213</v>
      </c>
      <c r="AD134" s="123"/>
      <c r="AE134" s="123"/>
      <c r="AF134" s="123"/>
      <c r="AG134" s="214"/>
      <c r="AH134" s="229" t="str">
        <f t="shared" si="18"/>
        <v>a3</v>
      </c>
      <c r="AI134" s="122"/>
      <c r="AJ134" s="122"/>
      <c r="AK134" s="122"/>
      <c r="AL134" s="122"/>
      <c r="AM134" s="122"/>
      <c r="AN134" s="173">
        <v>1</v>
      </c>
      <c r="AO134" s="173"/>
      <c r="AP134" s="173"/>
      <c r="AQ134" s="173"/>
      <c r="AR134" s="173" t="s">
        <v>3186</v>
      </c>
      <c r="AS134" s="173" t="s">
        <v>3186</v>
      </c>
      <c r="AT134" s="173" t="s">
        <v>3186</v>
      </c>
      <c r="AU134" s="173" t="s">
        <v>3186</v>
      </c>
      <c r="AV134" s="173" t="s">
        <v>3186</v>
      </c>
      <c r="AW134" s="173" t="s">
        <v>3186</v>
      </c>
      <c r="AX134" s="173" t="s">
        <v>3186</v>
      </c>
      <c r="AY134" s="173" t="s">
        <v>3186</v>
      </c>
      <c r="AZ134" s="211">
        <f t="shared" ref="AZ134:AZ197" si="24">SUBTOTAL(9,AN134:AS134)</f>
        <v>1</v>
      </c>
      <c r="BA134" s="211"/>
      <c r="BB134" s="205">
        <f t="shared" si="19"/>
        <v>22079</v>
      </c>
      <c r="BC134" s="205">
        <f t="shared" si="20"/>
        <v>22079</v>
      </c>
      <c r="BD134" s="205">
        <f t="shared" si="21"/>
        <v>0</v>
      </c>
      <c r="BE134" s="205">
        <f t="shared" si="22"/>
        <v>0</v>
      </c>
      <c r="BF134" s="175">
        <v>22079</v>
      </c>
      <c r="BG134" s="175">
        <v>3045</v>
      </c>
      <c r="BH134" s="175"/>
      <c r="BI134" s="175"/>
      <c r="BJ134" s="175"/>
      <c r="BK134" s="175">
        <v>1792</v>
      </c>
      <c r="BL134" s="175">
        <v>7287</v>
      </c>
      <c r="BM134" s="175">
        <v>6771</v>
      </c>
      <c r="BN134" s="175">
        <v>1630</v>
      </c>
      <c r="BO134" s="175">
        <v>1554</v>
      </c>
      <c r="BP134" s="198">
        <f t="shared" si="23"/>
        <v>1554</v>
      </c>
    </row>
    <row r="135" spans="1:68" s="116" customFormat="1" x14ac:dyDescent="0.15">
      <c r="A135" s="117">
        <v>151702002</v>
      </c>
      <c r="B135" s="118" t="s">
        <v>225</v>
      </c>
      <c r="C135" s="118" t="s">
        <v>11</v>
      </c>
      <c r="D135" s="118" t="s">
        <v>224</v>
      </c>
      <c r="E135" s="118" t="s">
        <v>3316</v>
      </c>
      <c r="F135" s="120">
        <v>5</v>
      </c>
      <c r="G135" s="119">
        <v>64513</v>
      </c>
      <c r="H135" s="119"/>
      <c r="I135" s="120" t="s">
        <v>5820</v>
      </c>
      <c r="J135" s="120">
        <v>430</v>
      </c>
      <c r="K135" s="120">
        <v>64513</v>
      </c>
      <c r="L135" s="120">
        <v>0.41099999999999998</v>
      </c>
      <c r="M135" s="121" t="s">
        <v>5657</v>
      </c>
      <c r="N135" s="120">
        <v>1</v>
      </c>
      <c r="O135" s="119">
        <v>192</v>
      </c>
      <c r="P135" s="119">
        <v>15.73</v>
      </c>
      <c r="Q135" s="119">
        <v>1.52</v>
      </c>
      <c r="R135" s="120"/>
      <c r="S135" s="120"/>
      <c r="T135" s="120"/>
      <c r="U135" s="120" t="s">
        <v>5669</v>
      </c>
      <c r="V135" s="172">
        <v>86.4</v>
      </c>
      <c r="W135" s="172"/>
      <c r="X135" s="172">
        <v>60.5</v>
      </c>
      <c r="Y135" s="172">
        <v>7.3</v>
      </c>
      <c r="Z135" s="172">
        <v>18.600000000000001</v>
      </c>
      <c r="AA135" s="123">
        <v>514</v>
      </c>
      <c r="AB135" s="123"/>
      <c r="AC135" s="123"/>
      <c r="AD135" s="123"/>
      <c r="AE135" s="123"/>
      <c r="AF135" s="123"/>
      <c r="AG135" s="214"/>
      <c r="AH135" s="229" t="str">
        <f t="shared" si="18"/>
        <v>a2</v>
      </c>
      <c r="AI135" s="122"/>
      <c r="AJ135" s="122"/>
      <c r="AK135" s="122"/>
      <c r="AL135" s="122"/>
      <c r="AM135" s="122"/>
      <c r="AN135" s="173">
        <v>1</v>
      </c>
      <c r="AO135" s="173"/>
      <c r="AP135" s="173"/>
      <c r="AQ135" s="173"/>
      <c r="AR135" s="173" t="s">
        <v>3186</v>
      </c>
      <c r="AS135" s="173" t="s">
        <v>3186</v>
      </c>
      <c r="AT135" s="173"/>
      <c r="AU135" s="173" t="s">
        <v>3186</v>
      </c>
      <c r="AV135" s="173" t="s">
        <v>3186</v>
      </c>
      <c r="AW135" s="173" t="s">
        <v>3186</v>
      </c>
      <c r="AX135" s="173" t="s">
        <v>3186</v>
      </c>
      <c r="AY135" s="173" t="s">
        <v>3186</v>
      </c>
      <c r="AZ135" s="211">
        <f t="shared" si="24"/>
        <v>1</v>
      </c>
      <c r="BA135" s="211"/>
      <c r="BB135" s="205">
        <f t="shared" si="19"/>
        <v>6828</v>
      </c>
      <c r="BC135" s="205">
        <f t="shared" si="20"/>
        <v>6471</v>
      </c>
      <c r="BD135" s="205">
        <f t="shared" si="21"/>
        <v>357</v>
      </c>
      <c r="BE135" s="205">
        <f t="shared" si="22"/>
        <v>0</v>
      </c>
      <c r="BF135" s="175">
        <v>6471</v>
      </c>
      <c r="BG135" s="175">
        <v>985</v>
      </c>
      <c r="BH135" s="175">
        <v>357</v>
      </c>
      <c r="BI135" s="175">
        <v>357</v>
      </c>
      <c r="BJ135" s="175"/>
      <c r="BK135" s="175">
        <v>580</v>
      </c>
      <c r="BL135" s="175">
        <v>365</v>
      </c>
      <c r="BM135" s="175">
        <v>1748</v>
      </c>
      <c r="BN135" s="175">
        <v>489</v>
      </c>
      <c r="BO135" s="175">
        <v>1947</v>
      </c>
      <c r="BP135" s="198">
        <f t="shared" si="23"/>
        <v>2304</v>
      </c>
    </row>
    <row r="136" spans="1:68" s="116" customFormat="1" x14ac:dyDescent="0.15">
      <c r="A136" s="117">
        <v>151802001</v>
      </c>
      <c r="B136" s="118" t="s">
        <v>226</v>
      </c>
      <c r="C136" s="118" t="s">
        <v>11</v>
      </c>
      <c r="D136" s="118" t="s">
        <v>227</v>
      </c>
      <c r="E136" s="118" t="s">
        <v>3317</v>
      </c>
      <c r="F136" s="120">
        <v>11</v>
      </c>
      <c r="G136" s="119"/>
      <c r="H136" s="119"/>
      <c r="I136" s="120" t="s">
        <v>5820</v>
      </c>
      <c r="J136" s="120">
        <v>750</v>
      </c>
      <c r="K136" s="120">
        <v>156826</v>
      </c>
      <c r="L136" s="120">
        <v>0.57299999999999995</v>
      </c>
      <c r="M136" s="121" t="s">
        <v>5657</v>
      </c>
      <c r="N136" s="120">
        <v>1</v>
      </c>
      <c r="O136" s="119">
        <v>209.8</v>
      </c>
      <c r="P136" s="119"/>
      <c r="Q136" s="119"/>
      <c r="R136" s="120" t="s">
        <v>5658</v>
      </c>
      <c r="S136" s="120">
        <v>0.4</v>
      </c>
      <c r="T136" s="120"/>
      <c r="U136" s="120"/>
      <c r="V136" s="172">
        <v>219.7</v>
      </c>
      <c r="W136" s="172"/>
      <c r="X136" s="172">
        <v>89.2</v>
      </c>
      <c r="Y136" s="172">
        <v>23.7</v>
      </c>
      <c r="Z136" s="172">
        <v>106.8</v>
      </c>
      <c r="AA136" s="123">
        <v>1954</v>
      </c>
      <c r="AB136" s="123"/>
      <c r="AC136" s="123">
        <v>216</v>
      </c>
      <c r="AD136" s="123"/>
      <c r="AE136" s="123"/>
      <c r="AF136" s="123"/>
      <c r="AG136" s="214"/>
      <c r="AH136" s="229" t="str">
        <f t="shared" si="18"/>
        <v>a3</v>
      </c>
      <c r="AI136" s="122"/>
      <c r="AJ136" s="122"/>
      <c r="AK136" s="122"/>
      <c r="AL136" s="122"/>
      <c r="AM136" s="122"/>
      <c r="AN136" s="173"/>
      <c r="AO136" s="173"/>
      <c r="AP136" s="173"/>
      <c r="AQ136" s="173"/>
      <c r="AR136" s="173"/>
      <c r="AS136" s="173">
        <v>1</v>
      </c>
      <c r="AT136" s="173">
        <v>0.7</v>
      </c>
      <c r="AU136" s="173">
        <v>0.7</v>
      </c>
      <c r="AV136" s="173"/>
      <c r="AW136" s="173"/>
      <c r="AX136" s="173"/>
      <c r="AY136" s="173"/>
      <c r="AZ136" s="211">
        <f t="shared" si="24"/>
        <v>1</v>
      </c>
      <c r="BA136" s="211">
        <f t="shared" ref="BA136:BA197" si="25">SUBTOTAL(9,AT136:AY136)</f>
        <v>1.4</v>
      </c>
      <c r="BB136" s="205">
        <f t="shared" si="19"/>
        <v>34322</v>
      </c>
      <c r="BC136" s="205">
        <f t="shared" si="20"/>
        <v>34322</v>
      </c>
      <c r="BD136" s="205">
        <f t="shared" si="21"/>
        <v>0</v>
      </c>
      <c r="BE136" s="205">
        <f t="shared" si="22"/>
        <v>0</v>
      </c>
      <c r="BF136" s="175">
        <v>34322</v>
      </c>
      <c r="BG136" s="175"/>
      <c r="BH136" s="175">
        <v>17569</v>
      </c>
      <c r="BI136" s="175"/>
      <c r="BJ136" s="175"/>
      <c r="BK136" s="175">
        <v>380</v>
      </c>
      <c r="BL136" s="175">
        <v>8096</v>
      </c>
      <c r="BM136" s="175">
        <v>5232</v>
      </c>
      <c r="BN136" s="175">
        <v>1702</v>
      </c>
      <c r="BO136" s="175">
        <v>1343</v>
      </c>
      <c r="BP136" s="198">
        <f t="shared" si="23"/>
        <v>18912</v>
      </c>
    </row>
    <row r="137" spans="1:68" s="116" customFormat="1" x14ac:dyDescent="0.15">
      <c r="A137" s="117">
        <v>151902001</v>
      </c>
      <c r="B137" s="118" t="s">
        <v>228</v>
      </c>
      <c r="C137" s="118" t="s">
        <v>11</v>
      </c>
      <c r="D137" s="118" t="s">
        <v>229</v>
      </c>
      <c r="E137" s="118" t="s">
        <v>3318</v>
      </c>
      <c r="F137" s="120">
        <v>10</v>
      </c>
      <c r="G137" s="119"/>
      <c r="H137" s="119"/>
      <c r="I137" s="120" t="s">
        <v>5820</v>
      </c>
      <c r="J137" s="120">
        <v>1280</v>
      </c>
      <c r="K137" s="120">
        <v>114699</v>
      </c>
      <c r="L137" s="120">
        <v>0.246</v>
      </c>
      <c r="M137" s="121" t="s">
        <v>5657</v>
      </c>
      <c r="N137" s="120">
        <v>1</v>
      </c>
      <c r="O137" s="119">
        <v>262.39999999999998</v>
      </c>
      <c r="P137" s="119">
        <v>43.6</v>
      </c>
      <c r="Q137" s="119">
        <v>5.6</v>
      </c>
      <c r="R137" s="120" t="s">
        <v>5658</v>
      </c>
      <c r="S137" s="120">
        <v>1.01</v>
      </c>
      <c r="T137" s="120"/>
      <c r="U137" s="120"/>
      <c r="V137" s="172">
        <v>155.30000000000001</v>
      </c>
      <c r="W137" s="172"/>
      <c r="X137" s="172">
        <v>83.8</v>
      </c>
      <c r="Y137" s="172">
        <v>28.6</v>
      </c>
      <c r="Z137" s="172">
        <v>42.9</v>
      </c>
      <c r="AA137" s="123">
        <v>1274</v>
      </c>
      <c r="AB137" s="123"/>
      <c r="AC137" s="123">
        <v>204.5</v>
      </c>
      <c r="AD137" s="123"/>
      <c r="AE137" s="123"/>
      <c r="AF137" s="123"/>
      <c r="AG137" s="214"/>
      <c r="AH137" s="229" t="str">
        <f t="shared" si="18"/>
        <v>a3</v>
      </c>
      <c r="AI137" s="122"/>
      <c r="AJ137" s="122"/>
      <c r="AK137" s="122"/>
      <c r="AL137" s="122"/>
      <c r="AM137" s="122"/>
      <c r="AN137" s="173"/>
      <c r="AO137" s="173"/>
      <c r="AP137" s="173"/>
      <c r="AQ137" s="173"/>
      <c r="AR137" s="173"/>
      <c r="AS137" s="173"/>
      <c r="AT137" s="173"/>
      <c r="AU137" s="173"/>
      <c r="AV137" s="173"/>
      <c r="AW137" s="173"/>
      <c r="AX137" s="173">
        <v>0.5</v>
      </c>
      <c r="AY137" s="173"/>
      <c r="AZ137" s="211">
        <f t="shared" si="24"/>
        <v>0</v>
      </c>
      <c r="BA137" s="211">
        <f t="shared" si="25"/>
        <v>0.5</v>
      </c>
      <c r="BB137" s="205">
        <f t="shared" si="19"/>
        <v>29175</v>
      </c>
      <c r="BC137" s="205">
        <f t="shared" si="20"/>
        <v>29175</v>
      </c>
      <c r="BD137" s="205">
        <f t="shared" si="21"/>
        <v>0</v>
      </c>
      <c r="BE137" s="205">
        <f t="shared" si="22"/>
        <v>0</v>
      </c>
      <c r="BF137" s="175">
        <v>29175</v>
      </c>
      <c r="BG137" s="175"/>
      <c r="BH137" s="175">
        <v>18207</v>
      </c>
      <c r="BI137" s="175"/>
      <c r="BJ137" s="175"/>
      <c r="BK137" s="175"/>
      <c r="BL137" s="175"/>
      <c r="BM137" s="175">
        <v>5118</v>
      </c>
      <c r="BN137" s="175">
        <v>2268</v>
      </c>
      <c r="BO137" s="175">
        <v>3582</v>
      </c>
      <c r="BP137" s="198">
        <f t="shared" si="23"/>
        <v>21789</v>
      </c>
    </row>
    <row r="138" spans="1:68" s="116" customFormat="1" x14ac:dyDescent="0.15">
      <c r="A138" s="117">
        <v>151902002</v>
      </c>
      <c r="B138" s="118" t="s">
        <v>230</v>
      </c>
      <c r="C138" s="118" t="s">
        <v>11</v>
      </c>
      <c r="D138" s="118" t="s">
        <v>229</v>
      </c>
      <c r="E138" s="118" t="s">
        <v>3319</v>
      </c>
      <c r="F138" s="120">
        <v>5</v>
      </c>
      <c r="G138" s="119"/>
      <c r="H138" s="119"/>
      <c r="I138" s="120" t="s">
        <v>5820</v>
      </c>
      <c r="J138" s="120">
        <v>300</v>
      </c>
      <c r="K138" s="120">
        <v>65403.5</v>
      </c>
      <c r="L138" s="120">
        <v>0.59699999999999998</v>
      </c>
      <c r="M138" s="121" t="s">
        <v>5657</v>
      </c>
      <c r="N138" s="120">
        <v>1</v>
      </c>
      <c r="O138" s="119">
        <v>241.5</v>
      </c>
      <c r="P138" s="119">
        <v>35.6</v>
      </c>
      <c r="Q138" s="119">
        <v>4.5999999999999996</v>
      </c>
      <c r="R138" s="120" t="s">
        <v>5658</v>
      </c>
      <c r="S138" s="120">
        <v>0.28000000000000003</v>
      </c>
      <c r="T138" s="120"/>
      <c r="U138" s="120"/>
      <c r="V138" s="172">
        <v>61.4</v>
      </c>
      <c r="W138" s="172"/>
      <c r="X138" s="172">
        <v>32.5</v>
      </c>
      <c r="Y138" s="172">
        <v>4.3</v>
      </c>
      <c r="Z138" s="172">
        <v>24.6</v>
      </c>
      <c r="AA138" s="123">
        <v>579.9</v>
      </c>
      <c r="AB138" s="123"/>
      <c r="AC138" s="123"/>
      <c r="AD138" s="123"/>
      <c r="AE138" s="123"/>
      <c r="AF138" s="123"/>
      <c r="AG138" s="214"/>
      <c r="AH138" s="229" t="str">
        <f t="shared" si="18"/>
        <v>a2</v>
      </c>
      <c r="AI138" s="122"/>
      <c r="AJ138" s="122"/>
      <c r="AK138" s="122"/>
      <c r="AL138" s="122"/>
      <c r="AM138" s="122"/>
      <c r="AN138" s="173"/>
      <c r="AO138" s="173"/>
      <c r="AP138" s="173"/>
      <c r="AQ138" s="173"/>
      <c r="AR138" s="173"/>
      <c r="AS138" s="173"/>
      <c r="AT138" s="173"/>
      <c r="AU138" s="173"/>
      <c r="AV138" s="173"/>
      <c r="AW138" s="173"/>
      <c r="AX138" s="173"/>
      <c r="AY138" s="173"/>
      <c r="AZ138" s="211">
        <f t="shared" si="24"/>
        <v>0</v>
      </c>
      <c r="BA138" s="211">
        <f t="shared" si="25"/>
        <v>0</v>
      </c>
      <c r="BB138" s="205">
        <f t="shared" si="19"/>
        <v>11790</v>
      </c>
      <c r="BC138" s="205">
        <f t="shared" si="20"/>
        <v>11790</v>
      </c>
      <c r="BD138" s="205">
        <f t="shared" si="21"/>
        <v>0</v>
      </c>
      <c r="BE138" s="205">
        <f t="shared" si="22"/>
        <v>0</v>
      </c>
      <c r="BF138" s="175">
        <v>11790</v>
      </c>
      <c r="BG138" s="175"/>
      <c r="BH138" s="175">
        <v>8526</v>
      </c>
      <c r="BI138" s="175"/>
      <c r="BJ138" s="175"/>
      <c r="BK138" s="175"/>
      <c r="BL138" s="175"/>
      <c r="BM138" s="175">
        <v>2454</v>
      </c>
      <c r="BN138" s="175">
        <v>617</v>
      </c>
      <c r="BO138" s="175">
        <v>193</v>
      </c>
      <c r="BP138" s="198">
        <f t="shared" si="23"/>
        <v>8719</v>
      </c>
    </row>
    <row r="139" spans="1:68" s="116" customFormat="1" x14ac:dyDescent="0.15">
      <c r="A139" s="117">
        <v>152002001</v>
      </c>
      <c r="B139" s="118" t="s">
        <v>231</v>
      </c>
      <c r="C139" s="118" t="s">
        <v>11</v>
      </c>
      <c r="D139" s="118" t="s">
        <v>232</v>
      </c>
      <c r="E139" s="118" t="s">
        <v>3320</v>
      </c>
      <c r="F139" s="120">
        <v>13</v>
      </c>
      <c r="G139" s="119">
        <v>176448</v>
      </c>
      <c r="H139" s="119"/>
      <c r="I139" s="120" t="s">
        <v>5820</v>
      </c>
      <c r="J139" s="120">
        <v>1230</v>
      </c>
      <c r="K139" s="120">
        <v>176448</v>
      </c>
      <c r="L139" s="120">
        <v>0.39300000000000002</v>
      </c>
      <c r="M139" s="121" t="s">
        <v>5657</v>
      </c>
      <c r="N139" s="120">
        <v>1</v>
      </c>
      <c r="O139" s="119">
        <v>306</v>
      </c>
      <c r="P139" s="119"/>
      <c r="Q139" s="119"/>
      <c r="R139" s="120" t="s">
        <v>5658</v>
      </c>
      <c r="S139" s="120">
        <v>1.78</v>
      </c>
      <c r="T139" s="120"/>
      <c r="U139" s="120"/>
      <c r="V139" s="172">
        <v>174.9</v>
      </c>
      <c r="W139" s="172">
        <v>17.5</v>
      </c>
      <c r="X139" s="172">
        <v>87.8</v>
      </c>
      <c r="Y139" s="172">
        <v>23.2</v>
      </c>
      <c r="Z139" s="172">
        <v>46.4</v>
      </c>
      <c r="AA139" s="123">
        <v>2280.1</v>
      </c>
      <c r="AB139" s="123"/>
      <c r="AC139" s="123">
        <v>170.47</v>
      </c>
      <c r="AD139" s="123"/>
      <c r="AE139" s="123"/>
      <c r="AF139" s="123"/>
      <c r="AG139" s="214"/>
      <c r="AH139" s="229" t="str">
        <f t="shared" si="18"/>
        <v>a3</v>
      </c>
      <c r="AI139" s="122"/>
      <c r="AJ139" s="122"/>
      <c r="AK139" s="122"/>
      <c r="AL139" s="122"/>
      <c r="AM139" s="122"/>
      <c r="AN139" s="173"/>
      <c r="AO139" s="173"/>
      <c r="AP139" s="173"/>
      <c r="AQ139" s="173"/>
      <c r="AR139" s="173"/>
      <c r="AS139" s="173"/>
      <c r="AT139" s="173">
        <v>0.5</v>
      </c>
      <c r="AU139" s="173">
        <v>0.5</v>
      </c>
      <c r="AV139" s="173"/>
      <c r="AW139" s="173"/>
      <c r="AX139" s="173">
        <v>0.6</v>
      </c>
      <c r="AY139" s="173">
        <v>0.5</v>
      </c>
      <c r="AZ139" s="211"/>
      <c r="BA139" s="211">
        <f t="shared" si="25"/>
        <v>2.1</v>
      </c>
      <c r="BB139" s="205">
        <f t="shared" si="19"/>
        <v>66712</v>
      </c>
      <c r="BC139" s="205">
        <f t="shared" si="20"/>
        <v>47457</v>
      </c>
      <c r="BD139" s="205">
        <f t="shared" si="21"/>
        <v>20674</v>
      </c>
      <c r="BE139" s="205">
        <f t="shared" si="22"/>
        <v>1419</v>
      </c>
      <c r="BF139" s="175">
        <v>46038</v>
      </c>
      <c r="BG139" s="175">
        <v>6420</v>
      </c>
      <c r="BH139" s="175">
        <v>29579</v>
      </c>
      <c r="BI139" s="175">
        <v>10928</v>
      </c>
      <c r="BJ139" s="175">
        <v>8327</v>
      </c>
      <c r="BK139" s="175">
        <v>2328</v>
      </c>
      <c r="BL139" s="175">
        <v>2173</v>
      </c>
      <c r="BM139" s="175">
        <v>3265</v>
      </c>
      <c r="BN139" s="175">
        <v>860</v>
      </c>
      <c r="BO139" s="175">
        <v>2832</v>
      </c>
      <c r="BP139" s="198">
        <f t="shared" si="23"/>
        <v>32411</v>
      </c>
    </row>
    <row r="140" spans="1:68" s="116" customFormat="1" x14ac:dyDescent="0.15">
      <c r="A140" s="117">
        <v>154301001</v>
      </c>
      <c r="B140" s="118" t="s">
        <v>233</v>
      </c>
      <c r="C140" s="118" t="s">
        <v>11</v>
      </c>
      <c r="D140" s="118" t="s">
        <v>234</v>
      </c>
      <c r="E140" s="118" t="s">
        <v>3321</v>
      </c>
      <c r="F140" s="120">
        <v>32</v>
      </c>
      <c r="G140" s="119">
        <v>2595010</v>
      </c>
      <c r="H140" s="119"/>
      <c r="I140" s="120" t="s">
        <v>5820</v>
      </c>
      <c r="J140" s="120">
        <v>9600</v>
      </c>
      <c r="K140" s="120">
        <v>2595010</v>
      </c>
      <c r="L140" s="120">
        <v>0.74099999999999999</v>
      </c>
      <c r="M140" s="121" t="s">
        <v>5654</v>
      </c>
      <c r="N140" s="120">
        <v>1</v>
      </c>
      <c r="O140" s="119">
        <v>220</v>
      </c>
      <c r="P140" s="119">
        <v>36.5</v>
      </c>
      <c r="Q140" s="119">
        <v>3.8</v>
      </c>
      <c r="R140" s="120" t="s">
        <v>5655</v>
      </c>
      <c r="S140" s="120">
        <v>14.8</v>
      </c>
      <c r="T140" s="120"/>
      <c r="U140" s="120"/>
      <c r="V140" s="172">
        <v>1464</v>
      </c>
      <c r="W140" s="172"/>
      <c r="X140" s="172">
        <v>1464</v>
      </c>
      <c r="Y140" s="172"/>
      <c r="Z140" s="172"/>
      <c r="AA140" s="123">
        <v>15551</v>
      </c>
      <c r="AB140" s="123">
        <v>49593.799999999908</v>
      </c>
      <c r="AC140" s="123">
        <v>1025</v>
      </c>
      <c r="AD140" s="123"/>
      <c r="AE140" s="123"/>
      <c r="AF140" s="123"/>
      <c r="AG140" s="214"/>
      <c r="AH140" s="229" t="str">
        <f t="shared" si="18"/>
        <v>a3</v>
      </c>
      <c r="AI140" s="122"/>
      <c r="AJ140" s="122"/>
      <c r="AK140" s="122"/>
      <c r="AL140" s="122"/>
      <c r="AM140" s="122"/>
      <c r="AN140" s="173">
        <v>4</v>
      </c>
      <c r="AO140" s="173" t="s">
        <v>3186</v>
      </c>
      <c r="AP140" s="173" t="s">
        <v>3186</v>
      </c>
      <c r="AQ140" s="173" t="s">
        <v>3186</v>
      </c>
      <c r="AR140" s="173" t="s">
        <v>3186</v>
      </c>
      <c r="AS140" s="173">
        <v>1</v>
      </c>
      <c r="AT140" s="173">
        <v>2</v>
      </c>
      <c r="AU140" s="173">
        <v>4.5</v>
      </c>
      <c r="AV140" s="173">
        <v>3</v>
      </c>
      <c r="AW140" s="173">
        <v>4.5</v>
      </c>
      <c r="AX140" s="173">
        <v>2.5</v>
      </c>
      <c r="AY140" s="173">
        <v>0.5</v>
      </c>
      <c r="AZ140" s="211">
        <f t="shared" si="24"/>
        <v>5</v>
      </c>
      <c r="BA140" s="211">
        <f t="shared" si="25"/>
        <v>17</v>
      </c>
      <c r="BB140" s="205">
        <f t="shared" si="19"/>
        <v>161207</v>
      </c>
      <c r="BC140" s="205">
        <f t="shared" si="20"/>
        <v>161207</v>
      </c>
      <c r="BD140" s="205">
        <f t="shared" si="21"/>
        <v>-200</v>
      </c>
      <c r="BE140" s="205">
        <f t="shared" si="22"/>
        <v>-200</v>
      </c>
      <c r="BF140" s="175">
        <v>161407</v>
      </c>
      <c r="BG140" s="175">
        <v>1903</v>
      </c>
      <c r="BH140" s="175">
        <v>110990</v>
      </c>
      <c r="BI140" s="175"/>
      <c r="BJ140" s="175"/>
      <c r="BK140" s="175"/>
      <c r="BL140" s="175">
        <v>15315</v>
      </c>
      <c r="BM140" s="175">
        <v>20868</v>
      </c>
      <c r="BN140" s="175">
        <v>7789</v>
      </c>
      <c r="BO140" s="175">
        <v>4342</v>
      </c>
      <c r="BP140" s="198">
        <f t="shared" si="23"/>
        <v>115332</v>
      </c>
    </row>
    <row r="141" spans="1:68" s="116" customFormat="1" x14ac:dyDescent="0.15">
      <c r="A141" s="117">
        <v>154402001</v>
      </c>
      <c r="B141" s="118" t="s">
        <v>235</v>
      </c>
      <c r="C141" s="118" t="s">
        <v>11</v>
      </c>
      <c r="D141" s="118" t="s">
        <v>236</v>
      </c>
      <c r="E141" s="118" t="s">
        <v>3322</v>
      </c>
      <c r="F141" s="120">
        <v>24</v>
      </c>
      <c r="G141" s="119">
        <v>454224</v>
      </c>
      <c r="H141" s="119"/>
      <c r="I141" s="120" t="s">
        <v>5820</v>
      </c>
      <c r="J141" s="120">
        <v>1769</v>
      </c>
      <c r="K141" s="120">
        <v>454224</v>
      </c>
      <c r="L141" s="120">
        <v>0.70299999999999996</v>
      </c>
      <c r="M141" s="121" t="s">
        <v>5657</v>
      </c>
      <c r="N141" s="120">
        <v>1</v>
      </c>
      <c r="O141" s="119">
        <v>305</v>
      </c>
      <c r="P141" s="119">
        <v>47.9</v>
      </c>
      <c r="Q141" s="119">
        <v>5.2</v>
      </c>
      <c r="R141" s="120" t="s">
        <v>5658</v>
      </c>
      <c r="S141" s="120">
        <v>0.7</v>
      </c>
      <c r="T141" s="120"/>
      <c r="U141" s="120"/>
      <c r="V141" s="172">
        <v>362.1</v>
      </c>
      <c r="W141" s="172">
        <v>49.7</v>
      </c>
      <c r="X141" s="172">
        <v>164</v>
      </c>
      <c r="Y141" s="172">
        <v>46.3</v>
      </c>
      <c r="Z141" s="172">
        <v>102.1</v>
      </c>
      <c r="AA141" s="123">
        <v>3653</v>
      </c>
      <c r="AB141" s="123"/>
      <c r="AC141" s="123">
        <v>370</v>
      </c>
      <c r="AD141" s="123"/>
      <c r="AE141" s="123"/>
      <c r="AF141" s="123"/>
      <c r="AG141" s="214"/>
      <c r="AH141" s="229" t="str">
        <f t="shared" si="18"/>
        <v>a3</v>
      </c>
      <c r="AI141" s="122"/>
      <c r="AJ141" s="122"/>
      <c r="AK141" s="122"/>
      <c r="AL141" s="122"/>
      <c r="AM141" s="122"/>
      <c r="AN141" s="173" t="s">
        <v>3186</v>
      </c>
      <c r="AO141" s="173" t="s">
        <v>3186</v>
      </c>
      <c r="AP141" s="173" t="s">
        <v>3186</v>
      </c>
      <c r="AQ141" s="173" t="s">
        <v>3186</v>
      </c>
      <c r="AR141" s="173" t="s">
        <v>3186</v>
      </c>
      <c r="AS141" s="173">
        <v>1</v>
      </c>
      <c r="AT141" s="173">
        <v>1</v>
      </c>
      <c r="AU141" s="173">
        <v>1</v>
      </c>
      <c r="AV141" s="173">
        <v>1</v>
      </c>
      <c r="AW141" s="173">
        <v>0.5</v>
      </c>
      <c r="AX141" s="173">
        <v>0.5</v>
      </c>
      <c r="AY141" s="173" t="s">
        <v>3186</v>
      </c>
      <c r="AZ141" s="211">
        <f t="shared" si="24"/>
        <v>1</v>
      </c>
      <c r="BA141" s="211">
        <f t="shared" si="25"/>
        <v>4</v>
      </c>
      <c r="BB141" s="205">
        <f t="shared" si="19"/>
        <v>74010</v>
      </c>
      <c r="BC141" s="205">
        <f t="shared" si="20"/>
        <v>54163</v>
      </c>
      <c r="BD141" s="205">
        <f t="shared" si="21"/>
        <v>20641</v>
      </c>
      <c r="BE141" s="205">
        <f t="shared" si="22"/>
        <v>794</v>
      </c>
      <c r="BF141" s="175">
        <v>53369</v>
      </c>
      <c r="BG141" s="175"/>
      <c r="BH141" s="175">
        <v>35062</v>
      </c>
      <c r="BI141" s="175">
        <v>19847</v>
      </c>
      <c r="BJ141" s="175"/>
      <c r="BK141" s="175">
        <v>4928</v>
      </c>
      <c r="BL141" s="175">
        <v>3694</v>
      </c>
      <c r="BM141" s="175">
        <v>5915</v>
      </c>
      <c r="BN141" s="175">
        <v>2100</v>
      </c>
      <c r="BO141" s="175">
        <v>2464</v>
      </c>
      <c r="BP141" s="198">
        <f t="shared" si="23"/>
        <v>37526</v>
      </c>
    </row>
    <row r="142" spans="1:68" s="116" customFormat="1" x14ac:dyDescent="0.15">
      <c r="A142" s="117">
        <v>154501001</v>
      </c>
      <c r="B142" s="118" t="s">
        <v>237</v>
      </c>
      <c r="C142" s="118" t="s">
        <v>11</v>
      </c>
      <c r="D142" s="118" t="s">
        <v>238</v>
      </c>
      <c r="E142" s="118" t="s">
        <v>3323</v>
      </c>
      <c r="F142" s="120">
        <v>26</v>
      </c>
      <c r="G142" s="119">
        <v>1094577</v>
      </c>
      <c r="H142" s="119"/>
      <c r="I142" s="120" t="s">
        <v>5820</v>
      </c>
      <c r="J142" s="120">
        <v>3208</v>
      </c>
      <c r="K142" s="120">
        <v>1094577</v>
      </c>
      <c r="L142" s="120">
        <v>0.93500000000000005</v>
      </c>
      <c r="M142" s="121" t="s">
        <v>5654</v>
      </c>
      <c r="N142" s="120">
        <v>1</v>
      </c>
      <c r="O142" s="119">
        <v>155</v>
      </c>
      <c r="P142" s="119"/>
      <c r="Q142" s="119"/>
      <c r="R142" s="120" t="s">
        <v>5655</v>
      </c>
      <c r="S142" s="120">
        <v>8.6</v>
      </c>
      <c r="T142" s="120"/>
      <c r="U142" s="120"/>
      <c r="V142" s="172">
        <v>536</v>
      </c>
      <c r="W142" s="172">
        <v>97</v>
      </c>
      <c r="X142" s="172">
        <v>276</v>
      </c>
      <c r="Y142" s="172">
        <v>30</v>
      </c>
      <c r="Z142" s="172">
        <v>133</v>
      </c>
      <c r="AA142" s="123">
        <v>8193</v>
      </c>
      <c r="AB142" s="123"/>
      <c r="AC142" s="123">
        <v>1086</v>
      </c>
      <c r="AD142" s="123"/>
      <c r="AE142" s="123"/>
      <c r="AF142" s="123"/>
      <c r="AG142" s="214"/>
      <c r="AH142" s="229" t="str">
        <f t="shared" si="18"/>
        <v>a3</v>
      </c>
      <c r="AI142" s="122" t="s">
        <v>5401</v>
      </c>
      <c r="AJ142" s="122"/>
      <c r="AK142" s="122" t="s">
        <v>5401</v>
      </c>
      <c r="AL142" s="122" t="s">
        <v>5401</v>
      </c>
      <c r="AM142" s="122" t="s">
        <v>5401</v>
      </c>
      <c r="AN142" s="173">
        <v>1</v>
      </c>
      <c r="AO142" s="173" t="s">
        <v>3186</v>
      </c>
      <c r="AP142" s="173" t="s">
        <v>3186</v>
      </c>
      <c r="AQ142" s="173" t="s">
        <v>3186</v>
      </c>
      <c r="AR142" s="173" t="s">
        <v>3186</v>
      </c>
      <c r="AS142" s="173">
        <v>1</v>
      </c>
      <c r="AT142" s="173">
        <v>1</v>
      </c>
      <c r="AU142" s="173">
        <v>1</v>
      </c>
      <c r="AV142" s="173">
        <v>1</v>
      </c>
      <c r="AW142" s="173">
        <v>1</v>
      </c>
      <c r="AX142" s="173">
        <v>1</v>
      </c>
      <c r="AY142" s="173" t="s">
        <v>3186</v>
      </c>
      <c r="AZ142" s="211">
        <f t="shared" si="24"/>
        <v>2</v>
      </c>
      <c r="BA142" s="211">
        <f t="shared" si="25"/>
        <v>5</v>
      </c>
      <c r="BB142" s="205">
        <f t="shared" si="19"/>
        <v>82867</v>
      </c>
      <c r="BC142" s="205">
        <f t="shared" si="20"/>
        <v>82867</v>
      </c>
      <c r="BD142" s="205">
        <f t="shared" si="21"/>
        <v>0</v>
      </c>
      <c r="BE142" s="205">
        <f t="shared" si="22"/>
        <v>0</v>
      </c>
      <c r="BF142" s="175">
        <v>82867</v>
      </c>
      <c r="BG142" s="175"/>
      <c r="BH142" s="175">
        <v>60784</v>
      </c>
      <c r="BI142" s="175"/>
      <c r="BJ142" s="175"/>
      <c r="BK142" s="175">
        <v>17887</v>
      </c>
      <c r="BL142" s="175">
        <v>317</v>
      </c>
      <c r="BM142" s="175"/>
      <c r="BN142" s="175">
        <v>63</v>
      </c>
      <c r="BO142" s="175">
        <v>3816</v>
      </c>
      <c r="BP142" s="198">
        <f t="shared" si="23"/>
        <v>64600</v>
      </c>
    </row>
    <row r="143" spans="1:68" s="116" customFormat="1" x14ac:dyDescent="0.15">
      <c r="A143" s="117">
        <v>154502002</v>
      </c>
      <c r="B143" s="118" t="s">
        <v>239</v>
      </c>
      <c r="C143" s="118" t="s">
        <v>11</v>
      </c>
      <c r="D143" s="118" t="s">
        <v>238</v>
      </c>
      <c r="E143" s="118" t="s">
        <v>3324</v>
      </c>
      <c r="F143" s="120">
        <v>11</v>
      </c>
      <c r="G143" s="119"/>
      <c r="H143" s="119"/>
      <c r="I143" s="120" t="s">
        <v>5820</v>
      </c>
      <c r="J143" s="120">
        <v>2150</v>
      </c>
      <c r="K143" s="120">
        <v>220473</v>
      </c>
      <c r="L143" s="120">
        <v>0.28100000000000003</v>
      </c>
      <c r="M143" s="121" t="s">
        <v>5657</v>
      </c>
      <c r="N143" s="120">
        <v>1</v>
      </c>
      <c r="O143" s="119">
        <v>218</v>
      </c>
      <c r="P143" s="119"/>
      <c r="Q143" s="119"/>
      <c r="R143" s="120" t="s">
        <v>5658</v>
      </c>
      <c r="S143" s="120">
        <v>0.6</v>
      </c>
      <c r="T143" s="120"/>
      <c r="U143" s="120"/>
      <c r="V143" s="172">
        <v>223.5</v>
      </c>
      <c r="W143" s="172"/>
      <c r="X143" s="172">
        <v>31.8</v>
      </c>
      <c r="Y143" s="172">
        <v>148</v>
      </c>
      <c r="Z143" s="172">
        <v>43.7</v>
      </c>
      <c r="AA143" s="123">
        <v>3876</v>
      </c>
      <c r="AB143" s="123"/>
      <c r="AC143" s="123"/>
      <c r="AD143" s="123"/>
      <c r="AE143" s="123"/>
      <c r="AF143" s="123"/>
      <c r="AG143" s="214"/>
      <c r="AH143" s="229" t="str">
        <f t="shared" si="18"/>
        <v>a2</v>
      </c>
      <c r="AI143" s="122" t="s">
        <v>5401</v>
      </c>
      <c r="AJ143" s="122"/>
      <c r="AK143" s="122" t="s">
        <v>5401</v>
      </c>
      <c r="AL143" s="122" t="s">
        <v>5401</v>
      </c>
      <c r="AM143" s="122" t="s">
        <v>5401</v>
      </c>
      <c r="AN143" s="173">
        <v>1</v>
      </c>
      <c r="AO143" s="173" t="s">
        <v>3186</v>
      </c>
      <c r="AP143" s="173" t="s">
        <v>3186</v>
      </c>
      <c r="AQ143" s="173" t="s">
        <v>3186</v>
      </c>
      <c r="AR143" s="173" t="s">
        <v>3186</v>
      </c>
      <c r="AS143" s="173">
        <v>1</v>
      </c>
      <c r="AT143" s="173">
        <v>1</v>
      </c>
      <c r="AU143" s="173">
        <v>1</v>
      </c>
      <c r="AV143" s="173">
        <v>1</v>
      </c>
      <c r="AW143" s="173">
        <v>1</v>
      </c>
      <c r="AX143" s="173">
        <v>1</v>
      </c>
      <c r="AY143" s="173" t="s">
        <v>3186</v>
      </c>
      <c r="AZ143" s="211">
        <f t="shared" si="24"/>
        <v>2</v>
      </c>
      <c r="BA143" s="211">
        <f t="shared" si="25"/>
        <v>5</v>
      </c>
      <c r="BB143" s="205">
        <f t="shared" si="19"/>
        <v>36495</v>
      </c>
      <c r="BC143" s="205">
        <f t="shared" si="20"/>
        <v>36495</v>
      </c>
      <c r="BD143" s="205">
        <f t="shared" si="21"/>
        <v>0</v>
      </c>
      <c r="BE143" s="205">
        <f t="shared" si="22"/>
        <v>0</v>
      </c>
      <c r="BF143" s="175">
        <v>36495</v>
      </c>
      <c r="BG143" s="175"/>
      <c r="BH143" s="175">
        <v>26050</v>
      </c>
      <c r="BI143" s="175"/>
      <c r="BJ143" s="175"/>
      <c r="BK143" s="175">
        <v>7666</v>
      </c>
      <c r="BL143" s="175">
        <v>1652</v>
      </c>
      <c r="BM143" s="175"/>
      <c r="BN143" s="175"/>
      <c r="BO143" s="175">
        <v>1127</v>
      </c>
      <c r="BP143" s="198">
        <f t="shared" si="23"/>
        <v>27177</v>
      </c>
    </row>
    <row r="144" spans="1:68" s="116" customFormat="1" x14ac:dyDescent="0.15">
      <c r="A144" s="117">
        <v>155002001</v>
      </c>
      <c r="B144" s="118" t="s">
        <v>240</v>
      </c>
      <c r="C144" s="118" t="s">
        <v>11</v>
      </c>
      <c r="D144" s="118" t="s">
        <v>241</v>
      </c>
      <c r="E144" s="118" t="s">
        <v>3325</v>
      </c>
      <c r="F144" s="120">
        <v>18</v>
      </c>
      <c r="G144" s="119">
        <v>228944</v>
      </c>
      <c r="H144" s="119"/>
      <c r="I144" s="120" t="s">
        <v>5820</v>
      </c>
      <c r="J144" s="120">
        <v>1160</v>
      </c>
      <c r="K144" s="120">
        <v>228944</v>
      </c>
      <c r="L144" s="120">
        <v>0.54100000000000004</v>
      </c>
      <c r="M144" s="121" t="s">
        <v>5657</v>
      </c>
      <c r="N144" s="120">
        <v>1</v>
      </c>
      <c r="O144" s="119">
        <v>301</v>
      </c>
      <c r="P144" s="119"/>
      <c r="Q144" s="119"/>
      <c r="R144" s="120" t="s">
        <v>5658</v>
      </c>
      <c r="S144" s="120">
        <v>0.8</v>
      </c>
      <c r="T144" s="120"/>
      <c r="U144" s="120"/>
      <c r="V144" s="172">
        <v>180.8</v>
      </c>
      <c r="W144" s="172"/>
      <c r="X144" s="172">
        <v>109.5</v>
      </c>
      <c r="Y144" s="172">
        <v>32.9</v>
      </c>
      <c r="Z144" s="172">
        <v>38.4</v>
      </c>
      <c r="AA144" s="123">
        <v>3035</v>
      </c>
      <c r="AB144" s="123"/>
      <c r="AC144" s="123">
        <v>213</v>
      </c>
      <c r="AD144" s="123"/>
      <c r="AE144" s="123"/>
      <c r="AF144" s="123"/>
      <c r="AG144" s="214"/>
      <c r="AH144" s="229" t="str">
        <f t="shared" si="18"/>
        <v>a3</v>
      </c>
      <c r="AI144" s="122"/>
      <c r="AJ144" s="122"/>
      <c r="AK144" s="122"/>
      <c r="AL144" s="122"/>
      <c r="AM144" s="122"/>
      <c r="AN144" s="173"/>
      <c r="AO144" s="173"/>
      <c r="AP144" s="173"/>
      <c r="AQ144" s="173"/>
      <c r="AR144" s="173"/>
      <c r="AS144" s="173">
        <v>0.5</v>
      </c>
      <c r="AT144" s="173">
        <v>0.5</v>
      </c>
      <c r="AU144" s="173">
        <v>0.5</v>
      </c>
      <c r="AV144" s="173">
        <v>0.5</v>
      </c>
      <c r="AW144" s="173">
        <v>0.5</v>
      </c>
      <c r="AX144" s="173">
        <v>0.5</v>
      </c>
      <c r="AY144" s="173">
        <v>1</v>
      </c>
      <c r="AZ144" s="211">
        <f t="shared" si="24"/>
        <v>0.5</v>
      </c>
      <c r="BA144" s="211">
        <f t="shared" si="25"/>
        <v>3.5</v>
      </c>
      <c r="BB144" s="205">
        <f t="shared" si="19"/>
        <v>36666</v>
      </c>
      <c r="BC144" s="205">
        <f t="shared" si="20"/>
        <v>36666</v>
      </c>
      <c r="BD144" s="205">
        <f t="shared" si="21"/>
        <v>0</v>
      </c>
      <c r="BE144" s="205">
        <f t="shared" si="22"/>
        <v>0</v>
      </c>
      <c r="BF144" s="175">
        <v>36666</v>
      </c>
      <c r="BG144" s="175">
        <v>334</v>
      </c>
      <c r="BH144" s="175">
        <v>28783</v>
      </c>
      <c r="BI144" s="175"/>
      <c r="BJ144" s="175"/>
      <c r="BK144" s="175">
        <v>4337</v>
      </c>
      <c r="BL144" s="175">
        <v>2569</v>
      </c>
      <c r="BM144" s="175"/>
      <c r="BN144" s="175"/>
      <c r="BO144" s="175">
        <v>643</v>
      </c>
      <c r="BP144" s="198">
        <f t="shared" si="23"/>
        <v>29426</v>
      </c>
    </row>
    <row r="145" spans="1:68" s="116" customFormat="1" x14ac:dyDescent="0.15">
      <c r="A145" s="117">
        <v>155202001</v>
      </c>
      <c r="B145" s="118" t="s">
        <v>242</v>
      </c>
      <c r="C145" s="118" t="s">
        <v>11</v>
      </c>
      <c r="D145" s="118" t="s">
        <v>243</v>
      </c>
      <c r="E145" s="118" t="s">
        <v>3326</v>
      </c>
      <c r="F145" s="120">
        <v>15</v>
      </c>
      <c r="G145" s="119">
        <v>285317</v>
      </c>
      <c r="H145" s="119"/>
      <c r="I145" s="120" t="s">
        <v>5820</v>
      </c>
      <c r="J145" s="120">
        <v>1520</v>
      </c>
      <c r="K145" s="120">
        <v>285317</v>
      </c>
      <c r="L145" s="120">
        <v>0.51400000000000001</v>
      </c>
      <c r="M145" s="121" t="s">
        <v>5657</v>
      </c>
      <c r="N145" s="120">
        <v>1</v>
      </c>
      <c r="O145" s="119">
        <v>217.7</v>
      </c>
      <c r="P145" s="119"/>
      <c r="Q145" s="119"/>
      <c r="R145" s="120" t="s">
        <v>5660</v>
      </c>
      <c r="S145" s="120">
        <v>0.4</v>
      </c>
      <c r="T145" s="120"/>
      <c r="U145" s="120"/>
      <c r="V145" s="172">
        <v>233</v>
      </c>
      <c r="W145" s="172"/>
      <c r="X145" s="172">
        <v>143.19999999999999</v>
      </c>
      <c r="Y145" s="172">
        <v>27.6</v>
      </c>
      <c r="Z145" s="172">
        <v>62.2</v>
      </c>
      <c r="AA145" s="123">
        <v>2541</v>
      </c>
      <c r="AB145" s="123"/>
      <c r="AC145" s="123">
        <v>218</v>
      </c>
      <c r="AD145" s="123"/>
      <c r="AE145" s="123"/>
      <c r="AF145" s="123"/>
      <c r="AG145" s="214"/>
      <c r="AH145" s="229" t="str">
        <f t="shared" si="18"/>
        <v>a3</v>
      </c>
      <c r="AI145" s="122"/>
      <c r="AJ145" s="122"/>
      <c r="AK145" s="122"/>
      <c r="AL145" s="122"/>
      <c r="AM145" s="122"/>
      <c r="AN145" s="173"/>
      <c r="AO145" s="173"/>
      <c r="AP145" s="173"/>
      <c r="AQ145" s="173"/>
      <c r="AR145" s="173"/>
      <c r="AS145" s="173"/>
      <c r="AT145" s="173">
        <v>0.7</v>
      </c>
      <c r="AU145" s="173">
        <v>0.5</v>
      </c>
      <c r="AV145" s="173">
        <v>0.5</v>
      </c>
      <c r="AW145" s="173"/>
      <c r="AX145" s="173"/>
      <c r="AY145" s="173"/>
      <c r="AZ145" s="211"/>
      <c r="BA145" s="211">
        <f t="shared" si="25"/>
        <v>1.7</v>
      </c>
      <c r="BB145" s="205">
        <f t="shared" si="19"/>
        <v>41421</v>
      </c>
      <c r="BC145" s="205">
        <f t="shared" si="20"/>
        <v>41421</v>
      </c>
      <c r="BD145" s="205">
        <f t="shared" si="21"/>
        <v>-425</v>
      </c>
      <c r="BE145" s="205">
        <f t="shared" si="22"/>
        <v>-425</v>
      </c>
      <c r="BF145" s="175">
        <v>41846</v>
      </c>
      <c r="BG145" s="175">
        <v>8966</v>
      </c>
      <c r="BH145" s="175">
        <v>17955</v>
      </c>
      <c r="BI145" s="175"/>
      <c r="BJ145" s="175"/>
      <c r="BK145" s="175">
        <v>4325</v>
      </c>
      <c r="BL145" s="175">
        <v>2678</v>
      </c>
      <c r="BM145" s="175">
        <v>3861</v>
      </c>
      <c r="BN145" s="175">
        <v>2332</v>
      </c>
      <c r="BO145" s="175">
        <v>1304</v>
      </c>
      <c r="BP145" s="198">
        <f t="shared" si="23"/>
        <v>19259</v>
      </c>
    </row>
    <row r="146" spans="1:68" s="116" customFormat="1" x14ac:dyDescent="0.15">
      <c r="A146" s="117">
        <v>155501001</v>
      </c>
      <c r="B146" s="118" t="s">
        <v>244</v>
      </c>
      <c r="C146" s="118" t="s">
        <v>11</v>
      </c>
      <c r="D146" s="118" t="s">
        <v>245</v>
      </c>
      <c r="E146" s="118" t="s">
        <v>3327</v>
      </c>
      <c r="F146" s="120">
        <v>28</v>
      </c>
      <c r="G146" s="119">
        <v>1745328</v>
      </c>
      <c r="H146" s="119"/>
      <c r="I146" s="120" t="s">
        <v>5820</v>
      </c>
      <c r="J146" s="120">
        <v>5700</v>
      </c>
      <c r="K146" s="120">
        <v>2066684</v>
      </c>
      <c r="L146" s="120">
        <v>0.99299999999999999</v>
      </c>
      <c r="M146" s="121" t="s">
        <v>5654</v>
      </c>
      <c r="N146" s="120">
        <v>1</v>
      </c>
      <c r="O146" s="119">
        <v>263</v>
      </c>
      <c r="P146" s="119">
        <v>42.5</v>
      </c>
      <c r="Q146" s="119">
        <v>4.2</v>
      </c>
      <c r="R146" s="120" t="s">
        <v>5655</v>
      </c>
      <c r="S146" s="120">
        <v>27.3</v>
      </c>
      <c r="T146" s="120"/>
      <c r="U146" s="120"/>
      <c r="V146" s="172">
        <v>757.9</v>
      </c>
      <c r="W146" s="172"/>
      <c r="X146" s="172"/>
      <c r="Y146" s="172"/>
      <c r="Z146" s="172">
        <v>757.9</v>
      </c>
      <c r="AA146" s="123">
        <v>14430</v>
      </c>
      <c r="AB146" s="123"/>
      <c r="AC146" s="123">
        <v>1275</v>
      </c>
      <c r="AD146" s="123"/>
      <c r="AE146" s="123"/>
      <c r="AF146" s="123"/>
      <c r="AG146" s="214"/>
      <c r="AH146" s="229" t="str">
        <f t="shared" si="18"/>
        <v>a3</v>
      </c>
      <c r="AI146" s="122"/>
      <c r="AJ146" s="122"/>
      <c r="AK146" s="122"/>
      <c r="AL146" s="122"/>
      <c r="AM146" s="122"/>
      <c r="AN146" s="173"/>
      <c r="AO146" s="173"/>
      <c r="AP146" s="173"/>
      <c r="AQ146" s="173"/>
      <c r="AR146" s="173"/>
      <c r="AS146" s="173">
        <v>0.7</v>
      </c>
      <c r="AT146" s="173">
        <v>2</v>
      </c>
      <c r="AU146" s="173">
        <v>2</v>
      </c>
      <c r="AV146" s="173">
        <v>2</v>
      </c>
      <c r="AW146" s="173">
        <v>2</v>
      </c>
      <c r="AX146" s="173"/>
      <c r="AY146" s="173">
        <v>1</v>
      </c>
      <c r="AZ146" s="211">
        <f t="shared" si="24"/>
        <v>0.7</v>
      </c>
      <c r="BA146" s="211">
        <f t="shared" si="25"/>
        <v>9</v>
      </c>
      <c r="BB146" s="205">
        <f t="shared" si="19"/>
        <v>148416</v>
      </c>
      <c r="BC146" s="205">
        <f t="shared" si="20"/>
        <v>114816</v>
      </c>
      <c r="BD146" s="205">
        <f t="shared" si="21"/>
        <v>51571</v>
      </c>
      <c r="BE146" s="205">
        <f t="shared" si="22"/>
        <v>17971</v>
      </c>
      <c r="BF146" s="175">
        <v>96845</v>
      </c>
      <c r="BG146" s="175"/>
      <c r="BH146" s="175">
        <v>70306</v>
      </c>
      <c r="BI146" s="175">
        <v>33600</v>
      </c>
      <c r="BJ146" s="175"/>
      <c r="BK146" s="175">
        <v>20627</v>
      </c>
      <c r="BL146" s="175">
        <v>5009</v>
      </c>
      <c r="BM146" s="175"/>
      <c r="BN146" s="175"/>
      <c r="BO146" s="175">
        <v>18874</v>
      </c>
      <c r="BP146" s="198">
        <f t="shared" si="23"/>
        <v>89180</v>
      </c>
    </row>
    <row r="147" spans="1:68" s="116" customFormat="1" x14ac:dyDescent="0.15">
      <c r="A147" s="117">
        <v>155502002</v>
      </c>
      <c r="B147" s="118" t="s">
        <v>246</v>
      </c>
      <c r="C147" s="118" t="s">
        <v>11</v>
      </c>
      <c r="D147" s="118" t="s">
        <v>245</v>
      </c>
      <c r="E147" s="118" t="s">
        <v>3328</v>
      </c>
      <c r="F147" s="120">
        <v>9</v>
      </c>
      <c r="G147" s="119"/>
      <c r="H147" s="119"/>
      <c r="I147" s="120" t="s">
        <v>5820</v>
      </c>
      <c r="J147" s="120">
        <v>900</v>
      </c>
      <c r="K147" s="120">
        <v>138178</v>
      </c>
      <c r="L147" s="120">
        <v>0.42099999999999999</v>
      </c>
      <c r="M147" s="121" t="s">
        <v>5657</v>
      </c>
      <c r="N147" s="120">
        <v>1</v>
      </c>
      <c r="O147" s="119">
        <v>233.9</v>
      </c>
      <c r="P147" s="119"/>
      <c r="Q147" s="119"/>
      <c r="R147" s="120" t="s">
        <v>5658</v>
      </c>
      <c r="S147" s="120">
        <v>0.2</v>
      </c>
      <c r="T147" s="120"/>
      <c r="U147" s="120"/>
      <c r="V147" s="172">
        <v>190.5</v>
      </c>
      <c r="W147" s="172"/>
      <c r="X147" s="172">
        <v>105.4</v>
      </c>
      <c r="Y147" s="172">
        <v>25.4</v>
      </c>
      <c r="Z147" s="172">
        <v>59.7</v>
      </c>
      <c r="AA147" s="123">
        <v>1503</v>
      </c>
      <c r="AB147" s="123"/>
      <c r="AC147" s="123">
        <v>131</v>
      </c>
      <c r="AD147" s="123"/>
      <c r="AE147" s="123"/>
      <c r="AF147" s="123"/>
      <c r="AG147" s="214"/>
      <c r="AH147" s="229" t="str">
        <f t="shared" si="18"/>
        <v>a3</v>
      </c>
      <c r="AI147" s="122"/>
      <c r="AJ147" s="122"/>
      <c r="AK147" s="122"/>
      <c r="AL147" s="122"/>
      <c r="AM147" s="122"/>
      <c r="AN147" s="173"/>
      <c r="AO147" s="173"/>
      <c r="AP147" s="173"/>
      <c r="AQ147" s="173"/>
      <c r="AR147" s="173"/>
      <c r="AS147" s="173"/>
      <c r="AT147" s="173"/>
      <c r="AU147" s="173"/>
      <c r="AV147" s="173"/>
      <c r="AW147" s="173"/>
      <c r="AX147" s="173"/>
      <c r="AY147" s="173"/>
      <c r="AZ147" s="211">
        <f t="shared" si="24"/>
        <v>0</v>
      </c>
      <c r="BA147" s="211">
        <f t="shared" si="25"/>
        <v>0</v>
      </c>
      <c r="BB147" s="205">
        <f t="shared" si="19"/>
        <v>25134</v>
      </c>
      <c r="BC147" s="205">
        <f t="shared" si="20"/>
        <v>20614</v>
      </c>
      <c r="BD147" s="205">
        <f t="shared" si="21"/>
        <v>9459</v>
      </c>
      <c r="BE147" s="205">
        <f t="shared" si="22"/>
        <v>4939</v>
      </c>
      <c r="BF147" s="175">
        <v>15675</v>
      </c>
      <c r="BG147" s="175"/>
      <c r="BH147" s="175">
        <v>12604</v>
      </c>
      <c r="BI147" s="175">
        <v>4520</v>
      </c>
      <c r="BJ147" s="175"/>
      <c r="BK147" s="175">
        <v>1658</v>
      </c>
      <c r="BL147" s="175">
        <v>1032</v>
      </c>
      <c r="BM147" s="175"/>
      <c r="BN147" s="175"/>
      <c r="BO147" s="175">
        <v>5320</v>
      </c>
      <c r="BP147" s="198">
        <f t="shared" si="23"/>
        <v>17924</v>
      </c>
    </row>
    <row r="148" spans="1:68" s="116" customFormat="1" x14ac:dyDescent="0.15">
      <c r="A148" s="117">
        <v>155502003</v>
      </c>
      <c r="B148" s="118" t="s">
        <v>247</v>
      </c>
      <c r="C148" s="118" t="s">
        <v>11</v>
      </c>
      <c r="D148" s="118" t="s">
        <v>245</v>
      </c>
      <c r="E148" s="118" t="s">
        <v>3329</v>
      </c>
      <c r="F148" s="120">
        <v>8</v>
      </c>
      <c r="G148" s="119">
        <v>29248</v>
      </c>
      <c r="H148" s="119"/>
      <c r="I148" s="120" t="s">
        <v>5820</v>
      </c>
      <c r="J148" s="120">
        <v>450</v>
      </c>
      <c r="K148" s="120">
        <v>29129</v>
      </c>
      <c r="L148" s="120">
        <v>0.17699999999999999</v>
      </c>
      <c r="M148" s="121" t="s">
        <v>5657</v>
      </c>
      <c r="N148" s="120">
        <v>1</v>
      </c>
      <c r="O148" s="119">
        <v>165</v>
      </c>
      <c r="P148" s="119"/>
      <c r="Q148" s="119"/>
      <c r="R148" s="120" t="s">
        <v>5658</v>
      </c>
      <c r="S148" s="120">
        <v>5.2499999999999998E-2</v>
      </c>
      <c r="T148" s="120"/>
      <c r="U148" s="120"/>
      <c r="V148" s="172">
        <v>89</v>
      </c>
      <c r="W148" s="172"/>
      <c r="X148" s="172">
        <v>54.4</v>
      </c>
      <c r="Y148" s="172"/>
      <c r="Z148" s="172">
        <v>34.6</v>
      </c>
      <c r="AA148" s="123">
        <v>261</v>
      </c>
      <c r="AB148" s="123"/>
      <c r="AC148" s="123"/>
      <c r="AD148" s="123"/>
      <c r="AE148" s="123"/>
      <c r="AF148" s="123"/>
      <c r="AG148" s="214"/>
      <c r="AH148" s="229" t="str">
        <f t="shared" si="18"/>
        <v>a2</v>
      </c>
      <c r="AI148" s="122"/>
      <c r="AJ148" s="122"/>
      <c r="AK148" s="122"/>
      <c r="AL148" s="122"/>
      <c r="AM148" s="122"/>
      <c r="AN148" s="173"/>
      <c r="AO148" s="173"/>
      <c r="AP148" s="173"/>
      <c r="AQ148" s="173"/>
      <c r="AR148" s="173"/>
      <c r="AS148" s="173"/>
      <c r="AT148" s="173"/>
      <c r="AU148" s="173"/>
      <c r="AV148" s="173"/>
      <c r="AW148" s="173"/>
      <c r="AX148" s="173"/>
      <c r="AY148" s="173"/>
      <c r="AZ148" s="211">
        <f t="shared" si="24"/>
        <v>0</v>
      </c>
      <c r="BA148" s="211">
        <f t="shared" si="25"/>
        <v>0</v>
      </c>
      <c r="BB148" s="205">
        <f t="shared" si="19"/>
        <v>11131</v>
      </c>
      <c r="BC148" s="205">
        <f t="shared" si="20"/>
        <v>8816</v>
      </c>
      <c r="BD148" s="205">
        <f t="shared" si="21"/>
        <v>3799</v>
      </c>
      <c r="BE148" s="205">
        <f t="shared" si="22"/>
        <v>1484</v>
      </c>
      <c r="BF148" s="175">
        <v>7332</v>
      </c>
      <c r="BG148" s="175"/>
      <c r="BH148" s="175">
        <v>5243</v>
      </c>
      <c r="BI148" s="175">
        <v>2315</v>
      </c>
      <c r="BJ148" s="175"/>
      <c r="BK148" s="175">
        <v>1825</v>
      </c>
      <c r="BL148" s="175"/>
      <c r="BM148" s="175"/>
      <c r="BN148" s="175"/>
      <c r="BO148" s="175">
        <v>1748</v>
      </c>
      <c r="BP148" s="198">
        <f t="shared" si="23"/>
        <v>6991</v>
      </c>
    </row>
    <row r="149" spans="1:68" s="116" customFormat="1" x14ac:dyDescent="0.15">
      <c r="A149" s="117">
        <v>155902001</v>
      </c>
      <c r="B149" s="118" t="s">
        <v>248</v>
      </c>
      <c r="C149" s="118" t="s">
        <v>11</v>
      </c>
      <c r="D149" s="118" t="s">
        <v>249</v>
      </c>
      <c r="E149" s="118" t="s">
        <v>3330</v>
      </c>
      <c r="F149" s="120">
        <v>11</v>
      </c>
      <c r="G149" s="119">
        <v>451272</v>
      </c>
      <c r="H149" s="119"/>
      <c r="I149" s="120" t="s">
        <v>5820</v>
      </c>
      <c r="J149" s="120">
        <v>2260</v>
      </c>
      <c r="K149" s="120">
        <v>451272</v>
      </c>
      <c r="L149" s="120">
        <v>0.54700000000000004</v>
      </c>
      <c r="M149" s="121" t="s">
        <v>5657</v>
      </c>
      <c r="N149" s="120">
        <v>1</v>
      </c>
      <c r="O149" s="119">
        <v>199.7</v>
      </c>
      <c r="P149" s="119">
        <v>45.4</v>
      </c>
      <c r="Q149" s="119">
        <v>10.1</v>
      </c>
      <c r="R149" s="120" t="s">
        <v>5660</v>
      </c>
      <c r="S149" s="120">
        <v>0.7</v>
      </c>
      <c r="T149" s="120"/>
      <c r="U149" s="120"/>
      <c r="V149" s="172">
        <v>309.3</v>
      </c>
      <c r="W149" s="172">
        <v>81.3</v>
      </c>
      <c r="X149" s="172">
        <v>116.7</v>
      </c>
      <c r="Y149" s="172">
        <v>41.6</v>
      </c>
      <c r="Z149" s="172">
        <v>69.7</v>
      </c>
      <c r="AA149" s="123">
        <v>4984</v>
      </c>
      <c r="AB149" s="123"/>
      <c r="AC149" s="123">
        <v>503</v>
      </c>
      <c r="AD149" s="123"/>
      <c r="AE149" s="123"/>
      <c r="AF149" s="123"/>
      <c r="AG149" s="214"/>
      <c r="AH149" s="229" t="str">
        <f t="shared" si="18"/>
        <v>a3</v>
      </c>
      <c r="AI149" s="122"/>
      <c r="AJ149" s="122"/>
      <c r="AK149" s="122"/>
      <c r="AL149" s="122"/>
      <c r="AM149" s="122"/>
      <c r="AN149" s="173">
        <v>9</v>
      </c>
      <c r="AO149" s="173"/>
      <c r="AP149" s="173"/>
      <c r="AQ149" s="173"/>
      <c r="AR149" s="173"/>
      <c r="AS149" s="173"/>
      <c r="AT149" s="173"/>
      <c r="AU149" s="173">
        <v>1</v>
      </c>
      <c r="AV149" s="173">
        <v>0.7</v>
      </c>
      <c r="AW149" s="173"/>
      <c r="AX149" s="173">
        <v>0.7</v>
      </c>
      <c r="AY149" s="173">
        <v>0.5</v>
      </c>
      <c r="AZ149" s="211">
        <f t="shared" si="24"/>
        <v>9</v>
      </c>
      <c r="BA149" s="211">
        <f t="shared" si="25"/>
        <v>2.9</v>
      </c>
      <c r="BB149" s="205">
        <f t="shared" si="19"/>
        <v>63463</v>
      </c>
      <c r="BC149" s="205">
        <f t="shared" si="20"/>
        <v>44281</v>
      </c>
      <c r="BD149" s="205">
        <f t="shared" si="21"/>
        <v>21525</v>
      </c>
      <c r="BE149" s="205">
        <f t="shared" si="22"/>
        <v>2343</v>
      </c>
      <c r="BF149" s="175">
        <v>41938</v>
      </c>
      <c r="BG149" s="175"/>
      <c r="BH149" s="175">
        <v>21525</v>
      </c>
      <c r="BI149" s="175">
        <v>19182</v>
      </c>
      <c r="BJ149" s="175"/>
      <c r="BK149" s="175">
        <v>7907</v>
      </c>
      <c r="BL149" s="175">
        <v>2973</v>
      </c>
      <c r="BM149" s="175">
        <v>4489</v>
      </c>
      <c r="BN149" s="175">
        <v>4258</v>
      </c>
      <c r="BO149" s="175">
        <v>3129</v>
      </c>
      <c r="BP149" s="198">
        <f t="shared" si="23"/>
        <v>24654</v>
      </c>
    </row>
    <row r="150" spans="1:68" s="116" customFormat="1" x14ac:dyDescent="0.15">
      <c r="A150" s="117">
        <v>156002001</v>
      </c>
      <c r="B150" s="118" t="s">
        <v>250</v>
      </c>
      <c r="C150" s="118" t="s">
        <v>11</v>
      </c>
      <c r="D150" s="118" t="s">
        <v>251</v>
      </c>
      <c r="E150" s="118" t="s">
        <v>3331</v>
      </c>
      <c r="F150" s="120">
        <v>13</v>
      </c>
      <c r="G150" s="119"/>
      <c r="H150" s="119"/>
      <c r="I150" s="120" t="s">
        <v>5820</v>
      </c>
      <c r="J150" s="120">
        <v>1280</v>
      </c>
      <c r="K150" s="120">
        <v>164632</v>
      </c>
      <c r="L150" s="120">
        <v>0.35199999999999998</v>
      </c>
      <c r="M150" s="121" t="s">
        <v>5657</v>
      </c>
      <c r="N150" s="120">
        <v>1</v>
      </c>
      <c r="O150" s="119">
        <v>285.10000000000002</v>
      </c>
      <c r="P150" s="119"/>
      <c r="Q150" s="119"/>
      <c r="R150" s="120" t="s">
        <v>5663</v>
      </c>
      <c r="S150" s="120">
        <v>0.1</v>
      </c>
      <c r="T150" s="120"/>
      <c r="U150" s="120"/>
      <c r="V150" s="172">
        <v>169.9</v>
      </c>
      <c r="W150" s="172"/>
      <c r="X150" s="172">
        <v>53.8</v>
      </c>
      <c r="Y150" s="172">
        <v>10.6</v>
      </c>
      <c r="Z150" s="172">
        <v>105.5</v>
      </c>
      <c r="AA150" s="123">
        <v>1379</v>
      </c>
      <c r="AB150" s="123"/>
      <c r="AC150" s="123">
        <v>153.19999999999999</v>
      </c>
      <c r="AD150" s="123"/>
      <c r="AE150" s="123"/>
      <c r="AF150" s="123"/>
      <c r="AG150" s="214"/>
      <c r="AH150" s="229" t="str">
        <f t="shared" si="18"/>
        <v>a3</v>
      </c>
      <c r="AI150" s="122"/>
      <c r="AJ150" s="122"/>
      <c r="AK150" s="122"/>
      <c r="AL150" s="122"/>
      <c r="AM150" s="122"/>
      <c r="AN150" s="173"/>
      <c r="AO150" s="173"/>
      <c r="AP150" s="173"/>
      <c r="AQ150" s="173"/>
      <c r="AR150" s="173"/>
      <c r="AS150" s="173"/>
      <c r="AT150" s="173">
        <v>1</v>
      </c>
      <c r="AU150" s="173">
        <v>1</v>
      </c>
      <c r="AV150" s="173"/>
      <c r="AW150" s="173"/>
      <c r="AX150" s="173">
        <v>0.7</v>
      </c>
      <c r="AY150" s="173">
        <v>1</v>
      </c>
      <c r="AZ150" s="211"/>
      <c r="BA150" s="211">
        <f t="shared" si="25"/>
        <v>3.7</v>
      </c>
      <c r="BB150" s="205">
        <f t="shared" si="19"/>
        <v>48233</v>
      </c>
      <c r="BC150" s="205">
        <f t="shared" si="20"/>
        <v>37432</v>
      </c>
      <c r="BD150" s="205">
        <f t="shared" si="21"/>
        <v>12149</v>
      </c>
      <c r="BE150" s="205">
        <f t="shared" si="22"/>
        <v>1348</v>
      </c>
      <c r="BF150" s="175">
        <v>36084</v>
      </c>
      <c r="BG150" s="175">
        <v>6149</v>
      </c>
      <c r="BH150" s="175">
        <v>16161</v>
      </c>
      <c r="BI150" s="175">
        <v>10801</v>
      </c>
      <c r="BJ150" s="175"/>
      <c r="BK150" s="175">
        <v>2058</v>
      </c>
      <c r="BL150" s="175">
        <v>4471</v>
      </c>
      <c r="BM150" s="175">
        <v>3830</v>
      </c>
      <c r="BN150" s="175">
        <v>1349</v>
      </c>
      <c r="BO150" s="175">
        <v>3414</v>
      </c>
      <c r="BP150" s="198">
        <f t="shared" si="23"/>
        <v>19575</v>
      </c>
    </row>
    <row r="151" spans="1:68" s="116" customFormat="1" x14ac:dyDescent="0.15">
      <c r="A151" s="117">
        <v>156101001</v>
      </c>
      <c r="B151" s="118" t="s">
        <v>252</v>
      </c>
      <c r="C151" s="118" t="s">
        <v>11</v>
      </c>
      <c r="D151" s="118" t="s">
        <v>253</v>
      </c>
      <c r="E151" s="118" t="s">
        <v>3332</v>
      </c>
      <c r="F151" s="120">
        <v>24</v>
      </c>
      <c r="G151" s="119">
        <v>355480</v>
      </c>
      <c r="H151" s="119"/>
      <c r="I151" s="120" t="s">
        <v>5820</v>
      </c>
      <c r="J151" s="120">
        <v>1870</v>
      </c>
      <c r="K151" s="120">
        <v>355480</v>
      </c>
      <c r="L151" s="120">
        <v>0.52100000000000002</v>
      </c>
      <c r="M151" s="121" t="s">
        <v>5657</v>
      </c>
      <c r="N151" s="120">
        <v>1</v>
      </c>
      <c r="O151" s="119">
        <v>271.5</v>
      </c>
      <c r="P151" s="119"/>
      <c r="Q151" s="119"/>
      <c r="R151" s="120" t="s">
        <v>5658</v>
      </c>
      <c r="S151" s="120">
        <v>0.2</v>
      </c>
      <c r="T151" s="120"/>
      <c r="U151" s="120"/>
      <c r="V151" s="172">
        <v>167</v>
      </c>
      <c r="W151" s="172">
        <v>25</v>
      </c>
      <c r="X151" s="172">
        <v>114</v>
      </c>
      <c r="Y151" s="172">
        <v>27</v>
      </c>
      <c r="Z151" s="172">
        <v>1</v>
      </c>
      <c r="AA151" s="123">
        <v>1885</v>
      </c>
      <c r="AB151" s="123"/>
      <c r="AC151" s="123">
        <v>248</v>
      </c>
      <c r="AD151" s="123"/>
      <c r="AE151" s="123"/>
      <c r="AF151" s="123"/>
      <c r="AG151" s="214"/>
      <c r="AH151" s="229" t="str">
        <f t="shared" si="18"/>
        <v>a3</v>
      </c>
      <c r="AI151" s="122"/>
      <c r="AJ151" s="122"/>
      <c r="AK151" s="122"/>
      <c r="AL151" s="122"/>
      <c r="AM151" s="122"/>
      <c r="AN151" s="173"/>
      <c r="AO151" s="173"/>
      <c r="AP151" s="173"/>
      <c r="AQ151" s="173"/>
      <c r="AR151" s="173"/>
      <c r="AS151" s="173">
        <v>0.5</v>
      </c>
      <c r="AT151" s="173"/>
      <c r="AU151" s="173"/>
      <c r="AV151" s="173"/>
      <c r="AW151" s="173"/>
      <c r="AX151" s="173"/>
      <c r="AY151" s="173" t="s">
        <v>3186</v>
      </c>
      <c r="AZ151" s="211">
        <f t="shared" si="24"/>
        <v>0.5</v>
      </c>
      <c r="BA151" s="211">
        <f t="shared" si="25"/>
        <v>0</v>
      </c>
      <c r="BB151" s="205">
        <f t="shared" si="19"/>
        <v>44253</v>
      </c>
      <c r="BC151" s="205">
        <f t="shared" si="20"/>
        <v>31171</v>
      </c>
      <c r="BD151" s="205">
        <f t="shared" si="21"/>
        <v>17711</v>
      </c>
      <c r="BE151" s="205">
        <f t="shared" si="22"/>
        <v>4629</v>
      </c>
      <c r="BF151" s="175">
        <v>26542</v>
      </c>
      <c r="BG151" s="175"/>
      <c r="BH151" s="175">
        <v>23633</v>
      </c>
      <c r="BI151" s="175">
        <v>10196</v>
      </c>
      <c r="BJ151" s="175">
        <v>2886</v>
      </c>
      <c r="BK151" s="175">
        <v>2235</v>
      </c>
      <c r="BL151" s="175">
        <v>161</v>
      </c>
      <c r="BM151" s="175"/>
      <c r="BN151" s="175"/>
      <c r="BO151" s="175">
        <v>5142</v>
      </c>
      <c r="BP151" s="198">
        <f t="shared" si="23"/>
        <v>28775</v>
      </c>
    </row>
    <row r="152" spans="1:68" s="116" customFormat="1" x14ac:dyDescent="0.15">
      <c r="A152" s="117">
        <v>156102002</v>
      </c>
      <c r="B152" s="118" t="s">
        <v>254</v>
      </c>
      <c r="C152" s="118" t="s">
        <v>11</v>
      </c>
      <c r="D152" s="118" t="s">
        <v>253</v>
      </c>
      <c r="E152" s="118" t="s">
        <v>3333</v>
      </c>
      <c r="F152" s="120">
        <v>15</v>
      </c>
      <c r="G152" s="119">
        <v>98599</v>
      </c>
      <c r="H152" s="119"/>
      <c r="I152" s="120" t="s">
        <v>5820</v>
      </c>
      <c r="J152" s="120">
        <v>535</v>
      </c>
      <c r="K152" s="120">
        <v>98599</v>
      </c>
      <c r="L152" s="120">
        <v>0.505</v>
      </c>
      <c r="M152" s="121" t="s">
        <v>5657</v>
      </c>
      <c r="N152" s="120">
        <v>1</v>
      </c>
      <c r="O152" s="119">
        <v>261.89999999999998</v>
      </c>
      <c r="P152" s="119"/>
      <c r="Q152" s="119"/>
      <c r="R152" s="120" t="s">
        <v>5658</v>
      </c>
      <c r="S152" s="120">
        <v>0.1</v>
      </c>
      <c r="T152" s="120"/>
      <c r="U152" s="120"/>
      <c r="V152" s="172">
        <v>90</v>
      </c>
      <c r="W152" s="172">
        <v>11</v>
      </c>
      <c r="X152" s="172">
        <v>78</v>
      </c>
      <c r="Y152" s="172"/>
      <c r="Z152" s="172">
        <v>1</v>
      </c>
      <c r="AA152" s="123">
        <v>553.79999999999995</v>
      </c>
      <c r="AB152" s="123"/>
      <c r="AC152" s="123"/>
      <c r="AD152" s="123"/>
      <c r="AE152" s="123"/>
      <c r="AF152" s="123"/>
      <c r="AG152" s="214"/>
      <c r="AH152" s="229" t="str">
        <f t="shared" si="18"/>
        <v>a2</v>
      </c>
      <c r="AI152" s="122"/>
      <c r="AJ152" s="122"/>
      <c r="AK152" s="122"/>
      <c r="AL152" s="122"/>
      <c r="AM152" s="122"/>
      <c r="AN152" s="173"/>
      <c r="AO152" s="173"/>
      <c r="AP152" s="173"/>
      <c r="AQ152" s="173"/>
      <c r="AR152" s="173"/>
      <c r="AS152" s="173"/>
      <c r="AT152" s="173"/>
      <c r="AU152" s="173"/>
      <c r="AV152" s="173"/>
      <c r="AW152" s="173"/>
      <c r="AX152" s="173"/>
      <c r="AY152" s="173" t="s">
        <v>3186</v>
      </c>
      <c r="AZ152" s="211">
        <f t="shared" si="24"/>
        <v>0</v>
      </c>
      <c r="BA152" s="211">
        <f t="shared" si="25"/>
        <v>0</v>
      </c>
      <c r="BB152" s="205">
        <f t="shared" si="19"/>
        <v>8402</v>
      </c>
      <c r="BC152" s="205">
        <f t="shared" si="20"/>
        <v>6898</v>
      </c>
      <c r="BD152" s="205">
        <f t="shared" si="21"/>
        <v>3112</v>
      </c>
      <c r="BE152" s="205">
        <f t="shared" si="22"/>
        <v>1608</v>
      </c>
      <c r="BF152" s="175">
        <v>5290</v>
      </c>
      <c r="BG152" s="175"/>
      <c r="BH152" s="175">
        <v>4103</v>
      </c>
      <c r="BI152" s="175">
        <v>1232</v>
      </c>
      <c r="BJ152" s="175">
        <v>272</v>
      </c>
      <c r="BK152" s="175">
        <v>663</v>
      </c>
      <c r="BL152" s="175">
        <v>48</v>
      </c>
      <c r="BM152" s="175"/>
      <c r="BN152" s="175"/>
      <c r="BO152" s="175">
        <v>2084</v>
      </c>
      <c r="BP152" s="198">
        <f t="shared" si="23"/>
        <v>6187</v>
      </c>
    </row>
    <row r="153" spans="1:68" s="116" customFormat="1" x14ac:dyDescent="0.15">
      <c r="A153" s="117">
        <v>156202001</v>
      </c>
      <c r="B153" s="118" t="s">
        <v>255</v>
      </c>
      <c r="C153" s="118" t="s">
        <v>11</v>
      </c>
      <c r="D153" s="118" t="s">
        <v>256</v>
      </c>
      <c r="E153" s="118" t="s">
        <v>3334</v>
      </c>
      <c r="F153" s="120">
        <v>15</v>
      </c>
      <c r="G153" s="119">
        <v>141373</v>
      </c>
      <c r="H153" s="119"/>
      <c r="I153" s="120" t="s">
        <v>5820</v>
      </c>
      <c r="J153" s="120">
        <v>470</v>
      </c>
      <c r="K153" s="120">
        <v>141373</v>
      </c>
      <c r="L153" s="120">
        <v>0.82399999999999995</v>
      </c>
      <c r="M153" s="121" t="s">
        <v>5657</v>
      </c>
      <c r="N153" s="120">
        <v>1</v>
      </c>
      <c r="O153" s="119"/>
      <c r="P153" s="119"/>
      <c r="Q153" s="119"/>
      <c r="R153" s="120" t="s">
        <v>5658</v>
      </c>
      <c r="S153" s="120">
        <v>0.1</v>
      </c>
      <c r="T153" s="120"/>
      <c r="U153" s="120"/>
      <c r="V153" s="172">
        <v>121.8</v>
      </c>
      <c r="W153" s="172">
        <v>36.1</v>
      </c>
      <c r="X153" s="172">
        <v>68.7</v>
      </c>
      <c r="Y153" s="172">
        <v>17</v>
      </c>
      <c r="Z153" s="172"/>
      <c r="AA153" s="123">
        <v>841</v>
      </c>
      <c r="AB153" s="123"/>
      <c r="AC153" s="123">
        <v>80</v>
      </c>
      <c r="AD153" s="123"/>
      <c r="AE153" s="123"/>
      <c r="AF153" s="123"/>
      <c r="AG153" s="214"/>
      <c r="AH153" s="229" t="str">
        <f t="shared" si="18"/>
        <v>a3</v>
      </c>
      <c r="AI153" s="122"/>
      <c r="AJ153" s="122"/>
      <c r="AK153" s="122"/>
      <c r="AL153" s="122"/>
      <c r="AM153" s="122"/>
      <c r="AN153" s="173">
        <v>1</v>
      </c>
      <c r="AO153" s="173" t="s">
        <v>3186</v>
      </c>
      <c r="AP153" s="173" t="s">
        <v>3186</v>
      </c>
      <c r="AQ153" s="173" t="s">
        <v>3186</v>
      </c>
      <c r="AR153" s="173" t="s">
        <v>3186</v>
      </c>
      <c r="AS153" s="173">
        <v>0.5</v>
      </c>
      <c r="AT153" s="173">
        <v>0.5</v>
      </c>
      <c r="AU153" s="173">
        <v>0.5</v>
      </c>
      <c r="AV153" s="173">
        <v>0.5</v>
      </c>
      <c r="AW153" s="173">
        <v>0.5</v>
      </c>
      <c r="AX153" s="173">
        <v>1</v>
      </c>
      <c r="AY153" s="173" t="s">
        <v>3186</v>
      </c>
      <c r="AZ153" s="211">
        <f t="shared" si="24"/>
        <v>1.5</v>
      </c>
      <c r="BA153" s="211">
        <f t="shared" si="25"/>
        <v>3</v>
      </c>
      <c r="BB153" s="205">
        <f t="shared" si="19"/>
        <v>17827</v>
      </c>
      <c r="BC153" s="205">
        <f t="shared" si="20"/>
        <v>17827</v>
      </c>
      <c r="BD153" s="205">
        <f t="shared" si="21"/>
        <v>0</v>
      </c>
      <c r="BE153" s="205">
        <f t="shared" si="22"/>
        <v>0</v>
      </c>
      <c r="BF153" s="175">
        <v>17827</v>
      </c>
      <c r="BG153" s="175">
        <v>4628</v>
      </c>
      <c r="BH153" s="175">
        <v>12285</v>
      </c>
      <c r="BI153" s="175"/>
      <c r="BJ153" s="175"/>
      <c r="BK153" s="175">
        <v>588</v>
      </c>
      <c r="BL153" s="175">
        <v>212</v>
      </c>
      <c r="BM153" s="175"/>
      <c r="BN153" s="175"/>
      <c r="BO153" s="175">
        <v>114</v>
      </c>
      <c r="BP153" s="198">
        <f t="shared" si="23"/>
        <v>12399</v>
      </c>
    </row>
    <row r="154" spans="1:68" s="116" customFormat="1" x14ac:dyDescent="0.15">
      <c r="A154" s="117">
        <v>156301001</v>
      </c>
      <c r="B154" s="118" t="s">
        <v>257</v>
      </c>
      <c r="C154" s="118" t="s">
        <v>11</v>
      </c>
      <c r="D154" s="118" t="s">
        <v>258</v>
      </c>
      <c r="E154" s="118" t="s">
        <v>3335</v>
      </c>
      <c r="F154" s="120">
        <v>17</v>
      </c>
      <c r="G154" s="119">
        <v>336327</v>
      </c>
      <c r="H154" s="119"/>
      <c r="I154" s="120" t="s">
        <v>5820</v>
      </c>
      <c r="J154" s="120">
        <v>2300</v>
      </c>
      <c r="K154" s="120">
        <v>336327</v>
      </c>
      <c r="L154" s="120">
        <v>0.40100000000000002</v>
      </c>
      <c r="M154" s="121" t="s">
        <v>5657</v>
      </c>
      <c r="N154" s="120">
        <v>1</v>
      </c>
      <c r="O154" s="119">
        <v>207</v>
      </c>
      <c r="P154" s="119"/>
      <c r="Q154" s="119"/>
      <c r="R154" s="120" t="s">
        <v>5658</v>
      </c>
      <c r="S154" s="120">
        <v>0.33200000000000002</v>
      </c>
      <c r="T154" s="120"/>
      <c r="U154" s="120"/>
      <c r="V154" s="172">
        <v>330.02</v>
      </c>
      <c r="W154" s="172">
        <v>37.979999999999997</v>
      </c>
      <c r="X154" s="172">
        <v>212.27</v>
      </c>
      <c r="Y154" s="172">
        <v>15.35</v>
      </c>
      <c r="Z154" s="172">
        <v>64.42</v>
      </c>
      <c r="AA154" s="123">
        <v>2980</v>
      </c>
      <c r="AB154" s="123"/>
      <c r="AC154" s="123">
        <v>280.61</v>
      </c>
      <c r="AD154" s="123"/>
      <c r="AE154" s="123"/>
      <c r="AF154" s="123"/>
      <c r="AG154" s="214"/>
      <c r="AH154" s="229" t="str">
        <f t="shared" si="18"/>
        <v>a3</v>
      </c>
      <c r="AI154" s="122" t="s">
        <v>5401</v>
      </c>
      <c r="AJ154" s="122"/>
      <c r="AK154" s="122"/>
      <c r="AL154" s="122" t="s">
        <v>5401</v>
      </c>
      <c r="AM154" s="122"/>
      <c r="AN154" s="173">
        <v>1</v>
      </c>
      <c r="AO154" s="173"/>
      <c r="AP154" s="173"/>
      <c r="AQ154" s="173"/>
      <c r="AR154" s="173"/>
      <c r="AS154" s="173">
        <v>1</v>
      </c>
      <c r="AT154" s="173">
        <v>0.6</v>
      </c>
      <c r="AU154" s="173"/>
      <c r="AV154" s="173">
        <v>0.6</v>
      </c>
      <c r="AW154" s="173"/>
      <c r="AX154" s="173"/>
      <c r="AY154" s="173">
        <v>1</v>
      </c>
      <c r="AZ154" s="211">
        <f t="shared" si="24"/>
        <v>2</v>
      </c>
      <c r="BA154" s="211">
        <f t="shared" si="25"/>
        <v>2.2000000000000002</v>
      </c>
      <c r="BB154" s="205">
        <f t="shared" si="19"/>
        <v>32968</v>
      </c>
      <c r="BC154" s="205">
        <f t="shared" si="20"/>
        <v>32968</v>
      </c>
      <c r="BD154" s="205">
        <f t="shared" si="21"/>
        <v>0</v>
      </c>
      <c r="BE154" s="205">
        <f t="shared" si="22"/>
        <v>0</v>
      </c>
      <c r="BF154" s="175">
        <v>32968</v>
      </c>
      <c r="BG154" s="175"/>
      <c r="BH154" s="175">
        <v>24276</v>
      </c>
      <c r="BI154" s="175"/>
      <c r="BJ154" s="175"/>
      <c r="BK154" s="175">
        <v>2052</v>
      </c>
      <c r="BL154" s="175">
        <v>5103</v>
      </c>
      <c r="BM154" s="175"/>
      <c r="BN154" s="175"/>
      <c r="BO154" s="175">
        <v>1537</v>
      </c>
      <c r="BP154" s="198">
        <f t="shared" si="23"/>
        <v>25813</v>
      </c>
    </row>
    <row r="155" spans="1:68" s="116" customFormat="1" x14ac:dyDescent="0.15">
      <c r="A155" s="117">
        <v>157102001</v>
      </c>
      <c r="B155" s="118" t="s">
        <v>259</v>
      </c>
      <c r="C155" s="118" t="s">
        <v>11</v>
      </c>
      <c r="D155" s="118" t="s">
        <v>260</v>
      </c>
      <c r="E155" s="118" t="s">
        <v>3336</v>
      </c>
      <c r="F155" s="120">
        <v>21</v>
      </c>
      <c r="G155" s="119">
        <v>460441</v>
      </c>
      <c r="H155" s="119"/>
      <c r="I155" s="120" t="s">
        <v>5820</v>
      </c>
      <c r="J155" s="120">
        <v>2040</v>
      </c>
      <c r="K155" s="120">
        <v>440735</v>
      </c>
      <c r="L155" s="120">
        <v>0.59199999999999997</v>
      </c>
      <c r="M155" s="121" t="s">
        <v>5657</v>
      </c>
      <c r="N155" s="120">
        <v>1</v>
      </c>
      <c r="O155" s="119">
        <v>233.8</v>
      </c>
      <c r="P155" s="119">
        <v>36.200000000000003</v>
      </c>
      <c r="Q155" s="119">
        <v>3.52</v>
      </c>
      <c r="R155" s="120" t="s">
        <v>5658</v>
      </c>
      <c r="S155" s="120">
        <v>0.6</v>
      </c>
      <c r="T155" s="120"/>
      <c r="U155" s="120"/>
      <c r="V155" s="172">
        <v>253.6</v>
      </c>
      <c r="W155" s="172">
        <v>26.2</v>
      </c>
      <c r="X155" s="172">
        <v>201.5</v>
      </c>
      <c r="Y155" s="172">
        <v>15.1</v>
      </c>
      <c r="Z155" s="172">
        <v>10.8</v>
      </c>
      <c r="AA155" s="123">
        <v>3984</v>
      </c>
      <c r="AB155" s="123"/>
      <c r="AC155" s="123">
        <v>260</v>
      </c>
      <c r="AD155" s="123"/>
      <c r="AE155" s="123"/>
      <c r="AF155" s="123"/>
      <c r="AG155" s="214"/>
      <c r="AH155" s="229" t="str">
        <f t="shared" si="18"/>
        <v>a3</v>
      </c>
      <c r="AI155" s="122"/>
      <c r="AJ155" s="122"/>
      <c r="AK155" s="122"/>
      <c r="AL155" s="122"/>
      <c r="AM155" s="122"/>
      <c r="AN155" s="173" t="s">
        <v>3186</v>
      </c>
      <c r="AO155" s="173" t="s">
        <v>3186</v>
      </c>
      <c r="AP155" s="173" t="s">
        <v>3186</v>
      </c>
      <c r="AQ155" s="173" t="s">
        <v>3186</v>
      </c>
      <c r="AR155" s="173" t="s">
        <v>3186</v>
      </c>
      <c r="AS155" s="173">
        <v>1</v>
      </c>
      <c r="AT155" s="173">
        <v>0.6</v>
      </c>
      <c r="AU155" s="173">
        <v>0.6</v>
      </c>
      <c r="AV155" s="173">
        <v>0.6</v>
      </c>
      <c r="AW155" s="173">
        <v>0.6</v>
      </c>
      <c r="AX155" s="173">
        <v>0.6</v>
      </c>
      <c r="AY155" s="173" t="s">
        <v>3186</v>
      </c>
      <c r="AZ155" s="211">
        <f t="shared" si="24"/>
        <v>1</v>
      </c>
      <c r="BA155" s="211">
        <f t="shared" si="25"/>
        <v>3</v>
      </c>
      <c r="BB155" s="205">
        <f t="shared" si="19"/>
        <v>44500</v>
      </c>
      <c r="BC155" s="205">
        <f t="shared" si="20"/>
        <v>44500</v>
      </c>
      <c r="BD155" s="205">
        <f t="shared" si="21"/>
        <v>0</v>
      </c>
      <c r="BE155" s="205">
        <f t="shared" si="22"/>
        <v>0</v>
      </c>
      <c r="BF155" s="175">
        <v>44500</v>
      </c>
      <c r="BG155" s="175"/>
      <c r="BH155" s="175">
        <v>34808</v>
      </c>
      <c r="BI155" s="175"/>
      <c r="BJ155" s="175"/>
      <c r="BK155" s="175"/>
      <c r="BL155" s="175">
        <v>16</v>
      </c>
      <c r="BM155" s="175">
        <v>3973</v>
      </c>
      <c r="BN155" s="175">
        <v>2305</v>
      </c>
      <c r="BO155" s="175">
        <v>3398</v>
      </c>
      <c r="BP155" s="198">
        <f t="shared" si="23"/>
        <v>38206</v>
      </c>
    </row>
    <row r="156" spans="1:68" s="116" customFormat="1" x14ac:dyDescent="0.15">
      <c r="A156" s="117">
        <v>157801001</v>
      </c>
      <c r="B156" s="118" t="s">
        <v>261</v>
      </c>
      <c r="C156" s="118" t="s">
        <v>11</v>
      </c>
      <c r="D156" s="118" t="s">
        <v>262</v>
      </c>
      <c r="E156" s="118" t="s">
        <v>3337</v>
      </c>
      <c r="F156" s="120">
        <v>39</v>
      </c>
      <c r="G156" s="119">
        <v>2510169</v>
      </c>
      <c r="H156" s="119">
        <v>332745</v>
      </c>
      <c r="I156" s="120" t="s">
        <v>5821</v>
      </c>
      <c r="J156" s="120">
        <v>11050</v>
      </c>
      <c r="K156" s="120">
        <v>2558064</v>
      </c>
      <c r="L156" s="120">
        <v>0.63400000000000001</v>
      </c>
      <c r="M156" s="121" t="s">
        <v>5654</v>
      </c>
      <c r="N156" s="120">
        <v>1</v>
      </c>
      <c r="O156" s="119">
        <v>250</v>
      </c>
      <c r="P156" s="119"/>
      <c r="Q156" s="119"/>
      <c r="R156" s="120" t="s">
        <v>5655</v>
      </c>
      <c r="S156" s="120">
        <v>56.9</v>
      </c>
      <c r="T156" s="120"/>
      <c r="U156" s="120"/>
      <c r="V156" s="172">
        <v>1306.4000000000001</v>
      </c>
      <c r="W156" s="172"/>
      <c r="X156" s="172">
        <v>1306.4000000000001</v>
      </c>
      <c r="Y156" s="172"/>
      <c r="Z156" s="172"/>
      <c r="AA156" s="123">
        <v>9965</v>
      </c>
      <c r="AB156" s="123">
        <v>38296.799999999937</v>
      </c>
      <c r="AC156" s="123">
        <v>1026</v>
      </c>
      <c r="AD156" s="123"/>
      <c r="AE156" s="123"/>
      <c r="AF156" s="123"/>
      <c r="AG156" s="214"/>
      <c r="AH156" s="229" t="str">
        <f t="shared" si="18"/>
        <v>a3</v>
      </c>
      <c r="AI156" s="122" t="s">
        <v>5402</v>
      </c>
      <c r="AJ156" s="122" t="s">
        <v>5402</v>
      </c>
      <c r="AK156" s="122" t="s">
        <v>5402</v>
      </c>
      <c r="AL156" s="122" t="s">
        <v>5402</v>
      </c>
      <c r="AM156" s="122" t="s">
        <v>5402</v>
      </c>
      <c r="AN156" s="173">
        <v>2</v>
      </c>
      <c r="AO156" s="173" t="s">
        <v>3186</v>
      </c>
      <c r="AP156" s="173" t="s">
        <v>3186</v>
      </c>
      <c r="AQ156" s="173" t="s">
        <v>3186</v>
      </c>
      <c r="AR156" s="173" t="s">
        <v>3186</v>
      </c>
      <c r="AS156" s="173">
        <v>1</v>
      </c>
      <c r="AT156" s="173">
        <v>2</v>
      </c>
      <c r="AU156" s="173">
        <v>2</v>
      </c>
      <c r="AV156" s="173">
        <v>1</v>
      </c>
      <c r="AW156" s="173">
        <v>1</v>
      </c>
      <c r="AX156" s="173">
        <v>2</v>
      </c>
      <c r="AY156" s="173" t="s">
        <v>3186</v>
      </c>
      <c r="AZ156" s="211">
        <f t="shared" si="24"/>
        <v>3</v>
      </c>
      <c r="BA156" s="211">
        <f t="shared" si="25"/>
        <v>8</v>
      </c>
      <c r="BB156" s="205">
        <f t="shared" si="19"/>
        <v>177647</v>
      </c>
      <c r="BC156" s="205">
        <f t="shared" si="20"/>
        <v>177647</v>
      </c>
      <c r="BD156" s="205">
        <f t="shared" si="21"/>
        <v>0</v>
      </c>
      <c r="BE156" s="205">
        <f t="shared" si="22"/>
        <v>0</v>
      </c>
      <c r="BF156" s="175">
        <v>177647</v>
      </c>
      <c r="BG156" s="175"/>
      <c r="BH156" s="175">
        <v>144690</v>
      </c>
      <c r="BI156" s="175"/>
      <c r="BJ156" s="175"/>
      <c r="BK156" s="175">
        <v>21277</v>
      </c>
      <c r="BL156" s="175">
        <v>8253</v>
      </c>
      <c r="BM156" s="175"/>
      <c r="BN156" s="175"/>
      <c r="BO156" s="175">
        <v>3427</v>
      </c>
      <c r="BP156" s="198">
        <f t="shared" si="23"/>
        <v>148117</v>
      </c>
    </row>
    <row r="157" spans="1:68" s="116" customFormat="1" x14ac:dyDescent="0.15">
      <c r="A157" s="117">
        <v>158101001</v>
      </c>
      <c r="B157" s="118" t="s">
        <v>263</v>
      </c>
      <c r="C157" s="118" t="s">
        <v>11</v>
      </c>
      <c r="D157" s="118" t="s">
        <v>264</v>
      </c>
      <c r="E157" s="118" t="s">
        <v>3338</v>
      </c>
      <c r="F157" s="120">
        <v>9</v>
      </c>
      <c r="G157" s="119">
        <v>151017</v>
      </c>
      <c r="H157" s="119"/>
      <c r="I157" s="120" t="s">
        <v>5820</v>
      </c>
      <c r="J157" s="120">
        <v>600</v>
      </c>
      <c r="K157" s="120">
        <v>151803</v>
      </c>
      <c r="L157" s="120">
        <v>0.69299999999999995</v>
      </c>
      <c r="M157" s="121" t="s">
        <v>5657</v>
      </c>
      <c r="N157" s="120">
        <v>1</v>
      </c>
      <c r="O157" s="119">
        <v>310.8</v>
      </c>
      <c r="P157" s="119"/>
      <c r="Q157" s="119"/>
      <c r="R157" s="120"/>
      <c r="S157" s="120"/>
      <c r="T157" s="120"/>
      <c r="U157" s="120"/>
      <c r="V157" s="172">
        <v>158.30000000000001</v>
      </c>
      <c r="W157" s="172"/>
      <c r="X157" s="172">
        <v>76.2</v>
      </c>
      <c r="Y157" s="172">
        <v>26.2</v>
      </c>
      <c r="Z157" s="172">
        <v>55.9</v>
      </c>
      <c r="AA157" s="123">
        <v>132</v>
      </c>
      <c r="AB157" s="123"/>
      <c r="AC157" s="123">
        <v>137</v>
      </c>
      <c r="AD157" s="123"/>
      <c r="AE157" s="123"/>
      <c r="AF157" s="123"/>
      <c r="AG157" s="214"/>
      <c r="AH157" s="229" t="str">
        <f t="shared" si="18"/>
        <v>a3</v>
      </c>
      <c r="AI157" s="122" t="s">
        <v>5400</v>
      </c>
      <c r="AJ157" s="122"/>
      <c r="AK157" s="122" t="s">
        <v>5400</v>
      </c>
      <c r="AL157" s="122" t="s">
        <v>5400</v>
      </c>
      <c r="AM157" s="122" t="s">
        <v>5400</v>
      </c>
      <c r="AN157" s="173">
        <v>3</v>
      </c>
      <c r="AO157" s="173" t="s">
        <v>3186</v>
      </c>
      <c r="AP157" s="173" t="s">
        <v>3186</v>
      </c>
      <c r="AQ157" s="173" t="s">
        <v>3186</v>
      </c>
      <c r="AR157" s="173" t="s">
        <v>3186</v>
      </c>
      <c r="AS157" s="173" t="s">
        <v>3186</v>
      </c>
      <c r="AT157" s="173">
        <v>0.6</v>
      </c>
      <c r="AU157" s="173"/>
      <c r="AV157" s="173">
        <v>0.5</v>
      </c>
      <c r="AW157" s="173"/>
      <c r="AX157" s="173">
        <v>0.5</v>
      </c>
      <c r="AY157" s="173" t="s">
        <v>3186</v>
      </c>
      <c r="AZ157" s="211">
        <f t="shared" si="24"/>
        <v>3</v>
      </c>
      <c r="BA157" s="211">
        <f t="shared" si="25"/>
        <v>1.6</v>
      </c>
      <c r="BB157" s="205">
        <f t="shared" si="19"/>
        <v>24469</v>
      </c>
      <c r="BC157" s="205">
        <f t="shared" si="20"/>
        <v>24469</v>
      </c>
      <c r="BD157" s="205">
        <f t="shared" si="21"/>
        <v>0</v>
      </c>
      <c r="BE157" s="205">
        <f t="shared" si="22"/>
        <v>0</v>
      </c>
      <c r="BF157" s="175">
        <v>24469</v>
      </c>
      <c r="BG157" s="175"/>
      <c r="BH157" s="175">
        <v>20502</v>
      </c>
      <c r="BI157" s="175"/>
      <c r="BJ157" s="175"/>
      <c r="BK157" s="175">
        <v>2852</v>
      </c>
      <c r="BL157" s="175">
        <v>642</v>
      </c>
      <c r="BM157" s="175"/>
      <c r="BN157" s="175"/>
      <c r="BO157" s="175">
        <v>473</v>
      </c>
      <c r="BP157" s="198">
        <f t="shared" si="23"/>
        <v>20975</v>
      </c>
    </row>
    <row r="158" spans="1:68" s="116" customFormat="1" x14ac:dyDescent="0.15">
      <c r="A158" s="117">
        <v>158401001</v>
      </c>
      <c r="B158" s="118" t="s">
        <v>265</v>
      </c>
      <c r="C158" s="118" t="s">
        <v>11</v>
      </c>
      <c r="D158" s="118" t="s">
        <v>266</v>
      </c>
      <c r="E158" s="118" t="s">
        <v>3339</v>
      </c>
      <c r="F158" s="120">
        <v>26</v>
      </c>
      <c r="G158" s="119"/>
      <c r="H158" s="119"/>
      <c r="I158" s="120" t="s">
        <v>5820</v>
      </c>
      <c r="J158" s="120">
        <v>10400</v>
      </c>
      <c r="K158" s="120">
        <v>2015837</v>
      </c>
      <c r="L158" s="120">
        <v>0.53100000000000003</v>
      </c>
      <c r="M158" s="121" t="s">
        <v>5654</v>
      </c>
      <c r="N158" s="120">
        <v>1</v>
      </c>
      <c r="O158" s="119">
        <v>122.8</v>
      </c>
      <c r="P158" s="119">
        <v>28.1</v>
      </c>
      <c r="Q158" s="119">
        <v>3.47</v>
      </c>
      <c r="R158" s="120" t="s">
        <v>5655</v>
      </c>
      <c r="S158" s="120">
        <v>26.5</v>
      </c>
      <c r="T158" s="120"/>
      <c r="U158" s="120"/>
      <c r="V158" s="172">
        <v>547.6</v>
      </c>
      <c r="W158" s="172"/>
      <c r="X158" s="172">
        <v>276.60000000000002</v>
      </c>
      <c r="Y158" s="172">
        <v>51.2</v>
      </c>
      <c r="Z158" s="172">
        <v>219.8</v>
      </c>
      <c r="AA158" s="123">
        <v>9067</v>
      </c>
      <c r="AB158" s="123"/>
      <c r="AC158" s="123">
        <v>925.9</v>
      </c>
      <c r="AD158" s="123"/>
      <c r="AE158" s="123"/>
      <c r="AF158" s="123"/>
      <c r="AG158" s="214"/>
      <c r="AH158" s="229" t="str">
        <f t="shared" si="18"/>
        <v>a3</v>
      </c>
      <c r="AI158" s="122"/>
      <c r="AJ158" s="122"/>
      <c r="AK158" s="122"/>
      <c r="AL158" s="122"/>
      <c r="AM158" s="122"/>
      <c r="AN158" s="173">
        <v>1</v>
      </c>
      <c r="AO158" s="173">
        <v>0.6</v>
      </c>
      <c r="AP158" s="173"/>
      <c r="AQ158" s="173"/>
      <c r="AR158" s="173" t="s">
        <v>3186</v>
      </c>
      <c r="AS158" s="173">
        <v>1</v>
      </c>
      <c r="AT158" s="173">
        <v>1</v>
      </c>
      <c r="AU158" s="173">
        <v>1</v>
      </c>
      <c r="AV158" s="173">
        <v>1</v>
      </c>
      <c r="AW158" s="173">
        <v>1</v>
      </c>
      <c r="AX158" s="173">
        <v>1</v>
      </c>
      <c r="AY158" s="173">
        <v>5</v>
      </c>
      <c r="AZ158" s="211">
        <f t="shared" si="24"/>
        <v>2.6</v>
      </c>
      <c r="BA158" s="211">
        <f t="shared" si="25"/>
        <v>10</v>
      </c>
      <c r="BB158" s="205">
        <f t="shared" si="19"/>
        <v>162375</v>
      </c>
      <c r="BC158" s="205">
        <f t="shared" si="20"/>
        <v>129668</v>
      </c>
      <c r="BD158" s="205">
        <f t="shared" si="21"/>
        <v>34505</v>
      </c>
      <c r="BE158" s="205">
        <f t="shared" si="22"/>
        <v>1798</v>
      </c>
      <c r="BF158" s="175">
        <v>127870</v>
      </c>
      <c r="BG158" s="175">
        <v>9886</v>
      </c>
      <c r="BH158" s="175">
        <v>69615</v>
      </c>
      <c r="BI158" s="175">
        <v>32707</v>
      </c>
      <c r="BJ158" s="175"/>
      <c r="BK158" s="175">
        <v>12804</v>
      </c>
      <c r="BL158" s="175">
        <v>2527</v>
      </c>
      <c r="BM158" s="175">
        <v>13733</v>
      </c>
      <c r="BN158" s="175">
        <v>8708</v>
      </c>
      <c r="BO158" s="175">
        <v>12395</v>
      </c>
      <c r="BP158" s="198">
        <f t="shared" si="23"/>
        <v>82010</v>
      </c>
    </row>
    <row r="159" spans="1:68" s="116" customFormat="1" x14ac:dyDescent="0.15">
      <c r="A159" s="117">
        <v>158402002</v>
      </c>
      <c r="B159" s="118" t="s">
        <v>267</v>
      </c>
      <c r="C159" s="118" t="s">
        <v>11</v>
      </c>
      <c r="D159" s="118" t="s">
        <v>266</v>
      </c>
      <c r="E159" s="118" t="s">
        <v>3340</v>
      </c>
      <c r="F159" s="120">
        <v>18</v>
      </c>
      <c r="G159" s="119"/>
      <c r="H159" s="119"/>
      <c r="I159" s="120" t="s">
        <v>5820</v>
      </c>
      <c r="J159" s="120">
        <v>930</v>
      </c>
      <c r="K159" s="120">
        <v>108358</v>
      </c>
      <c r="L159" s="120">
        <v>0.31900000000000001</v>
      </c>
      <c r="M159" s="121" t="s">
        <v>5657</v>
      </c>
      <c r="N159" s="120">
        <v>1</v>
      </c>
      <c r="O159" s="119">
        <v>257</v>
      </c>
      <c r="P159" s="119">
        <v>30.5</v>
      </c>
      <c r="Q159" s="119">
        <v>5.65</v>
      </c>
      <c r="R159" s="120" t="s">
        <v>5660</v>
      </c>
      <c r="S159" s="120">
        <v>0.156</v>
      </c>
      <c r="T159" s="120"/>
      <c r="U159" s="120"/>
      <c r="V159" s="172">
        <v>143.32</v>
      </c>
      <c r="W159" s="172"/>
      <c r="X159" s="172">
        <v>0.12</v>
      </c>
      <c r="Y159" s="172">
        <v>5.8</v>
      </c>
      <c r="Z159" s="172">
        <v>137.4</v>
      </c>
      <c r="AA159" s="123">
        <v>1296.4000000000001</v>
      </c>
      <c r="AB159" s="123"/>
      <c r="AC159" s="123">
        <v>123.71</v>
      </c>
      <c r="AD159" s="123"/>
      <c r="AE159" s="123"/>
      <c r="AF159" s="123"/>
      <c r="AG159" s="214"/>
      <c r="AH159" s="229" t="str">
        <f t="shared" si="18"/>
        <v>a3</v>
      </c>
      <c r="AI159" s="122"/>
      <c r="AJ159" s="122"/>
      <c r="AK159" s="122"/>
      <c r="AL159" s="122"/>
      <c r="AM159" s="122"/>
      <c r="AN159" s="173">
        <v>1</v>
      </c>
      <c r="AO159" s="173">
        <v>0.6</v>
      </c>
      <c r="AP159" s="173"/>
      <c r="AQ159" s="173"/>
      <c r="AR159" s="173" t="s">
        <v>3186</v>
      </c>
      <c r="AS159" s="173"/>
      <c r="AT159" s="173">
        <v>1</v>
      </c>
      <c r="AU159" s="173">
        <v>0.5</v>
      </c>
      <c r="AV159" s="173"/>
      <c r="AW159" s="173"/>
      <c r="AX159" s="173">
        <v>0.6</v>
      </c>
      <c r="AY159" s="173"/>
      <c r="AZ159" s="211">
        <f t="shared" si="24"/>
        <v>1.6</v>
      </c>
      <c r="BA159" s="211">
        <f t="shared" si="25"/>
        <v>2.1</v>
      </c>
      <c r="BB159" s="205">
        <f t="shared" si="19"/>
        <v>36901</v>
      </c>
      <c r="BC159" s="205">
        <f t="shared" si="20"/>
        <v>27408</v>
      </c>
      <c r="BD159" s="205">
        <f t="shared" si="21"/>
        <v>10015</v>
      </c>
      <c r="BE159" s="205">
        <f t="shared" si="22"/>
        <v>522</v>
      </c>
      <c r="BF159" s="175">
        <v>26886</v>
      </c>
      <c r="BG159" s="175"/>
      <c r="BH159" s="175">
        <v>17682</v>
      </c>
      <c r="BI159" s="175">
        <v>9493</v>
      </c>
      <c r="BJ159" s="175"/>
      <c r="BK159" s="175">
        <v>2472</v>
      </c>
      <c r="BL159" s="175">
        <v>1516</v>
      </c>
      <c r="BM159" s="175">
        <v>2363</v>
      </c>
      <c r="BN159" s="175">
        <v>2011</v>
      </c>
      <c r="BO159" s="175">
        <v>1364</v>
      </c>
      <c r="BP159" s="198">
        <f t="shared" si="23"/>
        <v>19046</v>
      </c>
    </row>
    <row r="160" spans="1:68" s="116" customFormat="1" x14ac:dyDescent="0.15">
      <c r="A160" s="117">
        <v>158501001</v>
      </c>
      <c r="B160" s="118" t="s">
        <v>268</v>
      </c>
      <c r="C160" s="118" t="s">
        <v>11</v>
      </c>
      <c r="D160" s="118" t="s">
        <v>269</v>
      </c>
      <c r="E160" s="118" t="s">
        <v>3341</v>
      </c>
      <c r="F160" s="120">
        <v>9</v>
      </c>
      <c r="G160" s="119"/>
      <c r="H160" s="119"/>
      <c r="I160" s="120" t="s">
        <v>5820</v>
      </c>
      <c r="J160" s="120">
        <v>1200</v>
      </c>
      <c r="K160" s="120">
        <v>231706</v>
      </c>
      <c r="L160" s="120">
        <v>0.52900000000000003</v>
      </c>
      <c r="M160" s="121" t="s">
        <v>5657</v>
      </c>
      <c r="N160" s="120">
        <v>1</v>
      </c>
      <c r="O160" s="119">
        <v>271</v>
      </c>
      <c r="P160" s="119">
        <v>59.8</v>
      </c>
      <c r="Q160" s="119">
        <v>6.43</v>
      </c>
      <c r="R160" s="120" t="s">
        <v>5660</v>
      </c>
      <c r="S160" s="120">
        <v>0.1</v>
      </c>
      <c r="T160" s="120"/>
      <c r="U160" s="120"/>
      <c r="V160" s="172">
        <v>175.48</v>
      </c>
      <c r="W160" s="172"/>
      <c r="X160" s="172">
        <v>115.66</v>
      </c>
      <c r="Y160" s="172">
        <v>14.62</v>
      </c>
      <c r="Z160" s="172">
        <v>45.2</v>
      </c>
      <c r="AA160" s="123"/>
      <c r="AB160" s="123"/>
      <c r="AC160" s="123">
        <v>248</v>
      </c>
      <c r="AD160" s="123"/>
      <c r="AE160" s="123"/>
      <c r="AF160" s="123"/>
      <c r="AG160" s="214"/>
      <c r="AH160" s="229" t="str">
        <f t="shared" si="18"/>
        <v>a3</v>
      </c>
      <c r="AI160" s="122" t="s">
        <v>5401</v>
      </c>
      <c r="AJ160" s="122"/>
      <c r="AK160" s="122"/>
      <c r="AL160" s="122" t="s">
        <v>5401</v>
      </c>
      <c r="AM160" s="122"/>
      <c r="AN160" s="173" t="s">
        <v>3186</v>
      </c>
      <c r="AO160" s="173" t="s">
        <v>3186</v>
      </c>
      <c r="AP160" s="173" t="s">
        <v>3186</v>
      </c>
      <c r="AQ160" s="173" t="s">
        <v>3186</v>
      </c>
      <c r="AR160" s="173" t="s">
        <v>3186</v>
      </c>
      <c r="AS160" s="173">
        <v>0.8</v>
      </c>
      <c r="AT160" s="173"/>
      <c r="AU160" s="173"/>
      <c r="AV160" s="173"/>
      <c r="AW160" s="173"/>
      <c r="AX160" s="173"/>
      <c r="AY160" s="173">
        <v>0.7</v>
      </c>
      <c r="AZ160" s="211">
        <f t="shared" si="24"/>
        <v>0.8</v>
      </c>
      <c r="BA160" s="211">
        <f t="shared" si="25"/>
        <v>0.7</v>
      </c>
      <c r="BB160" s="205">
        <f t="shared" si="19"/>
        <v>48279</v>
      </c>
      <c r="BC160" s="205">
        <f t="shared" si="20"/>
        <v>36944</v>
      </c>
      <c r="BD160" s="205">
        <f t="shared" si="21"/>
        <v>19296</v>
      </c>
      <c r="BE160" s="205">
        <f t="shared" si="22"/>
        <v>7961</v>
      </c>
      <c r="BF160" s="175">
        <v>28983</v>
      </c>
      <c r="BG160" s="175"/>
      <c r="BH160" s="175">
        <v>19296</v>
      </c>
      <c r="BI160" s="175">
        <v>11335</v>
      </c>
      <c r="BJ160" s="175"/>
      <c r="BK160" s="175">
        <v>3879</v>
      </c>
      <c r="BL160" s="175">
        <v>5460</v>
      </c>
      <c r="BM160" s="175"/>
      <c r="BN160" s="175"/>
      <c r="BO160" s="175">
        <v>8309</v>
      </c>
      <c r="BP160" s="198">
        <f t="shared" si="23"/>
        <v>27605</v>
      </c>
    </row>
    <row r="161" spans="1:68" s="116" customFormat="1" x14ac:dyDescent="0.15">
      <c r="A161" s="117">
        <v>158501003</v>
      </c>
      <c r="B161" s="118" t="s">
        <v>270</v>
      </c>
      <c r="C161" s="118" t="s">
        <v>11</v>
      </c>
      <c r="D161" s="118" t="s">
        <v>269</v>
      </c>
      <c r="E161" s="118" t="s">
        <v>3342</v>
      </c>
      <c r="F161" s="120">
        <v>1</v>
      </c>
      <c r="G161" s="119"/>
      <c r="H161" s="119"/>
      <c r="I161" s="120" t="s">
        <v>5820</v>
      </c>
      <c r="J161" s="120">
        <v>70</v>
      </c>
      <c r="K161" s="120">
        <v>4926</v>
      </c>
      <c r="L161" s="120">
        <v>0.193</v>
      </c>
      <c r="M161" s="121" t="s">
        <v>5668</v>
      </c>
      <c r="N161" s="120">
        <v>1</v>
      </c>
      <c r="O161" s="119">
        <v>167</v>
      </c>
      <c r="P161" s="119"/>
      <c r="Q161" s="119"/>
      <c r="R161" s="120" t="s">
        <v>5658</v>
      </c>
      <c r="S161" s="120">
        <v>1.4999999999999999E-2</v>
      </c>
      <c r="T161" s="120"/>
      <c r="U161" s="120"/>
      <c r="V161" s="172">
        <v>19.29</v>
      </c>
      <c r="W161" s="172"/>
      <c r="X161" s="172">
        <v>19.29</v>
      </c>
      <c r="Y161" s="172"/>
      <c r="Z161" s="172"/>
      <c r="AA161" s="123"/>
      <c r="AB161" s="123"/>
      <c r="AC161" s="123"/>
      <c r="AD161" s="123"/>
      <c r="AE161" s="123"/>
      <c r="AF161" s="123"/>
      <c r="AG161" s="214"/>
      <c r="AH161" s="229" t="str">
        <f t="shared" si="18"/>
        <v>a1</v>
      </c>
      <c r="AI161" s="122"/>
      <c r="AJ161" s="122"/>
      <c r="AK161" s="122"/>
      <c r="AL161" s="122"/>
      <c r="AM161" s="122"/>
      <c r="AN161" s="173" t="s">
        <v>3186</v>
      </c>
      <c r="AO161" s="173" t="s">
        <v>3186</v>
      </c>
      <c r="AP161" s="173" t="s">
        <v>3186</v>
      </c>
      <c r="AQ161" s="173" t="s">
        <v>3186</v>
      </c>
      <c r="AR161" s="173" t="s">
        <v>3186</v>
      </c>
      <c r="AS161" s="173"/>
      <c r="AT161" s="173"/>
      <c r="AU161" s="173"/>
      <c r="AV161" s="173"/>
      <c r="AW161" s="173"/>
      <c r="AX161" s="173"/>
      <c r="AY161" s="173"/>
      <c r="AZ161" s="211">
        <f t="shared" si="24"/>
        <v>0</v>
      </c>
      <c r="BA161" s="211">
        <f t="shared" si="25"/>
        <v>0</v>
      </c>
      <c r="BB161" s="205">
        <f t="shared" si="19"/>
        <v>10155</v>
      </c>
      <c r="BC161" s="205">
        <f t="shared" si="20"/>
        <v>6396</v>
      </c>
      <c r="BD161" s="205">
        <f t="shared" si="21"/>
        <v>5061</v>
      </c>
      <c r="BE161" s="205">
        <f t="shared" si="22"/>
        <v>1302</v>
      </c>
      <c r="BF161" s="175">
        <v>5094</v>
      </c>
      <c r="BG161" s="175"/>
      <c r="BH161" s="175">
        <v>5061</v>
      </c>
      <c r="BI161" s="175">
        <v>3759</v>
      </c>
      <c r="BJ161" s="175"/>
      <c r="BK161" s="175"/>
      <c r="BL161" s="175"/>
      <c r="BM161" s="175"/>
      <c r="BN161" s="175"/>
      <c r="BO161" s="175">
        <v>1335</v>
      </c>
      <c r="BP161" s="198">
        <f t="shared" si="23"/>
        <v>6396</v>
      </c>
    </row>
    <row r="162" spans="1:68" s="116" customFormat="1" x14ac:dyDescent="0.15">
      <c r="A162" s="117">
        <v>158502002</v>
      </c>
      <c r="B162" s="118" t="s">
        <v>271</v>
      </c>
      <c r="C162" s="118" t="s">
        <v>11</v>
      </c>
      <c r="D162" s="118" t="s">
        <v>269</v>
      </c>
      <c r="E162" s="118" t="s">
        <v>3343</v>
      </c>
      <c r="F162" s="120">
        <v>11</v>
      </c>
      <c r="G162" s="119"/>
      <c r="H162" s="119"/>
      <c r="I162" s="120" t="s">
        <v>5820</v>
      </c>
      <c r="J162" s="120">
        <v>1600</v>
      </c>
      <c r="K162" s="120">
        <v>217495</v>
      </c>
      <c r="L162" s="120">
        <v>0.372</v>
      </c>
      <c r="M162" s="121" t="s">
        <v>5657</v>
      </c>
      <c r="N162" s="120">
        <v>1</v>
      </c>
      <c r="O162" s="119">
        <v>229</v>
      </c>
      <c r="P162" s="119">
        <v>48.5</v>
      </c>
      <c r="Q162" s="119">
        <v>5.28</v>
      </c>
      <c r="R162" s="120" t="s">
        <v>5658</v>
      </c>
      <c r="S162" s="120">
        <v>0.1</v>
      </c>
      <c r="T162" s="120"/>
      <c r="U162" s="120"/>
      <c r="V162" s="172">
        <v>161.04</v>
      </c>
      <c r="W162" s="172"/>
      <c r="X162" s="172">
        <v>114.82</v>
      </c>
      <c r="Y162" s="172">
        <v>9.98</v>
      </c>
      <c r="Z162" s="172">
        <v>36.24</v>
      </c>
      <c r="AA162" s="123"/>
      <c r="AB162" s="123"/>
      <c r="AC162" s="123">
        <v>206</v>
      </c>
      <c r="AD162" s="123"/>
      <c r="AE162" s="123"/>
      <c r="AF162" s="123"/>
      <c r="AG162" s="214"/>
      <c r="AH162" s="229" t="str">
        <f t="shared" si="18"/>
        <v>a3</v>
      </c>
      <c r="AI162" s="122" t="s">
        <v>5401</v>
      </c>
      <c r="AJ162" s="122"/>
      <c r="AK162" s="122"/>
      <c r="AL162" s="122" t="s">
        <v>5401</v>
      </c>
      <c r="AM162" s="122"/>
      <c r="AN162" s="173" t="s">
        <v>3186</v>
      </c>
      <c r="AO162" s="173" t="s">
        <v>3186</v>
      </c>
      <c r="AP162" s="173" t="s">
        <v>3186</v>
      </c>
      <c r="AQ162" s="173" t="s">
        <v>3186</v>
      </c>
      <c r="AR162" s="173" t="s">
        <v>3186</v>
      </c>
      <c r="AS162" s="173">
        <v>0.7</v>
      </c>
      <c r="AT162" s="173"/>
      <c r="AU162" s="173"/>
      <c r="AV162" s="173"/>
      <c r="AW162" s="173"/>
      <c r="AX162" s="173"/>
      <c r="AY162" s="173">
        <v>0.5</v>
      </c>
      <c r="AZ162" s="211">
        <f t="shared" si="24"/>
        <v>0.7</v>
      </c>
      <c r="BA162" s="211">
        <f t="shared" si="25"/>
        <v>0.5</v>
      </c>
      <c r="BB162" s="205">
        <f t="shared" si="19"/>
        <v>45463</v>
      </c>
      <c r="BC162" s="205">
        <f t="shared" si="20"/>
        <v>34889</v>
      </c>
      <c r="BD162" s="205">
        <f t="shared" si="21"/>
        <v>18001</v>
      </c>
      <c r="BE162" s="205">
        <f t="shared" si="22"/>
        <v>7427</v>
      </c>
      <c r="BF162" s="175">
        <v>27462</v>
      </c>
      <c r="BG162" s="175"/>
      <c r="BH162" s="175">
        <v>18000</v>
      </c>
      <c r="BI162" s="175">
        <v>10574</v>
      </c>
      <c r="BJ162" s="175"/>
      <c r="BK162" s="175">
        <v>3264</v>
      </c>
      <c r="BL162" s="175">
        <v>5798</v>
      </c>
      <c r="BM162" s="175"/>
      <c r="BN162" s="175"/>
      <c r="BO162" s="175">
        <v>7827</v>
      </c>
      <c r="BP162" s="198">
        <f t="shared" si="23"/>
        <v>25827</v>
      </c>
    </row>
    <row r="163" spans="1:68" s="116" customFormat="1" x14ac:dyDescent="0.15">
      <c r="A163" s="117">
        <v>158601001</v>
      </c>
      <c r="B163" s="118" t="s">
        <v>272</v>
      </c>
      <c r="C163" s="118" t="s">
        <v>11</v>
      </c>
      <c r="D163" s="118" t="s">
        <v>273</v>
      </c>
      <c r="E163" s="118" t="s">
        <v>3344</v>
      </c>
      <c r="F163" s="120">
        <v>16</v>
      </c>
      <c r="G163" s="119"/>
      <c r="H163" s="119"/>
      <c r="I163" s="120" t="s">
        <v>5820</v>
      </c>
      <c r="J163" s="120">
        <v>1370</v>
      </c>
      <c r="K163" s="120">
        <v>388016</v>
      </c>
      <c r="L163" s="120">
        <v>0.77600000000000002</v>
      </c>
      <c r="M163" s="121" t="s">
        <v>5657</v>
      </c>
      <c r="N163" s="120">
        <v>1</v>
      </c>
      <c r="O163" s="119">
        <v>406.8</v>
      </c>
      <c r="P163" s="119"/>
      <c r="Q163" s="119"/>
      <c r="R163" s="120" t="s">
        <v>5658</v>
      </c>
      <c r="S163" s="120">
        <v>0.4</v>
      </c>
      <c r="T163" s="120"/>
      <c r="U163" s="120"/>
      <c r="V163" s="172">
        <v>299.8</v>
      </c>
      <c r="W163" s="172"/>
      <c r="X163" s="172">
        <v>202</v>
      </c>
      <c r="Y163" s="172">
        <v>33.6</v>
      </c>
      <c r="Z163" s="172">
        <v>64.2</v>
      </c>
      <c r="AA163" s="123">
        <v>3615</v>
      </c>
      <c r="AB163" s="123"/>
      <c r="AC163" s="123">
        <v>347</v>
      </c>
      <c r="AD163" s="123"/>
      <c r="AE163" s="123"/>
      <c r="AF163" s="123"/>
      <c r="AG163" s="214"/>
      <c r="AH163" s="229" t="str">
        <f t="shared" si="18"/>
        <v>a3</v>
      </c>
      <c r="AI163" s="122"/>
      <c r="AJ163" s="122"/>
      <c r="AK163" s="122"/>
      <c r="AL163" s="122"/>
      <c r="AM163" s="122"/>
      <c r="AN163" s="173">
        <v>1</v>
      </c>
      <c r="AO163" s="173" t="s">
        <v>3186</v>
      </c>
      <c r="AP163" s="173" t="s">
        <v>3186</v>
      </c>
      <c r="AQ163" s="173" t="s">
        <v>3186</v>
      </c>
      <c r="AR163" s="173" t="s">
        <v>3186</v>
      </c>
      <c r="AS163" s="173" t="s">
        <v>3186</v>
      </c>
      <c r="AT163" s="173">
        <v>0.6</v>
      </c>
      <c r="AU163" s="173">
        <v>0.6</v>
      </c>
      <c r="AV163" s="173">
        <v>0.6</v>
      </c>
      <c r="AW163" s="173">
        <v>0.6</v>
      </c>
      <c r="AX163" s="173">
        <v>0.6</v>
      </c>
      <c r="AY163" s="173" t="s">
        <v>3186</v>
      </c>
      <c r="AZ163" s="211">
        <f t="shared" si="24"/>
        <v>1</v>
      </c>
      <c r="BA163" s="211">
        <f t="shared" si="25"/>
        <v>3</v>
      </c>
      <c r="BB163" s="205">
        <f t="shared" si="19"/>
        <v>34019</v>
      </c>
      <c r="BC163" s="205">
        <f t="shared" si="20"/>
        <v>34019</v>
      </c>
      <c r="BD163" s="205">
        <f t="shared" si="21"/>
        <v>0</v>
      </c>
      <c r="BE163" s="205">
        <f t="shared" si="22"/>
        <v>0</v>
      </c>
      <c r="BF163" s="175">
        <v>34019</v>
      </c>
      <c r="BG163" s="175"/>
      <c r="BH163" s="175">
        <v>19744</v>
      </c>
      <c r="BI163" s="175"/>
      <c r="BJ163" s="175"/>
      <c r="BK163" s="175">
        <v>5915</v>
      </c>
      <c r="BL163" s="175">
        <v>578</v>
      </c>
      <c r="BM163" s="175">
        <v>4508</v>
      </c>
      <c r="BN163" s="175">
        <v>2004</v>
      </c>
      <c r="BO163" s="175">
        <v>1270</v>
      </c>
      <c r="BP163" s="198">
        <f t="shared" si="23"/>
        <v>21014</v>
      </c>
    </row>
    <row r="164" spans="1:68" s="116" customFormat="1" x14ac:dyDescent="0.15">
      <c r="A164" s="117">
        <v>160102001</v>
      </c>
      <c r="B164" s="118" t="s">
        <v>274</v>
      </c>
      <c r="C164" s="118" t="s">
        <v>11</v>
      </c>
      <c r="D164" s="118" t="s">
        <v>275</v>
      </c>
      <c r="E164" s="118" t="s">
        <v>3345</v>
      </c>
      <c r="F164" s="120">
        <v>23</v>
      </c>
      <c r="G164" s="119">
        <v>583334</v>
      </c>
      <c r="H164" s="119"/>
      <c r="I164" s="120" t="s">
        <v>5820</v>
      </c>
      <c r="J164" s="120">
        <v>2286</v>
      </c>
      <c r="K164" s="120">
        <v>583334</v>
      </c>
      <c r="L164" s="120">
        <v>0.69899999999999995</v>
      </c>
      <c r="M164" s="121" t="s">
        <v>5657</v>
      </c>
      <c r="N164" s="120">
        <v>1</v>
      </c>
      <c r="O164" s="119">
        <v>305</v>
      </c>
      <c r="P164" s="119"/>
      <c r="Q164" s="119"/>
      <c r="R164" s="120" t="s">
        <v>5658</v>
      </c>
      <c r="S164" s="120">
        <v>0.5</v>
      </c>
      <c r="T164" s="120"/>
      <c r="U164" s="120"/>
      <c r="V164" s="172">
        <v>342.8</v>
      </c>
      <c r="W164" s="172">
        <v>43.5</v>
      </c>
      <c r="X164" s="172">
        <v>213.5</v>
      </c>
      <c r="Y164" s="172">
        <v>36.700000000000003</v>
      </c>
      <c r="Z164" s="172">
        <v>49.1</v>
      </c>
      <c r="AA164" s="123">
        <v>5852.7</v>
      </c>
      <c r="AB164" s="123"/>
      <c r="AC164" s="123">
        <v>721</v>
      </c>
      <c r="AD164" s="123"/>
      <c r="AE164" s="123"/>
      <c r="AF164" s="123"/>
      <c r="AG164" s="214"/>
      <c r="AH164" s="229" t="str">
        <f t="shared" si="18"/>
        <v>a3</v>
      </c>
      <c r="AI164" s="122"/>
      <c r="AJ164" s="122"/>
      <c r="AK164" s="122"/>
      <c r="AL164" s="122"/>
      <c r="AM164" s="122"/>
      <c r="AN164" s="173"/>
      <c r="AO164" s="173"/>
      <c r="AP164" s="173"/>
      <c r="AQ164" s="173"/>
      <c r="AR164" s="173"/>
      <c r="AS164" s="173">
        <v>0.5</v>
      </c>
      <c r="AT164" s="173">
        <v>0.5</v>
      </c>
      <c r="AU164" s="173">
        <v>1</v>
      </c>
      <c r="AV164" s="173">
        <v>0.5</v>
      </c>
      <c r="AW164" s="173">
        <v>0.5</v>
      </c>
      <c r="AX164" s="173">
        <v>0.5</v>
      </c>
      <c r="AY164" s="173">
        <v>0.5</v>
      </c>
      <c r="AZ164" s="211">
        <f t="shared" si="24"/>
        <v>0.5</v>
      </c>
      <c r="BA164" s="211">
        <f t="shared" si="25"/>
        <v>3.5</v>
      </c>
      <c r="BB164" s="205">
        <f t="shared" si="19"/>
        <v>85776</v>
      </c>
      <c r="BC164" s="205">
        <f t="shared" si="20"/>
        <v>68826</v>
      </c>
      <c r="BD164" s="205">
        <f t="shared" si="21"/>
        <v>31971</v>
      </c>
      <c r="BE164" s="205">
        <f t="shared" si="22"/>
        <v>15021</v>
      </c>
      <c r="BF164" s="175">
        <v>53805</v>
      </c>
      <c r="BG164" s="175"/>
      <c r="BH164" s="175">
        <v>31971</v>
      </c>
      <c r="BI164" s="175">
        <v>16950</v>
      </c>
      <c r="BJ164" s="175"/>
      <c r="BK164" s="175">
        <v>8779</v>
      </c>
      <c r="BL164" s="175">
        <v>1013</v>
      </c>
      <c r="BM164" s="175">
        <v>5059</v>
      </c>
      <c r="BN164" s="175">
        <v>4046</v>
      </c>
      <c r="BO164" s="175">
        <v>17958</v>
      </c>
      <c r="BP164" s="198">
        <f t="shared" si="23"/>
        <v>49929</v>
      </c>
    </row>
    <row r="165" spans="1:68" s="116" customFormat="1" x14ac:dyDescent="0.15">
      <c r="A165" s="117">
        <v>160102002</v>
      </c>
      <c r="B165" s="118" t="s">
        <v>276</v>
      </c>
      <c r="C165" s="118" t="s">
        <v>11</v>
      </c>
      <c r="D165" s="118" t="s">
        <v>275</v>
      </c>
      <c r="E165" s="118" t="s">
        <v>3346</v>
      </c>
      <c r="F165" s="120">
        <v>18</v>
      </c>
      <c r="G165" s="119">
        <v>236602</v>
      </c>
      <c r="H165" s="119"/>
      <c r="I165" s="120" t="s">
        <v>5820</v>
      </c>
      <c r="J165" s="120">
        <v>768</v>
      </c>
      <c r="K165" s="120">
        <v>236602</v>
      </c>
      <c r="L165" s="120">
        <v>0.84399999999999997</v>
      </c>
      <c r="M165" s="121" t="s">
        <v>5657</v>
      </c>
      <c r="N165" s="120">
        <v>1</v>
      </c>
      <c r="O165" s="119">
        <v>237</v>
      </c>
      <c r="P165" s="119"/>
      <c r="Q165" s="119"/>
      <c r="R165" s="120" t="s">
        <v>5658</v>
      </c>
      <c r="S165" s="120">
        <v>0.3</v>
      </c>
      <c r="T165" s="120"/>
      <c r="U165" s="120"/>
      <c r="V165" s="172">
        <v>156.4</v>
      </c>
      <c r="W165" s="172"/>
      <c r="X165" s="172">
        <v>122.6</v>
      </c>
      <c r="Y165" s="172"/>
      <c r="Z165" s="172">
        <v>33.799999999999997</v>
      </c>
      <c r="AA165" s="123">
        <v>1589.4</v>
      </c>
      <c r="AB165" s="123"/>
      <c r="AC165" s="123">
        <v>158</v>
      </c>
      <c r="AD165" s="123"/>
      <c r="AE165" s="123"/>
      <c r="AF165" s="123"/>
      <c r="AG165" s="214"/>
      <c r="AH165" s="229" t="str">
        <f t="shared" si="18"/>
        <v>a3</v>
      </c>
      <c r="AI165" s="122"/>
      <c r="AJ165" s="122"/>
      <c r="AK165" s="122"/>
      <c r="AL165" s="122"/>
      <c r="AM165" s="122"/>
      <c r="AN165" s="173"/>
      <c r="AO165" s="173"/>
      <c r="AP165" s="173"/>
      <c r="AQ165" s="173"/>
      <c r="AR165" s="173"/>
      <c r="AS165" s="173"/>
      <c r="AT165" s="173">
        <v>0.5</v>
      </c>
      <c r="AU165" s="173"/>
      <c r="AV165" s="173">
        <v>0.5</v>
      </c>
      <c r="AW165" s="173"/>
      <c r="AX165" s="173"/>
      <c r="AY165" s="173"/>
      <c r="AZ165" s="211">
        <f t="shared" si="24"/>
        <v>0</v>
      </c>
      <c r="BA165" s="211">
        <f t="shared" si="25"/>
        <v>1</v>
      </c>
      <c r="BB165" s="205">
        <f t="shared" si="19"/>
        <v>25048</v>
      </c>
      <c r="BC165" s="205">
        <f t="shared" si="20"/>
        <v>20248</v>
      </c>
      <c r="BD165" s="205">
        <f t="shared" si="21"/>
        <v>8197</v>
      </c>
      <c r="BE165" s="205">
        <f t="shared" si="22"/>
        <v>3397</v>
      </c>
      <c r="BF165" s="175">
        <v>16851</v>
      </c>
      <c r="BG165" s="175"/>
      <c r="BH165" s="175">
        <v>8197</v>
      </c>
      <c r="BI165" s="175">
        <v>4800</v>
      </c>
      <c r="BJ165" s="175"/>
      <c r="BK165" s="175">
        <v>3414</v>
      </c>
      <c r="BL165" s="175">
        <v>210</v>
      </c>
      <c r="BM165" s="175">
        <v>2379</v>
      </c>
      <c r="BN165" s="175">
        <v>1372</v>
      </c>
      <c r="BO165" s="175">
        <v>4676</v>
      </c>
      <c r="BP165" s="198">
        <f t="shared" si="23"/>
        <v>12873</v>
      </c>
    </row>
    <row r="166" spans="1:68" s="116" customFormat="1" x14ac:dyDescent="0.15">
      <c r="A166" s="117">
        <v>160102003</v>
      </c>
      <c r="B166" s="118" t="s">
        <v>277</v>
      </c>
      <c r="C166" s="118" t="s">
        <v>11</v>
      </c>
      <c r="D166" s="118" t="s">
        <v>275</v>
      </c>
      <c r="E166" s="118" t="s">
        <v>3347</v>
      </c>
      <c r="F166" s="120">
        <v>18</v>
      </c>
      <c r="G166" s="119">
        <v>138413</v>
      </c>
      <c r="H166" s="119"/>
      <c r="I166" s="120" t="s">
        <v>5820</v>
      </c>
      <c r="J166" s="120">
        <v>472</v>
      </c>
      <c r="K166" s="120">
        <v>138413</v>
      </c>
      <c r="L166" s="120">
        <v>0.80300000000000005</v>
      </c>
      <c r="M166" s="121" t="s">
        <v>5657</v>
      </c>
      <c r="N166" s="120">
        <v>1</v>
      </c>
      <c r="O166" s="119">
        <v>294</v>
      </c>
      <c r="P166" s="119"/>
      <c r="Q166" s="119"/>
      <c r="R166" s="120" t="s">
        <v>5658</v>
      </c>
      <c r="S166" s="120">
        <v>0.1</v>
      </c>
      <c r="T166" s="120"/>
      <c r="U166" s="120"/>
      <c r="V166" s="172">
        <v>107.9</v>
      </c>
      <c r="W166" s="172"/>
      <c r="X166" s="172">
        <v>107.9</v>
      </c>
      <c r="Y166" s="172"/>
      <c r="Z166" s="172"/>
      <c r="AA166" s="123">
        <v>1572</v>
      </c>
      <c r="AB166" s="123"/>
      <c r="AC166" s="123"/>
      <c r="AD166" s="123"/>
      <c r="AE166" s="123"/>
      <c r="AF166" s="123"/>
      <c r="AG166" s="214"/>
      <c r="AH166" s="229" t="str">
        <f t="shared" si="18"/>
        <v>a2</v>
      </c>
      <c r="AI166" s="122"/>
      <c r="AJ166" s="122"/>
      <c r="AK166" s="122"/>
      <c r="AL166" s="122"/>
      <c r="AM166" s="122"/>
      <c r="AN166" s="173"/>
      <c r="AO166" s="173"/>
      <c r="AP166" s="173"/>
      <c r="AQ166" s="173"/>
      <c r="AR166" s="173"/>
      <c r="AS166" s="173"/>
      <c r="AT166" s="173"/>
      <c r="AU166" s="173"/>
      <c r="AV166" s="173"/>
      <c r="AW166" s="173"/>
      <c r="AX166" s="173"/>
      <c r="AY166" s="173"/>
      <c r="AZ166" s="211">
        <f t="shared" si="24"/>
        <v>0</v>
      </c>
      <c r="BA166" s="211">
        <f t="shared" si="25"/>
        <v>0</v>
      </c>
      <c r="BB166" s="205">
        <f t="shared" si="19"/>
        <v>18223</v>
      </c>
      <c r="BC166" s="205">
        <f t="shared" si="20"/>
        <v>16553</v>
      </c>
      <c r="BD166" s="205">
        <f t="shared" si="21"/>
        <v>3353</v>
      </c>
      <c r="BE166" s="205">
        <f t="shared" si="22"/>
        <v>1683</v>
      </c>
      <c r="BF166" s="175">
        <v>14870</v>
      </c>
      <c r="BG166" s="175"/>
      <c r="BH166" s="175">
        <v>3353</v>
      </c>
      <c r="BI166" s="175">
        <v>1670</v>
      </c>
      <c r="BJ166" s="175"/>
      <c r="BK166" s="175">
        <v>4616</v>
      </c>
      <c r="BL166" s="175">
        <v>4011</v>
      </c>
      <c r="BM166" s="175">
        <v>1518</v>
      </c>
      <c r="BN166" s="175">
        <v>329</v>
      </c>
      <c r="BO166" s="175">
        <v>2726</v>
      </c>
      <c r="BP166" s="198">
        <f t="shared" si="23"/>
        <v>6079</v>
      </c>
    </row>
    <row r="167" spans="1:68" s="116" customFormat="1" x14ac:dyDescent="0.15">
      <c r="A167" s="117">
        <v>160701001</v>
      </c>
      <c r="B167" s="118" t="s">
        <v>278</v>
      </c>
      <c r="C167" s="118" t="s">
        <v>11</v>
      </c>
      <c r="D167" s="118" t="s">
        <v>279</v>
      </c>
      <c r="E167" s="118" t="s">
        <v>3348</v>
      </c>
      <c r="F167" s="120">
        <v>21</v>
      </c>
      <c r="G167" s="119">
        <v>927291</v>
      </c>
      <c r="H167" s="119"/>
      <c r="I167" s="120" t="s">
        <v>5820</v>
      </c>
      <c r="J167" s="120">
        <v>4200</v>
      </c>
      <c r="K167" s="120">
        <v>927291</v>
      </c>
      <c r="L167" s="120">
        <v>0.60499999999999998</v>
      </c>
      <c r="M167" s="121" t="s">
        <v>5657</v>
      </c>
      <c r="N167" s="120">
        <v>1</v>
      </c>
      <c r="O167" s="119">
        <v>280</v>
      </c>
      <c r="P167" s="119"/>
      <c r="Q167" s="119"/>
      <c r="R167" s="120" t="s">
        <v>5655</v>
      </c>
      <c r="S167" s="120">
        <v>1.6</v>
      </c>
      <c r="T167" s="120"/>
      <c r="U167" s="120"/>
      <c r="V167" s="172">
        <v>374.11</v>
      </c>
      <c r="W167" s="172">
        <v>13.461</v>
      </c>
      <c r="X167" s="172">
        <v>316.97199999999998</v>
      </c>
      <c r="Y167" s="172">
        <v>20.684000000000001</v>
      </c>
      <c r="Z167" s="172">
        <v>22.992999999999999</v>
      </c>
      <c r="AA167" s="123">
        <v>6484</v>
      </c>
      <c r="AB167" s="123"/>
      <c r="AC167" s="123">
        <v>741</v>
      </c>
      <c r="AD167" s="123"/>
      <c r="AE167" s="123"/>
      <c r="AF167" s="123"/>
      <c r="AG167" s="214"/>
      <c r="AH167" s="229" t="str">
        <f t="shared" si="18"/>
        <v>a3</v>
      </c>
      <c r="AI167" s="122"/>
      <c r="AJ167" s="122"/>
      <c r="AK167" s="122"/>
      <c r="AL167" s="122"/>
      <c r="AM167" s="122"/>
      <c r="AN167" s="173">
        <v>1</v>
      </c>
      <c r="AO167" s="173" t="s">
        <v>3186</v>
      </c>
      <c r="AP167" s="173" t="s">
        <v>3186</v>
      </c>
      <c r="AQ167" s="173" t="s">
        <v>3186</v>
      </c>
      <c r="AR167" s="173" t="s">
        <v>3186</v>
      </c>
      <c r="AS167" s="173">
        <v>0.5</v>
      </c>
      <c r="AT167" s="173">
        <v>0.5</v>
      </c>
      <c r="AU167" s="173">
        <v>0.5</v>
      </c>
      <c r="AV167" s="173">
        <v>0.5</v>
      </c>
      <c r="AW167" s="173">
        <v>0.5</v>
      </c>
      <c r="AX167" s="173">
        <v>0.5</v>
      </c>
      <c r="AY167" s="173">
        <v>1</v>
      </c>
      <c r="AZ167" s="211">
        <f t="shared" si="24"/>
        <v>1.5</v>
      </c>
      <c r="BA167" s="211">
        <f t="shared" si="25"/>
        <v>3.5</v>
      </c>
      <c r="BB167" s="205">
        <f t="shared" si="19"/>
        <v>99892</v>
      </c>
      <c r="BC167" s="205">
        <f t="shared" si="20"/>
        <v>79553</v>
      </c>
      <c r="BD167" s="205">
        <f t="shared" si="21"/>
        <v>32164</v>
      </c>
      <c r="BE167" s="205">
        <f t="shared" si="22"/>
        <v>11825</v>
      </c>
      <c r="BF167" s="175">
        <v>67728</v>
      </c>
      <c r="BG167" s="175">
        <v>10235</v>
      </c>
      <c r="BH167" s="175">
        <v>57011</v>
      </c>
      <c r="BI167" s="175">
        <v>17144</v>
      </c>
      <c r="BJ167" s="175">
        <v>3195</v>
      </c>
      <c r="BK167" s="175"/>
      <c r="BL167" s="175"/>
      <c r="BM167" s="175"/>
      <c r="BN167" s="175"/>
      <c r="BO167" s="175">
        <v>12307</v>
      </c>
      <c r="BP167" s="198">
        <f t="shared" si="23"/>
        <v>69318</v>
      </c>
    </row>
    <row r="168" spans="1:68" s="116" customFormat="1" x14ac:dyDescent="0.15">
      <c r="A168" s="117">
        <v>160802001</v>
      </c>
      <c r="B168" s="118" t="s">
        <v>280</v>
      </c>
      <c r="C168" s="118" t="s">
        <v>11</v>
      </c>
      <c r="D168" s="118" t="s">
        <v>281</v>
      </c>
      <c r="E168" s="118" t="s">
        <v>3349</v>
      </c>
      <c r="F168" s="120">
        <v>14</v>
      </c>
      <c r="G168" s="119">
        <v>335325</v>
      </c>
      <c r="H168" s="119"/>
      <c r="I168" s="120" t="s">
        <v>5820</v>
      </c>
      <c r="J168" s="120">
        <v>1845</v>
      </c>
      <c r="K168" s="120">
        <v>335325</v>
      </c>
      <c r="L168" s="120">
        <v>0.498</v>
      </c>
      <c r="M168" s="121" t="s">
        <v>5657</v>
      </c>
      <c r="N168" s="120">
        <v>1</v>
      </c>
      <c r="O168" s="119">
        <v>293</v>
      </c>
      <c r="P168" s="119"/>
      <c r="Q168" s="119"/>
      <c r="R168" s="120" t="s">
        <v>5658</v>
      </c>
      <c r="S168" s="120">
        <v>0.4</v>
      </c>
      <c r="T168" s="120"/>
      <c r="U168" s="120"/>
      <c r="V168" s="172">
        <v>251.9</v>
      </c>
      <c r="W168" s="172"/>
      <c r="X168" s="172">
        <v>148.9</v>
      </c>
      <c r="Y168" s="172">
        <v>29</v>
      </c>
      <c r="Z168" s="172">
        <v>74</v>
      </c>
      <c r="AA168" s="123">
        <v>2985</v>
      </c>
      <c r="AB168" s="123"/>
      <c r="AC168" s="123">
        <v>289</v>
      </c>
      <c r="AD168" s="123"/>
      <c r="AE168" s="123"/>
      <c r="AF168" s="123"/>
      <c r="AG168" s="214"/>
      <c r="AH168" s="229" t="str">
        <f t="shared" si="18"/>
        <v>a3</v>
      </c>
      <c r="AI168" s="122"/>
      <c r="AJ168" s="122"/>
      <c r="AK168" s="122"/>
      <c r="AL168" s="122"/>
      <c r="AM168" s="122"/>
      <c r="AN168" s="173" t="s">
        <v>3186</v>
      </c>
      <c r="AO168" s="173" t="s">
        <v>3186</v>
      </c>
      <c r="AP168" s="173" t="s">
        <v>3186</v>
      </c>
      <c r="AQ168" s="173" t="s">
        <v>3186</v>
      </c>
      <c r="AR168" s="173" t="s">
        <v>3186</v>
      </c>
      <c r="AS168" s="173">
        <v>0.5</v>
      </c>
      <c r="AT168" s="173">
        <v>1</v>
      </c>
      <c r="AU168" s="173">
        <v>0.5</v>
      </c>
      <c r="AV168" s="173">
        <v>0.5</v>
      </c>
      <c r="AW168" s="173">
        <v>0.5</v>
      </c>
      <c r="AX168" s="173">
        <v>0.5</v>
      </c>
      <c r="AY168" s="173">
        <v>0.5</v>
      </c>
      <c r="AZ168" s="211">
        <f t="shared" si="24"/>
        <v>0.5</v>
      </c>
      <c r="BA168" s="211">
        <f t="shared" si="25"/>
        <v>3.5</v>
      </c>
      <c r="BB168" s="205">
        <f t="shared" si="19"/>
        <v>49312</v>
      </c>
      <c r="BC168" s="205">
        <f t="shared" si="20"/>
        <v>49312</v>
      </c>
      <c r="BD168" s="205">
        <f t="shared" si="21"/>
        <v>0</v>
      </c>
      <c r="BE168" s="205">
        <f t="shared" si="22"/>
        <v>0</v>
      </c>
      <c r="BF168" s="175">
        <v>49312</v>
      </c>
      <c r="BG168" s="175"/>
      <c r="BH168" s="175">
        <v>39480</v>
      </c>
      <c r="BI168" s="175"/>
      <c r="BJ168" s="175"/>
      <c r="BK168" s="175">
        <v>2711</v>
      </c>
      <c r="BL168" s="175">
        <v>1918</v>
      </c>
      <c r="BM168" s="175">
        <v>3923</v>
      </c>
      <c r="BN168" s="175">
        <v>335</v>
      </c>
      <c r="BO168" s="175">
        <v>945</v>
      </c>
      <c r="BP168" s="198">
        <f t="shared" si="23"/>
        <v>40425</v>
      </c>
    </row>
    <row r="169" spans="1:68" s="116" customFormat="1" x14ac:dyDescent="0.15">
      <c r="A169" s="117">
        <v>160902001</v>
      </c>
      <c r="B169" s="118" t="s">
        <v>282</v>
      </c>
      <c r="C169" s="118" t="s">
        <v>11</v>
      </c>
      <c r="D169" s="118" t="s">
        <v>283</v>
      </c>
      <c r="E169" s="118" t="s">
        <v>3350</v>
      </c>
      <c r="F169" s="120">
        <v>11</v>
      </c>
      <c r="G169" s="119"/>
      <c r="H169" s="119"/>
      <c r="I169" s="120" t="s">
        <v>5820</v>
      </c>
      <c r="J169" s="120">
        <v>1010</v>
      </c>
      <c r="K169" s="120">
        <v>142438</v>
      </c>
      <c r="L169" s="120">
        <v>0.38600000000000001</v>
      </c>
      <c r="M169" s="121" t="s">
        <v>5657</v>
      </c>
      <c r="N169" s="120">
        <v>1</v>
      </c>
      <c r="O169" s="119">
        <v>231</v>
      </c>
      <c r="P169" s="119"/>
      <c r="Q169" s="119"/>
      <c r="R169" s="120" t="s">
        <v>5658</v>
      </c>
      <c r="S169" s="120">
        <v>0.2</v>
      </c>
      <c r="T169" s="120"/>
      <c r="U169" s="120"/>
      <c r="V169" s="172">
        <v>182.8</v>
      </c>
      <c r="W169" s="172"/>
      <c r="X169" s="172">
        <v>78.599999999999994</v>
      </c>
      <c r="Y169" s="172">
        <v>31.6</v>
      </c>
      <c r="Z169" s="172">
        <v>72.599999999999994</v>
      </c>
      <c r="AA169" s="123">
        <v>1776</v>
      </c>
      <c r="AB169" s="123"/>
      <c r="AC169" s="123">
        <v>165</v>
      </c>
      <c r="AD169" s="123"/>
      <c r="AE169" s="123"/>
      <c r="AF169" s="123"/>
      <c r="AG169" s="214"/>
      <c r="AH169" s="229" t="str">
        <f t="shared" si="18"/>
        <v>a3</v>
      </c>
      <c r="AI169" s="122"/>
      <c r="AJ169" s="122"/>
      <c r="AK169" s="122"/>
      <c r="AL169" s="122"/>
      <c r="AM169" s="122"/>
      <c r="AN169" s="173">
        <v>1</v>
      </c>
      <c r="AO169" s="173" t="s">
        <v>3186</v>
      </c>
      <c r="AP169" s="173" t="s">
        <v>3186</v>
      </c>
      <c r="AQ169" s="173" t="s">
        <v>3186</v>
      </c>
      <c r="AR169" s="173" t="s">
        <v>3186</v>
      </c>
      <c r="AS169" s="173">
        <v>1</v>
      </c>
      <c r="AT169" s="173">
        <v>1</v>
      </c>
      <c r="AU169" s="173"/>
      <c r="AV169" s="173">
        <v>1</v>
      </c>
      <c r="AW169" s="173"/>
      <c r="AX169" s="173"/>
      <c r="AY169" s="173" t="s">
        <v>3186</v>
      </c>
      <c r="AZ169" s="211">
        <f t="shared" si="24"/>
        <v>2</v>
      </c>
      <c r="BA169" s="211">
        <f t="shared" si="25"/>
        <v>2</v>
      </c>
      <c r="BB169" s="205">
        <f t="shared" si="19"/>
        <v>72697</v>
      </c>
      <c r="BC169" s="205">
        <f t="shared" si="20"/>
        <v>58818</v>
      </c>
      <c r="BD169" s="205">
        <f t="shared" si="21"/>
        <v>29530</v>
      </c>
      <c r="BE169" s="205">
        <f t="shared" si="22"/>
        <v>15651</v>
      </c>
      <c r="BF169" s="175">
        <v>43167</v>
      </c>
      <c r="BG169" s="175">
        <v>3174</v>
      </c>
      <c r="BH169" s="175">
        <v>29530</v>
      </c>
      <c r="BI169" s="175">
        <v>13879</v>
      </c>
      <c r="BJ169" s="175"/>
      <c r="BK169" s="175">
        <v>1649</v>
      </c>
      <c r="BL169" s="175">
        <v>1176</v>
      </c>
      <c r="BM169" s="175">
        <v>2910</v>
      </c>
      <c r="BN169" s="175">
        <v>1007</v>
      </c>
      <c r="BO169" s="175">
        <v>19372</v>
      </c>
      <c r="BP169" s="198">
        <f t="shared" si="23"/>
        <v>48902</v>
      </c>
    </row>
    <row r="170" spans="1:68" s="116" customFormat="1" x14ac:dyDescent="0.15">
      <c r="A170" s="117">
        <v>161001001</v>
      </c>
      <c r="B170" s="118" t="s">
        <v>284</v>
      </c>
      <c r="C170" s="118" t="s">
        <v>11</v>
      </c>
      <c r="D170" s="118" t="s">
        <v>285</v>
      </c>
      <c r="E170" s="118" t="s">
        <v>3351</v>
      </c>
      <c r="F170" s="120">
        <v>24</v>
      </c>
      <c r="G170" s="119">
        <v>1862548</v>
      </c>
      <c r="H170" s="119"/>
      <c r="I170" s="120" t="s">
        <v>5820</v>
      </c>
      <c r="J170" s="120">
        <v>10000</v>
      </c>
      <c r="K170" s="120">
        <v>2186894</v>
      </c>
      <c r="L170" s="120">
        <v>0.59899999999999998</v>
      </c>
      <c r="M170" s="121" t="s">
        <v>5654</v>
      </c>
      <c r="N170" s="120">
        <v>1</v>
      </c>
      <c r="O170" s="119">
        <v>208</v>
      </c>
      <c r="P170" s="119"/>
      <c r="Q170" s="119"/>
      <c r="R170" s="120" t="s">
        <v>5663</v>
      </c>
      <c r="S170" s="120">
        <v>4</v>
      </c>
      <c r="T170" s="120"/>
      <c r="U170" s="120"/>
      <c r="V170" s="172">
        <v>1221.3</v>
      </c>
      <c r="W170" s="172">
        <v>242.1</v>
      </c>
      <c r="X170" s="172">
        <v>717</v>
      </c>
      <c r="Y170" s="172">
        <v>165.8</v>
      </c>
      <c r="Z170" s="172">
        <v>96.4</v>
      </c>
      <c r="AA170" s="123">
        <v>17439</v>
      </c>
      <c r="AB170" s="123">
        <v>36507.899999999965</v>
      </c>
      <c r="AC170" s="123">
        <v>1222</v>
      </c>
      <c r="AD170" s="123"/>
      <c r="AE170" s="123"/>
      <c r="AF170" s="123"/>
      <c r="AG170" s="214"/>
      <c r="AH170" s="229" t="str">
        <f t="shared" si="18"/>
        <v>a3</v>
      </c>
      <c r="AI170" s="122"/>
      <c r="AJ170" s="122"/>
      <c r="AK170" s="122"/>
      <c r="AL170" s="122"/>
      <c r="AM170" s="122"/>
      <c r="AN170" s="173">
        <v>1</v>
      </c>
      <c r="AO170" s="173">
        <v>0.5</v>
      </c>
      <c r="AP170" s="173">
        <v>0.5</v>
      </c>
      <c r="AQ170" s="173"/>
      <c r="AR170" s="173"/>
      <c r="AS170" s="173">
        <v>1</v>
      </c>
      <c r="AT170" s="173">
        <v>2</v>
      </c>
      <c r="AU170" s="173">
        <v>2</v>
      </c>
      <c r="AV170" s="173">
        <v>2</v>
      </c>
      <c r="AW170" s="173">
        <v>1</v>
      </c>
      <c r="AX170" s="173">
        <v>1</v>
      </c>
      <c r="AY170" s="173">
        <v>3</v>
      </c>
      <c r="AZ170" s="211">
        <f t="shared" si="24"/>
        <v>3</v>
      </c>
      <c r="BA170" s="211">
        <f t="shared" si="25"/>
        <v>11</v>
      </c>
      <c r="BB170" s="205">
        <f t="shared" si="19"/>
        <v>219412</v>
      </c>
      <c r="BC170" s="205">
        <f t="shared" si="20"/>
        <v>164090</v>
      </c>
      <c r="BD170" s="205">
        <f t="shared" si="21"/>
        <v>70098</v>
      </c>
      <c r="BE170" s="205">
        <f t="shared" si="22"/>
        <v>14776</v>
      </c>
      <c r="BF170" s="175">
        <v>149314</v>
      </c>
      <c r="BG170" s="175">
        <v>2328</v>
      </c>
      <c r="BH170" s="175">
        <v>70098</v>
      </c>
      <c r="BI170" s="175">
        <v>55322</v>
      </c>
      <c r="BJ170" s="175"/>
      <c r="BK170" s="175">
        <v>17568</v>
      </c>
      <c r="BL170" s="175">
        <v>15750</v>
      </c>
      <c r="BM170" s="175">
        <v>16634</v>
      </c>
      <c r="BN170" s="175">
        <v>23609</v>
      </c>
      <c r="BO170" s="175">
        <v>18103</v>
      </c>
      <c r="BP170" s="198">
        <f t="shared" si="23"/>
        <v>88201</v>
      </c>
    </row>
    <row r="171" spans="1:68" s="116" customFormat="1" x14ac:dyDescent="0.15">
      <c r="A171" s="117">
        <v>161002002</v>
      </c>
      <c r="B171" s="118" t="s">
        <v>286</v>
      </c>
      <c r="C171" s="118" t="s">
        <v>11</v>
      </c>
      <c r="D171" s="118" t="s">
        <v>285</v>
      </c>
      <c r="E171" s="118" t="s">
        <v>3352</v>
      </c>
      <c r="F171" s="120">
        <v>13</v>
      </c>
      <c r="G171" s="119">
        <v>221507</v>
      </c>
      <c r="H171" s="119"/>
      <c r="I171" s="120" t="s">
        <v>5820</v>
      </c>
      <c r="J171" s="120">
        <v>1840</v>
      </c>
      <c r="K171" s="120">
        <v>221507</v>
      </c>
      <c r="L171" s="120">
        <v>0.33</v>
      </c>
      <c r="M171" s="121" t="s">
        <v>5657</v>
      </c>
      <c r="N171" s="120">
        <v>1</v>
      </c>
      <c r="O171" s="119">
        <v>259</v>
      </c>
      <c r="P171" s="119"/>
      <c r="Q171" s="119"/>
      <c r="R171" s="120" t="s">
        <v>5658</v>
      </c>
      <c r="S171" s="120">
        <v>0.6</v>
      </c>
      <c r="T171" s="120"/>
      <c r="U171" s="120"/>
      <c r="V171" s="172">
        <v>166</v>
      </c>
      <c r="W171" s="172">
        <v>15.7</v>
      </c>
      <c r="X171" s="172">
        <v>107.9</v>
      </c>
      <c r="Y171" s="172">
        <v>15.1</v>
      </c>
      <c r="Z171" s="172">
        <v>27.3</v>
      </c>
      <c r="AA171" s="123">
        <v>2841</v>
      </c>
      <c r="AB171" s="123"/>
      <c r="AC171" s="123">
        <v>204</v>
      </c>
      <c r="AD171" s="123"/>
      <c r="AE171" s="123"/>
      <c r="AF171" s="123"/>
      <c r="AG171" s="214"/>
      <c r="AH171" s="229" t="str">
        <f t="shared" si="18"/>
        <v>a3</v>
      </c>
      <c r="AI171" s="122"/>
      <c r="AJ171" s="122"/>
      <c r="AK171" s="122"/>
      <c r="AL171" s="122"/>
      <c r="AM171" s="122"/>
      <c r="AN171" s="173">
        <v>1</v>
      </c>
      <c r="AO171" s="173">
        <v>0.5</v>
      </c>
      <c r="AP171" s="173">
        <v>0.5</v>
      </c>
      <c r="AQ171" s="173"/>
      <c r="AR171" s="173"/>
      <c r="AS171" s="173">
        <v>1</v>
      </c>
      <c r="AT171" s="173">
        <v>0.5</v>
      </c>
      <c r="AU171" s="173">
        <v>0.5</v>
      </c>
      <c r="AV171" s="173">
        <v>0.5</v>
      </c>
      <c r="AW171" s="173">
        <v>0.5</v>
      </c>
      <c r="AX171" s="173">
        <v>0.5</v>
      </c>
      <c r="AY171" s="173">
        <v>0.5</v>
      </c>
      <c r="AZ171" s="211">
        <f t="shared" si="24"/>
        <v>3</v>
      </c>
      <c r="BA171" s="211">
        <f t="shared" si="25"/>
        <v>3</v>
      </c>
      <c r="BB171" s="205">
        <f t="shared" si="19"/>
        <v>80866</v>
      </c>
      <c r="BC171" s="205">
        <f t="shared" si="20"/>
        <v>66268</v>
      </c>
      <c r="BD171" s="205">
        <f t="shared" si="21"/>
        <v>29610</v>
      </c>
      <c r="BE171" s="205">
        <f t="shared" si="22"/>
        <v>15012</v>
      </c>
      <c r="BF171" s="175">
        <v>51256</v>
      </c>
      <c r="BG171" s="175"/>
      <c r="BH171" s="175">
        <v>29610</v>
      </c>
      <c r="BI171" s="175">
        <v>14598</v>
      </c>
      <c r="BJ171" s="175"/>
      <c r="BK171" s="175">
        <v>3135</v>
      </c>
      <c r="BL171" s="175">
        <v>7375</v>
      </c>
      <c r="BM171" s="175">
        <v>7411</v>
      </c>
      <c r="BN171" s="175">
        <v>2682</v>
      </c>
      <c r="BO171" s="175">
        <v>16055</v>
      </c>
      <c r="BP171" s="198">
        <f t="shared" si="23"/>
        <v>45665</v>
      </c>
    </row>
    <row r="172" spans="1:68" s="116" customFormat="1" x14ac:dyDescent="0.15">
      <c r="A172" s="117">
        <v>163101001</v>
      </c>
      <c r="B172" s="118" t="s">
        <v>287</v>
      </c>
      <c r="C172" s="118" t="s">
        <v>11</v>
      </c>
      <c r="D172" s="118" t="s">
        <v>288</v>
      </c>
      <c r="E172" s="118" t="s">
        <v>3353</v>
      </c>
      <c r="F172" s="120">
        <v>22</v>
      </c>
      <c r="G172" s="119"/>
      <c r="H172" s="119"/>
      <c r="I172" s="120" t="s">
        <v>5820</v>
      </c>
      <c r="J172" s="120">
        <v>2686</v>
      </c>
      <c r="K172" s="120">
        <v>329354</v>
      </c>
      <c r="L172" s="120">
        <v>0.33600000000000002</v>
      </c>
      <c r="M172" s="121" t="s">
        <v>5657</v>
      </c>
      <c r="N172" s="120">
        <v>1</v>
      </c>
      <c r="O172" s="119">
        <v>100</v>
      </c>
      <c r="P172" s="119"/>
      <c r="Q172" s="119"/>
      <c r="R172" s="120" t="s">
        <v>5660</v>
      </c>
      <c r="S172" s="120">
        <v>0.5</v>
      </c>
      <c r="T172" s="120"/>
      <c r="U172" s="120"/>
      <c r="V172" s="172">
        <v>219.9</v>
      </c>
      <c r="W172" s="172"/>
      <c r="X172" s="172">
        <v>137.5</v>
      </c>
      <c r="Y172" s="172">
        <v>19.899999999999999</v>
      </c>
      <c r="Z172" s="172">
        <v>62.5</v>
      </c>
      <c r="AA172" s="123">
        <v>1607</v>
      </c>
      <c r="AB172" s="123"/>
      <c r="AC172" s="123">
        <v>134</v>
      </c>
      <c r="AD172" s="123"/>
      <c r="AE172" s="123"/>
      <c r="AF172" s="123"/>
      <c r="AG172" s="214"/>
      <c r="AH172" s="229" t="str">
        <f t="shared" si="18"/>
        <v>a3</v>
      </c>
      <c r="AI172" s="122"/>
      <c r="AJ172" s="122"/>
      <c r="AK172" s="122"/>
      <c r="AL172" s="122"/>
      <c r="AM172" s="122"/>
      <c r="AN172" s="173">
        <v>3</v>
      </c>
      <c r="AO172" s="173"/>
      <c r="AP172" s="173"/>
      <c r="AQ172" s="173"/>
      <c r="AR172" s="173"/>
      <c r="AS172" s="173"/>
      <c r="AT172" s="173"/>
      <c r="AU172" s="173">
        <v>0.5</v>
      </c>
      <c r="AV172" s="173"/>
      <c r="AW172" s="173"/>
      <c r="AX172" s="173"/>
      <c r="AY172" s="173"/>
      <c r="AZ172" s="211">
        <f t="shared" si="24"/>
        <v>3</v>
      </c>
      <c r="BA172" s="211">
        <f t="shared" si="25"/>
        <v>0.5</v>
      </c>
      <c r="BB172" s="205">
        <f t="shared" si="19"/>
        <v>32700</v>
      </c>
      <c r="BC172" s="205">
        <f t="shared" si="20"/>
        <v>32700</v>
      </c>
      <c r="BD172" s="205">
        <f t="shared" si="21"/>
        <v>0</v>
      </c>
      <c r="BE172" s="205">
        <f t="shared" si="22"/>
        <v>0</v>
      </c>
      <c r="BF172" s="175">
        <v>32700</v>
      </c>
      <c r="BG172" s="175"/>
      <c r="BH172" s="175">
        <v>19980</v>
      </c>
      <c r="BI172" s="175"/>
      <c r="BJ172" s="175"/>
      <c r="BK172" s="175">
        <v>1804</v>
      </c>
      <c r="BL172" s="175">
        <v>3836</v>
      </c>
      <c r="BM172" s="175">
        <v>4155</v>
      </c>
      <c r="BN172" s="175"/>
      <c r="BO172" s="175">
        <v>2925</v>
      </c>
      <c r="BP172" s="198">
        <f t="shared" si="23"/>
        <v>22905</v>
      </c>
    </row>
    <row r="173" spans="1:68" s="116" customFormat="1" x14ac:dyDescent="0.15">
      <c r="A173" s="117">
        <v>163202001</v>
      </c>
      <c r="B173" s="118" t="s">
        <v>289</v>
      </c>
      <c r="C173" s="118" t="s">
        <v>11</v>
      </c>
      <c r="D173" s="118" t="s">
        <v>290</v>
      </c>
      <c r="E173" s="118" t="s">
        <v>3354</v>
      </c>
      <c r="F173" s="120">
        <v>30</v>
      </c>
      <c r="G173" s="119">
        <v>346107</v>
      </c>
      <c r="H173" s="119"/>
      <c r="I173" s="120" t="s">
        <v>5820</v>
      </c>
      <c r="J173" s="120">
        <v>1376</v>
      </c>
      <c r="K173" s="120">
        <v>346107</v>
      </c>
      <c r="L173" s="120">
        <v>0.68899999999999995</v>
      </c>
      <c r="M173" s="121" t="s">
        <v>5654</v>
      </c>
      <c r="N173" s="120">
        <v>1</v>
      </c>
      <c r="O173" s="119">
        <v>364</v>
      </c>
      <c r="P173" s="119"/>
      <c r="Q173" s="119"/>
      <c r="R173" s="120" t="s">
        <v>5658</v>
      </c>
      <c r="S173" s="120">
        <v>0.8</v>
      </c>
      <c r="T173" s="120"/>
      <c r="U173" s="120"/>
      <c r="V173" s="172">
        <v>353.7</v>
      </c>
      <c r="W173" s="172"/>
      <c r="X173" s="172">
        <v>353.7</v>
      </c>
      <c r="Y173" s="172"/>
      <c r="Z173" s="172"/>
      <c r="AA173" s="123">
        <v>3874</v>
      </c>
      <c r="AB173" s="123"/>
      <c r="AC173" s="123">
        <v>173</v>
      </c>
      <c r="AD173" s="123"/>
      <c r="AE173" s="123"/>
      <c r="AF173" s="123"/>
      <c r="AG173" s="214"/>
      <c r="AH173" s="229" t="str">
        <f t="shared" si="18"/>
        <v>a3</v>
      </c>
      <c r="AI173" s="122"/>
      <c r="AJ173" s="122"/>
      <c r="AK173" s="122"/>
      <c r="AL173" s="122"/>
      <c r="AM173" s="122"/>
      <c r="AN173" s="173">
        <v>3</v>
      </c>
      <c r="AO173" s="173"/>
      <c r="AP173" s="173"/>
      <c r="AQ173" s="173"/>
      <c r="AR173" s="173"/>
      <c r="AS173" s="173">
        <v>0.5</v>
      </c>
      <c r="AT173" s="173">
        <v>0.9</v>
      </c>
      <c r="AU173" s="173">
        <v>0.6</v>
      </c>
      <c r="AV173" s="173">
        <v>0.8</v>
      </c>
      <c r="AW173" s="173">
        <v>0.6</v>
      </c>
      <c r="AX173" s="173">
        <v>0.6</v>
      </c>
      <c r="AY173" s="173" t="s">
        <v>3186</v>
      </c>
      <c r="AZ173" s="211">
        <f t="shared" si="24"/>
        <v>3.5</v>
      </c>
      <c r="BA173" s="211">
        <f t="shared" si="25"/>
        <v>3.5</v>
      </c>
      <c r="BB173" s="205">
        <f t="shared" si="19"/>
        <v>42010</v>
      </c>
      <c r="BC173" s="205">
        <f t="shared" si="20"/>
        <v>42010</v>
      </c>
      <c r="BD173" s="205">
        <f t="shared" si="21"/>
        <v>0</v>
      </c>
      <c r="BE173" s="205">
        <f t="shared" si="22"/>
        <v>0</v>
      </c>
      <c r="BF173" s="175">
        <v>42010</v>
      </c>
      <c r="BG173" s="175">
        <v>3363</v>
      </c>
      <c r="BH173" s="175">
        <v>19026</v>
      </c>
      <c r="BI173" s="175"/>
      <c r="BJ173" s="175"/>
      <c r="BK173" s="175">
        <v>3199</v>
      </c>
      <c r="BL173" s="175">
        <v>5454</v>
      </c>
      <c r="BM173" s="175">
        <v>5318</v>
      </c>
      <c r="BN173" s="175">
        <v>237</v>
      </c>
      <c r="BO173" s="175">
        <v>5413</v>
      </c>
      <c r="BP173" s="198">
        <f t="shared" si="23"/>
        <v>24439</v>
      </c>
    </row>
    <row r="174" spans="1:68" s="116" customFormat="1" x14ac:dyDescent="0.15">
      <c r="A174" s="117">
        <v>163302001</v>
      </c>
      <c r="B174" s="118" t="s">
        <v>291</v>
      </c>
      <c r="C174" s="118" t="s">
        <v>11</v>
      </c>
      <c r="D174" s="118" t="s">
        <v>292</v>
      </c>
      <c r="E174" s="118" t="s">
        <v>3355</v>
      </c>
      <c r="F174" s="120">
        <v>17</v>
      </c>
      <c r="G174" s="119">
        <v>327335</v>
      </c>
      <c r="H174" s="119"/>
      <c r="I174" s="120" t="s">
        <v>5820</v>
      </c>
      <c r="J174" s="120">
        <v>1130</v>
      </c>
      <c r="K174" s="120">
        <v>327335</v>
      </c>
      <c r="L174" s="120">
        <v>0.79400000000000004</v>
      </c>
      <c r="M174" s="121" t="s">
        <v>5657</v>
      </c>
      <c r="N174" s="120">
        <v>1</v>
      </c>
      <c r="O174" s="119">
        <v>281</v>
      </c>
      <c r="P174" s="119"/>
      <c r="Q174" s="119"/>
      <c r="R174" s="120" t="s">
        <v>5658</v>
      </c>
      <c r="S174" s="120">
        <v>0.5</v>
      </c>
      <c r="T174" s="120"/>
      <c r="U174" s="120"/>
      <c r="V174" s="172">
        <v>280.5</v>
      </c>
      <c r="W174" s="172">
        <v>24.9</v>
      </c>
      <c r="X174" s="172">
        <v>181.9</v>
      </c>
      <c r="Y174" s="172">
        <v>25.9</v>
      </c>
      <c r="Z174" s="172">
        <v>47.8</v>
      </c>
      <c r="AA174" s="123">
        <v>3053</v>
      </c>
      <c r="AB174" s="123"/>
      <c r="AC174" s="123">
        <v>289</v>
      </c>
      <c r="AD174" s="123"/>
      <c r="AE174" s="123"/>
      <c r="AF174" s="123"/>
      <c r="AG174" s="214"/>
      <c r="AH174" s="229" t="str">
        <f t="shared" si="18"/>
        <v>a3</v>
      </c>
      <c r="AI174" s="122"/>
      <c r="AJ174" s="122"/>
      <c r="AK174" s="122"/>
      <c r="AL174" s="122"/>
      <c r="AM174" s="122"/>
      <c r="AN174" s="173">
        <v>3</v>
      </c>
      <c r="AO174" s="173"/>
      <c r="AP174" s="173"/>
      <c r="AQ174" s="173"/>
      <c r="AR174" s="173"/>
      <c r="AS174" s="173">
        <v>0.5</v>
      </c>
      <c r="AT174" s="173">
        <v>0.5</v>
      </c>
      <c r="AU174" s="173">
        <v>0.5</v>
      </c>
      <c r="AV174" s="173">
        <v>0.5</v>
      </c>
      <c r="AW174" s="173">
        <v>0.5</v>
      </c>
      <c r="AX174" s="173">
        <v>1</v>
      </c>
      <c r="AY174" s="173">
        <v>0.5</v>
      </c>
      <c r="AZ174" s="211">
        <f t="shared" si="24"/>
        <v>3.5</v>
      </c>
      <c r="BA174" s="211">
        <f t="shared" si="25"/>
        <v>3.5</v>
      </c>
      <c r="BB174" s="205">
        <f t="shared" si="19"/>
        <v>61331</v>
      </c>
      <c r="BC174" s="205">
        <f t="shared" si="20"/>
        <v>38836</v>
      </c>
      <c r="BD174" s="205">
        <f t="shared" si="21"/>
        <v>23457</v>
      </c>
      <c r="BE174" s="205">
        <f t="shared" si="22"/>
        <v>962</v>
      </c>
      <c r="BF174" s="175">
        <v>37874</v>
      </c>
      <c r="BG174" s="175"/>
      <c r="BH174" s="175">
        <v>23457</v>
      </c>
      <c r="BI174" s="175">
        <v>12643</v>
      </c>
      <c r="BJ174" s="175">
        <v>9852</v>
      </c>
      <c r="BK174" s="175">
        <v>4982</v>
      </c>
      <c r="BL174" s="175">
        <v>1723</v>
      </c>
      <c r="BM174" s="175">
        <v>4508</v>
      </c>
      <c r="BN174" s="175">
        <v>1639</v>
      </c>
      <c r="BO174" s="175">
        <v>2527</v>
      </c>
      <c r="BP174" s="198">
        <f t="shared" si="23"/>
        <v>25984</v>
      </c>
    </row>
    <row r="175" spans="1:68" s="116" customFormat="1" x14ac:dyDescent="0.15">
      <c r="A175" s="117">
        <v>163402001</v>
      </c>
      <c r="B175" s="118" t="s">
        <v>293</v>
      </c>
      <c r="C175" s="118" t="s">
        <v>11</v>
      </c>
      <c r="D175" s="118" t="s">
        <v>294</v>
      </c>
      <c r="E175" s="118" t="s">
        <v>3356</v>
      </c>
      <c r="F175" s="120">
        <v>18</v>
      </c>
      <c r="G175" s="119"/>
      <c r="H175" s="119"/>
      <c r="I175" s="120" t="s">
        <v>5820</v>
      </c>
      <c r="J175" s="120">
        <v>297</v>
      </c>
      <c r="K175" s="120">
        <v>62354</v>
      </c>
      <c r="L175" s="120">
        <v>0.57499999999999996</v>
      </c>
      <c r="M175" s="121" t="s">
        <v>5659</v>
      </c>
      <c r="N175" s="120">
        <v>1</v>
      </c>
      <c r="O175" s="119">
        <v>168.6</v>
      </c>
      <c r="P175" s="119"/>
      <c r="Q175" s="119"/>
      <c r="R175" s="120" t="s">
        <v>5658</v>
      </c>
      <c r="S175" s="120">
        <v>0.18</v>
      </c>
      <c r="T175" s="120"/>
      <c r="U175" s="120"/>
      <c r="V175" s="172">
        <v>131.1</v>
      </c>
      <c r="W175" s="172"/>
      <c r="X175" s="172"/>
      <c r="Y175" s="172"/>
      <c r="Z175" s="172">
        <v>131.1</v>
      </c>
      <c r="AA175" s="123">
        <v>94</v>
      </c>
      <c r="AB175" s="123"/>
      <c r="AC175" s="123"/>
      <c r="AD175" s="123"/>
      <c r="AE175" s="123"/>
      <c r="AF175" s="123"/>
      <c r="AG175" s="214"/>
      <c r="AH175" s="229" t="str">
        <f t="shared" si="18"/>
        <v>a2</v>
      </c>
      <c r="AI175" s="122"/>
      <c r="AJ175" s="122"/>
      <c r="AK175" s="122"/>
      <c r="AL175" s="122"/>
      <c r="AM175" s="122"/>
      <c r="AN175" s="173">
        <v>3</v>
      </c>
      <c r="AO175" s="173" t="s">
        <v>3186</v>
      </c>
      <c r="AP175" s="173" t="s">
        <v>3186</v>
      </c>
      <c r="AQ175" s="173" t="s">
        <v>3186</v>
      </c>
      <c r="AR175" s="173" t="s">
        <v>3186</v>
      </c>
      <c r="AS175" s="173">
        <v>1</v>
      </c>
      <c r="AT175" s="173" t="s">
        <v>3186</v>
      </c>
      <c r="AU175" s="173" t="s">
        <v>3186</v>
      </c>
      <c r="AV175" s="173" t="s">
        <v>3186</v>
      </c>
      <c r="AW175" s="173" t="s">
        <v>3186</v>
      </c>
      <c r="AX175" s="173" t="s">
        <v>3186</v>
      </c>
      <c r="AY175" s="173" t="s">
        <v>3186</v>
      </c>
      <c r="AZ175" s="211">
        <f t="shared" si="24"/>
        <v>4</v>
      </c>
      <c r="BA175" s="211">
        <f t="shared" si="25"/>
        <v>0</v>
      </c>
      <c r="BB175" s="205">
        <f t="shared" si="19"/>
        <v>6867</v>
      </c>
      <c r="BC175" s="205">
        <f t="shared" si="20"/>
        <v>6867</v>
      </c>
      <c r="BD175" s="205">
        <f t="shared" si="21"/>
        <v>0</v>
      </c>
      <c r="BE175" s="205">
        <f t="shared" si="22"/>
        <v>0</v>
      </c>
      <c r="BF175" s="175">
        <v>6867</v>
      </c>
      <c r="BG175" s="175"/>
      <c r="BH175" s="175">
        <v>1852</v>
      </c>
      <c r="BI175" s="175"/>
      <c r="BJ175" s="175"/>
      <c r="BK175" s="175">
        <v>187</v>
      </c>
      <c r="BL175" s="175">
        <v>1354</v>
      </c>
      <c r="BM175" s="175">
        <v>2374</v>
      </c>
      <c r="BN175" s="175">
        <v>323</v>
      </c>
      <c r="BO175" s="175">
        <v>777</v>
      </c>
      <c r="BP175" s="198">
        <f t="shared" si="23"/>
        <v>2629</v>
      </c>
    </row>
    <row r="176" spans="1:68" s="116" customFormat="1" x14ac:dyDescent="0.15">
      <c r="A176" s="117">
        <v>163501001</v>
      </c>
      <c r="B176" s="118" t="s">
        <v>295</v>
      </c>
      <c r="C176" s="118" t="s">
        <v>11</v>
      </c>
      <c r="D176" s="118" t="s">
        <v>296</v>
      </c>
      <c r="E176" s="118" t="s">
        <v>3357</v>
      </c>
      <c r="F176" s="120">
        <v>27</v>
      </c>
      <c r="G176" s="119">
        <v>538824</v>
      </c>
      <c r="H176" s="119"/>
      <c r="I176" s="120" t="s">
        <v>5820</v>
      </c>
      <c r="J176" s="120">
        <v>2160</v>
      </c>
      <c r="K176" s="120">
        <v>538824</v>
      </c>
      <c r="L176" s="120">
        <v>0.68300000000000005</v>
      </c>
      <c r="M176" s="121" t="s">
        <v>5657</v>
      </c>
      <c r="N176" s="120">
        <v>1</v>
      </c>
      <c r="O176" s="119">
        <v>345</v>
      </c>
      <c r="P176" s="119">
        <v>5.7</v>
      </c>
      <c r="Q176" s="119">
        <v>6.2</v>
      </c>
      <c r="R176" s="120" t="s">
        <v>5658</v>
      </c>
      <c r="S176" s="120">
        <v>0.5</v>
      </c>
      <c r="T176" s="120"/>
      <c r="U176" s="120"/>
      <c r="V176" s="172">
        <v>410.4</v>
      </c>
      <c r="W176" s="172">
        <v>65.400000000000006</v>
      </c>
      <c r="X176" s="172">
        <v>267.89999999999998</v>
      </c>
      <c r="Y176" s="172">
        <v>8.6</v>
      </c>
      <c r="Z176" s="172">
        <v>68.5</v>
      </c>
      <c r="AA176" s="123">
        <v>3740</v>
      </c>
      <c r="AB176" s="123"/>
      <c r="AC176" s="123">
        <v>366</v>
      </c>
      <c r="AD176" s="123"/>
      <c r="AE176" s="123"/>
      <c r="AF176" s="123"/>
      <c r="AG176" s="214"/>
      <c r="AH176" s="229" t="str">
        <f t="shared" si="18"/>
        <v>a3</v>
      </c>
      <c r="AI176" s="122"/>
      <c r="AJ176" s="122"/>
      <c r="AK176" s="122"/>
      <c r="AL176" s="122"/>
      <c r="AM176" s="122"/>
      <c r="AN176" s="173">
        <v>1</v>
      </c>
      <c r="AO176" s="173"/>
      <c r="AP176" s="173"/>
      <c r="AQ176" s="173"/>
      <c r="AR176" s="173"/>
      <c r="AS176" s="173">
        <v>1</v>
      </c>
      <c r="AT176" s="173">
        <v>0.5</v>
      </c>
      <c r="AU176" s="173">
        <v>0.5</v>
      </c>
      <c r="AV176" s="173">
        <v>0.5</v>
      </c>
      <c r="AW176" s="173">
        <v>0.5</v>
      </c>
      <c r="AX176" s="173">
        <v>1</v>
      </c>
      <c r="AY176" s="173"/>
      <c r="AZ176" s="211">
        <f t="shared" si="24"/>
        <v>2</v>
      </c>
      <c r="BA176" s="211">
        <f t="shared" si="25"/>
        <v>3</v>
      </c>
      <c r="BB176" s="205">
        <f t="shared" si="19"/>
        <v>85909</v>
      </c>
      <c r="BC176" s="205">
        <f t="shared" si="20"/>
        <v>43384</v>
      </c>
      <c r="BD176" s="205">
        <f t="shared" si="21"/>
        <v>44090</v>
      </c>
      <c r="BE176" s="205">
        <f t="shared" si="22"/>
        <v>1565</v>
      </c>
      <c r="BF176" s="175">
        <v>41819</v>
      </c>
      <c r="BG176" s="175">
        <v>12</v>
      </c>
      <c r="BH176" s="175">
        <v>18724</v>
      </c>
      <c r="BI176" s="175">
        <v>42525</v>
      </c>
      <c r="BJ176" s="175"/>
      <c r="BK176" s="175">
        <v>5965</v>
      </c>
      <c r="BL176" s="175">
        <v>7694</v>
      </c>
      <c r="BM176" s="175">
        <v>6532</v>
      </c>
      <c r="BN176" s="175">
        <v>599</v>
      </c>
      <c r="BO176" s="175">
        <v>3858</v>
      </c>
      <c r="BP176" s="198">
        <f t="shared" si="23"/>
        <v>22582</v>
      </c>
    </row>
    <row r="177" spans="1:68" s="116" customFormat="1" x14ac:dyDescent="0.15">
      <c r="A177" s="117">
        <v>163501002</v>
      </c>
      <c r="B177" s="118" t="s">
        <v>297</v>
      </c>
      <c r="C177" s="118" t="s">
        <v>11</v>
      </c>
      <c r="D177" s="118" t="s">
        <v>296</v>
      </c>
      <c r="E177" s="118" t="s">
        <v>3358</v>
      </c>
      <c r="F177" s="120">
        <v>18</v>
      </c>
      <c r="G177" s="119">
        <v>96891</v>
      </c>
      <c r="H177" s="119"/>
      <c r="I177" s="120" t="s">
        <v>5820</v>
      </c>
      <c r="J177" s="120">
        <v>560</v>
      </c>
      <c r="K177" s="120">
        <v>96891</v>
      </c>
      <c r="L177" s="120">
        <v>0.47399999999999998</v>
      </c>
      <c r="M177" s="121" t="s">
        <v>5657</v>
      </c>
      <c r="N177" s="120">
        <v>1</v>
      </c>
      <c r="O177" s="119">
        <v>318</v>
      </c>
      <c r="P177" s="119">
        <v>6.8</v>
      </c>
      <c r="Q177" s="119">
        <v>7.1</v>
      </c>
      <c r="R177" s="120" t="s">
        <v>5658</v>
      </c>
      <c r="S177" s="120">
        <v>0.3</v>
      </c>
      <c r="T177" s="120"/>
      <c r="U177" s="120"/>
      <c r="V177" s="172">
        <v>115.1</v>
      </c>
      <c r="W177" s="172">
        <v>19.5</v>
      </c>
      <c r="X177" s="172">
        <v>72</v>
      </c>
      <c r="Y177" s="172">
        <v>2.9</v>
      </c>
      <c r="Z177" s="172">
        <v>20.7</v>
      </c>
      <c r="AA177" s="123">
        <v>313</v>
      </c>
      <c r="AB177" s="123"/>
      <c r="AC177" s="123"/>
      <c r="AD177" s="123"/>
      <c r="AE177" s="123"/>
      <c r="AF177" s="123"/>
      <c r="AG177" s="214"/>
      <c r="AH177" s="229" t="str">
        <f t="shared" si="18"/>
        <v>a2</v>
      </c>
      <c r="AI177" s="122"/>
      <c r="AJ177" s="122"/>
      <c r="AK177" s="122"/>
      <c r="AL177" s="122"/>
      <c r="AM177" s="122"/>
      <c r="AN177" s="173">
        <v>1</v>
      </c>
      <c r="AO177" s="173"/>
      <c r="AP177" s="173"/>
      <c r="AQ177" s="173"/>
      <c r="AR177" s="173"/>
      <c r="AS177" s="173">
        <v>1</v>
      </c>
      <c r="AT177" s="173">
        <v>0.5</v>
      </c>
      <c r="AU177" s="173">
        <v>0.5</v>
      </c>
      <c r="AV177" s="173">
        <v>0.5</v>
      </c>
      <c r="AW177" s="173">
        <v>0.5</v>
      </c>
      <c r="AX177" s="173">
        <v>1</v>
      </c>
      <c r="AY177" s="173"/>
      <c r="AZ177" s="211">
        <f t="shared" si="24"/>
        <v>2</v>
      </c>
      <c r="BA177" s="211">
        <f t="shared" si="25"/>
        <v>3</v>
      </c>
      <c r="BB177" s="205">
        <f t="shared" si="19"/>
        <v>21477</v>
      </c>
      <c r="BC177" s="205">
        <f t="shared" si="20"/>
        <v>10846</v>
      </c>
      <c r="BD177" s="205">
        <f t="shared" si="21"/>
        <v>11022</v>
      </c>
      <c r="BE177" s="205">
        <f t="shared" si="22"/>
        <v>391</v>
      </c>
      <c r="BF177" s="175">
        <v>10455</v>
      </c>
      <c r="BG177" s="175">
        <v>3</v>
      </c>
      <c r="BH177" s="175">
        <v>4681</v>
      </c>
      <c r="BI177" s="175">
        <v>10631</v>
      </c>
      <c r="BJ177" s="175"/>
      <c r="BK177" s="175">
        <v>1491</v>
      </c>
      <c r="BL177" s="175">
        <v>1924</v>
      </c>
      <c r="BM177" s="175">
        <v>1633</v>
      </c>
      <c r="BN177" s="175">
        <v>150</v>
      </c>
      <c r="BO177" s="175">
        <v>964</v>
      </c>
      <c r="BP177" s="198">
        <f t="shared" si="23"/>
        <v>5645</v>
      </c>
    </row>
    <row r="178" spans="1:68" s="116" customFormat="1" x14ac:dyDescent="0.15">
      <c r="A178" s="117">
        <v>163601001</v>
      </c>
      <c r="B178" s="118" t="s">
        <v>298</v>
      </c>
      <c r="C178" s="118" t="s">
        <v>11</v>
      </c>
      <c r="D178" s="118" t="s">
        <v>299</v>
      </c>
      <c r="E178" s="118" t="s">
        <v>3359</v>
      </c>
      <c r="F178" s="120">
        <v>27</v>
      </c>
      <c r="G178" s="119">
        <v>773548</v>
      </c>
      <c r="H178" s="119"/>
      <c r="I178" s="120" t="s">
        <v>5820</v>
      </c>
      <c r="J178" s="120">
        <v>3300</v>
      </c>
      <c r="K178" s="120">
        <v>773548</v>
      </c>
      <c r="L178" s="120">
        <v>0.64200000000000002</v>
      </c>
      <c r="M178" s="121" t="s">
        <v>5657</v>
      </c>
      <c r="N178" s="120">
        <v>1</v>
      </c>
      <c r="O178" s="119">
        <v>170</v>
      </c>
      <c r="P178" s="119">
        <v>47.9</v>
      </c>
      <c r="Q178" s="119">
        <v>5.23</v>
      </c>
      <c r="R178" s="120" t="s">
        <v>5658</v>
      </c>
      <c r="S178" s="120">
        <v>0.8</v>
      </c>
      <c r="T178" s="120"/>
      <c r="U178" s="120"/>
      <c r="V178" s="172">
        <v>626.1</v>
      </c>
      <c r="W178" s="172">
        <v>34.4</v>
      </c>
      <c r="X178" s="172">
        <v>472.7</v>
      </c>
      <c r="Y178" s="172">
        <v>32.5</v>
      </c>
      <c r="Z178" s="172">
        <v>86.5</v>
      </c>
      <c r="AA178" s="123">
        <v>3649</v>
      </c>
      <c r="AB178" s="123"/>
      <c r="AC178" s="123">
        <v>382</v>
      </c>
      <c r="AD178" s="123"/>
      <c r="AE178" s="123"/>
      <c r="AF178" s="123"/>
      <c r="AG178" s="214"/>
      <c r="AH178" s="229" t="str">
        <f t="shared" si="18"/>
        <v>a3</v>
      </c>
      <c r="AI178" s="122"/>
      <c r="AJ178" s="122"/>
      <c r="AK178" s="122"/>
      <c r="AL178" s="122"/>
      <c r="AM178" s="122"/>
      <c r="AN178" s="173">
        <v>1</v>
      </c>
      <c r="AO178" s="173" t="s">
        <v>3186</v>
      </c>
      <c r="AP178" s="173" t="s">
        <v>3186</v>
      </c>
      <c r="AQ178" s="173" t="s">
        <v>3186</v>
      </c>
      <c r="AR178" s="173" t="s">
        <v>3186</v>
      </c>
      <c r="AS178" s="173"/>
      <c r="AT178" s="173">
        <v>0.7</v>
      </c>
      <c r="AU178" s="173" t="s">
        <v>3186</v>
      </c>
      <c r="AV178" s="173">
        <v>1.8</v>
      </c>
      <c r="AW178" s="173" t="s">
        <v>3186</v>
      </c>
      <c r="AX178" s="173">
        <v>0.5</v>
      </c>
      <c r="AY178" s="173">
        <v>1.6</v>
      </c>
      <c r="AZ178" s="211">
        <f t="shared" si="24"/>
        <v>1</v>
      </c>
      <c r="BA178" s="211">
        <f t="shared" si="25"/>
        <v>4.5999999999999996</v>
      </c>
      <c r="BB178" s="205">
        <f t="shared" si="19"/>
        <v>71452</v>
      </c>
      <c r="BC178" s="205">
        <f t="shared" si="20"/>
        <v>54401</v>
      </c>
      <c r="BD178" s="205">
        <f t="shared" si="21"/>
        <v>21221</v>
      </c>
      <c r="BE178" s="205">
        <f t="shared" si="22"/>
        <v>4170</v>
      </c>
      <c r="BF178" s="175">
        <v>50231</v>
      </c>
      <c r="BG178" s="175">
        <v>10568</v>
      </c>
      <c r="BH178" s="175">
        <v>21221</v>
      </c>
      <c r="BI178" s="175">
        <v>17051</v>
      </c>
      <c r="BJ178" s="175"/>
      <c r="BK178" s="175"/>
      <c r="BL178" s="175">
        <v>1115</v>
      </c>
      <c r="BM178" s="175">
        <v>9708</v>
      </c>
      <c r="BN178" s="175">
        <v>3258</v>
      </c>
      <c r="BO178" s="175">
        <v>8531</v>
      </c>
      <c r="BP178" s="198">
        <f t="shared" si="23"/>
        <v>29752</v>
      </c>
    </row>
    <row r="179" spans="1:68" s="116" customFormat="1" x14ac:dyDescent="0.15">
      <c r="A179" s="117">
        <v>163802001</v>
      </c>
      <c r="B179" s="118" t="s">
        <v>300</v>
      </c>
      <c r="C179" s="118" t="s">
        <v>11</v>
      </c>
      <c r="D179" s="118" t="s">
        <v>301</v>
      </c>
      <c r="E179" s="118" t="s">
        <v>3360</v>
      </c>
      <c r="F179" s="120">
        <v>16</v>
      </c>
      <c r="G179" s="119">
        <v>332281</v>
      </c>
      <c r="H179" s="119"/>
      <c r="I179" s="120" t="s">
        <v>5820</v>
      </c>
      <c r="J179" s="120">
        <v>1480</v>
      </c>
      <c r="K179" s="120">
        <v>332281</v>
      </c>
      <c r="L179" s="120">
        <v>0.61499999999999999</v>
      </c>
      <c r="M179" s="121" t="s">
        <v>5657</v>
      </c>
      <c r="N179" s="120">
        <v>1</v>
      </c>
      <c r="O179" s="119">
        <v>480.5</v>
      </c>
      <c r="P179" s="119"/>
      <c r="Q179" s="119"/>
      <c r="R179" s="120" t="s">
        <v>5660</v>
      </c>
      <c r="S179" s="120">
        <v>0.52</v>
      </c>
      <c r="T179" s="120"/>
      <c r="U179" s="120"/>
      <c r="V179" s="172">
        <v>361.1</v>
      </c>
      <c r="W179" s="172">
        <v>25.6</v>
      </c>
      <c r="X179" s="172">
        <v>251.1</v>
      </c>
      <c r="Y179" s="172">
        <v>24.3</v>
      </c>
      <c r="Z179" s="172">
        <v>60.1</v>
      </c>
      <c r="AA179" s="123">
        <v>5320</v>
      </c>
      <c r="AB179" s="123"/>
      <c r="AC179" s="123">
        <v>547.1</v>
      </c>
      <c r="AD179" s="123"/>
      <c r="AE179" s="123"/>
      <c r="AF179" s="123"/>
      <c r="AG179" s="214"/>
      <c r="AH179" s="229" t="str">
        <f t="shared" si="18"/>
        <v>a3</v>
      </c>
      <c r="AI179" s="122"/>
      <c r="AJ179" s="122"/>
      <c r="AK179" s="122"/>
      <c r="AL179" s="122"/>
      <c r="AM179" s="122"/>
      <c r="AN179" s="173">
        <v>1</v>
      </c>
      <c r="AO179" s="173" t="s">
        <v>3186</v>
      </c>
      <c r="AP179" s="173" t="s">
        <v>3186</v>
      </c>
      <c r="AQ179" s="173" t="s">
        <v>3186</v>
      </c>
      <c r="AR179" s="173" t="s">
        <v>3186</v>
      </c>
      <c r="AS179" s="173">
        <v>0.5</v>
      </c>
      <c r="AT179" s="173">
        <v>0.5</v>
      </c>
      <c r="AU179" s="173">
        <v>0.5</v>
      </c>
      <c r="AV179" s="173">
        <v>0.5</v>
      </c>
      <c r="AW179" s="173">
        <v>0.5</v>
      </c>
      <c r="AX179" s="173">
        <v>0.5</v>
      </c>
      <c r="AY179" s="173" t="s">
        <v>3186</v>
      </c>
      <c r="AZ179" s="211">
        <f t="shared" si="24"/>
        <v>1.5</v>
      </c>
      <c r="BA179" s="211">
        <f t="shared" si="25"/>
        <v>2.5</v>
      </c>
      <c r="BB179" s="205">
        <f t="shared" si="19"/>
        <v>31659</v>
      </c>
      <c r="BC179" s="205">
        <f t="shared" si="20"/>
        <v>31659</v>
      </c>
      <c r="BD179" s="205">
        <f t="shared" si="21"/>
        <v>0</v>
      </c>
      <c r="BE179" s="205">
        <f t="shared" si="22"/>
        <v>0</v>
      </c>
      <c r="BF179" s="175">
        <v>31659</v>
      </c>
      <c r="BG179" s="175"/>
      <c r="BH179" s="175">
        <v>18081</v>
      </c>
      <c r="BI179" s="175"/>
      <c r="BJ179" s="175"/>
      <c r="BK179" s="175">
        <v>4470</v>
      </c>
      <c r="BL179" s="175">
        <v>2070</v>
      </c>
      <c r="BM179" s="175">
        <v>5074</v>
      </c>
      <c r="BN179" s="175">
        <v>84</v>
      </c>
      <c r="BO179" s="175">
        <v>1880</v>
      </c>
      <c r="BP179" s="198">
        <f t="shared" si="23"/>
        <v>19961</v>
      </c>
    </row>
    <row r="180" spans="1:68" s="116" customFormat="1" x14ac:dyDescent="0.15">
      <c r="A180" s="117">
        <v>163902001</v>
      </c>
      <c r="B180" s="118" t="s">
        <v>302</v>
      </c>
      <c r="C180" s="118" t="s">
        <v>11</v>
      </c>
      <c r="D180" s="118" t="s">
        <v>303</v>
      </c>
      <c r="E180" s="118" t="s">
        <v>3361</v>
      </c>
      <c r="F180" s="120">
        <v>12</v>
      </c>
      <c r="G180" s="119"/>
      <c r="H180" s="119"/>
      <c r="I180" s="120" t="s">
        <v>5820</v>
      </c>
      <c r="J180" s="120">
        <v>850</v>
      </c>
      <c r="K180" s="120">
        <v>175221</v>
      </c>
      <c r="L180" s="120">
        <v>0.56499999999999995</v>
      </c>
      <c r="M180" s="121" t="s">
        <v>5657</v>
      </c>
      <c r="N180" s="120">
        <v>1</v>
      </c>
      <c r="O180" s="119">
        <v>174.2</v>
      </c>
      <c r="P180" s="119"/>
      <c r="Q180" s="119"/>
      <c r="R180" s="120" t="s">
        <v>5658</v>
      </c>
      <c r="S180" s="120">
        <v>0.2</v>
      </c>
      <c r="T180" s="120"/>
      <c r="U180" s="120"/>
      <c r="V180" s="172">
        <v>268.3</v>
      </c>
      <c r="W180" s="172"/>
      <c r="X180" s="172">
        <v>187.7</v>
      </c>
      <c r="Y180" s="172">
        <v>17.3</v>
      </c>
      <c r="Z180" s="172">
        <v>63.3</v>
      </c>
      <c r="AA180" s="123">
        <v>1499.5</v>
      </c>
      <c r="AB180" s="123"/>
      <c r="AC180" s="123">
        <v>212</v>
      </c>
      <c r="AD180" s="123"/>
      <c r="AE180" s="123"/>
      <c r="AF180" s="123"/>
      <c r="AG180" s="214"/>
      <c r="AH180" s="229" t="str">
        <f t="shared" si="18"/>
        <v>a3</v>
      </c>
      <c r="AI180" s="122"/>
      <c r="AJ180" s="122"/>
      <c r="AK180" s="122"/>
      <c r="AL180" s="122"/>
      <c r="AM180" s="122"/>
      <c r="AN180" s="173">
        <v>0.6</v>
      </c>
      <c r="AO180" s="173"/>
      <c r="AP180" s="173"/>
      <c r="AQ180" s="173"/>
      <c r="AR180" s="173" t="s">
        <v>3186</v>
      </c>
      <c r="AS180" s="173">
        <v>0.5</v>
      </c>
      <c r="AT180" s="173">
        <v>0.5</v>
      </c>
      <c r="AU180" s="173">
        <v>0.5</v>
      </c>
      <c r="AV180" s="173">
        <v>0.5</v>
      </c>
      <c r="AW180" s="173">
        <v>0.5</v>
      </c>
      <c r="AX180" s="173">
        <v>0.5</v>
      </c>
      <c r="AY180" s="173">
        <v>0.5</v>
      </c>
      <c r="AZ180" s="211">
        <f t="shared" si="24"/>
        <v>1.1000000000000001</v>
      </c>
      <c r="BA180" s="211">
        <f t="shared" si="25"/>
        <v>3</v>
      </c>
      <c r="BB180" s="205">
        <f t="shared" si="19"/>
        <v>56435</v>
      </c>
      <c r="BC180" s="205">
        <f t="shared" si="20"/>
        <v>45275</v>
      </c>
      <c r="BD180" s="205">
        <f t="shared" si="21"/>
        <v>17930</v>
      </c>
      <c r="BE180" s="205">
        <f t="shared" si="22"/>
        <v>6770</v>
      </c>
      <c r="BF180" s="175">
        <v>38505</v>
      </c>
      <c r="BG180" s="175">
        <v>9030</v>
      </c>
      <c r="BH180" s="175">
        <v>17930</v>
      </c>
      <c r="BI180" s="175">
        <v>11160</v>
      </c>
      <c r="BJ180" s="175"/>
      <c r="BK180" s="175">
        <v>3000</v>
      </c>
      <c r="BL180" s="175">
        <v>2187</v>
      </c>
      <c r="BM180" s="175">
        <v>3451</v>
      </c>
      <c r="BN180" s="175">
        <v>1017</v>
      </c>
      <c r="BO180" s="175">
        <v>8660</v>
      </c>
      <c r="BP180" s="198">
        <f t="shared" si="23"/>
        <v>26590</v>
      </c>
    </row>
    <row r="181" spans="1:68" s="116" customFormat="1" x14ac:dyDescent="0.15">
      <c r="A181" s="117">
        <v>164101001</v>
      </c>
      <c r="B181" s="118" t="s">
        <v>304</v>
      </c>
      <c r="C181" s="118" t="s">
        <v>11</v>
      </c>
      <c r="D181" s="118" t="s">
        <v>305</v>
      </c>
      <c r="E181" s="118" t="s">
        <v>3362</v>
      </c>
      <c r="F181" s="120">
        <v>17</v>
      </c>
      <c r="G181" s="119"/>
      <c r="H181" s="119"/>
      <c r="I181" s="120" t="s">
        <v>5820</v>
      </c>
      <c r="J181" s="120">
        <v>1460</v>
      </c>
      <c r="K181" s="120">
        <v>331315</v>
      </c>
      <c r="L181" s="120">
        <v>0.622</v>
      </c>
      <c r="M181" s="121" t="s">
        <v>5657</v>
      </c>
      <c r="N181" s="120">
        <v>1</v>
      </c>
      <c r="O181" s="119">
        <v>255</v>
      </c>
      <c r="P181" s="119">
        <v>45.8</v>
      </c>
      <c r="Q181" s="119">
        <v>2.58</v>
      </c>
      <c r="R181" s="120" t="s">
        <v>5658</v>
      </c>
      <c r="S181" s="120">
        <v>1.1000000000000001</v>
      </c>
      <c r="T181" s="120"/>
      <c r="U181" s="120"/>
      <c r="V181" s="172">
        <v>259.60000000000002</v>
      </c>
      <c r="W181" s="172"/>
      <c r="X181" s="172">
        <v>173.2</v>
      </c>
      <c r="Y181" s="172">
        <v>15.9</v>
      </c>
      <c r="Z181" s="172">
        <v>70.5</v>
      </c>
      <c r="AA181" s="123">
        <v>3826</v>
      </c>
      <c r="AB181" s="123"/>
      <c r="AC181" s="123">
        <v>336</v>
      </c>
      <c r="AD181" s="123"/>
      <c r="AE181" s="123"/>
      <c r="AF181" s="123"/>
      <c r="AG181" s="214"/>
      <c r="AH181" s="229" t="str">
        <f t="shared" si="18"/>
        <v>a3</v>
      </c>
      <c r="AI181" s="122"/>
      <c r="AJ181" s="122"/>
      <c r="AK181" s="122"/>
      <c r="AL181" s="122"/>
      <c r="AM181" s="122"/>
      <c r="AN181" s="173"/>
      <c r="AO181" s="173"/>
      <c r="AP181" s="173"/>
      <c r="AQ181" s="173"/>
      <c r="AR181" s="173"/>
      <c r="AS181" s="173"/>
      <c r="AT181" s="173">
        <v>0.5</v>
      </c>
      <c r="AU181" s="173">
        <v>0.5</v>
      </c>
      <c r="AV181" s="173">
        <v>0.5</v>
      </c>
      <c r="AW181" s="173">
        <v>0.5</v>
      </c>
      <c r="AX181" s="173">
        <v>0.8</v>
      </c>
      <c r="AY181" s="173"/>
      <c r="AZ181" s="211">
        <f t="shared" si="24"/>
        <v>0</v>
      </c>
      <c r="BA181" s="211">
        <f t="shared" si="25"/>
        <v>2.8</v>
      </c>
      <c r="BB181" s="205">
        <f t="shared" si="19"/>
        <v>70505</v>
      </c>
      <c r="BC181" s="205">
        <f t="shared" si="20"/>
        <v>58430</v>
      </c>
      <c r="BD181" s="205">
        <f t="shared" si="21"/>
        <v>23415</v>
      </c>
      <c r="BE181" s="205">
        <f t="shared" si="22"/>
        <v>11340</v>
      </c>
      <c r="BF181" s="175">
        <v>47090</v>
      </c>
      <c r="BG181" s="175"/>
      <c r="BH181" s="175">
        <v>23415</v>
      </c>
      <c r="BI181" s="175">
        <v>12075</v>
      </c>
      <c r="BJ181" s="175"/>
      <c r="BK181" s="175">
        <v>5843</v>
      </c>
      <c r="BL181" s="175">
        <v>9335</v>
      </c>
      <c r="BM181" s="175">
        <v>4647</v>
      </c>
      <c r="BN181" s="175">
        <v>2724</v>
      </c>
      <c r="BO181" s="175">
        <v>12466</v>
      </c>
      <c r="BP181" s="198">
        <f t="shared" si="23"/>
        <v>35881</v>
      </c>
    </row>
    <row r="182" spans="1:68" s="116" customFormat="1" x14ac:dyDescent="0.15">
      <c r="A182" s="117">
        <v>164201001</v>
      </c>
      <c r="B182" s="118" t="s">
        <v>306</v>
      </c>
      <c r="C182" s="118" t="s">
        <v>11</v>
      </c>
      <c r="D182" s="118" t="s">
        <v>307</v>
      </c>
      <c r="E182" s="118" t="s">
        <v>3363</v>
      </c>
      <c r="F182" s="120">
        <v>25</v>
      </c>
      <c r="G182" s="119"/>
      <c r="H182" s="119"/>
      <c r="I182" s="120" t="s">
        <v>5820</v>
      </c>
      <c r="J182" s="120">
        <v>3867</v>
      </c>
      <c r="K182" s="120">
        <v>632708</v>
      </c>
      <c r="L182" s="120">
        <v>0.44800000000000001</v>
      </c>
      <c r="M182" s="121" t="s">
        <v>5657</v>
      </c>
      <c r="N182" s="120">
        <v>1</v>
      </c>
      <c r="O182" s="119">
        <v>318.2</v>
      </c>
      <c r="P182" s="119"/>
      <c r="Q182" s="119"/>
      <c r="R182" s="120" t="s">
        <v>5655</v>
      </c>
      <c r="S182" s="120">
        <v>3.9</v>
      </c>
      <c r="T182" s="120"/>
      <c r="U182" s="120"/>
      <c r="V182" s="172">
        <v>422.3</v>
      </c>
      <c r="W182" s="172"/>
      <c r="X182" s="172">
        <v>367.3</v>
      </c>
      <c r="Y182" s="172">
        <v>19.899999999999999</v>
      </c>
      <c r="Z182" s="172">
        <v>35.1</v>
      </c>
      <c r="AA182" s="123">
        <v>4753</v>
      </c>
      <c r="AB182" s="123"/>
      <c r="AC182" s="123">
        <v>708</v>
      </c>
      <c r="AD182" s="123"/>
      <c r="AE182" s="123"/>
      <c r="AF182" s="123"/>
      <c r="AG182" s="214"/>
      <c r="AH182" s="229" t="str">
        <f t="shared" si="18"/>
        <v>a3</v>
      </c>
      <c r="AI182" s="122"/>
      <c r="AJ182" s="122"/>
      <c r="AK182" s="122"/>
      <c r="AL182" s="122"/>
      <c r="AM182" s="122"/>
      <c r="AN182" s="173">
        <v>2</v>
      </c>
      <c r="AO182" s="173" t="s">
        <v>3186</v>
      </c>
      <c r="AP182" s="173" t="s">
        <v>3186</v>
      </c>
      <c r="AQ182" s="173" t="s">
        <v>3186</v>
      </c>
      <c r="AR182" s="173" t="s">
        <v>3186</v>
      </c>
      <c r="AS182" s="173">
        <v>2</v>
      </c>
      <c r="AT182" s="173">
        <v>1</v>
      </c>
      <c r="AU182" s="173"/>
      <c r="AV182" s="173">
        <v>1</v>
      </c>
      <c r="AW182" s="173"/>
      <c r="AX182" s="173"/>
      <c r="AY182" s="173">
        <v>5</v>
      </c>
      <c r="AZ182" s="211">
        <f t="shared" si="24"/>
        <v>4</v>
      </c>
      <c r="BA182" s="211">
        <f t="shared" si="25"/>
        <v>7</v>
      </c>
      <c r="BB182" s="205">
        <f t="shared" si="19"/>
        <v>46278</v>
      </c>
      <c r="BC182" s="205">
        <f t="shared" si="20"/>
        <v>46278</v>
      </c>
      <c r="BD182" s="205">
        <f t="shared" si="21"/>
        <v>0</v>
      </c>
      <c r="BE182" s="205">
        <f t="shared" si="22"/>
        <v>0</v>
      </c>
      <c r="BF182" s="175">
        <v>46278</v>
      </c>
      <c r="BG182" s="175"/>
      <c r="BH182" s="175">
        <v>28980</v>
      </c>
      <c r="BI182" s="175"/>
      <c r="BJ182" s="175"/>
      <c r="BK182" s="175"/>
      <c r="BL182" s="175">
        <v>1764</v>
      </c>
      <c r="BM182" s="175">
        <v>7279</v>
      </c>
      <c r="BN182" s="175">
        <v>5469</v>
      </c>
      <c r="BO182" s="175">
        <v>2786</v>
      </c>
      <c r="BP182" s="198">
        <f t="shared" si="23"/>
        <v>31766</v>
      </c>
    </row>
    <row r="183" spans="1:68" s="116" customFormat="1" x14ac:dyDescent="0.15">
      <c r="A183" s="117">
        <v>164301001</v>
      </c>
      <c r="B183" s="118" t="s">
        <v>308</v>
      </c>
      <c r="C183" s="118" t="s">
        <v>11</v>
      </c>
      <c r="D183" s="118" t="s">
        <v>309</v>
      </c>
      <c r="E183" s="118" t="s">
        <v>3364</v>
      </c>
      <c r="F183" s="120">
        <v>29</v>
      </c>
      <c r="G183" s="119">
        <v>633211</v>
      </c>
      <c r="H183" s="119"/>
      <c r="I183" s="120" t="s">
        <v>5820</v>
      </c>
      <c r="J183" s="120">
        <v>1890</v>
      </c>
      <c r="K183" s="120">
        <v>633211</v>
      </c>
      <c r="L183" s="120">
        <v>0.91800000000000004</v>
      </c>
      <c r="M183" s="121" t="s">
        <v>5654</v>
      </c>
      <c r="N183" s="120">
        <v>1</v>
      </c>
      <c r="O183" s="119">
        <v>288</v>
      </c>
      <c r="P183" s="119"/>
      <c r="Q183" s="119"/>
      <c r="R183" s="120" t="s">
        <v>5658</v>
      </c>
      <c r="S183" s="120">
        <v>0.9</v>
      </c>
      <c r="T183" s="120"/>
      <c r="U183" s="120"/>
      <c r="V183" s="172">
        <v>419.988</v>
      </c>
      <c r="W183" s="172"/>
      <c r="X183" s="172">
        <v>419.988</v>
      </c>
      <c r="Y183" s="172"/>
      <c r="Z183" s="172"/>
      <c r="AA183" s="123">
        <v>31793</v>
      </c>
      <c r="AB183" s="123"/>
      <c r="AC183" s="123"/>
      <c r="AD183" s="123"/>
      <c r="AE183" s="123"/>
      <c r="AF183" s="123"/>
      <c r="AG183" s="214"/>
      <c r="AH183" s="229" t="str">
        <f t="shared" si="18"/>
        <v>a2</v>
      </c>
      <c r="AI183" s="122"/>
      <c r="AJ183" s="122"/>
      <c r="AK183" s="122"/>
      <c r="AL183" s="122"/>
      <c r="AM183" s="122"/>
      <c r="AN183" s="173">
        <v>4</v>
      </c>
      <c r="AO183" s="173"/>
      <c r="AP183" s="173"/>
      <c r="AQ183" s="173"/>
      <c r="AR183" s="173"/>
      <c r="AS183" s="173">
        <v>1</v>
      </c>
      <c r="AT183" s="173">
        <v>2.5</v>
      </c>
      <c r="AU183" s="173">
        <v>1.5</v>
      </c>
      <c r="AV183" s="173">
        <v>1</v>
      </c>
      <c r="AW183" s="173">
        <v>0.5</v>
      </c>
      <c r="AX183" s="173">
        <v>1</v>
      </c>
      <c r="AY183" s="173">
        <v>0.5</v>
      </c>
      <c r="AZ183" s="211">
        <f t="shared" si="24"/>
        <v>5</v>
      </c>
      <c r="BA183" s="211">
        <f t="shared" si="25"/>
        <v>7</v>
      </c>
      <c r="BB183" s="205">
        <f t="shared" si="19"/>
        <v>76784</v>
      </c>
      <c r="BC183" s="205">
        <f t="shared" si="20"/>
        <v>76784</v>
      </c>
      <c r="BD183" s="205">
        <f t="shared" si="21"/>
        <v>0</v>
      </c>
      <c r="BE183" s="205">
        <f t="shared" si="22"/>
        <v>0</v>
      </c>
      <c r="BF183" s="175">
        <v>76784</v>
      </c>
      <c r="BG183" s="175"/>
      <c r="BH183" s="175">
        <v>27237</v>
      </c>
      <c r="BI183" s="175"/>
      <c r="BJ183" s="175"/>
      <c r="BK183" s="175">
        <v>39357</v>
      </c>
      <c r="BL183" s="175">
        <v>1214</v>
      </c>
      <c r="BM183" s="175">
        <v>6346</v>
      </c>
      <c r="BN183" s="175">
        <v>2082</v>
      </c>
      <c r="BO183" s="175">
        <v>548</v>
      </c>
      <c r="BP183" s="198">
        <f t="shared" si="23"/>
        <v>27785</v>
      </c>
    </row>
    <row r="184" spans="1:68" s="116" customFormat="1" x14ac:dyDescent="0.15">
      <c r="A184" s="117">
        <v>164401001</v>
      </c>
      <c r="B184" s="118" t="s">
        <v>310</v>
      </c>
      <c r="C184" s="118" t="s">
        <v>11</v>
      </c>
      <c r="D184" s="118" t="s">
        <v>311</v>
      </c>
      <c r="E184" s="118" t="s">
        <v>3365</v>
      </c>
      <c r="F184" s="120">
        <v>28</v>
      </c>
      <c r="G184" s="119">
        <v>760411</v>
      </c>
      <c r="H184" s="119"/>
      <c r="I184" s="120" t="s">
        <v>5820</v>
      </c>
      <c r="J184" s="120">
        <v>4800</v>
      </c>
      <c r="K184" s="120">
        <v>760411</v>
      </c>
      <c r="L184" s="120">
        <v>0.434</v>
      </c>
      <c r="M184" s="121" t="s">
        <v>5654</v>
      </c>
      <c r="N184" s="120">
        <v>1</v>
      </c>
      <c r="O184" s="119">
        <v>250</v>
      </c>
      <c r="P184" s="119"/>
      <c r="Q184" s="119"/>
      <c r="R184" s="120" t="s">
        <v>5655</v>
      </c>
      <c r="S184" s="120">
        <v>11.77</v>
      </c>
      <c r="T184" s="120"/>
      <c r="U184" s="120"/>
      <c r="V184" s="172">
        <v>498.4</v>
      </c>
      <c r="W184" s="172">
        <v>68.099999999999994</v>
      </c>
      <c r="X184" s="172">
        <v>324.7</v>
      </c>
      <c r="Y184" s="172">
        <v>24.8</v>
      </c>
      <c r="Z184" s="172">
        <v>80.8</v>
      </c>
      <c r="AA184" s="123">
        <v>8176</v>
      </c>
      <c r="AB184" s="123"/>
      <c r="AC184" s="123">
        <v>643</v>
      </c>
      <c r="AD184" s="123"/>
      <c r="AE184" s="123"/>
      <c r="AF184" s="123"/>
      <c r="AG184" s="214"/>
      <c r="AH184" s="229" t="str">
        <f t="shared" si="18"/>
        <v>a3</v>
      </c>
      <c r="AI184" s="122"/>
      <c r="AJ184" s="122"/>
      <c r="AK184" s="122"/>
      <c r="AL184" s="122"/>
      <c r="AM184" s="122"/>
      <c r="AN184" s="173"/>
      <c r="AO184" s="173">
        <v>1</v>
      </c>
      <c r="AP184" s="173">
        <v>1</v>
      </c>
      <c r="AQ184" s="173">
        <v>1</v>
      </c>
      <c r="AR184" s="173">
        <v>1</v>
      </c>
      <c r="AS184" s="173" t="s">
        <v>3186</v>
      </c>
      <c r="AT184" s="173" t="s">
        <v>3186</v>
      </c>
      <c r="AU184" s="173" t="s">
        <v>3186</v>
      </c>
      <c r="AV184" s="173" t="s">
        <v>3186</v>
      </c>
      <c r="AW184" s="173" t="s">
        <v>3186</v>
      </c>
      <c r="AX184" s="173" t="s">
        <v>3186</v>
      </c>
      <c r="AY184" s="173" t="s">
        <v>3186</v>
      </c>
      <c r="AZ184" s="211">
        <f t="shared" si="24"/>
        <v>4</v>
      </c>
      <c r="BA184" s="211"/>
      <c r="BB184" s="205">
        <f t="shared" si="19"/>
        <v>63584</v>
      </c>
      <c r="BC184" s="205">
        <f t="shared" si="20"/>
        <v>63584</v>
      </c>
      <c r="BD184" s="205">
        <f t="shared" si="21"/>
        <v>0</v>
      </c>
      <c r="BE184" s="205">
        <f t="shared" si="22"/>
        <v>0</v>
      </c>
      <c r="BF184" s="175">
        <v>63584</v>
      </c>
      <c r="BG184" s="175">
        <v>17901</v>
      </c>
      <c r="BH184" s="175"/>
      <c r="BI184" s="175"/>
      <c r="BJ184" s="175"/>
      <c r="BK184" s="175">
        <v>8438</v>
      </c>
      <c r="BL184" s="175">
        <v>11599</v>
      </c>
      <c r="BM184" s="175">
        <v>7241</v>
      </c>
      <c r="BN184" s="175">
        <v>4948</v>
      </c>
      <c r="BO184" s="175">
        <v>13457</v>
      </c>
      <c r="BP184" s="198">
        <f t="shared" si="23"/>
        <v>13457</v>
      </c>
    </row>
    <row r="185" spans="1:68" s="116" customFormat="1" x14ac:dyDescent="0.15">
      <c r="A185" s="117">
        <v>164502001</v>
      </c>
      <c r="B185" s="118" t="s">
        <v>312</v>
      </c>
      <c r="C185" s="118" t="s">
        <v>11</v>
      </c>
      <c r="D185" s="118" t="s">
        <v>313</v>
      </c>
      <c r="E185" s="118" t="s">
        <v>3366</v>
      </c>
      <c r="F185" s="120">
        <v>18</v>
      </c>
      <c r="G185" s="119">
        <v>28755</v>
      </c>
      <c r="H185" s="119"/>
      <c r="I185" s="120" t="s">
        <v>5820</v>
      </c>
      <c r="J185" s="120">
        <v>430</v>
      </c>
      <c r="K185" s="120">
        <v>28755</v>
      </c>
      <c r="L185" s="120">
        <v>0.183</v>
      </c>
      <c r="M185" s="121" t="s">
        <v>5657</v>
      </c>
      <c r="N185" s="120">
        <v>1</v>
      </c>
      <c r="O185" s="119">
        <v>102.8</v>
      </c>
      <c r="P185" s="119"/>
      <c r="Q185" s="119"/>
      <c r="R185" s="120" t="s">
        <v>5658</v>
      </c>
      <c r="S185" s="120">
        <v>0.1</v>
      </c>
      <c r="T185" s="120"/>
      <c r="U185" s="120"/>
      <c r="V185" s="172">
        <v>40.1</v>
      </c>
      <c r="W185" s="172"/>
      <c r="X185" s="172">
        <v>40.1</v>
      </c>
      <c r="Y185" s="172"/>
      <c r="Z185" s="172"/>
      <c r="AA185" s="123">
        <v>237</v>
      </c>
      <c r="AB185" s="123"/>
      <c r="AC185" s="123"/>
      <c r="AD185" s="123"/>
      <c r="AE185" s="123"/>
      <c r="AF185" s="123"/>
      <c r="AG185" s="214"/>
      <c r="AH185" s="229" t="str">
        <f t="shared" si="18"/>
        <v>a2</v>
      </c>
      <c r="AI185" s="122"/>
      <c r="AJ185" s="122"/>
      <c r="AK185" s="122"/>
      <c r="AL185" s="122"/>
      <c r="AM185" s="122"/>
      <c r="AN185" s="173" t="s">
        <v>3186</v>
      </c>
      <c r="AO185" s="173" t="s">
        <v>3186</v>
      </c>
      <c r="AP185" s="173" t="s">
        <v>3186</v>
      </c>
      <c r="AQ185" s="173" t="s">
        <v>3186</v>
      </c>
      <c r="AR185" s="173" t="s">
        <v>3186</v>
      </c>
      <c r="AS185" s="173" t="s">
        <v>3186</v>
      </c>
      <c r="AT185" s="173">
        <v>0.5</v>
      </c>
      <c r="AU185" s="173">
        <v>0.5</v>
      </c>
      <c r="AV185" s="173"/>
      <c r="AW185" s="173"/>
      <c r="AX185" s="173"/>
      <c r="AY185" s="173">
        <v>1</v>
      </c>
      <c r="AZ185" s="211">
        <f t="shared" si="24"/>
        <v>0</v>
      </c>
      <c r="BA185" s="211">
        <f t="shared" si="25"/>
        <v>2</v>
      </c>
      <c r="BB185" s="205">
        <f t="shared" si="19"/>
        <v>4253</v>
      </c>
      <c r="BC185" s="205">
        <f t="shared" si="20"/>
        <v>4253</v>
      </c>
      <c r="BD185" s="205">
        <f t="shared" si="21"/>
        <v>0</v>
      </c>
      <c r="BE185" s="205">
        <f t="shared" si="22"/>
        <v>0</v>
      </c>
      <c r="BF185" s="175">
        <v>4253</v>
      </c>
      <c r="BG185" s="175"/>
      <c r="BH185" s="175">
        <v>2778</v>
      </c>
      <c r="BI185" s="175"/>
      <c r="BJ185" s="175"/>
      <c r="BK185" s="175"/>
      <c r="BL185" s="175">
        <v>331</v>
      </c>
      <c r="BM185" s="175">
        <v>977</v>
      </c>
      <c r="BN185" s="175">
        <v>49</v>
      </c>
      <c r="BO185" s="175">
        <v>118</v>
      </c>
      <c r="BP185" s="198">
        <f t="shared" si="23"/>
        <v>2896</v>
      </c>
    </row>
    <row r="186" spans="1:68" s="116" customFormat="1" x14ac:dyDescent="0.15">
      <c r="A186" s="117">
        <v>164502002</v>
      </c>
      <c r="B186" s="118" t="s">
        <v>314</v>
      </c>
      <c r="C186" s="118" t="s">
        <v>11</v>
      </c>
      <c r="D186" s="118" t="s">
        <v>313</v>
      </c>
      <c r="E186" s="118" t="s">
        <v>3367</v>
      </c>
      <c r="F186" s="120">
        <v>17</v>
      </c>
      <c r="G186" s="119"/>
      <c r="H186" s="119"/>
      <c r="I186" s="120" t="s">
        <v>5820</v>
      </c>
      <c r="J186" s="120">
        <v>704</v>
      </c>
      <c r="K186" s="120">
        <v>208642</v>
      </c>
      <c r="L186" s="120">
        <v>0.81200000000000006</v>
      </c>
      <c r="M186" s="121" t="s">
        <v>5657</v>
      </c>
      <c r="N186" s="120">
        <v>1</v>
      </c>
      <c r="O186" s="119">
        <v>92</v>
      </c>
      <c r="P186" s="119"/>
      <c r="Q186" s="119"/>
      <c r="R186" s="120" t="s">
        <v>5658</v>
      </c>
      <c r="S186" s="120">
        <v>0.4</v>
      </c>
      <c r="T186" s="120"/>
      <c r="U186" s="120"/>
      <c r="V186" s="172">
        <v>175.4</v>
      </c>
      <c r="W186" s="172"/>
      <c r="X186" s="172">
        <v>77.3</v>
      </c>
      <c r="Y186" s="172">
        <v>14.2</v>
      </c>
      <c r="Z186" s="172">
        <v>83.9</v>
      </c>
      <c r="AA186" s="123">
        <v>2136</v>
      </c>
      <c r="AB186" s="123"/>
      <c r="AC186" s="123">
        <v>206</v>
      </c>
      <c r="AD186" s="123"/>
      <c r="AE186" s="123"/>
      <c r="AF186" s="123"/>
      <c r="AG186" s="214"/>
      <c r="AH186" s="229" t="str">
        <f t="shared" si="18"/>
        <v>a3</v>
      </c>
      <c r="AI186" s="122"/>
      <c r="AJ186" s="122"/>
      <c r="AK186" s="122"/>
      <c r="AL186" s="122"/>
      <c r="AM186" s="122"/>
      <c r="AN186" s="173" t="s">
        <v>3186</v>
      </c>
      <c r="AO186" s="173" t="s">
        <v>3186</v>
      </c>
      <c r="AP186" s="173" t="s">
        <v>3186</v>
      </c>
      <c r="AQ186" s="173" t="s">
        <v>3186</v>
      </c>
      <c r="AR186" s="173" t="s">
        <v>3186</v>
      </c>
      <c r="AS186" s="173" t="s">
        <v>3186</v>
      </c>
      <c r="AT186" s="173">
        <v>0.5</v>
      </c>
      <c r="AU186" s="173">
        <v>0.5</v>
      </c>
      <c r="AV186" s="173"/>
      <c r="AW186" s="173"/>
      <c r="AX186" s="173"/>
      <c r="AY186" s="173">
        <v>1</v>
      </c>
      <c r="AZ186" s="211">
        <f t="shared" si="24"/>
        <v>0</v>
      </c>
      <c r="BA186" s="211">
        <f t="shared" si="25"/>
        <v>2</v>
      </c>
      <c r="BB186" s="205">
        <f t="shared" si="19"/>
        <v>24288</v>
      </c>
      <c r="BC186" s="205">
        <f t="shared" si="20"/>
        <v>24288</v>
      </c>
      <c r="BD186" s="205">
        <f t="shared" si="21"/>
        <v>0</v>
      </c>
      <c r="BE186" s="205">
        <f t="shared" si="22"/>
        <v>0</v>
      </c>
      <c r="BF186" s="175">
        <v>24288</v>
      </c>
      <c r="BG186" s="175"/>
      <c r="BH186" s="175">
        <v>17172</v>
      </c>
      <c r="BI186" s="175"/>
      <c r="BJ186" s="175"/>
      <c r="BK186" s="175">
        <v>2648</v>
      </c>
      <c r="BL186" s="175">
        <v>319</v>
      </c>
      <c r="BM186" s="175">
        <v>2551</v>
      </c>
      <c r="BN186" s="175">
        <v>907</v>
      </c>
      <c r="BO186" s="175">
        <v>691</v>
      </c>
      <c r="BP186" s="198">
        <f t="shared" si="23"/>
        <v>17863</v>
      </c>
    </row>
    <row r="187" spans="1:68" s="116" customFormat="1" x14ac:dyDescent="0.15">
      <c r="A187" s="117">
        <v>164601001</v>
      </c>
      <c r="B187" s="118" t="s">
        <v>315</v>
      </c>
      <c r="C187" s="118" t="s">
        <v>11</v>
      </c>
      <c r="D187" s="118" t="s">
        <v>316</v>
      </c>
      <c r="E187" s="118" t="s">
        <v>3368</v>
      </c>
      <c r="F187" s="120">
        <v>22</v>
      </c>
      <c r="G187" s="119">
        <v>571093</v>
      </c>
      <c r="H187" s="119"/>
      <c r="I187" s="120" t="s">
        <v>5820</v>
      </c>
      <c r="J187" s="120">
        <v>2950</v>
      </c>
      <c r="K187" s="120">
        <v>493799</v>
      </c>
      <c r="L187" s="120">
        <v>0.45900000000000002</v>
      </c>
      <c r="M187" s="121" t="s">
        <v>5657</v>
      </c>
      <c r="N187" s="120">
        <v>1</v>
      </c>
      <c r="O187" s="119">
        <v>315.39999999999998</v>
      </c>
      <c r="P187" s="119"/>
      <c r="Q187" s="119"/>
      <c r="R187" s="120" t="s">
        <v>5658</v>
      </c>
      <c r="S187" s="120">
        <v>1.3095000000000001</v>
      </c>
      <c r="T187" s="120"/>
      <c r="U187" s="120"/>
      <c r="V187" s="172">
        <v>422.49799999999999</v>
      </c>
      <c r="W187" s="172"/>
      <c r="X187" s="172"/>
      <c r="Y187" s="172"/>
      <c r="Z187" s="172">
        <v>422.49799999999999</v>
      </c>
      <c r="AA187" s="123">
        <v>5835</v>
      </c>
      <c r="AB187" s="123"/>
      <c r="AC187" s="123">
        <v>541.34</v>
      </c>
      <c r="AD187" s="123"/>
      <c r="AE187" s="123"/>
      <c r="AF187" s="123"/>
      <c r="AG187" s="214"/>
      <c r="AH187" s="229" t="str">
        <f t="shared" si="18"/>
        <v>a3</v>
      </c>
      <c r="AI187" s="122"/>
      <c r="AJ187" s="122"/>
      <c r="AK187" s="122"/>
      <c r="AL187" s="122"/>
      <c r="AM187" s="122"/>
      <c r="AN187" s="173"/>
      <c r="AO187" s="173"/>
      <c r="AP187" s="173"/>
      <c r="AQ187" s="173"/>
      <c r="AR187" s="173"/>
      <c r="AS187" s="173">
        <v>1</v>
      </c>
      <c r="AT187" s="173">
        <v>0.5</v>
      </c>
      <c r="AU187" s="173">
        <v>0.5</v>
      </c>
      <c r="AV187" s="173">
        <v>0.5</v>
      </c>
      <c r="AW187" s="173">
        <v>0.5</v>
      </c>
      <c r="AX187" s="173">
        <v>1</v>
      </c>
      <c r="AY187" s="173"/>
      <c r="AZ187" s="211">
        <f t="shared" si="24"/>
        <v>1</v>
      </c>
      <c r="BA187" s="211">
        <f t="shared" si="25"/>
        <v>3</v>
      </c>
      <c r="BB187" s="205">
        <f t="shared" si="19"/>
        <v>62927</v>
      </c>
      <c r="BC187" s="205">
        <f t="shared" si="20"/>
        <v>47508</v>
      </c>
      <c r="BD187" s="205">
        <f t="shared" si="21"/>
        <v>16035</v>
      </c>
      <c r="BE187" s="205">
        <f t="shared" si="22"/>
        <v>616</v>
      </c>
      <c r="BF187" s="175">
        <v>46892</v>
      </c>
      <c r="BG187" s="175"/>
      <c r="BH187" s="175">
        <v>29364</v>
      </c>
      <c r="BI187" s="175">
        <v>15419</v>
      </c>
      <c r="BJ187" s="175"/>
      <c r="BK187" s="175">
        <v>3531</v>
      </c>
      <c r="BL187" s="175">
        <v>1933</v>
      </c>
      <c r="BM187" s="175">
        <v>6303</v>
      </c>
      <c r="BN187" s="175">
        <v>3630</v>
      </c>
      <c r="BO187" s="175">
        <v>2747</v>
      </c>
      <c r="BP187" s="198">
        <f t="shared" si="23"/>
        <v>32111</v>
      </c>
    </row>
    <row r="188" spans="1:68" s="116" customFormat="1" x14ac:dyDescent="0.15">
      <c r="A188" s="117">
        <v>164701001</v>
      </c>
      <c r="B188" s="118" t="s">
        <v>317</v>
      </c>
      <c r="C188" s="118" t="s">
        <v>11</v>
      </c>
      <c r="D188" s="118" t="s">
        <v>318</v>
      </c>
      <c r="E188" s="118" t="s">
        <v>3369</v>
      </c>
      <c r="F188" s="120">
        <v>13</v>
      </c>
      <c r="G188" s="119">
        <v>300461</v>
      </c>
      <c r="H188" s="119"/>
      <c r="I188" s="120" t="s">
        <v>5820</v>
      </c>
      <c r="J188" s="120">
        <v>1830</v>
      </c>
      <c r="K188" s="120">
        <v>300461</v>
      </c>
      <c r="L188" s="120">
        <v>0.45</v>
      </c>
      <c r="M188" s="121" t="s">
        <v>5657</v>
      </c>
      <c r="N188" s="120">
        <v>1</v>
      </c>
      <c r="O188" s="119">
        <v>249</v>
      </c>
      <c r="P188" s="119"/>
      <c r="Q188" s="119"/>
      <c r="R188" s="120" t="s">
        <v>5660</v>
      </c>
      <c r="S188" s="120">
        <v>0.5</v>
      </c>
      <c r="T188" s="120"/>
      <c r="U188" s="120"/>
      <c r="V188" s="172">
        <v>263.18</v>
      </c>
      <c r="W188" s="172">
        <v>31.431000000000001</v>
      </c>
      <c r="X188" s="172">
        <v>132.702</v>
      </c>
      <c r="Y188" s="172">
        <v>29.202000000000002</v>
      </c>
      <c r="Z188" s="172">
        <v>69.844999999999999</v>
      </c>
      <c r="AA188" s="123">
        <v>4026</v>
      </c>
      <c r="AB188" s="123"/>
      <c r="AC188" s="123">
        <v>335</v>
      </c>
      <c r="AD188" s="123"/>
      <c r="AE188" s="123"/>
      <c r="AF188" s="123"/>
      <c r="AG188" s="214"/>
      <c r="AH188" s="229" t="str">
        <f t="shared" si="18"/>
        <v>a3</v>
      </c>
      <c r="AI188" s="122"/>
      <c r="AJ188" s="122"/>
      <c r="AK188" s="122"/>
      <c r="AL188" s="122"/>
      <c r="AM188" s="122"/>
      <c r="AN188" s="173"/>
      <c r="AO188" s="173"/>
      <c r="AP188" s="173"/>
      <c r="AQ188" s="173"/>
      <c r="AR188" s="173"/>
      <c r="AS188" s="173">
        <v>0.5</v>
      </c>
      <c r="AT188" s="173">
        <v>0.5</v>
      </c>
      <c r="AU188" s="173">
        <v>0.5</v>
      </c>
      <c r="AV188" s="173">
        <v>0.5</v>
      </c>
      <c r="AW188" s="173">
        <v>0.5</v>
      </c>
      <c r="AX188" s="173">
        <v>0.5</v>
      </c>
      <c r="AY188" s="173">
        <v>1</v>
      </c>
      <c r="AZ188" s="211">
        <f t="shared" si="24"/>
        <v>0.5</v>
      </c>
      <c r="BA188" s="211">
        <f t="shared" si="25"/>
        <v>3.5</v>
      </c>
      <c r="BB188" s="205">
        <f t="shared" si="19"/>
        <v>50865</v>
      </c>
      <c r="BC188" s="205">
        <f t="shared" si="20"/>
        <v>35664</v>
      </c>
      <c r="BD188" s="205">
        <f t="shared" si="21"/>
        <v>15809</v>
      </c>
      <c r="BE188" s="205">
        <f t="shared" si="22"/>
        <v>608</v>
      </c>
      <c r="BF188" s="175">
        <v>35056</v>
      </c>
      <c r="BG188" s="175"/>
      <c r="BH188" s="175">
        <v>23283</v>
      </c>
      <c r="BI188" s="175">
        <v>15201</v>
      </c>
      <c r="BJ188" s="175"/>
      <c r="BK188" s="175">
        <v>2825</v>
      </c>
      <c r="BL188" s="175">
        <v>571</v>
      </c>
      <c r="BM188" s="175">
        <v>4455</v>
      </c>
      <c r="BN188" s="175">
        <v>3272</v>
      </c>
      <c r="BO188" s="175">
        <v>1258</v>
      </c>
      <c r="BP188" s="198">
        <f t="shared" si="23"/>
        <v>24541</v>
      </c>
    </row>
    <row r="189" spans="1:68" s="116" customFormat="1" x14ac:dyDescent="0.15">
      <c r="A189" s="117">
        <v>164802001</v>
      </c>
      <c r="B189" s="118" t="s">
        <v>319</v>
      </c>
      <c r="C189" s="118" t="s">
        <v>11</v>
      </c>
      <c r="D189" s="118" t="s">
        <v>320</v>
      </c>
      <c r="E189" s="118" t="s">
        <v>3370</v>
      </c>
      <c r="F189" s="120">
        <v>15</v>
      </c>
      <c r="G189" s="119">
        <v>203538</v>
      </c>
      <c r="H189" s="119"/>
      <c r="I189" s="120" t="s">
        <v>5820</v>
      </c>
      <c r="J189" s="120">
        <v>1300</v>
      </c>
      <c r="K189" s="120">
        <v>203538</v>
      </c>
      <c r="L189" s="120">
        <v>0.42899999999999999</v>
      </c>
      <c r="M189" s="121" t="s">
        <v>5657</v>
      </c>
      <c r="N189" s="120">
        <v>1</v>
      </c>
      <c r="O189" s="119">
        <v>283.3</v>
      </c>
      <c r="P189" s="119"/>
      <c r="Q189" s="119"/>
      <c r="R189" s="120" t="s">
        <v>5660</v>
      </c>
      <c r="S189" s="120">
        <v>0.4</v>
      </c>
      <c r="T189" s="120"/>
      <c r="U189" s="120"/>
      <c r="V189" s="172">
        <v>186.4</v>
      </c>
      <c r="W189" s="172"/>
      <c r="X189" s="172">
        <v>124.7</v>
      </c>
      <c r="Y189" s="172">
        <v>4.3</v>
      </c>
      <c r="Z189" s="172">
        <v>57.4</v>
      </c>
      <c r="AA189" s="123">
        <v>2158</v>
      </c>
      <c r="AB189" s="123"/>
      <c r="AC189" s="123">
        <v>168</v>
      </c>
      <c r="AD189" s="123"/>
      <c r="AE189" s="123"/>
      <c r="AF189" s="123"/>
      <c r="AG189" s="214"/>
      <c r="AH189" s="229" t="str">
        <f t="shared" si="18"/>
        <v>a3</v>
      </c>
      <c r="AI189" s="122"/>
      <c r="AJ189" s="122"/>
      <c r="AK189" s="122"/>
      <c r="AL189" s="122"/>
      <c r="AM189" s="122"/>
      <c r="AN189" s="173"/>
      <c r="AO189" s="173"/>
      <c r="AP189" s="173"/>
      <c r="AQ189" s="173"/>
      <c r="AR189" s="173"/>
      <c r="AS189" s="173">
        <v>0.5</v>
      </c>
      <c r="AT189" s="173">
        <v>0.5</v>
      </c>
      <c r="AU189" s="173">
        <v>0.5</v>
      </c>
      <c r="AV189" s="173">
        <v>0.5</v>
      </c>
      <c r="AW189" s="173">
        <v>0.5</v>
      </c>
      <c r="AX189" s="173"/>
      <c r="AY189" s="173"/>
      <c r="AZ189" s="211">
        <f t="shared" si="24"/>
        <v>0.5</v>
      </c>
      <c r="BA189" s="211">
        <f t="shared" si="25"/>
        <v>2</v>
      </c>
      <c r="BB189" s="205">
        <f t="shared" si="19"/>
        <v>50994</v>
      </c>
      <c r="BC189" s="205">
        <f t="shared" si="20"/>
        <v>39751</v>
      </c>
      <c r="BD189" s="205">
        <f t="shared" si="21"/>
        <v>16295</v>
      </c>
      <c r="BE189" s="205">
        <f t="shared" si="22"/>
        <v>5052</v>
      </c>
      <c r="BF189" s="175">
        <v>34699</v>
      </c>
      <c r="BG189" s="175"/>
      <c r="BH189" s="175">
        <v>24822</v>
      </c>
      <c r="BI189" s="175">
        <v>11243</v>
      </c>
      <c r="BJ189" s="175"/>
      <c r="BK189" s="175">
        <v>1568</v>
      </c>
      <c r="BL189" s="175">
        <v>3481</v>
      </c>
      <c r="BM189" s="175">
        <v>3561</v>
      </c>
      <c r="BN189" s="175">
        <v>344</v>
      </c>
      <c r="BO189" s="175">
        <v>5975</v>
      </c>
      <c r="BP189" s="198">
        <f t="shared" si="23"/>
        <v>30797</v>
      </c>
    </row>
    <row r="190" spans="1:68" s="116" customFormat="1" x14ac:dyDescent="0.15">
      <c r="A190" s="117">
        <v>164901001</v>
      </c>
      <c r="B190" s="118" t="s">
        <v>321</v>
      </c>
      <c r="C190" s="118" t="s">
        <v>11</v>
      </c>
      <c r="D190" s="118" t="s">
        <v>322</v>
      </c>
      <c r="E190" s="118" t="s">
        <v>3371</v>
      </c>
      <c r="F190" s="120">
        <v>23</v>
      </c>
      <c r="G190" s="119"/>
      <c r="H190" s="119"/>
      <c r="I190" s="120" t="s">
        <v>5820</v>
      </c>
      <c r="J190" s="120">
        <v>1879</v>
      </c>
      <c r="K190" s="120">
        <v>480468</v>
      </c>
      <c r="L190" s="120">
        <v>0.70099999999999996</v>
      </c>
      <c r="M190" s="121" t="s">
        <v>5657</v>
      </c>
      <c r="N190" s="120">
        <v>1</v>
      </c>
      <c r="O190" s="119">
        <v>139.26</v>
      </c>
      <c r="P190" s="119"/>
      <c r="Q190" s="119"/>
      <c r="R190" s="120" t="s">
        <v>5655</v>
      </c>
      <c r="S190" s="120">
        <v>10.3</v>
      </c>
      <c r="T190" s="120"/>
      <c r="U190" s="120"/>
      <c r="V190" s="172">
        <v>493.1</v>
      </c>
      <c r="W190" s="172">
        <v>45.5</v>
      </c>
      <c r="X190" s="172">
        <v>304.10000000000002</v>
      </c>
      <c r="Y190" s="172">
        <v>7.3</v>
      </c>
      <c r="Z190" s="172">
        <v>136.19999999999999</v>
      </c>
      <c r="AA190" s="123">
        <v>2307</v>
      </c>
      <c r="AB190" s="123"/>
      <c r="AC190" s="123">
        <v>330.4</v>
      </c>
      <c r="AD190" s="123"/>
      <c r="AE190" s="123"/>
      <c r="AF190" s="123"/>
      <c r="AG190" s="214"/>
      <c r="AH190" s="229" t="str">
        <f t="shared" si="18"/>
        <v>a3</v>
      </c>
      <c r="AI190" s="122"/>
      <c r="AJ190" s="122"/>
      <c r="AK190" s="122"/>
      <c r="AL190" s="122"/>
      <c r="AM190" s="122"/>
      <c r="AN190" s="173">
        <v>1</v>
      </c>
      <c r="AO190" s="173">
        <v>0.5</v>
      </c>
      <c r="AP190" s="173">
        <v>0.5</v>
      </c>
      <c r="AQ190" s="173"/>
      <c r="AR190" s="173"/>
      <c r="AS190" s="173"/>
      <c r="AT190" s="173">
        <v>0.5</v>
      </c>
      <c r="AU190" s="173">
        <v>0.5</v>
      </c>
      <c r="AV190" s="173">
        <v>0.5</v>
      </c>
      <c r="AW190" s="173">
        <v>0.5</v>
      </c>
      <c r="AX190" s="173"/>
      <c r="AY190" s="173"/>
      <c r="AZ190" s="211">
        <f t="shared" si="24"/>
        <v>2</v>
      </c>
      <c r="BA190" s="211">
        <f t="shared" si="25"/>
        <v>2</v>
      </c>
      <c r="BB190" s="205">
        <f t="shared" si="19"/>
        <v>37122</v>
      </c>
      <c r="BC190" s="205">
        <f t="shared" si="20"/>
        <v>25640</v>
      </c>
      <c r="BD190" s="205">
        <f t="shared" si="21"/>
        <v>11482</v>
      </c>
      <c r="BE190" s="205">
        <f t="shared" si="22"/>
        <v>0</v>
      </c>
      <c r="BF190" s="175">
        <v>25640</v>
      </c>
      <c r="BG190" s="175"/>
      <c r="BH190" s="175">
        <v>11482</v>
      </c>
      <c r="BI190" s="175">
        <v>11482</v>
      </c>
      <c r="BJ190" s="175"/>
      <c r="BK190" s="175">
        <v>98</v>
      </c>
      <c r="BL190" s="175">
        <v>2130</v>
      </c>
      <c r="BM190" s="175">
        <v>8192</v>
      </c>
      <c r="BN190" s="175">
        <v>2743</v>
      </c>
      <c r="BO190" s="175">
        <v>995</v>
      </c>
      <c r="BP190" s="198">
        <f t="shared" si="23"/>
        <v>12477</v>
      </c>
    </row>
    <row r="191" spans="1:68" s="116" customFormat="1" x14ac:dyDescent="0.15">
      <c r="A191" s="117">
        <v>166201001</v>
      </c>
      <c r="B191" s="118" t="s">
        <v>323</v>
      </c>
      <c r="C191" s="118" t="s">
        <v>11</v>
      </c>
      <c r="D191" s="118" t="s">
        <v>324</v>
      </c>
      <c r="E191" s="118" t="s">
        <v>3372</v>
      </c>
      <c r="F191" s="120">
        <v>17</v>
      </c>
      <c r="G191" s="119"/>
      <c r="H191" s="119"/>
      <c r="I191" s="120" t="s">
        <v>5820</v>
      </c>
      <c r="J191" s="120">
        <v>3272</v>
      </c>
      <c r="K191" s="120">
        <v>571364</v>
      </c>
      <c r="L191" s="120">
        <v>0.47799999999999998</v>
      </c>
      <c r="M191" s="121" t="s">
        <v>5657</v>
      </c>
      <c r="N191" s="120">
        <v>1</v>
      </c>
      <c r="O191" s="119">
        <v>141.1</v>
      </c>
      <c r="P191" s="119"/>
      <c r="Q191" s="119"/>
      <c r="R191" s="120" t="s">
        <v>5655</v>
      </c>
      <c r="S191" s="120">
        <v>11.2</v>
      </c>
      <c r="T191" s="120"/>
      <c r="U191" s="120"/>
      <c r="V191" s="172">
        <v>369</v>
      </c>
      <c r="W191" s="172"/>
      <c r="X191" s="172">
        <v>350</v>
      </c>
      <c r="Y191" s="172">
        <v>16.3</v>
      </c>
      <c r="Z191" s="172">
        <v>2.7</v>
      </c>
      <c r="AA191" s="123">
        <v>598</v>
      </c>
      <c r="AB191" s="123"/>
      <c r="AC191" s="123">
        <v>602</v>
      </c>
      <c r="AD191" s="123"/>
      <c r="AE191" s="123"/>
      <c r="AF191" s="123"/>
      <c r="AG191" s="214"/>
      <c r="AH191" s="229" t="str">
        <f t="shared" si="18"/>
        <v>a3</v>
      </c>
      <c r="AI191" s="122"/>
      <c r="AJ191" s="122"/>
      <c r="AK191" s="122"/>
      <c r="AL191" s="122"/>
      <c r="AM191" s="122"/>
      <c r="AN191" s="173" t="s">
        <v>3186</v>
      </c>
      <c r="AO191" s="173" t="s">
        <v>3186</v>
      </c>
      <c r="AP191" s="173" t="s">
        <v>3186</v>
      </c>
      <c r="AQ191" s="173" t="s">
        <v>3186</v>
      </c>
      <c r="AR191" s="173" t="s">
        <v>3186</v>
      </c>
      <c r="AS191" s="173">
        <v>1</v>
      </c>
      <c r="AT191" s="173">
        <v>1</v>
      </c>
      <c r="AU191" s="173">
        <v>1</v>
      </c>
      <c r="AV191" s="173"/>
      <c r="AW191" s="173"/>
      <c r="AX191" s="173">
        <v>0.5</v>
      </c>
      <c r="AY191" s="173"/>
      <c r="AZ191" s="211">
        <f t="shared" si="24"/>
        <v>1</v>
      </c>
      <c r="BA191" s="211">
        <f t="shared" si="25"/>
        <v>2.5</v>
      </c>
      <c r="BB191" s="205">
        <f t="shared" si="19"/>
        <v>203647</v>
      </c>
      <c r="BC191" s="205">
        <f t="shared" si="20"/>
        <v>184115</v>
      </c>
      <c r="BD191" s="205">
        <f t="shared" si="21"/>
        <v>36099</v>
      </c>
      <c r="BE191" s="205">
        <f t="shared" si="22"/>
        <v>16567</v>
      </c>
      <c r="BF191" s="175">
        <v>167548</v>
      </c>
      <c r="BG191" s="175">
        <v>15298</v>
      </c>
      <c r="BH191" s="175">
        <v>36099</v>
      </c>
      <c r="BI191" s="175">
        <v>19532</v>
      </c>
      <c r="BJ191" s="175"/>
      <c r="BK191" s="175"/>
      <c r="BL191" s="175">
        <v>1900</v>
      </c>
      <c r="BM191" s="175">
        <v>5823</v>
      </c>
      <c r="BN191" s="175">
        <v>2411</v>
      </c>
      <c r="BO191" s="175">
        <v>122584</v>
      </c>
      <c r="BP191" s="198">
        <f t="shared" si="23"/>
        <v>158683</v>
      </c>
    </row>
    <row r="192" spans="1:68" s="116" customFormat="1" x14ac:dyDescent="0.15">
      <c r="A192" s="117">
        <v>166302001</v>
      </c>
      <c r="B192" s="118" t="s">
        <v>325</v>
      </c>
      <c r="C192" s="118" t="s">
        <v>11</v>
      </c>
      <c r="D192" s="118" t="s">
        <v>326</v>
      </c>
      <c r="E192" s="118" t="s">
        <v>3373</v>
      </c>
      <c r="F192" s="120">
        <v>13</v>
      </c>
      <c r="G192" s="119">
        <v>355955</v>
      </c>
      <c r="H192" s="119"/>
      <c r="I192" s="120" t="s">
        <v>5820</v>
      </c>
      <c r="J192" s="120">
        <v>1530</v>
      </c>
      <c r="K192" s="120">
        <v>355955</v>
      </c>
      <c r="L192" s="120">
        <v>0.63700000000000001</v>
      </c>
      <c r="M192" s="121" t="s">
        <v>5657</v>
      </c>
      <c r="N192" s="120">
        <v>1</v>
      </c>
      <c r="O192" s="119">
        <v>105.5</v>
      </c>
      <c r="P192" s="119">
        <v>41.7</v>
      </c>
      <c r="Q192" s="119">
        <v>3.7</v>
      </c>
      <c r="R192" s="120" t="s">
        <v>5660</v>
      </c>
      <c r="S192" s="120">
        <v>0.4</v>
      </c>
      <c r="T192" s="120"/>
      <c r="U192" s="120"/>
      <c r="V192" s="172">
        <v>232.6</v>
      </c>
      <c r="W192" s="172"/>
      <c r="X192" s="172">
        <v>128.19999999999999</v>
      </c>
      <c r="Y192" s="172">
        <v>43.4</v>
      </c>
      <c r="Z192" s="172">
        <v>61</v>
      </c>
      <c r="AA192" s="123">
        <v>2849</v>
      </c>
      <c r="AB192" s="123"/>
      <c r="AC192" s="123">
        <v>365.81</v>
      </c>
      <c r="AD192" s="123"/>
      <c r="AE192" s="123"/>
      <c r="AF192" s="123"/>
      <c r="AG192" s="214"/>
      <c r="AH192" s="229" t="str">
        <f t="shared" si="18"/>
        <v>a3</v>
      </c>
      <c r="AI192" s="122"/>
      <c r="AJ192" s="122"/>
      <c r="AK192" s="122"/>
      <c r="AL192" s="122"/>
      <c r="AM192" s="122"/>
      <c r="AN192" s="173"/>
      <c r="AO192" s="173"/>
      <c r="AP192" s="173"/>
      <c r="AQ192" s="173"/>
      <c r="AR192" s="173"/>
      <c r="AS192" s="173">
        <v>5</v>
      </c>
      <c r="AT192" s="173">
        <v>0.8</v>
      </c>
      <c r="AU192" s="173">
        <v>0.8</v>
      </c>
      <c r="AV192" s="173">
        <v>0.8</v>
      </c>
      <c r="AW192" s="173">
        <v>0.8</v>
      </c>
      <c r="AX192" s="173">
        <v>1</v>
      </c>
      <c r="AY192" s="173"/>
      <c r="AZ192" s="211">
        <f t="shared" si="24"/>
        <v>5</v>
      </c>
      <c r="BA192" s="211">
        <f t="shared" si="25"/>
        <v>4.2</v>
      </c>
      <c r="BB192" s="205">
        <f t="shared" si="19"/>
        <v>64226</v>
      </c>
      <c r="BC192" s="205">
        <f t="shared" si="20"/>
        <v>47965</v>
      </c>
      <c r="BD192" s="205">
        <f t="shared" si="21"/>
        <v>25179</v>
      </c>
      <c r="BE192" s="205">
        <f t="shared" si="22"/>
        <v>8918</v>
      </c>
      <c r="BF192" s="175">
        <v>39047</v>
      </c>
      <c r="BG192" s="175"/>
      <c r="BH192" s="175">
        <v>26439</v>
      </c>
      <c r="BI192" s="175">
        <v>13811</v>
      </c>
      <c r="BJ192" s="175">
        <v>2450</v>
      </c>
      <c r="BK192" s="175">
        <v>1589</v>
      </c>
      <c r="BL192" s="175">
        <v>294</v>
      </c>
      <c r="BM192" s="175">
        <v>3461</v>
      </c>
      <c r="BN192" s="175">
        <v>2175</v>
      </c>
      <c r="BO192" s="175">
        <v>14007</v>
      </c>
      <c r="BP192" s="198">
        <f t="shared" si="23"/>
        <v>40446</v>
      </c>
    </row>
    <row r="193" spans="1:68" s="116" customFormat="1" x14ac:dyDescent="0.15">
      <c r="A193" s="117">
        <v>166401001</v>
      </c>
      <c r="B193" s="118" t="s">
        <v>327</v>
      </c>
      <c r="C193" s="118" t="s">
        <v>11</v>
      </c>
      <c r="D193" s="118" t="s">
        <v>328</v>
      </c>
      <c r="E193" s="118" t="s">
        <v>3374</v>
      </c>
      <c r="F193" s="120">
        <v>26</v>
      </c>
      <c r="G193" s="119"/>
      <c r="H193" s="119"/>
      <c r="I193" s="120" t="s">
        <v>5820</v>
      </c>
      <c r="J193" s="120">
        <v>2800</v>
      </c>
      <c r="K193" s="120">
        <v>687095</v>
      </c>
      <c r="L193" s="120">
        <v>0.67200000000000004</v>
      </c>
      <c r="M193" s="121" t="s">
        <v>5657</v>
      </c>
      <c r="N193" s="120">
        <v>1</v>
      </c>
      <c r="O193" s="119">
        <v>230</v>
      </c>
      <c r="P193" s="119">
        <v>33.799999999999997</v>
      </c>
      <c r="Q193" s="119">
        <v>4.0999999999999996</v>
      </c>
      <c r="R193" s="120" t="s">
        <v>5655</v>
      </c>
      <c r="S193" s="120">
        <v>0.4</v>
      </c>
      <c r="T193" s="120"/>
      <c r="U193" s="120"/>
      <c r="V193" s="172">
        <v>319.43</v>
      </c>
      <c r="W193" s="172">
        <v>51.4</v>
      </c>
      <c r="X193" s="172">
        <v>169.4</v>
      </c>
      <c r="Y193" s="172">
        <v>25.7</v>
      </c>
      <c r="Z193" s="172">
        <v>72.930000000000007</v>
      </c>
      <c r="AA193" s="123">
        <v>98.6</v>
      </c>
      <c r="AB193" s="123"/>
      <c r="AC193" s="123">
        <v>596</v>
      </c>
      <c r="AD193" s="123"/>
      <c r="AE193" s="123"/>
      <c r="AF193" s="123"/>
      <c r="AG193" s="214"/>
      <c r="AH193" s="229" t="str">
        <f t="shared" si="18"/>
        <v>a3</v>
      </c>
      <c r="AI193" s="122"/>
      <c r="AJ193" s="122"/>
      <c r="AK193" s="122"/>
      <c r="AL193" s="122"/>
      <c r="AM193" s="122"/>
      <c r="AN193" s="173">
        <v>2</v>
      </c>
      <c r="AO193" s="173" t="s">
        <v>3186</v>
      </c>
      <c r="AP193" s="173" t="s">
        <v>3186</v>
      </c>
      <c r="AQ193" s="173" t="s">
        <v>3186</v>
      </c>
      <c r="AR193" s="173" t="s">
        <v>3186</v>
      </c>
      <c r="AS193" s="173">
        <v>1</v>
      </c>
      <c r="AT193" s="173">
        <v>1.5</v>
      </c>
      <c r="AU193" s="173">
        <v>1.5</v>
      </c>
      <c r="AV193" s="173">
        <v>0.5</v>
      </c>
      <c r="AW193" s="173">
        <v>0.5</v>
      </c>
      <c r="AX193" s="173">
        <v>1</v>
      </c>
      <c r="AY193" s="173" t="s">
        <v>3186</v>
      </c>
      <c r="AZ193" s="211">
        <f t="shared" si="24"/>
        <v>3</v>
      </c>
      <c r="BA193" s="211">
        <f t="shared" si="25"/>
        <v>5</v>
      </c>
      <c r="BB193" s="205">
        <f t="shared" si="19"/>
        <v>52283</v>
      </c>
      <c r="BC193" s="205">
        <f t="shared" si="20"/>
        <v>52283</v>
      </c>
      <c r="BD193" s="205">
        <f t="shared" si="21"/>
        <v>0</v>
      </c>
      <c r="BE193" s="205">
        <f t="shared" si="22"/>
        <v>0</v>
      </c>
      <c r="BF193" s="175">
        <v>52283</v>
      </c>
      <c r="BG193" s="175"/>
      <c r="BH193" s="175">
        <v>35512</v>
      </c>
      <c r="BI193" s="175"/>
      <c r="BJ193" s="175"/>
      <c r="BK193" s="175">
        <v>564</v>
      </c>
      <c r="BL193" s="175">
        <v>5938</v>
      </c>
      <c r="BM193" s="175">
        <v>5480</v>
      </c>
      <c r="BN193" s="175">
        <v>2097</v>
      </c>
      <c r="BO193" s="175">
        <v>2692</v>
      </c>
      <c r="BP193" s="198">
        <f t="shared" si="23"/>
        <v>38204</v>
      </c>
    </row>
    <row r="194" spans="1:68" s="116" customFormat="1" x14ac:dyDescent="0.15">
      <c r="A194" s="117">
        <v>166402002</v>
      </c>
      <c r="B194" s="118" t="s">
        <v>329</v>
      </c>
      <c r="C194" s="118" t="s">
        <v>11</v>
      </c>
      <c r="D194" s="118" t="s">
        <v>328</v>
      </c>
      <c r="E194" s="118" t="s">
        <v>3375</v>
      </c>
      <c r="F194" s="120">
        <v>6</v>
      </c>
      <c r="G194" s="119"/>
      <c r="H194" s="119"/>
      <c r="I194" s="120" t="s">
        <v>5820</v>
      </c>
      <c r="J194" s="120">
        <v>125</v>
      </c>
      <c r="K194" s="120">
        <v>24236</v>
      </c>
      <c r="L194" s="120">
        <v>0.53100000000000003</v>
      </c>
      <c r="M194" s="121" t="s">
        <v>5670</v>
      </c>
      <c r="N194" s="120">
        <v>2</v>
      </c>
      <c r="O194" s="119">
        <v>229</v>
      </c>
      <c r="P194" s="119">
        <v>37.200000000000003</v>
      </c>
      <c r="Q194" s="119">
        <v>4.0999999999999996</v>
      </c>
      <c r="R194" s="120"/>
      <c r="S194" s="120"/>
      <c r="T194" s="120"/>
      <c r="U194" s="120"/>
      <c r="V194" s="172">
        <v>61.2</v>
      </c>
      <c r="W194" s="172"/>
      <c r="X194" s="172">
        <v>60.5</v>
      </c>
      <c r="Y194" s="172"/>
      <c r="Z194" s="172">
        <v>0.7</v>
      </c>
      <c r="AA194" s="123"/>
      <c r="AB194" s="123"/>
      <c r="AC194" s="123"/>
      <c r="AD194" s="123"/>
      <c r="AE194" s="123"/>
      <c r="AF194" s="123"/>
      <c r="AG194" s="214"/>
      <c r="AH194" s="229" t="str">
        <f t="shared" si="18"/>
        <v>b1</v>
      </c>
      <c r="AI194" s="122"/>
      <c r="AJ194" s="122"/>
      <c r="AK194" s="122"/>
      <c r="AL194" s="122"/>
      <c r="AM194" s="122"/>
      <c r="AN194" s="173"/>
      <c r="AO194" s="173" t="s">
        <v>3186</v>
      </c>
      <c r="AP194" s="173" t="s">
        <v>3186</v>
      </c>
      <c r="AQ194" s="173" t="s">
        <v>3186</v>
      </c>
      <c r="AR194" s="173" t="s">
        <v>3186</v>
      </c>
      <c r="AS194" s="173">
        <v>1</v>
      </c>
      <c r="AT194" s="173">
        <v>1.5</v>
      </c>
      <c r="AU194" s="173">
        <v>1.5</v>
      </c>
      <c r="AV194" s="173">
        <v>0.5</v>
      </c>
      <c r="AW194" s="173">
        <v>0.5</v>
      </c>
      <c r="AX194" s="173">
        <v>1</v>
      </c>
      <c r="AY194" s="173" t="s">
        <v>3186</v>
      </c>
      <c r="AZ194" s="211">
        <f t="shared" si="24"/>
        <v>1</v>
      </c>
      <c r="BA194" s="211">
        <f t="shared" si="25"/>
        <v>5</v>
      </c>
      <c r="BB194" s="205">
        <f t="shared" si="19"/>
        <v>4768</v>
      </c>
      <c r="BC194" s="205">
        <f t="shared" si="20"/>
        <v>4768</v>
      </c>
      <c r="BD194" s="205">
        <f t="shared" si="21"/>
        <v>0</v>
      </c>
      <c r="BE194" s="205">
        <f t="shared" si="22"/>
        <v>0</v>
      </c>
      <c r="BF194" s="175">
        <v>4768</v>
      </c>
      <c r="BG194" s="175"/>
      <c r="BH194" s="175">
        <v>2976</v>
      </c>
      <c r="BI194" s="175"/>
      <c r="BJ194" s="175"/>
      <c r="BK194" s="175">
        <v>462</v>
      </c>
      <c r="BL194" s="175"/>
      <c r="BM194" s="175">
        <v>1004</v>
      </c>
      <c r="BN194" s="175"/>
      <c r="BO194" s="175">
        <v>326</v>
      </c>
      <c r="BP194" s="198">
        <f t="shared" si="23"/>
        <v>3302</v>
      </c>
    </row>
    <row r="195" spans="1:68" s="116" customFormat="1" x14ac:dyDescent="0.15">
      <c r="A195" s="117">
        <v>166402003</v>
      </c>
      <c r="B195" s="118" t="s">
        <v>330</v>
      </c>
      <c r="C195" s="118" t="s">
        <v>11</v>
      </c>
      <c r="D195" s="118" t="s">
        <v>328</v>
      </c>
      <c r="E195" s="118" t="s">
        <v>3376</v>
      </c>
      <c r="F195" s="120">
        <v>1</v>
      </c>
      <c r="G195" s="119"/>
      <c r="H195" s="119"/>
      <c r="I195" s="120" t="s">
        <v>5820</v>
      </c>
      <c r="J195" s="120">
        <v>71</v>
      </c>
      <c r="K195" s="120">
        <v>19618</v>
      </c>
      <c r="L195" s="120">
        <v>0.75700000000000001</v>
      </c>
      <c r="M195" s="121" t="s">
        <v>5670</v>
      </c>
      <c r="N195" s="120">
        <v>2</v>
      </c>
      <c r="O195" s="119">
        <v>295</v>
      </c>
      <c r="P195" s="119">
        <v>55.6</v>
      </c>
      <c r="Q195" s="119">
        <v>6.7</v>
      </c>
      <c r="R195" s="120"/>
      <c r="S195" s="120"/>
      <c r="T195" s="120"/>
      <c r="U195" s="120"/>
      <c r="V195" s="172">
        <v>37.299999999999997</v>
      </c>
      <c r="W195" s="172"/>
      <c r="X195" s="172">
        <v>37.1</v>
      </c>
      <c r="Y195" s="172"/>
      <c r="Z195" s="172">
        <v>0.2</v>
      </c>
      <c r="AA195" s="123"/>
      <c r="AB195" s="123"/>
      <c r="AC195" s="123"/>
      <c r="AD195" s="123"/>
      <c r="AE195" s="123"/>
      <c r="AF195" s="123"/>
      <c r="AG195" s="214"/>
      <c r="AH195" s="229" t="str">
        <f t="shared" si="18"/>
        <v>b1</v>
      </c>
      <c r="AI195" s="122"/>
      <c r="AJ195" s="122"/>
      <c r="AK195" s="122"/>
      <c r="AL195" s="122"/>
      <c r="AM195" s="122"/>
      <c r="AN195" s="173"/>
      <c r="AO195" s="173" t="s">
        <v>3186</v>
      </c>
      <c r="AP195" s="173" t="s">
        <v>3186</v>
      </c>
      <c r="AQ195" s="173" t="s">
        <v>3186</v>
      </c>
      <c r="AR195" s="173" t="s">
        <v>3186</v>
      </c>
      <c r="AS195" s="173">
        <v>1</v>
      </c>
      <c r="AT195" s="173">
        <v>1.5</v>
      </c>
      <c r="AU195" s="173">
        <v>1.5</v>
      </c>
      <c r="AV195" s="173">
        <v>0.5</v>
      </c>
      <c r="AW195" s="173">
        <v>0.5</v>
      </c>
      <c r="AX195" s="173">
        <v>1</v>
      </c>
      <c r="AY195" s="173" t="s">
        <v>3186</v>
      </c>
      <c r="AZ195" s="211">
        <f t="shared" si="24"/>
        <v>1</v>
      </c>
      <c r="BA195" s="211">
        <f t="shared" si="25"/>
        <v>5</v>
      </c>
      <c r="BB195" s="205">
        <f t="shared" si="19"/>
        <v>3511</v>
      </c>
      <c r="BC195" s="205">
        <f t="shared" si="20"/>
        <v>3511</v>
      </c>
      <c r="BD195" s="205">
        <f t="shared" si="21"/>
        <v>0</v>
      </c>
      <c r="BE195" s="205">
        <f t="shared" si="22"/>
        <v>0</v>
      </c>
      <c r="BF195" s="175">
        <v>3511</v>
      </c>
      <c r="BG195" s="175"/>
      <c r="BH195" s="175">
        <v>2520</v>
      </c>
      <c r="BI195" s="175"/>
      <c r="BJ195" s="175"/>
      <c r="BK195" s="175">
        <v>322</v>
      </c>
      <c r="BL195" s="175"/>
      <c r="BM195" s="175">
        <v>580</v>
      </c>
      <c r="BN195" s="175"/>
      <c r="BO195" s="175">
        <v>89</v>
      </c>
      <c r="BP195" s="198">
        <f t="shared" si="23"/>
        <v>2609</v>
      </c>
    </row>
    <row r="196" spans="1:68" s="116" customFormat="1" x14ac:dyDescent="0.15">
      <c r="A196" s="117">
        <v>166501001</v>
      </c>
      <c r="B196" s="118" t="s">
        <v>331</v>
      </c>
      <c r="C196" s="118" t="s">
        <v>11</v>
      </c>
      <c r="D196" s="118" t="s">
        <v>332</v>
      </c>
      <c r="E196" s="118" t="s">
        <v>3377</v>
      </c>
      <c r="F196" s="120">
        <v>14</v>
      </c>
      <c r="G196" s="119"/>
      <c r="H196" s="119"/>
      <c r="I196" s="120" t="s">
        <v>5820</v>
      </c>
      <c r="J196" s="120">
        <v>1310</v>
      </c>
      <c r="K196" s="120">
        <v>418936</v>
      </c>
      <c r="L196" s="120">
        <v>0.876</v>
      </c>
      <c r="M196" s="121" t="s">
        <v>5657</v>
      </c>
      <c r="N196" s="120">
        <v>1</v>
      </c>
      <c r="O196" s="119">
        <v>269</v>
      </c>
      <c r="P196" s="119"/>
      <c r="Q196" s="119"/>
      <c r="R196" s="120" t="s">
        <v>5658</v>
      </c>
      <c r="S196" s="120">
        <v>0.4</v>
      </c>
      <c r="T196" s="120"/>
      <c r="U196" s="120"/>
      <c r="V196" s="172">
        <v>444.7</v>
      </c>
      <c r="W196" s="172"/>
      <c r="X196" s="172">
        <v>244.9</v>
      </c>
      <c r="Y196" s="172">
        <v>102.6</v>
      </c>
      <c r="Z196" s="172">
        <v>97.2</v>
      </c>
      <c r="AA196" s="123">
        <v>5951</v>
      </c>
      <c r="AB196" s="123"/>
      <c r="AC196" s="123">
        <v>194</v>
      </c>
      <c r="AD196" s="123"/>
      <c r="AE196" s="123"/>
      <c r="AF196" s="123"/>
      <c r="AG196" s="214"/>
      <c r="AH196" s="229" t="str">
        <f t="shared" si="18"/>
        <v>a3</v>
      </c>
      <c r="AI196" s="122"/>
      <c r="AJ196" s="122"/>
      <c r="AK196" s="122"/>
      <c r="AL196" s="122"/>
      <c r="AM196" s="122"/>
      <c r="AN196" s="173"/>
      <c r="AO196" s="173" t="s">
        <v>3186</v>
      </c>
      <c r="AP196" s="173" t="s">
        <v>3186</v>
      </c>
      <c r="AQ196" s="173" t="s">
        <v>3186</v>
      </c>
      <c r="AR196" s="173" t="s">
        <v>3186</v>
      </c>
      <c r="AS196" s="173">
        <v>1</v>
      </c>
      <c r="AT196" s="173">
        <v>0.5</v>
      </c>
      <c r="AU196" s="173">
        <v>0.5</v>
      </c>
      <c r="AV196" s="173">
        <v>0.5</v>
      </c>
      <c r="AW196" s="173">
        <v>0.5</v>
      </c>
      <c r="AX196" s="173">
        <v>0.5</v>
      </c>
      <c r="AY196" s="173">
        <v>0.5</v>
      </c>
      <c r="AZ196" s="211">
        <f t="shared" si="24"/>
        <v>1</v>
      </c>
      <c r="BA196" s="211">
        <f t="shared" si="25"/>
        <v>3</v>
      </c>
      <c r="BB196" s="205">
        <f t="shared" si="19"/>
        <v>60378</v>
      </c>
      <c r="BC196" s="205">
        <f t="shared" si="20"/>
        <v>45017</v>
      </c>
      <c r="BD196" s="205">
        <f t="shared" si="21"/>
        <v>15870</v>
      </c>
      <c r="BE196" s="205">
        <f t="shared" si="22"/>
        <v>509</v>
      </c>
      <c r="BF196" s="175">
        <v>44508</v>
      </c>
      <c r="BG196" s="175"/>
      <c r="BH196" s="175">
        <v>29925</v>
      </c>
      <c r="BI196" s="175">
        <v>12735</v>
      </c>
      <c r="BJ196" s="175">
        <v>2626</v>
      </c>
      <c r="BK196" s="175">
        <v>4117</v>
      </c>
      <c r="BL196" s="175">
        <v>144</v>
      </c>
      <c r="BM196" s="175">
        <v>7951</v>
      </c>
      <c r="BN196" s="175">
        <v>653</v>
      </c>
      <c r="BO196" s="175">
        <v>2227</v>
      </c>
      <c r="BP196" s="198">
        <f t="shared" si="23"/>
        <v>32152</v>
      </c>
    </row>
    <row r="197" spans="1:68" s="116" customFormat="1" x14ac:dyDescent="0.15">
      <c r="A197" s="117">
        <v>166801001</v>
      </c>
      <c r="B197" s="118" t="s">
        <v>333</v>
      </c>
      <c r="C197" s="118" t="s">
        <v>11</v>
      </c>
      <c r="D197" s="118" t="s">
        <v>334</v>
      </c>
      <c r="E197" s="118" t="s">
        <v>3378</v>
      </c>
      <c r="F197" s="120">
        <v>12</v>
      </c>
      <c r="G197" s="119">
        <v>353976</v>
      </c>
      <c r="H197" s="119"/>
      <c r="I197" s="120" t="s">
        <v>5820</v>
      </c>
      <c r="J197" s="120">
        <v>2330</v>
      </c>
      <c r="K197" s="120">
        <v>353976</v>
      </c>
      <c r="L197" s="120">
        <v>0.41599999999999998</v>
      </c>
      <c r="M197" s="121" t="s">
        <v>5657</v>
      </c>
      <c r="N197" s="120">
        <v>1</v>
      </c>
      <c r="O197" s="119">
        <v>244</v>
      </c>
      <c r="P197" s="119">
        <v>39.4</v>
      </c>
      <c r="Q197" s="119">
        <v>6.62</v>
      </c>
      <c r="R197" s="120" t="s">
        <v>5658</v>
      </c>
      <c r="S197" s="120">
        <v>0.3</v>
      </c>
      <c r="T197" s="120"/>
      <c r="U197" s="120"/>
      <c r="V197" s="172">
        <v>271.60000000000002</v>
      </c>
      <c r="W197" s="172">
        <v>18.8</v>
      </c>
      <c r="X197" s="172">
        <v>146.69999999999999</v>
      </c>
      <c r="Y197" s="172">
        <v>39.299999999999997</v>
      </c>
      <c r="Z197" s="172">
        <v>66.8</v>
      </c>
      <c r="AA197" s="123">
        <v>3308</v>
      </c>
      <c r="AB197" s="123"/>
      <c r="AC197" s="123">
        <v>303</v>
      </c>
      <c r="AD197" s="123"/>
      <c r="AE197" s="123"/>
      <c r="AF197" s="123"/>
      <c r="AG197" s="214"/>
      <c r="AH197" s="229" t="str">
        <f t="shared" ref="AH197:AH260" si="26">IF(N197=1,IF(AG197&gt;0,"a4",IF(AC197&gt;0,"a3",IF(AA197&gt;0,"a2","a1"))),IF(AG197&gt;0,"b4",IF(AC197&gt;0,"b3",IF(AA197&gt;0,"b2","b1"))))</f>
        <v>a3</v>
      </c>
      <c r="AI197" s="122"/>
      <c r="AJ197" s="122"/>
      <c r="AK197" s="122"/>
      <c r="AL197" s="122"/>
      <c r="AM197" s="122"/>
      <c r="AN197" s="173">
        <v>2</v>
      </c>
      <c r="AO197" s="173"/>
      <c r="AP197" s="173"/>
      <c r="AQ197" s="173"/>
      <c r="AR197" s="173"/>
      <c r="AS197" s="173"/>
      <c r="AT197" s="173">
        <v>0.8</v>
      </c>
      <c r="AU197" s="173">
        <v>0.8</v>
      </c>
      <c r="AV197" s="173"/>
      <c r="AW197" s="173"/>
      <c r="AX197" s="173"/>
      <c r="AY197" s="173">
        <v>0.6</v>
      </c>
      <c r="AZ197" s="211">
        <f t="shared" si="24"/>
        <v>2</v>
      </c>
      <c r="BA197" s="211">
        <f t="shared" si="25"/>
        <v>2.2000000000000002</v>
      </c>
      <c r="BB197" s="205">
        <f t="shared" ref="BB197:BB260" si="27">SUM(BG197:BO197)</f>
        <v>65102</v>
      </c>
      <c r="BC197" s="205">
        <f t="shared" ref="BC197:BC260" si="28">BG197+BH197+BK197+BL197+BM197+BN197+BO197</f>
        <v>53678</v>
      </c>
      <c r="BD197" s="205">
        <f t="shared" ref="BD197:BD260" si="29">BB197-BF197</f>
        <v>23804</v>
      </c>
      <c r="BE197" s="205">
        <f t="shared" ref="BE197:BE260" si="30">BC197-BF197</f>
        <v>12380</v>
      </c>
      <c r="BF197" s="175">
        <v>41298</v>
      </c>
      <c r="BG197" s="175">
        <v>10637</v>
      </c>
      <c r="BH197" s="175">
        <v>23804</v>
      </c>
      <c r="BI197" s="175">
        <v>11424</v>
      </c>
      <c r="BJ197" s="175"/>
      <c r="BK197" s="175"/>
      <c r="BL197" s="175"/>
      <c r="BM197" s="175">
        <v>4845</v>
      </c>
      <c r="BN197" s="175">
        <v>661</v>
      </c>
      <c r="BO197" s="175">
        <v>13731</v>
      </c>
      <c r="BP197" s="198">
        <f t="shared" ref="BP197:BP260" si="31">BH197+BO197</f>
        <v>37535</v>
      </c>
    </row>
    <row r="198" spans="1:68" s="116" customFormat="1" x14ac:dyDescent="0.15">
      <c r="A198" s="117">
        <v>169102001</v>
      </c>
      <c r="B198" s="118" t="s">
        <v>335</v>
      </c>
      <c r="C198" s="118" t="s">
        <v>11</v>
      </c>
      <c r="D198" s="118" t="s">
        <v>336</v>
      </c>
      <c r="E198" s="118" t="s">
        <v>3379</v>
      </c>
      <c r="F198" s="120">
        <v>27</v>
      </c>
      <c r="G198" s="119"/>
      <c r="H198" s="119"/>
      <c r="I198" s="120" t="s">
        <v>5820</v>
      </c>
      <c r="J198" s="120">
        <v>1950</v>
      </c>
      <c r="K198" s="120">
        <v>687849</v>
      </c>
      <c r="L198" s="120">
        <v>0.96599999999999997</v>
      </c>
      <c r="M198" s="121" t="s">
        <v>5657</v>
      </c>
      <c r="N198" s="120">
        <v>1</v>
      </c>
      <c r="O198" s="119">
        <v>278</v>
      </c>
      <c r="P198" s="119"/>
      <c r="Q198" s="119"/>
      <c r="R198" s="120" t="s">
        <v>5658</v>
      </c>
      <c r="S198" s="120">
        <v>0.8</v>
      </c>
      <c r="T198" s="120"/>
      <c r="U198" s="120"/>
      <c r="V198" s="172">
        <v>372.2</v>
      </c>
      <c r="W198" s="172"/>
      <c r="X198" s="172">
        <v>226.9</v>
      </c>
      <c r="Y198" s="172">
        <v>59.4</v>
      </c>
      <c r="Z198" s="172">
        <v>85.9</v>
      </c>
      <c r="AA198" s="123">
        <v>4225.2</v>
      </c>
      <c r="AB198" s="123"/>
      <c r="AC198" s="123">
        <v>701</v>
      </c>
      <c r="AD198" s="123"/>
      <c r="AE198" s="123"/>
      <c r="AF198" s="123"/>
      <c r="AG198" s="214"/>
      <c r="AH198" s="229" t="str">
        <f t="shared" si="26"/>
        <v>a3</v>
      </c>
      <c r="AI198" s="122"/>
      <c r="AJ198" s="122"/>
      <c r="AK198" s="122"/>
      <c r="AL198" s="122"/>
      <c r="AM198" s="122"/>
      <c r="AN198" s="173"/>
      <c r="AO198" s="173"/>
      <c r="AP198" s="173"/>
      <c r="AQ198" s="173"/>
      <c r="AR198" s="173"/>
      <c r="AS198" s="173"/>
      <c r="AT198" s="173"/>
      <c r="AU198" s="173"/>
      <c r="AV198" s="173"/>
      <c r="AW198" s="173"/>
      <c r="AX198" s="173"/>
      <c r="AY198" s="173"/>
      <c r="AZ198" s="211"/>
      <c r="BA198" s="211"/>
      <c r="BB198" s="205">
        <f t="shared" si="27"/>
        <v>63784</v>
      </c>
      <c r="BC198" s="205">
        <f t="shared" si="28"/>
        <v>48973</v>
      </c>
      <c r="BD198" s="205">
        <f t="shared" si="29"/>
        <v>15744</v>
      </c>
      <c r="BE198" s="205">
        <f t="shared" si="30"/>
        <v>933</v>
      </c>
      <c r="BF198" s="175">
        <v>48040</v>
      </c>
      <c r="BG198" s="175">
        <v>1692</v>
      </c>
      <c r="BH198" s="175">
        <v>26145</v>
      </c>
      <c r="BI198" s="175">
        <v>14811</v>
      </c>
      <c r="BJ198" s="175"/>
      <c r="BK198" s="175">
        <v>4154</v>
      </c>
      <c r="BL198" s="175">
        <v>107</v>
      </c>
      <c r="BM198" s="175">
        <v>8122</v>
      </c>
      <c r="BN198" s="175">
        <v>4096</v>
      </c>
      <c r="BO198" s="175">
        <v>4657</v>
      </c>
      <c r="BP198" s="198">
        <f t="shared" si="31"/>
        <v>30802</v>
      </c>
    </row>
    <row r="199" spans="1:68" s="116" customFormat="1" x14ac:dyDescent="0.15">
      <c r="A199" s="117">
        <v>169102002</v>
      </c>
      <c r="B199" s="118" t="s">
        <v>337</v>
      </c>
      <c r="C199" s="118" t="s">
        <v>11</v>
      </c>
      <c r="D199" s="118" t="s">
        <v>336</v>
      </c>
      <c r="E199" s="118" t="s">
        <v>3380</v>
      </c>
      <c r="F199" s="120">
        <v>22</v>
      </c>
      <c r="G199" s="119"/>
      <c r="H199" s="119"/>
      <c r="I199" s="120" t="s">
        <v>5820</v>
      </c>
      <c r="J199" s="120">
        <v>770</v>
      </c>
      <c r="K199" s="120">
        <v>135100</v>
      </c>
      <c r="L199" s="120">
        <v>0.48099999999999998</v>
      </c>
      <c r="M199" s="121" t="s">
        <v>5657</v>
      </c>
      <c r="N199" s="120">
        <v>1</v>
      </c>
      <c r="O199" s="119">
        <v>270</v>
      </c>
      <c r="P199" s="119"/>
      <c r="Q199" s="119"/>
      <c r="R199" s="120" t="s">
        <v>5658</v>
      </c>
      <c r="S199" s="120">
        <v>0.3</v>
      </c>
      <c r="T199" s="120"/>
      <c r="U199" s="120"/>
      <c r="V199" s="172">
        <v>94.2</v>
      </c>
      <c r="W199" s="172"/>
      <c r="X199" s="172">
        <v>94.2</v>
      </c>
      <c r="Y199" s="172"/>
      <c r="Z199" s="172"/>
      <c r="AA199" s="123">
        <v>1136.4000000000001</v>
      </c>
      <c r="AB199" s="123"/>
      <c r="AC199" s="123"/>
      <c r="AD199" s="123"/>
      <c r="AE199" s="123"/>
      <c r="AF199" s="123"/>
      <c r="AG199" s="214"/>
      <c r="AH199" s="229" t="str">
        <f t="shared" si="26"/>
        <v>a2</v>
      </c>
      <c r="AI199" s="122"/>
      <c r="AJ199" s="122"/>
      <c r="AK199" s="122"/>
      <c r="AL199" s="122"/>
      <c r="AM199" s="122"/>
      <c r="AN199" s="173"/>
      <c r="AO199" s="173"/>
      <c r="AP199" s="173"/>
      <c r="AQ199" s="173"/>
      <c r="AR199" s="173"/>
      <c r="AS199" s="173"/>
      <c r="AT199" s="173"/>
      <c r="AU199" s="173"/>
      <c r="AV199" s="173"/>
      <c r="AW199" s="173"/>
      <c r="AX199" s="173"/>
      <c r="AY199" s="173"/>
      <c r="AZ199" s="211"/>
      <c r="BA199" s="211"/>
      <c r="BB199" s="205">
        <f t="shared" si="27"/>
        <v>18261</v>
      </c>
      <c r="BC199" s="205">
        <f t="shared" si="28"/>
        <v>14546</v>
      </c>
      <c r="BD199" s="205">
        <f t="shared" si="29"/>
        <v>4048</v>
      </c>
      <c r="BE199" s="205">
        <f t="shared" si="30"/>
        <v>333</v>
      </c>
      <c r="BF199" s="175">
        <v>14213</v>
      </c>
      <c r="BG199" s="175">
        <v>846</v>
      </c>
      <c r="BH199" s="175">
        <v>6716</v>
      </c>
      <c r="BI199" s="175">
        <v>3715</v>
      </c>
      <c r="BJ199" s="175"/>
      <c r="BK199" s="175">
        <v>2766</v>
      </c>
      <c r="BL199" s="175">
        <v>16</v>
      </c>
      <c r="BM199" s="175">
        <v>1575</v>
      </c>
      <c r="BN199" s="175">
        <v>949</v>
      </c>
      <c r="BO199" s="175">
        <v>1678</v>
      </c>
      <c r="BP199" s="198">
        <f t="shared" si="31"/>
        <v>8394</v>
      </c>
    </row>
    <row r="200" spans="1:68" s="116" customFormat="1" x14ac:dyDescent="0.15">
      <c r="A200" s="117">
        <v>169102003</v>
      </c>
      <c r="B200" s="118" t="s">
        <v>338</v>
      </c>
      <c r="C200" s="118" t="s">
        <v>11</v>
      </c>
      <c r="D200" s="118" t="s">
        <v>336</v>
      </c>
      <c r="E200" s="118" t="s">
        <v>3381</v>
      </c>
      <c r="F200" s="120">
        <v>16</v>
      </c>
      <c r="G200" s="119"/>
      <c r="H200" s="119"/>
      <c r="I200" s="120" t="s">
        <v>5820</v>
      </c>
      <c r="J200" s="120">
        <v>138</v>
      </c>
      <c r="K200" s="120">
        <v>14552</v>
      </c>
      <c r="L200" s="120">
        <v>0.28899999999999998</v>
      </c>
      <c r="M200" s="121" t="s">
        <v>5659</v>
      </c>
      <c r="N200" s="120">
        <v>1</v>
      </c>
      <c r="O200" s="119">
        <v>230</v>
      </c>
      <c r="P200" s="119"/>
      <c r="Q200" s="119"/>
      <c r="R200" s="120"/>
      <c r="S200" s="120"/>
      <c r="T200" s="120"/>
      <c r="U200" s="120"/>
      <c r="V200" s="172">
        <v>49.7</v>
      </c>
      <c r="W200" s="172"/>
      <c r="X200" s="172">
        <v>49.7</v>
      </c>
      <c r="Y200" s="172"/>
      <c r="Z200" s="172"/>
      <c r="AA200" s="123">
        <v>126</v>
      </c>
      <c r="AB200" s="123"/>
      <c r="AC200" s="123"/>
      <c r="AD200" s="123"/>
      <c r="AE200" s="123"/>
      <c r="AF200" s="123"/>
      <c r="AG200" s="214"/>
      <c r="AH200" s="229" t="str">
        <f t="shared" si="26"/>
        <v>a2</v>
      </c>
      <c r="AI200" s="122"/>
      <c r="AJ200" s="122"/>
      <c r="AK200" s="122"/>
      <c r="AL200" s="122"/>
      <c r="AM200" s="122"/>
      <c r="AN200" s="173"/>
      <c r="AO200" s="173"/>
      <c r="AP200" s="173"/>
      <c r="AQ200" s="173"/>
      <c r="AR200" s="173"/>
      <c r="AS200" s="173"/>
      <c r="AT200" s="173"/>
      <c r="AU200" s="173"/>
      <c r="AV200" s="173"/>
      <c r="AW200" s="173"/>
      <c r="AX200" s="173"/>
      <c r="AY200" s="173"/>
      <c r="AZ200" s="211"/>
      <c r="BA200" s="211"/>
      <c r="BB200" s="205">
        <f t="shared" si="27"/>
        <v>11332</v>
      </c>
      <c r="BC200" s="205">
        <f t="shared" si="28"/>
        <v>9029</v>
      </c>
      <c r="BD200" s="205">
        <f t="shared" si="29"/>
        <v>2530</v>
      </c>
      <c r="BE200" s="205">
        <f t="shared" si="30"/>
        <v>227</v>
      </c>
      <c r="BF200" s="175">
        <v>8802</v>
      </c>
      <c r="BG200" s="175">
        <v>846</v>
      </c>
      <c r="BH200" s="175">
        <v>4196</v>
      </c>
      <c r="BI200" s="175">
        <v>2303</v>
      </c>
      <c r="BJ200" s="175"/>
      <c r="BK200" s="175">
        <v>313</v>
      </c>
      <c r="BL200" s="175">
        <v>595</v>
      </c>
      <c r="BM200" s="175">
        <v>1333</v>
      </c>
      <c r="BN200" s="175">
        <v>507</v>
      </c>
      <c r="BO200" s="175">
        <v>1239</v>
      </c>
      <c r="BP200" s="198">
        <f t="shared" si="31"/>
        <v>5435</v>
      </c>
    </row>
    <row r="201" spans="1:68" s="116" customFormat="1" x14ac:dyDescent="0.15">
      <c r="A201" s="117">
        <v>169201001</v>
      </c>
      <c r="B201" s="118" t="s">
        <v>339</v>
      </c>
      <c r="C201" s="118" t="s">
        <v>11</v>
      </c>
      <c r="D201" s="118" t="s">
        <v>340</v>
      </c>
      <c r="E201" s="118" t="s">
        <v>3382</v>
      </c>
      <c r="F201" s="120">
        <v>28</v>
      </c>
      <c r="G201" s="119">
        <v>2333512</v>
      </c>
      <c r="H201" s="119"/>
      <c r="I201" s="120" t="s">
        <v>5820</v>
      </c>
      <c r="J201" s="120">
        <v>11425</v>
      </c>
      <c r="K201" s="120">
        <v>2481970</v>
      </c>
      <c r="L201" s="120">
        <v>0.59499999999999997</v>
      </c>
      <c r="M201" s="121" t="s">
        <v>5654</v>
      </c>
      <c r="N201" s="120">
        <v>1</v>
      </c>
      <c r="O201" s="119">
        <v>284.2</v>
      </c>
      <c r="P201" s="119">
        <v>114.2</v>
      </c>
      <c r="Q201" s="119">
        <v>17.3</v>
      </c>
      <c r="R201" s="120" t="s">
        <v>5655</v>
      </c>
      <c r="S201" s="120">
        <v>20</v>
      </c>
      <c r="T201" s="120"/>
      <c r="U201" s="120"/>
      <c r="V201" s="172">
        <v>1254</v>
      </c>
      <c r="W201" s="172">
        <v>160</v>
      </c>
      <c r="X201" s="172">
        <v>758</v>
      </c>
      <c r="Y201" s="172">
        <v>59</v>
      </c>
      <c r="Z201" s="172">
        <v>277</v>
      </c>
      <c r="AA201" s="123">
        <v>16618</v>
      </c>
      <c r="AB201" s="123"/>
      <c r="AC201" s="123">
        <v>2057</v>
      </c>
      <c r="AD201" s="123"/>
      <c r="AE201" s="123"/>
      <c r="AF201" s="123"/>
      <c r="AG201" s="214"/>
      <c r="AH201" s="229" t="str">
        <f t="shared" si="26"/>
        <v>a3</v>
      </c>
      <c r="AI201" s="122" t="s">
        <v>5401</v>
      </c>
      <c r="AJ201" s="122"/>
      <c r="AK201" s="122" t="s">
        <v>5401</v>
      </c>
      <c r="AL201" s="122" t="s">
        <v>5401</v>
      </c>
      <c r="AM201" s="122"/>
      <c r="AN201" s="173">
        <v>1.7</v>
      </c>
      <c r="AO201" s="173"/>
      <c r="AP201" s="173"/>
      <c r="AQ201" s="173"/>
      <c r="AR201" s="173"/>
      <c r="AS201" s="173"/>
      <c r="AT201" s="173">
        <v>4.5</v>
      </c>
      <c r="AU201" s="173">
        <v>5.4</v>
      </c>
      <c r="AV201" s="173">
        <v>1.2</v>
      </c>
      <c r="AW201" s="173">
        <v>0.8</v>
      </c>
      <c r="AX201" s="173">
        <v>1.9</v>
      </c>
      <c r="AY201" s="173">
        <v>1</v>
      </c>
      <c r="AZ201" s="211">
        <f t="shared" ref="AZ201:AZ261" si="32">SUBTOTAL(9,AN201:AS201)</f>
        <v>1.7</v>
      </c>
      <c r="BA201" s="211">
        <f t="shared" ref="BA201:BA261" si="33">SUBTOTAL(9,AT201:AY201)</f>
        <v>14.8</v>
      </c>
      <c r="BB201" s="205">
        <f t="shared" si="27"/>
        <v>204534</v>
      </c>
      <c r="BC201" s="205">
        <f t="shared" si="28"/>
        <v>154984</v>
      </c>
      <c r="BD201" s="205">
        <f t="shared" si="29"/>
        <v>55634</v>
      </c>
      <c r="BE201" s="205">
        <f t="shared" si="30"/>
        <v>6084</v>
      </c>
      <c r="BF201" s="175">
        <v>148900</v>
      </c>
      <c r="BG201" s="175">
        <v>7710</v>
      </c>
      <c r="BH201" s="175">
        <v>89316</v>
      </c>
      <c r="BI201" s="175">
        <v>49550</v>
      </c>
      <c r="BJ201" s="175"/>
      <c r="BK201" s="175">
        <v>9203</v>
      </c>
      <c r="BL201" s="175">
        <v>6002</v>
      </c>
      <c r="BM201" s="175">
        <v>20909</v>
      </c>
      <c r="BN201" s="175">
        <v>14967</v>
      </c>
      <c r="BO201" s="175">
        <v>6877</v>
      </c>
      <c r="BP201" s="198">
        <f t="shared" si="31"/>
        <v>96193</v>
      </c>
    </row>
    <row r="202" spans="1:68" s="116" customFormat="1" x14ac:dyDescent="0.15">
      <c r="A202" s="117">
        <v>169202002</v>
      </c>
      <c r="B202" s="118" t="s">
        <v>341</v>
      </c>
      <c r="C202" s="118" t="s">
        <v>11</v>
      </c>
      <c r="D202" s="118" t="s">
        <v>340</v>
      </c>
      <c r="E202" s="118" t="s">
        <v>3383</v>
      </c>
      <c r="F202" s="120">
        <v>12</v>
      </c>
      <c r="G202" s="119">
        <v>16133</v>
      </c>
      <c r="H202" s="119"/>
      <c r="I202" s="120" t="s">
        <v>5820</v>
      </c>
      <c r="J202" s="120">
        <v>190</v>
      </c>
      <c r="K202" s="120">
        <v>16133</v>
      </c>
      <c r="L202" s="120">
        <v>0.23300000000000001</v>
      </c>
      <c r="M202" s="121" t="s">
        <v>5657</v>
      </c>
      <c r="N202" s="120">
        <v>1</v>
      </c>
      <c r="O202" s="119">
        <v>449.1</v>
      </c>
      <c r="P202" s="119">
        <v>101.8</v>
      </c>
      <c r="Q202" s="119">
        <v>9.5</v>
      </c>
      <c r="R202" s="120" t="s">
        <v>5658</v>
      </c>
      <c r="S202" s="120">
        <v>0.1</v>
      </c>
      <c r="T202" s="120"/>
      <c r="U202" s="120"/>
      <c r="V202" s="172">
        <v>46</v>
      </c>
      <c r="W202" s="172">
        <v>1.6</v>
      </c>
      <c r="X202" s="172">
        <v>14.3</v>
      </c>
      <c r="Y202" s="172">
        <v>11.2</v>
      </c>
      <c r="Z202" s="172">
        <v>18.899999999999999</v>
      </c>
      <c r="AA202" s="123">
        <v>75</v>
      </c>
      <c r="AB202" s="123"/>
      <c r="AC202" s="123"/>
      <c r="AD202" s="123"/>
      <c r="AE202" s="123"/>
      <c r="AF202" s="123"/>
      <c r="AG202" s="214"/>
      <c r="AH202" s="229" t="str">
        <f t="shared" si="26"/>
        <v>a2</v>
      </c>
      <c r="AI202" s="122" t="s">
        <v>5401</v>
      </c>
      <c r="AJ202" s="122"/>
      <c r="AK202" s="122"/>
      <c r="AL202" s="122"/>
      <c r="AM202" s="122"/>
      <c r="AN202" s="173"/>
      <c r="AO202" s="173"/>
      <c r="AP202" s="173"/>
      <c r="AQ202" s="173"/>
      <c r="AR202" s="173"/>
      <c r="AS202" s="173"/>
      <c r="AT202" s="173"/>
      <c r="AU202" s="173">
        <v>0.6</v>
      </c>
      <c r="AV202" s="173"/>
      <c r="AW202" s="173"/>
      <c r="AX202" s="173"/>
      <c r="AY202" s="173"/>
      <c r="AZ202" s="211"/>
      <c r="BA202" s="211">
        <f t="shared" si="33"/>
        <v>0.6</v>
      </c>
      <c r="BB202" s="205">
        <f t="shared" si="27"/>
        <v>17057</v>
      </c>
      <c r="BC202" s="205">
        <f t="shared" si="28"/>
        <v>13729</v>
      </c>
      <c r="BD202" s="205">
        <f t="shared" si="29"/>
        <v>5559</v>
      </c>
      <c r="BE202" s="205">
        <f t="shared" si="30"/>
        <v>2231</v>
      </c>
      <c r="BF202" s="175">
        <v>11498</v>
      </c>
      <c r="BG202" s="175">
        <v>491</v>
      </c>
      <c r="BH202" s="175">
        <v>7889</v>
      </c>
      <c r="BI202" s="175">
        <v>3328</v>
      </c>
      <c r="BJ202" s="175"/>
      <c r="BK202" s="175"/>
      <c r="BL202" s="175">
        <v>1975</v>
      </c>
      <c r="BM202" s="175">
        <v>738</v>
      </c>
      <c r="BN202" s="175">
        <v>228</v>
      </c>
      <c r="BO202" s="175">
        <v>2408</v>
      </c>
      <c r="BP202" s="198">
        <f t="shared" si="31"/>
        <v>10297</v>
      </c>
    </row>
    <row r="203" spans="1:68" s="116" customFormat="1" x14ac:dyDescent="0.15">
      <c r="A203" s="117">
        <v>169302001</v>
      </c>
      <c r="B203" s="118" t="s">
        <v>235</v>
      </c>
      <c r="C203" s="118" t="s">
        <v>11</v>
      </c>
      <c r="D203" s="118" t="s">
        <v>342</v>
      </c>
      <c r="E203" s="118" t="s">
        <v>3384</v>
      </c>
      <c r="F203" s="120">
        <v>27</v>
      </c>
      <c r="G203" s="119">
        <v>654536</v>
      </c>
      <c r="H203" s="119"/>
      <c r="I203" s="120" t="s">
        <v>5820</v>
      </c>
      <c r="J203" s="120">
        <v>2810</v>
      </c>
      <c r="K203" s="120">
        <v>654536</v>
      </c>
      <c r="L203" s="120">
        <v>0.63800000000000001</v>
      </c>
      <c r="M203" s="121" t="s">
        <v>5654</v>
      </c>
      <c r="N203" s="120">
        <v>1</v>
      </c>
      <c r="O203" s="119">
        <v>105.3</v>
      </c>
      <c r="P203" s="119"/>
      <c r="Q203" s="119"/>
      <c r="R203" s="120" t="s">
        <v>5658</v>
      </c>
      <c r="S203" s="120">
        <v>1.1000000000000001</v>
      </c>
      <c r="T203" s="120"/>
      <c r="U203" s="120"/>
      <c r="V203" s="172">
        <v>369.1</v>
      </c>
      <c r="W203" s="172">
        <v>71.599999999999994</v>
      </c>
      <c r="X203" s="172">
        <v>132.1</v>
      </c>
      <c r="Y203" s="172">
        <v>136.6</v>
      </c>
      <c r="Z203" s="172">
        <v>28.8</v>
      </c>
      <c r="AA203" s="123">
        <v>74</v>
      </c>
      <c r="AB203" s="123"/>
      <c r="AC203" s="123">
        <v>380</v>
      </c>
      <c r="AD203" s="123"/>
      <c r="AE203" s="123"/>
      <c r="AF203" s="123"/>
      <c r="AG203" s="214"/>
      <c r="AH203" s="229" t="str">
        <f t="shared" si="26"/>
        <v>a3</v>
      </c>
      <c r="AI203" s="122"/>
      <c r="AJ203" s="122"/>
      <c r="AK203" s="122"/>
      <c r="AL203" s="122"/>
      <c r="AM203" s="122"/>
      <c r="AN203" s="173"/>
      <c r="AO203" s="173"/>
      <c r="AP203" s="173"/>
      <c r="AQ203" s="173"/>
      <c r="AR203" s="173"/>
      <c r="AS203" s="173"/>
      <c r="AT203" s="173"/>
      <c r="AU203" s="173"/>
      <c r="AV203" s="173"/>
      <c r="AW203" s="173"/>
      <c r="AX203" s="173"/>
      <c r="AY203" s="173"/>
      <c r="AZ203" s="211"/>
      <c r="BA203" s="211"/>
      <c r="BB203" s="205">
        <f t="shared" si="27"/>
        <v>65170</v>
      </c>
      <c r="BC203" s="205">
        <f t="shared" si="28"/>
        <v>52692</v>
      </c>
      <c r="BD203" s="205">
        <f t="shared" si="29"/>
        <v>13638</v>
      </c>
      <c r="BE203" s="205">
        <f t="shared" si="30"/>
        <v>1160</v>
      </c>
      <c r="BF203" s="175">
        <v>51532</v>
      </c>
      <c r="BG203" s="175">
        <v>6906</v>
      </c>
      <c r="BH203" s="175">
        <v>19090</v>
      </c>
      <c r="BI203" s="175">
        <v>12478</v>
      </c>
      <c r="BJ203" s="175"/>
      <c r="BK203" s="175"/>
      <c r="BL203" s="175"/>
      <c r="BM203" s="175">
        <v>4306</v>
      </c>
      <c r="BN203" s="175">
        <v>6958</v>
      </c>
      <c r="BO203" s="175">
        <v>15432</v>
      </c>
      <c r="BP203" s="198">
        <f t="shared" si="31"/>
        <v>34522</v>
      </c>
    </row>
    <row r="204" spans="1:68" s="116" customFormat="1" x14ac:dyDescent="0.15">
      <c r="A204" s="117">
        <v>169302002</v>
      </c>
      <c r="B204" s="118" t="s">
        <v>343</v>
      </c>
      <c r="C204" s="118" t="s">
        <v>11</v>
      </c>
      <c r="D204" s="118" t="s">
        <v>342</v>
      </c>
      <c r="E204" s="118" t="s">
        <v>3385</v>
      </c>
      <c r="F204" s="120">
        <v>13</v>
      </c>
      <c r="G204" s="119">
        <v>113027</v>
      </c>
      <c r="H204" s="119"/>
      <c r="I204" s="120" t="s">
        <v>5820</v>
      </c>
      <c r="J204" s="120">
        <v>640</v>
      </c>
      <c r="K204" s="120">
        <v>113027</v>
      </c>
      <c r="L204" s="120">
        <v>0.48399999999999999</v>
      </c>
      <c r="M204" s="121" t="s">
        <v>5657</v>
      </c>
      <c r="N204" s="120">
        <v>1</v>
      </c>
      <c r="O204" s="119">
        <v>185.6</v>
      </c>
      <c r="P204" s="119"/>
      <c r="Q204" s="119"/>
      <c r="R204" s="120" t="s">
        <v>5658</v>
      </c>
      <c r="S204" s="120">
        <v>0.3</v>
      </c>
      <c r="T204" s="120"/>
      <c r="U204" s="120"/>
      <c r="V204" s="172">
        <v>192.4</v>
      </c>
      <c r="W204" s="172">
        <v>21.5</v>
      </c>
      <c r="X204" s="172">
        <v>132.80000000000001</v>
      </c>
      <c r="Y204" s="172">
        <v>23.7</v>
      </c>
      <c r="Z204" s="172">
        <v>14.4</v>
      </c>
      <c r="AA204" s="123">
        <v>9</v>
      </c>
      <c r="AB204" s="123"/>
      <c r="AC204" s="123"/>
      <c r="AD204" s="123"/>
      <c r="AE204" s="123"/>
      <c r="AF204" s="123"/>
      <c r="AG204" s="214"/>
      <c r="AH204" s="229" t="str">
        <f t="shared" si="26"/>
        <v>a2</v>
      </c>
      <c r="AI204" s="122"/>
      <c r="AJ204" s="122"/>
      <c r="AK204" s="122"/>
      <c r="AL204" s="122"/>
      <c r="AM204" s="122"/>
      <c r="AN204" s="173"/>
      <c r="AO204" s="173"/>
      <c r="AP204" s="173"/>
      <c r="AQ204" s="173"/>
      <c r="AR204" s="173"/>
      <c r="AS204" s="173"/>
      <c r="AT204" s="173"/>
      <c r="AU204" s="173"/>
      <c r="AV204" s="173"/>
      <c r="AW204" s="173"/>
      <c r="AX204" s="173"/>
      <c r="AY204" s="173"/>
      <c r="AZ204" s="211"/>
      <c r="BA204" s="211"/>
      <c r="BB204" s="205">
        <f t="shared" si="27"/>
        <v>11773</v>
      </c>
      <c r="BC204" s="205">
        <f t="shared" si="28"/>
        <v>9519</v>
      </c>
      <c r="BD204" s="205">
        <f t="shared" si="29"/>
        <v>2464</v>
      </c>
      <c r="BE204" s="205">
        <f t="shared" si="30"/>
        <v>210</v>
      </c>
      <c r="BF204" s="175">
        <v>9309</v>
      </c>
      <c r="BG204" s="175">
        <v>1247</v>
      </c>
      <c r="BH204" s="175">
        <v>3448</v>
      </c>
      <c r="BI204" s="175">
        <v>2254</v>
      </c>
      <c r="BJ204" s="175"/>
      <c r="BK204" s="175"/>
      <c r="BL204" s="175"/>
      <c r="BM204" s="175">
        <v>2017</v>
      </c>
      <c r="BN204" s="175">
        <v>1257</v>
      </c>
      <c r="BO204" s="175">
        <v>1550</v>
      </c>
      <c r="BP204" s="198">
        <f t="shared" si="31"/>
        <v>4998</v>
      </c>
    </row>
    <row r="205" spans="1:68" s="116" customFormat="1" x14ac:dyDescent="0.15">
      <c r="A205" s="117">
        <v>200181001</v>
      </c>
      <c r="B205" s="118" t="s">
        <v>344</v>
      </c>
      <c r="C205" s="118" t="s">
        <v>345</v>
      </c>
      <c r="D205" s="118" t="s">
        <v>346</v>
      </c>
      <c r="E205" s="118" t="s">
        <v>3386</v>
      </c>
      <c r="F205" s="120">
        <v>26</v>
      </c>
      <c r="G205" s="119">
        <v>13477960</v>
      </c>
      <c r="H205" s="119"/>
      <c r="I205" s="120" t="s">
        <v>5820</v>
      </c>
      <c r="J205" s="120">
        <v>96100</v>
      </c>
      <c r="K205" s="120">
        <v>21268350</v>
      </c>
      <c r="L205" s="120">
        <v>0.60599999999999998</v>
      </c>
      <c r="M205" s="121" t="s">
        <v>5654</v>
      </c>
      <c r="N205" s="120">
        <v>1</v>
      </c>
      <c r="O205" s="119">
        <v>250</v>
      </c>
      <c r="P205" s="119"/>
      <c r="Q205" s="119"/>
      <c r="R205" s="120" t="s">
        <v>5655</v>
      </c>
      <c r="S205" s="120">
        <v>158</v>
      </c>
      <c r="T205" s="120"/>
      <c r="U205" s="120"/>
      <c r="V205" s="172">
        <v>9354</v>
      </c>
      <c r="W205" s="172">
        <v>774</v>
      </c>
      <c r="X205" s="172">
        <v>3826</v>
      </c>
      <c r="Y205" s="172">
        <v>4392</v>
      </c>
      <c r="Z205" s="172">
        <v>362</v>
      </c>
      <c r="AA205" s="123">
        <v>143287</v>
      </c>
      <c r="AB205" s="123"/>
      <c r="AC205" s="123">
        <v>16425</v>
      </c>
      <c r="AD205" s="123"/>
      <c r="AE205" s="123">
        <v>465.42</v>
      </c>
      <c r="AF205" s="123"/>
      <c r="AG205" s="214">
        <f t="shared" ref="AG205:AG248" si="34">SUM(AD205:AF205)</f>
        <v>465.42</v>
      </c>
      <c r="AH205" s="229" t="str">
        <f t="shared" si="26"/>
        <v>a4</v>
      </c>
      <c r="AI205" s="122"/>
      <c r="AJ205" s="122"/>
      <c r="AK205" s="122"/>
      <c r="AL205" s="122"/>
      <c r="AM205" s="122"/>
      <c r="AN205" s="173">
        <v>4</v>
      </c>
      <c r="AO205" s="173"/>
      <c r="AP205" s="173"/>
      <c r="AQ205" s="173"/>
      <c r="AR205" s="173" t="s">
        <v>3186</v>
      </c>
      <c r="AS205" s="173">
        <v>3</v>
      </c>
      <c r="AT205" s="173">
        <v>3</v>
      </c>
      <c r="AU205" s="173">
        <v>10</v>
      </c>
      <c r="AV205" s="173">
        <v>4</v>
      </c>
      <c r="AW205" s="173">
        <v>9</v>
      </c>
      <c r="AX205" s="173">
        <v>3</v>
      </c>
      <c r="AY205" s="173">
        <v>2</v>
      </c>
      <c r="AZ205" s="211">
        <f t="shared" si="32"/>
        <v>7</v>
      </c>
      <c r="BA205" s="211">
        <f t="shared" si="33"/>
        <v>31</v>
      </c>
      <c r="BB205" s="205">
        <f t="shared" si="27"/>
        <v>962525</v>
      </c>
      <c r="BC205" s="205">
        <f t="shared" si="28"/>
        <v>962525</v>
      </c>
      <c r="BD205" s="205">
        <f t="shared" si="29"/>
        <v>0</v>
      </c>
      <c r="BE205" s="205">
        <f t="shared" si="30"/>
        <v>0</v>
      </c>
      <c r="BF205" s="175">
        <v>962525</v>
      </c>
      <c r="BG205" s="175"/>
      <c r="BH205" s="175">
        <v>644581</v>
      </c>
      <c r="BI205" s="175"/>
      <c r="BJ205" s="175"/>
      <c r="BK205" s="175">
        <v>20566</v>
      </c>
      <c r="BL205" s="175">
        <v>281308</v>
      </c>
      <c r="BM205" s="175"/>
      <c r="BN205" s="175"/>
      <c r="BO205" s="175">
        <v>16070</v>
      </c>
      <c r="BP205" s="198">
        <f t="shared" si="31"/>
        <v>660651</v>
      </c>
    </row>
    <row r="206" spans="1:68" s="116" customFormat="1" x14ac:dyDescent="0.15">
      <c r="A206" s="117">
        <v>200281001</v>
      </c>
      <c r="B206" s="118" t="s">
        <v>347</v>
      </c>
      <c r="C206" s="118" t="s">
        <v>345</v>
      </c>
      <c r="D206" s="118" t="s">
        <v>348</v>
      </c>
      <c r="E206" s="118" t="s">
        <v>3387</v>
      </c>
      <c r="F206" s="120">
        <v>22</v>
      </c>
      <c r="G206" s="119">
        <v>2726629</v>
      </c>
      <c r="H206" s="119"/>
      <c r="I206" s="120" t="s">
        <v>5820</v>
      </c>
      <c r="J206" s="120">
        <v>19200</v>
      </c>
      <c r="K206" s="120">
        <v>4784623</v>
      </c>
      <c r="L206" s="120">
        <v>0.68300000000000005</v>
      </c>
      <c r="M206" s="121" t="s">
        <v>5654</v>
      </c>
      <c r="N206" s="120">
        <v>1</v>
      </c>
      <c r="O206" s="119">
        <v>210</v>
      </c>
      <c r="P206" s="119">
        <v>47</v>
      </c>
      <c r="Q206" s="119">
        <v>4.4000000000000004</v>
      </c>
      <c r="R206" s="120" t="s">
        <v>5655</v>
      </c>
      <c r="S206" s="120">
        <v>40</v>
      </c>
      <c r="T206" s="120"/>
      <c r="U206" s="120"/>
      <c r="V206" s="172">
        <v>1904</v>
      </c>
      <c r="W206" s="172">
        <v>253.9</v>
      </c>
      <c r="X206" s="172">
        <v>851.7</v>
      </c>
      <c r="Y206" s="172">
        <v>329.7</v>
      </c>
      <c r="Z206" s="172">
        <v>468.7</v>
      </c>
      <c r="AA206" s="123">
        <v>36473</v>
      </c>
      <c r="AB206" s="123"/>
      <c r="AC206" s="123">
        <v>4008</v>
      </c>
      <c r="AD206" s="123"/>
      <c r="AE206" s="123"/>
      <c r="AF206" s="123"/>
      <c r="AG206" s="214"/>
      <c r="AH206" s="229" t="str">
        <f t="shared" si="26"/>
        <v>a3</v>
      </c>
      <c r="AI206" s="122"/>
      <c r="AJ206" s="122"/>
      <c r="AK206" s="122"/>
      <c r="AL206" s="122"/>
      <c r="AM206" s="122"/>
      <c r="AN206" s="173" t="s">
        <v>3186</v>
      </c>
      <c r="AO206" s="173" t="s">
        <v>3186</v>
      </c>
      <c r="AP206" s="173" t="s">
        <v>3186</v>
      </c>
      <c r="AQ206" s="173" t="s">
        <v>3186</v>
      </c>
      <c r="AR206" s="173" t="s">
        <v>3186</v>
      </c>
      <c r="AS206" s="173">
        <v>1</v>
      </c>
      <c r="AT206" s="173">
        <v>5</v>
      </c>
      <c r="AU206" s="173">
        <v>4</v>
      </c>
      <c r="AV206" s="173">
        <v>4</v>
      </c>
      <c r="AW206" s="173">
        <v>4</v>
      </c>
      <c r="AX206" s="173">
        <v>2</v>
      </c>
      <c r="AY206" s="173">
        <v>1</v>
      </c>
      <c r="AZ206" s="211">
        <f t="shared" si="32"/>
        <v>1</v>
      </c>
      <c r="BA206" s="211">
        <f t="shared" si="33"/>
        <v>20</v>
      </c>
      <c r="BB206" s="205">
        <f t="shared" si="27"/>
        <v>454453</v>
      </c>
      <c r="BC206" s="205">
        <f t="shared" si="28"/>
        <v>416194</v>
      </c>
      <c r="BD206" s="205">
        <f t="shared" si="29"/>
        <v>89447</v>
      </c>
      <c r="BE206" s="205">
        <f t="shared" si="30"/>
        <v>51188</v>
      </c>
      <c r="BF206" s="175">
        <v>365006</v>
      </c>
      <c r="BG206" s="175"/>
      <c r="BH206" s="175">
        <v>228222</v>
      </c>
      <c r="BI206" s="175">
        <v>31911</v>
      </c>
      <c r="BJ206" s="175">
        <v>6348</v>
      </c>
      <c r="BK206" s="175">
        <v>45829</v>
      </c>
      <c r="BL206" s="175">
        <v>71744</v>
      </c>
      <c r="BM206" s="175"/>
      <c r="BN206" s="175"/>
      <c r="BO206" s="175">
        <v>70399</v>
      </c>
      <c r="BP206" s="198">
        <f t="shared" si="31"/>
        <v>298621</v>
      </c>
    </row>
    <row r="207" spans="1:68" s="116" customFormat="1" x14ac:dyDescent="0.15">
      <c r="A207" s="117">
        <v>202102001</v>
      </c>
      <c r="B207" s="118" t="s">
        <v>349</v>
      </c>
      <c r="C207" s="118" t="s">
        <v>345</v>
      </c>
      <c r="D207" s="118" t="s">
        <v>350</v>
      </c>
      <c r="E207" s="118" t="s">
        <v>3388</v>
      </c>
      <c r="F207" s="120">
        <v>22</v>
      </c>
      <c r="G207" s="119"/>
      <c r="H207" s="119"/>
      <c r="I207" s="120" t="s">
        <v>5820</v>
      </c>
      <c r="J207" s="120">
        <v>7275</v>
      </c>
      <c r="K207" s="120">
        <v>216948</v>
      </c>
      <c r="L207" s="120">
        <v>8.2000000000000003E-2</v>
      </c>
      <c r="M207" s="121" t="s">
        <v>5654</v>
      </c>
      <c r="N207" s="120">
        <v>1</v>
      </c>
      <c r="O207" s="119">
        <v>104</v>
      </c>
      <c r="P207" s="119"/>
      <c r="Q207" s="119"/>
      <c r="R207" s="120" t="s">
        <v>5655</v>
      </c>
      <c r="S207" s="120">
        <v>1.9</v>
      </c>
      <c r="T207" s="120"/>
      <c r="U207" s="120"/>
      <c r="V207" s="172">
        <v>389.6</v>
      </c>
      <c r="W207" s="172"/>
      <c r="X207" s="172">
        <v>149.80000000000001</v>
      </c>
      <c r="Y207" s="172">
        <v>98.3</v>
      </c>
      <c r="Z207" s="172">
        <v>141.5</v>
      </c>
      <c r="AA207" s="123">
        <v>882</v>
      </c>
      <c r="AB207" s="123"/>
      <c r="AC207" s="123">
        <v>81.5</v>
      </c>
      <c r="AD207" s="123"/>
      <c r="AE207" s="123"/>
      <c r="AF207" s="123"/>
      <c r="AG207" s="214"/>
      <c r="AH207" s="229" t="str">
        <f t="shared" si="26"/>
        <v>a3</v>
      </c>
      <c r="AI207" s="122"/>
      <c r="AJ207" s="122"/>
      <c r="AK207" s="122"/>
      <c r="AL207" s="122"/>
      <c r="AM207" s="122"/>
      <c r="AN207" s="173" t="s">
        <v>3186</v>
      </c>
      <c r="AO207" s="173" t="s">
        <v>3186</v>
      </c>
      <c r="AP207" s="173" t="s">
        <v>3186</v>
      </c>
      <c r="AQ207" s="173" t="s">
        <v>3186</v>
      </c>
      <c r="AR207" s="173" t="s">
        <v>3186</v>
      </c>
      <c r="AS207" s="173">
        <v>1</v>
      </c>
      <c r="AT207" s="173">
        <v>2.2000000000000002</v>
      </c>
      <c r="AU207" s="173">
        <v>2.2999999999999998</v>
      </c>
      <c r="AV207" s="173">
        <v>2.2000000000000002</v>
      </c>
      <c r="AW207" s="173">
        <v>2.2999999999999998</v>
      </c>
      <c r="AX207" s="173">
        <v>1</v>
      </c>
      <c r="AY207" s="173">
        <v>1</v>
      </c>
      <c r="AZ207" s="211">
        <f t="shared" si="32"/>
        <v>1</v>
      </c>
      <c r="BA207" s="211">
        <f t="shared" si="33"/>
        <v>11</v>
      </c>
      <c r="BB207" s="205">
        <f t="shared" si="27"/>
        <v>183888</v>
      </c>
      <c r="BC207" s="205">
        <f t="shared" si="28"/>
        <v>183888</v>
      </c>
      <c r="BD207" s="205">
        <f t="shared" si="29"/>
        <v>-18219</v>
      </c>
      <c r="BE207" s="205">
        <f t="shared" si="30"/>
        <v>-18219</v>
      </c>
      <c r="BF207" s="175">
        <v>202107</v>
      </c>
      <c r="BG207" s="175"/>
      <c r="BH207" s="175">
        <v>138504</v>
      </c>
      <c r="BI207" s="175"/>
      <c r="BJ207" s="175"/>
      <c r="BK207" s="175"/>
      <c r="BL207" s="175">
        <v>3872</v>
      </c>
      <c r="BM207" s="175"/>
      <c r="BN207" s="175">
        <v>1228</v>
      </c>
      <c r="BO207" s="175">
        <v>40284</v>
      </c>
      <c r="BP207" s="198">
        <f t="shared" si="31"/>
        <v>178788</v>
      </c>
    </row>
    <row r="208" spans="1:68" s="116" customFormat="1" x14ac:dyDescent="0.15">
      <c r="A208" s="117">
        <v>220101001</v>
      </c>
      <c r="B208" s="118" t="s">
        <v>351</v>
      </c>
      <c r="C208" s="118" t="s">
        <v>345</v>
      </c>
      <c r="D208" s="118" t="s">
        <v>352</v>
      </c>
      <c r="E208" s="118" t="s">
        <v>3389</v>
      </c>
      <c r="F208" s="120">
        <v>40</v>
      </c>
      <c r="G208" s="119">
        <v>34965010</v>
      </c>
      <c r="H208" s="119">
        <v>704691</v>
      </c>
      <c r="I208" s="120" t="s">
        <v>5821</v>
      </c>
      <c r="J208" s="120">
        <v>94000</v>
      </c>
      <c r="K208" s="120">
        <v>33976272</v>
      </c>
      <c r="L208" s="120">
        <v>0.99</v>
      </c>
      <c r="M208" s="121" t="s">
        <v>5654</v>
      </c>
      <c r="N208" s="120">
        <v>1</v>
      </c>
      <c r="O208" s="119">
        <v>110</v>
      </c>
      <c r="P208" s="119">
        <v>24.2</v>
      </c>
      <c r="Q208" s="119">
        <v>2.3199999999999998</v>
      </c>
      <c r="R208" s="120" t="s">
        <v>5655</v>
      </c>
      <c r="S208" s="120">
        <v>455.20000000000005</v>
      </c>
      <c r="T208" s="120"/>
      <c r="U208" s="120"/>
      <c r="V208" s="172">
        <v>8699.9</v>
      </c>
      <c r="W208" s="172">
        <v>3546.9</v>
      </c>
      <c r="X208" s="172">
        <v>4167</v>
      </c>
      <c r="Y208" s="172">
        <v>986</v>
      </c>
      <c r="Z208" s="172"/>
      <c r="AA208" s="123">
        <v>133792</v>
      </c>
      <c r="AB208" s="123">
        <v>537430.90000000037</v>
      </c>
      <c r="AC208" s="123">
        <v>8804</v>
      </c>
      <c r="AD208" s="123"/>
      <c r="AE208" s="123"/>
      <c r="AF208" s="123"/>
      <c r="AG208" s="214"/>
      <c r="AH208" s="229" t="str">
        <f t="shared" si="26"/>
        <v>a3</v>
      </c>
      <c r="AI208" s="122"/>
      <c r="AJ208" s="122"/>
      <c r="AK208" s="122"/>
      <c r="AL208" s="122"/>
      <c r="AM208" s="122"/>
      <c r="AN208" s="173">
        <v>1</v>
      </c>
      <c r="AO208" s="173">
        <v>21</v>
      </c>
      <c r="AP208" s="173">
        <v>2</v>
      </c>
      <c r="AQ208" s="173">
        <v>7</v>
      </c>
      <c r="AR208" s="173">
        <v>9</v>
      </c>
      <c r="AS208" s="173"/>
      <c r="AT208" s="173">
        <v>3</v>
      </c>
      <c r="AU208" s="173">
        <v>2</v>
      </c>
      <c r="AV208" s="173">
        <v>5</v>
      </c>
      <c r="AW208" s="173">
        <v>5</v>
      </c>
      <c r="AX208" s="173"/>
      <c r="AY208" s="173">
        <v>1</v>
      </c>
      <c r="AZ208" s="211">
        <f t="shared" si="32"/>
        <v>40</v>
      </c>
      <c r="BA208" s="211">
        <f t="shared" si="33"/>
        <v>16</v>
      </c>
      <c r="BB208" s="205">
        <f t="shared" si="27"/>
        <v>735877</v>
      </c>
      <c r="BC208" s="205">
        <f t="shared" si="28"/>
        <v>687403</v>
      </c>
      <c r="BD208" s="205">
        <f t="shared" si="29"/>
        <v>66655</v>
      </c>
      <c r="BE208" s="205">
        <f t="shared" si="30"/>
        <v>18181</v>
      </c>
      <c r="BF208" s="175">
        <v>669222</v>
      </c>
      <c r="BG208" s="175">
        <v>229940</v>
      </c>
      <c r="BH208" s="175">
        <v>80031</v>
      </c>
      <c r="BI208" s="175">
        <v>40532</v>
      </c>
      <c r="BJ208" s="175">
        <v>7942</v>
      </c>
      <c r="BK208" s="175">
        <v>121022</v>
      </c>
      <c r="BL208" s="175">
        <v>13729</v>
      </c>
      <c r="BM208" s="175">
        <v>133474</v>
      </c>
      <c r="BN208" s="175">
        <v>46999</v>
      </c>
      <c r="BO208" s="175">
        <v>62208</v>
      </c>
      <c r="BP208" s="198">
        <f t="shared" si="31"/>
        <v>142239</v>
      </c>
    </row>
    <row r="209" spans="1:68" s="116" customFormat="1" x14ac:dyDescent="0.15">
      <c r="A209" s="117">
        <v>220101002</v>
      </c>
      <c r="B209" s="118" t="s">
        <v>353</v>
      </c>
      <c r="C209" s="118" t="s">
        <v>345</v>
      </c>
      <c r="D209" s="118" t="s">
        <v>352</v>
      </c>
      <c r="E209" s="118" t="s">
        <v>3390</v>
      </c>
      <c r="F209" s="120">
        <v>27</v>
      </c>
      <c r="G209" s="119">
        <v>6338670</v>
      </c>
      <c r="H209" s="119"/>
      <c r="I209" s="120" t="s">
        <v>5820</v>
      </c>
      <c r="J209" s="120">
        <v>26400</v>
      </c>
      <c r="K209" s="120">
        <v>6338670</v>
      </c>
      <c r="L209" s="120">
        <v>0.65800000000000003</v>
      </c>
      <c r="M209" s="121" t="s">
        <v>5654</v>
      </c>
      <c r="N209" s="120">
        <v>1</v>
      </c>
      <c r="O209" s="119">
        <v>250</v>
      </c>
      <c r="P209" s="119">
        <v>53</v>
      </c>
      <c r="Q209" s="119">
        <v>5.12</v>
      </c>
      <c r="R209" s="120" t="s">
        <v>5655</v>
      </c>
      <c r="S209" s="120">
        <v>105.1</v>
      </c>
      <c r="T209" s="120"/>
      <c r="U209" s="120"/>
      <c r="V209" s="172">
        <v>1691.7</v>
      </c>
      <c r="W209" s="172">
        <v>503.3</v>
      </c>
      <c r="X209" s="172">
        <v>587</v>
      </c>
      <c r="Y209" s="172">
        <v>601.4</v>
      </c>
      <c r="Z209" s="172"/>
      <c r="AA209" s="123">
        <v>23045.5</v>
      </c>
      <c r="AB209" s="123">
        <v>109548</v>
      </c>
      <c r="AC209" s="123">
        <v>2771</v>
      </c>
      <c r="AD209" s="123"/>
      <c r="AE209" s="123"/>
      <c r="AF209" s="123"/>
      <c r="AG209" s="214"/>
      <c r="AH209" s="229" t="str">
        <f t="shared" si="26"/>
        <v>a3</v>
      </c>
      <c r="AI209" s="122"/>
      <c r="AJ209" s="122"/>
      <c r="AK209" s="122"/>
      <c r="AL209" s="122"/>
      <c r="AM209" s="122"/>
      <c r="AN209" s="173">
        <v>3</v>
      </c>
      <c r="AO209" s="173">
        <v>5</v>
      </c>
      <c r="AP209" s="173">
        <v>5</v>
      </c>
      <c r="AQ209" s="173">
        <v>4</v>
      </c>
      <c r="AR209" s="173"/>
      <c r="AS209" s="173"/>
      <c r="AT209" s="173"/>
      <c r="AU209" s="173"/>
      <c r="AV209" s="173"/>
      <c r="AW209" s="173"/>
      <c r="AX209" s="173"/>
      <c r="AY209" s="173"/>
      <c r="AZ209" s="211">
        <f t="shared" si="32"/>
        <v>17</v>
      </c>
      <c r="BA209" s="211"/>
      <c r="BB209" s="205">
        <f t="shared" si="27"/>
        <v>239149</v>
      </c>
      <c r="BC209" s="205">
        <f t="shared" si="28"/>
        <v>239149</v>
      </c>
      <c r="BD209" s="205">
        <f t="shared" si="29"/>
        <v>0</v>
      </c>
      <c r="BE209" s="205">
        <f t="shared" si="30"/>
        <v>0</v>
      </c>
      <c r="BF209" s="175">
        <v>239149</v>
      </c>
      <c r="BG209" s="175">
        <v>103766</v>
      </c>
      <c r="BH209" s="175"/>
      <c r="BI209" s="175"/>
      <c r="BJ209" s="175"/>
      <c r="BK209" s="175">
        <v>60664</v>
      </c>
      <c r="BL209" s="175">
        <v>9600</v>
      </c>
      <c r="BM209" s="175">
        <v>31123</v>
      </c>
      <c r="BN209" s="175">
        <v>17448</v>
      </c>
      <c r="BO209" s="175">
        <v>16548</v>
      </c>
      <c r="BP209" s="198">
        <f t="shared" si="31"/>
        <v>16548</v>
      </c>
    </row>
    <row r="210" spans="1:68" s="116" customFormat="1" x14ac:dyDescent="0.15">
      <c r="A210" s="117">
        <v>220201001</v>
      </c>
      <c r="B210" s="118" t="s">
        <v>354</v>
      </c>
      <c r="C210" s="118" t="s">
        <v>345</v>
      </c>
      <c r="D210" s="118" t="s">
        <v>355</v>
      </c>
      <c r="E210" s="118" t="s">
        <v>3391</v>
      </c>
      <c r="F210" s="120">
        <v>40</v>
      </c>
      <c r="G210" s="119">
        <v>10752558</v>
      </c>
      <c r="H210" s="119"/>
      <c r="I210" s="120" t="s">
        <v>5821</v>
      </c>
      <c r="J210" s="120">
        <v>20000</v>
      </c>
      <c r="K210" s="120">
        <v>10836339</v>
      </c>
      <c r="L210" s="120">
        <v>1.484</v>
      </c>
      <c r="M210" s="121" t="s">
        <v>5654</v>
      </c>
      <c r="N210" s="120">
        <v>1</v>
      </c>
      <c r="O210" s="119">
        <v>174</v>
      </c>
      <c r="P210" s="119"/>
      <c r="Q210" s="119"/>
      <c r="R210" s="120" t="s">
        <v>5655</v>
      </c>
      <c r="S210" s="120">
        <v>121.4</v>
      </c>
      <c r="T210" s="120"/>
      <c r="U210" s="120"/>
      <c r="V210" s="172">
        <v>3903</v>
      </c>
      <c r="W210" s="172">
        <v>780</v>
      </c>
      <c r="X210" s="172">
        <v>2069</v>
      </c>
      <c r="Y210" s="172">
        <v>937</v>
      </c>
      <c r="Z210" s="172">
        <v>117</v>
      </c>
      <c r="AA210" s="123">
        <v>31146.7</v>
      </c>
      <c r="AB210" s="123">
        <v>120900.79999999992</v>
      </c>
      <c r="AC210" s="123">
        <v>2810</v>
      </c>
      <c r="AD210" s="123"/>
      <c r="AE210" s="123"/>
      <c r="AF210" s="123"/>
      <c r="AG210" s="214"/>
      <c r="AH210" s="229" t="str">
        <f t="shared" si="26"/>
        <v>a3</v>
      </c>
      <c r="AI210" s="122"/>
      <c r="AJ210" s="122"/>
      <c r="AK210" s="122"/>
      <c r="AL210" s="122"/>
      <c r="AM210" s="122"/>
      <c r="AN210" s="173">
        <v>3</v>
      </c>
      <c r="AO210" s="173">
        <v>2.5</v>
      </c>
      <c r="AP210" s="173">
        <v>2.5</v>
      </c>
      <c r="AQ210" s="173">
        <v>4</v>
      </c>
      <c r="AR210" s="173">
        <v>2</v>
      </c>
      <c r="AS210" s="173">
        <v>0.5</v>
      </c>
      <c r="AT210" s="173">
        <v>6</v>
      </c>
      <c r="AU210" s="173">
        <v>6</v>
      </c>
      <c r="AV210" s="173">
        <v>2</v>
      </c>
      <c r="AW210" s="173">
        <v>2</v>
      </c>
      <c r="AX210" s="173">
        <v>3</v>
      </c>
      <c r="AY210" s="173">
        <v>1</v>
      </c>
      <c r="AZ210" s="211">
        <f t="shared" si="32"/>
        <v>14.5</v>
      </c>
      <c r="BA210" s="211">
        <f t="shared" si="33"/>
        <v>20</v>
      </c>
      <c r="BB210" s="205">
        <f t="shared" si="27"/>
        <v>391195</v>
      </c>
      <c r="BC210" s="205">
        <f t="shared" si="28"/>
        <v>348597</v>
      </c>
      <c r="BD210" s="205">
        <f t="shared" si="29"/>
        <v>43279</v>
      </c>
      <c r="BE210" s="205">
        <f t="shared" si="30"/>
        <v>681</v>
      </c>
      <c r="BF210" s="175">
        <v>347916</v>
      </c>
      <c r="BG210" s="175">
        <v>96135</v>
      </c>
      <c r="BH210" s="175">
        <v>72485</v>
      </c>
      <c r="BI210" s="175">
        <v>42598</v>
      </c>
      <c r="BJ210" s="175"/>
      <c r="BK210" s="175">
        <v>32403</v>
      </c>
      <c r="BL210" s="175">
        <v>24959</v>
      </c>
      <c r="BM210" s="175">
        <v>58729</v>
      </c>
      <c r="BN210" s="175">
        <v>20898</v>
      </c>
      <c r="BO210" s="175">
        <v>42988</v>
      </c>
      <c r="BP210" s="198">
        <f t="shared" si="31"/>
        <v>115473</v>
      </c>
    </row>
    <row r="211" spans="1:68" s="116" customFormat="1" x14ac:dyDescent="0.15">
      <c r="A211" s="117">
        <v>220202002</v>
      </c>
      <c r="B211" s="118" t="s">
        <v>356</v>
      </c>
      <c r="C211" s="118" t="s">
        <v>345</v>
      </c>
      <c r="D211" s="118" t="s">
        <v>355</v>
      </c>
      <c r="E211" s="118" t="s">
        <v>3392</v>
      </c>
      <c r="F211" s="120">
        <v>23</v>
      </c>
      <c r="G211" s="119">
        <v>257551</v>
      </c>
      <c r="H211" s="119"/>
      <c r="I211" s="120" t="s">
        <v>5820</v>
      </c>
      <c r="J211" s="120">
        <v>1100</v>
      </c>
      <c r="K211" s="120">
        <v>257551</v>
      </c>
      <c r="L211" s="120">
        <v>0.64100000000000001</v>
      </c>
      <c r="M211" s="121" t="s">
        <v>5657</v>
      </c>
      <c r="N211" s="120">
        <v>1</v>
      </c>
      <c r="O211" s="119">
        <v>170</v>
      </c>
      <c r="P211" s="119"/>
      <c r="Q211" s="119"/>
      <c r="R211" s="120" t="s">
        <v>5660</v>
      </c>
      <c r="S211" s="120">
        <v>0.3</v>
      </c>
      <c r="T211" s="120"/>
      <c r="U211" s="120"/>
      <c r="V211" s="172">
        <v>212</v>
      </c>
      <c r="W211" s="172"/>
      <c r="X211" s="172">
        <v>127</v>
      </c>
      <c r="Y211" s="172">
        <v>53</v>
      </c>
      <c r="Z211" s="172">
        <v>32</v>
      </c>
      <c r="AA211" s="123">
        <v>2049.5</v>
      </c>
      <c r="AB211" s="123"/>
      <c r="AC211" s="123">
        <v>116</v>
      </c>
      <c r="AD211" s="123"/>
      <c r="AE211" s="123"/>
      <c r="AF211" s="123"/>
      <c r="AG211" s="214"/>
      <c r="AH211" s="229" t="str">
        <f t="shared" si="26"/>
        <v>a3</v>
      </c>
      <c r="AI211" s="122"/>
      <c r="AJ211" s="122"/>
      <c r="AK211" s="122"/>
      <c r="AL211" s="122"/>
      <c r="AM211" s="122"/>
      <c r="AN211" s="173">
        <v>3</v>
      </c>
      <c r="AO211" s="173">
        <v>2.5</v>
      </c>
      <c r="AP211" s="173">
        <v>2.5</v>
      </c>
      <c r="AQ211" s="173">
        <v>4</v>
      </c>
      <c r="AR211" s="173">
        <v>2</v>
      </c>
      <c r="AS211" s="173">
        <v>0.5</v>
      </c>
      <c r="AT211" s="173"/>
      <c r="AU211" s="173"/>
      <c r="AV211" s="173"/>
      <c r="AW211" s="173"/>
      <c r="AX211" s="173"/>
      <c r="AY211" s="173"/>
      <c r="AZ211" s="211">
        <f t="shared" si="32"/>
        <v>14.5</v>
      </c>
      <c r="BA211" s="211">
        <f t="shared" si="33"/>
        <v>0</v>
      </c>
      <c r="BB211" s="205">
        <f t="shared" si="27"/>
        <v>31368</v>
      </c>
      <c r="BC211" s="205">
        <f t="shared" si="28"/>
        <v>26399</v>
      </c>
      <c r="BD211" s="205">
        <f t="shared" si="29"/>
        <v>5068</v>
      </c>
      <c r="BE211" s="205">
        <f t="shared" si="30"/>
        <v>99</v>
      </c>
      <c r="BF211" s="175">
        <v>26300</v>
      </c>
      <c r="BG211" s="175"/>
      <c r="BH211" s="175">
        <v>9037</v>
      </c>
      <c r="BI211" s="175">
        <v>4969</v>
      </c>
      <c r="BJ211" s="175"/>
      <c r="BK211" s="175">
        <v>2097</v>
      </c>
      <c r="BL211" s="175">
        <v>6255</v>
      </c>
      <c r="BM211" s="175">
        <v>3243</v>
      </c>
      <c r="BN211" s="175">
        <v>2021</v>
      </c>
      <c r="BO211" s="175">
        <v>3746</v>
      </c>
      <c r="BP211" s="198">
        <f t="shared" si="31"/>
        <v>12783</v>
      </c>
    </row>
    <row r="212" spans="1:68" s="116" customFormat="1" x14ac:dyDescent="0.15">
      <c r="A212" s="117">
        <v>220301002</v>
      </c>
      <c r="B212" s="118" t="s">
        <v>357</v>
      </c>
      <c r="C212" s="118" t="s">
        <v>345</v>
      </c>
      <c r="D212" s="118" t="s">
        <v>358</v>
      </c>
      <c r="E212" s="118" t="s">
        <v>3393</v>
      </c>
      <c r="F212" s="120">
        <v>41</v>
      </c>
      <c r="G212" s="119">
        <v>265457</v>
      </c>
      <c r="H212" s="119"/>
      <c r="I212" s="120" t="s">
        <v>5820</v>
      </c>
      <c r="J212" s="120">
        <v>1379</v>
      </c>
      <c r="K212" s="120">
        <v>265457</v>
      </c>
      <c r="L212" s="120">
        <v>0.52700000000000002</v>
      </c>
      <c r="M212" s="121" t="s">
        <v>5654</v>
      </c>
      <c r="N212" s="120">
        <v>1</v>
      </c>
      <c r="O212" s="119">
        <v>220</v>
      </c>
      <c r="P212" s="119"/>
      <c r="Q212" s="119"/>
      <c r="R212" s="120" t="s">
        <v>5663</v>
      </c>
      <c r="S212" s="120">
        <v>1.095</v>
      </c>
      <c r="T212" s="120"/>
      <c r="U212" s="120"/>
      <c r="V212" s="172">
        <v>227</v>
      </c>
      <c r="W212" s="172"/>
      <c r="X212" s="172"/>
      <c r="Y212" s="172"/>
      <c r="Z212" s="172">
        <v>227</v>
      </c>
      <c r="AA212" s="123">
        <v>3476.2</v>
      </c>
      <c r="AB212" s="123"/>
      <c r="AC212" s="123">
        <v>40</v>
      </c>
      <c r="AD212" s="123"/>
      <c r="AE212" s="123"/>
      <c r="AF212" s="123"/>
      <c r="AG212" s="214"/>
      <c r="AH212" s="229" t="str">
        <f t="shared" si="26"/>
        <v>a3</v>
      </c>
      <c r="AI212" s="122"/>
      <c r="AJ212" s="122"/>
      <c r="AK212" s="122"/>
      <c r="AL212" s="122"/>
      <c r="AM212" s="122"/>
      <c r="AN212" s="173"/>
      <c r="AO212" s="173"/>
      <c r="AP212" s="173"/>
      <c r="AQ212" s="173">
        <v>1</v>
      </c>
      <c r="AR212" s="173"/>
      <c r="AS212" s="173">
        <v>3</v>
      </c>
      <c r="AT212" s="173">
        <v>0.6</v>
      </c>
      <c r="AU212" s="173">
        <v>0.6</v>
      </c>
      <c r="AV212" s="173">
        <v>0.6</v>
      </c>
      <c r="AW212" s="173">
        <v>0.6</v>
      </c>
      <c r="AX212" s="173">
        <v>0.6</v>
      </c>
      <c r="AY212" s="173"/>
      <c r="AZ212" s="211">
        <f t="shared" si="32"/>
        <v>4</v>
      </c>
      <c r="BA212" s="211">
        <f t="shared" si="33"/>
        <v>3</v>
      </c>
      <c r="BB212" s="205">
        <f t="shared" si="27"/>
        <v>47674</v>
      </c>
      <c r="BC212" s="205">
        <f t="shared" si="28"/>
        <v>37009</v>
      </c>
      <c r="BD212" s="205">
        <f t="shared" si="29"/>
        <v>11987</v>
      </c>
      <c r="BE212" s="205">
        <f t="shared" si="30"/>
        <v>1322</v>
      </c>
      <c r="BF212" s="175">
        <v>35687</v>
      </c>
      <c r="BG212" s="175">
        <v>3678</v>
      </c>
      <c r="BH212" s="175">
        <v>18347</v>
      </c>
      <c r="BI212" s="175">
        <v>10665</v>
      </c>
      <c r="BJ212" s="175"/>
      <c r="BK212" s="175">
        <v>2153</v>
      </c>
      <c r="BL212" s="175">
        <v>3354</v>
      </c>
      <c r="BM212" s="175">
        <v>3562</v>
      </c>
      <c r="BN212" s="175">
        <v>765</v>
      </c>
      <c r="BO212" s="175">
        <v>5150</v>
      </c>
      <c r="BP212" s="198">
        <f t="shared" si="31"/>
        <v>23497</v>
      </c>
    </row>
    <row r="213" spans="1:68" s="116" customFormat="1" x14ac:dyDescent="0.15">
      <c r="A213" s="117">
        <v>220301003</v>
      </c>
      <c r="B213" s="118" t="s">
        <v>359</v>
      </c>
      <c r="C213" s="118" t="s">
        <v>345</v>
      </c>
      <c r="D213" s="118" t="s">
        <v>358</v>
      </c>
      <c r="E213" s="118" t="s">
        <v>3394</v>
      </c>
      <c r="F213" s="120">
        <v>35</v>
      </c>
      <c r="G213" s="119">
        <v>16600038</v>
      </c>
      <c r="H213" s="119"/>
      <c r="I213" s="120" t="s">
        <v>5821</v>
      </c>
      <c r="J213" s="120">
        <v>35100</v>
      </c>
      <c r="K213" s="120">
        <v>16361912</v>
      </c>
      <c r="L213" s="120">
        <v>1.2769999999999999</v>
      </c>
      <c r="M213" s="121" t="s">
        <v>5654</v>
      </c>
      <c r="N213" s="120">
        <v>1</v>
      </c>
      <c r="O213" s="119">
        <v>230</v>
      </c>
      <c r="P213" s="119"/>
      <c r="Q213" s="119"/>
      <c r="R213" s="120" t="s">
        <v>5655</v>
      </c>
      <c r="S213" s="120">
        <v>169.46166400000001</v>
      </c>
      <c r="T213" s="120"/>
      <c r="U213" s="120"/>
      <c r="V213" s="172">
        <v>4747.8</v>
      </c>
      <c r="W213" s="172">
        <v>991.9</v>
      </c>
      <c r="X213" s="172">
        <v>2715.5</v>
      </c>
      <c r="Y213" s="172">
        <v>648.9</v>
      </c>
      <c r="Z213" s="172">
        <v>391.5</v>
      </c>
      <c r="AA213" s="123">
        <v>107724</v>
      </c>
      <c r="AB213" s="123">
        <v>321689.16999999969</v>
      </c>
      <c r="AC213" s="123">
        <v>1442</v>
      </c>
      <c r="AD213" s="123"/>
      <c r="AE213" s="123"/>
      <c r="AF213" s="123"/>
      <c r="AG213" s="214"/>
      <c r="AH213" s="229" t="str">
        <f t="shared" si="26"/>
        <v>a3</v>
      </c>
      <c r="AI213" s="122" t="s">
        <v>5401</v>
      </c>
      <c r="AJ213" s="122" t="s">
        <v>5401</v>
      </c>
      <c r="AK213" s="122" t="s">
        <v>5401</v>
      </c>
      <c r="AL213" s="122" t="s">
        <v>5401</v>
      </c>
      <c r="AM213" s="122" t="s">
        <v>5401</v>
      </c>
      <c r="AN213" s="173">
        <v>3</v>
      </c>
      <c r="AO213" s="173">
        <v>2</v>
      </c>
      <c r="AP213" s="173">
        <v>1</v>
      </c>
      <c r="AQ213" s="173">
        <v>2</v>
      </c>
      <c r="AR213" s="173"/>
      <c r="AS213" s="173">
        <v>2.5</v>
      </c>
      <c r="AT213" s="173">
        <v>6</v>
      </c>
      <c r="AU213" s="173">
        <v>5</v>
      </c>
      <c r="AV213" s="173">
        <v>2</v>
      </c>
      <c r="AW213" s="173">
        <v>2</v>
      </c>
      <c r="AX213" s="173">
        <v>4.5</v>
      </c>
      <c r="AY213" s="173">
        <v>5</v>
      </c>
      <c r="AZ213" s="211">
        <f t="shared" si="32"/>
        <v>10.5</v>
      </c>
      <c r="BA213" s="211">
        <f t="shared" si="33"/>
        <v>24.5</v>
      </c>
      <c r="BB213" s="205">
        <f t="shared" si="27"/>
        <v>674273</v>
      </c>
      <c r="BC213" s="205">
        <f t="shared" si="28"/>
        <v>528284</v>
      </c>
      <c r="BD213" s="205">
        <f t="shared" si="29"/>
        <v>148370</v>
      </c>
      <c r="BE213" s="205">
        <f t="shared" si="30"/>
        <v>2381</v>
      </c>
      <c r="BF213" s="175">
        <v>525903</v>
      </c>
      <c r="BG213" s="175">
        <v>59628</v>
      </c>
      <c r="BH213" s="175">
        <v>225077</v>
      </c>
      <c r="BI213" s="175">
        <v>145989</v>
      </c>
      <c r="BJ213" s="175"/>
      <c r="BK213" s="175">
        <v>91817</v>
      </c>
      <c r="BL213" s="175">
        <v>47175</v>
      </c>
      <c r="BM213" s="175">
        <v>71806</v>
      </c>
      <c r="BN213" s="175">
        <v>9766</v>
      </c>
      <c r="BO213" s="175">
        <v>23015</v>
      </c>
      <c r="BP213" s="198">
        <f t="shared" si="31"/>
        <v>248092</v>
      </c>
    </row>
    <row r="214" spans="1:68" s="116" customFormat="1" x14ac:dyDescent="0.15">
      <c r="A214" s="117">
        <v>220501001</v>
      </c>
      <c r="B214" s="118" t="s">
        <v>360</v>
      </c>
      <c r="C214" s="118" t="s">
        <v>345</v>
      </c>
      <c r="D214" s="118" t="s">
        <v>361</v>
      </c>
      <c r="E214" s="118" t="s">
        <v>3395</v>
      </c>
      <c r="F214" s="120">
        <v>29</v>
      </c>
      <c r="G214" s="119"/>
      <c r="H214" s="119"/>
      <c r="I214" s="120" t="s">
        <v>5820</v>
      </c>
      <c r="J214" s="120">
        <v>13290</v>
      </c>
      <c r="K214" s="120">
        <v>2965810</v>
      </c>
      <c r="L214" s="120">
        <v>0.61099999999999999</v>
      </c>
      <c r="M214" s="121" t="s">
        <v>5654</v>
      </c>
      <c r="N214" s="120">
        <v>1</v>
      </c>
      <c r="O214" s="119">
        <v>137.5</v>
      </c>
      <c r="P214" s="119"/>
      <c r="Q214" s="119"/>
      <c r="R214" s="120" t="s">
        <v>5655</v>
      </c>
      <c r="S214" s="120">
        <v>54.673999999999999</v>
      </c>
      <c r="T214" s="120"/>
      <c r="U214" s="120"/>
      <c r="V214" s="172">
        <v>1241.9000000000001</v>
      </c>
      <c r="W214" s="172">
        <v>233.417</v>
      </c>
      <c r="X214" s="172">
        <v>904.95</v>
      </c>
      <c r="Y214" s="172">
        <v>21.983000000000001</v>
      </c>
      <c r="Z214" s="172">
        <v>81.55</v>
      </c>
      <c r="AA214" s="123">
        <v>26</v>
      </c>
      <c r="AB214" s="123">
        <v>56805</v>
      </c>
      <c r="AC214" s="123">
        <v>1205.55</v>
      </c>
      <c r="AD214" s="123"/>
      <c r="AE214" s="123"/>
      <c r="AF214" s="123"/>
      <c r="AG214" s="214"/>
      <c r="AH214" s="229" t="str">
        <f t="shared" si="26"/>
        <v>a3</v>
      </c>
      <c r="AI214" s="122" t="s">
        <v>5402</v>
      </c>
      <c r="AJ214" s="122" t="s">
        <v>5402</v>
      </c>
      <c r="AK214" s="122" t="s">
        <v>5402</v>
      </c>
      <c r="AL214" s="122" t="s">
        <v>5402</v>
      </c>
      <c r="AM214" s="122" t="s">
        <v>5402</v>
      </c>
      <c r="AN214" s="173">
        <v>4</v>
      </c>
      <c r="AO214" s="173"/>
      <c r="AP214" s="173"/>
      <c r="AQ214" s="173"/>
      <c r="AR214" s="173"/>
      <c r="AS214" s="173">
        <v>1</v>
      </c>
      <c r="AT214" s="173">
        <v>2</v>
      </c>
      <c r="AU214" s="173">
        <v>2</v>
      </c>
      <c r="AV214" s="173">
        <v>2</v>
      </c>
      <c r="AW214" s="173">
        <v>2</v>
      </c>
      <c r="AX214" s="173">
        <v>2</v>
      </c>
      <c r="AY214" s="173">
        <v>1</v>
      </c>
      <c r="AZ214" s="211">
        <f t="shared" si="32"/>
        <v>5</v>
      </c>
      <c r="BA214" s="211">
        <f t="shared" si="33"/>
        <v>11</v>
      </c>
      <c r="BB214" s="205">
        <f t="shared" si="27"/>
        <v>188973</v>
      </c>
      <c r="BC214" s="205">
        <f t="shared" si="28"/>
        <v>188973</v>
      </c>
      <c r="BD214" s="205">
        <f t="shared" si="29"/>
        <v>0</v>
      </c>
      <c r="BE214" s="205">
        <f t="shared" si="30"/>
        <v>0</v>
      </c>
      <c r="BF214" s="175">
        <v>188973</v>
      </c>
      <c r="BG214" s="175"/>
      <c r="BH214" s="175">
        <v>188892</v>
      </c>
      <c r="BI214" s="175"/>
      <c r="BJ214" s="175"/>
      <c r="BK214" s="175"/>
      <c r="BL214" s="175"/>
      <c r="BM214" s="175"/>
      <c r="BN214" s="175"/>
      <c r="BO214" s="175">
        <v>81</v>
      </c>
      <c r="BP214" s="198">
        <f t="shared" si="31"/>
        <v>188973</v>
      </c>
    </row>
    <row r="215" spans="1:68" s="116" customFormat="1" x14ac:dyDescent="0.15">
      <c r="A215" s="117">
        <v>220502002</v>
      </c>
      <c r="B215" s="118" t="s">
        <v>362</v>
      </c>
      <c r="C215" s="118" t="s">
        <v>345</v>
      </c>
      <c r="D215" s="118" t="s">
        <v>361</v>
      </c>
      <c r="E215" s="118" t="s">
        <v>3396</v>
      </c>
      <c r="F215" s="120">
        <v>10</v>
      </c>
      <c r="G215" s="119"/>
      <c r="H215" s="119"/>
      <c r="I215" s="120" t="s">
        <v>5820</v>
      </c>
      <c r="J215" s="120">
        <v>700</v>
      </c>
      <c r="K215" s="120">
        <v>38592</v>
      </c>
      <c r="L215" s="120">
        <v>0.151</v>
      </c>
      <c r="M215" s="121" t="s">
        <v>5657</v>
      </c>
      <c r="N215" s="120">
        <v>1</v>
      </c>
      <c r="O215" s="119">
        <v>155</v>
      </c>
      <c r="P215" s="119"/>
      <c r="Q215" s="119"/>
      <c r="R215" s="120" t="s">
        <v>5658</v>
      </c>
      <c r="S215" s="120">
        <v>0.125</v>
      </c>
      <c r="T215" s="120"/>
      <c r="U215" s="120"/>
      <c r="V215" s="172">
        <v>69.661299999999997</v>
      </c>
      <c r="W215" s="172"/>
      <c r="X215" s="172">
        <v>67.894999999999996</v>
      </c>
      <c r="Y215" s="172"/>
      <c r="Z215" s="172">
        <v>1.7663</v>
      </c>
      <c r="AA215" s="123"/>
      <c r="AB215" s="123"/>
      <c r="AC215" s="123"/>
      <c r="AD215" s="123"/>
      <c r="AE215" s="123"/>
      <c r="AF215" s="123"/>
      <c r="AG215" s="214"/>
      <c r="AH215" s="229" t="str">
        <f t="shared" si="26"/>
        <v>a1</v>
      </c>
      <c r="AI215" s="122" t="s">
        <v>5402</v>
      </c>
      <c r="AJ215" s="122" t="s">
        <v>5402</v>
      </c>
      <c r="AK215" s="122"/>
      <c r="AL215" s="122" t="s">
        <v>5402</v>
      </c>
      <c r="AM215" s="122" t="s">
        <v>5402</v>
      </c>
      <c r="AN215" s="173">
        <v>4</v>
      </c>
      <c r="AO215" s="173"/>
      <c r="AP215" s="173"/>
      <c r="AQ215" s="173"/>
      <c r="AR215" s="173"/>
      <c r="AS215" s="173">
        <v>1</v>
      </c>
      <c r="AT215" s="173">
        <v>2</v>
      </c>
      <c r="AU215" s="173">
        <v>2</v>
      </c>
      <c r="AV215" s="173">
        <v>2</v>
      </c>
      <c r="AW215" s="173">
        <v>2</v>
      </c>
      <c r="AX215" s="173">
        <v>2</v>
      </c>
      <c r="AY215" s="173">
        <v>1</v>
      </c>
      <c r="AZ215" s="211">
        <f t="shared" si="32"/>
        <v>5</v>
      </c>
      <c r="BA215" s="211">
        <f t="shared" si="33"/>
        <v>11</v>
      </c>
      <c r="BB215" s="205">
        <f t="shared" si="27"/>
        <v>7898</v>
      </c>
      <c r="BC215" s="205">
        <f t="shared" si="28"/>
        <v>7898</v>
      </c>
      <c r="BD215" s="205">
        <f t="shared" si="29"/>
        <v>0</v>
      </c>
      <c r="BE215" s="205">
        <f t="shared" si="30"/>
        <v>0</v>
      </c>
      <c r="BF215" s="175">
        <v>7898</v>
      </c>
      <c r="BG215" s="175"/>
      <c r="BH215" s="175">
        <v>7320</v>
      </c>
      <c r="BI215" s="175"/>
      <c r="BJ215" s="175"/>
      <c r="BK215" s="175"/>
      <c r="BL215" s="175">
        <v>570</v>
      </c>
      <c r="BM215" s="175"/>
      <c r="BN215" s="175"/>
      <c r="BO215" s="175">
        <v>8</v>
      </c>
      <c r="BP215" s="198">
        <f t="shared" si="31"/>
        <v>7328</v>
      </c>
    </row>
    <row r="216" spans="1:68" s="116" customFormat="1" x14ac:dyDescent="0.15">
      <c r="A216" s="117">
        <v>220601001</v>
      </c>
      <c r="B216" s="118" t="s">
        <v>363</v>
      </c>
      <c r="C216" s="118" t="s">
        <v>345</v>
      </c>
      <c r="D216" s="118" t="s">
        <v>364</v>
      </c>
      <c r="E216" s="118" t="s">
        <v>3397</v>
      </c>
      <c r="F216" s="120">
        <v>33</v>
      </c>
      <c r="G216" s="119">
        <v>4499860</v>
      </c>
      <c r="H216" s="119"/>
      <c r="I216" s="120" t="s">
        <v>5820</v>
      </c>
      <c r="J216" s="120">
        <v>17790</v>
      </c>
      <c r="K216" s="120">
        <v>4499860</v>
      </c>
      <c r="L216" s="120">
        <v>0.69299999999999995</v>
      </c>
      <c r="M216" s="121" t="s">
        <v>5654</v>
      </c>
      <c r="N216" s="120">
        <v>1</v>
      </c>
      <c r="O216" s="119">
        <v>311</v>
      </c>
      <c r="P216" s="119">
        <v>50</v>
      </c>
      <c r="Q216" s="119">
        <v>6.6</v>
      </c>
      <c r="R216" s="120" t="s">
        <v>5655</v>
      </c>
      <c r="S216" s="120">
        <v>84.8</v>
      </c>
      <c r="T216" s="120"/>
      <c r="U216" s="120"/>
      <c r="V216" s="172">
        <v>1904.7</v>
      </c>
      <c r="W216" s="172">
        <v>102.6</v>
      </c>
      <c r="X216" s="172">
        <v>1275.4000000000001</v>
      </c>
      <c r="Y216" s="172">
        <v>405.4</v>
      </c>
      <c r="Z216" s="172">
        <v>121.3</v>
      </c>
      <c r="AA216" s="123">
        <v>18147.599999999999</v>
      </c>
      <c r="AB216" s="123">
        <v>99870.399999999892</v>
      </c>
      <c r="AC216" s="123">
        <v>1755</v>
      </c>
      <c r="AD216" s="123"/>
      <c r="AE216" s="123"/>
      <c r="AF216" s="123"/>
      <c r="AG216" s="214"/>
      <c r="AH216" s="229" t="str">
        <f t="shared" si="26"/>
        <v>a3</v>
      </c>
      <c r="AI216" s="122"/>
      <c r="AJ216" s="122"/>
      <c r="AK216" s="122"/>
      <c r="AL216" s="122"/>
      <c r="AM216" s="122"/>
      <c r="AN216" s="173">
        <v>4</v>
      </c>
      <c r="AO216" s="173" t="s">
        <v>3186</v>
      </c>
      <c r="AP216" s="173" t="s">
        <v>3186</v>
      </c>
      <c r="AQ216" s="173" t="s">
        <v>3186</v>
      </c>
      <c r="AR216" s="173" t="s">
        <v>3186</v>
      </c>
      <c r="AS216" s="173">
        <v>2</v>
      </c>
      <c r="AT216" s="173">
        <v>4</v>
      </c>
      <c r="AU216" s="173">
        <v>4</v>
      </c>
      <c r="AV216" s="173">
        <v>3.5</v>
      </c>
      <c r="AW216" s="173">
        <v>3.5</v>
      </c>
      <c r="AX216" s="173">
        <v>4</v>
      </c>
      <c r="AY216" s="173">
        <v>2</v>
      </c>
      <c r="AZ216" s="211">
        <f t="shared" si="32"/>
        <v>6</v>
      </c>
      <c r="BA216" s="211">
        <f t="shared" si="33"/>
        <v>21</v>
      </c>
      <c r="BB216" s="205">
        <f t="shared" si="27"/>
        <v>257882</v>
      </c>
      <c r="BC216" s="205">
        <f t="shared" si="28"/>
        <v>202415</v>
      </c>
      <c r="BD216" s="205">
        <f t="shared" si="29"/>
        <v>57663</v>
      </c>
      <c r="BE216" s="205">
        <f t="shared" si="30"/>
        <v>2196</v>
      </c>
      <c r="BF216" s="175">
        <v>200219</v>
      </c>
      <c r="BG216" s="175">
        <v>16868</v>
      </c>
      <c r="BH216" s="175">
        <v>92232</v>
      </c>
      <c r="BI216" s="175">
        <v>55467</v>
      </c>
      <c r="BJ216" s="175"/>
      <c r="BK216" s="175">
        <v>21122</v>
      </c>
      <c r="BL216" s="175">
        <v>11645</v>
      </c>
      <c r="BM216" s="175">
        <v>28530</v>
      </c>
      <c r="BN216" s="175">
        <v>13937</v>
      </c>
      <c r="BO216" s="175">
        <v>18081</v>
      </c>
      <c r="BP216" s="198">
        <f t="shared" si="31"/>
        <v>110313</v>
      </c>
    </row>
    <row r="217" spans="1:68" s="116" customFormat="1" x14ac:dyDescent="0.15">
      <c r="A217" s="117">
        <v>220602002</v>
      </c>
      <c r="B217" s="118" t="s">
        <v>365</v>
      </c>
      <c r="C217" s="118" t="s">
        <v>345</v>
      </c>
      <c r="D217" s="118" t="s">
        <v>364</v>
      </c>
      <c r="E217" s="118" t="s">
        <v>3398</v>
      </c>
      <c r="F217" s="120">
        <v>13</v>
      </c>
      <c r="G217" s="119">
        <v>23950</v>
      </c>
      <c r="H217" s="119"/>
      <c r="I217" s="120" t="s">
        <v>5820</v>
      </c>
      <c r="J217" s="120">
        <v>656</v>
      </c>
      <c r="K217" s="120">
        <v>23950</v>
      </c>
      <c r="L217" s="120">
        <v>0.1</v>
      </c>
      <c r="M217" s="121" t="s">
        <v>5665</v>
      </c>
      <c r="N217" s="120">
        <v>1</v>
      </c>
      <c r="O217" s="119">
        <v>201.4</v>
      </c>
      <c r="P217" s="119">
        <v>16</v>
      </c>
      <c r="Q217" s="119">
        <v>2.7</v>
      </c>
      <c r="R217" s="120" t="s">
        <v>5658</v>
      </c>
      <c r="S217" s="120">
        <v>0.1</v>
      </c>
      <c r="T217" s="120"/>
      <c r="U217" s="120"/>
      <c r="V217" s="172">
        <v>80</v>
      </c>
      <c r="W217" s="172">
        <v>31</v>
      </c>
      <c r="X217" s="172">
        <v>37</v>
      </c>
      <c r="Y217" s="172"/>
      <c r="Z217" s="172">
        <v>12</v>
      </c>
      <c r="AA217" s="123"/>
      <c r="AB217" s="123"/>
      <c r="AC217" s="123"/>
      <c r="AD217" s="123"/>
      <c r="AE217" s="123"/>
      <c r="AF217" s="123"/>
      <c r="AG217" s="214"/>
      <c r="AH217" s="229" t="str">
        <f t="shared" si="26"/>
        <v>a1</v>
      </c>
      <c r="AI217" s="122"/>
      <c r="AJ217" s="122"/>
      <c r="AK217" s="122"/>
      <c r="AL217" s="122"/>
      <c r="AM217" s="122"/>
      <c r="AN217" s="173">
        <v>4</v>
      </c>
      <c r="AO217" s="173" t="s">
        <v>3186</v>
      </c>
      <c r="AP217" s="173" t="s">
        <v>3186</v>
      </c>
      <c r="AQ217" s="173" t="s">
        <v>3186</v>
      </c>
      <c r="AR217" s="173" t="s">
        <v>3186</v>
      </c>
      <c r="AS217" s="173"/>
      <c r="AT217" s="173"/>
      <c r="AU217" s="173"/>
      <c r="AV217" s="173"/>
      <c r="AW217" s="173"/>
      <c r="AX217" s="173"/>
      <c r="AY217" s="173"/>
      <c r="AZ217" s="211">
        <f t="shared" si="32"/>
        <v>4</v>
      </c>
      <c r="BA217" s="211"/>
      <c r="BB217" s="205">
        <f t="shared" si="27"/>
        <v>14846</v>
      </c>
      <c r="BC217" s="205">
        <f t="shared" si="28"/>
        <v>13187</v>
      </c>
      <c r="BD217" s="205">
        <f t="shared" si="29"/>
        <v>2006</v>
      </c>
      <c r="BE217" s="205">
        <f t="shared" si="30"/>
        <v>347</v>
      </c>
      <c r="BF217" s="175">
        <v>12840</v>
      </c>
      <c r="BG217" s="175">
        <v>5119</v>
      </c>
      <c r="BH217" s="175">
        <v>3014</v>
      </c>
      <c r="BI217" s="175">
        <v>1659</v>
      </c>
      <c r="BJ217" s="175"/>
      <c r="BK217" s="175"/>
      <c r="BL217" s="175">
        <v>1225</v>
      </c>
      <c r="BM217" s="175">
        <v>1395</v>
      </c>
      <c r="BN217" s="175">
        <v>315</v>
      </c>
      <c r="BO217" s="175">
        <v>2119</v>
      </c>
      <c r="BP217" s="198">
        <f t="shared" si="31"/>
        <v>5133</v>
      </c>
    </row>
    <row r="218" spans="1:68" s="116" customFormat="1" x14ac:dyDescent="0.15">
      <c r="A218" s="117">
        <v>220701001</v>
      </c>
      <c r="B218" s="118" t="s">
        <v>366</v>
      </c>
      <c r="C218" s="118" t="s">
        <v>345</v>
      </c>
      <c r="D218" s="118" t="s">
        <v>367</v>
      </c>
      <c r="E218" s="118" t="s">
        <v>3399</v>
      </c>
      <c r="F218" s="120">
        <v>18</v>
      </c>
      <c r="G218" s="119">
        <v>2156531</v>
      </c>
      <c r="H218" s="119"/>
      <c r="I218" s="120" t="s">
        <v>5820</v>
      </c>
      <c r="J218" s="120">
        <v>13175</v>
      </c>
      <c r="K218" s="120">
        <v>2156531</v>
      </c>
      <c r="L218" s="120">
        <v>0.44800000000000001</v>
      </c>
      <c r="M218" s="121" t="s">
        <v>5654</v>
      </c>
      <c r="N218" s="120">
        <v>1</v>
      </c>
      <c r="O218" s="119">
        <v>285</v>
      </c>
      <c r="P218" s="119">
        <v>50</v>
      </c>
      <c r="Q218" s="119">
        <v>7.3</v>
      </c>
      <c r="R218" s="120" t="s">
        <v>5655</v>
      </c>
      <c r="S218" s="120">
        <v>28.4</v>
      </c>
      <c r="T218" s="120"/>
      <c r="U218" s="120"/>
      <c r="V218" s="172">
        <v>1094.5999999999999</v>
      </c>
      <c r="W218" s="172">
        <v>138.30000000000001</v>
      </c>
      <c r="X218" s="172">
        <v>632.1</v>
      </c>
      <c r="Y218" s="172">
        <v>67.2</v>
      </c>
      <c r="Z218" s="172">
        <v>257</v>
      </c>
      <c r="AA218" s="123">
        <v>19824</v>
      </c>
      <c r="AB218" s="123"/>
      <c r="AC218" s="123">
        <v>1814</v>
      </c>
      <c r="AD218" s="123"/>
      <c r="AE218" s="123"/>
      <c r="AF218" s="123"/>
      <c r="AG218" s="214"/>
      <c r="AH218" s="229" t="str">
        <f t="shared" si="26"/>
        <v>a3</v>
      </c>
      <c r="AI218" s="122"/>
      <c r="AJ218" s="122"/>
      <c r="AK218" s="122"/>
      <c r="AL218" s="122"/>
      <c r="AM218" s="122"/>
      <c r="AN218" s="173">
        <v>2</v>
      </c>
      <c r="AO218" s="173" t="s">
        <v>3186</v>
      </c>
      <c r="AP218" s="173" t="s">
        <v>3186</v>
      </c>
      <c r="AQ218" s="173" t="s">
        <v>3186</v>
      </c>
      <c r="AR218" s="173" t="s">
        <v>3186</v>
      </c>
      <c r="AS218" s="173">
        <v>1.5</v>
      </c>
      <c r="AT218" s="173">
        <v>1.5</v>
      </c>
      <c r="AU218" s="173">
        <v>2</v>
      </c>
      <c r="AV218" s="173">
        <v>2</v>
      </c>
      <c r="AW218" s="173">
        <v>2</v>
      </c>
      <c r="AX218" s="173">
        <v>2</v>
      </c>
      <c r="AY218" s="173">
        <v>1</v>
      </c>
      <c r="AZ218" s="211">
        <f t="shared" si="32"/>
        <v>3.5</v>
      </c>
      <c r="BA218" s="211">
        <f t="shared" si="33"/>
        <v>10.5</v>
      </c>
      <c r="BB218" s="205">
        <f t="shared" si="27"/>
        <v>195592</v>
      </c>
      <c r="BC218" s="205">
        <f t="shared" si="28"/>
        <v>195592</v>
      </c>
      <c r="BD218" s="205">
        <f t="shared" si="29"/>
        <v>0</v>
      </c>
      <c r="BE218" s="205">
        <f t="shared" si="30"/>
        <v>0</v>
      </c>
      <c r="BF218" s="175">
        <v>195592</v>
      </c>
      <c r="BG218" s="175"/>
      <c r="BH218" s="175">
        <v>78825</v>
      </c>
      <c r="BI218" s="175"/>
      <c r="BJ218" s="175"/>
      <c r="BK218" s="175">
        <v>25173</v>
      </c>
      <c r="BL218" s="175">
        <v>40587</v>
      </c>
      <c r="BM218" s="175">
        <v>19557</v>
      </c>
      <c r="BN218" s="175">
        <v>14277</v>
      </c>
      <c r="BO218" s="175">
        <v>17173</v>
      </c>
      <c r="BP218" s="198">
        <f t="shared" si="31"/>
        <v>95998</v>
      </c>
    </row>
    <row r="219" spans="1:68" s="116" customFormat="1" x14ac:dyDescent="0.15">
      <c r="A219" s="117">
        <v>220801001</v>
      </c>
      <c r="B219" s="118" t="s">
        <v>368</v>
      </c>
      <c r="C219" s="118" t="s">
        <v>345</v>
      </c>
      <c r="D219" s="118" t="s">
        <v>369</v>
      </c>
      <c r="E219" s="118" t="s">
        <v>3400</v>
      </c>
      <c r="F219" s="120">
        <v>10</v>
      </c>
      <c r="G219" s="119"/>
      <c r="H219" s="119"/>
      <c r="I219" s="120" t="s">
        <v>5820</v>
      </c>
      <c r="J219" s="120">
        <v>1735</v>
      </c>
      <c r="K219" s="120">
        <v>283242</v>
      </c>
      <c r="L219" s="120">
        <v>0.44700000000000001</v>
      </c>
      <c r="M219" s="121" t="s">
        <v>5662</v>
      </c>
      <c r="N219" s="120">
        <v>1</v>
      </c>
      <c r="O219" s="119">
        <v>138</v>
      </c>
      <c r="P219" s="119"/>
      <c r="Q219" s="119"/>
      <c r="R219" s="120" t="s">
        <v>5658</v>
      </c>
      <c r="S219" s="120">
        <v>0.32800000000000001</v>
      </c>
      <c r="T219" s="120"/>
      <c r="U219" s="120"/>
      <c r="V219" s="172">
        <v>574.11</v>
      </c>
      <c r="W219" s="172"/>
      <c r="X219" s="172">
        <v>405.19600000000003</v>
      </c>
      <c r="Y219" s="172">
        <v>39.261000000000003</v>
      </c>
      <c r="Z219" s="172">
        <v>129.65299999999999</v>
      </c>
      <c r="AA219" s="123">
        <v>2561.1</v>
      </c>
      <c r="AB219" s="123"/>
      <c r="AC219" s="123">
        <v>219.37</v>
      </c>
      <c r="AD219" s="123"/>
      <c r="AE219" s="123"/>
      <c r="AF219" s="123"/>
      <c r="AG219" s="214"/>
      <c r="AH219" s="229" t="str">
        <f t="shared" si="26"/>
        <v>a3</v>
      </c>
      <c r="AI219" s="122"/>
      <c r="AJ219" s="122"/>
      <c r="AK219" s="122"/>
      <c r="AL219" s="122"/>
      <c r="AM219" s="122"/>
      <c r="AN219" s="173"/>
      <c r="AO219" s="173"/>
      <c r="AP219" s="173"/>
      <c r="AQ219" s="173"/>
      <c r="AR219" s="173"/>
      <c r="AS219" s="173">
        <v>1</v>
      </c>
      <c r="AT219" s="173">
        <v>1</v>
      </c>
      <c r="AU219" s="173">
        <v>1</v>
      </c>
      <c r="AV219" s="173">
        <v>1</v>
      </c>
      <c r="AW219" s="173">
        <v>2</v>
      </c>
      <c r="AX219" s="173">
        <v>2</v>
      </c>
      <c r="AY219" s="173">
        <v>1</v>
      </c>
      <c r="AZ219" s="211">
        <f t="shared" si="32"/>
        <v>1</v>
      </c>
      <c r="BA219" s="211">
        <f t="shared" si="33"/>
        <v>8</v>
      </c>
      <c r="BB219" s="205">
        <f t="shared" si="27"/>
        <v>91139</v>
      </c>
      <c r="BC219" s="205">
        <f t="shared" si="28"/>
        <v>72624</v>
      </c>
      <c r="BD219" s="205">
        <f t="shared" si="29"/>
        <v>19363</v>
      </c>
      <c r="BE219" s="205">
        <f t="shared" si="30"/>
        <v>848</v>
      </c>
      <c r="BF219" s="175">
        <v>71776</v>
      </c>
      <c r="BG219" s="175"/>
      <c r="BH219" s="175">
        <v>33600</v>
      </c>
      <c r="BI219" s="175">
        <v>18515</v>
      </c>
      <c r="BJ219" s="175"/>
      <c r="BK219" s="175">
        <v>3155</v>
      </c>
      <c r="BL219" s="175">
        <v>15492</v>
      </c>
      <c r="BM219" s="175">
        <v>9448</v>
      </c>
      <c r="BN219" s="175">
        <v>3090</v>
      </c>
      <c r="BO219" s="175">
        <v>7839</v>
      </c>
      <c r="BP219" s="198">
        <f t="shared" si="31"/>
        <v>41439</v>
      </c>
    </row>
    <row r="220" spans="1:68" s="116" customFormat="1" x14ac:dyDescent="0.15">
      <c r="A220" s="117">
        <v>220801002</v>
      </c>
      <c r="B220" s="118" t="s">
        <v>370</v>
      </c>
      <c r="C220" s="118" t="s">
        <v>345</v>
      </c>
      <c r="D220" s="118" t="s">
        <v>369</v>
      </c>
      <c r="E220" s="118" t="s">
        <v>3401</v>
      </c>
      <c r="F220" s="120">
        <v>9</v>
      </c>
      <c r="G220" s="119"/>
      <c r="H220" s="119"/>
      <c r="I220" s="120" t="s">
        <v>5820</v>
      </c>
      <c r="J220" s="120">
        <v>1200</v>
      </c>
      <c r="K220" s="120">
        <v>149498</v>
      </c>
      <c r="L220" s="120">
        <v>0.34100000000000003</v>
      </c>
      <c r="M220" s="121" t="s">
        <v>5657</v>
      </c>
      <c r="N220" s="120">
        <v>1</v>
      </c>
      <c r="O220" s="119">
        <v>202</v>
      </c>
      <c r="P220" s="119">
        <v>35</v>
      </c>
      <c r="Q220" s="119">
        <v>3.8</v>
      </c>
      <c r="R220" s="120" t="s">
        <v>5658</v>
      </c>
      <c r="S220" s="120">
        <v>0.20499999999999999</v>
      </c>
      <c r="T220" s="120"/>
      <c r="U220" s="120"/>
      <c r="V220" s="172">
        <v>130.78659999999999</v>
      </c>
      <c r="W220" s="172"/>
      <c r="X220" s="172">
        <v>87.410799999999995</v>
      </c>
      <c r="Y220" s="172">
        <v>6.9725999999999999</v>
      </c>
      <c r="Z220" s="172">
        <v>36.403199999999998</v>
      </c>
      <c r="AA220" s="123"/>
      <c r="AB220" s="123"/>
      <c r="AC220" s="123">
        <v>115.5</v>
      </c>
      <c r="AD220" s="123"/>
      <c r="AE220" s="123"/>
      <c r="AF220" s="123"/>
      <c r="AG220" s="214"/>
      <c r="AH220" s="229" t="str">
        <f t="shared" si="26"/>
        <v>a3</v>
      </c>
      <c r="AI220" s="122"/>
      <c r="AJ220" s="122"/>
      <c r="AK220" s="122"/>
      <c r="AL220" s="122"/>
      <c r="AM220" s="122"/>
      <c r="AN220" s="173"/>
      <c r="AO220" s="173"/>
      <c r="AP220" s="173"/>
      <c r="AQ220" s="173"/>
      <c r="AR220" s="173"/>
      <c r="AS220" s="173"/>
      <c r="AT220" s="173">
        <v>0.5</v>
      </c>
      <c r="AU220" s="173">
        <v>0.5</v>
      </c>
      <c r="AV220" s="173">
        <v>0.5</v>
      </c>
      <c r="AW220" s="173">
        <v>0.5</v>
      </c>
      <c r="AX220" s="173">
        <v>1</v>
      </c>
      <c r="AY220" s="173"/>
      <c r="AZ220" s="211">
        <f t="shared" si="32"/>
        <v>0</v>
      </c>
      <c r="BA220" s="211">
        <f t="shared" si="33"/>
        <v>3</v>
      </c>
      <c r="BB220" s="205">
        <f t="shared" si="27"/>
        <v>19674</v>
      </c>
      <c r="BC220" s="205">
        <f t="shared" si="28"/>
        <v>16367</v>
      </c>
      <c r="BD220" s="205">
        <f t="shared" si="29"/>
        <v>3736</v>
      </c>
      <c r="BE220" s="205">
        <f t="shared" si="30"/>
        <v>429</v>
      </c>
      <c r="BF220" s="175">
        <v>15938</v>
      </c>
      <c r="BG220" s="175"/>
      <c r="BH220" s="175">
        <v>6405</v>
      </c>
      <c r="BI220" s="175">
        <v>3307</v>
      </c>
      <c r="BJ220" s="175"/>
      <c r="BK220" s="175">
        <v>1770</v>
      </c>
      <c r="BL220" s="175">
        <v>3913</v>
      </c>
      <c r="BM220" s="175">
        <v>1956</v>
      </c>
      <c r="BN220" s="175">
        <v>979</v>
      </c>
      <c r="BO220" s="175">
        <v>1344</v>
      </c>
      <c r="BP220" s="198">
        <f t="shared" si="31"/>
        <v>7749</v>
      </c>
    </row>
    <row r="221" spans="1:68" s="116" customFormat="1" x14ac:dyDescent="0.15">
      <c r="A221" s="117">
        <v>220802003</v>
      </c>
      <c r="B221" s="118" t="s">
        <v>371</v>
      </c>
      <c r="C221" s="118" t="s">
        <v>345</v>
      </c>
      <c r="D221" s="118" t="s">
        <v>369</v>
      </c>
      <c r="E221" s="118" t="s">
        <v>3402</v>
      </c>
      <c r="F221" s="120">
        <v>13</v>
      </c>
      <c r="G221" s="119"/>
      <c r="H221" s="119"/>
      <c r="I221" s="120" t="s">
        <v>5820</v>
      </c>
      <c r="J221" s="120">
        <v>1640</v>
      </c>
      <c r="K221" s="120">
        <v>176404</v>
      </c>
      <c r="L221" s="120">
        <v>0.29499999999999998</v>
      </c>
      <c r="M221" s="121" t="s">
        <v>5657</v>
      </c>
      <c r="N221" s="120">
        <v>1</v>
      </c>
      <c r="O221" s="119">
        <v>374.2</v>
      </c>
      <c r="P221" s="119"/>
      <c r="Q221" s="119"/>
      <c r="R221" s="120" t="s">
        <v>5658</v>
      </c>
      <c r="S221" s="120">
        <v>0.48499999999999999</v>
      </c>
      <c r="T221" s="120"/>
      <c r="U221" s="120"/>
      <c r="V221" s="172">
        <v>313.54000000000002</v>
      </c>
      <c r="W221" s="172"/>
      <c r="X221" s="172">
        <v>220.07400000000001</v>
      </c>
      <c r="Y221" s="172">
        <v>42.706000000000003</v>
      </c>
      <c r="Z221" s="172">
        <v>50.76</v>
      </c>
      <c r="AA221" s="123">
        <v>1166.69</v>
      </c>
      <c r="AB221" s="123"/>
      <c r="AC221" s="123">
        <v>165.49</v>
      </c>
      <c r="AD221" s="123"/>
      <c r="AE221" s="123"/>
      <c r="AF221" s="123"/>
      <c r="AG221" s="214"/>
      <c r="AH221" s="229" t="str">
        <f t="shared" si="26"/>
        <v>a3</v>
      </c>
      <c r="AI221" s="122"/>
      <c r="AJ221" s="122"/>
      <c r="AK221" s="122"/>
      <c r="AL221" s="122"/>
      <c r="AM221" s="122"/>
      <c r="AN221" s="173"/>
      <c r="AO221" s="173"/>
      <c r="AP221" s="173"/>
      <c r="AQ221" s="173"/>
      <c r="AR221" s="173"/>
      <c r="AS221" s="173"/>
      <c r="AT221" s="173">
        <v>0.5</v>
      </c>
      <c r="AU221" s="173">
        <v>0.5</v>
      </c>
      <c r="AV221" s="173">
        <v>0.5</v>
      </c>
      <c r="AW221" s="173">
        <v>0.5</v>
      </c>
      <c r="AX221" s="173">
        <v>1</v>
      </c>
      <c r="AY221" s="173"/>
      <c r="AZ221" s="211">
        <f t="shared" si="32"/>
        <v>0</v>
      </c>
      <c r="BA221" s="211">
        <f t="shared" si="33"/>
        <v>3</v>
      </c>
      <c r="BB221" s="205">
        <f t="shared" si="27"/>
        <v>30692</v>
      </c>
      <c r="BC221" s="205">
        <f t="shared" si="28"/>
        <v>25749</v>
      </c>
      <c r="BD221" s="205">
        <f t="shared" si="29"/>
        <v>5596</v>
      </c>
      <c r="BE221" s="205">
        <f t="shared" si="30"/>
        <v>653</v>
      </c>
      <c r="BF221" s="175">
        <v>25096</v>
      </c>
      <c r="BG221" s="175"/>
      <c r="BH221" s="175">
        <v>9555</v>
      </c>
      <c r="BI221" s="175">
        <v>4943</v>
      </c>
      <c r="BJ221" s="175"/>
      <c r="BK221" s="175">
        <v>2912</v>
      </c>
      <c r="BL221" s="175">
        <v>5299</v>
      </c>
      <c r="BM221" s="175">
        <v>4400</v>
      </c>
      <c r="BN221" s="175">
        <v>1919</v>
      </c>
      <c r="BO221" s="175">
        <v>1664</v>
      </c>
      <c r="BP221" s="198">
        <f t="shared" si="31"/>
        <v>11219</v>
      </c>
    </row>
    <row r="222" spans="1:68" s="116" customFormat="1" x14ac:dyDescent="0.15">
      <c r="A222" s="117">
        <v>220802004</v>
      </c>
      <c r="B222" s="118" t="s">
        <v>372</v>
      </c>
      <c r="C222" s="118" t="s">
        <v>345</v>
      </c>
      <c r="D222" s="118" t="s">
        <v>369</v>
      </c>
      <c r="E222" s="118" t="s">
        <v>3403</v>
      </c>
      <c r="F222" s="120">
        <v>11</v>
      </c>
      <c r="G222" s="119"/>
      <c r="H222" s="119"/>
      <c r="I222" s="120" t="s">
        <v>5820</v>
      </c>
      <c r="J222" s="120">
        <v>900</v>
      </c>
      <c r="K222" s="120">
        <v>67160</v>
      </c>
      <c r="L222" s="120">
        <v>0.20399999999999999</v>
      </c>
      <c r="M222" s="121" t="s">
        <v>5657</v>
      </c>
      <c r="N222" s="120">
        <v>1</v>
      </c>
      <c r="O222" s="119">
        <v>217</v>
      </c>
      <c r="P222" s="119">
        <v>34</v>
      </c>
      <c r="Q222" s="119">
        <v>5</v>
      </c>
      <c r="R222" s="120" t="s">
        <v>5658</v>
      </c>
      <c r="S222" s="120">
        <v>0.11</v>
      </c>
      <c r="T222" s="120"/>
      <c r="U222" s="120"/>
      <c r="V222" s="172">
        <v>144.24600000000001</v>
      </c>
      <c r="W222" s="172"/>
      <c r="X222" s="172">
        <v>44.606000000000002</v>
      </c>
      <c r="Y222" s="172">
        <v>24.798999999999999</v>
      </c>
      <c r="Z222" s="172">
        <v>74.840999999999994</v>
      </c>
      <c r="AA222" s="123">
        <v>1022</v>
      </c>
      <c r="AB222" s="123"/>
      <c r="AC222" s="123">
        <v>62.64</v>
      </c>
      <c r="AD222" s="123"/>
      <c r="AE222" s="123"/>
      <c r="AF222" s="123"/>
      <c r="AG222" s="214"/>
      <c r="AH222" s="229" t="str">
        <f t="shared" si="26"/>
        <v>a3</v>
      </c>
      <c r="AI222" s="122"/>
      <c r="AJ222" s="122"/>
      <c r="AK222" s="122"/>
      <c r="AL222" s="122"/>
      <c r="AM222" s="122"/>
      <c r="AN222" s="173"/>
      <c r="AO222" s="173"/>
      <c r="AP222" s="173"/>
      <c r="AQ222" s="173"/>
      <c r="AR222" s="173"/>
      <c r="AS222" s="173"/>
      <c r="AT222" s="173"/>
      <c r="AU222" s="173"/>
      <c r="AV222" s="173"/>
      <c r="AW222" s="173"/>
      <c r="AX222" s="173"/>
      <c r="AY222" s="173"/>
      <c r="AZ222" s="211">
        <f t="shared" si="32"/>
        <v>0</v>
      </c>
      <c r="BA222" s="211">
        <f t="shared" si="33"/>
        <v>0</v>
      </c>
      <c r="BB222" s="205">
        <f t="shared" si="27"/>
        <v>17046</v>
      </c>
      <c r="BC222" s="205">
        <f t="shared" si="28"/>
        <v>13901</v>
      </c>
      <c r="BD222" s="205">
        <f t="shared" si="29"/>
        <v>3650</v>
      </c>
      <c r="BE222" s="205">
        <f t="shared" si="30"/>
        <v>505</v>
      </c>
      <c r="BF222" s="175">
        <v>13396</v>
      </c>
      <c r="BG222" s="175"/>
      <c r="BH222" s="175">
        <v>6195</v>
      </c>
      <c r="BI222" s="175">
        <v>3145</v>
      </c>
      <c r="BJ222" s="175"/>
      <c r="BK222" s="175">
        <v>1466</v>
      </c>
      <c r="BL222" s="175">
        <v>1842</v>
      </c>
      <c r="BM222" s="175">
        <v>2359</v>
      </c>
      <c r="BN222" s="175">
        <v>671</v>
      </c>
      <c r="BO222" s="175">
        <v>1368</v>
      </c>
      <c r="BP222" s="198">
        <f t="shared" si="31"/>
        <v>7563</v>
      </c>
    </row>
    <row r="223" spans="1:68" s="116" customFormat="1" x14ac:dyDescent="0.15">
      <c r="A223" s="117">
        <v>220901001</v>
      </c>
      <c r="B223" s="118" t="s">
        <v>373</v>
      </c>
      <c r="C223" s="118" t="s">
        <v>345</v>
      </c>
      <c r="D223" s="118" t="s">
        <v>374</v>
      </c>
      <c r="E223" s="118" t="s">
        <v>3404</v>
      </c>
      <c r="F223" s="120">
        <v>15</v>
      </c>
      <c r="G223" s="119">
        <v>519269</v>
      </c>
      <c r="H223" s="119"/>
      <c r="I223" s="120" t="s">
        <v>5820</v>
      </c>
      <c r="J223" s="120">
        <v>3020</v>
      </c>
      <c r="K223" s="120">
        <v>519269</v>
      </c>
      <c r="L223" s="120">
        <v>0.47099999999999997</v>
      </c>
      <c r="M223" s="121" t="s">
        <v>5657</v>
      </c>
      <c r="N223" s="120">
        <v>1</v>
      </c>
      <c r="O223" s="119">
        <v>460</v>
      </c>
      <c r="P223" s="119"/>
      <c r="Q223" s="119"/>
      <c r="R223" s="120" t="s">
        <v>5658</v>
      </c>
      <c r="S223" s="120">
        <v>0.93</v>
      </c>
      <c r="T223" s="120"/>
      <c r="U223" s="120"/>
      <c r="V223" s="172">
        <v>532.20000000000005</v>
      </c>
      <c r="W223" s="172"/>
      <c r="X223" s="172">
        <v>532.20000000000005</v>
      </c>
      <c r="Y223" s="172"/>
      <c r="Z223" s="172"/>
      <c r="AA223" s="123">
        <v>2260</v>
      </c>
      <c r="AB223" s="123"/>
      <c r="AC223" s="123">
        <v>210.17</v>
      </c>
      <c r="AD223" s="123"/>
      <c r="AE223" s="123"/>
      <c r="AF223" s="123"/>
      <c r="AG223" s="214"/>
      <c r="AH223" s="229" t="str">
        <f t="shared" si="26"/>
        <v>a3</v>
      </c>
      <c r="AI223" s="122"/>
      <c r="AJ223" s="122"/>
      <c r="AK223" s="122"/>
      <c r="AL223" s="122"/>
      <c r="AM223" s="122"/>
      <c r="AN223" s="173" t="s">
        <v>3186</v>
      </c>
      <c r="AO223" s="173" t="s">
        <v>3186</v>
      </c>
      <c r="AP223" s="173" t="s">
        <v>3186</v>
      </c>
      <c r="AQ223" s="173" t="s">
        <v>3186</v>
      </c>
      <c r="AR223" s="173" t="s">
        <v>3186</v>
      </c>
      <c r="AS223" s="173">
        <v>2</v>
      </c>
      <c r="AT223" s="173"/>
      <c r="AU223" s="173"/>
      <c r="AV223" s="173"/>
      <c r="AW223" s="173"/>
      <c r="AX223" s="173"/>
      <c r="AY223" s="173"/>
      <c r="AZ223" s="211">
        <f t="shared" si="32"/>
        <v>2</v>
      </c>
      <c r="BA223" s="211">
        <f t="shared" si="33"/>
        <v>0</v>
      </c>
      <c r="BB223" s="205">
        <f t="shared" si="27"/>
        <v>30091</v>
      </c>
      <c r="BC223" s="205">
        <f t="shared" si="28"/>
        <v>30091</v>
      </c>
      <c r="BD223" s="205">
        <f t="shared" si="29"/>
        <v>0</v>
      </c>
      <c r="BE223" s="205">
        <f t="shared" si="30"/>
        <v>0</v>
      </c>
      <c r="BF223" s="175">
        <v>30091</v>
      </c>
      <c r="BG223" s="175"/>
      <c r="BH223" s="175">
        <v>10920</v>
      </c>
      <c r="BI223" s="175"/>
      <c r="BJ223" s="175"/>
      <c r="BK223" s="175">
        <v>2860</v>
      </c>
      <c r="BL223" s="175">
        <v>5271</v>
      </c>
      <c r="BM223" s="175">
        <v>7901</v>
      </c>
      <c r="BN223" s="175">
        <v>1163</v>
      </c>
      <c r="BO223" s="175">
        <v>1976</v>
      </c>
      <c r="BP223" s="198">
        <f t="shared" si="31"/>
        <v>12896</v>
      </c>
    </row>
    <row r="224" spans="1:68" s="116" customFormat="1" x14ac:dyDescent="0.15">
      <c r="A224" s="117">
        <v>220902002</v>
      </c>
      <c r="B224" s="118" t="s">
        <v>375</v>
      </c>
      <c r="C224" s="118" t="s">
        <v>345</v>
      </c>
      <c r="D224" s="118" t="s">
        <v>374</v>
      </c>
      <c r="E224" s="118" t="s">
        <v>3405</v>
      </c>
      <c r="F224" s="120">
        <v>10</v>
      </c>
      <c r="G224" s="119">
        <v>110760</v>
      </c>
      <c r="H224" s="119"/>
      <c r="I224" s="120" t="s">
        <v>5820</v>
      </c>
      <c r="J224" s="120">
        <v>1300</v>
      </c>
      <c r="K224" s="120">
        <v>110760</v>
      </c>
      <c r="L224" s="120">
        <v>0.23300000000000001</v>
      </c>
      <c r="M224" s="121" t="s">
        <v>5657</v>
      </c>
      <c r="N224" s="120">
        <v>1</v>
      </c>
      <c r="O224" s="119">
        <v>160</v>
      </c>
      <c r="P224" s="119"/>
      <c r="Q224" s="119"/>
      <c r="R224" s="120" t="s">
        <v>5658</v>
      </c>
      <c r="S224" s="120">
        <v>0.15</v>
      </c>
      <c r="T224" s="120"/>
      <c r="U224" s="120"/>
      <c r="V224" s="172">
        <v>333.5</v>
      </c>
      <c r="W224" s="172"/>
      <c r="X224" s="172">
        <v>333.5</v>
      </c>
      <c r="Y224" s="172"/>
      <c r="Z224" s="172"/>
      <c r="AA224" s="123">
        <v>1921</v>
      </c>
      <c r="AB224" s="123"/>
      <c r="AC224" s="123">
        <v>106.36</v>
      </c>
      <c r="AD224" s="123"/>
      <c r="AE224" s="123"/>
      <c r="AF224" s="123"/>
      <c r="AG224" s="214"/>
      <c r="AH224" s="229" t="str">
        <f t="shared" si="26"/>
        <v>a3</v>
      </c>
      <c r="AI224" s="122"/>
      <c r="AJ224" s="122"/>
      <c r="AK224" s="122"/>
      <c r="AL224" s="122"/>
      <c r="AM224" s="122"/>
      <c r="AN224" s="173" t="s">
        <v>3186</v>
      </c>
      <c r="AO224" s="173" t="s">
        <v>3186</v>
      </c>
      <c r="AP224" s="173" t="s">
        <v>3186</v>
      </c>
      <c r="AQ224" s="173" t="s">
        <v>3186</v>
      </c>
      <c r="AR224" s="173" t="s">
        <v>3186</v>
      </c>
      <c r="AS224" s="173">
        <v>2</v>
      </c>
      <c r="AT224" s="173"/>
      <c r="AU224" s="173"/>
      <c r="AV224" s="173"/>
      <c r="AW224" s="173"/>
      <c r="AX224" s="173"/>
      <c r="AY224" s="173"/>
      <c r="AZ224" s="211">
        <f t="shared" si="32"/>
        <v>2</v>
      </c>
      <c r="BA224" s="211">
        <f t="shared" si="33"/>
        <v>0</v>
      </c>
      <c r="BB224" s="205">
        <f t="shared" si="27"/>
        <v>18166</v>
      </c>
      <c r="BC224" s="205">
        <f t="shared" si="28"/>
        <v>18166</v>
      </c>
      <c r="BD224" s="205">
        <f t="shared" si="29"/>
        <v>0</v>
      </c>
      <c r="BE224" s="205">
        <f t="shared" si="30"/>
        <v>0</v>
      </c>
      <c r="BF224" s="175">
        <v>18166</v>
      </c>
      <c r="BG224" s="175"/>
      <c r="BH224" s="175">
        <v>7644</v>
      </c>
      <c r="BI224" s="175"/>
      <c r="BJ224" s="175"/>
      <c r="BK224" s="175">
        <v>1648</v>
      </c>
      <c r="BL224" s="175">
        <v>2769</v>
      </c>
      <c r="BM224" s="175">
        <v>4207</v>
      </c>
      <c r="BN224" s="175">
        <v>1471</v>
      </c>
      <c r="BO224" s="175">
        <v>427</v>
      </c>
      <c r="BP224" s="198">
        <f t="shared" si="31"/>
        <v>8071</v>
      </c>
    </row>
    <row r="225" spans="1:68" s="116" customFormat="1" x14ac:dyDescent="0.15">
      <c r="A225" s="117">
        <v>221002001</v>
      </c>
      <c r="B225" s="118" t="s">
        <v>376</v>
      </c>
      <c r="C225" s="118" t="s">
        <v>345</v>
      </c>
      <c r="D225" s="118" t="s">
        <v>377</v>
      </c>
      <c r="E225" s="118" t="s">
        <v>3406</v>
      </c>
      <c r="F225" s="120">
        <v>13</v>
      </c>
      <c r="G225" s="119">
        <v>163313</v>
      </c>
      <c r="H225" s="119"/>
      <c r="I225" s="120" t="s">
        <v>5820</v>
      </c>
      <c r="J225" s="120">
        <v>1500</v>
      </c>
      <c r="K225" s="120">
        <v>163313</v>
      </c>
      <c r="L225" s="120">
        <v>0.29799999999999999</v>
      </c>
      <c r="M225" s="121" t="s">
        <v>5657</v>
      </c>
      <c r="N225" s="120">
        <v>1</v>
      </c>
      <c r="O225" s="119">
        <v>1150</v>
      </c>
      <c r="P225" s="119">
        <v>32</v>
      </c>
      <c r="Q225" s="119">
        <v>2.9</v>
      </c>
      <c r="R225" s="120" t="s">
        <v>5658</v>
      </c>
      <c r="S225" s="120">
        <v>0.1</v>
      </c>
      <c r="T225" s="120"/>
      <c r="U225" s="120"/>
      <c r="V225" s="172">
        <v>215</v>
      </c>
      <c r="W225" s="172">
        <v>10.5</v>
      </c>
      <c r="X225" s="172">
        <v>118.4</v>
      </c>
      <c r="Y225" s="172">
        <v>20.8</v>
      </c>
      <c r="Z225" s="172">
        <v>65.3</v>
      </c>
      <c r="AA225" s="123">
        <v>118.47</v>
      </c>
      <c r="AB225" s="123"/>
      <c r="AC225" s="123">
        <v>1408</v>
      </c>
      <c r="AD225" s="123"/>
      <c r="AE225" s="123"/>
      <c r="AF225" s="123"/>
      <c r="AG225" s="214"/>
      <c r="AH225" s="229" t="str">
        <f t="shared" si="26"/>
        <v>a3</v>
      </c>
      <c r="AI225" s="122"/>
      <c r="AJ225" s="122"/>
      <c r="AK225" s="122"/>
      <c r="AL225" s="122"/>
      <c r="AM225" s="122"/>
      <c r="AN225" s="173"/>
      <c r="AO225" s="173"/>
      <c r="AP225" s="173"/>
      <c r="AQ225" s="173"/>
      <c r="AR225" s="173"/>
      <c r="AS225" s="173"/>
      <c r="AT225" s="173">
        <v>0.5</v>
      </c>
      <c r="AU225" s="173"/>
      <c r="AV225" s="173">
        <v>0.5</v>
      </c>
      <c r="AW225" s="173"/>
      <c r="AX225" s="173"/>
      <c r="AY225" s="173"/>
      <c r="AZ225" s="211">
        <f t="shared" si="32"/>
        <v>0</v>
      </c>
      <c r="BA225" s="211">
        <f t="shared" si="33"/>
        <v>1</v>
      </c>
      <c r="BB225" s="205">
        <f t="shared" si="27"/>
        <v>12881</v>
      </c>
      <c r="BC225" s="205">
        <f t="shared" si="28"/>
        <v>12881</v>
      </c>
      <c r="BD225" s="205">
        <f t="shared" si="29"/>
        <v>0</v>
      </c>
      <c r="BE225" s="205">
        <f t="shared" si="30"/>
        <v>0</v>
      </c>
      <c r="BF225" s="175">
        <v>12881</v>
      </c>
      <c r="BG225" s="175"/>
      <c r="BH225" s="175">
        <v>3480</v>
      </c>
      <c r="BI225" s="175"/>
      <c r="BJ225" s="175"/>
      <c r="BK225" s="175">
        <v>2954</v>
      </c>
      <c r="BL225" s="175">
        <v>478</v>
      </c>
      <c r="BM225" s="175">
        <v>3417</v>
      </c>
      <c r="BN225" s="175">
        <v>751</v>
      </c>
      <c r="BO225" s="175">
        <v>1801</v>
      </c>
      <c r="BP225" s="198">
        <f t="shared" si="31"/>
        <v>5281</v>
      </c>
    </row>
    <row r="226" spans="1:68" s="116" customFormat="1" x14ac:dyDescent="0.15">
      <c r="A226" s="117">
        <v>230101001</v>
      </c>
      <c r="B226" s="118" t="s">
        <v>378</v>
      </c>
      <c r="C226" s="118" t="s">
        <v>345</v>
      </c>
      <c r="D226" s="118" t="s">
        <v>379</v>
      </c>
      <c r="E226" s="118" t="s">
        <v>3407</v>
      </c>
      <c r="F226" s="120">
        <v>7</v>
      </c>
      <c r="G226" s="119">
        <v>108930</v>
      </c>
      <c r="H226" s="119"/>
      <c r="I226" s="120" t="s">
        <v>5820</v>
      </c>
      <c r="J226" s="120">
        <v>1000</v>
      </c>
      <c r="K226" s="120">
        <v>108930</v>
      </c>
      <c r="L226" s="120">
        <v>0.29799999999999999</v>
      </c>
      <c r="M226" s="121" t="s">
        <v>5657</v>
      </c>
      <c r="N226" s="120">
        <v>1</v>
      </c>
      <c r="O226" s="119">
        <v>151.80000000000001</v>
      </c>
      <c r="P226" s="119">
        <v>45.5</v>
      </c>
      <c r="Q226" s="119">
        <v>4.4000000000000004</v>
      </c>
      <c r="R226" s="120" t="s">
        <v>5658</v>
      </c>
      <c r="S226" s="120">
        <v>0.3</v>
      </c>
      <c r="T226" s="120"/>
      <c r="U226" s="120"/>
      <c r="V226" s="172">
        <v>80.099999999999994</v>
      </c>
      <c r="W226" s="172">
        <v>12.9</v>
      </c>
      <c r="X226" s="172">
        <v>60.3</v>
      </c>
      <c r="Y226" s="172">
        <v>6.9</v>
      </c>
      <c r="Z226" s="172"/>
      <c r="AA226" s="123"/>
      <c r="AB226" s="123"/>
      <c r="AC226" s="123">
        <v>69</v>
      </c>
      <c r="AD226" s="123"/>
      <c r="AE226" s="123"/>
      <c r="AF226" s="123"/>
      <c r="AG226" s="214"/>
      <c r="AH226" s="229" t="str">
        <f t="shared" si="26"/>
        <v>a3</v>
      </c>
      <c r="AI226" s="122"/>
      <c r="AJ226" s="122"/>
      <c r="AK226" s="122"/>
      <c r="AL226" s="122"/>
      <c r="AM226" s="122"/>
      <c r="AN226" s="173"/>
      <c r="AO226" s="173"/>
      <c r="AP226" s="173"/>
      <c r="AQ226" s="173"/>
      <c r="AR226" s="173"/>
      <c r="AS226" s="173"/>
      <c r="AT226" s="173"/>
      <c r="AU226" s="173"/>
      <c r="AV226" s="173"/>
      <c r="AW226" s="173"/>
      <c r="AX226" s="173"/>
      <c r="AY226" s="173"/>
      <c r="AZ226" s="211"/>
      <c r="BA226" s="211"/>
      <c r="BB226" s="205">
        <f t="shared" si="27"/>
        <v>26308</v>
      </c>
      <c r="BC226" s="205">
        <f t="shared" si="28"/>
        <v>26308</v>
      </c>
      <c r="BD226" s="205">
        <f t="shared" si="29"/>
        <v>0</v>
      </c>
      <c r="BE226" s="205">
        <f t="shared" si="30"/>
        <v>0</v>
      </c>
      <c r="BF226" s="175">
        <v>26308</v>
      </c>
      <c r="BG226" s="175">
        <v>9431</v>
      </c>
      <c r="BH226" s="175">
        <v>10042</v>
      </c>
      <c r="BI226" s="175"/>
      <c r="BJ226" s="175"/>
      <c r="BK226" s="175">
        <v>990</v>
      </c>
      <c r="BL226" s="175">
        <v>735</v>
      </c>
      <c r="BM226" s="175">
        <v>3132</v>
      </c>
      <c r="BN226" s="175">
        <v>1245</v>
      </c>
      <c r="BO226" s="175">
        <v>733</v>
      </c>
      <c r="BP226" s="198">
        <f t="shared" si="31"/>
        <v>10775</v>
      </c>
    </row>
    <row r="227" spans="1:68" s="116" customFormat="1" x14ac:dyDescent="0.15">
      <c r="A227" s="117">
        <v>230701003</v>
      </c>
      <c r="B227" s="118" t="s">
        <v>380</v>
      </c>
      <c r="C227" s="118" t="s">
        <v>345</v>
      </c>
      <c r="D227" s="118" t="s">
        <v>381</v>
      </c>
      <c r="E227" s="118" t="s">
        <v>3408</v>
      </c>
      <c r="F227" s="120">
        <v>1</v>
      </c>
      <c r="G227" s="119"/>
      <c r="H227" s="119"/>
      <c r="I227" s="120" t="s">
        <v>5820</v>
      </c>
      <c r="J227" s="120">
        <v>500</v>
      </c>
      <c r="K227" s="120">
        <v>71324</v>
      </c>
      <c r="L227" s="120">
        <v>0.39100000000000001</v>
      </c>
      <c r="M227" s="121" t="s">
        <v>5657</v>
      </c>
      <c r="N227" s="120">
        <v>1</v>
      </c>
      <c r="O227" s="119">
        <v>121</v>
      </c>
      <c r="P227" s="119"/>
      <c r="Q227" s="119"/>
      <c r="R227" s="120" t="s">
        <v>5660</v>
      </c>
      <c r="S227" s="120">
        <v>5</v>
      </c>
      <c r="T227" s="120"/>
      <c r="U227" s="120"/>
      <c r="V227" s="172">
        <v>70.8</v>
      </c>
      <c r="W227" s="172">
        <v>0.3</v>
      </c>
      <c r="X227" s="172">
        <v>49.3</v>
      </c>
      <c r="Y227" s="172">
        <v>21.2</v>
      </c>
      <c r="Z227" s="172"/>
      <c r="AA227" s="123"/>
      <c r="AB227" s="123"/>
      <c r="AC227" s="123">
        <v>14.2</v>
      </c>
      <c r="AD227" s="123"/>
      <c r="AE227" s="123"/>
      <c r="AF227" s="123"/>
      <c r="AG227" s="214"/>
      <c r="AH227" s="229" t="str">
        <f t="shared" si="26"/>
        <v>a3</v>
      </c>
      <c r="AI227" s="122"/>
      <c r="AJ227" s="122"/>
      <c r="AK227" s="122"/>
      <c r="AL227" s="122"/>
      <c r="AM227" s="122"/>
      <c r="AN227" s="173">
        <v>1</v>
      </c>
      <c r="AO227" s="173" t="s">
        <v>3186</v>
      </c>
      <c r="AP227" s="173" t="s">
        <v>3186</v>
      </c>
      <c r="AQ227" s="173" t="s">
        <v>3186</v>
      </c>
      <c r="AR227" s="173" t="s">
        <v>3186</v>
      </c>
      <c r="AS227" s="173"/>
      <c r="AT227" s="173"/>
      <c r="AU227" s="173"/>
      <c r="AV227" s="173"/>
      <c r="AW227" s="173"/>
      <c r="AX227" s="173"/>
      <c r="AY227" s="173"/>
      <c r="AZ227" s="211">
        <f t="shared" si="32"/>
        <v>1</v>
      </c>
      <c r="BA227" s="211">
        <f t="shared" si="33"/>
        <v>0</v>
      </c>
      <c r="BB227" s="205">
        <f t="shared" si="27"/>
        <v>9549</v>
      </c>
      <c r="BC227" s="205">
        <f t="shared" si="28"/>
        <v>9549</v>
      </c>
      <c r="BD227" s="205">
        <f t="shared" si="29"/>
        <v>0</v>
      </c>
      <c r="BE227" s="205">
        <f t="shared" si="30"/>
        <v>0</v>
      </c>
      <c r="BF227" s="175">
        <v>9549</v>
      </c>
      <c r="BG227" s="175"/>
      <c r="BH227" s="175">
        <v>4548</v>
      </c>
      <c r="BI227" s="175"/>
      <c r="BJ227" s="175"/>
      <c r="BK227" s="175"/>
      <c r="BL227" s="175"/>
      <c r="BM227" s="175">
        <v>2678</v>
      </c>
      <c r="BN227" s="175">
        <v>553</v>
      </c>
      <c r="BO227" s="175">
        <v>1770</v>
      </c>
      <c r="BP227" s="198">
        <f t="shared" si="31"/>
        <v>6318</v>
      </c>
    </row>
    <row r="228" spans="1:68" s="116" customFormat="1" x14ac:dyDescent="0.15">
      <c r="A228" s="117">
        <v>230702001</v>
      </c>
      <c r="B228" s="118" t="s">
        <v>382</v>
      </c>
      <c r="C228" s="118" t="s">
        <v>345</v>
      </c>
      <c r="D228" s="118" t="s">
        <v>381</v>
      </c>
      <c r="E228" s="118" t="s">
        <v>3409</v>
      </c>
      <c r="F228" s="120">
        <v>8</v>
      </c>
      <c r="G228" s="119"/>
      <c r="H228" s="119"/>
      <c r="I228" s="120" t="s">
        <v>5820</v>
      </c>
      <c r="J228" s="120">
        <v>1100</v>
      </c>
      <c r="K228" s="120">
        <v>52203</v>
      </c>
      <c r="L228" s="120">
        <v>0.13</v>
      </c>
      <c r="M228" s="121" t="s">
        <v>5657</v>
      </c>
      <c r="N228" s="120">
        <v>1</v>
      </c>
      <c r="O228" s="119">
        <v>118</v>
      </c>
      <c r="P228" s="119"/>
      <c r="Q228" s="119"/>
      <c r="R228" s="120"/>
      <c r="S228" s="120"/>
      <c r="T228" s="120"/>
      <c r="U228" s="120" t="s">
        <v>5669</v>
      </c>
      <c r="V228" s="172">
        <v>42.15</v>
      </c>
      <c r="W228" s="172"/>
      <c r="X228" s="172">
        <v>42</v>
      </c>
      <c r="Y228" s="172">
        <v>0.15</v>
      </c>
      <c r="Z228" s="172"/>
      <c r="AA228" s="123"/>
      <c r="AB228" s="123"/>
      <c r="AC228" s="123"/>
      <c r="AD228" s="123"/>
      <c r="AE228" s="123"/>
      <c r="AF228" s="123"/>
      <c r="AG228" s="214"/>
      <c r="AH228" s="229" t="str">
        <f t="shared" si="26"/>
        <v>a1</v>
      </c>
      <c r="AI228" s="122"/>
      <c r="AJ228" s="122"/>
      <c r="AK228" s="122"/>
      <c r="AL228" s="122"/>
      <c r="AM228" s="122"/>
      <c r="AN228" s="173">
        <v>1</v>
      </c>
      <c r="AO228" s="173" t="s">
        <v>3186</v>
      </c>
      <c r="AP228" s="173" t="s">
        <v>3186</v>
      </c>
      <c r="AQ228" s="173" t="s">
        <v>3186</v>
      </c>
      <c r="AR228" s="173" t="s">
        <v>3186</v>
      </c>
      <c r="AS228" s="173"/>
      <c r="AT228" s="173"/>
      <c r="AU228" s="173"/>
      <c r="AV228" s="173"/>
      <c r="AW228" s="173"/>
      <c r="AX228" s="173"/>
      <c r="AY228" s="173"/>
      <c r="AZ228" s="211">
        <f t="shared" si="32"/>
        <v>1</v>
      </c>
      <c r="BA228" s="211">
        <f t="shared" si="33"/>
        <v>0</v>
      </c>
      <c r="BB228" s="205">
        <f t="shared" si="27"/>
        <v>10306</v>
      </c>
      <c r="BC228" s="205">
        <f t="shared" si="28"/>
        <v>10306</v>
      </c>
      <c r="BD228" s="205">
        <f t="shared" si="29"/>
        <v>0</v>
      </c>
      <c r="BE228" s="205">
        <f t="shared" si="30"/>
        <v>0</v>
      </c>
      <c r="BF228" s="175">
        <v>10306</v>
      </c>
      <c r="BG228" s="175"/>
      <c r="BH228" s="175">
        <v>6079</v>
      </c>
      <c r="BI228" s="175"/>
      <c r="BJ228" s="175"/>
      <c r="BK228" s="175"/>
      <c r="BL228" s="175">
        <v>80</v>
      </c>
      <c r="BM228" s="175">
        <v>2811</v>
      </c>
      <c r="BN228" s="175">
        <v>580</v>
      </c>
      <c r="BO228" s="175">
        <v>756</v>
      </c>
      <c r="BP228" s="198">
        <f t="shared" si="31"/>
        <v>6835</v>
      </c>
    </row>
    <row r="229" spans="1:68" s="116" customFormat="1" x14ac:dyDescent="0.15">
      <c r="A229" s="117">
        <v>230702002</v>
      </c>
      <c r="B229" s="118" t="s">
        <v>383</v>
      </c>
      <c r="C229" s="118" t="s">
        <v>345</v>
      </c>
      <c r="D229" s="118" t="s">
        <v>381</v>
      </c>
      <c r="E229" s="118" t="s">
        <v>3410</v>
      </c>
      <c r="F229" s="120">
        <v>7</v>
      </c>
      <c r="G229" s="119"/>
      <c r="H229" s="119"/>
      <c r="I229" s="120" t="s">
        <v>5820</v>
      </c>
      <c r="J229" s="120">
        <v>800</v>
      </c>
      <c r="K229" s="120">
        <v>10294</v>
      </c>
      <c r="L229" s="120">
        <v>3.5000000000000003E-2</v>
      </c>
      <c r="M229" s="121" t="s">
        <v>5657</v>
      </c>
      <c r="N229" s="120">
        <v>1</v>
      </c>
      <c r="O229" s="119">
        <v>75</v>
      </c>
      <c r="P229" s="119"/>
      <c r="Q229" s="119"/>
      <c r="R229" s="120" t="s">
        <v>5660</v>
      </c>
      <c r="S229" s="120">
        <v>3</v>
      </c>
      <c r="T229" s="120"/>
      <c r="U229" s="120"/>
      <c r="V229" s="172">
        <v>23.8</v>
      </c>
      <c r="W229" s="172"/>
      <c r="X229" s="172">
        <v>23.7</v>
      </c>
      <c r="Y229" s="172">
        <v>0.1</v>
      </c>
      <c r="Z229" s="172"/>
      <c r="AA229" s="123"/>
      <c r="AB229" s="123"/>
      <c r="AC229" s="123"/>
      <c r="AD229" s="123"/>
      <c r="AE229" s="123"/>
      <c r="AF229" s="123"/>
      <c r="AG229" s="214"/>
      <c r="AH229" s="229" t="str">
        <f t="shared" si="26"/>
        <v>a1</v>
      </c>
      <c r="AI229" s="122"/>
      <c r="AJ229" s="122"/>
      <c r="AK229" s="122"/>
      <c r="AL229" s="122"/>
      <c r="AM229" s="122"/>
      <c r="AN229" s="173">
        <v>1</v>
      </c>
      <c r="AO229" s="173" t="s">
        <v>3186</v>
      </c>
      <c r="AP229" s="173" t="s">
        <v>3186</v>
      </c>
      <c r="AQ229" s="173" t="s">
        <v>3186</v>
      </c>
      <c r="AR229" s="173" t="s">
        <v>3186</v>
      </c>
      <c r="AS229" s="173"/>
      <c r="AT229" s="173"/>
      <c r="AU229" s="173"/>
      <c r="AV229" s="173"/>
      <c r="AW229" s="173"/>
      <c r="AX229" s="173"/>
      <c r="AY229" s="173"/>
      <c r="AZ229" s="211">
        <f t="shared" si="32"/>
        <v>1</v>
      </c>
      <c r="BA229" s="211">
        <f t="shared" si="33"/>
        <v>0</v>
      </c>
      <c r="BB229" s="205">
        <f t="shared" si="27"/>
        <v>7486</v>
      </c>
      <c r="BC229" s="205">
        <f t="shared" si="28"/>
        <v>7486</v>
      </c>
      <c r="BD229" s="205">
        <f t="shared" si="29"/>
        <v>0</v>
      </c>
      <c r="BE229" s="205">
        <f t="shared" si="30"/>
        <v>0</v>
      </c>
      <c r="BF229" s="175">
        <v>7486</v>
      </c>
      <c r="BG229" s="175"/>
      <c r="BH229" s="175">
        <v>4052</v>
      </c>
      <c r="BI229" s="175"/>
      <c r="BJ229" s="175"/>
      <c r="BK229" s="175"/>
      <c r="BL229" s="175">
        <v>80</v>
      </c>
      <c r="BM229" s="175">
        <v>1206</v>
      </c>
      <c r="BN229" s="175">
        <v>249</v>
      </c>
      <c r="BO229" s="175">
        <v>1899</v>
      </c>
      <c r="BP229" s="198">
        <f t="shared" si="31"/>
        <v>5951</v>
      </c>
    </row>
    <row r="230" spans="1:68" s="116" customFormat="1" x14ac:dyDescent="0.15">
      <c r="A230" s="117">
        <v>232101001</v>
      </c>
      <c r="B230" s="118" t="s">
        <v>384</v>
      </c>
      <c r="C230" s="118" t="s">
        <v>345</v>
      </c>
      <c r="D230" s="118" t="s">
        <v>385</v>
      </c>
      <c r="E230" s="118" t="s">
        <v>3411</v>
      </c>
      <c r="F230" s="120">
        <v>11</v>
      </c>
      <c r="G230" s="119">
        <v>128414</v>
      </c>
      <c r="H230" s="119"/>
      <c r="I230" s="120" t="s">
        <v>5820</v>
      </c>
      <c r="J230" s="120">
        <v>1250</v>
      </c>
      <c r="K230" s="120">
        <v>128414</v>
      </c>
      <c r="L230" s="120">
        <v>0.28100000000000003</v>
      </c>
      <c r="M230" s="121" t="s">
        <v>5657</v>
      </c>
      <c r="N230" s="120">
        <v>1</v>
      </c>
      <c r="O230" s="119">
        <v>192.5</v>
      </c>
      <c r="P230" s="119">
        <v>37</v>
      </c>
      <c r="Q230" s="119">
        <v>3.05</v>
      </c>
      <c r="R230" s="120" t="s">
        <v>5658</v>
      </c>
      <c r="S230" s="120">
        <v>0.4</v>
      </c>
      <c r="T230" s="120"/>
      <c r="U230" s="120"/>
      <c r="V230" s="172">
        <v>276.89999999999998</v>
      </c>
      <c r="W230" s="172">
        <v>16.399999999999999</v>
      </c>
      <c r="X230" s="172">
        <v>81.900000000000006</v>
      </c>
      <c r="Y230" s="172">
        <v>91.7</v>
      </c>
      <c r="Z230" s="172">
        <v>86.9</v>
      </c>
      <c r="AA230" s="123">
        <v>1089</v>
      </c>
      <c r="AB230" s="123"/>
      <c r="AC230" s="123">
        <v>94</v>
      </c>
      <c r="AD230" s="123"/>
      <c r="AE230" s="123"/>
      <c r="AF230" s="123"/>
      <c r="AG230" s="214"/>
      <c r="AH230" s="229" t="str">
        <f t="shared" si="26"/>
        <v>a3</v>
      </c>
      <c r="AI230" s="122"/>
      <c r="AJ230" s="122"/>
      <c r="AK230" s="122"/>
      <c r="AL230" s="122"/>
      <c r="AM230" s="122"/>
      <c r="AN230" s="173">
        <v>4</v>
      </c>
      <c r="AO230" s="173"/>
      <c r="AP230" s="173"/>
      <c r="AQ230" s="173"/>
      <c r="AR230" s="173"/>
      <c r="AS230" s="173">
        <v>0.5</v>
      </c>
      <c r="AT230" s="173">
        <v>0.5</v>
      </c>
      <c r="AU230" s="173">
        <v>0.5</v>
      </c>
      <c r="AV230" s="173">
        <v>0.5</v>
      </c>
      <c r="AW230" s="173">
        <v>0.5</v>
      </c>
      <c r="AX230" s="173"/>
      <c r="AY230" s="173"/>
      <c r="AZ230" s="211">
        <f t="shared" si="32"/>
        <v>4.5</v>
      </c>
      <c r="BA230" s="211">
        <f t="shared" si="33"/>
        <v>2</v>
      </c>
      <c r="BB230" s="205">
        <f t="shared" si="27"/>
        <v>17636</v>
      </c>
      <c r="BC230" s="205">
        <f t="shared" si="28"/>
        <v>17636</v>
      </c>
      <c r="BD230" s="205">
        <f t="shared" si="29"/>
        <v>0</v>
      </c>
      <c r="BE230" s="205">
        <f t="shared" si="30"/>
        <v>0</v>
      </c>
      <c r="BF230" s="175">
        <v>17636</v>
      </c>
      <c r="BG230" s="175"/>
      <c r="BH230" s="175">
        <v>5500</v>
      </c>
      <c r="BI230" s="175"/>
      <c r="BJ230" s="175"/>
      <c r="BK230" s="175">
        <v>2893</v>
      </c>
      <c r="BL230" s="175">
        <v>1354</v>
      </c>
      <c r="BM230" s="175">
        <v>5852</v>
      </c>
      <c r="BN230" s="175">
        <v>1035</v>
      </c>
      <c r="BO230" s="175">
        <v>1002</v>
      </c>
      <c r="BP230" s="198">
        <f t="shared" si="31"/>
        <v>6502</v>
      </c>
    </row>
    <row r="231" spans="1:68" s="116" customFormat="1" x14ac:dyDescent="0.15">
      <c r="A231" s="117">
        <v>232302001</v>
      </c>
      <c r="B231" s="118" t="s">
        <v>386</v>
      </c>
      <c r="C231" s="118" t="s">
        <v>345</v>
      </c>
      <c r="D231" s="118" t="s">
        <v>387</v>
      </c>
      <c r="E231" s="118" t="s">
        <v>3412</v>
      </c>
      <c r="F231" s="120">
        <v>10</v>
      </c>
      <c r="G231" s="119"/>
      <c r="H231" s="119"/>
      <c r="I231" s="120" t="s">
        <v>5820</v>
      </c>
      <c r="J231" s="120">
        <v>410</v>
      </c>
      <c r="K231" s="120">
        <v>51028</v>
      </c>
      <c r="L231" s="120">
        <v>0.34100000000000003</v>
      </c>
      <c r="M231" s="121" t="s">
        <v>5657</v>
      </c>
      <c r="N231" s="120">
        <v>1</v>
      </c>
      <c r="O231" s="119">
        <v>215</v>
      </c>
      <c r="P231" s="119"/>
      <c r="Q231" s="119"/>
      <c r="R231" s="120" t="s">
        <v>5658</v>
      </c>
      <c r="S231" s="120">
        <v>0.2</v>
      </c>
      <c r="T231" s="120"/>
      <c r="U231" s="120"/>
      <c r="V231" s="172">
        <v>125</v>
      </c>
      <c r="W231" s="172"/>
      <c r="X231" s="172">
        <v>115</v>
      </c>
      <c r="Y231" s="172">
        <v>10</v>
      </c>
      <c r="Z231" s="172"/>
      <c r="AA231" s="123">
        <v>610</v>
      </c>
      <c r="AB231" s="123"/>
      <c r="AC231" s="123">
        <v>43</v>
      </c>
      <c r="AD231" s="123"/>
      <c r="AE231" s="123"/>
      <c r="AF231" s="123"/>
      <c r="AG231" s="214"/>
      <c r="AH231" s="229" t="str">
        <f t="shared" si="26"/>
        <v>a3</v>
      </c>
      <c r="AI231" s="122"/>
      <c r="AJ231" s="122"/>
      <c r="AK231" s="122"/>
      <c r="AL231" s="122"/>
      <c r="AM231" s="122"/>
      <c r="AN231" s="173"/>
      <c r="AO231" s="173"/>
      <c r="AP231" s="173"/>
      <c r="AQ231" s="173"/>
      <c r="AR231" s="173"/>
      <c r="AS231" s="173"/>
      <c r="AT231" s="173"/>
      <c r="AU231" s="173"/>
      <c r="AV231" s="173"/>
      <c r="AW231" s="173"/>
      <c r="AX231" s="173"/>
      <c r="AY231" s="173"/>
      <c r="AZ231" s="211"/>
      <c r="BA231" s="211"/>
      <c r="BB231" s="205">
        <f t="shared" si="27"/>
        <v>36107</v>
      </c>
      <c r="BC231" s="205">
        <f t="shared" si="28"/>
        <v>34157</v>
      </c>
      <c r="BD231" s="205">
        <f t="shared" si="29"/>
        <v>3150</v>
      </c>
      <c r="BE231" s="205">
        <f t="shared" si="30"/>
        <v>1200</v>
      </c>
      <c r="BF231" s="175">
        <v>32957</v>
      </c>
      <c r="BG231" s="175">
        <v>8477</v>
      </c>
      <c r="BH231" s="175">
        <v>3150</v>
      </c>
      <c r="BI231" s="175">
        <v>1950</v>
      </c>
      <c r="BJ231" s="175"/>
      <c r="BK231" s="175">
        <v>1170</v>
      </c>
      <c r="BL231" s="175">
        <v>3343</v>
      </c>
      <c r="BM231" s="175">
        <v>2816</v>
      </c>
      <c r="BN231" s="175">
        <v>453</v>
      </c>
      <c r="BO231" s="175">
        <v>14748</v>
      </c>
      <c r="BP231" s="198">
        <f t="shared" si="31"/>
        <v>17898</v>
      </c>
    </row>
    <row r="232" spans="1:68" s="116" customFormat="1" x14ac:dyDescent="0.15">
      <c r="A232" s="117">
        <v>238401001</v>
      </c>
      <c r="B232" s="118" t="s">
        <v>388</v>
      </c>
      <c r="C232" s="118" t="s">
        <v>345</v>
      </c>
      <c r="D232" s="118" t="s">
        <v>389</v>
      </c>
      <c r="E232" s="118" t="s">
        <v>3413</v>
      </c>
      <c r="F232" s="120">
        <v>14</v>
      </c>
      <c r="G232" s="119">
        <v>372328.4</v>
      </c>
      <c r="H232" s="119"/>
      <c r="I232" s="120" t="s">
        <v>5820</v>
      </c>
      <c r="J232" s="120">
        <v>2070</v>
      </c>
      <c r="K232" s="120">
        <v>372328</v>
      </c>
      <c r="L232" s="120">
        <v>0.49299999999999999</v>
      </c>
      <c r="M232" s="121" t="s">
        <v>5657</v>
      </c>
      <c r="N232" s="120">
        <v>1</v>
      </c>
      <c r="O232" s="119">
        <v>260</v>
      </c>
      <c r="P232" s="119"/>
      <c r="Q232" s="119"/>
      <c r="R232" s="120" t="s">
        <v>5658</v>
      </c>
      <c r="S232" s="120">
        <v>0.3</v>
      </c>
      <c r="T232" s="120"/>
      <c r="U232" s="120"/>
      <c r="V232" s="172">
        <v>375</v>
      </c>
      <c r="W232" s="172">
        <v>36</v>
      </c>
      <c r="X232" s="172">
        <v>161</v>
      </c>
      <c r="Y232" s="172">
        <v>70</v>
      </c>
      <c r="Z232" s="172">
        <v>108</v>
      </c>
      <c r="AA232" s="123">
        <v>2701.7</v>
      </c>
      <c r="AB232" s="123"/>
      <c r="AC232" s="123">
        <v>201</v>
      </c>
      <c r="AD232" s="123"/>
      <c r="AE232" s="123"/>
      <c r="AF232" s="123"/>
      <c r="AG232" s="214"/>
      <c r="AH232" s="229" t="str">
        <f t="shared" si="26"/>
        <v>a3</v>
      </c>
      <c r="AI232" s="122"/>
      <c r="AJ232" s="122"/>
      <c r="AK232" s="122"/>
      <c r="AL232" s="122"/>
      <c r="AM232" s="122"/>
      <c r="AN232" s="173">
        <v>1</v>
      </c>
      <c r="AO232" s="173"/>
      <c r="AP232" s="173"/>
      <c r="AQ232" s="173"/>
      <c r="AR232" s="173"/>
      <c r="AS232" s="173"/>
      <c r="AT232" s="173">
        <v>0.5</v>
      </c>
      <c r="AU232" s="173">
        <v>0.5</v>
      </c>
      <c r="AV232" s="173">
        <v>0.5</v>
      </c>
      <c r="AW232" s="173">
        <v>0.5</v>
      </c>
      <c r="AX232" s="173">
        <v>1</v>
      </c>
      <c r="AY232" s="173">
        <v>2</v>
      </c>
      <c r="AZ232" s="211">
        <f t="shared" si="32"/>
        <v>1</v>
      </c>
      <c r="BA232" s="211">
        <f t="shared" si="33"/>
        <v>5</v>
      </c>
      <c r="BB232" s="205">
        <f t="shared" si="27"/>
        <v>18131</v>
      </c>
      <c r="BC232" s="205">
        <f t="shared" si="28"/>
        <v>18131</v>
      </c>
      <c r="BD232" s="205">
        <f t="shared" si="29"/>
        <v>0</v>
      </c>
      <c r="BE232" s="205">
        <f>BC232-BF232</f>
        <v>0</v>
      </c>
      <c r="BF232" s="175">
        <v>18131</v>
      </c>
      <c r="BG232" s="175"/>
      <c r="BH232" s="175">
        <v>3780</v>
      </c>
      <c r="BI232" s="175"/>
      <c r="BJ232" s="175"/>
      <c r="BK232" s="175">
        <v>2791</v>
      </c>
      <c r="BL232" s="175">
        <v>2630</v>
      </c>
      <c r="BM232" s="175">
        <v>6164</v>
      </c>
      <c r="BN232" s="175">
        <v>1488</v>
      </c>
      <c r="BO232" s="175">
        <v>1278</v>
      </c>
      <c r="BP232" s="198">
        <f t="shared" si="31"/>
        <v>5058</v>
      </c>
    </row>
    <row r="233" spans="1:68" s="116" customFormat="1" x14ac:dyDescent="0.15">
      <c r="A233" s="117">
        <v>240201001</v>
      </c>
      <c r="B233" s="118" t="s">
        <v>390</v>
      </c>
      <c r="C233" s="118" t="s">
        <v>345</v>
      </c>
      <c r="D233" s="118" t="s">
        <v>391</v>
      </c>
      <c r="E233" s="118" t="s">
        <v>3414</v>
      </c>
      <c r="F233" s="120">
        <v>11</v>
      </c>
      <c r="G233" s="119">
        <v>159892</v>
      </c>
      <c r="H233" s="119"/>
      <c r="I233" s="120" t="s">
        <v>5820</v>
      </c>
      <c r="J233" s="120">
        <v>1100</v>
      </c>
      <c r="K233" s="120">
        <v>159892</v>
      </c>
      <c r="L233" s="120">
        <v>0.39800000000000002</v>
      </c>
      <c r="M233" s="121" t="s">
        <v>5657</v>
      </c>
      <c r="N233" s="120">
        <v>1</v>
      </c>
      <c r="O233" s="119">
        <v>185.9</v>
      </c>
      <c r="P233" s="119"/>
      <c r="Q233" s="119"/>
      <c r="R233" s="120" t="s">
        <v>5658</v>
      </c>
      <c r="S233" s="120">
        <v>0.1</v>
      </c>
      <c r="T233" s="120"/>
      <c r="U233" s="120"/>
      <c r="V233" s="172">
        <v>156.80000000000001</v>
      </c>
      <c r="W233" s="172"/>
      <c r="X233" s="172"/>
      <c r="Y233" s="172"/>
      <c r="Z233" s="172">
        <v>156.80000000000001</v>
      </c>
      <c r="AA233" s="123">
        <v>2516</v>
      </c>
      <c r="AB233" s="123"/>
      <c r="AC233" s="123"/>
      <c r="AD233" s="123"/>
      <c r="AE233" s="123"/>
      <c r="AF233" s="123"/>
      <c r="AG233" s="214"/>
      <c r="AH233" s="229" t="str">
        <f t="shared" si="26"/>
        <v>a2</v>
      </c>
      <c r="AI233" s="122"/>
      <c r="AJ233" s="122"/>
      <c r="AK233" s="122"/>
      <c r="AL233" s="122"/>
      <c r="AM233" s="122"/>
      <c r="AN233" s="173">
        <v>4</v>
      </c>
      <c r="AO233" s="173" t="s">
        <v>3186</v>
      </c>
      <c r="AP233" s="173" t="s">
        <v>3186</v>
      </c>
      <c r="AQ233" s="173" t="s">
        <v>3186</v>
      </c>
      <c r="AR233" s="173" t="s">
        <v>3186</v>
      </c>
      <c r="AS233" s="173">
        <v>1</v>
      </c>
      <c r="AT233" s="173">
        <v>1</v>
      </c>
      <c r="AU233" s="173">
        <v>1</v>
      </c>
      <c r="AV233" s="173">
        <v>1</v>
      </c>
      <c r="AW233" s="173">
        <v>1</v>
      </c>
      <c r="AX233" s="173">
        <v>1</v>
      </c>
      <c r="AY233" s="173" t="s">
        <v>3186</v>
      </c>
      <c r="AZ233" s="211">
        <f t="shared" si="32"/>
        <v>5</v>
      </c>
      <c r="BA233" s="211">
        <f t="shared" si="33"/>
        <v>5</v>
      </c>
      <c r="BB233" s="205">
        <f t="shared" si="27"/>
        <v>28396</v>
      </c>
      <c r="BC233" s="205">
        <f t="shared" si="28"/>
        <v>28396</v>
      </c>
      <c r="BD233" s="205">
        <f t="shared" si="29"/>
        <v>0</v>
      </c>
      <c r="BE233" s="205">
        <f t="shared" si="30"/>
        <v>0</v>
      </c>
      <c r="BF233" s="175">
        <v>28396</v>
      </c>
      <c r="BG233" s="175">
        <v>7604</v>
      </c>
      <c r="BH233" s="175">
        <v>15537</v>
      </c>
      <c r="BI233" s="175"/>
      <c r="BJ233" s="175"/>
      <c r="BK233" s="175"/>
      <c r="BL233" s="175"/>
      <c r="BM233" s="175">
        <v>3584</v>
      </c>
      <c r="BN233" s="175">
        <v>628</v>
      </c>
      <c r="BO233" s="175">
        <v>1043</v>
      </c>
      <c r="BP233" s="198">
        <f t="shared" si="31"/>
        <v>16580</v>
      </c>
    </row>
    <row r="234" spans="1:68" s="116" customFormat="1" x14ac:dyDescent="0.15">
      <c r="A234" s="117">
        <v>240202002</v>
      </c>
      <c r="B234" s="118" t="s">
        <v>392</v>
      </c>
      <c r="C234" s="118" t="s">
        <v>345</v>
      </c>
      <c r="D234" s="118" t="s">
        <v>391</v>
      </c>
      <c r="E234" s="118" t="s">
        <v>3415</v>
      </c>
      <c r="F234" s="120">
        <v>11</v>
      </c>
      <c r="G234" s="119">
        <v>151076</v>
      </c>
      <c r="H234" s="119"/>
      <c r="I234" s="120" t="s">
        <v>5820</v>
      </c>
      <c r="J234" s="120">
        <v>1400</v>
      </c>
      <c r="K234" s="120">
        <v>151076</v>
      </c>
      <c r="L234" s="120">
        <v>0.29599999999999999</v>
      </c>
      <c r="M234" s="121" t="s">
        <v>5657</v>
      </c>
      <c r="N234" s="120">
        <v>1</v>
      </c>
      <c r="O234" s="119">
        <v>174.2</v>
      </c>
      <c r="P234" s="119"/>
      <c r="Q234" s="119"/>
      <c r="R234" s="120" t="s">
        <v>5658</v>
      </c>
      <c r="S234" s="120">
        <v>0.1</v>
      </c>
      <c r="T234" s="120"/>
      <c r="U234" s="120"/>
      <c r="V234" s="172">
        <v>156.80000000000001</v>
      </c>
      <c r="W234" s="172"/>
      <c r="X234" s="172"/>
      <c r="Y234" s="172"/>
      <c r="Z234" s="172">
        <v>156.80000000000001</v>
      </c>
      <c r="AA234" s="123">
        <v>2008</v>
      </c>
      <c r="AB234" s="123"/>
      <c r="AC234" s="123"/>
      <c r="AD234" s="123"/>
      <c r="AE234" s="123"/>
      <c r="AF234" s="123"/>
      <c r="AG234" s="214"/>
      <c r="AH234" s="229" t="str">
        <f t="shared" si="26"/>
        <v>a2</v>
      </c>
      <c r="AI234" s="122"/>
      <c r="AJ234" s="122"/>
      <c r="AK234" s="122"/>
      <c r="AL234" s="122"/>
      <c r="AM234" s="122"/>
      <c r="AN234" s="173">
        <v>4</v>
      </c>
      <c r="AO234" s="173" t="s">
        <v>3186</v>
      </c>
      <c r="AP234" s="173" t="s">
        <v>3186</v>
      </c>
      <c r="AQ234" s="173" t="s">
        <v>3186</v>
      </c>
      <c r="AR234" s="173" t="s">
        <v>3186</v>
      </c>
      <c r="AS234" s="173">
        <v>1</v>
      </c>
      <c r="AT234" s="173">
        <v>1</v>
      </c>
      <c r="AU234" s="173">
        <v>1</v>
      </c>
      <c r="AV234" s="173">
        <v>1</v>
      </c>
      <c r="AW234" s="173">
        <v>1</v>
      </c>
      <c r="AX234" s="173">
        <v>1</v>
      </c>
      <c r="AY234" s="173" t="s">
        <v>3186</v>
      </c>
      <c r="AZ234" s="211">
        <f t="shared" si="32"/>
        <v>5</v>
      </c>
      <c r="BA234" s="211">
        <f t="shared" si="33"/>
        <v>5</v>
      </c>
      <c r="BB234" s="205">
        <f t="shared" si="27"/>
        <v>31026</v>
      </c>
      <c r="BC234" s="205">
        <f t="shared" si="28"/>
        <v>31026</v>
      </c>
      <c r="BD234" s="205">
        <f t="shared" si="29"/>
        <v>0</v>
      </c>
      <c r="BE234" s="205">
        <f t="shared" si="30"/>
        <v>0</v>
      </c>
      <c r="BF234" s="175">
        <v>31026</v>
      </c>
      <c r="BG234" s="175">
        <v>7605</v>
      </c>
      <c r="BH234" s="175">
        <v>15536</v>
      </c>
      <c r="BI234" s="175"/>
      <c r="BJ234" s="175"/>
      <c r="BK234" s="175"/>
      <c r="BL234" s="175">
        <v>3250</v>
      </c>
      <c r="BM234" s="175">
        <v>3419</v>
      </c>
      <c r="BN234" s="175">
        <v>629</v>
      </c>
      <c r="BO234" s="175">
        <v>587</v>
      </c>
      <c r="BP234" s="198">
        <f t="shared" si="31"/>
        <v>16123</v>
      </c>
    </row>
    <row r="235" spans="1:68" s="116" customFormat="1" x14ac:dyDescent="0.15">
      <c r="A235" s="117">
        <v>240801001</v>
      </c>
      <c r="B235" s="118" t="s">
        <v>393</v>
      </c>
      <c r="C235" s="118" t="s">
        <v>345</v>
      </c>
      <c r="D235" s="118" t="s">
        <v>394</v>
      </c>
      <c r="E235" s="118" t="s">
        <v>3416</v>
      </c>
      <c r="F235" s="120">
        <v>11</v>
      </c>
      <c r="G235" s="119">
        <v>176262</v>
      </c>
      <c r="H235" s="119"/>
      <c r="I235" s="120" t="s">
        <v>5820</v>
      </c>
      <c r="J235" s="120">
        <v>1800</v>
      </c>
      <c r="K235" s="120">
        <v>176262</v>
      </c>
      <c r="L235" s="120">
        <v>0.26800000000000002</v>
      </c>
      <c r="M235" s="121" t="s">
        <v>5657</v>
      </c>
      <c r="N235" s="120">
        <v>1</v>
      </c>
      <c r="O235" s="119">
        <v>230.45</v>
      </c>
      <c r="P235" s="119">
        <v>40.46</v>
      </c>
      <c r="Q235" s="119">
        <v>5.64</v>
      </c>
      <c r="R235" s="120" t="s">
        <v>5658</v>
      </c>
      <c r="S235" s="120">
        <v>0.1</v>
      </c>
      <c r="T235" s="120"/>
      <c r="U235" s="120"/>
      <c r="V235" s="172">
        <v>138.69999999999999</v>
      </c>
      <c r="W235" s="172">
        <v>8</v>
      </c>
      <c r="X235" s="172">
        <v>122.7</v>
      </c>
      <c r="Y235" s="172">
        <v>8</v>
      </c>
      <c r="Z235" s="172"/>
      <c r="AA235" s="123">
        <v>2086.1999999999998</v>
      </c>
      <c r="AB235" s="123"/>
      <c r="AC235" s="123"/>
      <c r="AD235" s="123"/>
      <c r="AE235" s="123"/>
      <c r="AF235" s="123"/>
      <c r="AG235" s="214"/>
      <c r="AH235" s="229" t="str">
        <f t="shared" si="26"/>
        <v>a2</v>
      </c>
      <c r="AI235" s="122"/>
      <c r="AJ235" s="122"/>
      <c r="AK235" s="122"/>
      <c r="AL235" s="122"/>
      <c r="AM235" s="122"/>
      <c r="AN235" s="173">
        <v>2</v>
      </c>
      <c r="AO235" s="173" t="s">
        <v>3186</v>
      </c>
      <c r="AP235" s="173" t="s">
        <v>3186</v>
      </c>
      <c r="AQ235" s="173" t="s">
        <v>3186</v>
      </c>
      <c r="AR235" s="173" t="s">
        <v>3186</v>
      </c>
      <c r="AS235" s="173"/>
      <c r="AT235" s="173"/>
      <c r="AU235" s="173"/>
      <c r="AV235" s="173" t="s">
        <v>3186</v>
      </c>
      <c r="AW235" s="173" t="s">
        <v>3186</v>
      </c>
      <c r="AX235" s="173"/>
      <c r="AY235" s="173" t="s">
        <v>3186</v>
      </c>
      <c r="AZ235" s="211">
        <f t="shared" si="32"/>
        <v>2</v>
      </c>
      <c r="BA235" s="211"/>
      <c r="BB235" s="205">
        <f t="shared" si="27"/>
        <v>39585</v>
      </c>
      <c r="BC235" s="205">
        <f t="shared" si="28"/>
        <v>39585</v>
      </c>
      <c r="BD235" s="205">
        <f t="shared" si="29"/>
        <v>0</v>
      </c>
      <c r="BE235" s="205">
        <f t="shared" si="30"/>
        <v>0</v>
      </c>
      <c r="BF235" s="175">
        <v>39585</v>
      </c>
      <c r="BG235" s="175">
        <v>12346</v>
      </c>
      <c r="BH235" s="175">
        <v>16151</v>
      </c>
      <c r="BI235" s="175"/>
      <c r="BJ235" s="175"/>
      <c r="BK235" s="175"/>
      <c r="BL235" s="175">
        <v>2229</v>
      </c>
      <c r="BM235" s="175">
        <v>5631</v>
      </c>
      <c r="BN235" s="175">
        <v>170</v>
      </c>
      <c r="BO235" s="175">
        <v>3058</v>
      </c>
      <c r="BP235" s="198">
        <f t="shared" si="31"/>
        <v>19209</v>
      </c>
    </row>
    <row r="236" spans="1:68" s="116" customFormat="1" x14ac:dyDescent="0.15">
      <c r="A236" s="117">
        <v>240801002</v>
      </c>
      <c r="B236" s="118" t="s">
        <v>395</v>
      </c>
      <c r="C236" s="118" t="s">
        <v>345</v>
      </c>
      <c r="D236" s="118" t="s">
        <v>394</v>
      </c>
      <c r="E236" s="118" t="s">
        <v>3417</v>
      </c>
      <c r="F236" s="120">
        <v>11</v>
      </c>
      <c r="G236" s="119">
        <v>154911</v>
      </c>
      <c r="H236" s="119"/>
      <c r="I236" s="120" t="s">
        <v>5820</v>
      </c>
      <c r="J236" s="120">
        <v>1800</v>
      </c>
      <c r="K236" s="120">
        <v>154911</v>
      </c>
      <c r="L236" s="120">
        <v>0.23599999999999999</v>
      </c>
      <c r="M236" s="121" t="s">
        <v>5657</v>
      </c>
      <c r="N236" s="120">
        <v>1</v>
      </c>
      <c r="O236" s="119">
        <v>238.02</v>
      </c>
      <c r="P236" s="119">
        <v>50.42</v>
      </c>
      <c r="Q236" s="119">
        <v>6.76</v>
      </c>
      <c r="R236" s="120" t="s">
        <v>5658</v>
      </c>
      <c r="S236" s="120">
        <v>0.1</v>
      </c>
      <c r="T236" s="120"/>
      <c r="U236" s="120"/>
      <c r="V236" s="172">
        <v>140.9</v>
      </c>
      <c r="W236" s="172">
        <v>7.5</v>
      </c>
      <c r="X236" s="172">
        <v>125.9</v>
      </c>
      <c r="Y236" s="172">
        <v>7.5</v>
      </c>
      <c r="Z236" s="172"/>
      <c r="AA236" s="123">
        <v>2194.6999999999998</v>
      </c>
      <c r="AB236" s="123"/>
      <c r="AC236" s="123"/>
      <c r="AD236" s="123"/>
      <c r="AE236" s="123"/>
      <c r="AF236" s="123"/>
      <c r="AG236" s="214"/>
      <c r="AH236" s="229" t="str">
        <f t="shared" si="26"/>
        <v>a2</v>
      </c>
      <c r="AI236" s="122"/>
      <c r="AJ236" s="122"/>
      <c r="AK236" s="122"/>
      <c r="AL236" s="122"/>
      <c r="AM236" s="122"/>
      <c r="AN236" s="173">
        <v>2</v>
      </c>
      <c r="AO236" s="173" t="s">
        <v>3186</v>
      </c>
      <c r="AP236" s="173" t="s">
        <v>3186</v>
      </c>
      <c r="AQ236" s="173" t="s">
        <v>3186</v>
      </c>
      <c r="AR236" s="173" t="s">
        <v>3186</v>
      </c>
      <c r="AS236" s="173"/>
      <c r="AT236" s="173"/>
      <c r="AU236" s="173"/>
      <c r="AV236" s="173" t="s">
        <v>3186</v>
      </c>
      <c r="AW236" s="173" t="s">
        <v>3186</v>
      </c>
      <c r="AX236" s="173"/>
      <c r="AY236" s="173" t="s">
        <v>3186</v>
      </c>
      <c r="AZ236" s="211">
        <f t="shared" si="32"/>
        <v>2</v>
      </c>
      <c r="BA236" s="211"/>
      <c r="BB236" s="205">
        <f t="shared" si="27"/>
        <v>34040</v>
      </c>
      <c r="BC236" s="205">
        <f t="shared" si="28"/>
        <v>34040</v>
      </c>
      <c r="BD236" s="205">
        <f t="shared" si="29"/>
        <v>0</v>
      </c>
      <c r="BE236" s="205">
        <f t="shared" si="30"/>
        <v>0</v>
      </c>
      <c r="BF236" s="175">
        <v>34040</v>
      </c>
      <c r="BG236" s="175">
        <v>11397</v>
      </c>
      <c r="BH236" s="175">
        <v>14908</v>
      </c>
      <c r="BI236" s="175"/>
      <c r="BJ236" s="175"/>
      <c r="BK236" s="175"/>
      <c r="BL236" s="175">
        <v>2057</v>
      </c>
      <c r="BM236" s="175">
        <v>2697</v>
      </c>
      <c r="BN236" s="175">
        <v>158</v>
      </c>
      <c r="BO236" s="175">
        <v>2823</v>
      </c>
      <c r="BP236" s="198">
        <f t="shared" si="31"/>
        <v>17731</v>
      </c>
    </row>
    <row r="237" spans="1:68" s="116" customFormat="1" x14ac:dyDescent="0.15">
      <c r="A237" s="117">
        <v>241101001</v>
      </c>
      <c r="B237" s="118" t="s">
        <v>396</v>
      </c>
      <c r="C237" s="118" t="s">
        <v>345</v>
      </c>
      <c r="D237" s="118" t="s">
        <v>397</v>
      </c>
      <c r="E237" s="118" t="s">
        <v>3418</v>
      </c>
      <c r="F237" s="120">
        <v>11</v>
      </c>
      <c r="G237" s="119">
        <v>471152</v>
      </c>
      <c r="H237" s="119"/>
      <c r="I237" s="120" t="s">
        <v>5820</v>
      </c>
      <c r="J237" s="120">
        <v>2160</v>
      </c>
      <c r="K237" s="120">
        <v>384841</v>
      </c>
      <c r="L237" s="120">
        <v>0.48799999999999999</v>
      </c>
      <c r="M237" s="121" t="s">
        <v>5657</v>
      </c>
      <c r="N237" s="120">
        <v>1</v>
      </c>
      <c r="O237" s="119">
        <v>202</v>
      </c>
      <c r="P237" s="119"/>
      <c r="Q237" s="119"/>
      <c r="R237" s="120" t="s">
        <v>5658</v>
      </c>
      <c r="S237" s="120">
        <v>0.7</v>
      </c>
      <c r="T237" s="120"/>
      <c r="U237" s="120"/>
      <c r="V237" s="172">
        <v>338.4</v>
      </c>
      <c r="W237" s="172">
        <v>22.8</v>
      </c>
      <c r="X237" s="172">
        <v>189.8</v>
      </c>
      <c r="Y237" s="172">
        <v>38</v>
      </c>
      <c r="Z237" s="172">
        <v>87.8</v>
      </c>
      <c r="AA237" s="123">
        <v>2661</v>
      </c>
      <c r="AB237" s="123"/>
      <c r="AC237" s="123">
        <v>40</v>
      </c>
      <c r="AD237" s="123"/>
      <c r="AE237" s="123"/>
      <c r="AF237" s="123"/>
      <c r="AG237" s="214"/>
      <c r="AH237" s="229" t="str">
        <f t="shared" si="26"/>
        <v>a3</v>
      </c>
      <c r="AI237" s="122"/>
      <c r="AJ237" s="122"/>
      <c r="AK237" s="122"/>
      <c r="AL237" s="122"/>
      <c r="AM237" s="122"/>
      <c r="AN237" s="173">
        <v>1.5</v>
      </c>
      <c r="AO237" s="173"/>
      <c r="AP237" s="173"/>
      <c r="AQ237" s="173">
        <v>0.5</v>
      </c>
      <c r="AR237" s="173"/>
      <c r="AS237" s="173">
        <v>1</v>
      </c>
      <c r="AT237" s="173">
        <v>0.6</v>
      </c>
      <c r="AU237" s="173">
        <v>0.6</v>
      </c>
      <c r="AV237" s="173"/>
      <c r="AW237" s="173"/>
      <c r="AX237" s="173"/>
      <c r="AY237" s="173">
        <v>0.8</v>
      </c>
      <c r="AZ237" s="211">
        <f t="shared" si="32"/>
        <v>3</v>
      </c>
      <c r="BA237" s="211">
        <f t="shared" si="33"/>
        <v>2</v>
      </c>
      <c r="BB237" s="205">
        <f t="shared" si="27"/>
        <v>53950</v>
      </c>
      <c r="BC237" s="205">
        <f t="shared" si="28"/>
        <v>40067</v>
      </c>
      <c r="BD237" s="205">
        <f t="shared" si="29"/>
        <v>15107</v>
      </c>
      <c r="BE237" s="205">
        <f t="shared" si="30"/>
        <v>1224</v>
      </c>
      <c r="BF237" s="175">
        <v>38843</v>
      </c>
      <c r="BG237" s="175">
        <v>2222</v>
      </c>
      <c r="BH237" s="175">
        <v>20600</v>
      </c>
      <c r="BI237" s="175">
        <v>13883</v>
      </c>
      <c r="BJ237" s="175"/>
      <c r="BK237" s="175">
        <v>1733</v>
      </c>
      <c r="BL237" s="175">
        <v>1377</v>
      </c>
      <c r="BM237" s="175">
        <v>5495</v>
      </c>
      <c r="BN237" s="175">
        <v>4309</v>
      </c>
      <c r="BO237" s="175">
        <v>4331</v>
      </c>
      <c r="BP237" s="198">
        <f t="shared" si="31"/>
        <v>24931</v>
      </c>
    </row>
    <row r="238" spans="1:68" s="116" customFormat="1" x14ac:dyDescent="0.15">
      <c r="A238" s="117">
        <v>241101002</v>
      </c>
      <c r="B238" s="118" t="s">
        <v>398</v>
      </c>
      <c r="C238" s="118" t="s">
        <v>345</v>
      </c>
      <c r="D238" s="118" t="s">
        <v>397</v>
      </c>
      <c r="E238" s="118" t="s">
        <v>3419</v>
      </c>
      <c r="F238" s="120">
        <v>4</v>
      </c>
      <c r="G238" s="119">
        <v>100061</v>
      </c>
      <c r="H238" s="119"/>
      <c r="I238" s="120" t="s">
        <v>5820</v>
      </c>
      <c r="J238" s="120">
        <v>550</v>
      </c>
      <c r="K238" s="120">
        <v>88568</v>
      </c>
      <c r="L238" s="120">
        <v>0.441</v>
      </c>
      <c r="M238" s="121" t="s">
        <v>5657</v>
      </c>
      <c r="N238" s="120">
        <v>1</v>
      </c>
      <c r="O238" s="119">
        <v>170</v>
      </c>
      <c r="P238" s="119"/>
      <c r="Q238" s="119"/>
      <c r="R238" s="120" t="s">
        <v>5658</v>
      </c>
      <c r="S238" s="120">
        <v>0.3</v>
      </c>
      <c r="T238" s="120"/>
      <c r="U238" s="120"/>
      <c r="V238" s="172">
        <v>95.1</v>
      </c>
      <c r="W238" s="172">
        <v>8.8000000000000007</v>
      </c>
      <c r="X238" s="172">
        <v>53.3</v>
      </c>
      <c r="Y238" s="172">
        <v>11.9</v>
      </c>
      <c r="Z238" s="172">
        <v>21.1</v>
      </c>
      <c r="AA238" s="123"/>
      <c r="AB238" s="123"/>
      <c r="AC238" s="123">
        <v>13</v>
      </c>
      <c r="AD238" s="123"/>
      <c r="AE238" s="123"/>
      <c r="AF238" s="123"/>
      <c r="AG238" s="214"/>
      <c r="AH238" s="229" t="str">
        <f t="shared" si="26"/>
        <v>a3</v>
      </c>
      <c r="AI238" s="122"/>
      <c r="AJ238" s="122"/>
      <c r="AK238" s="122"/>
      <c r="AL238" s="122"/>
      <c r="AM238" s="122"/>
      <c r="AN238" s="173"/>
      <c r="AO238" s="173"/>
      <c r="AP238" s="173"/>
      <c r="AQ238" s="173"/>
      <c r="AR238" s="173"/>
      <c r="AS238" s="173"/>
      <c r="AT238" s="173"/>
      <c r="AU238" s="173"/>
      <c r="AV238" s="173"/>
      <c r="AW238" s="173"/>
      <c r="AX238" s="173"/>
      <c r="AY238" s="173"/>
      <c r="AZ238" s="211">
        <f t="shared" si="32"/>
        <v>0</v>
      </c>
      <c r="BA238" s="211">
        <f t="shared" si="33"/>
        <v>0</v>
      </c>
      <c r="BB238" s="205">
        <f t="shared" si="27"/>
        <v>12684</v>
      </c>
      <c r="BC238" s="205">
        <f t="shared" si="28"/>
        <v>9511</v>
      </c>
      <c r="BD238" s="205">
        <f t="shared" si="29"/>
        <v>3735</v>
      </c>
      <c r="BE238" s="205">
        <f t="shared" si="30"/>
        <v>562</v>
      </c>
      <c r="BF238" s="175">
        <v>8949</v>
      </c>
      <c r="BG238" s="175"/>
      <c r="BH238" s="175">
        <v>5000</v>
      </c>
      <c r="BI238" s="175">
        <v>3173</v>
      </c>
      <c r="BJ238" s="175"/>
      <c r="BK238" s="175">
        <v>522</v>
      </c>
      <c r="BL238" s="175"/>
      <c r="BM238" s="175">
        <v>1387</v>
      </c>
      <c r="BN238" s="175">
        <v>697</v>
      </c>
      <c r="BO238" s="175">
        <v>1905</v>
      </c>
      <c r="BP238" s="198">
        <f t="shared" si="31"/>
        <v>6905</v>
      </c>
    </row>
    <row r="239" spans="1:68" s="116" customFormat="1" x14ac:dyDescent="0.15">
      <c r="A239" s="117">
        <v>241102003</v>
      </c>
      <c r="B239" s="118" t="s">
        <v>399</v>
      </c>
      <c r="C239" s="118" t="s">
        <v>345</v>
      </c>
      <c r="D239" s="118" t="s">
        <v>397</v>
      </c>
      <c r="E239" s="118" t="s">
        <v>3420</v>
      </c>
      <c r="F239" s="120">
        <v>11</v>
      </c>
      <c r="G239" s="119">
        <v>305173</v>
      </c>
      <c r="H239" s="119"/>
      <c r="I239" s="120" t="s">
        <v>5820</v>
      </c>
      <c r="J239" s="120">
        <v>1200</v>
      </c>
      <c r="K239" s="120">
        <v>215709</v>
      </c>
      <c r="L239" s="120">
        <v>0.49199999999999999</v>
      </c>
      <c r="M239" s="121" t="s">
        <v>5657</v>
      </c>
      <c r="N239" s="120">
        <v>1</v>
      </c>
      <c r="O239" s="119">
        <v>219</v>
      </c>
      <c r="P239" s="119"/>
      <c r="Q239" s="119"/>
      <c r="R239" s="120" t="s">
        <v>5658</v>
      </c>
      <c r="S239" s="120">
        <v>0.5</v>
      </c>
      <c r="T239" s="120"/>
      <c r="U239" s="120"/>
      <c r="V239" s="172">
        <v>207.3</v>
      </c>
      <c r="W239" s="172">
        <v>14.1</v>
      </c>
      <c r="X239" s="172">
        <v>87.2</v>
      </c>
      <c r="Y239" s="172">
        <v>55.5</v>
      </c>
      <c r="Z239" s="172">
        <v>50.5</v>
      </c>
      <c r="AA239" s="123">
        <v>1801</v>
      </c>
      <c r="AB239" s="123"/>
      <c r="AC239" s="123">
        <v>28</v>
      </c>
      <c r="AD239" s="123"/>
      <c r="AE239" s="123"/>
      <c r="AF239" s="123"/>
      <c r="AG239" s="214"/>
      <c r="AH239" s="229" t="str">
        <f t="shared" si="26"/>
        <v>a3</v>
      </c>
      <c r="AI239" s="122"/>
      <c r="AJ239" s="122"/>
      <c r="AK239" s="122"/>
      <c r="AL239" s="122"/>
      <c r="AM239" s="122"/>
      <c r="AN239" s="173"/>
      <c r="AO239" s="173"/>
      <c r="AP239" s="173"/>
      <c r="AQ239" s="173"/>
      <c r="AR239" s="173"/>
      <c r="AS239" s="173"/>
      <c r="AT239" s="173"/>
      <c r="AU239" s="173"/>
      <c r="AV239" s="173"/>
      <c r="AW239" s="173"/>
      <c r="AX239" s="173"/>
      <c r="AY239" s="173"/>
      <c r="AZ239" s="211">
        <f t="shared" si="32"/>
        <v>0</v>
      </c>
      <c r="BA239" s="211">
        <f t="shared" si="33"/>
        <v>0</v>
      </c>
      <c r="BB239" s="205">
        <f t="shared" si="27"/>
        <v>30152</v>
      </c>
      <c r="BC239" s="205">
        <f t="shared" si="28"/>
        <v>23627</v>
      </c>
      <c r="BD239" s="205">
        <f t="shared" si="29"/>
        <v>7810</v>
      </c>
      <c r="BE239" s="205">
        <f t="shared" si="30"/>
        <v>1285</v>
      </c>
      <c r="BF239" s="175">
        <v>22342</v>
      </c>
      <c r="BG239" s="175"/>
      <c r="BH239" s="175">
        <v>10400</v>
      </c>
      <c r="BI239" s="175">
        <v>6525</v>
      </c>
      <c r="BJ239" s="175"/>
      <c r="BK239" s="175">
        <v>1427</v>
      </c>
      <c r="BL239" s="175">
        <v>3977</v>
      </c>
      <c r="BM239" s="175">
        <v>3290</v>
      </c>
      <c r="BN239" s="175">
        <v>1891</v>
      </c>
      <c r="BO239" s="175">
        <v>2642</v>
      </c>
      <c r="BP239" s="198">
        <f t="shared" si="31"/>
        <v>13042</v>
      </c>
    </row>
    <row r="240" spans="1:68" s="116" customFormat="1" x14ac:dyDescent="0.15">
      <c r="A240" s="117">
        <v>242302001</v>
      </c>
      <c r="B240" s="118" t="s">
        <v>400</v>
      </c>
      <c r="C240" s="118" t="s">
        <v>345</v>
      </c>
      <c r="D240" s="118" t="s">
        <v>401</v>
      </c>
      <c r="E240" s="118" t="s">
        <v>3421</v>
      </c>
      <c r="F240" s="120">
        <v>9</v>
      </c>
      <c r="G240" s="119"/>
      <c r="H240" s="119"/>
      <c r="I240" s="120" t="s">
        <v>5820</v>
      </c>
      <c r="J240" s="120">
        <v>2000</v>
      </c>
      <c r="K240" s="120">
        <v>172552</v>
      </c>
      <c r="L240" s="120">
        <v>0.23599999999999999</v>
      </c>
      <c r="M240" s="121" t="s">
        <v>5657</v>
      </c>
      <c r="N240" s="120">
        <v>1</v>
      </c>
      <c r="O240" s="119"/>
      <c r="P240" s="119"/>
      <c r="Q240" s="119"/>
      <c r="R240" s="120" t="s">
        <v>5658</v>
      </c>
      <c r="S240" s="120">
        <v>0.2</v>
      </c>
      <c r="T240" s="120"/>
      <c r="U240" s="120"/>
      <c r="V240" s="172">
        <v>290</v>
      </c>
      <c r="W240" s="172"/>
      <c r="X240" s="172">
        <v>206.8</v>
      </c>
      <c r="Y240" s="172">
        <v>12.1</v>
      </c>
      <c r="Z240" s="172">
        <v>71.099999999999994</v>
      </c>
      <c r="AA240" s="123"/>
      <c r="AB240" s="123"/>
      <c r="AC240" s="123">
        <v>136</v>
      </c>
      <c r="AD240" s="123"/>
      <c r="AE240" s="123"/>
      <c r="AF240" s="123"/>
      <c r="AG240" s="214"/>
      <c r="AH240" s="229" t="str">
        <f t="shared" si="26"/>
        <v>a3</v>
      </c>
      <c r="AI240" s="122"/>
      <c r="AJ240" s="122"/>
      <c r="AK240" s="122"/>
      <c r="AL240" s="122"/>
      <c r="AM240" s="122"/>
      <c r="AN240" s="173" t="s">
        <v>3186</v>
      </c>
      <c r="AO240" s="173" t="s">
        <v>3186</v>
      </c>
      <c r="AP240" s="173" t="s">
        <v>3186</v>
      </c>
      <c r="AQ240" s="173" t="s">
        <v>3186</v>
      </c>
      <c r="AR240" s="173" t="s">
        <v>3186</v>
      </c>
      <c r="AS240" s="173">
        <v>1</v>
      </c>
      <c r="AT240" s="173">
        <v>0.5</v>
      </c>
      <c r="AU240" s="173">
        <v>0.5</v>
      </c>
      <c r="AV240" s="173">
        <v>0.5</v>
      </c>
      <c r="AW240" s="173">
        <v>0.5</v>
      </c>
      <c r="AX240" s="173">
        <v>1</v>
      </c>
      <c r="AY240" s="173" t="s">
        <v>3186</v>
      </c>
      <c r="AZ240" s="211">
        <f t="shared" si="32"/>
        <v>1</v>
      </c>
      <c r="BA240" s="211">
        <f t="shared" si="33"/>
        <v>3</v>
      </c>
      <c r="BB240" s="205">
        <f t="shared" si="27"/>
        <v>27504</v>
      </c>
      <c r="BC240" s="205">
        <f t="shared" si="28"/>
        <v>27504</v>
      </c>
      <c r="BD240" s="205">
        <f t="shared" si="29"/>
        <v>0</v>
      </c>
      <c r="BE240" s="205">
        <f t="shared" si="30"/>
        <v>0</v>
      </c>
      <c r="BF240" s="175">
        <v>27504</v>
      </c>
      <c r="BG240" s="175"/>
      <c r="BH240" s="175">
        <v>13650</v>
      </c>
      <c r="BI240" s="175"/>
      <c r="BJ240" s="175"/>
      <c r="BK240" s="175">
        <v>2200</v>
      </c>
      <c r="BL240" s="175">
        <v>1191</v>
      </c>
      <c r="BM240" s="175">
        <v>6363</v>
      </c>
      <c r="BN240" s="175">
        <v>980</v>
      </c>
      <c r="BO240" s="175">
        <v>3120</v>
      </c>
      <c r="BP240" s="198">
        <f t="shared" si="31"/>
        <v>16770</v>
      </c>
    </row>
    <row r="241" spans="1:68" s="116" customFormat="1" x14ac:dyDescent="0.15">
      <c r="A241" s="117">
        <v>242402001</v>
      </c>
      <c r="B241" s="118" t="s">
        <v>402</v>
      </c>
      <c r="C241" s="118" t="s">
        <v>345</v>
      </c>
      <c r="D241" s="118" t="s">
        <v>403</v>
      </c>
      <c r="E241" s="118" t="s">
        <v>3422</v>
      </c>
      <c r="F241" s="120">
        <v>11</v>
      </c>
      <c r="G241" s="119">
        <v>99824</v>
      </c>
      <c r="H241" s="119"/>
      <c r="I241" s="120" t="s">
        <v>5820</v>
      </c>
      <c r="J241" s="120">
        <v>515</v>
      </c>
      <c r="K241" s="120">
        <v>99824</v>
      </c>
      <c r="L241" s="120">
        <v>0.53100000000000003</v>
      </c>
      <c r="M241" s="121" t="s">
        <v>5657</v>
      </c>
      <c r="N241" s="120">
        <v>1</v>
      </c>
      <c r="O241" s="119">
        <v>139</v>
      </c>
      <c r="P241" s="119"/>
      <c r="Q241" s="119"/>
      <c r="R241" s="120" t="s">
        <v>5658</v>
      </c>
      <c r="S241" s="120">
        <v>0.8</v>
      </c>
      <c r="T241" s="120"/>
      <c r="U241" s="120"/>
      <c r="V241" s="172">
        <v>194.61</v>
      </c>
      <c r="W241" s="172">
        <v>32.700000000000003</v>
      </c>
      <c r="X241" s="172">
        <v>136.29</v>
      </c>
      <c r="Y241" s="172">
        <v>25.62</v>
      </c>
      <c r="Z241" s="172"/>
      <c r="AA241" s="123">
        <v>759</v>
      </c>
      <c r="AB241" s="123"/>
      <c r="AC241" s="123">
        <v>70.41</v>
      </c>
      <c r="AD241" s="123"/>
      <c r="AE241" s="123"/>
      <c r="AF241" s="123"/>
      <c r="AG241" s="214"/>
      <c r="AH241" s="229" t="str">
        <f t="shared" si="26"/>
        <v>a3</v>
      </c>
      <c r="AI241" s="122"/>
      <c r="AJ241" s="122"/>
      <c r="AK241" s="122"/>
      <c r="AL241" s="122"/>
      <c r="AM241" s="122"/>
      <c r="AN241" s="173">
        <v>119</v>
      </c>
      <c r="AO241" s="173"/>
      <c r="AP241" s="173"/>
      <c r="AQ241" s="173"/>
      <c r="AR241" s="173"/>
      <c r="AS241" s="173">
        <v>10</v>
      </c>
      <c r="AT241" s="173">
        <v>3</v>
      </c>
      <c r="AU241" s="173">
        <v>3</v>
      </c>
      <c r="AV241" s="173">
        <v>3</v>
      </c>
      <c r="AW241" s="173">
        <v>3</v>
      </c>
      <c r="AX241" s="173">
        <v>3</v>
      </c>
      <c r="AY241" s="173"/>
      <c r="AZ241" s="211">
        <f t="shared" si="32"/>
        <v>129</v>
      </c>
      <c r="BA241" s="211">
        <f t="shared" si="33"/>
        <v>15</v>
      </c>
      <c r="BB241" s="205">
        <f t="shared" si="27"/>
        <v>35639</v>
      </c>
      <c r="BC241" s="205">
        <f t="shared" si="28"/>
        <v>29387</v>
      </c>
      <c r="BD241" s="205">
        <f t="shared" si="29"/>
        <v>12758</v>
      </c>
      <c r="BE241" s="205">
        <f t="shared" si="30"/>
        <v>6506</v>
      </c>
      <c r="BF241" s="175">
        <v>22881</v>
      </c>
      <c r="BG241" s="175"/>
      <c r="BH241" s="175">
        <v>12758</v>
      </c>
      <c r="BI241" s="175">
        <v>6252</v>
      </c>
      <c r="BJ241" s="175"/>
      <c r="BK241" s="175">
        <v>389</v>
      </c>
      <c r="BL241" s="175">
        <v>3448</v>
      </c>
      <c r="BM241" s="175">
        <v>2963</v>
      </c>
      <c r="BN241" s="175">
        <v>257</v>
      </c>
      <c r="BO241" s="175">
        <v>9572</v>
      </c>
      <c r="BP241" s="198">
        <f t="shared" si="31"/>
        <v>22330</v>
      </c>
    </row>
    <row r="242" spans="1:68" s="116" customFormat="1" x14ac:dyDescent="0.15">
      <c r="A242" s="117">
        <v>242602001</v>
      </c>
      <c r="B242" s="118" t="s">
        <v>404</v>
      </c>
      <c r="C242" s="118" t="s">
        <v>345</v>
      </c>
      <c r="D242" s="118" t="s">
        <v>405</v>
      </c>
      <c r="E242" s="118" t="s">
        <v>3423</v>
      </c>
      <c r="F242" s="120">
        <v>6</v>
      </c>
      <c r="G242" s="119"/>
      <c r="H242" s="119"/>
      <c r="I242" s="120" t="s">
        <v>5820</v>
      </c>
      <c r="J242" s="120">
        <v>650</v>
      </c>
      <c r="K242" s="120">
        <v>40447</v>
      </c>
      <c r="L242" s="120">
        <v>0.17</v>
      </c>
      <c r="M242" s="121" t="s">
        <v>5657</v>
      </c>
      <c r="N242" s="120">
        <v>1</v>
      </c>
      <c r="O242" s="119"/>
      <c r="P242" s="119"/>
      <c r="Q242" s="119"/>
      <c r="R242" s="120" t="s">
        <v>5658</v>
      </c>
      <c r="S242" s="120">
        <v>0.1</v>
      </c>
      <c r="T242" s="120"/>
      <c r="U242" s="120"/>
      <c r="V242" s="172">
        <v>166.2</v>
      </c>
      <c r="W242" s="172"/>
      <c r="X242" s="172">
        <v>108</v>
      </c>
      <c r="Y242" s="172">
        <v>58.2</v>
      </c>
      <c r="Z242" s="172"/>
      <c r="AA242" s="123"/>
      <c r="AB242" s="123"/>
      <c r="AC242" s="123">
        <v>32</v>
      </c>
      <c r="AD242" s="123"/>
      <c r="AE242" s="123"/>
      <c r="AF242" s="123"/>
      <c r="AG242" s="214"/>
      <c r="AH242" s="229" t="str">
        <f t="shared" si="26"/>
        <v>a3</v>
      </c>
      <c r="AI242" s="122"/>
      <c r="AJ242" s="122"/>
      <c r="AK242" s="122"/>
      <c r="AL242" s="122"/>
      <c r="AM242" s="122"/>
      <c r="AN242" s="173" t="s">
        <v>3186</v>
      </c>
      <c r="AO242" s="173" t="s">
        <v>3186</v>
      </c>
      <c r="AP242" s="173" t="s">
        <v>3186</v>
      </c>
      <c r="AQ242" s="173" t="s">
        <v>3186</v>
      </c>
      <c r="AR242" s="173" t="s">
        <v>3186</v>
      </c>
      <c r="AS242" s="173">
        <v>1.6</v>
      </c>
      <c r="AT242" s="173">
        <v>0.8</v>
      </c>
      <c r="AU242" s="173">
        <v>0.8</v>
      </c>
      <c r="AV242" s="173">
        <v>0.8</v>
      </c>
      <c r="AW242" s="173">
        <v>0.8</v>
      </c>
      <c r="AX242" s="173">
        <v>1</v>
      </c>
      <c r="AY242" s="173">
        <v>2</v>
      </c>
      <c r="AZ242" s="211">
        <f t="shared" si="32"/>
        <v>1.6</v>
      </c>
      <c r="BA242" s="211">
        <f t="shared" si="33"/>
        <v>6.2</v>
      </c>
      <c r="BB242" s="205">
        <f t="shared" si="27"/>
        <v>25719</v>
      </c>
      <c r="BC242" s="205">
        <f t="shared" si="28"/>
        <v>21444</v>
      </c>
      <c r="BD242" s="205">
        <f t="shared" si="29"/>
        <v>7500</v>
      </c>
      <c r="BE242" s="205">
        <f t="shared" si="30"/>
        <v>3225</v>
      </c>
      <c r="BF242" s="175">
        <v>18219</v>
      </c>
      <c r="BG242" s="175"/>
      <c r="BH242" s="175">
        <v>7500</v>
      </c>
      <c r="BI242" s="175">
        <v>4275</v>
      </c>
      <c r="BJ242" s="175"/>
      <c r="BK242" s="175">
        <v>832</v>
      </c>
      <c r="BL242" s="175">
        <v>211</v>
      </c>
      <c r="BM242" s="175">
        <v>3630</v>
      </c>
      <c r="BN242" s="175">
        <v>545</v>
      </c>
      <c r="BO242" s="175">
        <v>8726</v>
      </c>
      <c r="BP242" s="198">
        <f t="shared" si="31"/>
        <v>16226</v>
      </c>
    </row>
    <row r="243" spans="1:68" s="116" customFormat="1" x14ac:dyDescent="0.15">
      <c r="A243" s="117">
        <v>244101001</v>
      </c>
      <c r="B243" s="118" t="s">
        <v>406</v>
      </c>
      <c r="C243" s="118" t="s">
        <v>345</v>
      </c>
      <c r="D243" s="118" t="s">
        <v>407</v>
      </c>
      <c r="E243" s="118" t="s">
        <v>3424</v>
      </c>
      <c r="F243" s="120">
        <v>1</v>
      </c>
      <c r="G243" s="119"/>
      <c r="H243" s="119"/>
      <c r="I243" s="120" t="s">
        <v>5820</v>
      </c>
      <c r="J243" s="120">
        <v>1400</v>
      </c>
      <c r="K243" s="120">
        <v>75496</v>
      </c>
      <c r="L243" s="120">
        <v>0.14799999999999999</v>
      </c>
      <c r="M243" s="121" t="s">
        <v>5657</v>
      </c>
      <c r="N243" s="120">
        <v>1</v>
      </c>
      <c r="O243" s="119">
        <v>150.80000000000001</v>
      </c>
      <c r="P243" s="119">
        <v>33</v>
      </c>
      <c r="Q243" s="119">
        <v>3.7</v>
      </c>
      <c r="R243" s="120" t="s">
        <v>5658</v>
      </c>
      <c r="S243" s="120">
        <v>0.153</v>
      </c>
      <c r="T243" s="120"/>
      <c r="U243" s="120"/>
      <c r="V243" s="172">
        <v>159.26300000000001</v>
      </c>
      <c r="W243" s="172"/>
      <c r="X243" s="172"/>
      <c r="Y243" s="172"/>
      <c r="Z243" s="172">
        <v>159.26300000000001</v>
      </c>
      <c r="AA243" s="123"/>
      <c r="AB243" s="123"/>
      <c r="AC243" s="123">
        <v>9.58</v>
      </c>
      <c r="AD243" s="123"/>
      <c r="AE243" s="123"/>
      <c r="AF243" s="123"/>
      <c r="AG243" s="214"/>
      <c r="AH243" s="229" t="str">
        <f t="shared" si="26"/>
        <v>a3</v>
      </c>
      <c r="AI243" s="122"/>
      <c r="AJ243" s="122"/>
      <c r="AK243" s="122"/>
      <c r="AL243" s="122"/>
      <c r="AM243" s="122"/>
      <c r="AN243" s="173">
        <v>3</v>
      </c>
      <c r="AO243" s="173"/>
      <c r="AP243" s="173"/>
      <c r="AQ243" s="173"/>
      <c r="AR243" s="173"/>
      <c r="AS243" s="173"/>
      <c r="AT243" s="173">
        <v>0.5</v>
      </c>
      <c r="AU243" s="173">
        <v>0.5</v>
      </c>
      <c r="AV243" s="173">
        <v>0.5</v>
      </c>
      <c r="AW243" s="173">
        <v>0.5</v>
      </c>
      <c r="AX243" s="173">
        <v>2</v>
      </c>
      <c r="AY243" s="173"/>
      <c r="AZ243" s="211">
        <f t="shared" si="32"/>
        <v>3</v>
      </c>
      <c r="BA243" s="211">
        <f t="shared" si="33"/>
        <v>4</v>
      </c>
      <c r="BB243" s="205">
        <f t="shared" si="27"/>
        <v>29588</v>
      </c>
      <c r="BC243" s="205">
        <f t="shared" si="28"/>
        <v>23718</v>
      </c>
      <c r="BD243" s="205">
        <f t="shared" si="29"/>
        <v>6582</v>
      </c>
      <c r="BE243" s="205">
        <f t="shared" si="30"/>
        <v>712</v>
      </c>
      <c r="BF243" s="175">
        <v>23006</v>
      </c>
      <c r="BG243" s="175"/>
      <c r="BH243" s="175">
        <v>11424</v>
      </c>
      <c r="BI243" s="175">
        <v>5870</v>
      </c>
      <c r="BJ243" s="175"/>
      <c r="BK243" s="175">
        <v>1992</v>
      </c>
      <c r="BL243" s="175">
        <v>515</v>
      </c>
      <c r="BM243" s="175">
        <v>3721</v>
      </c>
      <c r="BN243" s="175">
        <v>1709</v>
      </c>
      <c r="BO243" s="175">
        <v>4357</v>
      </c>
      <c r="BP243" s="198">
        <f t="shared" si="31"/>
        <v>15781</v>
      </c>
    </row>
    <row r="244" spans="1:68" s="116" customFormat="1" x14ac:dyDescent="0.15">
      <c r="A244" s="117">
        <v>244501001</v>
      </c>
      <c r="B244" s="118" t="s">
        <v>408</v>
      </c>
      <c r="C244" s="118" t="s">
        <v>345</v>
      </c>
      <c r="D244" s="118" t="s">
        <v>409</v>
      </c>
      <c r="E244" s="118" t="s">
        <v>3425</v>
      </c>
      <c r="F244" s="120">
        <v>2</v>
      </c>
      <c r="G244" s="119"/>
      <c r="H244" s="119"/>
      <c r="I244" s="120" t="s">
        <v>5820</v>
      </c>
      <c r="J244" s="120">
        <v>353</v>
      </c>
      <c r="K244" s="120">
        <v>16740</v>
      </c>
      <c r="L244" s="120">
        <v>0.13</v>
      </c>
      <c r="M244" s="121" t="s">
        <v>5664</v>
      </c>
      <c r="N244" s="120">
        <v>1</v>
      </c>
      <c r="O244" s="119">
        <v>208.3</v>
      </c>
      <c r="P244" s="119">
        <v>48</v>
      </c>
      <c r="Q244" s="119">
        <v>5.53</v>
      </c>
      <c r="R244" s="120" t="s">
        <v>5658</v>
      </c>
      <c r="S244" s="120">
        <v>7.3999999999999996E-2</v>
      </c>
      <c r="T244" s="120"/>
      <c r="U244" s="120"/>
      <c r="V244" s="172">
        <v>96.370999999999995</v>
      </c>
      <c r="W244" s="172"/>
      <c r="X244" s="172">
        <v>96.370999999999995</v>
      </c>
      <c r="Y244" s="172"/>
      <c r="Z244" s="172"/>
      <c r="AA244" s="123"/>
      <c r="AB244" s="123"/>
      <c r="AC244" s="123"/>
      <c r="AD244" s="123"/>
      <c r="AE244" s="123"/>
      <c r="AF244" s="123"/>
      <c r="AG244" s="214"/>
      <c r="AH244" s="229" t="str">
        <f t="shared" si="26"/>
        <v>a1</v>
      </c>
      <c r="AI244" s="122"/>
      <c r="AJ244" s="122"/>
      <c r="AK244" s="122"/>
      <c r="AL244" s="122"/>
      <c r="AM244" s="122"/>
      <c r="AN244" s="173">
        <v>0.5</v>
      </c>
      <c r="AO244" s="173"/>
      <c r="AP244" s="173" t="s">
        <v>3186</v>
      </c>
      <c r="AQ244" s="173"/>
      <c r="AR244" s="173"/>
      <c r="AS244" s="173"/>
      <c r="AT244" s="173">
        <v>0.5</v>
      </c>
      <c r="AU244" s="173">
        <v>0.5</v>
      </c>
      <c r="AV244" s="173" t="s">
        <v>3186</v>
      </c>
      <c r="AW244" s="173" t="s">
        <v>3186</v>
      </c>
      <c r="AX244" s="173">
        <v>0.5</v>
      </c>
      <c r="AY244" s="173">
        <v>0.5</v>
      </c>
      <c r="AZ244" s="211">
        <f t="shared" si="32"/>
        <v>0.5</v>
      </c>
      <c r="BA244" s="211">
        <f t="shared" si="33"/>
        <v>2</v>
      </c>
      <c r="BB244" s="205">
        <f t="shared" si="27"/>
        <v>8291</v>
      </c>
      <c r="BC244" s="205">
        <f t="shared" si="28"/>
        <v>8291</v>
      </c>
      <c r="BD244" s="205">
        <f t="shared" si="29"/>
        <v>0</v>
      </c>
      <c r="BE244" s="205">
        <f t="shared" si="30"/>
        <v>0</v>
      </c>
      <c r="BF244" s="175">
        <v>8291</v>
      </c>
      <c r="BG244" s="175"/>
      <c r="BH244" s="175"/>
      <c r="BI244" s="175"/>
      <c r="BJ244" s="175"/>
      <c r="BK244" s="175"/>
      <c r="BL244" s="175"/>
      <c r="BM244" s="175">
        <v>2000</v>
      </c>
      <c r="BN244" s="175">
        <v>90</v>
      </c>
      <c r="BO244" s="175">
        <v>6201</v>
      </c>
      <c r="BP244" s="198">
        <f t="shared" si="31"/>
        <v>6201</v>
      </c>
    </row>
    <row r="245" spans="1:68" s="116" customFormat="1" x14ac:dyDescent="0.15">
      <c r="A245" s="117">
        <v>244601001</v>
      </c>
      <c r="B245" s="118" t="s">
        <v>410</v>
      </c>
      <c r="C245" s="118" t="s">
        <v>345</v>
      </c>
      <c r="D245" s="118" t="s">
        <v>411</v>
      </c>
      <c r="E245" s="118" t="s">
        <v>3426</v>
      </c>
      <c r="F245" s="120">
        <v>4</v>
      </c>
      <c r="G245" s="119"/>
      <c r="H245" s="119"/>
      <c r="I245" s="120" t="s">
        <v>5820</v>
      </c>
      <c r="J245" s="120">
        <v>912</v>
      </c>
      <c r="K245" s="120">
        <v>114452</v>
      </c>
      <c r="L245" s="120">
        <v>0.34399999999999997</v>
      </c>
      <c r="M245" s="121" t="s">
        <v>5657</v>
      </c>
      <c r="N245" s="120">
        <v>1</v>
      </c>
      <c r="O245" s="119">
        <v>180.1</v>
      </c>
      <c r="P245" s="119"/>
      <c r="Q245" s="119"/>
      <c r="R245" s="120" t="s">
        <v>5658</v>
      </c>
      <c r="S245" s="120">
        <v>0.15</v>
      </c>
      <c r="T245" s="120"/>
      <c r="U245" s="120"/>
      <c r="V245" s="172">
        <v>154.69999999999999</v>
      </c>
      <c r="W245" s="172"/>
      <c r="X245" s="172">
        <v>24.7</v>
      </c>
      <c r="Y245" s="172">
        <v>1.3</v>
      </c>
      <c r="Z245" s="172">
        <v>128.69999999999999</v>
      </c>
      <c r="AA245" s="123"/>
      <c r="AB245" s="123"/>
      <c r="AC245" s="123">
        <v>12.3</v>
      </c>
      <c r="AD245" s="123"/>
      <c r="AE245" s="123"/>
      <c r="AF245" s="123"/>
      <c r="AG245" s="214"/>
      <c r="AH245" s="229" t="str">
        <f t="shared" si="26"/>
        <v>a3</v>
      </c>
      <c r="AI245" s="122"/>
      <c r="AJ245" s="122"/>
      <c r="AK245" s="122"/>
      <c r="AL245" s="122"/>
      <c r="AM245" s="122"/>
      <c r="AN245" s="173">
        <v>5</v>
      </c>
      <c r="AO245" s="173">
        <v>1.8</v>
      </c>
      <c r="AP245" s="173">
        <v>1.6</v>
      </c>
      <c r="AQ245" s="173">
        <v>1.6</v>
      </c>
      <c r="AR245" s="173" t="s">
        <v>3186</v>
      </c>
      <c r="AS245" s="173">
        <v>3</v>
      </c>
      <c r="AT245" s="173">
        <v>0.6</v>
      </c>
      <c r="AU245" s="173">
        <v>0.6</v>
      </c>
      <c r="AV245" s="173">
        <v>0.6</v>
      </c>
      <c r="AW245" s="173">
        <v>0.6</v>
      </c>
      <c r="AX245" s="173">
        <v>0.6</v>
      </c>
      <c r="AY245" s="173" t="s">
        <v>3186</v>
      </c>
      <c r="AZ245" s="211">
        <f t="shared" si="32"/>
        <v>13</v>
      </c>
      <c r="BA245" s="211">
        <f t="shared" si="33"/>
        <v>3</v>
      </c>
      <c r="BB245" s="205">
        <f t="shared" si="27"/>
        <v>30761</v>
      </c>
      <c r="BC245" s="205">
        <f t="shared" si="28"/>
        <v>25446</v>
      </c>
      <c r="BD245" s="205">
        <f t="shared" si="29"/>
        <v>9067</v>
      </c>
      <c r="BE245" s="205">
        <f t="shared" si="30"/>
        <v>3752</v>
      </c>
      <c r="BF245" s="175">
        <v>21694</v>
      </c>
      <c r="BG245" s="175">
        <v>5828</v>
      </c>
      <c r="BH245" s="175">
        <v>9147</v>
      </c>
      <c r="BI245" s="175">
        <v>5315</v>
      </c>
      <c r="BJ245" s="175"/>
      <c r="BK245" s="175">
        <v>1246</v>
      </c>
      <c r="BL245" s="175">
        <v>647</v>
      </c>
      <c r="BM245" s="175">
        <v>2626</v>
      </c>
      <c r="BN245" s="175">
        <v>1548</v>
      </c>
      <c r="BO245" s="175">
        <v>4404</v>
      </c>
      <c r="BP245" s="198">
        <f t="shared" si="31"/>
        <v>13551</v>
      </c>
    </row>
    <row r="246" spans="1:68" s="116" customFormat="1" x14ac:dyDescent="0.15">
      <c r="A246" s="117">
        <v>245002001</v>
      </c>
      <c r="B246" s="118" t="s">
        <v>412</v>
      </c>
      <c r="C246" s="118" t="s">
        <v>345</v>
      </c>
      <c r="D246" s="118" t="s">
        <v>413</v>
      </c>
      <c r="E246" s="118" t="s">
        <v>3427</v>
      </c>
      <c r="F246" s="120">
        <v>15</v>
      </c>
      <c r="G246" s="119">
        <v>95090</v>
      </c>
      <c r="H246" s="119"/>
      <c r="I246" s="120" t="s">
        <v>5820</v>
      </c>
      <c r="J246" s="120">
        <v>870</v>
      </c>
      <c r="K246" s="120">
        <v>95090</v>
      </c>
      <c r="L246" s="120">
        <v>0.29899999999999999</v>
      </c>
      <c r="M246" s="121" t="s">
        <v>5657</v>
      </c>
      <c r="N246" s="120">
        <v>1</v>
      </c>
      <c r="O246" s="119">
        <v>216</v>
      </c>
      <c r="P246" s="119"/>
      <c r="Q246" s="119"/>
      <c r="R246" s="120" t="s">
        <v>5658</v>
      </c>
      <c r="S246" s="120">
        <v>0.2</v>
      </c>
      <c r="T246" s="120"/>
      <c r="U246" s="120"/>
      <c r="V246" s="172">
        <v>257.39999999999998</v>
      </c>
      <c r="W246" s="172">
        <v>31.3</v>
      </c>
      <c r="X246" s="172">
        <v>207.8</v>
      </c>
      <c r="Y246" s="172">
        <v>18.3</v>
      </c>
      <c r="Z246" s="172"/>
      <c r="AA246" s="123">
        <v>856</v>
      </c>
      <c r="AB246" s="123"/>
      <c r="AC246" s="123">
        <v>78</v>
      </c>
      <c r="AD246" s="123"/>
      <c r="AE246" s="123"/>
      <c r="AF246" s="123"/>
      <c r="AG246" s="214"/>
      <c r="AH246" s="229" t="str">
        <f t="shared" si="26"/>
        <v>a3</v>
      </c>
      <c r="AI246" s="122"/>
      <c r="AJ246" s="122"/>
      <c r="AK246" s="122"/>
      <c r="AL246" s="122"/>
      <c r="AM246" s="122"/>
      <c r="AN246" s="173">
        <v>1</v>
      </c>
      <c r="AO246" s="173"/>
      <c r="AP246" s="173"/>
      <c r="AQ246" s="173"/>
      <c r="AR246" s="173"/>
      <c r="AS246" s="173"/>
      <c r="AT246" s="173"/>
      <c r="AU246" s="173"/>
      <c r="AV246" s="173"/>
      <c r="AW246" s="173"/>
      <c r="AX246" s="173"/>
      <c r="AY246" s="173"/>
      <c r="AZ246" s="211">
        <f t="shared" si="32"/>
        <v>1</v>
      </c>
      <c r="BA246" s="211"/>
      <c r="BB246" s="205">
        <f t="shared" si="27"/>
        <v>39938</v>
      </c>
      <c r="BC246" s="205">
        <f t="shared" si="28"/>
        <v>33300</v>
      </c>
      <c r="BD246" s="205">
        <f t="shared" si="29"/>
        <v>7626</v>
      </c>
      <c r="BE246" s="205">
        <f t="shared" si="30"/>
        <v>988</v>
      </c>
      <c r="BF246" s="175">
        <v>32312</v>
      </c>
      <c r="BG246" s="175">
        <v>8945</v>
      </c>
      <c r="BH246" s="175">
        <v>7626</v>
      </c>
      <c r="BI246" s="175">
        <v>6481</v>
      </c>
      <c r="BJ246" s="175">
        <v>157</v>
      </c>
      <c r="BK246" s="175">
        <v>1187</v>
      </c>
      <c r="BL246" s="175">
        <v>4401</v>
      </c>
      <c r="BM246" s="175">
        <v>5844</v>
      </c>
      <c r="BN246" s="175">
        <v>837</v>
      </c>
      <c r="BO246" s="175">
        <v>4460</v>
      </c>
      <c r="BP246" s="198">
        <f t="shared" si="31"/>
        <v>12086</v>
      </c>
    </row>
    <row r="247" spans="1:68" s="116" customFormat="1" x14ac:dyDescent="0.15">
      <c r="A247" s="117">
        <v>300181001</v>
      </c>
      <c r="B247" s="118" t="s">
        <v>414</v>
      </c>
      <c r="C247" s="118" t="s">
        <v>415</v>
      </c>
      <c r="D247" s="118" t="s">
        <v>416</v>
      </c>
      <c r="E247" s="118" t="s">
        <v>3428</v>
      </c>
      <c r="F247" s="120">
        <v>33</v>
      </c>
      <c r="G247" s="119">
        <v>49728118</v>
      </c>
      <c r="H247" s="119"/>
      <c r="I247" s="120" t="s">
        <v>5821</v>
      </c>
      <c r="J247" s="120">
        <v>168640</v>
      </c>
      <c r="K247" s="120">
        <v>58878124</v>
      </c>
      <c r="L247" s="120">
        <v>0.95699999999999996</v>
      </c>
      <c r="M247" s="121" t="s">
        <v>5654</v>
      </c>
      <c r="N247" s="120">
        <v>1</v>
      </c>
      <c r="O247" s="119">
        <v>200</v>
      </c>
      <c r="P247" s="119">
        <v>38</v>
      </c>
      <c r="Q247" s="119">
        <v>4.7</v>
      </c>
      <c r="R247" s="120" t="s">
        <v>5655</v>
      </c>
      <c r="S247" s="120">
        <v>88.5</v>
      </c>
      <c r="T247" s="120"/>
      <c r="U247" s="120"/>
      <c r="V247" s="172">
        <v>10090.83</v>
      </c>
      <c r="W247" s="172">
        <v>1717.3630000000001</v>
      </c>
      <c r="X247" s="172">
        <v>5315.5219999999999</v>
      </c>
      <c r="Y247" s="172">
        <v>3057.9450000000002</v>
      </c>
      <c r="Z247" s="172"/>
      <c r="AA247" s="123">
        <v>195225.69999999998</v>
      </c>
      <c r="AB247" s="123">
        <v>850168.47601218661</v>
      </c>
      <c r="AC247" s="123">
        <v>16376.73</v>
      </c>
      <c r="AD247" s="123"/>
      <c r="AE247" s="123">
        <v>868.22753540350425</v>
      </c>
      <c r="AF247" s="123"/>
      <c r="AG247" s="214">
        <f t="shared" si="34"/>
        <v>868.22753540350425</v>
      </c>
      <c r="AH247" s="229" t="str">
        <f t="shared" si="26"/>
        <v>a4</v>
      </c>
      <c r="AI247" s="122"/>
      <c r="AJ247" s="122"/>
      <c r="AK247" s="122"/>
      <c r="AL247" s="122"/>
      <c r="AM247" s="122"/>
      <c r="AN247" s="173">
        <v>1.5</v>
      </c>
      <c r="AO247" s="173">
        <v>1.5</v>
      </c>
      <c r="AP247" s="173">
        <v>0.8</v>
      </c>
      <c r="AQ247" s="173"/>
      <c r="AR247" s="173"/>
      <c r="AS247" s="173">
        <v>4.7</v>
      </c>
      <c r="AT247" s="173">
        <v>13.3</v>
      </c>
      <c r="AU247" s="173">
        <v>13.6</v>
      </c>
      <c r="AV247" s="173">
        <v>12.9</v>
      </c>
      <c r="AW247" s="173">
        <v>11.6</v>
      </c>
      <c r="AX247" s="173">
        <v>5.4</v>
      </c>
      <c r="AY247" s="173">
        <v>3</v>
      </c>
      <c r="AZ247" s="211">
        <f t="shared" si="32"/>
        <v>8.5</v>
      </c>
      <c r="BA247" s="211">
        <f t="shared" si="33"/>
        <v>59.8</v>
      </c>
      <c r="BB247" s="205">
        <f t="shared" si="27"/>
        <v>1843197</v>
      </c>
      <c r="BC247" s="205">
        <f t="shared" si="28"/>
        <v>1843197</v>
      </c>
      <c r="BD247" s="205">
        <f t="shared" si="29"/>
        <v>0</v>
      </c>
      <c r="BE247" s="205">
        <f t="shared" si="30"/>
        <v>0</v>
      </c>
      <c r="BF247" s="175">
        <v>1843197</v>
      </c>
      <c r="BG247" s="175">
        <v>80425</v>
      </c>
      <c r="BH247" s="175">
        <v>603838</v>
      </c>
      <c r="BI247" s="175"/>
      <c r="BJ247" s="175"/>
      <c r="BK247" s="175">
        <v>37945</v>
      </c>
      <c r="BL247" s="175">
        <v>52351</v>
      </c>
      <c r="BM247" s="175">
        <v>206284</v>
      </c>
      <c r="BN247" s="175">
        <v>26183</v>
      </c>
      <c r="BO247" s="175">
        <v>836171</v>
      </c>
      <c r="BP247" s="198">
        <f t="shared" si="31"/>
        <v>1440009</v>
      </c>
    </row>
    <row r="248" spans="1:68" s="116" customFormat="1" x14ac:dyDescent="0.15">
      <c r="A248" s="117">
        <v>300181002</v>
      </c>
      <c r="B248" s="118" t="s">
        <v>417</v>
      </c>
      <c r="C248" s="118" t="s">
        <v>415</v>
      </c>
      <c r="D248" s="118" t="s">
        <v>416</v>
      </c>
      <c r="E248" s="118" t="s">
        <v>3429</v>
      </c>
      <c r="F248" s="120">
        <v>26</v>
      </c>
      <c r="G248" s="119">
        <v>11979431</v>
      </c>
      <c r="H248" s="119"/>
      <c r="I248" s="120" t="s">
        <v>5820</v>
      </c>
      <c r="J248" s="120">
        <v>41060</v>
      </c>
      <c r="K248" s="120">
        <v>11979431</v>
      </c>
      <c r="L248" s="120">
        <v>0.79900000000000004</v>
      </c>
      <c r="M248" s="121" t="s">
        <v>5654</v>
      </c>
      <c r="N248" s="120">
        <v>1</v>
      </c>
      <c r="O248" s="119">
        <v>180</v>
      </c>
      <c r="P248" s="119">
        <v>53</v>
      </c>
      <c r="Q248" s="119">
        <v>8.1999999999999993</v>
      </c>
      <c r="R248" s="120" t="s">
        <v>5655</v>
      </c>
      <c r="S248" s="120">
        <v>362.4</v>
      </c>
      <c r="T248" s="120"/>
      <c r="U248" s="120"/>
      <c r="V248" s="172">
        <v>6373.8</v>
      </c>
      <c r="W248" s="172">
        <v>1814.2</v>
      </c>
      <c r="X248" s="172">
        <v>2473.3000000000002</v>
      </c>
      <c r="Y248" s="172">
        <v>1828.4</v>
      </c>
      <c r="Z248" s="172">
        <v>257.89999999999998</v>
      </c>
      <c r="AA248" s="123">
        <v>67069.000000000015</v>
      </c>
      <c r="AB248" s="123">
        <v>262967.5999999998</v>
      </c>
      <c r="AC248" s="123">
        <v>10776</v>
      </c>
      <c r="AD248" s="123"/>
      <c r="AE248" s="123">
        <v>354</v>
      </c>
      <c r="AF248" s="123"/>
      <c r="AG248" s="214">
        <f t="shared" si="34"/>
        <v>354</v>
      </c>
      <c r="AH248" s="229" t="str">
        <f t="shared" si="26"/>
        <v>a4</v>
      </c>
      <c r="AI248" s="122"/>
      <c r="AJ248" s="122"/>
      <c r="AK248" s="122"/>
      <c r="AL248" s="122"/>
      <c r="AM248" s="122"/>
      <c r="AN248" s="173">
        <v>1</v>
      </c>
      <c r="AO248" s="173">
        <v>1</v>
      </c>
      <c r="AP248" s="173">
        <v>0.5</v>
      </c>
      <c r="AQ248" s="173"/>
      <c r="AR248" s="173"/>
      <c r="AS248" s="173">
        <v>2.4</v>
      </c>
      <c r="AT248" s="173">
        <v>7.7</v>
      </c>
      <c r="AU248" s="173">
        <v>6.8</v>
      </c>
      <c r="AV248" s="173">
        <v>6.5</v>
      </c>
      <c r="AW248" s="173">
        <v>6.8</v>
      </c>
      <c r="AX248" s="173">
        <v>3.3</v>
      </c>
      <c r="AY248" s="173">
        <v>1</v>
      </c>
      <c r="AZ248" s="211">
        <f t="shared" si="32"/>
        <v>4.9000000000000004</v>
      </c>
      <c r="BA248" s="211">
        <f t="shared" si="33"/>
        <v>32.1</v>
      </c>
      <c r="BB248" s="205">
        <f t="shared" si="27"/>
        <v>659368</v>
      </c>
      <c r="BC248" s="205">
        <f t="shared" si="28"/>
        <v>659368</v>
      </c>
      <c r="BD248" s="205">
        <f t="shared" si="29"/>
        <v>0</v>
      </c>
      <c r="BE248" s="205">
        <f t="shared" si="30"/>
        <v>0</v>
      </c>
      <c r="BF248" s="175">
        <v>659368</v>
      </c>
      <c r="BG248" s="175">
        <v>47998</v>
      </c>
      <c r="BH248" s="175">
        <v>255731</v>
      </c>
      <c r="BI248" s="175"/>
      <c r="BJ248" s="175"/>
      <c r="BK248" s="175">
        <v>23217</v>
      </c>
      <c r="BL248" s="175">
        <v>17550</v>
      </c>
      <c r="BM248" s="175">
        <v>94880</v>
      </c>
      <c r="BN248" s="175">
        <v>15101</v>
      </c>
      <c r="BO248" s="175">
        <v>204891</v>
      </c>
      <c r="BP248" s="198">
        <f t="shared" si="31"/>
        <v>460622</v>
      </c>
    </row>
    <row r="249" spans="1:68" s="116" customFormat="1" x14ac:dyDescent="0.15">
      <c r="A249" s="117">
        <v>300181003</v>
      </c>
      <c r="B249" s="118" t="s">
        <v>418</v>
      </c>
      <c r="C249" s="118" t="s">
        <v>415</v>
      </c>
      <c r="D249" s="118" t="s">
        <v>416</v>
      </c>
      <c r="E249" s="118" t="s">
        <v>3430</v>
      </c>
      <c r="F249" s="120">
        <v>21</v>
      </c>
      <c r="G249" s="119">
        <v>5207749</v>
      </c>
      <c r="H249" s="119"/>
      <c r="I249" s="120" t="s">
        <v>5820</v>
      </c>
      <c r="J249" s="120">
        <v>22700</v>
      </c>
      <c r="K249" s="120">
        <v>5207749</v>
      </c>
      <c r="L249" s="120">
        <v>0.629</v>
      </c>
      <c r="M249" s="121" t="s">
        <v>5654</v>
      </c>
      <c r="N249" s="120">
        <v>1</v>
      </c>
      <c r="O249" s="119">
        <v>213</v>
      </c>
      <c r="P249" s="119">
        <v>54</v>
      </c>
      <c r="Q249" s="119">
        <v>5.7</v>
      </c>
      <c r="R249" s="120" t="s">
        <v>5655</v>
      </c>
      <c r="S249" s="120">
        <v>198.29999999999998</v>
      </c>
      <c r="T249" s="120"/>
      <c r="U249" s="120"/>
      <c r="V249" s="172">
        <v>2560.1</v>
      </c>
      <c r="W249" s="172">
        <v>1295.7</v>
      </c>
      <c r="X249" s="172">
        <v>1022.4</v>
      </c>
      <c r="Y249" s="172">
        <v>86.4</v>
      </c>
      <c r="Z249" s="172">
        <v>155.6</v>
      </c>
      <c r="AA249" s="123">
        <v>28755</v>
      </c>
      <c r="AB249" s="123">
        <v>100861.19999999984</v>
      </c>
      <c r="AC249" s="123">
        <v>4328</v>
      </c>
      <c r="AD249" s="123"/>
      <c r="AE249" s="123"/>
      <c r="AF249" s="123"/>
      <c r="AG249" s="214"/>
      <c r="AH249" s="229" t="str">
        <f t="shared" si="26"/>
        <v>a3</v>
      </c>
      <c r="AI249" s="122"/>
      <c r="AJ249" s="122"/>
      <c r="AK249" s="122"/>
      <c r="AL249" s="122"/>
      <c r="AM249" s="122"/>
      <c r="AN249" s="173">
        <v>0.5</v>
      </c>
      <c r="AO249" s="173"/>
      <c r="AP249" s="173"/>
      <c r="AQ249" s="173"/>
      <c r="AR249" s="173"/>
      <c r="AS249" s="173">
        <v>1.2</v>
      </c>
      <c r="AT249" s="173">
        <v>5.3</v>
      </c>
      <c r="AU249" s="173">
        <v>5.5</v>
      </c>
      <c r="AV249" s="173">
        <v>5.3</v>
      </c>
      <c r="AW249" s="173">
        <v>4.5</v>
      </c>
      <c r="AX249" s="173">
        <v>2.1</v>
      </c>
      <c r="AY249" s="173">
        <v>1</v>
      </c>
      <c r="AZ249" s="211">
        <f t="shared" si="32"/>
        <v>1.7</v>
      </c>
      <c r="BA249" s="211">
        <f t="shared" si="33"/>
        <v>23.700000000000003</v>
      </c>
      <c r="BB249" s="205">
        <f t="shared" si="27"/>
        <v>433107</v>
      </c>
      <c r="BC249" s="205">
        <f t="shared" si="28"/>
        <v>433107</v>
      </c>
      <c r="BD249" s="205">
        <f t="shared" si="29"/>
        <v>0</v>
      </c>
      <c r="BE249" s="205">
        <f t="shared" si="30"/>
        <v>0</v>
      </c>
      <c r="BF249" s="175">
        <v>433107</v>
      </c>
      <c r="BG249" s="175">
        <v>20465</v>
      </c>
      <c r="BH249" s="175">
        <v>171039</v>
      </c>
      <c r="BI249" s="175"/>
      <c r="BJ249" s="175"/>
      <c r="BK249" s="175">
        <v>6126</v>
      </c>
      <c r="BL249" s="175"/>
      <c r="BM249" s="175">
        <v>47303</v>
      </c>
      <c r="BN249" s="175">
        <v>9767</v>
      </c>
      <c r="BO249" s="175">
        <v>178407</v>
      </c>
      <c r="BP249" s="198">
        <f t="shared" si="31"/>
        <v>349446</v>
      </c>
    </row>
    <row r="250" spans="1:68" s="116" customFormat="1" x14ac:dyDescent="0.15">
      <c r="A250" s="117">
        <v>300281001</v>
      </c>
      <c r="B250" s="118" t="s">
        <v>419</v>
      </c>
      <c r="C250" s="118" t="s">
        <v>415</v>
      </c>
      <c r="D250" s="118" t="s">
        <v>420</v>
      </c>
      <c r="E250" s="118" t="s">
        <v>3431</v>
      </c>
      <c r="F250" s="120">
        <v>23</v>
      </c>
      <c r="G250" s="119">
        <v>3011024</v>
      </c>
      <c r="H250" s="119"/>
      <c r="I250" s="120" t="s">
        <v>5820</v>
      </c>
      <c r="J250" s="120">
        <v>13400</v>
      </c>
      <c r="K250" s="120">
        <v>3011024</v>
      </c>
      <c r="L250" s="120">
        <v>0.61599999999999999</v>
      </c>
      <c r="M250" s="121" t="s">
        <v>5654</v>
      </c>
      <c r="N250" s="120">
        <v>1</v>
      </c>
      <c r="O250" s="119">
        <v>220</v>
      </c>
      <c r="P250" s="119">
        <v>50</v>
      </c>
      <c r="Q250" s="119">
        <v>5.4</v>
      </c>
      <c r="R250" s="120" t="s">
        <v>5655</v>
      </c>
      <c r="S250" s="120">
        <v>84.2</v>
      </c>
      <c r="T250" s="120"/>
      <c r="U250" s="120"/>
      <c r="V250" s="172">
        <v>1845.87</v>
      </c>
      <c r="W250" s="172">
        <v>288.8</v>
      </c>
      <c r="X250" s="172">
        <v>658.57</v>
      </c>
      <c r="Y250" s="172">
        <v>359.5</v>
      </c>
      <c r="Z250" s="172">
        <v>539</v>
      </c>
      <c r="AA250" s="123">
        <v>11853.316800000001</v>
      </c>
      <c r="AB250" s="123">
        <v>65524.800000000112</v>
      </c>
      <c r="AC250" s="123">
        <v>1518.4</v>
      </c>
      <c r="AD250" s="123"/>
      <c r="AE250" s="123"/>
      <c r="AF250" s="123"/>
      <c r="AG250" s="214"/>
      <c r="AH250" s="229" t="str">
        <f t="shared" si="26"/>
        <v>a3</v>
      </c>
      <c r="AI250" s="122" t="s">
        <v>5401</v>
      </c>
      <c r="AJ250" s="122"/>
      <c r="AK250" s="122" t="s">
        <v>5401</v>
      </c>
      <c r="AL250" s="122"/>
      <c r="AM250" s="122"/>
      <c r="AN250" s="173">
        <v>0.5</v>
      </c>
      <c r="AO250" s="173"/>
      <c r="AP250" s="173" t="s">
        <v>3186</v>
      </c>
      <c r="AQ250" s="173" t="s">
        <v>3186</v>
      </c>
      <c r="AR250" s="173"/>
      <c r="AS250" s="173">
        <v>1.2</v>
      </c>
      <c r="AT250" s="173">
        <v>3.1</v>
      </c>
      <c r="AU250" s="173">
        <v>2.6</v>
      </c>
      <c r="AV250" s="173">
        <v>2.1</v>
      </c>
      <c r="AW250" s="173">
        <v>2.1</v>
      </c>
      <c r="AX250" s="173">
        <v>2.5</v>
      </c>
      <c r="AY250" s="173" t="s">
        <v>3186</v>
      </c>
      <c r="AZ250" s="211">
        <f t="shared" si="32"/>
        <v>1.7</v>
      </c>
      <c r="BA250" s="211">
        <f t="shared" si="33"/>
        <v>12.4</v>
      </c>
      <c r="BB250" s="205">
        <f t="shared" si="27"/>
        <v>325762</v>
      </c>
      <c r="BC250" s="205">
        <f t="shared" si="28"/>
        <v>325762</v>
      </c>
      <c r="BD250" s="205">
        <f t="shared" si="29"/>
        <v>0</v>
      </c>
      <c r="BE250" s="205">
        <f t="shared" si="30"/>
        <v>0</v>
      </c>
      <c r="BF250" s="175">
        <v>325762</v>
      </c>
      <c r="BG250" s="175">
        <v>12318</v>
      </c>
      <c r="BH250" s="175">
        <v>159775</v>
      </c>
      <c r="BI250" s="175"/>
      <c r="BJ250" s="175"/>
      <c r="BK250" s="175">
        <v>3856</v>
      </c>
      <c r="BL250" s="175">
        <v>12174</v>
      </c>
      <c r="BM250" s="175">
        <v>29446</v>
      </c>
      <c r="BN250" s="175">
        <v>2999</v>
      </c>
      <c r="BO250" s="175">
        <v>105194</v>
      </c>
      <c r="BP250" s="198">
        <f t="shared" si="31"/>
        <v>264969</v>
      </c>
    </row>
    <row r="251" spans="1:68" s="116" customFormat="1" x14ac:dyDescent="0.15">
      <c r="A251" s="117">
        <v>320201001</v>
      </c>
      <c r="B251" s="118" t="s">
        <v>421</v>
      </c>
      <c r="C251" s="118" t="s">
        <v>415</v>
      </c>
      <c r="D251" s="118" t="s">
        <v>422</v>
      </c>
      <c r="E251" s="118" t="s">
        <v>3432</v>
      </c>
      <c r="F251" s="120">
        <v>25</v>
      </c>
      <c r="G251" s="119"/>
      <c r="H251" s="119"/>
      <c r="I251" s="120" t="s">
        <v>5820</v>
      </c>
      <c r="J251" s="120">
        <v>14000</v>
      </c>
      <c r="K251" s="120">
        <v>3585801</v>
      </c>
      <c r="L251" s="120">
        <v>0.70199999999999996</v>
      </c>
      <c r="M251" s="121" t="s">
        <v>5654</v>
      </c>
      <c r="N251" s="120">
        <v>1</v>
      </c>
      <c r="O251" s="119">
        <v>122</v>
      </c>
      <c r="P251" s="119">
        <v>29.2</v>
      </c>
      <c r="Q251" s="119">
        <v>2.88</v>
      </c>
      <c r="R251" s="120" t="s">
        <v>5655</v>
      </c>
      <c r="S251" s="120">
        <v>3.9</v>
      </c>
      <c r="T251" s="120"/>
      <c r="U251" s="120"/>
      <c r="V251" s="172">
        <v>1185</v>
      </c>
      <c r="W251" s="172"/>
      <c r="X251" s="172">
        <v>866</v>
      </c>
      <c r="Y251" s="172">
        <v>196</v>
      </c>
      <c r="Z251" s="172">
        <v>123</v>
      </c>
      <c r="AA251" s="123">
        <v>30212</v>
      </c>
      <c r="AB251" s="123"/>
      <c r="AC251" s="123">
        <v>3123</v>
      </c>
      <c r="AD251" s="123"/>
      <c r="AE251" s="123"/>
      <c r="AF251" s="123"/>
      <c r="AG251" s="214"/>
      <c r="AH251" s="229" t="str">
        <f t="shared" si="26"/>
        <v>a3</v>
      </c>
      <c r="AI251" s="122"/>
      <c r="AJ251" s="122"/>
      <c r="AK251" s="122"/>
      <c r="AL251" s="122"/>
      <c r="AM251" s="122"/>
      <c r="AN251" s="173">
        <v>3</v>
      </c>
      <c r="AO251" s="173"/>
      <c r="AP251" s="173"/>
      <c r="AQ251" s="173"/>
      <c r="AR251" s="173"/>
      <c r="AS251" s="173">
        <v>2</v>
      </c>
      <c r="AT251" s="173">
        <v>1</v>
      </c>
      <c r="AU251" s="173">
        <v>2</v>
      </c>
      <c r="AV251" s="173">
        <v>1</v>
      </c>
      <c r="AW251" s="173">
        <v>1</v>
      </c>
      <c r="AX251" s="173">
        <v>2</v>
      </c>
      <c r="AY251" s="173">
        <v>1</v>
      </c>
      <c r="AZ251" s="211">
        <f t="shared" si="32"/>
        <v>5</v>
      </c>
      <c r="BA251" s="211">
        <f t="shared" si="33"/>
        <v>8</v>
      </c>
      <c r="BB251" s="205">
        <f t="shared" si="27"/>
        <v>196788</v>
      </c>
      <c r="BC251" s="205">
        <f t="shared" si="28"/>
        <v>152876</v>
      </c>
      <c r="BD251" s="205">
        <f t="shared" si="29"/>
        <v>47391</v>
      </c>
      <c r="BE251" s="205">
        <f t="shared" si="30"/>
        <v>3479</v>
      </c>
      <c r="BF251" s="175">
        <v>149397</v>
      </c>
      <c r="BG251" s="175"/>
      <c r="BH251" s="175">
        <v>66197</v>
      </c>
      <c r="BI251" s="175">
        <v>43912</v>
      </c>
      <c r="BJ251" s="175"/>
      <c r="BK251" s="175">
        <v>8946</v>
      </c>
      <c r="BL251" s="175">
        <v>41617</v>
      </c>
      <c r="BM251" s="175">
        <v>16675</v>
      </c>
      <c r="BN251" s="175">
        <v>11483</v>
      </c>
      <c r="BO251" s="175">
        <v>7958</v>
      </c>
      <c r="BP251" s="198">
        <f t="shared" si="31"/>
        <v>74155</v>
      </c>
    </row>
    <row r="252" spans="1:68" s="116" customFormat="1" x14ac:dyDescent="0.15">
      <c r="A252" s="117">
        <v>320202002</v>
      </c>
      <c r="B252" s="118" t="s">
        <v>423</v>
      </c>
      <c r="C252" s="118" t="s">
        <v>415</v>
      </c>
      <c r="D252" s="118" t="s">
        <v>422</v>
      </c>
      <c r="E252" s="118" t="s">
        <v>3433</v>
      </c>
      <c r="F252" s="120">
        <v>12</v>
      </c>
      <c r="G252" s="119">
        <v>76267</v>
      </c>
      <c r="H252" s="119"/>
      <c r="I252" s="120" t="s">
        <v>5820</v>
      </c>
      <c r="J252" s="120">
        <v>1130</v>
      </c>
      <c r="K252" s="120">
        <v>76267</v>
      </c>
      <c r="L252" s="120">
        <v>0.185</v>
      </c>
      <c r="M252" s="121" t="s">
        <v>5664</v>
      </c>
      <c r="N252" s="120">
        <v>1</v>
      </c>
      <c r="O252" s="119">
        <v>150</v>
      </c>
      <c r="P252" s="119">
        <v>30.4</v>
      </c>
      <c r="Q252" s="119">
        <v>3.24</v>
      </c>
      <c r="R252" s="120"/>
      <c r="S252" s="120"/>
      <c r="T252" s="120"/>
      <c r="U252" s="120" t="s">
        <v>5669</v>
      </c>
      <c r="V252" s="172">
        <v>112.9</v>
      </c>
      <c r="W252" s="172">
        <v>11.3</v>
      </c>
      <c r="X252" s="172">
        <v>79</v>
      </c>
      <c r="Y252" s="172"/>
      <c r="Z252" s="172">
        <v>22.6</v>
      </c>
      <c r="AA252" s="123"/>
      <c r="AB252" s="123"/>
      <c r="AC252" s="123"/>
      <c r="AD252" s="123"/>
      <c r="AE252" s="123"/>
      <c r="AF252" s="123"/>
      <c r="AG252" s="214"/>
      <c r="AH252" s="229" t="str">
        <f t="shared" si="26"/>
        <v>a1</v>
      </c>
      <c r="AI252" s="122"/>
      <c r="AJ252" s="122"/>
      <c r="AK252" s="122"/>
      <c r="AL252" s="122"/>
      <c r="AM252" s="122"/>
      <c r="AN252" s="173">
        <v>0.5</v>
      </c>
      <c r="AO252" s="173"/>
      <c r="AP252" s="173"/>
      <c r="AQ252" s="173"/>
      <c r="AR252" s="173"/>
      <c r="AS252" s="173">
        <v>0.5</v>
      </c>
      <c r="AT252" s="173">
        <v>0.5</v>
      </c>
      <c r="AU252" s="173"/>
      <c r="AV252" s="173"/>
      <c r="AW252" s="173"/>
      <c r="AX252" s="173"/>
      <c r="AY252" s="173"/>
      <c r="AZ252" s="211">
        <f t="shared" si="32"/>
        <v>1</v>
      </c>
      <c r="BA252" s="211">
        <f t="shared" si="33"/>
        <v>0.5</v>
      </c>
      <c r="BB252" s="205">
        <f t="shared" si="27"/>
        <v>14846</v>
      </c>
      <c r="BC252" s="205">
        <f t="shared" si="28"/>
        <v>11645</v>
      </c>
      <c r="BD252" s="205">
        <f t="shared" si="29"/>
        <v>3566</v>
      </c>
      <c r="BE252" s="205">
        <f t="shared" si="30"/>
        <v>365</v>
      </c>
      <c r="BF252" s="175">
        <v>11280</v>
      </c>
      <c r="BG252" s="175"/>
      <c r="BH252" s="175">
        <v>5052</v>
      </c>
      <c r="BI252" s="175">
        <v>3201</v>
      </c>
      <c r="BJ252" s="175"/>
      <c r="BK252" s="175"/>
      <c r="BL252" s="175">
        <v>3406</v>
      </c>
      <c r="BM252" s="175">
        <v>1867</v>
      </c>
      <c r="BN252" s="175">
        <v>716</v>
      </c>
      <c r="BO252" s="175">
        <v>604</v>
      </c>
      <c r="BP252" s="198">
        <f t="shared" si="31"/>
        <v>5656</v>
      </c>
    </row>
    <row r="253" spans="1:68" s="116" customFormat="1" x14ac:dyDescent="0.15">
      <c r="A253" s="117">
        <v>320301001</v>
      </c>
      <c r="B253" s="118" t="s">
        <v>424</v>
      </c>
      <c r="C253" s="118" t="s">
        <v>415</v>
      </c>
      <c r="D253" s="118" t="s">
        <v>425</v>
      </c>
      <c r="E253" s="118" t="s">
        <v>3434</v>
      </c>
      <c r="F253" s="120">
        <v>19</v>
      </c>
      <c r="G253" s="119">
        <v>1411540</v>
      </c>
      <c r="H253" s="119"/>
      <c r="I253" s="120" t="s">
        <v>5820</v>
      </c>
      <c r="J253" s="120">
        <v>6400</v>
      </c>
      <c r="K253" s="120">
        <v>1411540</v>
      </c>
      <c r="L253" s="120">
        <v>0.60399999999999998</v>
      </c>
      <c r="M253" s="121" t="s">
        <v>5662</v>
      </c>
      <c r="N253" s="120">
        <v>1</v>
      </c>
      <c r="O253" s="119">
        <v>231.7</v>
      </c>
      <c r="P253" s="119">
        <v>37</v>
      </c>
      <c r="Q253" s="119">
        <v>6.8</v>
      </c>
      <c r="R253" s="120" t="s">
        <v>5658</v>
      </c>
      <c r="S253" s="120">
        <v>1.8</v>
      </c>
      <c r="T253" s="120"/>
      <c r="U253" s="120"/>
      <c r="V253" s="172">
        <v>1049</v>
      </c>
      <c r="W253" s="172">
        <v>92.2</v>
      </c>
      <c r="X253" s="172">
        <v>702.6</v>
      </c>
      <c r="Y253" s="172">
        <v>133.4</v>
      </c>
      <c r="Z253" s="172">
        <v>120.8</v>
      </c>
      <c r="AA253" s="123">
        <v>16605</v>
      </c>
      <c r="AB253" s="123"/>
      <c r="AC253" s="123">
        <v>1154</v>
      </c>
      <c r="AD253" s="123"/>
      <c r="AE253" s="123"/>
      <c r="AF253" s="123"/>
      <c r="AG253" s="214"/>
      <c r="AH253" s="229" t="str">
        <f t="shared" si="26"/>
        <v>a3</v>
      </c>
      <c r="AI253" s="122"/>
      <c r="AJ253" s="122"/>
      <c r="AK253" s="122"/>
      <c r="AL253" s="122"/>
      <c r="AM253" s="122"/>
      <c r="AN253" s="173">
        <v>11</v>
      </c>
      <c r="AO253" s="173" t="s">
        <v>3186</v>
      </c>
      <c r="AP253" s="173" t="s">
        <v>3186</v>
      </c>
      <c r="AQ253" s="173" t="s">
        <v>3186</v>
      </c>
      <c r="AR253" s="173" t="s">
        <v>3186</v>
      </c>
      <c r="AS253" s="173">
        <v>1</v>
      </c>
      <c r="AT253" s="173">
        <v>1</v>
      </c>
      <c r="AU253" s="173">
        <v>1</v>
      </c>
      <c r="AV253" s="173">
        <v>0.5</v>
      </c>
      <c r="AW253" s="173">
        <v>0.5</v>
      </c>
      <c r="AX253" s="173">
        <v>1</v>
      </c>
      <c r="AY253" s="173">
        <v>1</v>
      </c>
      <c r="AZ253" s="211">
        <f t="shared" si="32"/>
        <v>12</v>
      </c>
      <c r="BA253" s="211">
        <f t="shared" si="33"/>
        <v>5</v>
      </c>
      <c r="BB253" s="205">
        <f t="shared" si="27"/>
        <v>123434</v>
      </c>
      <c r="BC253" s="205">
        <f t="shared" si="28"/>
        <v>80421</v>
      </c>
      <c r="BD253" s="205">
        <f t="shared" si="29"/>
        <v>44100</v>
      </c>
      <c r="BE253" s="205">
        <f t="shared" si="30"/>
        <v>1087</v>
      </c>
      <c r="BF253" s="175">
        <v>79334</v>
      </c>
      <c r="BG253" s="175"/>
      <c r="BH253" s="175">
        <v>44100</v>
      </c>
      <c r="BI253" s="175">
        <v>24303</v>
      </c>
      <c r="BJ253" s="175">
        <v>18710</v>
      </c>
      <c r="BK253" s="175">
        <v>13258</v>
      </c>
      <c r="BL253" s="175">
        <v>158</v>
      </c>
      <c r="BM253" s="175">
        <v>13193</v>
      </c>
      <c r="BN253" s="175">
        <v>5544</v>
      </c>
      <c r="BO253" s="175">
        <v>4168</v>
      </c>
      <c r="BP253" s="198">
        <f t="shared" si="31"/>
        <v>48268</v>
      </c>
    </row>
    <row r="254" spans="1:68" s="116" customFormat="1" x14ac:dyDescent="0.15">
      <c r="A254" s="117">
        <v>320501002</v>
      </c>
      <c r="B254" s="118" t="s">
        <v>426</v>
      </c>
      <c r="C254" s="118" t="s">
        <v>415</v>
      </c>
      <c r="D254" s="118" t="s">
        <v>427</v>
      </c>
      <c r="E254" s="118" t="s">
        <v>3435</v>
      </c>
      <c r="F254" s="120">
        <v>13</v>
      </c>
      <c r="G254" s="119"/>
      <c r="H254" s="119"/>
      <c r="I254" s="120" t="s">
        <v>5820</v>
      </c>
      <c r="J254" s="120">
        <v>1880</v>
      </c>
      <c r="K254" s="120">
        <v>278095</v>
      </c>
      <c r="L254" s="120">
        <v>0.40500000000000003</v>
      </c>
      <c r="M254" s="121" t="s">
        <v>5657</v>
      </c>
      <c r="N254" s="120">
        <v>1</v>
      </c>
      <c r="O254" s="119">
        <v>264.39999999999998</v>
      </c>
      <c r="P254" s="119"/>
      <c r="Q254" s="119"/>
      <c r="R254" s="120" t="s">
        <v>5658</v>
      </c>
      <c r="S254" s="120">
        <v>0.5</v>
      </c>
      <c r="T254" s="120"/>
      <c r="U254" s="120"/>
      <c r="V254" s="172">
        <v>200.7</v>
      </c>
      <c r="W254" s="172"/>
      <c r="X254" s="172">
        <v>200.7</v>
      </c>
      <c r="Y254" s="172"/>
      <c r="Z254" s="172"/>
      <c r="AA254" s="123"/>
      <c r="AB254" s="123"/>
      <c r="AC254" s="123">
        <v>245</v>
      </c>
      <c r="AD254" s="123"/>
      <c r="AE254" s="123"/>
      <c r="AF254" s="123"/>
      <c r="AG254" s="214"/>
      <c r="AH254" s="229" t="str">
        <f t="shared" si="26"/>
        <v>a3</v>
      </c>
      <c r="AI254" s="122"/>
      <c r="AJ254" s="122"/>
      <c r="AK254" s="122"/>
      <c r="AL254" s="122"/>
      <c r="AM254" s="122"/>
      <c r="AN254" s="173">
        <v>1</v>
      </c>
      <c r="AO254" s="173"/>
      <c r="AP254" s="173"/>
      <c r="AQ254" s="173"/>
      <c r="AR254" s="173"/>
      <c r="AS254" s="173">
        <v>1</v>
      </c>
      <c r="AT254" s="173">
        <v>1</v>
      </c>
      <c r="AU254" s="173">
        <v>1</v>
      </c>
      <c r="AV254" s="173">
        <v>1</v>
      </c>
      <c r="AW254" s="173">
        <v>1</v>
      </c>
      <c r="AX254" s="173">
        <v>1</v>
      </c>
      <c r="AY254" s="173" t="s">
        <v>3186</v>
      </c>
      <c r="AZ254" s="211">
        <f t="shared" si="32"/>
        <v>2</v>
      </c>
      <c r="BA254" s="211">
        <f t="shared" si="33"/>
        <v>5</v>
      </c>
      <c r="BB254" s="205">
        <f t="shared" si="27"/>
        <v>31764</v>
      </c>
      <c r="BC254" s="205">
        <f t="shared" si="28"/>
        <v>26421</v>
      </c>
      <c r="BD254" s="205">
        <f t="shared" si="29"/>
        <v>7898</v>
      </c>
      <c r="BE254" s="205">
        <f t="shared" si="30"/>
        <v>2555</v>
      </c>
      <c r="BF254" s="175">
        <v>23866</v>
      </c>
      <c r="BG254" s="175"/>
      <c r="BH254" s="175">
        <v>7898</v>
      </c>
      <c r="BI254" s="175">
        <v>5343</v>
      </c>
      <c r="BJ254" s="175"/>
      <c r="BK254" s="175">
        <v>2678</v>
      </c>
      <c r="BL254" s="175">
        <v>5351</v>
      </c>
      <c r="BM254" s="175">
        <v>5426</v>
      </c>
      <c r="BN254" s="175">
        <v>314</v>
      </c>
      <c r="BO254" s="175">
        <v>4754</v>
      </c>
      <c r="BP254" s="198">
        <f t="shared" si="31"/>
        <v>12652</v>
      </c>
    </row>
    <row r="255" spans="1:68" s="116" customFormat="1" x14ac:dyDescent="0.15">
      <c r="A255" s="117">
        <v>320502003</v>
      </c>
      <c r="B255" s="118" t="s">
        <v>428</v>
      </c>
      <c r="C255" s="118" t="s">
        <v>415</v>
      </c>
      <c r="D255" s="118" t="s">
        <v>427</v>
      </c>
      <c r="E255" s="118" t="s">
        <v>3436</v>
      </c>
      <c r="F255" s="120">
        <v>14</v>
      </c>
      <c r="G255" s="119">
        <v>258035</v>
      </c>
      <c r="H255" s="119"/>
      <c r="I255" s="120" t="s">
        <v>5820</v>
      </c>
      <c r="J255" s="120">
        <v>2450</v>
      </c>
      <c r="K255" s="120">
        <v>258035</v>
      </c>
      <c r="L255" s="120">
        <v>0.28899999999999998</v>
      </c>
      <c r="M255" s="121" t="s">
        <v>5657</v>
      </c>
      <c r="N255" s="120">
        <v>1</v>
      </c>
      <c r="O255" s="119">
        <v>239</v>
      </c>
      <c r="P255" s="119"/>
      <c r="Q255" s="119"/>
      <c r="R255" s="120" t="s">
        <v>5660</v>
      </c>
      <c r="S255" s="120">
        <v>0.4</v>
      </c>
      <c r="T255" s="120"/>
      <c r="U255" s="120"/>
      <c r="V255" s="172">
        <v>187.9</v>
      </c>
      <c r="W255" s="172">
        <v>20.3</v>
      </c>
      <c r="X255" s="172">
        <v>139</v>
      </c>
      <c r="Y255" s="172">
        <v>9.3000000000000007</v>
      </c>
      <c r="Z255" s="172">
        <v>19.3</v>
      </c>
      <c r="AA255" s="123"/>
      <c r="AB255" s="123"/>
      <c r="AC255" s="123">
        <v>226</v>
      </c>
      <c r="AD255" s="123"/>
      <c r="AE255" s="123"/>
      <c r="AF255" s="123"/>
      <c r="AG255" s="214"/>
      <c r="AH255" s="229" t="str">
        <f t="shared" si="26"/>
        <v>a3</v>
      </c>
      <c r="AI255" s="122"/>
      <c r="AJ255" s="122"/>
      <c r="AK255" s="122"/>
      <c r="AL255" s="122"/>
      <c r="AM255" s="122"/>
      <c r="AN255" s="173"/>
      <c r="AO255" s="173"/>
      <c r="AP255" s="173"/>
      <c r="AQ255" s="173"/>
      <c r="AR255" s="173"/>
      <c r="AS255" s="173"/>
      <c r="AT255" s="173">
        <v>0.8</v>
      </c>
      <c r="AU255" s="173">
        <v>3</v>
      </c>
      <c r="AV255" s="173">
        <v>0.8</v>
      </c>
      <c r="AW255" s="173">
        <v>3</v>
      </c>
      <c r="AX255" s="173">
        <v>0.7</v>
      </c>
      <c r="AY255" s="173">
        <v>1.5</v>
      </c>
      <c r="AZ255" s="211">
        <f t="shared" si="32"/>
        <v>0</v>
      </c>
      <c r="BA255" s="211">
        <f t="shared" si="33"/>
        <v>9.7999999999999989</v>
      </c>
      <c r="BB255" s="205">
        <f t="shared" si="27"/>
        <v>29759</v>
      </c>
      <c r="BC255" s="205">
        <f t="shared" si="28"/>
        <v>24477</v>
      </c>
      <c r="BD255" s="205">
        <f t="shared" si="29"/>
        <v>29759</v>
      </c>
      <c r="BE255" s="205">
        <f t="shared" si="30"/>
        <v>24477</v>
      </c>
      <c r="BF255" s="175"/>
      <c r="BG255" s="175"/>
      <c r="BH255" s="175">
        <v>8659</v>
      </c>
      <c r="BI255" s="175">
        <v>5022</v>
      </c>
      <c r="BJ255" s="175">
        <v>260</v>
      </c>
      <c r="BK255" s="175">
        <v>3058</v>
      </c>
      <c r="BL255" s="175">
        <v>3660</v>
      </c>
      <c r="BM255" s="175">
        <v>2978</v>
      </c>
      <c r="BN255" s="175">
        <v>216</v>
      </c>
      <c r="BO255" s="175">
        <v>5906</v>
      </c>
      <c r="BP255" s="198">
        <f t="shared" si="31"/>
        <v>14565</v>
      </c>
    </row>
    <row r="256" spans="1:68" s="116" customFormat="1" x14ac:dyDescent="0.15">
      <c r="A256" s="117">
        <v>320603001</v>
      </c>
      <c r="B256" s="118" t="s">
        <v>429</v>
      </c>
      <c r="C256" s="118" t="s">
        <v>415</v>
      </c>
      <c r="D256" s="118" t="s">
        <v>430</v>
      </c>
      <c r="E256" s="118" t="s">
        <v>3437</v>
      </c>
      <c r="F256" s="120">
        <v>29</v>
      </c>
      <c r="G256" s="119"/>
      <c r="H256" s="119"/>
      <c r="I256" s="120" t="s">
        <v>5820</v>
      </c>
      <c r="J256" s="120">
        <v>27000</v>
      </c>
      <c r="K256" s="120">
        <v>4424012</v>
      </c>
      <c r="L256" s="120">
        <v>0.44900000000000001</v>
      </c>
      <c r="M256" s="121" t="s">
        <v>5654</v>
      </c>
      <c r="N256" s="120">
        <v>1</v>
      </c>
      <c r="O256" s="119">
        <v>44.95</v>
      </c>
      <c r="P256" s="119"/>
      <c r="Q256" s="119"/>
      <c r="R256" s="120" t="s">
        <v>5655</v>
      </c>
      <c r="S256" s="120">
        <v>33.9</v>
      </c>
      <c r="T256" s="120"/>
      <c r="U256" s="120"/>
      <c r="V256" s="172">
        <v>824</v>
      </c>
      <c r="W256" s="172"/>
      <c r="X256" s="172">
        <v>437</v>
      </c>
      <c r="Y256" s="172">
        <v>355</v>
      </c>
      <c r="Z256" s="172">
        <v>32</v>
      </c>
      <c r="AA256" s="123">
        <v>2334</v>
      </c>
      <c r="AB256" s="123"/>
      <c r="AC256" s="123">
        <v>298</v>
      </c>
      <c r="AD256" s="123"/>
      <c r="AE256" s="123"/>
      <c r="AF256" s="123"/>
      <c r="AG256" s="214"/>
      <c r="AH256" s="229" t="str">
        <f t="shared" si="26"/>
        <v>a3</v>
      </c>
      <c r="AI256" s="122"/>
      <c r="AJ256" s="122"/>
      <c r="AK256" s="122"/>
      <c r="AL256" s="122"/>
      <c r="AM256" s="122"/>
      <c r="AN256" s="173">
        <v>1</v>
      </c>
      <c r="AO256" s="173"/>
      <c r="AP256" s="173"/>
      <c r="AQ256" s="173"/>
      <c r="AR256" s="173"/>
      <c r="AS256" s="173">
        <v>1</v>
      </c>
      <c r="AT256" s="173">
        <v>3</v>
      </c>
      <c r="AU256" s="173">
        <v>3</v>
      </c>
      <c r="AV256" s="173">
        <v>3</v>
      </c>
      <c r="AW256" s="173">
        <v>2</v>
      </c>
      <c r="AX256" s="173">
        <v>1</v>
      </c>
      <c r="AY256" s="173"/>
      <c r="AZ256" s="211">
        <f t="shared" si="32"/>
        <v>2</v>
      </c>
      <c r="BA256" s="211">
        <f t="shared" si="33"/>
        <v>12</v>
      </c>
      <c r="BB256" s="205">
        <f t="shared" si="27"/>
        <v>110859</v>
      </c>
      <c r="BC256" s="205">
        <f t="shared" si="28"/>
        <v>110859</v>
      </c>
      <c r="BD256" s="205">
        <f t="shared" si="29"/>
        <v>0</v>
      </c>
      <c r="BE256" s="205">
        <f t="shared" si="30"/>
        <v>0</v>
      </c>
      <c r="BF256" s="175">
        <v>110859</v>
      </c>
      <c r="BG256" s="175">
        <v>2066</v>
      </c>
      <c r="BH256" s="175">
        <v>80010</v>
      </c>
      <c r="BI256" s="175"/>
      <c r="BJ256" s="175"/>
      <c r="BK256" s="175">
        <v>4536</v>
      </c>
      <c r="BL256" s="175">
        <v>1817</v>
      </c>
      <c r="BM256" s="175">
        <v>12426</v>
      </c>
      <c r="BN256" s="175">
        <v>3644</v>
      </c>
      <c r="BO256" s="175">
        <v>6360</v>
      </c>
      <c r="BP256" s="198">
        <f t="shared" si="31"/>
        <v>86370</v>
      </c>
    </row>
    <row r="257" spans="1:68" s="116" customFormat="1" x14ac:dyDescent="0.15">
      <c r="A257" s="117">
        <v>320701001</v>
      </c>
      <c r="B257" s="118" t="s">
        <v>431</v>
      </c>
      <c r="C257" s="118" t="s">
        <v>415</v>
      </c>
      <c r="D257" s="118" t="s">
        <v>432</v>
      </c>
      <c r="E257" s="118" t="s">
        <v>3438</v>
      </c>
      <c r="F257" s="120">
        <v>21</v>
      </c>
      <c r="G257" s="119">
        <v>757373</v>
      </c>
      <c r="H257" s="119"/>
      <c r="I257" s="120" t="s">
        <v>5820</v>
      </c>
      <c r="J257" s="120">
        <v>3400</v>
      </c>
      <c r="K257" s="120">
        <v>910724</v>
      </c>
      <c r="L257" s="120">
        <v>0.73399999999999999</v>
      </c>
      <c r="M257" s="121" t="s">
        <v>5657</v>
      </c>
      <c r="N257" s="120">
        <v>1</v>
      </c>
      <c r="O257" s="119">
        <v>297</v>
      </c>
      <c r="P257" s="119"/>
      <c r="Q257" s="119"/>
      <c r="R257" s="120" t="s">
        <v>5658</v>
      </c>
      <c r="S257" s="120">
        <v>1.4</v>
      </c>
      <c r="T257" s="120"/>
      <c r="U257" s="120"/>
      <c r="V257" s="172">
        <v>756.9</v>
      </c>
      <c r="W257" s="172">
        <v>122.7</v>
      </c>
      <c r="X257" s="172">
        <v>394.1</v>
      </c>
      <c r="Y257" s="172">
        <v>84.4</v>
      </c>
      <c r="Z257" s="172">
        <v>155.69999999999999</v>
      </c>
      <c r="AA257" s="123">
        <v>15189</v>
      </c>
      <c r="AB257" s="123"/>
      <c r="AC257" s="123">
        <v>908</v>
      </c>
      <c r="AD257" s="123"/>
      <c r="AE257" s="123"/>
      <c r="AF257" s="123"/>
      <c r="AG257" s="214"/>
      <c r="AH257" s="229" t="str">
        <f t="shared" si="26"/>
        <v>a3</v>
      </c>
      <c r="AI257" s="122"/>
      <c r="AJ257" s="122"/>
      <c r="AK257" s="122"/>
      <c r="AL257" s="122"/>
      <c r="AM257" s="122"/>
      <c r="AN257" s="173">
        <v>1</v>
      </c>
      <c r="AO257" s="173"/>
      <c r="AP257" s="173"/>
      <c r="AQ257" s="173"/>
      <c r="AR257" s="173"/>
      <c r="AS257" s="173">
        <v>0.8</v>
      </c>
      <c r="AT257" s="173">
        <v>0.8</v>
      </c>
      <c r="AU257" s="173">
        <v>0.8</v>
      </c>
      <c r="AV257" s="173">
        <v>0.8</v>
      </c>
      <c r="AW257" s="173">
        <v>0.8</v>
      </c>
      <c r="AX257" s="173">
        <v>0.7</v>
      </c>
      <c r="AY257" s="173">
        <v>1</v>
      </c>
      <c r="AZ257" s="211">
        <f t="shared" si="32"/>
        <v>1.8</v>
      </c>
      <c r="BA257" s="211">
        <f t="shared" si="33"/>
        <v>4.9000000000000004</v>
      </c>
      <c r="BB257" s="205">
        <f t="shared" si="27"/>
        <v>170394</v>
      </c>
      <c r="BC257" s="205">
        <f t="shared" si="28"/>
        <v>136601</v>
      </c>
      <c r="BD257" s="205">
        <f t="shared" si="29"/>
        <v>48454</v>
      </c>
      <c r="BE257" s="205">
        <f t="shared" si="30"/>
        <v>14661</v>
      </c>
      <c r="BF257" s="175">
        <v>121940</v>
      </c>
      <c r="BG257" s="175">
        <v>10095</v>
      </c>
      <c r="BH257" s="175">
        <v>48454</v>
      </c>
      <c r="BI257" s="175">
        <v>19954</v>
      </c>
      <c r="BJ257" s="175">
        <v>13839</v>
      </c>
      <c r="BK257" s="175">
        <v>15124</v>
      </c>
      <c r="BL257" s="175">
        <v>9240</v>
      </c>
      <c r="BM257" s="175">
        <v>10959</v>
      </c>
      <c r="BN257" s="175">
        <v>2841</v>
      </c>
      <c r="BO257" s="175">
        <v>39888</v>
      </c>
      <c r="BP257" s="198">
        <f t="shared" si="31"/>
        <v>88342</v>
      </c>
    </row>
    <row r="258" spans="1:68" s="116" customFormat="1" x14ac:dyDescent="0.15">
      <c r="A258" s="117">
        <v>320801001</v>
      </c>
      <c r="B258" s="118" t="s">
        <v>433</v>
      </c>
      <c r="C258" s="118" t="s">
        <v>415</v>
      </c>
      <c r="D258" s="118" t="s">
        <v>434</v>
      </c>
      <c r="E258" s="118" t="s">
        <v>3439</v>
      </c>
      <c r="F258" s="120">
        <v>17</v>
      </c>
      <c r="G258" s="119">
        <v>1061613</v>
      </c>
      <c r="H258" s="119"/>
      <c r="I258" s="120" t="s">
        <v>5820</v>
      </c>
      <c r="J258" s="120">
        <v>4200</v>
      </c>
      <c r="K258" s="120">
        <v>1061613</v>
      </c>
      <c r="L258" s="120">
        <v>0.69299999999999995</v>
      </c>
      <c r="M258" s="121" t="s">
        <v>5657</v>
      </c>
      <c r="N258" s="120">
        <v>1</v>
      </c>
      <c r="O258" s="119">
        <v>260</v>
      </c>
      <c r="P258" s="119"/>
      <c r="Q258" s="119"/>
      <c r="R258" s="120" t="s">
        <v>5663</v>
      </c>
      <c r="S258" s="120">
        <v>1.1000000000000001</v>
      </c>
      <c r="T258" s="120"/>
      <c r="U258" s="120"/>
      <c r="V258" s="172">
        <v>992</v>
      </c>
      <c r="W258" s="172">
        <v>137.4</v>
      </c>
      <c r="X258" s="172">
        <v>591.20000000000005</v>
      </c>
      <c r="Y258" s="172">
        <v>104.4</v>
      </c>
      <c r="Z258" s="172">
        <v>159</v>
      </c>
      <c r="AA258" s="123">
        <v>778</v>
      </c>
      <c r="AB258" s="123"/>
      <c r="AC258" s="123">
        <v>768</v>
      </c>
      <c r="AD258" s="123"/>
      <c r="AE258" s="123"/>
      <c r="AF258" s="123"/>
      <c r="AG258" s="214"/>
      <c r="AH258" s="229" t="str">
        <f t="shared" si="26"/>
        <v>a3</v>
      </c>
      <c r="AI258" s="122"/>
      <c r="AJ258" s="122"/>
      <c r="AK258" s="122"/>
      <c r="AL258" s="122"/>
      <c r="AM258" s="122"/>
      <c r="AN258" s="173" t="s">
        <v>3186</v>
      </c>
      <c r="AO258" s="173" t="s">
        <v>3186</v>
      </c>
      <c r="AP258" s="173" t="s">
        <v>3186</v>
      </c>
      <c r="AQ258" s="173" t="s">
        <v>3186</v>
      </c>
      <c r="AR258" s="173" t="s">
        <v>3186</v>
      </c>
      <c r="AS258" s="173">
        <v>2</v>
      </c>
      <c r="AT258" s="173">
        <v>0.5</v>
      </c>
      <c r="AU258" s="173">
        <v>0.5</v>
      </c>
      <c r="AV258" s="173">
        <v>1</v>
      </c>
      <c r="AW258" s="173">
        <v>1</v>
      </c>
      <c r="AX258" s="173">
        <v>1</v>
      </c>
      <c r="AY258" s="173" t="s">
        <v>3186</v>
      </c>
      <c r="AZ258" s="211">
        <f t="shared" si="32"/>
        <v>2</v>
      </c>
      <c r="BA258" s="211">
        <f t="shared" si="33"/>
        <v>4</v>
      </c>
      <c r="BB258" s="205">
        <f t="shared" si="27"/>
        <v>134564</v>
      </c>
      <c r="BC258" s="205">
        <f t="shared" si="28"/>
        <v>104958</v>
      </c>
      <c r="BD258" s="205">
        <f t="shared" si="29"/>
        <v>45265</v>
      </c>
      <c r="BE258" s="205">
        <f t="shared" si="30"/>
        <v>15659</v>
      </c>
      <c r="BF258" s="175">
        <v>89299</v>
      </c>
      <c r="BG258" s="175"/>
      <c r="BH258" s="175">
        <v>45265</v>
      </c>
      <c r="BI258" s="175">
        <v>22734</v>
      </c>
      <c r="BJ258" s="175">
        <v>6872</v>
      </c>
      <c r="BK258" s="175">
        <v>12725</v>
      </c>
      <c r="BL258" s="175">
        <v>7546</v>
      </c>
      <c r="BM258" s="175">
        <v>16312</v>
      </c>
      <c r="BN258" s="175">
        <v>1521</v>
      </c>
      <c r="BO258" s="175">
        <v>21589</v>
      </c>
      <c r="BP258" s="198">
        <f t="shared" si="31"/>
        <v>66854</v>
      </c>
    </row>
    <row r="259" spans="1:68" s="116" customFormat="1" x14ac:dyDescent="0.15">
      <c r="A259" s="117">
        <v>320802002</v>
      </c>
      <c r="B259" s="118" t="s">
        <v>435</v>
      </c>
      <c r="C259" s="118" t="s">
        <v>415</v>
      </c>
      <c r="D259" s="118" t="s">
        <v>434</v>
      </c>
      <c r="E259" s="118" t="s">
        <v>3440</v>
      </c>
      <c r="F259" s="120">
        <v>11</v>
      </c>
      <c r="G259" s="119">
        <v>76958</v>
      </c>
      <c r="H259" s="119"/>
      <c r="I259" s="120" t="s">
        <v>5820</v>
      </c>
      <c r="J259" s="120">
        <v>560</v>
      </c>
      <c r="K259" s="120">
        <v>76958</v>
      </c>
      <c r="L259" s="120">
        <v>0.377</v>
      </c>
      <c r="M259" s="121" t="s">
        <v>5657</v>
      </c>
      <c r="N259" s="120">
        <v>1</v>
      </c>
      <c r="O259" s="119"/>
      <c r="P259" s="119"/>
      <c r="Q259" s="119"/>
      <c r="R259" s="120" t="s">
        <v>5663</v>
      </c>
      <c r="S259" s="120">
        <v>0.3</v>
      </c>
      <c r="T259" s="120"/>
      <c r="U259" s="120"/>
      <c r="V259" s="172">
        <v>128</v>
      </c>
      <c r="W259" s="172"/>
      <c r="X259" s="172">
        <v>128</v>
      </c>
      <c r="Y259" s="172"/>
      <c r="Z259" s="172"/>
      <c r="AA259" s="123"/>
      <c r="AB259" s="123"/>
      <c r="AC259" s="123">
        <v>61.5</v>
      </c>
      <c r="AD259" s="123"/>
      <c r="AE259" s="123"/>
      <c r="AF259" s="123"/>
      <c r="AG259" s="214"/>
      <c r="AH259" s="229" t="str">
        <f t="shared" si="26"/>
        <v>a3</v>
      </c>
      <c r="AI259" s="122"/>
      <c r="AJ259" s="122"/>
      <c r="AK259" s="122"/>
      <c r="AL259" s="122"/>
      <c r="AM259" s="122"/>
      <c r="AN259" s="173" t="s">
        <v>3186</v>
      </c>
      <c r="AO259" s="173" t="s">
        <v>3186</v>
      </c>
      <c r="AP259" s="173" t="s">
        <v>3186</v>
      </c>
      <c r="AQ259" s="173" t="s">
        <v>3186</v>
      </c>
      <c r="AR259" s="173" t="s">
        <v>3186</v>
      </c>
      <c r="AS259" s="173">
        <v>2</v>
      </c>
      <c r="AT259" s="173">
        <v>0.5</v>
      </c>
      <c r="AU259" s="173">
        <v>0.5</v>
      </c>
      <c r="AV259" s="173">
        <v>1</v>
      </c>
      <c r="AW259" s="173">
        <v>1</v>
      </c>
      <c r="AX259" s="173">
        <v>1</v>
      </c>
      <c r="AY259" s="173" t="s">
        <v>3186</v>
      </c>
      <c r="AZ259" s="211">
        <f t="shared" si="32"/>
        <v>2</v>
      </c>
      <c r="BA259" s="211">
        <f t="shared" si="33"/>
        <v>4</v>
      </c>
      <c r="BB259" s="205">
        <f t="shared" si="27"/>
        <v>21891</v>
      </c>
      <c r="BC259" s="205">
        <f t="shared" si="28"/>
        <v>16901</v>
      </c>
      <c r="BD259" s="205">
        <f t="shared" si="29"/>
        <v>7783</v>
      </c>
      <c r="BE259" s="205">
        <f t="shared" si="30"/>
        <v>2793</v>
      </c>
      <c r="BF259" s="175">
        <v>14108</v>
      </c>
      <c r="BG259" s="175"/>
      <c r="BH259" s="175">
        <v>7784</v>
      </c>
      <c r="BI259" s="175">
        <v>4243</v>
      </c>
      <c r="BJ259" s="175">
        <v>747</v>
      </c>
      <c r="BK259" s="175">
        <v>798</v>
      </c>
      <c r="BL259" s="175">
        <v>36</v>
      </c>
      <c r="BM259" s="175">
        <v>3558</v>
      </c>
      <c r="BN259" s="175">
        <v>111</v>
      </c>
      <c r="BO259" s="175">
        <v>4614</v>
      </c>
      <c r="BP259" s="198">
        <f t="shared" si="31"/>
        <v>12398</v>
      </c>
    </row>
    <row r="260" spans="1:68" s="116" customFormat="1" x14ac:dyDescent="0.15">
      <c r="A260" s="117">
        <v>320901001</v>
      </c>
      <c r="B260" s="118" t="s">
        <v>436</v>
      </c>
      <c r="C260" s="118" t="s">
        <v>415</v>
      </c>
      <c r="D260" s="118" t="s">
        <v>437</v>
      </c>
      <c r="E260" s="118" t="s">
        <v>3441</v>
      </c>
      <c r="F260" s="120">
        <v>12</v>
      </c>
      <c r="G260" s="119">
        <v>291851</v>
      </c>
      <c r="H260" s="119"/>
      <c r="I260" s="120" t="s">
        <v>5820</v>
      </c>
      <c r="J260" s="120">
        <v>2200</v>
      </c>
      <c r="K260" s="120">
        <v>291851</v>
      </c>
      <c r="L260" s="120">
        <v>0.36299999999999999</v>
      </c>
      <c r="M260" s="121" t="s">
        <v>5657</v>
      </c>
      <c r="N260" s="120">
        <v>1</v>
      </c>
      <c r="O260" s="119">
        <v>203.3</v>
      </c>
      <c r="P260" s="119">
        <v>26</v>
      </c>
      <c r="Q260" s="119">
        <v>4.9000000000000004</v>
      </c>
      <c r="R260" s="120" t="s">
        <v>5658</v>
      </c>
      <c r="S260" s="120">
        <v>0.5</v>
      </c>
      <c r="T260" s="120"/>
      <c r="U260" s="120"/>
      <c r="V260" s="172">
        <v>200.5</v>
      </c>
      <c r="W260" s="172"/>
      <c r="X260" s="172">
        <v>165.9</v>
      </c>
      <c r="Y260" s="172"/>
      <c r="Z260" s="172">
        <v>34.6</v>
      </c>
      <c r="AA260" s="123"/>
      <c r="AB260" s="123"/>
      <c r="AC260" s="123">
        <v>263</v>
      </c>
      <c r="AD260" s="123"/>
      <c r="AE260" s="123"/>
      <c r="AF260" s="123"/>
      <c r="AG260" s="214"/>
      <c r="AH260" s="229" t="str">
        <f t="shared" si="26"/>
        <v>a3</v>
      </c>
      <c r="AI260" s="122"/>
      <c r="AJ260" s="122"/>
      <c r="AK260" s="122"/>
      <c r="AL260" s="122"/>
      <c r="AM260" s="122"/>
      <c r="AN260" s="173"/>
      <c r="AO260" s="173"/>
      <c r="AP260" s="173"/>
      <c r="AQ260" s="173"/>
      <c r="AR260" s="173"/>
      <c r="AS260" s="173">
        <v>1</v>
      </c>
      <c r="AT260" s="173">
        <v>0.7</v>
      </c>
      <c r="AU260" s="173">
        <v>0.7</v>
      </c>
      <c r="AV260" s="173">
        <v>0.7</v>
      </c>
      <c r="AW260" s="173">
        <v>0.7</v>
      </c>
      <c r="AX260" s="173">
        <v>1</v>
      </c>
      <c r="AY260" s="173"/>
      <c r="AZ260" s="211">
        <f t="shared" si="32"/>
        <v>1</v>
      </c>
      <c r="BA260" s="211">
        <f t="shared" si="33"/>
        <v>3.8</v>
      </c>
      <c r="BB260" s="205">
        <f t="shared" si="27"/>
        <v>17614</v>
      </c>
      <c r="BC260" s="205">
        <f t="shared" si="28"/>
        <v>17614</v>
      </c>
      <c r="BD260" s="205">
        <f t="shared" si="29"/>
        <v>0</v>
      </c>
      <c r="BE260" s="205">
        <f t="shared" si="30"/>
        <v>0</v>
      </c>
      <c r="BF260" s="175">
        <v>17614</v>
      </c>
      <c r="BG260" s="175"/>
      <c r="BH260" s="175">
        <v>4971</v>
      </c>
      <c r="BI260" s="175"/>
      <c r="BJ260" s="175"/>
      <c r="BK260" s="175">
        <v>3847</v>
      </c>
      <c r="BL260" s="175">
        <v>1739</v>
      </c>
      <c r="BM260" s="175">
        <v>2984</v>
      </c>
      <c r="BN260" s="175">
        <v>2493</v>
      </c>
      <c r="BO260" s="175">
        <v>1580</v>
      </c>
      <c r="BP260" s="198">
        <f t="shared" si="31"/>
        <v>6551</v>
      </c>
    </row>
    <row r="261" spans="1:68" s="116" customFormat="1" x14ac:dyDescent="0.15">
      <c r="A261" s="117">
        <v>320901007</v>
      </c>
      <c r="B261" s="118" t="s">
        <v>438</v>
      </c>
      <c r="C261" s="118" t="s">
        <v>415</v>
      </c>
      <c r="D261" s="118" t="s">
        <v>437</v>
      </c>
      <c r="E261" s="118" t="s">
        <v>3442</v>
      </c>
      <c r="F261" s="120">
        <v>2</v>
      </c>
      <c r="G261" s="119">
        <v>24387</v>
      </c>
      <c r="H261" s="119"/>
      <c r="I261" s="120" t="s">
        <v>5820</v>
      </c>
      <c r="J261" s="120">
        <v>1000</v>
      </c>
      <c r="K261" s="120">
        <v>24387</v>
      </c>
      <c r="L261" s="120">
        <v>6.7000000000000004E-2</v>
      </c>
      <c r="M261" s="121" t="s">
        <v>5657</v>
      </c>
      <c r="N261" s="120">
        <v>1</v>
      </c>
      <c r="O261" s="119">
        <v>187.1</v>
      </c>
      <c r="P261" s="119">
        <v>30.4</v>
      </c>
      <c r="Q261" s="119">
        <v>4.5999999999999996</v>
      </c>
      <c r="R261" s="120" t="s">
        <v>5660</v>
      </c>
      <c r="S261" s="120">
        <v>0.1</v>
      </c>
      <c r="T261" s="120"/>
      <c r="U261" s="120"/>
      <c r="V261" s="172">
        <v>62.2</v>
      </c>
      <c r="W261" s="172"/>
      <c r="X261" s="172"/>
      <c r="Y261" s="172"/>
      <c r="Z261" s="172">
        <v>62.2</v>
      </c>
      <c r="AA261" s="123"/>
      <c r="AB261" s="123"/>
      <c r="AC261" s="123"/>
      <c r="AD261" s="123"/>
      <c r="AE261" s="123"/>
      <c r="AF261" s="123"/>
      <c r="AG261" s="214"/>
      <c r="AH261" s="229" t="str">
        <f t="shared" ref="AH261:AH324" si="35">IF(N261=1,IF(AG261&gt;0,"a4",IF(AC261&gt;0,"a3",IF(AA261&gt;0,"a2","a1"))),IF(AG261&gt;0,"b4",IF(AC261&gt;0,"b3",IF(AA261&gt;0,"b2","b1"))))</f>
        <v>a1</v>
      </c>
      <c r="AI261" s="122"/>
      <c r="AJ261" s="122"/>
      <c r="AK261" s="122"/>
      <c r="AL261" s="122"/>
      <c r="AM261" s="122"/>
      <c r="AN261" s="173">
        <v>1</v>
      </c>
      <c r="AO261" s="173"/>
      <c r="AP261" s="173"/>
      <c r="AQ261" s="173"/>
      <c r="AR261" s="173"/>
      <c r="AS261" s="173">
        <v>1</v>
      </c>
      <c r="AT261" s="173">
        <v>0.7</v>
      </c>
      <c r="AU261" s="173">
        <v>0.7</v>
      </c>
      <c r="AV261" s="173">
        <v>0.7</v>
      </c>
      <c r="AW261" s="173">
        <v>0.7</v>
      </c>
      <c r="AX261" s="173">
        <v>1</v>
      </c>
      <c r="AY261" s="173"/>
      <c r="AZ261" s="211">
        <f t="shared" si="32"/>
        <v>2</v>
      </c>
      <c r="BA261" s="211">
        <f t="shared" si="33"/>
        <v>3.8</v>
      </c>
      <c r="BB261" s="205">
        <f t="shared" ref="BB261:BB324" si="36">SUM(BG261:BO261)</f>
        <v>11481</v>
      </c>
      <c r="BC261" s="205">
        <f t="shared" ref="BC261:BC324" si="37">BG261+BH261+BK261+BL261+BM261+BN261+BO261</f>
        <v>11481</v>
      </c>
      <c r="BD261" s="205">
        <f t="shared" ref="BD261:BD324" si="38">BB261-BF261</f>
        <v>0</v>
      </c>
      <c r="BE261" s="205">
        <f t="shared" ref="BE261:BE324" si="39">BC261-BF261</f>
        <v>0</v>
      </c>
      <c r="BF261" s="175">
        <v>11481</v>
      </c>
      <c r="BG261" s="175"/>
      <c r="BH261" s="175">
        <v>4971</v>
      </c>
      <c r="BI261" s="175"/>
      <c r="BJ261" s="175"/>
      <c r="BK261" s="175"/>
      <c r="BL261" s="175">
        <v>835</v>
      </c>
      <c r="BM261" s="175">
        <v>2750</v>
      </c>
      <c r="BN261" s="175">
        <v>406</v>
      </c>
      <c r="BO261" s="175">
        <v>2519</v>
      </c>
      <c r="BP261" s="198">
        <f t="shared" ref="BP261:BP324" si="40">BH261+BO261</f>
        <v>7490</v>
      </c>
    </row>
    <row r="262" spans="1:68" s="116" customFormat="1" x14ac:dyDescent="0.15">
      <c r="A262" s="117">
        <v>320902002</v>
      </c>
      <c r="B262" s="118" t="s">
        <v>439</v>
      </c>
      <c r="C262" s="118" t="s">
        <v>415</v>
      </c>
      <c r="D262" s="118" t="s">
        <v>437</v>
      </c>
      <c r="E262" s="118" t="s">
        <v>3443</v>
      </c>
      <c r="F262" s="120">
        <v>18</v>
      </c>
      <c r="G262" s="119">
        <v>277572</v>
      </c>
      <c r="H262" s="119"/>
      <c r="I262" s="120" t="s">
        <v>5820</v>
      </c>
      <c r="J262" s="120">
        <v>1720</v>
      </c>
      <c r="K262" s="120">
        <v>277572</v>
      </c>
      <c r="L262" s="120">
        <v>0.442</v>
      </c>
      <c r="M262" s="121" t="s">
        <v>5657</v>
      </c>
      <c r="N262" s="120">
        <v>1</v>
      </c>
      <c r="O262" s="119">
        <v>279.60000000000002</v>
      </c>
      <c r="P262" s="119">
        <v>33.299999999999997</v>
      </c>
      <c r="Q262" s="119">
        <v>6</v>
      </c>
      <c r="R262" s="120" t="s">
        <v>5658</v>
      </c>
      <c r="S262" s="120">
        <v>1.5</v>
      </c>
      <c r="T262" s="120"/>
      <c r="U262" s="120"/>
      <c r="V262" s="172">
        <v>225.8</v>
      </c>
      <c r="W262" s="172">
        <v>26.4</v>
      </c>
      <c r="X262" s="172">
        <v>109.4</v>
      </c>
      <c r="Y262" s="172">
        <v>23.7</v>
      </c>
      <c r="Z262" s="172">
        <v>66.3</v>
      </c>
      <c r="AA262" s="123">
        <v>3265.5</v>
      </c>
      <c r="AB262" s="123"/>
      <c r="AC262" s="123">
        <v>232</v>
      </c>
      <c r="AD262" s="123"/>
      <c r="AE262" s="123"/>
      <c r="AF262" s="123"/>
      <c r="AG262" s="214"/>
      <c r="AH262" s="229" t="str">
        <f t="shared" si="35"/>
        <v>a3</v>
      </c>
      <c r="AI262" s="122"/>
      <c r="AJ262" s="122"/>
      <c r="AK262" s="122"/>
      <c r="AL262" s="122"/>
      <c r="AM262" s="122"/>
      <c r="AN262" s="173"/>
      <c r="AO262" s="173"/>
      <c r="AP262" s="173"/>
      <c r="AQ262" s="173"/>
      <c r="AR262" s="173"/>
      <c r="AS262" s="173"/>
      <c r="AT262" s="173">
        <v>1</v>
      </c>
      <c r="AU262" s="173">
        <v>1</v>
      </c>
      <c r="AV262" s="173">
        <v>1</v>
      </c>
      <c r="AW262" s="173">
        <v>1</v>
      </c>
      <c r="AX262" s="173">
        <v>1</v>
      </c>
      <c r="AY262" s="173"/>
      <c r="AZ262" s="211">
        <f t="shared" ref="AZ262:AZ325" si="41">SUBTOTAL(9,AN262:AS262)</f>
        <v>0</v>
      </c>
      <c r="BA262" s="211">
        <f t="shared" ref="BA262:BA325" si="42">SUBTOTAL(9,AT262:AY262)</f>
        <v>5</v>
      </c>
      <c r="BB262" s="205">
        <f t="shared" si="36"/>
        <v>22759</v>
      </c>
      <c r="BC262" s="205">
        <f t="shared" si="37"/>
        <v>22759</v>
      </c>
      <c r="BD262" s="205">
        <f t="shared" si="38"/>
        <v>0</v>
      </c>
      <c r="BE262" s="205">
        <f t="shared" si="39"/>
        <v>0</v>
      </c>
      <c r="BF262" s="175">
        <v>22759</v>
      </c>
      <c r="BG262" s="175"/>
      <c r="BH262" s="175">
        <v>4158</v>
      </c>
      <c r="BI262" s="175"/>
      <c r="BJ262" s="175"/>
      <c r="BK262" s="175">
        <v>7064</v>
      </c>
      <c r="BL262" s="175">
        <v>3160</v>
      </c>
      <c r="BM262" s="175">
        <v>4076</v>
      </c>
      <c r="BN262" s="175">
        <v>1753</v>
      </c>
      <c r="BO262" s="175">
        <v>2548</v>
      </c>
      <c r="BP262" s="198">
        <f t="shared" si="40"/>
        <v>6706</v>
      </c>
    </row>
    <row r="263" spans="1:68" s="116" customFormat="1" x14ac:dyDescent="0.15">
      <c r="A263" s="117">
        <v>320902004</v>
      </c>
      <c r="B263" s="118" t="s">
        <v>440</v>
      </c>
      <c r="C263" s="118" t="s">
        <v>415</v>
      </c>
      <c r="D263" s="118" t="s">
        <v>437</v>
      </c>
      <c r="E263" s="118" t="s">
        <v>3444</v>
      </c>
      <c r="F263" s="120">
        <v>12</v>
      </c>
      <c r="G263" s="119">
        <v>160735</v>
      </c>
      <c r="H263" s="119"/>
      <c r="I263" s="120" t="s">
        <v>5820</v>
      </c>
      <c r="J263" s="120">
        <v>1215</v>
      </c>
      <c r="K263" s="120">
        <v>160735</v>
      </c>
      <c r="L263" s="120">
        <v>0.36199999999999999</v>
      </c>
      <c r="M263" s="121" t="s">
        <v>5664</v>
      </c>
      <c r="N263" s="120">
        <v>1</v>
      </c>
      <c r="O263" s="119">
        <v>184.2</v>
      </c>
      <c r="P263" s="119">
        <v>26.9</v>
      </c>
      <c r="Q263" s="119">
        <v>4.2</v>
      </c>
      <c r="R263" s="120"/>
      <c r="S263" s="120"/>
      <c r="T263" s="120"/>
      <c r="U263" s="120" t="s">
        <v>5592</v>
      </c>
      <c r="V263" s="172">
        <v>169</v>
      </c>
      <c r="W263" s="172"/>
      <c r="X263" s="172">
        <v>169</v>
      </c>
      <c r="Y263" s="172"/>
      <c r="Z263" s="172"/>
      <c r="AA263" s="123"/>
      <c r="AB263" s="123"/>
      <c r="AC263" s="123"/>
      <c r="AD263" s="123"/>
      <c r="AE263" s="123"/>
      <c r="AF263" s="123"/>
      <c r="AG263" s="214"/>
      <c r="AH263" s="229" t="str">
        <f t="shared" si="35"/>
        <v>a1</v>
      </c>
      <c r="AI263" s="122"/>
      <c r="AJ263" s="122"/>
      <c r="AK263" s="122"/>
      <c r="AL263" s="122"/>
      <c r="AM263" s="122"/>
      <c r="AN263" s="173">
        <v>4</v>
      </c>
      <c r="AO263" s="173"/>
      <c r="AP263" s="173"/>
      <c r="AQ263" s="173"/>
      <c r="AR263" s="173"/>
      <c r="AS263" s="173">
        <v>1</v>
      </c>
      <c r="AT263" s="173">
        <v>0.7</v>
      </c>
      <c r="AU263" s="173">
        <v>0.7</v>
      </c>
      <c r="AV263" s="173">
        <v>0.7</v>
      </c>
      <c r="AW263" s="173">
        <v>0.7</v>
      </c>
      <c r="AX263" s="173">
        <v>1</v>
      </c>
      <c r="AY263" s="173"/>
      <c r="AZ263" s="211">
        <f t="shared" si="41"/>
        <v>5</v>
      </c>
      <c r="BA263" s="211">
        <f t="shared" si="42"/>
        <v>3.8</v>
      </c>
      <c r="BB263" s="205">
        <f t="shared" si="36"/>
        <v>17131</v>
      </c>
      <c r="BC263" s="205">
        <f t="shared" si="37"/>
        <v>17131</v>
      </c>
      <c r="BD263" s="205">
        <f t="shared" si="38"/>
        <v>0</v>
      </c>
      <c r="BE263" s="205">
        <f t="shared" si="39"/>
        <v>0</v>
      </c>
      <c r="BF263" s="175">
        <v>17131</v>
      </c>
      <c r="BG263" s="175"/>
      <c r="BH263" s="175">
        <v>4971</v>
      </c>
      <c r="BI263" s="175"/>
      <c r="BJ263" s="175"/>
      <c r="BK263" s="175">
        <v>1458</v>
      </c>
      <c r="BL263" s="175">
        <v>2958</v>
      </c>
      <c r="BM263" s="175">
        <v>4000</v>
      </c>
      <c r="BN263" s="175">
        <v>1115</v>
      </c>
      <c r="BO263" s="175">
        <v>2629</v>
      </c>
      <c r="BP263" s="198">
        <f t="shared" si="40"/>
        <v>7600</v>
      </c>
    </row>
    <row r="264" spans="1:68" s="116" customFormat="1" x14ac:dyDescent="0.15">
      <c r="A264" s="117">
        <v>320902005</v>
      </c>
      <c r="B264" s="118" t="s">
        <v>441</v>
      </c>
      <c r="C264" s="118" t="s">
        <v>415</v>
      </c>
      <c r="D264" s="118" t="s">
        <v>437</v>
      </c>
      <c r="E264" s="118" t="s">
        <v>3445</v>
      </c>
      <c r="F264" s="120">
        <v>7</v>
      </c>
      <c r="G264" s="119">
        <v>99421</v>
      </c>
      <c r="H264" s="119"/>
      <c r="I264" s="120" t="s">
        <v>5820</v>
      </c>
      <c r="J264" s="120">
        <v>60</v>
      </c>
      <c r="K264" s="120">
        <v>99421</v>
      </c>
      <c r="L264" s="120">
        <v>4.54</v>
      </c>
      <c r="M264" s="121" t="s">
        <v>5657</v>
      </c>
      <c r="N264" s="120">
        <v>1</v>
      </c>
      <c r="O264" s="119">
        <v>258.3</v>
      </c>
      <c r="P264" s="119">
        <v>20.2</v>
      </c>
      <c r="Q264" s="119">
        <v>4.5</v>
      </c>
      <c r="R264" s="120"/>
      <c r="S264" s="120"/>
      <c r="T264" s="120"/>
      <c r="U264" s="120" t="s">
        <v>5592</v>
      </c>
      <c r="V264" s="172">
        <v>121</v>
      </c>
      <c r="W264" s="172"/>
      <c r="X264" s="172">
        <v>121</v>
      </c>
      <c r="Y264" s="172"/>
      <c r="Z264" s="172"/>
      <c r="AA264" s="123"/>
      <c r="AB264" s="123"/>
      <c r="AC264" s="123">
        <v>104</v>
      </c>
      <c r="AD264" s="123"/>
      <c r="AE264" s="123"/>
      <c r="AF264" s="123"/>
      <c r="AG264" s="214"/>
      <c r="AH264" s="229" t="str">
        <f t="shared" si="35"/>
        <v>a3</v>
      </c>
      <c r="AI264" s="122"/>
      <c r="AJ264" s="122"/>
      <c r="AK264" s="122"/>
      <c r="AL264" s="122"/>
      <c r="AM264" s="122"/>
      <c r="AN264" s="173">
        <v>3</v>
      </c>
      <c r="AO264" s="173"/>
      <c r="AP264" s="173"/>
      <c r="AQ264" s="173"/>
      <c r="AR264" s="173"/>
      <c r="AS264" s="173">
        <v>1</v>
      </c>
      <c r="AT264" s="173">
        <v>0.7</v>
      </c>
      <c r="AU264" s="173">
        <v>0.7</v>
      </c>
      <c r="AV264" s="173">
        <v>0.7</v>
      </c>
      <c r="AW264" s="173">
        <v>0.7</v>
      </c>
      <c r="AX264" s="173">
        <v>1</v>
      </c>
      <c r="AY264" s="173"/>
      <c r="AZ264" s="211">
        <f t="shared" si="41"/>
        <v>4</v>
      </c>
      <c r="BA264" s="211">
        <f t="shared" si="42"/>
        <v>3.8</v>
      </c>
      <c r="BB264" s="205">
        <f t="shared" si="36"/>
        <v>14221</v>
      </c>
      <c r="BC264" s="205">
        <f t="shared" si="37"/>
        <v>14221</v>
      </c>
      <c r="BD264" s="205">
        <f t="shared" si="38"/>
        <v>0</v>
      </c>
      <c r="BE264" s="205">
        <f t="shared" si="39"/>
        <v>0</v>
      </c>
      <c r="BF264" s="175">
        <v>14221</v>
      </c>
      <c r="BG264" s="175"/>
      <c r="BH264" s="175">
        <v>4971</v>
      </c>
      <c r="BI264" s="175"/>
      <c r="BJ264" s="175"/>
      <c r="BK264" s="175">
        <v>1531</v>
      </c>
      <c r="BL264" s="175">
        <v>2627</v>
      </c>
      <c r="BM264" s="175">
        <v>2271</v>
      </c>
      <c r="BN264" s="175">
        <v>694</v>
      </c>
      <c r="BO264" s="175">
        <v>2127</v>
      </c>
      <c r="BP264" s="198">
        <f t="shared" si="40"/>
        <v>7098</v>
      </c>
    </row>
    <row r="265" spans="1:68" s="116" customFormat="1" x14ac:dyDescent="0.15">
      <c r="A265" s="117">
        <v>320902006</v>
      </c>
      <c r="B265" s="118" t="s">
        <v>442</v>
      </c>
      <c r="C265" s="118" t="s">
        <v>415</v>
      </c>
      <c r="D265" s="118" t="s">
        <v>437</v>
      </c>
      <c r="E265" s="118" t="s">
        <v>3446</v>
      </c>
      <c r="F265" s="120">
        <v>6</v>
      </c>
      <c r="G265" s="119">
        <v>52485</v>
      </c>
      <c r="H265" s="119"/>
      <c r="I265" s="120" t="s">
        <v>5820</v>
      </c>
      <c r="J265" s="120">
        <v>600</v>
      </c>
      <c r="K265" s="120">
        <v>52485</v>
      </c>
      <c r="L265" s="120">
        <v>0.24</v>
      </c>
      <c r="M265" s="121" t="s">
        <v>5657</v>
      </c>
      <c r="N265" s="120">
        <v>1</v>
      </c>
      <c r="O265" s="119">
        <v>268.5</v>
      </c>
      <c r="P265" s="119">
        <v>31.3</v>
      </c>
      <c r="Q265" s="119">
        <v>5.4</v>
      </c>
      <c r="R265" s="120"/>
      <c r="S265" s="120"/>
      <c r="T265" s="120"/>
      <c r="U265" s="120"/>
      <c r="V265" s="172">
        <v>108.4</v>
      </c>
      <c r="W265" s="172"/>
      <c r="X265" s="172">
        <v>108.4</v>
      </c>
      <c r="Y265" s="172"/>
      <c r="Z265" s="172"/>
      <c r="AA265" s="123"/>
      <c r="AB265" s="123"/>
      <c r="AC265" s="123">
        <v>84</v>
      </c>
      <c r="AD265" s="123"/>
      <c r="AE265" s="123"/>
      <c r="AF265" s="123"/>
      <c r="AG265" s="214"/>
      <c r="AH265" s="229" t="str">
        <f t="shared" si="35"/>
        <v>a3</v>
      </c>
      <c r="AI265" s="122"/>
      <c r="AJ265" s="122"/>
      <c r="AK265" s="122"/>
      <c r="AL265" s="122"/>
      <c r="AM265" s="122"/>
      <c r="AN265" s="173">
        <v>1</v>
      </c>
      <c r="AO265" s="173">
        <v>0.7</v>
      </c>
      <c r="AP265" s="173">
        <v>0.7</v>
      </c>
      <c r="AQ265" s="173">
        <v>1</v>
      </c>
      <c r="AR265" s="173">
        <v>1</v>
      </c>
      <c r="AS265" s="173"/>
      <c r="AT265" s="173"/>
      <c r="AU265" s="173"/>
      <c r="AV265" s="173"/>
      <c r="AW265" s="173"/>
      <c r="AX265" s="173"/>
      <c r="AY265" s="173"/>
      <c r="AZ265" s="211">
        <f t="shared" si="41"/>
        <v>4.4000000000000004</v>
      </c>
      <c r="BA265" s="211">
        <f t="shared" si="42"/>
        <v>0</v>
      </c>
      <c r="BB265" s="205">
        <f t="shared" si="36"/>
        <v>10667</v>
      </c>
      <c r="BC265" s="205">
        <f t="shared" si="37"/>
        <v>10667</v>
      </c>
      <c r="BD265" s="205">
        <f t="shared" si="38"/>
        <v>0</v>
      </c>
      <c r="BE265" s="205">
        <f t="shared" si="39"/>
        <v>0</v>
      </c>
      <c r="BF265" s="175">
        <v>10667</v>
      </c>
      <c r="BG265" s="175"/>
      <c r="BH265" s="175">
        <v>4971</v>
      </c>
      <c r="BI265" s="175"/>
      <c r="BJ265" s="175"/>
      <c r="BK265" s="175">
        <v>1061</v>
      </c>
      <c r="BL265" s="175">
        <v>415</v>
      </c>
      <c r="BM265" s="175">
        <v>1729</v>
      </c>
      <c r="BN265" s="175">
        <v>736</v>
      </c>
      <c r="BO265" s="175">
        <v>1755</v>
      </c>
      <c r="BP265" s="198">
        <f t="shared" si="40"/>
        <v>6726</v>
      </c>
    </row>
    <row r="266" spans="1:68" s="116" customFormat="1" x14ac:dyDescent="0.15">
      <c r="A266" s="117">
        <v>321001001</v>
      </c>
      <c r="B266" s="118" t="s">
        <v>443</v>
      </c>
      <c r="C266" s="118" t="s">
        <v>415</v>
      </c>
      <c r="D266" s="118" t="s">
        <v>444</v>
      </c>
      <c r="E266" s="118" t="s">
        <v>3447</v>
      </c>
      <c r="F266" s="120">
        <v>2013</v>
      </c>
      <c r="G266" s="119"/>
      <c r="H266" s="119"/>
      <c r="I266" s="120" t="s">
        <v>5820</v>
      </c>
      <c r="J266" s="120">
        <v>2000</v>
      </c>
      <c r="K266" s="120"/>
      <c r="L266" s="120"/>
      <c r="M266" s="121" t="s">
        <v>3186</v>
      </c>
      <c r="N266" s="120">
        <v>1</v>
      </c>
      <c r="O266" s="119">
        <v>115</v>
      </c>
      <c r="P266" s="119">
        <v>29.8</v>
      </c>
      <c r="Q266" s="119">
        <v>3.3</v>
      </c>
      <c r="R266" s="120"/>
      <c r="S266" s="120"/>
      <c r="T266" s="120"/>
      <c r="U266" s="120" t="s">
        <v>5689</v>
      </c>
      <c r="V266" s="172"/>
      <c r="W266" s="172"/>
      <c r="X266" s="172"/>
      <c r="Y266" s="172"/>
      <c r="Z266" s="172"/>
      <c r="AA266" s="123"/>
      <c r="AB266" s="123"/>
      <c r="AC266" s="123"/>
      <c r="AD266" s="123"/>
      <c r="AE266" s="123"/>
      <c r="AF266" s="123"/>
      <c r="AG266" s="214"/>
      <c r="AH266" s="229" t="str">
        <f t="shared" si="35"/>
        <v>a1</v>
      </c>
      <c r="AI266" s="122"/>
      <c r="AJ266" s="122"/>
      <c r="AK266" s="122"/>
      <c r="AL266" s="122"/>
      <c r="AM266" s="122"/>
      <c r="AN266" s="173"/>
      <c r="AO266" s="173"/>
      <c r="AP266" s="173"/>
      <c r="AQ266" s="173"/>
      <c r="AR266" s="173"/>
      <c r="AS266" s="173"/>
      <c r="AT266" s="173"/>
      <c r="AU266" s="173"/>
      <c r="AV266" s="173"/>
      <c r="AW266" s="173"/>
      <c r="AX266" s="173"/>
      <c r="AY266" s="173"/>
      <c r="AZ266" s="211">
        <f t="shared" si="41"/>
        <v>0</v>
      </c>
      <c r="BA266" s="211">
        <f t="shared" si="42"/>
        <v>0</v>
      </c>
      <c r="BB266" s="205">
        <f t="shared" si="36"/>
        <v>0</v>
      </c>
      <c r="BC266" s="205">
        <f t="shared" si="37"/>
        <v>0</v>
      </c>
      <c r="BD266" s="205">
        <f t="shared" si="38"/>
        <v>0</v>
      </c>
      <c r="BE266" s="205">
        <f t="shared" si="39"/>
        <v>0</v>
      </c>
      <c r="BF266" s="175"/>
      <c r="BG266" s="175"/>
      <c r="BH266" s="175"/>
      <c r="BI266" s="175"/>
      <c r="BJ266" s="175"/>
      <c r="BK266" s="175"/>
      <c r="BL266" s="175"/>
      <c r="BM266" s="175"/>
      <c r="BN266" s="175"/>
      <c r="BO266" s="175"/>
      <c r="BP266" s="198">
        <f t="shared" si="40"/>
        <v>0</v>
      </c>
    </row>
    <row r="267" spans="1:68" s="116" customFormat="1" x14ac:dyDescent="0.15">
      <c r="A267" s="117">
        <v>321101001</v>
      </c>
      <c r="B267" s="118" t="s">
        <v>445</v>
      </c>
      <c r="C267" s="118" t="s">
        <v>415</v>
      </c>
      <c r="D267" s="118" t="s">
        <v>446</v>
      </c>
      <c r="E267" s="118" t="s">
        <v>3448</v>
      </c>
      <c r="F267" s="120">
        <v>35</v>
      </c>
      <c r="G267" s="119"/>
      <c r="H267" s="119"/>
      <c r="I267" s="120" t="s">
        <v>5821</v>
      </c>
      <c r="J267" s="120">
        <v>14480</v>
      </c>
      <c r="K267" s="120">
        <v>8709929</v>
      </c>
      <c r="L267" s="120">
        <v>1.6479999999999999</v>
      </c>
      <c r="M267" s="121" t="s">
        <v>5654</v>
      </c>
      <c r="N267" s="120">
        <v>1</v>
      </c>
      <c r="O267" s="119">
        <v>48</v>
      </c>
      <c r="P267" s="119">
        <v>10.3</v>
      </c>
      <c r="Q267" s="119">
        <v>1.59</v>
      </c>
      <c r="R267" s="120" t="s">
        <v>5655</v>
      </c>
      <c r="S267" s="120">
        <v>201.8</v>
      </c>
      <c r="T267" s="120"/>
      <c r="U267" s="120"/>
      <c r="V267" s="172">
        <v>612.5</v>
      </c>
      <c r="W267" s="172"/>
      <c r="X267" s="172">
        <v>435.1</v>
      </c>
      <c r="Y267" s="172">
        <v>137.30000000000001</v>
      </c>
      <c r="Z267" s="172">
        <v>40.1</v>
      </c>
      <c r="AA267" s="123">
        <v>12179</v>
      </c>
      <c r="AB267" s="123"/>
      <c r="AC267" s="123">
        <v>614</v>
      </c>
      <c r="AD267" s="123"/>
      <c r="AE267" s="123"/>
      <c r="AF267" s="123"/>
      <c r="AG267" s="214"/>
      <c r="AH267" s="229" t="str">
        <f t="shared" si="35"/>
        <v>a3</v>
      </c>
      <c r="AI267" s="122"/>
      <c r="AJ267" s="122"/>
      <c r="AK267" s="122"/>
      <c r="AL267" s="122"/>
      <c r="AM267" s="122"/>
      <c r="AN267" s="173"/>
      <c r="AO267" s="173"/>
      <c r="AP267" s="173"/>
      <c r="AQ267" s="173"/>
      <c r="AR267" s="173"/>
      <c r="AS267" s="173">
        <v>0.5</v>
      </c>
      <c r="AT267" s="173">
        <v>0.7</v>
      </c>
      <c r="AU267" s="173"/>
      <c r="AV267" s="173"/>
      <c r="AW267" s="173"/>
      <c r="AX267" s="173">
        <v>0.7</v>
      </c>
      <c r="AY267" s="173"/>
      <c r="AZ267" s="211">
        <f t="shared" si="41"/>
        <v>0.5</v>
      </c>
      <c r="BA267" s="211">
        <f t="shared" si="42"/>
        <v>1.4</v>
      </c>
      <c r="BB267" s="205">
        <f t="shared" si="36"/>
        <v>30406</v>
      </c>
      <c r="BC267" s="205">
        <f t="shared" si="37"/>
        <v>22296</v>
      </c>
      <c r="BD267" s="205">
        <f t="shared" si="38"/>
        <v>8556</v>
      </c>
      <c r="BE267" s="205">
        <f t="shared" si="39"/>
        <v>446</v>
      </c>
      <c r="BF267" s="175">
        <v>21850</v>
      </c>
      <c r="BG267" s="175">
        <v>2577</v>
      </c>
      <c r="BH267" s="175">
        <v>13850</v>
      </c>
      <c r="BI267" s="175">
        <v>8110</v>
      </c>
      <c r="BJ267" s="175"/>
      <c r="BK267" s="175">
        <v>656</v>
      </c>
      <c r="BL267" s="175">
        <v>221</v>
      </c>
      <c r="BM267" s="175">
        <v>2827</v>
      </c>
      <c r="BN267" s="175">
        <v>883</v>
      </c>
      <c r="BO267" s="175">
        <v>1282</v>
      </c>
      <c r="BP267" s="198">
        <f t="shared" si="40"/>
        <v>15132</v>
      </c>
    </row>
    <row r="268" spans="1:68" s="116" customFormat="1" x14ac:dyDescent="0.15">
      <c r="A268" s="117">
        <v>321101002</v>
      </c>
      <c r="B268" s="118" t="s">
        <v>447</v>
      </c>
      <c r="C268" s="118" t="s">
        <v>415</v>
      </c>
      <c r="D268" s="118" t="s">
        <v>446</v>
      </c>
      <c r="E268" s="118" t="s">
        <v>3449</v>
      </c>
      <c r="F268" s="120">
        <v>33</v>
      </c>
      <c r="G268" s="119">
        <v>128956</v>
      </c>
      <c r="H268" s="119"/>
      <c r="I268" s="120" t="s">
        <v>5821</v>
      </c>
      <c r="J268" s="120">
        <v>672</v>
      </c>
      <c r="K268" s="120">
        <v>128956</v>
      </c>
      <c r="L268" s="120">
        <v>0.52600000000000002</v>
      </c>
      <c r="M268" s="121" t="s">
        <v>5654</v>
      </c>
      <c r="N268" s="120">
        <v>1</v>
      </c>
      <c r="O268" s="119">
        <v>209</v>
      </c>
      <c r="P268" s="119">
        <v>17.3</v>
      </c>
      <c r="Q268" s="119">
        <v>2.84</v>
      </c>
      <c r="R268" s="120" t="s">
        <v>5660</v>
      </c>
      <c r="S268" s="120">
        <v>0.2</v>
      </c>
      <c r="T268" s="120"/>
      <c r="U268" s="120"/>
      <c r="V268" s="172">
        <v>204.4</v>
      </c>
      <c r="W268" s="172">
        <v>20.399999999999999</v>
      </c>
      <c r="X268" s="172">
        <v>170.7</v>
      </c>
      <c r="Y268" s="172">
        <v>13.3</v>
      </c>
      <c r="Z268" s="172"/>
      <c r="AA268" s="123">
        <v>1623</v>
      </c>
      <c r="AB268" s="123"/>
      <c r="AC268" s="123"/>
      <c r="AD268" s="123"/>
      <c r="AE268" s="123"/>
      <c r="AF268" s="123"/>
      <c r="AG268" s="214"/>
      <c r="AH268" s="229" t="str">
        <f t="shared" si="35"/>
        <v>a2</v>
      </c>
      <c r="AI268" s="122"/>
      <c r="AJ268" s="122"/>
      <c r="AK268" s="122"/>
      <c r="AL268" s="122"/>
      <c r="AM268" s="122"/>
      <c r="AN268" s="173"/>
      <c r="AO268" s="173"/>
      <c r="AP268" s="173"/>
      <c r="AQ268" s="173"/>
      <c r="AR268" s="173"/>
      <c r="AS268" s="173"/>
      <c r="AT268" s="173"/>
      <c r="AU268" s="173"/>
      <c r="AV268" s="173"/>
      <c r="AW268" s="173"/>
      <c r="AX268" s="173"/>
      <c r="AY268" s="173"/>
      <c r="AZ268" s="211">
        <f t="shared" si="41"/>
        <v>0</v>
      </c>
      <c r="BA268" s="211">
        <f t="shared" si="42"/>
        <v>0</v>
      </c>
      <c r="BB268" s="205">
        <f t="shared" si="36"/>
        <v>0</v>
      </c>
      <c r="BC268" s="205">
        <f t="shared" si="37"/>
        <v>0</v>
      </c>
      <c r="BD268" s="205">
        <f t="shared" si="38"/>
        <v>0</v>
      </c>
      <c r="BE268" s="205">
        <f t="shared" si="39"/>
        <v>0</v>
      </c>
      <c r="BF268" s="175"/>
      <c r="BG268" s="175"/>
      <c r="BH268" s="175"/>
      <c r="BI268" s="175"/>
      <c r="BJ268" s="175"/>
      <c r="BK268" s="175"/>
      <c r="BL268" s="175"/>
      <c r="BM268" s="175"/>
      <c r="BN268" s="175"/>
      <c r="BO268" s="175"/>
      <c r="BP268" s="198">
        <f t="shared" si="40"/>
        <v>0</v>
      </c>
    </row>
    <row r="269" spans="1:68" s="116" customFormat="1" x14ac:dyDescent="0.15">
      <c r="A269" s="117">
        <v>321301002</v>
      </c>
      <c r="B269" s="118" t="s">
        <v>448</v>
      </c>
      <c r="C269" s="118" t="s">
        <v>415</v>
      </c>
      <c r="D269" s="118" t="s">
        <v>449</v>
      </c>
      <c r="E269" s="118" t="s">
        <v>3450</v>
      </c>
      <c r="F269" s="120">
        <v>13</v>
      </c>
      <c r="G269" s="119"/>
      <c r="H269" s="119"/>
      <c r="I269" s="120" t="s">
        <v>5820</v>
      </c>
      <c r="J269" s="120">
        <v>4360</v>
      </c>
      <c r="K269" s="120">
        <v>722800</v>
      </c>
      <c r="L269" s="120">
        <v>0.45400000000000001</v>
      </c>
      <c r="M269" s="121" t="s">
        <v>5657</v>
      </c>
      <c r="N269" s="120">
        <v>1</v>
      </c>
      <c r="O269" s="119">
        <v>253</v>
      </c>
      <c r="P269" s="119"/>
      <c r="Q269" s="119"/>
      <c r="R269" s="120" t="s">
        <v>5658</v>
      </c>
      <c r="S269" s="120">
        <v>0.7</v>
      </c>
      <c r="T269" s="120"/>
      <c r="U269" s="120"/>
      <c r="V269" s="172">
        <v>463.5</v>
      </c>
      <c r="W269" s="172"/>
      <c r="X269" s="172">
        <v>336.6</v>
      </c>
      <c r="Y269" s="172">
        <v>25.1</v>
      </c>
      <c r="Z269" s="172">
        <v>101.8</v>
      </c>
      <c r="AA269" s="123"/>
      <c r="AB269" s="123"/>
      <c r="AC269" s="123">
        <v>556</v>
      </c>
      <c r="AD269" s="123"/>
      <c r="AE269" s="123"/>
      <c r="AF269" s="123"/>
      <c r="AG269" s="214"/>
      <c r="AH269" s="229" t="str">
        <f t="shared" si="35"/>
        <v>a3</v>
      </c>
      <c r="AI269" s="122"/>
      <c r="AJ269" s="122"/>
      <c r="AK269" s="122"/>
      <c r="AL269" s="122"/>
      <c r="AM269" s="122"/>
      <c r="AN269" s="173">
        <v>4</v>
      </c>
      <c r="AO269" s="173">
        <v>1</v>
      </c>
      <c r="AP269" s="173">
        <v>1</v>
      </c>
      <c r="AQ269" s="173">
        <v>1</v>
      </c>
      <c r="AR269" s="173"/>
      <c r="AS269" s="173">
        <v>4</v>
      </c>
      <c r="AT269" s="173">
        <v>0.8</v>
      </c>
      <c r="AU269" s="173">
        <v>0.8</v>
      </c>
      <c r="AV269" s="173">
        <v>0.8</v>
      </c>
      <c r="AW269" s="173">
        <v>0.8</v>
      </c>
      <c r="AX269" s="173">
        <v>0.8</v>
      </c>
      <c r="AY269" s="173"/>
      <c r="AZ269" s="211">
        <f t="shared" si="41"/>
        <v>11</v>
      </c>
      <c r="BA269" s="211">
        <f t="shared" si="42"/>
        <v>4</v>
      </c>
      <c r="BB269" s="205">
        <f t="shared" si="36"/>
        <v>95078</v>
      </c>
      <c r="BC269" s="205">
        <f t="shared" si="37"/>
        <v>80725</v>
      </c>
      <c r="BD269" s="205">
        <f t="shared" si="38"/>
        <v>16798</v>
      </c>
      <c r="BE269" s="205">
        <f t="shared" si="39"/>
        <v>2445</v>
      </c>
      <c r="BF269" s="175">
        <v>78280</v>
      </c>
      <c r="BG269" s="175">
        <v>26828</v>
      </c>
      <c r="BH269" s="175">
        <v>15999</v>
      </c>
      <c r="BI269" s="175">
        <v>14353</v>
      </c>
      <c r="BJ269" s="175"/>
      <c r="BK269" s="175">
        <v>7034</v>
      </c>
      <c r="BL269" s="175">
        <v>3239</v>
      </c>
      <c r="BM269" s="175">
        <v>11190</v>
      </c>
      <c r="BN269" s="175">
        <v>7441</v>
      </c>
      <c r="BO269" s="175">
        <v>8994</v>
      </c>
      <c r="BP269" s="198">
        <f t="shared" si="40"/>
        <v>24993</v>
      </c>
    </row>
    <row r="270" spans="1:68" s="116" customFormat="1" x14ac:dyDescent="0.15">
      <c r="A270" s="117">
        <v>321302003</v>
      </c>
      <c r="B270" s="118" t="s">
        <v>450</v>
      </c>
      <c r="C270" s="118" t="s">
        <v>415</v>
      </c>
      <c r="D270" s="118" t="s">
        <v>449</v>
      </c>
      <c r="E270" s="118" t="s">
        <v>3451</v>
      </c>
      <c r="F270" s="120">
        <v>3</v>
      </c>
      <c r="G270" s="119">
        <v>20504</v>
      </c>
      <c r="H270" s="119"/>
      <c r="I270" s="120" t="s">
        <v>5820</v>
      </c>
      <c r="J270" s="120">
        <v>300</v>
      </c>
      <c r="K270" s="120">
        <v>20504</v>
      </c>
      <c r="L270" s="120">
        <v>0.187</v>
      </c>
      <c r="M270" s="121" t="s">
        <v>5670</v>
      </c>
      <c r="N270" s="120">
        <v>2</v>
      </c>
      <c r="O270" s="119">
        <v>295</v>
      </c>
      <c r="P270" s="119"/>
      <c r="Q270" s="119"/>
      <c r="R270" s="120"/>
      <c r="S270" s="120"/>
      <c r="T270" s="120"/>
      <c r="U270" s="120"/>
      <c r="V270" s="172">
        <v>58.2</v>
      </c>
      <c r="W270" s="172"/>
      <c r="X270" s="172">
        <v>54.7</v>
      </c>
      <c r="Y270" s="172"/>
      <c r="Z270" s="172">
        <v>3.5</v>
      </c>
      <c r="AA270" s="123"/>
      <c r="AB270" s="123"/>
      <c r="AC270" s="123"/>
      <c r="AD270" s="123"/>
      <c r="AE270" s="123"/>
      <c r="AF270" s="123"/>
      <c r="AG270" s="214"/>
      <c r="AH270" s="229" t="str">
        <f t="shared" si="35"/>
        <v>b1</v>
      </c>
      <c r="AI270" s="122"/>
      <c r="AJ270" s="122"/>
      <c r="AK270" s="122"/>
      <c r="AL270" s="122"/>
      <c r="AM270" s="122"/>
      <c r="AN270" s="173"/>
      <c r="AO270" s="173"/>
      <c r="AP270" s="173"/>
      <c r="AQ270" s="173"/>
      <c r="AR270" s="173"/>
      <c r="AS270" s="173"/>
      <c r="AT270" s="173"/>
      <c r="AU270" s="173"/>
      <c r="AV270" s="173"/>
      <c r="AW270" s="173"/>
      <c r="AX270" s="173"/>
      <c r="AY270" s="173"/>
      <c r="AZ270" s="211">
        <f t="shared" si="41"/>
        <v>0</v>
      </c>
      <c r="BA270" s="211">
        <f t="shared" si="42"/>
        <v>0</v>
      </c>
      <c r="BB270" s="205">
        <f t="shared" si="36"/>
        <v>0</v>
      </c>
      <c r="BC270" s="205">
        <f t="shared" si="37"/>
        <v>0</v>
      </c>
      <c r="BD270" s="205">
        <f t="shared" si="38"/>
        <v>0</v>
      </c>
      <c r="BE270" s="205">
        <f t="shared" si="39"/>
        <v>0</v>
      </c>
      <c r="BF270" s="175"/>
      <c r="BG270" s="175"/>
      <c r="BH270" s="175"/>
      <c r="BI270" s="175"/>
      <c r="BJ270" s="175"/>
      <c r="BK270" s="175"/>
      <c r="BL270" s="175"/>
      <c r="BM270" s="175"/>
      <c r="BN270" s="175"/>
      <c r="BO270" s="175"/>
      <c r="BP270" s="198">
        <f t="shared" si="40"/>
        <v>0</v>
      </c>
    </row>
    <row r="271" spans="1:68" s="116" customFormat="1" x14ac:dyDescent="0.15">
      <c r="A271" s="117">
        <v>321401001</v>
      </c>
      <c r="B271" s="118" t="s">
        <v>451</v>
      </c>
      <c r="C271" s="118" t="s">
        <v>415</v>
      </c>
      <c r="D271" s="118" t="s">
        <v>452</v>
      </c>
      <c r="E271" s="118" t="s">
        <v>3452</v>
      </c>
      <c r="F271" s="120">
        <v>9</v>
      </c>
      <c r="G271" s="119"/>
      <c r="H271" s="119"/>
      <c r="I271" s="120" t="s">
        <v>5820</v>
      </c>
      <c r="J271" s="120">
        <v>2400</v>
      </c>
      <c r="K271" s="120">
        <v>337418</v>
      </c>
      <c r="L271" s="120">
        <v>0.38500000000000001</v>
      </c>
      <c r="M271" s="121" t="s">
        <v>5657</v>
      </c>
      <c r="N271" s="120">
        <v>1</v>
      </c>
      <c r="O271" s="119">
        <v>217</v>
      </c>
      <c r="P271" s="119"/>
      <c r="Q271" s="119"/>
      <c r="R271" s="120" t="s">
        <v>5658</v>
      </c>
      <c r="S271" s="120">
        <v>0.58399999999999996</v>
      </c>
      <c r="T271" s="120"/>
      <c r="U271" s="120"/>
      <c r="V271" s="172">
        <v>236.1</v>
      </c>
      <c r="W271" s="172"/>
      <c r="X271" s="172"/>
      <c r="Y271" s="172"/>
      <c r="Z271" s="172">
        <v>236.1</v>
      </c>
      <c r="AA271" s="123"/>
      <c r="AB271" s="123"/>
      <c r="AC271" s="123">
        <v>268</v>
      </c>
      <c r="AD271" s="123"/>
      <c r="AE271" s="123"/>
      <c r="AF271" s="123"/>
      <c r="AG271" s="214"/>
      <c r="AH271" s="229" t="str">
        <f t="shared" si="35"/>
        <v>a3</v>
      </c>
      <c r="AI271" s="122"/>
      <c r="AJ271" s="122"/>
      <c r="AK271" s="122"/>
      <c r="AL271" s="122"/>
      <c r="AM271" s="122"/>
      <c r="AN271" s="173" t="s">
        <v>3186</v>
      </c>
      <c r="AO271" s="173" t="s">
        <v>3186</v>
      </c>
      <c r="AP271" s="173" t="s">
        <v>3186</v>
      </c>
      <c r="AQ271" s="173" t="s">
        <v>3186</v>
      </c>
      <c r="AR271" s="173" t="s">
        <v>3186</v>
      </c>
      <c r="AS271" s="173" t="s">
        <v>3186</v>
      </c>
      <c r="AT271" s="173">
        <v>1</v>
      </c>
      <c r="AU271" s="173">
        <v>1</v>
      </c>
      <c r="AV271" s="173">
        <v>1</v>
      </c>
      <c r="AW271" s="173">
        <v>1</v>
      </c>
      <c r="AX271" s="173">
        <v>1</v>
      </c>
      <c r="AY271" s="173">
        <v>1</v>
      </c>
      <c r="AZ271" s="211"/>
      <c r="BA271" s="211">
        <f t="shared" si="42"/>
        <v>6</v>
      </c>
      <c r="BB271" s="205">
        <f t="shared" si="36"/>
        <v>104296</v>
      </c>
      <c r="BC271" s="205">
        <f t="shared" si="37"/>
        <v>88941</v>
      </c>
      <c r="BD271" s="205">
        <f t="shared" si="38"/>
        <v>38597</v>
      </c>
      <c r="BE271" s="205">
        <f t="shared" si="39"/>
        <v>23242</v>
      </c>
      <c r="BF271" s="175">
        <v>65699</v>
      </c>
      <c r="BG271" s="175">
        <v>14383</v>
      </c>
      <c r="BH271" s="175">
        <v>38597</v>
      </c>
      <c r="BI271" s="175">
        <v>15355</v>
      </c>
      <c r="BJ271" s="175"/>
      <c r="BK271" s="175"/>
      <c r="BL271" s="175">
        <v>172</v>
      </c>
      <c r="BM271" s="175">
        <v>5382</v>
      </c>
      <c r="BN271" s="175">
        <v>172</v>
      </c>
      <c r="BO271" s="175">
        <v>30235</v>
      </c>
      <c r="BP271" s="198">
        <f t="shared" si="40"/>
        <v>68832</v>
      </c>
    </row>
    <row r="272" spans="1:68" s="116" customFormat="1" x14ac:dyDescent="0.15">
      <c r="A272" s="117">
        <v>321402002</v>
      </c>
      <c r="B272" s="118" t="s">
        <v>453</v>
      </c>
      <c r="C272" s="118" t="s">
        <v>415</v>
      </c>
      <c r="D272" s="118" t="s">
        <v>452</v>
      </c>
      <c r="E272" s="118" t="s">
        <v>3453</v>
      </c>
      <c r="F272" s="120">
        <v>6</v>
      </c>
      <c r="G272" s="119"/>
      <c r="H272" s="119"/>
      <c r="I272" s="120" t="s">
        <v>5820</v>
      </c>
      <c r="J272" s="120">
        <v>700</v>
      </c>
      <c r="K272" s="120">
        <v>72870</v>
      </c>
      <c r="L272" s="120">
        <v>0.28499999999999998</v>
      </c>
      <c r="M272" s="121" t="s">
        <v>5657</v>
      </c>
      <c r="N272" s="120">
        <v>1</v>
      </c>
      <c r="O272" s="119">
        <v>166.2</v>
      </c>
      <c r="P272" s="119"/>
      <c r="Q272" s="119"/>
      <c r="R272" s="120" t="s">
        <v>5658</v>
      </c>
      <c r="S272" s="120">
        <v>0.151</v>
      </c>
      <c r="T272" s="120"/>
      <c r="U272" s="120"/>
      <c r="V272" s="172">
        <v>65.599999999999994</v>
      </c>
      <c r="W272" s="172"/>
      <c r="X272" s="172"/>
      <c r="Y272" s="172"/>
      <c r="Z272" s="172">
        <v>65.599999999999994</v>
      </c>
      <c r="AA272" s="123"/>
      <c r="AB272" s="123"/>
      <c r="AC272" s="123">
        <v>61</v>
      </c>
      <c r="AD272" s="123"/>
      <c r="AE272" s="123"/>
      <c r="AF272" s="123"/>
      <c r="AG272" s="214"/>
      <c r="AH272" s="229" t="str">
        <f t="shared" si="35"/>
        <v>a3</v>
      </c>
      <c r="AI272" s="122"/>
      <c r="AJ272" s="122"/>
      <c r="AK272" s="122"/>
      <c r="AL272" s="122"/>
      <c r="AM272" s="122"/>
      <c r="AN272" s="173" t="s">
        <v>3186</v>
      </c>
      <c r="AO272" s="173" t="s">
        <v>3186</v>
      </c>
      <c r="AP272" s="173" t="s">
        <v>3186</v>
      </c>
      <c r="AQ272" s="173" t="s">
        <v>3186</v>
      </c>
      <c r="AR272" s="173" t="s">
        <v>3186</v>
      </c>
      <c r="AS272" s="173" t="s">
        <v>3186</v>
      </c>
      <c r="AT272" s="173">
        <v>1</v>
      </c>
      <c r="AU272" s="173">
        <v>1</v>
      </c>
      <c r="AV272" s="173">
        <v>1</v>
      </c>
      <c r="AW272" s="173">
        <v>1</v>
      </c>
      <c r="AX272" s="173">
        <v>1</v>
      </c>
      <c r="AY272" s="173" t="s">
        <v>3186</v>
      </c>
      <c r="AZ272" s="211">
        <f t="shared" si="41"/>
        <v>0</v>
      </c>
      <c r="BA272" s="211">
        <f t="shared" si="42"/>
        <v>5</v>
      </c>
      <c r="BB272" s="205">
        <f t="shared" si="36"/>
        <v>24944</v>
      </c>
      <c r="BC272" s="205">
        <f t="shared" si="37"/>
        <v>20985</v>
      </c>
      <c r="BD272" s="205">
        <f t="shared" si="38"/>
        <v>10753</v>
      </c>
      <c r="BE272" s="205">
        <f t="shared" si="39"/>
        <v>6794</v>
      </c>
      <c r="BF272" s="175">
        <v>14191</v>
      </c>
      <c r="BG272" s="175"/>
      <c r="BH272" s="175">
        <v>10753</v>
      </c>
      <c r="BI272" s="175">
        <v>3959</v>
      </c>
      <c r="BJ272" s="175"/>
      <c r="BK272" s="175"/>
      <c r="BL272" s="175">
        <v>77</v>
      </c>
      <c r="BM272" s="175">
        <v>1346</v>
      </c>
      <c r="BN272" s="175">
        <v>142</v>
      </c>
      <c r="BO272" s="175">
        <v>8667</v>
      </c>
      <c r="BP272" s="198">
        <f t="shared" si="40"/>
        <v>19420</v>
      </c>
    </row>
    <row r="273" spans="1:68" s="116" customFormat="1" x14ac:dyDescent="0.15">
      <c r="A273" s="117">
        <v>321501001</v>
      </c>
      <c r="B273" s="118" t="s">
        <v>454</v>
      </c>
      <c r="C273" s="118" t="s">
        <v>415</v>
      </c>
      <c r="D273" s="118" t="s">
        <v>455</v>
      </c>
      <c r="E273" s="118" t="s">
        <v>3454</v>
      </c>
      <c r="F273" s="120">
        <v>15</v>
      </c>
      <c r="G273" s="119">
        <v>609072</v>
      </c>
      <c r="H273" s="119"/>
      <c r="I273" s="120" t="s">
        <v>5820</v>
      </c>
      <c r="J273" s="120">
        <v>3000</v>
      </c>
      <c r="K273" s="120">
        <v>609072</v>
      </c>
      <c r="L273" s="120">
        <v>0.55600000000000005</v>
      </c>
      <c r="M273" s="121" t="s">
        <v>5657</v>
      </c>
      <c r="N273" s="120">
        <v>1</v>
      </c>
      <c r="O273" s="119">
        <v>211</v>
      </c>
      <c r="P273" s="119"/>
      <c r="Q273" s="119"/>
      <c r="R273" s="120" t="s">
        <v>5658</v>
      </c>
      <c r="S273" s="120">
        <v>0.79500000000000004</v>
      </c>
      <c r="T273" s="120"/>
      <c r="U273" s="120"/>
      <c r="V273" s="172">
        <v>451.48970000000003</v>
      </c>
      <c r="W273" s="172">
        <v>68.659000000000006</v>
      </c>
      <c r="X273" s="172">
        <v>372.21300000000002</v>
      </c>
      <c r="Y273" s="172"/>
      <c r="Z273" s="172">
        <v>10.617699999999999</v>
      </c>
      <c r="AA273" s="123"/>
      <c r="AB273" s="123"/>
      <c r="AC273" s="123">
        <v>563.6</v>
      </c>
      <c r="AD273" s="123"/>
      <c r="AE273" s="123"/>
      <c r="AF273" s="123"/>
      <c r="AG273" s="214"/>
      <c r="AH273" s="229" t="str">
        <f t="shared" si="35"/>
        <v>a3</v>
      </c>
      <c r="AI273" s="122"/>
      <c r="AJ273" s="122"/>
      <c r="AK273" s="122"/>
      <c r="AL273" s="122"/>
      <c r="AM273" s="122"/>
      <c r="AN273" s="173">
        <v>20</v>
      </c>
      <c r="AO273" s="173"/>
      <c r="AP273" s="173"/>
      <c r="AQ273" s="173"/>
      <c r="AR273" s="173"/>
      <c r="AS273" s="173"/>
      <c r="AT273" s="173">
        <v>0.5</v>
      </c>
      <c r="AU273" s="173">
        <v>0.5</v>
      </c>
      <c r="AV273" s="173">
        <v>0.5</v>
      </c>
      <c r="AW273" s="173">
        <v>0.5</v>
      </c>
      <c r="AX273" s="173">
        <v>1</v>
      </c>
      <c r="AY273" s="173"/>
      <c r="AZ273" s="211">
        <f t="shared" si="41"/>
        <v>20</v>
      </c>
      <c r="BA273" s="211">
        <f t="shared" si="42"/>
        <v>3</v>
      </c>
      <c r="BB273" s="205">
        <f t="shared" si="36"/>
        <v>37908</v>
      </c>
      <c r="BC273" s="205">
        <f t="shared" si="37"/>
        <v>33308</v>
      </c>
      <c r="BD273" s="205">
        <f t="shared" si="38"/>
        <v>7235</v>
      </c>
      <c r="BE273" s="205">
        <f t="shared" si="39"/>
        <v>2635</v>
      </c>
      <c r="BF273" s="175">
        <v>30673</v>
      </c>
      <c r="BG273" s="175"/>
      <c r="BH273" s="175">
        <v>11829</v>
      </c>
      <c r="BI273" s="175">
        <v>4600</v>
      </c>
      <c r="BJ273" s="175"/>
      <c r="BK273" s="175">
        <v>7232</v>
      </c>
      <c r="BL273" s="175">
        <v>1920</v>
      </c>
      <c r="BM273" s="175">
        <v>7952</v>
      </c>
      <c r="BN273" s="175">
        <v>806</v>
      </c>
      <c r="BO273" s="175">
        <v>3569</v>
      </c>
      <c r="BP273" s="198">
        <f t="shared" si="40"/>
        <v>15398</v>
      </c>
    </row>
    <row r="274" spans="1:68" s="116" customFormat="1" x14ac:dyDescent="0.15">
      <c r="A274" s="117">
        <v>330301001</v>
      </c>
      <c r="B274" s="118" t="s">
        <v>456</v>
      </c>
      <c r="C274" s="118" t="s">
        <v>415</v>
      </c>
      <c r="D274" s="118" t="s">
        <v>457</v>
      </c>
      <c r="E274" s="118" t="s">
        <v>3455</v>
      </c>
      <c r="F274" s="120">
        <v>11</v>
      </c>
      <c r="G274" s="119">
        <v>269311</v>
      </c>
      <c r="H274" s="119"/>
      <c r="I274" s="120" t="s">
        <v>5820</v>
      </c>
      <c r="J274" s="120">
        <v>2800</v>
      </c>
      <c r="K274" s="120">
        <v>269311</v>
      </c>
      <c r="L274" s="120">
        <v>0.26400000000000001</v>
      </c>
      <c r="M274" s="121" t="s">
        <v>5657</v>
      </c>
      <c r="N274" s="120">
        <v>1</v>
      </c>
      <c r="O274" s="119">
        <v>308</v>
      </c>
      <c r="P274" s="119"/>
      <c r="Q274" s="119"/>
      <c r="R274" s="120" t="s">
        <v>5658</v>
      </c>
      <c r="S274" s="120">
        <v>0.5</v>
      </c>
      <c r="T274" s="120"/>
      <c r="U274" s="120"/>
      <c r="V274" s="172">
        <v>242</v>
      </c>
      <c r="W274" s="172"/>
      <c r="X274" s="172"/>
      <c r="Y274" s="172"/>
      <c r="Z274" s="172">
        <v>242</v>
      </c>
      <c r="AA274" s="123"/>
      <c r="AB274" s="123"/>
      <c r="AC274" s="123">
        <v>262</v>
      </c>
      <c r="AD274" s="123"/>
      <c r="AE274" s="123"/>
      <c r="AF274" s="123"/>
      <c r="AG274" s="214"/>
      <c r="AH274" s="229" t="str">
        <f t="shared" si="35"/>
        <v>a3</v>
      </c>
      <c r="AI274" s="122" t="s">
        <v>5401</v>
      </c>
      <c r="AJ274" s="122"/>
      <c r="AK274" s="122" t="s">
        <v>5401</v>
      </c>
      <c r="AL274" s="122" t="s">
        <v>5401</v>
      </c>
      <c r="AM274" s="122"/>
      <c r="AN274" s="173"/>
      <c r="AO274" s="173"/>
      <c r="AP274" s="173"/>
      <c r="AQ274" s="173"/>
      <c r="AR274" s="173"/>
      <c r="AS274" s="173">
        <v>0.5</v>
      </c>
      <c r="AT274" s="173">
        <v>1</v>
      </c>
      <c r="AU274" s="173">
        <v>0.5</v>
      </c>
      <c r="AV274" s="173">
        <v>0.5</v>
      </c>
      <c r="AW274" s="173">
        <v>0.5</v>
      </c>
      <c r="AX274" s="173">
        <v>0.5</v>
      </c>
      <c r="AY274" s="173">
        <v>0.5</v>
      </c>
      <c r="AZ274" s="211">
        <f t="shared" si="41"/>
        <v>0.5</v>
      </c>
      <c r="BA274" s="211">
        <f t="shared" si="42"/>
        <v>3.5</v>
      </c>
      <c r="BB274" s="205">
        <f t="shared" si="36"/>
        <v>29696</v>
      </c>
      <c r="BC274" s="205">
        <f t="shared" si="37"/>
        <v>29696</v>
      </c>
      <c r="BD274" s="205">
        <f t="shared" si="38"/>
        <v>0</v>
      </c>
      <c r="BE274" s="205">
        <f t="shared" si="39"/>
        <v>0</v>
      </c>
      <c r="BF274" s="175">
        <v>29696</v>
      </c>
      <c r="BG274" s="175"/>
      <c r="BH274" s="175">
        <v>27614</v>
      </c>
      <c r="BI274" s="175"/>
      <c r="BJ274" s="175"/>
      <c r="BK274" s="175"/>
      <c r="BL274" s="175">
        <v>1869</v>
      </c>
      <c r="BM274" s="175"/>
      <c r="BN274" s="175"/>
      <c r="BO274" s="175">
        <v>213</v>
      </c>
      <c r="BP274" s="198">
        <f t="shared" si="40"/>
        <v>27827</v>
      </c>
    </row>
    <row r="275" spans="1:68" s="116" customFormat="1" x14ac:dyDescent="0.15">
      <c r="A275" s="117">
        <v>332101001</v>
      </c>
      <c r="B275" s="118" t="s">
        <v>458</v>
      </c>
      <c r="C275" s="118" t="s">
        <v>415</v>
      </c>
      <c r="D275" s="118" t="s">
        <v>459</v>
      </c>
      <c r="E275" s="118" t="s">
        <v>3456</v>
      </c>
      <c r="F275" s="120">
        <v>27</v>
      </c>
      <c r="G275" s="119">
        <v>1897697</v>
      </c>
      <c r="H275" s="119"/>
      <c r="I275" s="120" t="s">
        <v>5820</v>
      </c>
      <c r="J275" s="120">
        <v>9200</v>
      </c>
      <c r="K275" s="120">
        <v>1897697</v>
      </c>
      <c r="L275" s="120">
        <v>0.56499999999999995</v>
      </c>
      <c r="M275" s="121" t="s">
        <v>5654</v>
      </c>
      <c r="N275" s="120">
        <v>1</v>
      </c>
      <c r="O275" s="119">
        <v>262</v>
      </c>
      <c r="P275" s="119">
        <v>54.3</v>
      </c>
      <c r="Q275" s="119">
        <v>6.1</v>
      </c>
      <c r="R275" s="120" t="s">
        <v>5655</v>
      </c>
      <c r="S275" s="120">
        <v>34.4</v>
      </c>
      <c r="T275" s="120"/>
      <c r="U275" s="120"/>
      <c r="V275" s="172">
        <v>958</v>
      </c>
      <c r="W275" s="172">
        <v>305.3</v>
      </c>
      <c r="X275" s="172">
        <v>468.6</v>
      </c>
      <c r="Y275" s="172">
        <v>66.400000000000006</v>
      </c>
      <c r="Z275" s="172">
        <v>117.7</v>
      </c>
      <c r="AA275" s="123">
        <v>21124</v>
      </c>
      <c r="AB275" s="123"/>
      <c r="AC275" s="123">
        <v>1374</v>
      </c>
      <c r="AD275" s="123"/>
      <c r="AE275" s="123"/>
      <c r="AF275" s="123"/>
      <c r="AG275" s="214"/>
      <c r="AH275" s="229" t="str">
        <f t="shared" si="35"/>
        <v>a3</v>
      </c>
      <c r="AI275" s="122" t="s">
        <v>5402</v>
      </c>
      <c r="AJ275" s="122"/>
      <c r="AK275" s="122"/>
      <c r="AL275" s="122"/>
      <c r="AM275" s="122"/>
      <c r="AN275" s="173"/>
      <c r="AO275" s="173"/>
      <c r="AP275" s="173"/>
      <c r="AQ275" s="173"/>
      <c r="AR275" s="173"/>
      <c r="AS275" s="173">
        <v>1</v>
      </c>
      <c r="AT275" s="173">
        <v>1</v>
      </c>
      <c r="AU275" s="173">
        <v>1</v>
      </c>
      <c r="AV275" s="173">
        <v>1</v>
      </c>
      <c r="AW275" s="173">
        <v>1</v>
      </c>
      <c r="AX275" s="173">
        <v>1</v>
      </c>
      <c r="AY275" s="173"/>
      <c r="AZ275" s="211">
        <f t="shared" si="41"/>
        <v>1</v>
      </c>
      <c r="BA275" s="211">
        <f t="shared" si="42"/>
        <v>5</v>
      </c>
      <c r="BB275" s="205">
        <f t="shared" si="36"/>
        <v>112940</v>
      </c>
      <c r="BC275" s="205">
        <f t="shared" si="37"/>
        <v>112940</v>
      </c>
      <c r="BD275" s="205">
        <f t="shared" si="38"/>
        <v>0</v>
      </c>
      <c r="BE275" s="205">
        <f t="shared" si="39"/>
        <v>0</v>
      </c>
      <c r="BF275" s="175">
        <v>112940</v>
      </c>
      <c r="BG275" s="175">
        <v>8978</v>
      </c>
      <c r="BH275" s="175">
        <v>82338</v>
      </c>
      <c r="BI275" s="175"/>
      <c r="BJ275" s="175"/>
      <c r="BK275" s="175">
        <v>15296</v>
      </c>
      <c r="BL275" s="175"/>
      <c r="BM275" s="175"/>
      <c r="BN275" s="175"/>
      <c r="BO275" s="175">
        <v>6328</v>
      </c>
      <c r="BP275" s="198">
        <f t="shared" si="40"/>
        <v>88666</v>
      </c>
    </row>
    <row r="276" spans="1:68" s="116" customFormat="1" x14ac:dyDescent="0.15">
      <c r="A276" s="117">
        <v>336602001</v>
      </c>
      <c r="B276" s="118" t="s">
        <v>460</v>
      </c>
      <c r="C276" s="118" t="s">
        <v>415</v>
      </c>
      <c r="D276" s="118" t="s">
        <v>461</v>
      </c>
      <c r="E276" s="118" t="s">
        <v>3457</v>
      </c>
      <c r="F276" s="120">
        <v>10</v>
      </c>
      <c r="G276" s="119"/>
      <c r="H276" s="119"/>
      <c r="I276" s="120" t="s">
        <v>5820</v>
      </c>
      <c r="J276" s="120">
        <v>1641</v>
      </c>
      <c r="K276" s="120">
        <v>168292</v>
      </c>
      <c r="L276" s="120">
        <v>0.28100000000000003</v>
      </c>
      <c r="M276" s="121" t="s">
        <v>5662</v>
      </c>
      <c r="N276" s="120">
        <v>1</v>
      </c>
      <c r="O276" s="119">
        <v>217</v>
      </c>
      <c r="P276" s="119">
        <v>37</v>
      </c>
      <c r="Q276" s="119">
        <v>4.5</v>
      </c>
      <c r="R276" s="120" t="s">
        <v>5658</v>
      </c>
      <c r="S276" s="120">
        <v>0.27500000000000002</v>
      </c>
      <c r="T276" s="120"/>
      <c r="U276" s="120"/>
      <c r="V276" s="172">
        <v>271.89999999999998</v>
      </c>
      <c r="W276" s="172">
        <v>189.7</v>
      </c>
      <c r="X276" s="172">
        <v>54.7</v>
      </c>
      <c r="Y276" s="172">
        <v>27.2</v>
      </c>
      <c r="Z276" s="172">
        <v>0.3</v>
      </c>
      <c r="AA276" s="123"/>
      <c r="AB276" s="123"/>
      <c r="AC276" s="123">
        <v>99.24</v>
      </c>
      <c r="AD276" s="123"/>
      <c r="AE276" s="123"/>
      <c r="AF276" s="123"/>
      <c r="AG276" s="214"/>
      <c r="AH276" s="229" t="str">
        <f t="shared" si="35"/>
        <v>a3</v>
      </c>
      <c r="AI276" s="122"/>
      <c r="AJ276" s="122"/>
      <c r="AK276" s="122"/>
      <c r="AL276" s="122"/>
      <c r="AM276" s="122"/>
      <c r="AN276" s="173" t="s">
        <v>3186</v>
      </c>
      <c r="AO276" s="173" t="s">
        <v>3186</v>
      </c>
      <c r="AP276" s="173" t="s">
        <v>3186</v>
      </c>
      <c r="AQ276" s="173" t="s">
        <v>3186</v>
      </c>
      <c r="AR276" s="173" t="s">
        <v>3186</v>
      </c>
      <c r="AS276" s="173">
        <v>2</v>
      </c>
      <c r="AT276" s="173">
        <v>2</v>
      </c>
      <c r="AU276" s="173">
        <v>2</v>
      </c>
      <c r="AV276" s="173">
        <v>2</v>
      </c>
      <c r="AW276" s="173">
        <v>2</v>
      </c>
      <c r="AX276" s="173">
        <v>1</v>
      </c>
      <c r="AY276" s="173" t="s">
        <v>3186</v>
      </c>
      <c r="AZ276" s="211">
        <f t="shared" si="41"/>
        <v>2</v>
      </c>
      <c r="BA276" s="211">
        <f t="shared" si="42"/>
        <v>9</v>
      </c>
      <c r="BB276" s="205">
        <f t="shared" si="36"/>
        <v>44226</v>
      </c>
      <c r="BC276" s="205">
        <f t="shared" si="37"/>
        <v>35638</v>
      </c>
      <c r="BD276" s="205">
        <f t="shared" si="38"/>
        <v>11738</v>
      </c>
      <c r="BE276" s="205">
        <f t="shared" si="39"/>
        <v>3150</v>
      </c>
      <c r="BF276" s="175">
        <v>32488</v>
      </c>
      <c r="BG276" s="175"/>
      <c r="BH276" s="175">
        <v>11738</v>
      </c>
      <c r="BI276" s="175">
        <v>7128</v>
      </c>
      <c r="BJ276" s="175">
        <v>1460</v>
      </c>
      <c r="BK276" s="175">
        <v>2621</v>
      </c>
      <c r="BL276" s="175">
        <v>1619</v>
      </c>
      <c r="BM276" s="175">
        <v>9508</v>
      </c>
      <c r="BN276" s="175">
        <v>2349</v>
      </c>
      <c r="BO276" s="175">
        <v>7803</v>
      </c>
      <c r="BP276" s="198">
        <f t="shared" si="40"/>
        <v>19541</v>
      </c>
    </row>
    <row r="277" spans="1:68" s="116" customFormat="1" x14ac:dyDescent="0.15">
      <c r="A277" s="117">
        <v>336602002</v>
      </c>
      <c r="B277" s="118" t="s">
        <v>462</v>
      </c>
      <c r="C277" s="118" t="s">
        <v>415</v>
      </c>
      <c r="D277" s="118" t="s">
        <v>461</v>
      </c>
      <c r="E277" s="118" t="s">
        <v>3458</v>
      </c>
      <c r="F277" s="120">
        <v>10</v>
      </c>
      <c r="G277" s="119"/>
      <c r="H277" s="119"/>
      <c r="I277" s="120" t="s">
        <v>5820</v>
      </c>
      <c r="J277" s="120">
        <v>1400</v>
      </c>
      <c r="K277" s="120">
        <v>193568</v>
      </c>
      <c r="L277" s="120">
        <v>0.379</v>
      </c>
      <c r="M277" s="121" t="s">
        <v>5662</v>
      </c>
      <c r="N277" s="120">
        <v>1</v>
      </c>
      <c r="O277" s="119">
        <v>210</v>
      </c>
      <c r="P277" s="119">
        <v>43.4</v>
      </c>
      <c r="Q277" s="119">
        <v>5.3</v>
      </c>
      <c r="R277" s="120" t="s">
        <v>5658</v>
      </c>
      <c r="S277" s="120">
        <v>0.26600000000000001</v>
      </c>
      <c r="T277" s="120"/>
      <c r="U277" s="120"/>
      <c r="V277" s="172">
        <v>182.3</v>
      </c>
      <c r="W277" s="172">
        <v>127.2</v>
      </c>
      <c r="X277" s="172">
        <v>36.700000000000003</v>
      </c>
      <c r="Y277" s="172">
        <v>18.2</v>
      </c>
      <c r="Z277" s="172">
        <v>0.2</v>
      </c>
      <c r="AA277" s="123"/>
      <c r="AB277" s="123"/>
      <c r="AC277" s="123">
        <v>122.5</v>
      </c>
      <c r="AD277" s="123"/>
      <c r="AE277" s="123"/>
      <c r="AF277" s="123"/>
      <c r="AG277" s="214"/>
      <c r="AH277" s="229" t="str">
        <f t="shared" si="35"/>
        <v>a3</v>
      </c>
      <c r="AI277" s="122"/>
      <c r="AJ277" s="122"/>
      <c r="AK277" s="122"/>
      <c r="AL277" s="122"/>
      <c r="AM277" s="122"/>
      <c r="AN277" s="173" t="s">
        <v>3186</v>
      </c>
      <c r="AO277" s="173" t="s">
        <v>3186</v>
      </c>
      <c r="AP277" s="173" t="s">
        <v>3186</v>
      </c>
      <c r="AQ277" s="173" t="s">
        <v>3186</v>
      </c>
      <c r="AR277" s="173" t="s">
        <v>3186</v>
      </c>
      <c r="AS277" s="173">
        <v>2</v>
      </c>
      <c r="AT277" s="173">
        <v>2</v>
      </c>
      <c r="AU277" s="173">
        <v>2</v>
      </c>
      <c r="AV277" s="173">
        <v>2</v>
      </c>
      <c r="AW277" s="173">
        <v>2</v>
      </c>
      <c r="AX277" s="173">
        <v>1</v>
      </c>
      <c r="AY277" s="173" t="s">
        <v>3186</v>
      </c>
      <c r="AZ277" s="211">
        <f t="shared" si="41"/>
        <v>2</v>
      </c>
      <c r="BA277" s="211">
        <f t="shared" si="42"/>
        <v>9</v>
      </c>
      <c r="BB277" s="205">
        <f t="shared" si="36"/>
        <v>46924</v>
      </c>
      <c r="BC277" s="205">
        <f t="shared" si="37"/>
        <v>37331</v>
      </c>
      <c r="BD277" s="205">
        <f t="shared" si="38"/>
        <v>12743</v>
      </c>
      <c r="BE277" s="205">
        <f t="shared" si="39"/>
        <v>3150</v>
      </c>
      <c r="BF277" s="175">
        <v>34181</v>
      </c>
      <c r="BG277" s="175"/>
      <c r="BH277" s="175">
        <v>12743</v>
      </c>
      <c r="BI277" s="175">
        <v>7962</v>
      </c>
      <c r="BJ277" s="175">
        <v>1631</v>
      </c>
      <c r="BK277" s="175">
        <v>3125</v>
      </c>
      <c r="BL277" s="175">
        <v>1162</v>
      </c>
      <c r="BM277" s="175">
        <v>7927</v>
      </c>
      <c r="BN277" s="175">
        <v>2485</v>
      </c>
      <c r="BO277" s="175">
        <v>9889</v>
      </c>
      <c r="BP277" s="198">
        <f t="shared" si="40"/>
        <v>22632</v>
      </c>
    </row>
    <row r="278" spans="1:68" s="116" customFormat="1" x14ac:dyDescent="0.15">
      <c r="A278" s="117">
        <v>344102001</v>
      </c>
      <c r="B278" s="118" t="s">
        <v>463</v>
      </c>
      <c r="C278" s="118" t="s">
        <v>415</v>
      </c>
      <c r="D278" s="118" t="s">
        <v>464</v>
      </c>
      <c r="E278" s="118" t="s">
        <v>3459</v>
      </c>
      <c r="F278" s="120">
        <v>10</v>
      </c>
      <c r="G278" s="119">
        <v>172860</v>
      </c>
      <c r="H278" s="119"/>
      <c r="I278" s="120" t="s">
        <v>5820</v>
      </c>
      <c r="J278" s="120">
        <v>1090</v>
      </c>
      <c r="K278" s="120">
        <v>172860</v>
      </c>
      <c r="L278" s="120">
        <v>0.434</v>
      </c>
      <c r="M278" s="121" t="s">
        <v>5657</v>
      </c>
      <c r="N278" s="120">
        <v>1</v>
      </c>
      <c r="O278" s="119"/>
      <c r="P278" s="119"/>
      <c r="Q278" s="119"/>
      <c r="R278" s="120"/>
      <c r="S278" s="120"/>
      <c r="T278" s="120"/>
      <c r="U278" s="120" t="s">
        <v>5689</v>
      </c>
      <c r="V278" s="172">
        <v>134</v>
      </c>
      <c r="W278" s="172">
        <v>34</v>
      </c>
      <c r="X278" s="172">
        <v>93</v>
      </c>
      <c r="Y278" s="172">
        <v>7</v>
      </c>
      <c r="Z278" s="172"/>
      <c r="AA278" s="123"/>
      <c r="AB278" s="123"/>
      <c r="AC278" s="123">
        <v>133</v>
      </c>
      <c r="AD278" s="123"/>
      <c r="AE278" s="123"/>
      <c r="AF278" s="123"/>
      <c r="AG278" s="214"/>
      <c r="AH278" s="229" t="str">
        <f t="shared" si="35"/>
        <v>a3</v>
      </c>
      <c r="AI278" s="122"/>
      <c r="AJ278" s="122"/>
      <c r="AK278" s="122"/>
      <c r="AL278" s="122"/>
      <c r="AM278" s="122"/>
      <c r="AN278" s="173">
        <v>1</v>
      </c>
      <c r="AO278" s="173"/>
      <c r="AP278" s="173"/>
      <c r="AQ278" s="173"/>
      <c r="AR278" s="173"/>
      <c r="AS278" s="173">
        <v>1</v>
      </c>
      <c r="AT278" s="173"/>
      <c r="AU278" s="173"/>
      <c r="AV278" s="173"/>
      <c r="AW278" s="173"/>
      <c r="AX278" s="173"/>
      <c r="AY278" s="173"/>
      <c r="AZ278" s="211">
        <f t="shared" si="41"/>
        <v>2</v>
      </c>
      <c r="BA278" s="211"/>
      <c r="BB278" s="205">
        <f t="shared" si="36"/>
        <v>26698</v>
      </c>
      <c r="BC278" s="205">
        <f t="shared" si="37"/>
        <v>22010</v>
      </c>
      <c r="BD278" s="205">
        <f t="shared" si="38"/>
        <v>5122</v>
      </c>
      <c r="BE278" s="205">
        <f t="shared" si="39"/>
        <v>434</v>
      </c>
      <c r="BF278" s="175">
        <v>21576</v>
      </c>
      <c r="BG278" s="175">
        <v>7911</v>
      </c>
      <c r="BH278" s="175">
        <v>5122</v>
      </c>
      <c r="BI278" s="175">
        <v>3842</v>
      </c>
      <c r="BJ278" s="175">
        <v>846</v>
      </c>
      <c r="BK278" s="175">
        <v>1957</v>
      </c>
      <c r="BL278" s="175">
        <v>846</v>
      </c>
      <c r="BM278" s="175">
        <v>2267</v>
      </c>
      <c r="BN278" s="175">
        <v>929</v>
      </c>
      <c r="BO278" s="175">
        <v>2978</v>
      </c>
      <c r="BP278" s="198">
        <f t="shared" si="40"/>
        <v>8100</v>
      </c>
    </row>
    <row r="279" spans="1:68" s="116" customFormat="1" x14ac:dyDescent="0.15">
      <c r="A279" s="117">
        <v>346101001</v>
      </c>
      <c r="B279" s="118" t="s">
        <v>465</v>
      </c>
      <c r="C279" s="118" t="s">
        <v>415</v>
      </c>
      <c r="D279" s="118" t="s">
        <v>466</v>
      </c>
      <c r="E279" s="118" t="s">
        <v>3460</v>
      </c>
      <c r="F279" s="120">
        <v>14</v>
      </c>
      <c r="G279" s="119">
        <v>415975</v>
      </c>
      <c r="H279" s="119"/>
      <c r="I279" s="120" t="s">
        <v>5820</v>
      </c>
      <c r="J279" s="120">
        <v>2300</v>
      </c>
      <c r="K279" s="120">
        <v>415975</v>
      </c>
      <c r="L279" s="120">
        <v>0.496</v>
      </c>
      <c r="M279" s="121" t="s">
        <v>5657</v>
      </c>
      <c r="N279" s="120">
        <v>1</v>
      </c>
      <c r="O279" s="119">
        <v>203</v>
      </c>
      <c r="P279" s="119"/>
      <c r="Q279" s="119"/>
      <c r="R279" s="120" t="s">
        <v>5658</v>
      </c>
      <c r="S279" s="120">
        <v>0.379</v>
      </c>
      <c r="T279" s="120"/>
      <c r="U279" s="120"/>
      <c r="V279" s="172">
        <v>234.3</v>
      </c>
      <c r="W279" s="172">
        <v>47.7</v>
      </c>
      <c r="X279" s="172">
        <v>66</v>
      </c>
      <c r="Y279" s="172">
        <v>44.3</v>
      </c>
      <c r="Z279" s="172">
        <v>76.3</v>
      </c>
      <c r="AA279" s="123">
        <v>3505.9</v>
      </c>
      <c r="AB279" s="123"/>
      <c r="AC279" s="123">
        <v>59.22</v>
      </c>
      <c r="AD279" s="123"/>
      <c r="AE279" s="123"/>
      <c r="AF279" s="123"/>
      <c r="AG279" s="214"/>
      <c r="AH279" s="229" t="str">
        <f t="shared" si="35"/>
        <v>a3</v>
      </c>
      <c r="AI279" s="122"/>
      <c r="AJ279" s="122"/>
      <c r="AK279" s="122"/>
      <c r="AL279" s="122"/>
      <c r="AM279" s="122"/>
      <c r="AN279" s="173">
        <v>6</v>
      </c>
      <c r="AO279" s="173" t="s">
        <v>3186</v>
      </c>
      <c r="AP279" s="173" t="s">
        <v>3186</v>
      </c>
      <c r="AQ279" s="173" t="s">
        <v>3186</v>
      </c>
      <c r="AR279" s="173" t="s">
        <v>3186</v>
      </c>
      <c r="AS279" s="173">
        <v>6</v>
      </c>
      <c r="AT279" s="173" t="s">
        <v>3186</v>
      </c>
      <c r="AU279" s="173" t="s">
        <v>3186</v>
      </c>
      <c r="AV279" s="173" t="s">
        <v>3186</v>
      </c>
      <c r="AW279" s="173" t="s">
        <v>3186</v>
      </c>
      <c r="AX279" s="173">
        <v>2</v>
      </c>
      <c r="AY279" s="173" t="s">
        <v>3186</v>
      </c>
      <c r="AZ279" s="211">
        <f t="shared" si="41"/>
        <v>12</v>
      </c>
      <c r="BA279" s="211">
        <f t="shared" si="42"/>
        <v>2</v>
      </c>
      <c r="BB279" s="205">
        <f t="shared" si="36"/>
        <v>29482</v>
      </c>
      <c r="BC279" s="205">
        <f t="shared" si="37"/>
        <v>29482</v>
      </c>
      <c r="BD279" s="205">
        <f t="shared" si="38"/>
        <v>0</v>
      </c>
      <c r="BE279" s="205">
        <f t="shared" si="39"/>
        <v>0</v>
      </c>
      <c r="BF279" s="175">
        <v>29482</v>
      </c>
      <c r="BG279" s="175">
        <v>517</v>
      </c>
      <c r="BH279" s="175">
        <v>17847</v>
      </c>
      <c r="BI279" s="175"/>
      <c r="BJ279" s="175"/>
      <c r="BK279" s="175">
        <v>470</v>
      </c>
      <c r="BL279" s="175"/>
      <c r="BM279" s="175">
        <v>4206</v>
      </c>
      <c r="BN279" s="175">
        <v>753</v>
      </c>
      <c r="BO279" s="175">
        <v>5689</v>
      </c>
      <c r="BP279" s="198">
        <f t="shared" si="40"/>
        <v>23536</v>
      </c>
    </row>
    <row r="280" spans="1:68" s="116" customFormat="1" x14ac:dyDescent="0.15">
      <c r="A280" s="117">
        <v>348201001</v>
      </c>
      <c r="B280" s="118" t="s">
        <v>467</v>
      </c>
      <c r="C280" s="118" t="s">
        <v>415</v>
      </c>
      <c r="D280" s="118" t="s">
        <v>468</v>
      </c>
      <c r="E280" s="118" t="s">
        <v>3461</v>
      </c>
      <c r="F280" s="120">
        <v>13</v>
      </c>
      <c r="G280" s="119"/>
      <c r="H280" s="119"/>
      <c r="I280" s="120" t="s">
        <v>5820</v>
      </c>
      <c r="J280" s="120">
        <v>1260</v>
      </c>
      <c r="K280" s="120">
        <v>203718</v>
      </c>
      <c r="L280" s="120">
        <v>0.443</v>
      </c>
      <c r="M280" s="121" t="s">
        <v>5664</v>
      </c>
      <c r="N280" s="120">
        <v>1</v>
      </c>
      <c r="O280" s="119"/>
      <c r="P280" s="119"/>
      <c r="Q280" s="119"/>
      <c r="R280" s="120"/>
      <c r="S280" s="120"/>
      <c r="T280" s="120"/>
      <c r="U280" s="120" t="s">
        <v>5689</v>
      </c>
      <c r="V280" s="172">
        <v>178.3</v>
      </c>
      <c r="W280" s="172"/>
      <c r="X280" s="172">
        <v>178.3</v>
      </c>
      <c r="Y280" s="172"/>
      <c r="Z280" s="172"/>
      <c r="AA280" s="123"/>
      <c r="AB280" s="123"/>
      <c r="AC280" s="123"/>
      <c r="AD280" s="123"/>
      <c r="AE280" s="123"/>
      <c r="AF280" s="123"/>
      <c r="AG280" s="214"/>
      <c r="AH280" s="229" t="str">
        <f t="shared" si="35"/>
        <v>a1</v>
      </c>
      <c r="AI280" s="122"/>
      <c r="AJ280" s="122"/>
      <c r="AK280" s="122"/>
      <c r="AL280" s="122"/>
      <c r="AM280" s="122"/>
      <c r="AN280" s="173">
        <v>3</v>
      </c>
      <c r="AO280" s="173"/>
      <c r="AP280" s="173"/>
      <c r="AQ280" s="173"/>
      <c r="AR280" s="173"/>
      <c r="AS280" s="173">
        <v>1</v>
      </c>
      <c r="AT280" s="173">
        <v>1.5</v>
      </c>
      <c r="AU280" s="173">
        <v>1.5</v>
      </c>
      <c r="AV280" s="173"/>
      <c r="AW280" s="173"/>
      <c r="AX280" s="173"/>
      <c r="AY280" s="173"/>
      <c r="AZ280" s="211">
        <f t="shared" si="41"/>
        <v>4</v>
      </c>
      <c r="BA280" s="211">
        <f t="shared" si="42"/>
        <v>3</v>
      </c>
      <c r="BB280" s="205">
        <f t="shared" si="36"/>
        <v>10961</v>
      </c>
      <c r="BC280" s="205">
        <f t="shared" si="37"/>
        <v>10961</v>
      </c>
      <c r="BD280" s="205">
        <f t="shared" si="38"/>
        <v>0</v>
      </c>
      <c r="BE280" s="205">
        <f t="shared" si="39"/>
        <v>0</v>
      </c>
      <c r="BF280" s="175">
        <v>10961</v>
      </c>
      <c r="BG280" s="175"/>
      <c r="BH280" s="175">
        <v>4715</v>
      </c>
      <c r="BI280" s="175"/>
      <c r="BJ280" s="175"/>
      <c r="BK280" s="175"/>
      <c r="BL280" s="175">
        <v>999</v>
      </c>
      <c r="BM280" s="175">
        <v>2724</v>
      </c>
      <c r="BN280" s="175">
        <v>1051</v>
      </c>
      <c r="BO280" s="175">
        <v>1472</v>
      </c>
      <c r="BP280" s="198">
        <f t="shared" si="40"/>
        <v>6187</v>
      </c>
    </row>
    <row r="281" spans="1:68" s="116" customFormat="1" x14ac:dyDescent="0.15">
      <c r="A281" s="117">
        <v>348301001</v>
      </c>
      <c r="B281" s="118" t="s">
        <v>469</v>
      </c>
      <c r="C281" s="118" t="s">
        <v>415</v>
      </c>
      <c r="D281" s="118" t="s">
        <v>470</v>
      </c>
      <c r="E281" s="118" t="s">
        <v>3462</v>
      </c>
      <c r="F281" s="120">
        <v>14</v>
      </c>
      <c r="G281" s="119"/>
      <c r="H281" s="119"/>
      <c r="I281" s="120" t="s">
        <v>5820</v>
      </c>
      <c r="J281" s="120">
        <v>1530</v>
      </c>
      <c r="K281" s="120">
        <v>221039</v>
      </c>
      <c r="L281" s="120">
        <v>0.39600000000000002</v>
      </c>
      <c r="M281" s="121" t="s">
        <v>5657</v>
      </c>
      <c r="N281" s="120">
        <v>1</v>
      </c>
      <c r="O281" s="119">
        <v>235</v>
      </c>
      <c r="P281" s="119">
        <v>36.79</v>
      </c>
      <c r="Q281" s="119">
        <v>3.02</v>
      </c>
      <c r="R281" s="120" t="s">
        <v>5658</v>
      </c>
      <c r="S281" s="120">
        <v>0.4</v>
      </c>
      <c r="T281" s="120"/>
      <c r="U281" s="120"/>
      <c r="V281" s="172">
        <v>210.1</v>
      </c>
      <c r="W281" s="172"/>
      <c r="X281" s="172">
        <v>144.5</v>
      </c>
      <c r="Y281" s="172">
        <v>21.7</v>
      </c>
      <c r="Z281" s="172">
        <v>43.9</v>
      </c>
      <c r="AA281" s="123">
        <v>2109</v>
      </c>
      <c r="AB281" s="123"/>
      <c r="AC281" s="123">
        <v>184</v>
      </c>
      <c r="AD281" s="123"/>
      <c r="AE281" s="123"/>
      <c r="AF281" s="123"/>
      <c r="AG281" s="214"/>
      <c r="AH281" s="229" t="str">
        <f t="shared" si="35"/>
        <v>a3</v>
      </c>
      <c r="AI281" s="122"/>
      <c r="AJ281" s="122"/>
      <c r="AK281" s="122"/>
      <c r="AL281" s="122"/>
      <c r="AM281" s="122"/>
      <c r="AN281" s="173">
        <v>3</v>
      </c>
      <c r="AO281" s="173"/>
      <c r="AP281" s="173"/>
      <c r="AQ281" s="173"/>
      <c r="AR281" s="173"/>
      <c r="AS281" s="173"/>
      <c r="AT281" s="173">
        <v>0.5</v>
      </c>
      <c r="AU281" s="173">
        <v>0.5</v>
      </c>
      <c r="AV281" s="173"/>
      <c r="AW281" s="173"/>
      <c r="AX281" s="173"/>
      <c r="AY281" s="173"/>
      <c r="AZ281" s="211">
        <f t="shared" si="41"/>
        <v>3</v>
      </c>
      <c r="BA281" s="211">
        <f t="shared" si="42"/>
        <v>1</v>
      </c>
      <c r="BB281" s="205">
        <f t="shared" si="36"/>
        <v>63131</v>
      </c>
      <c r="BC281" s="205">
        <f t="shared" si="37"/>
        <v>49778</v>
      </c>
      <c r="BD281" s="205">
        <f t="shared" si="38"/>
        <v>13353</v>
      </c>
      <c r="BE281" s="205">
        <f t="shared" si="39"/>
        <v>0</v>
      </c>
      <c r="BF281" s="175">
        <v>49778</v>
      </c>
      <c r="BG281" s="175">
        <v>13297</v>
      </c>
      <c r="BH281" s="175">
        <v>13353</v>
      </c>
      <c r="BI281" s="175">
        <v>13353</v>
      </c>
      <c r="BJ281" s="175"/>
      <c r="BK281" s="175">
        <v>1134</v>
      </c>
      <c r="BL281" s="175">
        <v>7251</v>
      </c>
      <c r="BM281" s="175">
        <v>5133</v>
      </c>
      <c r="BN281" s="175">
        <v>1584</v>
      </c>
      <c r="BO281" s="175">
        <v>8026</v>
      </c>
      <c r="BP281" s="198">
        <f t="shared" si="40"/>
        <v>21379</v>
      </c>
    </row>
    <row r="282" spans="1:68" s="116" customFormat="1" x14ac:dyDescent="0.15">
      <c r="A282" s="117">
        <v>348402001</v>
      </c>
      <c r="B282" s="118" t="s">
        <v>471</v>
      </c>
      <c r="C282" s="118" t="s">
        <v>415</v>
      </c>
      <c r="D282" s="118" t="s">
        <v>472</v>
      </c>
      <c r="E282" s="118" t="s">
        <v>3463</v>
      </c>
      <c r="F282" s="120">
        <v>6</v>
      </c>
      <c r="G282" s="119">
        <v>34547</v>
      </c>
      <c r="H282" s="119"/>
      <c r="I282" s="120" t="s">
        <v>5820</v>
      </c>
      <c r="J282" s="120">
        <v>500</v>
      </c>
      <c r="K282" s="120">
        <v>34547</v>
      </c>
      <c r="L282" s="120">
        <v>0.189</v>
      </c>
      <c r="M282" s="121" t="s">
        <v>5657</v>
      </c>
      <c r="N282" s="120">
        <v>1</v>
      </c>
      <c r="O282" s="119">
        <v>274.5</v>
      </c>
      <c r="P282" s="119"/>
      <c r="Q282" s="119"/>
      <c r="R282" s="120" t="s">
        <v>5658</v>
      </c>
      <c r="S282" s="120">
        <v>0.14000000000000001</v>
      </c>
      <c r="T282" s="120"/>
      <c r="U282" s="120"/>
      <c r="V282" s="172">
        <v>51.5</v>
      </c>
      <c r="W282" s="172"/>
      <c r="X282" s="172">
        <v>49.2</v>
      </c>
      <c r="Y282" s="172"/>
      <c r="Z282" s="172">
        <v>2.2999999999999998</v>
      </c>
      <c r="AA282" s="123"/>
      <c r="AB282" s="123"/>
      <c r="AC282" s="123">
        <v>34.700000000000003</v>
      </c>
      <c r="AD282" s="123"/>
      <c r="AE282" s="123"/>
      <c r="AF282" s="123"/>
      <c r="AG282" s="214"/>
      <c r="AH282" s="229" t="str">
        <f t="shared" si="35"/>
        <v>a3</v>
      </c>
      <c r="AI282" s="122"/>
      <c r="AJ282" s="122"/>
      <c r="AK282" s="122"/>
      <c r="AL282" s="122"/>
      <c r="AM282" s="122"/>
      <c r="AN282" s="173">
        <v>1</v>
      </c>
      <c r="AO282" s="173"/>
      <c r="AP282" s="173"/>
      <c r="AQ282" s="173"/>
      <c r="AR282" s="173"/>
      <c r="AS282" s="173"/>
      <c r="AT282" s="173"/>
      <c r="AU282" s="173"/>
      <c r="AV282" s="173"/>
      <c r="AW282" s="173"/>
      <c r="AX282" s="173"/>
      <c r="AY282" s="173"/>
      <c r="AZ282" s="211">
        <f t="shared" si="41"/>
        <v>1</v>
      </c>
      <c r="BA282" s="211"/>
      <c r="BB282" s="205">
        <f t="shared" si="36"/>
        <v>11589</v>
      </c>
      <c r="BC282" s="205">
        <f t="shared" si="37"/>
        <v>9869</v>
      </c>
      <c r="BD282" s="205">
        <f t="shared" si="38"/>
        <v>4410</v>
      </c>
      <c r="BE282" s="205">
        <f t="shared" si="39"/>
        <v>2690</v>
      </c>
      <c r="BF282" s="175">
        <v>7179</v>
      </c>
      <c r="BG282" s="175">
        <v>573</v>
      </c>
      <c r="BH282" s="175">
        <v>4410</v>
      </c>
      <c r="BI282" s="175">
        <v>1720</v>
      </c>
      <c r="BJ282" s="175"/>
      <c r="BK282" s="175">
        <v>110</v>
      </c>
      <c r="BL282" s="175"/>
      <c r="BM282" s="175">
        <v>1728</v>
      </c>
      <c r="BN282" s="175">
        <v>324</v>
      </c>
      <c r="BO282" s="175">
        <v>2724</v>
      </c>
      <c r="BP282" s="198">
        <f t="shared" si="40"/>
        <v>7134</v>
      </c>
    </row>
    <row r="283" spans="1:68" s="116" customFormat="1" x14ac:dyDescent="0.15">
      <c r="A283" s="117">
        <v>350102001</v>
      </c>
      <c r="B283" s="118" t="s">
        <v>473</v>
      </c>
      <c r="C283" s="118" t="s">
        <v>415</v>
      </c>
      <c r="D283" s="118" t="s">
        <v>474</v>
      </c>
      <c r="E283" s="118" t="s">
        <v>3464</v>
      </c>
      <c r="F283" s="120">
        <v>7</v>
      </c>
      <c r="G283" s="119">
        <v>85131</v>
      </c>
      <c r="H283" s="119"/>
      <c r="I283" s="120" t="s">
        <v>5820</v>
      </c>
      <c r="J283" s="120">
        <v>1500</v>
      </c>
      <c r="K283" s="120">
        <v>85131</v>
      </c>
      <c r="L283" s="120">
        <v>0.155</v>
      </c>
      <c r="M283" s="121" t="s">
        <v>5657</v>
      </c>
      <c r="N283" s="120">
        <v>1</v>
      </c>
      <c r="O283" s="119">
        <v>187</v>
      </c>
      <c r="P283" s="119"/>
      <c r="Q283" s="119"/>
      <c r="R283" s="120" t="s">
        <v>5658</v>
      </c>
      <c r="S283" s="120">
        <v>0.15</v>
      </c>
      <c r="T283" s="120"/>
      <c r="U283" s="120"/>
      <c r="V283" s="172">
        <v>94.5</v>
      </c>
      <c r="W283" s="172"/>
      <c r="X283" s="172">
        <v>65.400000000000006</v>
      </c>
      <c r="Y283" s="172"/>
      <c r="Z283" s="172">
        <v>29.1</v>
      </c>
      <c r="AA283" s="123"/>
      <c r="AB283" s="123"/>
      <c r="AC283" s="123">
        <v>64.010000000000005</v>
      </c>
      <c r="AD283" s="123"/>
      <c r="AE283" s="123"/>
      <c r="AF283" s="123"/>
      <c r="AG283" s="214"/>
      <c r="AH283" s="229" t="str">
        <f t="shared" si="35"/>
        <v>a3</v>
      </c>
      <c r="AI283" s="122"/>
      <c r="AJ283" s="122"/>
      <c r="AK283" s="122"/>
      <c r="AL283" s="122"/>
      <c r="AM283" s="122"/>
      <c r="AN283" s="173">
        <v>3</v>
      </c>
      <c r="AO283" s="173"/>
      <c r="AP283" s="173"/>
      <c r="AQ283" s="173"/>
      <c r="AR283" s="173"/>
      <c r="AS283" s="173">
        <v>1</v>
      </c>
      <c r="AT283" s="173">
        <v>0.5</v>
      </c>
      <c r="AU283" s="173"/>
      <c r="AV283" s="173">
        <v>0.5</v>
      </c>
      <c r="AW283" s="173"/>
      <c r="AX283" s="173"/>
      <c r="AY283" s="173"/>
      <c r="AZ283" s="211">
        <f t="shared" si="41"/>
        <v>4</v>
      </c>
      <c r="BA283" s="211">
        <f t="shared" si="42"/>
        <v>1</v>
      </c>
      <c r="BB283" s="205">
        <f t="shared" si="36"/>
        <v>25898</v>
      </c>
      <c r="BC283" s="205">
        <f t="shared" si="37"/>
        <v>17761</v>
      </c>
      <c r="BD283" s="205">
        <f t="shared" si="38"/>
        <v>8137</v>
      </c>
      <c r="BE283" s="205">
        <f t="shared" si="39"/>
        <v>0</v>
      </c>
      <c r="BF283" s="175">
        <v>17761</v>
      </c>
      <c r="BG283" s="175"/>
      <c r="BH283" s="175">
        <v>8137</v>
      </c>
      <c r="BI283" s="175">
        <v>8137</v>
      </c>
      <c r="BJ283" s="175"/>
      <c r="BK283" s="175"/>
      <c r="BL283" s="175">
        <v>499</v>
      </c>
      <c r="BM283" s="175">
        <v>1571</v>
      </c>
      <c r="BN283" s="175">
        <v>597</v>
      </c>
      <c r="BO283" s="175">
        <v>6957</v>
      </c>
      <c r="BP283" s="198">
        <f t="shared" si="40"/>
        <v>15094</v>
      </c>
    </row>
    <row r="284" spans="1:68" s="116" customFormat="1" x14ac:dyDescent="0.15">
      <c r="A284" s="117">
        <v>350301001</v>
      </c>
      <c r="B284" s="118" t="s">
        <v>475</v>
      </c>
      <c r="C284" s="118" t="s">
        <v>415</v>
      </c>
      <c r="D284" s="118" t="s">
        <v>476</v>
      </c>
      <c r="E284" s="118" t="s">
        <v>3465</v>
      </c>
      <c r="F284" s="120">
        <v>11</v>
      </c>
      <c r="G284" s="119">
        <v>42818</v>
      </c>
      <c r="H284" s="119"/>
      <c r="I284" s="120" t="s">
        <v>5820</v>
      </c>
      <c r="J284" s="120">
        <v>1200</v>
      </c>
      <c r="K284" s="120">
        <v>229358</v>
      </c>
      <c r="L284" s="120">
        <v>0.52400000000000002</v>
      </c>
      <c r="M284" s="121" t="s">
        <v>5664</v>
      </c>
      <c r="N284" s="120">
        <v>1</v>
      </c>
      <c r="O284" s="119">
        <v>170.33</v>
      </c>
      <c r="P284" s="119"/>
      <c r="Q284" s="119"/>
      <c r="R284" s="120" t="s">
        <v>5658</v>
      </c>
      <c r="S284" s="120">
        <v>0.5</v>
      </c>
      <c r="T284" s="120"/>
      <c r="U284" s="120"/>
      <c r="V284" s="172">
        <v>372.4</v>
      </c>
      <c r="W284" s="172">
        <v>24.3</v>
      </c>
      <c r="X284" s="172">
        <v>120.5</v>
      </c>
      <c r="Y284" s="172"/>
      <c r="Z284" s="172">
        <v>227.6</v>
      </c>
      <c r="AA284" s="123"/>
      <c r="AB284" s="123"/>
      <c r="AC284" s="123"/>
      <c r="AD284" s="123"/>
      <c r="AE284" s="123"/>
      <c r="AF284" s="123"/>
      <c r="AG284" s="214"/>
      <c r="AH284" s="229" t="str">
        <f t="shared" si="35"/>
        <v>a1</v>
      </c>
      <c r="AI284" s="122"/>
      <c r="AJ284" s="122"/>
      <c r="AK284" s="122"/>
      <c r="AL284" s="122"/>
      <c r="AM284" s="122"/>
      <c r="AN284" s="173">
        <v>2</v>
      </c>
      <c r="AO284" s="173" t="s">
        <v>3186</v>
      </c>
      <c r="AP284" s="173" t="s">
        <v>3186</v>
      </c>
      <c r="AQ284" s="173" t="s">
        <v>3186</v>
      </c>
      <c r="AR284" s="173" t="s">
        <v>3186</v>
      </c>
      <c r="AS284" s="173">
        <v>2</v>
      </c>
      <c r="AT284" s="173">
        <v>0.5</v>
      </c>
      <c r="AU284" s="173"/>
      <c r="AV284" s="173" t="s">
        <v>3186</v>
      </c>
      <c r="AW284" s="173"/>
      <c r="AX284" s="173" t="s">
        <v>3186</v>
      </c>
      <c r="AY284" s="173" t="s">
        <v>3186</v>
      </c>
      <c r="AZ284" s="211">
        <f t="shared" si="41"/>
        <v>4</v>
      </c>
      <c r="BA284" s="211">
        <f t="shared" si="42"/>
        <v>0.5</v>
      </c>
      <c r="BB284" s="205">
        <f t="shared" si="36"/>
        <v>26404</v>
      </c>
      <c r="BC284" s="205">
        <f t="shared" si="37"/>
        <v>26404</v>
      </c>
      <c r="BD284" s="205">
        <f t="shared" si="38"/>
        <v>0</v>
      </c>
      <c r="BE284" s="205">
        <f t="shared" si="39"/>
        <v>0</v>
      </c>
      <c r="BF284" s="175">
        <v>26404</v>
      </c>
      <c r="BG284" s="175"/>
      <c r="BH284" s="175">
        <v>5040</v>
      </c>
      <c r="BI284" s="175"/>
      <c r="BJ284" s="175"/>
      <c r="BK284" s="175">
        <v>8077</v>
      </c>
      <c r="BL284" s="175">
        <v>886</v>
      </c>
      <c r="BM284" s="175">
        <v>2140</v>
      </c>
      <c r="BN284" s="175">
        <v>2230</v>
      </c>
      <c r="BO284" s="175">
        <v>8031</v>
      </c>
      <c r="BP284" s="198">
        <f t="shared" si="40"/>
        <v>13071</v>
      </c>
    </row>
    <row r="285" spans="1:68" s="116" customFormat="1" x14ac:dyDescent="0.15">
      <c r="A285" s="117">
        <v>350602001</v>
      </c>
      <c r="B285" s="118" t="s">
        <v>477</v>
      </c>
      <c r="C285" s="118" t="s">
        <v>415</v>
      </c>
      <c r="D285" s="118" t="s">
        <v>478</v>
      </c>
      <c r="E285" s="118" t="s">
        <v>3466</v>
      </c>
      <c r="F285" s="120">
        <v>13</v>
      </c>
      <c r="G285" s="119">
        <v>155352</v>
      </c>
      <c r="H285" s="119"/>
      <c r="I285" s="120" t="s">
        <v>5820</v>
      </c>
      <c r="J285" s="120">
        <v>1200</v>
      </c>
      <c r="K285" s="120">
        <v>155352</v>
      </c>
      <c r="L285" s="120">
        <v>0.35499999999999998</v>
      </c>
      <c r="M285" s="121" t="s">
        <v>5657</v>
      </c>
      <c r="N285" s="120">
        <v>1</v>
      </c>
      <c r="O285" s="119">
        <v>200.8</v>
      </c>
      <c r="P285" s="119"/>
      <c r="Q285" s="119"/>
      <c r="R285" s="120" t="s">
        <v>5663</v>
      </c>
      <c r="S285" s="120">
        <v>0.2</v>
      </c>
      <c r="T285" s="120"/>
      <c r="U285" s="120"/>
      <c r="V285" s="172">
        <v>95.7</v>
      </c>
      <c r="W285" s="172">
        <v>9.1</v>
      </c>
      <c r="X285" s="172">
        <v>69.3</v>
      </c>
      <c r="Y285" s="172">
        <v>7.1</v>
      </c>
      <c r="Z285" s="172">
        <v>10.199999999999999</v>
      </c>
      <c r="AA285" s="123"/>
      <c r="AB285" s="123"/>
      <c r="AC285" s="123">
        <v>120</v>
      </c>
      <c r="AD285" s="123"/>
      <c r="AE285" s="123"/>
      <c r="AF285" s="123"/>
      <c r="AG285" s="214"/>
      <c r="AH285" s="229" t="str">
        <f t="shared" si="35"/>
        <v>a3</v>
      </c>
      <c r="AI285" s="122"/>
      <c r="AJ285" s="122"/>
      <c r="AK285" s="122"/>
      <c r="AL285" s="122"/>
      <c r="AM285" s="122"/>
      <c r="AN285" s="173" t="s">
        <v>3186</v>
      </c>
      <c r="AO285" s="173" t="s">
        <v>3186</v>
      </c>
      <c r="AP285" s="173" t="s">
        <v>3186</v>
      </c>
      <c r="AQ285" s="173" t="s">
        <v>3186</v>
      </c>
      <c r="AR285" s="173" t="s">
        <v>3186</v>
      </c>
      <c r="AS285" s="173"/>
      <c r="AT285" s="173"/>
      <c r="AU285" s="173"/>
      <c r="AV285" s="173"/>
      <c r="AW285" s="173"/>
      <c r="AX285" s="173"/>
      <c r="AY285" s="173"/>
      <c r="AZ285" s="211">
        <f t="shared" si="41"/>
        <v>0</v>
      </c>
      <c r="BA285" s="211">
        <f t="shared" si="42"/>
        <v>0</v>
      </c>
      <c r="BB285" s="205">
        <f t="shared" si="36"/>
        <v>15407</v>
      </c>
      <c r="BC285" s="205">
        <f t="shared" si="37"/>
        <v>13375</v>
      </c>
      <c r="BD285" s="205">
        <f t="shared" si="38"/>
        <v>2146</v>
      </c>
      <c r="BE285" s="205">
        <f t="shared" si="39"/>
        <v>114</v>
      </c>
      <c r="BF285" s="175">
        <v>13261</v>
      </c>
      <c r="BG285" s="175"/>
      <c r="BH285" s="175">
        <v>3413</v>
      </c>
      <c r="BI285" s="175">
        <v>2032</v>
      </c>
      <c r="BJ285" s="175"/>
      <c r="BK285" s="175">
        <v>1650</v>
      </c>
      <c r="BL285" s="175">
        <v>294</v>
      </c>
      <c r="BM285" s="175">
        <v>2885</v>
      </c>
      <c r="BN285" s="175">
        <v>763</v>
      </c>
      <c r="BO285" s="175">
        <v>4370</v>
      </c>
      <c r="BP285" s="198">
        <f t="shared" si="40"/>
        <v>7783</v>
      </c>
    </row>
    <row r="286" spans="1:68" s="116" customFormat="1" x14ac:dyDescent="0.15">
      <c r="A286" s="117">
        <v>350702001</v>
      </c>
      <c r="B286" s="118" t="s">
        <v>479</v>
      </c>
      <c r="C286" s="118" t="s">
        <v>415</v>
      </c>
      <c r="D286" s="118" t="s">
        <v>480</v>
      </c>
      <c r="E286" s="118" t="s">
        <v>3467</v>
      </c>
      <c r="F286" s="120">
        <v>12</v>
      </c>
      <c r="G286" s="119"/>
      <c r="H286" s="119"/>
      <c r="I286" s="120" t="s">
        <v>5820</v>
      </c>
      <c r="J286" s="120">
        <v>600</v>
      </c>
      <c r="K286" s="120">
        <v>83811</v>
      </c>
      <c r="L286" s="120">
        <v>0.38300000000000001</v>
      </c>
      <c r="M286" s="121" t="s">
        <v>5670</v>
      </c>
      <c r="N286" s="120">
        <v>2</v>
      </c>
      <c r="O286" s="119">
        <v>240</v>
      </c>
      <c r="P286" s="119"/>
      <c r="Q286" s="119"/>
      <c r="R286" s="120" t="s">
        <v>5658</v>
      </c>
      <c r="S286" s="120">
        <v>0.1249</v>
      </c>
      <c r="T286" s="120"/>
      <c r="U286" s="120"/>
      <c r="V286" s="172">
        <v>148.80000000000001</v>
      </c>
      <c r="W286" s="172"/>
      <c r="X286" s="172">
        <v>77.900000000000006</v>
      </c>
      <c r="Y286" s="172">
        <v>25.8</v>
      </c>
      <c r="Z286" s="172">
        <v>45.1</v>
      </c>
      <c r="AA286" s="123"/>
      <c r="AB286" s="123"/>
      <c r="AC286" s="123">
        <v>75.06</v>
      </c>
      <c r="AD286" s="123"/>
      <c r="AE286" s="123"/>
      <c r="AF286" s="123"/>
      <c r="AG286" s="214"/>
      <c r="AH286" s="229" t="str">
        <f t="shared" si="35"/>
        <v>b3</v>
      </c>
      <c r="AI286" s="122"/>
      <c r="AJ286" s="122"/>
      <c r="AK286" s="122"/>
      <c r="AL286" s="122"/>
      <c r="AM286" s="122"/>
      <c r="AN286" s="173">
        <v>2</v>
      </c>
      <c r="AO286" s="173" t="s">
        <v>3186</v>
      </c>
      <c r="AP286" s="173" t="s">
        <v>3186</v>
      </c>
      <c r="AQ286" s="173" t="s">
        <v>3186</v>
      </c>
      <c r="AR286" s="173" t="s">
        <v>3186</v>
      </c>
      <c r="AS286" s="173">
        <v>1</v>
      </c>
      <c r="AT286" s="173">
        <v>1</v>
      </c>
      <c r="AU286" s="173">
        <v>0.5</v>
      </c>
      <c r="AV286" s="173">
        <v>1</v>
      </c>
      <c r="AW286" s="173">
        <v>0.5</v>
      </c>
      <c r="AX286" s="173">
        <v>1</v>
      </c>
      <c r="AY286" s="173">
        <v>2</v>
      </c>
      <c r="AZ286" s="211">
        <f t="shared" si="41"/>
        <v>3</v>
      </c>
      <c r="BA286" s="211">
        <f t="shared" si="42"/>
        <v>6</v>
      </c>
      <c r="BB286" s="205">
        <f t="shared" si="36"/>
        <v>24991</v>
      </c>
      <c r="BC286" s="205">
        <f t="shared" si="37"/>
        <v>20947</v>
      </c>
      <c r="BD286" s="205">
        <f t="shared" si="38"/>
        <v>5447</v>
      </c>
      <c r="BE286" s="205">
        <f t="shared" si="39"/>
        <v>1403</v>
      </c>
      <c r="BF286" s="175">
        <v>19544</v>
      </c>
      <c r="BG286" s="175"/>
      <c r="BH286" s="175">
        <v>5447</v>
      </c>
      <c r="BI286" s="175">
        <v>4044</v>
      </c>
      <c r="BJ286" s="175"/>
      <c r="BK286" s="175">
        <v>1186</v>
      </c>
      <c r="BL286" s="175">
        <v>5617</v>
      </c>
      <c r="BM286" s="175">
        <v>2230</v>
      </c>
      <c r="BN286" s="175">
        <v>907</v>
      </c>
      <c r="BO286" s="175">
        <v>5560</v>
      </c>
      <c r="BP286" s="198">
        <f t="shared" si="40"/>
        <v>11007</v>
      </c>
    </row>
    <row r="287" spans="1:68" s="116" customFormat="1" x14ac:dyDescent="0.15">
      <c r="A287" s="117">
        <v>350702002</v>
      </c>
      <c r="B287" s="118" t="s">
        <v>481</v>
      </c>
      <c r="C287" s="118" t="s">
        <v>415</v>
      </c>
      <c r="D287" s="118" t="s">
        <v>480</v>
      </c>
      <c r="E287" s="118" t="s">
        <v>3468</v>
      </c>
      <c r="F287" s="120">
        <v>7</v>
      </c>
      <c r="G287" s="119">
        <v>120005</v>
      </c>
      <c r="H287" s="119"/>
      <c r="I287" s="120" t="s">
        <v>5820</v>
      </c>
      <c r="J287" s="120">
        <v>1443</v>
      </c>
      <c r="K287" s="120">
        <v>120005</v>
      </c>
      <c r="L287" s="120">
        <v>0.22800000000000001</v>
      </c>
      <c r="M287" s="121" t="s">
        <v>5657</v>
      </c>
      <c r="N287" s="120">
        <v>1</v>
      </c>
      <c r="O287" s="119">
        <v>240</v>
      </c>
      <c r="P287" s="119"/>
      <c r="Q287" s="119"/>
      <c r="R287" s="120"/>
      <c r="S287" s="120"/>
      <c r="T287" s="120"/>
      <c r="U287" s="120" t="s">
        <v>5689</v>
      </c>
      <c r="V287" s="172">
        <v>140.6</v>
      </c>
      <c r="W287" s="172">
        <v>15.4</v>
      </c>
      <c r="X287" s="172">
        <v>80.7</v>
      </c>
      <c r="Y287" s="172">
        <v>19.100000000000001</v>
      </c>
      <c r="Z287" s="172">
        <v>25.4</v>
      </c>
      <c r="AA287" s="123"/>
      <c r="AB287" s="123"/>
      <c r="AC287" s="123">
        <v>103.3</v>
      </c>
      <c r="AD287" s="123"/>
      <c r="AE287" s="123"/>
      <c r="AF287" s="123"/>
      <c r="AG287" s="214"/>
      <c r="AH287" s="229" t="str">
        <f t="shared" si="35"/>
        <v>a3</v>
      </c>
      <c r="AI287" s="122"/>
      <c r="AJ287" s="122"/>
      <c r="AK287" s="122"/>
      <c r="AL287" s="122"/>
      <c r="AM287" s="122"/>
      <c r="AN287" s="173">
        <v>2</v>
      </c>
      <c r="AO287" s="173" t="s">
        <v>3186</v>
      </c>
      <c r="AP287" s="173" t="s">
        <v>3186</v>
      </c>
      <c r="AQ287" s="173" t="s">
        <v>3186</v>
      </c>
      <c r="AR287" s="173" t="s">
        <v>3186</v>
      </c>
      <c r="AS287" s="173">
        <v>1</v>
      </c>
      <c r="AT287" s="173">
        <v>1</v>
      </c>
      <c r="AU287" s="173">
        <v>0.5</v>
      </c>
      <c r="AV287" s="173">
        <v>1</v>
      </c>
      <c r="AW287" s="173">
        <v>0.5</v>
      </c>
      <c r="AX287" s="173">
        <v>1</v>
      </c>
      <c r="AY287" s="173">
        <v>2</v>
      </c>
      <c r="AZ287" s="211">
        <f t="shared" si="41"/>
        <v>3</v>
      </c>
      <c r="BA287" s="211">
        <f t="shared" si="42"/>
        <v>6</v>
      </c>
      <c r="BB287" s="205">
        <f t="shared" si="36"/>
        <v>23460</v>
      </c>
      <c r="BC287" s="205">
        <f t="shared" si="37"/>
        <v>19795</v>
      </c>
      <c r="BD287" s="205">
        <f t="shared" si="38"/>
        <v>5177</v>
      </c>
      <c r="BE287" s="205">
        <f t="shared" si="39"/>
        <v>1512</v>
      </c>
      <c r="BF287" s="175">
        <v>18283</v>
      </c>
      <c r="BG287" s="175"/>
      <c r="BH287" s="175">
        <v>5177</v>
      </c>
      <c r="BI287" s="175">
        <v>3665</v>
      </c>
      <c r="BJ287" s="175"/>
      <c r="BK287" s="175">
        <v>2275</v>
      </c>
      <c r="BL287" s="175">
        <v>2733</v>
      </c>
      <c r="BM287" s="175">
        <v>2217</v>
      </c>
      <c r="BN287" s="175">
        <v>1757</v>
      </c>
      <c r="BO287" s="175">
        <v>5636</v>
      </c>
      <c r="BP287" s="198">
        <f t="shared" si="40"/>
        <v>10813</v>
      </c>
    </row>
    <row r="288" spans="1:68" s="116" customFormat="1" x14ac:dyDescent="0.15">
      <c r="A288" s="117">
        <v>352401001</v>
      </c>
      <c r="B288" s="118" t="s">
        <v>482</v>
      </c>
      <c r="C288" s="118" t="s">
        <v>415</v>
      </c>
      <c r="D288" s="118" t="s">
        <v>483</v>
      </c>
      <c r="E288" s="118" t="s">
        <v>3469</v>
      </c>
      <c r="F288" s="120">
        <v>10</v>
      </c>
      <c r="G288" s="119"/>
      <c r="H288" s="119"/>
      <c r="I288" s="120" t="s">
        <v>5820</v>
      </c>
      <c r="J288" s="120">
        <v>1600</v>
      </c>
      <c r="K288" s="120">
        <v>282075</v>
      </c>
      <c r="L288" s="120">
        <v>0.48299999999999998</v>
      </c>
      <c r="M288" s="121" t="s">
        <v>5657</v>
      </c>
      <c r="N288" s="120">
        <v>1</v>
      </c>
      <c r="O288" s="119">
        <v>215.8</v>
      </c>
      <c r="P288" s="119"/>
      <c r="Q288" s="119"/>
      <c r="R288" s="120" t="s">
        <v>5658</v>
      </c>
      <c r="S288" s="120">
        <v>0.47</v>
      </c>
      <c r="T288" s="120"/>
      <c r="U288" s="120"/>
      <c r="V288" s="172">
        <v>243.4</v>
      </c>
      <c r="W288" s="172"/>
      <c r="X288" s="172">
        <v>170.4</v>
      </c>
      <c r="Y288" s="172">
        <v>73</v>
      </c>
      <c r="Z288" s="172"/>
      <c r="AA288" s="123">
        <v>1696</v>
      </c>
      <c r="AB288" s="123"/>
      <c r="AC288" s="123">
        <v>196.18</v>
      </c>
      <c r="AD288" s="123"/>
      <c r="AE288" s="123"/>
      <c r="AF288" s="123"/>
      <c r="AG288" s="214"/>
      <c r="AH288" s="229" t="str">
        <f t="shared" si="35"/>
        <v>a3</v>
      </c>
      <c r="AI288" s="122"/>
      <c r="AJ288" s="122"/>
      <c r="AK288" s="122"/>
      <c r="AL288" s="122"/>
      <c r="AM288" s="122"/>
      <c r="AN288" s="173"/>
      <c r="AO288" s="173"/>
      <c r="AP288" s="173"/>
      <c r="AQ288" s="173"/>
      <c r="AR288" s="173"/>
      <c r="AS288" s="173"/>
      <c r="AT288" s="173"/>
      <c r="AU288" s="173"/>
      <c r="AV288" s="173"/>
      <c r="AW288" s="173"/>
      <c r="AX288" s="173">
        <v>1</v>
      </c>
      <c r="AY288" s="173"/>
      <c r="AZ288" s="211">
        <f t="shared" si="41"/>
        <v>0</v>
      </c>
      <c r="BA288" s="211">
        <f t="shared" si="42"/>
        <v>1</v>
      </c>
      <c r="BB288" s="205">
        <f t="shared" si="36"/>
        <v>35639</v>
      </c>
      <c r="BC288" s="205">
        <f t="shared" si="37"/>
        <v>30217</v>
      </c>
      <c r="BD288" s="205">
        <f t="shared" si="38"/>
        <v>5587</v>
      </c>
      <c r="BE288" s="205">
        <f t="shared" si="39"/>
        <v>165</v>
      </c>
      <c r="BF288" s="175">
        <v>30052</v>
      </c>
      <c r="BG288" s="175"/>
      <c r="BH288" s="175">
        <v>8675</v>
      </c>
      <c r="BI288" s="175">
        <v>5422</v>
      </c>
      <c r="BJ288" s="175"/>
      <c r="BK288" s="175">
        <v>2690</v>
      </c>
      <c r="BL288" s="175">
        <v>6739</v>
      </c>
      <c r="BM288" s="175">
        <v>4119</v>
      </c>
      <c r="BN288" s="175">
        <v>4551</v>
      </c>
      <c r="BO288" s="175">
        <v>3443</v>
      </c>
      <c r="BP288" s="198">
        <f t="shared" si="40"/>
        <v>12118</v>
      </c>
    </row>
    <row r="289" spans="1:68" s="116" customFormat="1" x14ac:dyDescent="0.15">
      <c r="A289" s="117">
        <v>400181001</v>
      </c>
      <c r="B289" s="118" t="s">
        <v>484</v>
      </c>
      <c r="C289" s="118" t="s">
        <v>485</v>
      </c>
      <c r="D289" s="118" t="s">
        <v>486</v>
      </c>
      <c r="E289" s="118" t="s">
        <v>3470</v>
      </c>
      <c r="F289" s="120">
        <v>35</v>
      </c>
      <c r="G289" s="119">
        <v>43726410</v>
      </c>
      <c r="H289" s="119"/>
      <c r="I289" s="120" t="s">
        <v>5820</v>
      </c>
      <c r="J289" s="120">
        <v>222000</v>
      </c>
      <c r="K289" s="120">
        <v>43726410</v>
      </c>
      <c r="L289" s="120">
        <v>0.54</v>
      </c>
      <c r="M289" s="121" t="s">
        <v>5654</v>
      </c>
      <c r="N289" s="120">
        <v>1</v>
      </c>
      <c r="O289" s="119">
        <v>180</v>
      </c>
      <c r="P289" s="119">
        <v>44</v>
      </c>
      <c r="Q289" s="119">
        <v>4.8</v>
      </c>
      <c r="R289" s="120" t="s">
        <v>5671</v>
      </c>
      <c r="S289" s="120">
        <v>234.3</v>
      </c>
      <c r="T289" s="120"/>
      <c r="U289" s="120"/>
      <c r="V289" s="172">
        <v>20506.099999999999</v>
      </c>
      <c r="W289" s="172">
        <v>3374.2</v>
      </c>
      <c r="X289" s="172">
        <v>9316.7999999999993</v>
      </c>
      <c r="Y289" s="172">
        <v>6940.2</v>
      </c>
      <c r="Z289" s="172">
        <v>874.9</v>
      </c>
      <c r="AA289" s="123">
        <v>220498</v>
      </c>
      <c r="AB289" s="123">
        <v>678224.99999999965</v>
      </c>
      <c r="AC289" s="123">
        <v>22346</v>
      </c>
      <c r="AD289" s="123"/>
      <c r="AE289" s="123">
        <v>1469</v>
      </c>
      <c r="AF289" s="123"/>
      <c r="AG289" s="214">
        <f t="shared" ref="AG289:AG296" si="43">SUM(AD289:AF289)</f>
        <v>1469</v>
      </c>
      <c r="AH289" s="229" t="str">
        <f t="shared" si="35"/>
        <v>a4</v>
      </c>
      <c r="AI289" s="122"/>
      <c r="AJ289" s="122"/>
      <c r="AK289" s="122"/>
      <c r="AL289" s="122"/>
      <c r="AM289" s="122"/>
      <c r="AN289" s="173" t="s">
        <v>3186</v>
      </c>
      <c r="AO289" s="173" t="s">
        <v>3186</v>
      </c>
      <c r="AP289" s="173" t="s">
        <v>3186</v>
      </c>
      <c r="AQ289" s="173" t="s">
        <v>3186</v>
      </c>
      <c r="AR289" s="173" t="s">
        <v>3186</v>
      </c>
      <c r="AS289" s="173">
        <v>6</v>
      </c>
      <c r="AT289" s="173">
        <v>8</v>
      </c>
      <c r="AU289" s="173">
        <v>11.5</v>
      </c>
      <c r="AV289" s="173">
        <v>8</v>
      </c>
      <c r="AW289" s="173">
        <v>14.5</v>
      </c>
      <c r="AX289" s="173">
        <v>9</v>
      </c>
      <c r="AY289" s="173">
        <v>3</v>
      </c>
      <c r="AZ289" s="211">
        <f t="shared" si="41"/>
        <v>6</v>
      </c>
      <c r="BA289" s="211">
        <f t="shared" si="42"/>
        <v>54</v>
      </c>
      <c r="BB289" s="205">
        <f t="shared" si="36"/>
        <v>1688556</v>
      </c>
      <c r="BC289" s="205">
        <f t="shared" si="37"/>
        <v>1600720</v>
      </c>
      <c r="BD289" s="205">
        <f t="shared" si="38"/>
        <v>409397</v>
      </c>
      <c r="BE289" s="205">
        <f t="shared" si="39"/>
        <v>321561</v>
      </c>
      <c r="BF289" s="175">
        <v>1279159</v>
      </c>
      <c r="BG289" s="175">
        <v>60622</v>
      </c>
      <c r="BH289" s="175">
        <v>1138412</v>
      </c>
      <c r="BI289" s="175">
        <v>59907</v>
      </c>
      <c r="BJ289" s="175">
        <v>27929</v>
      </c>
      <c r="BK289" s="175"/>
      <c r="BL289" s="175">
        <v>77427</v>
      </c>
      <c r="BM289" s="175"/>
      <c r="BN289" s="175"/>
      <c r="BO289" s="175">
        <v>324259</v>
      </c>
      <c r="BP289" s="198">
        <f t="shared" si="40"/>
        <v>1462671</v>
      </c>
    </row>
    <row r="290" spans="1:68" s="116" customFormat="1" x14ac:dyDescent="0.15">
      <c r="A290" s="117">
        <v>400281001</v>
      </c>
      <c r="B290" s="118" t="s">
        <v>487</v>
      </c>
      <c r="C290" s="118" t="s">
        <v>485</v>
      </c>
      <c r="D290" s="118" t="s">
        <v>488</v>
      </c>
      <c r="E290" s="118" t="s">
        <v>3471</v>
      </c>
      <c r="F290" s="120">
        <v>28</v>
      </c>
      <c r="G290" s="119">
        <v>36215437</v>
      </c>
      <c r="H290" s="119"/>
      <c r="I290" s="120" t="s">
        <v>5820</v>
      </c>
      <c r="J290" s="120">
        <v>125000</v>
      </c>
      <c r="K290" s="120">
        <v>36215437</v>
      </c>
      <c r="L290" s="120">
        <v>0.79400000000000004</v>
      </c>
      <c r="M290" s="121" t="s">
        <v>5654</v>
      </c>
      <c r="N290" s="120">
        <v>1</v>
      </c>
      <c r="O290" s="119">
        <v>150</v>
      </c>
      <c r="P290" s="119">
        <v>39</v>
      </c>
      <c r="Q290" s="119">
        <v>4.8</v>
      </c>
      <c r="R290" s="120" t="s">
        <v>5655</v>
      </c>
      <c r="S290" s="120">
        <v>484</v>
      </c>
      <c r="T290" s="120"/>
      <c r="U290" s="120"/>
      <c r="V290" s="172">
        <v>11861.8</v>
      </c>
      <c r="W290" s="172">
        <v>3218.4</v>
      </c>
      <c r="X290" s="172">
        <v>4917.8</v>
      </c>
      <c r="Y290" s="172">
        <v>498.1</v>
      </c>
      <c r="Z290" s="172">
        <v>3227.5</v>
      </c>
      <c r="AA290" s="123">
        <v>183463</v>
      </c>
      <c r="AB290" s="123">
        <v>870504</v>
      </c>
      <c r="AC290" s="123">
        <v>17918</v>
      </c>
      <c r="AD290" s="123">
        <v>808.61</v>
      </c>
      <c r="AE290" s="123"/>
      <c r="AF290" s="123"/>
      <c r="AG290" s="214">
        <f t="shared" si="43"/>
        <v>808.61</v>
      </c>
      <c r="AH290" s="229" t="str">
        <f t="shared" si="35"/>
        <v>a4</v>
      </c>
      <c r="AI290" s="122"/>
      <c r="AJ290" s="122"/>
      <c r="AK290" s="122"/>
      <c r="AL290" s="122"/>
      <c r="AM290" s="122"/>
      <c r="AN290" s="173" t="s">
        <v>3186</v>
      </c>
      <c r="AO290" s="173" t="s">
        <v>3186</v>
      </c>
      <c r="AP290" s="173" t="s">
        <v>3186</v>
      </c>
      <c r="AQ290" s="173" t="s">
        <v>3186</v>
      </c>
      <c r="AR290" s="173" t="s">
        <v>3186</v>
      </c>
      <c r="AS290" s="173">
        <v>1</v>
      </c>
      <c r="AT290" s="173">
        <v>14.3</v>
      </c>
      <c r="AU290" s="173">
        <v>14.3</v>
      </c>
      <c r="AV290" s="173">
        <v>12.1</v>
      </c>
      <c r="AW290" s="173">
        <v>14.3</v>
      </c>
      <c r="AX290" s="173">
        <v>3</v>
      </c>
      <c r="AY290" s="173">
        <v>3</v>
      </c>
      <c r="AZ290" s="211">
        <f t="shared" si="41"/>
        <v>1</v>
      </c>
      <c r="BA290" s="211">
        <f t="shared" si="42"/>
        <v>61</v>
      </c>
      <c r="BB290" s="205">
        <f t="shared" si="36"/>
        <v>2140444</v>
      </c>
      <c r="BC290" s="205">
        <f t="shared" si="37"/>
        <v>1823225</v>
      </c>
      <c r="BD290" s="205">
        <f t="shared" si="38"/>
        <v>585894</v>
      </c>
      <c r="BE290" s="205">
        <f t="shared" si="39"/>
        <v>268675</v>
      </c>
      <c r="BF290" s="175">
        <v>1554550</v>
      </c>
      <c r="BG290" s="175">
        <v>48738</v>
      </c>
      <c r="BH290" s="175">
        <v>1114786</v>
      </c>
      <c r="BI290" s="175">
        <v>298228</v>
      </c>
      <c r="BJ290" s="175">
        <v>18991</v>
      </c>
      <c r="BK290" s="175"/>
      <c r="BL290" s="175">
        <v>34832</v>
      </c>
      <c r="BM290" s="175"/>
      <c r="BN290" s="175"/>
      <c r="BO290" s="175">
        <v>624869</v>
      </c>
      <c r="BP290" s="198">
        <f t="shared" si="40"/>
        <v>1739655</v>
      </c>
    </row>
    <row r="291" spans="1:68" s="116" customFormat="1" x14ac:dyDescent="0.15">
      <c r="A291" s="117">
        <v>400381001</v>
      </c>
      <c r="B291" s="118" t="s">
        <v>489</v>
      </c>
      <c r="C291" s="118" t="s">
        <v>485</v>
      </c>
      <c r="D291" s="118" t="s">
        <v>490</v>
      </c>
      <c r="E291" s="118" t="s">
        <v>3472</v>
      </c>
      <c r="F291" s="120">
        <v>21</v>
      </c>
      <c r="G291" s="119">
        <v>2319891</v>
      </c>
      <c r="H291" s="119"/>
      <c r="I291" s="120" t="s">
        <v>5820</v>
      </c>
      <c r="J291" s="120">
        <v>8800</v>
      </c>
      <c r="K291" s="120">
        <v>2319891</v>
      </c>
      <c r="L291" s="120">
        <v>0.72199999999999998</v>
      </c>
      <c r="M291" s="121" t="s">
        <v>5657</v>
      </c>
      <c r="N291" s="120">
        <v>1</v>
      </c>
      <c r="O291" s="119">
        <v>220</v>
      </c>
      <c r="P291" s="119">
        <v>42</v>
      </c>
      <c r="Q291" s="119">
        <v>4.8</v>
      </c>
      <c r="R291" s="120" t="s">
        <v>5655</v>
      </c>
      <c r="S291" s="120">
        <v>19.399999999999999</v>
      </c>
      <c r="T291" s="120"/>
      <c r="U291" s="120"/>
      <c r="V291" s="172">
        <v>1356.7</v>
      </c>
      <c r="W291" s="172"/>
      <c r="X291" s="172">
        <v>1175</v>
      </c>
      <c r="Y291" s="172">
        <v>181.7</v>
      </c>
      <c r="Z291" s="172"/>
      <c r="AA291" s="123"/>
      <c r="AB291" s="123"/>
      <c r="AC291" s="123">
        <v>1852</v>
      </c>
      <c r="AD291" s="123"/>
      <c r="AE291" s="123"/>
      <c r="AF291" s="123"/>
      <c r="AG291" s="214"/>
      <c r="AH291" s="229" t="str">
        <f t="shared" si="35"/>
        <v>a3</v>
      </c>
      <c r="AI291" s="122"/>
      <c r="AJ291" s="122"/>
      <c r="AK291" s="122"/>
      <c r="AL291" s="122"/>
      <c r="AM291" s="122"/>
      <c r="AN291" s="173" t="s">
        <v>3186</v>
      </c>
      <c r="AO291" s="173" t="s">
        <v>3186</v>
      </c>
      <c r="AP291" s="173" t="s">
        <v>3186</v>
      </c>
      <c r="AQ291" s="173" t="s">
        <v>3186</v>
      </c>
      <c r="AR291" s="173" t="s">
        <v>3186</v>
      </c>
      <c r="AS291" s="173">
        <v>0.8</v>
      </c>
      <c r="AT291" s="173">
        <v>1</v>
      </c>
      <c r="AU291" s="173">
        <v>1.9</v>
      </c>
      <c r="AV291" s="173">
        <v>1</v>
      </c>
      <c r="AW291" s="173">
        <v>0.7</v>
      </c>
      <c r="AX291" s="173">
        <v>0.8</v>
      </c>
      <c r="AY291" s="173">
        <v>2</v>
      </c>
      <c r="AZ291" s="211">
        <f t="shared" si="41"/>
        <v>0.8</v>
      </c>
      <c r="BA291" s="211">
        <f t="shared" si="42"/>
        <v>7.3999999999999995</v>
      </c>
      <c r="BB291" s="205">
        <f t="shared" si="36"/>
        <v>335394</v>
      </c>
      <c r="BC291" s="205">
        <f t="shared" si="37"/>
        <v>287544</v>
      </c>
      <c r="BD291" s="205">
        <f t="shared" si="38"/>
        <v>90507</v>
      </c>
      <c r="BE291" s="205">
        <f t="shared" si="39"/>
        <v>42657</v>
      </c>
      <c r="BF291" s="175">
        <v>244887</v>
      </c>
      <c r="BG291" s="175">
        <v>3350</v>
      </c>
      <c r="BH291" s="175">
        <v>183077</v>
      </c>
      <c r="BI291" s="175">
        <v>44835</v>
      </c>
      <c r="BJ291" s="175">
        <v>3015</v>
      </c>
      <c r="BK291" s="175"/>
      <c r="BL291" s="175">
        <v>48940</v>
      </c>
      <c r="BM291" s="175"/>
      <c r="BN291" s="175"/>
      <c r="BO291" s="175">
        <v>52177</v>
      </c>
      <c r="BP291" s="198">
        <f t="shared" si="40"/>
        <v>235254</v>
      </c>
    </row>
    <row r="292" spans="1:68" s="116" customFormat="1" x14ac:dyDescent="0.15">
      <c r="A292" s="117">
        <v>400481001</v>
      </c>
      <c r="B292" s="118" t="s">
        <v>491</v>
      </c>
      <c r="C292" s="118" t="s">
        <v>485</v>
      </c>
      <c r="D292" s="118" t="s">
        <v>492</v>
      </c>
      <c r="E292" s="118" t="s">
        <v>3473</v>
      </c>
      <c r="F292" s="120">
        <v>21</v>
      </c>
      <c r="G292" s="119">
        <v>10124400</v>
      </c>
      <c r="H292" s="119"/>
      <c r="I292" s="120" t="s">
        <v>5820</v>
      </c>
      <c r="J292" s="120">
        <v>38850</v>
      </c>
      <c r="K292" s="120">
        <v>10124400</v>
      </c>
      <c r="L292" s="120">
        <v>0.71399999999999997</v>
      </c>
      <c r="M292" s="121" t="s">
        <v>5654</v>
      </c>
      <c r="N292" s="120">
        <v>1</v>
      </c>
      <c r="O292" s="119">
        <v>210</v>
      </c>
      <c r="P292" s="119">
        <v>41</v>
      </c>
      <c r="Q292" s="119">
        <v>4.7</v>
      </c>
      <c r="R292" s="120" t="s">
        <v>5655</v>
      </c>
      <c r="S292" s="120">
        <v>84.157399999999996</v>
      </c>
      <c r="T292" s="120"/>
      <c r="U292" s="120"/>
      <c r="V292" s="172">
        <v>4295.5600000000004</v>
      </c>
      <c r="W292" s="172"/>
      <c r="X292" s="172">
        <v>3639.08</v>
      </c>
      <c r="Y292" s="172">
        <v>656.48</v>
      </c>
      <c r="Z292" s="172"/>
      <c r="AA292" s="123">
        <v>63130</v>
      </c>
      <c r="AB292" s="123"/>
      <c r="AC292" s="123">
        <v>7311</v>
      </c>
      <c r="AD292" s="123"/>
      <c r="AE292" s="123"/>
      <c r="AF292" s="123"/>
      <c r="AG292" s="214"/>
      <c r="AH292" s="229" t="str">
        <f t="shared" si="35"/>
        <v>a3</v>
      </c>
      <c r="AI292" s="122"/>
      <c r="AJ292" s="122"/>
      <c r="AK292" s="122"/>
      <c r="AL292" s="122"/>
      <c r="AM292" s="122"/>
      <c r="AN292" s="173" t="s">
        <v>3186</v>
      </c>
      <c r="AO292" s="173" t="s">
        <v>3186</v>
      </c>
      <c r="AP292" s="173" t="s">
        <v>3186</v>
      </c>
      <c r="AQ292" s="173" t="s">
        <v>3186</v>
      </c>
      <c r="AR292" s="173" t="s">
        <v>3186</v>
      </c>
      <c r="AS292" s="173">
        <v>3.2</v>
      </c>
      <c r="AT292" s="173">
        <v>6</v>
      </c>
      <c r="AU292" s="173">
        <v>8.1999999999999993</v>
      </c>
      <c r="AV292" s="173">
        <v>1</v>
      </c>
      <c r="AW292" s="173">
        <v>3.2</v>
      </c>
      <c r="AX292" s="173">
        <v>3.2</v>
      </c>
      <c r="AY292" s="173">
        <v>1</v>
      </c>
      <c r="AZ292" s="211">
        <f t="shared" si="41"/>
        <v>3.2</v>
      </c>
      <c r="BA292" s="211">
        <f t="shared" si="42"/>
        <v>22.599999999999998</v>
      </c>
      <c r="BB292" s="205">
        <f t="shared" si="36"/>
        <v>740356</v>
      </c>
      <c r="BC292" s="205">
        <f t="shared" si="37"/>
        <v>605586</v>
      </c>
      <c r="BD292" s="205">
        <f t="shared" si="38"/>
        <v>226837</v>
      </c>
      <c r="BE292" s="205">
        <f t="shared" si="39"/>
        <v>92067</v>
      </c>
      <c r="BF292" s="175">
        <v>513519</v>
      </c>
      <c r="BG292" s="175">
        <v>13899</v>
      </c>
      <c r="BH292" s="175">
        <v>435097</v>
      </c>
      <c r="BI292" s="175">
        <v>127785</v>
      </c>
      <c r="BJ292" s="175">
        <v>6985</v>
      </c>
      <c r="BK292" s="175"/>
      <c r="BL292" s="175">
        <v>52372</v>
      </c>
      <c r="BM292" s="175"/>
      <c r="BN292" s="175"/>
      <c r="BO292" s="175">
        <v>104218</v>
      </c>
      <c r="BP292" s="198">
        <f t="shared" si="40"/>
        <v>539315</v>
      </c>
    </row>
    <row r="293" spans="1:68" s="116" customFormat="1" x14ac:dyDescent="0.15">
      <c r="A293" s="117">
        <v>400581001</v>
      </c>
      <c r="B293" s="118" t="s">
        <v>493</v>
      </c>
      <c r="C293" s="118" t="s">
        <v>485</v>
      </c>
      <c r="D293" s="118" t="s">
        <v>494</v>
      </c>
      <c r="E293" s="118" t="s">
        <v>3474</v>
      </c>
      <c r="F293" s="120">
        <v>15</v>
      </c>
      <c r="G293" s="119">
        <v>6296178</v>
      </c>
      <c r="H293" s="119"/>
      <c r="I293" s="120" t="s">
        <v>5820</v>
      </c>
      <c r="J293" s="120">
        <v>19400</v>
      </c>
      <c r="K293" s="120">
        <v>6617030</v>
      </c>
      <c r="L293" s="120">
        <v>0.93400000000000005</v>
      </c>
      <c r="M293" s="121" t="s">
        <v>5654</v>
      </c>
      <c r="N293" s="120">
        <v>1</v>
      </c>
      <c r="O293" s="119">
        <v>260</v>
      </c>
      <c r="P293" s="119">
        <v>45</v>
      </c>
      <c r="Q293" s="119">
        <v>5.7</v>
      </c>
      <c r="R293" s="120" t="s">
        <v>5655</v>
      </c>
      <c r="S293" s="120">
        <v>86.2</v>
      </c>
      <c r="T293" s="120"/>
      <c r="U293" s="120"/>
      <c r="V293" s="172">
        <v>3093.16</v>
      </c>
      <c r="W293" s="172"/>
      <c r="X293" s="172">
        <v>2436.5</v>
      </c>
      <c r="Y293" s="172">
        <v>620.5</v>
      </c>
      <c r="Z293" s="172">
        <v>36.159999999999997</v>
      </c>
      <c r="AA293" s="123">
        <v>85517</v>
      </c>
      <c r="AB293" s="123"/>
      <c r="AC293" s="123">
        <v>6668.9</v>
      </c>
      <c r="AD293" s="123"/>
      <c r="AE293" s="123"/>
      <c r="AF293" s="123"/>
      <c r="AG293" s="214"/>
      <c r="AH293" s="229" t="str">
        <f t="shared" si="35"/>
        <v>a3</v>
      </c>
      <c r="AI293" s="122"/>
      <c r="AJ293" s="122"/>
      <c r="AK293" s="122"/>
      <c r="AL293" s="122"/>
      <c r="AM293" s="122"/>
      <c r="AN293" s="173">
        <v>6.6</v>
      </c>
      <c r="AO293" s="173" t="s">
        <v>3186</v>
      </c>
      <c r="AP293" s="173" t="s">
        <v>3186</v>
      </c>
      <c r="AQ293" s="173" t="s">
        <v>3186</v>
      </c>
      <c r="AR293" s="173" t="s">
        <v>3186</v>
      </c>
      <c r="AS293" s="173">
        <v>2</v>
      </c>
      <c r="AT293" s="173">
        <v>4.0999999999999996</v>
      </c>
      <c r="AU293" s="173">
        <v>4.0999999999999996</v>
      </c>
      <c r="AV293" s="173">
        <v>4.0999999999999996</v>
      </c>
      <c r="AW293" s="173">
        <v>4.0999999999999996</v>
      </c>
      <c r="AX293" s="173">
        <v>3.3</v>
      </c>
      <c r="AY293" s="173">
        <v>2</v>
      </c>
      <c r="AZ293" s="211">
        <f t="shared" si="41"/>
        <v>8.6</v>
      </c>
      <c r="BA293" s="211">
        <f t="shared" si="42"/>
        <v>21.7</v>
      </c>
      <c r="BB293" s="205">
        <f t="shared" si="36"/>
        <v>654835</v>
      </c>
      <c r="BC293" s="205">
        <f t="shared" si="37"/>
        <v>550209</v>
      </c>
      <c r="BD293" s="205">
        <f t="shared" si="38"/>
        <v>182741</v>
      </c>
      <c r="BE293" s="205">
        <f t="shared" si="39"/>
        <v>78115</v>
      </c>
      <c r="BF293" s="175">
        <v>472094</v>
      </c>
      <c r="BG293" s="175">
        <v>19694</v>
      </c>
      <c r="BH293" s="175">
        <v>433953</v>
      </c>
      <c r="BI293" s="175">
        <v>99011</v>
      </c>
      <c r="BJ293" s="175">
        <v>5615</v>
      </c>
      <c r="BK293" s="175"/>
      <c r="BL293" s="175">
        <v>7723</v>
      </c>
      <c r="BM293" s="175"/>
      <c r="BN293" s="175"/>
      <c r="BO293" s="175">
        <v>88839</v>
      </c>
      <c r="BP293" s="198">
        <f t="shared" si="40"/>
        <v>522792</v>
      </c>
    </row>
    <row r="294" spans="1:68" s="116" customFormat="1" x14ac:dyDescent="0.15">
      <c r="A294" s="117">
        <v>400681001</v>
      </c>
      <c r="B294" s="118" t="s">
        <v>495</v>
      </c>
      <c r="C294" s="118" t="s">
        <v>485</v>
      </c>
      <c r="D294" s="118" t="s">
        <v>496</v>
      </c>
      <c r="E294" s="118" t="s">
        <v>3475</v>
      </c>
      <c r="F294" s="120">
        <v>32</v>
      </c>
      <c r="G294" s="119">
        <v>4853297</v>
      </c>
      <c r="H294" s="119"/>
      <c r="I294" s="120" t="s">
        <v>5820</v>
      </c>
      <c r="J294" s="120">
        <v>25300</v>
      </c>
      <c r="K294" s="120">
        <v>5305845</v>
      </c>
      <c r="L294" s="120">
        <v>0.57499999999999996</v>
      </c>
      <c r="M294" s="121" t="s">
        <v>5672</v>
      </c>
      <c r="N294" s="120">
        <v>1</v>
      </c>
      <c r="O294" s="119">
        <v>350</v>
      </c>
      <c r="P294" s="119">
        <v>55</v>
      </c>
      <c r="Q294" s="119">
        <v>11</v>
      </c>
      <c r="R294" s="120" t="s">
        <v>5655</v>
      </c>
      <c r="S294" s="120">
        <v>191</v>
      </c>
      <c r="T294" s="120"/>
      <c r="U294" s="120"/>
      <c r="V294" s="172">
        <v>3539.52</v>
      </c>
      <c r="W294" s="172">
        <v>936.89</v>
      </c>
      <c r="X294" s="172">
        <v>2107.77</v>
      </c>
      <c r="Y294" s="172">
        <v>494.86</v>
      </c>
      <c r="Z294" s="172"/>
      <c r="AA294" s="123">
        <v>43158</v>
      </c>
      <c r="AB294" s="123"/>
      <c r="AC294" s="123">
        <v>5790.94</v>
      </c>
      <c r="AD294" s="123"/>
      <c r="AE294" s="123"/>
      <c r="AF294" s="123"/>
      <c r="AG294" s="214"/>
      <c r="AH294" s="229" t="str">
        <f t="shared" si="35"/>
        <v>a3</v>
      </c>
      <c r="AI294" s="122"/>
      <c r="AJ294" s="122"/>
      <c r="AK294" s="122"/>
      <c r="AL294" s="122"/>
      <c r="AM294" s="122"/>
      <c r="AN294" s="173">
        <v>6.6</v>
      </c>
      <c r="AO294" s="173" t="s">
        <v>3186</v>
      </c>
      <c r="AP294" s="173" t="s">
        <v>3186</v>
      </c>
      <c r="AQ294" s="173" t="s">
        <v>3186</v>
      </c>
      <c r="AR294" s="173" t="s">
        <v>3186</v>
      </c>
      <c r="AS294" s="173">
        <v>2</v>
      </c>
      <c r="AT294" s="173">
        <v>4.0999999999999996</v>
      </c>
      <c r="AU294" s="173">
        <v>4.0999999999999996</v>
      </c>
      <c r="AV294" s="173">
        <v>4.0999999999999996</v>
      </c>
      <c r="AW294" s="173">
        <v>4.0999999999999996</v>
      </c>
      <c r="AX294" s="173">
        <v>3.3</v>
      </c>
      <c r="AY294" s="173">
        <v>1</v>
      </c>
      <c r="AZ294" s="211">
        <f t="shared" si="41"/>
        <v>8.6</v>
      </c>
      <c r="BA294" s="211">
        <f t="shared" si="42"/>
        <v>20.7</v>
      </c>
      <c r="BB294" s="205">
        <f t="shared" si="36"/>
        <v>614260</v>
      </c>
      <c r="BC294" s="205">
        <f t="shared" si="37"/>
        <v>511884</v>
      </c>
      <c r="BD294" s="205">
        <f t="shared" si="38"/>
        <v>185871</v>
      </c>
      <c r="BE294" s="205">
        <f t="shared" si="39"/>
        <v>83495</v>
      </c>
      <c r="BF294" s="175">
        <v>428389</v>
      </c>
      <c r="BG294" s="175">
        <v>19817</v>
      </c>
      <c r="BH294" s="175">
        <v>382407</v>
      </c>
      <c r="BI294" s="175">
        <v>99011</v>
      </c>
      <c r="BJ294" s="175">
        <v>3365</v>
      </c>
      <c r="BK294" s="175"/>
      <c r="BL294" s="175">
        <v>15374</v>
      </c>
      <c r="BM294" s="175"/>
      <c r="BN294" s="175"/>
      <c r="BO294" s="175">
        <v>94286</v>
      </c>
      <c r="BP294" s="198">
        <f t="shared" si="40"/>
        <v>476693</v>
      </c>
    </row>
    <row r="295" spans="1:68" s="116" customFormat="1" x14ac:dyDescent="0.15">
      <c r="A295" s="117">
        <v>400781001</v>
      </c>
      <c r="B295" s="118" t="s">
        <v>497</v>
      </c>
      <c r="C295" s="118" t="s">
        <v>485</v>
      </c>
      <c r="D295" s="118" t="s">
        <v>498</v>
      </c>
      <c r="E295" s="118" t="s">
        <v>3476</v>
      </c>
      <c r="F295" s="120">
        <v>13</v>
      </c>
      <c r="G295" s="119">
        <v>2095530</v>
      </c>
      <c r="H295" s="119"/>
      <c r="I295" s="120" t="s">
        <v>5820</v>
      </c>
      <c r="J295" s="120">
        <v>9650</v>
      </c>
      <c r="K295" s="120">
        <v>2095530</v>
      </c>
      <c r="L295" s="120">
        <v>0.59499999999999997</v>
      </c>
      <c r="M295" s="121" t="s">
        <v>5657</v>
      </c>
      <c r="N295" s="120">
        <v>1</v>
      </c>
      <c r="O295" s="119">
        <v>180</v>
      </c>
      <c r="P295" s="119">
        <v>34</v>
      </c>
      <c r="Q295" s="119">
        <v>4.2</v>
      </c>
      <c r="R295" s="120" t="s">
        <v>5655</v>
      </c>
      <c r="S295" s="120">
        <v>23.7</v>
      </c>
      <c r="T295" s="120"/>
      <c r="U295" s="120"/>
      <c r="V295" s="172">
        <v>1251.6600000000001</v>
      </c>
      <c r="W295" s="172">
        <v>291.12</v>
      </c>
      <c r="X295" s="172">
        <v>760.05</v>
      </c>
      <c r="Y295" s="172">
        <v>181.75</v>
      </c>
      <c r="Z295" s="172">
        <v>18.739999999999998</v>
      </c>
      <c r="AA295" s="123"/>
      <c r="AB295" s="123"/>
      <c r="AC295" s="123">
        <v>1462.09</v>
      </c>
      <c r="AD295" s="123"/>
      <c r="AE295" s="123"/>
      <c r="AF295" s="123"/>
      <c r="AG295" s="214"/>
      <c r="AH295" s="229" t="str">
        <f t="shared" si="35"/>
        <v>a3</v>
      </c>
      <c r="AI295" s="122"/>
      <c r="AJ295" s="122"/>
      <c r="AK295" s="122"/>
      <c r="AL295" s="122"/>
      <c r="AM295" s="122"/>
      <c r="AN295" s="173">
        <v>6.6</v>
      </c>
      <c r="AO295" s="173" t="s">
        <v>3186</v>
      </c>
      <c r="AP295" s="173" t="s">
        <v>3186</v>
      </c>
      <c r="AQ295" s="173" t="s">
        <v>3186</v>
      </c>
      <c r="AR295" s="173" t="s">
        <v>3186</v>
      </c>
      <c r="AS295" s="173">
        <v>2</v>
      </c>
      <c r="AT295" s="173">
        <v>1.6</v>
      </c>
      <c r="AU295" s="173">
        <v>2.1</v>
      </c>
      <c r="AV295" s="173">
        <v>1.6</v>
      </c>
      <c r="AW295" s="173">
        <v>2.1</v>
      </c>
      <c r="AX295" s="173">
        <v>2.2999999999999998</v>
      </c>
      <c r="AY295" s="173">
        <v>1</v>
      </c>
      <c r="AZ295" s="211">
        <f t="shared" si="41"/>
        <v>8.6</v>
      </c>
      <c r="BA295" s="211">
        <f t="shared" si="42"/>
        <v>10.7</v>
      </c>
      <c r="BB295" s="205">
        <f t="shared" si="36"/>
        <v>384091</v>
      </c>
      <c r="BC295" s="205">
        <f t="shared" si="37"/>
        <v>319112</v>
      </c>
      <c r="BD295" s="205">
        <f t="shared" si="38"/>
        <v>108736</v>
      </c>
      <c r="BE295" s="205">
        <f t="shared" si="39"/>
        <v>43757</v>
      </c>
      <c r="BF295" s="175">
        <v>275355</v>
      </c>
      <c r="BG295" s="175">
        <v>8286</v>
      </c>
      <c r="BH295" s="175">
        <v>256316</v>
      </c>
      <c r="BI295" s="175">
        <v>63269</v>
      </c>
      <c r="BJ295" s="175">
        <v>1710</v>
      </c>
      <c r="BK295" s="175"/>
      <c r="BL295" s="175">
        <v>2273</v>
      </c>
      <c r="BM295" s="175"/>
      <c r="BN295" s="175"/>
      <c r="BO295" s="175">
        <v>52237</v>
      </c>
      <c r="BP295" s="198">
        <f t="shared" si="40"/>
        <v>308553</v>
      </c>
    </row>
    <row r="296" spans="1:68" s="116" customFormat="1" x14ac:dyDescent="0.15">
      <c r="A296" s="117">
        <v>410001001</v>
      </c>
      <c r="B296" s="118" t="s">
        <v>499</v>
      </c>
      <c r="C296" s="118" t="s">
        <v>485</v>
      </c>
      <c r="D296" s="118" t="s">
        <v>500</v>
      </c>
      <c r="E296" s="118" t="s">
        <v>3477</v>
      </c>
      <c r="F296" s="120">
        <v>49</v>
      </c>
      <c r="G296" s="119">
        <v>103278622</v>
      </c>
      <c r="H296" s="119">
        <v>17356955</v>
      </c>
      <c r="I296" s="120" t="s">
        <v>5821</v>
      </c>
      <c r="J296" s="120">
        <v>398900</v>
      </c>
      <c r="K296" s="120">
        <v>120635577</v>
      </c>
      <c r="L296" s="120">
        <v>0.82899999999999996</v>
      </c>
      <c r="M296" s="121" t="s">
        <v>5668</v>
      </c>
      <c r="N296" s="120">
        <v>1</v>
      </c>
      <c r="O296" s="119">
        <v>170</v>
      </c>
      <c r="P296" s="119">
        <v>35</v>
      </c>
      <c r="Q296" s="119">
        <v>3.5</v>
      </c>
      <c r="R296" s="120" t="s">
        <v>5655</v>
      </c>
      <c r="S296" s="120">
        <v>4427.2</v>
      </c>
      <c r="T296" s="120"/>
      <c r="U296" s="120"/>
      <c r="V296" s="172">
        <v>21693.3</v>
      </c>
      <c r="W296" s="172"/>
      <c r="X296" s="172">
        <v>9538.2000000000007</v>
      </c>
      <c r="Y296" s="172">
        <v>12155.1</v>
      </c>
      <c r="Z296" s="172"/>
      <c r="AA296" s="123">
        <v>465222</v>
      </c>
      <c r="AB296" s="123"/>
      <c r="AC296" s="123">
        <v>59931</v>
      </c>
      <c r="AD296" s="123"/>
      <c r="AE296" s="123">
        <v>1661.75</v>
      </c>
      <c r="AF296" s="123"/>
      <c r="AG296" s="214">
        <f t="shared" si="43"/>
        <v>1661.75</v>
      </c>
      <c r="AH296" s="229" t="str">
        <f t="shared" si="35"/>
        <v>a4</v>
      </c>
      <c r="AI296" s="122"/>
      <c r="AJ296" s="122"/>
      <c r="AK296" s="122"/>
      <c r="AL296" s="122"/>
      <c r="AM296" s="122"/>
      <c r="AN296" s="173">
        <v>4</v>
      </c>
      <c r="AO296" s="173">
        <v>28</v>
      </c>
      <c r="AP296" s="173">
        <v>5</v>
      </c>
      <c r="AQ296" s="173">
        <v>4</v>
      </c>
      <c r="AR296" s="173" t="s">
        <v>3186</v>
      </c>
      <c r="AS296" s="173">
        <v>2</v>
      </c>
      <c r="AT296" s="173" t="s">
        <v>3186</v>
      </c>
      <c r="AU296" s="173" t="s">
        <v>3186</v>
      </c>
      <c r="AV296" s="173">
        <v>20</v>
      </c>
      <c r="AW296" s="173">
        <v>20</v>
      </c>
      <c r="AX296" s="173" t="s">
        <v>3186</v>
      </c>
      <c r="AY296" s="173" t="s">
        <v>3186</v>
      </c>
      <c r="AZ296" s="211">
        <f t="shared" si="41"/>
        <v>43</v>
      </c>
      <c r="BA296" s="211">
        <f t="shared" si="42"/>
        <v>40</v>
      </c>
      <c r="BB296" s="205">
        <f t="shared" si="36"/>
        <v>2317690</v>
      </c>
      <c r="BC296" s="205">
        <f t="shared" si="37"/>
        <v>2184403</v>
      </c>
      <c r="BD296" s="205">
        <f t="shared" si="38"/>
        <v>138810</v>
      </c>
      <c r="BE296" s="205">
        <f t="shared" si="39"/>
        <v>5523</v>
      </c>
      <c r="BF296" s="175">
        <v>2178880</v>
      </c>
      <c r="BG296" s="175">
        <v>372299</v>
      </c>
      <c r="BH296" s="175">
        <v>232540</v>
      </c>
      <c r="BI296" s="175">
        <v>133287</v>
      </c>
      <c r="BJ296" s="175"/>
      <c r="BK296" s="175">
        <v>673174</v>
      </c>
      <c r="BL296" s="175">
        <v>14249</v>
      </c>
      <c r="BM296" s="175">
        <v>229120</v>
      </c>
      <c r="BN296" s="175">
        <v>321482</v>
      </c>
      <c r="BO296" s="175">
        <v>341539</v>
      </c>
      <c r="BP296" s="198">
        <f t="shared" si="40"/>
        <v>574079</v>
      </c>
    </row>
    <row r="297" spans="1:68" s="116" customFormat="1" x14ac:dyDescent="0.15">
      <c r="A297" s="117">
        <v>410001002</v>
      </c>
      <c r="B297" s="118" t="s">
        <v>501</v>
      </c>
      <c r="C297" s="118" t="s">
        <v>485</v>
      </c>
      <c r="D297" s="118" t="s">
        <v>500</v>
      </c>
      <c r="E297" s="118" t="s">
        <v>3478</v>
      </c>
      <c r="F297" s="120">
        <v>36</v>
      </c>
      <c r="G297" s="119">
        <v>3315093</v>
      </c>
      <c r="H297" s="119"/>
      <c r="I297" s="120" t="s">
        <v>5820</v>
      </c>
      <c r="J297" s="120">
        <v>15500</v>
      </c>
      <c r="K297" s="120">
        <v>3315093</v>
      </c>
      <c r="L297" s="120">
        <v>0.58599999999999997</v>
      </c>
      <c r="M297" s="121" t="s">
        <v>5654</v>
      </c>
      <c r="N297" s="120">
        <v>2</v>
      </c>
      <c r="O297" s="119">
        <v>210</v>
      </c>
      <c r="P297" s="119">
        <v>48</v>
      </c>
      <c r="Q297" s="119">
        <v>5.2</v>
      </c>
      <c r="R297" s="120"/>
      <c r="S297" s="120"/>
      <c r="T297" s="120"/>
      <c r="U297" s="120" t="s">
        <v>5689</v>
      </c>
      <c r="V297" s="172">
        <v>1941.8</v>
      </c>
      <c r="W297" s="172"/>
      <c r="X297" s="172">
        <v>1941.8</v>
      </c>
      <c r="Y297" s="172"/>
      <c r="Z297" s="172"/>
      <c r="AA297" s="123"/>
      <c r="AB297" s="123"/>
      <c r="AC297" s="123"/>
      <c r="AD297" s="123"/>
      <c r="AE297" s="123"/>
      <c r="AF297" s="123"/>
      <c r="AG297" s="214"/>
      <c r="AH297" s="229" t="str">
        <f t="shared" si="35"/>
        <v>b1</v>
      </c>
      <c r="AI297" s="122"/>
      <c r="AJ297" s="122"/>
      <c r="AK297" s="122"/>
      <c r="AL297" s="122"/>
      <c r="AM297" s="122"/>
      <c r="AN297" s="173">
        <v>0.7</v>
      </c>
      <c r="AO297" s="173"/>
      <c r="AP297" s="173"/>
      <c r="AQ297" s="173"/>
      <c r="AR297" s="173"/>
      <c r="AS297" s="173"/>
      <c r="AT297" s="173">
        <v>3.6</v>
      </c>
      <c r="AU297" s="173">
        <v>4.2</v>
      </c>
      <c r="AV297" s="173"/>
      <c r="AW297" s="173"/>
      <c r="AX297" s="173">
        <v>0.8</v>
      </c>
      <c r="AY297" s="173">
        <v>0.6</v>
      </c>
      <c r="AZ297" s="211">
        <f t="shared" si="41"/>
        <v>0.7</v>
      </c>
      <c r="BA297" s="211">
        <f t="shared" si="42"/>
        <v>9.2000000000000011</v>
      </c>
      <c r="BB297" s="205">
        <f t="shared" si="36"/>
        <v>168780</v>
      </c>
      <c r="BC297" s="205">
        <f t="shared" si="37"/>
        <v>118791</v>
      </c>
      <c r="BD297" s="205">
        <f t="shared" si="38"/>
        <v>51451</v>
      </c>
      <c r="BE297" s="205">
        <f t="shared" si="39"/>
        <v>1462</v>
      </c>
      <c r="BF297" s="175">
        <v>117329</v>
      </c>
      <c r="BG297" s="175">
        <v>3729</v>
      </c>
      <c r="BH297" s="175">
        <v>61430</v>
      </c>
      <c r="BI297" s="175">
        <v>49989</v>
      </c>
      <c r="BJ297" s="175"/>
      <c r="BK297" s="175">
        <v>118</v>
      </c>
      <c r="BL297" s="175">
        <v>9608</v>
      </c>
      <c r="BM297" s="175">
        <v>28350</v>
      </c>
      <c r="BN297" s="175">
        <v>3968</v>
      </c>
      <c r="BO297" s="175">
        <v>11588</v>
      </c>
      <c r="BP297" s="198">
        <f t="shared" si="40"/>
        <v>73018</v>
      </c>
    </row>
    <row r="298" spans="1:68" s="116" customFormat="1" x14ac:dyDescent="0.15">
      <c r="A298" s="117">
        <v>410001003</v>
      </c>
      <c r="B298" s="118" t="s">
        <v>502</v>
      </c>
      <c r="C298" s="118" t="s">
        <v>485</v>
      </c>
      <c r="D298" s="118" t="s">
        <v>500</v>
      </c>
      <c r="E298" s="118" t="s">
        <v>3479</v>
      </c>
      <c r="F298" s="120">
        <v>20</v>
      </c>
      <c r="G298" s="119">
        <v>5520430</v>
      </c>
      <c r="H298" s="119"/>
      <c r="I298" s="120" t="s">
        <v>5820</v>
      </c>
      <c r="J298" s="120">
        <v>16875</v>
      </c>
      <c r="K298" s="120">
        <v>5520430</v>
      </c>
      <c r="L298" s="120">
        <v>0.89600000000000002</v>
      </c>
      <c r="M298" s="121" t="s">
        <v>5661</v>
      </c>
      <c r="N298" s="120">
        <v>2</v>
      </c>
      <c r="O298" s="119">
        <v>250</v>
      </c>
      <c r="P298" s="119">
        <v>37</v>
      </c>
      <c r="Q298" s="119">
        <v>4.5</v>
      </c>
      <c r="R298" s="120"/>
      <c r="S298" s="120"/>
      <c r="T298" s="120">
        <v>8.9</v>
      </c>
      <c r="U298" s="120"/>
      <c r="V298" s="172">
        <v>4415.7</v>
      </c>
      <c r="W298" s="172">
        <v>534.29999999999995</v>
      </c>
      <c r="X298" s="172">
        <v>3254.4</v>
      </c>
      <c r="Y298" s="172">
        <v>379.8</v>
      </c>
      <c r="Z298" s="172">
        <v>247.2</v>
      </c>
      <c r="AA298" s="123">
        <v>27360</v>
      </c>
      <c r="AB298" s="123"/>
      <c r="AC298" s="123">
        <v>4361</v>
      </c>
      <c r="AD298" s="123"/>
      <c r="AE298" s="123"/>
      <c r="AF298" s="123"/>
      <c r="AG298" s="214"/>
      <c r="AH298" s="229" t="str">
        <f t="shared" si="35"/>
        <v>b3</v>
      </c>
      <c r="AI298" s="122"/>
      <c r="AJ298" s="122"/>
      <c r="AK298" s="122"/>
      <c r="AL298" s="122"/>
      <c r="AM298" s="122"/>
      <c r="AN298" s="173">
        <v>2.5</v>
      </c>
      <c r="AO298" s="173"/>
      <c r="AP298" s="173"/>
      <c r="AQ298" s="173"/>
      <c r="AR298" s="173"/>
      <c r="AS298" s="173">
        <v>1</v>
      </c>
      <c r="AT298" s="173">
        <v>7.2</v>
      </c>
      <c r="AU298" s="173">
        <v>5.6</v>
      </c>
      <c r="AV298" s="173">
        <v>3.5</v>
      </c>
      <c r="AW298" s="173">
        <v>2.8</v>
      </c>
      <c r="AX298" s="173">
        <v>2</v>
      </c>
      <c r="AY298" s="173">
        <v>3</v>
      </c>
      <c r="AZ298" s="211">
        <f t="shared" si="41"/>
        <v>3.5</v>
      </c>
      <c r="BA298" s="211">
        <f t="shared" si="42"/>
        <v>24.1</v>
      </c>
      <c r="BB298" s="205">
        <f t="shared" si="36"/>
        <v>487122</v>
      </c>
      <c r="BC298" s="205">
        <f t="shared" si="37"/>
        <v>381241</v>
      </c>
      <c r="BD298" s="205">
        <f t="shared" si="38"/>
        <v>108463</v>
      </c>
      <c r="BE298" s="205">
        <f t="shared" si="39"/>
        <v>2582</v>
      </c>
      <c r="BF298" s="175">
        <v>378659</v>
      </c>
      <c r="BG298" s="175">
        <v>11848</v>
      </c>
      <c r="BH298" s="175">
        <v>129123</v>
      </c>
      <c r="BI298" s="175">
        <v>105881</v>
      </c>
      <c r="BJ298" s="175"/>
      <c r="BK298" s="175">
        <v>36568</v>
      </c>
      <c r="BL298" s="175">
        <v>94194</v>
      </c>
      <c r="BM298" s="175">
        <v>60288</v>
      </c>
      <c r="BN298" s="175">
        <v>16156</v>
      </c>
      <c r="BO298" s="175">
        <v>33064</v>
      </c>
      <c r="BP298" s="198">
        <f t="shared" si="40"/>
        <v>162187</v>
      </c>
    </row>
    <row r="299" spans="1:68" s="116" customFormat="1" x14ac:dyDescent="0.15">
      <c r="A299" s="117">
        <v>410002004</v>
      </c>
      <c r="B299" s="118" t="s">
        <v>503</v>
      </c>
      <c r="C299" s="118" t="s">
        <v>485</v>
      </c>
      <c r="D299" s="118" t="s">
        <v>500</v>
      </c>
      <c r="E299" s="118" t="s">
        <v>3480</v>
      </c>
      <c r="F299" s="120">
        <v>25</v>
      </c>
      <c r="G299" s="119">
        <v>839160</v>
      </c>
      <c r="H299" s="119"/>
      <c r="I299" s="120" t="s">
        <v>5820</v>
      </c>
      <c r="J299" s="120">
        <v>6000</v>
      </c>
      <c r="K299" s="120">
        <v>806309</v>
      </c>
      <c r="L299" s="120">
        <v>0.36799999999999999</v>
      </c>
      <c r="M299" s="121" t="s">
        <v>5657</v>
      </c>
      <c r="N299" s="120">
        <v>1</v>
      </c>
      <c r="O299" s="119">
        <v>170</v>
      </c>
      <c r="P299" s="119">
        <v>19</v>
      </c>
      <c r="Q299" s="119">
        <v>2.7</v>
      </c>
      <c r="R299" s="120" t="s">
        <v>5655</v>
      </c>
      <c r="S299" s="120">
        <v>16.399999999999999</v>
      </c>
      <c r="T299" s="120"/>
      <c r="U299" s="120"/>
      <c r="V299" s="172">
        <v>379.3</v>
      </c>
      <c r="W299" s="172"/>
      <c r="X299" s="172">
        <v>379.3</v>
      </c>
      <c r="Y299" s="172"/>
      <c r="Z299" s="172"/>
      <c r="AA299" s="123">
        <v>3350</v>
      </c>
      <c r="AB299" s="123"/>
      <c r="AC299" s="123"/>
      <c r="AD299" s="123"/>
      <c r="AE299" s="123"/>
      <c r="AF299" s="123"/>
      <c r="AG299" s="214"/>
      <c r="AH299" s="229" t="str">
        <f t="shared" si="35"/>
        <v>a2</v>
      </c>
      <c r="AI299" s="122"/>
      <c r="AJ299" s="122"/>
      <c r="AK299" s="122"/>
      <c r="AL299" s="122"/>
      <c r="AM299" s="122"/>
      <c r="AN299" s="173" t="s">
        <v>3186</v>
      </c>
      <c r="AO299" s="173"/>
      <c r="AP299" s="173"/>
      <c r="AQ299" s="173"/>
      <c r="AR299" s="173"/>
      <c r="AS299" s="173"/>
      <c r="AT299" s="173">
        <v>0.7</v>
      </c>
      <c r="AU299" s="173">
        <v>0.8</v>
      </c>
      <c r="AV299" s="173"/>
      <c r="AW299" s="173"/>
      <c r="AX299" s="173">
        <v>0.6</v>
      </c>
      <c r="AY299" s="173"/>
      <c r="AZ299" s="211"/>
      <c r="BA299" s="211">
        <f t="shared" si="42"/>
        <v>2.1</v>
      </c>
      <c r="BB299" s="205">
        <f t="shared" si="36"/>
        <v>68048</v>
      </c>
      <c r="BC299" s="205">
        <f t="shared" si="37"/>
        <v>50702</v>
      </c>
      <c r="BD299" s="205">
        <f t="shared" si="38"/>
        <v>17858</v>
      </c>
      <c r="BE299" s="205">
        <f t="shared" si="39"/>
        <v>512</v>
      </c>
      <c r="BF299" s="175">
        <v>50190</v>
      </c>
      <c r="BG299" s="175">
        <v>1580</v>
      </c>
      <c r="BH299" s="175">
        <v>21613</v>
      </c>
      <c r="BI299" s="175">
        <v>17346</v>
      </c>
      <c r="BJ299" s="175"/>
      <c r="BK299" s="175">
        <v>9030</v>
      </c>
      <c r="BL299" s="175">
        <v>1739</v>
      </c>
      <c r="BM299" s="175">
        <v>6337</v>
      </c>
      <c r="BN299" s="175">
        <v>555</v>
      </c>
      <c r="BO299" s="175">
        <v>9848</v>
      </c>
      <c r="BP299" s="198">
        <f t="shared" si="40"/>
        <v>31461</v>
      </c>
    </row>
    <row r="300" spans="1:68" s="116" customFormat="1" x14ac:dyDescent="0.15">
      <c r="A300" s="117">
        <v>410002005</v>
      </c>
      <c r="B300" s="118" t="s">
        <v>504</v>
      </c>
      <c r="C300" s="118" t="s">
        <v>485</v>
      </c>
      <c r="D300" s="118" t="s">
        <v>500</v>
      </c>
      <c r="E300" s="118" t="s">
        <v>3481</v>
      </c>
      <c r="F300" s="120">
        <v>15</v>
      </c>
      <c r="G300" s="119">
        <v>29710</v>
      </c>
      <c r="H300" s="119"/>
      <c r="I300" s="120" t="s">
        <v>5820</v>
      </c>
      <c r="J300" s="120">
        <v>400</v>
      </c>
      <c r="K300" s="120">
        <v>29710</v>
      </c>
      <c r="L300" s="120">
        <v>0.20300000000000001</v>
      </c>
      <c r="M300" s="121" t="s">
        <v>5659</v>
      </c>
      <c r="N300" s="120">
        <v>1</v>
      </c>
      <c r="O300" s="119">
        <v>470</v>
      </c>
      <c r="P300" s="119">
        <v>57</v>
      </c>
      <c r="Q300" s="119">
        <v>8.4</v>
      </c>
      <c r="R300" s="120"/>
      <c r="S300" s="120"/>
      <c r="T300" s="120"/>
      <c r="U300" s="120" t="s">
        <v>5689</v>
      </c>
      <c r="V300" s="172">
        <v>206.7</v>
      </c>
      <c r="W300" s="172"/>
      <c r="X300" s="172">
        <v>206.7</v>
      </c>
      <c r="Y300" s="172"/>
      <c r="Z300" s="172"/>
      <c r="AA300" s="123">
        <v>538</v>
      </c>
      <c r="AB300" s="123"/>
      <c r="AC300" s="123"/>
      <c r="AD300" s="123"/>
      <c r="AE300" s="123"/>
      <c r="AF300" s="123"/>
      <c r="AG300" s="214"/>
      <c r="AH300" s="229" t="str">
        <f t="shared" si="35"/>
        <v>a2</v>
      </c>
      <c r="AI300" s="122"/>
      <c r="AJ300" s="122"/>
      <c r="AK300" s="122"/>
      <c r="AL300" s="122"/>
      <c r="AM300" s="122"/>
      <c r="AN300" s="173"/>
      <c r="AO300" s="173"/>
      <c r="AP300" s="173"/>
      <c r="AQ300" s="173"/>
      <c r="AR300" s="173"/>
      <c r="AS300" s="173"/>
      <c r="AT300" s="173"/>
      <c r="AU300" s="173">
        <v>0.5</v>
      </c>
      <c r="AV300" s="173"/>
      <c r="AW300" s="173"/>
      <c r="AX300" s="173"/>
      <c r="AY300" s="173">
        <v>0.5</v>
      </c>
      <c r="AZ300" s="211"/>
      <c r="BA300" s="211">
        <f t="shared" si="42"/>
        <v>1</v>
      </c>
      <c r="BB300" s="205">
        <f t="shared" si="36"/>
        <v>45710</v>
      </c>
      <c r="BC300" s="205">
        <f t="shared" si="37"/>
        <v>38729</v>
      </c>
      <c r="BD300" s="205">
        <f t="shared" si="38"/>
        <v>7156</v>
      </c>
      <c r="BE300" s="205">
        <f t="shared" si="39"/>
        <v>175</v>
      </c>
      <c r="BF300" s="175">
        <v>38554</v>
      </c>
      <c r="BG300" s="175">
        <v>1212</v>
      </c>
      <c r="BH300" s="175">
        <v>8726</v>
      </c>
      <c r="BI300" s="175">
        <v>6981</v>
      </c>
      <c r="BJ300" s="175"/>
      <c r="BK300" s="175">
        <v>2109</v>
      </c>
      <c r="BL300" s="175">
        <v>14563</v>
      </c>
      <c r="BM300" s="175">
        <v>2988</v>
      </c>
      <c r="BN300" s="175">
        <v>2061</v>
      </c>
      <c r="BO300" s="175">
        <v>7070</v>
      </c>
      <c r="BP300" s="198">
        <f t="shared" si="40"/>
        <v>15796</v>
      </c>
    </row>
    <row r="301" spans="1:68" s="116" customFormat="1" x14ac:dyDescent="0.15">
      <c r="A301" s="117">
        <v>420201001</v>
      </c>
      <c r="B301" s="118" t="s">
        <v>505</v>
      </c>
      <c r="C301" s="118" t="s">
        <v>485</v>
      </c>
      <c r="D301" s="118" t="s">
        <v>506</v>
      </c>
      <c r="E301" s="118" t="s">
        <v>3482</v>
      </c>
      <c r="F301" s="120">
        <v>13</v>
      </c>
      <c r="G301" s="119">
        <v>159975</v>
      </c>
      <c r="H301" s="119"/>
      <c r="I301" s="120" t="s">
        <v>5820</v>
      </c>
      <c r="J301" s="120">
        <v>900</v>
      </c>
      <c r="K301" s="120">
        <v>159975</v>
      </c>
      <c r="L301" s="120">
        <v>0.48699999999999999</v>
      </c>
      <c r="M301" s="121" t="s">
        <v>5664</v>
      </c>
      <c r="N301" s="120">
        <v>1</v>
      </c>
      <c r="O301" s="119">
        <v>277.89999999999998</v>
      </c>
      <c r="P301" s="119"/>
      <c r="Q301" s="119"/>
      <c r="R301" s="120" t="s">
        <v>5658</v>
      </c>
      <c r="S301" s="120">
        <v>0.5</v>
      </c>
      <c r="T301" s="120"/>
      <c r="U301" s="120"/>
      <c r="V301" s="172">
        <v>136.69999999999999</v>
      </c>
      <c r="W301" s="172">
        <v>35.6</v>
      </c>
      <c r="X301" s="172">
        <v>49</v>
      </c>
      <c r="Y301" s="172"/>
      <c r="Z301" s="172">
        <v>52.1</v>
      </c>
      <c r="AA301" s="123"/>
      <c r="AB301" s="123"/>
      <c r="AC301" s="123"/>
      <c r="AD301" s="123"/>
      <c r="AE301" s="123"/>
      <c r="AF301" s="123"/>
      <c r="AG301" s="214"/>
      <c r="AH301" s="229" t="str">
        <f t="shared" si="35"/>
        <v>a1</v>
      </c>
      <c r="AI301" s="122"/>
      <c r="AJ301" s="122"/>
      <c r="AK301" s="122"/>
      <c r="AL301" s="122"/>
      <c r="AM301" s="122"/>
      <c r="AN301" s="173" t="s">
        <v>3186</v>
      </c>
      <c r="AO301" s="173" t="s">
        <v>3186</v>
      </c>
      <c r="AP301" s="173" t="s">
        <v>3186</v>
      </c>
      <c r="AQ301" s="173" t="s">
        <v>3186</v>
      </c>
      <c r="AR301" s="173" t="s">
        <v>3186</v>
      </c>
      <c r="AS301" s="173">
        <v>2</v>
      </c>
      <c r="AT301" s="173"/>
      <c r="AU301" s="173"/>
      <c r="AV301" s="173"/>
      <c r="AW301" s="173"/>
      <c r="AX301" s="173"/>
      <c r="AY301" s="173"/>
      <c r="AZ301" s="211">
        <f t="shared" si="41"/>
        <v>2</v>
      </c>
      <c r="BA301" s="211">
        <f t="shared" si="42"/>
        <v>0</v>
      </c>
      <c r="BB301" s="205">
        <f t="shared" si="36"/>
        <v>9458</v>
      </c>
      <c r="BC301" s="205">
        <f t="shared" si="37"/>
        <v>9458</v>
      </c>
      <c r="BD301" s="205">
        <f t="shared" si="38"/>
        <v>0</v>
      </c>
      <c r="BE301" s="205">
        <f t="shared" si="39"/>
        <v>0</v>
      </c>
      <c r="BF301" s="175">
        <v>9458</v>
      </c>
      <c r="BG301" s="175"/>
      <c r="BH301" s="175"/>
      <c r="BI301" s="175"/>
      <c r="BJ301" s="175"/>
      <c r="BK301" s="175"/>
      <c r="BL301" s="175"/>
      <c r="BM301" s="175">
        <v>2052</v>
      </c>
      <c r="BN301" s="175">
        <v>314</v>
      </c>
      <c r="BO301" s="175">
        <v>7092</v>
      </c>
      <c r="BP301" s="198">
        <f t="shared" si="40"/>
        <v>7092</v>
      </c>
    </row>
    <row r="302" spans="1:68" s="116" customFormat="1" x14ac:dyDescent="0.15">
      <c r="A302" s="117">
        <v>420202002</v>
      </c>
      <c r="B302" s="118" t="s">
        <v>507</v>
      </c>
      <c r="C302" s="118" t="s">
        <v>485</v>
      </c>
      <c r="D302" s="118" t="s">
        <v>506</v>
      </c>
      <c r="E302" s="118" t="s">
        <v>3483</v>
      </c>
      <c r="F302" s="120">
        <v>11</v>
      </c>
      <c r="G302" s="119">
        <v>76331</v>
      </c>
      <c r="H302" s="119"/>
      <c r="I302" s="120" t="s">
        <v>5820</v>
      </c>
      <c r="J302" s="120">
        <v>700</v>
      </c>
      <c r="K302" s="120">
        <v>76331</v>
      </c>
      <c r="L302" s="120">
        <v>0.29899999999999999</v>
      </c>
      <c r="M302" s="121" t="s">
        <v>5657</v>
      </c>
      <c r="N302" s="120">
        <v>1</v>
      </c>
      <c r="O302" s="119">
        <v>264</v>
      </c>
      <c r="P302" s="119"/>
      <c r="Q302" s="119"/>
      <c r="R302" s="120" t="s">
        <v>5663</v>
      </c>
      <c r="S302" s="120">
        <v>0.5</v>
      </c>
      <c r="T302" s="120"/>
      <c r="U302" s="120"/>
      <c r="V302" s="172">
        <v>115.1</v>
      </c>
      <c r="W302" s="172">
        <v>23</v>
      </c>
      <c r="X302" s="172">
        <v>58.7</v>
      </c>
      <c r="Y302" s="172">
        <v>6.9</v>
      </c>
      <c r="Z302" s="172">
        <v>26.5</v>
      </c>
      <c r="AA302" s="123"/>
      <c r="AB302" s="123"/>
      <c r="AC302" s="123">
        <v>13</v>
      </c>
      <c r="AD302" s="123"/>
      <c r="AE302" s="123"/>
      <c r="AF302" s="123"/>
      <c r="AG302" s="214"/>
      <c r="AH302" s="229" t="str">
        <f t="shared" si="35"/>
        <v>a3</v>
      </c>
      <c r="AI302" s="122"/>
      <c r="AJ302" s="122"/>
      <c r="AK302" s="122"/>
      <c r="AL302" s="122"/>
      <c r="AM302" s="122"/>
      <c r="AN302" s="173">
        <v>2</v>
      </c>
      <c r="AO302" s="173" t="s">
        <v>3186</v>
      </c>
      <c r="AP302" s="173" t="s">
        <v>3186</v>
      </c>
      <c r="AQ302" s="173" t="s">
        <v>3186</v>
      </c>
      <c r="AR302" s="173" t="s">
        <v>3186</v>
      </c>
      <c r="AS302" s="173">
        <v>2</v>
      </c>
      <c r="AT302" s="173"/>
      <c r="AU302" s="173"/>
      <c r="AV302" s="173"/>
      <c r="AW302" s="173"/>
      <c r="AX302" s="173"/>
      <c r="AY302" s="173"/>
      <c r="AZ302" s="211">
        <f t="shared" si="41"/>
        <v>4</v>
      </c>
      <c r="BA302" s="211">
        <f t="shared" si="42"/>
        <v>0</v>
      </c>
      <c r="BB302" s="205">
        <f t="shared" si="36"/>
        <v>9984</v>
      </c>
      <c r="BC302" s="205">
        <f t="shared" si="37"/>
        <v>9984</v>
      </c>
      <c r="BD302" s="205">
        <f t="shared" si="38"/>
        <v>0</v>
      </c>
      <c r="BE302" s="205">
        <f t="shared" si="39"/>
        <v>0</v>
      </c>
      <c r="BF302" s="175">
        <v>9984</v>
      </c>
      <c r="BG302" s="175"/>
      <c r="BH302" s="175"/>
      <c r="BI302" s="175"/>
      <c r="BJ302" s="175"/>
      <c r="BK302" s="175"/>
      <c r="BL302" s="175">
        <v>828</v>
      </c>
      <c r="BM302" s="175">
        <v>1561</v>
      </c>
      <c r="BN302" s="175">
        <v>1142</v>
      </c>
      <c r="BO302" s="175">
        <v>6453</v>
      </c>
      <c r="BP302" s="198">
        <f t="shared" si="40"/>
        <v>6453</v>
      </c>
    </row>
    <row r="303" spans="1:68" s="116" customFormat="1" x14ac:dyDescent="0.15">
      <c r="A303" s="117">
        <v>420202003</v>
      </c>
      <c r="B303" s="118" t="s">
        <v>417</v>
      </c>
      <c r="C303" s="118" t="s">
        <v>485</v>
      </c>
      <c r="D303" s="118" t="s">
        <v>506</v>
      </c>
      <c r="E303" s="118" t="s">
        <v>3484</v>
      </c>
      <c r="F303" s="120">
        <v>11</v>
      </c>
      <c r="G303" s="119">
        <v>102352</v>
      </c>
      <c r="H303" s="119"/>
      <c r="I303" s="120" t="s">
        <v>5820</v>
      </c>
      <c r="J303" s="120">
        <v>920</v>
      </c>
      <c r="K303" s="120">
        <v>102352</v>
      </c>
      <c r="L303" s="120">
        <v>0.30499999999999999</v>
      </c>
      <c r="M303" s="121" t="s">
        <v>5657</v>
      </c>
      <c r="N303" s="120">
        <v>1</v>
      </c>
      <c r="O303" s="119">
        <v>222</v>
      </c>
      <c r="P303" s="119">
        <v>53.8</v>
      </c>
      <c r="Q303" s="119"/>
      <c r="R303" s="120" t="s">
        <v>5658</v>
      </c>
      <c r="S303" s="120">
        <v>0.4</v>
      </c>
      <c r="T303" s="120"/>
      <c r="U303" s="120"/>
      <c r="V303" s="172">
        <v>85.8</v>
      </c>
      <c r="W303" s="172">
        <v>1.4</v>
      </c>
      <c r="X303" s="172">
        <v>77.7</v>
      </c>
      <c r="Y303" s="172">
        <v>6.7</v>
      </c>
      <c r="Z303" s="172"/>
      <c r="AA303" s="123"/>
      <c r="AB303" s="123"/>
      <c r="AC303" s="123">
        <v>82</v>
      </c>
      <c r="AD303" s="123"/>
      <c r="AE303" s="123"/>
      <c r="AF303" s="123"/>
      <c r="AG303" s="214"/>
      <c r="AH303" s="229" t="str">
        <f t="shared" si="35"/>
        <v>a3</v>
      </c>
      <c r="AI303" s="122"/>
      <c r="AJ303" s="122"/>
      <c r="AK303" s="122"/>
      <c r="AL303" s="122"/>
      <c r="AM303" s="122"/>
      <c r="AN303" s="173">
        <v>2</v>
      </c>
      <c r="AO303" s="173" t="s">
        <v>3186</v>
      </c>
      <c r="AP303" s="173" t="s">
        <v>3186</v>
      </c>
      <c r="AQ303" s="173" t="s">
        <v>3186</v>
      </c>
      <c r="AR303" s="173" t="s">
        <v>3186</v>
      </c>
      <c r="AS303" s="173">
        <v>2</v>
      </c>
      <c r="AT303" s="173"/>
      <c r="AU303" s="173"/>
      <c r="AV303" s="173"/>
      <c r="AW303" s="173"/>
      <c r="AX303" s="173"/>
      <c r="AY303" s="173"/>
      <c r="AZ303" s="211">
        <f t="shared" si="41"/>
        <v>4</v>
      </c>
      <c r="BA303" s="211">
        <f t="shared" si="42"/>
        <v>0</v>
      </c>
      <c r="BB303" s="205">
        <f t="shared" si="36"/>
        <v>11260</v>
      </c>
      <c r="BC303" s="205">
        <f t="shared" si="37"/>
        <v>11260</v>
      </c>
      <c r="BD303" s="205">
        <f t="shared" si="38"/>
        <v>0</v>
      </c>
      <c r="BE303" s="205">
        <f t="shared" si="39"/>
        <v>0</v>
      </c>
      <c r="BF303" s="175">
        <v>11260</v>
      </c>
      <c r="BG303" s="175"/>
      <c r="BH303" s="175"/>
      <c r="BI303" s="175"/>
      <c r="BJ303" s="175"/>
      <c r="BK303" s="175"/>
      <c r="BL303" s="175">
        <v>949</v>
      </c>
      <c r="BM303" s="175">
        <v>1789</v>
      </c>
      <c r="BN303" s="175">
        <v>1308</v>
      </c>
      <c r="BO303" s="175">
        <v>7214</v>
      </c>
      <c r="BP303" s="198">
        <f t="shared" si="40"/>
        <v>7214</v>
      </c>
    </row>
    <row r="304" spans="1:68" s="116" customFormat="1" x14ac:dyDescent="0.15">
      <c r="A304" s="117">
        <v>420501001</v>
      </c>
      <c r="B304" s="118" t="s">
        <v>508</v>
      </c>
      <c r="C304" s="118" t="s">
        <v>485</v>
      </c>
      <c r="D304" s="118" t="s">
        <v>509</v>
      </c>
      <c r="E304" s="118" t="s">
        <v>3485</v>
      </c>
      <c r="F304" s="120">
        <v>7</v>
      </c>
      <c r="G304" s="119">
        <v>440169</v>
      </c>
      <c r="H304" s="119"/>
      <c r="I304" s="120" t="s">
        <v>5820</v>
      </c>
      <c r="J304" s="120">
        <v>9800</v>
      </c>
      <c r="K304" s="120">
        <v>440169</v>
      </c>
      <c r="L304" s="120">
        <v>0.123</v>
      </c>
      <c r="M304" s="121" t="s">
        <v>5673</v>
      </c>
      <c r="N304" s="120">
        <v>1</v>
      </c>
      <c r="O304" s="119">
        <v>174</v>
      </c>
      <c r="P304" s="119">
        <v>49</v>
      </c>
      <c r="Q304" s="119">
        <v>6.8</v>
      </c>
      <c r="R304" s="120" t="s">
        <v>5658</v>
      </c>
      <c r="S304" s="120">
        <v>1.6</v>
      </c>
      <c r="T304" s="120"/>
      <c r="U304" s="120"/>
      <c r="V304" s="172">
        <v>478</v>
      </c>
      <c r="W304" s="172"/>
      <c r="X304" s="172"/>
      <c r="Y304" s="172"/>
      <c r="Z304" s="172">
        <v>478</v>
      </c>
      <c r="AA304" s="123">
        <v>4363</v>
      </c>
      <c r="AB304" s="123"/>
      <c r="AC304" s="123">
        <v>39.58</v>
      </c>
      <c r="AD304" s="123"/>
      <c r="AE304" s="123"/>
      <c r="AF304" s="123"/>
      <c r="AG304" s="214"/>
      <c r="AH304" s="229" t="str">
        <f t="shared" si="35"/>
        <v>a3</v>
      </c>
      <c r="AI304" s="122"/>
      <c r="AJ304" s="122"/>
      <c r="AK304" s="122"/>
      <c r="AL304" s="122"/>
      <c r="AM304" s="122"/>
      <c r="AN304" s="173">
        <v>1</v>
      </c>
      <c r="AO304" s="173">
        <v>3</v>
      </c>
      <c r="AP304" s="173">
        <v>3</v>
      </c>
      <c r="AQ304" s="173">
        <v>1</v>
      </c>
      <c r="AR304" s="173"/>
      <c r="AS304" s="173">
        <v>1</v>
      </c>
      <c r="AT304" s="173">
        <v>2</v>
      </c>
      <c r="AU304" s="173">
        <v>3</v>
      </c>
      <c r="AV304" s="173">
        <v>1</v>
      </c>
      <c r="AW304" s="173">
        <v>1</v>
      </c>
      <c r="AX304" s="173"/>
      <c r="AY304" s="173"/>
      <c r="AZ304" s="211">
        <f t="shared" si="41"/>
        <v>9</v>
      </c>
      <c r="BA304" s="211">
        <f t="shared" si="42"/>
        <v>7</v>
      </c>
      <c r="BB304" s="205">
        <f t="shared" si="36"/>
        <v>133411</v>
      </c>
      <c r="BC304" s="205">
        <f t="shared" si="37"/>
        <v>133411</v>
      </c>
      <c r="BD304" s="205">
        <f t="shared" si="38"/>
        <v>0</v>
      </c>
      <c r="BE304" s="205">
        <f t="shared" si="39"/>
        <v>0</v>
      </c>
      <c r="BF304" s="175">
        <v>133411</v>
      </c>
      <c r="BG304" s="175">
        <v>29645</v>
      </c>
      <c r="BH304" s="175">
        <v>34650</v>
      </c>
      <c r="BI304" s="175"/>
      <c r="BJ304" s="175"/>
      <c r="BK304" s="175">
        <v>29282</v>
      </c>
      <c r="BL304" s="175"/>
      <c r="BM304" s="175">
        <v>10461</v>
      </c>
      <c r="BN304" s="175">
        <v>8996</v>
      </c>
      <c r="BO304" s="175">
        <v>20377</v>
      </c>
      <c r="BP304" s="198">
        <f t="shared" si="40"/>
        <v>55027</v>
      </c>
    </row>
    <row r="305" spans="1:68" s="116" customFormat="1" x14ac:dyDescent="0.15">
      <c r="A305" s="117">
        <v>420502002</v>
      </c>
      <c r="B305" s="118" t="s">
        <v>510</v>
      </c>
      <c r="C305" s="118" t="s">
        <v>485</v>
      </c>
      <c r="D305" s="118" t="s">
        <v>509</v>
      </c>
      <c r="E305" s="118" t="s">
        <v>3486</v>
      </c>
      <c r="F305" s="120">
        <v>11</v>
      </c>
      <c r="G305" s="119"/>
      <c r="H305" s="119"/>
      <c r="I305" s="120" t="s">
        <v>5820</v>
      </c>
      <c r="J305" s="120">
        <v>680</v>
      </c>
      <c r="K305" s="120">
        <v>92356</v>
      </c>
      <c r="L305" s="120">
        <v>0.372</v>
      </c>
      <c r="M305" s="121" t="s">
        <v>5664</v>
      </c>
      <c r="N305" s="120">
        <v>1</v>
      </c>
      <c r="O305" s="119">
        <v>143.30000000000001</v>
      </c>
      <c r="P305" s="119">
        <v>54.8</v>
      </c>
      <c r="Q305" s="119">
        <v>4.7</v>
      </c>
      <c r="R305" s="120" t="s">
        <v>5660</v>
      </c>
      <c r="S305" s="120">
        <v>0.2</v>
      </c>
      <c r="T305" s="120"/>
      <c r="U305" s="120"/>
      <c r="V305" s="172">
        <v>103.7</v>
      </c>
      <c r="W305" s="172"/>
      <c r="X305" s="172">
        <v>103.7</v>
      </c>
      <c r="Y305" s="172"/>
      <c r="Z305" s="172"/>
      <c r="AA305" s="123"/>
      <c r="AB305" s="123"/>
      <c r="AC305" s="123"/>
      <c r="AD305" s="123"/>
      <c r="AE305" s="123"/>
      <c r="AF305" s="123"/>
      <c r="AG305" s="214"/>
      <c r="AH305" s="229" t="str">
        <f t="shared" si="35"/>
        <v>a1</v>
      </c>
      <c r="AI305" s="122"/>
      <c r="AJ305" s="122"/>
      <c r="AK305" s="122"/>
      <c r="AL305" s="122"/>
      <c r="AM305" s="122"/>
      <c r="AN305" s="173"/>
      <c r="AO305" s="173"/>
      <c r="AP305" s="173"/>
      <c r="AQ305" s="173"/>
      <c r="AR305" s="173"/>
      <c r="AS305" s="173"/>
      <c r="AT305" s="173"/>
      <c r="AU305" s="173"/>
      <c r="AV305" s="173"/>
      <c r="AW305" s="173"/>
      <c r="AX305" s="173"/>
      <c r="AY305" s="173"/>
      <c r="AZ305" s="211">
        <f t="shared" si="41"/>
        <v>0</v>
      </c>
      <c r="BA305" s="211">
        <f t="shared" si="42"/>
        <v>0</v>
      </c>
      <c r="BB305" s="205">
        <f t="shared" si="36"/>
        <v>0</v>
      </c>
      <c r="BC305" s="205">
        <f t="shared" si="37"/>
        <v>0</v>
      </c>
      <c r="BD305" s="205">
        <f t="shared" si="38"/>
        <v>0</v>
      </c>
      <c r="BE305" s="205">
        <f t="shared" si="39"/>
        <v>0</v>
      </c>
      <c r="BF305" s="175"/>
      <c r="BG305" s="175"/>
      <c r="BH305" s="175"/>
      <c r="BI305" s="175"/>
      <c r="BJ305" s="175"/>
      <c r="BK305" s="175"/>
      <c r="BL305" s="175"/>
      <c r="BM305" s="175"/>
      <c r="BN305" s="175"/>
      <c r="BO305" s="175"/>
      <c r="BP305" s="198">
        <f t="shared" si="40"/>
        <v>0</v>
      </c>
    </row>
    <row r="306" spans="1:68" s="116" customFormat="1" x14ac:dyDescent="0.15">
      <c r="A306" s="117">
        <v>421201001</v>
      </c>
      <c r="B306" s="118" t="s">
        <v>511</v>
      </c>
      <c r="C306" s="118" t="s">
        <v>485</v>
      </c>
      <c r="D306" s="118" t="s">
        <v>512</v>
      </c>
      <c r="E306" s="118" t="s">
        <v>3487</v>
      </c>
      <c r="F306" s="120">
        <v>19</v>
      </c>
      <c r="G306" s="119">
        <v>2630409</v>
      </c>
      <c r="H306" s="119"/>
      <c r="I306" s="120" t="s">
        <v>5820</v>
      </c>
      <c r="J306" s="120">
        <v>8500</v>
      </c>
      <c r="K306" s="120">
        <v>2630409</v>
      </c>
      <c r="L306" s="120">
        <v>0.84799999999999998</v>
      </c>
      <c r="M306" s="121" t="s">
        <v>5657</v>
      </c>
      <c r="N306" s="120">
        <v>1</v>
      </c>
      <c r="O306" s="119">
        <v>260</v>
      </c>
      <c r="P306" s="119">
        <v>45</v>
      </c>
      <c r="Q306" s="119">
        <v>5.5</v>
      </c>
      <c r="R306" s="120" t="s">
        <v>5655</v>
      </c>
      <c r="S306" s="120">
        <v>35.4</v>
      </c>
      <c r="T306" s="120"/>
      <c r="U306" s="120"/>
      <c r="V306" s="172">
        <v>1435.6</v>
      </c>
      <c r="W306" s="172"/>
      <c r="X306" s="172"/>
      <c r="Y306" s="172"/>
      <c r="Z306" s="172">
        <v>1435.6</v>
      </c>
      <c r="AA306" s="123">
        <v>69213</v>
      </c>
      <c r="AB306" s="123"/>
      <c r="AC306" s="123">
        <v>3092</v>
      </c>
      <c r="AD306" s="123"/>
      <c r="AE306" s="123"/>
      <c r="AF306" s="123"/>
      <c r="AG306" s="214"/>
      <c r="AH306" s="229" t="str">
        <f t="shared" si="35"/>
        <v>a3</v>
      </c>
      <c r="AI306" s="122"/>
      <c r="AJ306" s="122"/>
      <c r="AK306" s="122"/>
      <c r="AL306" s="122"/>
      <c r="AM306" s="122"/>
      <c r="AN306" s="173"/>
      <c r="AO306" s="173"/>
      <c r="AP306" s="173"/>
      <c r="AQ306" s="173"/>
      <c r="AR306" s="173"/>
      <c r="AS306" s="173"/>
      <c r="AT306" s="173">
        <v>2</v>
      </c>
      <c r="AU306" s="173">
        <v>1</v>
      </c>
      <c r="AV306" s="173">
        <v>1</v>
      </c>
      <c r="AW306" s="173">
        <v>1</v>
      </c>
      <c r="AX306" s="173">
        <v>1</v>
      </c>
      <c r="AY306" s="173"/>
      <c r="AZ306" s="211">
        <f t="shared" si="41"/>
        <v>0</v>
      </c>
      <c r="BA306" s="211">
        <f t="shared" si="42"/>
        <v>6</v>
      </c>
      <c r="BB306" s="205">
        <f t="shared" si="36"/>
        <v>138957</v>
      </c>
      <c r="BC306" s="205">
        <f t="shared" si="37"/>
        <v>138957</v>
      </c>
      <c r="BD306" s="205">
        <f t="shared" si="38"/>
        <v>0</v>
      </c>
      <c r="BE306" s="205">
        <f t="shared" si="39"/>
        <v>0</v>
      </c>
      <c r="BF306" s="175">
        <v>138957</v>
      </c>
      <c r="BG306" s="175"/>
      <c r="BH306" s="175">
        <v>44720</v>
      </c>
      <c r="BI306" s="175"/>
      <c r="BJ306" s="175"/>
      <c r="BK306" s="175">
        <v>40797</v>
      </c>
      <c r="BL306" s="175">
        <v>9324</v>
      </c>
      <c r="BM306" s="175">
        <v>30770</v>
      </c>
      <c r="BN306" s="175">
        <v>1985</v>
      </c>
      <c r="BO306" s="175">
        <v>11361</v>
      </c>
      <c r="BP306" s="198">
        <f t="shared" si="40"/>
        <v>56081</v>
      </c>
    </row>
    <row r="307" spans="1:68" s="116" customFormat="1" x14ac:dyDescent="0.15">
      <c r="A307" s="117">
        <v>421202002</v>
      </c>
      <c r="B307" s="118" t="s">
        <v>513</v>
      </c>
      <c r="C307" s="118" t="s">
        <v>485</v>
      </c>
      <c r="D307" s="118" t="s">
        <v>512</v>
      </c>
      <c r="E307" s="118" t="s">
        <v>3488</v>
      </c>
      <c r="F307" s="120">
        <v>15</v>
      </c>
      <c r="G307" s="119">
        <v>325814</v>
      </c>
      <c r="H307" s="119"/>
      <c r="I307" s="120" t="s">
        <v>5820</v>
      </c>
      <c r="J307" s="120">
        <v>1840</v>
      </c>
      <c r="K307" s="120">
        <v>325814</v>
      </c>
      <c r="L307" s="120">
        <v>0.48499999999999999</v>
      </c>
      <c r="M307" s="121" t="s">
        <v>5657</v>
      </c>
      <c r="N307" s="120">
        <v>1</v>
      </c>
      <c r="O307" s="119">
        <v>190</v>
      </c>
      <c r="P307" s="119">
        <v>60</v>
      </c>
      <c r="Q307" s="119">
        <v>12</v>
      </c>
      <c r="R307" s="120" t="s">
        <v>5655</v>
      </c>
      <c r="S307" s="120">
        <v>0.65</v>
      </c>
      <c r="T307" s="120"/>
      <c r="U307" s="120"/>
      <c r="V307" s="172">
        <v>225.1</v>
      </c>
      <c r="W307" s="172"/>
      <c r="X307" s="172"/>
      <c r="Y307" s="172"/>
      <c r="Z307" s="172">
        <v>225.1</v>
      </c>
      <c r="AA307" s="123">
        <v>3307</v>
      </c>
      <c r="AB307" s="123"/>
      <c r="AC307" s="123">
        <v>335</v>
      </c>
      <c r="AD307" s="123"/>
      <c r="AE307" s="123"/>
      <c r="AF307" s="123"/>
      <c r="AG307" s="214"/>
      <c r="AH307" s="229" t="str">
        <f t="shared" si="35"/>
        <v>a3</v>
      </c>
      <c r="AI307" s="122"/>
      <c r="AJ307" s="122"/>
      <c r="AK307" s="122"/>
      <c r="AL307" s="122"/>
      <c r="AM307" s="122"/>
      <c r="AN307" s="173"/>
      <c r="AO307" s="173"/>
      <c r="AP307" s="173"/>
      <c r="AQ307" s="173"/>
      <c r="AR307" s="173"/>
      <c r="AS307" s="173"/>
      <c r="AT307" s="173">
        <v>0.8</v>
      </c>
      <c r="AU307" s="173">
        <v>0.7</v>
      </c>
      <c r="AV307" s="173">
        <v>0.5</v>
      </c>
      <c r="AW307" s="173">
        <v>0.5</v>
      </c>
      <c r="AX307" s="173">
        <v>0.5</v>
      </c>
      <c r="AY307" s="173"/>
      <c r="AZ307" s="211">
        <f t="shared" si="41"/>
        <v>0</v>
      </c>
      <c r="BA307" s="211">
        <f t="shared" si="42"/>
        <v>3</v>
      </c>
      <c r="BB307" s="205">
        <f t="shared" si="36"/>
        <v>42021</v>
      </c>
      <c r="BC307" s="205">
        <f t="shared" si="37"/>
        <v>42021</v>
      </c>
      <c r="BD307" s="205">
        <f t="shared" si="38"/>
        <v>0</v>
      </c>
      <c r="BE307" s="205">
        <f t="shared" si="39"/>
        <v>0</v>
      </c>
      <c r="BF307" s="175">
        <v>42021</v>
      </c>
      <c r="BG307" s="175"/>
      <c r="BH307" s="175">
        <v>21000</v>
      </c>
      <c r="BI307" s="175"/>
      <c r="BJ307" s="175"/>
      <c r="BK307" s="175">
        <v>6458</v>
      </c>
      <c r="BL307" s="175">
        <v>7661</v>
      </c>
      <c r="BM307" s="175">
        <v>4238</v>
      </c>
      <c r="BN307" s="175">
        <v>882</v>
      </c>
      <c r="BO307" s="175">
        <v>1782</v>
      </c>
      <c r="BP307" s="198">
        <f t="shared" si="40"/>
        <v>22782</v>
      </c>
    </row>
    <row r="308" spans="1:68" s="116" customFormat="1" x14ac:dyDescent="0.15">
      <c r="A308" s="117">
        <v>421202003</v>
      </c>
      <c r="B308" s="118" t="s">
        <v>514</v>
      </c>
      <c r="C308" s="118" t="s">
        <v>485</v>
      </c>
      <c r="D308" s="118" t="s">
        <v>512</v>
      </c>
      <c r="E308" s="118" t="s">
        <v>3489</v>
      </c>
      <c r="F308" s="120">
        <v>11</v>
      </c>
      <c r="G308" s="119">
        <v>140921</v>
      </c>
      <c r="H308" s="119"/>
      <c r="I308" s="120" t="s">
        <v>5820</v>
      </c>
      <c r="J308" s="120">
        <v>900</v>
      </c>
      <c r="K308" s="120">
        <v>140921</v>
      </c>
      <c r="L308" s="120">
        <v>0.42899999999999999</v>
      </c>
      <c r="M308" s="121" t="s">
        <v>5664</v>
      </c>
      <c r="N308" s="120">
        <v>1</v>
      </c>
      <c r="O308" s="119">
        <v>260</v>
      </c>
      <c r="P308" s="119">
        <v>44</v>
      </c>
      <c r="Q308" s="119">
        <v>4.5999999999999996</v>
      </c>
      <c r="R308" s="120" t="s">
        <v>5658</v>
      </c>
      <c r="S308" s="120">
        <v>0.3</v>
      </c>
      <c r="T308" s="120"/>
      <c r="U308" s="120"/>
      <c r="V308" s="172">
        <v>157.9</v>
      </c>
      <c r="W308" s="172"/>
      <c r="X308" s="172"/>
      <c r="Y308" s="172"/>
      <c r="Z308" s="172">
        <v>157.9</v>
      </c>
      <c r="AA308" s="123"/>
      <c r="AB308" s="123"/>
      <c r="AC308" s="123"/>
      <c r="AD308" s="123"/>
      <c r="AE308" s="123"/>
      <c r="AF308" s="123"/>
      <c r="AG308" s="214"/>
      <c r="AH308" s="229" t="str">
        <f t="shared" si="35"/>
        <v>a1</v>
      </c>
      <c r="AI308" s="122"/>
      <c r="AJ308" s="122"/>
      <c r="AK308" s="122"/>
      <c r="AL308" s="122"/>
      <c r="AM308" s="122"/>
      <c r="AN308" s="173"/>
      <c r="AO308" s="173"/>
      <c r="AP308" s="173"/>
      <c r="AQ308" s="173"/>
      <c r="AR308" s="173"/>
      <c r="AS308" s="173"/>
      <c r="AT308" s="173">
        <v>0.8</v>
      </c>
      <c r="AU308" s="173">
        <v>0.7</v>
      </c>
      <c r="AV308" s="173">
        <v>0.5</v>
      </c>
      <c r="AW308" s="173">
        <v>0.5</v>
      </c>
      <c r="AX308" s="173">
        <v>0.5</v>
      </c>
      <c r="AY308" s="173"/>
      <c r="AZ308" s="211">
        <f t="shared" si="41"/>
        <v>0</v>
      </c>
      <c r="BA308" s="211">
        <f t="shared" si="42"/>
        <v>3</v>
      </c>
      <c r="BB308" s="205">
        <f t="shared" si="36"/>
        <v>20241</v>
      </c>
      <c r="BC308" s="205">
        <f t="shared" si="37"/>
        <v>20241</v>
      </c>
      <c r="BD308" s="205">
        <f t="shared" si="38"/>
        <v>0</v>
      </c>
      <c r="BE308" s="205">
        <f t="shared" si="39"/>
        <v>0</v>
      </c>
      <c r="BF308" s="175">
        <v>20241</v>
      </c>
      <c r="BG308" s="175"/>
      <c r="BH308" s="175">
        <v>6185</v>
      </c>
      <c r="BI308" s="175"/>
      <c r="BJ308" s="175"/>
      <c r="BK308" s="175">
        <v>2148</v>
      </c>
      <c r="BL308" s="175">
        <v>6258</v>
      </c>
      <c r="BM308" s="175">
        <v>4694</v>
      </c>
      <c r="BN308" s="175">
        <v>179</v>
      </c>
      <c r="BO308" s="175">
        <v>777</v>
      </c>
      <c r="BP308" s="198">
        <f t="shared" si="40"/>
        <v>6962</v>
      </c>
    </row>
    <row r="309" spans="1:68" s="116" customFormat="1" x14ac:dyDescent="0.15">
      <c r="A309" s="117">
        <v>421202004</v>
      </c>
      <c r="B309" s="118" t="s">
        <v>515</v>
      </c>
      <c r="C309" s="118" t="s">
        <v>485</v>
      </c>
      <c r="D309" s="118" t="s">
        <v>512</v>
      </c>
      <c r="E309" s="118" t="s">
        <v>3490</v>
      </c>
      <c r="F309" s="120">
        <v>10</v>
      </c>
      <c r="G309" s="119">
        <v>171636</v>
      </c>
      <c r="H309" s="119"/>
      <c r="I309" s="120" t="s">
        <v>5820</v>
      </c>
      <c r="J309" s="120">
        <v>1050</v>
      </c>
      <c r="K309" s="120">
        <v>171636</v>
      </c>
      <c r="L309" s="120">
        <v>0.44800000000000001</v>
      </c>
      <c r="M309" s="121" t="s">
        <v>5657</v>
      </c>
      <c r="N309" s="120">
        <v>1</v>
      </c>
      <c r="O309" s="119">
        <v>230</v>
      </c>
      <c r="P309" s="119">
        <v>50.8</v>
      </c>
      <c r="Q309" s="119">
        <v>4.55</v>
      </c>
      <c r="R309" s="120" t="s">
        <v>5658</v>
      </c>
      <c r="S309" s="120">
        <v>0.5</v>
      </c>
      <c r="T309" s="120"/>
      <c r="U309" s="120"/>
      <c r="V309" s="172">
        <v>144.30000000000001</v>
      </c>
      <c r="W309" s="172"/>
      <c r="X309" s="172"/>
      <c r="Y309" s="172"/>
      <c r="Z309" s="172">
        <v>144.30000000000001</v>
      </c>
      <c r="AA309" s="123"/>
      <c r="AB309" s="123"/>
      <c r="AC309" s="123">
        <v>146</v>
      </c>
      <c r="AD309" s="123"/>
      <c r="AE309" s="123"/>
      <c r="AF309" s="123"/>
      <c r="AG309" s="214"/>
      <c r="AH309" s="229" t="str">
        <f t="shared" si="35"/>
        <v>a3</v>
      </c>
      <c r="AI309" s="122"/>
      <c r="AJ309" s="122"/>
      <c r="AK309" s="122"/>
      <c r="AL309" s="122"/>
      <c r="AM309" s="122"/>
      <c r="AN309" s="173"/>
      <c r="AO309" s="173"/>
      <c r="AP309" s="173"/>
      <c r="AQ309" s="173"/>
      <c r="AR309" s="173"/>
      <c r="AS309" s="173"/>
      <c r="AT309" s="173">
        <v>0.8</v>
      </c>
      <c r="AU309" s="173">
        <v>0.7</v>
      </c>
      <c r="AV309" s="173">
        <v>0.5</v>
      </c>
      <c r="AW309" s="173">
        <v>0.5</v>
      </c>
      <c r="AX309" s="173">
        <v>0.5</v>
      </c>
      <c r="AY309" s="173"/>
      <c r="AZ309" s="211">
        <f t="shared" si="41"/>
        <v>0</v>
      </c>
      <c r="BA309" s="211">
        <f t="shared" si="42"/>
        <v>3</v>
      </c>
      <c r="BB309" s="205">
        <f t="shared" si="36"/>
        <v>18124</v>
      </c>
      <c r="BC309" s="205">
        <f t="shared" si="37"/>
        <v>18124</v>
      </c>
      <c r="BD309" s="205">
        <f t="shared" si="38"/>
        <v>0</v>
      </c>
      <c r="BE309" s="205">
        <f t="shared" si="39"/>
        <v>0</v>
      </c>
      <c r="BF309" s="175">
        <v>18124</v>
      </c>
      <c r="BG309" s="175"/>
      <c r="BH309" s="175">
        <v>7875</v>
      </c>
      <c r="BI309" s="175"/>
      <c r="BJ309" s="175"/>
      <c r="BK309" s="175">
        <v>3751</v>
      </c>
      <c r="BL309" s="175">
        <v>1050</v>
      </c>
      <c r="BM309" s="175">
        <v>3740</v>
      </c>
      <c r="BN309" s="175">
        <v>743</v>
      </c>
      <c r="BO309" s="175">
        <v>965</v>
      </c>
      <c r="BP309" s="198">
        <f t="shared" si="40"/>
        <v>8840</v>
      </c>
    </row>
    <row r="310" spans="1:68" s="116" customFormat="1" x14ac:dyDescent="0.15">
      <c r="A310" s="117">
        <v>421302001</v>
      </c>
      <c r="B310" s="118" t="s">
        <v>516</v>
      </c>
      <c r="C310" s="118" t="s">
        <v>485</v>
      </c>
      <c r="D310" s="118" t="s">
        <v>517</v>
      </c>
      <c r="E310" s="118" t="s">
        <v>3491</v>
      </c>
      <c r="F310" s="120">
        <v>15</v>
      </c>
      <c r="G310" s="119">
        <v>250012</v>
      </c>
      <c r="H310" s="119"/>
      <c r="I310" s="120" t="s">
        <v>5820</v>
      </c>
      <c r="J310" s="120">
        <v>1120</v>
      </c>
      <c r="K310" s="120">
        <v>250012</v>
      </c>
      <c r="L310" s="120">
        <v>0.61199999999999999</v>
      </c>
      <c r="M310" s="121" t="s">
        <v>5657</v>
      </c>
      <c r="N310" s="120">
        <v>1</v>
      </c>
      <c r="O310" s="119">
        <v>210</v>
      </c>
      <c r="P310" s="119"/>
      <c r="Q310" s="119"/>
      <c r="R310" s="120" t="s">
        <v>5658</v>
      </c>
      <c r="S310" s="120">
        <v>0.4</v>
      </c>
      <c r="T310" s="120"/>
      <c r="U310" s="120"/>
      <c r="V310" s="172">
        <v>238.1</v>
      </c>
      <c r="W310" s="172"/>
      <c r="X310" s="172"/>
      <c r="Y310" s="172"/>
      <c r="Z310" s="172">
        <v>238.1</v>
      </c>
      <c r="AA310" s="123"/>
      <c r="AB310" s="123"/>
      <c r="AC310" s="123">
        <v>256</v>
      </c>
      <c r="AD310" s="123"/>
      <c r="AE310" s="123"/>
      <c r="AF310" s="123"/>
      <c r="AG310" s="214"/>
      <c r="AH310" s="229" t="str">
        <f t="shared" si="35"/>
        <v>a3</v>
      </c>
      <c r="AI310" s="122" t="s">
        <v>5401</v>
      </c>
      <c r="AJ310" s="122"/>
      <c r="AK310" s="122" t="s">
        <v>5401</v>
      </c>
      <c r="AL310" s="122" t="s">
        <v>5401</v>
      </c>
      <c r="AM310" s="122" t="s">
        <v>5401</v>
      </c>
      <c r="AN310" s="173"/>
      <c r="AO310" s="173" t="s">
        <v>3186</v>
      </c>
      <c r="AP310" s="173" t="s">
        <v>3186</v>
      </c>
      <c r="AQ310" s="173" t="s">
        <v>3186</v>
      </c>
      <c r="AR310" s="173" t="s">
        <v>3186</v>
      </c>
      <c r="AS310" s="173">
        <v>2</v>
      </c>
      <c r="AT310" s="173"/>
      <c r="AU310" s="173"/>
      <c r="AV310" s="173"/>
      <c r="AW310" s="173"/>
      <c r="AX310" s="173"/>
      <c r="AY310" s="173" t="s">
        <v>3186</v>
      </c>
      <c r="AZ310" s="211">
        <f t="shared" si="41"/>
        <v>2</v>
      </c>
      <c r="BA310" s="211">
        <f t="shared" si="42"/>
        <v>0</v>
      </c>
      <c r="BB310" s="205">
        <f t="shared" si="36"/>
        <v>35989</v>
      </c>
      <c r="BC310" s="205">
        <f t="shared" si="37"/>
        <v>35989</v>
      </c>
      <c r="BD310" s="205">
        <f t="shared" si="38"/>
        <v>6070</v>
      </c>
      <c r="BE310" s="205">
        <f t="shared" si="39"/>
        <v>6070</v>
      </c>
      <c r="BF310" s="175">
        <v>29919</v>
      </c>
      <c r="BG310" s="175"/>
      <c r="BH310" s="175">
        <v>9064</v>
      </c>
      <c r="BI310" s="175"/>
      <c r="BJ310" s="175"/>
      <c r="BK310" s="175">
        <v>2158</v>
      </c>
      <c r="BL310" s="175">
        <v>9005</v>
      </c>
      <c r="BM310" s="175">
        <v>3687</v>
      </c>
      <c r="BN310" s="175">
        <v>2383</v>
      </c>
      <c r="BO310" s="175">
        <v>9692</v>
      </c>
      <c r="BP310" s="198">
        <f t="shared" si="40"/>
        <v>18756</v>
      </c>
    </row>
    <row r="311" spans="1:68" s="116" customFormat="1" x14ac:dyDescent="0.15">
      <c r="A311" s="117">
        <v>421302002</v>
      </c>
      <c r="B311" s="118" t="s">
        <v>518</v>
      </c>
      <c r="C311" s="118" t="s">
        <v>485</v>
      </c>
      <c r="D311" s="118" t="s">
        <v>517</v>
      </c>
      <c r="E311" s="118" t="s">
        <v>3492</v>
      </c>
      <c r="F311" s="120">
        <v>13</v>
      </c>
      <c r="G311" s="119">
        <v>53858</v>
      </c>
      <c r="H311" s="119"/>
      <c r="I311" s="120" t="s">
        <v>5820</v>
      </c>
      <c r="J311" s="120">
        <v>320</v>
      </c>
      <c r="K311" s="120">
        <v>53858</v>
      </c>
      <c r="L311" s="120">
        <v>0.46100000000000002</v>
      </c>
      <c r="M311" s="121" t="s">
        <v>5657</v>
      </c>
      <c r="N311" s="120">
        <v>1</v>
      </c>
      <c r="O311" s="119">
        <v>190</v>
      </c>
      <c r="P311" s="119"/>
      <c r="Q311" s="119"/>
      <c r="R311" s="120" t="s">
        <v>5658</v>
      </c>
      <c r="S311" s="120">
        <v>0.1</v>
      </c>
      <c r="T311" s="120"/>
      <c r="U311" s="120"/>
      <c r="V311" s="172">
        <v>78.3</v>
      </c>
      <c r="W311" s="172"/>
      <c r="X311" s="172"/>
      <c r="Y311" s="172"/>
      <c r="Z311" s="172">
        <v>78.3</v>
      </c>
      <c r="AA311" s="123"/>
      <c r="AB311" s="123"/>
      <c r="AC311" s="123"/>
      <c r="AD311" s="123"/>
      <c r="AE311" s="123"/>
      <c r="AF311" s="123"/>
      <c r="AG311" s="214"/>
      <c r="AH311" s="229" t="str">
        <f t="shared" si="35"/>
        <v>a1</v>
      </c>
      <c r="AI311" s="122" t="s">
        <v>5401</v>
      </c>
      <c r="AJ311" s="122"/>
      <c r="AK311" s="122" t="s">
        <v>5401</v>
      </c>
      <c r="AL311" s="122" t="s">
        <v>5401</v>
      </c>
      <c r="AM311" s="122" t="s">
        <v>5401</v>
      </c>
      <c r="AN311" s="173" t="s">
        <v>3186</v>
      </c>
      <c r="AO311" s="173" t="s">
        <v>3186</v>
      </c>
      <c r="AP311" s="173" t="s">
        <v>3186</v>
      </c>
      <c r="AQ311" s="173" t="s">
        <v>3186</v>
      </c>
      <c r="AR311" s="173" t="s">
        <v>3186</v>
      </c>
      <c r="AS311" s="173">
        <v>1</v>
      </c>
      <c r="AT311" s="173"/>
      <c r="AU311" s="173"/>
      <c r="AV311" s="173"/>
      <c r="AW311" s="173"/>
      <c r="AX311" s="173"/>
      <c r="AY311" s="173" t="s">
        <v>3186</v>
      </c>
      <c r="AZ311" s="211">
        <f t="shared" si="41"/>
        <v>1</v>
      </c>
      <c r="BA311" s="211">
        <f t="shared" si="42"/>
        <v>0</v>
      </c>
      <c r="BB311" s="205">
        <f t="shared" si="36"/>
        <v>32148</v>
      </c>
      <c r="BC311" s="205">
        <f t="shared" si="37"/>
        <v>32148</v>
      </c>
      <c r="BD311" s="205">
        <f t="shared" si="38"/>
        <v>0</v>
      </c>
      <c r="BE311" s="205">
        <f t="shared" si="39"/>
        <v>0</v>
      </c>
      <c r="BF311" s="175">
        <v>32148</v>
      </c>
      <c r="BG311" s="175"/>
      <c r="BH311" s="175">
        <v>16543</v>
      </c>
      <c r="BI311" s="175"/>
      <c r="BJ311" s="175"/>
      <c r="BK311" s="175">
        <v>580</v>
      </c>
      <c r="BL311" s="175">
        <v>6688</v>
      </c>
      <c r="BM311" s="175">
        <v>1296</v>
      </c>
      <c r="BN311" s="175">
        <v>809</v>
      </c>
      <c r="BO311" s="175">
        <v>6232</v>
      </c>
      <c r="BP311" s="198">
        <f t="shared" si="40"/>
        <v>22775</v>
      </c>
    </row>
    <row r="312" spans="1:68" s="116" customFormat="1" x14ac:dyDescent="0.15">
      <c r="A312" s="117">
        <v>421302003</v>
      </c>
      <c r="B312" s="118" t="s">
        <v>519</v>
      </c>
      <c r="C312" s="118" t="s">
        <v>485</v>
      </c>
      <c r="D312" s="118" t="s">
        <v>517</v>
      </c>
      <c r="E312" s="118" t="s">
        <v>3493</v>
      </c>
      <c r="F312" s="120">
        <v>12</v>
      </c>
      <c r="G312" s="119">
        <v>340563</v>
      </c>
      <c r="H312" s="119"/>
      <c r="I312" s="120" t="s">
        <v>5820</v>
      </c>
      <c r="J312" s="120">
        <v>1800</v>
      </c>
      <c r="K312" s="120">
        <v>340563</v>
      </c>
      <c r="L312" s="120">
        <v>0.51800000000000002</v>
      </c>
      <c r="M312" s="121" t="s">
        <v>5657</v>
      </c>
      <c r="N312" s="120">
        <v>1</v>
      </c>
      <c r="O312" s="119">
        <v>230</v>
      </c>
      <c r="P312" s="119"/>
      <c r="Q312" s="119"/>
      <c r="R312" s="120" t="s">
        <v>5658</v>
      </c>
      <c r="S312" s="120">
        <v>0.5</v>
      </c>
      <c r="T312" s="120"/>
      <c r="U312" s="120"/>
      <c r="V312" s="172">
        <v>232</v>
      </c>
      <c r="W312" s="172">
        <v>26.4</v>
      </c>
      <c r="X312" s="172">
        <v>153.30000000000001</v>
      </c>
      <c r="Y312" s="172">
        <v>7.3</v>
      </c>
      <c r="Z312" s="172">
        <v>45</v>
      </c>
      <c r="AA312" s="123"/>
      <c r="AB312" s="123"/>
      <c r="AC312" s="123">
        <v>255</v>
      </c>
      <c r="AD312" s="123"/>
      <c r="AE312" s="123"/>
      <c r="AF312" s="123"/>
      <c r="AG312" s="214"/>
      <c r="AH312" s="229" t="str">
        <f t="shared" si="35"/>
        <v>a3</v>
      </c>
      <c r="AI312" s="122" t="s">
        <v>5401</v>
      </c>
      <c r="AJ312" s="122"/>
      <c r="AK312" s="122" t="s">
        <v>5401</v>
      </c>
      <c r="AL312" s="122" t="s">
        <v>5401</v>
      </c>
      <c r="AM312" s="122" t="s">
        <v>5401</v>
      </c>
      <c r="AN312" s="173"/>
      <c r="AO312" s="173" t="s">
        <v>3186</v>
      </c>
      <c r="AP312" s="173" t="s">
        <v>3186</v>
      </c>
      <c r="AQ312" s="173" t="s">
        <v>3186</v>
      </c>
      <c r="AR312" s="173"/>
      <c r="AS312" s="173">
        <v>1</v>
      </c>
      <c r="AT312" s="173"/>
      <c r="AU312" s="173"/>
      <c r="AV312" s="173"/>
      <c r="AW312" s="173"/>
      <c r="AX312" s="173"/>
      <c r="AY312" s="173" t="s">
        <v>3186</v>
      </c>
      <c r="AZ312" s="211">
        <f t="shared" si="41"/>
        <v>1</v>
      </c>
      <c r="BA312" s="211">
        <f t="shared" si="42"/>
        <v>0</v>
      </c>
      <c r="BB312" s="205">
        <f t="shared" si="36"/>
        <v>27772</v>
      </c>
      <c r="BC312" s="205">
        <f t="shared" si="37"/>
        <v>27772</v>
      </c>
      <c r="BD312" s="205">
        <f t="shared" si="38"/>
        <v>0</v>
      </c>
      <c r="BE312" s="205">
        <f t="shared" si="39"/>
        <v>0</v>
      </c>
      <c r="BF312" s="175">
        <v>27772</v>
      </c>
      <c r="BG312" s="175"/>
      <c r="BH312" s="175">
        <v>10537</v>
      </c>
      <c r="BI312" s="175"/>
      <c r="BJ312" s="175"/>
      <c r="BK312" s="175">
        <v>2871</v>
      </c>
      <c r="BL312" s="175"/>
      <c r="BM312" s="175">
        <v>3906</v>
      </c>
      <c r="BN312" s="175">
        <v>1106</v>
      </c>
      <c r="BO312" s="175">
        <v>9352</v>
      </c>
      <c r="BP312" s="198">
        <f t="shared" si="40"/>
        <v>19889</v>
      </c>
    </row>
    <row r="313" spans="1:68" s="116" customFormat="1" x14ac:dyDescent="0.15">
      <c r="A313" s="117">
        <v>421401001</v>
      </c>
      <c r="B313" s="118" t="s">
        <v>520</v>
      </c>
      <c r="C313" s="118" t="s">
        <v>485</v>
      </c>
      <c r="D313" s="118" t="s">
        <v>521</v>
      </c>
      <c r="E313" s="118" t="s">
        <v>3494</v>
      </c>
      <c r="F313" s="120">
        <v>20</v>
      </c>
      <c r="G313" s="119"/>
      <c r="H313" s="119"/>
      <c r="I313" s="120" t="s">
        <v>5820</v>
      </c>
      <c r="J313" s="120">
        <v>740</v>
      </c>
      <c r="K313" s="120">
        <v>239471</v>
      </c>
      <c r="L313" s="120">
        <v>0.88700000000000001</v>
      </c>
      <c r="M313" s="121" t="s">
        <v>5657</v>
      </c>
      <c r="N313" s="120">
        <v>1</v>
      </c>
      <c r="O313" s="119">
        <v>450.8</v>
      </c>
      <c r="P313" s="119"/>
      <c r="Q313" s="119"/>
      <c r="R313" s="120" t="s">
        <v>5658</v>
      </c>
      <c r="S313" s="120">
        <v>0.3</v>
      </c>
      <c r="T313" s="120"/>
      <c r="U313" s="120"/>
      <c r="V313" s="172">
        <v>119.4</v>
      </c>
      <c r="W313" s="172"/>
      <c r="X313" s="172">
        <v>118</v>
      </c>
      <c r="Y313" s="172"/>
      <c r="Z313" s="172">
        <v>1.4</v>
      </c>
      <c r="AA313" s="123">
        <v>981</v>
      </c>
      <c r="AB313" s="123"/>
      <c r="AC313" s="123"/>
      <c r="AD313" s="123"/>
      <c r="AE313" s="123"/>
      <c r="AF313" s="123"/>
      <c r="AG313" s="214"/>
      <c r="AH313" s="229" t="str">
        <f t="shared" si="35"/>
        <v>a2</v>
      </c>
      <c r="AI313" s="122"/>
      <c r="AJ313" s="122"/>
      <c r="AK313" s="122"/>
      <c r="AL313" s="122"/>
      <c r="AM313" s="122"/>
      <c r="AN313" s="173"/>
      <c r="AO313" s="173"/>
      <c r="AP313" s="173"/>
      <c r="AQ313" s="173"/>
      <c r="AR313" s="173"/>
      <c r="AS313" s="173">
        <v>1</v>
      </c>
      <c r="AT313" s="173">
        <v>1</v>
      </c>
      <c r="AU313" s="173">
        <v>1</v>
      </c>
      <c r="AV313" s="173">
        <v>1</v>
      </c>
      <c r="AW313" s="173">
        <v>1</v>
      </c>
      <c r="AX313" s="173">
        <v>1</v>
      </c>
      <c r="AY313" s="173"/>
      <c r="AZ313" s="211">
        <f t="shared" si="41"/>
        <v>1</v>
      </c>
      <c r="BA313" s="211">
        <f t="shared" si="42"/>
        <v>5</v>
      </c>
      <c r="BB313" s="205">
        <f t="shared" si="36"/>
        <v>17638</v>
      </c>
      <c r="BC313" s="205">
        <f t="shared" si="37"/>
        <v>16808</v>
      </c>
      <c r="BD313" s="205">
        <f t="shared" si="38"/>
        <v>3276</v>
      </c>
      <c r="BE313" s="205">
        <f t="shared" si="39"/>
        <v>2446</v>
      </c>
      <c r="BF313" s="175">
        <v>14362</v>
      </c>
      <c r="BG313" s="175">
        <v>500</v>
      </c>
      <c r="BH313" s="175">
        <v>3276</v>
      </c>
      <c r="BI313" s="175">
        <v>830</v>
      </c>
      <c r="BJ313" s="175"/>
      <c r="BK313" s="175">
        <v>5488</v>
      </c>
      <c r="BL313" s="175">
        <v>3000</v>
      </c>
      <c r="BM313" s="175">
        <v>1984</v>
      </c>
      <c r="BN313" s="175"/>
      <c r="BO313" s="175">
        <v>2560</v>
      </c>
      <c r="BP313" s="198">
        <f t="shared" si="40"/>
        <v>5836</v>
      </c>
    </row>
    <row r="314" spans="1:68" s="116" customFormat="1" x14ac:dyDescent="0.15">
      <c r="A314" s="117">
        <v>421501001</v>
      </c>
      <c r="B314" s="118" t="s">
        <v>522</v>
      </c>
      <c r="C314" s="118" t="s">
        <v>485</v>
      </c>
      <c r="D314" s="118" t="s">
        <v>523</v>
      </c>
      <c r="E314" s="118" t="s">
        <v>3495</v>
      </c>
      <c r="F314" s="120">
        <v>29</v>
      </c>
      <c r="G314" s="119">
        <v>4066574</v>
      </c>
      <c r="H314" s="119"/>
      <c r="I314" s="120" t="s">
        <v>5820</v>
      </c>
      <c r="J314" s="120">
        <v>13500</v>
      </c>
      <c r="K314" s="120">
        <v>4066574</v>
      </c>
      <c r="L314" s="120">
        <v>0.82499999999999996</v>
      </c>
      <c r="M314" s="121" t="s">
        <v>5654</v>
      </c>
      <c r="N314" s="120">
        <v>1</v>
      </c>
      <c r="O314" s="119">
        <v>180</v>
      </c>
      <c r="P314" s="119">
        <v>39</v>
      </c>
      <c r="Q314" s="119">
        <v>3.5</v>
      </c>
      <c r="R314" s="120" t="s">
        <v>5655</v>
      </c>
      <c r="S314" s="120">
        <v>42.7</v>
      </c>
      <c r="T314" s="120"/>
      <c r="U314" s="120"/>
      <c r="V314" s="172">
        <v>1670.4</v>
      </c>
      <c r="W314" s="172">
        <v>191.6</v>
      </c>
      <c r="X314" s="172">
        <v>224.5</v>
      </c>
      <c r="Y314" s="172">
        <v>42</v>
      </c>
      <c r="Z314" s="172">
        <v>1212.3</v>
      </c>
      <c r="AA314" s="123">
        <v>33311</v>
      </c>
      <c r="AB314" s="123"/>
      <c r="AC314" s="123">
        <v>3653</v>
      </c>
      <c r="AD314" s="123"/>
      <c r="AE314" s="123"/>
      <c r="AF314" s="123"/>
      <c r="AG314" s="214"/>
      <c r="AH314" s="229" t="str">
        <f t="shared" si="35"/>
        <v>a3</v>
      </c>
      <c r="AI314" s="122"/>
      <c r="AJ314" s="122"/>
      <c r="AK314" s="122"/>
      <c r="AL314" s="122"/>
      <c r="AM314" s="122"/>
      <c r="AN314" s="173"/>
      <c r="AO314" s="173"/>
      <c r="AP314" s="173"/>
      <c r="AQ314" s="173"/>
      <c r="AR314" s="173"/>
      <c r="AS314" s="173">
        <v>1</v>
      </c>
      <c r="AT314" s="173">
        <v>2</v>
      </c>
      <c r="AU314" s="173">
        <v>2</v>
      </c>
      <c r="AV314" s="173">
        <v>2</v>
      </c>
      <c r="AW314" s="173">
        <v>2</v>
      </c>
      <c r="AX314" s="173">
        <v>2</v>
      </c>
      <c r="AY314" s="173">
        <v>1</v>
      </c>
      <c r="AZ314" s="211">
        <f t="shared" si="41"/>
        <v>1</v>
      </c>
      <c r="BA314" s="211">
        <f t="shared" si="42"/>
        <v>11</v>
      </c>
      <c r="BB314" s="205">
        <f t="shared" si="36"/>
        <v>269465</v>
      </c>
      <c r="BC314" s="205">
        <f t="shared" si="37"/>
        <v>211742</v>
      </c>
      <c r="BD314" s="205">
        <f t="shared" si="38"/>
        <v>59309</v>
      </c>
      <c r="BE314" s="205">
        <f t="shared" si="39"/>
        <v>1586</v>
      </c>
      <c r="BF314" s="175">
        <v>210156</v>
      </c>
      <c r="BG314" s="175"/>
      <c r="BH314" s="175">
        <v>71983</v>
      </c>
      <c r="BI314" s="175">
        <v>57723</v>
      </c>
      <c r="BJ314" s="175"/>
      <c r="BK314" s="175">
        <v>74899</v>
      </c>
      <c r="BL314" s="175">
        <v>21656</v>
      </c>
      <c r="BM314" s="175">
        <v>21849</v>
      </c>
      <c r="BN314" s="175">
        <v>15752</v>
      </c>
      <c r="BO314" s="175">
        <v>5603</v>
      </c>
      <c r="BP314" s="198">
        <f t="shared" si="40"/>
        <v>77586</v>
      </c>
    </row>
    <row r="315" spans="1:68" s="116" customFormat="1" x14ac:dyDescent="0.15">
      <c r="A315" s="117">
        <v>421501002</v>
      </c>
      <c r="B315" s="118" t="s">
        <v>524</v>
      </c>
      <c r="C315" s="118" t="s">
        <v>485</v>
      </c>
      <c r="D315" s="118" t="s">
        <v>523</v>
      </c>
      <c r="E315" s="118" t="s">
        <v>3496</v>
      </c>
      <c r="F315" s="120">
        <v>9</v>
      </c>
      <c r="G315" s="119">
        <v>112329</v>
      </c>
      <c r="H315" s="119"/>
      <c r="I315" s="120" t="s">
        <v>5820</v>
      </c>
      <c r="J315" s="120">
        <v>1200</v>
      </c>
      <c r="K315" s="120">
        <v>112329</v>
      </c>
      <c r="L315" s="120">
        <v>0.25600000000000001</v>
      </c>
      <c r="M315" s="121" t="s">
        <v>5657</v>
      </c>
      <c r="N315" s="120">
        <v>1</v>
      </c>
      <c r="O315" s="119">
        <v>227.5</v>
      </c>
      <c r="P315" s="119">
        <v>57.3</v>
      </c>
      <c r="Q315" s="119">
        <v>5.98</v>
      </c>
      <c r="R315" s="120" t="s">
        <v>5658</v>
      </c>
      <c r="S315" s="120">
        <v>0.2</v>
      </c>
      <c r="T315" s="120"/>
      <c r="U315" s="120"/>
      <c r="V315" s="172">
        <v>120</v>
      </c>
      <c r="W315" s="172">
        <v>32.700000000000003</v>
      </c>
      <c r="X315" s="172">
        <v>48.1</v>
      </c>
      <c r="Y315" s="172"/>
      <c r="Z315" s="172">
        <v>39.200000000000003</v>
      </c>
      <c r="AA315" s="123"/>
      <c r="AB315" s="123"/>
      <c r="AC315" s="123">
        <v>90</v>
      </c>
      <c r="AD315" s="123"/>
      <c r="AE315" s="123"/>
      <c r="AF315" s="123"/>
      <c r="AG315" s="214"/>
      <c r="AH315" s="229" t="str">
        <f t="shared" si="35"/>
        <v>a3</v>
      </c>
      <c r="AI315" s="122"/>
      <c r="AJ315" s="122"/>
      <c r="AK315" s="122"/>
      <c r="AL315" s="122"/>
      <c r="AM315" s="122"/>
      <c r="AN315" s="173"/>
      <c r="AO315" s="173"/>
      <c r="AP315" s="173"/>
      <c r="AQ315" s="173"/>
      <c r="AR315" s="173"/>
      <c r="AS315" s="173">
        <v>1</v>
      </c>
      <c r="AT315" s="173">
        <v>0.5</v>
      </c>
      <c r="AU315" s="173">
        <v>0.5</v>
      </c>
      <c r="AV315" s="173"/>
      <c r="AW315" s="173"/>
      <c r="AX315" s="173"/>
      <c r="AY315" s="173"/>
      <c r="AZ315" s="211">
        <f t="shared" si="41"/>
        <v>1</v>
      </c>
      <c r="BA315" s="211">
        <f t="shared" si="42"/>
        <v>1</v>
      </c>
      <c r="BB315" s="205">
        <f t="shared" si="36"/>
        <v>25098</v>
      </c>
      <c r="BC315" s="205">
        <f t="shared" si="37"/>
        <v>17766</v>
      </c>
      <c r="BD315" s="205">
        <f t="shared" si="38"/>
        <v>7710</v>
      </c>
      <c r="BE315" s="205">
        <f t="shared" si="39"/>
        <v>378</v>
      </c>
      <c r="BF315" s="175">
        <v>17388</v>
      </c>
      <c r="BG315" s="175"/>
      <c r="BH315" s="175">
        <v>9449</v>
      </c>
      <c r="BI315" s="175">
        <v>7332</v>
      </c>
      <c r="BJ315" s="175"/>
      <c r="BK315" s="175">
        <v>2109</v>
      </c>
      <c r="BL315" s="175">
        <v>1208</v>
      </c>
      <c r="BM315" s="175">
        <v>2065</v>
      </c>
      <c r="BN315" s="175">
        <v>921</v>
      </c>
      <c r="BO315" s="175">
        <v>2014</v>
      </c>
      <c r="BP315" s="198">
        <f t="shared" si="40"/>
        <v>11463</v>
      </c>
    </row>
    <row r="316" spans="1:68" s="116" customFormat="1" x14ac:dyDescent="0.15">
      <c r="A316" s="117">
        <v>421502003</v>
      </c>
      <c r="B316" s="118" t="s">
        <v>525</v>
      </c>
      <c r="C316" s="118" t="s">
        <v>485</v>
      </c>
      <c r="D316" s="118" t="s">
        <v>523</v>
      </c>
      <c r="E316" s="118" t="s">
        <v>3497</v>
      </c>
      <c r="F316" s="120">
        <v>13</v>
      </c>
      <c r="G316" s="119">
        <v>118460</v>
      </c>
      <c r="H316" s="119"/>
      <c r="I316" s="120" t="s">
        <v>5820</v>
      </c>
      <c r="J316" s="120">
        <v>1310</v>
      </c>
      <c r="K316" s="120">
        <v>118460</v>
      </c>
      <c r="L316" s="120">
        <v>0.248</v>
      </c>
      <c r="M316" s="121" t="s">
        <v>5657</v>
      </c>
      <c r="N316" s="120">
        <v>1</v>
      </c>
      <c r="O316" s="119">
        <v>284.60000000000002</v>
      </c>
      <c r="P316" s="119">
        <v>49.7</v>
      </c>
      <c r="Q316" s="119">
        <v>5.74</v>
      </c>
      <c r="R316" s="120" t="s">
        <v>5658</v>
      </c>
      <c r="S316" s="120">
        <v>0.2</v>
      </c>
      <c r="T316" s="120"/>
      <c r="U316" s="120"/>
      <c r="V316" s="172">
        <v>102.9</v>
      </c>
      <c r="W316" s="172">
        <v>17.3</v>
      </c>
      <c r="X316" s="172">
        <v>48.7</v>
      </c>
      <c r="Y316" s="172"/>
      <c r="Z316" s="172">
        <v>36.9</v>
      </c>
      <c r="AA316" s="123"/>
      <c r="AB316" s="123"/>
      <c r="AC316" s="123">
        <v>106</v>
      </c>
      <c r="AD316" s="123"/>
      <c r="AE316" s="123"/>
      <c r="AF316" s="123"/>
      <c r="AG316" s="214"/>
      <c r="AH316" s="229" t="str">
        <f t="shared" si="35"/>
        <v>a3</v>
      </c>
      <c r="AI316" s="122"/>
      <c r="AJ316" s="122"/>
      <c r="AK316" s="122"/>
      <c r="AL316" s="122"/>
      <c r="AM316" s="122"/>
      <c r="AN316" s="173"/>
      <c r="AO316" s="173"/>
      <c r="AP316" s="173"/>
      <c r="AQ316" s="173"/>
      <c r="AR316" s="173"/>
      <c r="AS316" s="173">
        <v>1</v>
      </c>
      <c r="AT316" s="173">
        <v>0.5</v>
      </c>
      <c r="AU316" s="173">
        <v>0.5</v>
      </c>
      <c r="AV316" s="173"/>
      <c r="AW316" s="173"/>
      <c r="AX316" s="173"/>
      <c r="AY316" s="173"/>
      <c r="AZ316" s="211">
        <f t="shared" si="41"/>
        <v>1</v>
      </c>
      <c r="BA316" s="211">
        <f t="shared" si="42"/>
        <v>1</v>
      </c>
      <c r="BB316" s="205">
        <f t="shared" si="36"/>
        <v>26877</v>
      </c>
      <c r="BC316" s="205">
        <f t="shared" si="37"/>
        <v>22733</v>
      </c>
      <c r="BD316" s="205">
        <f t="shared" si="38"/>
        <v>8593</v>
      </c>
      <c r="BE316" s="205">
        <f t="shared" si="39"/>
        <v>4449</v>
      </c>
      <c r="BF316" s="175">
        <v>18284</v>
      </c>
      <c r="BG316" s="175"/>
      <c r="BH316" s="175">
        <v>7464</v>
      </c>
      <c r="BI316" s="175">
        <v>4144</v>
      </c>
      <c r="BJ316" s="175"/>
      <c r="BK316" s="175">
        <v>8800</v>
      </c>
      <c r="BL316" s="175"/>
      <c r="BM316" s="175">
        <v>2091</v>
      </c>
      <c r="BN316" s="175">
        <v>426</v>
      </c>
      <c r="BO316" s="175">
        <v>3952</v>
      </c>
      <c r="BP316" s="198">
        <f t="shared" si="40"/>
        <v>11416</v>
      </c>
    </row>
    <row r="317" spans="1:68" s="116" customFormat="1" x14ac:dyDescent="0.15">
      <c r="A317" s="117">
        <v>430202001</v>
      </c>
      <c r="B317" s="118" t="s">
        <v>526</v>
      </c>
      <c r="C317" s="118" t="s">
        <v>485</v>
      </c>
      <c r="D317" s="118" t="s">
        <v>527</v>
      </c>
      <c r="E317" s="118" t="s">
        <v>3498</v>
      </c>
      <c r="F317" s="120">
        <v>23</v>
      </c>
      <c r="G317" s="119">
        <v>191198</v>
      </c>
      <c r="H317" s="119"/>
      <c r="I317" s="120" t="s">
        <v>5820</v>
      </c>
      <c r="J317" s="120">
        <v>1010</v>
      </c>
      <c r="K317" s="120">
        <v>191198</v>
      </c>
      <c r="L317" s="120">
        <v>0.51900000000000002</v>
      </c>
      <c r="M317" s="121" t="s">
        <v>5657</v>
      </c>
      <c r="N317" s="120">
        <v>1</v>
      </c>
      <c r="O317" s="119">
        <v>155</v>
      </c>
      <c r="P317" s="119">
        <v>30</v>
      </c>
      <c r="Q317" s="119">
        <v>3.7</v>
      </c>
      <c r="R317" s="120" t="s">
        <v>5658</v>
      </c>
      <c r="S317" s="120">
        <v>110</v>
      </c>
      <c r="T317" s="120"/>
      <c r="U317" s="120"/>
      <c r="V317" s="172">
        <v>129</v>
      </c>
      <c r="W317" s="172"/>
      <c r="X317" s="172">
        <v>77</v>
      </c>
      <c r="Y317" s="172">
        <v>29.3</v>
      </c>
      <c r="Z317" s="172">
        <v>22.7</v>
      </c>
      <c r="AA317" s="123">
        <v>3298</v>
      </c>
      <c r="AB317" s="123"/>
      <c r="AC317" s="123">
        <v>79.489999999999995</v>
      </c>
      <c r="AD317" s="123"/>
      <c r="AE317" s="123"/>
      <c r="AF317" s="123"/>
      <c r="AG317" s="214"/>
      <c r="AH317" s="229" t="str">
        <f t="shared" si="35"/>
        <v>a3</v>
      </c>
      <c r="AI317" s="122"/>
      <c r="AJ317" s="122"/>
      <c r="AK317" s="122"/>
      <c r="AL317" s="122"/>
      <c r="AM317" s="122"/>
      <c r="AN317" s="173" t="s">
        <v>3186</v>
      </c>
      <c r="AO317" s="173" t="s">
        <v>3186</v>
      </c>
      <c r="AP317" s="173" t="s">
        <v>3186</v>
      </c>
      <c r="AQ317" s="173" t="s">
        <v>3186</v>
      </c>
      <c r="AR317" s="173" t="s">
        <v>3186</v>
      </c>
      <c r="AS317" s="173" t="s">
        <v>3186</v>
      </c>
      <c r="AT317" s="173">
        <v>1</v>
      </c>
      <c r="AU317" s="173" t="s">
        <v>3186</v>
      </c>
      <c r="AV317" s="173">
        <v>0.5</v>
      </c>
      <c r="AW317" s="173" t="s">
        <v>3186</v>
      </c>
      <c r="AX317" s="173">
        <v>0.5</v>
      </c>
      <c r="AY317" s="173" t="s">
        <v>3186</v>
      </c>
      <c r="AZ317" s="211"/>
      <c r="BA317" s="211">
        <f t="shared" si="42"/>
        <v>2</v>
      </c>
      <c r="BB317" s="205">
        <f t="shared" si="36"/>
        <v>34602</v>
      </c>
      <c r="BC317" s="205">
        <f t="shared" si="37"/>
        <v>34602</v>
      </c>
      <c r="BD317" s="205">
        <f t="shared" si="38"/>
        <v>0</v>
      </c>
      <c r="BE317" s="205">
        <f t="shared" si="39"/>
        <v>0</v>
      </c>
      <c r="BF317" s="175">
        <v>34602</v>
      </c>
      <c r="BG317" s="175">
        <v>4024</v>
      </c>
      <c r="BH317" s="175">
        <v>15278</v>
      </c>
      <c r="BI317" s="175"/>
      <c r="BJ317" s="175"/>
      <c r="BK317" s="175">
        <v>4476</v>
      </c>
      <c r="BL317" s="175">
        <v>3378</v>
      </c>
      <c r="BM317" s="175">
        <v>2637</v>
      </c>
      <c r="BN317" s="175">
        <v>1415</v>
      </c>
      <c r="BO317" s="175">
        <v>3394</v>
      </c>
      <c r="BP317" s="198">
        <f t="shared" si="40"/>
        <v>18672</v>
      </c>
    </row>
    <row r="318" spans="1:68" s="116" customFormat="1" x14ac:dyDescent="0.15">
      <c r="A318" s="117">
        <v>432401001</v>
      </c>
      <c r="B318" s="118" t="s">
        <v>528</v>
      </c>
      <c r="C318" s="118" t="s">
        <v>485</v>
      </c>
      <c r="D318" s="118" t="s">
        <v>529</v>
      </c>
      <c r="E318" s="118" t="s">
        <v>3499</v>
      </c>
      <c r="F318" s="120">
        <v>28</v>
      </c>
      <c r="G318" s="119">
        <v>978747</v>
      </c>
      <c r="H318" s="119"/>
      <c r="I318" s="120" t="s">
        <v>5820</v>
      </c>
      <c r="J318" s="120">
        <v>4950</v>
      </c>
      <c r="K318" s="120">
        <v>978747</v>
      </c>
      <c r="L318" s="120">
        <v>0.54200000000000004</v>
      </c>
      <c r="M318" s="121" t="s">
        <v>5657</v>
      </c>
      <c r="N318" s="120">
        <v>1</v>
      </c>
      <c r="O318" s="119">
        <v>171.2</v>
      </c>
      <c r="P318" s="119">
        <v>35.6</v>
      </c>
      <c r="Q318" s="119">
        <v>2.64</v>
      </c>
      <c r="R318" s="120" t="s">
        <v>5671</v>
      </c>
      <c r="S318" s="120">
        <v>19</v>
      </c>
      <c r="T318" s="120"/>
      <c r="U318" s="120"/>
      <c r="V318" s="172">
        <v>402</v>
      </c>
      <c r="W318" s="172"/>
      <c r="X318" s="172">
        <v>120.6</v>
      </c>
      <c r="Y318" s="172">
        <v>80.400000000000006</v>
      </c>
      <c r="Z318" s="172">
        <v>201</v>
      </c>
      <c r="AA318" s="123">
        <v>7259</v>
      </c>
      <c r="AB318" s="123"/>
      <c r="AC318" s="123">
        <v>721.4</v>
      </c>
      <c r="AD318" s="123"/>
      <c r="AE318" s="123"/>
      <c r="AF318" s="123"/>
      <c r="AG318" s="214"/>
      <c r="AH318" s="229" t="str">
        <f t="shared" si="35"/>
        <v>a3</v>
      </c>
      <c r="AI318" s="122" t="s">
        <v>5401</v>
      </c>
      <c r="AJ318" s="122"/>
      <c r="AK318" s="122" t="s">
        <v>5401</v>
      </c>
      <c r="AL318" s="122" t="s">
        <v>5401</v>
      </c>
      <c r="AM318" s="122" t="s">
        <v>5401</v>
      </c>
      <c r="AN318" s="173" t="s">
        <v>3186</v>
      </c>
      <c r="AO318" s="173" t="s">
        <v>3186</v>
      </c>
      <c r="AP318" s="173" t="s">
        <v>3186</v>
      </c>
      <c r="AQ318" s="173" t="s">
        <v>3186</v>
      </c>
      <c r="AR318" s="173" t="s">
        <v>3186</v>
      </c>
      <c r="AS318" s="173">
        <v>1</v>
      </c>
      <c r="AT318" s="173">
        <v>1</v>
      </c>
      <c r="AU318" s="173">
        <v>0.5</v>
      </c>
      <c r="AV318" s="173">
        <v>1</v>
      </c>
      <c r="AW318" s="173">
        <v>0.5</v>
      </c>
      <c r="AX318" s="173">
        <v>1</v>
      </c>
      <c r="AY318" s="173" t="s">
        <v>3186</v>
      </c>
      <c r="AZ318" s="211">
        <f t="shared" si="41"/>
        <v>1</v>
      </c>
      <c r="BA318" s="211">
        <f t="shared" si="42"/>
        <v>4</v>
      </c>
      <c r="BB318" s="205">
        <f t="shared" si="36"/>
        <v>50914</v>
      </c>
      <c r="BC318" s="205">
        <f t="shared" si="37"/>
        <v>50914</v>
      </c>
      <c r="BD318" s="205">
        <f t="shared" si="38"/>
        <v>1</v>
      </c>
      <c r="BE318" s="205">
        <f t="shared" si="39"/>
        <v>1</v>
      </c>
      <c r="BF318" s="175">
        <v>50913</v>
      </c>
      <c r="BG318" s="175"/>
      <c r="BH318" s="175">
        <v>28490</v>
      </c>
      <c r="BI318" s="175"/>
      <c r="BJ318" s="175"/>
      <c r="BK318" s="175">
        <v>13882</v>
      </c>
      <c r="BL318" s="175">
        <v>322</v>
      </c>
      <c r="BM318" s="175">
        <v>6761</v>
      </c>
      <c r="BN318" s="175">
        <v>1269</v>
      </c>
      <c r="BO318" s="175">
        <v>190</v>
      </c>
      <c r="BP318" s="198">
        <f t="shared" si="40"/>
        <v>28680</v>
      </c>
    </row>
    <row r="319" spans="1:68" s="116" customFormat="1" x14ac:dyDescent="0.15">
      <c r="A319" s="117">
        <v>432401002</v>
      </c>
      <c r="B319" s="118" t="s">
        <v>530</v>
      </c>
      <c r="C319" s="118" t="s">
        <v>485</v>
      </c>
      <c r="D319" s="118" t="s">
        <v>529</v>
      </c>
      <c r="E319" s="118" t="s">
        <v>3500</v>
      </c>
      <c r="F319" s="120">
        <v>13</v>
      </c>
      <c r="G319" s="119">
        <v>14546</v>
      </c>
      <c r="H319" s="119"/>
      <c r="I319" s="120" t="s">
        <v>5820</v>
      </c>
      <c r="J319" s="120">
        <v>380</v>
      </c>
      <c r="K319" s="120">
        <v>14546</v>
      </c>
      <c r="L319" s="120">
        <v>0.105</v>
      </c>
      <c r="M319" s="121" t="s">
        <v>5673</v>
      </c>
      <c r="N319" s="120">
        <v>1</v>
      </c>
      <c r="O319" s="119">
        <v>75.099999999999994</v>
      </c>
      <c r="P319" s="119">
        <v>19.8</v>
      </c>
      <c r="Q319" s="119">
        <v>1.26</v>
      </c>
      <c r="R319" s="120" t="s">
        <v>5655</v>
      </c>
      <c r="S319" s="120">
        <v>0.65</v>
      </c>
      <c r="T319" s="120"/>
      <c r="U319" s="120"/>
      <c r="V319" s="172">
        <v>55.6</v>
      </c>
      <c r="W319" s="172"/>
      <c r="X319" s="172">
        <v>22.2</v>
      </c>
      <c r="Y319" s="172">
        <v>8.3000000000000007</v>
      </c>
      <c r="Z319" s="172">
        <v>25.1</v>
      </c>
      <c r="AA319" s="123"/>
      <c r="AB319" s="123"/>
      <c r="AC319" s="123"/>
      <c r="AD319" s="123"/>
      <c r="AE319" s="123"/>
      <c r="AF319" s="123"/>
      <c r="AG319" s="214"/>
      <c r="AH319" s="229" t="str">
        <f t="shared" si="35"/>
        <v>a1</v>
      </c>
      <c r="AI319" s="122" t="s">
        <v>5401</v>
      </c>
      <c r="AJ319" s="122"/>
      <c r="AK319" s="122" t="s">
        <v>5401</v>
      </c>
      <c r="AL319" s="122" t="s">
        <v>5401</v>
      </c>
      <c r="AM319" s="122" t="s">
        <v>5401</v>
      </c>
      <c r="AN319" s="173"/>
      <c r="AO319" s="173"/>
      <c r="AP319" s="173"/>
      <c r="AQ319" s="173"/>
      <c r="AR319" s="173"/>
      <c r="AS319" s="173">
        <v>1</v>
      </c>
      <c r="AT319" s="173">
        <v>1</v>
      </c>
      <c r="AU319" s="173">
        <v>0.5</v>
      </c>
      <c r="AV319" s="173">
        <v>1</v>
      </c>
      <c r="AW319" s="173">
        <v>0.5</v>
      </c>
      <c r="AX319" s="173">
        <v>1</v>
      </c>
      <c r="AY319" s="173"/>
      <c r="AZ319" s="211">
        <f t="shared" si="41"/>
        <v>1</v>
      </c>
      <c r="BA319" s="211">
        <f t="shared" si="42"/>
        <v>4</v>
      </c>
      <c r="BB319" s="205">
        <f t="shared" si="36"/>
        <v>5449</v>
      </c>
      <c r="BC319" s="205">
        <f t="shared" si="37"/>
        <v>5449</v>
      </c>
      <c r="BD319" s="205">
        <f t="shared" si="38"/>
        <v>0</v>
      </c>
      <c r="BE319" s="205">
        <f t="shared" si="39"/>
        <v>0</v>
      </c>
      <c r="BF319" s="175">
        <v>5449</v>
      </c>
      <c r="BG319" s="175"/>
      <c r="BH319" s="175">
        <v>4004</v>
      </c>
      <c r="BI319" s="175"/>
      <c r="BJ319" s="175"/>
      <c r="BK319" s="175">
        <v>372</v>
      </c>
      <c r="BL319" s="175"/>
      <c r="BM319" s="175">
        <v>911</v>
      </c>
      <c r="BN319" s="175">
        <v>67</v>
      </c>
      <c r="BO319" s="175">
        <v>95</v>
      </c>
      <c r="BP319" s="198">
        <f t="shared" si="40"/>
        <v>4099</v>
      </c>
    </row>
    <row r="320" spans="1:68" s="116" customFormat="1" x14ac:dyDescent="0.15">
      <c r="A320" s="117">
        <v>436202001</v>
      </c>
      <c r="B320" s="118" t="s">
        <v>531</v>
      </c>
      <c r="C320" s="118" t="s">
        <v>485</v>
      </c>
      <c r="D320" s="118" t="s">
        <v>532</v>
      </c>
      <c r="E320" s="118" t="s">
        <v>3501</v>
      </c>
      <c r="F320" s="120">
        <v>20</v>
      </c>
      <c r="G320" s="119">
        <v>930683</v>
      </c>
      <c r="H320" s="119"/>
      <c r="I320" s="120" t="s">
        <v>5820</v>
      </c>
      <c r="J320" s="120">
        <v>4900</v>
      </c>
      <c r="K320" s="120">
        <v>930683</v>
      </c>
      <c r="L320" s="120">
        <v>0.52</v>
      </c>
      <c r="M320" s="121" t="s">
        <v>5657</v>
      </c>
      <c r="N320" s="120">
        <v>1</v>
      </c>
      <c r="O320" s="119">
        <v>185</v>
      </c>
      <c r="P320" s="119">
        <v>41</v>
      </c>
      <c r="Q320" s="119">
        <v>5.8</v>
      </c>
      <c r="R320" s="120" t="s">
        <v>5658</v>
      </c>
      <c r="S320" s="120">
        <v>0.73599999999999999</v>
      </c>
      <c r="T320" s="120"/>
      <c r="U320" s="120"/>
      <c r="V320" s="172">
        <v>499.6</v>
      </c>
      <c r="W320" s="172"/>
      <c r="X320" s="172"/>
      <c r="Y320" s="172"/>
      <c r="Z320" s="172">
        <v>499.6</v>
      </c>
      <c r="AA320" s="123">
        <v>5185.6000000000004</v>
      </c>
      <c r="AB320" s="123"/>
      <c r="AC320" s="123">
        <v>545</v>
      </c>
      <c r="AD320" s="123"/>
      <c r="AE320" s="123"/>
      <c r="AF320" s="123"/>
      <c r="AG320" s="214"/>
      <c r="AH320" s="229" t="str">
        <f t="shared" si="35"/>
        <v>a3</v>
      </c>
      <c r="AI320" s="122"/>
      <c r="AJ320" s="122"/>
      <c r="AK320" s="122"/>
      <c r="AL320" s="122"/>
      <c r="AM320" s="122"/>
      <c r="AN320" s="173"/>
      <c r="AO320" s="173"/>
      <c r="AP320" s="173"/>
      <c r="AQ320" s="173"/>
      <c r="AR320" s="173"/>
      <c r="AS320" s="173">
        <v>0.8</v>
      </c>
      <c r="AT320" s="173">
        <v>0.6</v>
      </c>
      <c r="AU320" s="173">
        <v>0.6</v>
      </c>
      <c r="AV320" s="173">
        <v>0.6</v>
      </c>
      <c r="AW320" s="173">
        <v>0.6</v>
      </c>
      <c r="AX320" s="173"/>
      <c r="AY320" s="173"/>
      <c r="AZ320" s="211">
        <f t="shared" si="41"/>
        <v>0.8</v>
      </c>
      <c r="BA320" s="211">
        <f t="shared" si="42"/>
        <v>2.4</v>
      </c>
      <c r="BB320" s="205">
        <f t="shared" si="36"/>
        <v>55158</v>
      </c>
      <c r="BC320" s="205">
        <f t="shared" si="37"/>
        <v>52773</v>
      </c>
      <c r="BD320" s="205">
        <f t="shared" si="38"/>
        <v>5421</v>
      </c>
      <c r="BE320" s="205">
        <f t="shared" si="39"/>
        <v>3036</v>
      </c>
      <c r="BF320" s="175">
        <v>49737</v>
      </c>
      <c r="BG320" s="175">
        <v>7386</v>
      </c>
      <c r="BH320" s="175">
        <v>5421</v>
      </c>
      <c r="BI320" s="175">
        <v>2385</v>
      </c>
      <c r="BJ320" s="175"/>
      <c r="BK320" s="175">
        <v>1529</v>
      </c>
      <c r="BL320" s="175">
        <v>5191</v>
      </c>
      <c r="BM320" s="175">
        <v>5453</v>
      </c>
      <c r="BN320" s="175">
        <v>3360</v>
      </c>
      <c r="BO320" s="175">
        <v>24433</v>
      </c>
      <c r="BP320" s="198">
        <f t="shared" si="40"/>
        <v>29854</v>
      </c>
    </row>
    <row r="321" spans="1:68" s="116" customFormat="1" x14ac:dyDescent="0.15">
      <c r="A321" s="117">
        <v>440101001</v>
      </c>
      <c r="B321" s="118" t="s">
        <v>533</v>
      </c>
      <c r="C321" s="118" t="s">
        <v>485</v>
      </c>
      <c r="D321" s="118" t="s">
        <v>534</v>
      </c>
      <c r="E321" s="118" t="s">
        <v>3502</v>
      </c>
      <c r="F321" s="120">
        <v>22</v>
      </c>
      <c r="G321" s="119">
        <v>1029584</v>
      </c>
      <c r="H321" s="119"/>
      <c r="I321" s="120" t="s">
        <v>5820</v>
      </c>
      <c r="J321" s="120">
        <v>8775</v>
      </c>
      <c r="K321" s="120">
        <v>1653886</v>
      </c>
      <c r="L321" s="120">
        <v>0.51600000000000001</v>
      </c>
      <c r="M321" s="121" t="s">
        <v>5657</v>
      </c>
      <c r="N321" s="120">
        <v>1</v>
      </c>
      <c r="O321" s="119">
        <v>180</v>
      </c>
      <c r="P321" s="119">
        <v>43</v>
      </c>
      <c r="Q321" s="119">
        <v>4.5</v>
      </c>
      <c r="R321" s="120" t="s">
        <v>5658</v>
      </c>
      <c r="S321" s="120">
        <v>3.2</v>
      </c>
      <c r="T321" s="120"/>
      <c r="U321" s="120"/>
      <c r="V321" s="172">
        <v>1088</v>
      </c>
      <c r="W321" s="172"/>
      <c r="X321" s="172"/>
      <c r="Y321" s="172"/>
      <c r="Z321" s="172">
        <v>1088</v>
      </c>
      <c r="AA321" s="123">
        <v>18616</v>
      </c>
      <c r="AB321" s="123"/>
      <c r="AC321" s="123">
        <v>1033</v>
      </c>
      <c r="AD321" s="123"/>
      <c r="AE321" s="123"/>
      <c r="AF321" s="123"/>
      <c r="AG321" s="214"/>
      <c r="AH321" s="229" t="str">
        <f t="shared" si="35"/>
        <v>a3</v>
      </c>
      <c r="AI321" s="122"/>
      <c r="AJ321" s="122"/>
      <c r="AK321" s="122"/>
      <c r="AL321" s="122"/>
      <c r="AM321" s="122"/>
      <c r="AN321" s="173" t="s">
        <v>3186</v>
      </c>
      <c r="AO321" s="173" t="s">
        <v>3186</v>
      </c>
      <c r="AP321" s="173" t="s">
        <v>3186</v>
      </c>
      <c r="AQ321" s="173" t="s">
        <v>3186</v>
      </c>
      <c r="AR321" s="173" t="s">
        <v>3186</v>
      </c>
      <c r="AS321" s="173" t="s">
        <v>3186</v>
      </c>
      <c r="AT321" s="173">
        <v>2</v>
      </c>
      <c r="AU321" s="173">
        <v>2</v>
      </c>
      <c r="AV321" s="173">
        <v>1</v>
      </c>
      <c r="AW321" s="173">
        <v>1</v>
      </c>
      <c r="AX321" s="173">
        <v>2</v>
      </c>
      <c r="AY321" s="173">
        <v>1</v>
      </c>
      <c r="AZ321" s="211"/>
      <c r="BA321" s="211">
        <f t="shared" si="42"/>
        <v>9</v>
      </c>
      <c r="BB321" s="205">
        <f t="shared" si="36"/>
        <v>163179</v>
      </c>
      <c r="BC321" s="205">
        <f t="shared" si="37"/>
        <v>135280</v>
      </c>
      <c r="BD321" s="205">
        <f t="shared" si="38"/>
        <v>39282</v>
      </c>
      <c r="BE321" s="205">
        <f t="shared" si="39"/>
        <v>11383</v>
      </c>
      <c r="BF321" s="175">
        <v>123897</v>
      </c>
      <c r="BG321" s="175">
        <v>15536</v>
      </c>
      <c r="BH321" s="175">
        <v>45070</v>
      </c>
      <c r="BI321" s="175">
        <v>27899</v>
      </c>
      <c r="BJ321" s="175"/>
      <c r="BK321" s="175">
        <v>16402</v>
      </c>
      <c r="BL321" s="175">
        <v>2580</v>
      </c>
      <c r="BM321" s="175">
        <v>21374</v>
      </c>
      <c r="BN321" s="175">
        <v>8648</v>
      </c>
      <c r="BO321" s="175">
        <v>25670</v>
      </c>
      <c r="BP321" s="198">
        <f t="shared" si="40"/>
        <v>70740</v>
      </c>
    </row>
    <row r="322" spans="1:68" s="116" customFormat="1" x14ac:dyDescent="0.15">
      <c r="A322" s="117">
        <v>444402001</v>
      </c>
      <c r="B322" s="118" t="s">
        <v>535</v>
      </c>
      <c r="C322" s="118" t="s">
        <v>485</v>
      </c>
      <c r="D322" s="118" t="s">
        <v>536</v>
      </c>
      <c r="E322" s="118" t="s">
        <v>3503</v>
      </c>
      <c r="F322" s="120">
        <v>13</v>
      </c>
      <c r="G322" s="119"/>
      <c r="H322" s="119"/>
      <c r="I322" s="120" t="s">
        <v>5820</v>
      </c>
      <c r="J322" s="120">
        <v>1610</v>
      </c>
      <c r="K322" s="120">
        <v>234184</v>
      </c>
      <c r="L322" s="120">
        <v>0.39900000000000002</v>
      </c>
      <c r="M322" s="121" t="s">
        <v>5657</v>
      </c>
      <c r="N322" s="120">
        <v>1</v>
      </c>
      <c r="O322" s="119">
        <v>226</v>
      </c>
      <c r="P322" s="119">
        <v>38</v>
      </c>
      <c r="Q322" s="119">
        <v>2.68</v>
      </c>
      <c r="R322" s="120" t="s">
        <v>5658</v>
      </c>
      <c r="S322" s="120">
        <v>0.3</v>
      </c>
      <c r="T322" s="120"/>
      <c r="U322" s="120"/>
      <c r="V322" s="172">
        <v>140</v>
      </c>
      <c r="W322" s="172">
        <v>12</v>
      </c>
      <c r="X322" s="172">
        <v>83</v>
      </c>
      <c r="Y322" s="172">
        <v>2</v>
      </c>
      <c r="Z322" s="172">
        <v>43</v>
      </c>
      <c r="AA322" s="123"/>
      <c r="AB322" s="123"/>
      <c r="AC322" s="123">
        <v>215</v>
      </c>
      <c r="AD322" s="123"/>
      <c r="AE322" s="123"/>
      <c r="AF322" s="123"/>
      <c r="AG322" s="214"/>
      <c r="AH322" s="229" t="str">
        <f t="shared" si="35"/>
        <v>a3</v>
      </c>
      <c r="AI322" s="122"/>
      <c r="AJ322" s="122"/>
      <c r="AK322" s="122"/>
      <c r="AL322" s="122"/>
      <c r="AM322" s="122"/>
      <c r="AN322" s="173" t="s">
        <v>3186</v>
      </c>
      <c r="AO322" s="173" t="s">
        <v>3186</v>
      </c>
      <c r="AP322" s="173" t="s">
        <v>3186</v>
      </c>
      <c r="AQ322" s="173" t="s">
        <v>3186</v>
      </c>
      <c r="AR322" s="173" t="s">
        <v>3186</v>
      </c>
      <c r="AS322" s="173"/>
      <c r="AT322" s="173">
        <v>1</v>
      </c>
      <c r="AU322" s="173">
        <v>1</v>
      </c>
      <c r="AV322" s="173">
        <v>1</v>
      </c>
      <c r="AW322" s="173">
        <v>1</v>
      </c>
      <c r="AX322" s="173">
        <v>1</v>
      </c>
      <c r="AY322" s="173" t="s">
        <v>3186</v>
      </c>
      <c r="AZ322" s="211">
        <f t="shared" si="41"/>
        <v>0</v>
      </c>
      <c r="BA322" s="211">
        <f t="shared" si="42"/>
        <v>5</v>
      </c>
      <c r="BB322" s="205">
        <f t="shared" si="36"/>
        <v>30824</v>
      </c>
      <c r="BC322" s="205">
        <f t="shared" si="37"/>
        <v>30824</v>
      </c>
      <c r="BD322" s="205">
        <f t="shared" si="38"/>
        <v>0</v>
      </c>
      <c r="BE322" s="205">
        <f t="shared" si="39"/>
        <v>0</v>
      </c>
      <c r="BF322" s="175">
        <v>30824</v>
      </c>
      <c r="BG322" s="175"/>
      <c r="BH322" s="175">
        <v>8190</v>
      </c>
      <c r="BI322" s="175"/>
      <c r="BJ322" s="175"/>
      <c r="BK322" s="175">
        <v>10820</v>
      </c>
      <c r="BL322" s="175">
        <v>5513</v>
      </c>
      <c r="BM322" s="175">
        <v>4370</v>
      </c>
      <c r="BN322" s="175">
        <v>68</v>
      </c>
      <c r="BO322" s="175">
        <v>1863</v>
      </c>
      <c r="BP322" s="198">
        <f t="shared" si="40"/>
        <v>10053</v>
      </c>
    </row>
    <row r="323" spans="1:68" s="116" customFormat="1" x14ac:dyDescent="0.15">
      <c r="A323" s="117">
        <v>444501001</v>
      </c>
      <c r="B323" s="118" t="s">
        <v>537</v>
      </c>
      <c r="C323" s="118" t="s">
        <v>485</v>
      </c>
      <c r="D323" s="118" t="s">
        <v>538</v>
      </c>
      <c r="E323" s="118" t="s">
        <v>3504</v>
      </c>
      <c r="F323" s="120">
        <v>20</v>
      </c>
      <c r="G323" s="119">
        <v>1132360</v>
      </c>
      <c r="H323" s="119"/>
      <c r="I323" s="120" t="s">
        <v>5820</v>
      </c>
      <c r="J323" s="120">
        <v>4837</v>
      </c>
      <c r="K323" s="120">
        <v>1132360</v>
      </c>
      <c r="L323" s="120">
        <v>0.64100000000000001</v>
      </c>
      <c r="M323" s="121" t="s">
        <v>5657</v>
      </c>
      <c r="N323" s="120">
        <v>1</v>
      </c>
      <c r="O323" s="119">
        <v>382</v>
      </c>
      <c r="P323" s="119">
        <v>39</v>
      </c>
      <c r="Q323" s="119">
        <v>4.7</v>
      </c>
      <c r="R323" s="120" t="s">
        <v>5658</v>
      </c>
      <c r="S323" s="120">
        <v>1</v>
      </c>
      <c r="T323" s="120"/>
      <c r="U323" s="120"/>
      <c r="V323" s="172">
        <v>821.9</v>
      </c>
      <c r="W323" s="172"/>
      <c r="X323" s="172">
        <v>751.5</v>
      </c>
      <c r="Y323" s="172"/>
      <c r="Z323" s="172">
        <v>70.400000000000006</v>
      </c>
      <c r="AA323" s="123"/>
      <c r="AB323" s="123"/>
      <c r="AC323" s="123">
        <v>1761</v>
      </c>
      <c r="AD323" s="123"/>
      <c r="AE323" s="123"/>
      <c r="AF323" s="123"/>
      <c r="AG323" s="214"/>
      <c r="AH323" s="229" t="str">
        <f t="shared" si="35"/>
        <v>a3</v>
      </c>
      <c r="AI323" s="122"/>
      <c r="AJ323" s="122"/>
      <c r="AK323" s="122"/>
      <c r="AL323" s="122"/>
      <c r="AM323" s="122"/>
      <c r="AN323" s="173"/>
      <c r="AO323" s="173"/>
      <c r="AP323" s="173"/>
      <c r="AQ323" s="173"/>
      <c r="AR323" s="173"/>
      <c r="AS323" s="173"/>
      <c r="AT323" s="173">
        <v>0.6</v>
      </c>
      <c r="AU323" s="173">
        <v>1.75</v>
      </c>
      <c r="AV323" s="173"/>
      <c r="AW323" s="173"/>
      <c r="AX323" s="173">
        <v>0.5</v>
      </c>
      <c r="AY323" s="173">
        <v>0.5</v>
      </c>
      <c r="AZ323" s="211">
        <f t="shared" si="41"/>
        <v>0</v>
      </c>
      <c r="BA323" s="211">
        <f t="shared" si="42"/>
        <v>3.35</v>
      </c>
      <c r="BB323" s="205">
        <f t="shared" si="36"/>
        <v>122835</v>
      </c>
      <c r="BC323" s="205">
        <f t="shared" si="37"/>
        <v>122835</v>
      </c>
      <c r="BD323" s="205">
        <f t="shared" si="38"/>
        <v>0</v>
      </c>
      <c r="BE323" s="205">
        <f t="shared" si="39"/>
        <v>0</v>
      </c>
      <c r="BF323" s="175">
        <v>122835</v>
      </c>
      <c r="BG323" s="175"/>
      <c r="BH323" s="175">
        <v>62529</v>
      </c>
      <c r="BI323" s="175"/>
      <c r="BJ323" s="175"/>
      <c r="BK323" s="175">
        <v>30309</v>
      </c>
      <c r="BL323" s="175">
        <v>10631</v>
      </c>
      <c r="BM323" s="175">
        <v>14220</v>
      </c>
      <c r="BN323" s="175">
        <v>2368</v>
      </c>
      <c r="BO323" s="175">
        <v>2778</v>
      </c>
      <c r="BP323" s="198">
        <f t="shared" si="40"/>
        <v>65307</v>
      </c>
    </row>
    <row r="324" spans="1:68" s="116" customFormat="1" x14ac:dyDescent="0.15">
      <c r="A324" s="117">
        <v>444502002</v>
      </c>
      <c r="B324" s="118" t="s">
        <v>539</v>
      </c>
      <c r="C324" s="118" t="s">
        <v>485</v>
      </c>
      <c r="D324" s="118" t="s">
        <v>538</v>
      </c>
      <c r="E324" s="118" t="s">
        <v>3505</v>
      </c>
      <c r="F324" s="120">
        <v>22</v>
      </c>
      <c r="G324" s="119">
        <v>196867</v>
      </c>
      <c r="H324" s="119"/>
      <c r="I324" s="120" t="s">
        <v>5820</v>
      </c>
      <c r="J324" s="120">
        <v>1200</v>
      </c>
      <c r="K324" s="120">
        <v>196867</v>
      </c>
      <c r="L324" s="120">
        <v>0.44900000000000001</v>
      </c>
      <c r="M324" s="121" t="s">
        <v>5657</v>
      </c>
      <c r="N324" s="120">
        <v>1</v>
      </c>
      <c r="O324" s="119">
        <v>180</v>
      </c>
      <c r="P324" s="119">
        <v>37</v>
      </c>
      <c r="Q324" s="119">
        <v>4</v>
      </c>
      <c r="R324" s="120" t="s">
        <v>5658</v>
      </c>
      <c r="S324" s="120">
        <v>0.2</v>
      </c>
      <c r="T324" s="120"/>
      <c r="U324" s="120"/>
      <c r="V324" s="172">
        <v>118</v>
      </c>
      <c r="W324" s="172"/>
      <c r="X324" s="172">
        <v>118</v>
      </c>
      <c r="Y324" s="172"/>
      <c r="Z324" s="172"/>
      <c r="AA324" s="123"/>
      <c r="AB324" s="123"/>
      <c r="AC324" s="123">
        <v>145</v>
      </c>
      <c r="AD324" s="123"/>
      <c r="AE324" s="123"/>
      <c r="AF324" s="123"/>
      <c r="AG324" s="214"/>
      <c r="AH324" s="229" t="str">
        <f t="shared" si="35"/>
        <v>a3</v>
      </c>
      <c r="AI324" s="122"/>
      <c r="AJ324" s="122"/>
      <c r="AK324" s="122"/>
      <c r="AL324" s="122"/>
      <c r="AM324" s="122"/>
      <c r="AN324" s="173"/>
      <c r="AO324" s="173"/>
      <c r="AP324" s="173"/>
      <c r="AQ324" s="173"/>
      <c r="AR324" s="173"/>
      <c r="AS324" s="173">
        <v>0.5</v>
      </c>
      <c r="AT324" s="173">
        <v>0.6</v>
      </c>
      <c r="AU324" s="173">
        <v>1.35</v>
      </c>
      <c r="AV324" s="173"/>
      <c r="AW324" s="173"/>
      <c r="AX324" s="173">
        <v>0.5</v>
      </c>
      <c r="AY324" s="173">
        <v>0.9</v>
      </c>
      <c r="AZ324" s="211">
        <f t="shared" si="41"/>
        <v>0.5</v>
      </c>
      <c r="BA324" s="211">
        <f t="shared" si="42"/>
        <v>3.35</v>
      </c>
      <c r="BB324" s="205">
        <f t="shared" si="36"/>
        <v>15744</v>
      </c>
      <c r="BC324" s="205">
        <f t="shared" si="37"/>
        <v>15744</v>
      </c>
      <c r="BD324" s="205">
        <f t="shared" si="38"/>
        <v>0</v>
      </c>
      <c r="BE324" s="205">
        <f t="shared" si="39"/>
        <v>0</v>
      </c>
      <c r="BF324" s="175">
        <v>15744</v>
      </c>
      <c r="BG324" s="175"/>
      <c r="BH324" s="175">
        <v>7526</v>
      </c>
      <c r="BI324" s="175"/>
      <c r="BJ324" s="175"/>
      <c r="BK324" s="175">
        <v>2467</v>
      </c>
      <c r="BL324" s="175">
        <v>2205</v>
      </c>
      <c r="BM324" s="175">
        <v>2097</v>
      </c>
      <c r="BN324" s="175">
        <v>427</v>
      </c>
      <c r="BO324" s="175">
        <v>1022</v>
      </c>
      <c r="BP324" s="198">
        <f t="shared" si="40"/>
        <v>8548</v>
      </c>
    </row>
    <row r="325" spans="1:68" s="116" customFormat="1" x14ac:dyDescent="0.15">
      <c r="A325" s="117">
        <v>444502003</v>
      </c>
      <c r="B325" s="118" t="s">
        <v>540</v>
      </c>
      <c r="C325" s="118" t="s">
        <v>485</v>
      </c>
      <c r="D325" s="118" t="s">
        <v>538</v>
      </c>
      <c r="E325" s="118" t="s">
        <v>3506</v>
      </c>
      <c r="F325" s="120">
        <v>19</v>
      </c>
      <c r="G325" s="119">
        <v>363290</v>
      </c>
      <c r="H325" s="119"/>
      <c r="I325" s="120" t="s">
        <v>5820</v>
      </c>
      <c r="J325" s="120">
        <v>2060</v>
      </c>
      <c r="K325" s="120">
        <v>363290</v>
      </c>
      <c r="L325" s="120">
        <v>0.48299999999999998</v>
      </c>
      <c r="M325" s="121" t="s">
        <v>5657</v>
      </c>
      <c r="N325" s="120">
        <v>1</v>
      </c>
      <c r="O325" s="119">
        <v>201</v>
      </c>
      <c r="P325" s="119">
        <v>33</v>
      </c>
      <c r="Q325" s="119">
        <v>4</v>
      </c>
      <c r="R325" s="120" t="s">
        <v>5658</v>
      </c>
      <c r="S325" s="120">
        <v>0.4</v>
      </c>
      <c r="T325" s="120"/>
      <c r="U325" s="120"/>
      <c r="V325" s="172">
        <v>164</v>
      </c>
      <c r="W325" s="172"/>
      <c r="X325" s="172">
        <v>164</v>
      </c>
      <c r="Y325" s="172"/>
      <c r="Z325" s="172"/>
      <c r="AA325" s="123"/>
      <c r="AB325" s="123"/>
      <c r="AC325" s="123">
        <v>289</v>
      </c>
      <c r="AD325" s="123"/>
      <c r="AE325" s="123"/>
      <c r="AF325" s="123"/>
      <c r="AG325" s="214"/>
      <c r="AH325" s="229" t="str">
        <f t="shared" ref="AH325:AH388" si="44">IF(N325=1,IF(AG325&gt;0,"a4",IF(AC325&gt;0,"a3",IF(AA325&gt;0,"a2","a1"))),IF(AG325&gt;0,"b4",IF(AC325&gt;0,"b3",IF(AA325&gt;0,"b2","b1"))))</f>
        <v>a3</v>
      </c>
      <c r="AI325" s="122"/>
      <c r="AJ325" s="122"/>
      <c r="AK325" s="122"/>
      <c r="AL325" s="122"/>
      <c r="AM325" s="122"/>
      <c r="AN325" s="173"/>
      <c r="AO325" s="173"/>
      <c r="AP325" s="173"/>
      <c r="AQ325" s="173"/>
      <c r="AR325" s="173"/>
      <c r="AS325" s="173">
        <v>0.5</v>
      </c>
      <c r="AT325" s="173">
        <v>0.6</v>
      </c>
      <c r="AU325" s="173">
        <v>1.35</v>
      </c>
      <c r="AV325" s="173"/>
      <c r="AW325" s="173"/>
      <c r="AX325" s="173">
        <v>0.5</v>
      </c>
      <c r="AY325" s="173">
        <v>0.9</v>
      </c>
      <c r="AZ325" s="211">
        <f t="shared" si="41"/>
        <v>0.5</v>
      </c>
      <c r="BA325" s="211">
        <f t="shared" si="42"/>
        <v>3.35</v>
      </c>
      <c r="BB325" s="205">
        <f t="shared" ref="BB325:BB388" si="45">SUM(BG325:BO325)</f>
        <v>18150</v>
      </c>
      <c r="BC325" s="205">
        <f t="shared" ref="BC325:BC388" si="46">BG325+BH325+BK325+BL325+BM325+BN325+BO325</f>
        <v>18150</v>
      </c>
      <c r="BD325" s="205">
        <f t="shared" ref="BD325:BD388" si="47">BB325-BF325</f>
        <v>0</v>
      </c>
      <c r="BE325" s="205">
        <f t="shared" ref="BE325:BE388" si="48">BC325-BF325</f>
        <v>0</v>
      </c>
      <c r="BF325" s="175">
        <v>18150</v>
      </c>
      <c r="BG325" s="175"/>
      <c r="BH325" s="175">
        <v>8549</v>
      </c>
      <c r="BI325" s="175"/>
      <c r="BJ325" s="175"/>
      <c r="BK325" s="175">
        <v>4485</v>
      </c>
      <c r="BL325" s="175"/>
      <c r="BM325" s="175">
        <v>2630</v>
      </c>
      <c r="BN325" s="175">
        <v>566</v>
      </c>
      <c r="BO325" s="175">
        <v>1920</v>
      </c>
      <c r="BP325" s="198">
        <f t="shared" ref="BP325:BP388" si="49">BH325+BO325</f>
        <v>10469</v>
      </c>
    </row>
    <row r="326" spans="1:68" s="116" customFormat="1" x14ac:dyDescent="0.15">
      <c r="A326" s="117">
        <v>450101001</v>
      </c>
      <c r="B326" s="118" t="s">
        <v>541</v>
      </c>
      <c r="C326" s="118" t="s">
        <v>485</v>
      </c>
      <c r="D326" s="118" t="s">
        <v>542</v>
      </c>
      <c r="E326" s="118" t="s">
        <v>3507</v>
      </c>
      <c r="F326" s="120">
        <v>14</v>
      </c>
      <c r="G326" s="119">
        <v>515732</v>
      </c>
      <c r="H326" s="119"/>
      <c r="I326" s="120" t="s">
        <v>5820</v>
      </c>
      <c r="J326" s="120">
        <v>4250</v>
      </c>
      <c r="K326" s="120">
        <v>515732</v>
      </c>
      <c r="L326" s="120">
        <v>0.33200000000000002</v>
      </c>
      <c r="M326" s="121" t="s">
        <v>5657</v>
      </c>
      <c r="N326" s="120">
        <v>1</v>
      </c>
      <c r="O326" s="119">
        <v>290</v>
      </c>
      <c r="P326" s="119"/>
      <c r="Q326" s="119"/>
      <c r="R326" s="120" t="s">
        <v>5658</v>
      </c>
      <c r="S326" s="120">
        <v>1.5</v>
      </c>
      <c r="T326" s="120"/>
      <c r="U326" s="120"/>
      <c r="V326" s="172">
        <v>260.10000000000002</v>
      </c>
      <c r="W326" s="172">
        <v>59.5</v>
      </c>
      <c r="X326" s="172">
        <v>190.5</v>
      </c>
      <c r="Y326" s="172">
        <v>10.1</v>
      </c>
      <c r="Z326" s="172"/>
      <c r="AA326" s="123"/>
      <c r="AB326" s="123"/>
      <c r="AC326" s="123">
        <v>422</v>
      </c>
      <c r="AD326" s="123"/>
      <c r="AE326" s="123"/>
      <c r="AF326" s="123"/>
      <c r="AG326" s="214"/>
      <c r="AH326" s="229" t="str">
        <f t="shared" si="44"/>
        <v>a3</v>
      </c>
      <c r="AI326" s="122"/>
      <c r="AJ326" s="122"/>
      <c r="AK326" s="122"/>
      <c r="AL326" s="122"/>
      <c r="AM326" s="122"/>
      <c r="AN326" s="173"/>
      <c r="AO326" s="173"/>
      <c r="AP326" s="173"/>
      <c r="AQ326" s="173"/>
      <c r="AR326" s="173"/>
      <c r="AS326" s="173"/>
      <c r="AT326" s="173">
        <v>1</v>
      </c>
      <c r="AU326" s="173"/>
      <c r="AV326" s="173"/>
      <c r="AW326" s="173"/>
      <c r="AX326" s="173"/>
      <c r="AY326" s="173"/>
      <c r="AZ326" s="211">
        <f t="shared" ref="AZ326:AZ389" si="50">SUBTOTAL(9,AN326:AS326)</f>
        <v>0</v>
      </c>
      <c r="BA326" s="211">
        <f t="shared" ref="BA326:BA389" si="51">SUBTOTAL(9,AT326:AY326)</f>
        <v>1</v>
      </c>
      <c r="BB326" s="205">
        <f t="shared" si="45"/>
        <v>37176</v>
      </c>
      <c r="BC326" s="205">
        <f t="shared" si="46"/>
        <v>30852</v>
      </c>
      <c r="BD326" s="205">
        <f t="shared" si="47"/>
        <v>6576</v>
      </c>
      <c r="BE326" s="205">
        <f t="shared" si="48"/>
        <v>252</v>
      </c>
      <c r="BF326" s="175">
        <v>30600</v>
      </c>
      <c r="BG326" s="175"/>
      <c r="BH326" s="175">
        <v>10290</v>
      </c>
      <c r="BI326" s="175">
        <v>6324</v>
      </c>
      <c r="BJ326" s="175"/>
      <c r="BK326" s="175">
        <v>7630</v>
      </c>
      <c r="BL326" s="175">
        <v>2285</v>
      </c>
      <c r="BM326" s="175">
        <v>6227</v>
      </c>
      <c r="BN326" s="175">
        <v>3271</v>
      </c>
      <c r="BO326" s="175">
        <v>1149</v>
      </c>
      <c r="BP326" s="198">
        <f t="shared" si="49"/>
        <v>11439</v>
      </c>
    </row>
    <row r="327" spans="1:68" s="116" customFormat="1" x14ac:dyDescent="0.15">
      <c r="A327" s="117">
        <v>460602002</v>
      </c>
      <c r="B327" s="118" t="s">
        <v>543</v>
      </c>
      <c r="C327" s="118" t="s">
        <v>485</v>
      </c>
      <c r="D327" s="118" t="s">
        <v>544</v>
      </c>
      <c r="E327" s="118" t="s">
        <v>3508</v>
      </c>
      <c r="F327" s="120">
        <v>11</v>
      </c>
      <c r="G327" s="119"/>
      <c r="H327" s="119"/>
      <c r="I327" s="120" t="s">
        <v>5820</v>
      </c>
      <c r="J327" s="120">
        <v>365</v>
      </c>
      <c r="K327" s="120">
        <v>40829</v>
      </c>
      <c r="L327" s="120">
        <v>0.30599999999999999</v>
      </c>
      <c r="M327" s="121" t="s">
        <v>5664</v>
      </c>
      <c r="N327" s="120">
        <v>1</v>
      </c>
      <c r="O327" s="119">
        <v>300</v>
      </c>
      <c r="P327" s="119">
        <v>45.7</v>
      </c>
      <c r="Q327" s="119">
        <v>5.7</v>
      </c>
      <c r="R327" s="120" t="s">
        <v>5658</v>
      </c>
      <c r="S327" s="120">
        <v>0.109</v>
      </c>
      <c r="T327" s="120"/>
      <c r="U327" s="120"/>
      <c r="V327" s="172">
        <v>77.3</v>
      </c>
      <c r="W327" s="172"/>
      <c r="X327" s="172">
        <v>77.3</v>
      </c>
      <c r="Y327" s="172"/>
      <c r="Z327" s="172"/>
      <c r="AA327" s="123"/>
      <c r="AB327" s="123"/>
      <c r="AC327" s="123"/>
      <c r="AD327" s="123"/>
      <c r="AE327" s="123"/>
      <c r="AF327" s="123"/>
      <c r="AG327" s="214"/>
      <c r="AH327" s="229" t="str">
        <f t="shared" si="44"/>
        <v>a1</v>
      </c>
      <c r="AI327" s="122"/>
      <c r="AJ327" s="122"/>
      <c r="AK327" s="122"/>
      <c r="AL327" s="122"/>
      <c r="AM327" s="122"/>
      <c r="AN327" s="173" t="s">
        <v>3186</v>
      </c>
      <c r="AO327" s="173" t="s">
        <v>3186</v>
      </c>
      <c r="AP327" s="173" t="s">
        <v>3186</v>
      </c>
      <c r="AQ327" s="173" t="s">
        <v>3186</v>
      </c>
      <c r="AR327" s="173" t="s">
        <v>3186</v>
      </c>
      <c r="AS327" s="173" t="s">
        <v>3186</v>
      </c>
      <c r="AT327" s="173">
        <v>1</v>
      </c>
      <c r="AU327" s="173" t="s">
        <v>3186</v>
      </c>
      <c r="AV327" s="173" t="s">
        <v>3186</v>
      </c>
      <c r="AW327" s="173" t="s">
        <v>3186</v>
      </c>
      <c r="AX327" s="173" t="s">
        <v>3186</v>
      </c>
      <c r="AY327" s="173" t="s">
        <v>3186</v>
      </c>
      <c r="AZ327" s="211">
        <f t="shared" si="50"/>
        <v>0</v>
      </c>
      <c r="BA327" s="211">
        <f t="shared" si="51"/>
        <v>1</v>
      </c>
      <c r="BB327" s="205">
        <f t="shared" si="45"/>
        <v>11613</v>
      </c>
      <c r="BC327" s="205">
        <f t="shared" si="46"/>
        <v>11613</v>
      </c>
      <c r="BD327" s="205">
        <f t="shared" si="47"/>
        <v>0</v>
      </c>
      <c r="BE327" s="205">
        <f t="shared" si="48"/>
        <v>0</v>
      </c>
      <c r="BF327" s="175">
        <v>11613</v>
      </c>
      <c r="BG327" s="175"/>
      <c r="BH327" s="175">
        <v>2730</v>
      </c>
      <c r="BI327" s="175"/>
      <c r="BJ327" s="175"/>
      <c r="BK327" s="175">
        <v>2749</v>
      </c>
      <c r="BL327" s="175">
        <v>1902</v>
      </c>
      <c r="BM327" s="175">
        <v>2135</v>
      </c>
      <c r="BN327" s="175"/>
      <c r="BO327" s="175">
        <v>2097</v>
      </c>
      <c r="BP327" s="198">
        <f t="shared" si="49"/>
        <v>4827</v>
      </c>
    </row>
    <row r="328" spans="1:68" s="116" customFormat="1" x14ac:dyDescent="0.15">
      <c r="A328" s="117">
        <v>500181001</v>
      </c>
      <c r="B328" s="118" t="s">
        <v>545</v>
      </c>
      <c r="C328" s="118" t="s">
        <v>546</v>
      </c>
      <c r="D328" s="118" t="s">
        <v>547</v>
      </c>
      <c r="E328" s="118" t="s">
        <v>3509</v>
      </c>
      <c r="F328" s="120">
        <v>31</v>
      </c>
      <c r="G328" s="119">
        <v>33608041</v>
      </c>
      <c r="H328" s="119"/>
      <c r="I328" s="120" t="s">
        <v>5821</v>
      </c>
      <c r="J328" s="120">
        <v>120000</v>
      </c>
      <c r="K328" s="120">
        <v>28448842</v>
      </c>
      <c r="L328" s="120">
        <v>0.65</v>
      </c>
      <c r="M328" s="121" t="s">
        <v>5654</v>
      </c>
      <c r="N328" s="120">
        <v>1</v>
      </c>
      <c r="O328" s="119">
        <v>180</v>
      </c>
      <c r="P328" s="119">
        <v>28.8319444444444</v>
      </c>
      <c r="Q328" s="119">
        <v>5.31388888888889</v>
      </c>
      <c r="R328" s="120" t="s">
        <v>5655</v>
      </c>
      <c r="S328" s="120">
        <v>257</v>
      </c>
      <c r="T328" s="120"/>
      <c r="U328" s="120"/>
      <c r="V328" s="172">
        <v>10752.3</v>
      </c>
      <c r="W328" s="172">
        <v>3226.4</v>
      </c>
      <c r="X328" s="172">
        <v>3933</v>
      </c>
      <c r="Y328" s="172">
        <v>1083.5999999999999</v>
      </c>
      <c r="Z328" s="172">
        <v>2509.3000000000002</v>
      </c>
      <c r="AA328" s="123">
        <v>160835.29999999999</v>
      </c>
      <c r="AB328" s="123">
        <v>285860.47999999981</v>
      </c>
      <c r="AC328" s="123">
        <v>16682.900000000001</v>
      </c>
      <c r="AD328" s="123"/>
      <c r="AE328" s="123">
        <v>715</v>
      </c>
      <c r="AF328" s="123"/>
      <c r="AG328" s="214">
        <f t="shared" ref="AG328:AG362" si="52">SUM(AD328:AF328)</f>
        <v>715</v>
      </c>
      <c r="AH328" s="229" t="str">
        <f t="shared" si="44"/>
        <v>a4</v>
      </c>
      <c r="AI328" s="122"/>
      <c r="AJ328" s="122"/>
      <c r="AK328" s="122"/>
      <c r="AL328" s="122"/>
      <c r="AM328" s="122"/>
      <c r="AN328" s="173"/>
      <c r="AO328" s="173"/>
      <c r="AP328" s="173"/>
      <c r="AQ328" s="173">
        <v>1</v>
      </c>
      <c r="AR328" s="173"/>
      <c r="AS328" s="173">
        <v>8</v>
      </c>
      <c r="AT328" s="173">
        <v>8</v>
      </c>
      <c r="AU328" s="173">
        <v>16</v>
      </c>
      <c r="AV328" s="173">
        <v>4</v>
      </c>
      <c r="AW328" s="173">
        <v>4</v>
      </c>
      <c r="AX328" s="173">
        <v>3</v>
      </c>
      <c r="AY328" s="173">
        <v>5</v>
      </c>
      <c r="AZ328" s="211">
        <f t="shared" si="50"/>
        <v>9</v>
      </c>
      <c r="BA328" s="211">
        <f t="shared" si="51"/>
        <v>40</v>
      </c>
      <c r="BB328" s="205">
        <f t="shared" si="45"/>
        <v>605549</v>
      </c>
      <c r="BC328" s="205">
        <f t="shared" si="46"/>
        <v>605549</v>
      </c>
      <c r="BD328" s="205">
        <f t="shared" si="47"/>
        <v>0</v>
      </c>
      <c r="BE328" s="205">
        <f t="shared" si="48"/>
        <v>0</v>
      </c>
      <c r="BF328" s="175">
        <v>605549</v>
      </c>
      <c r="BG328" s="175"/>
      <c r="BH328" s="175">
        <v>515125</v>
      </c>
      <c r="BI328" s="175"/>
      <c r="BJ328" s="175"/>
      <c r="BK328" s="175">
        <v>1483</v>
      </c>
      <c r="BL328" s="175">
        <v>19036</v>
      </c>
      <c r="BM328" s="175"/>
      <c r="BN328" s="175">
        <v>26</v>
      </c>
      <c r="BO328" s="175">
        <v>69879</v>
      </c>
      <c r="BP328" s="198">
        <f t="shared" si="49"/>
        <v>585004</v>
      </c>
    </row>
    <row r="329" spans="1:68" s="116" customFormat="1" x14ac:dyDescent="0.15">
      <c r="A329" s="117">
        <v>500181002</v>
      </c>
      <c r="B329" s="118" t="s">
        <v>548</v>
      </c>
      <c r="C329" s="118" t="s">
        <v>546</v>
      </c>
      <c r="D329" s="118" t="s">
        <v>547</v>
      </c>
      <c r="E329" s="118" t="s">
        <v>3510</v>
      </c>
      <c r="F329" s="120">
        <v>25</v>
      </c>
      <c r="G329" s="119">
        <v>990031</v>
      </c>
      <c r="H329" s="119"/>
      <c r="I329" s="120" t="s">
        <v>5820</v>
      </c>
      <c r="J329" s="120">
        <v>16200</v>
      </c>
      <c r="K329" s="120">
        <v>3013593</v>
      </c>
      <c r="L329" s="120">
        <v>0.51</v>
      </c>
      <c r="M329" s="121" t="s">
        <v>5654</v>
      </c>
      <c r="N329" s="120">
        <v>1</v>
      </c>
      <c r="O329" s="119">
        <v>170</v>
      </c>
      <c r="P329" s="119">
        <v>30</v>
      </c>
      <c r="Q329" s="119">
        <v>3.7</v>
      </c>
      <c r="R329" s="120" t="s">
        <v>5655</v>
      </c>
      <c r="S329" s="120">
        <v>29.8</v>
      </c>
      <c r="T329" s="120"/>
      <c r="U329" s="120"/>
      <c r="V329" s="172">
        <v>1867.2</v>
      </c>
      <c r="W329" s="172">
        <v>89.2</v>
      </c>
      <c r="X329" s="172">
        <v>606.79999999999995</v>
      </c>
      <c r="Y329" s="172">
        <v>290.39999999999998</v>
      </c>
      <c r="Z329" s="172">
        <v>880.8</v>
      </c>
      <c r="AA329" s="123">
        <v>12664</v>
      </c>
      <c r="AB329" s="123"/>
      <c r="AC329" s="123">
        <v>2025</v>
      </c>
      <c r="AD329" s="123"/>
      <c r="AE329" s="123">
        <v>6.6999999999999993</v>
      </c>
      <c r="AF329" s="123"/>
      <c r="AG329" s="214">
        <f t="shared" si="52"/>
        <v>6.6999999999999993</v>
      </c>
      <c r="AH329" s="229" t="str">
        <f t="shared" si="44"/>
        <v>a4</v>
      </c>
      <c r="AI329" s="122"/>
      <c r="AJ329" s="122"/>
      <c r="AK329" s="122"/>
      <c r="AL329" s="122"/>
      <c r="AM329" s="122"/>
      <c r="AN329" s="173"/>
      <c r="AO329" s="173"/>
      <c r="AP329" s="173"/>
      <c r="AQ329" s="173">
        <v>0.5</v>
      </c>
      <c r="AR329" s="173"/>
      <c r="AS329" s="173">
        <v>2</v>
      </c>
      <c r="AT329" s="173">
        <v>1</v>
      </c>
      <c r="AU329" s="173">
        <v>4</v>
      </c>
      <c r="AV329" s="173">
        <v>2</v>
      </c>
      <c r="AW329" s="173">
        <v>8</v>
      </c>
      <c r="AX329" s="173">
        <v>1</v>
      </c>
      <c r="AY329" s="173">
        <v>2</v>
      </c>
      <c r="AZ329" s="211">
        <f t="shared" si="50"/>
        <v>2.5</v>
      </c>
      <c r="BA329" s="211">
        <f t="shared" si="51"/>
        <v>18</v>
      </c>
      <c r="BB329" s="205">
        <f t="shared" si="45"/>
        <v>313466</v>
      </c>
      <c r="BC329" s="205">
        <f t="shared" si="46"/>
        <v>313466</v>
      </c>
      <c r="BD329" s="205">
        <f t="shared" si="47"/>
        <v>0</v>
      </c>
      <c r="BE329" s="205">
        <f t="shared" si="48"/>
        <v>0</v>
      </c>
      <c r="BF329" s="175">
        <v>313466</v>
      </c>
      <c r="BG329" s="175">
        <v>765</v>
      </c>
      <c r="BH329" s="175">
        <v>220607</v>
      </c>
      <c r="BI329" s="175"/>
      <c r="BJ329" s="175"/>
      <c r="BK329" s="175">
        <v>838</v>
      </c>
      <c r="BL329" s="175">
        <v>33443</v>
      </c>
      <c r="BM329" s="175"/>
      <c r="BN329" s="175"/>
      <c r="BO329" s="175">
        <v>57813</v>
      </c>
      <c r="BP329" s="198">
        <f t="shared" si="49"/>
        <v>278420</v>
      </c>
    </row>
    <row r="330" spans="1:68" s="116" customFormat="1" x14ac:dyDescent="0.15">
      <c r="A330" s="117">
        <v>500181003</v>
      </c>
      <c r="B330" s="118" t="s">
        <v>549</v>
      </c>
      <c r="C330" s="118" t="s">
        <v>546</v>
      </c>
      <c r="D330" s="118" t="s">
        <v>547</v>
      </c>
      <c r="E330" s="118" t="s">
        <v>3511</v>
      </c>
      <c r="F330" s="120">
        <v>24</v>
      </c>
      <c r="G330" s="119">
        <v>4050740</v>
      </c>
      <c r="H330" s="119"/>
      <c r="I330" s="120" t="s">
        <v>5820</v>
      </c>
      <c r="J330" s="120">
        <v>24600</v>
      </c>
      <c r="K330" s="120">
        <v>4050740</v>
      </c>
      <c r="L330" s="120">
        <v>0.45100000000000001</v>
      </c>
      <c r="M330" s="121" t="s">
        <v>5654</v>
      </c>
      <c r="N330" s="120">
        <v>1</v>
      </c>
      <c r="O330" s="119">
        <v>110</v>
      </c>
      <c r="P330" s="119">
        <v>48</v>
      </c>
      <c r="Q330" s="119">
        <v>4.8</v>
      </c>
      <c r="R330" s="120" t="s">
        <v>5655</v>
      </c>
      <c r="S330" s="120">
        <v>19.100000000000001</v>
      </c>
      <c r="T330" s="120"/>
      <c r="U330" s="120"/>
      <c r="V330" s="172">
        <v>1954.1</v>
      </c>
      <c r="W330" s="172">
        <v>177.1</v>
      </c>
      <c r="X330" s="172">
        <v>1362</v>
      </c>
      <c r="Y330" s="172">
        <v>353</v>
      </c>
      <c r="Z330" s="172">
        <v>62</v>
      </c>
      <c r="AA330" s="123">
        <v>17518</v>
      </c>
      <c r="AB330" s="123"/>
      <c r="AC330" s="123">
        <v>2946</v>
      </c>
      <c r="AD330" s="123"/>
      <c r="AE330" s="123"/>
      <c r="AF330" s="123"/>
      <c r="AG330" s="214"/>
      <c r="AH330" s="229" t="str">
        <f t="shared" si="44"/>
        <v>a3</v>
      </c>
      <c r="AI330" s="122"/>
      <c r="AJ330" s="122"/>
      <c r="AK330" s="122"/>
      <c r="AL330" s="122"/>
      <c r="AM330" s="122"/>
      <c r="AN330" s="173"/>
      <c r="AO330" s="173"/>
      <c r="AP330" s="173"/>
      <c r="AQ330" s="173">
        <v>0.5</v>
      </c>
      <c r="AR330" s="173"/>
      <c r="AS330" s="173">
        <v>1</v>
      </c>
      <c r="AT330" s="173">
        <v>1</v>
      </c>
      <c r="AU330" s="173">
        <v>4</v>
      </c>
      <c r="AV330" s="173">
        <v>1</v>
      </c>
      <c r="AW330" s="173">
        <v>4</v>
      </c>
      <c r="AX330" s="173">
        <v>1</v>
      </c>
      <c r="AY330" s="173">
        <v>2</v>
      </c>
      <c r="AZ330" s="211">
        <f t="shared" si="50"/>
        <v>1.5</v>
      </c>
      <c r="BA330" s="211">
        <f t="shared" si="51"/>
        <v>13</v>
      </c>
      <c r="BB330" s="205">
        <f t="shared" si="45"/>
        <v>158211</v>
      </c>
      <c r="BC330" s="205">
        <f t="shared" si="46"/>
        <v>158211</v>
      </c>
      <c r="BD330" s="205">
        <f t="shared" si="47"/>
        <v>0</v>
      </c>
      <c r="BE330" s="205">
        <f t="shared" si="48"/>
        <v>0</v>
      </c>
      <c r="BF330" s="175">
        <v>158211</v>
      </c>
      <c r="BG330" s="175">
        <v>760</v>
      </c>
      <c r="BH330" s="175">
        <v>130561</v>
      </c>
      <c r="BI330" s="175"/>
      <c r="BJ330" s="175"/>
      <c r="BK330" s="175">
        <v>1371</v>
      </c>
      <c r="BL330" s="175">
        <v>3275</v>
      </c>
      <c r="BM330" s="175"/>
      <c r="BN330" s="175"/>
      <c r="BO330" s="175">
        <v>22244</v>
      </c>
      <c r="BP330" s="198">
        <f t="shared" si="49"/>
        <v>152805</v>
      </c>
    </row>
    <row r="331" spans="1:68" s="116" customFormat="1" x14ac:dyDescent="0.15">
      <c r="A331" s="117">
        <v>500281001</v>
      </c>
      <c r="B331" s="118" t="s">
        <v>550</v>
      </c>
      <c r="C331" s="118" t="s">
        <v>546</v>
      </c>
      <c r="D331" s="118" t="s">
        <v>551</v>
      </c>
      <c r="E331" s="118" t="s">
        <v>3512</v>
      </c>
      <c r="F331" s="120">
        <v>21</v>
      </c>
      <c r="G331" s="119"/>
      <c r="H331" s="119"/>
      <c r="I331" s="120" t="s">
        <v>5820</v>
      </c>
      <c r="J331" s="120">
        <v>12000</v>
      </c>
      <c r="K331" s="120">
        <v>2942747</v>
      </c>
      <c r="L331" s="120">
        <v>0.67200000000000004</v>
      </c>
      <c r="M331" s="121" t="s">
        <v>5654</v>
      </c>
      <c r="N331" s="120">
        <v>1</v>
      </c>
      <c r="O331" s="119">
        <v>255.2</v>
      </c>
      <c r="P331" s="119">
        <v>36</v>
      </c>
      <c r="Q331" s="119">
        <v>3.3</v>
      </c>
      <c r="R331" s="120" t="s">
        <v>5655</v>
      </c>
      <c r="S331" s="120">
        <v>51.8</v>
      </c>
      <c r="T331" s="120"/>
      <c r="U331" s="120"/>
      <c r="V331" s="172">
        <v>1263</v>
      </c>
      <c r="W331" s="172"/>
      <c r="X331" s="172">
        <v>885.3</v>
      </c>
      <c r="Y331" s="172">
        <v>373.9</v>
      </c>
      <c r="Z331" s="172">
        <v>3.8</v>
      </c>
      <c r="AA331" s="123">
        <v>16774</v>
      </c>
      <c r="AB331" s="123"/>
      <c r="AC331" s="123">
        <v>2784</v>
      </c>
      <c r="AD331" s="123"/>
      <c r="AE331" s="123"/>
      <c r="AF331" s="123"/>
      <c r="AG331" s="214"/>
      <c r="AH331" s="229" t="str">
        <f t="shared" si="44"/>
        <v>a3</v>
      </c>
      <c r="AI331" s="122"/>
      <c r="AJ331" s="122"/>
      <c r="AK331" s="122"/>
      <c r="AL331" s="122"/>
      <c r="AM331" s="122"/>
      <c r="AN331" s="173"/>
      <c r="AO331" s="173"/>
      <c r="AP331" s="173"/>
      <c r="AQ331" s="173">
        <v>1</v>
      </c>
      <c r="AR331" s="173"/>
      <c r="AS331" s="173">
        <v>2</v>
      </c>
      <c r="AT331" s="173">
        <v>2.5</v>
      </c>
      <c r="AU331" s="173">
        <v>2.5</v>
      </c>
      <c r="AV331" s="173">
        <v>2</v>
      </c>
      <c r="AW331" s="173">
        <v>2</v>
      </c>
      <c r="AX331" s="173">
        <v>1</v>
      </c>
      <c r="AY331" s="173"/>
      <c r="AZ331" s="211">
        <f t="shared" si="50"/>
        <v>3</v>
      </c>
      <c r="BA331" s="211">
        <f t="shared" si="51"/>
        <v>10</v>
      </c>
      <c r="BB331" s="205">
        <f t="shared" si="45"/>
        <v>312165</v>
      </c>
      <c r="BC331" s="205">
        <f t="shared" si="46"/>
        <v>217265</v>
      </c>
      <c r="BD331" s="205">
        <f t="shared" si="47"/>
        <v>152193</v>
      </c>
      <c r="BE331" s="205">
        <f t="shared" si="48"/>
        <v>57293</v>
      </c>
      <c r="BF331" s="175">
        <v>159972</v>
      </c>
      <c r="BG331" s="175">
        <v>1670</v>
      </c>
      <c r="BH331" s="175">
        <v>152193</v>
      </c>
      <c r="BI331" s="175">
        <v>59588</v>
      </c>
      <c r="BJ331" s="175">
        <v>35312</v>
      </c>
      <c r="BK331" s="175">
        <v>501</v>
      </c>
      <c r="BL331" s="175">
        <v>5471</v>
      </c>
      <c r="BM331" s="175"/>
      <c r="BN331" s="175"/>
      <c r="BO331" s="175">
        <v>57430</v>
      </c>
      <c r="BP331" s="198">
        <f t="shared" si="49"/>
        <v>209623</v>
      </c>
    </row>
    <row r="332" spans="1:68" s="116" customFormat="1" x14ac:dyDescent="0.15">
      <c r="A332" s="117">
        <v>500281002</v>
      </c>
      <c r="B332" s="118" t="s">
        <v>552</v>
      </c>
      <c r="C332" s="118" t="s">
        <v>546</v>
      </c>
      <c r="D332" s="118" t="s">
        <v>551</v>
      </c>
      <c r="E332" s="118" t="s">
        <v>3513</v>
      </c>
      <c r="F332" s="120">
        <v>18</v>
      </c>
      <c r="G332" s="119">
        <v>1246736</v>
      </c>
      <c r="H332" s="119"/>
      <c r="I332" s="120" t="s">
        <v>5820</v>
      </c>
      <c r="J332" s="120">
        <v>8200</v>
      </c>
      <c r="K332" s="120">
        <v>1245154</v>
      </c>
      <c r="L332" s="120">
        <v>0.41599999999999998</v>
      </c>
      <c r="M332" s="121" t="s">
        <v>5654</v>
      </c>
      <c r="N332" s="120">
        <v>1</v>
      </c>
      <c r="O332" s="119">
        <v>234.9</v>
      </c>
      <c r="P332" s="119">
        <v>58</v>
      </c>
      <c r="Q332" s="119">
        <v>6.3</v>
      </c>
      <c r="R332" s="120" t="s">
        <v>5655</v>
      </c>
      <c r="S332" s="120">
        <v>16.2</v>
      </c>
      <c r="T332" s="120"/>
      <c r="U332" s="120"/>
      <c r="V332" s="172">
        <v>782</v>
      </c>
      <c r="W332" s="172">
        <v>141.69999999999999</v>
      </c>
      <c r="X332" s="172">
        <v>88.9</v>
      </c>
      <c r="Y332" s="172">
        <v>104.5</v>
      </c>
      <c r="Z332" s="172">
        <v>446.9</v>
      </c>
      <c r="AA332" s="123">
        <v>5861</v>
      </c>
      <c r="AB332" s="123"/>
      <c r="AC332" s="123">
        <v>1150</v>
      </c>
      <c r="AD332" s="123"/>
      <c r="AE332" s="123"/>
      <c r="AF332" s="123"/>
      <c r="AG332" s="214"/>
      <c r="AH332" s="229" t="str">
        <f t="shared" si="44"/>
        <v>a3</v>
      </c>
      <c r="AI332" s="122"/>
      <c r="AJ332" s="122"/>
      <c r="AK332" s="122"/>
      <c r="AL332" s="122"/>
      <c r="AM332" s="122"/>
      <c r="AN332" s="173"/>
      <c r="AO332" s="173"/>
      <c r="AP332" s="173"/>
      <c r="AQ332" s="173"/>
      <c r="AR332" s="173"/>
      <c r="AS332" s="173"/>
      <c r="AT332" s="173">
        <v>1.5</v>
      </c>
      <c r="AU332" s="173">
        <v>1.5</v>
      </c>
      <c r="AV332" s="173">
        <v>1</v>
      </c>
      <c r="AW332" s="173">
        <v>1</v>
      </c>
      <c r="AX332" s="173">
        <v>1</v>
      </c>
      <c r="AY332" s="173"/>
      <c r="AZ332" s="211">
        <f t="shared" si="50"/>
        <v>0</v>
      </c>
      <c r="BA332" s="211">
        <f t="shared" si="51"/>
        <v>6</v>
      </c>
      <c r="BB332" s="205">
        <f t="shared" si="45"/>
        <v>162268</v>
      </c>
      <c r="BC332" s="205">
        <f t="shared" si="46"/>
        <v>110277</v>
      </c>
      <c r="BD332" s="205">
        <f t="shared" si="47"/>
        <v>76333</v>
      </c>
      <c r="BE332" s="205">
        <f t="shared" si="48"/>
        <v>24342</v>
      </c>
      <c r="BF332" s="175">
        <v>85935</v>
      </c>
      <c r="BG332" s="175"/>
      <c r="BH332" s="175">
        <v>76333</v>
      </c>
      <c r="BI332" s="175">
        <v>33519</v>
      </c>
      <c r="BJ332" s="175">
        <v>18472</v>
      </c>
      <c r="BK332" s="175">
        <v>284</v>
      </c>
      <c r="BL332" s="175">
        <v>3518</v>
      </c>
      <c r="BM332" s="175"/>
      <c r="BN332" s="175"/>
      <c r="BO332" s="175">
        <v>30142</v>
      </c>
      <c r="BP332" s="198">
        <f t="shared" si="49"/>
        <v>106475</v>
      </c>
    </row>
    <row r="333" spans="1:68" s="116" customFormat="1" x14ac:dyDescent="0.15">
      <c r="A333" s="117">
        <v>520101001</v>
      </c>
      <c r="B333" s="118" t="s">
        <v>553</v>
      </c>
      <c r="C333" s="118" t="s">
        <v>546</v>
      </c>
      <c r="D333" s="118" t="s">
        <v>554</v>
      </c>
      <c r="E333" s="118" t="s">
        <v>3514</v>
      </c>
      <c r="F333" s="120">
        <v>43</v>
      </c>
      <c r="G333" s="119">
        <v>15376030</v>
      </c>
      <c r="H333" s="119">
        <v>8592520</v>
      </c>
      <c r="I333" s="120" t="s">
        <v>5823</v>
      </c>
      <c r="J333" s="120">
        <v>62000</v>
      </c>
      <c r="K333" s="120">
        <v>23968550</v>
      </c>
      <c r="L333" s="120">
        <v>1.0589999999999999</v>
      </c>
      <c r="M333" s="121" t="s">
        <v>5654</v>
      </c>
      <c r="N333" s="120">
        <v>1</v>
      </c>
      <c r="O333" s="119">
        <v>270.2</v>
      </c>
      <c r="P333" s="119"/>
      <c r="Q333" s="119"/>
      <c r="R333" s="120" t="s">
        <v>5655</v>
      </c>
      <c r="S333" s="120">
        <v>239.3</v>
      </c>
      <c r="T333" s="120"/>
      <c r="U333" s="120"/>
      <c r="V333" s="172">
        <v>6298.5</v>
      </c>
      <c r="W333" s="172">
        <v>1447.7</v>
      </c>
      <c r="X333" s="172">
        <v>3619.1</v>
      </c>
      <c r="Y333" s="172">
        <v>822.8</v>
      </c>
      <c r="Z333" s="172">
        <v>408.9</v>
      </c>
      <c r="AA333" s="123">
        <v>40484</v>
      </c>
      <c r="AB333" s="123"/>
      <c r="AC333" s="123">
        <v>10948</v>
      </c>
      <c r="AD333" s="123"/>
      <c r="AE333" s="123"/>
      <c r="AF333" s="123"/>
      <c r="AG333" s="214"/>
      <c r="AH333" s="229" t="str">
        <f t="shared" si="44"/>
        <v>a3</v>
      </c>
      <c r="AI333" s="122"/>
      <c r="AJ333" s="122"/>
      <c r="AK333" s="122"/>
      <c r="AL333" s="122"/>
      <c r="AM333" s="122"/>
      <c r="AN333" s="173">
        <v>3</v>
      </c>
      <c r="AO333" s="173">
        <v>1</v>
      </c>
      <c r="AP333" s="173">
        <v>1</v>
      </c>
      <c r="AQ333" s="173">
        <v>2</v>
      </c>
      <c r="AR333" s="173"/>
      <c r="AS333" s="173">
        <v>2</v>
      </c>
      <c r="AT333" s="173">
        <v>6</v>
      </c>
      <c r="AU333" s="173">
        <v>6</v>
      </c>
      <c r="AV333" s="173">
        <v>2</v>
      </c>
      <c r="AW333" s="173">
        <v>2</v>
      </c>
      <c r="AX333" s="173">
        <v>3</v>
      </c>
      <c r="AY333" s="173"/>
      <c r="AZ333" s="211">
        <f t="shared" si="50"/>
        <v>9</v>
      </c>
      <c r="BA333" s="211">
        <f t="shared" si="51"/>
        <v>19</v>
      </c>
      <c r="BB333" s="205">
        <f t="shared" si="45"/>
        <v>827572</v>
      </c>
      <c r="BC333" s="205">
        <f t="shared" si="46"/>
        <v>739787</v>
      </c>
      <c r="BD333" s="205">
        <f t="shared" si="47"/>
        <v>106331</v>
      </c>
      <c r="BE333" s="205">
        <f t="shared" si="48"/>
        <v>18546</v>
      </c>
      <c r="BF333" s="175">
        <v>721241</v>
      </c>
      <c r="BG333" s="175">
        <v>44735</v>
      </c>
      <c r="BH333" s="175">
        <v>150150</v>
      </c>
      <c r="BI333" s="175">
        <v>87785</v>
      </c>
      <c r="BJ333" s="175"/>
      <c r="BK333" s="175">
        <v>17386</v>
      </c>
      <c r="BL333" s="175">
        <v>57590</v>
      </c>
      <c r="BM333" s="175">
        <v>96871</v>
      </c>
      <c r="BN333" s="175">
        <v>81561</v>
      </c>
      <c r="BO333" s="175">
        <v>291494</v>
      </c>
      <c r="BP333" s="198">
        <f t="shared" si="49"/>
        <v>441644</v>
      </c>
    </row>
    <row r="334" spans="1:68" s="116" customFormat="1" x14ac:dyDescent="0.15">
      <c r="A334" s="117">
        <v>520102002</v>
      </c>
      <c r="B334" s="118" t="s">
        <v>555</v>
      </c>
      <c r="C334" s="118" t="s">
        <v>546</v>
      </c>
      <c r="D334" s="118" t="s">
        <v>554</v>
      </c>
      <c r="E334" s="118" t="s">
        <v>3515</v>
      </c>
      <c r="F334" s="120">
        <v>24</v>
      </c>
      <c r="G334" s="119">
        <v>67700</v>
      </c>
      <c r="H334" s="119"/>
      <c r="I334" s="120" t="s">
        <v>5820</v>
      </c>
      <c r="J334" s="120">
        <v>380</v>
      </c>
      <c r="K334" s="120">
        <v>67700</v>
      </c>
      <c r="L334" s="120">
        <v>0.48799999999999999</v>
      </c>
      <c r="M334" s="121" t="s">
        <v>5668</v>
      </c>
      <c r="N334" s="120">
        <v>1</v>
      </c>
      <c r="O334" s="119">
        <v>204.5</v>
      </c>
      <c r="P334" s="119"/>
      <c r="Q334" s="119"/>
      <c r="R334" s="120" t="s">
        <v>5660</v>
      </c>
      <c r="S334" s="120">
        <v>0.4</v>
      </c>
      <c r="T334" s="120"/>
      <c r="U334" s="120"/>
      <c r="V334" s="172">
        <v>100.2</v>
      </c>
      <c r="W334" s="172"/>
      <c r="X334" s="172">
        <v>100.2</v>
      </c>
      <c r="Y334" s="172"/>
      <c r="Z334" s="172"/>
      <c r="AA334" s="123"/>
      <c r="AB334" s="123"/>
      <c r="AC334" s="123"/>
      <c r="AD334" s="123"/>
      <c r="AE334" s="123"/>
      <c r="AF334" s="123"/>
      <c r="AG334" s="214"/>
      <c r="AH334" s="229" t="str">
        <f t="shared" si="44"/>
        <v>a1</v>
      </c>
      <c r="AI334" s="122"/>
      <c r="AJ334" s="122"/>
      <c r="AK334" s="122"/>
      <c r="AL334" s="122"/>
      <c r="AM334" s="122"/>
      <c r="AN334" s="173"/>
      <c r="AO334" s="173"/>
      <c r="AP334" s="173"/>
      <c r="AQ334" s="173"/>
      <c r="AR334" s="173"/>
      <c r="AS334" s="173"/>
      <c r="AT334" s="173">
        <v>0.5</v>
      </c>
      <c r="AU334" s="173">
        <v>0.5</v>
      </c>
      <c r="AV334" s="173">
        <v>0.5</v>
      </c>
      <c r="AW334" s="173">
        <v>0.5</v>
      </c>
      <c r="AX334" s="173"/>
      <c r="AY334" s="173"/>
      <c r="AZ334" s="211"/>
      <c r="BA334" s="211">
        <f t="shared" si="51"/>
        <v>2</v>
      </c>
      <c r="BB334" s="205">
        <f t="shared" si="45"/>
        <v>20110</v>
      </c>
      <c r="BC334" s="205">
        <f t="shared" si="46"/>
        <v>18648</v>
      </c>
      <c r="BD334" s="205">
        <f t="shared" si="47"/>
        <v>1520</v>
      </c>
      <c r="BE334" s="205">
        <f t="shared" si="48"/>
        <v>58</v>
      </c>
      <c r="BF334" s="175">
        <v>18590</v>
      </c>
      <c r="BG334" s="175">
        <v>6791</v>
      </c>
      <c r="BH334" s="175">
        <v>2480</v>
      </c>
      <c r="BI334" s="175">
        <v>1462</v>
      </c>
      <c r="BJ334" s="175"/>
      <c r="BK334" s="175">
        <v>1558</v>
      </c>
      <c r="BL334" s="175">
        <v>1179</v>
      </c>
      <c r="BM334" s="175">
        <v>1588</v>
      </c>
      <c r="BN334" s="175">
        <v>3264</v>
      </c>
      <c r="BO334" s="175">
        <v>1788</v>
      </c>
      <c r="BP334" s="198">
        <f t="shared" si="49"/>
        <v>4268</v>
      </c>
    </row>
    <row r="335" spans="1:68" s="116" customFormat="1" x14ac:dyDescent="0.15">
      <c r="A335" s="117">
        <v>520102003</v>
      </c>
      <c r="B335" s="118" t="s">
        <v>556</v>
      </c>
      <c r="C335" s="118" t="s">
        <v>546</v>
      </c>
      <c r="D335" s="118" t="s">
        <v>554</v>
      </c>
      <c r="E335" s="118" t="s">
        <v>3516</v>
      </c>
      <c r="F335" s="120">
        <v>23</v>
      </c>
      <c r="G335" s="119">
        <v>63084</v>
      </c>
      <c r="H335" s="119"/>
      <c r="I335" s="120" t="s">
        <v>5820</v>
      </c>
      <c r="J335" s="120">
        <v>370</v>
      </c>
      <c r="K335" s="120">
        <v>63084</v>
      </c>
      <c r="L335" s="120">
        <v>0.46700000000000003</v>
      </c>
      <c r="M335" s="121" t="s">
        <v>5657</v>
      </c>
      <c r="N335" s="120">
        <v>1</v>
      </c>
      <c r="O335" s="119">
        <v>175</v>
      </c>
      <c r="P335" s="119"/>
      <c r="Q335" s="119"/>
      <c r="R335" s="120" t="s">
        <v>5660</v>
      </c>
      <c r="S335" s="120">
        <v>0.2</v>
      </c>
      <c r="T335" s="120"/>
      <c r="U335" s="120"/>
      <c r="V335" s="172">
        <v>54.3</v>
      </c>
      <c r="W335" s="172"/>
      <c r="X335" s="172">
        <v>54.3</v>
      </c>
      <c r="Y335" s="172"/>
      <c r="Z335" s="172"/>
      <c r="AA335" s="123"/>
      <c r="AB335" s="123"/>
      <c r="AC335" s="123"/>
      <c r="AD335" s="123"/>
      <c r="AE335" s="123"/>
      <c r="AF335" s="123"/>
      <c r="AG335" s="214"/>
      <c r="AH335" s="229" t="str">
        <f t="shared" si="44"/>
        <v>a1</v>
      </c>
      <c r="AI335" s="122"/>
      <c r="AJ335" s="122"/>
      <c r="AK335" s="122"/>
      <c r="AL335" s="122"/>
      <c r="AM335" s="122"/>
      <c r="AN335" s="173"/>
      <c r="AO335" s="173"/>
      <c r="AP335" s="173"/>
      <c r="AQ335" s="173"/>
      <c r="AR335" s="173"/>
      <c r="AS335" s="173"/>
      <c r="AT335" s="173">
        <v>0.5</v>
      </c>
      <c r="AU335" s="173">
        <v>0.5</v>
      </c>
      <c r="AV335" s="173">
        <v>0.5</v>
      </c>
      <c r="AW335" s="173">
        <v>0.5</v>
      </c>
      <c r="AX335" s="173"/>
      <c r="AY335" s="173"/>
      <c r="AZ335" s="211"/>
      <c r="BA335" s="211">
        <f t="shared" si="51"/>
        <v>2</v>
      </c>
      <c r="BB335" s="205">
        <f t="shared" si="45"/>
        <v>17327</v>
      </c>
      <c r="BC335" s="205">
        <f t="shared" si="46"/>
        <v>15890</v>
      </c>
      <c r="BD335" s="205">
        <f t="shared" si="47"/>
        <v>1494</v>
      </c>
      <c r="BE335" s="205">
        <f t="shared" si="48"/>
        <v>57</v>
      </c>
      <c r="BF335" s="175">
        <v>15833</v>
      </c>
      <c r="BG335" s="175">
        <v>6792</v>
      </c>
      <c r="BH335" s="175">
        <v>2225</v>
      </c>
      <c r="BI335" s="175">
        <v>1437</v>
      </c>
      <c r="BJ335" s="175"/>
      <c r="BK335" s="175">
        <v>1528</v>
      </c>
      <c r="BL335" s="175">
        <v>1653</v>
      </c>
      <c r="BM335" s="175">
        <v>1328</v>
      </c>
      <c r="BN335" s="175">
        <v>546</v>
      </c>
      <c r="BO335" s="175">
        <v>1818</v>
      </c>
      <c r="BP335" s="198">
        <f t="shared" si="49"/>
        <v>4043</v>
      </c>
    </row>
    <row r="336" spans="1:68" s="116" customFormat="1" x14ac:dyDescent="0.15">
      <c r="A336" s="117">
        <v>520102004</v>
      </c>
      <c r="B336" s="118" t="s">
        <v>557</v>
      </c>
      <c r="C336" s="118" t="s">
        <v>546</v>
      </c>
      <c r="D336" s="118" t="s">
        <v>554</v>
      </c>
      <c r="E336" s="118" t="s">
        <v>3517</v>
      </c>
      <c r="F336" s="120">
        <v>22</v>
      </c>
      <c r="G336" s="119">
        <v>102827</v>
      </c>
      <c r="H336" s="119"/>
      <c r="I336" s="120" t="s">
        <v>5820</v>
      </c>
      <c r="J336" s="120">
        <v>1150</v>
      </c>
      <c r="K336" s="120">
        <v>102827</v>
      </c>
      <c r="L336" s="120">
        <v>0.245</v>
      </c>
      <c r="M336" s="121" t="s">
        <v>5657</v>
      </c>
      <c r="N336" s="120">
        <v>2</v>
      </c>
      <c r="O336" s="119">
        <v>29.8</v>
      </c>
      <c r="P336" s="119"/>
      <c r="Q336" s="119"/>
      <c r="R336" s="120" t="s">
        <v>5660</v>
      </c>
      <c r="S336" s="120">
        <v>0.3</v>
      </c>
      <c r="T336" s="120"/>
      <c r="U336" s="120"/>
      <c r="V336" s="172">
        <v>173.8</v>
      </c>
      <c r="W336" s="172"/>
      <c r="X336" s="172">
        <v>173.8</v>
      </c>
      <c r="Y336" s="172"/>
      <c r="Z336" s="172"/>
      <c r="AA336" s="123"/>
      <c r="AB336" s="123"/>
      <c r="AC336" s="123"/>
      <c r="AD336" s="123"/>
      <c r="AE336" s="123"/>
      <c r="AF336" s="123"/>
      <c r="AG336" s="214"/>
      <c r="AH336" s="229" t="str">
        <f t="shared" si="44"/>
        <v>b1</v>
      </c>
      <c r="AI336" s="122"/>
      <c r="AJ336" s="122"/>
      <c r="AK336" s="122"/>
      <c r="AL336" s="122"/>
      <c r="AM336" s="122"/>
      <c r="AN336" s="173"/>
      <c r="AO336" s="173"/>
      <c r="AP336" s="173"/>
      <c r="AQ336" s="173"/>
      <c r="AR336" s="173"/>
      <c r="AS336" s="173"/>
      <c r="AT336" s="173">
        <v>0.5</v>
      </c>
      <c r="AU336" s="173">
        <v>0.5</v>
      </c>
      <c r="AV336" s="173">
        <v>0.5</v>
      </c>
      <c r="AW336" s="173">
        <v>0.5</v>
      </c>
      <c r="AX336" s="173"/>
      <c r="AY336" s="173"/>
      <c r="AZ336" s="211"/>
      <c r="BA336" s="211">
        <f t="shared" si="51"/>
        <v>2</v>
      </c>
      <c r="BB336" s="205">
        <f t="shared" si="45"/>
        <v>22668</v>
      </c>
      <c r="BC336" s="205">
        <f t="shared" si="46"/>
        <v>21356</v>
      </c>
      <c r="BD336" s="205">
        <f t="shared" si="47"/>
        <v>1364</v>
      </c>
      <c r="BE336" s="205">
        <f t="shared" si="48"/>
        <v>52</v>
      </c>
      <c r="BF336" s="175">
        <v>21304</v>
      </c>
      <c r="BG336" s="175">
        <v>6792</v>
      </c>
      <c r="BH336" s="175">
        <v>4528</v>
      </c>
      <c r="BI336" s="175">
        <v>1312</v>
      </c>
      <c r="BJ336" s="175"/>
      <c r="BK336" s="175"/>
      <c r="BL336" s="175">
        <v>3742</v>
      </c>
      <c r="BM336" s="175">
        <v>2430</v>
      </c>
      <c r="BN336" s="175">
        <v>1719</v>
      </c>
      <c r="BO336" s="175">
        <v>2145</v>
      </c>
      <c r="BP336" s="198">
        <f t="shared" si="49"/>
        <v>6673</v>
      </c>
    </row>
    <row r="337" spans="1:68" s="116" customFormat="1" x14ac:dyDescent="0.15">
      <c r="A337" s="117">
        <v>520201001</v>
      </c>
      <c r="B337" s="118" t="s">
        <v>558</v>
      </c>
      <c r="C337" s="118" t="s">
        <v>546</v>
      </c>
      <c r="D337" s="118" t="s">
        <v>559</v>
      </c>
      <c r="E337" s="118" t="s">
        <v>3518</v>
      </c>
      <c r="F337" s="120">
        <v>29</v>
      </c>
      <c r="G337" s="119">
        <v>12272</v>
      </c>
      <c r="H337" s="119"/>
      <c r="I337" s="120" t="s">
        <v>5821</v>
      </c>
      <c r="J337" s="120">
        <v>11800</v>
      </c>
      <c r="K337" s="120">
        <v>4991132</v>
      </c>
      <c r="L337" s="120">
        <v>1.159</v>
      </c>
      <c r="M337" s="121" t="s">
        <v>5654</v>
      </c>
      <c r="N337" s="120">
        <v>1</v>
      </c>
      <c r="O337" s="119">
        <v>172.9</v>
      </c>
      <c r="P337" s="119">
        <v>30.6</v>
      </c>
      <c r="Q337" s="119">
        <v>4.2</v>
      </c>
      <c r="R337" s="120" t="s">
        <v>5655</v>
      </c>
      <c r="S337" s="120">
        <v>53.8</v>
      </c>
      <c r="T337" s="120"/>
      <c r="U337" s="120"/>
      <c r="V337" s="172">
        <v>1390</v>
      </c>
      <c r="W337" s="172"/>
      <c r="X337" s="172">
        <v>1061</v>
      </c>
      <c r="Y337" s="172">
        <v>329</v>
      </c>
      <c r="Z337" s="172"/>
      <c r="AA337" s="123">
        <v>17657</v>
      </c>
      <c r="AB337" s="123">
        <v>38806</v>
      </c>
      <c r="AC337" s="123">
        <v>1109.3</v>
      </c>
      <c r="AD337" s="123"/>
      <c r="AE337" s="123"/>
      <c r="AF337" s="123"/>
      <c r="AG337" s="214"/>
      <c r="AH337" s="229" t="str">
        <f t="shared" si="44"/>
        <v>a3</v>
      </c>
      <c r="AI337" s="122" t="s">
        <v>5401</v>
      </c>
      <c r="AJ337" s="122"/>
      <c r="AK337" s="122" t="s">
        <v>5401</v>
      </c>
      <c r="AL337" s="122"/>
      <c r="AM337" s="122"/>
      <c r="AN337" s="173">
        <v>2</v>
      </c>
      <c r="AO337" s="173"/>
      <c r="AP337" s="173"/>
      <c r="AQ337" s="173"/>
      <c r="AR337" s="173"/>
      <c r="AS337" s="173"/>
      <c r="AT337" s="173">
        <v>5</v>
      </c>
      <c r="AU337" s="173">
        <v>6</v>
      </c>
      <c r="AV337" s="173">
        <v>2</v>
      </c>
      <c r="AW337" s="173">
        <v>2</v>
      </c>
      <c r="AX337" s="173">
        <v>2</v>
      </c>
      <c r="AY337" s="173">
        <v>1</v>
      </c>
      <c r="AZ337" s="211">
        <f t="shared" si="50"/>
        <v>2</v>
      </c>
      <c r="BA337" s="211">
        <f t="shared" si="51"/>
        <v>18</v>
      </c>
      <c r="BB337" s="205">
        <f t="shared" si="45"/>
        <v>248167</v>
      </c>
      <c r="BC337" s="205">
        <f t="shared" si="46"/>
        <v>192146</v>
      </c>
      <c r="BD337" s="205">
        <f t="shared" si="47"/>
        <v>58135</v>
      </c>
      <c r="BE337" s="205">
        <f t="shared" si="48"/>
        <v>2114</v>
      </c>
      <c r="BF337" s="175">
        <v>190032</v>
      </c>
      <c r="BG337" s="175"/>
      <c r="BH337" s="175">
        <v>119921</v>
      </c>
      <c r="BI337" s="175">
        <v>52868</v>
      </c>
      <c r="BJ337" s="175">
        <v>3153</v>
      </c>
      <c r="BK337" s="175">
        <v>17696</v>
      </c>
      <c r="BL337" s="175">
        <v>8007</v>
      </c>
      <c r="BM337" s="175">
        <v>33383</v>
      </c>
      <c r="BN337" s="175"/>
      <c r="BO337" s="175">
        <v>13139</v>
      </c>
      <c r="BP337" s="198">
        <f t="shared" si="49"/>
        <v>133060</v>
      </c>
    </row>
    <row r="338" spans="1:68" s="116" customFormat="1" x14ac:dyDescent="0.15">
      <c r="A338" s="117">
        <v>520301001</v>
      </c>
      <c r="B338" s="118" t="s">
        <v>560</v>
      </c>
      <c r="C338" s="118" t="s">
        <v>546</v>
      </c>
      <c r="D338" s="118" t="s">
        <v>561</v>
      </c>
      <c r="E338" s="118" t="s">
        <v>3519</v>
      </c>
      <c r="F338" s="120">
        <v>13</v>
      </c>
      <c r="G338" s="119">
        <v>137061</v>
      </c>
      <c r="H338" s="119"/>
      <c r="I338" s="120" t="s">
        <v>5820</v>
      </c>
      <c r="J338" s="120">
        <v>763</v>
      </c>
      <c r="K338" s="120">
        <v>137061</v>
      </c>
      <c r="L338" s="120">
        <v>0.49199999999999999</v>
      </c>
      <c r="M338" s="121" t="s">
        <v>5667</v>
      </c>
      <c r="N338" s="120">
        <v>1</v>
      </c>
      <c r="O338" s="119">
        <v>182.5</v>
      </c>
      <c r="P338" s="119">
        <v>58.8</v>
      </c>
      <c r="Q338" s="119">
        <v>5.6</v>
      </c>
      <c r="R338" s="120" t="s">
        <v>5660</v>
      </c>
      <c r="S338" s="120">
        <v>0.3</v>
      </c>
      <c r="T338" s="120"/>
      <c r="U338" s="120"/>
      <c r="V338" s="172">
        <v>277</v>
      </c>
      <c r="W338" s="172">
        <v>1</v>
      </c>
      <c r="X338" s="172">
        <v>133</v>
      </c>
      <c r="Y338" s="172">
        <v>75</v>
      </c>
      <c r="Z338" s="172">
        <v>68</v>
      </c>
      <c r="AA338" s="123">
        <v>492.79</v>
      </c>
      <c r="AB338" s="123"/>
      <c r="AC338" s="123">
        <v>65</v>
      </c>
      <c r="AD338" s="123">
        <v>14.2</v>
      </c>
      <c r="AE338" s="123"/>
      <c r="AF338" s="123"/>
      <c r="AG338" s="214">
        <f t="shared" si="52"/>
        <v>14.2</v>
      </c>
      <c r="AH338" s="229" t="str">
        <f t="shared" si="44"/>
        <v>a4</v>
      </c>
      <c r="AI338" s="122"/>
      <c r="AJ338" s="122"/>
      <c r="AK338" s="122"/>
      <c r="AL338" s="122"/>
      <c r="AM338" s="122"/>
      <c r="AN338" s="173" t="s">
        <v>3186</v>
      </c>
      <c r="AO338" s="173" t="s">
        <v>3186</v>
      </c>
      <c r="AP338" s="173" t="s">
        <v>3186</v>
      </c>
      <c r="AQ338" s="173" t="s">
        <v>3186</v>
      </c>
      <c r="AR338" s="173" t="s">
        <v>3186</v>
      </c>
      <c r="AS338" s="173"/>
      <c r="AT338" s="173">
        <v>0.6</v>
      </c>
      <c r="AU338" s="173">
        <v>0.6</v>
      </c>
      <c r="AV338" s="173">
        <v>0.6</v>
      </c>
      <c r="AW338" s="173">
        <v>0.6</v>
      </c>
      <c r="AX338" s="173"/>
      <c r="AY338" s="173" t="s">
        <v>3186</v>
      </c>
      <c r="AZ338" s="211">
        <f t="shared" si="50"/>
        <v>0</v>
      </c>
      <c r="BA338" s="211">
        <f t="shared" si="51"/>
        <v>2.4</v>
      </c>
      <c r="BB338" s="205">
        <f t="shared" si="45"/>
        <v>11625</v>
      </c>
      <c r="BC338" s="205">
        <f t="shared" si="46"/>
        <v>11625</v>
      </c>
      <c r="BD338" s="205">
        <f t="shared" si="47"/>
        <v>0</v>
      </c>
      <c r="BE338" s="205">
        <f t="shared" si="48"/>
        <v>0</v>
      </c>
      <c r="BF338" s="175">
        <v>11625</v>
      </c>
      <c r="BG338" s="175"/>
      <c r="BH338" s="175">
        <v>5145</v>
      </c>
      <c r="BI338" s="175"/>
      <c r="BJ338" s="175"/>
      <c r="BK338" s="175">
        <v>531</v>
      </c>
      <c r="BL338" s="175">
        <v>502</v>
      </c>
      <c r="BM338" s="175">
        <v>4615</v>
      </c>
      <c r="BN338" s="175">
        <v>691</v>
      </c>
      <c r="BO338" s="175">
        <v>141</v>
      </c>
      <c r="BP338" s="198">
        <f t="shared" si="49"/>
        <v>5286</v>
      </c>
    </row>
    <row r="339" spans="1:68" s="116" customFormat="1" x14ac:dyDescent="0.15">
      <c r="A339" s="117">
        <v>520701001</v>
      </c>
      <c r="B339" s="118" t="s">
        <v>562</v>
      </c>
      <c r="C339" s="118" t="s">
        <v>546</v>
      </c>
      <c r="D339" s="118" t="s">
        <v>563</v>
      </c>
      <c r="E339" s="118" t="s">
        <v>3520</v>
      </c>
      <c r="F339" s="120">
        <v>17</v>
      </c>
      <c r="G339" s="119">
        <v>1058481</v>
      </c>
      <c r="H339" s="119"/>
      <c r="I339" s="120" t="s">
        <v>5820</v>
      </c>
      <c r="J339" s="120">
        <v>6600</v>
      </c>
      <c r="K339" s="120">
        <v>1058481</v>
      </c>
      <c r="L339" s="120">
        <v>0.439</v>
      </c>
      <c r="M339" s="121" t="s">
        <v>5657</v>
      </c>
      <c r="N339" s="120">
        <v>1</v>
      </c>
      <c r="O339" s="119">
        <v>330</v>
      </c>
      <c r="P339" s="119">
        <v>64</v>
      </c>
      <c r="Q339" s="119">
        <v>6.6</v>
      </c>
      <c r="R339" s="120" t="s">
        <v>5658</v>
      </c>
      <c r="S339" s="120">
        <v>1.3</v>
      </c>
      <c r="T339" s="120"/>
      <c r="U339" s="120"/>
      <c r="V339" s="172">
        <v>1024.5</v>
      </c>
      <c r="W339" s="172">
        <v>58.4</v>
      </c>
      <c r="X339" s="172">
        <v>740.8</v>
      </c>
      <c r="Y339" s="172">
        <v>56.5</v>
      </c>
      <c r="Z339" s="172">
        <v>168.8</v>
      </c>
      <c r="AA339" s="123">
        <v>9019</v>
      </c>
      <c r="AB339" s="123"/>
      <c r="AC339" s="123">
        <v>148</v>
      </c>
      <c r="AD339" s="123"/>
      <c r="AE339" s="123"/>
      <c r="AF339" s="123"/>
      <c r="AG339" s="214"/>
      <c r="AH339" s="229" t="str">
        <f t="shared" si="44"/>
        <v>a3</v>
      </c>
      <c r="AI339" s="122"/>
      <c r="AJ339" s="122"/>
      <c r="AK339" s="122"/>
      <c r="AL339" s="122"/>
      <c r="AM339" s="122"/>
      <c r="AN339" s="173">
        <v>13</v>
      </c>
      <c r="AO339" s="173"/>
      <c r="AP339" s="173"/>
      <c r="AQ339" s="173"/>
      <c r="AR339" s="173"/>
      <c r="AS339" s="173">
        <v>2</v>
      </c>
      <c r="AT339" s="173">
        <v>1</v>
      </c>
      <c r="AU339" s="173">
        <v>2</v>
      </c>
      <c r="AV339" s="173">
        <v>1</v>
      </c>
      <c r="AW339" s="173">
        <v>2</v>
      </c>
      <c r="AX339" s="173">
        <v>1</v>
      </c>
      <c r="AY339" s="173"/>
      <c r="AZ339" s="211">
        <f t="shared" si="50"/>
        <v>15</v>
      </c>
      <c r="BA339" s="211">
        <f t="shared" si="51"/>
        <v>7</v>
      </c>
      <c r="BB339" s="205">
        <f t="shared" si="45"/>
        <v>129958</v>
      </c>
      <c r="BC339" s="205">
        <f t="shared" si="46"/>
        <v>106193</v>
      </c>
      <c r="BD339" s="205">
        <f t="shared" si="47"/>
        <v>24715</v>
      </c>
      <c r="BE339" s="205">
        <f t="shared" si="48"/>
        <v>950</v>
      </c>
      <c r="BF339" s="175">
        <v>105243</v>
      </c>
      <c r="BG339" s="175"/>
      <c r="BH339" s="175">
        <v>41356</v>
      </c>
      <c r="BI339" s="175">
        <v>23765</v>
      </c>
      <c r="BJ339" s="175"/>
      <c r="BK339" s="175">
        <v>18543</v>
      </c>
      <c r="BL339" s="175">
        <v>1933</v>
      </c>
      <c r="BM339" s="175">
        <v>14900</v>
      </c>
      <c r="BN339" s="175">
        <v>5983</v>
      </c>
      <c r="BO339" s="175">
        <v>23478</v>
      </c>
      <c r="BP339" s="198">
        <f t="shared" si="49"/>
        <v>64834</v>
      </c>
    </row>
    <row r="340" spans="1:68" s="116" customFormat="1" x14ac:dyDescent="0.15">
      <c r="A340" s="117">
        <v>520702002</v>
      </c>
      <c r="B340" s="118" t="s">
        <v>564</v>
      </c>
      <c r="C340" s="118" t="s">
        <v>546</v>
      </c>
      <c r="D340" s="118" t="s">
        <v>563</v>
      </c>
      <c r="E340" s="118" t="s">
        <v>3521</v>
      </c>
      <c r="F340" s="120">
        <v>11</v>
      </c>
      <c r="G340" s="119">
        <v>76723</v>
      </c>
      <c r="H340" s="119"/>
      <c r="I340" s="120" t="s">
        <v>5820</v>
      </c>
      <c r="J340" s="120">
        <v>600</v>
      </c>
      <c r="K340" s="120">
        <v>76723</v>
      </c>
      <c r="L340" s="120">
        <v>0.35</v>
      </c>
      <c r="M340" s="121" t="s">
        <v>5657</v>
      </c>
      <c r="N340" s="120">
        <v>1</v>
      </c>
      <c r="O340" s="119">
        <v>54.2</v>
      </c>
      <c r="P340" s="119">
        <v>23.75</v>
      </c>
      <c r="Q340" s="119">
        <v>2.58</v>
      </c>
      <c r="R340" s="120" t="s">
        <v>5658</v>
      </c>
      <c r="S340" s="120">
        <v>0.3</v>
      </c>
      <c r="T340" s="120"/>
      <c r="U340" s="120"/>
      <c r="V340" s="172">
        <v>162.80000000000001</v>
      </c>
      <c r="W340" s="172"/>
      <c r="X340" s="172">
        <v>126.7</v>
      </c>
      <c r="Y340" s="172">
        <v>36.1</v>
      </c>
      <c r="Z340" s="172"/>
      <c r="AA340" s="123">
        <v>179</v>
      </c>
      <c r="AB340" s="123"/>
      <c r="AC340" s="123">
        <v>16</v>
      </c>
      <c r="AD340" s="123"/>
      <c r="AE340" s="123"/>
      <c r="AF340" s="123"/>
      <c r="AG340" s="214"/>
      <c r="AH340" s="229" t="str">
        <f t="shared" si="44"/>
        <v>a3</v>
      </c>
      <c r="AI340" s="122"/>
      <c r="AJ340" s="122"/>
      <c r="AK340" s="122"/>
      <c r="AL340" s="122"/>
      <c r="AM340" s="122"/>
      <c r="AN340" s="173">
        <v>13</v>
      </c>
      <c r="AO340" s="173"/>
      <c r="AP340" s="173"/>
      <c r="AQ340" s="173"/>
      <c r="AR340" s="173"/>
      <c r="AS340" s="173">
        <v>1</v>
      </c>
      <c r="AT340" s="173">
        <v>1.5</v>
      </c>
      <c r="AU340" s="173">
        <v>0.5</v>
      </c>
      <c r="AV340" s="173">
        <v>0.5</v>
      </c>
      <c r="AW340" s="173">
        <v>0.5</v>
      </c>
      <c r="AX340" s="173"/>
      <c r="AY340" s="173"/>
      <c r="AZ340" s="211">
        <f t="shared" si="50"/>
        <v>14</v>
      </c>
      <c r="BA340" s="211">
        <f t="shared" si="51"/>
        <v>3</v>
      </c>
      <c r="BB340" s="205">
        <f t="shared" si="45"/>
        <v>16498</v>
      </c>
      <c r="BC340" s="205">
        <f t="shared" si="46"/>
        <v>14706</v>
      </c>
      <c r="BD340" s="205">
        <f t="shared" si="47"/>
        <v>1888</v>
      </c>
      <c r="BE340" s="205">
        <f t="shared" si="48"/>
        <v>96</v>
      </c>
      <c r="BF340" s="175">
        <v>14610</v>
      </c>
      <c r="BG340" s="175"/>
      <c r="BH340" s="175">
        <v>3052</v>
      </c>
      <c r="BI340" s="175">
        <v>1792</v>
      </c>
      <c r="BJ340" s="175"/>
      <c r="BK340" s="175"/>
      <c r="BL340" s="175">
        <v>2277</v>
      </c>
      <c r="BM340" s="175">
        <v>2555</v>
      </c>
      <c r="BN340" s="175">
        <v>590</v>
      </c>
      <c r="BO340" s="175">
        <v>6232</v>
      </c>
      <c r="BP340" s="198">
        <f t="shared" si="49"/>
        <v>9284</v>
      </c>
    </row>
    <row r="341" spans="1:68" s="116" customFormat="1" x14ac:dyDescent="0.15">
      <c r="A341" s="117">
        <v>520702003</v>
      </c>
      <c r="B341" s="118" t="s">
        <v>565</v>
      </c>
      <c r="C341" s="118" t="s">
        <v>546</v>
      </c>
      <c r="D341" s="118" t="s">
        <v>563</v>
      </c>
      <c r="E341" s="118" t="s">
        <v>3522</v>
      </c>
      <c r="F341" s="120">
        <v>7</v>
      </c>
      <c r="G341" s="119">
        <v>22367</v>
      </c>
      <c r="H341" s="119"/>
      <c r="I341" s="120" t="s">
        <v>5820</v>
      </c>
      <c r="J341" s="120">
        <v>230</v>
      </c>
      <c r="K341" s="120">
        <v>22367</v>
      </c>
      <c r="L341" s="120">
        <v>0.26600000000000001</v>
      </c>
      <c r="M341" s="121" t="s">
        <v>5670</v>
      </c>
      <c r="N341" s="120">
        <v>2</v>
      </c>
      <c r="O341" s="119">
        <v>190</v>
      </c>
      <c r="P341" s="119">
        <v>37.799999999999997</v>
      </c>
      <c r="Q341" s="119">
        <v>3.63</v>
      </c>
      <c r="R341" s="120" t="s">
        <v>5658</v>
      </c>
      <c r="S341" s="120">
        <v>0.1</v>
      </c>
      <c r="T341" s="120"/>
      <c r="U341" s="120"/>
      <c r="V341" s="172">
        <v>44.3</v>
      </c>
      <c r="W341" s="172"/>
      <c r="X341" s="172">
        <v>44.3</v>
      </c>
      <c r="Y341" s="172"/>
      <c r="Z341" s="172"/>
      <c r="AA341" s="123">
        <v>84</v>
      </c>
      <c r="AB341" s="123"/>
      <c r="AC341" s="123"/>
      <c r="AD341" s="123"/>
      <c r="AE341" s="123"/>
      <c r="AF341" s="123"/>
      <c r="AG341" s="214"/>
      <c r="AH341" s="229" t="str">
        <f t="shared" si="44"/>
        <v>b2</v>
      </c>
      <c r="AI341" s="122"/>
      <c r="AJ341" s="122"/>
      <c r="AK341" s="122"/>
      <c r="AL341" s="122"/>
      <c r="AM341" s="122"/>
      <c r="AN341" s="173">
        <v>13</v>
      </c>
      <c r="AO341" s="173"/>
      <c r="AP341" s="173"/>
      <c r="AQ341" s="173"/>
      <c r="AR341" s="173"/>
      <c r="AS341" s="173">
        <v>1</v>
      </c>
      <c r="AT341" s="173">
        <v>1.5</v>
      </c>
      <c r="AU341" s="173">
        <v>0.5</v>
      </c>
      <c r="AV341" s="173"/>
      <c r="AW341" s="173"/>
      <c r="AX341" s="173"/>
      <c r="AY341" s="173"/>
      <c r="AZ341" s="211">
        <f t="shared" si="50"/>
        <v>14</v>
      </c>
      <c r="BA341" s="211">
        <f t="shared" si="51"/>
        <v>2</v>
      </c>
      <c r="BB341" s="205">
        <f t="shared" si="45"/>
        <v>7045</v>
      </c>
      <c r="BC341" s="205">
        <f t="shared" si="46"/>
        <v>6063</v>
      </c>
      <c r="BD341" s="205">
        <f t="shared" si="47"/>
        <v>1030</v>
      </c>
      <c r="BE341" s="205">
        <f t="shared" si="48"/>
        <v>48</v>
      </c>
      <c r="BF341" s="175">
        <v>6015</v>
      </c>
      <c r="BG341" s="175"/>
      <c r="BH341" s="175">
        <v>1673</v>
      </c>
      <c r="BI341" s="175">
        <v>982</v>
      </c>
      <c r="BJ341" s="175"/>
      <c r="BK341" s="175"/>
      <c r="BL341" s="175">
        <v>930</v>
      </c>
      <c r="BM341" s="175">
        <v>1129</v>
      </c>
      <c r="BN341" s="175">
        <v>159</v>
      </c>
      <c r="BO341" s="175">
        <v>2172</v>
      </c>
      <c r="BP341" s="198">
        <f t="shared" si="49"/>
        <v>3845</v>
      </c>
    </row>
    <row r="342" spans="1:68" s="116" customFormat="1" x14ac:dyDescent="0.15">
      <c r="A342" s="117">
        <v>520702004</v>
      </c>
      <c r="B342" s="118" t="s">
        <v>566</v>
      </c>
      <c r="C342" s="118" t="s">
        <v>546</v>
      </c>
      <c r="D342" s="118" t="s">
        <v>563</v>
      </c>
      <c r="E342" s="118" t="s">
        <v>3523</v>
      </c>
      <c r="F342" s="120">
        <v>6</v>
      </c>
      <c r="G342" s="119">
        <v>228552</v>
      </c>
      <c r="H342" s="119"/>
      <c r="I342" s="120" t="s">
        <v>5820</v>
      </c>
      <c r="J342" s="120">
        <v>850</v>
      </c>
      <c r="K342" s="120">
        <v>228552</v>
      </c>
      <c r="L342" s="120">
        <v>0.73699999999999999</v>
      </c>
      <c r="M342" s="121" t="s">
        <v>5657</v>
      </c>
      <c r="N342" s="120">
        <v>1</v>
      </c>
      <c r="O342" s="119">
        <v>290</v>
      </c>
      <c r="P342" s="119">
        <v>40</v>
      </c>
      <c r="Q342" s="119">
        <v>4.8</v>
      </c>
      <c r="R342" s="120" t="s">
        <v>5658</v>
      </c>
      <c r="S342" s="120">
        <v>0.3</v>
      </c>
      <c r="T342" s="120"/>
      <c r="U342" s="120"/>
      <c r="V342" s="172">
        <v>201.2</v>
      </c>
      <c r="W342" s="172">
        <v>27.6</v>
      </c>
      <c r="X342" s="172">
        <v>120.8</v>
      </c>
      <c r="Y342" s="172">
        <v>19.3</v>
      </c>
      <c r="Z342" s="172">
        <v>33.5</v>
      </c>
      <c r="AA342" s="123"/>
      <c r="AB342" s="123"/>
      <c r="AC342" s="123">
        <v>35</v>
      </c>
      <c r="AD342" s="123"/>
      <c r="AE342" s="123"/>
      <c r="AF342" s="123"/>
      <c r="AG342" s="214"/>
      <c r="AH342" s="229" t="str">
        <f t="shared" si="44"/>
        <v>a3</v>
      </c>
      <c r="AI342" s="122"/>
      <c r="AJ342" s="122"/>
      <c r="AK342" s="122"/>
      <c r="AL342" s="122"/>
      <c r="AM342" s="122"/>
      <c r="AN342" s="173">
        <v>13</v>
      </c>
      <c r="AO342" s="173"/>
      <c r="AP342" s="173"/>
      <c r="AQ342" s="173"/>
      <c r="AR342" s="173"/>
      <c r="AS342" s="173">
        <v>2</v>
      </c>
      <c r="AT342" s="173">
        <v>1</v>
      </c>
      <c r="AU342" s="173">
        <v>2</v>
      </c>
      <c r="AV342" s="173">
        <v>1</v>
      </c>
      <c r="AW342" s="173">
        <v>2</v>
      </c>
      <c r="AX342" s="173">
        <v>1</v>
      </c>
      <c r="AY342" s="173"/>
      <c r="AZ342" s="211">
        <f t="shared" si="50"/>
        <v>15</v>
      </c>
      <c r="BA342" s="211">
        <f t="shared" si="51"/>
        <v>7</v>
      </c>
      <c r="BB342" s="205">
        <f t="shared" si="45"/>
        <v>21977</v>
      </c>
      <c r="BC342" s="205">
        <f t="shared" si="46"/>
        <v>18314</v>
      </c>
      <c r="BD342" s="205">
        <f t="shared" si="47"/>
        <v>3885</v>
      </c>
      <c r="BE342" s="205">
        <f t="shared" si="48"/>
        <v>222</v>
      </c>
      <c r="BF342" s="175">
        <v>18092</v>
      </c>
      <c r="BG342" s="175"/>
      <c r="BH342" s="175">
        <v>6757</v>
      </c>
      <c r="BI342" s="175">
        <v>3663</v>
      </c>
      <c r="BJ342" s="175"/>
      <c r="BK342" s="175">
        <v>3309</v>
      </c>
      <c r="BL342" s="175">
        <v>1712</v>
      </c>
      <c r="BM342" s="175">
        <v>3281</v>
      </c>
      <c r="BN342" s="175">
        <v>930</v>
      </c>
      <c r="BO342" s="175">
        <v>2325</v>
      </c>
      <c r="BP342" s="198">
        <f t="shared" si="49"/>
        <v>9082</v>
      </c>
    </row>
    <row r="343" spans="1:68" s="116" customFormat="1" x14ac:dyDescent="0.15">
      <c r="A343" s="117">
        <v>520702005</v>
      </c>
      <c r="B343" s="118" t="s">
        <v>567</v>
      </c>
      <c r="C343" s="118" t="s">
        <v>546</v>
      </c>
      <c r="D343" s="118" t="s">
        <v>563</v>
      </c>
      <c r="E343" s="118" t="s">
        <v>3524</v>
      </c>
      <c r="F343" s="120">
        <v>5</v>
      </c>
      <c r="G343" s="119">
        <v>40642</v>
      </c>
      <c r="H343" s="119"/>
      <c r="I343" s="120" t="s">
        <v>5820</v>
      </c>
      <c r="J343" s="120">
        <v>600</v>
      </c>
      <c r="K343" s="120">
        <v>40642</v>
      </c>
      <c r="L343" s="120">
        <v>0.186</v>
      </c>
      <c r="M343" s="121" t="s">
        <v>5657</v>
      </c>
      <c r="N343" s="120">
        <v>1</v>
      </c>
      <c r="O343" s="119">
        <v>330</v>
      </c>
      <c r="P343" s="119">
        <v>58</v>
      </c>
      <c r="Q343" s="119">
        <v>7</v>
      </c>
      <c r="R343" s="120" t="s">
        <v>5658</v>
      </c>
      <c r="S343" s="120">
        <v>0.1</v>
      </c>
      <c r="T343" s="120"/>
      <c r="U343" s="120"/>
      <c r="V343" s="172">
        <v>102.1</v>
      </c>
      <c r="W343" s="172"/>
      <c r="X343" s="172">
        <v>86.4</v>
      </c>
      <c r="Y343" s="172"/>
      <c r="Z343" s="172">
        <v>15.7</v>
      </c>
      <c r="AA343" s="123"/>
      <c r="AB343" s="123"/>
      <c r="AC343" s="123">
        <v>6</v>
      </c>
      <c r="AD343" s="123"/>
      <c r="AE343" s="123"/>
      <c r="AF343" s="123"/>
      <c r="AG343" s="214"/>
      <c r="AH343" s="229" t="str">
        <f t="shared" si="44"/>
        <v>a3</v>
      </c>
      <c r="AI343" s="122"/>
      <c r="AJ343" s="122"/>
      <c r="AK343" s="122"/>
      <c r="AL343" s="122"/>
      <c r="AM343" s="122"/>
      <c r="AN343" s="173">
        <v>13</v>
      </c>
      <c r="AO343" s="173"/>
      <c r="AP343" s="173"/>
      <c r="AQ343" s="173"/>
      <c r="AR343" s="173"/>
      <c r="AS343" s="173">
        <v>2</v>
      </c>
      <c r="AT343" s="173">
        <v>1</v>
      </c>
      <c r="AU343" s="173">
        <v>2</v>
      </c>
      <c r="AV343" s="173">
        <v>1</v>
      </c>
      <c r="AW343" s="173">
        <v>2</v>
      </c>
      <c r="AX343" s="173">
        <v>1</v>
      </c>
      <c r="AY343" s="173"/>
      <c r="AZ343" s="211">
        <f t="shared" si="50"/>
        <v>15</v>
      </c>
      <c r="BA343" s="211">
        <f t="shared" si="51"/>
        <v>7</v>
      </c>
      <c r="BB343" s="205">
        <f t="shared" si="45"/>
        <v>12797</v>
      </c>
      <c r="BC343" s="205">
        <f t="shared" si="46"/>
        <v>9979</v>
      </c>
      <c r="BD343" s="205">
        <f t="shared" si="47"/>
        <v>3154</v>
      </c>
      <c r="BE343" s="205">
        <f t="shared" si="48"/>
        <v>336</v>
      </c>
      <c r="BF343" s="175">
        <v>9643</v>
      </c>
      <c r="BG343" s="175"/>
      <c r="BH343" s="175">
        <v>5227</v>
      </c>
      <c r="BI343" s="175">
        <v>2818</v>
      </c>
      <c r="BJ343" s="175"/>
      <c r="BK343" s="175">
        <v>622</v>
      </c>
      <c r="BL343" s="175">
        <v>299</v>
      </c>
      <c r="BM343" s="175">
        <v>1754</v>
      </c>
      <c r="BN343" s="175">
        <v>215</v>
      </c>
      <c r="BO343" s="175">
        <v>1862</v>
      </c>
      <c r="BP343" s="198">
        <f t="shared" si="49"/>
        <v>7089</v>
      </c>
    </row>
    <row r="344" spans="1:68" s="116" customFormat="1" x14ac:dyDescent="0.15">
      <c r="A344" s="117">
        <v>520901001</v>
      </c>
      <c r="B344" s="118" t="s">
        <v>568</v>
      </c>
      <c r="C344" s="118" t="s">
        <v>546</v>
      </c>
      <c r="D344" s="118" t="s">
        <v>569</v>
      </c>
      <c r="E344" s="118" t="s">
        <v>3525</v>
      </c>
      <c r="F344" s="120">
        <v>3</v>
      </c>
      <c r="G344" s="119">
        <v>4750</v>
      </c>
      <c r="H344" s="119"/>
      <c r="I344" s="120" t="s">
        <v>5820</v>
      </c>
      <c r="J344" s="120">
        <v>400</v>
      </c>
      <c r="K344" s="120">
        <v>4685</v>
      </c>
      <c r="L344" s="120">
        <v>3.2000000000000001E-2</v>
      </c>
      <c r="M344" s="121" t="s">
        <v>5657</v>
      </c>
      <c r="N344" s="120">
        <v>1</v>
      </c>
      <c r="O344" s="119"/>
      <c r="P344" s="119"/>
      <c r="Q344" s="119"/>
      <c r="R344" s="120"/>
      <c r="S344" s="120"/>
      <c r="T344" s="120"/>
      <c r="U344" s="120"/>
      <c r="V344" s="172">
        <v>64</v>
      </c>
      <c r="W344" s="172"/>
      <c r="X344" s="172"/>
      <c r="Y344" s="172"/>
      <c r="Z344" s="172">
        <v>64</v>
      </c>
      <c r="AA344" s="123"/>
      <c r="AB344" s="123"/>
      <c r="AC344" s="123"/>
      <c r="AD344" s="123"/>
      <c r="AE344" s="123"/>
      <c r="AF344" s="123"/>
      <c r="AG344" s="214"/>
      <c r="AH344" s="229" t="str">
        <f t="shared" si="44"/>
        <v>a1</v>
      </c>
      <c r="AI344" s="122"/>
      <c r="AJ344" s="122"/>
      <c r="AK344" s="122"/>
      <c r="AL344" s="122"/>
      <c r="AM344" s="122"/>
      <c r="AN344" s="173">
        <v>3</v>
      </c>
      <c r="AO344" s="173"/>
      <c r="AP344" s="173"/>
      <c r="AQ344" s="173"/>
      <c r="AR344" s="173"/>
      <c r="AS344" s="173">
        <v>2</v>
      </c>
      <c r="AT344" s="173">
        <v>0.5</v>
      </c>
      <c r="AU344" s="173">
        <v>0.5</v>
      </c>
      <c r="AV344" s="173"/>
      <c r="AW344" s="173"/>
      <c r="AX344" s="173">
        <v>0.5</v>
      </c>
      <c r="AY344" s="173">
        <v>0.5</v>
      </c>
      <c r="AZ344" s="211">
        <f t="shared" si="50"/>
        <v>5</v>
      </c>
      <c r="BA344" s="211">
        <f t="shared" si="51"/>
        <v>2</v>
      </c>
      <c r="BB344" s="205">
        <f t="shared" si="45"/>
        <v>24569</v>
      </c>
      <c r="BC344" s="205">
        <f t="shared" si="46"/>
        <v>17759</v>
      </c>
      <c r="BD344" s="205">
        <f t="shared" si="47"/>
        <v>7082</v>
      </c>
      <c r="BE344" s="205">
        <f t="shared" si="48"/>
        <v>272</v>
      </c>
      <c r="BF344" s="175">
        <v>17487</v>
      </c>
      <c r="BG344" s="175"/>
      <c r="BH344" s="175">
        <v>16170</v>
      </c>
      <c r="BI344" s="175">
        <v>6810</v>
      </c>
      <c r="BJ344" s="175"/>
      <c r="BK344" s="175"/>
      <c r="BL344" s="175"/>
      <c r="BM344" s="175">
        <v>1065</v>
      </c>
      <c r="BN344" s="175">
        <v>57</v>
      </c>
      <c r="BO344" s="175">
        <v>467</v>
      </c>
      <c r="BP344" s="198">
        <f t="shared" si="49"/>
        <v>16637</v>
      </c>
    </row>
    <row r="345" spans="1:68" s="116" customFormat="1" x14ac:dyDescent="0.15">
      <c r="A345" s="117">
        <v>521001001</v>
      </c>
      <c r="B345" s="118" t="s">
        <v>570</v>
      </c>
      <c r="C345" s="118" t="s">
        <v>546</v>
      </c>
      <c r="D345" s="118" t="s">
        <v>571</v>
      </c>
      <c r="E345" s="118" t="s">
        <v>3526</v>
      </c>
      <c r="F345" s="120">
        <v>22</v>
      </c>
      <c r="G345" s="119"/>
      <c r="H345" s="119"/>
      <c r="I345" s="120" t="s">
        <v>5820</v>
      </c>
      <c r="J345" s="120">
        <v>8200</v>
      </c>
      <c r="K345" s="120">
        <v>1462193</v>
      </c>
      <c r="L345" s="120">
        <v>0.48899999999999999</v>
      </c>
      <c r="M345" s="121" t="s">
        <v>5654</v>
      </c>
      <c r="N345" s="120">
        <v>1</v>
      </c>
      <c r="O345" s="119">
        <v>322.5</v>
      </c>
      <c r="P345" s="119">
        <v>53.8</v>
      </c>
      <c r="Q345" s="119">
        <v>5.36</v>
      </c>
      <c r="R345" s="120" t="s">
        <v>5655</v>
      </c>
      <c r="S345" s="120">
        <v>34.200000000000003</v>
      </c>
      <c r="T345" s="120"/>
      <c r="U345" s="120"/>
      <c r="V345" s="172">
        <v>845</v>
      </c>
      <c r="W345" s="172"/>
      <c r="X345" s="172">
        <v>791</v>
      </c>
      <c r="Y345" s="172">
        <v>54</v>
      </c>
      <c r="Z345" s="172"/>
      <c r="AA345" s="123">
        <v>11072</v>
      </c>
      <c r="AB345" s="123"/>
      <c r="AC345" s="123">
        <v>1100</v>
      </c>
      <c r="AD345" s="123"/>
      <c r="AE345" s="123"/>
      <c r="AF345" s="123"/>
      <c r="AG345" s="214"/>
      <c r="AH345" s="229" t="str">
        <f t="shared" si="44"/>
        <v>a3</v>
      </c>
      <c r="AI345" s="122"/>
      <c r="AJ345" s="122"/>
      <c r="AK345" s="122"/>
      <c r="AL345" s="122"/>
      <c r="AM345" s="122"/>
      <c r="AN345" s="173">
        <v>5</v>
      </c>
      <c r="AO345" s="173" t="s">
        <v>3186</v>
      </c>
      <c r="AP345" s="173" t="s">
        <v>3186</v>
      </c>
      <c r="AQ345" s="173" t="s">
        <v>3186</v>
      </c>
      <c r="AR345" s="173" t="s">
        <v>3186</v>
      </c>
      <c r="AS345" s="173">
        <v>2</v>
      </c>
      <c r="AT345" s="173">
        <v>1</v>
      </c>
      <c r="AU345" s="173">
        <v>2</v>
      </c>
      <c r="AV345" s="173">
        <v>1</v>
      </c>
      <c r="AW345" s="173">
        <v>1</v>
      </c>
      <c r="AX345" s="173">
        <v>2</v>
      </c>
      <c r="AY345" s="173">
        <v>1</v>
      </c>
      <c r="AZ345" s="211">
        <f t="shared" si="50"/>
        <v>7</v>
      </c>
      <c r="BA345" s="211">
        <f t="shared" si="51"/>
        <v>8</v>
      </c>
      <c r="BB345" s="205">
        <f t="shared" si="45"/>
        <v>234160</v>
      </c>
      <c r="BC345" s="205">
        <f t="shared" si="46"/>
        <v>174619</v>
      </c>
      <c r="BD345" s="205">
        <f t="shared" si="47"/>
        <v>61005</v>
      </c>
      <c r="BE345" s="205">
        <f t="shared" si="48"/>
        <v>1464</v>
      </c>
      <c r="BF345" s="175">
        <v>173155</v>
      </c>
      <c r="BG345" s="175">
        <v>35539</v>
      </c>
      <c r="BH345" s="175">
        <v>61005</v>
      </c>
      <c r="BI345" s="175">
        <v>59541</v>
      </c>
      <c r="BJ345" s="175"/>
      <c r="BK345" s="175">
        <v>17260</v>
      </c>
      <c r="BL345" s="175">
        <v>18936</v>
      </c>
      <c r="BM345" s="175">
        <v>18177</v>
      </c>
      <c r="BN345" s="175">
        <v>11102</v>
      </c>
      <c r="BO345" s="175">
        <v>12600</v>
      </c>
      <c r="BP345" s="198">
        <f t="shared" si="49"/>
        <v>73605</v>
      </c>
    </row>
    <row r="346" spans="1:68" s="116" customFormat="1" x14ac:dyDescent="0.15">
      <c r="A346" s="117">
        <v>521001002</v>
      </c>
      <c r="B346" s="118" t="s">
        <v>572</v>
      </c>
      <c r="C346" s="118" t="s">
        <v>546</v>
      </c>
      <c r="D346" s="118" t="s">
        <v>571</v>
      </c>
      <c r="E346" s="118" t="s">
        <v>3527</v>
      </c>
      <c r="F346" s="120">
        <v>13</v>
      </c>
      <c r="G346" s="119"/>
      <c r="H346" s="119"/>
      <c r="I346" s="120" t="s">
        <v>5820</v>
      </c>
      <c r="J346" s="120">
        <v>2600</v>
      </c>
      <c r="K346" s="120">
        <v>232787</v>
      </c>
      <c r="L346" s="120">
        <v>0.245</v>
      </c>
      <c r="M346" s="121" t="s">
        <v>5657</v>
      </c>
      <c r="N346" s="120">
        <v>1</v>
      </c>
      <c r="O346" s="119">
        <v>150</v>
      </c>
      <c r="P346" s="119"/>
      <c r="Q346" s="119"/>
      <c r="R346" s="120" t="s">
        <v>5658</v>
      </c>
      <c r="S346" s="120">
        <v>0.4</v>
      </c>
      <c r="T346" s="120"/>
      <c r="U346" s="120"/>
      <c r="V346" s="172">
        <v>216.3</v>
      </c>
      <c r="W346" s="172"/>
      <c r="X346" s="172">
        <v>188.2</v>
      </c>
      <c r="Y346" s="172">
        <v>28.1</v>
      </c>
      <c r="Z346" s="172"/>
      <c r="AA346" s="123">
        <v>2446</v>
      </c>
      <c r="AB346" s="123"/>
      <c r="AC346" s="123">
        <v>235</v>
      </c>
      <c r="AD346" s="123"/>
      <c r="AE346" s="123"/>
      <c r="AF346" s="123"/>
      <c r="AG346" s="214"/>
      <c r="AH346" s="229" t="str">
        <f t="shared" si="44"/>
        <v>a3</v>
      </c>
      <c r="AI346" s="122"/>
      <c r="AJ346" s="122"/>
      <c r="AK346" s="122"/>
      <c r="AL346" s="122"/>
      <c r="AM346" s="122"/>
      <c r="AN346" s="173">
        <v>1</v>
      </c>
      <c r="AO346" s="173"/>
      <c r="AP346" s="173"/>
      <c r="AQ346" s="173"/>
      <c r="AR346" s="173"/>
      <c r="AS346" s="173">
        <v>1</v>
      </c>
      <c r="AT346" s="173">
        <v>1</v>
      </c>
      <c r="AU346" s="173">
        <v>1</v>
      </c>
      <c r="AV346" s="173">
        <v>1</v>
      </c>
      <c r="AW346" s="173">
        <v>1</v>
      </c>
      <c r="AX346" s="173">
        <v>1</v>
      </c>
      <c r="AY346" s="173"/>
      <c r="AZ346" s="211">
        <f t="shared" si="50"/>
        <v>2</v>
      </c>
      <c r="BA346" s="211">
        <f t="shared" si="51"/>
        <v>5</v>
      </c>
      <c r="BB346" s="205">
        <f t="shared" si="45"/>
        <v>21648</v>
      </c>
      <c r="BC346" s="205">
        <f t="shared" si="46"/>
        <v>20556</v>
      </c>
      <c r="BD346" s="205">
        <f t="shared" si="47"/>
        <v>5460</v>
      </c>
      <c r="BE346" s="205">
        <f t="shared" si="48"/>
        <v>4368</v>
      </c>
      <c r="BF346" s="175">
        <v>16188</v>
      </c>
      <c r="BG346" s="175"/>
      <c r="BH346" s="175">
        <v>5460</v>
      </c>
      <c r="BI346" s="175">
        <v>1092</v>
      </c>
      <c r="BJ346" s="175"/>
      <c r="BK346" s="175">
        <v>2359</v>
      </c>
      <c r="BL346" s="175">
        <v>4105</v>
      </c>
      <c r="BM346" s="175">
        <v>3752</v>
      </c>
      <c r="BN346" s="175">
        <v>138</v>
      </c>
      <c r="BO346" s="175">
        <v>4742</v>
      </c>
      <c r="BP346" s="198">
        <f t="shared" si="49"/>
        <v>10202</v>
      </c>
    </row>
    <row r="347" spans="1:68" s="116" customFormat="1" x14ac:dyDescent="0.15">
      <c r="A347" s="117">
        <v>521002003</v>
      </c>
      <c r="B347" s="118" t="s">
        <v>573</v>
      </c>
      <c r="C347" s="118" t="s">
        <v>546</v>
      </c>
      <c r="D347" s="118" t="s">
        <v>571</v>
      </c>
      <c r="E347" s="118" t="s">
        <v>3528</v>
      </c>
      <c r="F347" s="120">
        <v>21</v>
      </c>
      <c r="G347" s="119"/>
      <c r="H347" s="119"/>
      <c r="I347" s="120" t="s">
        <v>5820</v>
      </c>
      <c r="J347" s="120">
        <v>1900</v>
      </c>
      <c r="K347" s="120">
        <v>337103</v>
      </c>
      <c r="L347" s="120">
        <v>0.48599999999999999</v>
      </c>
      <c r="M347" s="121" t="s">
        <v>5668</v>
      </c>
      <c r="N347" s="120">
        <v>1</v>
      </c>
      <c r="O347" s="119"/>
      <c r="P347" s="119"/>
      <c r="Q347" s="119"/>
      <c r="R347" s="120" t="s">
        <v>5655</v>
      </c>
      <c r="S347" s="120">
        <v>1.6</v>
      </c>
      <c r="T347" s="120"/>
      <c r="U347" s="120"/>
      <c r="V347" s="172">
        <v>289.89999999999998</v>
      </c>
      <c r="W347" s="172"/>
      <c r="X347" s="172">
        <v>289.89999999999998</v>
      </c>
      <c r="Y347" s="172"/>
      <c r="Z347" s="172"/>
      <c r="AA347" s="123">
        <v>3796</v>
      </c>
      <c r="AB347" s="123"/>
      <c r="AC347" s="123">
        <v>234</v>
      </c>
      <c r="AD347" s="123"/>
      <c r="AE347" s="123"/>
      <c r="AF347" s="123"/>
      <c r="AG347" s="214"/>
      <c r="AH347" s="229" t="str">
        <f t="shared" si="44"/>
        <v>a3</v>
      </c>
      <c r="AI347" s="122"/>
      <c r="AJ347" s="122"/>
      <c r="AK347" s="122"/>
      <c r="AL347" s="122"/>
      <c r="AM347" s="122"/>
      <c r="AN347" s="173">
        <v>1</v>
      </c>
      <c r="AO347" s="173" t="s">
        <v>3186</v>
      </c>
      <c r="AP347" s="173" t="s">
        <v>3186</v>
      </c>
      <c r="AQ347" s="173" t="s">
        <v>3186</v>
      </c>
      <c r="AR347" s="173" t="s">
        <v>3186</v>
      </c>
      <c r="AS347" s="173">
        <v>1</v>
      </c>
      <c r="AT347" s="173">
        <v>0.5</v>
      </c>
      <c r="AU347" s="173">
        <v>0.5</v>
      </c>
      <c r="AV347" s="173">
        <v>0.5</v>
      </c>
      <c r="AW347" s="173">
        <v>0.5</v>
      </c>
      <c r="AX347" s="173" t="s">
        <v>3186</v>
      </c>
      <c r="AY347" s="173" t="s">
        <v>3186</v>
      </c>
      <c r="AZ347" s="211">
        <f t="shared" si="50"/>
        <v>2</v>
      </c>
      <c r="BA347" s="211">
        <f t="shared" si="51"/>
        <v>2</v>
      </c>
      <c r="BB347" s="205">
        <f t="shared" si="45"/>
        <v>19809</v>
      </c>
      <c r="BC347" s="205">
        <f t="shared" si="46"/>
        <v>19809</v>
      </c>
      <c r="BD347" s="205">
        <f t="shared" si="47"/>
        <v>0</v>
      </c>
      <c r="BE347" s="205">
        <f t="shared" si="48"/>
        <v>0</v>
      </c>
      <c r="BF347" s="175">
        <v>19809</v>
      </c>
      <c r="BG347" s="175"/>
      <c r="BH347" s="175"/>
      <c r="BI347" s="175"/>
      <c r="BJ347" s="175"/>
      <c r="BK347" s="175">
        <v>4684</v>
      </c>
      <c r="BL347" s="175">
        <v>4650</v>
      </c>
      <c r="BM347" s="175">
        <v>3068</v>
      </c>
      <c r="BN347" s="175">
        <v>3276</v>
      </c>
      <c r="BO347" s="175">
        <v>4131</v>
      </c>
      <c r="BP347" s="198">
        <f t="shared" si="49"/>
        <v>4131</v>
      </c>
    </row>
    <row r="348" spans="1:68" s="116" customFormat="1" x14ac:dyDescent="0.15">
      <c r="A348" s="117">
        <v>521002004</v>
      </c>
      <c r="B348" s="118" t="s">
        <v>574</v>
      </c>
      <c r="C348" s="118" t="s">
        <v>546</v>
      </c>
      <c r="D348" s="118" t="s">
        <v>571</v>
      </c>
      <c r="E348" s="118" t="s">
        <v>3529</v>
      </c>
      <c r="F348" s="120">
        <v>18</v>
      </c>
      <c r="G348" s="119">
        <v>168764</v>
      </c>
      <c r="H348" s="119"/>
      <c r="I348" s="120" t="s">
        <v>5820</v>
      </c>
      <c r="J348" s="120">
        <v>887</v>
      </c>
      <c r="K348" s="120">
        <v>168764</v>
      </c>
      <c r="L348" s="120">
        <v>0.52100000000000002</v>
      </c>
      <c r="M348" s="121" t="s">
        <v>5668</v>
      </c>
      <c r="N348" s="120">
        <v>1</v>
      </c>
      <c r="O348" s="119">
        <v>175</v>
      </c>
      <c r="P348" s="119"/>
      <c r="Q348" s="119"/>
      <c r="R348" s="120" t="s">
        <v>5663</v>
      </c>
      <c r="S348" s="120">
        <v>0.6</v>
      </c>
      <c r="T348" s="120"/>
      <c r="U348" s="120"/>
      <c r="V348" s="172">
        <v>69.599999999999994</v>
      </c>
      <c r="W348" s="172"/>
      <c r="X348" s="172">
        <v>69.599999999999994</v>
      </c>
      <c r="Y348" s="172"/>
      <c r="Z348" s="172"/>
      <c r="AA348" s="123"/>
      <c r="AB348" s="123"/>
      <c r="AC348" s="123"/>
      <c r="AD348" s="123"/>
      <c r="AE348" s="123"/>
      <c r="AF348" s="123"/>
      <c r="AG348" s="214"/>
      <c r="AH348" s="229" t="str">
        <f t="shared" si="44"/>
        <v>a1</v>
      </c>
      <c r="AI348" s="122"/>
      <c r="AJ348" s="122"/>
      <c r="AK348" s="122"/>
      <c r="AL348" s="122"/>
      <c r="AM348" s="122"/>
      <c r="AN348" s="173">
        <v>2</v>
      </c>
      <c r="AO348" s="173" t="s">
        <v>3186</v>
      </c>
      <c r="AP348" s="173" t="s">
        <v>3186</v>
      </c>
      <c r="AQ348" s="173" t="s">
        <v>3186</v>
      </c>
      <c r="AR348" s="173" t="s">
        <v>3186</v>
      </c>
      <c r="AS348" s="173" t="s">
        <v>3186</v>
      </c>
      <c r="AT348" s="173">
        <v>0.5</v>
      </c>
      <c r="AU348" s="173">
        <v>0.5</v>
      </c>
      <c r="AV348" s="173">
        <v>0.5</v>
      </c>
      <c r="AW348" s="173">
        <v>0.5</v>
      </c>
      <c r="AX348" s="173">
        <v>0.5</v>
      </c>
      <c r="AY348" s="173">
        <v>0.5</v>
      </c>
      <c r="AZ348" s="211">
        <f t="shared" si="50"/>
        <v>2</v>
      </c>
      <c r="BA348" s="211">
        <f t="shared" si="51"/>
        <v>3</v>
      </c>
      <c r="BB348" s="205">
        <f t="shared" si="45"/>
        <v>20718</v>
      </c>
      <c r="BC348" s="205">
        <f t="shared" si="46"/>
        <v>19984</v>
      </c>
      <c r="BD348" s="205">
        <f t="shared" si="47"/>
        <v>3750</v>
      </c>
      <c r="BE348" s="205">
        <f t="shared" si="48"/>
        <v>3016</v>
      </c>
      <c r="BF348" s="175">
        <v>16968</v>
      </c>
      <c r="BG348" s="175"/>
      <c r="BH348" s="175">
        <v>3780</v>
      </c>
      <c r="BI348" s="175">
        <v>734</v>
      </c>
      <c r="BJ348" s="175"/>
      <c r="BK348" s="175">
        <v>2680</v>
      </c>
      <c r="BL348" s="175">
        <v>5588</v>
      </c>
      <c r="BM348" s="175">
        <v>3873</v>
      </c>
      <c r="BN348" s="175">
        <v>133</v>
      </c>
      <c r="BO348" s="175">
        <v>3930</v>
      </c>
      <c r="BP348" s="198">
        <f t="shared" si="49"/>
        <v>7710</v>
      </c>
    </row>
    <row r="349" spans="1:68" s="116" customFormat="1" x14ac:dyDescent="0.15">
      <c r="A349" s="117">
        <v>521002005</v>
      </c>
      <c r="B349" s="118" t="s">
        <v>575</v>
      </c>
      <c r="C349" s="118" t="s">
        <v>546</v>
      </c>
      <c r="D349" s="118" t="s">
        <v>571</v>
      </c>
      <c r="E349" s="118" t="s">
        <v>3530</v>
      </c>
      <c r="F349" s="120">
        <v>18</v>
      </c>
      <c r="G349" s="119">
        <v>555940</v>
      </c>
      <c r="H349" s="119"/>
      <c r="I349" s="120" t="s">
        <v>5820</v>
      </c>
      <c r="J349" s="120">
        <v>2200</v>
      </c>
      <c r="K349" s="120">
        <v>555940</v>
      </c>
      <c r="L349" s="120">
        <v>0.69199999999999995</v>
      </c>
      <c r="M349" s="121" t="s">
        <v>5657</v>
      </c>
      <c r="N349" s="120">
        <v>1</v>
      </c>
      <c r="O349" s="119">
        <v>205</v>
      </c>
      <c r="P349" s="119"/>
      <c r="Q349" s="119"/>
      <c r="R349" s="120" t="s">
        <v>5655</v>
      </c>
      <c r="S349" s="120">
        <v>7.8</v>
      </c>
      <c r="T349" s="120"/>
      <c r="U349" s="120"/>
      <c r="V349" s="172">
        <v>372.2</v>
      </c>
      <c r="W349" s="172"/>
      <c r="X349" s="172">
        <v>190.8</v>
      </c>
      <c r="Y349" s="172">
        <v>11.7</v>
      </c>
      <c r="Z349" s="172">
        <v>169.7</v>
      </c>
      <c r="AA349" s="123"/>
      <c r="AB349" s="123"/>
      <c r="AC349" s="123"/>
      <c r="AD349" s="123"/>
      <c r="AE349" s="123"/>
      <c r="AF349" s="123"/>
      <c r="AG349" s="214"/>
      <c r="AH349" s="229" t="str">
        <f t="shared" si="44"/>
        <v>a1</v>
      </c>
      <c r="AI349" s="122"/>
      <c r="AJ349" s="122"/>
      <c r="AK349" s="122"/>
      <c r="AL349" s="122"/>
      <c r="AM349" s="122"/>
      <c r="AN349" s="173">
        <v>3</v>
      </c>
      <c r="AO349" s="173"/>
      <c r="AP349" s="173"/>
      <c r="AQ349" s="173"/>
      <c r="AR349" s="173"/>
      <c r="AS349" s="173">
        <v>0.5</v>
      </c>
      <c r="AT349" s="173">
        <v>0.5</v>
      </c>
      <c r="AU349" s="173">
        <v>0.5</v>
      </c>
      <c r="AV349" s="173">
        <v>0.5</v>
      </c>
      <c r="AW349" s="173">
        <v>0.5</v>
      </c>
      <c r="AX349" s="173">
        <v>0.5</v>
      </c>
      <c r="AY349" s="173"/>
      <c r="AZ349" s="211">
        <f t="shared" si="50"/>
        <v>3.5</v>
      </c>
      <c r="BA349" s="211">
        <f t="shared" si="51"/>
        <v>2.5</v>
      </c>
      <c r="BB349" s="205">
        <f t="shared" si="45"/>
        <v>39713</v>
      </c>
      <c r="BC349" s="205">
        <f t="shared" si="46"/>
        <v>36141</v>
      </c>
      <c r="BD349" s="205">
        <f t="shared" si="47"/>
        <v>5345</v>
      </c>
      <c r="BE349" s="205">
        <f t="shared" si="48"/>
        <v>1773</v>
      </c>
      <c r="BF349" s="175">
        <v>34368</v>
      </c>
      <c r="BG349" s="175"/>
      <c r="BH349" s="175">
        <v>5880</v>
      </c>
      <c r="BI349" s="175">
        <v>2811</v>
      </c>
      <c r="BJ349" s="175">
        <v>761</v>
      </c>
      <c r="BK349" s="175">
        <v>19585</v>
      </c>
      <c r="BL349" s="175">
        <v>2248</v>
      </c>
      <c r="BM349" s="175">
        <v>5867</v>
      </c>
      <c r="BN349" s="175">
        <v>45</v>
      </c>
      <c r="BO349" s="175">
        <v>2516</v>
      </c>
      <c r="BP349" s="198">
        <f t="shared" si="49"/>
        <v>8396</v>
      </c>
    </row>
    <row r="350" spans="1:68" s="116" customFormat="1" x14ac:dyDescent="0.15">
      <c r="A350" s="117">
        <v>521002006</v>
      </c>
      <c r="B350" s="118" t="s">
        <v>576</v>
      </c>
      <c r="C350" s="118" t="s">
        <v>546</v>
      </c>
      <c r="D350" s="118" t="s">
        <v>571</v>
      </c>
      <c r="E350" s="118" t="s">
        <v>3531</v>
      </c>
      <c r="F350" s="120">
        <v>13</v>
      </c>
      <c r="G350" s="119"/>
      <c r="H350" s="119"/>
      <c r="I350" s="120" t="s">
        <v>5820</v>
      </c>
      <c r="J350" s="120">
        <v>1600</v>
      </c>
      <c r="K350" s="120">
        <v>308264</v>
      </c>
      <c r="L350" s="120">
        <v>0.52800000000000002</v>
      </c>
      <c r="M350" s="121" t="s">
        <v>5657</v>
      </c>
      <c r="N350" s="120">
        <v>1</v>
      </c>
      <c r="O350" s="119">
        <v>255</v>
      </c>
      <c r="P350" s="119"/>
      <c r="Q350" s="119"/>
      <c r="R350" s="120" t="s">
        <v>5658</v>
      </c>
      <c r="S350" s="120">
        <v>0.5</v>
      </c>
      <c r="T350" s="120"/>
      <c r="U350" s="120"/>
      <c r="V350" s="172">
        <v>139.30000000000001</v>
      </c>
      <c r="W350" s="172"/>
      <c r="X350" s="172">
        <v>91.9</v>
      </c>
      <c r="Y350" s="172">
        <v>15.3</v>
      </c>
      <c r="Z350" s="172">
        <v>32.1</v>
      </c>
      <c r="AA350" s="123">
        <v>2573</v>
      </c>
      <c r="AB350" s="123"/>
      <c r="AC350" s="123"/>
      <c r="AD350" s="123"/>
      <c r="AE350" s="123"/>
      <c r="AF350" s="123"/>
      <c r="AG350" s="214"/>
      <c r="AH350" s="229" t="str">
        <f t="shared" si="44"/>
        <v>a2</v>
      </c>
      <c r="AI350" s="122"/>
      <c r="AJ350" s="122"/>
      <c r="AK350" s="122"/>
      <c r="AL350" s="122"/>
      <c r="AM350" s="122"/>
      <c r="AN350" s="173" t="s">
        <v>3186</v>
      </c>
      <c r="AO350" s="173" t="s">
        <v>3186</v>
      </c>
      <c r="AP350" s="173" t="s">
        <v>3186</v>
      </c>
      <c r="AQ350" s="173" t="s">
        <v>3186</v>
      </c>
      <c r="AR350" s="173" t="s">
        <v>3186</v>
      </c>
      <c r="AS350" s="173"/>
      <c r="AT350" s="173"/>
      <c r="AU350" s="173"/>
      <c r="AV350" s="173"/>
      <c r="AW350" s="173"/>
      <c r="AX350" s="173" t="s">
        <v>3186</v>
      </c>
      <c r="AY350" s="173" t="s">
        <v>3186</v>
      </c>
      <c r="AZ350" s="211">
        <f t="shared" si="50"/>
        <v>0</v>
      </c>
      <c r="BA350" s="211">
        <f t="shared" si="51"/>
        <v>0</v>
      </c>
      <c r="BB350" s="205">
        <f t="shared" si="45"/>
        <v>33529</v>
      </c>
      <c r="BC350" s="205">
        <f t="shared" si="46"/>
        <v>31846</v>
      </c>
      <c r="BD350" s="205">
        <f t="shared" si="47"/>
        <v>2520</v>
      </c>
      <c r="BE350" s="205">
        <f t="shared" si="48"/>
        <v>837</v>
      </c>
      <c r="BF350" s="175">
        <v>31009</v>
      </c>
      <c r="BG350" s="175"/>
      <c r="BH350" s="175">
        <v>2520</v>
      </c>
      <c r="BI350" s="175">
        <v>1683</v>
      </c>
      <c r="BJ350" s="175"/>
      <c r="BK350" s="175">
        <v>13522</v>
      </c>
      <c r="BL350" s="175">
        <v>6230</v>
      </c>
      <c r="BM350" s="175">
        <v>6609</v>
      </c>
      <c r="BN350" s="175">
        <v>343</v>
      </c>
      <c r="BO350" s="175">
        <v>2622</v>
      </c>
      <c r="BP350" s="198">
        <f t="shared" si="49"/>
        <v>5142</v>
      </c>
    </row>
    <row r="351" spans="1:68" s="116" customFormat="1" x14ac:dyDescent="0.15">
      <c r="A351" s="117">
        <v>521201001</v>
      </c>
      <c r="B351" s="118" t="s">
        <v>577</v>
      </c>
      <c r="C351" s="118" t="s">
        <v>546</v>
      </c>
      <c r="D351" s="118" t="s">
        <v>578</v>
      </c>
      <c r="E351" s="118" t="s">
        <v>3532</v>
      </c>
      <c r="F351" s="120">
        <v>15</v>
      </c>
      <c r="G351" s="119">
        <v>227451</v>
      </c>
      <c r="H351" s="119"/>
      <c r="I351" s="120" t="s">
        <v>5820</v>
      </c>
      <c r="J351" s="120">
        <v>1700</v>
      </c>
      <c r="K351" s="120">
        <v>208368</v>
      </c>
      <c r="L351" s="120">
        <v>0.33600000000000002</v>
      </c>
      <c r="M351" s="121" t="s">
        <v>5657</v>
      </c>
      <c r="N351" s="120">
        <v>1</v>
      </c>
      <c r="O351" s="119">
        <v>160</v>
      </c>
      <c r="P351" s="119"/>
      <c r="Q351" s="119"/>
      <c r="R351" s="120" t="s">
        <v>5658</v>
      </c>
      <c r="S351" s="120">
        <v>0.3</v>
      </c>
      <c r="T351" s="120"/>
      <c r="U351" s="120"/>
      <c r="V351" s="172">
        <v>378.8</v>
      </c>
      <c r="W351" s="172">
        <v>46.1</v>
      </c>
      <c r="X351" s="172">
        <v>142.19999999999999</v>
      </c>
      <c r="Y351" s="172">
        <v>148.9</v>
      </c>
      <c r="Z351" s="172">
        <v>41.6</v>
      </c>
      <c r="AA351" s="123"/>
      <c r="AB351" s="123"/>
      <c r="AC351" s="123">
        <v>112</v>
      </c>
      <c r="AD351" s="123">
        <v>21</v>
      </c>
      <c r="AE351" s="123"/>
      <c r="AF351" s="123"/>
      <c r="AG351" s="214">
        <f t="shared" si="52"/>
        <v>21</v>
      </c>
      <c r="AH351" s="229" t="str">
        <f t="shared" si="44"/>
        <v>a4</v>
      </c>
      <c r="AI351" s="122"/>
      <c r="AJ351" s="122"/>
      <c r="AK351" s="122"/>
      <c r="AL351" s="122"/>
      <c r="AM351" s="122"/>
      <c r="AN351" s="173">
        <v>4</v>
      </c>
      <c r="AO351" s="173"/>
      <c r="AP351" s="173"/>
      <c r="AQ351" s="173"/>
      <c r="AR351" s="173"/>
      <c r="AS351" s="173"/>
      <c r="AT351" s="173">
        <v>0.5</v>
      </c>
      <c r="AU351" s="173">
        <v>0.5</v>
      </c>
      <c r="AV351" s="173">
        <v>0.5</v>
      </c>
      <c r="AW351" s="173">
        <v>0.5</v>
      </c>
      <c r="AX351" s="173"/>
      <c r="AY351" s="173"/>
      <c r="AZ351" s="211">
        <f t="shared" si="50"/>
        <v>4</v>
      </c>
      <c r="BA351" s="211">
        <f t="shared" si="51"/>
        <v>2</v>
      </c>
      <c r="BB351" s="205">
        <f t="shared" si="45"/>
        <v>17989</v>
      </c>
      <c r="BC351" s="205">
        <f t="shared" si="46"/>
        <v>17989</v>
      </c>
      <c r="BD351" s="205">
        <f t="shared" si="47"/>
        <v>156</v>
      </c>
      <c r="BE351" s="205">
        <f t="shared" si="48"/>
        <v>156</v>
      </c>
      <c r="BF351" s="175">
        <v>17833</v>
      </c>
      <c r="BG351" s="175"/>
      <c r="BH351" s="175">
        <v>5872</v>
      </c>
      <c r="BI351" s="175"/>
      <c r="BJ351" s="175"/>
      <c r="BK351" s="175"/>
      <c r="BL351" s="175">
        <v>3169</v>
      </c>
      <c r="BM351" s="175">
        <v>6000</v>
      </c>
      <c r="BN351" s="175">
        <v>715</v>
      </c>
      <c r="BO351" s="175">
        <v>2233</v>
      </c>
      <c r="BP351" s="198">
        <f t="shared" si="49"/>
        <v>8105</v>
      </c>
    </row>
    <row r="352" spans="1:68" s="116" customFormat="1" x14ac:dyDescent="0.15">
      <c r="A352" s="117">
        <v>521202002</v>
      </c>
      <c r="B352" s="118" t="s">
        <v>579</v>
      </c>
      <c r="C352" s="118" t="s">
        <v>546</v>
      </c>
      <c r="D352" s="118" t="s">
        <v>578</v>
      </c>
      <c r="E352" s="118" t="s">
        <v>3533</v>
      </c>
      <c r="F352" s="120">
        <v>16</v>
      </c>
      <c r="G352" s="119"/>
      <c r="H352" s="119"/>
      <c r="I352" s="120" t="s">
        <v>5820</v>
      </c>
      <c r="J352" s="120">
        <v>1800</v>
      </c>
      <c r="K352" s="120">
        <v>225426</v>
      </c>
      <c r="L352" s="120">
        <v>0.34300000000000003</v>
      </c>
      <c r="M352" s="121" t="s">
        <v>5657</v>
      </c>
      <c r="N352" s="120">
        <v>1</v>
      </c>
      <c r="O352" s="119">
        <v>170</v>
      </c>
      <c r="P352" s="119">
        <v>36</v>
      </c>
      <c r="Q352" s="119">
        <v>4.08</v>
      </c>
      <c r="R352" s="120" t="s">
        <v>5658</v>
      </c>
      <c r="S352" s="120">
        <v>0.5</v>
      </c>
      <c r="T352" s="120"/>
      <c r="U352" s="120"/>
      <c r="V352" s="172">
        <v>267</v>
      </c>
      <c r="W352" s="172"/>
      <c r="X352" s="172">
        <v>185</v>
      </c>
      <c r="Y352" s="172">
        <v>36</v>
      </c>
      <c r="Z352" s="172">
        <v>46</v>
      </c>
      <c r="AA352" s="123">
        <v>1896</v>
      </c>
      <c r="AB352" s="123"/>
      <c r="AC352" s="123">
        <v>23.9</v>
      </c>
      <c r="AD352" s="123"/>
      <c r="AE352" s="123"/>
      <c r="AF352" s="123"/>
      <c r="AG352" s="214"/>
      <c r="AH352" s="229" t="str">
        <f t="shared" si="44"/>
        <v>a3</v>
      </c>
      <c r="AI352" s="122"/>
      <c r="AJ352" s="122"/>
      <c r="AK352" s="122"/>
      <c r="AL352" s="122"/>
      <c r="AM352" s="122"/>
      <c r="AN352" s="173">
        <v>2</v>
      </c>
      <c r="AO352" s="173"/>
      <c r="AP352" s="173"/>
      <c r="AQ352" s="173"/>
      <c r="AR352" s="173"/>
      <c r="AS352" s="173"/>
      <c r="AT352" s="173"/>
      <c r="AU352" s="173"/>
      <c r="AV352" s="173"/>
      <c r="AW352" s="173"/>
      <c r="AX352" s="173"/>
      <c r="AY352" s="173"/>
      <c r="AZ352" s="211">
        <f t="shared" si="50"/>
        <v>2</v>
      </c>
      <c r="BA352" s="211">
        <f t="shared" si="51"/>
        <v>0</v>
      </c>
      <c r="BB352" s="205">
        <f t="shared" si="45"/>
        <v>23899</v>
      </c>
      <c r="BC352" s="205">
        <f t="shared" si="46"/>
        <v>23899</v>
      </c>
      <c r="BD352" s="205">
        <f t="shared" si="47"/>
        <v>0</v>
      </c>
      <c r="BE352" s="205">
        <f t="shared" si="48"/>
        <v>0</v>
      </c>
      <c r="BF352" s="175">
        <v>23899</v>
      </c>
      <c r="BG352" s="175"/>
      <c r="BH352" s="175">
        <v>8206</v>
      </c>
      <c r="BI352" s="175"/>
      <c r="BJ352" s="175"/>
      <c r="BK352" s="175">
        <v>3393</v>
      </c>
      <c r="BL352" s="175">
        <v>2020</v>
      </c>
      <c r="BM352" s="175">
        <v>6762</v>
      </c>
      <c r="BN352" s="175">
        <v>556</v>
      </c>
      <c r="BO352" s="175">
        <v>2962</v>
      </c>
      <c r="BP352" s="198">
        <f t="shared" si="49"/>
        <v>11168</v>
      </c>
    </row>
    <row r="353" spans="1:68" s="116" customFormat="1" x14ac:dyDescent="0.15">
      <c r="A353" s="117">
        <v>521202003</v>
      </c>
      <c r="B353" s="118" t="s">
        <v>580</v>
      </c>
      <c r="C353" s="118" t="s">
        <v>546</v>
      </c>
      <c r="D353" s="118" t="s">
        <v>578</v>
      </c>
      <c r="E353" s="118" t="s">
        <v>3534</v>
      </c>
      <c r="F353" s="120">
        <v>15</v>
      </c>
      <c r="G353" s="119">
        <v>38249</v>
      </c>
      <c r="H353" s="119"/>
      <c r="I353" s="120" t="s">
        <v>5820</v>
      </c>
      <c r="J353" s="120">
        <v>380</v>
      </c>
      <c r="K353" s="120">
        <v>35634</v>
      </c>
      <c r="L353" s="120">
        <v>0.25700000000000001</v>
      </c>
      <c r="M353" s="121" t="s">
        <v>5657</v>
      </c>
      <c r="N353" s="120">
        <v>1</v>
      </c>
      <c r="O353" s="119">
        <v>152.5</v>
      </c>
      <c r="P353" s="119"/>
      <c r="Q353" s="119"/>
      <c r="R353" s="120" t="s">
        <v>5658</v>
      </c>
      <c r="S353" s="120">
        <v>0.16</v>
      </c>
      <c r="T353" s="120"/>
      <c r="U353" s="120"/>
      <c r="V353" s="172">
        <v>79.7</v>
      </c>
      <c r="W353" s="172">
        <v>10.3</v>
      </c>
      <c r="X353" s="172">
        <v>31</v>
      </c>
      <c r="Y353" s="172">
        <v>33.6</v>
      </c>
      <c r="Z353" s="172">
        <v>4.8</v>
      </c>
      <c r="AA353" s="123"/>
      <c r="AB353" s="123"/>
      <c r="AC353" s="123">
        <v>15.3</v>
      </c>
      <c r="AD353" s="123">
        <v>3</v>
      </c>
      <c r="AE353" s="123"/>
      <c r="AF353" s="123"/>
      <c r="AG353" s="214">
        <f t="shared" si="52"/>
        <v>3</v>
      </c>
      <c r="AH353" s="229" t="str">
        <f t="shared" si="44"/>
        <v>a4</v>
      </c>
      <c r="AI353" s="122"/>
      <c r="AJ353" s="122"/>
      <c r="AK353" s="122"/>
      <c r="AL353" s="122"/>
      <c r="AM353" s="122"/>
      <c r="AN353" s="173">
        <v>4</v>
      </c>
      <c r="AO353" s="173"/>
      <c r="AP353" s="173"/>
      <c r="AQ353" s="173"/>
      <c r="AR353" s="173"/>
      <c r="AS353" s="173"/>
      <c r="AT353" s="173">
        <v>1</v>
      </c>
      <c r="AU353" s="173">
        <v>1</v>
      </c>
      <c r="AV353" s="173">
        <v>1</v>
      </c>
      <c r="AW353" s="173">
        <v>1</v>
      </c>
      <c r="AX353" s="173"/>
      <c r="AY353" s="173"/>
      <c r="AZ353" s="211">
        <f t="shared" si="50"/>
        <v>4</v>
      </c>
      <c r="BA353" s="211">
        <f t="shared" si="51"/>
        <v>4</v>
      </c>
      <c r="BB353" s="205">
        <f t="shared" si="45"/>
        <v>6065</v>
      </c>
      <c r="BC353" s="205">
        <f t="shared" si="46"/>
        <v>6065</v>
      </c>
      <c r="BD353" s="205">
        <f t="shared" si="47"/>
        <v>0</v>
      </c>
      <c r="BE353" s="205">
        <f t="shared" si="48"/>
        <v>0</v>
      </c>
      <c r="BF353" s="175">
        <v>6065</v>
      </c>
      <c r="BG353" s="175"/>
      <c r="BH353" s="175">
        <v>2910</v>
      </c>
      <c r="BI353" s="175"/>
      <c r="BJ353" s="175"/>
      <c r="BK353" s="175"/>
      <c r="BL353" s="175">
        <v>961</v>
      </c>
      <c r="BM353" s="175">
        <v>1500</v>
      </c>
      <c r="BN353" s="175">
        <v>345</v>
      </c>
      <c r="BO353" s="175">
        <v>349</v>
      </c>
      <c r="BP353" s="198">
        <f t="shared" si="49"/>
        <v>3259</v>
      </c>
    </row>
    <row r="354" spans="1:68" s="116" customFormat="1" x14ac:dyDescent="0.15">
      <c r="A354" s="117">
        <v>521202004</v>
      </c>
      <c r="B354" s="118" t="s">
        <v>581</v>
      </c>
      <c r="C354" s="118" t="s">
        <v>546</v>
      </c>
      <c r="D354" s="118" t="s">
        <v>578</v>
      </c>
      <c r="E354" s="118" t="s">
        <v>3535</v>
      </c>
      <c r="F354" s="120">
        <v>3</v>
      </c>
      <c r="G354" s="119">
        <v>16281</v>
      </c>
      <c r="H354" s="119"/>
      <c r="I354" s="120" t="s">
        <v>5820</v>
      </c>
      <c r="J354" s="120">
        <v>1000</v>
      </c>
      <c r="K354" s="120">
        <v>16281</v>
      </c>
      <c r="L354" s="120">
        <v>4.4999999999999998E-2</v>
      </c>
      <c r="M354" s="121" t="s">
        <v>5657</v>
      </c>
      <c r="N354" s="120">
        <v>1</v>
      </c>
      <c r="O354" s="119">
        <v>144.30000000000001</v>
      </c>
      <c r="P354" s="119">
        <v>35.299999999999997</v>
      </c>
      <c r="Q354" s="119">
        <v>3.4</v>
      </c>
      <c r="R354" s="120" t="s">
        <v>5660</v>
      </c>
      <c r="S354" s="120">
        <v>0.09</v>
      </c>
      <c r="T354" s="120"/>
      <c r="U354" s="120"/>
      <c r="V354" s="172">
        <v>77.2</v>
      </c>
      <c r="W354" s="172">
        <v>1.3</v>
      </c>
      <c r="X354" s="172">
        <v>73.900000000000006</v>
      </c>
      <c r="Y354" s="172">
        <v>2</v>
      </c>
      <c r="Z354" s="172"/>
      <c r="AA354" s="123"/>
      <c r="AB354" s="123"/>
      <c r="AC354" s="123">
        <v>2</v>
      </c>
      <c r="AD354" s="123"/>
      <c r="AE354" s="123"/>
      <c r="AF354" s="123"/>
      <c r="AG354" s="214"/>
      <c r="AH354" s="229" t="str">
        <f t="shared" si="44"/>
        <v>a3</v>
      </c>
      <c r="AI354" s="122"/>
      <c r="AJ354" s="122"/>
      <c r="AK354" s="122"/>
      <c r="AL354" s="122"/>
      <c r="AM354" s="122"/>
      <c r="AN354" s="173">
        <v>1</v>
      </c>
      <c r="AO354" s="173"/>
      <c r="AP354" s="173"/>
      <c r="AQ354" s="173"/>
      <c r="AR354" s="173"/>
      <c r="AS354" s="173"/>
      <c r="AT354" s="173">
        <v>0.8</v>
      </c>
      <c r="AU354" s="173">
        <v>0.8</v>
      </c>
      <c r="AV354" s="173"/>
      <c r="AW354" s="173"/>
      <c r="AX354" s="173"/>
      <c r="AY354" s="173"/>
      <c r="AZ354" s="211">
        <f t="shared" si="50"/>
        <v>1</v>
      </c>
      <c r="BA354" s="211">
        <f t="shared" si="51"/>
        <v>1.6</v>
      </c>
      <c r="BB354" s="205">
        <f t="shared" si="45"/>
        <v>11104</v>
      </c>
      <c r="BC354" s="205">
        <f t="shared" si="46"/>
        <v>11104</v>
      </c>
      <c r="BD354" s="205">
        <f t="shared" si="47"/>
        <v>3628</v>
      </c>
      <c r="BE354" s="205">
        <f t="shared" si="48"/>
        <v>3628</v>
      </c>
      <c r="BF354" s="175">
        <v>7476</v>
      </c>
      <c r="BG354" s="175"/>
      <c r="BH354" s="175">
        <v>3860</v>
      </c>
      <c r="BI354" s="175"/>
      <c r="BJ354" s="175"/>
      <c r="BK354" s="175"/>
      <c r="BL354" s="175"/>
      <c r="BM354" s="175">
        <v>1719</v>
      </c>
      <c r="BN354" s="175">
        <v>131</v>
      </c>
      <c r="BO354" s="175">
        <v>5394</v>
      </c>
      <c r="BP354" s="198">
        <f t="shared" si="49"/>
        <v>9254</v>
      </c>
    </row>
    <row r="355" spans="1:68" s="116" customFormat="1" x14ac:dyDescent="0.15">
      <c r="A355" s="117">
        <v>521301001</v>
      </c>
      <c r="B355" s="118" t="s">
        <v>582</v>
      </c>
      <c r="C355" s="118" t="s">
        <v>546</v>
      </c>
      <c r="D355" s="118" t="s">
        <v>583</v>
      </c>
      <c r="E355" s="118" t="s">
        <v>3536</v>
      </c>
      <c r="F355" s="120">
        <v>16</v>
      </c>
      <c r="G355" s="119">
        <v>279665</v>
      </c>
      <c r="H355" s="119"/>
      <c r="I355" s="120" t="s">
        <v>5820</v>
      </c>
      <c r="J355" s="120">
        <v>1740</v>
      </c>
      <c r="K355" s="120">
        <v>279665</v>
      </c>
      <c r="L355" s="120">
        <v>0.44</v>
      </c>
      <c r="M355" s="121" t="s">
        <v>5657</v>
      </c>
      <c r="N355" s="120">
        <v>1</v>
      </c>
      <c r="O355" s="119">
        <v>134.6</v>
      </c>
      <c r="P355" s="119">
        <v>38</v>
      </c>
      <c r="Q355" s="119">
        <v>3.8</v>
      </c>
      <c r="R355" s="120" t="s">
        <v>5658</v>
      </c>
      <c r="S355" s="120">
        <v>0.9</v>
      </c>
      <c r="T355" s="120"/>
      <c r="U355" s="120"/>
      <c r="V355" s="172">
        <v>311.89999999999998</v>
      </c>
      <c r="W355" s="172">
        <v>148.30000000000001</v>
      </c>
      <c r="X355" s="172">
        <v>61.6</v>
      </c>
      <c r="Y355" s="172">
        <v>39.200000000000003</v>
      </c>
      <c r="Z355" s="172">
        <v>62.8</v>
      </c>
      <c r="AA355" s="123">
        <v>2597</v>
      </c>
      <c r="AB355" s="123"/>
      <c r="AC355" s="123">
        <v>199</v>
      </c>
      <c r="AD355" s="123"/>
      <c r="AE355" s="123"/>
      <c r="AF355" s="123"/>
      <c r="AG355" s="214"/>
      <c r="AH355" s="229" t="str">
        <f t="shared" si="44"/>
        <v>a3</v>
      </c>
      <c r="AI355" s="122"/>
      <c r="AJ355" s="122"/>
      <c r="AK355" s="122"/>
      <c r="AL355" s="122"/>
      <c r="AM355" s="122"/>
      <c r="AN355" s="173">
        <v>1</v>
      </c>
      <c r="AO355" s="173"/>
      <c r="AP355" s="173"/>
      <c r="AQ355" s="173"/>
      <c r="AR355" s="173"/>
      <c r="AS355" s="173">
        <v>2</v>
      </c>
      <c r="AT355" s="173"/>
      <c r="AU355" s="173"/>
      <c r="AV355" s="173"/>
      <c r="AW355" s="173"/>
      <c r="AX355" s="173"/>
      <c r="AY355" s="173"/>
      <c r="AZ355" s="211">
        <f t="shared" si="50"/>
        <v>3</v>
      </c>
      <c r="BA355" s="211">
        <f t="shared" si="51"/>
        <v>0</v>
      </c>
      <c r="BB355" s="205">
        <f t="shared" si="45"/>
        <v>46535</v>
      </c>
      <c r="BC355" s="205">
        <f t="shared" si="46"/>
        <v>38388</v>
      </c>
      <c r="BD355" s="205">
        <f t="shared" si="47"/>
        <v>10487</v>
      </c>
      <c r="BE355" s="205">
        <f t="shared" si="48"/>
        <v>2340</v>
      </c>
      <c r="BF355" s="175">
        <v>36048</v>
      </c>
      <c r="BG355" s="175"/>
      <c r="BH355" s="175">
        <v>10487</v>
      </c>
      <c r="BI355" s="175">
        <v>4870</v>
      </c>
      <c r="BJ355" s="175">
        <v>3277</v>
      </c>
      <c r="BK355" s="175">
        <v>6394</v>
      </c>
      <c r="BL355" s="175">
        <v>5191</v>
      </c>
      <c r="BM355" s="175">
        <v>9760</v>
      </c>
      <c r="BN355" s="175">
        <v>2176</v>
      </c>
      <c r="BO355" s="175">
        <v>4380</v>
      </c>
      <c r="BP355" s="198">
        <f t="shared" si="49"/>
        <v>14867</v>
      </c>
    </row>
    <row r="356" spans="1:68" s="116" customFormat="1" x14ac:dyDescent="0.15">
      <c r="A356" s="117">
        <v>521301002</v>
      </c>
      <c r="B356" s="118" t="s">
        <v>584</v>
      </c>
      <c r="C356" s="118" t="s">
        <v>546</v>
      </c>
      <c r="D356" s="118" t="s">
        <v>583</v>
      </c>
      <c r="E356" s="118" t="s">
        <v>3537</v>
      </c>
      <c r="F356" s="120">
        <v>15</v>
      </c>
      <c r="G356" s="119">
        <v>677065</v>
      </c>
      <c r="H356" s="119"/>
      <c r="I356" s="120" t="s">
        <v>5820</v>
      </c>
      <c r="J356" s="120">
        <v>3000</v>
      </c>
      <c r="K356" s="120">
        <v>677065</v>
      </c>
      <c r="L356" s="120">
        <v>0.61799999999999999</v>
      </c>
      <c r="M356" s="121" t="s">
        <v>5657</v>
      </c>
      <c r="N356" s="120">
        <v>1</v>
      </c>
      <c r="O356" s="119">
        <v>190.2</v>
      </c>
      <c r="P356" s="119">
        <v>53</v>
      </c>
      <c r="Q356" s="119">
        <v>5.5</v>
      </c>
      <c r="R356" s="120" t="s">
        <v>5658</v>
      </c>
      <c r="S356" s="120">
        <v>3.5</v>
      </c>
      <c r="T356" s="120"/>
      <c r="U356" s="120"/>
      <c r="V356" s="172">
        <v>923.1</v>
      </c>
      <c r="W356" s="172">
        <v>52.2</v>
      </c>
      <c r="X356" s="172">
        <v>558.9</v>
      </c>
      <c r="Y356" s="172">
        <v>52.4</v>
      </c>
      <c r="Z356" s="172">
        <v>259.60000000000002</v>
      </c>
      <c r="AA356" s="123">
        <v>8886</v>
      </c>
      <c r="AB356" s="123"/>
      <c r="AC356" s="123">
        <v>623</v>
      </c>
      <c r="AD356" s="123"/>
      <c r="AE356" s="123"/>
      <c r="AF356" s="123"/>
      <c r="AG356" s="214"/>
      <c r="AH356" s="229" t="str">
        <f t="shared" si="44"/>
        <v>a3</v>
      </c>
      <c r="AI356" s="122"/>
      <c r="AJ356" s="122"/>
      <c r="AK356" s="122"/>
      <c r="AL356" s="122"/>
      <c r="AM356" s="122"/>
      <c r="AN356" s="173">
        <v>1</v>
      </c>
      <c r="AO356" s="173"/>
      <c r="AP356" s="173"/>
      <c r="AQ356" s="173"/>
      <c r="AR356" s="173"/>
      <c r="AS356" s="173">
        <v>3</v>
      </c>
      <c r="AT356" s="173">
        <v>0.5</v>
      </c>
      <c r="AU356" s="173">
        <v>0.5</v>
      </c>
      <c r="AV356" s="173">
        <v>0.5</v>
      </c>
      <c r="AW356" s="173">
        <v>0.5</v>
      </c>
      <c r="AX356" s="173">
        <v>0.5</v>
      </c>
      <c r="AY356" s="173">
        <v>0.5</v>
      </c>
      <c r="AZ356" s="211">
        <f t="shared" si="50"/>
        <v>4</v>
      </c>
      <c r="BA356" s="211">
        <f t="shared" si="51"/>
        <v>3</v>
      </c>
      <c r="BB356" s="205">
        <f t="shared" si="45"/>
        <v>106502</v>
      </c>
      <c r="BC356" s="205">
        <f t="shared" si="46"/>
        <v>85788</v>
      </c>
      <c r="BD356" s="205">
        <f t="shared" si="47"/>
        <v>27414</v>
      </c>
      <c r="BE356" s="205">
        <f t="shared" si="48"/>
        <v>6700</v>
      </c>
      <c r="BF356" s="175">
        <v>79088</v>
      </c>
      <c r="BG356" s="175"/>
      <c r="BH356" s="175">
        <v>27414</v>
      </c>
      <c r="BI356" s="175">
        <v>14277</v>
      </c>
      <c r="BJ356" s="175">
        <v>6437</v>
      </c>
      <c r="BK356" s="175">
        <v>17685</v>
      </c>
      <c r="BL356" s="175">
        <v>8483</v>
      </c>
      <c r="BM356" s="175">
        <v>15161</v>
      </c>
      <c r="BN356" s="175">
        <v>6233</v>
      </c>
      <c r="BO356" s="175">
        <v>10812</v>
      </c>
      <c r="BP356" s="198">
        <f t="shared" si="49"/>
        <v>38226</v>
      </c>
    </row>
    <row r="357" spans="1:68" s="116" customFormat="1" x14ac:dyDescent="0.15">
      <c r="A357" s="117">
        <v>521301003</v>
      </c>
      <c r="B357" s="118" t="s">
        <v>585</v>
      </c>
      <c r="C357" s="118" t="s">
        <v>546</v>
      </c>
      <c r="D357" s="118" t="s">
        <v>583</v>
      </c>
      <c r="E357" s="118" t="s">
        <v>3538</v>
      </c>
      <c r="F357" s="120">
        <v>8</v>
      </c>
      <c r="G357" s="119">
        <v>170543</v>
      </c>
      <c r="H357" s="119"/>
      <c r="I357" s="120" t="s">
        <v>5820</v>
      </c>
      <c r="J357" s="120">
        <v>1100</v>
      </c>
      <c r="K357" s="120">
        <v>170543</v>
      </c>
      <c r="L357" s="120">
        <v>0.42499999999999999</v>
      </c>
      <c r="M357" s="121" t="s">
        <v>5667</v>
      </c>
      <c r="N357" s="120">
        <v>1</v>
      </c>
      <c r="O357" s="119">
        <v>170</v>
      </c>
      <c r="P357" s="119">
        <v>56.5</v>
      </c>
      <c r="Q357" s="119">
        <v>5.7</v>
      </c>
      <c r="R357" s="120" t="s">
        <v>5658</v>
      </c>
      <c r="S357" s="120">
        <v>0.4</v>
      </c>
      <c r="T357" s="120"/>
      <c r="U357" s="120"/>
      <c r="V357" s="172">
        <v>191.3</v>
      </c>
      <c r="W357" s="172">
        <v>30</v>
      </c>
      <c r="X357" s="172">
        <v>90.1</v>
      </c>
      <c r="Y357" s="172">
        <v>30</v>
      </c>
      <c r="Z357" s="172">
        <v>41.2</v>
      </c>
      <c r="AA357" s="123"/>
      <c r="AB357" s="123"/>
      <c r="AC357" s="123">
        <v>70</v>
      </c>
      <c r="AD357" s="123"/>
      <c r="AE357" s="123"/>
      <c r="AF357" s="123"/>
      <c r="AG357" s="214"/>
      <c r="AH357" s="229" t="str">
        <f t="shared" si="44"/>
        <v>a3</v>
      </c>
      <c r="AI357" s="122"/>
      <c r="AJ357" s="122"/>
      <c r="AK357" s="122"/>
      <c r="AL357" s="122"/>
      <c r="AM357" s="122"/>
      <c r="AN357" s="173">
        <v>1</v>
      </c>
      <c r="AO357" s="173"/>
      <c r="AP357" s="173"/>
      <c r="AQ357" s="173"/>
      <c r="AR357" s="173"/>
      <c r="AS357" s="173">
        <v>2</v>
      </c>
      <c r="AT357" s="173"/>
      <c r="AU357" s="173"/>
      <c r="AV357" s="173"/>
      <c r="AW357" s="173"/>
      <c r="AX357" s="173"/>
      <c r="AY357" s="173"/>
      <c r="AZ357" s="211">
        <f t="shared" si="50"/>
        <v>3</v>
      </c>
      <c r="BA357" s="211">
        <f t="shared" si="51"/>
        <v>0</v>
      </c>
      <c r="BB357" s="205">
        <f t="shared" si="45"/>
        <v>19005</v>
      </c>
      <c r="BC357" s="205">
        <f t="shared" si="46"/>
        <v>14524</v>
      </c>
      <c r="BD357" s="205">
        <f t="shared" si="47"/>
        <v>5309</v>
      </c>
      <c r="BE357" s="205">
        <f t="shared" si="48"/>
        <v>828</v>
      </c>
      <c r="BF357" s="175">
        <v>13696</v>
      </c>
      <c r="BG357" s="175"/>
      <c r="BH357" s="175">
        <v>5309</v>
      </c>
      <c r="BI357" s="175">
        <v>1759</v>
      </c>
      <c r="BJ357" s="175">
        <v>2722</v>
      </c>
      <c r="BK357" s="175">
        <v>2624</v>
      </c>
      <c r="BL357" s="175">
        <v>89</v>
      </c>
      <c r="BM357" s="175">
        <v>3628</v>
      </c>
      <c r="BN357" s="175">
        <v>1069</v>
      </c>
      <c r="BO357" s="175">
        <v>1805</v>
      </c>
      <c r="BP357" s="198">
        <f t="shared" si="49"/>
        <v>7114</v>
      </c>
    </row>
    <row r="358" spans="1:68" s="116" customFormat="1" x14ac:dyDescent="0.15">
      <c r="A358" s="117">
        <v>521302004</v>
      </c>
      <c r="B358" s="118" t="s">
        <v>586</v>
      </c>
      <c r="C358" s="118" t="s">
        <v>546</v>
      </c>
      <c r="D358" s="118" t="s">
        <v>583</v>
      </c>
      <c r="E358" s="118" t="s">
        <v>3539</v>
      </c>
      <c r="F358" s="120">
        <v>10</v>
      </c>
      <c r="G358" s="119">
        <v>103067</v>
      </c>
      <c r="H358" s="119"/>
      <c r="I358" s="120" t="s">
        <v>5820</v>
      </c>
      <c r="J358" s="120">
        <v>550</v>
      </c>
      <c r="K358" s="120">
        <v>103067</v>
      </c>
      <c r="L358" s="120">
        <v>0.51300000000000001</v>
      </c>
      <c r="M358" s="121" t="s">
        <v>5657</v>
      </c>
      <c r="N358" s="120">
        <v>1</v>
      </c>
      <c r="O358" s="119">
        <v>178.7</v>
      </c>
      <c r="P358" s="119">
        <v>50.5</v>
      </c>
      <c r="Q358" s="119">
        <v>5.4</v>
      </c>
      <c r="R358" s="120" t="s">
        <v>5658</v>
      </c>
      <c r="S358" s="120">
        <v>0.4</v>
      </c>
      <c r="T358" s="120"/>
      <c r="U358" s="120"/>
      <c r="V358" s="172">
        <v>182.8</v>
      </c>
      <c r="W358" s="172"/>
      <c r="X358" s="172">
        <v>56.7</v>
      </c>
      <c r="Y358" s="172">
        <v>82.9</v>
      </c>
      <c r="Z358" s="172">
        <v>43.2</v>
      </c>
      <c r="AA358" s="123">
        <v>897</v>
      </c>
      <c r="AB358" s="123"/>
      <c r="AC358" s="123">
        <v>25</v>
      </c>
      <c r="AD358" s="123">
        <v>25</v>
      </c>
      <c r="AE358" s="123"/>
      <c r="AF358" s="123"/>
      <c r="AG358" s="214">
        <f t="shared" si="52"/>
        <v>25</v>
      </c>
      <c r="AH358" s="229" t="str">
        <f t="shared" si="44"/>
        <v>a4</v>
      </c>
      <c r="AI358" s="122"/>
      <c r="AJ358" s="122"/>
      <c r="AK358" s="122"/>
      <c r="AL358" s="122"/>
      <c r="AM358" s="122"/>
      <c r="AN358" s="173">
        <v>1</v>
      </c>
      <c r="AO358" s="173"/>
      <c r="AP358" s="173"/>
      <c r="AQ358" s="173"/>
      <c r="AR358" s="173"/>
      <c r="AS358" s="173">
        <v>2</v>
      </c>
      <c r="AT358" s="173"/>
      <c r="AU358" s="173"/>
      <c r="AV358" s="173"/>
      <c r="AW358" s="173"/>
      <c r="AX358" s="173"/>
      <c r="AY358" s="173"/>
      <c r="AZ358" s="211">
        <f t="shared" si="50"/>
        <v>3</v>
      </c>
      <c r="BA358" s="211">
        <f t="shared" si="51"/>
        <v>0</v>
      </c>
      <c r="BB358" s="205">
        <f t="shared" si="45"/>
        <v>28651</v>
      </c>
      <c r="BC358" s="205">
        <f t="shared" si="46"/>
        <v>23126</v>
      </c>
      <c r="BD358" s="205">
        <f t="shared" si="47"/>
        <v>6929</v>
      </c>
      <c r="BE358" s="205">
        <f t="shared" si="48"/>
        <v>1404</v>
      </c>
      <c r="BF358" s="175">
        <v>21722</v>
      </c>
      <c r="BG358" s="175"/>
      <c r="BH358" s="175">
        <v>6929</v>
      </c>
      <c r="BI358" s="175">
        <v>2808</v>
      </c>
      <c r="BJ358" s="175">
        <v>2717</v>
      </c>
      <c r="BK358" s="175">
        <v>810</v>
      </c>
      <c r="BL358" s="175">
        <v>5226</v>
      </c>
      <c r="BM358" s="175">
        <v>5066</v>
      </c>
      <c r="BN358" s="175">
        <v>2493</v>
      </c>
      <c r="BO358" s="175">
        <v>2602</v>
      </c>
      <c r="BP358" s="198">
        <f t="shared" si="49"/>
        <v>9531</v>
      </c>
    </row>
    <row r="359" spans="1:68" s="116" customFormat="1" x14ac:dyDescent="0.15">
      <c r="A359" s="117">
        <v>521401001</v>
      </c>
      <c r="B359" s="118" t="s">
        <v>587</v>
      </c>
      <c r="C359" s="118" t="s">
        <v>546</v>
      </c>
      <c r="D359" s="118" t="s">
        <v>588</v>
      </c>
      <c r="E359" s="118" t="s">
        <v>3540</v>
      </c>
      <c r="F359" s="120">
        <v>15</v>
      </c>
      <c r="G359" s="119"/>
      <c r="H359" s="119"/>
      <c r="I359" s="120" t="s">
        <v>5820</v>
      </c>
      <c r="J359" s="120">
        <v>7150</v>
      </c>
      <c r="K359" s="120">
        <v>1458420</v>
      </c>
      <c r="L359" s="120">
        <v>0.55900000000000005</v>
      </c>
      <c r="M359" s="121" t="s">
        <v>5657</v>
      </c>
      <c r="N359" s="120">
        <v>1</v>
      </c>
      <c r="O359" s="119">
        <v>116.3</v>
      </c>
      <c r="P359" s="119">
        <v>35.799999999999997</v>
      </c>
      <c r="Q359" s="119">
        <v>3.57</v>
      </c>
      <c r="R359" s="120" t="s">
        <v>5655</v>
      </c>
      <c r="S359" s="120">
        <v>11.4</v>
      </c>
      <c r="T359" s="120"/>
      <c r="U359" s="120"/>
      <c r="V359" s="172">
        <v>1100.5</v>
      </c>
      <c r="W359" s="172"/>
      <c r="X359" s="172">
        <v>912.4</v>
      </c>
      <c r="Y359" s="172">
        <v>188.1</v>
      </c>
      <c r="Z359" s="172"/>
      <c r="AA359" s="123">
        <v>1041</v>
      </c>
      <c r="AB359" s="123"/>
      <c r="AC359" s="123">
        <v>1030</v>
      </c>
      <c r="AD359" s="123"/>
      <c r="AE359" s="123"/>
      <c r="AF359" s="123"/>
      <c r="AG359" s="214"/>
      <c r="AH359" s="229" t="str">
        <f t="shared" si="44"/>
        <v>a3</v>
      </c>
      <c r="AI359" s="122"/>
      <c r="AJ359" s="122"/>
      <c r="AK359" s="122"/>
      <c r="AL359" s="122"/>
      <c r="AM359" s="122"/>
      <c r="AN359" s="173">
        <v>6</v>
      </c>
      <c r="AO359" s="173"/>
      <c r="AP359" s="173"/>
      <c r="AQ359" s="173"/>
      <c r="AR359" s="173"/>
      <c r="AS359" s="173">
        <v>0.5</v>
      </c>
      <c r="AT359" s="173">
        <v>0.8</v>
      </c>
      <c r="AU359" s="173">
        <v>0.8</v>
      </c>
      <c r="AV359" s="173">
        <v>0.8</v>
      </c>
      <c r="AW359" s="173">
        <v>0.8</v>
      </c>
      <c r="AX359" s="173">
        <v>0.8</v>
      </c>
      <c r="AY359" s="173">
        <v>0.5</v>
      </c>
      <c r="AZ359" s="211">
        <f t="shared" si="50"/>
        <v>6.5</v>
      </c>
      <c r="BA359" s="211">
        <f t="shared" si="51"/>
        <v>4.5</v>
      </c>
      <c r="BB359" s="205">
        <f t="shared" si="45"/>
        <v>125403</v>
      </c>
      <c r="BC359" s="205">
        <f t="shared" si="46"/>
        <v>95058</v>
      </c>
      <c r="BD359" s="205">
        <f t="shared" si="47"/>
        <v>30345</v>
      </c>
      <c r="BE359" s="205">
        <f t="shared" si="48"/>
        <v>0</v>
      </c>
      <c r="BF359" s="175">
        <v>95058</v>
      </c>
      <c r="BG359" s="175">
        <v>8147</v>
      </c>
      <c r="BH359" s="175">
        <v>30345</v>
      </c>
      <c r="BI359" s="175">
        <v>30345</v>
      </c>
      <c r="BJ359" s="175"/>
      <c r="BK359" s="175">
        <v>2974</v>
      </c>
      <c r="BL359" s="175">
        <v>10443</v>
      </c>
      <c r="BM359" s="175">
        <v>17117</v>
      </c>
      <c r="BN359" s="175">
        <v>7281</v>
      </c>
      <c r="BO359" s="175">
        <v>18751</v>
      </c>
      <c r="BP359" s="198">
        <f t="shared" si="49"/>
        <v>49096</v>
      </c>
    </row>
    <row r="360" spans="1:68" s="116" customFormat="1" x14ac:dyDescent="0.15">
      <c r="A360" s="117">
        <v>521501001</v>
      </c>
      <c r="B360" s="118" t="s">
        <v>589</v>
      </c>
      <c r="C360" s="118" t="s">
        <v>546</v>
      </c>
      <c r="D360" s="118" t="s">
        <v>590</v>
      </c>
      <c r="E360" s="118" t="s">
        <v>3541</v>
      </c>
      <c r="F360" s="120">
        <v>27</v>
      </c>
      <c r="G360" s="119">
        <v>569652</v>
      </c>
      <c r="H360" s="119"/>
      <c r="I360" s="120" t="s">
        <v>5820</v>
      </c>
      <c r="J360" s="120">
        <v>3059</v>
      </c>
      <c r="K360" s="120">
        <v>569652</v>
      </c>
      <c r="L360" s="120">
        <v>0.51</v>
      </c>
      <c r="M360" s="121" t="s">
        <v>5670</v>
      </c>
      <c r="N360" s="120">
        <v>2</v>
      </c>
      <c r="O360" s="119">
        <v>170</v>
      </c>
      <c r="P360" s="119">
        <v>24</v>
      </c>
      <c r="Q360" s="119">
        <v>2.1</v>
      </c>
      <c r="R360" s="120" t="s">
        <v>5663</v>
      </c>
      <c r="S360" s="120">
        <v>1.3</v>
      </c>
      <c r="T360" s="120"/>
      <c r="U360" s="120"/>
      <c r="V360" s="172">
        <v>389.1</v>
      </c>
      <c r="W360" s="172">
        <v>63.8</v>
      </c>
      <c r="X360" s="172">
        <v>285</v>
      </c>
      <c r="Y360" s="172">
        <v>3.6</v>
      </c>
      <c r="Z360" s="172">
        <v>36.700000000000003</v>
      </c>
      <c r="AA360" s="123"/>
      <c r="AB360" s="123"/>
      <c r="AC360" s="123">
        <v>146</v>
      </c>
      <c r="AD360" s="123"/>
      <c r="AE360" s="123"/>
      <c r="AF360" s="123"/>
      <c r="AG360" s="214"/>
      <c r="AH360" s="229" t="str">
        <f t="shared" si="44"/>
        <v>b3</v>
      </c>
      <c r="AI360" s="122"/>
      <c r="AJ360" s="122"/>
      <c r="AK360" s="122"/>
      <c r="AL360" s="122"/>
      <c r="AM360" s="122"/>
      <c r="AN360" s="173"/>
      <c r="AO360" s="173"/>
      <c r="AP360" s="173"/>
      <c r="AQ360" s="173"/>
      <c r="AR360" s="173"/>
      <c r="AS360" s="173">
        <v>1</v>
      </c>
      <c r="AT360" s="173">
        <v>1</v>
      </c>
      <c r="AU360" s="173">
        <v>1</v>
      </c>
      <c r="AV360" s="173">
        <v>1</v>
      </c>
      <c r="AW360" s="173">
        <v>1</v>
      </c>
      <c r="AX360" s="173">
        <v>1</v>
      </c>
      <c r="AY360" s="173"/>
      <c r="AZ360" s="211">
        <f t="shared" si="50"/>
        <v>1</v>
      </c>
      <c r="BA360" s="211">
        <f t="shared" si="51"/>
        <v>5</v>
      </c>
      <c r="BB360" s="205">
        <f t="shared" si="45"/>
        <v>54909</v>
      </c>
      <c r="BC360" s="205">
        <f t="shared" si="46"/>
        <v>43630</v>
      </c>
      <c r="BD360" s="205">
        <f t="shared" si="47"/>
        <v>17642</v>
      </c>
      <c r="BE360" s="205">
        <f t="shared" si="48"/>
        <v>6363</v>
      </c>
      <c r="BF360" s="175">
        <v>37267</v>
      </c>
      <c r="BG360" s="175">
        <v>7347</v>
      </c>
      <c r="BH360" s="175">
        <v>17642</v>
      </c>
      <c r="BI360" s="175">
        <v>11279</v>
      </c>
      <c r="BJ360" s="175"/>
      <c r="BK360" s="175">
        <v>638</v>
      </c>
      <c r="BL360" s="175">
        <v>82</v>
      </c>
      <c r="BM360" s="175">
        <v>5838</v>
      </c>
      <c r="BN360" s="175">
        <v>2127</v>
      </c>
      <c r="BO360" s="175">
        <v>9956</v>
      </c>
      <c r="BP360" s="198">
        <f t="shared" si="49"/>
        <v>27598</v>
      </c>
    </row>
    <row r="361" spans="1:68" s="116" customFormat="1" x14ac:dyDescent="0.15">
      <c r="A361" s="117">
        <v>532702001</v>
      </c>
      <c r="B361" s="118" t="s">
        <v>591</v>
      </c>
      <c r="C361" s="118" t="s">
        <v>546</v>
      </c>
      <c r="D361" s="118" t="s">
        <v>592</v>
      </c>
      <c r="E361" s="118" t="s">
        <v>3542</v>
      </c>
      <c r="F361" s="120">
        <v>12</v>
      </c>
      <c r="G361" s="119"/>
      <c r="H361" s="119"/>
      <c r="I361" s="120" t="s">
        <v>5820</v>
      </c>
      <c r="J361" s="120">
        <v>800</v>
      </c>
      <c r="K361" s="120">
        <v>98315</v>
      </c>
      <c r="L361" s="120">
        <v>0.33700000000000002</v>
      </c>
      <c r="M361" s="121" t="s">
        <v>5657</v>
      </c>
      <c r="N361" s="120">
        <v>1</v>
      </c>
      <c r="O361" s="119">
        <v>175</v>
      </c>
      <c r="P361" s="119"/>
      <c r="Q361" s="119"/>
      <c r="R361" s="120" t="s">
        <v>5660</v>
      </c>
      <c r="S361" s="120">
        <v>0.1</v>
      </c>
      <c r="T361" s="120"/>
      <c r="U361" s="120"/>
      <c r="V361" s="172">
        <v>159</v>
      </c>
      <c r="W361" s="172"/>
      <c r="X361" s="172">
        <v>140</v>
      </c>
      <c r="Y361" s="172">
        <v>15</v>
      </c>
      <c r="Z361" s="172">
        <v>4</v>
      </c>
      <c r="AA361" s="123">
        <v>962</v>
      </c>
      <c r="AB361" s="123"/>
      <c r="AC361" s="123">
        <v>15</v>
      </c>
      <c r="AD361" s="123">
        <v>15</v>
      </c>
      <c r="AE361" s="123"/>
      <c r="AF361" s="123"/>
      <c r="AG361" s="214">
        <f t="shared" si="52"/>
        <v>15</v>
      </c>
      <c r="AH361" s="229" t="str">
        <f t="shared" si="44"/>
        <v>a4</v>
      </c>
      <c r="AI361" s="122"/>
      <c r="AJ361" s="122"/>
      <c r="AK361" s="122"/>
      <c r="AL361" s="122"/>
      <c r="AM361" s="122"/>
      <c r="AN361" s="173">
        <v>1</v>
      </c>
      <c r="AO361" s="173"/>
      <c r="AP361" s="173"/>
      <c r="AQ361" s="173"/>
      <c r="AR361" s="173"/>
      <c r="AS361" s="173"/>
      <c r="AT361" s="173">
        <v>1</v>
      </c>
      <c r="AU361" s="173">
        <v>1</v>
      </c>
      <c r="AV361" s="173">
        <v>1</v>
      </c>
      <c r="AW361" s="173">
        <v>1</v>
      </c>
      <c r="AX361" s="173">
        <v>1</v>
      </c>
      <c r="AY361" s="173"/>
      <c r="AZ361" s="211">
        <f t="shared" si="50"/>
        <v>1</v>
      </c>
      <c r="BA361" s="211">
        <f t="shared" si="51"/>
        <v>5</v>
      </c>
      <c r="BB361" s="205">
        <f t="shared" si="45"/>
        <v>12753</v>
      </c>
      <c r="BC361" s="205">
        <f t="shared" si="46"/>
        <v>12753</v>
      </c>
      <c r="BD361" s="205">
        <f t="shared" si="47"/>
        <v>0</v>
      </c>
      <c r="BE361" s="205">
        <f t="shared" si="48"/>
        <v>0</v>
      </c>
      <c r="BF361" s="175">
        <v>12753</v>
      </c>
      <c r="BG361" s="175"/>
      <c r="BH361" s="175">
        <v>7554</v>
      </c>
      <c r="BI361" s="175"/>
      <c r="BJ361" s="175"/>
      <c r="BK361" s="175">
        <v>64</v>
      </c>
      <c r="BL361" s="175"/>
      <c r="BM361" s="175">
        <v>3753</v>
      </c>
      <c r="BN361" s="175">
        <v>1228</v>
      </c>
      <c r="BO361" s="175">
        <v>154</v>
      </c>
      <c r="BP361" s="198">
        <f t="shared" si="49"/>
        <v>7708</v>
      </c>
    </row>
    <row r="362" spans="1:68" s="116" customFormat="1" x14ac:dyDescent="0.15">
      <c r="A362" s="117">
        <v>534602001</v>
      </c>
      <c r="B362" s="118" t="s">
        <v>593</v>
      </c>
      <c r="C362" s="118" t="s">
        <v>546</v>
      </c>
      <c r="D362" s="118" t="s">
        <v>594</v>
      </c>
      <c r="E362" s="118" t="s">
        <v>3543</v>
      </c>
      <c r="F362" s="120">
        <v>10</v>
      </c>
      <c r="G362" s="119"/>
      <c r="H362" s="119"/>
      <c r="I362" s="120" t="s">
        <v>5820</v>
      </c>
      <c r="J362" s="120">
        <v>1600</v>
      </c>
      <c r="K362" s="120">
        <v>254331</v>
      </c>
      <c r="L362" s="120">
        <v>0.435</v>
      </c>
      <c r="M362" s="121" t="s">
        <v>5657</v>
      </c>
      <c r="N362" s="120">
        <v>1</v>
      </c>
      <c r="O362" s="119">
        <v>180</v>
      </c>
      <c r="P362" s="119"/>
      <c r="Q362" s="119"/>
      <c r="R362" s="120" t="s">
        <v>5658</v>
      </c>
      <c r="S362" s="120">
        <v>0.56999999999999995</v>
      </c>
      <c r="T362" s="120"/>
      <c r="U362" s="120"/>
      <c r="V362" s="172">
        <v>425</v>
      </c>
      <c r="W362" s="172"/>
      <c r="X362" s="172">
        <v>186</v>
      </c>
      <c r="Y362" s="172">
        <v>239</v>
      </c>
      <c r="Z362" s="172"/>
      <c r="AA362" s="123"/>
      <c r="AB362" s="123"/>
      <c r="AC362" s="123">
        <v>145</v>
      </c>
      <c r="AD362" s="123">
        <v>37.5</v>
      </c>
      <c r="AE362" s="123"/>
      <c r="AF362" s="123"/>
      <c r="AG362" s="214">
        <f t="shared" si="52"/>
        <v>37.5</v>
      </c>
      <c r="AH362" s="229" t="str">
        <f t="shared" si="44"/>
        <v>a4</v>
      </c>
      <c r="AI362" s="122"/>
      <c r="AJ362" s="122"/>
      <c r="AK362" s="122"/>
      <c r="AL362" s="122"/>
      <c r="AM362" s="122"/>
      <c r="AN362" s="173">
        <v>1</v>
      </c>
      <c r="AO362" s="173"/>
      <c r="AP362" s="173"/>
      <c r="AQ362" s="173"/>
      <c r="AR362" s="173"/>
      <c r="AS362" s="173"/>
      <c r="AT362" s="173">
        <v>0.5</v>
      </c>
      <c r="AU362" s="173">
        <v>0.5</v>
      </c>
      <c r="AV362" s="173">
        <v>0.5</v>
      </c>
      <c r="AW362" s="173">
        <v>0.5</v>
      </c>
      <c r="AX362" s="173"/>
      <c r="AY362" s="173"/>
      <c r="AZ362" s="211">
        <f t="shared" si="50"/>
        <v>1</v>
      </c>
      <c r="BA362" s="211">
        <f t="shared" si="51"/>
        <v>2</v>
      </c>
      <c r="BB362" s="205">
        <f t="shared" si="45"/>
        <v>42448</v>
      </c>
      <c r="BC362" s="205">
        <f t="shared" si="46"/>
        <v>38756</v>
      </c>
      <c r="BD362" s="205">
        <f t="shared" si="47"/>
        <v>9830</v>
      </c>
      <c r="BE362" s="205">
        <f t="shared" si="48"/>
        <v>6138</v>
      </c>
      <c r="BF362" s="175">
        <v>32618</v>
      </c>
      <c r="BG362" s="175">
        <v>7991</v>
      </c>
      <c r="BH362" s="175">
        <v>9832</v>
      </c>
      <c r="BI362" s="175">
        <v>3692</v>
      </c>
      <c r="BJ362" s="175"/>
      <c r="BK362" s="175">
        <v>1813</v>
      </c>
      <c r="BL362" s="175">
        <v>2171</v>
      </c>
      <c r="BM362" s="175">
        <v>8380</v>
      </c>
      <c r="BN362" s="175">
        <v>1076</v>
      </c>
      <c r="BO362" s="175">
        <v>7493</v>
      </c>
      <c r="BP362" s="198">
        <f t="shared" si="49"/>
        <v>17325</v>
      </c>
    </row>
    <row r="363" spans="1:68" s="116" customFormat="1" x14ac:dyDescent="0.15">
      <c r="A363" s="117">
        <v>534902001</v>
      </c>
      <c r="B363" s="118" t="s">
        <v>595</v>
      </c>
      <c r="C363" s="118" t="s">
        <v>546</v>
      </c>
      <c r="D363" s="118" t="s">
        <v>596</v>
      </c>
      <c r="E363" s="118" t="s">
        <v>3544</v>
      </c>
      <c r="F363" s="120">
        <v>11</v>
      </c>
      <c r="G363" s="119"/>
      <c r="H363" s="119"/>
      <c r="I363" s="120" t="s">
        <v>5820</v>
      </c>
      <c r="J363" s="120">
        <v>1700</v>
      </c>
      <c r="K363" s="120">
        <v>212297</v>
      </c>
      <c r="L363" s="120">
        <v>0.34200000000000003</v>
      </c>
      <c r="M363" s="121" t="s">
        <v>5657</v>
      </c>
      <c r="N363" s="120">
        <v>1</v>
      </c>
      <c r="O363" s="119">
        <v>295</v>
      </c>
      <c r="P363" s="119">
        <v>53</v>
      </c>
      <c r="Q363" s="119">
        <v>5.7</v>
      </c>
      <c r="R363" s="120"/>
      <c r="S363" s="120"/>
      <c r="T363" s="120"/>
      <c r="U363" s="120" t="s">
        <v>5689</v>
      </c>
      <c r="V363" s="172">
        <v>210.9</v>
      </c>
      <c r="W363" s="172"/>
      <c r="X363" s="172">
        <v>147.6</v>
      </c>
      <c r="Y363" s="172">
        <v>31.9</v>
      </c>
      <c r="Z363" s="172">
        <v>31.4</v>
      </c>
      <c r="AA363" s="123">
        <v>2527</v>
      </c>
      <c r="AB363" s="123"/>
      <c r="AC363" s="123">
        <v>208</v>
      </c>
      <c r="AD363" s="123"/>
      <c r="AE363" s="123"/>
      <c r="AF363" s="123"/>
      <c r="AG363" s="214"/>
      <c r="AH363" s="229" t="str">
        <f t="shared" si="44"/>
        <v>a3</v>
      </c>
      <c r="AI363" s="122"/>
      <c r="AJ363" s="122"/>
      <c r="AK363" s="122"/>
      <c r="AL363" s="122"/>
      <c r="AM363" s="122"/>
      <c r="AN363" s="173" t="s">
        <v>3186</v>
      </c>
      <c r="AO363" s="173" t="s">
        <v>3186</v>
      </c>
      <c r="AP363" s="173" t="s">
        <v>3186</v>
      </c>
      <c r="AQ363" s="173" t="s">
        <v>3186</v>
      </c>
      <c r="AR363" s="173" t="s">
        <v>3186</v>
      </c>
      <c r="AS363" s="173"/>
      <c r="AT363" s="173">
        <v>0.5</v>
      </c>
      <c r="AU363" s="173">
        <v>0.5</v>
      </c>
      <c r="AV363" s="173"/>
      <c r="AW363" s="173"/>
      <c r="AX363" s="173"/>
      <c r="AY363" s="173"/>
      <c r="AZ363" s="211">
        <f t="shared" si="50"/>
        <v>0</v>
      </c>
      <c r="BA363" s="211">
        <f t="shared" si="51"/>
        <v>1</v>
      </c>
      <c r="BB363" s="205">
        <f t="shared" si="45"/>
        <v>0</v>
      </c>
      <c r="BC363" s="205">
        <f t="shared" si="46"/>
        <v>0</v>
      </c>
      <c r="BD363" s="205">
        <f t="shared" si="47"/>
        <v>0</v>
      </c>
      <c r="BE363" s="205">
        <f t="shared" si="48"/>
        <v>0</v>
      </c>
      <c r="BF363" s="175"/>
      <c r="BG363" s="175"/>
      <c r="BH363" s="175"/>
      <c r="BI363" s="175"/>
      <c r="BJ363" s="175"/>
      <c r="BK363" s="175"/>
      <c r="BL363" s="175"/>
      <c r="BM363" s="175"/>
      <c r="BN363" s="175"/>
      <c r="BO363" s="175"/>
      <c r="BP363" s="198">
        <f t="shared" si="49"/>
        <v>0</v>
      </c>
    </row>
    <row r="364" spans="1:68" s="116" customFormat="1" x14ac:dyDescent="0.15">
      <c r="A364" s="117">
        <v>534902002</v>
      </c>
      <c r="B364" s="118" t="s">
        <v>597</v>
      </c>
      <c r="C364" s="118" t="s">
        <v>546</v>
      </c>
      <c r="D364" s="118" t="s">
        <v>596</v>
      </c>
      <c r="E364" s="118" t="s">
        <v>3545</v>
      </c>
      <c r="F364" s="120">
        <v>9</v>
      </c>
      <c r="G364" s="119"/>
      <c r="H364" s="119"/>
      <c r="I364" s="120" t="s">
        <v>5820</v>
      </c>
      <c r="J364" s="120">
        <v>1200</v>
      </c>
      <c r="K364" s="120">
        <v>141840</v>
      </c>
      <c r="L364" s="120">
        <v>0.32400000000000001</v>
      </c>
      <c r="M364" s="121" t="s">
        <v>5657</v>
      </c>
      <c r="N364" s="120">
        <v>1</v>
      </c>
      <c r="O364" s="119">
        <v>255</v>
      </c>
      <c r="P364" s="119">
        <v>42</v>
      </c>
      <c r="Q364" s="119">
        <v>4.0999999999999996</v>
      </c>
      <c r="R364" s="120" t="s">
        <v>5674</v>
      </c>
      <c r="S364" s="120">
        <v>1.05</v>
      </c>
      <c r="T364" s="120"/>
      <c r="U364" s="120"/>
      <c r="V364" s="172">
        <v>192.1</v>
      </c>
      <c r="W364" s="172"/>
      <c r="X364" s="172">
        <v>149.5</v>
      </c>
      <c r="Y364" s="172">
        <v>16.600000000000001</v>
      </c>
      <c r="Z364" s="172">
        <v>26</v>
      </c>
      <c r="AA364" s="123"/>
      <c r="AB364" s="123"/>
      <c r="AC364" s="123">
        <v>216</v>
      </c>
      <c r="AD364" s="123"/>
      <c r="AE364" s="123"/>
      <c r="AF364" s="123"/>
      <c r="AG364" s="214"/>
      <c r="AH364" s="229" t="str">
        <f t="shared" si="44"/>
        <v>a3</v>
      </c>
      <c r="AI364" s="122"/>
      <c r="AJ364" s="122"/>
      <c r="AK364" s="122"/>
      <c r="AL364" s="122"/>
      <c r="AM364" s="122"/>
      <c r="AN364" s="173" t="s">
        <v>3186</v>
      </c>
      <c r="AO364" s="173" t="s">
        <v>3186</v>
      </c>
      <c r="AP364" s="173" t="s">
        <v>3186</v>
      </c>
      <c r="AQ364" s="173" t="s">
        <v>3186</v>
      </c>
      <c r="AR364" s="173" t="s">
        <v>3186</v>
      </c>
      <c r="AS364" s="173"/>
      <c r="AT364" s="173">
        <v>0.5</v>
      </c>
      <c r="AU364" s="173">
        <v>0.5</v>
      </c>
      <c r="AV364" s="173"/>
      <c r="AW364" s="173"/>
      <c r="AX364" s="173"/>
      <c r="AY364" s="173"/>
      <c r="AZ364" s="211">
        <f t="shared" si="50"/>
        <v>0</v>
      </c>
      <c r="BA364" s="211">
        <f t="shared" si="51"/>
        <v>1</v>
      </c>
      <c r="BB364" s="205">
        <f t="shared" si="45"/>
        <v>30120</v>
      </c>
      <c r="BC364" s="205">
        <f t="shared" si="46"/>
        <v>27934</v>
      </c>
      <c r="BD364" s="205">
        <f t="shared" si="47"/>
        <v>3780</v>
      </c>
      <c r="BE364" s="205">
        <f t="shared" si="48"/>
        <v>1594</v>
      </c>
      <c r="BF364" s="175">
        <v>26340</v>
      </c>
      <c r="BG364" s="175"/>
      <c r="BH364" s="175">
        <v>3780</v>
      </c>
      <c r="BI364" s="175">
        <v>2186</v>
      </c>
      <c r="BJ364" s="175"/>
      <c r="BK364" s="175">
        <v>2667</v>
      </c>
      <c r="BL364" s="175">
        <v>879</v>
      </c>
      <c r="BM364" s="175">
        <v>5879</v>
      </c>
      <c r="BN364" s="175">
        <v>1166</v>
      </c>
      <c r="BO364" s="175">
        <v>13563</v>
      </c>
      <c r="BP364" s="198">
        <f t="shared" si="49"/>
        <v>17343</v>
      </c>
    </row>
    <row r="365" spans="1:68" s="116" customFormat="1" x14ac:dyDescent="0.15">
      <c r="A365" s="117">
        <v>546302001</v>
      </c>
      <c r="B365" s="118" t="s">
        <v>598</v>
      </c>
      <c r="C365" s="118" t="s">
        <v>546</v>
      </c>
      <c r="D365" s="118" t="s">
        <v>599</v>
      </c>
      <c r="E365" s="118" t="s">
        <v>3546</v>
      </c>
      <c r="F365" s="120">
        <v>9</v>
      </c>
      <c r="G365" s="119">
        <v>321732</v>
      </c>
      <c r="H365" s="119"/>
      <c r="I365" s="120" t="s">
        <v>5820</v>
      </c>
      <c r="J365" s="120">
        <v>2200</v>
      </c>
      <c r="K365" s="120">
        <v>321732</v>
      </c>
      <c r="L365" s="120">
        <v>0.40100000000000002</v>
      </c>
      <c r="M365" s="121" t="s">
        <v>5657</v>
      </c>
      <c r="N365" s="120">
        <v>1</v>
      </c>
      <c r="O365" s="119">
        <v>315</v>
      </c>
      <c r="P365" s="119"/>
      <c r="Q365" s="119"/>
      <c r="R365" s="120" t="s">
        <v>5660</v>
      </c>
      <c r="S365" s="120">
        <v>0.5</v>
      </c>
      <c r="T365" s="120"/>
      <c r="U365" s="120"/>
      <c r="V365" s="172">
        <v>249.1</v>
      </c>
      <c r="W365" s="172">
        <v>27.9</v>
      </c>
      <c r="X365" s="172">
        <v>193.3</v>
      </c>
      <c r="Y365" s="172">
        <v>27.9</v>
      </c>
      <c r="Z365" s="172"/>
      <c r="AA365" s="123"/>
      <c r="AB365" s="123"/>
      <c r="AC365" s="123">
        <v>200</v>
      </c>
      <c r="AD365" s="123"/>
      <c r="AE365" s="123"/>
      <c r="AF365" s="123"/>
      <c r="AG365" s="214"/>
      <c r="AH365" s="229" t="str">
        <f t="shared" si="44"/>
        <v>a3</v>
      </c>
      <c r="AI365" s="122"/>
      <c r="AJ365" s="122"/>
      <c r="AK365" s="122"/>
      <c r="AL365" s="122"/>
      <c r="AM365" s="122"/>
      <c r="AN365" s="173"/>
      <c r="AO365" s="173"/>
      <c r="AP365" s="173"/>
      <c r="AQ365" s="173"/>
      <c r="AR365" s="173"/>
      <c r="AS365" s="173">
        <v>3</v>
      </c>
      <c r="AT365" s="173">
        <v>0.5</v>
      </c>
      <c r="AU365" s="173">
        <v>0.5</v>
      </c>
      <c r="AV365" s="173">
        <v>0.5</v>
      </c>
      <c r="AW365" s="173">
        <v>0.5</v>
      </c>
      <c r="AX365" s="173">
        <v>1</v>
      </c>
      <c r="AY365" s="173">
        <v>2</v>
      </c>
      <c r="AZ365" s="211">
        <f t="shared" si="50"/>
        <v>3</v>
      </c>
      <c r="BA365" s="211">
        <f t="shared" si="51"/>
        <v>5</v>
      </c>
      <c r="BB365" s="205">
        <f t="shared" si="45"/>
        <v>31408</v>
      </c>
      <c r="BC365" s="205">
        <f t="shared" si="46"/>
        <v>31408</v>
      </c>
      <c r="BD365" s="205">
        <f t="shared" si="47"/>
        <v>0</v>
      </c>
      <c r="BE365" s="205">
        <f t="shared" si="48"/>
        <v>0</v>
      </c>
      <c r="BF365" s="175">
        <v>31408</v>
      </c>
      <c r="BG365" s="175"/>
      <c r="BH365" s="175">
        <v>4305</v>
      </c>
      <c r="BI365" s="175"/>
      <c r="BJ365" s="175"/>
      <c r="BK365" s="175">
        <v>5314</v>
      </c>
      <c r="BL365" s="175">
        <v>7290</v>
      </c>
      <c r="BM365" s="175">
        <v>4677</v>
      </c>
      <c r="BN365" s="175">
        <v>884</v>
      </c>
      <c r="BO365" s="175">
        <v>8938</v>
      </c>
      <c r="BP365" s="198">
        <f t="shared" si="49"/>
        <v>13243</v>
      </c>
    </row>
    <row r="366" spans="1:68" s="116" customFormat="1" x14ac:dyDescent="0.15">
      <c r="A366" s="117">
        <v>600181001</v>
      </c>
      <c r="B366" s="118" t="s">
        <v>600</v>
      </c>
      <c r="C366" s="118" t="s">
        <v>601</v>
      </c>
      <c r="D366" s="118" t="s">
        <v>602</v>
      </c>
      <c r="E366" s="118" t="s">
        <v>3547</v>
      </c>
      <c r="F366" s="120">
        <v>26</v>
      </c>
      <c r="G366" s="119">
        <v>8201377</v>
      </c>
      <c r="H366" s="119"/>
      <c r="I366" s="120" t="s">
        <v>5820</v>
      </c>
      <c r="J366" s="120">
        <v>28400</v>
      </c>
      <c r="K366" s="120">
        <v>8201377</v>
      </c>
      <c r="L366" s="120">
        <v>0.79100000000000004</v>
      </c>
      <c r="M366" s="121" t="s">
        <v>5654</v>
      </c>
      <c r="N366" s="120">
        <v>1</v>
      </c>
      <c r="O366" s="119">
        <v>159</v>
      </c>
      <c r="P366" s="119">
        <v>33</v>
      </c>
      <c r="Q366" s="119">
        <v>3.6</v>
      </c>
      <c r="R366" s="120" t="s">
        <v>5655</v>
      </c>
      <c r="S366" s="120">
        <v>148.11000000000001</v>
      </c>
      <c r="T366" s="120"/>
      <c r="U366" s="120"/>
      <c r="V366" s="172">
        <v>3096.5129999999999</v>
      </c>
      <c r="W366" s="172"/>
      <c r="X366" s="172"/>
      <c r="Y366" s="172"/>
      <c r="Z366" s="172">
        <v>3096.5129999999999</v>
      </c>
      <c r="AA366" s="123">
        <v>70027</v>
      </c>
      <c r="AB366" s="123"/>
      <c r="AC366" s="123">
        <v>6726.2</v>
      </c>
      <c r="AD366" s="123"/>
      <c r="AE366" s="123"/>
      <c r="AF366" s="123"/>
      <c r="AG366" s="214"/>
      <c r="AH366" s="229" t="str">
        <f t="shared" si="44"/>
        <v>a3</v>
      </c>
      <c r="AI366" s="122"/>
      <c r="AJ366" s="122"/>
      <c r="AK366" s="122"/>
      <c r="AL366" s="122"/>
      <c r="AM366" s="122"/>
      <c r="AN366" s="173" t="s">
        <v>3186</v>
      </c>
      <c r="AO366" s="173" t="s">
        <v>3186</v>
      </c>
      <c r="AP366" s="173" t="s">
        <v>3186</v>
      </c>
      <c r="AQ366" s="173" t="s">
        <v>3186</v>
      </c>
      <c r="AR366" s="173" t="s">
        <v>3186</v>
      </c>
      <c r="AS366" s="173">
        <v>3</v>
      </c>
      <c r="AT366" s="173">
        <v>2</v>
      </c>
      <c r="AU366" s="173">
        <v>4</v>
      </c>
      <c r="AV366" s="173">
        <v>1</v>
      </c>
      <c r="AW366" s="173">
        <v>2</v>
      </c>
      <c r="AX366" s="173">
        <v>3</v>
      </c>
      <c r="AY366" s="173">
        <v>1</v>
      </c>
      <c r="AZ366" s="211">
        <f t="shared" si="50"/>
        <v>3</v>
      </c>
      <c r="BA366" s="211">
        <f t="shared" si="51"/>
        <v>13</v>
      </c>
      <c r="BB366" s="205">
        <f t="shared" si="45"/>
        <v>479718</v>
      </c>
      <c r="BC366" s="205">
        <f t="shared" si="46"/>
        <v>479718</v>
      </c>
      <c r="BD366" s="205">
        <f t="shared" si="47"/>
        <v>0</v>
      </c>
      <c r="BE366" s="205">
        <f t="shared" si="48"/>
        <v>0</v>
      </c>
      <c r="BF366" s="175">
        <v>479718</v>
      </c>
      <c r="BG366" s="175">
        <v>7189</v>
      </c>
      <c r="BH366" s="175">
        <v>427413</v>
      </c>
      <c r="BI366" s="175"/>
      <c r="BJ366" s="175"/>
      <c r="BK366" s="175"/>
      <c r="BL366" s="175">
        <v>30412</v>
      </c>
      <c r="BM366" s="175"/>
      <c r="BN366" s="175"/>
      <c r="BO366" s="175">
        <v>14704</v>
      </c>
      <c r="BP366" s="198">
        <f t="shared" si="49"/>
        <v>442117</v>
      </c>
    </row>
    <row r="367" spans="1:68" s="116" customFormat="1" x14ac:dyDescent="0.15">
      <c r="A367" s="117">
        <v>600181002</v>
      </c>
      <c r="B367" s="118" t="s">
        <v>603</v>
      </c>
      <c r="C367" s="118" t="s">
        <v>601</v>
      </c>
      <c r="D367" s="118" t="s">
        <v>602</v>
      </c>
      <c r="E367" s="118" t="s">
        <v>3548</v>
      </c>
      <c r="F367" s="120">
        <v>26</v>
      </c>
      <c r="G367" s="119">
        <v>4961521</v>
      </c>
      <c r="H367" s="119"/>
      <c r="I367" s="120" t="s">
        <v>5820</v>
      </c>
      <c r="J367" s="120">
        <v>19500</v>
      </c>
      <c r="K367" s="120">
        <v>4961521</v>
      </c>
      <c r="L367" s="120">
        <v>0.69699999999999995</v>
      </c>
      <c r="M367" s="121" t="s">
        <v>5654</v>
      </c>
      <c r="N367" s="120">
        <v>1</v>
      </c>
      <c r="O367" s="119">
        <v>192</v>
      </c>
      <c r="P367" s="119">
        <v>38</v>
      </c>
      <c r="Q367" s="119">
        <v>7.1</v>
      </c>
      <c r="R367" s="120" t="s">
        <v>5655</v>
      </c>
      <c r="S367" s="120">
        <v>106.68</v>
      </c>
      <c r="T367" s="120"/>
      <c r="U367" s="120"/>
      <c r="V367" s="172">
        <v>2493.9499999999998</v>
      </c>
      <c r="W367" s="172"/>
      <c r="X367" s="172"/>
      <c r="Y367" s="172"/>
      <c r="Z367" s="172">
        <v>2493.9499999999998</v>
      </c>
      <c r="AA367" s="123">
        <v>25589</v>
      </c>
      <c r="AB367" s="123"/>
      <c r="AC367" s="123">
        <v>3669.6</v>
      </c>
      <c r="AD367" s="123"/>
      <c r="AE367" s="123"/>
      <c r="AF367" s="123"/>
      <c r="AG367" s="214"/>
      <c r="AH367" s="229" t="str">
        <f t="shared" si="44"/>
        <v>a3</v>
      </c>
      <c r="AI367" s="122"/>
      <c r="AJ367" s="122"/>
      <c r="AK367" s="122"/>
      <c r="AL367" s="122"/>
      <c r="AM367" s="122"/>
      <c r="AN367" s="173" t="s">
        <v>3186</v>
      </c>
      <c r="AO367" s="173" t="s">
        <v>3186</v>
      </c>
      <c r="AP367" s="173" t="s">
        <v>3186</v>
      </c>
      <c r="AQ367" s="173" t="s">
        <v>3186</v>
      </c>
      <c r="AR367" s="173" t="s">
        <v>3186</v>
      </c>
      <c r="AS367" s="173">
        <v>3</v>
      </c>
      <c r="AT367" s="173">
        <v>2</v>
      </c>
      <c r="AU367" s="173">
        <v>5</v>
      </c>
      <c r="AV367" s="173">
        <v>1</v>
      </c>
      <c r="AW367" s="173">
        <v>4</v>
      </c>
      <c r="AX367" s="173">
        <v>3</v>
      </c>
      <c r="AY367" s="173">
        <v>1</v>
      </c>
      <c r="AZ367" s="211">
        <f t="shared" si="50"/>
        <v>3</v>
      </c>
      <c r="BA367" s="211">
        <f t="shared" si="51"/>
        <v>16</v>
      </c>
      <c r="BB367" s="205">
        <f t="shared" si="45"/>
        <v>298990</v>
      </c>
      <c r="BC367" s="205">
        <f t="shared" si="46"/>
        <v>298990</v>
      </c>
      <c r="BD367" s="205">
        <f t="shared" si="47"/>
        <v>0</v>
      </c>
      <c r="BE367" s="205">
        <f t="shared" si="48"/>
        <v>0</v>
      </c>
      <c r="BF367" s="175">
        <v>298990</v>
      </c>
      <c r="BG367" s="175">
        <v>5545</v>
      </c>
      <c r="BH367" s="175">
        <v>273770</v>
      </c>
      <c r="BI367" s="175"/>
      <c r="BJ367" s="175"/>
      <c r="BK367" s="175"/>
      <c r="BL367" s="175">
        <v>6917</v>
      </c>
      <c r="BM367" s="175"/>
      <c r="BN367" s="175"/>
      <c r="BO367" s="175">
        <v>12758</v>
      </c>
      <c r="BP367" s="198">
        <f t="shared" si="49"/>
        <v>286528</v>
      </c>
    </row>
    <row r="368" spans="1:68" s="116" customFormat="1" x14ac:dyDescent="0.15">
      <c r="A368" s="117">
        <v>600181003</v>
      </c>
      <c r="B368" s="118" t="s">
        <v>604</v>
      </c>
      <c r="C368" s="118" t="s">
        <v>601</v>
      </c>
      <c r="D368" s="118" t="s">
        <v>602</v>
      </c>
      <c r="E368" s="118" t="s">
        <v>3549</v>
      </c>
      <c r="F368" s="120">
        <v>21</v>
      </c>
      <c r="G368" s="119">
        <v>27754847</v>
      </c>
      <c r="H368" s="119"/>
      <c r="I368" s="120" t="s">
        <v>5820</v>
      </c>
      <c r="J368" s="120">
        <v>91000</v>
      </c>
      <c r="K368" s="120">
        <v>27754847</v>
      </c>
      <c r="L368" s="120">
        <v>0.83599999999999997</v>
      </c>
      <c r="M368" s="121" t="s">
        <v>5654</v>
      </c>
      <c r="N368" s="120">
        <v>1</v>
      </c>
      <c r="O368" s="119">
        <v>154</v>
      </c>
      <c r="P368" s="119">
        <v>33.799999999999997</v>
      </c>
      <c r="Q368" s="119">
        <v>3.5</v>
      </c>
      <c r="R368" s="120" t="s">
        <v>5655</v>
      </c>
      <c r="S368" s="120">
        <v>376.09</v>
      </c>
      <c r="T368" s="120"/>
      <c r="U368" s="120"/>
      <c r="V368" s="172">
        <v>5172.6099999999997</v>
      </c>
      <c r="W368" s="172"/>
      <c r="X368" s="172"/>
      <c r="Y368" s="172"/>
      <c r="Z368" s="172">
        <v>5172.6099999999997</v>
      </c>
      <c r="AA368" s="123">
        <v>126817</v>
      </c>
      <c r="AB368" s="123">
        <v>559753.30000000063</v>
      </c>
      <c r="AC368" s="123">
        <v>8376.7000000000007</v>
      </c>
      <c r="AD368" s="123"/>
      <c r="AE368" s="123"/>
      <c r="AF368" s="123"/>
      <c r="AG368" s="214"/>
      <c r="AH368" s="229" t="str">
        <f t="shared" si="44"/>
        <v>a3</v>
      </c>
      <c r="AI368" s="122"/>
      <c r="AJ368" s="122"/>
      <c r="AK368" s="122"/>
      <c r="AL368" s="122"/>
      <c r="AM368" s="122"/>
      <c r="AN368" s="173" t="s">
        <v>3186</v>
      </c>
      <c r="AO368" s="173" t="s">
        <v>3186</v>
      </c>
      <c r="AP368" s="173" t="s">
        <v>3186</v>
      </c>
      <c r="AQ368" s="173" t="s">
        <v>3186</v>
      </c>
      <c r="AR368" s="173" t="s">
        <v>3186</v>
      </c>
      <c r="AS368" s="173">
        <v>4</v>
      </c>
      <c r="AT368" s="173">
        <v>2</v>
      </c>
      <c r="AU368" s="173">
        <v>6</v>
      </c>
      <c r="AV368" s="173">
        <v>2</v>
      </c>
      <c r="AW368" s="173">
        <v>6</v>
      </c>
      <c r="AX368" s="173">
        <v>4</v>
      </c>
      <c r="AY368" s="173">
        <v>1</v>
      </c>
      <c r="AZ368" s="211">
        <f t="shared" si="50"/>
        <v>4</v>
      </c>
      <c r="BA368" s="211">
        <f t="shared" si="51"/>
        <v>21</v>
      </c>
      <c r="BB368" s="205">
        <f t="shared" si="45"/>
        <v>698790</v>
      </c>
      <c r="BC368" s="205">
        <f t="shared" si="46"/>
        <v>698790</v>
      </c>
      <c r="BD368" s="205">
        <f t="shared" si="47"/>
        <v>0</v>
      </c>
      <c r="BE368" s="205">
        <f t="shared" si="48"/>
        <v>0</v>
      </c>
      <c r="BF368" s="175">
        <v>698790</v>
      </c>
      <c r="BG368" s="175">
        <v>11188</v>
      </c>
      <c r="BH368" s="175">
        <v>654910</v>
      </c>
      <c r="BI368" s="175"/>
      <c r="BJ368" s="175"/>
      <c r="BK368" s="175"/>
      <c r="BL368" s="175">
        <v>1901</v>
      </c>
      <c r="BM368" s="175"/>
      <c r="BN368" s="175"/>
      <c r="BO368" s="175">
        <v>30791</v>
      </c>
      <c r="BP368" s="198">
        <f t="shared" si="49"/>
        <v>685701</v>
      </c>
    </row>
    <row r="369" spans="1:68" s="116" customFormat="1" x14ac:dyDescent="0.15">
      <c r="A369" s="117">
        <v>600281001</v>
      </c>
      <c r="B369" s="118" t="s">
        <v>605</v>
      </c>
      <c r="C369" s="118" t="s">
        <v>601</v>
      </c>
      <c r="D369" s="118" t="s">
        <v>606</v>
      </c>
      <c r="E369" s="118" t="s">
        <v>3550</v>
      </c>
      <c r="F369" s="120">
        <v>14</v>
      </c>
      <c r="G369" s="119">
        <v>3799972</v>
      </c>
      <c r="H369" s="119"/>
      <c r="I369" s="120" t="s">
        <v>5820</v>
      </c>
      <c r="J369" s="120">
        <v>15300</v>
      </c>
      <c r="K369" s="120">
        <v>3799972</v>
      </c>
      <c r="L369" s="120">
        <v>0.68</v>
      </c>
      <c r="M369" s="121" t="s">
        <v>5654</v>
      </c>
      <c r="N369" s="120">
        <v>1</v>
      </c>
      <c r="O369" s="119">
        <v>210</v>
      </c>
      <c r="P369" s="119">
        <v>40</v>
      </c>
      <c r="Q369" s="119">
        <v>4.5</v>
      </c>
      <c r="R369" s="120" t="s">
        <v>5655</v>
      </c>
      <c r="S369" s="120">
        <v>87.43</v>
      </c>
      <c r="T369" s="120"/>
      <c r="U369" s="120"/>
      <c r="V369" s="172">
        <v>1975.12</v>
      </c>
      <c r="W369" s="172"/>
      <c r="X369" s="172"/>
      <c r="Y369" s="172"/>
      <c r="Z369" s="172">
        <v>1975.12</v>
      </c>
      <c r="AA369" s="123">
        <v>21220</v>
      </c>
      <c r="AB369" s="123"/>
      <c r="AC369" s="123">
        <v>3105</v>
      </c>
      <c r="AD369" s="123"/>
      <c r="AE369" s="123"/>
      <c r="AF369" s="123"/>
      <c r="AG369" s="214"/>
      <c r="AH369" s="229" t="str">
        <f t="shared" si="44"/>
        <v>a3</v>
      </c>
      <c r="AI369" s="122"/>
      <c r="AJ369" s="122"/>
      <c r="AK369" s="122"/>
      <c r="AL369" s="122"/>
      <c r="AM369" s="122"/>
      <c r="AN369" s="173" t="s">
        <v>3186</v>
      </c>
      <c r="AO369" s="173" t="s">
        <v>3186</v>
      </c>
      <c r="AP369" s="173" t="s">
        <v>3186</v>
      </c>
      <c r="AQ369" s="173" t="s">
        <v>3186</v>
      </c>
      <c r="AR369" s="173" t="s">
        <v>3186</v>
      </c>
      <c r="AS369" s="173">
        <v>3</v>
      </c>
      <c r="AT369" s="173">
        <v>2</v>
      </c>
      <c r="AU369" s="173">
        <v>3</v>
      </c>
      <c r="AV369" s="173">
        <v>1</v>
      </c>
      <c r="AW369" s="173">
        <v>2</v>
      </c>
      <c r="AX369" s="173">
        <v>2</v>
      </c>
      <c r="AY369" s="173">
        <v>1</v>
      </c>
      <c r="AZ369" s="211">
        <f t="shared" si="50"/>
        <v>3</v>
      </c>
      <c r="BA369" s="211">
        <f t="shared" si="51"/>
        <v>11</v>
      </c>
      <c r="BB369" s="205">
        <f t="shared" si="45"/>
        <v>305950</v>
      </c>
      <c r="BC369" s="205">
        <f t="shared" si="46"/>
        <v>305950</v>
      </c>
      <c r="BD369" s="205">
        <f t="shared" si="47"/>
        <v>0</v>
      </c>
      <c r="BE369" s="205">
        <f t="shared" si="48"/>
        <v>0</v>
      </c>
      <c r="BF369" s="175">
        <v>305950</v>
      </c>
      <c r="BG369" s="175">
        <v>5072</v>
      </c>
      <c r="BH369" s="175">
        <v>280178</v>
      </c>
      <c r="BI369" s="175"/>
      <c r="BJ369" s="175"/>
      <c r="BK369" s="175"/>
      <c r="BL369" s="175">
        <v>6999</v>
      </c>
      <c r="BM369" s="175"/>
      <c r="BN369" s="175"/>
      <c r="BO369" s="175">
        <v>13701</v>
      </c>
      <c r="BP369" s="198">
        <f t="shared" si="49"/>
        <v>293879</v>
      </c>
    </row>
    <row r="370" spans="1:68" s="116" customFormat="1" x14ac:dyDescent="0.15">
      <c r="A370" s="117">
        <v>620101001</v>
      </c>
      <c r="B370" s="118" t="s">
        <v>607</v>
      </c>
      <c r="C370" s="118" t="s">
        <v>601</v>
      </c>
      <c r="D370" s="118" t="s">
        <v>608</v>
      </c>
      <c r="E370" s="118" t="s">
        <v>3551</v>
      </c>
      <c r="F370" s="120">
        <v>48</v>
      </c>
      <c r="G370" s="119">
        <v>14740490</v>
      </c>
      <c r="H370" s="119"/>
      <c r="I370" s="120" t="s">
        <v>5820</v>
      </c>
      <c r="J370" s="120">
        <v>52000</v>
      </c>
      <c r="K370" s="120">
        <v>14740490</v>
      </c>
      <c r="L370" s="120">
        <v>0.77700000000000002</v>
      </c>
      <c r="M370" s="121" t="s">
        <v>5654</v>
      </c>
      <c r="N370" s="120">
        <v>1</v>
      </c>
      <c r="O370" s="119">
        <v>262</v>
      </c>
      <c r="P370" s="119">
        <v>41.7</v>
      </c>
      <c r="Q370" s="119">
        <v>5.9</v>
      </c>
      <c r="R370" s="120" t="s">
        <v>5655</v>
      </c>
      <c r="S370" s="120">
        <v>110.8</v>
      </c>
      <c r="T370" s="120"/>
      <c r="U370" s="120"/>
      <c r="V370" s="172">
        <v>4866.3</v>
      </c>
      <c r="W370" s="172"/>
      <c r="X370" s="172"/>
      <c r="Y370" s="172"/>
      <c r="Z370" s="172">
        <v>4866.3</v>
      </c>
      <c r="AA370" s="123">
        <v>117059</v>
      </c>
      <c r="AB370" s="123">
        <v>339484</v>
      </c>
      <c r="AC370" s="123">
        <v>4505</v>
      </c>
      <c r="AD370" s="123"/>
      <c r="AE370" s="123"/>
      <c r="AF370" s="123"/>
      <c r="AG370" s="214"/>
      <c r="AH370" s="229" t="str">
        <f t="shared" si="44"/>
        <v>a3</v>
      </c>
      <c r="AI370" s="122" t="s">
        <v>5401</v>
      </c>
      <c r="AJ370" s="122"/>
      <c r="AK370" s="122" t="s">
        <v>5401</v>
      </c>
      <c r="AL370" s="122" t="s">
        <v>5400</v>
      </c>
      <c r="AM370" s="122"/>
      <c r="AN370" s="173">
        <v>3</v>
      </c>
      <c r="AO370" s="173">
        <v>2</v>
      </c>
      <c r="AP370" s="173">
        <v>3</v>
      </c>
      <c r="AQ370" s="173">
        <v>2</v>
      </c>
      <c r="AR370" s="173"/>
      <c r="AS370" s="173">
        <v>1</v>
      </c>
      <c r="AT370" s="173">
        <v>4</v>
      </c>
      <c r="AU370" s="173">
        <v>1</v>
      </c>
      <c r="AV370" s="173">
        <v>5</v>
      </c>
      <c r="AW370" s="173">
        <v>1</v>
      </c>
      <c r="AX370" s="173">
        <v>2</v>
      </c>
      <c r="AY370" s="173"/>
      <c r="AZ370" s="211">
        <f t="shared" si="50"/>
        <v>11</v>
      </c>
      <c r="BA370" s="211">
        <f t="shared" si="51"/>
        <v>13</v>
      </c>
      <c r="BB370" s="205">
        <f t="shared" si="45"/>
        <v>409485</v>
      </c>
      <c r="BC370" s="205">
        <f t="shared" si="46"/>
        <v>409485</v>
      </c>
      <c r="BD370" s="205">
        <f t="shared" si="47"/>
        <v>0</v>
      </c>
      <c r="BE370" s="205">
        <f t="shared" si="48"/>
        <v>0</v>
      </c>
      <c r="BF370" s="175">
        <v>409485</v>
      </c>
      <c r="BG370" s="175">
        <v>43126</v>
      </c>
      <c r="BH370" s="175">
        <v>140980</v>
      </c>
      <c r="BI370" s="175"/>
      <c r="BJ370" s="175"/>
      <c r="BK370" s="175">
        <v>68542</v>
      </c>
      <c r="BL370" s="175">
        <v>15448</v>
      </c>
      <c r="BM370" s="175">
        <v>35133</v>
      </c>
      <c r="BN370" s="175">
        <v>49996</v>
      </c>
      <c r="BO370" s="175">
        <v>56260</v>
      </c>
      <c r="BP370" s="198">
        <f t="shared" si="49"/>
        <v>197240</v>
      </c>
    </row>
    <row r="371" spans="1:68" s="116" customFormat="1" x14ac:dyDescent="0.15">
      <c r="A371" s="117">
        <v>620101002</v>
      </c>
      <c r="B371" s="118" t="s">
        <v>609</v>
      </c>
      <c r="C371" s="118" t="s">
        <v>601</v>
      </c>
      <c r="D371" s="118" t="s">
        <v>608</v>
      </c>
      <c r="E371" s="118" t="s">
        <v>3552</v>
      </c>
      <c r="F371" s="120">
        <v>33</v>
      </c>
      <c r="G371" s="119"/>
      <c r="H371" s="119"/>
      <c r="I371" s="120"/>
      <c r="J371" s="120"/>
      <c r="K371" s="120"/>
      <c r="L371" s="120"/>
      <c r="M371" s="121" t="s">
        <v>3186</v>
      </c>
      <c r="N371" s="120">
        <v>1</v>
      </c>
      <c r="O371" s="119"/>
      <c r="P371" s="119"/>
      <c r="Q371" s="119"/>
      <c r="R371" s="120"/>
      <c r="S371" s="120"/>
      <c r="T371" s="120"/>
      <c r="U371" s="120"/>
      <c r="V371" s="172">
        <v>1158.9000000000001</v>
      </c>
      <c r="W371" s="172"/>
      <c r="X371" s="172"/>
      <c r="Y371" s="172"/>
      <c r="Z371" s="172">
        <v>1158.9000000000001</v>
      </c>
      <c r="AA371" s="123"/>
      <c r="AB371" s="123"/>
      <c r="AC371" s="123"/>
      <c r="AD371" s="123"/>
      <c r="AE371" s="123"/>
      <c r="AF371" s="123"/>
      <c r="AG371" s="214"/>
      <c r="AH371" s="229" t="str">
        <f t="shared" si="44"/>
        <v>a1</v>
      </c>
      <c r="AI371" s="122"/>
      <c r="AJ371" s="122"/>
      <c r="AK371" s="122"/>
      <c r="AL371" s="122"/>
      <c r="AM371" s="122"/>
      <c r="AN371" s="173" t="s">
        <v>3186</v>
      </c>
      <c r="AO371" s="173" t="s">
        <v>3186</v>
      </c>
      <c r="AP371" s="173" t="s">
        <v>3186</v>
      </c>
      <c r="AQ371" s="173" t="s">
        <v>3186</v>
      </c>
      <c r="AR371" s="173" t="s">
        <v>3186</v>
      </c>
      <c r="AS371" s="173">
        <v>1</v>
      </c>
      <c r="AT371" s="173" t="s">
        <v>3186</v>
      </c>
      <c r="AU371" s="173" t="s">
        <v>3186</v>
      </c>
      <c r="AV371" s="173">
        <v>3</v>
      </c>
      <c r="AW371" s="173">
        <v>1</v>
      </c>
      <c r="AX371" s="173" t="s">
        <v>3186</v>
      </c>
      <c r="AY371" s="173" t="s">
        <v>3186</v>
      </c>
      <c r="AZ371" s="211">
        <f t="shared" si="50"/>
        <v>1</v>
      </c>
      <c r="BA371" s="211">
        <f t="shared" si="51"/>
        <v>4</v>
      </c>
      <c r="BB371" s="205">
        <f t="shared" si="45"/>
        <v>59212</v>
      </c>
      <c r="BC371" s="205">
        <f t="shared" si="46"/>
        <v>59212</v>
      </c>
      <c r="BD371" s="205">
        <f t="shared" si="47"/>
        <v>0</v>
      </c>
      <c r="BE371" s="205">
        <f t="shared" si="48"/>
        <v>0</v>
      </c>
      <c r="BF371" s="175">
        <v>59212</v>
      </c>
      <c r="BG371" s="175"/>
      <c r="BH371" s="175">
        <v>20000</v>
      </c>
      <c r="BI371" s="175"/>
      <c r="BJ371" s="175"/>
      <c r="BK371" s="175">
        <v>242</v>
      </c>
      <c r="BL371" s="175">
        <v>9263</v>
      </c>
      <c r="BM371" s="175">
        <v>6716</v>
      </c>
      <c r="BN371" s="175">
        <v>12248</v>
      </c>
      <c r="BO371" s="175">
        <v>10743</v>
      </c>
      <c r="BP371" s="198">
        <f t="shared" si="49"/>
        <v>30743</v>
      </c>
    </row>
    <row r="372" spans="1:68" s="116" customFormat="1" x14ac:dyDescent="0.15">
      <c r="A372" s="117">
        <v>620201001</v>
      </c>
      <c r="B372" s="118" t="s">
        <v>610</v>
      </c>
      <c r="C372" s="118" t="s">
        <v>601</v>
      </c>
      <c r="D372" s="118" t="s">
        <v>611</v>
      </c>
      <c r="E372" s="118" t="s">
        <v>3553</v>
      </c>
      <c r="F372" s="120">
        <v>27</v>
      </c>
      <c r="G372" s="119">
        <v>8461850</v>
      </c>
      <c r="H372" s="119"/>
      <c r="I372" s="120" t="s">
        <v>5820</v>
      </c>
      <c r="J372" s="120">
        <v>32800</v>
      </c>
      <c r="K372" s="120">
        <v>8121970</v>
      </c>
      <c r="L372" s="120">
        <v>0.67800000000000005</v>
      </c>
      <c r="M372" s="121" t="s">
        <v>5654</v>
      </c>
      <c r="N372" s="120">
        <v>1</v>
      </c>
      <c r="O372" s="119">
        <v>305</v>
      </c>
      <c r="P372" s="119">
        <v>54.3</v>
      </c>
      <c r="Q372" s="119">
        <v>5.8</v>
      </c>
      <c r="R372" s="120" t="s">
        <v>5655</v>
      </c>
      <c r="S372" s="120">
        <v>102.5</v>
      </c>
      <c r="T372" s="120"/>
      <c r="U372" s="120"/>
      <c r="V372" s="172">
        <v>3391</v>
      </c>
      <c r="W372" s="172">
        <v>551</v>
      </c>
      <c r="X372" s="172">
        <v>1609</v>
      </c>
      <c r="Y372" s="172">
        <v>517</v>
      </c>
      <c r="Z372" s="172">
        <v>714</v>
      </c>
      <c r="AA372" s="123">
        <v>44135</v>
      </c>
      <c r="AB372" s="123">
        <v>115690.99999999997</v>
      </c>
      <c r="AC372" s="123">
        <v>3178</v>
      </c>
      <c r="AD372" s="123"/>
      <c r="AE372" s="123"/>
      <c r="AF372" s="123"/>
      <c r="AG372" s="214"/>
      <c r="AH372" s="229" t="str">
        <f t="shared" si="44"/>
        <v>a3</v>
      </c>
      <c r="AI372" s="122"/>
      <c r="AJ372" s="122"/>
      <c r="AK372" s="122"/>
      <c r="AL372" s="122"/>
      <c r="AM372" s="122"/>
      <c r="AN372" s="173">
        <v>3</v>
      </c>
      <c r="AO372" s="173"/>
      <c r="AP372" s="173"/>
      <c r="AQ372" s="173"/>
      <c r="AR372" s="173"/>
      <c r="AS372" s="173">
        <v>2</v>
      </c>
      <c r="AT372" s="173">
        <v>1</v>
      </c>
      <c r="AU372" s="173">
        <v>5</v>
      </c>
      <c r="AV372" s="173">
        <v>2</v>
      </c>
      <c r="AW372" s="173">
        <v>5</v>
      </c>
      <c r="AX372" s="173">
        <v>4</v>
      </c>
      <c r="AY372" s="173"/>
      <c r="AZ372" s="211">
        <f t="shared" si="50"/>
        <v>5</v>
      </c>
      <c r="BA372" s="211">
        <f t="shared" si="51"/>
        <v>17</v>
      </c>
      <c r="BB372" s="205">
        <f t="shared" si="45"/>
        <v>472033</v>
      </c>
      <c r="BC372" s="205">
        <f t="shared" si="46"/>
        <v>376679</v>
      </c>
      <c r="BD372" s="205">
        <f t="shared" si="47"/>
        <v>98636</v>
      </c>
      <c r="BE372" s="205">
        <f t="shared" si="48"/>
        <v>3282</v>
      </c>
      <c r="BF372" s="175">
        <v>373397</v>
      </c>
      <c r="BG372" s="175">
        <v>22217</v>
      </c>
      <c r="BH372" s="175">
        <v>157500</v>
      </c>
      <c r="BI372" s="175">
        <v>82092</v>
      </c>
      <c r="BJ372" s="175">
        <v>13262</v>
      </c>
      <c r="BK372" s="175">
        <v>54260</v>
      </c>
      <c r="BL372" s="175">
        <v>38729</v>
      </c>
      <c r="BM372" s="175">
        <v>55450</v>
      </c>
      <c r="BN372" s="175">
        <v>26595</v>
      </c>
      <c r="BO372" s="175">
        <v>21928</v>
      </c>
      <c r="BP372" s="198">
        <f t="shared" si="49"/>
        <v>179428</v>
      </c>
    </row>
    <row r="373" spans="1:68" s="116" customFormat="1" x14ac:dyDescent="0.15">
      <c r="A373" s="117">
        <v>620301001</v>
      </c>
      <c r="B373" s="118" t="s">
        <v>612</v>
      </c>
      <c r="C373" s="118" t="s">
        <v>601</v>
      </c>
      <c r="D373" s="118" t="s">
        <v>613</v>
      </c>
      <c r="E373" s="118" t="s">
        <v>3554</v>
      </c>
      <c r="F373" s="120">
        <v>33</v>
      </c>
      <c r="G373" s="119">
        <v>10362840</v>
      </c>
      <c r="H373" s="119"/>
      <c r="I373" s="120" t="s">
        <v>5820</v>
      </c>
      <c r="J373" s="120">
        <v>38800</v>
      </c>
      <c r="K373" s="120">
        <v>8983160</v>
      </c>
      <c r="L373" s="120">
        <v>0.63400000000000001</v>
      </c>
      <c r="M373" s="121" t="s">
        <v>5654</v>
      </c>
      <c r="N373" s="120">
        <v>1</v>
      </c>
      <c r="O373" s="119">
        <v>241.4</v>
      </c>
      <c r="P373" s="119"/>
      <c r="Q373" s="119"/>
      <c r="R373" s="120" t="s">
        <v>5655</v>
      </c>
      <c r="S373" s="120">
        <v>89.1</v>
      </c>
      <c r="T373" s="120"/>
      <c r="U373" s="120"/>
      <c r="V373" s="172">
        <v>3463.6</v>
      </c>
      <c r="W373" s="172">
        <v>251.2</v>
      </c>
      <c r="X373" s="172">
        <v>1866.8</v>
      </c>
      <c r="Y373" s="172">
        <v>583.6</v>
      </c>
      <c r="Z373" s="172">
        <v>762</v>
      </c>
      <c r="AA373" s="123">
        <v>54380</v>
      </c>
      <c r="AB373" s="123">
        <v>211637.19999999984</v>
      </c>
      <c r="AC373" s="123">
        <v>3848</v>
      </c>
      <c r="AD373" s="123"/>
      <c r="AE373" s="123"/>
      <c r="AF373" s="123"/>
      <c r="AG373" s="214"/>
      <c r="AH373" s="229" t="str">
        <f t="shared" si="44"/>
        <v>a3</v>
      </c>
      <c r="AI373" s="122"/>
      <c r="AJ373" s="122"/>
      <c r="AK373" s="122"/>
      <c r="AL373" s="122"/>
      <c r="AM373" s="122"/>
      <c r="AN373" s="173">
        <v>2.6</v>
      </c>
      <c r="AO373" s="173">
        <v>1</v>
      </c>
      <c r="AP373" s="173">
        <v>0.8</v>
      </c>
      <c r="AQ373" s="173"/>
      <c r="AR373" s="173" t="s">
        <v>3186</v>
      </c>
      <c r="AS373" s="173">
        <v>0.5</v>
      </c>
      <c r="AT373" s="173">
        <v>1.2</v>
      </c>
      <c r="AU373" s="173">
        <v>3</v>
      </c>
      <c r="AV373" s="173">
        <v>1.2</v>
      </c>
      <c r="AW373" s="173">
        <v>3</v>
      </c>
      <c r="AX373" s="173">
        <v>1.6</v>
      </c>
      <c r="AY373" s="173">
        <v>1</v>
      </c>
      <c r="AZ373" s="211">
        <f t="shared" si="50"/>
        <v>4.9000000000000004</v>
      </c>
      <c r="BA373" s="211">
        <f t="shared" si="51"/>
        <v>11</v>
      </c>
      <c r="BB373" s="205">
        <f t="shared" si="45"/>
        <v>328084</v>
      </c>
      <c r="BC373" s="205">
        <f t="shared" si="46"/>
        <v>276094</v>
      </c>
      <c r="BD373" s="205">
        <f t="shared" si="47"/>
        <v>54070</v>
      </c>
      <c r="BE373" s="205">
        <f t="shared" si="48"/>
        <v>2080</v>
      </c>
      <c r="BF373" s="175">
        <v>274014</v>
      </c>
      <c r="BG373" s="175">
        <v>34152</v>
      </c>
      <c r="BH373" s="175">
        <v>86520</v>
      </c>
      <c r="BI373" s="175">
        <v>51990</v>
      </c>
      <c r="BJ373" s="175"/>
      <c r="BK373" s="175">
        <v>41426</v>
      </c>
      <c r="BL373" s="175">
        <v>10315</v>
      </c>
      <c r="BM373" s="175">
        <v>48762</v>
      </c>
      <c r="BN373" s="175">
        <v>41387</v>
      </c>
      <c r="BO373" s="175">
        <v>13532</v>
      </c>
      <c r="BP373" s="198">
        <f t="shared" si="49"/>
        <v>100052</v>
      </c>
    </row>
    <row r="374" spans="1:68" s="116" customFormat="1" x14ac:dyDescent="0.15">
      <c r="A374" s="117">
        <v>620301002</v>
      </c>
      <c r="B374" s="118" t="s">
        <v>614</v>
      </c>
      <c r="C374" s="118" t="s">
        <v>601</v>
      </c>
      <c r="D374" s="118" t="s">
        <v>613</v>
      </c>
      <c r="E374" s="118" t="s">
        <v>3555</v>
      </c>
      <c r="F374" s="120">
        <v>24</v>
      </c>
      <c r="G374" s="119">
        <v>466928</v>
      </c>
      <c r="H374" s="119"/>
      <c r="I374" s="120" t="s">
        <v>5820</v>
      </c>
      <c r="J374" s="120">
        <v>2390</v>
      </c>
      <c r="K374" s="120">
        <v>408670</v>
      </c>
      <c r="L374" s="120">
        <v>0.46800000000000003</v>
      </c>
      <c r="M374" s="121" t="s">
        <v>5657</v>
      </c>
      <c r="N374" s="120">
        <v>1</v>
      </c>
      <c r="O374" s="119">
        <v>173.1</v>
      </c>
      <c r="P374" s="119">
        <v>26.9</v>
      </c>
      <c r="Q374" s="119">
        <v>3.36</v>
      </c>
      <c r="R374" s="120" t="s">
        <v>5660</v>
      </c>
      <c r="S374" s="120">
        <v>0.8</v>
      </c>
      <c r="T374" s="120"/>
      <c r="U374" s="120"/>
      <c r="V374" s="172">
        <v>417.6</v>
      </c>
      <c r="W374" s="172"/>
      <c r="X374" s="172"/>
      <c r="Y374" s="172"/>
      <c r="Z374" s="172">
        <v>417.6</v>
      </c>
      <c r="AA374" s="123"/>
      <c r="AB374" s="123"/>
      <c r="AC374" s="123">
        <v>146</v>
      </c>
      <c r="AD374" s="123"/>
      <c r="AE374" s="123"/>
      <c r="AF374" s="123"/>
      <c r="AG374" s="214"/>
      <c r="AH374" s="229" t="str">
        <f t="shared" si="44"/>
        <v>a3</v>
      </c>
      <c r="AI374" s="122"/>
      <c r="AJ374" s="122"/>
      <c r="AK374" s="122"/>
      <c r="AL374" s="122"/>
      <c r="AM374" s="122"/>
      <c r="AN374" s="173"/>
      <c r="AO374" s="173"/>
      <c r="AP374" s="173"/>
      <c r="AQ374" s="173"/>
      <c r="AR374" s="173" t="s">
        <v>3186</v>
      </c>
      <c r="AS374" s="173"/>
      <c r="AT374" s="173"/>
      <c r="AU374" s="173"/>
      <c r="AV374" s="173"/>
      <c r="AW374" s="173"/>
      <c r="AX374" s="173"/>
      <c r="AY374" s="173"/>
      <c r="AZ374" s="211"/>
      <c r="BA374" s="211"/>
      <c r="BB374" s="205">
        <f t="shared" si="45"/>
        <v>34715</v>
      </c>
      <c r="BC374" s="205">
        <f t="shared" si="46"/>
        <v>28098</v>
      </c>
      <c r="BD374" s="205">
        <f t="shared" si="47"/>
        <v>6882</v>
      </c>
      <c r="BE374" s="205">
        <f t="shared" si="48"/>
        <v>265</v>
      </c>
      <c r="BF374" s="175">
        <v>27833</v>
      </c>
      <c r="BG374" s="175">
        <v>1712</v>
      </c>
      <c r="BH374" s="175">
        <v>11240</v>
      </c>
      <c r="BI374" s="175">
        <v>6617</v>
      </c>
      <c r="BJ374" s="175"/>
      <c r="BK374" s="175">
        <v>4936</v>
      </c>
      <c r="BL374" s="175">
        <v>1011</v>
      </c>
      <c r="BM374" s="175">
        <v>6681</v>
      </c>
      <c r="BN374" s="175">
        <v>985</v>
      </c>
      <c r="BO374" s="175">
        <v>1533</v>
      </c>
      <c r="BP374" s="198">
        <f t="shared" si="49"/>
        <v>12773</v>
      </c>
    </row>
    <row r="375" spans="1:68" s="116" customFormat="1" x14ac:dyDescent="0.15">
      <c r="A375" s="117">
        <v>620301003</v>
      </c>
      <c r="B375" s="118" t="s">
        <v>615</v>
      </c>
      <c r="C375" s="118" t="s">
        <v>601</v>
      </c>
      <c r="D375" s="118" t="s">
        <v>613</v>
      </c>
      <c r="E375" s="118" t="s">
        <v>3556</v>
      </c>
      <c r="F375" s="120">
        <v>21</v>
      </c>
      <c r="G375" s="119">
        <v>556737</v>
      </c>
      <c r="H375" s="119"/>
      <c r="I375" s="120" t="s">
        <v>5820</v>
      </c>
      <c r="J375" s="120">
        <v>3000</v>
      </c>
      <c r="K375" s="120">
        <v>509568</v>
      </c>
      <c r="L375" s="120">
        <v>0.46500000000000002</v>
      </c>
      <c r="M375" s="121" t="s">
        <v>5657</v>
      </c>
      <c r="N375" s="120">
        <v>1</v>
      </c>
      <c r="O375" s="119">
        <v>180.8</v>
      </c>
      <c r="P375" s="119">
        <v>32.4</v>
      </c>
      <c r="Q375" s="119">
        <v>3.98</v>
      </c>
      <c r="R375" s="120" t="s">
        <v>5660</v>
      </c>
      <c r="S375" s="120">
        <v>0.6</v>
      </c>
      <c r="T375" s="120"/>
      <c r="U375" s="120"/>
      <c r="V375" s="172">
        <v>418.5</v>
      </c>
      <c r="W375" s="172">
        <v>43</v>
      </c>
      <c r="X375" s="172">
        <v>354.5</v>
      </c>
      <c r="Y375" s="172">
        <v>6.1</v>
      </c>
      <c r="Z375" s="172">
        <v>14.9</v>
      </c>
      <c r="AA375" s="123">
        <v>2232</v>
      </c>
      <c r="AB375" s="123"/>
      <c r="AC375" s="123"/>
      <c r="AD375" s="123"/>
      <c r="AE375" s="123"/>
      <c r="AF375" s="123"/>
      <c r="AG375" s="214"/>
      <c r="AH375" s="229" t="str">
        <f t="shared" si="44"/>
        <v>a2</v>
      </c>
      <c r="AI375" s="122"/>
      <c r="AJ375" s="122"/>
      <c r="AK375" s="122"/>
      <c r="AL375" s="122"/>
      <c r="AM375" s="122"/>
      <c r="AN375" s="173"/>
      <c r="AO375" s="173"/>
      <c r="AP375" s="173"/>
      <c r="AQ375" s="173"/>
      <c r="AR375" s="173" t="s">
        <v>3186</v>
      </c>
      <c r="AS375" s="173"/>
      <c r="AT375" s="173"/>
      <c r="AU375" s="173"/>
      <c r="AV375" s="173"/>
      <c r="AW375" s="173"/>
      <c r="AX375" s="173"/>
      <c r="AY375" s="173"/>
      <c r="AZ375" s="211"/>
      <c r="BA375" s="211"/>
      <c r="BB375" s="205">
        <f t="shared" si="45"/>
        <v>30550</v>
      </c>
      <c r="BC375" s="205">
        <f t="shared" si="46"/>
        <v>25723</v>
      </c>
      <c r="BD375" s="205">
        <f t="shared" si="47"/>
        <v>5020</v>
      </c>
      <c r="BE375" s="205">
        <f t="shared" si="48"/>
        <v>193</v>
      </c>
      <c r="BF375" s="175">
        <v>25530</v>
      </c>
      <c r="BG375" s="175">
        <v>1729</v>
      </c>
      <c r="BH375" s="175">
        <v>8033</v>
      </c>
      <c r="BI375" s="175">
        <v>4827</v>
      </c>
      <c r="BJ375" s="175"/>
      <c r="BK375" s="175">
        <v>6150</v>
      </c>
      <c r="BL375" s="175">
        <v>1029</v>
      </c>
      <c r="BM375" s="175">
        <v>6268</v>
      </c>
      <c r="BN375" s="175">
        <v>954</v>
      </c>
      <c r="BO375" s="175">
        <v>1560</v>
      </c>
      <c r="BP375" s="198">
        <f t="shared" si="49"/>
        <v>9593</v>
      </c>
    </row>
    <row r="376" spans="1:68" s="116" customFormat="1" x14ac:dyDescent="0.15">
      <c r="A376" s="117">
        <v>620301004</v>
      </c>
      <c r="B376" s="118" t="s">
        <v>616</v>
      </c>
      <c r="C376" s="118" t="s">
        <v>601</v>
      </c>
      <c r="D376" s="118" t="s">
        <v>613</v>
      </c>
      <c r="E376" s="118" t="s">
        <v>3557</v>
      </c>
      <c r="F376" s="120">
        <v>18</v>
      </c>
      <c r="G376" s="119">
        <v>538725</v>
      </c>
      <c r="H376" s="119"/>
      <c r="I376" s="120" t="s">
        <v>5820</v>
      </c>
      <c r="J376" s="120">
        <v>2250</v>
      </c>
      <c r="K376" s="120">
        <v>335177</v>
      </c>
      <c r="L376" s="120">
        <v>0.40799999999999997</v>
      </c>
      <c r="M376" s="121" t="s">
        <v>5657</v>
      </c>
      <c r="N376" s="120">
        <v>1</v>
      </c>
      <c r="O376" s="119">
        <v>220.5</v>
      </c>
      <c r="P376" s="119">
        <v>40.700000000000003</v>
      </c>
      <c r="Q376" s="119">
        <v>5.2</v>
      </c>
      <c r="R376" s="120" t="s">
        <v>5660</v>
      </c>
      <c r="S376" s="120">
        <v>0.4</v>
      </c>
      <c r="T376" s="120"/>
      <c r="U376" s="120"/>
      <c r="V376" s="172">
        <v>469.2</v>
      </c>
      <c r="W376" s="172"/>
      <c r="X376" s="172"/>
      <c r="Y376" s="172"/>
      <c r="Z376" s="172">
        <v>469.2</v>
      </c>
      <c r="AA376" s="123"/>
      <c r="AB376" s="123"/>
      <c r="AC376" s="123"/>
      <c r="AD376" s="123"/>
      <c r="AE376" s="123"/>
      <c r="AF376" s="123"/>
      <c r="AG376" s="214"/>
      <c r="AH376" s="229" t="str">
        <f t="shared" si="44"/>
        <v>a1</v>
      </c>
      <c r="AI376" s="122"/>
      <c r="AJ376" s="122"/>
      <c r="AK376" s="122"/>
      <c r="AL376" s="122"/>
      <c r="AM376" s="122"/>
      <c r="AN376" s="173"/>
      <c r="AO376" s="173"/>
      <c r="AP376" s="173"/>
      <c r="AQ376" s="173"/>
      <c r="AR376" s="173" t="s">
        <v>3186</v>
      </c>
      <c r="AS376" s="173"/>
      <c r="AT376" s="173"/>
      <c r="AU376" s="173"/>
      <c r="AV376" s="173"/>
      <c r="AW376" s="173"/>
      <c r="AX376" s="173"/>
      <c r="AY376" s="173"/>
      <c r="AZ376" s="211"/>
      <c r="BA376" s="211"/>
      <c r="BB376" s="205">
        <f t="shared" si="45"/>
        <v>36387</v>
      </c>
      <c r="BC376" s="205">
        <f t="shared" si="46"/>
        <v>31510</v>
      </c>
      <c r="BD376" s="205">
        <f t="shared" si="47"/>
        <v>5072</v>
      </c>
      <c r="BE376" s="205">
        <f t="shared" si="48"/>
        <v>195</v>
      </c>
      <c r="BF376" s="175">
        <v>31315</v>
      </c>
      <c r="BG376" s="175">
        <v>2313</v>
      </c>
      <c r="BH376" s="175">
        <v>8117</v>
      </c>
      <c r="BI376" s="175">
        <v>4877</v>
      </c>
      <c r="BJ376" s="175"/>
      <c r="BK376" s="175">
        <v>7214</v>
      </c>
      <c r="BL376" s="175">
        <v>1761</v>
      </c>
      <c r="BM376" s="175">
        <v>7612</v>
      </c>
      <c r="BN376" s="175">
        <v>1266</v>
      </c>
      <c r="BO376" s="175">
        <v>3227</v>
      </c>
      <c r="BP376" s="198">
        <f t="shared" si="49"/>
        <v>11344</v>
      </c>
    </row>
    <row r="377" spans="1:68" s="116" customFormat="1" x14ac:dyDescent="0.15">
      <c r="A377" s="117">
        <v>620301005</v>
      </c>
      <c r="B377" s="118" t="s">
        <v>617</v>
      </c>
      <c r="C377" s="118" t="s">
        <v>601</v>
      </c>
      <c r="D377" s="118" t="s">
        <v>613</v>
      </c>
      <c r="E377" s="118" t="s">
        <v>3558</v>
      </c>
      <c r="F377" s="120">
        <v>14</v>
      </c>
      <c r="G377" s="119"/>
      <c r="H377" s="119"/>
      <c r="I377" s="120" t="s">
        <v>5820</v>
      </c>
      <c r="J377" s="120">
        <v>1100</v>
      </c>
      <c r="K377" s="120">
        <v>158078</v>
      </c>
      <c r="L377" s="120">
        <v>0.39400000000000002</v>
      </c>
      <c r="M377" s="121" t="s">
        <v>5657</v>
      </c>
      <c r="N377" s="120">
        <v>1</v>
      </c>
      <c r="O377" s="119">
        <v>217.3</v>
      </c>
      <c r="P377" s="119">
        <v>40.299999999999997</v>
      </c>
      <c r="Q377" s="119">
        <v>5.4</v>
      </c>
      <c r="R377" s="120" t="s">
        <v>5660</v>
      </c>
      <c r="S377" s="120">
        <v>0.6</v>
      </c>
      <c r="T377" s="120"/>
      <c r="U377" s="120"/>
      <c r="V377" s="172">
        <v>254.6</v>
      </c>
      <c r="W377" s="172"/>
      <c r="X377" s="172"/>
      <c r="Y377" s="172"/>
      <c r="Z377" s="172">
        <v>254.6</v>
      </c>
      <c r="AA377" s="123">
        <v>1753</v>
      </c>
      <c r="AB377" s="123"/>
      <c r="AC377" s="123">
        <v>220</v>
      </c>
      <c r="AD377" s="123"/>
      <c r="AE377" s="123"/>
      <c r="AF377" s="123"/>
      <c r="AG377" s="214"/>
      <c r="AH377" s="229" t="str">
        <f t="shared" si="44"/>
        <v>a3</v>
      </c>
      <c r="AI377" s="122"/>
      <c r="AJ377" s="122"/>
      <c r="AK377" s="122"/>
      <c r="AL377" s="122"/>
      <c r="AM377" s="122"/>
      <c r="AN377" s="173"/>
      <c r="AO377" s="173"/>
      <c r="AP377" s="173"/>
      <c r="AQ377" s="173"/>
      <c r="AR377" s="173" t="s">
        <v>3186</v>
      </c>
      <c r="AS377" s="173"/>
      <c r="AT377" s="173"/>
      <c r="AU377" s="173"/>
      <c r="AV377" s="173"/>
      <c r="AW377" s="173"/>
      <c r="AX377" s="173"/>
      <c r="AY377" s="173"/>
      <c r="AZ377" s="211"/>
      <c r="BA377" s="211"/>
      <c r="BB377" s="205">
        <f t="shared" si="45"/>
        <v>22048</v>
      </c>
      <c r="BC377" s="205">
        <f t="shared" si="46"/>
        <v>17999</v>
      </c>
      <c r="BD377" s="205">
        <f t="shared" si="47"/>
        <v>4211</v>
      </c>
      <c r="BE377" s="205">
        <f t="shared" si="48"/>
        <v>162</v>
      </c>
      <c r="BF377" s="175">
        <v>17837</v>
      </c>
      <c r="BG377" s="175">
        <v>601</v>
      </c>
      <c r="BH377" s="175">
        <v>6877</v>
      </c>
      <c r="BI377" s="175">
        <v>4049</v>
      </c>
      <c r="BJ377" s="175"/>
      <c r="BK377" s="175">
        <v>3074</v>
      </c>
      <c r="BL377" s="175">
        <v>2123</v>
      </c>
      <c r="BM377" s="175">
        <v>3961</v>
      </c>
      <c r="BN377" s="175">
        <v>498</v>
      </c>
      <c r="BO377" s="175">
        <v>865</v>
      </c>
      <c r="BP377" s="198">
        <f t="shared" si="49"/>
        <v>7742</v>
      </c>
    </row>
    <row r="378" spans="1:68" s="116" customFormat="1" x14ac:dyDescent="0.15">
      <c r="A378" s="117">
        <v>620301006</v>
      </c>
      <c r="B378" s="118" t="s">
        <v>618</v>
      </c>
      <c r="C378" s="118" t="s">
        <v>601</v>
      </c>
      <c r="D378" s="118" t="s">
        <v>613</v>
      </c>
      <c r="E378" s="118" t="s">
        <v>3559</v>
      </c>
      <c r="F378" s="120">
        <v>27</v>
      </c>
      <c r="G378" s="119"/>
      <c r="H378" s="119"/>
      <c r="I378" s="120" t="s">
        <v>5820</v>
      </c>
      <c r="J378" s="120"/>
      <c r="K378" s="120"/>
      <c r="L378" s="120"/>
      <c r="M378" s="121" t="s">
        <v>3186</v>
      </c>
      <c r="N378" s="120">
        <v>1</v>
      </c>
      <c r="O378" s="119"/>
      <c r="P378" s="119"/>
      <c r="Q378" s="119"/>
      <c r="R378" s="120"/>
      <c r="S378" s="120"/>
      <c r="T378" s="120"/>
      <c r="U378" s="120"/>
      <c r="V378" s="172">
        <v>616</v>
      </c>
      <c r="W378" s="172"/>
      <c r="X378" s="172"/>
      <c r="Y378" s="172"/>
      <c r="Z378" s="172">
        <v>616</v>
      </c>
      <c r="AA378" s="123"/>
      <c r="AB378" s="123"/>
      <c r="AC378" s="123"/>
      <c r="AD378" s="123"/>
      <c r="AE378" s="123"/>
      <c r="AF378" s="123"/>
      <c r="AG378" s="214"/>
      <c r="AH378" s="229" t="str">
        <f t="shared" si="44"/>
        <v>a1</v>
      </c>
      <c r="AI378" s="122"/>
      <c r="AJ378" s="122"/>
      <c r="AK378" s="122"/>
      <c r="AL378" s="122"/>
      <c r="AM378" s="122"/>
      <c r="AN378" s="173" t="s">
        <v>3186</v>
      </c>
      <c r="AO378" s="173" t="s">
        <v>3186</v>
      </c>
      <c r="AP378" s="173" t="s">
        <v>3186</v>
      </c>
      <c r="AQ378" s="173" t="s">
        <v>3186</v>
      </c>
      <c r="AR378" s="173" t="s">
        <v>3186</v>
      </c>
      <c r="AS378" s="173"/>
      <c r="AT378" s="173" t="s">
        <v>3186</v>
      </c>
      <c r="AU378" s="173" t="s">
        <v>3186</v>
      </c>
      <c r="AV378" s="173">
        <v>1.5</v>
      </c>
      <c r="AW378" s="173">
        <v>1.7</v>
      </c>
      <c r="AX378" s="173"/>
      <c r="AY378" s="173"/>
      <c r="AZ378" s="211">
        <f t="shared" si="50"/>
        <v>0</v>
      </c>
      <c r="BA378" s="211">
        <f t="shared" si="51"/>
        <v>3.2</v>
      </c>
      <c r="BB378" s="205">
        <f t="shared" si="45"/>
        <v>56871</v>
      </c>
      <c r="BC378" s="205">
        <f t="shared" si="46"/>
        <v>44600</v>
      </c>
      <c r="BD378" s="205">
        <f t="shared" si="47"/>
        <v>12638</v>
      </c>
      <c r="BE378" s="205">
        <f t="shared" si="48"/>
        <v>367</v>
      </c>
      <c r="BF378" s="175">
        <v>44233</v>
      </c>
      <c r="BG378" s="175"/>
      <c r="BH378" s="175">
        <v>20370</v>
      </c>
      <c r="BI378" s="175">
        <v>12271</v>
      </c>
      <c r="BJ378" s="175"/>
      <c r="BK378" s="175"/>
      <c r="BL378" s="175">
        <v>1852</v>
      </c>
      <c r="BM378" s="175">
        <v>10166</v>
      </c>
      <c r="BN378" s="175">
        <v>9521</v>
      </c>
      <c r="BO378" s="175">
        <v>2691</v>
      </c>
      <c r="BP378" s="198">
        <f t="shared" si="49"/>
        <v>23061</v>
      </c>
    </row>
    <row r="379" spans="1:68" s="116" customFormat="1" x14ac:dyDescent="0.15">
      <c r="A379" s="117">
        <v>620302007</v>
      </c>
      <c r="B379" s="118" t="s">
        <v>619</v>
      </c>
      <c r="C379" s="118" t="s">
        <v>601</v>
      </c>
      <c r="D379" s="118" t="s">
        <v>613</v>
      </c>
      <c r="E379" s="118" t="s">
        <v>3560</v>
      </c>
      <c r="F379" s="120">
        <v>28</v>
      </c>
      <c r="G379" s="119"/>
      <c r="H379" s="119"/>
      <c r="I379" s="120" t="s">
        <v>5820</v>
      </c>
      <c r="J379" s="120">
        <v>2200</v>
      </c>
      <c r="K379" s="120">
        <v>349751</v>
      </c>
      <c r="L379" s="120">
        <v>0.436</v>
      </c>
      <c r="M379" s="121" t="s">
        <v>5654</v>
      </c>
      <c r="N379" s="120">
        <v>1</v>
      </c>
      <c r="O379" s="119">
        <v>182.6</v>
      </c>
      <c r="P379" s="119">
        <v>33.299999999999997</v>
      </c>
      <c r="Q379" s="119">
        <v>4.62</v>
      </c>
      <c r="R379" s="120" t="s">
        <v>5660</v>
      </c>
      <c r="S379" s="120">
        <v>0.5</v>
      </c>
      <c r="T379" s="120"/>
      <c r="U379" s="120"/>
      <c r="V379" s="172">
        <v>169</v>
      </c>
      <c r="W379" s="172"/>
      <c r="X379" s="172"/>
      <c r="Y379" s="172"/>
      <c r="Z379" s="172">
        <v>169</v>
      </c>
      <c r="AA379" s="123">
        <v>2732</v>
      </c>
      <c r="AB379" s="123"/>
      <c r="AC379" s="123"/>
      <c r="AD379" s="123"/>
      <c r="AE379" s="123"/>
      <c r="AF379" s="123"/>
      <c r="AG379" s="214"/>
      <c r="AH379" s="229" t="str">
        <f t="shared" si="44"/>
        <v>a2</v>
      </c>
      <c r="AI379" s="122"/>
      <c r="AJ379" s="122"/>
      <c r="AK379" s="122"/>
      <c r="AL379" s="122"/>
      <c r="AM379" s="122"/>
      <c r="AN379" s="173"/>
      <c r="AO379" s="173"/>
      <c r="AP379" s="173"/>
      <c r="AQ379" s="173"/>
      <c r="AR379" s="173" t="s">
        <v>3186</v>
      </c>
      <c r="AS379" s="173"/>
      <c r="AT379" s="173"/>
      <c r="AU379" s="173"/>
      <c r="AV379" s="173"/>
      <c r="AW379" s="173"/>
      <c r="AX379" s="173"/>
      <c r="AY379" s="173"/>
      <c r="AZ379" s="211"/>
      <c r="BA379" s="211"/>
      <c r="BB379" s="205">
        <f t="shared" si="45"/>
        <v>34613</v>
      </c>
      <c r="BC379" s="205">
        <f t="shared" si="46"/>
        <v>25908</v>
      </c>
      <c r="BD379" s="205">
        <f t="shared" si="47"/>
        <v>9053</v>
      </c>
      <c r="BE379" s="205">
        <f t="shared" si="48"/>
        <v>348</v>
      </c>
      <c r="BF379" s="175">
        <v>25560</v>
      </c>
      <c r="BG379" s="175">
        <v>2012</v>
      </c>
      <c r="BH379" s="175">
        <v>14486</v>
      </c>
      <c r="BI379" s="175">
        <v>8705</v>
      </c>
      <c r="BJ379" s="175"/>
      <c r="BK379" s="175">
        <v>3633</v>
      </c>
      <c r="BL379" s="175">
        <v>606</v>
      </c>
      <c r="BM379" s="175">
        <v>2626</v>
      </c>
      <c r="BN379" s="175">
        <v>1340</v>
      </c>
      <c r="BO379" s="175">
        <v>1205</v>
      </c>
      <c r="BP379" s="198">
        <f t="shared" si="49"/>
        <v>15691</v>
      </c>
    </row>
    <row r="380" spans="1:68" s="116" customFormat="1" x14ac:dyDescent="0.15">
      <c r="A380" s="117">
        <v>620302008</v>
      </c>
      <c r="B380" s="118" t="s">
        <v>620</v>
      </c>
      <c r="C380" s="118" t="s">
        <v>601</v>
      </c>
      <c r="D380" s="118" t="s">
        <v>613</v>
      </c>
      <c r="E380" s="118" t="s">
        <v>3561</v>
      </c>
      <c r="F380" s="120">
        <v>19</v>
      </c>
      <c r="G380" s="119">
        <v>51501</v>
      </c>
      <c r="H380" s="119"/>
      <c r="I380" s="120" t="s">
        <v>5820</v>
      </c>
      <c r="J380" s="120">
        <v>400</v>
      </c>
      <c r="K380" s="120">
        <v>51501</v>
      </c>
      <c r="L380" s="120">
        <v>0.35299999999999998</v>
      </c>
      <c r="M380" s="121" t="s">
        <v>5657</v>
      </c>
      <c r="N380" s="120">
        <v>1</v>
      </c>
      <c r="O380" s="119">
        <v>196.8</v>
      </c>
      <c r="P380" s="119">
        <v>37.200000000000003</v>
      </c>
      <c r="Q380" s="119">
        <v>4.5599999999999996</v>
      </c>
      <c r="R380" s="120" t="s">
        <v>5660</v>
      </c>
      <c r="S380" s="120">
        <v>0.1</v>
      </c>
      <c r="T380" s="120"/>
      <c r="U380" s="120"/>
      <c r="V380" s="172">
        <v>73.400000000000006</v>
      </c>
      <c r="W380" s="172"/>
      <c r="X380" s="172"/>
      <c r="Y380" s="172"/>
      <c r="Z380" s="172">
        <v>73.400000000000006</v>
      </c>
      <c r="AA380" s="123"/>
      <c r="AB380" s="123"/>
      <c r="AC380" s="123"/>
      <c r="AD380" s="123"/>
      <c r="AE380" s="123"/>
      <c r="AF380" s="123"/>
      <c r="AG380" s="214"/>
      <c r="AH380" s="229" t="str">
        <f t="shared" si="44"/>
        <v>a1</v>
      </c>
      <c r="AI380" s="122"/>
      <c r="AJ380" s="122"/>
      <c r="AK380" s="122"/>
      <c r="AL380" s="122"/>
      <c r="AM380" s="122"/>
      <c r="AN380" s="173"/>
      <c r="AO380" s="173"/>
      <c r="AP380" s="173"/>
      <c r="AQ380" s="173"/>
      <c r="AR380" s="173" t="s">
        <v>3186</v>
      </c>
      <c r="AS380" s="173"/>
      <c r="AT380" s="173"/>
      <c r="AU380" s="173"/>
      <c r="AV380" s="173"/>
      <c r="AW380" s="173"/>
      <c r="AX380" s="173"/>
      <c r="AY380" s="173"/>
      <c r="AZ380" s="211"/>
      <c r="BA380" s="211"/>
      <c r="BB380" s="205">
        <f t="shared" si="45"/>
        <v>9977</v>
      </c>
      <c r="BC380" s="205">
        <f t="shared" si="46"/>
        <v>8024</v>
      </c>
      <c r="BD380" s="205">
        <f t="shared" si="47"/>
        <v>2031</v>
      </c>
      <c r="BE380" s="205">
        <f t="shared" si="48"/>
        <v>78</v>
      </c>
      <c r="BF380" s="175">
        <v>7946</v>
      </c>
      <c r="BG380" s="175">
        <v>301</v>
      </c>
      <c r="BH380" s="175">
        <v>3251</v>
      </c>
      <c r="BI380" s="175">
        <v>1953</v>
      </c>
      <c r="BJ380" s="175"/>
      <c r="BK380" s="175">
        <v>447</v>
      </c>
      <c r="BL380" s="175">
        <v>2080</v>
      </c>
      <c r="BM380" s="175">
        <v>1079</v>
      </c>
      <c r="BN380" s="175">
        <v>243</v>
      </c>
      <c r="BO380" s="175">
        <v>623</v>
      </c>
      <c r="BP380" s="198">
        <f t="shared" si="49"/>
        <v>3874</v>
      </c>
    </row>
    <row r="381" spans="1:68" s="116" customFormat="1" x14ac:dyDescent="0.15">
      <c r="A381" s="117">
        <v>620302009</v>
      </c>
      <c r="B381" s="118" t="s">
        <v>621</v>
      </c>
      <c r="C381" s="118" t="s">
        <v>601</v>
      </c>
      <c r="D381" s="118" t="s">
        <v>613</v>
      </c>
      <c r="E381" s="118" t="s">
        <v>3562</v>
      </c>
      <c r="F381" s="120">
        <v>13</v>
      </c>
      <c r="G381" s="119">
        <v>190174</v>
      </c>
      <c r="H381" s="119"/>
      <c r="I381" s="120" t="s">
        <v>5820</v>
      </c>
      <c r="J381" s="120">
        <v>1760</v>
      </c>
      <c r="K381" s="120">
        <v>186641</v>
      </c>
      <c r="L381" s="120">
        <v>0.29099999999999998</v>
      </c>
      <c r="M381" s="121" t="s">
        <v>5657</v>
      </c>
      <c r="N381" s="120">
        <v>1</v>
      </c>
      <c r="O381" s="119">
        <v>221.6</v>
      </c>
      <c r="P381" s="119">
        <v>39.799999999999997</v>
      </c>
      <c r="Q381" s="119">
        <v>5.16</v>
      </c>
      <c r="R381" s="120" t="s">
        <v>5660</v>
      </c>
      <c r="S381" s="120">
        <v>0.3</v>
      </c>
      <c r="T381" s="120"/>
      <c r="U381" s="120"/>
      <c r="V381" s="172">
        <v>243.8</v>
      </c>
      <c r="W381" s="172"/>
      <c r="X381" s="172"/>
      <c r="Y381" s="172"/>
      <c r="Z381" s="172">
        <v>243.8</v>
      </c>
      <c r="AA381" s="123">
        <v>2020</v>
      </c>
      <c r="AB381" s="123"/>
      <c r="AC381" s="123">
        <v>132</v>
      </c>
      <c r="AD381" s="123"/>
      <c r="AE381" s="123"/>
      <c r="AF381" s="123"/>
      <c r="AG381" s="214"/>
      <c r="AH381" s="229" t="str">
        <f t="shared" si="44"/>
        <v>a3</v>
      </c>
      <c r="AI381" s="122"/>
      <c r="AJ381" s="122"/>
      <c r="AK381" s="122"/>
      <c r="AL381" s="122"/>
      <c r="AM381" s="122"/>
      <c r="AN381" s="173"/>
      <c r="AO381" s="173"/>
      <c r="AP381" s="173"/>
      <c r="AQ381" s="173"/>
      <c r="AR381" s="173" t="s">
        <v>3186</v>
      </c>
      <c r="AS381" s="173"/>
      <c r="AT381" s="173"/>
      <c r="AU381" s="173"/>
      <c r="AV381" s="173"/>
      <c r="AW381" s="173"/>
      <c r="AX381" s="173"/>
      <c r="AY381" s="173"/>
      <c r="AZ381" s="211"/>
      <c r="BA381" s="211"/>
      <c r="BB381" s="205">
        <f t="shared" si="45"/>
        <v>24349</v>
      </c>
      <c r="BC381" s="205">
        <f t="shared" si="46"/>
        <v>20357</v>
      </c>
      <c r="BD381" s="205">
        <f t="shared" si="47"/>
        <v>4152</v>
      </c>
      <c r="BE381" s="205">
        <f t="shared" si="48"/>
        <v>160</v>
      </c>
      <c r="BF381" s="175">
        <v>20197</v>
      </c>
      <c r="BG381" s="175">
        <v>2313</v>
      </c>
      <c r="BH381" s="175">
        <v>6643</v>
      </c>
      <c r="BI381" s="175">
        <v>3992</v>
      </c>
      <c r="BJ381" s="175"/>
      <c r="BK381" s="175">
        <v>3267</v>
      </c>
      <c r="BL381" s="175">
        <v>704</v>
      </c>
      <c r="BM381" s="175">
        <v>3863</v>
      </c>
      <c r="BN381" s="175">
        <v>846</v>
      </c>
      <c r="BO381" s="175">
        <v>2721</v>
      </c>
      <c r="BP381" s="198">
        <f t="shared" si="49"/>
        <v>9364</v>
      </c>
    </row>
    <row r="382" spans="1:68" s="116" customFormat="1" x14ac:dyDescent="0.15">
      <c r="A382" s="117">
        <v>620401001</v>
      </c>
      <c r="B382" s="118" t="s">
        <v>622</v>
      </c>
      <c r="C382" s="118" t="s">
        <v>601</v>
      </c>
      <c r="D382" s="118" t="s">
        <v>623</v>
      </c>
      <c r="E382" s="118" t="s">
        <v>3563</v>
      </c>
      <c r="F382" s="120">
        <v>34</v>
      </c>
      <c r="G382" s="119">
        <v>11263700</v>
      </c>
      <c r="H382" s="119"/>
      <c r="I382" s="120" t="s">
        <v>5821</v>
      </c>
      <c r="J382" s="120">
        <v>36870</v>
      </c>
      <c r="K382" s="120">
        <v>11160660</v>
      </c>
      <c r="L382" s="120">
        <v>0.82899999999999996</v>
      </c>
      <c r="M382" s="121" t="s">
        <v>5654</v>
      </c>
      <c r="N382" s="120">
        <v>1</v>
      </c>
      <c r="O382" s="119">
        <v>64.7</v>
      </c>
      <c r="P382" s="119"/>
      <c r="Q382" s="119"/>
      <c r="R382" s="120" t="s">
        <v>5655</v>
      </c>
      <c r="S382" s="120">
        <v>221</v>
      </c>
      <c r="T382" s="120"/>
      <c r="U382" s="120"/>
      <c r="V382" s="172">
        <v>5180.3</v>
      </c>
      <c r="W382" s="172">
        <v>653.79999999999995</v>
      </c>
      <c r="X382" s="172">
        <v>1494.7</v>
      </c>
      <c r="Y382" s="172">
        <v>922.7</v>
      </c>
      <c r="Z382" s="172">
        <v>2109.1</v>
      </c>
      <c r="AA382" s="123">
        <v>55870</v>
      </c>
      <c r="AB382" s="123">
        <v>139247.5</v>
      </c>
      <c r="AC382" s="123">
        <v>2566</v>
      </c>
      <c r="AD382" s="123"/>
      <c r="AE382" s="123"/>
      <c r="AF382" s="123"/>
      <c r="AG382" s="214"/>
      <c r="AH382" s="229" t="str">
        <f t="shared" si="44"/>
        <v>a3</v>
      </c>
      <c r="AI382" s="122"/>
      <c r="AJ382" s="122"/>
      <c r="AK382" s="122"/>
      <c r="AL382" s="122"/>
      <c r="AM382" s="122"/>
      <c r="AN382" s="173">
        <v>3</v>
      </c>
      <c r="AO382" s="173"/>
      <c r="AP382" s="173"/>
      <c r="AQ382" s="173"/>
      <c r="AR382" s="173"/>
      <c r="AS382" s="173">
        <v>1</v>
      </c>
      <c r="AT382" s="173">
        <v>8</v>
      </c>
      <c r="AU382" s="173">
        <v>7</v>
      </c>
      <c r="AV382" s="173">
        <v>1</v>
      </c>
      <c r="AW382" s="173">
        <v>2</v>
      </c>
      <c r="AX382" s="173">
        <v>5</v>
      </c>
      <c r="AY382" s="173">
        <v>1</v>
      </c>
      <c r="AZ382" s="211">
        <f t="shared" si="50"/>
        <v>4</v>
      </c>
      <c r="BA382" s="211">
        <f t="shared" si="51"/>
        <v>24</v>
      </c>
      <c r="BB382" s="205">
        <f t="shared" si="45"/>
        <v>274312</v>
      </c>
      <c r="BC382" s="205">
        <f t="shared" si="46"/>
        <v>274312</v>
      </c>
      <c r="BD382" s="205">
        <f t="shared" si="47"/>
        <v>-73105</v>
      </c>
      <c r="BE382" s="205">
        <f t="shared" si="48"/>
        <v>-73105</v>
      </c>
      <c r="BF382" s="175">
        <v>347417</v>
      </c>
      <c r="BG382" s="175">
        <v>22502</v>
      </c>
      <c r="BH382" s="175">
        <v>104431</v>
      </c>
      <c r="BI382" s="175"/>
      <c r="BJ382" s="175"/>
      <c r="BK382" s="175">
        <v>55276</v>
      </c>
      <c r="BL382" s="175">
        <v>15365</v>
      </c>
      <c r="BM382" s="175"/>
      <c r="BN382" s="175">
        <v>39398</v>
      </c>
      <c r="BO382" s="175">
        <v>37340</v>
      </c>
      <c r="BP382" s="198">
        <f t="shared" si="49"/>
        <v>141771</v>
      </c>
    </row>
    <row r="383" spans="1:68" s="116" customFormat="1" x14ac:dyDescent="0.15">
      <c r="A383" s="117">
        <v>620401002</v>
      </c>
      <c r="B383" s="118" t="s">
        <v>624</v>
      </c>
      <c r="C383" s="118" t="s">
        <v>601</v>
      </c>
      <c r="D383" s="118" t="s">
        <v>623</v>
      </c>
      <c r="E383" s="118" t="s">
        <v>3564</v>
      </c>
      <c r="F383" s="120">
        <v>19</v>
      </c>
      <c r="G383" s="119">
        <v>321426</v>
      </c>
      <c r="H383" s="119"/>
      <c r="I383" s="120" t="s">
        <v>5820</v>
      </c>
      <c r="J383" s="120">
        <v>2040</v>
      </c>
      <c r="K383" s="120">
        <v>321426</v>
      </c>
      <c r="L383" s="120">
        <v>0.432</v>
      </c>
      <c r="M383" s="121" t="s">
        <v>5665</v>
      </c>
      <c r="N383" s="120">
        <v>1</v>
      </c>
      <c r="O383" s="119">
        <v>295</v>
      </c>
      <c r="P383" s="119"/>
      <c r="Q383" s="119"/>
      <c r="R383" s="120" t="s">
        <v>5660</v>
      </c>
      <c r="S383" s="120">
        <v>1.1000000000000001</v>
      </c>
      <c r="T383" s="120"/>
      <c r="U383" s="120"/>
      <c r="V383" s="172">
        <v>306</v>
      </c>
      <c r="W383" s="172"/>
      <c r="X383" s="172">
        <v>306</v>
      </c>
      <c r="Y383" s="172"/>
      <c r="Z383" s="172"/>
      <c r="AA383" s="123"/>
      <c r="AB383" s="123"/>
      <c r="AC383" s="123"/>
      <c r="AD383" s="123"/>
      <c r="AE383" s="123"/>
      <c r="AF383" s="123"/>
      <c r="AG383" s="214"/>
      <c r="AH383" s="229" t="str">
        <f t="shared" si="44"/>
        <v>a1</v>
      </c>
      <c r="AI383" s="122"/>
      <c r="AJ383" s="122"/>
      <c r="AK383" s="122"/>
      <c r="AL383" s="122"/>
      <c r="AM383" s="122"/>
      <c r="AN383" s="173"/>
      <c r="AO383" s="173"/>
      <c r="AP383" s="173"/>
      <c r="AQ383" s="173"/>
      <c r="AR383" s="173"/>
      <c r="AS383" s="173"/>
      <c r="AT383" s="173"/>
      <c r="AU383" s="173"/>
      <c r="AV383" s="173"/>
      <c r="AW383" s="173"/>
      <c r="AX383" s="173"/>
      <c r="AY383" s="173"/>
      <c r="AZ383" s="211">
        <f t="shared" si="50"/>
        <v>0</v>
      </c>
      <c r="BA383" s="211">
        <f t="shared" si="51"/>
        <v>0</v>
      </c>
      <c r="BB383" s="205">
        <f t="shared" si="45"/>
        <v>31515</v>
      </c>
      <c r="BC383" s="205">
        <f t="shared" si="46"/>
        <v>31515</v>
      </c>
      <c r="BD383" s="205">
        <f t="shared" si="47"/>
        <v>2</v>
      </c>
      <c r="BE383" s="205">
        <f t="shared" si="48"/>
        <v>2</v>
      </c>
      <c r="BF383" s="175">
        <v>31513</v>
      </c>
      <c r="BG383" s="175"/>
      <c r="BH383" s="175">
        <v>7854</v>
      </c>
      <c r="BI383" s="175"/>
      <c r="BJ383" s="175"/>
      <c r="BK383" s="175">
        <v>10049</v>
      </c>
      <c r="BL383" s="175">
        <v>2019</v>
      </c>
      <c r="BM383" s="175">
        <v>8370</v>
      </c>
      <c r="BN383" s="175">
        <v>694</v>
      </c>
      <c r="BO383" s="175">
        <v>2529</v>
      </c>
      <c r="BP383" s="198">
        <f t="shared" si="49"/>
        <v>10383</v>
      </c>
    </row>
    <row r="384" spans="1:68" s="116" customFormat="1" x14ac:dyDescent="0.15">
      <c r="A384" s="117">
        <v>620402003</v>
      </c>
      <c r="B384" s="118" t="s">
        <v>625</v>
      </c>
      <c r="C384" s="118" t="s">
        <v>601</v>
      </c>
      <c r="D384" s="118" t="s">
        <v>623</v>
      </c>
      <c r="E384" s="118" t="s">
        <v>3565</v>
      </c>
      <c r="F384" s="120">
        <v>13</v>
      </c>
      <c r="G384" s="119">
        <v>310524</v>
      </c>
      <c r="H384" s="119"/>
      <c r="I384" s="120" t="s">
        <v>5820</v>
      </c>
      <c r="J384" s="120">
        <v>2400</v>
      </c>
      <c r="K384" s="120">
        <v>310524</v>
      </c>
      <c r="L384" s="120">
        <v>0.35399999999999998</v>
      </c>
      <c r="M384" s="121" t="s">
        <v>5657</v>
      </c>
      <c r="N384" s="120">
        <v>1</v>
      </c>
      <c r="O384" s="119">
        <v>259</v>
      </c>
      <c r="P384" s="119"/>
      <c r="Q384" s="119"/>
      <c r="R384" s="120" t="s">
        <v>5660</v>
      </c>
      <c r="S384" s="120">
        <v>0.6</v>
      </c>
      <c r="T384" s="120"/>
      <c r="U384" s="120"/>
      <c r="V384" s="172">
        <v>231.19</v>
      </c>
      <c r="W384" s="172"/>
      <c r="X384" s="172">
        <v>134.5</v>
      </c>
      <c r="Y384" s="172">
        <v>31.3</v>
      </c>
      <c r="Z384" s="172">
        <v>65.39</v>
      </c>
      <c r="AA384" s="123">
        <v>3118</v>
      </c>
      <c r="AB384" s="123"/>
      <c r="AC384" s="123">
        <v>231</v>
      </c>
      <c r="AD384" s="123"/>
      <c r="AE384" s="123"/>
      <c r="AF384" s="123"/>
      <c r="AG384" s="214"/>
      <c r="AH384" s="229" t="str">
        <f t="shared" si="44"/>
        <v>a3</v>
      </c>
      <c r="AI384" s="122"/>
      <c r="AJ384" s="122"/>
      <c r="AK384" s="122"/>
      <c r="AL384" s="122"/>
      <c r="AM384" s="122"/>
      <c r="AN384" s="173"/>
      <c r="AO384" s="173"/>
      <c r="AP384" s="173"/>
      <c r="AQ384" s="173"/>
      <c r="AR384" s="173"/>
      <c r="AS384" s="173"/>
      <c r="AT384" s="173">
        <v>0.5</v>
      </c>
      <c r="AU384" s="173"/>
      <c r="AV384" s="173"/>
      <c r="AW384" s="173"/>
      <c r="AX384" s="173"/>
      <c r="AY384" s="173"/>
      <c r="AZ384" s="211">
        <f t="shared" si="50"/>
        <v>0</v>
      </c>
      <c r="BA384" s="211">
        <f t="shared" si="51"/>
        <v>0.5</v>
      </c>
      <c r="BB384" s="205">
        <f t="shared" si="45"/>
        <v>25354</v>
      </c>
      <c r="BC384" s="205">
        <f t="shared" si="46"/>
        <v>25354</v>
      </c>
      <c r="BD384" s="205">
        <f t="shared" si="47"/>
        <v>0</v>
      </c>
      <c r="BE384" s="205">
        <f t="shared" si="48"/>
        <v>0</v>
      </c>
      <c r="BF384" s="175">
        <v>25354</v>
      </c>
      <c r="BG384" s="175"/>
      <c r="BH384" s="175">
        <v>10500</v>
      </c>
      <c r="BI384" s="175"/>
      <c r="BJ384" s="175"/>
      <c r="BK384" s="175">
        <v>3397</v>
      </c>
      <c r="BL384" s="175">
        <v>2428</v>
      </c>
      <c r="BM384" s="175">
        <v>5941</v>
      </c>
      <c r="BN384" s="175">
        <v>659</v>
      </c>
      <c r="BO384" s="175">
        <v>2429</v>
      </c>
      <c r="BP384" s="198">
        <f t="shared" si="49"/>
        <v>12929</v>
      </c>
    </row>
    <row r="385" spans="1:68" s="116" customFormat="1" x14ac:dyDescent="0.15">
      <c r="A385" s="117">
        <v>620501001</v>
      </c>
      <c r="B385" s="118" t="s">
        <v>626</v>
      </c>
      <c r="C385" s="118" t="s">
        <v>601</v>
      </c>
      <c r="D385" s="118" t="s">
        <v>627</v>
      </c>
      <c r="E385" s="118" t="s">
        <v>3566</v>
      </c>
      <c r="F385" s="120">
        <v>24</v>
      </c>
      <c r="G385" s="119">
        <v>2429180</v>
      </c>
      <c r="H385" s="119"/>
      <c r="I385" s="120" t="s">
        <v>5820</v>
      </c>
      <c r="J385" s="120">
        <v>12000</v>
      </c>
      <c r="K385" s="120">
        <v>2429180</v>
      </c>
      <c r="L385" s="120">
        <v>0.55500000000000005</v>
      </c>
      <c r="M385" s="121" t="s">
        <v>5654</v>
      </c>
      <c r="N385" s="120">
        <v>1</v>
      </c>
      <c r="O385" s="119">
        <v>311.8</v>
      </c>
      <c r="P385" s="119">
        <v>53</v>
      </c>
      <c r="Q385" s="119">
        <v>7</v>
      </c>
      <c r="R385" s="120" t="s">
        <v>5655</v>
      </c>
      <c r="S385" s="120">
        <v>11.33</v>
      </c>
      <c r="T385" s="120"/>
      <c r="U385" s="120"/>
      <c r="V385" s="172">
        <v>1507</v>
      </c>
      <c r="W385" s="172">
        <v>109</v>
      </c>
      <c r="X385" s="172">
        <v>867</v>
      </c>
      <c r="Y385" s="172">
        <v>172</v>
      </c>
      <c r="Z385" s="172">
        <v>359</v>
      </c>
      <c r="AA385" s="123">
        <v>26208</v>
      </c>
      <c r="AB385" s="123"/>
      <c r="AC385" s="123">
        <v>2068</v>
      </c>
      <c r="AD385" s="123"/>
      <c r="AE385" s="123"/>
      <c r="AF385" s="123"/>
      <c r="AG385" s="214"/>
      <c r="AH385" s="229" t="str">
        <f t="shared" si="44"/>
        <v>a3</v>
      </c>
      <c r="AI385" s="122"/>
      <c r="AJ385" s="122"/>
      <c r="AK385" s="122"/>
      <c r="AL385" s="122"/>
      <c r="AM385" s="122"/>
      <c r="AN385" s="173">
        <v>1</v>
      </c>
      <c r="AO385" s="173"/>
      <c r="AP385" s="173"/>
      <c r="AQ385" s="173"/>
      <c r="AR385" s="173"/>
      <c r="AS385" s="173"/>
      <c r="AT385" s="173">
        <v>0.6</v>
      </c>
      <c r="AU385" s="173">
        <v>3.5</v>
      </c>
      <c r="AV385" s="173">
        <v>1</v>
      </c>
      <c r="AW385" s="173">
        <v>1.9</v>
      </c>
      <c r="AX385" s="173"/>
      <c r="AY385" s="173"/>
      <c r="AZ385" s="211">
        <f t="shared" si="50"/>
        <v>1</v>
      </c>
      <c r="BA385" s="211">
        <f t="shared" si="51"/>
        <v>7</v>
      </c>
      <c r="BB385" s="205">
        <f t="shared" si="45"/>
        <v>188666</v>
      </c>
      <c r="BC385" s="205">
        <f t="shared" si="46"/>
        <v>156502</v>
      </c>
      <c r="BD385" s="205">
        <f t="shared" si="47"/>
        <v>33451</v>
      </c>
      <c r="BE385" s="205">
        <f t="shared" si="48"/>
        <v>1287</v>
      </c>
      <c r="BF385" s="175">
        <v>155215</v>
      </c>
      <c r="BG385" s="175">
        <v>8568</v>
      </c>
      <c r="BH385" s="175">
        <v>61469</v>
      </c>
      <c r="BI385" s="175">
        <v>32164</v>
      </c>
      <c r="BJ385" s="175"/>
      <c r="BK385" s="175">
        <v>44190</v>
      </c>
      <c r="BL385" s="175">
        <v>8955</v>
      </c>
      <c r="BM385" s="175">
        <v>21891</v>
      </c>
      <c r="BN385" s="175">
        <v>6998</v>
      </c>
      <c r="BO385" s="175">
        <v>4431</v>
      </c>
      <c r="BP385" s="198">
        <f t="shared" si="49"/>
        <v>65900</v>
      </c>
    </row>
    <row r="386" spans="1:68" s="116" customFormat="1" x14ac:dyDescent="0.15">
      <c r="A386" s="117">
        <v>620601001</v>
      </c>
      <c r="B386" s="118" t="s">
        <v>628</v>
      </c>
      <c r="C386" s="118" t="s">
        <v>601</v>
      </c>
      <c r="D386" s="118" t="s">
        <v>629</v>
      </c>
      <c r="E386" s="118" t="s">
        <v>3567</v>
      </c>
      <c r="F386" s="120">
        <v>30</v>
      </c>
      <c r="G386" s="119">
        <v>3189028</v>
      </c>
      <c r="H386" s="119"/>
      <c r="I386" s="120" t="s">
        <v>5820</v>
      </c>
      <c r="J386" s="120">
        <v>13640</v>
      </c>
      <c r="K386" s="120">
        <v>3189028</v>
      </c>
      <c r="L386" s="120">
        <v>0.64100000000000001</v>
      </c>
      <c r="M386" s="121" t="s">
        <v>5654</v>
      </c>
      <c r="N386" s="120">
        <v>1</v>
      </c>
      <c r="O386" s="119">
        <v>208</v>
      </c>
      <c r="P386" s="119"/>
      <c r="Q386" s="119"/>
      <c r="R386" s="120" t="s">
        <v>5655</v>
      </c>
      <c r="S386" s="120">
        <v>58.6</v>
      </c>
      <c r="T386" s="120"/>
      <c r="U386" s="120"/>
      <c r="V386" s="172">
        <v>1732</v>
      </c>
      <c r="W386" s="172">
        <v>175</v>
      </c>
      <c r="X386" s="172">
        <v>1179</v>
      </c>
      <c r="Y386" s="172">
        <v>176</v>
      </c>
      <c r="Z386" s="172">
        <v>202</v>
      </c>
      <c r="AA386" s="123">
        <v>36958</v>
      </c>
      <c r="AB386" s="123"/>
      <c r="AC386" s="123">
        <v>2687</v>
      </c>
      <c r="AD386" s="123"/>
      <c r="AE386" s="123"/>
      <c r="AF386" s="123"/>
      <c r="AG386" s="214"/>
      <c r="AH386" s="229" t="str">
        <f t="shared" si="44"/>
        <v>a3</v>
      </c>
      <c r="AI386" s="122"/>
      <c r="AJ386" s="122"/>
      <c r="AK386" s="122"/>
      <c r="AL386" s="122"/>
      <c r="AM386" s="122"/>
      <c r="AN386" s="173">
        <v>1</v>
      </c>
      <c r="AO386" s="173"/>
      <c r="AP386" s="173"/>
      <c r="AQ386" s="173"/>
      <c r="AR386" s="173"/>
      <c r="AS386" s="173"/>
      <c r="AT386" s="173">
        <v>1</v>
      </c>
      <c r="AU386" s="173">
        <v>5</v>
      </c>
      <c r="AV386" s="173">
        <v>1</v>
      </c>
      <c r="AW386" s="173">
        <v>2</v>
      </c>
      <c r="AX386" s="173">
        <v>2</v>
      </c>
      <c r="AY386" s="173">
        <v>1</v>
      </c>
      <c r="AZ386" s="211">
        <f t="shared" si="50"/>
        <v>1</v>
      </c>
      <c r="BA386" s="211">
        <f t="shared" si="51"/>
        <v>12</v>
      </c>
      <c r="BB386" s="205">
        <f t="shared" si="45"/>
        <v>219701</v>
      </c>
      <c r="BC386" s="205">
        <f t="shared" si="46"/>
        <v>182389</v>
      </c>
      <c r="BD386" s="205">
        <f t="shared" si="47"/>
        <v>38804</v>
      </c>
      <c r="BE386" s="205">
        <f t="shared" si="48"/>
        <v>1492</v>
      </c>
      <c r="BF386" s="175">
        <v>180897</v>
      </c>
      <c r="BG386" s="175">
        <v>7975</v>
      </c>
      <c r="BH386" s="175">
        <v>69300</v>
      </c>
      <c r="BI386" s="175">
        <v>37312</v>
      </c>
      <c r="BJ386" s="175"/>
      <c r="BK386" s="175">
        <v>48170</v>
      </c>
      <c r="BL386" s="175">
        <v>4822</v>
      </c>
      <c r="BM386" s="175">
        <v>25819</v>
      </c>
      <c r="BN386" s="175">
        <v>13588</v>
      </c>
      <c r="BO386" s="175">
        <v>12715</v>
      </c>
      <c r="BP386" s="198">
        <f t="shared" si="49"/>
        <v>82015</v>
      </c>
    </row>
    <row r="387" spans="1:68" x14ac:dyDescent="0.15">
      <c r="A387" s="117">
        <v>620701001</v>
      </c>
      <c r="B387" s="118" t="s">
        <v>630</v>
      </c>
      <c r="C387" s="118" t="s">
        <v>601</v>
      </c>
      <c r="D387" s="118" t="s">
        <v>631</v>
      </c>
      <c r="E387" s="118" t="s">
        <v>3568</v>
      </c>
      <c r="F387" s="120">
        <v>32</v>
      </c>
      <c r="G387" s="119">
        <v>3660389</v>
      </c>
      <c r="H387" s="119"/>
      <c r="I387" s="120" t="s">
        <v>5820</v>
      </c>
      <c r="J387" s="120">
        <v>14400</v>
      </c>
      <c r="K387" s="120">
        <v>3660389</v>
      </c>
      <c r="L387" s="120">
        <v>0.69599999999999995</v>
      </c>
      <c r="M387" s="121" t="s">
        <v>5654</v>
      </c>
      <c r="N387" s="120">
        <v>1</v>
      </c>
      <c r="O387" s="119">
        <v>244</v>
      </c>
      <c r="P387" s="119">
        <v>48</v>
      </c>
      <c r="Q387" s="119">
        <v>5.3</v>
      </c>
      <c r="R387" s="120" t="s">
        <v>5655</v>
      </c>
      <c r="S387" s="120">
        <v>9.6999999999999993</v>
      </c>
      <c r="T387" s="120"/>
      <c r="U387" s="120"/>
      <c r="V387" s="172">
        <v>1517</v>
      </c>
      <c r="W387" s="172">
        <v>240</v>
      </c>
      <c r="X387" s="172">
        <v>617</v>
      </c>
      <c r="Y387" s="172">
        <v>312</v>
      </c>
      <c r="Z387" s="172">
        <v>348</v>
      </c>
      <c r="AA387" s="123"/>
      <c r="AB387" s="123">
        <v>56240.800000000076</v>
      </c>
      <c r="AC387" s="123">
        <v>908</v>
      </c>
      <c r="AD387" s="123"/>
      <c r="AE387" s="123"/>
      <c r="AF387" s="123"/>
      <c r="AG387" s="214"/>
      <c r="AH387" s="229" t="str">
        <f t="shared" si="44"/>
        <v>a3</v>
      </c>
      <c r="AI387" s="122"/>
      <c r="AJ387" s="122"/>
      <c r="AK387" s="122"/>
      <c r="AL387" s="122"/>
      <c r="AM387" s="122"/>
      <c r="AN387" s="173"/>
      <c r="AO387" s="173"/>
      <c r="AP387" s="173"/>
      <c r="AQ387" s="173"/>
      <c r="AR387" s="173"/>
      <c r="AS387" s="173">
        <v>2</v>
      </c>
      <c r="AT387" s="173">
        <v>3.5</v>
      </c>
      <c r="AU387" s="173">
        <v>4.2</v>
      </c>
      <c r="AV387" s="173">
        <v>1.5</v>
      </c>
      <c r="AW387" s="173">
        <v>1.8</v>
      </c>
      <c r="AX387" s="173">
        <v>2</v>
      </c>
      <c r="AY387" s="173">
        <v>2</v>
      </c>
      <c r="AZ387" s="211">
        <f t="shared" si="50"/>
        <v>2</v>
      </c>
      <c r="BA387" s="211">
        <f t="shared" si="51"/>
        <v>15</v>
      </c>
      <c r="BB387" s="205">
        <f t="shared" si="45"/>
        <v>172123</v>
      </c>
      <c r="BC387" s="205">
        <f t="shared" si="46"/>
        <v>172123</v>
      </c>
      <c r="BD387" s="205">
        <f t="shared" si="47"/>
        <v>0</v>
      </c>
      <c r="BE387" s="205">
        <f t="shared" si="48"/>
        <v>0</v>
      </c>
      <c r="BF387" s="175">
        <v>172123</v>
      </c>
      <c r="BG387" s="175"/>
      <c r="BH387" s="175">
        <v>172123</v>
      </c>
      <c r="BI387" s="175"/>
      <c r="BJ387" s="175"/>
      <c r="BK387" s="175"/>
      <c r="BL387" s="175"/>
      <c r="BM387" s="175"/>
      <c r="BN387" s="175"/>
      <c r="BO387" s="175"/>
      <c r="BP387" s="198">
        <f t="shared" si="49"/>
        <v>172123</v>
      </c>
    </row>
    <row r="388" spans="1:68" s="116" customFormat="1" x14ac:dyDescent="0.15">
      <c r="A388" s="117">
        <v>620901001</v>
      </c>
      <c r="B388" s="118" t="s">
        <v>632</v>
      </c>
      <c r="C388" s="118" t="s">
        <v>601</v>
      </c>
      <c r="D388" s="118" t="s">
        <v>633</v>
      </c>
      <c r="E388" s="118" t="s">
        <v>3569</v>
      </c>
      <c r="F388" s="120">
        <v>25</v>
      </c>
      <c r="G388" s="119">
        <v>2597513</v>
      </c>
      <c r="H388" s="119"/>
      <c r="I388" s="120" t="s">
        <v>5820</v>
      </c>
      <c r="J388" s="120">
        <v>7500</v>
      </c>
      <c r="K388" s="120">
        <v>2597513</v>
      </c>
      <c r="L388" s="120">
        <v>0.94899999999999995</v>
      </c>
      <c r="M388" s="121" t="s">
        <v>5654</v>
      </c>
      <c r="N388" s="120">
        <v>1</v>
      </c>
      <c r="O388" s="119">
        <v>126</v>
      </c>
      <c r="P388" s="119">
        <v>25.6</v>
      </c>
      <c r="Q388" s="119">
        <v>2.87</v>
      </c>
      <c r="R388" s="120"/>
      <c r="S388" s="120"/>
      <c r="T388" s="120"/>
      <c r="U388" s="120"/>
      <c r="V388" s="172">
        <v>778</v>
      </c>
      <c r="W388" s="172">
        <v>193</v>
      </c>
      <c r="X388" s="172">
        <v>276</v>
      </c>
      <c r="Y388" s="172">
        <v>92</v>
      </c>
      <c r="Z388" s="172">
        <v>217</v>
      </c>
      <c r="AA388" s="123">
        <v>12005</v>
      </c>
      <c r="AB388" s="123"/>
      <c r="AC388" s="123">
        <v>1307</v>
      </c>
      <c r="AD388" s="123"/>
      <c r="AE388" s="123"/>
      <c r="AF388" s="123"/>
      <c r="AG388" s="214"/>
      <c r="AH388" s="229" t="str">
        <f t="shared" si="44"/>
        <v>a3</v>
      </c>
      <c r="AI388" s="122"/>
      <c r="AJ388" s="122"/>
      <c r="AK388" s="122"/>
      <c r="AL388" s="122"/>
      <c r="AM388" s="122"/>
      <c r="AN388" s="173">
        <v>1</v>
      </c>
      <c r="AO388" s="173"/>
      <c r="AP388" s="173"/>
      <c r="AQ388" s="173"/>
      <c r="AR388" s="173"/>
      <c r="AS388" s="173">
        <v>1</v>
      </c>
      <c r="AT388" s="173">
        <v>1</v>
      </c>
      <c r="AU388" s="173">
        <v>0.5</v>
      </c>
      <c r="AV388" s="173">
        <v>1</v>
      </c>
      <c r="AW388" s="173">
        <v>0.5</v>
      </c>
      <c r="AX388" s="173">
        <v>2</v>
      </c>
      <c r="AY388" s="173"/>
      <c r="AZ388" s="211">
        <f t="shared" si="50"/>
        <v>2</v>
      </c>
      <c r="BA388" s="211">
        <f t="shared" si="51"/>
        <v>5</v>
      </c>
      <c r="BB388" s="205">
        <f t="shared" si="45"/>
        <v>74757</v>
      </c>
      <c r="BC388" s="205">
        <f t="shared" si="46"/>
        <v>74757</v>
      </c>
      <c r="BD388" s="205">
        <f t="shared" si="47"/>
        <v>0</v>
      </c>
      <c r="BE388" s="205">
        <f t="shared" si="48"/>
        <v>0</v>
      </c>
      <c r="BF388" s="175">
        <v>74757</v>
      </c>
      <c r="BG388" s="175"/>
      <c r="BH388" s="175">
        <v>32634</v>
      </c>
      <c r="BI388" s="175"/>
      <c r="BJ388" s="175"/>
      <c r="BK388" s="175">
        <v>20121</v>
      </c>
      <c r="BL388" s="175">
        <v>2051</v>
      </c>
      <c r="BM388" s="175">
        <v>12376</v>
      </c>
      <c r="BN388" s="175">
        <v>5377</v>
      </c>
      <c r="BO388" s="175">
        <v>2198</v>
      </c>
      <c r="BP388" s="198">
        <f t="shared" si="49"/>
        <v>34832</v>
      </c>
    </row>
    <row r="389" spans="1:68" s="116" customFormat="1" x14ac:dyDescent="0.15">
      <c r="A389" s="117">
        <v>632201001</v>
      </c>
      <c r="B389" s="118" t="s">
        <v>634</v>
      </c>
      <c r="C389" s="118" t="s">
        <v>601</v>
      </c>
      <c r="D389" s="118" t="s">
        <v>635</v>
      </c>
      <c r="E389" s="118" t="s">
        <v>3570</v>
      </c>
      <c r="F389" s="120">
        <v>12</v>
      </c>
      <c r="G389" s="119">
        <v>230929</v>
      </c>
      <c r="H389" s="119"/>
      <c r="I389" s="120" t="s">
        <v>5820</v>
      </c>
      <c r="J389" s="120">
        <v>1400</v>
      </c>
      <c r="K389" s="120">
        <v>230929</v>
      </c>
      <c r="L389" s="120">
        <v>0.45200000000000001</v>
      </c>
      <c r="M389" s="121" t="s">
        <v>5657</v>
      </c>
      <c r="N389" s="120">
        <v>1</v>
      </c>
      <c r="O389" s="119">
        <v>134.19999999999999</v>
      </c>
      <c r="P389" s="119"/>
      <c r="Q389" s="119"/>
      <c r="R389" s="120" t="s">
        <v>5658</v>
      </c>
      <c r="S389" s="120">
        <v>0.2</v>
      </c>
      <c r="T389" s="120"/>
      <c r="U389" s="120"/>
      <c r="V389" s="172">
        <v>259.60000000000002</v>
      </c>
      <c r="W389" s="172">
        <v>15.8</v>
      </c>
      <c r="X389" s="172">
        <v>162.5</v>
      </c>
      <c r="Y389" s="172">
        <v>11.6</v>
      </c>
      <c r="Z389" s="172">
        <v>69.7</v>
      </c>
      <c r="AA389" s="123"/>
      <c r="AB389" s="123"/>
      <c r="AC389" s="123">
        <v>212</v>
      </c>
      <c r="AD389" s="123"/>
      <c r="AE389" s="123"/>
      <c r="AF389" s="123"/>
      <c r="AG389" s="214"/>
      <c r="AH389" s="229" t="str">
        <f t="shared" ref="AH389:AH452" si="53">IF(N389=1,IF(AG389&gt;0,"a4",IF(AC389&gt;0,"a3",IF(AA389&gt;0,"a2","a1"))),IF(AG389&gt;0,"b4",IF(AC389&gt;0,"b3",IF(AA389&gt;0,"b2","b1"))))</f>
        <v>a3</v>
      </c>
      <c r="AI389" s="122"/>
      <c r="AJ389" s="122"/>
      <c r="AK389" s="122"/>
      <c r="AL389" s="122"/>
      <c r="AM389" s="122"/>
      <c r="AN389" s="173">
        <v>1</v>
      </c>
      <c r="AO389" s="173"/>
      <c r="AP389" s="173"/>
      <c r="AQ389" s="173"/>
      <c r="AR389" s="173"/>
      <c r="AS389" s="173"/>
      <c r="AT389" s="173"/>
      <c r="AU389" s="173"/>
      <c r="AV389" s="173"/>
      <c r="AW389" s="173"/>
      <c r="AX389" s="173"/>
      <c r="AY389" s="173"/>
      <c r="AZ389" s="211">
        <f t="shared" si="50"/>
        <v>1</v>
      </c>
      <c r="BA389" s="211">
        <f t="shared" si="51"/>
        <v>0</v>
      </c>
      <c r="BB389" s="205">
        <f t="shared" ref="BB389:BB452" si="54">SUM(BG389:BO389)</f>
        <v>36066</v>
      </c>
      <c r="BC389" s="205">
        <f t="shared" ref="BC389:BC452" si="55">BG389+BH389+BK389+BL389+BM389+BN389+BO389</f>
        <v>30124</v>
      </c>
      <c r="BD389" s="205">
        <f t="shared" ref="BD389:BD452" si="56">BB389-BF389</f>
        <v>12021</v>
      </c>
      <c r="BE389" s="205">
        <f t="shared" ref="BE389:BE452" si="57">BC389-BF389</f>
        <v>6079</v>
      </c>
      <c r="BF389" s="175">
        <v>24045</v>
      </c>
      <c r="BG389" s="175"/>
      <c r="BH389" s="175">
        <v>12021</v>
      </c>
      <c r="BI389" s="175">
        <v>5942</v>
      </c>
      <c r="BJ389" s="175"/>
      <c r="BK389" s="175"/>
      <c r="BL389" s="175">
        <v>299</v>
      </c>
      <c r="BM389" s="175">
        <v>3780</v>
      </c>
      <c r="BN389" s="175">
        <v>1130</v>
      </c>
      <c r="BO389" s="175">
        <v>12894</v>
      </c>
      <c r="BP389" s="198">
        <f t="shared" ref="BP389:BP452" si="58">BH389+BO389</f>
        <v>24915</v>
      </c>
    </row>
    <row r="390" spans="1:68" s="116" customFormat="1" x14ac:dyDescent="0.15">
      <c r="A390" s="117">
        <v>632401001</v>
      </c>
      <c r="B390" s="118" t="s">
        <v>636</v>
      </c>
      <c r="C390" s="118" t="s">
        <v>601</v>
      </c>
      <c r="D390" s="118" t="s">
        <v>637</v>
      </c>
      <c r="E390" s="118" t="s">
        <v>3571</v>
      </c>
      <c r="F390" s="120">
        <v>12</v>
      </c>
      <c r="G390" s="119">
        <v>284487</v>
      </c>
      <c r="H390" s="119"/>
      <c r="I390" s="120" t="s">
        <v>5820</v>
      </c>
      <c r="J390" s="120">
        <v>1945</v>
      </c>
      <c r="K390" s="120">
        <v>284487</v>
      </c>
      <c r="L390" s="120">
        <v>0.40100000000000002</v>
      </c>
      <c r="M390" s="121" t="s">
        <v>5664</v>
      </c>
      <c r="N390" s="120">
        <v>1</v>
      </c>
      <c r="O390" s="119">
        <v>202</v>
      </c>
      <c r="P390" s="119"/>
      <c r="Q390" s="119"/>
      <c r="R390" s="120" t="s">
        <v>5658</v>
      </c>
      <c r="S390" s="120">
        <v>0.4</v>
      </c>
      <c r="T390" s="120"/>
      <c r="U390" s="120"/>
      <c r="V390" s="172">
        <v>201.7</v>
      </c>
      <c r="W390" s="172">
        <v>1.6</v>
      </c>
      <c r="X390" s="172">
        <v>157.6</v>
      </c>
      <c r="Y390" s="172"/>
      <c r="Z390" s="172">
        <v>42.5</v>
      </c>
      <c r="AA390" s="123"/>
      <c r="AB390" s="123"/>
      <c r="AC390" s="123"/>
      <c r="AD390" s="123"/>
      <c r="AE390" s="123"/>
      <c r="AF390" s="123"/>
      <c r="AG390" s="214"/>
      <c r="AH390" s="229" t="str">
        <f t="shared" si="53"/>
        <v>a1</v>
      </c>
      <c r="AI390" s="122"/>
      <c r="AJ390" s="122"/>
      <c r="AK390" s="122"/>
      <c r="AL390" s="122"/>
      <c r="AM390" s="122"/>
      <c r="AN390" s="173">
        <v>1</v>
      </c>
      <c r="AO390" s="173">
        <v>0.5</v>
      </c>
      <c r="AP390" s="173">
        <v>0.5</v>
      </c>
      <c r="AQ390" s="173" t="s">
        <v>3186</v>
      </c>
      <c r="AR390" s="173" t="s">
        <v>3186</v>
      </c>
      <c r="AS390" s="173"/>
      <c r="AT390" s="173"/>
      <c r="AU390" s="173"/>
      <c r="AV390" s="173" t="s">
        <v>3186</v>
      </c>
      <c r="AW390" s="173" t="s">
        <v>3186</v>
      </c>
      <c r="AX390" s="173"/>
      <c r="AY390" s="173"/>
      <c r="AZ390" s="211">
        <f t="shared" ref="AZ390:AZ453" si="59">SUBTOTAL(9,AN390:AS390)</f>
        <v>2</v>
      </c>
      <c r="BA390" s="211"/>
      <c r="BB390" s="205">
        <f t="shared" si="54"/>
        <v>40480</v>
      </c>
      <c r="BC390" s="205">
        <f t="shared" si="55"/>
        <v>40480</v>
      </c>
      <c r="BD390" s="205">
        <f t="shared" si="56"/>
        <v>-480</v>
      </c>
      <c r="BE390" s="205">
        <f t="shared" si="57"/>
        <v>-480</v>
      </c>
      <c r="BF390" s="175">
        <v>40960</v>
      </c>
      <c r="BG390" s="175">
        <v>7051</v>
      </c>
      <c r="BH390" s="175">
        <v>7400</v>
      </c>
      <c r="BI390" s="175"/>
      <c r="BJ390" s="175"/>
      <c r="BK390" s="175">
        <v>4999</v>
      </c>
      <c r="BL390" s="175">
        <v>406</v>
      </c>
      <c r="BM390" s="175">
        <v>6396</v>
      </c>
      <c r="BN390" s="175">
        <v>591</v>
      </c>
      <c r="BO390" s="175">
        <v>13637</v>
      </c>
      <c r="BP390" s="198">
        <f t="shared" si="58"/>
        <v>21037</v>
      </c>
    </row>
    <row r="391" spans="1:68" s="116" customFormat="1" x14ac:dyDescent="0.15">
      <c r="A391" s="117">
        <v>636101001</v>
      </c>
      <c r="B391" s="118" t="s">
        <v>638</v>
      </c>
      <c r="C391" s="118" t="s">
        <v>601</v>
      </c>
      <c r="D391" s="118" t="s">
        <v>639</v>
      </c>
      <c r="E391" s="118" t="s">
        <v>3572</v>
      </c>
      <c r="F391" s="120">
        <v>11</v>
      </c>
      <c r="G391" s="119">
        <v>196676</v>
      </c>
      <c r="H391" s="119"/>
      <c r="I391" s="120" t="s">
        <v>5820</v>
      </c>
      <c r="J391" s="120">
        <v>1570</v>
      </c>
      <c r="K391" s="120">
        <v>196676</v>
      </c>
      <c r="L391" s="120">
        <v>0.34300000000000003</v>
      </c>
      <c r="M391" s="121" t="s">
        <v>5657</v>
      </c>
      <c r="N391" s="120">
        <v>1</v>
      </c>
      <c r="O391" s="119">
        <v>258.10000000000002</v>
      </c>
      <c r="P391" s="119">
        <v>30.9</v>
      </c>
      <c r="Q391" s="119"/>
      <c r="R391" s="120" t="s">
        <v>5658</v>
      </c>
      <c r="S391" s="120">
        <v>0.2</v>
      </c>
      <c r="T391" s="120"/>
      <c r="U391" s="120"/>
      <c r="V391" s="172">
        <v>210.9</v>
      </c>
      <c r="W391" s="172"/>
      <c r="X391" s="172">
        <v>210.9</v>
      </c>
      <c r="Y391" s="172"/>
      <c r="Z391" s="172"/>
      <c r="AA391" s="123"/>
      <c r="AB391" s="123"/>
      <c r="AC391" s="123">
        <v>179</v>
      </c>
      <c r="AD391" s="123"/>
      <c r="AE391" s="123"/>
      <c r="AF391" s="123"/>
      <c r="AG391" s="214"/>
      <c r="AH391" s="229" t="str">
        <f t="shared" si="53"/>
        <v>a3</v>
      </c>
      <c r="AI391" s="122"/>
      <c r="AJ391" s="122"/>
      <c r="AK391" s="122"/>
      <c r="AL391" s="122"/>
      <c r="AM391" s="122"/>
      <c r="AN391" s="173"/>
      <c r="AO391" s="173" t="s">
        <v>3186</v>
      </c>
      <c r="AP391" s="173" t="s">
        <v>3186</v>
      </c>
      <c r="AQ391" s="173" t="s">
        <v>3186</v>
      </c>
      <c r="AR391" s="173" t="s">
        <v>3186</v>
      </c>
      <c r="AS391" s="173" t="s">
        <v>3186</v>
      </c>
      <c r="AT391" s="173">
        <v>1</v>
      </c>
      <c r="AU391" s="173">
        <v>1</v>
      </c>
      <c r="AV391" s="173">
        <v>1</v>
      </c>
      <c r="AW391" s="173">
        <v>1</v>
      </c>
      <c r="AX391" s="173">
        <v>1</v>
      </c>
      <c r="AY391" s="173" t="s">
        <v>3186</v>
      </c>
      <c r="AZ391" s="211"/>
      <c r="BA391" s="211">
        <f t="shared" ref="BA391:BA453" si="60">SUBTOTAL(9,AT391:AY391)</f>
        <v>5</v>
      </c>
      <c r="BB391" s="205">
        <f t="shared" si="54"/>
        <v>35185</v>
      </c>
      <c r="BC391" s="205">
        <f t="shared" si="55"/>
        <v>25105</v>
      </c>
      <c r="BD391" s="205">
        <f t="shared" si="56"/>
        <v>10080</v>
      </c>
      <c r="BE391" s="205">
        <f t="shared" si="57"/>
        <v>0</v>
      </c>
      <c r="BF391" s="175">
        <v>25105</v>
      </c>
      <c r="BG391" s="175">
        <v>7300</v>
      </c>
      <c r="BH391" s="175">
        <v>10080</v>
      </c>
      <c r="BI391" s="175">
        <v>10080</v>
      </c>
      <c r="BJ391" s="175"/>
      <c r="BK391" s="175">
        <v>2725</v>
      </c>
      <c r="BL391" s="175">
        <v>738</v>
      </c>
      <c r="BM391" s="175">
        <v>3136</v>
      </c>
      <c r="BN391" s="175">
        <v>956</v>
      </c>
      <c r="BO391" s="175">
        <v>170</v>
      </c>
      <c r="BP391" s="198">
        <f t="shared" si="58"/>
        <v>10250</v>
      </c>
    </row>
    <row r="392" spans="1:68" s="116" customFormat="1" x14ac:dyDescent="0.15">
      <c r="A392" s="117">
        <v>636201001</v>
      </c>
      <c r="B392" s="118" t="s">
        <v>640</v>
      </c>
      <c r="C392" s="118" t="s">
        <v>601</v>
      </c>
      <c r="D392" s="118" t="s">
        <v>641</v>
      </c>
      <c r="E392" s="118" t="s">
        <v>3573</v>
      </c>
      <c r="F392" s="120">
        <v>12</v>
      </c>
      <c r="G392" s="119">
        <v>289918</v>
      </c>
      <c r="H392" s="119"/>
      <c r="I392" s="120" t="s">
        <v>5820</v>
      </c>
      <c r="J392" s="120">
        <v>1700</v>
      </c>
      <c r="K392" s="120">
        <v>289918</v>
      </c>
      <c r="L392" s="120">
        <v>0.46700000000000003</v>
      </c>
      <c r="M392" s="121" t="s">
        <v>5657</v>
      </c>
      <c r="N392" s="120">
        <v>1</v>
      </c>
      <c r="O392" s="119">
        <v>181.3</v>
      </c>
      <c r="P392" s="119"/>
      <c r="Q392" s="119"/>
      <c r="R392" s="120" t="s">
        <v>5658</v>
      </c>
      <c r="S392" s="120">
        <v>0.3</v>
      </c>
      <c r="T392" s="120"/>
      <c r="U392" s="120"/>
      <c r="V392" s="172">
        <v>274.3</v>
      </c>
      <c r="W392" s="172"/>
      <c r="X392" s="172">
        <v>274.3</v>
      </c>
      <c r="Y392" s="172"/>
      <c r="Z392" s="172"/>
      <c r="AA392" s="123"/>
      <c r="AB392" s="123"/>
      <c r="AC392" s="123">
        <v>58.8</v>
      </c>
      <c r="AD392" s="123"/>
      <c r="AE392" s="123"/>
      <c r="AF392" s="123"/>
      <c r="AG392" s="214"/>
      <c r="AH392" s="229" t="str">
        <f t="shared" si="53"/>
        <v>a3</v>
      </c>
      <c r="AI392" s="122"/>
      <c r="AJ392" s="122"/>
      <c r="AK392" s="122"/>
      <c r="AL392" s="122"/>
      <c r="AM392" s="122"/>
      <c r="AN392" s="173">
        <v>3</v>
      </c>
      <c r="AO392" s="173"/>
      <c r="AP392" s="173"/>
      <c r="AQ392" s="173"/>
      <c r="AR392" s="173"/>
      <c r="AS392" s="173"/>
      <c r="AT392" s="173"/>
      <c r="AU392" s="173"/>
      <c r="AV392" s="173"/>
      <c r="AW392" s="173"/>
      <c r="AX392" s="173"/>
      <c r="AY392" s="173"/>
      <c r="AZ392" s="211">
        <f t="shared" si="59"/>
        <v>3</v>
      </c>
      <c r="BA392" s="211"/>
      <c r="BB392" s="205">
        <f t="shared" si="54"/>
        <v>37424</v>
      </c>
      <c r="BC392" s="205">
        <f t="shared" si="55"/>
        <v>37424</v>
      </c>
      <c r="BD392" s="205">
        <f t="shared" si="56"/>
        <v>0</v>
      </c>
      <c r="BE392" s="205">
        <f t="shared" si="57"/>
        <v>0</v>
      </c>
      <c r="BF392" s="175">
        <v>37424</v>
      </c>
      <c r="BG392" s="175">
        <v>95</v>
      </c>
      <c r="BH392" s="175">
        <v>10673</v>
      </c>
      <c r="BI392" s="175"/>
      <c r="BJ392" s="175"/>
      <c r="BK392" s="175">
        <v>2982</v>
      </c>
      <c r="BL392" s="175">
        <v>17175</v>
      </c>
      <c r="BM392" s="175">
        <v>3784</v>
      </c>
      <c r="BN392" s="175">
        <v>1083</v>
      </c>
      <c r="BO392" s="175">
        <v>1632</v>
      </c>
      <c r="BP392" s="198">
        <f t="shared" si="58"/>
        <v>12305</v>
      </c>
    </row>
    <row r="393" spans="1:68" s="116" customFormat="1" x14ac:dyDescent="0.15">
      <c r="A393" s="117">
        <v>636302001</v>
      </c>
      <c r="B393" s="118" t="s">
        <v>642</v>
      </c>
      <c r="C393" s="118" t="s">
        <v>601</v>
      </c>
      <c r="D393" s="118" t="s">
        <v>643</v>
      </c>
      <c r="E393" s="118" t="s">
        <v>3574</v>
      </c>
      <c r="F393" s="120">
        <v>10</v>
      </c>
      <c r="G393" s="119">
        <v>227785</v>
      </c>
      <c r="H393" s="119"/>
      <c r="I393" s="120" t="s">
        <v>5820</v>
      </c>
      <c r="J393" s="120">
        <v>2100</v>
      </c>
      <c r="K393" s="120">
        <v>227785</v>
      </c>
      <c r="L393" s="120">
        <v>0.29699999999999999</v>
      </c>
      <c r="M393" s="121" t="s">
        <v>5657</v>
      </c>
      <c r="N393" s="120">
        <v>1</v>
      </c>
      <c r="O393" s="119">
        <v>216.3</v>
      </c>
      <c r="P393" s="119"/>
      <c r="Q393" s="119"/>
      <c r="R393" s="120" t="s">
        <v>5658</v>
      </c>
      <c r="S393" s="120">
        <v>0.3</v>
      </c>
      <c r="T393" s="120"/>
      <c r="U393" s="120"/>
      <c r="V393" s="172">
        <v>139.9</v>
      </c>
      <c r="W393" s="172"/>
      <c r="X393" s="172">
        <v>139.9</v>
      </c>
      <c r="Y393" s="172"/>
      <c r="Z393" s="172"/>
      <c r="AA393" s="123"/>
      <c r="AB393" s="123"/>
      <c r="AC393" s="123">
        <v>192.2</v>
      </c>
      <c r="AD393" s="123"/>
      <c r="AE393" s="123"/>
      <c r="AF393" s="123"/>
      <c r="AG393" s="214"/>
      <c r="AH393" s="229" t="str">
        <f t="shared" si="53"/>
        <v>a3</v>
      </c>
      <c r="AI393" s="122"/>
      <c r="AJ393" s="122"/>
      <c r="AK393" s="122"/>
      <c r="AL393" s="122"/>
      <c r="AM393" s="122"/>
      <c r="AN393" s="173" t="s">
        <v>3186</v>
      </c>
      <c r="AO393" s="173" t="s">
        <v>3186</v>
      </c>
      <c r="AP393" s="173" t="s">
        <v>3186</v>
      </c>
      <c r="AQ393" s="173" t="s">
        <v>3186</v>
      </c>
      <c r="AR393" s="173" t="s">
        <v>3186</v>
      </c>
      <c r="AS393" s="173" t="s">
        <v>3186</v>
      </c>
      <c r="AT393" s="173" t="s">
        <v>3186</v>
      </c>
      <c r="AU393" s="173" t="s">
        <v>3186</v>
      </c>
      <c r="AV393" s="173" t="s">
        <v>3186</v>
      </c>
      <c r="AW393" s="173" t="s">
        <v>3186</v>
      </c>
      <c r="AX393" s="173" t="s">
        <v>3186</v>
      </c>
      <c r="AY393" s="173" t="s">
        <v>3186</v>
      </c>
      <c r="AZ393" s="211">
        <f t="shared" si="59"/>
        <v>0</v>
      </c>
      <c r="BA393" s="211">
        <f t="shared" si="60"/>
        <v>0</v>
      </c>
      <c r="BB393" s="205">
        <f t="shared" si="54"/>
        <v>17924</v>
      </c>
      <c r="BC393" s="205">
        <f t="shared" si="55"/>
        <v>17924</v>
      </c>
      <c r="BD393" s="205">
        <f t="shared" si="56"/>
        <v>0</v>
      </c>
      <c r="BE393" s="205">
        <f t="shared" si="57"/>
        <v>0</v>
      </c>
      <c r="BF393" s="175">
        <v>17924</v>
      </c>
      <c r="BG393" s="175"/>
      <c r="BH393" s="175">
        <v>9912</v>
      </c>
      <c r="BI393" s="175"/>
      <c r="BJ393" s="175"/>
      <c r="BK393" s="175">
        <v>3273</v>
      </c>
      <c r="BL393" s="175">
        <v>957</v>
      </c>
      <c r="BM393" s="175">
        <v>2360</v>
      </c>
      <c r="BN393" s="175">
        <v>1050</v>
      </c>
      <c r="BO393" s="175">
        <v>372</v>
      </c>
      <c r="BP393" s="198">
        <f t="shared" si="58"/>
        <v>10284</v>
      </c>
    </row>
    <row r="394" spans="1:68" s="116" customFormat="1" x14ac:dyDescent="0.15">
      <c r="A394" s="117">
        <v>636401001</v>
      </c>
      <c r="B394" s="118" t="s">
        <v>644</v>
      </c>
      <c r="C394" s="118" t="s">
        <v>601</v>
      </c>
      <c r="D394" s="118" t="s">
        <v>645</v>
      </c>
      <c r="E394" s="118" t="s">
        <v>3575</v>
      </c>
      <c r="F394" s="120">
        <v>11</v>
      </c>
      <c r="G394" s="119">
        <v>119364</v>
      </c>
      <c r="H394" s="119"/>
      <c r="I394" s="120" t="s">
        <v>5820</v>
      </c>
      <c r="J394" s="120">
        <v>1100</v>
      </c>
      <c r="K394" s="120">
        <v>119364</v>
      </c>
      <c r="L394" s="120">
        <v>0.29699999999999999</v>
      </c>
      <c r="M394" s="121" t="s">
        <v>5657</v>
      </c>
      <c r="N394" s="120">
        <v>1</v>
      </c>
      <c r="O394" s="119">
        <v>200</v>
      </c>
      <c r="P394" s="119">
        <v>38</v>
      </c>
      <c r="Q394" s="119">
        <v>3.8</v>
      </c>
      <c r="R394" s="120" t="s">
        <v>5658</v>
      </c>
      <c r="S394" s="120">
        <v>0.15</v>
      </c>
      <c r="T394" s="120"/>
      <c r="U394" s="120"/>
      <c r="V394" s="172">
        <v>139.30000000000001</v>
      </c>
      <c r="W394" s="172">
        <v>24.1</v>
      </c>
      <c r="X394" s="172">
        <v>107.9</v>
      </c>
      <c r="Y394" s="172">
        <v>7.3</v>
      </c>
      <c r="Z394" s="172"/>
      <c r="AA394" s="123"/>
      <c r="AB394" s="123"/>
      <c r="AC394" s="123">
        <v>89</v>
      </c>
      <c r="AD394" s="123"/>
      <c r="AE394" s="123"/>
      <c r="AF394" s="123"/>
      <c r="AG394" s="214"/>
      <c r="AH394" s="229" t="str">
        <f t="shared" si="53"/>
        <v>a3</v>
      </c>
      <c r="AI394" s="122"/>
      <c r="AJ394" s="122"/>
      <c r="AK394" s="122"/>
      <c r="AL394" s="122"/>
      <c r="AM394" s="122"/>
      <c r="AN394" s="173" t="s">
        <v>3186</v>
      </c>
      <c r="AO394" s="173" t="s">
        <v>3186</v>
      </c>
      <c r="AP394" s="173" t="s">
        <v>3186</v>
      </c>
      <c r="AQ394" s="173" t="s">
        <v>3186</v>
      </c>
      <c r="AR394" s="173" t="s">
        <v>3186</v>
      </c>
      <c r="AS394" s="173"/>
      <c r="AT394" s="173"/>
      <c r="AU394" s="173"/>
      <c r="AV394" s="173"/>
      <c r="AW394" s="173"/>
      <c r="AX394" s="173"/>
      <c r="AY394" s="173" t="s">
        <v>3186</v>
      </c>
      <c r="AZ394" s="211">
        <f t="shared" si="59"/>
        <v>0</v>
      </c>
      <c r="BA394" s="211">
        <f t="shared" si="60"/>
        <v>0</v>
      </c>
      <c r="BB394" s="205">
        <f t="shared" si="54"/>
        <v>27873</v>
      </c>
      <c r="BC394" s="205">
        <f t="shared" si="55"/>
        <v>27873</v>
      </c>
      <c r="BD394" s="205">
        <f t="shared" si="56"/>
        <v>9758</v>
      </c>
      <c r="BE394" s="205">
        <f t="shared" si="57"/>
        <v>9758</v>
      </c>
      <c r="BF394" s="175">
        <v>18115</v>
      </c>
      <c r="BG394" s="175"/>
      <c r="BH394" s="175">
        <v>9758</v>
      </c>
      <c r="BI394" s="175"/>
      <c r="BJ394" s="175"/>
      <c r="BK394" s="175">
        <v>1817</v>
      </c>
      <c r="BL394" s="175">
        <v>2888</v>
      </c>
      <c r="BM394" s="175">
        <v>2354</v>
      </c>
      <c r="BN394" s="175">
        <v>799</v>
      </c>
      <c r="BO394" s="175">
        <v>10257</v>
      </c>
      <c r="BP394" s="198">
        <f t="shared" si="58"/>
        <v>20015</v>
      </c>
    </row>
    <row r="395" spans="1:68" s="116" customFormat="1" x14ac:dyDescent="0.15">
      <c r="A395" s="117">
        <v>636502001</v>
      </c>
      <c r="B395" s="118" t="s">
        <v>646</v>
      </c>
      <c r="C395" s="118" t="s">
        <v>601</v>
      </c>
      <c r="D395" s="118" t="s">
        <v>647</v>
      </c>
      <c r="E395" s="118" t="s">
        <v>3576</v>
      </c>
      <c r="F395" s="120">
        <v>29</v>
      </c>
      <c r="G395" s="119">
        <v>387980</v>
      </c>
      <c r="H395" s="119"/>
      <c r="I395" s="120" t="s">
        <v>5820</v>
      </c>
      <c r="J395" s="120">
        <v>1400</v>
      </c>
      <c r="K395" s="120">
        <v>387980</v>
      </c>
      <c r="L395" s="120">
        <v>0.75900000000000001</v>
      </c>
      <c r="M395" s="121" t="s">
        <v>5662</v>
      </c>
      <c r="N395" s="120">
        <v>1</v>
      </c>
      <c r="O395" s="119">
        <v>48.3</v>
      </c>
      <c r="P395" s="119"/>
      <c r="Q395" s="119"/>
      <c r="R395" s="120" t="s">
        <v>5660</v>
      </c>
      <c r="S395" s="120">
        <v>0.4</v>
      </c>
      <c r="T395" s="120"/>
      <c r="U395" s="120"/>
      <c r="V395" s="172">
        <v>215</v>
      </c>
      <c r="W395" s="172"/>
      <c r="X395" s="172">
        <v>151.6</v>
      </c>
      <c r="Y395" s="172">
        <v>24.2</v>
      </c>
      <c r="Z395" s="172">
        <v>39.200000000000003</v>
      </c>
      <c r="AA395" s="123"/>
      <c r="AB395" s="123"/>
      <c r="AC395" s="123">
        <v>61</v>
      </c>
      <c r="AD395" s="123"/>
      <c r="AE395" s="123"/>
      <c r="AF395" s="123"/>
      <c r="AG395" s="214"/>
      <c r="AH395" s="229" t="str">
        <f t="shared" si="53"/>
        <v>a3</v>
      </c>
      <c r="AI395" s="122"/>
      <c r="AJ395" s="122"/>
      <c r="AK395" s="122"/>
      <c r="AL395" s="122"/>
      <c r="AM395" s="122"/>
      <c r="AN395" s="173">
        <v>1</v>
      </c>
      <c r="AO395" s="173"/>
      <c r="AP395" s="173"/>
      <c r="AQ395" s="173"/>
      <c r="AR395" s="173"/>
      <c r="AS395" s="173"/>
      <c r="AT395" s="173">
        <v>0.6</v>
      </c>
      <c r="AU395" s="173">
        <v>0.6</v>
      </c>
      <c r="AV395" s="173">
        <v>0.6</v>
      </c>
      <c r="AW395" s="173">
        <v>0.6</v>
      </c>
      <c r="AX395" s="173">
        <v>0.6</v>
      </c>
      <c r="AY395" s="173"/>
      <c r="AZ395" s="211">
        <f t="shared" si="59"/>
        <v>1</v>
      </c>
      <c r="BA395" s="211">
        <f t="shared" si="60"/>
        <v>3</v>
      </c>
      <c r="BB395" s="205">
        <f t="shared" si="54"/>
        <v>33525</v>
      </c>
      <c r="BC395" s="205">
        <f t="shared" si="55"/>
        <v>23618</v>
      </c>
      <c r="BD395" s="205">
        <f t="shared" si="56"/>
        <v>10352</v>
      </c>
      <c r="BE395" s="205">
        <f t="shared" si="57"/>
        <v>445</v>
      </c>
      <c r="BF395" s="175">
        <v>23173</v>
      </c>
      <c r="BG395" s="175"/>
      <c r="BH395" s="175">
        <v>13507</v>
      </c>
      <c r="BI395" s="175">
        <v>9907</v>
      </c>
      <c r="BJ395" s="175"/>
      <c r="BK395" s="175">
        <v>1767</v>
      </c>
      <c r="BL395" s="175">
        <v>21</v>
      </c>
      <c r="BM395" s="175">
        <v>3282</v>
      </c>
      <c r="BN395" s="175">
        <v>1826</v>
      </c>
      <c r="BO395" s="175">
        <v>3215</v>
      </c>
      <c r="BP395" s="198">
        <f t="shared" si="58"/>
        <v>16722</v>
      </c>
    </row>
    <row r="396" spans="1:68" s="116" customFormat="1" x14ac:dyDescent="0.15">
      <c r="A396" s="117">
        <v>636502002</v>
      </c>
      <c r="B396" s="118" t="s">
        <v>648</v>
      </c>
      <c r="C396" s="118" t="s">
        <v>601</v>
      </c>
      <c r="D396" s="118" t="s">
        <v>647</v>
      </c>
      <c r="E396" s="118" t="s">
        <v>3577</v>
      </c>
      <c r="F396" s="120">
        <v>9</v>
      </c>
      <c r="G396" s="119">
        <v>118209</v>
      </c>
      <c r="H396" s="119"/>
      <c r="I396" s="120" t="s">
        <v>5820</v>
      </c>
      <c r="J396" s="120">
        <v>550</v>
      </c>
      <c r="K396" s="120">
        <v>118209</v>
      </c>
      <c r="L396" s="120">
        <v>0.58899999999999997</v>
      </c>
      <c r="M396" s="121" t="s">
        <v>5657</v>
      </c>
      <c r="N396" s="120">
        <v>1</v>
      </c>
      <c r="O396" s="119">
        <v>267.8</v>
      </c>
      <c r="P396" s="119"/>
      <c r="Q396" s="119"/>
      <c r="R396" s="120" t="s">
        <v>5660</v>
      </c>
      <c r="S396" s="120">
        <v>0.2</v>
      </c>
      <c r="T396" s="120"/>
      <c r="U396" s="120"/>
      <c r="V396" s="172">
        <v>180.5</v>
      </c>
      <c r="W396" s="172"/>
      <c r="X396" s="172">
        <v>117.3</v>
      </c>
      <c r="Y396" s="172">
        <v>27</v>
      </c>
      <c r="Z396" s="172">
        <v>36.200000000000003</v>
      </c>
      <c r="AA396" s="123"/>
      <c r="AB396" s="123"/>
      <c r="AC396" s="123">
        <v>95.5</v>
      </c>
      <c r="AD396" s="123"/>
      <c r="AE396" s="123"/>
      <c r="AF396" s="123"/>
      <c r="AG396" s="214"/>
      <c r="AH396" s="229" t="str">
        <f t="shared" si="53"/>
        <v>a3</v>
      </c>
      <c r="AI396" s="122"/>
      <c r="AJ396" s="122"/>
      <c r="AK396" s="122"/>
      <c r="AL396" s="122"/>
      <c r="AM396" s="122"/>
      <c r="AN396" s="173">
        <v>1</v>
      </c>
      <c r="AO396" s="173"/>
      <c r="AP396" s="173"/>
      <c r="AQ396" s="173"/>
      <c r="AR396" s="173"/>
      <c r="AS396" s="173"/>
      <c r="AT396" s="173"/>
      <c r="AU396" s="173"/>
      <c r="AV396" s="173"/>
      <c r="AW396" s="173"/>
      <c r="AX396" s="173"/>
      <c r="AY396" s="173"/>
      <c r="AZ396" s="211">
        <f t="shared" si="59"/>
        <v>1</v>
      </c>
      <c r="BA396" s="211">
        <f t="shared" si="60"/>
        <v>0</v>
      </c>
      <c r="BB396" s="205">
        <f t="shared" si="54"/>
        <v>25967</v>
      </c>
      <c r="BC396" s="205">
        <f t="shared" si="55"/>
        <v>17984</v>
      </c>
      <c r="BD396" s="205">
        <f t="shared" si="56"/>
        <v>8428</v>
      </c>
      <c r="BE396" s="205">
        <f t="shared" si="57"/>
        <v>445</v>
      </c>
      <c r="BF396" s="175">
        <v>17539</v>
      </c>
      <c r="BG396" s="175"/>
      <c r="BH396" s="175">
        <v>9749</v>
      </c>
      <c r="BI396" s="175">
        <v>7983</v>
      </c>
      <c r="BJ396" s="175"/>
      <c r="BK396" s="175">
        <v>1722</v>
      </c>
      <c r="BL396" s="175">
        <v>1365</v>
      </c>
      <c r="BM396" s="175">
        <v>3579</v>
      </c>
      <c r="BN396" s="175">
        <v>726</v>
      </c>
      <c r="BO396" s="175">
        <v>843</v>
      </c>
      <c r="BP396" s="198">
        <f t="shared" si="58"/>
        <v>10592</v>
      </c>
    </row>
    <row r="397" spans="1:68" s="116" customFormat="1" x14ac:dyDescent="0.15">
      <c r="A397" s="117">
        <v>636702001</v>
      </c>
      <c r="B397" s="118" t="s">
        <v>649</v>
      </c>
      <c r="C397" s="118" t="s">
        <v>601</v>
      </c>
      <c r="D397" s="118" t="s">
        <v>650</v>
      </c>
      <c r="E397" s="118" t="s">
        <v>3578</v>
      </c>
      <c r="F397" s="120">
        <v>12</v>
      </c>
      <c r="G397" s="119">
        <v>65716</v>
      </c>
      <c r="H397" s="119"/>
      <c r="I397" s="120" t="s">
        <v>5820</v>
      </c>
      <c r="J397" s="120">
        <v>800</v>
      </c>
      <c r="K397" s="120">
        <v>65716</v>
      </c>
      <c r="L397" s="120">
        <v>0.22500000000000001</v>
      </c>
      <c r="M397" s="121" t="s">
        <v>5657</v>
      </c>
      <c r="N397" s="120">
        <v>1</v>
      </c>
      <c r="O397" s="119">
        <v>226.3</v>
      </c>
      <c r="P397" s="119"/>
      <c r="Q397" s="119"/>
      <c r="R397" s="120" t="s">
        <v>5658</v>
      </c>
      <c r="S397" s="120">
        <v>0.3</v>
      </c>
      <c r="T397" s="120"/>
      <c r="U397" s="120"/>
      <c r="V397" s="172">
        <v>100.7</v>
      </c>
      <c r="W397" s="172"/>
      <c r="X397" s="172"/>
      <c r="Y397" s="172"/>
      <c r="Z397" s="172">
        <v>100.7</v>
      </c>
      <c r="AA397" s="123"/>
      <c r="AB397" s="123"/>
      <c r="AC397" s="123">
        <v>44</v>
      </c>
      <c r="AD397" s="123"/>
      <c r="AE397" s="123"/>
      <c r="AF397" s="123"/>
      <c r="AG397" s="214"/>
      <c r="AH397" s="229" t="str">
        <f t="shared" si="53"/>
        <v>a3</v>
      </c>
      <c r="AI397" s="122"/>
      <c r="AJ397" s="122"/>
      <c r="AK397" s="122"/>
      <c r="AL397" s="122"/>
      <c r="AM397" s="122"/>
      <c r="AN397" s="173">
        <v>1</v>
      </c>
      <c r="AO397" s="173"/>
      <c r="AP397" s="173"/>
      <c r="AQ397" s="173"/>
      <c r="AR397" s="173"/>
      <c r="AS397" s="173"/>
      <c r="AT397" s="173">
        <v>2</v>
      </c>
      <c r="AU397" s="173">
        <v>2</v>
      </c>
      <c r="AV397" s="173">
        <v>2</v>
      </c>
      <c r="AW397" s="173">
        <v>2</v>
      </c>
      <c r="AX397" s="173">
        <v>2</v>
      </c>
      <c r="AY397" s="173"/>
      <c r="AZ397" s="211">
        <f t="shared" si="59"/>
        <v>1</v>
      </c>
      <c r="BA397" s="211">
        <f t="shared" si="60"/>
        <v>10</v>
      </c>
      <c r="BB397" s="205">
        <f t="shared" si="54"/>
        <v>26629</v>
      </c>
      <c r="BC397" s="205">
        <f t="shared" si="55"/>
        <v>26279</v>
      </c>
      <c r="BD397" s="205">
        <f t="shared" si="56"/>
        <v>8970</v>
      </c>
      <c r="BE397" s="205">
        <f t="shared" si="57"/>
        <v>8620</v>
      </c>
      <c r="BF397" s="175">
        <v>17659</v>
      </c>
      <c r="BG397" s="175"/>
      <c r="BH397" s="175">
        <v>9434</v>
      </c>
      <c r="BI397" s="175">
        <v>350</v>
      </c>
      <c r="BJ397" s="175"/>
      <c r="BK397" s="175">
        <v>897</v>
      </c>
      <c r="BL397" s="175">
        <v>1574</v>
      </c>
      <c r="BM397" s="175">
        <v>2803</v>
      </c>
      <c r="BN397" s="175">
        <v>639</v>
      </c>
      <c r="BO397" s="175">
        <v>10932</v>
      </c>
      <c r="BP397" s="198">
        <f t="shared" si="58"/>
        <v>20366</v>
      </c>
    </row>
    <row r="398" spans="1:68" s="116" customFormat="1" x14ac:dyDescent="0.15">
      <c r="A398" s="117">
        <v>640101001</v>
      </c>
      <c r="B398" s="118" t="s">
        <v>651</v>
      </c>
      <c r="C398" s="118" t="s">
        <v>601</v>
      </c>
      <c r="D398" s="118" t="s">
        <v>652</v>
      </c>
      <c r="E398" s="118" t="s">
        <v>3579</v>
      </c>
      <c r="F398" s="120">
        <v>14</v>
      </c>
      <c r="G398" s="119">
        <v>539189</v>
      </c>
      <c r="H398" s="119"/>
      <c r="I398" s="120" t="s">
        <v>5820</v>
      </c>
      <c r="J398" s="120">
        <v>2200</v>
      </c>
      <c r="K398" s="120">
        <v>539189</v>
      </c>
      <c r="L398" s="120">
        <v>0.67100000000000004</v>
      </c>
      <c r="M398" s="121" t="s">
        <v>5657</v>
      </c>
      <c r="N398" s="120">
        <v>1</v>
      </c>
      <c r="O398" s="119">
        <v>144</v>
      </c>
      <c r="P398" s="119"/>
      <c r="Q398" s="119"/>
      <c r="R398" s="120" t="s">
        <v>5658</v>
      </c>
      <c r="S398" s="120">
        <v>0.2</v>
      </c>
      <c r="T398" s="120"/>
      <c r="U398" s="120"/>
      <c r="V398" s="172">
        <v>461</v>
      </c>
      <c r="W398" s="172"/>
      <c r="X398" s="172">
        <v>383.9</v>
      </c>
      <c r="Y398" s="172">
        <v>19.3</v>
      </c>
      <c r="Z398" s="172">
        <v>57.8</v>
      </c>
      <c r="AA398" s="123">
        <v>4430</v>
      </c>
      <c r="AB398" s="123"/>
      <c r="AC398" s="123">
        <v>298.8</v>
      </c>
      <c r="AD398" s="123"/>
      <c r="AE398" s="123"/>
      <c r="AF398" s="123"/>
      <c r="AG398" s="214"/>
      <c r="AH398" s="229" t="str">
        <f t="shared" si="53"/>
        <v>a3</v>
      </c>
      <c r="AI398" s="122"/>
      <c r="AJ398" s="122"/>
      <c r="AK398" s="122"/>
      <c r="AL398" s="122"/>
      <c r="AM398" s="122"/>
      <c r="AN398" s="173" t="s">
        <v>3186</v>
      </c>
      <c r="AO398" s="173" t="s">
        <v>3186</v>
      </c>
      <c r="AP398" s="173" t="s">
        <v>3186</v>
      </c>
      <c r="AQ398" s="173" t="s">
        <v>3186</v>
      </c>
      <c r="AR398" s="173" t="s">
        <v>3186</v>
      </c>
      <c r="AS398" s="173"/>
      <c r="AT398" s="173"/>
      <c r="AU398" s="173"/>
      <c r="AV398" s="173"/>
      <c r="AW398" s="173"/>
      <c r="AX398" s="173"/>
      <c r="AY398" s="173"/>
      <c r="AZ398" s="211">
        <f t="shared" si="59"/>
        <v>0</v>
      </c>
      <c r="BA398" s="211">
        <f t="shared" si="60"/>
        <v>0</v>
      </c>
      <c r="BB398" s="205">
        <f t="shared" si="54"/>
        <v>42397</v>
      </c>
      <c r="BC398" s="205">
        <f t="shared" si="55"/>
        <v>42397</v>
      </c>
      <c r="BD398" s="205">
        <f t="shared" si="56"/>
        <v>0</v>
      </c>
      <c r="BE398" s="205">
        <f t="shared" si="57"/>
        <v>0</v>
      </c>
      <c r="BF398" s="175">
        <v>42397</v>
      </c>
      <c r="BG398" s="175"/>
      <c r="BH398" s="175">
        <v>17325</v>
      </c>
      <c r="BI398" s="175"/>
      <c r="BJ398" s="175"/>
      <c r="BK398" s="175">
        <v>4238</v>
      </c>
      <c r="BL398" s="175">
        <v>2223</v>
      </c>
      <c r="BM398" s="175">
        <v>7569</v>
      </c>
      <c r="BN398" s="175">
        <v>72</v>
      </c>
      <c r="BO398" s="175">
        <v>10970</v>
      </c>
      <c r="BP398" s="198">
        <f t="shared" si="58"/>
        <v>28295</v>
      </c>
    </row>
    <row r="399" spans="1:68" s="116" customFormat="1" x14ac:dyDescent="0.15">
      <c r="A399" s="117">
        <v>640201001</v>
      </c>
      <c r="B399" s="118" t="s">
        <v>653</v>
      </c>
      <c r="C399" s="118" t="s">
        <v>601</v>
      </c>
      <c r="D399" s="118" t="s">
        <v>654</v>
      </c>
      <c r="E399" s="118" t="s">
        <v>3580</v>
      </c>
      <c r="F399" s="120">
        <v>26</v>
      </c>
      <c r="G399" s="119">
        <v>1090230</v>
      </c>
      <c r="H399" s="119"/>
      <c r="I399" s="120" t="s">
        <v>5820</v>
      </c>
      <c r="J399" s="120">
        <v>5400</v>
      </c>
      <c r="K399" s="120">
        <v>1090230</v>
      </c>
      <c r="L399" s="120">
        <v>0.55300000000000005</v>
      </c>
      <c r="M399" s="121" t="s">
        <v>5657</v>
      </c>
      <c r="N399" s="120">
        <v>1</v>
      </c>
      <c r="O399" s="119">
        <v>164</v>
      </c>
      <c r="P399" s="119"/>
      <c r="Q399" s="119"/>
      <c r="R399" s="120" t="s">
        <v>5655</v>
      </c>
      <c r="S399" s="120">
        <v>6.9</v>
      </c>
      <c r="T399" s="120"/>
      <c r="U399" s="120"/>
      <c r="V399" s="172">
        <v>578.4</v>
      </c>
      <c r="W399" s="172">
        <v>32.799999999999997</v>
      </c>
      <c r="X399" s="172">
        <v>417.9</v>
      </c>
      <c r="Y399" s="172">
        <v>62.1</v>
      </c>
      <c r="Z399" s="172">
        <v>65.599999999999994</v>
      </c>
      <c r="AA399" s="123">
        <v>5795</v>
      </c>
      <c r="AB399" s="123"/>
      <c r="AC399" s="123">
        <v>703</v>
      </c>
      <c r="AD399" s="123"/>
      <c r="AE399" s="123"/>
      <c r="AF399" s="123"/>
      <c r="AG399" s="214"/>
      <c r="AH399" s="229" t="str">
        <f t="shared" si="53"/>
        <v>a3</v>
      </c>
      <c r="AI399" s="122"/>
      <c r="AJ399" s="122"/>
      <c r="AK399" s="122"/>
      <c r="AL399" s="122"/>
      <c r="AM399" s="122"/>
      <c r="AN399" s="173" t="s">
        <v>3186</v>
      </c>
      <c r="AO399" s="173" t="s">
        <v>3186</v>
      </c>
      <c r="AP399" s="173" t="s">
        <v>3186</v>
      </c>
      <c r="AQ399" s="173" t="s">
        <v>3186</v>
      </c>
      <c r="AR399" s="173" t="s">
        <v>3186</v>
      </c>
      <c r="AS399" s="173"/>
      <c r="AT399" s="173">
        <v>1.2</v>
      </c>
      <c r="AU399" s="173">
        <v>1.2</v>
      </c>
      <c r="AV399" s="173"/>
      <c r="AW399" s="173">
        <v>0.5</v>
      </c>
      <c r="AX399" s="173">
        <v>0.9</v>
      </c>
      <c r="AY399" s="173"/>
      <c r="AZ399" s="211">
        <f t="shared" si="59"/>
        <v>0</v>
      </c>
      <c r="BA399" s="211">
        <f t="shared" si="60"/>
        <v>3.8</v>
      </c>
      <c r="BB399" s="205">
        <f t="shared" si="54"/>
        <v>54592</v>
      </c>
      <c r="BC399" s="205">
        <f t="shared" si="55"/>
        <v>54592</v>
      </c>
      <c r="BD399" s="205">
        <f t="shared" si="56"/>
        <v>0</v>
      </c>
      <c r="BE399" s="205">
        <f t="shared" si="57"/>
        <v>0</v>
      </c>
      <c r="BF399" s="175">
        <v>54592</v>
      </c>
      <c r="BG399" s="175"/>
      <c r="BH399" s="175">
        <v>23520</v>
      </c>
      <c r="BI399" s="175"/>
      <c r="BJ399" s="175"/>
      <c r="BK399" s="175">
        <v>11554</v>
      </c>
      <c r="BL399" s="175">
        <v>4257</v>
      </c>
      <c r="BM399" s="175">
        <v>8768</v>
      </c>
      <c r="BN399" s="175">
        <v>3289</v>
      </c>
      <c r="BO399" s="175">
        <v>3204</v>
      </c>
      <c r="BP399" s="198">
        <f t="shared" si="58"/>
        <v>26724</v>
      </c>
    </row>
    <row r="400" spans="1:68" s="116" customFormat="1" x14ac:dyDescent="0.15">
      <c r="A400" s="117">
        <v>646101001</v>
      </c>
      <c r="B400" s="118" t="s">
        <v>655</v>
      </c>
      <c r="C400" s="118" t="s">
        <v>601</v>
      </c>
      <c r="D400" s="118" t="s">
        <v>656</v>
      </c>
      <c r="E400" s="118" t="s">
        <v>3581</v>
      </c>
      <c r="F400" s="120">
        <v>18</v>
      </c>
      <c r="G400" s="119">
        <v>830061</v>
      </c>
      <c r="H400" s="119"/>
      <c r="I400" s="120" t="s">
        <v>5820</v>
      </c>
      <c r="J400" s="120">
        <v>4000</v>
      </c>
      <c r="K400" s="120">
        <v>830061</v>
      </c>
      <c r="L400" s="120">
        <v>0.56899999999999995</v>
      </c>
      <c r="M400" s="121" t="s">
        <v>5659</v>
      </c>
      <c r="N400" s="120">
        <v>1</v>
      </c>
      <c r="O400" s="119">
        <v>332</v>
      </c>
      <c r="P400" s="119">
        <v>47.33</v>
      </c>
      <c r="Q400" s="119">
        <v>7.22</v>
      </c>
      <c r="R400" s="120" t="s">
        <v>5660</v>
      </c>
      <c r="S400" s="120">
        <v>1.59</v>
      </c>
      <c r="T400" s="120"/>
      <c r="U400" s="120"/>
      <c r="V400" s="172">
        <v>638.70000000000005</v>
      </c>
      <c r="W400" s="172">
        <v>242.4</v>
      </c>
      <c r="X400" s="172">
        <v>271.5</v>
      </c>
      <c r="Y400" s="172">
        <v>53.5</v>
      </c>
      <c r="Z400" s="172">
        <v>71.3</v>
      </c>
      <c r="AA400" s="123">
        <v>4287</v>
      </c>
      <c r="AB400" s="123"/>
      <c r="AC400" s="123">
        <v>689</v>
      </c>
      <c r="AD400" s="123"/>
      <c r="AE400" s="123"/>
      <c r="AF400" s="123"/>
      <c r="AG400" s="214"/>
      <c r="AH400" s="229" t="str">
        <f t="shared" si="53"/>
        <v>a3</v>
      </c>
      <c r="AI400" s="122"/>
      <c r="AJ400" s="122"/>
      <c r="AK400" s="122"/>
      <c r="AL400" s="122"/>
      <c r="AM400" s="122"/>
      <c r="AN400" s="173" t="s">
        <v>3186</v>
      </c>
      <c r="AO400" s="173" t="s">
        <v>3186</v>
      </c>
      <c r="AP400" s="173" t="s">
        <v>3186</v>
      </c>
      <c r="AQ400" s="173" t="s">
        <v>3186</v>
      </c>
      <c r="AR400" s="173" t="s">
        <v>3186</v>
      </c>
      <c r="AS400" s="173"/>
      <c r="AT400" s="173"/>
      <c r="AU400" s="173"/>
      <c r="AV400" s="173"/>
      <c r="AW400" s="173"/>
      <c r="AX400" s="173"/>
      <c r="AY400" s="173" t="s">
        <v>3186</v>
      </c>
      <c r="AZ400" s="211">
        <f t="shared" si="59"/>
        <v>0</v>
      </c>
      <c r="BA400" s="211">
        <f t="shared" si="60"/>
        <v>0</v>
      </c>
      <c r="BB400" s="205">
        <f t="shared" si="54"/>
        <v>50235</v>
      </c>
      <c r="BC400" s="205">
        <f t="shared" si="55"/>
        <v>43753</v>
      </c>
      <c r="BD400" s="205">
        <f t="shared" si="56"/>
        <v>7193</v>
      </c>
      <c r="BE400" s="205">
        <f t="shared" si="57"/>
        <v>711</v>
      </c>
      <c r="BF400" s="175">
        <v>43042</v>
      </c>
      <c r="BG400" s="175"/>
      <c r="BH400" s="175">
        <v>7193</v>
      </c>
      <c r="BI400" s="175">
        <v>6482</v>
      </c>
      <c r="BJ400" s="175"/>
      <c r="BK400" s="175">
        <v>11651</v>
      </c>
      <c r="BL400" s="175">
        <v>7463</v>
      </c>
      <c r="BM400" s="175">
        <v>9010</v>
      </c>
      <c r="BN400" s="175">
        <v>2531</v>
      </c>
      <c r="BO400" s="175">
        <v>5905</v>
      </c>
      <c r="BP400" s="198">
        <f t="shared" si="58"/>
        <v>13098</v>
      </c>
    </row>
    <row r="401" spans="1:68" s="116" customFormat="1" x14ac:dyDescent="0.15">
      <c r="A401" s="117">
        <v>680102001</v>
      </c>
      <c r="B401" s="118" t="s">
        <v>657</v>
      </c>
      <c r="C401" s="118" t="s">
        <v>601</v>
      </c>
      <c r="D401" s="118" t="s">
        <v>658</v>
      </c>
      <c r="E401" s="118" t="s">
        <v>3582</v>
      </c>
      <c r="F401" s="120">
        <v>10</v>
      </c>
      <c r="G401" s="119"/>
      <c r="H401" s="119"/>
      <c r="I401" s="120" t="s">
        <v>5820</v>
      </c>
      <c r="J401" s="120">
        <v>600</v>
      </c>
      <c r="K401" s="120">
        <v>37414</v>
      </c>
      <c r="L401" s="120">
        <v>0.17100000000000001</v>
      </c>
      <c r="M401" s="121" t="s">
        <v>5657</v>
      </c>
      <c r="N401" s="120">
        <v>1</v>
      </c>
      <c r="O401" s="119">
        <v>200</v>
      </c>
      <c r="P401" s="119"/>
      <c r="Q401" s="119"/>
      <c r="R401" s="120" t="s">
        <v>5658</v>
      </c>
      <c r="S401" s="120">
        <v>0.1</v>
      </c>
      <c r="T401" s="120"/>
      <c r="U401" s="120"/>
      <c r="V401" s="172">
        <v>210</v>
      </c>
      <c r="W401" s="172"/>
      <c r="X401" s="172">
        <v>210</v>
      </c>
      <c r="Y401" s="172"/>
      <c r="Z401" s="172"/>
      <c r="AA401" s="123"/>
      <c r="AB401" s="123"/>
      <c r="AC401" s="123">
        <v>22</v>
      </c>
      <c r="AD401" s="123"/>
      <c r="AE401" s="123"/>
      <c r="AF401" s="123"/>
      <c r="AG401" s="214"/>
      <c r="AH401" s="229" t="str">
        <f t="shared" si="53"/>
        <v>a3</v>
      </c>
      <c r="AI401" s="122"/>
      <c r="AJ401" s="122"/>
      <c r="AK401" s="122"/>
      <c r="AL401" s="122"/>
      <c r="AM401" s="122"/>
      <c r="AN401" s="173"/>
      <c r="AO401" s="173"/>
      <c r="AP401" s="173"/>
      <c r="AQ401" s="173"/>
      <c r="AR401" s="173"/>
      <c r="AS401" s="173">
        <v>1</v>
      </c>
      <c r="AT401" s="173">
        <v>0.5</v>
      </c>
      <c r="AU401" s="173">
        <v>0.5</v>
      </c>
      <c r="AV401" s="173">
        <v>0.5</v>
      </c>
      <c r="AW401" s="173">
        <v>0.5</v>
      </c>
      <c r="AX401" s="173">
        <v>1</v>
      </c>
      <c r="AY401" s="173"/>
      <c r="AZ401" s="211">
        <f t="shared" si="59"/>
        <v>1</v>
      </c>
      <c r="BA401" s="211">
        <f t="shared" si="60"/>
        <v>3</v>
      </c>
      <c r="BB401" s="205">
        <f t="shared" si="54"/>
        <v>17461</v>
      </c>
      <c r="BC401" s="205">
        <f t="shared" si="55"/>
        <v>17461</v>
      </c>
      <c r="BD401" s="205">
        <f t="shared" si="56"/>
        <v>-1</v>
      </c>
      <c r="BE401" s="205">
        <f t="shared" si="57"/>
        <v>-1</v>
      </c>
      <c r="BF401" s="175">
        <v>17462</v>
      </c>
      <c r="BG401" s="175"/>
      <c r="BH401" s="175">
        <v>7024</v>
      </c>
      <c r="BI401" s="175"/>
      <c r="BJ401" s="175"/>
      <c r="BK401" s="175"/>
      <c r="BL401" s="175">
        <v>3124</v>
      </c>
      <c r="BM401" s="175">
        <v>5395</v>
      </c>
      <c r="BN401" s="175">
        <v>405</v>
      </c>
      <c r="BO401" s="175">
        <v>1513</v>
      </c>
      <c r="BP401" s="198">
        <f t="shared" si="58"/>
        <v>8537</v>
      </c>
    </row>
    <row r="402" spans="1:68" s="116" customFormat="1" x14ac:dyDescent="0.15">
      <c r="A402" s="117">
        <v>700181001</v>
      </c>
      <c r="B402" s="118" t="s">
        <v>659</v>
      </c>
      <c r="C402" s="118" t="s">
        <v>660</v>
      </c>
      <c r="D402" s="118" t="s">
        <v>661</v>
      </c>
      <c r="E402" s="118" t="s">
        <v>3583</v>
      </c>
      <c r="F402" s="120">
        <v>25</v>
      </c>
      <c r="G402" s="119">
        <v>33745169</v>
      </c>
      <c r="H402" s="119"/>
      <c r="I402" s="120" t="s">
        <v>5821</v>
      </c>
      <c r="J402" s="120">
        <v>142800</v>
      </c>
      <c r="K402" s="120">
        <v>33745169</v>
      </c>
      <c r="L402" s="120">
        <v>0.64700000000000002</v>
      </c>
      <c r="M402" s="121" t="s">
        <v>5654</v>
      </c>
      <c r="N402" s="120">
        <v>1</v>
      </c>
      <c r="O402" s="119">
        <v>150</v>
      </c>
      <c r="P402" s="119"/>
      <c r="Q402" s="119"/>
      <c r="R402" s="120" t="s">
        <v>5655</v>
      </c>
      <c r="S402" s="120">
        <v>213.5</v>
      </c>
      <c r="T402" s="120"/>
      <c r="U402" s="120"/>
      <c r="V402" s="172">
        <v>14333.1</v>
      </c>
      <c r="W402" s="172">
        <v>3975</v>
      </c>
      <c r="X402" s="172">
        <v>4797.8</v>
      </c>
      <c r="Y402" s="172">
        <v>1798.9</v>
      </c>
      <c r="Z402" s="172">
        <v>3761.4</v>
      </c>
      <c r="AA402" s="123">
        <v>503860</v>
      </c>
      <c r="AB402" s="123"/>
      <c r="AC402" s="123">
        <v>29371.9</v>
      </c>
      <c r="AD402" s="123"/>
      <c r="AE402" s="123"/>
      <c r="AF402" s="123">
        <v>573.4</v>
      </c>
      <c r="AG402" s="214">
        <f t="shared" ref="AG402:AG414" si="61">SUM(AD402:AF402)</f>
        <v>573.4</v>
      </c>
      <c r="AH402" s="229" t="str">
        <f t="shared" si="53"/>
        <v>a4</v>
      </c>
      <c r="AI402" s="122"/>
      <c r="AJ402" s="122"/>
      <c r="AK402" s="122"/>
      <c r="AL402" s="122"/>
      <c r="AM402" s="122"/>
      <c r="AN402" s="173" t="s">
        <v>3186</v>
      </c>
      <c r="AO402" s="173" t="s">
        <v>3186</v>
      </c>
      <c r="AP402" s="173" t="s">
        <v>3186</v>
      </c>
      <c r="AQ402" s="173" t="s">
        <v>3186</v>
      </c>
      <c r="AR402" s="173" t="s">
        <v>3186</v>
      </c>
      <c r="AS402" s="173">
        <v>5.5</v>
      </c>
      <c r="AT402" s="173">
        <v>12</v>
      </c>
      <c r="AU402" s="173">
        <v>12</v>
      </c>
      <c r="AV402" s="173">
        <v>16</v>
      </c>
      <c r="AW402" s="173">
        <v>16</v>
      </c>
      <c r="AX402" s="173">
        <v>5</v>
      </c>
      <c r="AY402" s="173"/>
      <c r="AZ402" s="211">
        <f t="shared" si="59"/>
        <v>5.5</v>
      </c>
      <c r="BA402" s="211">
        <f t="shared" si="60"/>
        <v>61</v>
      </c>
      <c r="BB402" s="205">
        <f t="shared" si="54"/>
        <v>2253368</v>
      </c>
      <c r="BC402" s="205">
        <f t="shared" si="55"/>
        <v>2209881</v>
      </c>
      <c r="BD402" s="205">
        <f t="shared" si="56"/>
        <v>45986</v>
      </c>
      <c r="BE402" s="205">
        <f t="shared" si="57"/>
        <v>2499</v>
      </c>
      <c r="BF402" s="175">
        <v>2207382</v>
      </c>
      <c r="BG402" s="175"/>
      <c r="BH402" s="175">
        <v>340782</v>
      </c>
      <c r="BI402" s="175">
        <v>43487</v>
      </c>
      <c r="BJ402" s="175"/>
      <c r="BK402" s="175">
        <v>1026</v>
      </c>
      <c r="BL402" s="175">
        <v>25526</v>
      </c>
      <c r="BM402" s="175">
        <v>150569</v>
      </c>
      <c r="BN402" s="175">
        <v>69565</v>
      </c>
      <c r="BO402" s="175">
        <v>1622413</v>
      </c>
      <c r="BP402" s="198">
        <f t="shared" si="58"/>
        <v>1963195</v>
      </c>
    </row>
    <row r="403" spans="1:68" s="116" customFormat="1" x14ac:dyDescent="0.15">
      <c r="A403" s="117">
        <v>700181002</v>
      </c>
      <c r="B403" s="118" t="s">
        <v>662</v>
      </c>
      <c r="C403" s="118" t="s">
        <v>660</v>
      </c>
      <c r="D403" s="118" t="s">
        <v>661</v>
      </c>
      <c r="E403" s="118" t="s">
        <v>3584</v>
      </c>
      <c r="F403" s="120">
        <v>17</v>
      </c>
      <c r="G403" s="119">
        <v>19397195</v>
      </c>
      <c r="H403" s="119"/>
      <c r="I403" s="120" t="s">
        <v>5821</v>
      </c>
      <c r="J403" s="120">
        <v>87800</v>
      </c>
      <c r="K403" s="120">
        <v>19397195</v>
      </c>
      <c r="L403" s="120">
        <v>0.60499999999999998</v>
      </c>
      <c r="M403" s="121" t="s">
        <v>5654</v>
      </c>
      <c r="N403" s="120">
        <v>1</v>
      </c>
      <c r="O403" s="119">
        <v>157</v>
      </c>
      <c r="P403" s="119">
        <v>32.200000000000003</v>
      </c>
      <c r="Q403" s="119">
        <v>3.93</v>
      </c>
      <c r="R403" s="120" t="s">
        <v>5655</v>
      </c>
      <c r="S403" s="120">
        <v>105.2</v>
      </c>
      <c r="T403" s="120"/>
      <c r="U403" s="120"/>
      <c r="V403" s="172">
        <v>5578.7</v>
      </c>
      <c r="W403" s="172">
        <v>1199</v>
      </c>
      <c r="X403" s="172">
        <v>2791.8</v>
      </c>
      <c r="Y403" s="172">
        <v>1204.8</v>
      </c>
      <c r="Z403" s="172">
        <v>383.1</v>
      </c>
      <c r="AA403" s="123">
        <v>144953.60000000001</v>
      </c>
      <c r="AB403" s="123"/>
      <c r="AC403" s="123">
        <v>16100.4</v>
      </c>
      <c r="AD403" s="123"/>
      <c r="AE403" s="123"/>
      <c r="AF403" s="123"/>
      <c r="AG403" s="214"/>
      <c r="AH403" s="229" t="str">
        <f t="shared" si="53"/>
        <v>a3</v>
      </c>
      <c r="AI403" s="122"/>
      <c r="AJ403" s="122"/>
      <c r="AK403" s="122"/>
      <c r="AL403" s="122"/>
      <c r="AM403" s="122"/>
      <c r="AN403" s="173" t="s">
        <v>3186</v>
      </c>
      <c r="AO403" s="173" t="s">
        <v>3186</v>
      </c>
      <c r="AP403" s="173" t="s">
        <v>3186</v>
      </c>
      <c r="AQ403" s="173" t="s">
        <v>3186</v>
      </c>
      <c r="AR403" s="173" t="s">
        <v>3186</v>
      </c>
      <c r="AS403" s="173">
        <v>13</v>
      </c>
      <c r="AT403" s="173">
        <v>9.5</v>
      </c>
      <c r="AU403" s="173">
        <v>9</v>
      </c>
      <c r="AV403" s="173">
        <v>4</v>
      </c>
      <c r="AW403" s="173">
        <v>4.5</v>
      </c>
      <c r="AX403" s="173">
        <v>3.5</v>
      </c>
      <c r="AY403" s="173">
        <v>2</v>
      </c>
      <c r="AZ403" s="211">
        <f t="shared" si="59"/>
        <v>13</v>
      </c>
      <c r="BA403" s="211">
        <f t="shared" si="60"/>
        <v>32.5</v>
      </c>
      <c r="BB403" s="205">
        <f t="shared" si="54"/>
        <v>1650816</v>
      </c>
      <c r="BC403" s="205">
        <f t="shared" si="55"/>
        <v>1601005</v>
      </c>
      <c r="BD403" s="205">
        <f t="shared" si="56"/>
        <v>51803</v>
      </c>
      <c r="BE403" s="205">
        <f t="shared" si="57"/>
        <v>1992</v>
      </c>
      <c r="BF403" s="175">
        <v>1599013</v>
      </c>
      <c r="BG403" s="175"/>
      <c r="BH403" s="175">
        <v>269450</v>
      </c>
      <c r="BI403" s="175">
        <v>49811</v>
      </c>
      <c r="BJ403" s="175"/>
      <c r="BK403" s="175">
        <v>81759</v>
      </c>
      <c r="BL403" s="175">
        <v>16856</v>
      </c>
      <c r="BM403" s="175">
        <v>80247</v>
      </c>
      <c r="BN403" s="175">
        <v>29123</v>
      </c>
      <c r="BO403" s="175">
        <v>1123570</v>
      </c>
      <c r="BP403" s="198">
        <f t="shared" si="58"/>
        <v>1393020</v>
      </c>
    </row>
    <row r="404" spans="1:68" s="116" customFormat="1" x14ac:dyDescent="0.15">
      <c r="A404" s="117">
        <v>700181003</v>
      </c>
      <c r="B404" s="118" t="s">
        <v>663</v>
      </c>
      <c r="C404" s="118" t="s">
        <v>660</v>
      </c>
      <c r="D404" s="118" t="s">
        <v>664</v>
      </c>
      <c r="E404" s="118" t="s">
        <v>3585</v>
      </c>
      <c r="F404" s="120">
        <v>15</v>
      </c>
      <c r="G404" s="119">
        <v>1221597</v>
      </c>
      <c r="H404" s="119"/>
      <c r="I404" s="120" t="s">
        <v>5820</v>
      </c>
      <c r="J404" s="120">
        <v>5500</v>
      </c>
      <c r="K404" s="120">
        <v>1221597</v>
      </c>
      <c r="L404" s="120">
        <v>0.60899999999999999</v>
      </c>
      <c r="M404" s="121" t="s">
        <v>5654</v>
      </c>
      <c r="N404" s="120">
        <v>1</v>
      </c>
      <c r="O404" s="119">
        <v>188</v>
      </c>
      <c r="P404" s="119">
        <v>37.299999999999997</v>
      </c>
      <c r="Q404" s="119">
        <v>5.35</v>
      </c>
      <c r="R404" s="120"/>
      <c r="S404" s="120"/>
      <c r="T404" s="120"/>
      <c r="U404" s="120"/>
      <c r="V404" s="172"/>
      <c r="W404" s="172"/>
      <c r="X404" s="172"/>
      <c r="Y404" s="172"/>
      <c r="Z404" s="172"/>
      <c r="AA404" s="123">
        <v>14369</v>
      </c>
      <c r="AB404" s="123"/>
      <c r="AC404" s="123">
        <v>1298</v>
      </c>
      <c r="AD404" s="123"/>
      <c r="AE404" s="123"/>
      <c r="AF404" s="123"/>
      <c r="AG404" s="214"/>
      <c r="AH404" s="229" t="str">
        <f t="shared" si="53"/>
        <v>a3</v>
      </c>
      <c r="AI404" s="122"/>
      <c r="AJ404" s="122"/>
      <c r="AK404" s="122"/>
      <c r="AL404" s="122"/>
      <c r="AM404" s="122"/>
      <c r="AN404" s="173" t="s">
        <v>3186</v>
      </c>
      <c r="AO404" s="173" t="s">
        <v>3186</v>
      </c>
      <c r="AP404" s="173" t="s">
        <v>3186</v>
      </c>
      <c r="AQ404" s="173" t="s">
        <v>3186</v>
      </c>
      <c r="AR404" s="173" t="s">
        <v>3186</v>
      </c>
      <c r="AS404" s="173">
        <v>5.6</v>
      </c>
      <c r="AT404" s="173">
        <v>1</v>
      </c>
      <c r="AU404" s="173">
        <v>3.7</v>
      </c>
      <c r="AV404" s="173">
        <v>1</v>
      </c>
      <c r="AW404" s="173">
        <v>0.8</v>
      </c>
      <c r="AX404" s="173">
        <v>1</v>
      </c>
      <c r="AY404" s="173">
        <v>1.5</v>
      </c>
      <c r="AZ404" s="211">
        <f t="shared" si="59"/>
        <v>5.6</v>
      </c>
      <c r="BA404" s="211">
        <f t="shared" si="60"/>
        <v>9</v>
      </c>
      <c r="BB404" s="205">
        <f t="shared" si="54"/>
        <v>151545</v>
      </c>
      <c r="BC404" s="205">
        <f t="shared" si="55"/>
        <v>151545</v>
      </c>
      <c r="BD404" s="205">
        <f t="shared" si="56"/>
        <v>1764</v>
      </c>
      <c r="BE404" s="205">
        <f t="shared" si="57"/>
        <v>1764</v>
      </c>
      <c r="BF404" s="175">
        <v>149781</v>
      </c>
      <c r="BG404" s="175"/>
      <c r="BH404" s="175">
        <v>82592</v>
      </c>
      <c r="BI404" s="175"/>
      <c r="BJ404" s="175"/>
      <c r="BK404" s="175">
        <v>12175</v>
      </c>
      <c r="BL404" s="175">
        <v>2801</v>
      </c>
      <c r="BM404" s="175">
        <v>13457</v>
      </c>
      <c r="BN404" s="175">
        <v>6657</v>
      </c>
      <c r="BO404" s="175">
        <v>33863</v>
      </c>
      <c r="BP404" s="198">
        <f t="shared" si="58"/>
        <v>116455</v>
      </c>
    </row>
    <row r="405" spans="1:68" s="116" customFormat="1" x14ac:dyDescent="0.15">
      <c r="A405" s="117">
        <v>700181004</v>
      </c>
      <c r="B405" s="118" t="s">
        <v>665</v>
      </c>
      <c r="C405" s="118" t="s">
        <v>660</v>
      </c>
      <c r="D405" s="118" t="s">
        <v>666</v>
      </c>
      <c r="E405" s="118" t="s">
        <v>3586</v>
      </c>
      <c r="F405" s="120">
        <v>9</v>
      </c>
      <c r="G405" s="119">
        <v>538707</v>
      </c>
      <c r="H405" s="119"/>
      <c r="I405" s="120" t="s">
        <v>5820</v>
      </c>
      <c r="J405" s="120">
        <v>3300</v>
      </c>
      <c r="K405" s="120">
        <v>538707</v>
      </c>
      <c r="L405" s="120">
        <v>0.44700000000000001</v>
      </c>
      <c r="M405" s="121" t="s">
        <v>5654</v>
      </c>
      <c r="N405" s="120">
        <v>1</v>
      </c>
      <c r="O405" s="119">
        <v>246</v>
      </c>
      <c r="P405" s="119">
        <v>53.2</v>
      </c>
      <c r="Q405" s="119">
        <v>9.5</v>
      </c>
      <c r="R405" s="120"/>
      <c r="S405" s="120"/>
      <c r="T405" s="120"/>
      <c r="U405" s="120"/>
      <c r="V405" s="172"/>
      <c r="W405" s="172"/>
      <c r="X405" s="172"/>
      <c r="Y405" s="172"/>
      <c r="Z405" s="172"/>
      <c r="AA405" s="123"/>
      <c r="AB405" s="123"/>
      <c r="AC405" s="123">
        <v>574.1</v>
      </c>
      <c r="AD405" s="123"/>
      <c r="AE405" s="123"/>
      <c r="AF405" s="123"/>
      <c r="AG405" s="214"/>
      <c r="AH405" s="229" t="str">
        <f t="shared" si="53"/>
        <v>a3</v>
      </c>
      <c r="AI405" s="122"/>
      <c r="AJ405" s="122"/>
      <c r="AK405" s="122"/>
      <c r="AL405" s="122"/>
      <c r="AM405" s="122"/>
      <c r="AN405" s="173" t="s">
        <v>3186</v>
      </c>
      <c r="AO405" s="173" t="s">
        <v>3186</v>
      </c>
      <c r="AP405" s="173" t="s">
        <v>3186</v>
      </c>
      <c r="AQ405" s="173" t="s">
        <v>3186</v>
      </c>
      <c r="AR405" s="173" t="s">
        <v>3186</v>
      </c>
      <c r="AS405" s="173">
        <v>0.7</v>
      </c>
      <c r="AT405" s="173">
        <v>1.4</v>
      </c>
      <c r="AU405" s="173">
        <v>1</v>
      </c>
      <c r="AV405" s="173">
        <v>1.1000000000000001</v>
      </c>
      <c r="AW405" s="173">
        <v>0.7</v>
      </c>
      <c r="AX405" s="173">
        <v>0.8</v>
      </c>
      <c r="AY405" s="173"/>
      <c r="AZ405" s="211">
        <f t="shared" si="59"/>
        <v>0.7</v>
      </c>
      <c r="BA405" s="211">
        <f t="shared" si="60"/>
        <v>5</v>
      </c>
      <c r="BB405" s="205">
        <f t="shared" si="54"/>
        <v>60628</v>
      </c>
      <c r="BC405" s="205">
        <f t="shared" si="55"/>
        <v>60628</v>
      </c>
      <c r="BD405" s="205">
        <f t="shared" si="56"/>
        <v>0</v>
      </c>
      <c r="BE405" s="205">
        <f t="shared" si="57"/>
        <v>0</v>
      </c>
      <c r="BF405" s="175">
        <v>60628</v>
      </c>
      <c r="BG405" s="175"/>
      <c r="BH405" s="175">
        <v>19452</v>
      </c>
      <c r="BI405" s="175"/>
      <c r="BJ405" s="175"/>
      <c r="BK405" s="175">
        <v>6684</v>
      </c>
      <c r="BL405" s="175">
        <v>1131</v>
      </c>
      <c r="BM405" s="175">
        <v>9238</v>
      </c>
      <c r="BN405" s="175">
        <v>4371</v>
      </c>
      <c r="BO405" s="175">
        <v>19752</v>
      </c>
      <c r="BP405" s="198">
        <f t="shared" si="58"/>
        <v>39204</v>
      </c>
    </row>
    <row r="406" spans="1:68" s="189" customFormat="1" x14ac:dyDescent="0.15">
      <c r="A406" s="176">
        <v>720101001</v>
      </c>
      <c r="B406" s="177" t="s">
        <v>667</v>
      </c>
      <c r="C406" s="177" t="s">
        <v>660</v>
      </c>
      <c r="D406" s="177" t="s">
        <v>668</v>
      </c>
      <c r="E406" s="177" t="s">
        <v>3587</v>
      </c>
      <c r="F406" s="178">
        <v>42</v>
      </c>
      <c r="G406" s="179">
        <v>6629888</v>
      </c>
      <c r="H406" s="179">
        <v>76180</v>
      </c>
      <c r="I406" s="178" t="s">
        <v>5822</v>
      </c>
      <c r="J406" s="178">
        <v>6629888</v>
      </c>
      <c r="K406" s="178">
        <v>19930</v>
      </c>
      <c r="L406" s="180">
        <v>0.91100000000000003</v>
      </c>
      <c r="M406" s="179" t="s">
        <v>5654</v>
      </c>
      <c r="N406" s="178">
        <v>1</v>
      </c>
      <c r="O406" s="179">
        <v>183.8</v>
      </c>
      <c r="P406" s="179">
        <v>21.5</v>
      </c>
      <c r="Q406" s="179">
        <v>0.96</v>
      </c>
      <c r="R406" s="178" t="s">
        <v>5690</v>
      </c>
      <c r="S406" s="181">
        <v>32.6</v>
      </c>
      <c r="T406" s="181"/>
      <c r="U406" s="181"/>
      <c r="V406" s="182">
        <v>5851.3</v>
      </c>
      <c r="W406" s="182">
        <v>387.9</v>
      </c>
      <c r="X406" s="182">
        <v>2807.5</v>
      </c>
      <c r="Y406" s="182">
        <v>2655.9</v>
      </c>
      <c r="Z406" s="182"/>
      <c r="AA406" s="183">
        <v>28186</v>
      </c>
      <c r="AB406" s="183">
        <v>138984.40000000008</v>
      </c>
      <c r="AC406" s="183">
        <v>2090</v>
      </c>
      <c r="AD406" s="183"/>
      <c r="AE406" s="183"/>
      <c r="AF406" s="183"/>
      <c r="AG406" s="214"/>
      <c r="AH406" s="229" t="str">
        <f t="shared" si="53"/>
        <v>a3</v>
      </c>
      <c r="AI406" s="184"/>
      <c r="AJ406" s="184"/>
      <c r="AK406" s="184"/>
      <c r="AL406" s="184"/>
      <c r="AM406" s="184"/>
      <c r="AN406" s="185">
        <v>3</v>
      </c>
      <c r="AO406" s="185">
        <v>0.5</v>
      </c>
      <c r="AP406" s="185">
        <v>1</v>
      </c>
      <c r="AQ406" s="185">
        <v>0.5</v>
      </c>
      <c r="AR406" s="186" t="s">
        <v>3186</v>
      </c>
      <c r="AS406" s="186">
        <v>1</v>
      </c>
      <c r="AT406" s="186">
        <v>6</v>
      </c>
      <c r="AU406" s="186">
        <v>6</v>
      </c>
      <c r="AV406" s="186">
        <v>2</v>
      </c>
      <c r="AW406" s="186">
        <v>2</v>
      </c>
      <c r="AX406" s="186">
        <v>0</v>
      </c>
      <c r="AY406" s="186">
        <v>0</v>
      </c>
      <c r="AZ406" s="212">
        <f t="shared" si="59"/>
        <v>6</v>
      </c>
      <c r="BA406" s="212">
        <f t="shared" si="60"/>
        <v>16</v>
      </c>
      <c r="BB406" s="205">
        <f t="shared" si="54"/>
        <v>447982</v>
      </c>
      <c r="BC406" s="205">
        <f t="shared" si="55"/>
        <v>398604</v>
      </c>
      <c r="BD406" s="205">
        <f t="shared" si="56"/>
        <v>51353</v>
      </c>
      <c r="BE406" s="205">
        <f t="shared" si="57"/>
        <v>1975</v>
      </c>
      <c r="BF406" s="187">
        <v>396629</v>
      </c>
      <c r="BG406" s="188">
        <v>27530</v>
      </c>
      <c r="BH406" s="188">
        <v>84214</v>
      </c>
      <c r="BI406" s="188">
        <v>49378</v>
      </c>
      <c r="BJ406" s="188"/>
      <c r="BK406" s="188"/>
      <c r="BL406" s="188">
        <v>93633</v>
      </c>
      <c r="BM406" s="188">
        <v>54547</v>
      </c>
      <c r="BN406" s="188">
        <v>48747</v>
      </c>
      <c r="BO406" s="188">
        <v>89933</v>
      </c>
      <c r="BP406" s="198">
        <f t="shared" si="58"/>
        <v>174147</v>
      </c>
    </row>
    <row r="407" spans="1:68" s="189" customFormat="1" x14ac:dyDescent="0.15">
      <c r="A407" s="176">
        <v>720102002</v>
      </c>
      <c r="B407" s="177" t="s">
        <v>669</v>
      </c>
      <c r="C407" s="177" t="s">
        <v>660</v>
      </c>
      <c r="D407" s="177" t="s">
        <v>668</v>
      </c>
      <c r="E407" s="177" t="s">
        <v>3588</v>
      </c>
      <c r="F407" s="178">
        <v>18</v>
      </c>
      <c r="G407" s="179">
        <v>186474</v>
      </c>
      <c r="H407" s="179"/>
      <c r="I407" s="178" t="s">
        <v>5820</v>
      </c>
      <c r="J407" s="178">
        <v>186474</v>
      </c>
      <c r="K407" s="178">
        <v>1400</v>
      </c>
      <c r="L407" s="180">
        <v>0.36499999999999999</v>
      </c>
      <c r="M407" s="179" t="s">
        <v>5673</v>
      </c>
      <c r="N407" s="178">
        <v>2</v>
      </c>
      <c r="O407" s="179">
        <v>106</v>
      </c>
      <c r="P407" s="179">
        <v>16.7</v>
      </c>
      <c r="Q407" s="179">
        <v>1.79</v>
      </c>
      <c r="R407" s="178" t="s">
        <v>5691</v>
      </c>
      <c r="S407" s="181">
        <v>0.5</v>
      </c>
      <c r="T407" s="190"/>
      <c r="U407" s="181"/>
      <c r="V407" s="182">
        <v>140.1</v>
      </c>
      <c r="W407" s="182">
        <v>0</v>
      </c>
      <c r="X407" s="182">
        <v>74.2</v>
      </c>
      <c r="Y407" s="182">
        <v>19.3</v>
      </c>
      <c r="Z407" s="182">
        <v>46.6</v>
      </c>
      <c r="AA407" s="183">
        <v>1763</v>
      </c>
      <c r="AB407" s="183"/>
      <c r="AC407" s="183">
        <v>66</v>
      </c>
      <c r="AD407" s="183"/>
      <c r="AE407" s="183"/>
      <c r="AF407" s="183"/>
      <c r="AG407" s="214"/>
      <c r="AH407" s="229" t="str">
        <f t="shared" si="53"/>
        <v>b3</v>
      </c>
      <c r="AI407" s="184"/>
      <c r="AJ407" s="184"/>
      <c r="AK407" s="184"/>
      <c r="AL407" s="184"/>
      <c r="AM407" s="184"/>
      <c r="AN407" s="185">
        <v>1</v>
      </c>
      <c r="AO407" s="185">
        <v>0</v>
      </c>
      <c r="AP407" s="185">
        <v>0</v>
      </c>
      <c r="AQ407" s="185">
        <v>0</v>
      </c>
      <c r="AR407" s="186">
        <v>0</v>
      </c>
      <c r="AS407" s="186">
        <v>0.5</v>
      </c>
      <c r="AT407" s="186">
        <v>0.25</v>
      </c>
      <c r="AU407" s="186">
        <v>0.25</v>
      </c>
      <c r="AV407" s="186">
        <v>0.25</v>
      </c>
      <c r="AW407" s="186">
        <v>0.25</v>
      </c>
      <c r="AX407" s="186">
        <v>0.5</v>
      </c>
      <c r="AY407" s="186">
        <v>0</v>
      </c>
      <c r="AZ407" s="212">
        <f t="shared" si="59"/>
        <v>1.5</v>
      </c>
      <c r="BA407" s="212">
        <f t="shared" si="60"/>
        <v>1.5</v>
      </c>
      <c r="BB407" s="205">
        <f t="shared" si="54"/>
        <v>32660</v>
      </c>
      <c r="BC407" s="205">
        <f t="shared" si="55"/>
        <v>32660</v>
      </c>
      <c r="BD407" s="205">
        <f t="shared" si="56"/>
        <v>0</v>
      </c>
      <c r="BE407" s="205">
        <f t="shared" si="57"/>
        <v>0</v>
      </c>
      <c r="BF407" s="187">
        <v>32660</v>
      </c>
      <c r="BG407" s="188"/>
      <c r="BH407" s="188">
        <v>16291</v>
      </c>
      <c r="BI407" s="188"/>
      <c r="BJ407" s="188"/>
      <c r="BK407" s="188"/>
      <c r="BL407" s="188">
        <v>4040</v>
      </c>
      <c r="BM407" s="188"/>
      <c r="BN407" s="188">
        <v>370</v>
      </c>
      <c r="BO407" s="188">
        <v>11959</v>
      </c>
      <c r="BP407" s="198">
        <f t="shared" si="58"/>
        <v>28250</v>
      </c>
    </row>
    <row r="408" spans="1:68" s="189" customFormat="1" x14ac:dyDescent="0.15">
      <c r="A408" s="176">
        <v>720201001</v>
      </c>
      <c r="B408" s="177" t="s">
        <v>670</v>
      </c>
      <c r="C408" s="177" t="s">
        <v>660</v>
      </c>
      <c r="D408" s="177" t="s">
        <v>671</v>
      </c>
      <c r="E408" s="177" t="s">
        <v>3589</v>
      </c>
      <c r="F408" s="178">
        <v>31</v>
      </c>
      <c r="G408" s="179">
        <v>8841911</v>
      </c>
      <c r="H408" s="179"/>
      <c r="I408" s="178" t="s">
        <v>5820</v>
      </c>
      <c r="J408" s="178">
        <v>8841911</v>
      </c>
      <c r="K408" s="178">
        <v>29120</v>
      </c>
      <c r="L408" s="180">
        <v>0.83199999999999996</v>
      </c>
      <c r="M408" s="179" t="s">
        <v>5654</v>
      </c>
      <c r="N408" s="178">
        <v>1</v>
      </c>
      <c r="O408" s="179">
        <v>222</v>
      </c>
      <c r="P408" s="179">
        <v>36.4</v>
      </c>
      <c r="Q408" s="179">
        <v>4.55</v>
      </c>
      <c r="R408" s="178" t="s">
        <v>5690</v>
      </c>
      <c r="S408" s="181">
        <v>12.8</v>
      </c>
      <c r="T408" s="181"/>
      <c r="U408" s="181"/>
      <c r="V408" s="182">
        <v>4223</v>
      </c>
      <c r="W408" s="182">
        <v>848</v>
      </c>
      <c r="X408" s="182">
        <v>2061</v>
      </c>
      <c r="Y408" s="182">
        <v>912</v>
      </c>
      <c r="Z408" s="182">
        <v>402</v>
      </c>
      <c r="AA408" s="183">
        <v>53570</v>
      </c>
      <c r="AB408" s="183">
        <v>247008.50000000015</v>
      </c>
      <c r="AC408" s="183">
        <v>3720</v>
      </c>
      <c r="AD408" s="183"/>
      <c r="AE408" s="183"/>
      <c r="AF408" s="183"/>
      <c r="AG408" s="214"/>
      <c r="AH408" s="229" t="str">
        <f t="shared" si="53"/>
        <v>a3</v>
      </c>
      <c r="AI408" s="184"/>
      <c r="AJ408" s="184"/>
      <c r="AK408" s="184"/>
      <c r="AL408" s="184"/>
      <c r="AM408" s="184"/>
      <c r="AN408" s="185">
        <v>2</v>
      </c>
      <c r="AO408" s="185">
        <v>0.5</v>
      </c>
      <c r="AP408" s="185">
        <v>0.5</v>
      </c>
      <c r="AQ408" s="185">
        <v>1</v>
      </c>
      <c r="AR408" s="186" t="s">
        <v>3186</v>
      </c>
      <c r="AS408" s="186">
        <v>1</v>
      </c>
      <c r="AT408" s="186">
        <v>1.5</v>
      </c>
      <c r="AU408" s="186">
        <v>6.8</v>
      </c>
      <c r="AV408" s="186">
        <v>1.5</v>
      </c>
      <c r="AW408" s="186">
        <v>4.0999999999999996</v>
      </c>
      <c r="AX408" s="186">
        <v>1</v>
      </c>
      <c r="AY408" s="186">
        <v>1</v>
      </c>
      <c r="AZ408" s="212">
        <f t="shared" si="59"/>
        <v>5</v>
      </c>
      <c r="BA408" s="212">
        <f t="shared" si="60"/>
        <v>15.9</v>
      </c>
      <c r="BB408" s="205">
        <f t="shared" si="54"/>
        <v>458688</v>
      </c>
      <c r="BC408" s="205">
        <f t="shared" si="55"/>
        <v>380615</v>
      </c>
      <c r="BD408" s="205">
        <f t="shared" si="56"/>
        <v>125520</v>
      </c>
      <c r="BE408" s="205">
        <f t="shared" si="57"/>
        <v>47447</v>
      </c>
      <c r="BF408" s="187">
        <v>333168</v>
      </c>
      <c r="BG408" s="188">
        <v>23995</v>
      </c>
      <c r="BH408" s="188">
        <v>125520</v>
      </c>
      <c r="BI408" s="188">
        <v>78073</v>
      </c>
      <c r="BJ408" s="188"/>
      <c r="BK408" s="188">
        <v>62592</v>
      </c>
      <c r="BL408" s="188">
        <v>37936</v>
      </c>
      <c r="BM408" s="188">
        <v>55563</v>
      </c>
      <c r="BN408" s="188">
        <v>16306</v>
      </c>
      <c r="BO408" s="188">
        <v>58703</v>
      </c>
      <c r="BP408" s="198">
        <f t="shared" si="58"/>
        <v>184223</v>
      </c>
    </row>
    <row r="409" spans="1:68" s="189" customFormat="1" x14ac:dyDescent="0.15">
      <c r="A409" s="176">
        <v>720201002</v>
      </c>
      <c r="B409" s="177" t="s">
        <v>672</v>
      </c>
      <c r="C409" s="177" t="s">
        <v>660</v>
      </c>
      <c r="D409" s="177" t="s">
        <v>671</v>
      </c>
      <c r="E409" s="177" t="s">
        <v>3590</v>
      </c>
      <c r="F409" s="178">
        <v>11</v>
      </c>
      <c r="G409" s="179">
        <v>305309</v>
      </c>
      <c r="H409" s="179"/>
      <c r="I409" s="178" t="s">
        <v>5820</v>
      </c>
      <c r="J409" s="178">
        <v>305309</v>
      </c>
      <c r="K409" s="178">
        <v>1600</v>
      </c>
      <c r="L409" s="180">
        <v>0.52300000000000002</v>
      </c>
      <c r="M409" s="179" t="s">
        <v>5657</v>
      </c>
      <c r="N409" s="178">
        <v>1</v>
      </c>
      <c r="O409" s="179">
        <v>835</v>
      </c>
      <c r="P409" s="179">
        <v>55.9</v>
      </c>
      <c r="Q409" s="179">
        <v>13.35</v>
      </c>
      <c r="R409" s="178" t="s">
        <v>5660</v>
      </c>
      <c r="S409" s="181">
        <v>0.3</v>
      </c>
      <c r="T409" s="181"/>
      <c r="U409" s="190"/>
      <c r="V409" s="182">
        <v>309</v>
      </c>
      <c r="W409" s="182">
        <v>29</v>
      </c>
      <c r="X409" s="182">
        <v>221</v>
      </c>
      <c r="Y409" s="182">
        <v>42</v>
      </c>
      <c r="Z409" s="182">
        <v>17</v>
      </c>
      <c r="AA409" s="183"/>
      <c r="AB409" s="183"/>
      <c r="AC409" s="183">
        <v>434</v>
      </c>
      <c r="AD409" s="183"/>
      <c r="AE409" s="183"/>
      <c r="AF409" s="183"/>
      <c r="AG409" s="214"/>
      <c r="AH409" s="229" t="str">
        <f t="shared" si="53"/>
        <v>a3</v>
      </c>
      <c r="AI409" s="184"/>
      <c r="AJ409" s="184"/>
      <c r="AK409" s="184"/>
      <c r="AL409" s="184"/>
      <c r="AM409" s="184"/>
      <c r="AN409" s="185">
        <v>0</v>
      </c>
      <c r="AO409" s="185">
        <v>0</v>
      </c>
      <c r="AP409" s="185">
        <v>0</v>
      </c>
      <c r="AQ409" s="185">
        <v>0</v>
      </c>
      <c r="AR409" s="186">
        <v>0</v>
      </c>
      <c r="AS409" s="186">
        <v>0.5</v>
      </c>
      <c r="AT409" s="186">
        <v>0.5</v>
      </c>
      <c r="AU409" s="186">
        <v>0.5</v>
      </c>
      <c r="AV409" s="186">
        <v>0.5</v>
      </c>
      <c r="AW409" s="186">
        <v>0.5</v>
      </c>
      <c r="AX409" s="186">
        <v>0.5</v>
      </c>
      <c r="AY409" s="186">
        <v>0.5</v>
      </c>
      <c r="AZ409" s="212">
        <f t="shared" si="59"/>
        <v>0.5</v>
      </c>
      <c r="BA409" s="212">
        <f t="shared" si="60"/>
        <v>3</v>
      </c>
      <c r="BB409" s="205">
        <f t="shared" si="54"/>
        <v>24654</v>
      </c>
      <c r="BC409" s="205">
        <f t="shared" si="55"/>
        <v>21484</v>
      </c>
      <c r="BD409" s="205">
        <f t="shared" si="56"/>
        <v>4980</v>
      </c>
      <c r="BE409" s="205">
        <f t="shared" si="57"/>
        <v>1810</v>
      </c>
      <c r="BF409" s="187">
        <v>19674</v>
      </c>
      <c r="BG409" s="188"/>
      <c r="BH409" s="188">
        <v>4980</v>
      </c>
      <c r="BI409" s="188">
        <v>3170</v>
      </c>
      <c r="BJ409" s="188"/>
      <c r="BK409" s="188">
        <v>6723</v>
      </c>
      <c r="BL409" s="188">
        <v>1642</v>
      </c>
      <c r="BM409" s="188">
        <v>4726</v>
      </c>
      <c r="BN409" s="188">
        <v>876</v>
      </c>
      <c r="BO409" s="188">
        <v>2537</v>
      </c>
      <c r="BP409" s="198">
        <f t="shared" si="58"/>
        <v>7517</v>
      </c>
    </row>
    <row r="410" spans="1:68" s="189" customFormat="1" x14ac:dyDescent="0.15">
      <c r="A410" s="176">
        <v>720201003</v>
      </c>
      <c r="B410" s="177" t="s">
        <v>673</v>
      </c>
      <c r="C410" s="177" t="s">
        <v>660</v>
      </c>
      <c r="D410" s="177" t="s">
        <v>671</v>
      </c>
      <c r="E410" s="177" t="s">
        <v>3591</v>
      </c>
      <c r="F410" s="178">
        <v>8</v>
      </c>
      <c r="G410" s="179">
        <v>225353</v>
      </c>
      <c r="H410" s="179"/>
      <c r="I410" s="178" t="s">
        <v>5820</v>
      </c>
      <c r="J410" s="178">
        <v>225353</v>
      </c>
      <c r="K410" s="178">
        <v>2100</v>
      </c>
      <c r="L410" s="180">
        <v>0.29399999999999998</v>
      </c>
      <c r="M410" s="179" t="s">
        <v>5664</v>
      </c>
      <c r="N410" s="178">
        <v>1</v>
      </c>
      <c r="O410" s="179">
        <v>245</v>
      </c>
      <c r="P410" s="179">
        <v>44.1</v>
      </c>
      <c r="Q410" s="179">
        <v>5.2</v>
      </c>
      <c r="R410" s="178" t="s">
        <v>5660</v>
      </c>
      <c r="S410" s="181">
        <v>0.3</v>
      </c>
      <c r="T410" s="181"/>
      <c r="U410" s="190"/>
      <c r="V410" s="182">
        <v>240</v>
      </c>
      <c r="W410" s="182">
        <v>38</v>
      </c>
      <c r="X410" s="182">
        <v>202</v>
      </c>
      <c r="Y410" s="182"/>
      <c r="Z410" s="182">
        <v>0</v>
      </c>
      <c r="AA410" s="183"/>
      <c r="AB410" s="183"/>
      <c r="AC410" s="183"/>
      <c r="AD410" s="183"/>
      <c r="AE410" s="183"/>
      <c r="AF410" s="183"/>
      <c r="AG410" s="214"/>
      <c r="AH410" s="229" t="str">
        <f t="shared" si="53"/>
        <v>a1</v>
      </c>
      <c r="AI410" s="184"/>
      <c r="AJ410" s="184"/>
      <c r="AK410" s="184"/>
      <c r="AL410" s="184"/>
      <c r="AM410" s="184"/>
      <c r="AN410" s="185">
        <v>0</v>
      </c>
      <c r="AO410" s="185">
        <v>0</v>
      </c>
      <c r="AP410" s="185">
        <v>0</v>
      </c>
      <c r="AQ410" s="185">
        <v>0</v>
      </c>
      <c r="AR410" s="186">
        <v>0</v>
      </c>
      <c r="AS410" s="186">
        <v>0.5</v>
      </c>
      <c r="AT410" s="186">
        <v>0.5</v>
      </c>
      <c r="AU410" s="186">
        <v>0.5</v>
      </c>
      <c r="AV410" s="186">
        <v>0.5</v>
      </c>
      <c r="AW410" s="186">
        <v>0.5</v>
      </c>
      <c r="AX410" s="186">
        <v>0.5</v>
      </c>
      <c r="AY410" s="186">
        <v>0.5</v>
      </c>
      <c r="AZ410" s="212">
        <f t="shared" si="59"/>
        <v>0.5</v>
      </c>
      <c r="BA410" s="212">
        <f t="shared" si="60"/>
        <v>3</v>
      </c>
      <c r="BB410" s="205">
        <f t="shared" si="54"/>
        <v>13557</v>
      </c>
      <c r="BC410" s="205">
        <f t="shared" si="55"/>
        <v>10875</v>
      </c>
      <c r="BD410" s="205">
        <f t="shared" si="56"/>
        <v>7832</v>
      </c>
      <c r="BE410" s="205">
        <f t="shared" si="57"/>
        <v>5150</v>
      </c>
      <c r="BF410" s="187">
        <v>5725</v>
      </c>
      <c r="BG410" s="188"/>
      <c r="BH410" s="188">
        <v>4188</v>
      </c>
      <c r="BI410" s="188">
        <v>2682</v>
      </c>
      <c r="BJ410" s="188"/>
      <c r="BK410" s="188"/>
      <c r="BL410" s="188">
        <v>1037</v>
      </c>
      <c r="BM410" s="188">
        <v>3533</v>
      </c>
      <c r="BN410" s="188">
        <v>111</v>
      </c>
      <c r="BO410" s="188">
        <v>2006</v>
      </c>
      <c r="BP410" s="198">
        <f t="shared" si="58"/>
        <v>6194</v>
      </c>
    </row>
    <row r="411" spans="1:68" s="116" customFormat="1" x14ac:dyDescent="0.15">
      <c r="A411" s="117">
        <v>720302001</v>
      </c>
      <c r="B411" s="118" t="s">
        <v>674</v>
      </c>
      <c r="C411" s="118" t="s">
        <v>660</v>
      </c>
      <c r="D411" s="118" t="s">
        <v>675</v>
      </c>
      <c r="E411" s="118" t="s">
        <v>3592</v>
      </c>
      <c r="F411" s="120">
        <v>11</v>
      </c>
      <c r="G411" s="119">
        <v>149672</v>
      </c>
      <c r="H411" s="119"/>
      <c r="I411" s="120" t="s">
        <v>5820</v>
      </c>
      <c r="J411" s="120">
        <v>1860</v>
      </c>
      <c r="K411" s="120">
        <v>149672</v>
      </c>
      <c r="L411" s="120">
        <v>0.22</v>
      </c>
      <c r="M411" s="121" t="s">
        <v>5675</v>
      </c>
      <c r="N411" s="120">
        <v>2</v>
      </c>
      <c r="O411" s="119">
        <v>90</v>
      </c>
      <c r="P411" s="119">
        <v>25.1</v>
      </c>
      <c r="Q411" s="119">
        <v>2.04</v>
      </c>
      <c r="R411" s="120" t="s">
        <v>5660</v>
      </c>
      <c r="S411" s="120">
        <v>0.1</v>
      </c>
      <c r="T411" s="120"/>
      <c r="U411" s="120"/>
      <c r="V411" s="172">
        <v>421.3</v>
      </c>
      <c r="W411" s="172">
        <v>99.1</v>
      </c>
      <c r="X411" s="172">
        <v>138.19999999999999</v>
      </c>
      <c r="Y411" s="172">
        <v>70.8</v>
      </c>
      <c r="Z411" s="172">
        <v>113.2</v>
      </c>
      <c r="AA411" s="123">
        <v>1121.3</v>
      </c>
      <c r="AB411" s="123"/>
      <c r="AC411" s="123">
        <v>20.74</v>
      </c>
      <c r="AD411" s="123"/>
      <c r="AE411" s="123"/>
      <c r="AF411" s="123"/>
      <c r="AG411" s="214"/>
      <c r="AH411" s="229" t="str">
        <f t="shared" si="53"/>
        <v>b3</v>
      </c>
      <c r="AI411" s="122"/>
      <c r="AJ411" s="122"/>
      <c r="AK411" s="122"/>
      <c r="AL411" s="122"/>
      <c r="AM411" s="122"/>
      <c r="AN411" s="173">
        <v>1</v>
      </c>
      <c r="AO411" s="173"/>
      <c r="AP411" s="173"/>
      <c r="AQ411" s="173"/>
      <c r="AR411" s="173"/>
      <c r="AS411" s="173">
        <v>1.2</v>
      </c>
      <c r="AT411" s="173">
        <v>1.2</v>
      </c>
      <c r="AU411" s="173">
        <v>1.2</v>
      </c>
      <c r="AV411" s="173">
        <v>0.7</v>
      </c>
      <c r="AW411" s="173">
        <v>1.2</v>
      </c>
      <c r="AX411" s="173">
        <v>1.2</v>
      </c>
      <c r="AY411" s="173">
        <v>1</v>
      </c>
      <c r="AZ411" s="211">
        <f t="shared" si="59"/>
        <v>2.2000000000000002</v>
      </c>
      <c r="BA411" s="211">
        <f t="shared" si="60"/>
        <v>6.5</v>
      </c>
      <c r="BB411" s="205">
        <f t="shared" si="54"/>
        <v>82677</v>
      </c>
      <c r="BC411" s="205">
        <f t="shared" si="55"/>
        <v>65317</v>
      </c>
      <c r="BD411" s="205">
        <f t="shared" si="56"/>
        <v>18054</v>
      </c>
      <c r="BE411" s="205">
        <f t="shared" si="57"/>
        <v>694</v>
      </c>
      <c r="BF411" s="175">
        <v>64623</v>
      </c>
      <c r="BG411" s="175"/>
      <c r="BH411" s="175">
        <v>31626</v>
      </c>
      <c r="BI411" s="175">
        <v>17360</v>
      </c>
      <c r="BJ411" s="175"/>
      <c r="BK411" s="175">
        <v>5461</v>
      </c>
      <c r="BL411" s="175">
        <v>7689</v>
      </c>
      <c r="BM411" s="175">
        <v>6811</v>
      </c>
      <c r="BN411" s="175">
        <v>5534</v>
      </c>
      <c r="BO411" s="175">
        <v>8196</v>
      </c>
      <c r="BP411" s="198">
        <f t="shared" si="58"/>
        <v>39822</v>
      </c>
    </row>
    <row r="412" spans="1:68" s="116" customFormat="1" x14ac:dyDescent="0.15">
      <c r="A412" s="117">
        <v>720401001</v>
      </c>
      <c r="B412" s="118" t="s">
        <v>676</v>
      </c>
      <c r="C412" s="118" t="s">
        <v>660</v>
      </c>
      <c r="D412" s="118" t="s">
        <v>677</v>
      </c>
      <c r="E412" s="118" t="s">
        <v>3593</v>
      </c>
      <c r="F412" s="120">
        <v>44</v>
      </c>
      <c r="G412" s="119">
        <v>3457004.96</v>
      </c>
      <c r="H412" s="119">
        <v>1742807</v>
      </c>
      <c r="I412" s="120" t="s">
        <v>5821</v>
      </c>
      <c r="J412" s="120">
        <v>12600</v>
      </c>
      <c r="K412" s="120">
        <v>3460354</v>
      </c>
      <c r="L412" s="120">
        <v>0.752</v>
      </c>
      <c r="M412" s="121" t="s">
        <v>5654</v>
      </c>
      <c r="N412" s="120">
        <v>2</v>
      </c>
      <c r="O412" s="119">
        <v>37</v>
      </c>
      <c r="P412" s="119">
        <v>11</v>
      </c>
      <c r="Q412" s="119">
        <v>1.2</v>
      </c>
      <c r="R412" s="120" t="s">
        <v>5655</v>
      </c>
      <c r="S412" s="120">
        <v>45.167680099999998</v>
      </c>
      <c r="T412" s="120"/>
      <c r="U412" s="120"/>
      <c r="V412" s="172">
        <v>2123.96</v>
      </c>
      <c r="W412" s="172">
        <v>2123.96</v>
      </c>
      <c r="X412" s="172"/>
      <c r="Y412" s="172"/>
      <c r="Z412" s="172"/>
      <c r="AA412" s="123">
        <v>16097</v>
      </c>
      <c r="AB412" s="123">
        <v>91405.650000000052</v>
      </c>
      <c r="AC412" s="123">
        <v>1316.15</v>
      </c>
      <c r="AD412" s="123"/>
      <c r="AE412" s="123"/>
      <c r="AF412" s="123"/>
      <c r="AG412" s="214"/>
      <c r="AH412" s="229" t="str">
        <f t="shared" si="53"/>
        <v>b3</v>
      </c>
      <c r="AI412" s="122" t="s">
        <v>5402</v>
      </c>
      <c r="AJ412" s="122" t="s">
        <v>5402</v>
      </c>
      <c r="AK412" s="122" t="s">
        <v>5400</v>
      </c>
      <c r="AL412" s="122" t="s">
        <v>5400</v>
      </c>
      <c r="AM412" s="122"/>
      <c r="AN412" s="173">
        <v>4</v>
      </c>
      <c r="AO412" s="173">
        <v>7</v>
      </c>
      <c r="AP412" s="173">
        <v>3</v>
      </c>
      <c r="AQ412" s="173">
        <v>1</v>
      </c>
      <c r="AR412" s="173">
        <v>1</v>
      </c>
      <c r="AS412" s="173">
        <v>1</v>
      </c>
      <c r="AT412" s="173">
        <v>1</v>
      </c>
      <c r="AU412" s="173">
        <v>1</v>
      </c>
      <c r="AV412" s="173"/>
      <c r="AW412" s="173"/>
      <c r="AX412" s="173"/>
      <c r="AY412" s="173"/>
      <c r="AZ412" s="211">
        <f t="shared" si="59"/>
        <v>17</v>
      </c>
      <c r="BA412" s="211">
        <f t="shared" si="60"/>
        <v>2</v>
      </c>
      <c r="BB412" s="205">
        <f t="shared" si="54"/>
        <v>265817</v>
      </c>
      <c r="BC412" s="205">
        <f t="shared" si="55"/>
        <v>244528</v>
      </c>
      <c r="BD412" s="205">
        <f t="shared" si="56"/>
        <v>22140</v>
      </c>
      <c r="BE412" s="205">
        <f t="shared" si="57"/>
        <v>851</v>
      </c>
      <c r="BF412" s="175">
        <v>243677</v>
      </c>
      <c r="BG412" s="175">
        <v>89669</v>
      </c>
      <c r="BH412" s="175">
        <v>36438</v>
      </c>
      <c r="BI412" s="175">
        <v>21289</v>
      </c>
      <c r="BJ412" s="175"/>
      <c r="BK412" s="175">
        <v>7702</v>
      </c>
      <c r="BL412" s="175">
        <v>20322</v>
      </c>
      <c r="BM412" s="175">
        <v>33921</v>
      </c>
      <c r="BN412" s="175">
        <v>33134</v>
      </c>
      <c r="BO412" s="175">
        <v>23342</v>
      </c>
      <c r="BP412" s="198">
        <f t="shared" si="58"/>
        <v>59780</v>
      </c>
    </row>
    <row r="413" spans="1:68" s="116" customFormat="1" x14ac:dyDescent="0.15">
      <c r="A413" s="117">
        <v>720401002</v>
      </c>
      <c r="B413" s="118" t="s">
        <v>678</v>
      </c>
      <c r="C413" s="118" t="s">
        <v>660</v>
      </c>
      <c r="D413" s="118" t="s">
        <v>677</v>
      </c>
      <c r="E413" s="118" t="s">
        <v>3594</v>
      </c>
      <c r="F413" s="120">
        <v>39</v>
      </c>
      <c r="G413" s="119">
        <v>9098410</v>
      </c>
      <c r="H413" s="119">
        <v>719360</v>
      </c>
      <c r="I413" s="120" t="s">
        <v>5821</v>
      </c>
      <c r="J413" s="120">
        <v>40100</v>
      </c>
      <c r="K413" s="120">
        <v>8476522</v>
      </c>
      <c r="L413" s="120">
        <v>0.57899999999999996</v>
      </c>
      <c r="M413" s="121" t="s">
        <v>5654</v>
      </c>
      <c r="N413" s="120">
        <v>1</v>
      </c>
      <c r="O413" s="119">
        <v>226.5</v>
      </c>
      <c r="P413" s="119">
        <v>37.5</v>
      </c>
      <c r="Q413" s="119">
        <v>6.2</v>
      </c>
      <c r="R413" s="120" t="s">
        <v>5655</v>
      </c>
      <c r="S413" s="120">
        <v>338.85</v>
      </c>
      <c r="T413" s="120"/>
      <c r="U413" s="120"/>
      <c r="V413" s="172">
        <v>4026.7</v>
      </c>
      <c r="W413" s="172">
        <v>855.4</v>
      </c>
      <c r="X413" s="172">
        <v>1697.8</v>
      </c>
      <c r="Y413" s="172">
        <v>555.4</v>
      </c>
      <c r="Z413" s="172">
        <v>918.1</v>
      </c>
      <c r="AA413" s="123">
        <v>76241</v>
      </c>
      <c r="AB413" s="123">
        <v>122008.19999999959</v>
      </c>
      <c r="AC413" s="123">
        <v>3740.88</v>
      </c>
      <c r="AD413" s="123"/>
      <c r="AE413" s="123"/>
      <c r="AF413" s="123"/>
      <c r="AG413" s="214"/>
      <c r="AH413" s="229" t="str">
        <f t="shared" si="53"/>
        <v>a3</v>
      </c>
      <c r="AI413" s="122" t="s">
        <v>5402</v>
      </c>
      <c r="AJ413" s="122" t="s">
        <v>5402</v>
      </c>
      <c r="AK413" s="122" t="s">
        <v>5400</v>
      </c>
      <c r="AL413" s="122" t="s">
        <v>5400</v>
      </c>
      <c r="AM413" s="122"/>
      <c r="AN413" s="173">
        <v>4</v>
      </c>
      <c r="AO413" s="173">
        <v>5</v>
      </c>
      <c r="AP413" s="173">
        <v>3</v>
      </c>
      <c r="AQ413" s="173">
        <v>1</v>
      </c>
      <c r="AR413" s="173">
        <v>3</v>
      </c>
      <c r="AS413" s="173"/>
      <c r="AT413" s="173">
        <v>1</v>
      </c>
      <c r="AU413" s="173">
        <v>0.5</v>
      </c>
      <c r="AV413" s="173">
        <v>1</v>
      </c>
      <c r="AW413" s="173">
        <v>0.5</v>
      </c>
      <c r="AX413" s="173"/>
      <c r="AY413" s="173"/>
      <c r="AZ413" s="211">
        <f t="shared" si="59"/>
        <v>16</v>
      </c>
      <c r="BA413" s="211">
        <f t="shared" si="60"/>
        <v>3</v>
      </c>
      <c r="BB413" s="205">
        <f t="shared" si="54"/>
        <v>462503</v>
      </c>
      <c r="BC413" s="205">
        <f t="shared" si="55"/>
        <v>436866</v>
      </c>
      <c r="BD413" s="205">
        <f t="shared" si="56"/>
        <v>26222</v>
      </c>
      <c r="BE413" s="205">
        <f t="shared" si="57"/>
        <v>585</v>
      </c>
      <c r="BF413" s="175">
        <v>436281</v>
      </c>
      <c r="BG413" s="175">
        <v>87011</v>
      </c>
      <c r="BH413" s="175">
        <v>41312</v>
      </c>
      <c r="BI413" s="175">
        <v>25637</v>
      </c>
      <c r="BJ413" s="175"/>
      <c r="BK413" s="175">
        <v>19799</v>
      </c>
      <c r="BL413" s="175">
        <v>186905</v>
      </c>
      <c r="BM413" s="175">
        <v>59504</v>
      </c>
      <c r="BN413" s="175">
        <v>31641</v>
      </c>
      <c r="BO413" s="175">
        <v>10694</v>
      </c>
      <c r="BP413" s="198">
        <f t="shared" si="58"/>
        <v>52006</v>
      </c>
    </row>
    <row r="414" spans="1:68" s="116" customFormat="1" x14ac:dyDescent="0.15">
      <c r="A414" s="117">
        <v>720401003</v>
      </c>
      <c r="B414" s="118" t="s">
        <v>679</v>
      </c>
      <c r="C414" s="118" t="s">
        <v>660</v>
      </c>
      <c r="D414" s="118" t="s">
        <v>677</v>
      </c>
      <c r="E414" s="118" t="s">
        <v>3595</v>
      </c>
      <c r="F414" s="120">
        <v>27</v>
      </c>
      <c r="G414" s="119">
        <v>9463919</v>
      </c>
      <c r="H414" s="119">
        <v>1178626</v>
      </c>
      <c r="I414" s="120" t="s">
        <v>5820</v>
      </c>
      <c r="J414" s="120">
        <v>28400</v>
      </c>
      <c r="K414" s="120">
        <v>9463919</v>
      </c>
      <c r="L414" s="120">
        <v>0.91300000000000003</v>
      </c>
      <c r="M414" s="121" t="s">
        <v>5654</v>
      </c>
      <c r="N414" s="120">
        <v>1</v>
      </c>
      <c r="O414" s="119">
        <v>230</v>
      </c>
      <c r="P414" s="119">
        <v>37</v>
      </c>
      <c r="Q414" s="119">
        <v>8</v>
      </c>
      <c r="R414" s="120" t="s">
        <v>5655</v>
      </c>
      <c r="S414" s="120">
        <v>189.9</v>
      </c>
      <c r="T414" s="120"/>
      <c r="U414" s="120"/>
      <c r="V414" s="172">
        <v>6568</v>
      </c>
      <c r="W414" s="172">
        <v>273</v>
      </c>
      <c r="X414" s="172">
        <v>3022</v>
      </c>
      <c r="Y414" s="172">
        <v>470</v>
      </c>
      <c r="Z414" s="172">
        <v>2803</v>
      </c>
      <c r="AA414" s="123">
        <v>141887</v>
      </c>
      <c r="AB414" s="123"/>
      <c r="AC414" s="123">
        <v>6536.8</v>
      </c>
      <c r="AD414" s="123"/>
      <c r="AE414" s="123">
        <v>242.84</v>
      </c>
      <c r="AF414" s="123"/>
      <c r="AG414" s="214">
        <f t="shared" si="61"/>
        <v>242.84</v>
      </c>
      <c r="AH414" s="229" t="str">
        <f t="shared" si="53"/>
        <v>a4</v>
      </c>
      <c r="AI414" s="122" t="s">
        <v>5402</v>
      </c>
      <c r="AJ414" s="122"/>
      <c r="AK414" s="122" t="s">
        <v>5400</v>
      </c>
      <c r="AL414" s="122" t="s">
        <v>5400</v>
      </c>
      <c r="AM414" s="122"/>
      <c r="AN414" s="173">
        <v>2</v>
      </c>
      <c r="AO414" s="173"/>
      <c r="AP414" s="173"/>
      <c r="AQ414" s="173"/>
      <c r="AR414" s="173"/>
      <c r="AS414" s="173">
        <v>6</v>
      </c>
      <c r="AT414" s="173">
        <v>7.5</v>
      </c>
      <c r="AU414" s="173">
        <v>7.5</v>
      </c>
      <c r="AV414" s="173">
        <v>7</v>
      </c>
      <c r="AW414" s="173">
        <v>7</v>
      </c>
      <c r="AX414" s="173">
        <v>1</v>
      </c>
      <c r="AY414" s="173"/>
      <c r="AZ414" s="211">
        <f t="shared" si="59"/>
        <v>8</v>
      </c>
      <c r="BA414" s="211">
        <f t="shared" si="60"/>
        <v>30</v>
      </c>
      <c r="BB414" s="205">
        <f t="shared" si="54"/>
        <v>491807</v>
      </c>
      <c r="BC414" s="205">
        <f t="shared" si="55"/>
        <v>491807</v>
      </c>
      <c r="BD414" s="205">
        <f t="shared" si="56"/>
        <v>0</v>
      </c>
      <c r="BE414" s="205">
        <f t="shared" si="57"/>
        <v>0</v>
      </c>
      <c r="BF414" s="175">
        <v>491807</v>
      </c>
      <c r="BG414" s="175">
        <v>6969</v>
      </c>
      <c r="BH414" s="175">
        <v>476067</v>
      </c>
      <c r="BI414" s="175"/>
      <c r="BJ414" s="175"/>
      <c r="BK414" s="175">
        <v>6389</v>
      </c>
      <c r="BL414" s="175"/>
      <c r="BM414" s="175"/>
      <c r="BN414" s="175">
        <v>245</v>
      </c>
      <c r="BO414" s="175">
        <v>2137</v>
      </c>
      <c r="BP414" s="198">
        <f t="shared" si="58"/>
        <v>478204</v>
      </c>
    </row>
    <row r="415" spans="1:68" s="116" customFormat="1" x14ac:dyDescent="0.15">
      <c r="A415" s="117">
        <v>720401004</v>
      </c>
      <c r="B415" s="118" t="s">
        <v>680</v>
      </c>
      <c r="C415" s="118" t="s">
        <v>660</v>
      </c>
      <c r="D415" s="118" t="s">
        <v>677</v>
      </c>
      <c r="E415" s="118" t="s">
        <v>3596</v>
      </c>
      <c r="F415" s="120">
        <v>17</v>
      </c>
      <c r="G415" s="119">
        <v>1461220</v>
      </c>
      <c r="H415" s="119">
        <v>876253</v>
      </c>
      <c r="I415" s="120" t="s">
        <v>5820</v>
      </c>
      <c r="J415" s="120">
        <v>4488</v>
      </c>
      <c r="K415" s="120">
        <v>1461220</v>
      </c>
      <c r="L415" s="120">
        <v>0.89200000000000002</v>
      </c>
      <c r="M415" s="121" t="s">
        <v>5654</v>
      </c>
      <c r="N415" s="120">
        <v>1</v>
      </c>
      <c r="O415" s="119">
        <v>240</v>
      </c>
      <c r="P415" s="119">
        <v>34</v>
      </c>
      <c r="Q415" s="119">
        <v>5.4</v>
      </c>
      <c r="R415" s="120" t="s">
        <v>5655</v>
      </c>
      <c r="S415" s="120">
        <v>5</v>
      </c>
      <c r="T415" s="120"/>
      <c r="U415" s="120"/>
      <c r="V415" s="172">
        <v>1039.5999999999999</v>
      </c>
      <c r="W415" s="172">
        <v>60.2</v>
      </c>
      <c r="X415" s="172">
        <v>783.5</v>
      </c>
      <c r="Y415" s="172">
        <v>195.9</v>
      </c>
      <c r="Z415" s="172"/>
      <c r="AA415" s="123">
        <v>18260</v>
      </c>
      <c r="AB415" s="123"/>
      <c r="AC415" s="123">
        <v>987.7</v>
      </c>
      <c r="AD415" s="123"/>
      <c r="AE415" s="123"/>
      <c r="AF415" s="123"/>
      <c r="AG415" s="214"/>
      <c r="AH415" s="229" t="str">
        <f t="shared" si="53"/>
        <v>a3</v>
      </c>
      <c r="AI415" s="122" t="s">
        <v>5402</v>
      </c>
      <c r="AJ415" s="122"/>
      <c r="AK415" s="122" t="s">
        <v>5400</v>
      </c>
      <c r="AL415" s="122" t="s">
        <v>5400</v>
      </c>
      <c r="AM415" s="122"/>
      <c r="AN415" s="173">
        <v>2</v>
      </c>
      <c r="AO415" s="173"/>
      <c r="AP415" s="173"/>
      <c r="AQ415" s="173"/>
      <c r="AR415" s="173"/>
      <c r="AS415" s="173">
        <v>4</v>
      </c>
      <c r="AT415" s="173">
        <v>6</v>
      </c>
      <c r="AU415" s="173">
        <v>2.7</v>
      </c>
      <c r="AV415" s="173">
        <v>1.9</v>
      </c>
      <c r="AW415" s="173">
        <v>0.6</v>
      </c>
      <c r="AX415" s="173">
        <v>0.9</v>
      </c>
      <c r="AY415" s="173">
        <v>1</v>
      </c>
      <c r="AZ415" s="211">
        <f t="shared" si="59"/>
        <v>6</v>
      </c>
      <c r="BA415" s="211">
        <f t="shared" si="60"/>
        <v>13.1</v>
      </c>
      <c r="BB415" s="205">
        <f t="shared" si="54"/>
        <v>124291</v>
      </c>
      <c r="BC415" s="205">
        <f t="shared" si="55"/>
        <v>124291</v>
      </c>
      <c r="BD415" s="205">
        <f t="shared" si="56"/>
        <v>0</v>
      </c>
      <c r="BE415" s="205">
        <f t="shared" si="57"/>
        <v>0</v>
      </c>
      <c r="BF415" s="175">
        <v>124291</v>
      </c>
      <c r="BG415" s="175">
        <v>5494</v>
      </c>
      <c r="BH415" s="175">
        <v>114025</v>
      </c>
      <c r="BI415" s="175"/>
      <c r="BJ415" s="175"/>
      <c r="BK415" s="175">
        <v>4082</v>
      </c>
      <c r="BL415" s="175"/>
      <c r="BM415" s="175"/>
      <c r="BN415" s="175">
        <v>71</v>
      </c>
      <c r="BO415" s="175">
        <v>619</v>
      </c>
      <c r="BP415" s="198">
        <f t="shared" si="58"/>
        <v>114644</v>
      </c>
    </row>
    <row r="416" spans="1:68" s="116" customFormat="1" x14ac:dyDescent="0.15">
      <c r="A416" s="117">
        <v>720501001</v>
      </c>
      <c r="B416" s="118" t="s">
        <v>681</v>
      </c>
      <c r="C416" s="118" t="s">
        <v>660</v>
      </c>
      <c r="D416" s="118" t="s">
        <v>682</v>
      </c>
      <c r="E416" s="118" t="s">
        <v>3597</v>
      </c>
      <c r="F416" s="120">
        <v>19</v>
      </c>
      <c r="G416" s="119">
        <v>4378080</v>
      </c>
      <c r="H416" s="119"/>
      <c r="I416" s="120" t="s">
        <v>5820</v>
      </c>
      <c r="J416" s="120">
        <v>19800</v>
      </c>
      <c r="K416" s="120">
        <v>4378080</v>
      </c>
      <c r="L416" s="120">
        <v>0.60599999999999998</v>
      </c>
      <c r="M416" s="121" t="s">
        <v>5654</v>
      </c>
      <c r="N416" s="120">
        <v>1</v>
      </c>
      <c r="O416" s="119">
        <v>272.3</v>
      </c>
      <c r="P416" s="119">
        <v>36.6</v>
      </c>
      <c r="Q416" s="119">
        <v>5.04</v>
      </c>
      <c r="R416" s="120" t="s">
        <v>5655</v>
      </c>
      <c r="S416" s="120">
        <v>45.9</v>
      </c>
      <c r="T416" s="120"/>
      <c r="U416" s="120"/>
      <c r="V416" s="172">
        <v>2300.6</v>
      </c>
      <c r="W416" s="172">
        <v>1047.0999999999999</v>
      </c>
      <c r="X416" s="172">
        <v>992.9</v>
      </c>
      <c r="Y416" s="172">
        <v>134.5</v>
      </c>
      <c r="Z416" s="172">
        <v>126.1</v>
      </c>
      <c r="AA416" s="123">
        <v>1400.1</v>
      </c>
      <c r="AB416" s="123"/>
      <c r="AC416" s="123">
        <v>29920</v>
      </c>
      <c r="AD416" s="123"/>
      <c r="AE416" s="123"/>
      <c r="AF416" s="123"/>
      <c r="AG416" s="214"/>
      <c r="AH416" s="229" t="str">
        <f t="shared" si="53"/>
        <v>a3</v>
      </c>
      <c r="AI416" s="122"/>
      <c r="AJ416" s="122"/>
      <c r="AK416" s="122"/>
      <c r="AL416" s="122"/>
      <c r="AM416" s="122"/>
      <c r="AN416" s="173">
        <v>3</v>
      </c>
      <c r="AO416" s="173"/>
      <c r="AP416" s="173"/>
      <c r="AQ416" s="173"/>
      <c r="AR416" s="173"/>
      <c r="AS416" s="173">
        <v>1</v>
      </c>
      <c r="AT416" s="173">
        <v>6</v>
      </c>
      <c r="AU416" s="173">
        <v>3</v>
      </c>
      <c r="AV416" s="173">
        <v>3</v>
      </c>
      <c r="AW416" s="173">
        <v>1.5</v>
      </c>
      <c r="AX416" s="173">
        <v>1</v>
      </c>
      <c r="AY416" s="173">
        <v>0.5</v>
      </c>
      <c r="AZ416" s="211">
        <f t="shared" si="59"/>
        <v>4</v>
      </c>
      <c r="BA416" s="211">
        <f t="shared" si="60"/>
        <v>15</v>
      </c>
      <c r="BB416" s="205">
        <f t="shared" si="54"/>
        <v>402620</v>
      </c>
      <c r="BC416" s="205">
        <f t="shared" si="55"/>
        <v>322286</v>
      </c>
      <c r="BD416" s="205">
        <f t="shared" si="56"/>
        <v>82945</v>
      </c>
      <c r="BE416" s="205">
        <f t="shared" si="57"/>
        <v>2611</v>
      </c>
      <c r="BF416" s="175">
        <v>319675</v>
      </c>
      <c r="BG416" s="175">
        <v>3613</v>
      </c>
      <c r="BH416" s="175">
        <v>114135</v>
      </c>
      <c r="BI416" s="175">
        <v>80334</v>
      </c>
      <c r="BJ416" s="175"/>
      <c r="BK416" s="175"/>
      <c r="BL416" s="175">
        <v>18764</v>
      </c>
      <c r="BM416" s="175">
        <v>29285</v>
      </c>
      <c r="BN416" s="175">
        <v>36912</v>
      </c>
      <c r="BO416" s="175">
        <v>119577</v>
      </c>
      <c r="BP416" s="198">
        <f t="shared" si="58"/>
        <v>233712</v>
      </c>
    </row>
    <row r="417" spans="1:68" s="116" customFormat="1" x14ac:dyDescent="0.15">
      <c r="A417" s="117">
        <v>720702001</v>
      </c>
      <c r="B417" s="118" t="s">
        <v>683</v>
      </c>
      <c r="C417" s="118" t="s">
        <v>660</v>
      </c>
      <c r="D417" s="118" t="s">
        <v>684</v>
      </c>
      <c r="E417" s="118" t="s">
        <v>3598</v>
      </c>
      <c r="F417" s="120">
        <v>16</v>
      </c>
      <c r="G417" s="119"/>
      <c r="H417" s="119"/>
      <c r="I417" s="120" t="s">
        <v>5820</v>
      </c>
      <c r="J417" s="120">
        <v>470</v>
      </c>
      <c r="K417" s="120">
        <v>34268</v>
      </c>
      <c r="L417" s="120">
        <v>0.2</v>
      </c>
      <c r="M417" s="121" t="s">
        <v>5657</v>
      </c>
      <c r="N417" s="120">
        <v>1</v>
      </c>
      <c r="O417" s="119">
        <v>131.69999999999999</v>
      </c>
      <c r="P417" s="119"/>
      <c r="Q417" s="119"/>
      <c r="R417" s="120" t="s">
        <v>5658</v>
      </c>
      <c r="S417" s="120">
        <v>0.2</v>
      </c>
      <c r="T417" s="120"/>
      <c r="U417" s="120"/>
      <c r="V417" s="172">
        <v>50.8</v>
      </c>
      <c r="W417" s="172"/>
      <c r="X417" s="172">
        <v>49</v>
      </c>
      <c r="Y417" s="172"/>
      <c r="Z417" s="172">
        <v>1.8</v>
      </c>
      <c r="AA417" s="123">
        <v>32</v>
      </c>
      <c r="AB417" s="123"/>
      <c r="AC417" s="123"/>
      <c r="AD417" s="123"/>
      <c r="AE417" s="123"/>
      <c r="AF417" s="123"/>
      <c r="AG417" s="214"/>
      <c r="AH417" s="229" t="str">
        <f t="shared" si="53"/>
        <v>a2</v>
      </c>
      <c r="AI417" s="122"/>
      <c r="AJ417" s="122"/>
      <c r="AK417" s="122"/>
      <c r="AL417" s="122"/>
      <c r="AM417" s="122"/>
      <c r="AN417" s="173" t="s">
        <v>3186</v>
      </c>
      <c r="AO417" s="173" t="s">
        <v>3186</v>
      </c>
      <c r="AP417" s="173" t="s">
        <v>3186</v>
      </c>
      <c r="AQ417" s="173" t="s">
        <v>3186</v>
      </c>
      <c r="AR417" s="173" t="s">
        <v>3186</v>
      </c>
      <c r="AS417" s="173">
        <v>2</v>
      </c>
      <c r="AT417" s="173">
        <v>2</v>
      </c>
      <c r="AU417" s="173">
        <v>2</v>
      </c>
      <c r="AV417" s="173">
        <v>2</v>
      </c>
      <c r="AW417" s="173">
        <v>2</v>
      </c>
      <c r="AX417" s="173">
        <v>2</v>
      </c>
      <c r="AY417" s="173" t="s">
        <v>3186</v>
      </c>
      <c r="AZ417" s="211">
        <f t="shared" si="59"/>
        <v>2</v>
      </c>
      <c r="BA417" s="211">
        <f t="shared" si="60"/>
        <v>10</v>
      </c>
      <c r="BB417" s="205">
        <f t="shared" si="54"/>
        <v>8041</v>
      </c>
      <c r="BC417" s="205">
        <f t="shared" si="55"/>
        <v>6425</v>
      </c>
      <c r="BD417" s="205">
        <f t="shared" si="56"/>
        <v>2670</v>
      </c>
      <c r="BE417" s="205">
        <f t="shared" si="57"/>
        <v>1054</v>
      </c>
      <c r="BF417" s="175">
        <v>5371</v>
      </c>
      <c r="BG417" s="175"/>
      <c r="BH417" s="175">
        <v>2670</v>
      </c>
      <c r="BI417" s="175">
        <v>1616</v>
      </c>
      <c r="BJ417" s="175"/>
      <c r="BK417" s="175"/>
      <c r="BL417" s="175">
        <v>226</v>
      </c>
      <c r="BM417" s="175">
        <v>1145</v>
      </c>
      <c r="BN417" s="175">
        <v>120</v>
      </c>
      <c r="BO417" s="175">
        <v>2264</v>
      </c>
      <c r="BP417" s="198">
        <f t="shared" si="58"/>
        <v>4934</v>
      </c>
    </row>
    <row r="418" spans="1:68" s="116" customFormat="1" x14ac:dyDescent="0.15">
      <c r="A418" s="117">
        <v>720702002</v>
      </c>
      <c r="B418" s="118" t="s">
        <v>685</v>
      </c>
      <c r="C418" s="118" t="s">
        <v>660</v>
      </c>
      <c r="D418" s="118" t="s">
        <v>684</v>
      </c>
      <c r="E418" s="118" t="s">
        <v>3599</v>
      </c>
      <c r="F418" s="120">
        <v>12</v>
      </c>
      <c r="G418" s="119"/>
      <c r="H418" s="119"/>
      <c r="I418" s="120" t="s">
        <v>5820</v>
      </c>
      <c r="J418" s="120">
        <v>740</v>
      </c>
      <c r="K418" s="120">
        <v>4743</v>
      </c>
      <c r="L418" s="120">
        <v>1.7999999999999999E-2</v>
      </c>
      <c r="M418" s="121" t="s">
        <v>5657</v>
      </c>
      <c r="N418" s="120">
        <v>1</v>
      </c>
      <c r="O418" s="119">
        <v>155</v>
      </c>
      <c r="P418" s="119"/>
      <c r="Q418" s="119"/>
      <c r="R418" s="120" t="s">
        <v>5658</v>
      </c>
      <c r="S418" s="120">
        <v>0.1</v>
      </c>
      <c r="T418" s="120"/>
      <c r="U418" s="120"/>
      <c r="V418" s="172">
        <v>29</v>
      </c>
      <c r="W418" s="172"/>
      <c r="X418" s="172">
        <v>26</v>
      </c>
      <c r="Y418" s="172"/>
      <c r="Z418" s="172">
        <v>3</v>
      </c>
      <c r="AA418" s="123"/>
      <c r="AB418" s="123"/>
      <c r="AC418" s="123">
        <v>1</v>
      </c>
      <c r="AD418" s="123"/>
      <c r="AE418" s="123"/>
      <c r="AF418" s="123"/>
      <c r="AG418" s="214"/>
      <c r="AH418" s="229" t="str">
        <f t="shared" si="53"/>
        <v>a3</v>
      </c>
      <c r="AI418" s="122"/>
      <c r="AJ418" s="122"/>
      <c r="AK418" s="122"/>
      <c r="AL418" s="122"/>
      <c r="AM418" s="122"/>
      <c r="AN418" s="173" t="s">
        <v>3186</v>
      </c>
      <c r="AO418" s="173" t="s">
        <v>3186</v>
      </c>
      <c r="AP418" s="173" t="s">
        <v>3186</v>
      </c>
      <c r="AQ418" s="173" t="s">
        <v>3186</v>
      </c>
      <c r="AR418" s="173" t="s">
        <v>3186</v>
      </c>
      <c r="AS418" s="173">
        <v>3</v>
      </c>
      <c r="AT418" s="173">
        <v>1.5</v>
      </c>
      <c r="AU418" s="173">
        <v>1.5</v>
      </c>
      <c r="AV418" s="173">
        <v>1.5</v>
      </c>
      <c r="AW418" s="173">
        <v>1.5</v>
      </c>
      <c r="AX418" s="173">
        <v>1</v>
      </c>
      <c r="AY418" s="173" t="s">
        <v>3186</v>
      </c>
      <c r="AZ418" s="211">
        <f t="shared" si="59"/>
        <v>3</v>
      </c>
      <c r="BA418" s="211">
        <f t="shared" si="60"/>
        <v>7</v>
      </c>
      <c r="BB418" s="205">
        <f t="shared" si="54"/>
        <v>7993</v>
      </c>
      <c r="BC418" s="205">
        <f t="shared" si="55"/>
        <v>6558</v>
      </c>
      <c r="BD418" s="205">
        <f t="shared" si="56"/>
        <v>2370</v>
      </c>
      <c r="BE418" s="205">
        <f t="shared" si="57"/>
        <v>935</v>
      </c>
      <c r="BF418" s="175">
        <v>5623</v>
      </c>
      <c r="BG418" s="175"/>
      <c r="BH418" s="175">
        <v>2370</v>
      </c>
      <c r="BI418" s="175">
        <v>1435</v>
      </c>
      <c r="BJ418" s="175"/>
      <c r="BK418" s="175"/>
      <c r="BL418" s="175">
        <v>913</v>
      </c>
      <c r="BM418" s="175">
        <v>1001</v>
      </c>
      <c r="BN418" s="175">
        <v>38</v>
      </c>
      <c r="BO418" s="175">
        <v>2236</v>
      </c>
      <c r="BP418" s="198">
        <f t="shared" si="58"/>
        <v>4606</v>
      </c>
    </row>
    <row r="419" spans="1:68" s="116" customFormat="1" x14ac:dyDescent="0.15">
      <c r="A419" s="117">
        <v>720801001</v>
      </c>
      <c r="B419" s="118" t="s">
        <v>686</v>
      </c>
      <c r="C419" s="118" t="s">
        <v>660</v>
      </c>
      <c r="D419" s="118" t="s">
        <v>687</v>
      </c>
      <c r="E419" s="118" t="s">
        <v>3600</v>
      </c>
      <c r="F419" s="120">
        <v>20</v>
      </c>
      <c r="G419" s="119">
        <v>784995</v>
      </c>
      <c r="H419" s="119"/>
      <c r="I419" s="120" t="s">
        <v>5820</v>
      </c>
      <c r="J419" s="120">
        <v>4761</v>
      </c>
      <c r="K419" s="120">
        <v>784995</v>
      </c>
      <c r="L419" s="120">
        <v>0.45200000000000001</v>
      </c>
      <c r="M419" s="121" t="s">
        <v>5657</v>
      </c>
      <c r="N419" s="120">
        <v>1</v>
      </c>
      <c r="O419" s="119">
        <v>324.60000000000002</v>
      </c>
      <c r="P419" s="119"/>
      <c r="Q419" s="119"/>
      <c r="R419" s="120" t="s">
        <v>5658</v>
      </c>
      <c r="S419" s="120">
        <v>0.73299999999999998</v>
      </c>
      <c r="T419" s="120"/>
      <c r="U419" s="120"/>
      <c r="V419" s="172">
        <v>627.5</v>
      </c>
      <c r="W419" s="172"/>
      <c r="X419" s="172">
        <v>244.4</v>
      </c>
      <c r="Y419" s="172">
        <v>66.099999999999994</v>
      </c>
      <c r="Z419" s="172">
        <v>317</v>
      </c>
      <c r="AA419" s="123">
        <v>10749</v>
      </c>
      <c r="AB419" s="123"/>
      <c r="AC419" s="123">
        <v>495.3</v>
      </c>
      <c r="AD419" s="123"/>
      <c r="AE419" s="123"/>
      <c r="AF419" s="123"/>
      <c r="AG419" s="214"/>
      <c r="AH419" s="229" t="str">
        <f t="shared" si="53"/>
        <v>a3</v>
      </c>
      <c r="AI419" s="122"/>
      <c r="AJ419" s="122"/>
      <c r="AK419" s="122"/>
      <c r="AL419" s="122"/>
      <c r="AM419" s="122"/>
      <c r="AN419" s="173"/>
      <c r="AO419" s="173"/>
      <c r="AP419" s="173"/>
      <c r="AQ419" s="173"/>
      <c r="AR419" s="173"/>
      <c r="AS419" s="173">
        <v>1</v>
      </c>
      <c r="AT419" s="173">
        <v>1</v>
      </c>
      <c r="AU419" s="173">
        <v>1</v>
      </c>
      <c r="AV419" s="173">
        <v>0.5</v>
      </c>
      <c r="AW419" s="173">
        <v>0.5</v>
      </c>
      <c r="AX419" s="173">
        <v>1</v>
      </c>
      <c r="AY419" s="173"/>
      <c r="AZ419" s="211">
        <f t="shared" si="59"/>
        <v>1</v>
      </c>
      <c r="BA419" s="211">
        <f t="shared" si="60"/>
        <v>4</v>
      </c>
      <c r="BB419" s="205">
        <f t="shared" si="54"/>
        <v>88440</v>
      </c>
      <c r="BC419" s="205">
        <f t="shared" si="55"/>
        <v>88440</v>
      </c>
      <c r="BD419" s="205">
        <f t="shared" si="56"/>
        <v>0</v>
      </c>
      <c r="BE419" s="205">
        <f t="shared" si="57"/>
        <v>0</v>
      </c>
      <c r="BF419" s="175">
        <v>88440</v>
      </c>
      <c r="BG419" s="175">
        <v>10701</v>
      </c>
      <c r="BH419" s="175">
        <v>60299</v>
      </c>
      <c r="BI419" s="175"/>
      <c r="BJ419" s="175"/>
      <c r="BK419" s="175">
        <v>9688</v>
      </c>
      <c r="BL419" s="175">
        <v>4627</v>
      </c>
      <c r="BM419" s="175"/>
      <c r="BN419" s="175"/>
      <c r="BO419" s="175">
        <v>3125</v>
      </c>
      <c r="BP419" s="198">
        <f t="shared" si="58"/>
        <v>63424</v>
      </c>
    </row>
    <row r="420" spans="1:68" s="116" customFormat="1" x14ac:dyDescent="0.15">
      <c r="A420" s="117">
        <v>720801002</v>
      </c>
      <c r="B420" s="118" t="s">
        <v>688</v>
      </c>
      <c r="C420" s="118" t="s">
        <v>660</v>
      </c>
      <c r="D420" s="118" t="s">
        <v>687</v>
      </c>
      <c r="E420" s="118" t="s">
        <v>3601</v>
      </c>
      <c r="F420" s="120">
        <v>11</v>
      </c>
      <c r="G420" s="119">
        <v>240138</v>
      </c>
      <c r="H420" s="119"/>
      <c r="I420" s="120" t="s">
        <v>5820</v>
      </c>
      <c r="J420" s="120">
        <v>1100</v>
      </c>
      <c r="K420" s="120">
        <v>240138</v>
      </c>
      <c r="L420" s="120">
        <v>0.59799999999999998</v>
      </c>
      <c r="M420" s="121" t="s">
        <v>5657</v>
      </c>
      <c r="N420" s="120">
        <v>1</v>
      </c>
      <c r="O420" s="119">
        <v>203</v>
      </c>
      <c r="P420" s="119"/>
      <c r="Q420" s="119"/>
      <c r="R420" s="120" t="s">
        <v>5658</v>
      </c>
      <c r="S420" s="120">
        <v>0.1885</v>
      </c>
      <c r="T420" s="120"/>
      <c r="U420" s="120"/>
      <c r="V420" s="172">
        <v>146.52000000000001</v>
      </c>
      <c r="W420" s="172"/>
      <c r="X420" s="172">
        <v>9.8949999999999996</v>
      </c>
      <c r="Y420" s="172">
        <v>14.298999999999999</v>
      </c>
      <c r="Z420" s="172">
        <v>122.32599999999999</v>
      </c>
      <c r="AA420" s="123"/>
      <c r="AB420" s="123"/>
      <c r="AC420" s="123">
        <v>173.3</v>
      </c>
      <c r="AD420" s="123"/>
      <c r="AE420" s="123"/>
      <c r="AF420" s="123"/>
      <c r="AG420" s="214"/>
      <c r="AH420" s="229" t="str">
        <f t="shared" si="53"/>
        <v>a3</v>
      </c>
      <c r="AI420" s="122"/>
      <c r="AJ420" s="122"/>
      <c r="AK420" s="122"/>
      <c r="AL420" s="122"/>
      <c r="AM420" s="122"/>
      <c r="AN420" s="173" t="s">
        <v>3186</v>
      </c>
      <c r="AO420" s="173" t="s">
        <v>3186</v>
      </c>
      <c r="AP420" s="173" t="s">
        <v>3186</v>
      </c>
      <c r="AQ420" s="173" t="s">
        <v>3186</v>
      </c>
      <c r="AR420" s="173" t="s">
        <v>3186</v>
      </c>
      <c r="AS420" s="173" t="s">
        <v>3186</v>
      </c>
      <c r="AT420" s="173" t="s">
        <v>3186</v>
      </c>
      <c r="AU420" s="173" t="s">
        <v>3186</v>
      </c>
      <c r="AV420" s="173" t="s">
        <v>3186</v>
      </c>
      <c r="AW420" s="173" t="s">
        <v>3186</v>
      </c>
      <c r="AX420" s="173" t="s">
        <v>3186</v>
      </c>
      <c r="AY420" s="173" t="s">
        <v>3186</v>
      </c>
      <c r="AZ420" s="211"/>
      <c r="BA420" s="211"/>
      <c r="BB420" s="205">
        <f t="shared" si="54"/>
        <v>26073</v>
      </c>
      <c r="BC420" s="205">
        <f t="shared" si="55"/>
        <v>26073</v>
      </c>
      <c r="BD420" s="205">
        <f t="shared" si="56"/>
        <v>0</v>
      </c>
      <c r="BE420" s="205">
        <f t="shared" si="57"/>
        <v>0</v>
      </c>
      <c r="BF420" s="175">
        <v>26073</v>
      </c>
      <c r="BG420" s="175">
        <v>3110</v>
      </c>
      <c r="BH420" s="175">
        <v>17523</v>
      </c>
      <c r="BI420" s="175"/>
      <c r="BJ420" s="175"/>
      <c r="BK420" s="175">
        <v>3620</v>
      </c>
      <c r="BL420" s="175">
        <v>1740</v>
      </c>
      <c r="BM420" s="175"/>
      <c r="BN420" s="175"/>
      <c r="BO420" s="175">
        <v>80</v>
      </c>
      <c r="BP420" s="198">
        <f t="shared" si="58"/>
        <v>17603</v>
      </c>
    </row>
    <row r="421" spans="1:68" s="116" customFormat="1" x14ac:dyDescent="0.15">
      <c r="A421" s="117">
        <v>720802003</v>
      </c>
      <c r="B421" s="118" t="s">
        <v>689</v>
      </c>
      <c r="C421" s="118" t="s">
        <v>660</v>
      </c>
      <c r="D421" s="118" t="s">
        <v>687</v>
      </c>
      <c r="E421" s="118" t="s">
        <v>3602</v>
      </c>
      <c r="F421" s="120">
        <v>10</v>
      </c>
      <c r="G421" s="119"/>
      <c r="H421" s="119"/>
      <c r="I421" s="120" t="s">
        <v>5820</v>
      </c>
      <c r="J421" s="120">
        <v>680</v>
      </c>
      <c r="K421" s="120">
        <v>163468</v>
      </c>
      <c r="L421" s="120">
        <v>0.65900000000000003</v>
      </c>
      <c r="M421" s="121" t="s">
        <v>5657</v>
      </c>
      <c r="N421" s="120">
        <v>1</v>
      </c>
      <c r="O421" s="119">
        <v>162</v>
      </c>
      <c r="P421" s="119"/>
      <c r="Q421" s="119"/>
      <c r="R421" s="120" t="s">
        <v>5658</v>
      </c>
      <c r="S421" s="120">
        <v>0.152</v>
      </c>
      <c r="T421" s="120"/>
      <c r="U421" s="120"/>
      <c r="V421" s="172">
        <v>86.8</v>
      </c>
      <c r="W421" s="172"/>
      <c r="X421" s="172">
        <v>81.599999999999994</v>
      </c>
      <c r="Y421" s="172">
        <v>5.2</v>
      </c>
      <c r="Z421" s="172"/>
      <c r="AA421" s="123"/>
      <c r="AB421" s="123"/>
      <c r="AC421" s="123">
        <v>134.5</v>
      </c>
      <c r="AD421" s="123"/>
      <c r="AE421" s="123"/>
      <c r="AF421" s="123"/>
      <c r="AG421" s="214"/>
      <c r="AH421" s="229" t="str">
        <f t="shared" si="53"/>
        <v>a3</v>
      </c>
      <c r="AI421" s="122"/>
      <c r="AJ421" s="122"/>
      <c r="AK421" s="122"/>
      <c r="AL421" s="122"/>
      <c r="AM421" s="122"/>
      <c r="AN421" s="173" t="s">
        <v>3186</v>
      </c>
      <c r="AO421" s="173" t="s">
        <v>3186</v>
      </c>
      <c r="AP421" s="173" t="s">
        <v>3186</v>
      </c>
      <c r="AQ421" s="173" t="s">
        <v>3186</v>
      </c>
      <c r="AR421" s="173" t="s">
        <v>3186</v>
      </c>
      <c r="AS421" s="173" t="s">
        <v>3186</v>
      </c>
      <c r="AT421" s="173" t="s">
        <v>3186</v>
      </c>
      <c r="AU421" s="173" t="s">
        <v>3186</v>
      </c>
      <c r="AV421" s="173" t="s">
        <v>3186</v>
      </c>
      <c r="AW421" s="173" t="s">
        <v>3186</v>
      </c>
      <c r="AX421" s="173" t="s">
        <v>3186</v>
      </c>
      <c r="AY421" s="173" t="s">
        <v>3186</v>
      </c>
      <c r="AZ421" s="211"/>
      <c r="BA421" s="211"/>
      <c r="BB421" s="205">
        <f t="shared" si="54"/>
        <v>16989</v>
      </c>
      <c r="BC421" s="205">
        <f t="shared" si="55"/>
        <v>16989</v>
      </c>
      <c r="BD421" s="205">
        <f t="shared" si="56"/>
        <v>0</v>
      </c>
      <c r="BE421" s="205">
        <f t="shared" si="57"/>
        <v>0</v>
      </c>
      <c r="BF421" s="175">
        <v>16989</v>
      </c>
      <c r="BG421" s="175">
        <v>2307</v>
      </c>
      <c r="BH421" s="175">
        <v>13002</v>
      </c>
      <c r="BI421" s="175"/>
      <c r="BJ421" s="175"/>
      <c r="BK421" s="175">
        <v>1337</v>
      </c>
      <c r="BL421" s="175">
        <v>263</v>
      </c>
      <c r="BM421" s="175"/>
      <c r="BN421" s="175"/>
      <c r="BO421" s="175">
        <v>80</v>
      </c>
      <c r="BP421" s="198">
        <f t="shared" si="58"/>
        <v>13082</v>
      </c>
    </row>
    <row r="422" spans="1:68" s="116" customFormat="1" x14ac:dyDescent="0.15">
      <c r="A422" s="117">
        <v>720802004</v>
      </c>
      <c r="B422" s="118" t="s">
        <v>690</v>
      </c>
      <c r="C422" s="118" t="s">
        <v>660</v>
      </c>
      <c r="D422" s="118" t="s">
        <v>687</v>
      </c>
      <c r="E422" s="118" t="s">
        <v>3603</v>
      </c>
      <c r="F422" s="120">
        <v>8</v>
      </c>
      <c r="G422" s="119">
        <v>83036.800000000003</v>
      </c>
      <c r="H422" s="119"/>
      <c r="I422" s="120" t="s">
        <v>5820</v>
      </c>
      <c r="J422" s="120">
        <v>1000</v>
      </c>
      <c r="K422" s="120">
        <v>83036.800000000003</v>
      </c>
      <c r="L422" s="120">
        <v>0.22700000000000001</v>
      </c>
      <c r="M422" s="121" t="s">
        <v>5657</v>
      </c>
      <c r="N422" s="120">
        <v>1</v>
      </c>
      <c r="O422" s="119">
        <v>144</v>
      </c>
      <c r="P422" s="119"/>
      <c r="Q422" s="119"/>
      <c r="R422" s="120" t="s">
        <v>5658</v>
      </c>
      <c r="S422" s="120">
        <v>7.1999999999999995E-2</v>
      </c>
      <c r="T422" s="120"/>
      <c r="U422" s="120"/>
      <c r="V422" s="172">
        <v>84.8</v>
      </c>
      <c r="W422" s="172"/>
      <c r="X422" s="172">
        <v>61.4</v>
      </c>
      <c r="Y422" s="172">
        <v>23.4</v>
      </c>
      <c r="Z422" s="172"/>
      <c r="AA422" s="123"/>
      <c r="AB422" s="123"/>
      <c r="AC422" s="123">
        <v>70.400000000000006</v>
      </c>
      <c r="AD422" s="123"/>
      <c r="AE422" s="123"/>
      <c r="AF422" s="123"/>
      <c r="AG422" s="214"/>
      <c r="AH422" s="229" t="str">
        <f t="shared" si="53"/>
        <v>a3</v>
      </c>
      <c r="AI422" s="122"/>
      <c r="AJ422" s="122"/>
      <c r="AK422" s="122"/>
      <c r="AL422" s="122"/>
      <c r="AM422" s="122"/>
      <c r="AN422" s="173"/>
      <c r="AO422" s="173"/>
      <c r="AP422" s="173"/>
      <c r="AQ422" s="173"/>
      <c r="AR422" s="173"/>
      <c r="AS422" s="173" t="s">
        <v>3186</v>
      </c>
      <c r="AT422" s="173" t="s">
        <v>3186</v>
      </c>
      <c r="AU422" s="173" t="s">
        <v>3186</v>
      </c>
      <c r="AV422" s="173" t="s">
        <v>3186</v>
      </c>
      <c r="AW422" s="173" t="s">
        <v>3186</v>
      </c>
      <c r="AX422" s="173" t="s">
        <v>3186</v>
      </c>
      <c r="AY422" s="173" t="s">
        <v>3186</v>
      </c>
      <c r="AZ422" s="211"/>
      <c r="BA422" s="211"/>
      <c r="BB422" s="205">
        <f t="shared" si="54"/>
        <v>9442</v>
      </c>
      <c r="BC422" s="205">
        <f t="shared" si="55"/>
        <v>9442</v>
      </c>
      <c r="BD422" s="205">
        <f t="shared" si="56"/>
        <v>0</v>
      </c>
      <c r="BE422" s="205">
        <f t="shared" si="57"/>
        <v>0</v>
      </c>
      <c r="BF422" s="175">
        <v>9442</v>
      </c>
      <c r="BG422" s="175">
        <v>1131</v>
      </c>
      <c r="BH422" s="175">
        <v>6373</v>
      </c>
      <c r="BI422" s="175"/>
      <c r="BJ422" s="175"/>
      <c r="BK422" s="175">
        <v>1581</v>
      </c>
      <c r="BL422" s="175">
        <v>277</v>
      </c>
      <c r="BM422" s="175"/>
      <c r="BN422" s="175"/>
      <c r="BO422" s="175">
        <v>80</v>
      </c>
      <c r="BP422" s="198">
        <f t="shared" si="58"/>
        <v>6453</v>
      </c>
    </row>
    <row r="423" spans="1:68" s="116" customFormat="1" x14ac:dyDescent="0.15">
      <c r="A423" s="117">
        <v>720901001</v>
      </c>
      <c r="B423" s="118" t="s">
        <v>691</v>
      </c>
      <c r="C423" s="118" t="s">
        <v>660</v>
      </c>
      <c r="D423" s="118" t="s">
        <v>692</v>
      </c>
      <c r="E423" s="118" t="s">
        <v>3604</v>
      </c>
      <c r="F423" s="120">
        <v>23</v>
      </c>
      <c r="G423" s="119">
        <v>2426576</v>
      </c>
      <c r="H423" s="119"/>
      <c r="I423" s="120" t="s">
        <v>5820</v>
      </c>
      <c r="J423" s="120">
        <v>10125</v>
      </c>
      <c r="K423" s="120">
        <v>2541493</v>
      </c>
      <c r="L423" s="120">
        <v>0.68799999999999994</v>
      </c>
      <c r="M423" s="121" t="s">
        <v>5654</v>
      </c>
      <c r="N423" s="120">
        <v>1</v>
      </c>
      <c r="O423" s="119">
        <v>171</v>
      </c>
      <c r="P423" s="119">
        <v>35</v>
      </c>
      <c r="Q423" s="119">
        <v>9.42</v>
      </c>
      <c r="R423" s="120" t="s">
        <v>5655</v>
      </c>
      <c r="S423" s="120">
        <v>53.9</v>
      </c>
      <c r="T423" s="120"/>
      <c r="U423" s="120"/>
      <c r="V423" s="172">
        <v>1096.4000000000001</v>
      </c>
      <c r="W423" s="172">
        <v>232.6</v>
      </c>
      <c r="X423" s="172">
        <v>683.1</v>
      </c>
      <c r="Y423" s="172">
        <v>101.7</v>
      </c>
      <c r="Z423" s="172">
        <v>79</v>
      </c>
      <c r="AA423" s="123">
        <v>14242</v>
      </c>
      <c r="AB423" s="123"/>
      <c r="AC423" s="123">
        <v>2192</v>
      </c>
      <c r="AD423" s="123"/>
      <c r="AE423" s="123"/>
      <c r="AF423" s="123"/>
      <c r="AG423" s="214"/>
      <c r="AH423" s="229" t="str">
        <f t="shared" si="53"/>
        <v>a3</v>
      </c>
      <c r="AI423" s="122"/>
      <c r="AJ423" s="122"/>
      <c r="AK423" s="122"/>
      <c r="AL423" s="122"/>
      <c r="AM423" s="122"/>
      <c r="AN423" s="173">
        <v>3</v>
      </c>
      <c r="AO423" s="173"/>
      <c r="AP423" s="173"/>
      <c r="AQ423" s="173"/>
      <c r="AR423" s="173"/>
      <c r="AS423" s="173">
        <v>1</v>
      </c>
      <c r="AT423" s="173">
        <v>2</v>
      </c>
      <c r="AU423" s="173">
        <v>2</v>
      </c>
      <c r="AV423" s="173">
        <v>2</v>
      </c>
      <c r="AW423" s="173">
        <v>2</v>
      </c>
      <c r="AX423" s="173">
        <v>2</v>
      </c>
      <c r="AY423" s="173"/>
      <c r="AZ423" s="211">
        <f t="shared" si="59"/>
        <v>4</v>
      </c>
      <c r="BA423" s="211">
        <f t="shared" si="60"/>
        <v>10</v>
      </c>
      <c r="BB423" s="205">
        <f t="shared" si="54"/>
        <v>176659</v>
      </c>
      <c r="BC423" s="205">
        <f t="shared" si="55"/>
        <v>134646</v>
      </c>
      <c r="BD423" s="205">
        <f t="shared" si="56"/>
        <v>43693</v>
      </c>
      <c r="BE423" s="205">
        <f t="shared" si="57"/>
        <v>1680</v>
      </c>
      <c r="BF423" s="175">
        <v>132966</v>
      </c>
      <c r="BG423" s="175">
        <v>24899</v>
      </c>
      <c r="BH423" s="175">
        <v>59831</v>
      </c>
      <c r="BI423" s="175">
        <v>42013</v>
      </c>
      <c r="BJ423" s="175"/>
      <c r="BK423" s="175">
        <v>16743</v>
      </c>
      <c r="BL423" s="175">
        <v>2640</v>
      </c>
      <c r="BM423" s="175">
        <v>16009</v>
      </c>
      <c r="BN423" s="175">
        <v>11084</v>
      </c>
      <c r="BO423" s="175">
        <v>3440</v>
      </c>
      <c r="BP423" s="198">
        <f t="shared" si="58"/>
        <v>63271</v>
      </c>
    </row>
    <row r="424" spans="1:68" s="116" customFormat="1" x14ac:dyDescent="0.15">
      <c r="A424" s="117">
        <v>721002001</v>
      </c>
      <c r="B424" s="118" t="s">
        <v>693</v>
      </c>
      <c r="C424" s="118" t="s">
        <v>660</v>
      </c>
      <c r="D424" s="118" t="s">
        <v>694</v>
      </c>
      <c r="E424" s="118" t="s">
        <v>3605</v>
      </c>
      <c r="F424" s="120">
        <v>9</v>
      </c>
      <c r="G424" s="119"/>
      <c r="H424" s="119"/>
      <c r="I424" s="120" t="s">
        <v>5820</v>
      </c>
      <c r="J424" s="120">
        <v>700</v>
      </c>
      <c r="K424" s="120">
        <v>77280</v>
      </c>
      <c r="L424" s="120">
        <v>0.30199999999999999</v>
      </c>
      <c r="M424" s="121" t="s">
        <v>5657</v>
      </c>
      <c r="N424" s="120">
        <v>1</v>
      </c>
      <c r="O424" s="119">
        <v>262</v>
      </c>
      <c r="P424" s="119"/>
      <c r="Q424" s="119"/>
      <c r="R424" s="120" t="s">
        <v>5658</v>
      </c>
      <c r="S424" s="120">
        <v>0.1</v>
      </c>
      <c r="T424" s="120"/>
      <c r="U424" s="120"/>
      <c r="V424" s="172">
        <v>55.5</v>
      </c>
      <c r="W424" s="172"/>
      <c r="X424" s="172">
        <v>55.5</v>
      </c>
      <c r="Y424" s="172"/>
      <c r="Z424" s="172"/>
      <c r="AA424" s="123"/>
      <c r="AB424" s="123"/>
      <c r="AC424" s="123"/>
      <c r="AD424" s="123"/>
      <c r="AE424" s="123"/>
      <c r="AF424" s="123"/>
      <c r="AG424" s="214"/>
      <c r="AH424" s="229" t="str">
        <f t="shared" si="53"/>
        <v>a1</v>
      </c>
      <c r="AI424" s="122"/>
      <c r="AJ424" s="122"/>
      <c r="AK424" s="122"/>
      <c r="AL424" s="122"/>
      <c r="AM424" s="122"/>
      <c r="AN424" s="173"/>
      <c r="AO424" s="173" t="s">
        <v>3186</v>
      </c>
      <c r="AP424" s="173" t="s">
        <v>3186</v>
      </c>
      <c r="AQ424" s="173" t="s">
        <v>3186</v>
      </c>
      <c r="AR424" s="173" t="s">
        <v>3186</v>
      </c>
      <c r="AS424" s="173">
        <v>1</v>
      </c>
      <c r="AT424" s="173">
        <v>1.5</v>
      </c>
      <c r="AU424" s="173"/>
      <c r="AV424" s="173" t="s">
        <v>3186</v>
      </c>
      <c r="AW424" s="173" t="s">
        <v>3186</v>
      </c>
      <c r="AX424" s="173"/>
      <c r="AY424" s="173" t="s">
        <v>3186</v>
      </c>
      <c r="AZ424" s="211">
        <f t="shared" si="59"/>
        <v>1</v>
      </c>
      <c r="BA424" s="211">
        <f t="shared" si="60"/>
        <v>1.5</v>
      </c>
      <c r="BB424" s="205">
        <f t="shared" si="54"/>
        <v>27044</v>
      </c>
      <c r="BC424" s="205">
        <f t="shared" si="55"/>
        <v>25394</v>
      </c>
      <c r="BD424" s="205">
        <f t="shared" si="56"/>
        <v>5843</v>
      </c>
      <c r="BE424" s="205">
        <f t="shared" si="57"/>
        <v>4193</v>
      </c>
      <c r="BF424" s="175">
        <v>21201</v>
      </c>
      <c r="BG424" s="175">
        <v>5397</v>
      </c>
      <c r="BH424" s="175">
        <v>6874</v>
      </c>
      <c r="BI424" s="175">
        <v>1650</v>
      </c>
      <c r="BJ424" s="175"/>
      <c r="BK424" s="175">
        <v>4725</v>
      </c>
      <c r="BL424" s="175">
        <v>496</v>
      </c>
      <c r="BM424" s="175">
        <v>1001</v>
      </c>
      <c r="BN424" s="175">
        <v>2065</v>
      </c>
      <c r="BO424" s="175">
        <v>4836</v>
      </c>
      <c r="BP424" s="198">
        <f t="shared" si="58"/>
        <v>11710</v>
      </c>
    </row>
    <row r="425" spans="1:68" s="116" customFormat="1" x14ac:dyDescent="0.15">
      <c r="A425" s="117">
        <v>721002002</v>
      </c>
      <c r="B425" s="118" t="s">
        <v>695</v>
      </c>
      <c r="C425" s="118" t="s">
        <v>660</v>
      </c>
      <c r="D425" s="118" t="s">
        <v>694</v>
      </c>
      <c r="E425" s="118" t="s">
        <v>3606</v>
      </c>
      <c r="F425" s="120">
        <v>9</v>
      </c>
      <c r="G425" s="119"/>
      <c r="H425" s="119"/>
      <c r="I425" s="120" t="s">
        <v>5820</v>
      </c>
      <c r="J425" s="120">
        <v>700</v>
      </c>
      <c r="K425" s="120">
        <v>99127</v>
      </c>
      <c r="L425" s="120">
        <v>0.38800000000000001</v>
      </c>
      <c r="M425" s="121" t="s">
        <v>5657</v>
      </c>
      <c r="N425" s="120">
        <v>1</v>
      </c>
      <c r="O425" s="119">
        <v>145</v>
      </c>
      <c r="P425" s="119"/>
      <c r="Q425" s="119"/>
      <c r="R425" s="120" t="s">
        <v>5658</v>
      </c>
      <c r="S425" s="120">
        <v>0.1</v>
      </c>
      <c r="T425" s="120"/>
      <c r="U425" s="120"/>
      <c r="V425" s="172">
        <v>69.900000000000006</v>
      </c>
      <c r="W425" s="172"/>
      <c r="X425" s="172">
        <v>69.900000000000006</v>
      </c>
      <c r="Y425" s="172"/>
      <c r="Z425" s="172"/>
      <c r="AA425" s="123"/>
      <c r="AB425" s="123"/>
      <c r="AC425" s="123"/>
      <c r="AD425" s="123"/>
      <c r="AE425" s="123"/>
      <c r="AF425" s="123"/>
      <c r="AG425" s="214"/>
      <c r="AH425" s="229" t="str">
        <f t="shared" si="53"/>
        <v>a1</v>
      </c>
      <c r="AI425" s="122"/>
      <c r="AJ425" s="122"/>
      <c r="AK425" s="122"/>
      <c r="AL425" s="122"/>
      <c r="AM425" s="122"/>
      <c r="AN425" s="173">
        <v>0.5</v>
      </c>
      <c r="AO425" s="173" t="s">
        <v>3186</v>
      </c>
      <c r="AP425" s="173" t="s">
        <v>3186</v>
      </c>
      <c r="AQ425" s="173" t="s">
        <v>3186</v>
      </c>
      <c r="AR425" s="173" t="s">
        <v>3186</v>
      </c>
      <c r="AS425" s="173">
        <v>1</v>
      </c>
      <c r="AT425" s="173">
        <v>1.5</v>
      </c>
      <c r="AU425" s="173"/>
      <c r="AV425" s="173" t="s">
        <v>3186</v>
      </c>
      <c r="AW425" s="173" t="s">
        <v>3186</v>
      </c>
      <c r="AX425" s="173"/>
      <c r="AY425" s="173" t="s">
        <v>3186</v>
      </c>
      <c r="AZ425" s="211">
        <f t="shared" si="59"/>
        <v>1.5</v>
      </c>
      <c r="BA425" s="211">
        <f t="shared" si="60"/>
        <v>1.5</v>
      </c>
      <c r="BB425" s="205">
        <f t="shared" si="54"/>
        <v>28658</v>
      </c>
      <c r="BC425" s="205">
        <f t="shared" si="55"/>
        <v>27114</v>
      </c>
      <c r="BD425" s="205">
        <f t="shared" si="56"/>
        <v>5469</v>
      </c>
      <c r="BE425" s="205">
        <f t="shared" si="57"/>
        <v>3925</v>
      </c>
      <c r="BF425" s="175">
        <v>23189</v>
      </c>
      <c r="BG425" s="175">
        <v>6546</v>
      </c>
      <c r="BH425" s="175">
        <v>6432</v>
      </c>
      <c r="BI425" s="175">
        <v>1544</v>
      </c>
      <c r="BJ425" s="175"/>
      <c r="BK425" s="175">
        <v>5349</v>
      </c>
      <c r="BL425" s="175">
        <v>944</v>
      </c>
      <c r="BM425" s="175">
        <v>1197</v>
      </c>
      <c r="BN425" s="175">
        <v>1032</v>
      </c>
      <c r="BO425" s="175">
        <v>5614</v>
      </c>
      <c r="BP425" s="198">
        <f t="shared" si="58"/>
        <v>12046</v>
      </c>
    </row>
    <row r="426" spans="1:68" s="116" customFormat="1" x14ac:dyDescent="0.15">
      <c r="A426" s="117">
        <v>721201001</v>
      </c>
      <c r="B426" s="118" t="s">
        <v>696</v>
      </c>
      <c r="C426" s="118" t="s">
        <v>660</v>
      </c>
      <c r="D426" s="118" t="s">
        <v>697</v>
      </c>
      <c r="E426" s="118" t="s">
        <v>3607</v>
      </c>
      <c r="F426" s="120">
        <v>40</v>
      </c>
      <c r="G426" s="119">
        <v>4302620</v>
      </c>
      <c r="H426" s="119">
        <v>493380</v>
      </c>
      <c r="I426" s="120" t="s">
        <v>5821</v>
      </c>
      <c r="J426" s="120">
        <v>10900</v>
      </c>
      <c r="K426" s="120">
        <v>4796000</v>
      </c>
      <c r="L426" s="120">
        <v>1.2050000000000001</v>
      </c>
      <c r="M426" s="121" t="s">
        <v>5654</v>
      </c>
      <c r="N426" s="120">
        <v>2</v>
      </c>
      <c r="O426" s="119">
        <v>171</v>
      </c>
      <c r="P426" s="119">
        <v>30.6</v>
      </c>
      <c r="Q426" s="119">
        <v>4</v>
      </c>
      <c r="R426" s="120" t="s">
        <v>5655</v>
      </c>
      <c r="S426" s="120">
        <v>54.04</v>
      </c>
      <c r="T426" s="120"/>
      <c r="U426" s="120"/>
      <c r="V426" s="172">
        <v>1835.01</v>
      </c>
      <c r="W426" s="172"/>
      <c r="X426" s="172">
        <v>1361.5</v>
      </c>
      <c r="Y426" s="172">
        <v>343.7</v>
      </c>
      <c r="Z426" s="172">
        <v>129.81</v>
      </c>
      <c r="AA426" s="123">
        <v>23705</v>
      </c>
      <c r="AB426" s="123">
        <v>29120.000000000116</v>
      </c>
      <c r="AC426" s="123">
        <v>1157</v>
      </c>
      <c r="AD426" s="123"/>
      <c r="AE426" s="123"/>
      <c r="AF426" s="123"/>
      <c r="AG426" s="214"/>
      <c r="AH426" s="229" t="str">
        <f t="shared" si="53"/>
        <v>b3</v>
      </c>
      <c r="AI426" s="122"/>
      <c r="AJ426" s="122"/>
      <c r="AK426" s="122"/>
      <c r="AL426" s="122"/>
      <c r="AM426" s="122"/>
      <c r="AN426" s="173">
        <v>6</v>
      </c>
      <c r="AO426" s="173">
        <v>1</v>
      </c>
      <c r="AP426" s="173">
        <v>1</v>
      </c>
      <c r="AQ426" s="173">
        <v>1</v>
      </c>
      <c r="AR426" s="173"/>
      <c r="AS426" s="173">
        <v>1</v>
      </c>
      <c r="AT426" s="173">
        <v>3</v>
      </c>
      <c r="AU426" s="173">
        <v>3</v>
      </c>
      <c r="AV426" s="173">
        <v>2</v>
      </c>
      <c r="AW426" s="173">
        <v>2</v>
      </c>
      <c r="AX426" s="173">
        <v>2</v>
      </c>
      <c r="AY426" s="173"/>
      <c r="AZ426" s="211">
        <f t="shared" si="59"/>
        <v>10</v>
      </c>
      <c r="BA426" s="211">
        <f t="shared" si="60"/>
        <v>12</v>
      </c>
      <c r="BB426" s="205">
        <f t="shared" si="54"/>
        <v>174346</v>
      </c>
      <c r="BC426" s="205">
        <f t="shared" si="55"/>
        <v>145347</v>
      </c>
      <c r="BD426" s="205">
        <f t="shared" si="56"/>
        <v>48333</v>
      </c>
      <c r="BE426" s="205">
        <f t="shared" si="57"/>
        <v>19334</v>
      </c>
      <c r="BF426" s="175">
        <v>126013</v>
      </c>
      <c r="BG426" s="175">
        <v>3007</v>
      </c>
      <c r="BH426" s="175">
        <v>48333</v>
      </c>
      <c r="BI426" s="175">
        <v>28999</v>
      </c>
      <c r="BJ426" s="175"/>
      <c r="BK426" s="175">
        <v>15328</v>
      </c>
      <c r="BL426" s="175">
        <v>9722</v>
      </c>
      <c r="BM426" s="175">
        <v>24425</v>
      </c>
      <c r="BN426" s="175">
        <v>17622</v>
      </c>
      <c r="BO426" s="175">
        <v>26910</v>
      </c>
      <c r="BP426" s="198">
        <f t="shared" si="58"/>
        <v>75243</v>
      </c>
    </row>
    <row r="427" spans="1:68" s="116" customFormat="1" x14ac:dyDescent="0.15">
      <c r="A427" s="117">
        <v>721201002</v>
      </c>
      <c r="B427" s="118" t="s">
        <v>698</v>
      </c>
      <c r="C427" s="118" t="s">
        <v>660</v>
      </c>
      <c r="D427" s="118" t="s">
        <v>697</v>
      </c>
      <c r="E427" s="118" t="s">
        <v>3608</v>
      </c>
      <c r="F427" s="120">
        <v>16</v>
      </c>
      <c r="G427" s="119">
        <v>91607</v>
      </c>
      <c r="H427" s="119"/>
      <c r="I427" s="120" t="s">
        <v>5820</v>
      </c>
      <c r="J427" s="120">
        <v>1400</v>
      </c>
      <c r="K427" s="120">
        <v>91607</v>
      </c>
      <c r="L427" s="120">
        <v>0.17899999999999999</v>
      </c>
      <c r="M427" s="121" t="s">
        <v>5657</v>
      </c>
      <c r="N427" s="120">
        <v>1</v>
      </c>
      <c r="O427" s="119">
        <v>17.600000000000001</v>
      </c>
      <c r="P427" s="119">
        <v>5</v>
      </c>
      <c r="Q427" s="119">
        <v>0.7</v>
      </c>
      <c r="R427" s="120" t="s">
        <v>5658</v>
      </c>
      <c r="S427" s="120">
        <v>0.1</v>
      </c>
      <c r="T427" s="120"/>
      <c r="U427" s="120"/>
      <c r="V427" s="172">
        <v>103</v>
      </c>
      <c r="W427" s="172">
        <v>14.7</v>
      </c>
      <c r="X427" s="172">
        <v>27.6</v>
      </c>
      <c r="Y427" s="172">
        <v>12</v>
      </c>
      <c r="Z427" s="172">
        <v>48.7</v>
      </c>
      <c r="AA427" s="123"/>
      <c r="AB427" s="123"/>
      <c r="AC427" s="123"/>
      <c r="AD427" s="123"/>
      <c r="AE427" s="123"/>
      <c r="AF427" s="123"/>
      <c r="AG427" s="214"/>
      <c r="AH427" s="229" t="str">
        <f t="shared" si="53"/>
        <v>a1</v>
      </c>
      <c r="AI427" s="122"/>
      <c r="AJ427" s="122"/>
      <c r="AK427" s="122"/>
      <c r="AL427" s="122"/>
      <c r="AM427" s="122"/>
      <c r="AN427" s="173">
        <v>1</v>
      </c>
      <c r="AO427" s="173"/>
      <c r="AP427" s="173"/>
      <c r="AQ427" s="173"/>
      <c r="AR427" s="173"/>
      <c r="AS427" s="173"/>
      <c r="AT427" s="173"/>
      <c r="AU427" s="173"/>
      <c r="AV427" s="173"/>
      <c r="AW427" s="173"/>
      <c r="AX427" s="173"/>
      <c r="AY427" s="173"/>
      <c r="AZ427" s="211">
        <f t="shared" si="59"/>
        <v>1</v>
      </c>
      <c r="BA427" s="211"/>
      <c r="BB427" s="205">
        <f t="shared" si="54"/>
        <v>21646</v>
      </c>
      <c r="BC427" s="205">
        <f t="shared" si="55"/>
        <v>18194</v>
      </c>
      <c r="BD427" s="205">
        <f t="shared" si="56"/>
        <v>5753</v>
      </c>
      <c r="BE427" s="205">
        <f t="shared" si="57"/>
        <v>2301</v>
      </c>
      <c r="BF427" s="175">
        <v>15893</v>
      </c>
      <c r="BG427" s="175">
        <v>6095</v>
      </c>
      <c r="BH427" s="175">
        <v>5753</v>
      </c>
      <c r="BI427" s="175">
        <v>3452</v>
      </c>
      <c r="BJ427" s="175"/>
      <c r="BK427" s="175"/>
      <c r="BL427" s="175">
        <v>470</v>
      </c>
      <c r="BM427" s="175">
        <v>1337</v>
      </c>
      <c r="BN427" s="175">
        <v>662</v>
      </c>
      <c r="BO427" s="175">
        <v>3877</v>
      </c>
      <c r="BP427" s="198">
        <f t="shared" si="58"/>
        <v>9630</v>
      </c>
    </row>
    <row r="428" spans="1:68" s="116" customFormat="1" x14ac:dyDescent="0.15">
      <c r="A428" s="117">
        <v>721201003</v>
      </c>
      <c r="B428" s="118" t="s">
        <v>699</v>
      </c>
      <c r="C428" s="118" t="s">
        <v>660</v>
      </c>
      <c r="D428" s="118" t="s">
        <v>697</v>
      </c>
      <c r="E428" s="118" t="s">
        <v>3609</v>
      </c>
      <c r="F428" s="120">
        <v>13</v>
      </c>
      <c r="G428" s="119">
        <v>274790</v>
      </c>
      <c r="H428" s="119"/>
      <c r="I428" s="120" t="s">
        <v>5820</v>
      </c>
      <c r="J428" s="120">
        <v>1600</v>
      </c>
      <c r="K428" s="120">
        <v>274790</v>
      </c>
      <c r="L428" s="120">
        <v>0.47099999999999997</v>
      </c>
      <c r="M428" s="121" t="s">
        <v>5657</v>
      </c>
      <c r="N428" s="120">
        <v>1</v>
      </c>
      <c r="O428" s="119">
        <v>228</v>
      </c>
      <c r="P428" s="119">
        <v>39.4</v>
      </c>
      <c r="Q428" s="119">
        <v>7</v>
      </c>
      <c r="R428" s="120" t="s">
        <v>5658</v>
      </c>
      <c r="S428" s="120">
        <v>0.8</v>
      </c>
      <c r="T428" s="120"/>
      <c r="U428" s="120"/>
      <c r="V428" s="172">
        <v>227.2</v>
      </c>
      <c r="W428" s="172"/>
      <c r="X428" s="172">
        <v>146.19999999999999</v>
      </c>
      <c r="Y428" s="172">
        <v>34.1</v>
      </c>
      <c r="Z428" s="172">
        <v>46.9</v>
      </c>
      <c r="AA428" s="123">
        <v>3837</v>
      </c>
      <c r="AB428" s="123"/>
      <c r="AC428" s="123">
        <v>163</v>
      </c>
      <c r="AD428" s="123"/>
      <c r="AE428" s="123"/>
      <c r="AF428" s="123"/>
      <c r="AG428" s="214"/>
      <c r="AH428" s="229" t="str">
        <f t="shared" si="53"/>
        <v>a3</v>
      </c>
      <c r="AI428" s="122"/>
      <c r="AJ428" s="122"/>
      <c r="AK428" s="122"/>
      <c r="AL428" s="122"/>
      <c r="AM428" s="122"/>
      <c r="AN428" s="173">
        <v>2</v>
      </c>
      <c r="AO428" s="173"/>
      <c r="AP428" s="173"/>
      <c r="AQ428" s="173"/>
      <c r="AR428" s="173"/>
      <c r="AS428" s="173"/>
      <c r="AT428" s="173"/>
      <c r="AU428" s="173"/>
      <c r="AV428" s="173"/>
      <c r="AW428" s="173"/>
      <c r="AX428" s="173"/>
      <c r="AY428" s="173"/>
      <c r="AZ428" s="211">
        <f t="shared" si="59"/>
        <v>2</v>
      </c>
      <c r="BA428" s="211">
        <f t="shared" si="60"/>
        <v>0</v>
      </c>
      <c r="BB428" s="205">
        <f t="shared" si="54"/>
        <v>19719</v>
      </c>
      <c r="BC428" s="205">
        <f t="shared" si="55"/>
        <v>16897</v>
      </c>
      <c r="BD428" s="205">
        <f t="shared" si="56"/>
        <v>4702</v>
      </c>
      <c r="BE428" s="205">
        <f t="shared" si="57"/>
        <v>1880</v>
      </c>
      <c r="BF428" s="175">
        <v>15017</v>
      </c>
      <c r="BG428" s="175"/>
      <c r="BH428" s="175">
        <v>4702</v>
      </c>
      <c r="BI428" s="175">
        <v>2822</v>
      </c>
      <c r="BJ428" s="175"/>
      <c r="BK428" s="175"/>
      <c r="BL428" s="175">
        <v>2035</v>
      </c>
      <c r="BM428" s="175">
        <v>3009</v>
      </c>
      <c r="BN428" s="175">
        <v>1258</v>
      </c>
      <c r="BO428" s="175">
        <v>5893</v>
      </c>
      <c r="BP428" s="198">
        <f t="shared" si="58"/>
        <v>10595</v>
      </c>
    </row>
    <row r="429" spans="1:68" s="116" customFormat="1" x14ac:dyDescent="0.15">
      <c r="A429" s="117">
        <v>721202004</v>
      </c>
      <c r="B429" s="118" t="s">
        <v>700</v>
      </c>
      <c r="C429" s="118" t="s">
        <v>660</v>
      </c>
      <c r="D429" s="118" t="s">
        <v>697</v>
      </c>
      <c r="E429" s="118" t="s">
        <v>3610</v>
      </c>
      <c r="F429" s="120">
        <v>22</v>
      </c>
      <c r="G429" s="119">
        <v>112564</v>
      </c>
      <c r="H429" s="119"/>
      <c r="I429" s="120" t="s">
        <v>5820</v>
      </c>
      <c r="J429" s="120">
        <v>370</v>
      </c>
      <c r="K429" s="120">
        <v>112564</v>
      </c>
      <c r="L429" s="120">
        <v>0.83299999999999996</v>
      </c>
      <c r="M429" s="121" t="s">
        <v>5657</v>
      </c>
      <c r="N429" s="120">
        <v>1</v>
      </c>
      <c r="O429" s="119">
        <v>158</v>
      </c>
      <c r="P429" s="119">
        <v>24</v>
      </c>
      <c r="Q429" s="119">
        <v>2.9</v>
      </c>
      <c r="R429" s="120" t="s">
        <v>5658</v>
      </c>
      <c r="S429" s="120">
        <v>0.3</v>
      </c>
      <c r="T429" s="120"/>
      <c r="U429" s="120"/>
      <c r="V429" s="172">
        <v>51.3</v>
      </c>
      <c r="W429" s="172"/>
      <c r="X429" s="172">
        <v>40.200000000000003</v>
      </c>
      <c r="Y429" s="172">
        <v>7.4</v>
      </c>
      <c r="Z429" s="172">
        <v>3.7</v>
      </c>
      <c r="AA429" s="123">
        <v>533</v>
      </c>
      <c r="AB429" s="123"/>
      <c r="AC429" s="123"/>
      <c r="AD429" s="123"/>
      <c r="AE429" s="123"/>
      <c r="AF429" s="123"/>
      <c r="AG429" s="214"/>
      <c r="AH429" s="229" t="str">
        <f t="shared" si="53"/>
        <v>a2</v>
      </c>
      <c r="AI429" s="122"/>
      <c r="AJ429" s="122"/>
      <c r="AK429" s="122"/>
      <c r="AL429" s="122"/>
      <c r="AM429" s="122"/>
      <c r="AN429" s="173">
        <v>0.5</v>
      </c>
      <c r="AO429" s="173"/>
      <c r="AP429" s="173"/>
      <c r="AQ429" s="173"/>
      <c r="AR429" s="173"/>
      <c r="AS429" s="173"/>
      <c r="AT429" s="173"/>
      <c r="AU429" s="173"/>
      <c r="AV429" s="173"/>
      <c r="AW429" s="173"/>
      <c r="AX429" s="173"/>
      <c r="AY429" s="173"/>
      <c r="AZ429" s="211">
        <f t="shared" si="59"/>
        <v>0.5</v>
      </c>
      <c r="BA429" s="211"/>
      <c r="BB429" s="205">
        <f t="shared" si="54"/>
        <v>14860</v>
      </c>
      <c r="BC429" s="205">
        <f t="shared" si="55"/>
        <v>13979</v>
      </c>
      <c r="BD429" s="205">
        <f t="shared" si="56"/>
        <v>1881</v>
      </c>
      <c r="BE429" s="205">
        <f t="shared" si="57"/>
        <v>1000</v>
      </c>
      <c r="BF429" s="175">
        <v>12979</v>
      </c>
      <c r="BG429" s="175">
        <v>3572</v>
      </c>
      <c r="BH429" s="175">
        <v>1881</v>
      </c>
      <c r="BI429" s="175">
        <v>881</v>
      </c>
      <c r="BJ429" s="175"/>
      <c r="BK429" s="175">
        <v>4109</v>
      </c>
      <c r="BL429" s="175">
        <v>648</v>
      </c>
      <c r="BM429" s="175">
        <v>1165</v>
      </c>
      <c r="BN429" s="175">
        <v>767</v>
      </c>
      <c r="BO429" s="175">
        <v>1837</v>
      </c>
      <c r="BP429" s="198">
        <f t="shared" si="58"/>
        <v>3718</v>
      </c>
    </row>
    <row r="430" spans="1:68" s="116" customFormat="1" x14ac:dyDescent="0.15">
      <c r="A430" s="117">
        <v>736402001</v>
      </c>
      <c r="B430" s="118" t="s">
        <v>701</v>
      </c>
      <c r="C430" s="118" t="s">
        <v>660</v>
      </c>
      <c r="D430" s="118" t="s">
        <v>702</v>
      </c>
      <c r="E430" s="118" t="s">
        <v>3611</v>
      </c>
      <c r="F430" s="120">
        <v>12</v>
      </c>
      <c r="G430" s="119"/>
      <c r="H430" s="119"/>
      <c r="I430" s="120" t="s">
        <v>5820</v>
      </c>
      <c r="J430" s="120">
        <v>1200</v>
      </c>
      <c r="K430" s="120">
        <v>135112</v>
      </c>
      <c r="L430" s="120">
        <v>0.308</v>
      </c>
      <c r="M430" s="121" t="s">
        <v>5657</v>
      </c>
      <c r="N430" s="120">
        <v>1</v>
      </c>
      <c r="O430" s="119">
        <v>103.3</v>
      </c>
      <c r="P430" s="119"/>
      <c r="Q430" s="119"/>
      <c r="R430" s="120" t="s">
        <v>5658</v>
      </c>
      <c r="S430" s="120">
        <v>0.15</v>
      </c>
      <c r="T430" s="120"/>
      <c r="U430" s="120"/>
      <c r="V430" s="172">
        <v>175.29300000000001</v>
      </c>
      <c r="W430" s="172"/>
      <c r="X430" s="172">
        <v>103.167</v>
      </c>
      <c r="Y430" s="172">
        <v>29.472000000000001</v>
      </c>
      <c r="Z430" s="172">
        <v>42.654000000000003</v>
      </c>
      <c r="AA430" s="123"/>
      <c r="AB430" s="123"/>
      <c r="AC430" s="123">
        <v>68</v>
      </c>
      <c r="AD430" s="123"/>
      <c r="AE430" s="123"/>
      <c r="AF430" s="123"/>
      <c r="AG430" s="214"/>
      <c r="AH430" s="229" t="str">
        <f t="shared" si="53"/>
        <v>a3</v>
      </c>
      <c r="AI430" s="122"/>
      <c r="AJ430" s="122"/>
      <c r="AK430" s="122"/>
      <c r="AL430" s="122"/>
      <c r="AM430" s="122"/>
      <c r="AN430" s="173">
        <v>1</v>
      </c>
      <c r="AO430" s="173"/>
      <c r="AP430" s="173"/>
      <c r="AQ430" s="173"/>
      <c r="AR430" s="173"/>
      <c r="AS430" s="173">
        <v>0.5</v>
      </c>
      <c r="AT430" s="173"/>
      <c r="AU430" s="173"/>
      <c r="AV430" s="173"/>
      <c r="AW430" s="173"/>
      <c r="AX430" s="173"/>
      <c r="AY430" s="173"/>
      <c r="AZ430" s="211">
        <f t="shared" si="59"/>
        <v>1.5</v>
      </c>
      <c r="BA430" s="211">
        <f t="shared" si="60"/>
        <v>0</v>
      </c>
      <c r="BB430" s="205">
        <f t="shared" si="54"/>
        <v>18929</v>
      </c>
      <c r="BC430" s="205">
        <f t="shared" si="55"/>
        <v>15449</v>
      </c>
      <c r="BD430" s="205">
        <f t="shared" si="56"/>
        <v>5746</v>
      </c>
      <c r="BE430" s="205">
        <f t="shared" si="57"/>
        <v>2266</v>
      </c>
      <c r="BF430" s="175">
        <v>13183</v>
      </c>
      <c r="BG430" s="175"/>
      <c r="BH430" s="175">
        <v>5746</v>
      </c>
      <c r="BI430" s="175">
        <v>3480</v>
      </c>
      <c r="BJ430" s="175"/>
      <c r="BK430" s="175">
        <v>1099</v>
      </c>
      <c r="BL430" s="175">
        <v>503</v>
      </c>
      <c r="BM430" s="175">
        <v>3702</v>
      </c>
      <c r="BN430" s="175">
        <v>1050</v>
      </c>
      <c r="BO430" s="175">
        <v>3349</v>
      </c>
      <c r="BP430" s="198">
        <f t="shared" si="58"/>
        <v>9095</v>
      </c>
    </row>
    <row r="431" spans="1:68" s="116" customFormat="1" x14ac:dyDescent="0.15">
      <c r="A431" s="117">
        <v>736801001</v>
      </c>
      <c r="B431" s="118" t="s">
        <v>703</v>
      </c>
      <c r="C431" s="118" t="s">
        <v>660</v>
      </c>
      <c r="D431" s="118" t="s">
        <v>704</v>
      </c>
      <c r="E431" s="118" t="s">
        <v>3612</v>
      </c>
      <c r="F431" s="120">
        <v>15</v>
      </c>
      <c r="G431" s="119">
        <v>267802</v>
      </c>
      <c r="H431" s="119"/>
      <c r="I431" s="120" t="s">
        <v>5820</v>
      </c>
      <c r="J431" s="120">
        <v>1400</v>
      </c>
      <c r="K431" s="120">
        <v>267802</v>
      </c>
      <c r="L431" s="120">
        <v>0.52400000000000002</v>
      </c>
      <c r="M431" s="121" t="s">
        <v>5657</v>
      </c>
      <c r="N431" s="120">
        <v>1</v>
      </c>
      <c r="O431" s="119">
        <v>220.6</v>
      </c>
      <c r="P431" s="119">
        <v>24.1</v>
      </c>
      <c r="Q431" s="119">
        <v>8.6</v>
      </c>
      <c r="R431" s="120" t="s">
        <v>5658</v>
      </c>
      <c r="S431" s="120">
        <v>0.4</v>
      </c>
      <c r="T431" s="120"/>
      <c r="U431" s="120"/>
      <c r="V431" s="172">
        <v>266.89999999999998</v>
      </c>
      <c r="W431" s="172">
        <v>13.7</v>
      </c>
      <c r="X431" s="172">
        <v>185.5</v>
      </c>
      <c r="Y431" s="172">
        <v>18.399999999999999</v>
      </c>
      <c r="Z431" s="172">
        <v>49.3</v>
      </c>
      <c r="AA431" s="123"/>
      <c r="AB431" s="123"/>
      <c r="AC431" s="123">
        <v>242</v>
      </c>
      <c r="AD431" s="123"/>
      <c r="AE431" s="123"/>
      <c r="AF431" s="123"/>
      <c r="AG431" s="214"/>
      <c r="AH431" s="229" t="str">
        <f t="shared" si="53"/>
        <v>a3</v>
      </c>
      <c r="AI431" s="122"/>
      <c r="AJ431" s="122"/>
      <c r="AK431" s="122"/>
      <c r="AL431" s="122"/>
      <c r="AM431" s="122"/>
      <c r="AN431" s="173"/>
      <c r="AO431" s="173"/>
      <c r="AP431" s="173"/>
      <c r="AQ431" s="173"/>
      <c r="AR431" s="173"/>
      <c r="AS431" s="173"/>
      <c r="AT431" s="173"/>
      <c r="AU431" s="173"/>
      <c r="AV431" s="173"/>
      <c r="AW431" s="173"/>
      <c r="AX431" s="173"/>
      <c r="AY431" s="173"/>
      <c r="AZ431" s="211">
        <f t="shared" si="59"/>
        <v>0</v>
      </c>
      <c r="BA431" s="211">
        <f t="shared" si="60"/>
        <v>0</v>
      </c>
      <c r="BB431" s="205">
        <f t="shared" si="54"/>
        <v>26461</v>
      </c>
      <c r="BC431" s="205">
        <f t="shared" si="55"/>
        <v>26461</v>
      </c>
      <c r="BD431" s="205">
        <f t="shared" si="56"/>
        <v>0</v>
      </c>
      <c r="BE431" s="205">
        <f t="shared" si="57"/>
        <v>0</v>
      </c>
      <c r="BF431" s="175">
        <v>26461</v>
      </c>
      <c r="BG431" s="175"/>
      <c r="BH431" s="175">
        <v>7136</v>
      </c>
      <c r="BI431" s="175"/>
      <c r="BJ431" s="175"/>
      <c r="BK431" s="175">
        <v>4422</v>
      </c>
      <c r="BL431" s="175">
        <v>3684</v>
      </c>
      <c r="BM431" s="175">
        <v>4492</v>
      </c>
      <c r="BN431" s="175">
        <v>2992</v>
      </c>
      <c r="BO431" s="175">
        <v>3735</v>
      </c>
      <c r="BP431" s="198">
        <f t="shared" si="58"/>
        <v>10871</v>
      </c>
    </row>
    <row r="432" spans="1:68" s="116" customFormat="1" x14ac:dyDescent="0.15">
      <c r="A432" s="117">
        <v>736802002</v>
      </c>
      <c r="B432" s="118" t="s">
        <v>705</v>
      </c>
      <c r="C432" s="118" t="s">
        <v>660</v>
      </c>
      <c r="D432" s="118" t="s">
        <v>704</v>
      </c>
      <c r="E432" s="118" t="s">
        <v>3613</v>
      </c>
      <c r="F432" s="120">
        <v>12</v>
      </c>
      <c r="G432" s="119">
        <v>184411</v>
      </c>
      <c r="H432" s="119"/>
      <c r="I432" s="120" t="s">
        <v>5820</v>
      </c>
      <c r="J432" s="120">
        <v>1100</v>
      </c>
      <c r="K432" s="120">
        <v>184411</v>
      </c>
      <c r="L432" s="120">
        <v>0.45900000000000002</v>
      </c>
      <c r="M432" s="121" t="s">
        <v>5657</v>
      </c>
      <c r="N432" s="120">
        <v>1</v>
      </c>
      <c r="O432" s="119">
        <v>186</v>
      </c>
      <c r="P432" s="119">
        <v>21.5</v>
      </c>
      <c r="Q432" s="119">
        <v>8.1999999999999993</v>
      </c>
      <c r="R432" s="120" t="s">
        <v>5658</v>
      </c>
      <c r="S432" s="120">
        <v>0.4</v>
      </c>
      <c r="T432" s="120"/>
      <c r="U432" s="120"/>
      <c r="V432" s="172">
        <v>148.1</v>
      </c>
      <c r="W432" s="172">
        <v>6.2</v>
      </c>
      <c r="X432" s="172">
        <v>76.5</v>
      </c>
      <c r="Y432" s="172">
        <v>56.5</v>
      </c>
      <c r="Z432" s="172">
        <v>8.9</v>
      </c>
      <c r="AA432" s="123">
        <v>1023</v>
      </c>
      <c r="AB432" s="123"/>
      <c r="AC432" s="123">
        <v>117</v>
      </c>
      <c r="AD432" s="123"/>
      <c r="AE432" s="123"/>
      <c r="AF432" s="123"/>
      <c r="AG432" s="214"/>
      <c r="AH432" s="229" t="str">
        <f t="shared" si="53"/>
        <v>a3</v>
      </c>
      <c r="AI432" s="122"/>
      <c r="AJ432" s="122"/>
      <c r="AK432" s="122"/>
      <c r="AL432" s="122"/>
      <c r="AM432" s="122"/>
      <c r="AN432" s="173"/>
      <c r="AO432" s="173"/>
      <c r="AP432" s="173"/>
      <c r="AQ432" s="173"/>
      <c r="AR432" s="173"/>
      <c r="AS432" s="173"/>
      <c r="AT432" s="173"/>
      <c r="AU432" s="173"/>
      <c r="AV432" s="173"/>
      <c r="AW432" s="173"/>
      <c r="AX432" s="173"/>
      <c r="AY432" s="173"/>
      <c r="AZ432" s="211">
        <f t="shared" si="59"/>
        <v>0</v>
      </c>
      <c r="BA432" s="211">
        <f t="shared" si="60"/>
        <v>0</v>
      </c>
      <c r="BB432" s="205">
        <f t="shared" si="54"/>
        <v>26053</v>
      </c>
      <c r="BC432" s="205">
        <f t="shared" si="55"/>
        <v>20799</v>
      </c>
      <c r="BD432" s="205">
        <f t="shared" si="56"/>
        <v>5123</v>
      </c>
      <c r="BE432" s="205">
        <f t="shared" si="57"/>
        <v>-131</v>
      </c>
      <c r="BF432" s="175">
        <v>20930</v>
      </c>
      <c r="BG432" s="175"/>
      <c r="BH432" s="175">
        <v>5254</v>
      </c>
      <c r="BI432" s="175">
        <v>5254</v>
      </c>
      <c r="BJ432" s="175"/>
      <c r="BK432" s="175">
        <v>3822</v>
      </c>
      <c r="BL432" s="175">
        <v>4961</v>
      </c>
      <c r="BM432" s="175">
        <v>3858</v>
      </c>
      <c r="BN432" s="175">
        <v>1923</v>
      </c>
      <c r="BO432" s="175">
        <v>981</v>
      </c>
      <c r="BP432" s="198">
        <f t="shared" si="58"/>
        <v>6235</v>
      </c>
    </row>
    <row r="433" spans="1:68" s="116" customFormat="1" x14ac:dyDescent="0.15">
      <c r="A433" s="117">
        <v>740202001</v>
      </c>
      <c r="B433" s="118" t="s">
        <v>706</v>
      </c>
      <c r="C433" s="118" t="s">
        <v>660</v>
      </c>
      <c r="D433" s="118" t="s">
        <v>707</v>
      </c>
      <c r="E433" s="118" t="s">
        <v>3614</v>
      </c>
      <c r="F433" s="120">
        <v>16</v>
      </c>
      <c r="G433" s="119">
        <v>462266</v>
      </c>
      <c r="H433" s="119"/>
      <c r="I433" s="120"/>
      <c r="J433" s="120">
        <v>3400</v>
      </c>
      <c r="K433" s="120">
        <v>426266</v>
      </c>
      <c r="L433" s="120">
        <v>0.34300000000000003</v>
      </c>
      <c r="M433" s="121" t="s">
        <v>5657</v>
      </c>
      <c r="N433" s="120">
        <v>1</v>
      </c>
      <c r="O433" s="119">
        <v>63.4</v>
      </c>
      <c r="P433" s="119"/>
      <c r="Q433" s="119"/>
      <c r="R433" s="120" t="s">
        <v>5658</v>
      </c>
      <c r="S433" s="120">
        <v>0.16</v>
      </c>
      <c r="T433" s="120"/>
      <c r="U433" s="120"/>
      <c r="V433" s="172">
        <v>17.899999999999999</v>
      </c>
      <c r="W433" s="172"/>
      <c r="X433" s="172">
        <v>11.7</v>
      </c>
      <c r="Y433" s="172">
        <v>3</v>
      </c>
      <c r="Z433" s="172">
        <v>3.2</v>
      </c>
      <c r="AA433" s="123"/>
      <c r="AB433" s="123"/>
      <c r="AC433" s="123">
        <v>66.7</v>
      </c>
      <c r="AD433" s="123"/>
      <c r="AE433" s="123"/>
      <c r="AF433" s="123"/>
      <c r="AG433" s="214"/>
      <c r="AH433" s="229" t="str">
        <f t="shared" si="53"/>
        <v>a3</v>
      </c>
      <c r="AI433" s="122"/>
      <c r="AJ433" s="122"/>
      <c r="AK433" s="122"/>
      <c r="AL433" s="122"/>
      <c r="AM433" s="122"/>
      <c r="AN433" s="173">
        <v>4</v>
      </c>
      <c r="AO433" s="173"/>
      <c r="AP433" s="173"/>
      <c r="AQ433" s="173"/>
      <c r="AR433" s="173">
        <v>7</v>
      </c>
      <c r="AS433" s="173">
        <v>4</v>
      </c>
      <c r="AT433" s="173">
        <v>1.2</v>
      </c>
      <c r="AU433" s="173">
        <v>1.2</v>
      </c>
      <c r="AV433" s="173">
        <v>1.2</v>
      </c>
      <c r="AW433" s="173">
        <v>1.2</v>
      </c>
      <c r="AX433" s="173">
        <v>1.2</v>
      </c>
      <c r="AY433" s="173">
        <v>1</v>
      </c>
      <c r="AZ433" s="211">
        <f t="shared" si="59"/>
        <v>15</v>
      </c>
      <c r="BA433" s="211">
        <f t="shared" si="60"/>
        <v>7</v>
      </c>
      <c r="BB433" s="205">
        <f t="shared" si="54"/>
        <v>56192</v>
      </c>
      <c r="BC433" s="205">
        <f t="shared" si="55"/>
        <v>56192</v>
      </c>
      <c r="BD433" s="205">
        <f t="shared" si="56"/>
        <v>19530</v>
      </c>
      <c r="BE433" s="205">
        <f t="shared" si="57"/>
        <v>19530</v>
      </c>
      <c r="BF433" s="175">
        <v>36662</v>
      </c>
      <c r="BG433" s="175"/>
      <c r="BH433" s="175">
        <v>19530</v>
      </c>
      <c r="BI433" s="175"/>
      <c r="BJ433" s="175"/>
      <c r="BK433" s="175">
        <v>2570</v>
      </c>
      <c r="BL433" s="175">
        <v>26</v>
      </c>
      <c r="BM433" s="175">
        <v>9592</v>
      </c>
      <c r="BN433" s="175">
        <v>4002</v>
      </c>
      <c r="BO433" s="175">
        <v>20472</v>
      </c>
      <c r="BP433" s="198">
        <f t="shared" si="58"/>
        <v>40002</v>
      </c>
    </row>
    <row r="434" spans="1:68" x14ac:dyDescent="0.15">
      <c r="A434" s="117">
        <v>740202002</v>
      </c>
      <c r="B434" s="118" t="s">
        <v>708</v>
      </c>
      <c r="C434" s="118" t="s">
        <v>660</v>
      </c>
      <c r="D434" s="118" t="s">
        <v>707</v>
      </c>
      <c r="E434" s="118" t="s">
        <v>3615</v>
      </c>
      <c r="F434" s="120">
        <v>11</v>
      </c>
      <c r="G434" s="119">
        <v>44145</v>
      </c>
      <c r="H434" s="119"/>
      <c r="I434" s="120"/>
      <c r="J434" s="120">
        <v>500</v>
      </c>
      <c r="K434" s="120">
        <v>44145</v>
      </c>
      <c r="L434" s="120">
        <v>0.24199999999999999</v>
      </c>
      <c r="M434" s="121" t="s">
        <v>5657</v>
      </c>
      <c r="N434" s="120">
        <v>1</v>
      </c>
      <c r="O434" s="119">
        <v>220</v>
      </c>
      <c r="P434" s="119"/>
      <c r="Q434" s="119"/>
      <c r="R434" s="120" t="s">
        <v>5658</v>
      </c>
      <c r="S434" s="120">
        <v>0.1</v>
      </c>
      <c r="T434" s="120"/>
      <c r="U434" s="120"/>
      <c r="V434" s="172">
        <v>62.5</v>
      </c>
      <c r="W434" s="172"/>
      <c r="X434" s="172">
        <v>62.5</v>
      </c>
      <c r="Y434" s="172"/>
      <c r="Z434" s="172"/>
      <c r="AA434" s="123"/>
      <c r="AB434" s="123"/>
      <c r="AC434" s="123"/>
      <c r="AD434" s="123"/>
      <c r="AE434" s="123"/>
      <c r="AF434" s="123"/>
      <c r="AG434" s="214"/>
      <c r="AH434" s="229" t="str">
        <f t="shared" si="53"/>
        <v>a1</v>
      </c>
      <c r="AI434" s="122"/>
      <c r="AJ434" s="122"/>
      <c r="AK434" s="122"/>
      <c r="AL434" s="122"/>
      <c r="AM434" s="122"/>
      <c r="AN434" s="173">
        <v>2</v>
      </c>
      <c r="AO434" s="173"/>
      <c r="AP434" s="173"/>
      <c r="AQ434" s="173"/>
      <c r="AR434" s="173"/>
      <c r="AS434" s="173">
        <v>1</v>
      </c>
      <c r="AT434" s="173">
        <v>1.2</v>
      </c>
      <c r="AU434" s="173">
        <v>1.2</v>
      </c>
      <c r="AV434" s="173">
        <v>1.2</v>
      </c>
      <c r="AW434" s="173">
        <v>1.2</v>
      </c>
      <c r="AX434" s="173">
        <v>1.2</v>
      </c>
      <c r="AY434" s="173">
        <v>1.2</v>
      </c>
      <c r="AZ434" s="211">
        <f t="shared" si="59"/>
        <v>3</v>
      </c>
      <c r="BA434" s="211">
        <f t="shared" si="60"/>
        <v>7.2</v>
      </c>
      <c r="BB434" s="205">
        <f t="shared" si="54"/>
        <v>8652</v>
      </c>
      <c r="BC434" s="205">
        <f t="shared" si="55"/>
        <v>8652</v>
      </c>
      <c r="BD434" s="205">
        <f t="shared" si="56"/>
        <v>0</v>
      </c>
      <c r="BE434" s="205">
        <f t="shared" si="57"/>
        <v>0</v>
      </c>
      <c r="BF434" s="175">
        <v>8652</v>
      </c>
      <c r="BG434" s="175"/>
      <c r="BH434" s="175">
        <v>5208</v>
      </c>
      <c r="BI434" s="175"/>
      <c r="BJ434" s="175"/>
      <c r="BK434" s="175">
        <v>1360</v>
      </c>
      <c r="BL434" s="175"/>
      <c r="BM434" s="175">
        <v>1572</v>
      </c>
      <c r="BN434" s="175">
        <v>512</v>
      </c>
      <c r="BO434" s="175"/>
      <c r="BP434" s="198">
        <f t="shared" si="58"/>
        <v>5208</v>
      </c>
    </row>
    <row r="435" spans="1:68" s="116" customFormat="1" x14ac:dyDescent="0.15">
      <c r="A435" s="117">
        <v>740202003</v>
      </c>
      <c r="B435" s="118" t="s">
        <v>709</v>
      </c>
      <c r="C435" s="118" t="s">
        <v>660</v>
      </c>
      <c r="D435" s="118" t="s">
        <v>707</v>
      </c>
      <c r="E435" s="118" t="s">
        <v>3616</v>
      </c>
      <c r="F435" s="120">
        <v>14</v>
      </c>
      <c r="G435" s="119">
        <v>97217</v>
      </c>
      <c r="H435" s="119"/>
      <c r="I435" s="120"/>
      <c r="J435" s="120">
        <v>700</v>
      </c>
      <c r="K435" s="120">
        <v>97217</v>
      </c>
      <c r="L435" s="120">
        <v>0.38</v>
      </c>
      <c r="M435" s="121" t="s">
        <v>5657</v>
      </c>
      <c r="N435" s="120">
        <v>1</v>
      </c>
      <c r="O435" s="119">
        <v>275</v>
      </c>
      <c r="P435" s="119"/>
      <c r="Q435" s="119"/>
      <c r="R435" s="120" t="s">
        <v>5658</v>
      </c>
      <c r="S435" s="120">
        <v>0.1</v>
      </c>
      <c r="T435" s="120"/>
      <c r="U435" s="120"/>
      <c r="V435" s="172">
        <v>91.5</v>
      </c>
      <c r="W435" s="172"/>
      <c r="X435" s="172">
        <v>91.5</v>
      </c>
      <c r="Y435" s="172"/>
      <c r="Z435" s="172"/>
      <c r="AA435" s="123"/>
      <c r="AB435" s="123"/>
      <c r="AC435" s="123"/>
      <c r="AD435" s="123"/>
      <c r="AE435" s="123"/>
      <c r="AF435" s="123"/>
      <c r="AG435" s="214"/>
      <c r="AH435" s="229" t="str">
        <f t="shared" si="53"/>
        <v>a1</v>
      </c>
      <c r="AI435" s="122"/>
      <c r="AJ435" s="122"/>
      <c r="AK435" s="122"/>
      <c r="AL435" s="122"/>
      <c r="AM435" s="122"/>
      <c r="AN435" s="173">
        <v>2</v>
      </c>
      <c r="AO435" s="173"/>
      <c r="AP435" s="173"/>
      <c r="AQ435" s="173"/>
      <c r="AR435" s="173"/>
      <c r="AS435" s="173">
        <v>6</v>
      </c>
      <c r="AT435" s="173">
        <v>1.2</v>
      </c>
      <c r="AU435" s="173">
        <v>1.2</v>
      </c>
      <c r="AV435" s="173">
        <v>1.2</v>
      </c>
      <c r="AW435" s="173">
        <v>1.2</v>
      </c>
      <c r="AX435" s="173">
        <v>1.2</v>
      </c>
      <c r="AY435" s="173">
        <v>1</v>
      </c>
      <c r="AZ435" s="211">
        <f t="shared" si="59"/>
        <v>8</v>
      </c>
      <c r="BA435" s="211">
        <f t="shared" si="60"/>
        <v>7</v>
      </c>
      <c r="BB435" s="205">
        <f t="shared" si="54"/>
        <v>9324</v>
      </c>
      <c r="BC435" s="205">
        <f t="shared" si="55"/>
        <v>9324</v>
      </c>
      <c r="BD435" s="205">
        <f t="shared" si="56"/>
        <v>0</v>
      </c>
      <c r="BE435" s="205">
        <f t="shared" si="57"/>
        <v>0</v>
      </c>
      <c r="BF435" s="175">
        <v>9324</v>
      </c>
      <c r="BG435" s="175"/>
      <c r="BH435" s="175">
        <v>2640</v>
      </c>
      <c r="BI435" s="175"/>
      <c r="BJ435" s="175"/>
      <c r="BK435" s="175">
        <v>3403</v>
      </c>
      <c r="BL435" s="175"/>
      <c r="BM435" s="175">
        <v>1897</v>
      </c>
      <c r="BN435" s="175">
        <v>1348</v>
      </c>
      <c r="BO435" s="175">
        <v>36</v>
      </c>
      <c r="BP435" s="198">
        <f t="shared" si="58"/>
        <v>2676</v>
      </c>
    </row>
    <row r="436" spans="1:68" s="116" customFormat="1" x14ac:dyDescent="0.15">
      <c r="A436" s="117">
        <v>740502001</v>
      </c>
      <c r="B436" s="118" t="s">
        <v>710</v>
      </c>
      <c r="C436" s="118" t="s">
        <v>660</v>
      </c>
      <c r="D436" s="118" t="s">
        <v>711</v>
      </c>
      <c r="E436" s="118" t="s">
        <v>3617</v>
      </c>
      <c r="F436" s="120">
        <v>13</v>
      </c>
      <c r="G436" s="119">
        <v>125750</v>
      </c>
      <c r="H436" s="119"/>
      <c r="I436" s="120" t="s">
        <v>5820</v>
      </c>
      <c r="J436" s="120">
        <v>850</v>
      </c>
      <c r="K436" s="120">
        <v>125750</v>
      </c>
      <c r="L436" s="120">
        <v>0.40500000000000003</v>
      </c>
      <c r="M436" s="121" t="s">
        <v>5657</v>
      </c>
      <c r="N436" s="120">
        <v>1</v>
      </c>
      <c r="O436" s="119">
        <v>247.5</v>
      </c>
      <c r="P436" s="119"/>
      <c r="Q436" s="119"/>
      <c r="R436" s="120" t="s">
        <v>5660</v>
      </c>
      <c r="S436" s="120">
        <v>0.1</v>
      </c>
      <c r="T436" s="120"/>
      <c r="U436" s="120"/>
      <c r="V436" s="172">
        <v>182.1</v>
      </c>
      <c r="W436" s="172"/>
      <c r="X436" s="172"/>
      <c r="Y436" s="172"/>
      <c r="Z436" s="172">
        <v>182.1</v>
      </c>
      <c r="AA436" s="123">
        <v>1602</v>
      </c>
      <c r="AB436" s="123"/>
      <c r="AC436" s="123">
        <v>141</v>
      </c>
      <c r="AD436" s="123"/>
      <c r="AE436" s="123"/>
      <c r="AF436" s="123"/>
      <c r="AG436" s="214"/>
      <c r="AH436" s="229" t="str">
        <f t="shared" si="53"/>
        <v>a3</v>
      </c>
      <c r="AI436" s="122"/>
      <c r="AJ436" s="122"/>
      <c r="AK436" s="122"/>
      <c r="AL436" s="122"/>
      <c r="AM436" s="122"/>
      <c r="AN436" s="173">
        <v>2.4</v>
      </c>
      <c r="AO436" s="173"/>
      <c r="AP436" s="173"/>
      <c r="AQ436" s="173"/>
      <c r="AR436" s="173" t="s">
        <v>3186</v>
      </c>
      <c r="AS436" s="173"/>
      <c r="AT436" s="173"/>
      <c r="AU436" s="173"/>
      <c r="AV436" s="173"/>
      <c r="AW436" s="173"/>
      <c r="AX436" s="173"/>
      <c r="AY436" s="173" t="s">
        <v>3186</v>
      </c>
      <c r="AZ436" s="211">
        <f t="shared" si="59"/>
        <v>2.4</v>
      </c>
      <c r="BA436" s="211">
        <f t="shared" si="60"/>
        <v>0</v>
      </c>
      <c r="BB436" s="205">
        <f t="shared" si="54"/>
        <v>18500</v>
      </c>
      <c r="BC436" s="205">
        <f t="shared" si="55"/>
        <v>18500</v>
      </c>
      <c r="BD436" s="205">
        <f t="shared" si="56"/>
        <v>6661</v>
      </c>
      <c r="BE436" s="205">
        <f t="shared" si="57"/>
        <v>6661</v>
      </c>
      <c r="BF436" s="175">
        <v>11839</v>
      </c>
      <c r="BG436" s="175"/>
      <c r="BH436" s="175">
        <v>5223</v>
      </c>
      <c r="BI436" s="175"/>
      <c r="BJ436" s="175"/>
      <c r="BK436" s="175">
        <v>2911</v>
      </c>
      <c r="BL436" s="175">
        <v>2983</v>
      </c>
      <c r="BM436" s="175">
        <v>5678</v>
      </c>
      <c r="BN436" s="175">
        <v>983</v>
      </c>
      <c r="BO436" s="175">
        <v>722</v>
      </c>
      <c r="BP436" s="198">
        <f t="shared" si="58"/>
        <v>5945</v>
      </c>
    </row>
    <row r="437" spans="1:68" x14ac:dyDescent="0.15">
      <c r="A437" s="117">
        <v>740502002</v>
      </c>
      <c r="B437" s="118" t="s">
        <v>712</v>
      </c>
      <c r="C437" s="118" t="s">
        <v>660</v>
      </c>
      <c r="D437" s="118" t="s">
        <v>711</v>
      </c>
      <c r="E437" s="118" t="s">
        <v>3618</v>
      </c>
      <c r="F437" s="120">
        <v>12</v>
      </c>
      <c r="G437" s="119">
        <v>14250</v>
      </c>
      <c r="H437" s="119"/>
      <c r="I437" s="120" t="s">
        <v>5820</v>
      </c>
      <c r="J437" s="120">
        <v>400</v>
      </c>
      <c r="K437" s="120">
        <v>13957</v>
      </c>
      <c r="L437" s="120">
        <v>9.6000000000000002E-2</v>
      </c>
      <c r="M437" s="121" t="s">
        <v>5657</v>
      </c>
      <c r="N437" s="120">
        <v>1</v>
      </c>
      <c r="O437" s="119">
        <v>56.9</v>
      </c>
      <c r="P437" s="119"/>
      <c r="Q437" s="119"/>
      <c r="R437" s="120" t="s">
        <v>5660</v>
      </c>
      <c r="S437" s="120">
        <v>0.2</v>
      </c>
      <c r="T437" s="120"/>
      <c r="U437" s="120"/>
      <c r="V437" s="172">
        <v>18</v>
      </c>
      <c r="W437" s="172"/>
      <c r="X437" s="172"/>
      <c r="Y437" s="172"/>
      <c r="Z437" s="172">
        <v>18</v>
      </c>
      <c r="AA437" s="123">
        <v>49</v>
      </c>
      <c r="AB437" s="123"/>
      <c r="AC437" s="123"/>
      <c r="AD437" s="123"/>
      <c r="AE437" s="123"/>
      <c r="AF437" s="123"/>
      <c r="AG437" s="214"/>
      <c r="AH437" s="229" t="str">
        <f t="shared" si="53"/>
        <v>a2</v>
      </c>
      <c r="AI437" s="122"/>
      <c r="AJ437" s="122"/>
      <c r="AK437" s="122"/>
      <c r="AL437" s="122"/>
      <c r="AM437" s="122"/>
      <c r="AN437" s="173">
        <v>1.4</v>
      </c>
      <c r="AO437" s="173"/>
      <c r="AP437" s="173"/>
      <c r="AQ437" s="173"/>
      <c r="AR437" s="173" t="s">
        <v>3186</v>
      </c>
      <c r="AS437" s="173"/>
      <c r="AT437" s="173"/>
      <c r="AU437" s="173"/>
      <c r="AV437" s="173"/>
      <c r="AW437" s="173"/>
      <c r="AX437" s="173"/>
      <c r="AY437" s="173" t="s">
        <v>3186</v>
      </c>
      <c r="AZ437" s="211">
        <f t="shared" si="59"/>
        <v>1.4</v>
      </c>
      <c r="BA437" s="211">
        <f t="shared" si="60"/>
        <v>0</v>
      </c>
      <c r="BB437" s="205">
        <f t="shared" si="54"/>
        <v>4105</v>
      </c>
      <c r="BC437" s="205">
        <f t="shared" si="55"/>
        <v>4105</v>
      </c>
      <c r="BD437" s="205">
        <f t="shared" si="56"/>
        <v>979</v>
      </c>
      <c r="BE437" s="205">
        <f t="shared" si="57"/>
        <v>979</v>
      </c>
      <c r="BF437" s="175">
        <v>3126</v>
      </c>
      <c r="BG437" s="175"/>
      <c r="BH437" s="175">
        <v>3013</v>
      </c>
      <c r="BI437" s="175"/>
      <c r="BJ437" s="175"/>
      <c r="BK437" s="175">
        <v>113</v>
      </c>
      <c r="BL437" s="175"/>
      <c r="BM437" s="175">
        <v>972</v>
      </c>
      <c r="BN437" s="175">
        <v>7</v>
      </c>
      <c r="BO437" s="175"/>
      <c r="BP437" s="198">
        <f t="shared" si="58"/>
        <v>3013</v>
      </c>
    </row>
    <row r="438" spans="1:68" s="116" customFormat="1" x14ac:dyDescent="0.15">
      <c r="A438" s="117">
        <v>740702001</v>
      </c>
      <c r="B438" s="118" t="s">
        <v>713</v>
      </c>
      <c r="C438" s="118" t="s">
        <v>660</v>
      </c>
      <c r="D438" s="118" t="s">
        <v>714</v>
      </c>
      <c r="E438" s="118" t="s">
        <v>3619</v>
      </c>
      <c r="F438" s="120">
        <v>14</v>
      </c>
      <c r="G438" s="119">
        <v>237831</v>
      </c>
      <c r="H438" s="119"/>
      <c r="I438" s="120" t="s">
        <v>5820</v>
      </c>
      <c r="J438" s="120">
        <v>1200</v>
      </c>
      <c r="K438" s="120">
        <v>240385</v>
      </c>
      <c r="L438" s="120">
        <v>0.54900000000000004</v>
      </c>
      <c r="M438" s="121" t="s">
        <v>5657</v>
      </c>
      <c r="N438" s="120">
        <v>1</v>
      </c>
      <c r="O438" s="119">
        <v>95.9</v>
      </c>
      <c r="P438" s="119"/>
      <c r="Q438" s="119"/>
      <c r="R438" s="120" t="s">
        <v>5660</v>
      </c>
      <c r="S438" s="120">
        <v>0.3</v>
      </c>
      <c r="T438" s="120"/>
      <c r="U438" s="120"/>
      <c r="V438" s="172">
        <v>257.8</v>
      </c>
      <c r="W438" s="172"/>
      <c r="X438" s="172">
        <v>236.6</v>
      </c>
      <c r="Y438" s="172">
        <v>18.399999999999999</v>
      </c>
      <c r="Z438" s="172">
        <v>2.8</v>
      </c>
      <c r="AA438" s="123">
        <v>3556</v>
      </c>
      <c r="AB438" s="123"/>
      <c r="AC438" s="123">
        <v>185.2</v>
      </c>
      <c r="AD438" s="123"/>
      <c r="AE438" s="123"/>
      <c r="AF438" s="123"/>
      <c r="AG438" s="214"/>
      <c r="AH438" s="229" t="str">
        <f t="shared" si="53"/>
        <v>a3</v>
      </c>
      <c r="AI438" s="122"/>
      <c r="AJ438" s="122"/>
      <c r="AK438" s="122"/>
      <c r="AL438" s="122"/>
      <c r="AM438" s="122"/>
      <c r="AN438" s="173"/>
      <c r="AO438" s="173" t="s">
        <v>3186</v>
      </c>
      <c r="AP438" s="173" t="s">
        <v>3186</v>
      </c>
      <c r="AQ438" s="173" t="s">
        <v>3186</v>
      </c>
      <c r="AR438" s="173" t="s">
        <v>3186</v>
      </c>
      <c r="AS438" s="173">
        <v>1</v>
      </c>
      <c r="AT438" s="173" t="s">
        <v>3186</v>
      </c>
      <c r="AU438" s="173" t="s">
        <v>3186</v>
      </c>
      <c r="AV438" s="173" t="s">
        <v>3186</v>
      </c>
      <c r="AW438" s="173" t="s">
        <v>3186</v>
      </c>
      <c r="AX438" s="173" t="s">
        <v>3186</v>
      </c>
      <c r="AY438" s="173" t="s">
        <v>3186</v>
      </c>
      <c r="AZ438" s="211">
        <f t="shared" si="59"/>
        <v>1</v>
      </c>
      <c r="BA438" s="211">
        <f t="shared" si="60"/>
        <v>0</v>
      </c>
      <c r="BB438" s="205">
        <f t="shared" si="54"/>
        <v>30395</v>
      </c>
      <c r="BC438" s="205">
        <f t="shared" si="55"/>
        <v>30395</v>
      </c>
      <c r="BD438" s="205">
        <f t="shared" si="56"/>
        <v>-4348</v>
      </c>
      <c r="BE438" s="205">
        <f t="shared" si="57"/>
        <v>-4348</v>
      </c>
      <c r="BF438" s="175">
        <v>34743</v>
      </c>
      <c r="BG438" s="175"/>
      <c r="BH438" s="175">
        <v>8039</v>
      </c>
      <c r="BI438" s="175"/>
      <c r="BJ438" s="175"/>
      <c r="BK438" s="175">
        <v>8133</v>
      </c>
      <c r="BL438" s="175">
        <v>3543</v>
      </c>
      <c r="BM438" s="175">
        <v>3927</v>
      </c>
      <c r="BN438" s="175">
        <v>1373</v>
      </c>
      <c r="BO438" s="175">
        <v>5380</v>
      </c>
      <c r="BP438" s="198">
        <f t="shared" si="58"/>
        <v>13419</v>
      </c>
    </row>
    <row r="439" spans="1:68" s="116" customFormat="1" x14ac:dyDescent="0.15">
      <c r="A439" s="117">
        <v>740801001</v>
      </c>
      <c r="B439" s="118" t="s">
        <v>715</v>
      </c>
      <c r="C439" s="118" t="s">
        <v>660</v>
      </c>
      <c r="D439" s="118" t="s">
        <v>716</v>
      </c>
      <c r="E439" s="118" t="s">
        <v>3620</v>
      </c>
      <c r="F439" s="120">
        <v>26</v>
      </c>
      <c r="G439" s="119">
        <v>1096620</v>
      </c>
      <c r="H439" s="119"/>
      <c r="I439" s="120" t="s">
        <v>5820</v>
      </c>
      <c r="J439" s="120">
        <v>6000</v>
      </c>
      <c r="K439" s="120">
        <v>1096620</v>
      </c>
      <c r="L439" s="120">
        <v>0.501</v>
      </c>
      <c r="M439" s="121" t="s">
        <v>5676</v>
      </c>
      <c r="N439" s="120">
        <v>1</v>
      </c>
      <c r="O439" s="119">
        <v>140.1</v>
      </c>
      <c r="P439" s="119">
        <v>28</v>
      </c>
      <c r="Q439" s="119">
        <v>3.3</v>
      </c>
      <c r="R439" s="120" t="s">
        <v>5658</v>
      </c>
      <c r="S439" s="120">
        <v>0.8</v>
      </c>
      <c r="T439" s="120"/>
      <c r="U439" s="120"/>
      <c r="V439" s="172">
        <v>585.4</v>
      </c>
      <c r="W439" s="172">
        <v>93.9</v>
      </c>
      <c r="X439" s="172">
        <v>365.3</v>
      </c>
      <c r="Y439" s="172">
        <v>38.9</v>
      </c>
      <c r="Z439" s="172">
        <v>87.3</v>
      </c>
      <c r="AA439" s="123">
        <v>5645</v>
      </c>
      <c r="AB439" s="123"/>
      <c r="AC439" s="123">
        <v>854</v>
      </c>
      <c r="AD439" s="123"/>
      <c r="AE439" s="123"/>
      <c r="AF439" s="123"/>
      <c r="AG439" s="214"/>
      <c r="AH439" s="229" t="str">
        <f t="shared" si="53"/>
        <v>a3</v>
      </c>
      <c r="AI439" s="122"/>
      <c r="AJ439" s="122"/>
      <c r="AK439" s="122"/>
      <c r="AL439" s="122"/>
      <c r="AM439" s="122"/>
      <c r="AN439" s="173" t="s">
        <v>3186</v>
      </c>
      <c r="AO439" s="173" t="s">
        <v>3186</v>
      </c>
      <c r="AP439" s="173" t="s">
        <v>3186</v>
      </c>
      <c r="AQ439" s="173" t="s">
        <v>3186</v>
      </c>
      <c r="AR439" s="173" t="s">
        <v>3186</v>
      </c>
      <c r="AS439" s="173">
        <v>0.5</v>
      </c>
      <c r="AT439" s="173">
        <v>0.5</v>
      </c>
      <c r="AU439" s="173">
        <v>0.5</v>
      </c>
      <c r="AV439" s="173">
        <v>1</v>
      </c>
      <c r="AW439" s="173">
        <v>0.5</v>
      </c>
      <c r="AX439" s="173">
        <v>0.5</v>
      </c>
      <c r="AY439" s="173" t="s">
        <v>3186</v>
      </c>
      <c r="AZ439" s="211">
        <f t="shared" si="59"/>
        <v>0.5</v>
      </c>
      <c r="BA439" s="211">
        <f t="shared" si="60"/>
        <v>3</v>
      </c>
      <c r="BB439" s="205">
        <f t="shared" si="54"/>
        <v>67215</v>
      </c>
      <c r="BC439" s="205">
        <f t="shared" si="55"/>
        <v>67215</v>
      </c>
      <c r="BD439" s="205">
        <f t="shared" si="56"/>
        <v>0</v>
      </c>
      <c r="BE439" s="205">
        <f t="shared" si="57"/>
        <v>0</v>
      </c>
      <c r="BF439" s="175">
        <v>67215</v>
      </c>
      <c r="BG439" s="175">
        <v>7729</v>
      </c>
      <c r="BH439" s="175">
        <v>34644</v>
      </c>
      <c r="BI439" s="175"/>
      <c r="BJ439" s="175"/>
      <c r="BK439" s="175">
        <v>6483</v>
      </c>
      <c r="BL439" s="175">
        <v>1723</v>
      </c>
      <c r="BM439" s="175">
        <v>10613</v>
      </c>
      <c r="BN439" s="175">
        <v>2815</v>
      </c>
      <c r="BO439" s="175">
        <v>3208</v>
      </c>
      <c r="BP439" s="198">
        <f t="shared" si="58"/>
        <v>37852</v>
      </c>
    </row>
    <row r="440" spans="1:68" s="116" customFormat="1" x14ac:dyDescent="0.15">
      <c r="A440" s="117">
        <v>740802002</v>
      </c>
      <c r="B440" s="118" t="s">
        <v>717</v>
      </c>
      <c r="C440" s="118" t="s">
        <v>660</v>
      </c>
      <c r="D440" s="118" t="s">
        <v>716</v>
      </c>
      <c r="E440" s="118" t="s">
        <v>3621</v>
      </c>
      <c r="F440" s="120">
        <v>21</v>
      </c>
      <c r="G440" s="119">
        <v>63101</v>
      </c>
      <c r="H440" s="119"/>
      <c r="I440" s="120" t="s">
        <v>5820</v>
      </c>
      <c r="J440" s="120">
        <v>800</v>
      </c>
      <c r="K440" s="120">
        <v>63101</v>
      </c>
      <c r="L440" s="120">
        <v>0.216</v>
      </c>
      <c r="M440" s="121" t="s">
        <v>5676</v>
      </c>
      <c r="N440" s="120">
        <v>1</v>
      </c>
      <c r="O440" s="119">
        <v>115.4</v>
      </c>
      <c r="P440" s="119">
        <v>25</v>
      </c>
      <c r="Q440" s="119">
        <v>3.1</v>
      </c>
      <c r="R440" s="120" t="s">
        <v>5658</v>
      </c>
      <c r="S440" s="120">
        <v>0.1</v>
      </c>
      <c r="T440" s="120"/>
      <c r="U440" s="120"/>
      <c r="V440" s="172">
        <v>42.1</v>
      </c>
      <c r="W440" s="172">
        <v>10.199999999999999</v>
      </c>
      <c r="X440" s="172">
        <v>23.7</v>
      </c>
      <c r="Y440" s="172"/>
      <c r="Z440" s="172">
        <v>8.1999999999999993</v>
      </c>
      <c r="AA440" s="123">
        <v>240</v>
      </c>
      <c r="AB440" s="123"/>
      <c r="AC440" s="123"/>
      <c r="AD440" s="123"/>
      <c r="AE440" s="123"/>
      <c r="AF440" s="123"/>
      <c r="AG440" s="214"/>
      <c r="AH440" s="229" t="str">
        <f t="shared" si="53"/>
        <v>a2</v>
      </c>
      <c r="AI440" s="122"/>
      <c r="AJ440" s="122"/>
      <c r="AK440" s="122"/>
      <c r="AL440" s="122"/>
      <c r="AM440" s="122"/>
      <c r="AN440" s="173" t="s">
        <v>3186</v>
      </c>
      <c r="AO440" s="173" t="s">
        <v>3186</v>
      </c>
      <c r="AP440" s="173" t="s">
        <v>3186</v>
      </c>
      <c r="AQ440" s="173" t="s">
        <v>3186</v>
      </c>
      <c r="AR440" s="173" t="s">
        <v>3186</v>
      </c>
      <c r="AS440" s="173"/>
      <c r="AT440" s="173"/>
      <c r="AU440" s="173"/>
      <c r="AV440" s="173"/>
      <c r="AW440" s="173"/>
      <c r="AX440" s="173" t="s">
        <v>3186</v>
      </c>
      <c r="AY440" s="173"/>
      <c r="AZ440" s="211">
        <f t="shared" si="59"/>
        <v>0</v>
      </c>
      <c r="BA440" s="211">
        <f t="shared" si="60"/>
        <v>0</v>
      </c>
      <c r="BB440" s="205">
        <f t="shared" si="54"/>
        <v>12209</v>
      </c>
      <c r="BC440" s="205">
        <f t="shared" si="55"/>
        <v>12209</v>
      </c>
      <c r="BD440" s="205">
        <f t="shared" si="56"/>
        <v>0</v>
      </c>
      <c r="BE440" s="205">
        <f t="shared" si="57"/>
        <v>0</v>
      </c>
      <c r="BF440" s="175">
        <v>12209</v>
      </c>
      <c r="BG440" s="175"/>
      <c r="BH440" s="175">
        <v>6572</v>
      </c>
      <c r="BI440" s="175"/>
      <c r="BJ440" s="175"/>
      <c r="BK440" s="175">
        <v>168</v>
      </c>
      <c r="BL440" s="175">
        <v>3612</v>
      </c>
      <c r="BM440" s="175">
        <v>724</v>
      </c>
      <c r="BN440" s="175">
        <v>261</v>
      </c>
      <c r="BO440" s="175">
        <v>872</v>
      </c>
      <c r="BP440" s="198">
        <f t="shared" si="58"/>
        <v>7444</v>
      </c>
    </row>
    <row r="441" spans="1:68" s="116" customFormat="1" x14ac:dyDescent="0.15">
      <c r="A441" s="117">
        <v>740802003</v>
      </c>
      <c r="B441" s="118" t="s">
        <v>718</v>
      </c>
      <c r="C441" s="118" t="s">
        <v>660</v>
      </c>
      <c r="D441" s="118" t="s">
        <v>716</v>
      </c>
      <c r="E441" s="118" t="s">
        <v>3622</v>
      </c>
      <c r="F441" s="120">
        <v>11</v>
      </c>
      <c r="G441" s="119">
        <v>66665</v>
      </c>
      <c r="H441" s="119"/>
      <c r="I441" s="120" t="s">
        <v>5820</v>
      </c>
      <c r="J441" s="120">
        <v>800</v>
      </c>
      <c r="K441" s="120">
        <v>66665</v>
      </c>
      <c r="L441" s="120">
        <v>0.22800000000000001</v>
      </c>
      <c r="M441" s="121" t="s">
        <v>5676</v>
      </c>
      <c r="N441" s="120">
        <v>1</v>
      </c>
      <c r="O441" s="119">
        <v>134.5</v>
      </c>
      <c r="P441" s="119">
        <v>21</v>
      </c>
      <c r="Q441" s="119">
        <v>2.5</v>
      </c>
      <c r="R441" s="120" t="s">
        <v>5658</v>
      </c>
      <c r="S441" s="120">
        <v>0.1</v>
      </c>
      <c r="T441" s="120"/>
      <c r="U441" s="120"/>
      <c r="V441" s="172">
        <v>64.099999999999994</v>
      </c>
      <c r="W441" s="172"/>
      <c r="X441" s="172">
        <v>40.799999999999997</v>
      </c>
      <c r="Y441" s="172"/>
      <c r="Z441" s="172">
        <v>23.3</v>
      </c>
      <c r="AA441" s="123">
        <v>464</v>
      </c>
      <c r="AB441" s="123"/>
      <c r="AC441" s="123"/>
      <c r="AD441" s="123"/>
      <c r="AE441" s="123"/>
      <c r="AF441" s="123"/>
      <c r="AG441" s="214"/>
      <c r="AH441" s="229" t="str">
        <f t="shared" si="53"/>
        <v>a2</v>
      </c>
      <c r="AI441" s="122"/>
      <c r="AJ441" s="122"/>
      <c r="AK441" s="122"/>
      <c r="AL441" s="122"/>
      <c r="AM441" s="122"/>
      <c r="AN441" s="173" t="s">
        <v>3186</v>
      </c>
      <c r="AO441" s="173" t="s">
        <v>3186</v>
      </c>
      <c r="AP441" s="173" t="s">
        <v>3186</v>
      </c>
      <c r="AQ441" s="173" t="s">
        <v>3186</v>
      </c>
      <c r="AR441" s="173" t="s">
        <v>3186</v>
      </c>
      <c r="AS441" s="173"/>
      <c r="AT441" s="173"/>
      <c r="AU441" s="173"/>
      <c r="AV441" s="173"/>
      <c r="AW441" s="173" t="s">
        <v>3186</v>
      </c>
      <c r="AX441" s="173" t="s">
        <v>3186</v>
      </c>
      <c r="AY441" s="173"/>
      <c r="AZ441" s="211">
        <f t="shared" si="59"/>
        <v>0</v>
      </c>
      <c r="BA441" s="211">
        <f t="shared" si="60"/>
        <v>0</v>
      </c>
      <c r="BB441" s="205">
        <f t="shared" si="54"/>
        <v>12731</v>
      </c>
      <c r="BC441" s="205">
        <f t="shared" si="55"/>
        <v>12731</v>
      </c>
      <c r="BD441" s="205">
        <f t="shared" si="56"/>
        <v>0</v>
      </c>
      <c r="BE441" s="205">
        <f t="shared" si="57"/>
        <v>0</v>
      </c>
      <c r="BF441" s="175">
        <v>12731</v>
      </c>
      <c r="BG441" s="175"/>
      <c r="BH441" s="175">
        <v>8536</v>
      </c>
      <c r="BI441" s="175"/>
      <c r="BJ441" s="175"/>
      <c r="BK441" s="175">
        <v>493</v>
      </c>
      <c r="BL441" s="175">
        <v>803</v>
      </c>
      <c r="BM441" s="175">
        <v>1784</v>
      </c>
      <c r="BN441" s="175">
        <v>211</v>
      </c>
      <c r="BO441" s="175">
        <v>904</v>
      </c>
      <c r="BP441" s="198">
        <f t="shared" si="58"/>
        <v>9440</v>
      </c>
    </row>
    <row r="442" spans="1:68" s="116" customFormat="1" x14ac:dyDescent="0.15">
      <c r="A442" s="117">
        <v>742101001</v>
      </c>
      <c r="B442" s="118" t="s">
        <v>719</v>
      </c>
      <c r="C442" s="118" t="s">
        <v>660</v>
      </c>
      <c r="D442" s="118" t="s">
        <v>720</v>
      </c>
      <c r="E442" s="118" t="s">
        <v>3623</v>
      </c>
      <c r="F442" s="120">
        <v>20</v>
      </c>
      <c r="G442" s="119">
        <v>185893.7</v>
      </c>
      <c r="H442" s="119"/>
      <c r="I442" s="120" t="s">
        <v>5820</v>
      </c>
      <c r="J442" s="120">
        <v>1400</v>
      </c>
      <c r="K442" s="120">
        <v>185893.7</v>
      </c>
      <c r="L442" s="120">
        <v>0.36399999999999999</v>
      </c>
      <c r="M442" s="121" t="s">
        <v>5667</v>
      </c>
      <c r="N442" s="120">
        <v>1</v>
      </c>
      <c r="O442" s="119">
        <v>194</v>
      </c>
      <c r="P442" s="119">
        <v>29</v>
      </c>
      <c r="Q442" s="119">
        <v>2.86</v>
      </c>
      <c r="R442" s="120" t="s">
        <v>5663</v>
      </c>
      <c r="S442" s="120">
        <v>0.5</v>
      </c>
      <c r="T442" s="120"/>
      <c r="U442" s="120"/>
      <c r="V442" s="172">
        <v>149.6</v>
      </c>
      <c r="W442" s="172"/>
      <c r="X442" s="172"/>
      <c r="Y442" s="172"/>
      <c r="Z442" s="172">
        <v>149.6</v>
      </c>
      <c r="AA442" s="123">
        <v>386</v>
      </c>
      <c r="AB442" s="123"/>
      <c r="AC442" s="123">
        <v>18.88</v>
      </c>
      <c r="AD442" s="123"/>
      <c r="AE442" s="123"/>
      <c r="AF442" s="123"/>
      <c r="AG442" s="214"/>
      <c r="AH442" s="229" t="str">
        <f t="shared" si="53"/>
        <v>a3</v>
      </c>
      <c r="AI442" s="122"/>
      <c r="AJ442" s="122"/>
      <c r="AK442" s="122"/>
      <c r="AL442" s="122"/>
      <c r="AM442" s="122"/>
      <c r="AN442" s="173">
        <v>4</v>
      </c>
      <c r="AO442" s="173"/>
      <c r="AP442" s="173"/>
      <c r="AQ442" s="173"/>
      <c r="AR442" s="173"/>
      <c r="AS442" s="173"/>
      <c r="AT442" s="173">
        <v>1</v>
      </c>
      <c r="AU442" s="173">
        <v>1</v>
      </c>
      <c r="AV442" s="173">
        <v>1</v>
      </c>
      <c r="AW442" s="173">
        <v>1</v>
      </c>
      <c r="AX442" s="173">
        <v>1</v>
      </c>
      <c r="AY442" s="173">
        <v>1</v>
      </c>
      <c r="AZ442" s="211">
        <f t="shared" si="59"/>
        <v>4</v>
      </c>
      <c r="BA442" s="211">
        <f t="shared" si="60"/>
        <v>6</v>
      </c>
      <c r="BB442" s="205">
        <f t="shared" si="54"/>
        <v>34261</v>
      </c>
      <c r="BC442" s="205">
        <f t="shared" si="55"/>
        <v>26877</v>
      </c>
      <c r="BD442" s="205">
        <f t="shared" si="56"/>
        <v>8446</v>
      </c>
      <c r="BE442" s="205">
        <f t="shared" si="57"/>
        <v>1062</v>
      </c>
      <c r="BF442" s="175">
        <v>25815</v>
      </c>
      <c r="BG442" s="175">
        <v>12535</v>
      </c>
      <c r="BH442" s="175">
        <v>8446</v>
      </c>
      <c r="BI442" s="175">
        <v>6378</v>
      </c>
      <c r="BJ442" s="175">
        <v>1006</v>
      </c>
      <c r="BK442" s="175">
        <v>325</v>
      </c>
      <c r="BL442" s="175">
        <v>1353</v>
      </c>
      <c r="BM442" s="175">
        <v>2314</v>
      </c>
      <c r="BN442" s="175">
        <v>156</v>
      </c>
      <c r="BO442" s="175">
        <v>1748</v>
      </c>
      <c r="BP442" s="198">
        <f t="shared" si="58"/>
        <v>10194</v>
      </c>
    </row>
    <row r="443" spans="1:68" s="116" customFormat="1" x14ac:dyDescent="0.15">
      <c r="A443" s="117">
        <v>742101002</v>
      </c>
      <c r="B443" s="118" t="s">
        <v>721</v>
      </c>
      <c r="C443" s="118" t="s">
        <v>660</v>
      </c>
      <c r="D443" s="118" t="s">
        <v>720</v>
      </c>
      <c r="E443" s="118" t="s">
        <v>3624</v>
      </c>
      <c r="F443" s="120">
        <v>9</v>
      </c>
      <c r="G443" s="119">
        <v>79330</v>
      </c>
      <c r="H443" s="119"/>
      <c r="I443" s="120" t="s">
        <v>5820</v>
      </c>
      <c r="J443" s="120">
        <v>700</v>
      </c>
      <c r="K443" s="120">
        <v>79330</v>
      </c>
      <c r="L443" s="120">
        <v>0.31</v>
      </c>
      <c r="M443" s="121" t="s">
        <v>5667</v>
      </c>
      <c r="N443" s="120">
        <v>1</v>
      </c>
      <c r="O443" s="119">
        <v>261</v>
      </c>
      <c r="P443" s="119">
        <v>43</v>
      </c>
      <c r="Q443" s="119">
        <v>4.4000000000000004</v>
      </c>
      <c r="R443" s="120" t="s">
        <v>5663</v>
      </c>
      <c r="S443" s="120">
        <v>0.2</v>
      </c>
      <c r="T443" s="120"/>
      <c r="U443" s="120"/>
      <c r="V443" s="172">
        <v>125.9</v>
      </c>
      <c r="W443" s="172"/>
      <c r="X443" s="172"/>
      <c r="Y443" s="172"/>
      <c r="Z443" s="172">
        <v>125.9</v>
      </c>
      <c r="AA443" s="123"/>
      <c r="AB443" s="123"/>
      <c r="AC443" s="123">
        <v>28.71</v>
      </c>
      <c r="AD443" s="123"/>
      <c r="AE443" s="123"/>
      <c r="AF443" s="123"/>
      <c r="AG443" s="214"/>
      <c r="AH443" s="229" t="str">
        <f t="shared" si="53"/>
        <v>a3</v>
      </c>
      <c r="AI443" s="122"/>
      <c r="AJ443" s="122"/>
      <c r="AK443" s="122"/>
      <c r="AL443" s="122"/>
      <c r="AM443" s="122"/>
      <c r="AN443" s="173">
        <v>4</v>
      </c>
      <c r="AO443" s="173"/>
      <c r="AP443" s="173"/>
      <c r="AQ443" s="173"/>
      <c r="AR443" s="173"/>
      <c r="AS443" s="173"/>
      <c r="AT443" s="173">
        <v>1</v>
      </c>
      <c r="AU443" s="173">
        <v>1</v>
      </c>
      <c r="AV443" s="173">
        <v>1</v>
      </c>
      <c r="AW443" s="173">
        <v>1</v>
      </c>
      <c r="AX443" s="173">
        <v>1</v>
      </c>
      <c r="AY443" s="173">
        <v>1</v>
      </c>
      <c r="AZ443" s="211">
        <f t="shared" si="59"/>
        <v>4</v>
      </c>
      <c r="BA443" s="211">
        <f t="shared" si="60"/>
        <v>6</v>
      </c>
      <c r="BB443" s="205">
        <f t="shared" si="54"/>
        <v>32618</v>
      </c>
      <c r="BC443" s="205">
        <f t="shared" si="55"/>
        <v>24993</v>
      </c>
      <c r="BD443" s="205">
        <f t="shared" si="56"/>
        <v>8249</v>
      </c>
      <c r="BE443" s="205">
        <f t="shared" si="57"/>
        <v>624</v>
      </c>
      <c r="BF443" s="175">
        <v>24369</v>
      </c>
      <c r="BG443" s="175">
        <v>12535</v>
      </c>
      <c r="BH443" s="175">
        <v>8249</v>
      </c>
      <c r="BI443" s="175">
        <v>6651</v>
      </c>
      <c r="BJ443" s="175">
        <v>974</v>
      </c>
      <c r="BK443" s="175">
        <v>286</v>
      </c>
      <c r="BL443" s="175">
        <v>818</v>
      </c>
      <c r="BM443" s="175">
        <v>1667</v>
      </c>
      <c r="BN443" s="175">
        <v>133</v>
      </c>
      <c r="BO443" s="175">
        <v>1305</v>
      </c>
      <c r="BP443" s="198">
        <f t="shared" si="58"/>
        <v>9554</v>
      </c>
    </row>
    <row r="444" spans="1:68" s="116" customFormat="1" x14ac:dyDescent="0.15">
      <c r="A444" s="117">
        <v>742101003</v>
      </c>
      <c r="B444" s="118" t="s">
        <v>722</v>
      </c>
      <c r="C444" s="118" t="s">
        <v>660</v>
      </c>
      <c r="D444" s="118" t="s">
        <v>720</v>
      </c>
      <c r="E444" s="118" t="s">
        <v>3625</v>
      </c>
      <c r="F444" s="120">
        <v>0</v>
      </c>
      <c r="G444" s="119">
        <v>5238.5</v>
      </c>
      <c r="H444" s="119"/>
      <c r="I444" s="120" t="s">
        <v>5820</v>
      </c>
      <c r="J444" s="120">
        <v>800</v>
      </c>
      <c r="K444" s="120">
        <v>5238.5</v>
      </c>
      <c r="L444" s="120">
        <v>1.7999999999999999E-2</v>
      </c>
      <c r="M444" s="121" t="s">
        <v>5667</v>
      </c>
      <c r="N444" s="120">
        <v>1</v>
      </c>
      <c r="O444" s="119">
        <v>205</v>
      </c>
      <c r="P444" s="119">
        <v>46</v>
      </c>
      <c r="Q444" s="119">
        <v>4.7</v>
      </c>
      <c r="R444" s="120" t="s">
        <v>5663</v>
      </c>
      <c r="S444" s="120">
        <v>0.01</v>
      </c>
      <c r="T444" s="120"/>
      <c r="U444" s="120"/>
      <c r="V444" s="172">
        <v>23.9</v>
      </c>
      <c r="W444" s="172"/>
      <c r="X444" s="172"/>
      <c r="Y444" s="172"/>
      <c r="Z444" s="172">
        <v>23.9</v>
      </c>
      <c r="AA444" s="123"/>
      <c r="AB444" s="123"/>
      <c r="AC444" s="123"/>
      <c r="AD444" s="123"/>
      <c r="AE444" s="123"/>
      <c r="AF444" s="123"/>
      <c r="AG444" s="214"/>
      <c r="AH444" s="229" t="str">
        <f t="shared" si="53"/>
        <v>a1</v>
      </c>
      <c r="AI444" s="122"/>
      <c r="AJ444" s="122"/>
      <c r="AK444" s="122"/>
      <c r="AL444" s="122"/>
      <c r="AM444" s="122"/>
      <c r="AN444" s="173"/>
      <c r="AO444" s="173"/>
      <c r="AP444" s="173"/>
      <c r="AQ444" s="173"/>
      <c r="AR444" s="173"/>
      <c r="AS444" s="173"/>
      <c r="AT444" s="173"/>
      <c r="AU444" s="173"/>
      <c r="AV444" s="173"/>
      <c r="AW444" s="173"/>
      <c r="AX444" s="173"/>
      <c r="AY444" s="173"/>
      <c r="AZ444" s="211">
        <f t="shared" si="59"/>
        <v>0</v>
      </c>
      <c r="BA444" s="211">
        <f t="shared" si="60"/>
        <v>0</v>
      </c>
      <c r="BB444" s="205">
        <f t="shared" si="54"/>
        <v>0</v>
      </c>
      <c r="BC444" s="205">
        <f t="shared" si="55"/>
        <v>0</v>
      </c>
      <c r="BD444" s="205">
        <f t="shared" si="56"/>
        <v>0</v>
      </c>
      <c r="BE444" s="205">
        <f t="shared" si="57"/>
        <v>0</v>
      </c>
      <c r="BF444" s="175"/>
      <c r="BG444" s="175"/>
      <c r="BH444" s="175"/>
      <c r="BI444" s="175"/>
      <c r="BJ444" s="175"/>
      <c r="BK444" s="175"/>
      <c r="BL444" s="175"/>
      <c r="BM444" s="175"/>
      <c r="BN444" s="175"/>
      <c r="BO444" s="175"/>
      <c r="BP444" s="198">
        <f t="shared" si="58"/>
        <v>0</v>
      </c>
    </row>
    <row r="445" spans="1:68" s="116" customFormat="1" x14ac:dyDescent="0.15">
      <c r="A445" s="117">
        <v>742202001</v>
      </c>
      <c r="B445" s="118" t="s">
        <v>723</v>
      </c>
      <c r="C445" s="118" t="s">
        <v>660</v>
      </c>
      <c r="D445" s="118" t="s">
        <v>724</v>
      </c>
      <c r="E445" s="118" t="s">
        <v>3626</v>
      </c>
      <c r="F445" s="120">
        <v>10</v>
      </c>
      <c r="G445" s="119"/>
      <c r="H445" s="119"/>
      <c r="I445" s="120" t="s">
        <v>5820</v>
      </c>
      <c r="J445" s="120">
        <v>1000</v>
      </c>
      <c r="K445" s="120">
        <v>116522</v>
      </c>
      <c r="L445" s="120">
        <v>0.31900000000000001</v>
      </c>
      <c r="M445" s="121" t="s">
        <v>5657</v>
      </c>
      <c r="N445" s="120">
        <v>1</v>
      </c>
      <c r="O445" s="119">
        <v>206</v>
      </c>
      <c r="P445" s="119"/>
      <c r="Q445" s="119"/>
      <c r="R445" s="120" t="s">
        <v>5658</v>
      </c>
      <c r="S445" s="120">
        <v>156</v>
      </c>
      <c r="T445" s="120"/>
      <c r="U445" s="120"/>
      <c r="V445" s="172">
        <v>108.8</v>
      </c>
      <c r="W445" s="172"/>
      <c r="X445" s="172">
        <v>55.7</v>
      </c>
      <c r="Y445" s="172">
        <v>5.0999999999999996</v>
      </c>
      <c r="Z445" s="172">
        <v>48</v>
      </c>
      <c r="AA445" s="123">
        <v>1093</v>
      </c>
      <c r="AB445" s="123"/>
      <c r="AC445" s="123">
        <v>44.3</v>
      </c>
      <c r="AD445" s="123"/>
      <c r="AE445" s="123"/>
      <c r="AF445" s="123"/>
      <c r="AG445" s="214"/>
      <c r="AH445" s="229" t="str">
        <f t="shared" si="53"/>
        <v>a3</v>
      </c>
      <c r="AI445" s="122"/>
      <c r="AJ445" s="122"/>
      <c r="AK445" s="122"/>
      <c r="AL445" s="122"/>
      <c r="AM445" s="122"/>
      <c r="AN445" s="173">
        <v>1</v>
      </c>
      <c r="AO445" s="173" t="s">
        <v>3186</v>
      </c>
      <c r="AP445" s="173" t="s">
        <v>3186</v>
      </c>
      <c r="AQ445" s="173" t="s">
        <v>3186</v>
      </c>
      <c r="AR445" s="173" t="s">
        <v>3186</v>
      </c>
      <c r="AS445" s="173">
        <v>2</v>
      </c>
      <c r="AT445" s="173">
        <v>2</v>
      </c>
      <c r="AU445" s="173">
        <v>2</v>
      </c>
      <c r="AV445" s="173">
        <v>2</v>
      </c>
      <c r="AW445" s="173">
        <v>2</v>
      </c>
      <c r="AX445" s="173">
        <v>2</v>
      </c>
      <c r="AY445" s="173" t="s">
        <v>3186</v>
      </c>
      <c r="AZ445" s="211">
        <f t="shared" si="59"/>
        <v>3</v>
      </c>
      <c r="BA445" s="211">
        <f t="shared" si="60"/>
        <v>10</v>
      </c>
      <c r="BB445" s="205">
        <f t="shared" si="54"/>
        <v>52942</v>
      </c>
      <c r="BC445" s="205">
        <f t="shared" si="55"/>
        <v>52942</v>
      </c>
      <c r="BD445" s="205">
        <f t="shared" si="56"/>
        <v>0</v>
      </c>
      <c r="BE445" s="205">
        <f t="shared" si="57"/>
        <v>0</v>
      </c>
      <c r="BF445" s="175">
        <v>52942</v>
      </c>
      <c r="BG445" s="175">
        <v>9946</v>
      </c>
      <c r="BH445" s="175">
        <v>5804</v>
      </c>
      <c r="BI445" s="175"/>
      <c r="BJ445" s="175"/>
      <c r="BK445" s="175">
        <v>2433</v>
      </c>
      <c r="BL445" s="175">
        <v>873</v>
      </c>
      <c r="BM445" s="175">
        <v>3060</v>
      </c>
      <c r="BN445" s="175">
        <v>851</v>
      </c>
      <c r="BO445" s="175">
        <v>29975</v>
      </c>
      <c r="BP445" s="198">
        <f t="shared" si="58"/>
        <v>35779</v>
      </c>
    </row>
    <row r="446" spans="1:68" s="116" customFormat="1" x14ac:dyDescent="0.15">
      <c r="A446" s="117">
        <v>742302001</v>
      </c>
      <c r="B446" s="118" t="s">
        <v>725</v>
      </c>
      <c r="C446" s="118" t="s">
        <v>660</v>
      </c>
      <c r="D446" s="118" t="s">
        <v>726</v>
      </c>
      <c r="E446" s="118" t="s">
        <v>3627</v>
      </c>
      <c r="F446" s="120">
        <v>10</v>
      </c>
      <c r="G446" s="119"/>
      <c r="H446" s="119"/>
      <c r="I446" s="120" t="s">
        <v>5820</v>
      </c>
      <c r="J446" s="120">
        <v>650</v>
      </c>
      <c r="K446" s="120">
        <v>91859</v>
      </c>
      <c r="L446" s="120">
        <v>0.38700000000000001</v>
      </c>
      <c r="M446" s="121" t="s">
        <v>5657</v>
      </c>
      <c r="N446" s="120">
        <v>1</v>
      </c>
      <c r="O446" s="119"/>
      <c r="P446" s="119"/>
      <c r="Q446" s="119"/>
      <c r="R446" s="120" t="s">
        <v>5658</v>
      </c>
      <c r="S446" s="120">
        <v>0.5</v>
      </c>
      <c r="T446" s="120"/>
      <c r="U446" s="120"/>
      <c r="V446" s="172">
        <v>84</v>
      </c>
      <c r="W446" s="172"/>
      <c r="X446" s="172"/>
      <c r="Y446" s="172"/>
      <c r="Z446" s="172">
        <v>84</v>
      </c>
      <c r="AA446" s="123"/>
      <c r="AB446" s="123"/>
      <c r="AC446" s="123">
        <v>3</v>
      </c>
      <c r="AD446" s="123"/>
      <c r="AE446" s="123"/>
      <c r="AF446" s="123"/>
      <c r="AG446" s="214"/>
      <c r="AH446" s="229" t="str">
        <f t="shared" si="53"/>
        <v>a3</v>
      </c>
      <c r="AI446" s="122"/>
      <c r="AJ446" s="122"/>
      <c r="AK446" s="122"/>
      <c r="AL446" s="122"/>
      <c r="AM446" s="122"/>
      <c r="AN446" s="173">
        <v>1</v>
      </c>
      <c r="AO446" s="173">
        <v>0.5</v>
      </c>
      <c r="AP446" s="173"/>
      <c r="AQ446" s="173"/>
      <c r="AR446" s="173"/>
      <c r="AS446" s="173">
        <v>4</v>
      </c>
      <c r="AT446" s="173">
        <v>1</v>
      </c>
      <c r="AU446" s="173"/>
      <c r="AV446" s="173">
        <v>1</v>
      </c>
      <c r="AW446" s="173"/>
      <c r="AX446" s="173">
        <v>1</v>
      </c>
      <c r="AY446" s="173"/>
      <c r="AZ446" s="211">
        <f t="shared" si="59"/>
        <v>5.5</v>
      </c>
      <c r="BA446" s="211">
        <f t="shared" si="60"/>
        <v>3</v>
      </c>
      <c r="BB446" s="205">
        <f t="shared" si="54"/>
        <v>20345</v>
      </c>
      <c r="BC446" s="205">
        <f t="shared" si="55"/>
        <v>20345</v>
      </c>
      <c r="BD446" s="205">
        <f t="shared" si="56"/>
        <v>0</v>
      </c>
      <c r="BE446" s="205">
        <f t="shared" si="57"/>
        <v>0</v>
      </c>
      <c r="BF446" s="175">
        <v>20345</v>
      </c>
      <c r="BG446" s="175">
        <v>5749</v>
      </c>
      <c r="BH446" s="175">
        <v>4112</v>
      </c>
      <c r="BI446" s="175"/>
      <c r="BJ446" s="175"/>
      <c r="BK446" s="175"/>
      <c r="BL446" s="175">
        <v>249</v>
      </c>
      <c r="BM446" s="175">
        <v>4697</v>
      </c>
      <c r="BN446" s="175">
        <v>609</v>
      </c>
      <c r="BO446" s="175">
        <v>4929</v>
      </c>
      <c r="BP446" s="198">
        <f t="shared" si="58"/>
        <v>9041</v>
      </c>
    </row>
    <row r="447" spans="1:68" s="116" customFormat="1" x14ac:dyDescent="0.15">
      <c r="A447" s="117">
        <v>744502001</v>
      </c>
      <c r="B447" s="118" t="s">
        <v>727</v>
      </c>
      <c r="C447" s="118" t="s">
        <v>660</v>
      </c>
      <c r="D447" s="118" t="s">
        <v>639</v>
      </c>
      <c r="E447" s="118" t="s">
        <v>3628</v>
      </c>
      <c r="F447" s="120">
        <v>0</v>
      </c>
      <c r="G447" s="119"/>
      <c r="H447" s="119"/>
      <c r="I447" s="120" t="s">
        <v>5820</v>
      </c>
      <c r="J447" s="120">
        <v>60</v>
      </c>
      <c r="K447" s="120">
        <v>29200</v>
      </c>
      <c r="L447" s="120">
        <v>1.333</v>
      </c>
      <c r="M447" s="121" t="s">
        <v>5667</v>
      </c>
      <c r="N447" s="120">
        <v>1</v>
      </c>
      <c r="O447" s="119">
        <v>170</v>
      </c>
      <c r="P447" s="119">
        <v>51</v>
      </c>
      <c r="Q447" s="119">
        <v>3.8</v>
      </c>
      <c r="R447" s="120" t="s">
        <v>5658</v>
      </c>
      <c r="S447" s="120">
        <v>0.01</v>
      </c>
      <c r="T447" s="120"/>
      <c r="U447" s="120"/>
      <c r="V447" s="172">
        <v>3.7</v>
      </c>
      <c r="W447" s="172"/>
      <c r="X447" s="172">
        <v>3.7</v>
      </c>
      <c r="Y447" s="172"/>
      <c r="Z447" s="172"/>
      <c r="AA447" s="123"/>
      <c r="AB447" s="123"/>
      <c r="AC447" s="123"/>
      <c r="AD447" s="123"/>
      <c r="AE447" s="123"/>
      <c r="AF447" s="123"/>
      <c r="AG447" s="214"/>
      <c r="AH447" s="229" t="str">
        <f t="shared" si="53"/>
        <v>a1</v>
      </c>
      <c r="AI447" s="122"/>
      <c r="AJ447" s="122"/>
      <c r="AK447" s="122"/>
      <c r="AL447" s="122"/>
      <c r="AM447" s="122"/>
      <c r="AN447" s="173"/>
      <c r="AO447" s="173"/>
      <c r="AP447" s="173"/>
      <c r="AQ447" s="173"/>
      <c r="AR447" s="173"/>
      <c r="AS447" s="173"/>
      <c r="AT447" s="173"/>
      <c r="AU447" s="173"/>
      <c r="AV447" s="173"/>
      <c r="AW447" s="173"/>
      <c r="AX447" s="173"/>
      <c r="AY447" s="173"/>
      <c r="AZ447" s="211">
        <f t="shared" si="59"/>
        <v>0</v>
      </c>
      <c r="BA447" s="211">
        <f t="shared" si="60"/>
        <v>0</v>
      </c>
      <c r="BB447" s="205">
        <f t="shared" si="54"/>
        <v>0</v>
      </c>
      <c r="BC447" s="205">
        <f t="shared" si="55"/>
        <v>0</v>
      </c>
      <c r="BD447" s="205">
        <f t="shared" si="56"/>
        <v>0</v>
      </c>
      <c r="BE447" s="205">
        <f t="shared" si="57"/>
        <v>0</v>
      </c>
      <c r="BF447" s="175"/>
      <c r="BG447" s="175"/>
      <c r="BH447" s="175"/>
      <c r="BI447" s="175"/>
      <c r="BJ447" s="175"/>
      <c r="BK447" s="175"/>
      <c r="BL447" s="175"/>
      <c r="BM447" s="175"/>
      <c r="BN447" s="175"/>
      <c r="BO447" s="175"/>
      <c r="BP447" s="198">
        <f t="shared" si="58"/>
        <v>0</v>
      </c>
    </row>
    <row r="448" spans="1:68" s="116" customFormat="1" x14ac:dyDescent="0.15">
      <c r="A448" s="117">
        <v>744602001</v>
      </c>
      <c r="B448" s="118" t="s">
        <v>728</v>
      </c>
      <c r="C448" s="118" t="s">
        <v>660</v>
      </c>
      <c r="D448" s="118" t="s">
        <v>729</v>
      </c>
      <c r="E448" s="118" t="s">
        <v>3629</v>
      </c>
      <c r="F448" s="120">
        <v>12</v>
      </c>
      <c r="G448" s="119">
        <v>110905</v>
      </c>
      <c r="H448" s="119"/>
      <c r="I448" s="120" t="s">
        <v>5820</v>
      </c>
      <c r="J448" s="120">
        <v>500</v>
      </c>
      <c r="K448" s="120">
        <v>110905</v>
      </c>
      <c r="L448" s="120">
        <v>0.60799999999999998</v>
      </c>
      <c r="M448" s="121" t="s">
        <v>5657</v>
      </c>
      <c r="N448" s="120">
        <v>1</v>
      </c>
      <c r="O448" s="119">
        <v>78.900000000000006</v>
      </c>
      <c r="P448" s="119">
        <v>15.4</v>
      </c>
      <c r="Q448" s="119">
        <v>2.2000000000000002</v>
      </c>
      <c r="R448" s="120"/>
      <c r="S448" s="120"/>
      <c r="T448" s="120"/>
      <c r="U448" s="120" t="s">
        <v>5689</v>
      </c>
      <c r="V448" s="172">
        <v>17.3</v>
      </c>
      <c r="W448" s="172">
        <v>4.5999999999999996</v>
      </c>
      <c r="X448" s="172">
        <v>6.8</v>
      </c>
      <c r="Y448" s="172">
        <v>1.4</v>
      </c>
      <c r="Z448" s="172">
        <v>4.5</v>
      </c>
      <c r="AA448" s="123">
        <v>44</v>
      </c>
      <c r="AB448" s="123"/>
      <c r="AC448" s="123">
        <v>52.8</v>
      </c>
      <c r="AD448" s="123"/>
      <c r="AE448" s="123"/>
      <c r="AF448" s="123"/>
      <c r="AG448" s="214"/>
      <c r="AH448" s="229" t="str">
        <f t="shared" si="53"/>
        <v>a3</v>
      </c>
      <c r="AI448" s="122"/>
      <c r="AJ448" s="122"/>
      <c r="AK448" s="122"/>
      <c r="AL448" s="122"/>
      <c r="AM448" s="122"/>
      <c r="AN448" s="173">
        <v>1</v>
      </c>
      <c r="AO448" s="173" t="s">
        <v>3186</v>
      </c>
      <c r="AP448" s="173" t="s">
        <v>3186</v>
      </c>
      <c r="AQ448" s="173" t="s">
        <v>3186</v>
      </c>
      <c r="AR448" s="173" t="s">
        <v>3186</v>
      </c>
      <c r="AS448" s="173">
        <v>1</v>
      </c>
      <c r="AT448" s="173">
        <v>0.5</v>
      </c>
      <c r="AU448" s="173">
        <v>0.5</v>
      </c>
      <c r="AV448" s="173">
        <v>0.5</v>
      </c>
      <c r="AW448" s="173">
        <v>0.5</v>
      </c>
      <c r="AX448" s="173">
        <v>0.5</v>
      </c>
      <c r="AY448" s="173">
        <v>0.5</v>
      </c>
      <c r="AZ448" s="211">
        <f t="shared" si="59"/>
        <v>2</v>
      </c>
      <c r="BA448" s="211">
        <f t="shared" si="60"/>
        <v>3</v>
      </c>
      <c r="BB448" s="205">
        <f t="shared" si="54"/>
        <v>21146</v>
      </c>
      <c r="BC448" s="205">
        <f t="shared" si="55"/>
        <v>21146</v>
      </c>
      <c r="BD448" s="205">
        <f t="shared" si="56"/>
        <v>1633</v>
      </c>
      <c r="BE448" s="205">
        <f t="shared" si="57"/>
        <v>1633</v>
      </c>
      <c r="BF448" s="175">
        <v>19513</v>
      </c>
      <c r="BG448" s="175">
        <v>4451</v>
      </c>
      <c r="BH448" s="175">
        <v>4200</v>
      </c>
      <c r="BI448" s="175"/>
      <c r="BJ448" s="175"/>
      <c r="BK448" s="175">
        <v>1183</v>
      </c>
      <c r="BL448" s="175">
        <v>1787</v>
      </c>
      <c r="BM448" s="175">
        <v>2611</v>
      </c>
      <c r="BN448" s="175">
        <v>859</v>
      </c>
      <c r="BO448" s="175">
        <v>6055</v>
      </c>
      <c r="BP448" s="198">
        <f t="shared" si="58"/>
        <v>10255</v>
      </c>
    </row>
    <row r="449" spans="1:68" s="116" customFormat="1" x14ac:dyDescent="0.15">
      <c r="A449" s="117">
        <v>744701001</v>
      </c>
      <c r="B449" s="118" t="s">
        <v>730</v>
      </c>
      <c r="C449" s="118" t="s">
        <v>660</v>
      </c>
      <c r="D449" s="118" t="s">
        <v>731</v>
      </c>
      <c r="E449" s="118" t="s">
        <v>3630</v>
      </c>
      <c r="F449" s="120">
        <v>9</v>
      </c>
      <c r="G449" s="119">
        <v>267313</v>
      </c>
      <c r="H449" s="119"/>
      <c r="I449" s="120" t="s">
        <v>5820</v>
      </c>
      <c r="J449" s="120">
        <v>3000</v>
      </c>
      <c r="K449" s="120">
        <v>267313</v>
      </c>
      <c r="L449" s="120">
        <v>0.24399999999999999</v>
      </c>
      <c r="M449" s="121" t="s">
        <v>5657</v>
      </c>
      <c r="N449" s="120">
        <v>1</v>
      </c>
      <c r="O449" s="119">
        <v>210.8</v>
      </c>
      <c r="P449" s="119">
        <v>41</v>
      </c>
      <c r="Q449" s="119">
        <v>5</v>
      </c>
      <c r="R449" s="120"/>
      <c r="S449" s="120"/>
      <c r="T449" s="120"/>
      <c r="U449" s="120"/>
      <c r="V449" s="172">
        <v>416</v>
      </c>
      <c r="W449" s="172">
        <v>21</v>
      </c>
      <c r="X449" s="172">
        <v>395</v>
      </c>
      <c r="Y449" s="172"/>
      <c r="Z449" s="172"/>
      <c r="AA449" s="123"/>
      <c r="AB449" s="123"/>
      <c r="AC449" s="123"/>
      <c r="AD449" s="123"/>
      <c r="AE449" s="123"/>
      <c r="AF449" s="123"/>
      <c r="AG449" s="214"/>
      <c r="AH449" s="229" t="str">
        <f t="shared" si="53"/>
        <v>a1</v>
      </c>
      <c r="AI449" s="122"/>
      <c r="AJ449" s="122"/>
      <c r="AK449" s="122"/>
      <c r="AL449" s="122"/>
      <c r="AM449" s="122"/>
      <c r="AN449" s="173">
        <v>4</v>
      </c>
      <c r="AO449" s="173"/>
      <c r="AP449" s="173"/>
      <c r="AQ449" s="173"/>
      <c r="AR449" s="173"/>
      <c r="AS449" s="173"/>
      <c r="AT449" s="173">
        <v>0.5</v>
      </c>
      <c r="AU449" s="173">
        <v>0.5</v>
      </c>
      <c r="AV449" s="173"/>
      <c r="AW449" s="173"/>
      <c r="AX449" s="173">
        <v>0.5</v>
      </c>
      <c r="AY449" s="173">
        <v>0.5</v>
      </c>
      <c r="AZ449" s="211">
        <f t="shared" si="59"/>
        <v>4</v>
      </c>
      <c r="BA449" s="211">
        <f t="shared" si="60"/>
        <v>2</v>
      </c>
      <c r="BB449" s="205">
        <f t="shared" si="54"/>
        <v>42086</v>
      </c>
      <c r="BC449" s="205">
        <f t="shared" si="55"/>
        <v>32648</v>
      </c>
      <c r="BD449" s="205">
        <f t="shared" si="56"/>
        <v>9957</v>
      </c>
      <c r="BE449" s="205">
        <f t="shared" si="57"/>
        <v>519</v>
      </c>
      <c r="BF449" s="175">
        <v>32129</v>
      </c>
      <c r="BG449" s="175">
        <v>4129</v>
      </c>
      <c r="BH449" s="175">
        <v>12600</v>
      </c>
      <c r="BI449" s="175">
        <v>8352</v>
      </c>
      <c r="BJ449" s="175">
        <v>1086</v>
      </c>
      <c r="BK449" s="175"/>
      <c r="BL449" s="175">
        <v>7827</v>
      </c>
      <c r="BM449" s="175">
        <v>6228</v>
      </c>
      <c r="BN449" s="175">
        <v>244</v>
      </c>
      <c r="BO449" s="175">
        <v>1620</v>
      </c>
      <c r="BP449" s="198">
        <f t="shared" si="58"/>
        <v>14220</v>
      </c>
    </row>
    <row r="450" spans="1:68" s="116" customFormat="1" x14ac:dyDescent="0.15">
      <c r="A450" s="117">
        <v>744701002</v>
      </c>
      <c r="B450" s="118" t="s">
        <v>732</v>
      </c>
      <c r="C450" s="118" t="s">
        <v>660</v>
      </c>
      <c r="D450" s="118" t="s">
        <v>731</v>
      </c>
      <c r="E450" s="118" t="s">
        <v>3631</v>
      </c>
      <c r="F450" s="120">
        <v>8</v>
      </c>
      <c r="G450" s="119">
        <v>136510</v>
      </c>
      <c r="H450" s="119"/>
      <c r="I450" s="120" t="s">
        <v>5820</v>
      </c>
      <c r="J450" s="120">
        <v>1827</v>
      </c>
      <c r="K450" s="120">
        <v>136510</v>
      </c>
      <c r="L450" s="120">
        <v>0.20499999999999999</v>
      </c>
      <c r="M450" s="121" t="s">
        <v>5664</v>
      </c>
      <c r="N450" s="120">
        <v>1</v>
      </c>
      <c r="O450" s="119">
        <v>226.7</v>
      </c>
      <c r="P450" s="119">
        <v>35</v>
      </c>
      <c r="Q450" s="119">
        <v>5.0999999999999996</v>
      </c>
      <c r="R450" s="120" t="s">
        <v>5660</v>
      </c>
      <c r="S450" s="120">
        <v>0.1</v>
      </c>
      <c r="T450" s="120"/>
      <c r="U450" s="120"/>
      <c r="V450" s="172">
        <v>126</v>
      </c>
      <c r="W450" s="172">
        <v>17</v>
      </c>
      <c r="X450" s="172">
        <v>79</v>
      </c>
      <c r="Y450" s="172"/>
      <c r="Z450" s="172">
        <v>30</v>
      </c>
      <c r="AA450" s="123"/>
      <c r="AB450" s="123"/>
      <c r="AC450" s="123"/>
      <c r="AD450" s="123"/>
      <c r="AE450" s="123"/>
      <c r="AF450" s="123"/>
      <c r="AG450" s="214"/>
      <c r="AH450" s="229" t="str">
        <f t="shared" si="53"/>
        <v>a1</v>
      </c>
      <c r="AI450" s="122"/>
      <c r="AJ450" s="122"/>
      <c r="AK450" s="122"/>
      <c r="AL450" s="122"/>
      <c r="AM450" s="122"/>
      <c r="AN450" s="173">
        <v>2</v>
      </c>
      <c r="AO450" s="173"/>
      <c r="AP450" s="173"/>
      <c r="AQ450" s="173"/>
      <c r="AR450" s="173"/>
      <c r="AS450" s="173"/>
      <c r="AT450" s="173">
        <v>0.5</v>
      </c>
      <c r="AU450" s="173">
        <v>0.5</v>
      </c>
      <c r="AV450" s="173"/>
      <c r="AW450" s="173"/>
      <c r="AX450" s="173">
        <v>0.5</v>
      </c>
      <c r="AY450" s="173">
        <v>0.5</v>
      </c>
      <c r="AZ450" s="211">
        <f t="shared" si="59"/>
        <v>2</v>
      </c>
      <c r="BA450" s="211">
        <f t="shared" si="60"/>
        <v>2</v>
      </c>
      <c r="BB450" s="205">
        <f t="shared" si="54"/>
        <v>52219</v>
      </c>
      <c r="BC450" s="205">
        <f t="shared" si="55"/>
        <v>44731</v>
      </c>
      <c r="BD450" s="205">
        <f t="shared" si="56"/>
        <v>12266</v>
      </c>
      <c r="BE450" s="205">
        <f t="shared" si="57"/>
        <v>4778</v>
      </c>
      <c r="BF450" s="175">
        <v>39953</v>
      </c>
      <c r="BG450" s="175">
        <v>4129</v>
      </c>
      <c r="BH450" s="175">
        <v>15750</v>
      </c>
      <c r="BI450" s="175">
        <v>6120</v>
      </c>
      <c r="BJ450" s="175">
        <v>1368</v>
      </c>
      <c r="BK450" s="175">
        <v>10135</v>
      </c>
      <c r="BL450" s="175">
        <v>6460</v>
      </c>
      <c r="BM450" s="175">
        <v>2145</v>
      </c>
      <c r="BN450" s="175">
        <v>76</v>
      </c>
      <c r="BO450" s="175">
        <v>6036</v>
      </c>
      <c r="BP450" s="198">
        <f t="shared" si="58"/>
        <v>21786</v>
      </c>
    </row>
    <row r="451" spans="1:68" s="116" customFormat="1" x14ac:dyDescent="0.15">
      <c r="A451" s="117">
        <v>746101001</v>
      </c>
      <c r="B451" s="118" t="s">
        <v>733</v>
      </c>
      <c r="C451" s="118" t="s">
        <v>660</v>
      </c>
      <c r="D451" s="118" t="s">
        <v>734</v>
      </c>
      <c r="E451" s="118" t="s">
        <v>3632</v>
      </c>
      <c r="F451" s="120">
        <v>19</v>
      </c>
      <c r="G451" s="119">
        <v>190818</v>
      </c>
      <c r="H451" s="119"/>
      <c r="I451" s="120" t="s">
        <v>5820</v>
      </c>
      <c r="J451" s="120">
        <v>900</v>
      </c>
      <c r="K451" s="120">
        <v>190818</v>
      </c>
      <c r="L451" s="120">
        <v>0.58099999999999996</v>
      </c>
      <c r="M451" s="121" t="s">
        <v>5665</v>
      </c>
      <c r="N451" s="120">
        <v>1</v>
      </c>
      <c r="O451" s="119">
        <v>78.400000000000006</v>
      </c>
      <c r="P451" s="119">
        <v>20.8</v>
      </c>
      <c r="Q451" s="119">
        <v>2.6</v>
      </c>
      <c r="R451" s="120" t="s">
        <v>5660</v>
      </c>
      <c r="S451" s="120">
        <v>0.5</v>
      </c>
      <c r="T451" s="120"/>
      <c r="U451" s="120"/>
      <c r="V451" s="172">
        <v>177</v>
      </c>
      <c r="W451" s="172">
        <v>2</v>
      </c>
      <c r="X451" s="172">
        <v>165</v>
      </c>
      <c r="Y451" s="172">
        <v>10</v>
      </c>
      <c r="Z451" s="172"/>
      <c r="AA451" s="123">
        <v>234</v>
      </c>
      <c r="AB451" s="123"/>
      <c r="AC451" s="123"/>
      <c r="AD451" s="123"/>
      <c r="AE451" s="123"/>
      <c r="AF451" s="123"/>
      <c r="AG451" s="214"/>
      <c r="AH451" s="229" t="str">
        <f t="shared" si="53"/>
        <v>a2</v>
      </c>
      <c r="AI451" s="122"/>
      <c r="AJ451" s="122"/>
      <c r="AK451" s="122"/>
      <c r="AL451" s="122"/>
      <c r="AM451" s="122"/>
      <c r="AN451" s="173"/>
      <c r="AO451" s="173"/>
      <c r="AP451" s="173"/>
      <c r="AQ451" s="173"/>
      <c r="AR451" s="173"/>
      <c r="AS451" s="173">
        <v>2</v>
      </c>
      <c r="AT451" s="173">
        <v>1</v>
      </c>
      <c r="AU451" s="173">
        <v>1</v>
      </c>
      <c r="AV451" s="173"/>
      <c r="AW451" s="173"/>
      <c r="AX451" s="173">
        <v>1</v>
      </c>
      <c r="AY451" s="173"/>
      <c r="AZ451" s="211">
        <f t="shared" si="59"/>
        <v>2</v>
      </c>
      <c r="BA451" s="211">
        <f t="shared" si="60"/>
        <v>3</v>
      </c>
      <c r="BB451" s="205">
        <f t="shared" si="54"/>
        <v>16269</v>
      </c>
      <c r="BC451" s="205">
        <f t="shared" si="55"/>
        <v>13642</v>
      </c>
      <c r="BD451" s="205">
        <f t="shared" si="56"/>
        <v>5670</v>
      </c>
      <c r="BE451" s="205">
        <f t="shared" si="57"/>
        <v>3043</v>
      </c>
      <c r="BF451" s="175">
        <v>10599</v>
      </c>
      <c r="BG451" s="175"/>
      <c r="BH451" s="175">
        <v>5670</v>
      </c>
      <c r="BI451" s="175">
        <v>2627</v>
      </c>
      <c r="BJ451" s="175"/>
      <c r="BK451" s="175"/>
      <c r="BL451" s="175">
        <v>168</v>
      </c>
      <c r="BM451" s="175">
        <v>3601</v>
      </c>
      <c r="BN451" s="175">
        <v>438</v>
      </c>
      <c r="BO451" s="175">
        <v>3765</v>
      </c>
      <c r="BP451" s="198">
        <f t="shared" si="58"/>
        <v>9435</v>
      </c>
    </row>
    <row r="452" spans="1:68" s="116" customFormat="1" x14ac:dyDescent="0.15">
      <c r="A452" s="117">
        <v>748101001</v>
      </c>
      <c r="B452" s="118" t="s">
        <v>735</v>
      </c>
      <c r="C452" s="118" t="s">
        <v>660</v>
      </c>
      <c r="D452" s="118" t="s">
        <v>736</v>
      </c>
      <c r="E452" s="118" t="s">
        <v>3633</v>
      </c>
      <c r="F452" s="120">
        <v>16</v>
      </c>
      <c r="G452" s="119">
        <v>292301</v>
      </c>
      <c r="H452" s="119"/>
      <c r="I452" s="120" t="s">
        <v>5820</v>
      </c>
      <c r="J452" s="120">
        <v>1900</v>
      </c>
      <c r="K452" s="120">
        <v>292301</v>
      </c>
      <c r="L452" s="120">
        <v>0.42099999999999999</v>
      </c>
      <c r="M452" s="121" t="s">
        <v>5673</v>
      </c>
      <c r="N452" s="120">
        <v>2</v>
      </c>
      <c r="O452" s="119">
        <v>270</v>
      </c>
      <c r="P452" s="119">
        <v>50.4</v>
      </c>
      <c r="Q452" s="119">
        <v>5.33</v>
      </c>
      <c r="R452" s="120" t="s">
        <v>5660</v>
      </c>
      <c r="S452" s="120">
        <v>0.2</v>
      </c>
      <c r="T452" s="120"/>
      <c r="U452" s="120"/>
      <c r="V452" s="172">
        <v>398.42399999999998</v>
      </c>
      <c r="W452" s="172">
        <v>142.07400000000001</v>
      </c>
      <c r="X452" s="172">
        <v>101.648</v>
      </c>
      <c r="Y452" s="172">
        <v>14.19</v>
      </c>
      <c r="Z452" s="172">
        <v>140.512</v>
      </c>
      <c r="AA452" s="123"/>
      <c r="AB452" s="123"/>
      <c r="AC452" s="123">
        <v>245.04</v>
      </c>
      <c r="AD452" s="123"/>
      <c r="AE452" s="123"/>
      <c r="AF452" s="123"/>
      <c r="AG452" s="214"/>
      <c r="AH452" s="229" t="str">
        <f t="shared" si="53"/>
        <v>b3</v>
      </c>
      <c r="AI452" s="122"/>
      <c r="AJ452" s="122"/>
      <c r="AK452" s="122"/>
      <c r="AL452" s="122"/>
      <c r="AM452" s="122"/>
      <c r="AN452" s="173">
        <v>3</v>
      </c>
      <c r="AO452" s="173"/>
      <c r="AP452" s="173"/>
      <c r="AQ452" s="173"/>
      <c r="AR452" s="173"/>
      <c r="AS452" s="173">
        <v>1</v>
      </c>
      <c r="AT452" s="173">
        <v>0.5</v>
      </c>
      <c r="AU452" s="173">
        <v>1</v>
      </c>
      <c r="AV452" s="173">
        <v>0.5</v>
      </c>
      <c r="AW452" s="173">
        <v>1</v>
      </c>
      <c r="AX452" s="173">
        <v>1</v>
      </c>
      <c r="AY452" s="173"/>
      <c r="AZ452" s="211">
        <f t="shared" si="59"/>
        <v>4</v>
      </c>
      <c r="BA452" s="211">
        <f t="shared" si="60"/>
        <v>4</v>
      </c>
      <c r="BB452" s="205">
        <f t="shared" si="54"/>
        <v>86858</v>
      </c>
      <c r="BC452" s="205">
        <f t="shared" si="55"/>
        <v>64316</v>
      </c>
      <c r="BD452" s="205">
        <f t="shared" si="56"/>
        <v>24238</v>
      </c>
      <c r="BE452" s="205">
        <f t="shared" si="57"/>
        <v>1696</v>
      </c>
      <c r="BF452" s="175">
        <v>62620</v>
      </c>
      <c r="BG452" s="175">
        <v>18159</v>
      </c>
      <c r="BH452" s="175">
        <v>24238</v>
      </c>
      <c r="BI452" s="175">
        <v>22542</v>
      </c>
      <c r="BJ452" s="175"/>
      <c r="BK452" s="175">
        <v>3524</v>
      </c>
      <c r="BL452" s="175">
        <v>5392</v>
      </c>
      <c r="BM452" s="175">
        <v>5985</v>
      </c>
      <c r="BN452" s="175">
        <v>2512</v>
      </c>
      <c r="BO452" s="175">
        <v>4506</v>
      </c>
      <c r="BP452" s="198">
        <f t="shared" si="58"/>
        <v>28744</v>
      </c>
    </row>
    <row r="453" spans="1:68" s="116" customFormat="1" x14ac:dyDescent="0.15">
      <c r="A453" s="117">
        <v>748302001</v>
      </c>
      <c r="B453" s="118" t="s">
        <v>737</v>
      </c>
      <c r="C453" s="118" t="s">
        <v>660</v>
      </c>
      <c r="D453" s="118" t="s">
        <v>738</v>
      </c>
      <c r="E453" s="118" t="s">
        <v>3634</v>
      </c>
      <c r="F453" s="120">
        <v>10</v>
      </c>
      <c r="G453" s="119">
        <v>205816</v>
      </c>
      <c r="H453" s="119"/>
      <c r="I453" s="120" t="s">
        <v>5820</v>
      </c>
      <c r="J453" s="120">
        <v>1215</v>
      </c>
      <c r="K453" s="120">
        <v>205816</v>
      </c>
      <c r="L453" s="120">
        <v>0.46400000000000002</v>
      </c>
      <c r="M453" s="121" t="s">
        <v>5657</v>
      </c>
      <c r="N453" s="120">
        <v>1</v>
      </c>
      <c r="O453" s="119">
        <v>232.5</v>
      </c>
      <c r="P453" s="119">
        <v>45.8</v>
      </c>
      <c r="Q453" s="119">
        <v>5</v>
      </c>
      <c r="R453" s="120" t="s">
        <v>5660</v>
      </c>
      <c r="S453" s="120">
        <v>0.3</v>
      </c>
      <c r="T453" s="120"/>
      <c r="U453" s="120"/>
      <c r="V453" s="172">
        <v>444.7</v>
      </c>
      <c r="W453" s="172">
        <v>39.9</v>
      </c>
      <c r="X453" s="172">
        <v>151.9</v>
      </c>
      <c r="Y453" s="172">
        <v>39.6</v>
      </c>
      <c r="Z453" s="172">
        <v>213.3</v>
      </c>
      <c r="AA453" s="123"/>
      <c r="AB453" s="123"/>
      <c r="AC453" s="123"/>
      <c r="AD453" s="123"/>
      <c r="AE453" s="123"/>
      <c r="AF453" s="123"/>
      <c r="AG453" s="214"/>
      <c r="AH453" s="229" t="str">
        <f t="shared" ref="AH453:AH516" si="62">IF(N453=1,IF(AG453&gt;0,"a4",IF(AC453&gt;0,"a3",IF(AA453&gt;0,"a2","a1"))),IF(AG453&gt;0,"b4",IF(AC453&gt;0,"b3",IF(AA453&gt;0,"b2","b1"))))</f>
        <v>a1</v>
      </c>
      <c r="AI453" s="122"/>
      <c r="AJ453" s="122"/>
      <c r="AK453" s="122"/>
      <c r="AL453" s="122"/>
      <c r="AM453" s="122"/>
      <c r="AN453" s="173"/>
      <c r="AO453" s="173"/>
      <c r="AP453" s="173"/>
      <c r="AQ453" s="173"/>
      <c r="AR453" s="173"/>
      <c r="AS453" s="173">
        <v>0.5</v>
      </c>
      <c r="AT453" s="173">
        <v>1.3</v>
      </c>
      <c r="AU453" s="173">
        <v>0.5</v>
      </c>
      <c r="AV453" s="173">
        <v>1</v>
      </c>
      <c r="AW453" s="173">
        <v>0.5</v>
      </c>
      <c r="AX453" s="173"/>
      <c r="AY453" s="173"/>
      <c r="AZ453" s="211">
        <f t="shared" si="59"/>
        <v>0.5</v>
      </c>
      <c r="BA453" s="211">
        <f t="shared" si="60"/>
        <v>3.3</v>
      </c>
      <c r="BB453" s="205">
        <f t="shared" ref="BB453:BB516" si="63">SUM(BG453:BO453)</f>
        <v>92371</v>
      </c>
      <c r="BC453" s="205">
        <f t="shared" ref="BC453:BC516" si="64">BG453+BH453+BK453+BL453+BM453+BN453+BO453</f>
        <v>78785</v>
      </c>
      <c r="BD453" s="205">
        <f t="shared" ref="BD453:BD516" si="65">BB453-BF453</f>
        <v>23468</v>
      </c>
      <c r="BE453" s="205">
        <f t="shared" ref="BE453:BE516" si="66">BC453-BF453</f>
        <v>9882</v>
      </c>
      <c r="BF453" s="175">
        <v>68903</v>
      </c>
      <c r="BG453" s="175"/>
      <c r="BH453" s="175">
        <v>23468</v>
      </c>
      <c r="BI453" s="175">
        <v>13586</v>
      </c>
      <c r="BJ453" s="175"/>
      <c r="BK453" s="175">
        <v>5103</v>
      </c>
      <c r="BL453" s="175">
        <v>27171</v>
      </c>
      <c r="BM453" s="175">
        <v>8042</v>
      </c>
      <c r="BN453" s="175">
        <v>2355</v>
      </c>
      <c r="BO453" s="175">
        <v>12646</v>
      </c>
      <c r="BP453" s="198">
        <f t="shared" ref="BP453:BP516" si="67">BH453+BO453</f>
        <v>36114</v>
      </c>
    </row>
    <row r="454" spans="1:68" s="116" customFormat="1" x14ac:dyDescent="0.15">
      <c r="A454" s="117">
        <v>750402001</v>
      </c>
      <c r="B454" s="118" t="s">
        <v>739</v>
      </c>
      <c r="C454" s="118" t="s">
        <v>660</v>
      </c>
      <c r="D454" s="118" t="s">
        <v>740</v>
      </c>
      <c r="E454" s="118" t="s">
        <v>3635</v>
      </c>
      <c r="F454" s="120">
        <v>7</v>
      </c>
      <c r="G454" s="119">
        <v>97367</v>
      </c>
      <c r="H454" s="119"/>
      <c r="I454" s="120" t="s">
        <v>5820</v>
      </c>
      <c r="J454" s="120">
        <v>1500</v>
      </c>
      <c r="K454" s="120">
        <v>97367</v>
      </c>
      <c r="L454" s="120">
        <v>0.17799999999999999</v>
      </c>
      <c r="M454" s="121" t="s">
        <v>5657</v>
      </c>
      <c r="N454" s="120">
        <v>1</v>
      </c>
      <c r="O454" s="119">
        <v>118.2</v>
      </c>
      <c r="P454" s="119"/>
      <c r="Q454" s="119"/>
      <c r="R454" s="120" t="s">
        <v>5658</v>
      </c>
      <c r="S454" s="120">
        <v>0.3</v>
      </c>
      <c r="T454" s="120"/>
      <c r="U454" s="120"/>
      <c r="V454" s="172">
        <v>104</v>
      </c>
      <c r="W454" s="172">
        <v>8</v>
      </c>
      <c r="X454" s="172">
        <v>70</v>
      </c>
      <c r="Y454" s="172">
        <v>9</v>
      </c>
      <c r="Z454" s="172">
        <v>17</v>
      </c>
      <c r="AA454" s="123"/>
      <c r="AB454" s="123"/>
      <c r="AC454" s="123">
        <v>60</v>
      </c>
      <c r="AD454" s="123"/>
      <c r="AE454" s="123"/>
      <c r="AF454" s="123"/>
      <c r="AG454" s="214"/>
      <c r="AH454" s="229" t="str">
        <f t="shared" si="62"/>
        <v>a3</v>
      </c>
      <c r="AI454" s="122"/>
      <c r="AJ454" s="122"/>
      <c r="AK454" s="122"/>
      <c r="AL454" s="122"/>
      <c r="AM454" s="122"/>
      <c r="AN454" s="173">
        <v>1</v>
      </c>
      <c r="AO454" s="173"/>
      <c r="AP454" s="173"/>
      <c r="AQ454" s="173"/>
      <c r="AR454" s="173"/>
      <c r="AS454" s="173"/>
      <c r="AT454" s="173"/>
      <c r="AU454" s="173"/>
      <c r="AV454" s="173"/>
      <c r="AW454" s="173"/>
      <c r="AX454" s="173"/>
      <c r="AY454" s="173"/>
      <c r="AZ454" s="211">
        <f t="shared" ref="AZ454:AZ517" si="68">SUBTOTAL(9,AN454:AS454)</f>
        <v>1</v>
      </c>
      <c r="BA454" s="211">
        <f t="shared" ref="BA454:BA517" si="69">SUBTOTAL(9,AT454:AY454)</f>
        <v>0</v>
      </c>
      <c r="BB454" s="205">
        <f t="shared" si="63"/>
        <v>16398</v>
      </c>
      <c r="BC454" s="205">
        <f t="shared" si="64"/>
        <v>12821</v>
      </c>
      <c r="BD454" s="205">
        <f t="shared" si="65"/>
        <v>3720</v>
      </c>
      <c r="BE454" s="205">
        <f t="shared" si="66"/>
        <v>143</v>
      </c>
      <c r="BF454" s="175">
        <v>12678</v>
      </c>
      <c r="BG454" s="175"/>
      <c r="BH454" s="175">
        <v>6458</v>
      </c>
      <c r="BI454" s="175">
        <v>3577</v>
      </c>
      <c r="BJ454" s="175"/>
      <c r="BK454" s="175">
        <v>1213</v>
      </c>
      <c r="BL454" s="175">
        <v>555</v>
      </c>
      <c r="BM454" s="175">
        <v>1996</v>
      </c>
      <c r="BN454" s="175">
        <v>895</v>
      </c>
      <c r="BO454" s="175">
        <v>1704</v>
      </c>
      <c r="BP454" s="198">
        <f t="shared" si="67"/>
        <v>8162</v>
      </c>
    </row>
    <row r="455" spans="1:68" s="116" customFormat="1" x14ac:dyDescent="0.15">
      <c r="A455" s="117">
        <v>752101001</v>
      </c>
      <c r="B455" s="118" t="s">
        <v>741</v>
      </c>
      <c r="C455" s="118" t="s">
        <v>660</v>
      </c>
      <c r="D455" s="118" t="s">
        <v>742</v>
      </c>
      <c r="E455" s="118" t="s">
        <v>3636</v>
      </c>
      <c r="F455" s="120">
        <v>13</v>
      </c>
      <c r="G455" s="119">
        <v>291038</v>
      </c>
      <c r="H455" s="119"/>
      <c r="I455" s="120" t="s">
        <v>5820</v>
      </c>
      <c r="J455" s="120">
        <v>2600</v>
      </c>
      <c r="K455" s="120">
        <v>291038</v>
      </c>
      <c r="L455" s="120">
        <v>0.307</v>
      </c>
      <c r="M455" s="121" t="s">
        <v>5657</v>
      </c>
      <c r="N455" s="120">
        <v>1</v>
      </c>
      <c r="O455" s="119">
        <v>454.6</v>
      </c>
      <c r="P455" s="119"/>
      <c r="Q455" s="119"/>
      <c r="R455" s="120" t="s">
        <v>5658</v>
      </c>
      <c r="S455" s="120">
        <v>0.9</v>
      </c>
      <c r="T455" s="120"/>
      <c r="U455" s="120"/>
      <c r="V455" s="172">
        <v>406.8</v>
      </c>
      <c r="W455" s="172">
        <v>188.2</v>
      </c>
      <c r="X455" s="172">
        <v>119.8</v>
      </c>
      <c r="Y455" s="172">
        <v>18.3</v>
      </c>
      <c r="Z455" s="172">
        <v>80.5</v>
      </c>
      <c r="AA455" s="123">
        <v>3312.3</v>
      </c>
      <c r="AB455" s="123"/>
      <c r="AC455" s="123">
        <v>329</v>
      </c>
      <c r="AD455" s="123"/>
      <c r="AE455" s="123"/>
      <c r="AF455" s="123"/>
      <c r="AG455" s="214"/>
      <c r="AH455" s="229" t="str">
        <f t="shared" si="62"/>
        <v>a3</v>
      </c>
      <c r="AI455" s="122" t="s">
        <v>5400</v>
      </c>
      <c r="AJ455" s="122"/>
      <c r="AK455" s="122"/>
      <c r="AL455" s="122" t="s">
        <v>5400</v>
      </c>
      <c r="AM455" s="122"/>
      <c r="AN455" s="173" t="s">
        <v>3186</v>
      </c>
      <c r="AO455" s="173" t="s">
        <v>3186</v>
      </c>
      <c r="AP455" s="173" t="s">
        <v>3186</v>
      </c>
      <c r="AQ455" s="173" t="s">
        <v>3186</v>
      </c>
      <c r="AR455" s="173" t="s">
        <v>3186</v>
      </c>
      <c r="AS455" s="173" t="s">
        <v>3186</v>
      </c>
      <c r="AT455" s="173">
        <v>0.5</v>
      </c>
      <c r="AU455" s="173" t="s">
        <v>3186</v>
      </c>
      <c r="AV455" s="173">
        <v>0.5</v>
      </c>
      <c r="AW455" s="173" t="s">
        <v>3186</v>
      </c>
      <c r="AX455" s="173" t="s">
        <v>3186</v>
      </c>
      <c r="AY455" s="173" t="s">
        <v>3186</v>
      </c>
      <c r="AZ455" s="211">
        <f t="shared" si="68"/>
        <v>0</v>
      </c>
      <c r="BA455" s="211">
        <f t="shared" si="69"/>
        <v>1</v>
      </c>
      <c r="BB455" s="205">
        <f t="shared" si="63"/>
        <v>24603</v>
      </c>
      <c r="BC455" s="205">
        <f t="shared" si="64"/>
        <v>18963</v>
      </c>
      <c r="BD455" s="205">
        <f t="shared" si="65"/>
        <v>5640</v>
      </c>
      <c r="BE455" s="205">
        <f t="shared" si="66"/>
        <v>0</v>
      </c>
      <c r="BF455" s="175">
        <v>18963</v>
      </c>
      <c r="BG455" s="175"/>
      <c r="BH455" s="175">
        <v>5640</v>
      </c>
      <c r="BI455" s="175">
        <v>5640</v>
      </c>
      <c r="BJ455" s="175"/>
      <c r="BK455" s="175">
        <v>1429</v>
      </c>
      <c r="BL455" s="175">
        <v>3086</v>
      </c>
      <c r="BM455" s="175">
        <v>6257</v>
      </c>
      <c r="BN455" s="175">
        <v>1415</v>
      </c>
      <c r="BO455" s="175">
        <v>1136</v>
      </c>
      <c r="BP455" s="198">
        <f t="shared" si="67"/>
        <v>6776</v>
      </c>
    </row>
    <row r="456" spans="1:68" s="116" customFormat="1" x14ac:dyDescent="0.15">
      <c r="A456" s="117">
        <v>754102001</v>
      </c>
      <c r="B456" s="118" t="s">
        <v>743</v>
      </c>
      <c r="C456" s="118" t="s">
        <v>660</v>
      </c>
      <c r="D456" s="118" t="s">
        <v>744</v>
      </c>
      <c r="E456" s="118" t="s">
        <v>3637</v>
      </c>
      <c r="F456" s="120">
        <v>20</v>
      </c>
      <c r="G456" s="119"/>
      <c r="H456" s="119"/>
      <c r="I456" s="120" t="s">
        <v>5820</v>
      </c>
      <c r="J456" s="120">
        <v>2000</v>
      </c>
      <c r="K456" s="120">
        <v>279845</v>
      </c>
      <c r="L456" s="120">
        <v>0.38300000000000001</v>
      </c>
      <c r="M456" s="121" t="s">
        <v>5657</v>
      </c>
      <c r="N456" s="120">
        <v>1</v>
      </c>
      <c r="O456" s="119">
        <v>210</v>
      </c>
      <c r="P456" s="119">
        <v>34.1</v>
      </c>
      <c r="Q456" s="119">
        <v>5.9</v>
      </c>
      <c r="R456" s="120"/>
      <c r="S456" s="120"/>
      <c r="T456" s="120"/>
      <c r="U456" s="120"/>
      <c r="V456" s="172">
        <v>199.2</v>
      </c>
      <c r="W456" s="172"/>
      <c r="X456" s="172">
        <v>158.80000000000001</v>
      </c>
      <c r="Y456" s="172">
        <v>9.1</v>
      </c>
      <c r="Z456" s="172">
        <v>31.3</v>
      </c>
      <c r="AA456" s="123"/>
      <c r="AB456" s="123"/>
      <c r="AC456" s="123">
        <v>119.5</v>
      </c>
      <c r="AD456" s="123"/>
      <c r="AE456" s="123"/>
      <c r="AF456" s="123"/>
      <c r="AG456" s="214"/>
      <c r="AH456" s="229" t="str">
        <f t="shared" si="62"/>
        <v>a3</v>
      </c>
      <c r="AI456" s="122"/>
      <c r="AJ456" s="122"/>
      <c r="AK456" s="122"/>
      <c r="AL456" s="122"/>
      <c r="AM456" s="122"/>
      <c r="AN456" s="173" t="s">
        <v>3186</v>
      </c>
      <c r="AO456" s="173" t="s">
        <v>3186</v>
      </c>
      <c r="AP456" s="173" t="s">
        <v>3186</v>
      </c>
      <c r="AQ456" s="173" t="s">
        <v>3186</v>
      </c>
      <c r="AR456" s="173" t="s">
        <v>3186</v>
      </c>
      <c r="AS456" s="173" t="s">
        <v>3186</v>
      </c>
      <c r="AT456" s="173" t="s">
        <v>3186</v>
      </c>
      <c r="AU456" s="173" t="s">
        <v>3186</v>
      </c>
      <c r="AV456" s="173" t="s">
        <v>3186</v>
      </c>
      <c r="AW456" s="173" t="s">
        <v>3186</v>
      </c>
      <c r="AX456" s="173" t="s">
        <v>3186</v>
      </c>
      <c r="AY456" s="173" t="s">
        <v>3186</v>
      </c>
      <c r="AZ456" s="211">
        <f t="shared" si="68"/>
        <v>0</v>
      </c>
      <c r="BA456" s="211">
        <f t="shared" si="69"/>
        <v>0</v>
      </c>
      <c r="BB456" s="205">
        <f t="shared" si="63"/>
        <v>0</v>
      </c>
      <c r="BC456" s="205">
        <f t="shared" si="64"/>
        <v>0</v>
      </c>
      <c r="BD456" s="205">
        <f t="shared" si="65"/>
        <v>0</v>
      </c>
      <c r="BE456" s="205">
        <f t="shared" si="66"/>
        <v>0</v>
      </c>
      <c r="BF456" s="175"/>
      <c r="BG456" s="175"/>
      <c r="BH456" s="175"/>
      <c r="BI456" s="175"/>
      <c r="BJ456" s="175"/>
      <c r="BK456" s="175"/>
      <c r="BL456" s="175"/>
      <c r="BM456" s="175"/>
      <c r="BN456" s="175"/>
      <c r="BO456" s="175"/>
      <c r="BP456" s="198">
        <f t="shared" si="67"/>
        <v>0</v>
      </c>
    </row>
    <row r="457" spans="1:68" s="116" customFormat="1" x14ac:dyDescent="0.15">
      <c r="A457" s="117">
        <v>754202001</v>
      </c>
      <c r="B457" s="118" t="s">
        <v>745</v>
      </c>
      <c r="C457" s="118" t="s">
        <v>660</v>
      </c>
      <c r="D457" s="118" t="s">
        <v>746</v>
      </c>
      <c r="E457" s="118" t="s">
        <v>3638</v>
      </c>
      <c r="F457" s="120">
        <v>19</v>
      </c>
      <c r="G457" s="119">
        <v>30986</v>
      </c>
      <c r="H457" s="119"/>
      <c r="I457" s="120" t="s">
        <v>5820</v>
      </c>
      <c r="J457" s="120">
        <v>1920</v>
      </c>
      <c r="K457" s="120">
        <v>20518</v>
      </c>
      <c r="L457" s="120">
        <v>2.9000000000000001E-2</v>
      </c>
      <c r="M457" s="121" t="s">
        <v>5657</v>
      </c>
      <c r="N457" s="120">
        <v>1</v>
      </c>
      <c r="O457" s="119">
        <v>148.9</v>
      </c>
      <c r="P457" s="119">
        <v>15.6</v>
      </c>
      <c r="Q457" s="119">
        <v>1.85</v>
      </c>
      <c r="R457" s="120" t="s">
        <v>5658</v>
      </c>
      <c r="S457" s="120">
        <v>0.1</v>
      </c>
      <c r="T457" s="120"/>
      <c r="U457" s="120"/>
      <c r="V457" s="172">
        <v>10.5</v>
      </c>
      <c r="W457" s="172"/>
      <c r="X457" s="172"/>
      <c r="Y457" s="172"/>
      <c r="Z457" s="172">
        <v>10.5</v>
      </c>
      <c r="AA457" s="123"/>
      <c r="AB457" s="123"/>
      <c r="AC457" s="123"/>
      <c r="AD457" s="123"/>
      <c r="AE457" s="123"/>
      <c r="AF457" s="123"/>
      <c r="AG457" s="214"/>
      <c r="AH457" s="229" t="str">
        <f t="shared" si="62"/>
        <v>a1</v>
      </c>
      <c r="AI457" s="122"/>
      <c r="AJ457" s="122"/>
      <c r="AK457" s="122"/>
      <c r="AL457" s="122"/>
      <c r="AM457" s="122"/>
      <c r="AN457" s="173" t="s">
        <v>3186</v>
      </c>
      <c r="AO457" s="173" t="s">
        <v>3186</v>
      </c>
      <c r="AP457" s="173" t="s">
        <v>3186</v>
      </c>
      <c r="AQ457" s="173" t="s">
        <v>3186</v>
      </c>
      <c r="AR457" s="173" t="s">
        <v>3186</v>
      </c>
      <c r="AS457" s="173" t="s">
        <v>3186</v>
      </c>
      <c r="AT457" s="173" t="s">
        <v>3186</v>
      </c>
      <c r="AU457" s="173" t="s">
        <v>3186</v>
      </c>
      <c r="AV457" s="173" t="s">
        <v>3186</v>
      </c>
      <c r="AW457" s="173" t="s">
        <v>3186</v>
      </c>
      <c r="AX457" s="173" t="s">
        <v>3186</v>
      </c>
      <c r="AY457" s="173" t="s">
        <v>3186</v>
      </c>
      <c r="AZ457" s="211">
        <f t="shared" si="68"/>
        <v>0</v>
      </c>
      <c r="BA457" s="211">
        <f t="shared" si="69"/>
        <v>0</v>
      </c>
      <c r="BB457" s="205">
        <f t="shared" si="63"/>
        <v>0</v>
      </c>
      <c r="BC457" s="205">
        <f t="shared" si="64"/>
        <v>0</v>
      </c>
      <c r="BD457" s="205">
        <f t="shared" si="65"/>
        <v>0</v>
      </c>
      <c r="BE457" s="205">
        <f t="shared" si="66"/>
        <v>0</v>
      </c>
      <c r="BF457" s="175"/>
      <c r="BG457" s="175"/>
      <c r="BH457" s="175"/>
      <c r="BI457" s="175"/>
      <c r="BJ457" s="175"/>
      <c r="BK457" s="175"/>
      <c r="BL457" s="175"/>
      <c r="BM457" s="175"/>
      <c r="BN457" s="175"/>
      <c r="BO457" s="175"/>
      <c r="BP457" s="198">
        <f t="shared" si="67"/>
        <v>0</v>
      </c>
    </row>
    <row r="458" spans="1:68" s="116" customFormat="1" x14ac:dyDescent="0.15">
      <c r="A458" s="117">
        <v>754202002</v>
      </c>
      <c r="B458" s="118" t="s">
        <v>747</v>
      </c>
      <c r="C458" s="118" t="s">
        <v>660</v>
      </c>
      <c r="D458" s="118" t="s">
        <v>746</v>
      </c>
      <c r="E458" s="118" t="s">
        <v>3639</v>
      </c>
      <c r="F458" s="120">
        <v>8</v>
      </c>
      <c r="G458" s="119">
        <v>2172</v>
      </c>
      <c r="H458" s="119"/>
      <c r="I458" s="120" t="s">
        <v>5820</v>
      </c>
      <c r="J458" s="120">
        <v>2120</v>
      </c>
      <c r="K458" s="120">
        <v>122190</v>
      </c>
      <c r="L458" s="120">
        <v>0.158</v>
      </c>
      <c r="M458" s="121" t="s">
        <v>5657</v>
      </c>
      <c r="N458" s="120">
        <v>1</v>
      </c>
      <c r="O458" s="119">
        <v>169.9</v>
      </c>
      <c r="P458" s="119">
        <v>18.100000000000001</v>
      </c>
      <c r="Q458" s="119">
        <v>2.2799999999999998</v>
      </c>
      <c r="R458" s="120" t="s">
        <v>5658</v>
      </c>
      <c r="S458" s="120">
        <v>0.1</v>
      </c>
      <c r="T458" s="120"/>
      <c r="U458" s="120"/>
      <c r="V458" s="172">
        <v>138.19999999999999</v>
      </c>
      <c r="W458" s="172"/>
      <c r="X458" s="172"/>
      <c r="Y458" s="172"/>
      <c r="Z458" s="172">
        <v>138.19999999999999</v>
      </c>
      <c r="AA458" s="123"/>
      <c r="AB458" s="123"/>
      <c r="AC458" s="123"/>
      <c r="AD458" s="123"/>
      <c r="AE458" s="123"/>
      <c r="AF458" s="123"/>
      <c r="AG458" s="214"/>
      <c r="AH458" s="229" t="str">
        <f t="shared" si="62"/>
        <v>a1</v>
      </c>
      <c r="AI458" s="122"/>
      <c r="AJ458" s="122"/>
      <c r="AK458" s="122"/>
      <c r="AL458" s="122"/>
      <c r="AM458" s="122"/>
      <c r="AN458" s="173">
        <v>2</v>
      </c>
      <c r="AO458" s="173" t="s">
        <v>3186</v>
      </c>
      <c r="AP458" s="173" t="s">
        <v>3186</v>
      </c>
      <c r="AQ458" s="173" t="s">
        <v>3186</v>
      </c>
      <c r="AR458" s="173" t="s">
        <v>3186</v>
      </c>
      <c r="AS458" s="173">
        <v>1</v>
      </c>
      <c r="AT458" s="173">
        <v>2</v>
      </c>
      <c r="AU458" s="173">
        <v>1</v>
      </c>
      <c r="AV458" s="173" t="s">
        <v>3186</v>
      </c>
      <c r="AW458" s="173" t="s">
        <v>3186</v>
      </c>
      <c r="AX458" s="173" t="s">
        <v>3186</v>
      </c>
      <c r="AY458" s="173" t="s">
        <v>3186</v>
      </c>
      <c r="AZ458" s="211">
        <f t="shared" si="68"/>
        <v>3</v>
      </c>
      <c r="BA458" s="211">
        <f t="shared" si="69"/>
        <v>3</v>
      </c>
      <c r="BB458" s="205">
        <f t="shared" si="63"/>
        <v>133266</v>
      </c>
      <c r="BC458" s="205">
        <f t="shared" si="64"/>
        <v>125820</v>
      </c>
      <c r="BD458" s="205">
        <f t="shared" si="65"/>
        <v>9936</v>
      </c>
      <c r="BE458" s="205">
        <f t="shared" si="66"/>
        <v>2490</v>
      </c>
      <c r="BF458" s="175">
        <v>123330</v>
      </c>
      <c r="BG458" s="175"/>
      <c r="BH458" s="175">
        <v>12209</v>
      </c>
      <c r="BI458" s="175">
        <v>5462</v>
      </c>
      <c r="BJ458" s="175">
        <v>1984</v>
      </c>
      <c r="BK458" s="175"/>
      <c r="BL458" s="175">
        <v>106631</v>
      </c>
      <c r="BM458" s="175">
        <v>2064</v>
      </c>
      <c r="BN458" s="175">
        <v>2183</v>
      </c>
      <c r="BO458" s="175">
        <v>2733</v>
      </c>
      <c r="BP458" s="198">
        <f t="shared" si="67"/>
        <v>14942</v>
      </c>
    </row>
    <row r="459" spans="1:68" s="116" customFormat="1" x14ac:dyDescent="0.15">
      <c r="A459" s="117">
        <v>754301001</v>
      </c>
      <c r="B459" s="118" t="s">
        <v>748</v>
      </c>
      <c r="C459" s="118" t="s">
        <v>660</v>
      </c>
      <c r="D459" s="118" t="s">
        <v>749</v>
      </c>
      <c r="E459" s="118" t="s">
        <v>3640</v>
      </c>
      <c r="F459" s="120">
        <v>21</v>
      </c>
      <c r="G459" s="119">
        <v>1000729</v>
      </c>
      <c r="H459" s="119"/>
      <c r="I459" s="120" t="s">
        <v>5820</v>
      </c>
      <c r="J459" s="120">
        <v>3800</v>
      </c>
      <c r="K459" s="120"/>
      <c r="L459" s="120"/>
      <c r="M459" s="121" t="s">
        <v>3186</v>
      </c>
      <c r="N459" s="120">
        <v>1</v>
      </c>
      <c r="O459" s="119"/>
      <c r="P459" s="119"/>
      <c r="Q459" s="119"/>
      <c r="R459" s="120"/>
      <c r="S459" s="120"/>
      <c r="T459" s="120"/>
      <c r="U459" s="120"/>
      <c r="V459" s="172"/>
      <c r="W459" s="172"/>
      <c r="X459" s="172"/>
      <c r="Y459" s="172"/>
      <c r="Z459" s="172"/>
      <c r="AA459" s="123"/>
      <c r="AB459" s="123"/>
      <c r="AC459" s="123"/>
      <c r="AD459" s="123"/>
      <c r="AE459" s="123"/>
      <c r="AF459" s="123"/>
      <c r="AG459" s="214"/>
      <c r="AH459" s="229" t="str">
        <f t="shared" si="62"/>
        <v>a1</v>
      </c>
      <c r="AI459" s="122"/>
      <c r="AJ459" s="122"/>
      <c r="AK459" s="122"/>
      <c r="AL459" s="122"/>
      <c r="AM459" s="122"/>
      <c r="AN459" s="173" t="s">
        <v>3186</v>
      </c>
      <c r="AO459" s="173" t="s">
        <v>3186</v>
      </c>
      <c r="AP459" s="173" t="s">
        <v>3186</v>
      </c>
      <c r="AQ459" s="173" t="s">
        <v>3186</v>
      </c>
      <c r="AR459" s="173" t="s">
        <v>3186</v>
      </c>
      <c r="AS459" s="173" t="s">
        <v>3186</v>
      </c>
      <c r="AT459" s="173" t="s">
        <v>3186</v>
      </c>
      <c r="AU459" s="173" t="s">
        <v>3186</v>
      </c>
      <c r="AV459" s="173" t="s">
        <v>3186</v>
      </c>
      <c r="AW459" s="173" t="s">
        <v>3186</v>
      </c>
      <c r="AX459" s="173" t="s">
        <v>3186</v>
      </c>
      <c r="AY459" s="173" t="s">
        <v>3186</v>
      </c>
      <c r="AZ459" s="211">
        <f t="shared" si="68"/>
        <v>0</v>
      </c>
      <c r="BA459" s="211">
        <f t="shared" si="69"/>
        <v>0</v>
      </c>
      <c r="BB459" s="205">
        <f t="shared" si="63"/>
        <v>0</v>
      </c>
      <c r="BC459" s="205">
        <f t="shared" si="64"/>
        <v>0</v>
      </c>
      <c r="BD459" s="205">
        <f t="shared" si="65"/>
        <v>0</v>
      </c>
      <c r="BE459" s="205">
        <f t="shared" si="66"/>
        <v>0</v>
      </c>
      <c r="BF459" s="175"/>
      <c r="BG459" s="175"/>
      <c r="BH459" s="175"/>
      <c r="BI459" s="175"/>
      <c r="BJ459" s="175"/>
      <c r="BK459" s="175"/>
      <c r="BL459" s="175"/>
      <c r="BM459" s="175"/>
      <c r="BN459" s="175"/>
      <c r="BO459" s="175"/>
      <c r="BP459" s="198">
        <f t="shared" si="67"/>
        <v>0</v>
      </c>
    </row>
    <row r="460" spans="1:68" s="116" customFormat="1" x14ac:dyDescent="0.15">
      <c r="A460" s="117">
        <v>754302002</v>
      </c>
      <c r="B460" s="118" t="s">
        <v>750</v>
      </c>
      <c r="C460" s="118" t="s">
        <v>660</v>
      </c>
      <c r="D460" s="118" t="s">
        <v>749</v>
      </c>
      <c r="E460" s="118" t="s">
        <v>3641</v>
      </c>
      <c r="F460" s="120">
        <v>2013</v>
      </c>
      <c r="G460" s="119"/>
      <c r="H460" s="119"/>
      <c r="I460" s="120" t="s">
        <v>5820</v>
      </c>
      <c r="J460" s="120">
        <v>420</v>
      </c>
      <c r="K460" s="120"/>
      <c r="L460" s="120"/>
      <c r="M460" s="121" t="s">
        <v>3186</v>
      </c>
      <c r="N460" s="120">
        <v>1</v>
      </c>
      <c r="O460" s="119"/>
      <c r="P460" s="119"/>
      <c r="Q460" s="119"/>
      <c r="R460" s="120"/>
      <c r="S460" s="120"/>
      <c r="T460" s="120"/>
      <c r="U460" s="120"/>
      <c r="V460" s="172"/>
      <c r="W460" s="172"/>
      <c r="X460" s="172"/>
      <c r="Y460" s="172"/>
      <c r="Z460" s="172"/>
      <c r="AA460" s="123"/>
      <c r="AB460" s="123"/>
      <c r="AC460" s="123"/>
      <c r="AD460" s="123"/>
      <c r="AE460" s="123"/>
      <c r="AF460" s="123"/>
      <c r="AG460" s="214"/>
      <c r="AH460" s="229" t="str">
        <f t="shared" si="62"/>
        <v>a1</v>
      </c>
      <c r="AI460" s="122"/>
      <c r="AJ460" s="122"/>
      <c r="AK460" s="122"/>
      <c r="AL460" s="122"/>
      <c r="AM460" s="122"/>
      <c r="AN460" s="173" t="s">
        <v>3186</v>
      </c>
      <c r="AO460" s="173" t="s">
        <v>3186</v>
      </c>
      <c r="AP460" s="173" t="s">
        <v>3186</v>
      </c>
      <c r="AQ460" s="173" t="s">
        <v>3186</v>
      </c>
      <c r="AR460" s="173" t="s">
        <v>3186</v>
      </c>
      <c r="AS460" s="173" t="s">
        <v>3186</v>
      </c>
      <c r="AT460" s="173" t="s">
        <v>3186</v>
      </c>
      <c r="AU460" s="173" t="s">
        <v>3186</v>
      </c>
      <c r="AV460" s="173" t="s">
        <v>3186</v>
      </c>
      <c r="AW460" s="173" t="s">
        <v>3186</v>
      </c>
      <c r="AX460" s="173" t="s">
        <v>3186</v>
      </c>
      <c r="AY460" s="173" t="s">
        <v>3186</v>
      </c>
      <c r="AZ460" s="211">
        <f t="shared" si="68"/>
        <v>0</v>
      </c>
      <c r="BA460" s="211">
        <f t="shared" si="69"/>
        <v>0</v>
      </c>
      <c r="BB460" s="205">
        <f t="shared" si="63"/>
        <v>0</v>
      </c>
      <c r="BC460" s="205">
        <f t="shared" si="64"/>
        <v>0</v>
      </c>
      <c r="BD460" s="205">
        <f t="shared" si="65"/>
        <v>0</v>
      </c>
      <c r="BE460" s="205">
        <f t="shared" si="66"/>
        <v>0</v>
      </c>
      <c r="BF460" s="175"/>
      <c r="BG460" s="175"/>
      <c r="BH460" s="175"/>
      <c r="BI460" s="175"/>
      <c r="BJ460" s="175"/>
      <c r="BK460" s="175"/>
      <c r="BL460" s="175"/>
      <c r="BM460" s="175"/>
      <c r="BN460" s="175"/>
      <c r="BO460" s="175"/>
      <c r="BP460" s="198">
        <f t="shared" si="67"/>
        <v>0</v>
      </c>
    </row>
    <row r="461" spans="1:68" s="116" customFormat="1" x14ac:dyDescent="0.15">
      <c r="A461" s="117">
        <v>754502001</v>
      </c>
      <c r="B461" s="118" t="s">
        <v>751</v>
      </c>
      <c r="C461" s="118" t="s">
        <v>660</v>
      </c>
      <c r="D461" s="118" t="s">
        <v>752</v>
      </c>
      <c r="E461" s="118" t="s">
        <v>3642</v>
      </c>
      <c r="F461" s="120">
        <v>16</v>
      </c>
      <c r="G461" s="119"/>
      <c r="H461" s="119"/>
      <c r="I461" s="120" t="s">
        <v>5820</v>
      </c>
      <c r="J461" s="120">
        <v>1800</v>
      </c>
      <c r="K461" s="120"/>
      <c r="L461" s="120"/>
      <c r="M461" s="121" t="s">
        <v>3186</v>
      </c>
      <c r="N461" s="120">
        <v>1</v>
      </c>
      <c r="O461" s="119"/>
      <c r="P461" s="119"/>
      <c r="Q461" s="119"/>
      <c r="R461" s="120"/>
      <c r="S461" s="120"/>
      <c r="T461" s="120"/>
      <c r="U461" s="120"/>
      <c r="V461" s="172"/>
      <c r="W461" s="172"/>
      <c r="X461" s="172"/>
      <c r="Y461" s="172"/>
      <c r="Z461" s="172"/>
      <c r="AA461" s="123"/>
      <c r="AB461" s="123"/>
      <c r="AC461" s="123"/>
      <c r="AD461" s="123"/>
      <c r="AE461" s="123"/>
      <c r="AF461" s="123"/>
      <c r="AG461" s="214"/>
      <c r="AH461" s="229" t="str">
        <f t="shared" si="62"/>
        <v>a1</v>
      </c>
      <c r="AI461" s="122"/>
      <c r="AJ461" s="122"/>
      <c r="AK461" s="122"/>
      <c r="AL461" s="122"/>
      <c r="AM461" s="122"/>
      <c r="AN461" s="173">
        <v>1</v>
      </c>
      <c r="AO461" s="173"/>
      <c r="AP461" s="173"/>
      <c r="AQ461" s="173"/>
      <c r="AR461" s="173"/>
      <c r="AS461" s="173"/>
      <c r="AT461" s="173"/>
      <c r="AU461" s="173"/>
      <c r="AV461" s="173"/>
      <c r="AW461" s="173"/>
      <c r="AX461" s="173"/>
      <c r="AY461" s="173"/>
      <c r="AZ461" s="211">
        <f t="shared" si="68"/>
        <v>1</v>
      </c>
      <c r="BA461" s="211">
        <f t="shared" si="69"/>
        <v>0</v>
      </c>
      <c r="BB461" s="205">
        <f t="shared" si="63"/>
        <v>0</v>
      </c>
      <c r="BC461" s="205">
        <f t="shared" si="64"/>
        <v>0</v>
      </c>
      <c r="BD461" s="205">
        <f t="shared" si="65"/>
        <v>0</v>
      </c>
      <c r="BE461" s="205">
        <f t="shared" si="66"/>
        <v>0</v>
      </c>
      <c r="BF461" s="175"/>
      <c r="BG461" s="175"/>
      <c r="BH461" s="175"/>
      <c r="BI461" s="175"/>
      <c r="BJ461" s="175"/>
      <c r="BK461" s="175"/>
      <c r="BL461" s="175"/>
      <c r="BM461" s="175"/>
      <c r="BN461" s="175"/>
      <c r="BO461" s="175"/>
      <c r="BP461" s="198">
        <f t="shared" si="67"/>
        <v>0</v>
      </c>
    </row>
    <row r="462" spans="1:68" s="116" customFormat="1" x14ac:dyDescent="0.15">
      <c r="A462" s="117">
        <v>754601001</v>
      </c>
      <c r="B462" s="118" t="s">
        <v>753</v>
      </c>
      <c r="C462" s="118" t="s">
        <v>660</v>
      </c>
      <c r="D462" s="118" t="s">
        <v>754</v>
      </c>
      <c r="E462" s="118" t="s">
        <v>3643</v>
      </c>
      <c r="F462" s="120">
        <v>24</v>
      </c>
      <c r="G462" s="119"/>
      <c r="H462" s="119"/>
      <c r="I462" s="120"/>
      <c r="J462" s="120"/>
      <c r="K462" s="120"/>
      <c r="L462" s="120"/>
      <c r="M462" s="121" t="s">
        <v>3186</v>
      </c>
      <c r="N462" s="120">
        <v>1</v>
      </c>
      <c r="O462" s="119"/>
      <c r="P462" s="119"/>
      <c r="Q462" s="119"/>
      <c r="R462" s="120"/>
      <c r="S462" s="120"/>
      <c r="T462" s="120"/>
      <c r="U462" s="120"/>
      <c r="V462" s="172"/>
      <c r="W462" s="172"/>
      <c r="X462" s="172"/>
      <c r="Y462" s="172"/>
      <c r="Z462" s="172"/>
      <c r="AA462" s="123"/>
      <c r="AB462" s="123"/>
      <c r="AC462" s="123"/>
      <c r="AD462" s="123"/>
      <c r="AE462" s="123"/>
      <c r="AF462" s="123"/>
      <c r="AG462" s="214"/>
      <c r="AH462" s="229" t="str">
        <f t="shared" si="62"/>
        <v>a1</v>
      </c>
      <c r="AI462" s="122"/>
      <c r="AJ462" s="122"/>
      <c r="AK462" s="122"/>
      <c r="AL462" s="122"/>
      <c r="AM462" s="122"/>
      <c r="AN462" s="173" t="s">
        <v>3186</v>
      </c>
      <c r="AO462" s="173" t="s">
        <v>3186</v>
      </c>
      <c r="AP462" s="173" t="s">
        <v>3186</v>
      </c>
      <c r="AQ462" s="173" t="s">
        <v>3186</v>
      </c>
      <c r="AR462" s="173" t="s">
        <v>3186</v>
      </c>
      <c r="AS462" s="173" t="s">
        <v>3186</v>
      </c>
      <c r="AT462" s="173" t="s">
        <v>3186</v>
      </c>
      <c r="AU462" s="173" t="s">
        <v>3186</v>
      </c>
      <c r="AV462" s="173" t="s">
        <v>3186</v>
      </c>
      <c r="AW462" s="173" t="s">
        <v>3186</v>
      </c>
      <c r="AX462" s="173" t="s">
        <v>3186</v>
      </c>
      <c r="AY462" s="173" t="s">
        <v>3186</v>
      </c>
      <c r="AZ462" s="211">
        <f t="shared" si="68"/>
        <v>0</v>
      </c>
      <c r="BA462" s="211">
        <f t="shared" si="69"/>
        <v>0</v>
      </c>
      <c r="BB462" s="205">
        <f t="shared" si="63"/>
        <v>0</v>
      </c>
      <c r="BC462" s="205">
        <f t="shared" si="64"/>
        <v>0</v>
      </c>
      <c r="BD462" s="205">
        <f t="shared" si="65"/>
        <v>0</v>
      </c>
      <c r="BE462" s="205">
        <f t="shared" si="66"/>
        <v>0</v>
      </c>
      <c r="BF462" s="175"/>
      <c r="BG462" s="175"/>
      <c r="BH462" s="175"/>
      <c r="BI462" s="175"/>
      <c r="BJ462" s="175"/>
      <c r="BK462" s="175"/>
      <c r="BL462" s="175"/>
      <c r="BM462" s="175"/>
      <c r="BN462" s="175"/>
      <c r="BO462" s="175"/>
      <c r="BP462" s="198">
        <f t="shared" si="67"/>
        <v>0</v>
      </c>
    </row>
    <row r="463" spans="1:68" s="116" customFormat="1" x14ac:dyDescent="0.15">
      <c r="A463" s="117">
        <v>754701001</v>
      </c>
      <c r="B463" s="118" t="s">
        <v>755</v>
      </c>
      <c r="C463" s="118" t="s">
        <v>660</v>
      </c>
      <c r="D463" s="118" t="s">
        <v>756</v>
      </c>
      <c r="E463" s="118" t="s">
        <v>3644</v>
      </c>
      <c r="F463" s="120">
        <v>22</v>
      </c>
      <c r="G463" s="119"/>
      <c r="H463" s="119"/>
      <c r="I463" s="120"/>
      <c r="J463" s="120">
        <v>3000</v>
      </c>
      <c r="K463" s="120"/>
      <c r="L463" s="120"/>
      <c r="M463" s="121" t="s">
        <v>3186</v>
      </c>
      <c r="N463" s="120">
        <v>1</v>
      </c>
      <c r="O463" s="119"/>
      <c r="P463" s="119"/>
      <c r="Q463" s="119"/>
      <c r="R463" s="120"/>
      <c r="S463" s="120"/>
      <c r="T463" s="120"/>
      <c r="U463" s="120"/>
      <c r="V463" s="172"/>
      <c r="W463" s="172"/>
      <c r="X463" s="172"/>
      <c r="Y463" s="172"/>
      <c r="Z463" s="172"/>
      <c r="AA463" s="123"/>
      <c r="AB463" s="123"/>
      <c r="AC463" s="123"/>
      <c r="AD463" s="123"/>
      <c r="AE463" s="123"/>
      <c r="AF463" s="123"/>
      <c r="AG463" s="214"/>
      <c r="AH463" s="229" t="str">
        <f t="shared" si="62"/>
        <v>a1</v>
      </c>
      <c r="AI463" s="122"/>
      <c r="AJ463" s="122"/>
      <c r="AK463" s="122"/>
      <c r="AL463" s="122"/>
      <c r="AM463" s="122"/>
      <c r="AN463" s="173">
        <v>1</v>
      </c>
      <c r="AO463" s="173"/>
      <c r="AP463" s="173"/>
      <c r="AQ463" s="173"/>
      <c r="AR463" s="173"/>
      <c r="AS463" s="173"/>
      <c r="AT463" s="173"/>
      <c r="AU463" s="173"/>
      <c r="AV463" s="173"/>
      <c r="AW463" s="173"/>
      <c r="AX463" s="173"/>
      <c r="AY463" s="173"/>
      <c r="AZ463" s="211">
        <f t="shared" si="68"/>
        <v>1</v>
      </c>
      <c r="BA463" s="211">
        <f t="shared" si="69"/>
        <v>0</v>
      </c>
      <c r="BB463" s="205">
        <f t="shared" si="63"/>
        <v>0</v>
      </c>
      <c r="BC463" s="205">
        <f t="shared" si="64"/>
        <v>0</v>
      </c>
      <c r="BD463" s="205">
        <f t="shared" si="65"/>
        <v>0</v>
      </c>
      <c r="BE463" s="205">
        <f t="shared" si="66"/>
        <v>0</v>
      </c>
      <c r="BF463" s="175"/>
      <c r="BG463" s="175"/>
      <c r="BH463" s="175"/>
      <c r="BI463" s="175"/>
      <c r="BJ463" s="175"/>
      <c r="BK463" s="175"/>
      <c r="BL463" s="175"/>
      <c r="BM463" s="175"/>
      <c r="BN463" s="175"/>
      <c r="BO463" s="175"/>
      <c r="BP463" s="198">
        <f t="shared" si="67"/>
        <v>0</v>
      </c>
    </row>
    <row r="464" spans="1:68" s="116" customFormat="1" x14ac:dyDescent="0.15">
      <c r="A464" s="117">
        <v>756102001</v>
      </c>
      <c r="B464" s="118" t="s">
        <v>757</v>
      </c>
      <c r="C464" s="118" t="s">
        <v>660</v>
      </c>
      <c r="D464" s="118" t="s">
        <v>758</v>
      </c>
      <c r="E464" s="118" t="s">
        <v>3645</v>
      </c>
      <c r="F464" s="120">
        <v>13</v>
      </c>
      <c r="G464" s="119">
        <v>273733</v>
      </c>
      <c r="H464" s="119"/>
      <c r="I464" s="120" t="s">
        <v>5820</v>
      </c>
      <c r="J464" s="120">
        <v>2600</v>
      </c>
      <c r="K464" s="120">
        <v>273733</v>
      </c>
      <c r="L464" s="120">
        <v>0.28799999999999998</v>
      </c>
      <c r="M464" s="121" t="s">
        <v>5657</v>
      </c>
      <c r="N464" s="120">
        <v>1</v>
      </c>
      <c r="O464" s="119"/>
      <c r="P464" s="119"/>
      <c r="Q464" s="119"/>
      <c r="R464" s="120" t="s">
        <v>5658</v>
      </c>
      <c r="S464" s="120">
        <v>0.5</v>
      </c>
      <c r="T464" s="120"/>
      <c r="U464" s="120"/>
      <c r="V464" s="172">
        <v>362.2</v>
      </c>
      <c r="W464" s="172"/>
      <c r="X464" s="172">
        <v>200.36</v>
      </c>
      <c r="Y464" s="172">
        <v>52.39</v>
      </c>
      <c r="Z464" s="172">
        <v>109.45</v>
      </c>
      <c r="AA464" s="123"/>
      <c r="AB464" s="123"/>
      <c r="AC464" s="123">
        <v>130.30000000000001</v>
      </c>
      <c r="AD464" s="123"/>
      <c r="AE464" s="123"/>
      <c r="AF464" s="123"/>
      <c r="AG464" s="214"/>
      <c r="AH464" s="229" t="str">
        <f t="shared" si="62"/>
        <v>a3</v>
      </c>
      <c r="AI464" s="122"/>
      <c r="AJ464" s="122"/>
      <c r="AK464" s="122"/>
      <c r="AL464" s="122"/>
      <c r="AM464" s="122"/>
      <c r="AN464" s="173">
        <v>1</v>
      </c>
      <c r="AO464" s="173"/>
      <c r="AP464" s="173"/>
      <c r="AQ464" s="173"/>
      <c r="AR464" s="173"/>
      <c r="AS464" s="173"/>
      <c r="AT464" s="173">
        <v>0.5</v>
      </c>
      <c r="AU464" s="173">
        <v>0.5</v>
      </c>
      <c r="AV464" s="173"/>
      <c r="AW464" s="173">
        <v>0.5</v>
      </c>
      <c r="AX464" s="173"/>
      <c r="AY464" s="173"/>
      <c r="AZ464" s="211">
        <f t="shared" si="68"/>
        <v>1</v>
      </c>
      <c r="BA464" s="211">
        <f t="shared" si="69"/>
        <v>1.5</v>
      </c>
      <c r="BB464" s="205">
        <f t="shared" si="63"/>
        <v>44232</v>
      </c>
      <c r="BC464" s="205">
        <f t="shared" si="64"/>
        <v>44232</v>
      </c>
      <c r="BD464" s="205">
        <f t="shared" si="65"/>
        <v>0</v>
      </c>
      <c r="BE464" s="205">
        <f t="shared" si="66"/>
        <v>0</v>
      </c>
      <c r="BF464" s="175">
        <v>44232</v>
      </c>
      <c r="BG464" s="175">
        <v>10509</v>
      </c>
      <c r="BH464" s="175">
        <v>16884</v>
      </c>
      <c r="BI464" s="175"/>
      <c r="BJ464" s="175"/>
      <c r="BK464" s="175">
        <v>1500</v>
      </c>
      <c r="BL464" s="175">
        <v>3417</v>
      </c>
      <c r="BM464" s="175">
        <v>4504</v>
      </c>
      <c r="BN464" s="175">
        <v>210</v>
      </c>
      <c r="BO464" s="175">
        <v>7208</v>
      </c>
      <c r="BP464" s="198">
        <f t="shared" si="67"/>
        <v>24092</v>
      </c>
    </row>
    <row r="465" spans="1:68" s="116" customFormat="1" x14ac:dyDescent="0.15">
      <c r="A465" s="117">
        <v>780101001</v>
      </c>
      <c r="B465" s="118" t="s">
        <v>759</v>
      </c>
      <c r="C465" s="118" t="s">
        <v>660</v>
      </c>
      <c r="D465" s="118" t="s">
        <v>760</v>
      </c>
      <c r="E465" s="118" t="s">
        <v>3646</v>
      </c>
      <c r="F465" s="120">
        <v>10</v>
      </c>
      <c r="G465" s="119"/>
      <c r="H465" s="119"/>
      <c r="I465" s="120"/>
      <c r="J465" s="120"/>
      <c r="K465" s="120"/>
      <c r="L465" s="120"/>
      <c r="M465" s="121" t="s">
        <v>3186</v>
      </c>
      <c r="N465" s="120">
        <v>1</v>
      </c>
      <c r="O465" s="119"/>
      <c r="P465" s="119"/>
      <c r="Q465" s="119"/>
      <c r="R465" s="120"/>
      <c r="S465" s="120"/>
      <c r="T465" s="120"/>
      <c r="U465" s="120"/>
      <c r="V465" s="172"/>
      <c r="W465" s="172"/>
      <c r="X465" s="172"/>
      <c r="Y465" s="172"/>
      <c r="Z465" s="172"/>
      <c r="AA465" s="123"/>
      <c r="AB465" s="123"/>
      <c r="AC465" s="123"/>
      <c r="AD465" s="123"/>
      <c r="AE465" s="123"/>
      <c r="AF465" s="123"/>
      <c r="AG465" s="214"/>
      <c r="AH465" s="229" t="str">
        <f t="shared" si="62"/>
        <v>a1</v>
      </c>
      <c r="AI465" s="122"/>
      <c r="AJ465" s="122"/>
      <c r="AK465" s="122"/>
      <c r="AL465" s="122"/>
      <c r="AM465" s="122"/>
      <c r="AN465" s="173">
        <v>2</v>
      </c>
      <c r="AO465" s="173" t="s">
        <v>3186</v>
      </c>
      <c r="AP465" s="173" t="s">
        <v>3186</v>
      </c>
      <c r="AQ465" s="173" t="s">
        <v>3186</v>
      </c>
      <c r="AR465" s="173" t="s">
        <v>3186</v>
      </c>
      <c r="AS465" s="173" t="s">
        <v>3186</v>
      </c>
      <c r="AT465" s="173" t="s">
        <v>3186</v>
      </c>
      <c r="AU465" s="173" t="s">
        <v>3186</v>
      </c>
      <c r="AV465" s="173" t="s">
        <v>3186</v>
      </c>
      <c r="AW465" s="173" t="s">
        <v>3186</v>
      </c>
      <c r="AX465" s="173" t="s">
        <v>3186</v>
      </c>
      <c r="AY465" s="173" t="s">
        <v>3186</v>
      </c>
      <c r="AZ465" s="211">
        <f t="shared" si="68"/>
        <v>2</v>
      </c>
      <c r="BA465" s="211">
        <f t="shared" si="69"/>
        <v>0</v>
      </c>
      <c r="BB465" s="205">
        <f t="shared" si="63"/>
        <v>399</v>
      </c>
      <c r="BC465" s="205">
        <f t="shared" si="64"/>
        <v>399</v>
      </c>
      <c r="BD465" s="205">
        <f t="shared" si="65"/>
        <v>0</v>
      </c>
      <c r="BE465" s="205">
        <f t="shared" si="66"/>
        <v>0</v>
      </c>
      <c r="BF465" s="175">
        <v>399</v>
      </c>
      <c r="BG465" s="175"/>
      <c r="BH465" s="175"/>
      <c r="BI465" s="175"/>
      <c r="BJ465" s="175"/>
      <c r="BK465" s="175"/>
      <c r="BL465" s="175"/>
      <c r="BM465" s="175"/>
      <c r="BN465" s="175"/>
      <c r="BO465" s="175">
        <v>399</v>
      </c>
      <c r="BP465" s="198">
        <f t="shared" si="67"/>
        <v>399</v>
      </c>
    </row>
    <row r="466" spans="1:68" s="116" customFormat="1" x14ac:dyDescent="0.15">
      <c r="A466" s="117">
        <v>800181001</v>
      </c>
      <c r="B466" s="118" t="s">
        <v>761</v>
      </c>
      <c r="C466" s="118" t="s">
        <v>762</v>
      </c>
      <c r="D466" s="118" t="s">
        <v>763</v>
      </c>
      <c r="E466" s="118" t="s">
        <v>3647</v>
      </c>
      <c r="F466" s="120">
        <v>34</v>
      </c>
      <c r="G466" s="119">
        <v>31768648</v>
      </c>
      <c r="H466" s="119"/>
      <c r="I466" s="120" t="s">
        <v>5821</v>
      </c>
      <c r="J466" s="120">
        <v>89000</v>
      </c>
      <c r="K466" s="120">
        <v>35222064</v>
      </c>
      <c r="L466" s="120">
        <v>1.0840000000000001</v>
      </c>
      <c r="M466" s="121" t="s">
        <v>5675</v>
      </c>
      <c r="N466" s="120">
        <v>2</v>
      </c>
      <c r="O466" s="119">
        <v>217</v>
      </c>
      <c r="P466" s="119">
        <v>33.200000000000003</v>
      </c>
      <c r="Q466" s="119">
        <v>4.8099999999999996</v>
      </c>
      <c r="R466" s="120" t="s">
        <v>5655</v>
      </c>
      <c r="S466" s="120">
        <v>225.05099999999999</v>
      </c>
      <c r="T466" s="120"/>
      <c r="U466" s="120"/>
      <c r="V466" s="172">
        <v>18875</v>
      </c>
      <c r="W466" s="172">
        <v>3431.2</v>
      </c>
      <c r="X466" s="172">
        <v>9455.2999999999993</v>
      </c>
      <c r="Y466" s="172">
        <v>4472</v>
      </c>
      <c r="Z466" s="172">
        <v>1516.5</v>
      </c>
      <c r="AA466" s="123">
        <v>1838.489</v>
      </c>
      <c r="AB466" s="123"/>
      <c r="AC466" s="123">
        <v>25081</v>
      </c>
      <c r="AD466" s="123"/>
      <c r="AE466" s="123">
        <v>904</v>
      </c>
      <c r="AF466" s="123"/>
      <c r="AG466" s="214">
        <f t="shared" ref="AG466:AG514" si="70">SUM(AD466:AF466)</f>
        <v>904</v>
      </c>
      <c r="AH466" s="229" t="str">
        <f t="shared" si="62"/>
        <v>b4</v>
      </c>
      <c r="AI466" s="122"/>
      <c r="AJ466" s="122"/>
      <c r="AK466" s="122"/>
      <c r="AL466" s="122"/>
      <c r="AM466" s="122"/>
      <c r="AN466" s="173">
        <v>7</v>
      </c>
      <c r="AO466" s="173">
        <v>2</v>
      </c>
      <c r="AP466" s="173">
        <v>2</v>
      </c>
      <c r="AQ466" s="173">
        <v>1</v>
      </c>
      <c r="AR466" s="173"/>
      <c r="AS466" s="173">
        <v>2</v>
      </c>
      <c r="AT466" s="173">
        <v>9</v>
      </c>
      <c r="AU466" s="173">
        <v>8</v>
      </c>
      <c r="AV466" s="173">
        <v>12</v>
      </c>
      <c r="AW466" s="173">
        <v>3</v>
      </c>
      <c r="AX466" s="173">
        <v>3</v>
      </c>
      <c r="AY466" s="173"/>
      <c r="AZ466" s="211">
        <f t="shared" si="68"/>
        <v>14</v>
      </c>
      <c r="BA466" s="211">
        <f t="shared" si="69"/>
        <v>35</v>
      </c>
      <c r="BB466" s="205">
        <f t="shared" si="63"/>
        <v>1832582</v>
      </c>
      <c r="BC466" s="205">
        <f t="shared" si="64"/>
        <v>1648504</v>
      </c>
      <c r="BD466" s="205">
        <f t="shared" si="65"/>
        <v>405815</v>
      </c>
      <c r="BE466" s="205">
        <f t="shared" si="66"/>
        <v>221737</v>
      </c>
      <c r="BF466" s="175">
        <v>1426767</v>
      </c>
      <c r="BG466" s="175">
        <v>90136</v>
      </c>
      <c r="BH466" s="175">
        <v>405815</v>
      </c>
      <c r="BI466" s="175">
        <v>160946</v>
      </c>
      <c r="BJ466" s="175">
        <v>23132</v>
      </c>
      <c r="BK466" s="175">
        <v>96155</v>
      </c>
      <c r="BL466" s="175">
        <v>319870</v>
      </c>
      <c r="BM466" s="175">
        <v>317770</v>
      </c>
      <c r="BN466" s="175">
        <v>27938</v>
      </c>
      <c r="BO466" s="175">
        <v>390820</v>
      </c>
      <c r="BP466" s="198">
        <f t="shared" si="67"/>
        <v>796635</v>
      </c>
    </row>
    <row r="467" spans="1:68" s="116" customFormat="1" x14ac:dyDescent="0.15">
      <c r="A467" s="117">
        <v>800281001</v>
      </c>
      <c r="B467" s="118" t="s">
        <v>764</v>
      </c>
      <c r="C467" s="118" t="s">
        <v>762</v>
      </c>
      <c r="D467" s="118" t="s">
        <v>765</v>
      </c>
      <c r="E467" s="118" t="s">
        <v>3648</v>
      </c>
      <c r="F467" s="120">
        <v>37</v>
      </c>
      <c r="G467" s="119">
        <v>44186337</v>
      </c>
      <c r="H467" s="119"/>
      <c r="I467" s="120" t="s">
        <v>5820</v>
      </c>
      <c r="J467" s="120">
        <v>200000</v>
      </c>
      <c r="K467" s="120">
        <v>44186337</v>
      </c>
      <c r="L467" s="120">
        <v>0.60499999999999998</v>
      </c>
      <c r="M467" s="121" t="s">
        <v>5670</v>
      </c>
      <c r="N467" s="120">
        <v>2</v>
      </c>
      <c r="O467" s="119">
        <v>206</v>
      </c>
      <c r="P467" s="119">
        <v>30.5</v>
      </c>
      <c r="Q467" s="119">
        <v>3.2</v>
      </c>
      <c r="R467" s="120" t="s">
        <v>5655</v>
      </c>
      <c r="S467" s="120">
        <v>52.37</v>
      </c>
      <c r="T467" s="120"/>
      <c r="U467" s="120"/>
      <c r="V467" s="172">
        <v>20783.599999999999</v>
      </c>
      <c r="W467" s="172">
        <v>5190.2</v>
      </c>
      <c r="X467" s="172">
        <v>9792.2000000000007</v>
      </c>
      <c r="Y467" s="172">
        <v>5516.3</v>
      </c>
      <c r="Z467" s="172">
        <v>284.89999999999998</v>
      </c>
      <c r="AA467" s="123">
        <v>182383.2</v>
      </c>
      <c r="AB467" s="123"/>
      <c r="AC467" s="123">
        <v>28878.12</v>
      </c>
      <c r="AD467" s="123"/>
      <c r="AE467" s="123">
        <v>805</v>
      </c>
      <c r="AF467" s="123"/>
      <c r="AG467" s="214">
        <f t="shared" si="70"/>
        <v>805</v>
      </c>
      <c r="AH467" s="229" t="str">
        <f t="shared" si="62"/>
        <v>b4</v>
      </c>
      <c r="AI467" s="122"/>
      <c r="AJ467" s="122"/>
      <c r="AK467" s="122"/>
      <c r="AL467" s="122"/>
      <c r="AM467" s="122"/>
      <c r="AN467" s="173">
        <v>2</v>
      </c>
      <c r="AO467" s="173">
        <v>2.5</v>
      </c>
      <c r="AP467" s="173">
        <v>2.5</v>
      </c>
      <c r="AQ467" s="173">
        <v>1</v>
      </c>
      <c r="AR467" s="173">
        <v>1</v>
      </c>
      <c r="AS467" s="173">
        <v>2</v>
      </c>
      <c r="AT467" s="173">
        <v>13</v>
      </c>
      <c r="AU467" s="173">
        <v>7</v>
      </c>
      <c r="AV467" s="173">
        <v>13</v>
      </c>
      <c r="AW467" s="173">
        <v>6</v>
      </c>
      <c r="AX467" s="173">
        <v>3</v>
      </c>
      <c r="AY467" s="173">
        <v>1</v>
      </c>
      <c r="AZ467" s="211">
        <f t="shared" si="68"/>
        <v>11</v>
      </c>
      <c r="BA467" s="211">
        <f t="shared" si="69"/>
        <v>43</v>
      </c>
      <c r="BB467" s="205">
        <f t="shared" si="63"/>
        <v>1948746</v>
      </c>
      <c r="BC467" s="205">
        <f t="shared" si="64"/>
        <v>1715316</v>
      </c>
      <c r="BD467" s="205">
        <f t="shared" si="65"/>
        <v>376030</v>
      </c>
      <c r="BE467" s="205">
        <f t="shared" si="66"/>
        <v>142600</v>
      </c>
      <c r="BF467" s="175">
        <v>1572716</v>
      </c>
      <c r="BG467" s="175">
        <v>60000</v>
      </c>
      <c r="BH467" s="175">
        <v>429933</v>
      </c>
      <c r="BI467" s="175">
        <v>213477</v>
      </c>
      <c r="BJ467" s="175">
        <v>19953</v>
      </c>
      <c r="BK467" s="175">
        <v>99014</v>
      </c>
      <c r="BL467" s="175">
        <v>436887</v>
      </c>
      <c r="BM467" s="175">
        <v>371444</v>
      </c>
      <c r="BN467" s="175">
        <v>5820</v>
      </c>
      <c r="BO467" s="175">
        <v>312218</v>
      </c>
      <c r="BP467" s="198">
        <f t="shared" si="67"/>
        <v>742151</v>
      </c>
    </row>
    <row r="468" spans="1:68" s="116" customFormat="1" x14ac:dyDescent="0.15">
      <c r="A468" s="117">
        <v>800381001</v>
      </c>
      <c r="B468" s="118" t="s">
        <v>766</v>
      </c>
      <c r="C468" s="118" t="s">
        <v>762</v>
      </c>
      <c r="D468" s="118" t="s">
        <v>767</v>
      </c>
      <c r="E468" s="118" t="s">
        <v>3649</v>
      </c>
      <c r="F468" s="120">
        <v>24</v>
      </c>
      <c r="G468" s="119">
        <v>32630060</v>
      </c>
      <c r="H468" s="119"/>
      <c r="I468" s="120" t="s">
        <v>5820</v>
      </c>
      <c r="J468" s="120">
        <v>131250</v>
      </c>
      <c r="K468" s="120">
        <v>32630060</v>
      </c>
      <c r="L468" s="120">
        <v>0.68100000000000005</v>
      </c>
      <c r="M468" s="121" t="s">
        <v>5654</v>
      </c>
      <c r="N468" s="120">
        <v>1</v>
      </c>
      <c r="O468" s="119">
        <v>143</v>
      </c>
      <c r="P468" s="119"/>
      <c r="Q468" s="119"/>
      <c r="R468" s="120" t="s">
        <v>5655</v>
      </c>
      <c r="S468" s="120">
        <v>44.7</v>
      </c>
      <c r="T468" s="120"/>
      <c r="U468" s="120"/>
      <c r="V468" s="172">
        <v>10753.27</v>
      </c>
      <c r="W468" s="172"/>
      <c r="X468" s="172">
        <v>7844.7</v>
      </c>
      <c r="Y468" s="172">
        <v>2410.4</v>
      </c>
      <c r="Z468" s="172">
        <v>498.17</v>
      </c>
      <c r="AA468" s="123">
        <v>135723</v>
      </c>
      <c r="AB468" s="123"/>
      <c r="AC468" s="123">
        <v>23879</v>
      </c>
      <c r="AD468" s="123"/>
      <c r="AE468" s="123"/>
      <c r="AF468" s="123"/>
      <c r="AG468" s="214"/>
      <c r="AH468" s="229" t="str">
        <f t="shared" si="62"/>
        <v>a3</v>
      </c>
      <c r="AI468" s="122"/>
      <c r="AJ468" s="122"/>
      <c r="AK468" s="122"/>
      <c r="AL468" s="122"/>
      <c r="AM468" s="122"/>
      <c r="AN468" s="173">
        <v>2</v>
      </c>
      <c r="AO468" s="173">
        <v>2.5</v>
      </c>
      <c r="AP468" s="173">
        <v>2</v>
      </c>
      <c r="AQ468" s="173">
        <v>1</v>
      </c>
      <c r="AR468" s="173" t="s">
        <v>3186</v>
      </c>
      <c r="AS468" s="173">
        <v>2</v>
      </c>
      <c r="AT468" s="173">
        <v>11</v>
      </c>
      <c r="AU468" s="173">
        <v>6</v>
      </c>
      <c r="AV468" s="173">
        <v>8</v>
      </c>
      <c r="AW468" s="173">
        <v>4</v>
      </c>
      <c r="AX468" s="173">
        <v>3</v>
      </c>
      <c r="AY468" s="173">
        <v>1</v>
      </c>
      <c r="AZ468" s="211">
        <f t="shared" si="68"/>
        <v>9.5</v>
      </c>
      <c r="BA468" s="211">
        <f t="shared" si="69"/>
        <v>33</v>
      </c>
      <c r="BB468" s="205">
        <f t="shared" si="63"/>
        <v>2508416</v>
      </c>
      <c r="BC468" s="205">
        <f t="shared" si="64"/>
        <v>2322385</v>
      </c>
      <c r="BD468" s="205">
        <f t="shared" si="65"/>
        <v>277488</v>
      </c>
      <c r="BE468" s="205">
        <f t="shared" si="66"/>
        <v>91457</v>
      </c>
      <c r="BF468" s="175">
        <v>2230928</v>
      </c>
      <c r="BG468" s="175">
        <v>114658</v>
      </c>
      <c r="BH468" s="175">
        <v>356899</v>
      </c>
      <c r="BI468" s="175">
        <v>166842</v>
      </c>
      <c r="BJ468" s="175">
        <v>19189</v>
      </c>
      <c r="BK468" s="175">
        <v>63084</v>
      </c>
      <c r="BL468" s="175">
        <v>398589</v>
      </c>
      <c r="BM468" s="175">
        <v>274483</v>
      </c>
      <c r="BN468" s="175">
        <v>34844</v>
      </c>
      <c r="BO468" s="175">
        <v>1079828</v>
      </c>
      <c r="BP468" s="198">
        <f t="shared" si="67"/>
        <v>1436727</v>
      </c>
    </row>
    <row r="469" spans="1:68" s="116" customFormat="1" x14ac:dyDescent="0.15">
      <c r="A469" s="117">
        <v>800381002</v>
      </c>
      <c r="B469" s="118" t="s">
        <v>768</v>
      </c>
      <c r="C469" s="118" t="s">
        <v>762</v>
      </c>
      <c r="D469" s="118" t="s">
        <v>767</v>
      </c>
      <c r="E469" s="118" t="s">
        <v>3650</v>
      </c>
      <c r="F469" s="120">
        <v>15</v>
      </c>
      <c r="G469" s="119"/>
      <c r="H469" s="119"/>
      <c r="I469" s="120" t="s">
        <v>5820</v>
      </c>
      <c r="J469" s="120"/>
      <c r="K469" s="120"/>
      <c r="L469" s="120"/>
      <c r="M469" s="121" t="s">
        <v>3186</v>
      </c>
      <c r="N469" s="120">
        <v>1</v>
      </c>
      <c r="O469" s="119"/>
      <c r="P469" s="119"/>
      <c r="Q469" s="119"/>
      <c r="R469" s="120"/>
      <c r="S469" s="120"/>
      <c r="T469" s="120"/>
      <c r="U469" s="120"/>
      <c r="V469" s="172">
        <v>7330</v>
      </c>
      <c r="W469" s="172"/>
      <c r="X469" s="172"/>
      <c r="Y469" s="172">
        <v>7330</v>
      </c>
      <c r="Z469" s="172"/>
      <c r="AA469" s="123"/>
      <c r="AB469" s="123"/>
      <c r="AC469" s="123"/>
      <c r="AD469" s="123"/>
      <c r="AE469" s="123">
        <v>1931.42</v>
      </c>
      <c r="AF469" s="123"/>
      <c r="AG469" s="214">
        <f t="shared" si="70"/>
        <v>1931.42</v>
      </c>
      <c r="AH469" s="229" t="str">
        <f t="shared" si="62"/>
        <v>a4</v>
      </c>
      <c r="AI469" s="122"/>
      <c r="AJ469" s="122"/>
      <c r="AK469" s="122"/>
      <c r="AL469" s="122"/>
      <c r="AM469" s="122"/>
      <c r="AN469" s="173">
        <v>2</v>
      </c>
      <c r="AO469" s="173"/>
      <c r="AP469" s="173">
        <v>2.5</v>
      </c>
      <c r="AQ469" s="173"/>
      <c r="AR469" s="173"/>
      <c r="AS469" s="173">
        <v>1</v>
      </c>
      <c r="AT469" s="173"/>
      <c r="AU469" s="173"/>
      <c r="AV469" s="173">
        <v>8</v>
      </c>
      <c r="AW469" s="173">
        <v>10</v>
      </c>
      <c r="AX469" s="173"/>
      <c r="AY469" s="173" t="s">
        <v>3186</v>
      </c>
      <c r="AZ469" s="211">
        <f t="shared" si="68"/>
        <v>5.5</v>
      </c>
      <c r="BA469" s="211">
        <f t="shared" si="69"/>
        <v>18</v>
      </c>
      <c r="BB469" s="205">
        <f t="shared" si="63"/>
        <v>797443</v>
      </c>
      <c r="BC469" s="205">
        <f>BG469+BH469+BK469+BL469+BM469+BN469+BO469</f>
        <v>709064</v>
      </c>
      <c r="BD469" s="205">
        <f t="shared" si="65"/>
        <v>91524</v>
      </c>
      <c r="BE469" s="205">
        <f>BC469-BF469</f>
        <v>3145</v>
      </c>
      <c r="BF469" s="175">
        <v>705919</v>
      </c>
      <c r="BG469" s="175">
        <v>16462</v>
      </c>
      <c r="BH469" s="175">
        <v>298494</v>
      </c>
      <c r="BI469" s="175">
        <v>78651</v>
      </c>
      <c r="BJ469" s="175">
        <v>9728</v>
      </c>
      <c r="BK469" s="175">
        <v>58413</v>
      </c>
      <c r="BL469" s="175">
        <v>100692</v>
      </c>
      <c r="BM469" s="175">
        <v>111012</v>
      </c>
      <c r="BN469" s="175">
        <v>669</v>
      </c>
      <c r="BO469" s="175">
        <v>123322</v>
      </c>
      <c r="BP469" s="198">
        <f t="shared" si="67"/>
        <v>421816</v>
      </c>
    </row>
    <row r="470" spans="1:68" s="116" customFormat="1" x14ac:dyDescent="0.15">
      <c r="A470" s="117">
        <v>800481001</v>
      </c>
      <c r="B470" s="118" t="s">
        <v>769</v>
      </c>
      <c r="C470" s="118" t="s">
        <v>762</v>
      </c>
      <c r="D470" s="118" t="s">
        <v>770</v>
      </c>
      <c r="E470" s="118" t="s">
        <v>3651</v>
      </c>
      <c r="F470" s="120">
        <v>27</v>
      </c>
      <c r="G470" s="119">
        <v>2761363</v>
      </c>
      <c r="H470" s="119"/>
      <c r="I470" s="120" t="s">
        <v>5820</v>
      </c>
      <c r="J470" s="120">
        <v>11230</v>
      </c>
      <c r="K470" s="120">
        <v>2761363</v>
      </c>
      <c r="L470" s="120">
        <v>0.67400000000000004</v>
      </c>
      <c r="M470" s="121" t="s">
        <v>5675</v>
      </c>
      <c r="N470" s="120">
        <v>2</v>
      </c>
      <c r="O470" s="119">
        <v>164</v>
      </c>
      <c r="P470" s="119">
        <v>39.1</v>
      </c>
      <c r="Q470" s="119">
        <v>4.2</v>
      </c>
      <c r="R470" s="120" t="s">
        <v>5655</v>
      </c>
      <c r="S470" s="120">
        <v>44.8</v>
      </c>
      <c r="T470" s="120"/>
      <c r="U470" s="120"/>
      <c r="V470" s="172">
        <v>2122.5695000000001</v>
      </c>
      <c r="W470" s="172">
        <v>326.7</v>
      </c>
      <c r="X470" s="172">
        <v>1659.6</v>
      </c>
      <c r="Y470" s="172">
        <v>136.26949999999999</v>
      </c>
      <c r="Z470" s="172"/>
      <c r="AA470" s="123">
        <v>24362.6</v>
      </c>
      <c r="AB470" s="123">
        <v>62723.270000000004</v>
      </c>
      <c r="AC470" s="123">
        <v>1497.83</v>
      </c>
      <c r="AD470" s="123"/>
      <c r="AE470" s="123"/>
      <c r="AF470" s="123"/>
      <c r="AG470" s="214"/>
      <c r="AH470" s="229" t="str">
        <f t="shared" si="62"/>
        <v>b3</v>
      </c>
      <c r="AI470" s="122"/>
      <c r="AJ470" s="122"/>
      <c r="AK470" s="122"/>
      <c r="AL470" s="122"/>
      <c r="AM470" s="122"/>
      <c r="AN470" s="173">
        <v>2</v>
      </c>
      <c r="AO470" s="173">
        <v>1</v>
      </c>
      <c r="AP470" s="173">
        <v>1</v>
      </c>
      <c r="AQ470" s="173" t="s">
        <v>3186</v>
      </c>
      <c r="AR470" s="173" t="s">
        <v>3186</v>
      </c>
      <c r="AS470" s="173">
        <v>16</v>
      </c>
      <c r="AT470" s="173">
        <v>6</v>
      </c>
      <c r="AU470" s="173">
        <v>3</v>
      </c>
      <c r="AV470" s="173">
        <v>3</v>
      </c>
      <c r="AW470" s="173">
        <v>2</v>
      </c>
      <c r="AX470" s="173">
        <v>2</v>
      </c>
      <c r="AY470" s="173" t="s">
        <v>3186</v>
      </c>
      <c r="AZ470" s="211">
        <f t="shared" si="68"/>
        <v>20</v>
      </c>
      <c r="BA470" s="211">
        <f t="shared" si="69"/>
        <v>16</v>
      </c>
      <c r="BB470" s="205">
        <f t="shared" si="63"/>
        <v>283398</v>
      </c>
      <c r="BC470" s="205">
        <f t="shared" si="64"/>
        <v>283398</v>
      </c>
      <c r="BD470" s="205">
        <f t="shared" si="65"/>
        <v>0</v>
      </c>
      <c r="BE470" s="205">
        <f t="shared" si="66"/>
        <v>0</v>
      </c>
      <c r="BF470" s="175">
        <v>283398</v>
      </c>
      <c r="BG470" s="175">
        <v>4060</v>
      </c>
      <c r="BH470" s="175">
        <v>132193</v>
      </c>
      <c r="BI470" s="175"/>
      <c r="BJ470" s="175"/>
      <c r="BK470" s="175">
        <v>52328</v>
      </c>
      <c r="BL470" s="175">
        <v>22449</v>
      </c>
      <c r="BM470" s="175">
        <v>43832</v>
      </c>
      <c r="BN470" s="175">
        <v>1378</v>
      </c>
      <c r="BO470" s="175">
        <v>27158</v>
      </c>
      <c r="BP470" s="198">
        <f t="shared" si="67"/>
        <v>159351</v>
      </c>
    </row>
    <row r="471" spans="1:68" s="116" customFormat="1" x14ac:dyDescent="0.15">
      <c r="A471" s="117">
        <v>800581001</v>
      </c>
      <c r="B471" s="118" t="s">
        <v>771</v>
      </c>
      <c r="C471" s="118" t="s">
        <v>762</v>
      </c>
      <c r="D471" s="118" t="s">
        <v>772</v>
      </c>
      <c r="E471" s="118" t="s">
        <v>3652</v>
      </c>
      <c r="F471" s="120">
        <v>16</v>
      </c>
      <c r="G471" s="119">
        <v>1992806</v>
      </c>
      <c r="H471" s="119"/>
      <c r="I471" s="120" t="s">
        <v>5820</v>
      </c>
      <c r="J471" s="120">
        <v>9000</v>
      </c>
      <c r="K471" s="120">
        <v>1992806</v>
      </c>
      <c r="L471" s="120">
        <v>0.60699999999999998</v>
      </c>
      <c r="M471" s="121" t="s">
        <v>5654</v>
      </c>
      <c r="N471" s="120">
        <v>1</v>
      </c>
      <c r="O471" s="119">
        <v>139</v>
      </c>
      <c r="P471" s="119">
        <v>27.8</v>
      </c>
      <c r="Q471" s="119">
        <v>3.2</v>
      </c>
      <c r="R471" s="120" t="s">
        <v>5655</v>
      </c>
      <c r="S471" s="120">
        <v>15.9</v>
      </c>
      <c r="T471" s="120"/>
      <c r="U471" s="120"/>
      <c r="V471" s="172">
        <v>1453.4639999999999</v>
      </c>
      <c r="W471" s="172">
        <v>320.33699999999999</v>
      </c>
      <c r="X471" s="172">
        <v>224.4</v>
      </c>
      <c r="Y471" s="172">
        <v>229.124</v>
      </c>
      <c r="Z471" s="172">
        <v>679.60299999999995</v>
      </c>
      <c r="AA471" s="123">
        <v>19107</v>
      </c>
      <c r="AB471" s="123"/>
      <c r="AC471" s="123">
        <v>1396.95</v>
      </c>
      <c r="AD471" s="123"/>
      <c r="AE471" s="123"/>
      <c r="AF471" s="123"/>
      <c r="AG471" s="214"/>
      <c r="AH471" s="229" t="str">
        <f t="shared" si="62"/>
        <v>a3</v>
      </c>
      <c r="AI471" s="122"/>
      <c r="AJ471" s="122"/>
      <c r="AK471" s="122"/>
      <c r="AL471" s="122"/>
      <c r="AM471" s="122"/>
      <c r="AN471" s="173">
        <v>4.3</v>
      </c>
      <c r="AO471" s="173"/>
      <c r="AP471" s="173"/>
      <c r="AQ471" s="173"/>
      <c r="AR471" s="173"/>
      <c r="AS471" s="173">
        <v>0.8</v>
      </c>
      <c r="AT471" s="173">
        <v>3.2</v>
      </c>
      <c r="AU471" s="173">
        <v>1.8</v>
      </c>
      <c r="AV471" s="173">
        <v>0.5</v>
      </c>
      <c r="AW471" s="173">
        <v>1.7</v>
      </c>
      <c r="AX471" s="173">
        <v>2</v>
      </c>
      <c r="AY471" s="173"/>
      <c r="AZ471" s="211">
        <f t="shared" si="68"/>
        <v>5.0999999999999996</v>
      </c>
      <c r="BA471" s="211">
        <f t="shared" si="69"/>
        <v>9.1999999999999993</v>
      </c>
      <c r="BB471" s="205">
        <f t="shared" si="63"/>
        <v>404412</v>
      </c>
      <c r="BC471" s="205">
        <f t="shared" si="64"/>
        <v>404412</v>
      </c>
      <c r="BD471" s="205">
        <f t="shared" si="65"/>
        <v>0</v>
      </c>
      <c r="BE471" s="205">
        <f t="shared" si="66"/>
        <v>0</v>
      </c>
      <c r="BF471" s="175">
        <v>404412</v>
      </c>
      <c r="BG471" s="175">
        <v>22104</v>
      </c>
      <c r="BH471" s="175">
        <v>74607</v>
      </c>
      <c r="BI471" s="175"/>
      <c r="BJ471" s="175"/>
      <c r="BK471" s="175">
        <v>19794</v>
      </c>
      <c r="BL471" s="175">
        <v>26182</v>
      </c>
      <c r="BM471" s="175">
        <v>24520</v>
      </c>
      <c r="BN471" s="175">
        <v>3065</v>
      </c>
      <c r="BO471" s="175">
        <v>234140</v>
      </c>
      <c r="BP471" s="198">
        <f t="shared" si="67"/>
        <v>308747</v>
      </c>
    </row>
    <row r="472" spans="1:68" s="116" customFormat="1" x14ac:dyDescent="0.15">
      <c r="A472" s="117">
        <v>800681001</v>
      </c>
      <c r="B472" s="118" t="s">
        <v>773</v>
      </c>
      <c r="C472" s="118" t="s">
        <v>762</v>
      </c>
      <c r="D472" s="118" t="s">
        <v>774</v>
      </c>
      <c r="E472" s="118" t="s">
        <v>3653</v>
      </c>
      <c r="F472" s="120">
        <v>14</v>
      </c>
      <c r="G472" s="119">
        <v>1353455</v>
      </c>
      <c r="H472" s="119"/>
      <c r="I472" s="120" t="s">
        <v>5820</v>
      </c>
      <c r="J472" s="120">
        <v>8125</v>
      </c>
      <c r="K472" s="120">
        <v>1727346</v>
      </c>
      <c r="L472" s="120">
        <v>0.58199999999999996</v>
      </c>
      <c r="M472" s="121" t="s">
        <v>5654</v>
      </c>
      <c r="N472" s="120">
        <v>1</v>
      </c>
      <c r="O472" s="119">
        <v>153.19999999999999</v>
      </c>
      <c r="P472" s="119">
        <v>33.200000000000003</v>
      </c>
      <c r="Q472" s="119">
        <v>4.8</v>
      </c>
      <c r="R472" s="120" t="s">
        <v>5655</v>
      </c>
      <c r="S472" s="120">
        <v>12.289</v>
      </c>
      <c r="T472" s="120"/>
      <c r="U472" s="120"/>
      <c r="V472" s="172">
        <v>1316.452</v>
      </c>
      <c r="W472" s="172">
        <v>222.233</v>
      </c>
      <c r="X472" s="172">
        <v>774.13</v>
      </c>
      <c r="Y472" s="172">
        <v>184.68899999999999</v>
      </c>
      <c r="Z472" s="172">
        <v>135.4</v>
      </c>
      <c r="AA472" s="123">
        <v>17260</v>
      </c>
      <c r="AB472" s="123"/>
      <c r="AC472" s="123">
        <v>1129.79</v>
      </c>
      <c r="AD472" s="123"/>
      <c r="AE472" s="123"/>
      <c r="AF472" s="123"/>
      <c r="AG472" s="214"/>
      <c r="AH472" s="229" t="str">
        <f t="shared" si="62"/>
        <v>a3</v>
      </c>
      <c r="AI472" s="122"/>
      <c r="AJ472" s="122"/>
      <c r="AK472" s="122"/>
      <c r="AL472" s="122"/>
      <c r="AM472" s="122"/>
      <c r="AN472" s="173">
        <v>4.3</v>
      </c>
      <c r="AO472" s="173"/>
      <c r="AP472" s="173"/>
      <c r="AQ472" s="173"/>
      <c r="AR472" s="173"/>
      <c r="AS472" s="173">
        <v>0.8</v>
      </c>
      <c r="AT472" s="173">
        <v>3.2</v>
      </c>
      <c r="AU472" s="173">
        <v>2</v>
      </c>
      <c r="AV472" s="173">
        <v>0.5</v>
      </c>
      <c r="AW472" s="173">
        <v>2</v>
      </c>
      <c r="AX472" s="173">
        <v>1.5</v>
      </c>
      <c r="AY472" s="173"/>
      <c r="AZ472" s="211">
        <f t="shared" si="68"/>
        <v>5.0999999999999996</v>
      </c>
      <c r="BA472" s="211">
        <f t="shared" si="69"/>
        <v>9.1999999999999993</v>
      </c>
      <c r="BB472" s="205">
        <f t="shared" si="63"/>
        <v>492377</v>
      </c>
      <c r="BC472" s="205">
        <f t="shared" si="64"/>
        <v>492377</v>
      </c>
      <c r="BD472" s="205">
        <f t="shared" si="65"/>
        <v>0</v>
      </c>
      <c r="BE472" s="205">
        <f t="shared" si="66"/>
        <v>0</v>
      </c>
      <c r="BF472" s="175">
        <v>492377</v>
      </c>
      <c r="BG472" s="175">
        <v>44076</v>
      </c>
      <c r="BH472" s="175">
        <v>85931</v>
      </c>
      <c r="BI472" s="175"/>
      <c r="BJ472" s="175"/>
      <c r="BK472" s="175">
        <v>12213</v>
      </c>
      <c r="BL472" s="175">
        <v>39345</v>
      </c>
      <c r="BM472" s="175">
        <v>25951</v>
      </c>
      <c r="BN472" s="175">
        <v>2976</v>
      </c>
      <c r="BO472" s="175">
        <v>281885</v>
      </c>
      <c r="BP472" s="198">
        <f t="shared" si="67"/>
        <v>367816</v>
      </c>
    </row>
    <row r="473" spans="1:68" s="116" customFormat="1" x14ac:dyDescent="0.15">
      <c r="A473" s="117">
        <v>800781001</v>
      </c>
      <c r="B473" s="118" t="s">
        <v>775</v>
      </c>
      <c r="C473" s="118" t="s">
        <v>762</v>
      </c>
      <c r="D473" s="118" t="s">
        <v>776</v>
      </c>
      <c r="E473" s="118" t="s">
        <v>3654</v>
      </c>
      <c r="F473" s="120">
        <v>10</v>
      </c>
      <c r="G473" s="119">
        <v>1097520</v>
      </c>
      <c r="H473" s="119"/>
      <c r="I473" s="120" t="s">
        <v>5820</v>
      </c>
      <c r="J473" s="120">
        <v>7480</v>
      </c>
      <c r="K473" s="120">
        <v>1097520</v>
      </c>
      <c r="L473" s="120">
        <v>0.40200000000000002</v>
      </c>
      <c r="M473" s="121" t="s">
        <v>5654</v>
      </c>
      <c r="N473" s="120">
        <v>1</v>
      </c>
      <c r="O473" s="119">
        <v>70.099999999999994</v>
      </c>
      <c r="P473" s="119">
        <v>21.8</v>
      </c>
      <c r="Q473" s="119">
        <v>2.38</v>
      </c>
      <c r="R473" s="120" t="s">
        <v>5655</v>
      </c>
      <c r="S473" s="120">
        <v>14.333</v>
      </c>
      <c r="T473" s="120"/>
      <c r="U473" s="120"/>
      <c r="V473" s="172">
        <v>685.27499999999998</v>
      </c>
      <c r="W473" s="172">
        <v>148.41</v>
      </c>
      <c r="X473" s="172">
        <v>391.04</v>
      </c>
      <c r="Y473" s="172">
        <v>76.62</v>
      </c>
      <c r="Z473" s="172">
        <v>69.204999999999998</v>
      </c>
      <c r="AA473" s="123">
        <v>7141</v>
      </c>
      <c r="AB473" s="123"/>
      <c r="AC473" s="123">
        <v>522.77</v>
      </c>
      <c r="AD473" s="123"/>
      <c r="AE473" s="123"/>
      <c r="AF473" s="123"/>
      <c r="AG473" s="214"/>
      <c r="AH473" s="229" t="str">
        <f t="shared" si="62"/>
        <v>a3</v>
      </c>
      <c r="AI473" s="122"/>
      <c r="AJ473" s="122"/>
      <c r="AK473" s="122"/>
      <c r="AL473" s="122"/>
      <c r="AM473" s="122"/>
      <c r="AN473" s="173">
        <v>4.3</v>
      </c>
      <c r="AO473" s="173"/>
      <c r="AP473" s="173"/>
      <c r="AQ473" s="173"/>
      <c r="AR473" s="173"/>
      <c r="AS473" s="173">
        <v>0.8</v>
      </c>
      <c r="AT473" s="173">
        <v>3.2</v>
      </c>
      <c r="AU473" s="173">
        <v>1.5</v>
      </c>
      <c r="AV473" s="173">
        <v>0.5</v>
      </c>
      <c r="AW473" s="173">
        <v>1.5</v>
      </c>
      <c r="AX473" s="173">
        <v>1.5</v>
      </c>
      <c r="AY473" s="173"/>
      <c r="AZ473" s="211">
        <f t="shared" si="68"/>
        <v>5.0999999999999996</v>
      </c>
      <c r="BA473" s="211">
        <f t="shared" si="69"/>
        <v>8.1999999999999993</v>
      </c>
      <c r="BB473" s="205">
        <f t="shared" si="63"/>
        <v>417426</v>
      </c>
      <c r="BC473" s="205">
        <f t="shared" si="64"/>
        <v>417426</v>
      </c>
      <c r="BD473" s="205">
        <f t="shared" si="65"/>
        <v>0</v>
      </c>
      <c r="BE473" s="205">
        <f t="shared" si="66"/>
        <v>0</v>
      </c>
      <c r="BF473" s="175">
        <v>417426</v>
      </c>
      <c r="BG473" s="175">
        <v>43889</v>
      </c>
      <c r="BH473" s="175">
        <v>70714</v>
      </c>
      <c r="BI473" s="175"/>
      <c r="BJ473" s="175"/>
      <c r="BK473" s="175">
        <v>7700</v>
      </c>
      <c r="BL473" s="175">
        <v>13582</v>
      </c>
      <c r="BM473" s="175">
        <v>15662</v>
      </c>
      <c r="BN473" s="175">
        <v>2734</v>
      </c>
      <c r="BO473" s="175">
        <v>263145</v>
      </c>
      <c r="BP473" s="198">
        <f t="shared" si="67"/>
        <v>333859</v>
      </c>
    </row>
    <row r="474" spans="1:68" s="116" customFormat="1" x14ac:dyDescent="0.15">
      <c r="A474" s="117">
        <v>802103001</v>
      </c>
      <c r="B474" s="118" t="s">
        <v>777</v>
      </c>
      <c r="C474" s="118" t="s">
        <v>762</v>
      </c>
      <c r="D474" s="118" t="s">
        <v>778</v>
      </c>
      <c r="E474" s="118" t="s">
        <v>3655</v>
      </c>
      <c r="F474" s="120">
        <v>43</v>
      </c>
      <c r="G474" s="119">
        <v>42435624</v>
      </c>
      <c r="H474" s="119"/>
      <c r="I474" s="120" t="s">
        <v>5820</v>
      </c>
      <c r="J474" s="120">
        <v>165000</v>
      </c>
      <c r="K474" s="120">
        <v>42435624</v>
      </c>
      <c r="L474" s="120">
        <v>0.70499999999999996</v>
      </c>
      <c r="M474" s="121" t="s">
        <v>5654</v>
      </c>
      <c r="N474" s="120">
        <v>1</v>
      </c>
      <c r="O474" s="119">
        <v>83</v>
      </c>
      <c r="P474" s="119"/>
      <c r="Q474" s="119"/>
      <c r="R474" s="120" t="s">
        <v>5655</v>
      </c>
      <c r="S474" s="120">
        <v>867.90000000000009</v>
      </c>
      <c r="T474" s="120"/>
      <c r="U474" s="120"/>
      <c r="V474" s="172">
        <v>8366.2999999999993</v>
      </c>
      <c r="W474" s="172">
        <v>1971.4</v>
      </c>
      <c r="X474" s="172">
        <v>2861.2</v>
      </c>
      <c r="Y474" s="172">
        <v>3533.7</v>
      </c>
      <c r="Z474" s="172"/>
      <c r="AA474" s="123">
        <v>252786</v>
      </c>
      <c r="AB474" s="123"/>
      <c r="AC474" s="123">
        <v>20116</v>
      </c>
      <c r="AD474" s="123"/>
      <c r="AE474" s="123"/>
      <c r="AF474" s="123"/>
      <c r="AG474" s="214"/>
      <c r="AH474" s="229" t="str">
        <f t="shared" si="62"/>
        <v>a3</v>
      </c>
      <c r="AI474" s="122"/>
      <c r="AJ474" s="122"/>
      <c r="AK474" s="122"/>
      <c r="AL474" s="122"/>
      <c r="AM474" s="122"/>
      <c r="AN474" s="173">
        <v>3</v>
      </c>
      <c r="AO474" s="173">
        <v>3</v>
      </c>
      <c r="AP474" s="173">
        <v>4</v>
      </c>
      <c r="AQ474" s="173">
        <v>6</v>
      </c>
      <c r="AR474" s="173"/>
      <c r="AS474" s="173">
        <v>3</v>
      </c>
      <c r="AT474" s="173">
        <v>9</v>
      </c>
      <c r="AU474" s="173">
        <v>10</v>
      </c>
      <c r="AV474" s="173">
        <v>23</v>
      </c>
      <c r="AW474" s="173">
        <v>4</v>
      </c>
      <c r="AX474" s="173">
        <v>4</v>
      </c>
      <c r="AY474" s="173"/>
      <c r="AZ474" s="211">
        <f t="shared" si="68"/>
        <v>19</v>
      </c>
      <c r="BA474" s="211">
        <f t="shared" si="69"/>
        <v>50</v>
      </c>
      <c r="BB474" s="205">
        <f t="shared" si="63"/>
        <v>3318323</v>
      </c>
      <c r="BC474" s="205">
        <f t="shared" si="64"/>
        <v>3014013</v>
      </c>
      <c r="BD474" s="205">
        <f t="shared" si="65"/>
        <v>347109</v>
      </c>
      <c r="BE474" s="205">
        <f t="shared" si="66"/>
        <v>42799</v>
      </c>
      <c r="BF474" s="175">
        <v>2971214</v>
      </c>
      <c r="BG474" s="175">
        <v>179573</v>
      </c>
      <c r="BH474" s="175">
        <v>347109</v>
      </c>
      <c r="BI474" s="175">
        <v>304310</v>
      </c>
      <c r="BJ474" s="175"/>
      <c r="BK474" s="175">
        <v>50255</v>
      </c>
      <c r="BL474" s="175">
        <v>379595</v>
      </c>
      <c r="BM474" s="175">
        <v>154095</v>
      </c>
      <c r="BN474" s="175">
        <v>204647</v>
      </c>
      <c r="BO474" s="175">
        <v>1698739</v>
      </c>
      <c r="BP474" s="198">
        <f t="shared" si="67"/>
        <v>2045848</v>
      </c>
    </row>
    <row r="475" spans="1:68" s="116" customFormat="1" x14ac:dyDescent="0.15">
      <c r="A475" s="117">
        <v>820101001</v>
      </c>
      <c r="B475" s="118" t="s">
        <v>779</v>
      </c>
      <c r="C475" s="118" t="s">
        <v>762</v>
      </c>
      <c r="D475" s="118" t="s">
        <v>780</v>
      </c>
      <c r="E475" s="118" t="s">
        <v>3656</v>
      </c>
      <c r="F475" s="120">
        <v>39</v>
      </c>
      <c r="G475" s="119">
        <v>18771801</v>
      </c>
      <c r="H475" s="119">
        <v>1007360</v>
      </c>
      <c r="I475" s="120" t="s">
        <v>5821</v>
      </c>
      <c r="J475" s="120">
        <v>79500</v>
      </c>
      <c r="K475" s="120">
        <v>19779161</v>
      </c>
      <c r="L475" s="120">
        <v>0.68200000000000005</v>
      </c>
      <c r="M475" s="121" t="s">
        <v>5654</v>
      </c>
      <c r="N475" s="120">
        <v>2</v>
      </c>
      <c r="O475" s="119">
        <v>149</v>
      </c>
      <c r="P475" s="119"/>
      <c r="Q475" s="119"/>
      <c r="R475" s="120" t="s">
        <v>5655</v>
      </c>
      <c r="S475" s="120">
        <v>128.19999999999999</v>
      </c>
      <c r="T475" s="120"/>
      <c r="U475" s="120"/>
      <c r="V475" s="172">
        <v>6250.6</v>
      </c>
      <c r="W475" s="172">
        <v>312.5</v>
      </c>
      <c r="X475" s="172">
        <v>5000.5</v>
      </c>
      <c r="Y475" s="172">
        <v>875.1</v>
      </c>
      <c r="Z475" s="172">
        <v>62.5</v>
      </c>
      <c r="AA475" s="123">
        <v>69254</v>
      </c>
      <c r="AB475" s="123">
        <v>136978.79999999984</v>
      </c>
      <c r="AC475" s="123">
        <v>5533</v>
      </c>
      <c r="AD475" s="123"/>
      <c r="AE475" s="123"/>
      <c r="AF475" s="123"/>
      <c r="AG475" s="214"/>
      <c r="AH475" s="229" t="str">
        <f t="shared" si="62"/>
        <v>b3</v>
      </c>
      <c r="AI475" s="122"/>
      <c r="AJ475" s="122"/>
      <c r="AK475" s="122"/>
      <c r="AL475" s="122"/>
      <c r="AM475" s="122"/>
      <c r="AN475" s="173">
        <v>3</v>
      </c>
      <c r="AO475" s="173">
        <v>1.5</v>
      </c>
      <c r="AP475" s="173">
        <v>1.5</v>
      </c>
      <c r="AQ475" s="173">
        <v>1</v>
      </c>
      <c r="AR475" s="173"/>
      <c r="AS475" s="173">
        <v>3</v>
      </c>
      <c r="AT475" s="173">
        <v>6.5</v>
      </c>
      <c r="AU475" s="173">
        <v>6</v>
      </c>
      <c r="AV475" s="173">
        <v>1</v>
      </c>
      <c r="AW475" s="173">
        <v>1</v>
      </c>
      <c r="AX475" s="173">
        <v>1.5</v>
      </c>
      <c r="AY475" s="173"/>
      <c r="AZ475" s="211">
        <f t="shared" si="68"/>
        <v>10</v>
      </c>
      <c r="BA475" s="211">
        <f t="shared" si="69"/>
        <v>16</v>
      </c>
      <c r="BB475" s="205">
        <f t="shared" si="63"/>
        <v>573142</v>
      </c>
      <c r="BC475" s="205">
        <f t="shared" si="64"/>
        <v>475241</v>
      </c>
      <c r="BD475" s="205">
        <f t="shared" si="65"/>
        <v>120866</v>
      </c>
      <c r="BE475" s="205">
        <f t="shared" si="66"/>
        <v>22965</v>
      </c>
      <c r="BF475" s="175">
        <v>452276</v>
      </c>
      <c r="BG475" s="175">
        <v>59414</v>
      </c>
      <c r="BH475" s="175">
        <v>120866</v>
      </c>
      <c r="BI475" s="175">
        <v>97901</v>
      </c>
      <c r="BJ475" s="175"/>
      <c r="BK475" s="175">
        <v>82237</v>
      </c>
      <c r="BL475" s="175">
        <v>14905</v>
      </c>
      <c r="BM475" s="175">
        <v>113761</v>
      </c>
      <c r="BN475" s="175">
        <v>25786</v>
      </c>
      <c r="BO475" s="175">
        <v>58272</v>
      </c>
      <c r="BP475" s="198">
        <f t="shared" si="67"/>
        <v>179138</v>
      </c>
    </row>
    <row r="476" spans="1:68" s="116" customFormat="1" x14ac:dyDescent="0.15">
      <c r="A476" s="117">
        <v>820101002</v>
      </c>
      <c r="B476" s="118" t="s">
        <v>781</v>
      </c>
      <c r="C476" s="118" t="s">
        <v>762</v>
      </c>
      <c r="D476" s="118" t="s">
        <v>780</v>
      </c>
      <c r="E476" s="118" t="s">
        <v>3657</v>
      </c>
      <c r="F476" s="120">
        <v>21</v>
      </c>
      <c r="G476" s="119">
        <v>856410</v>
      </c>
      <c r="H476" s="119"/>
      <c r="I476" s="120" t="s">
        <v>5820</v>
      </c>
      <c r="J476" s="120">
        <v>4290</v>
      </c>
      <c r="K476" s="120">
        <v>856410</v>
      </c>
      <c r="L476" s="120">
        <v>0.54700000000000004</v>
      </c>
      <c r="M476" s="121" t="s">
        <v>3186</v>
      </c>
      <c r="N476" s="120">
        <v>1</v>
      </c>
      <c r="O476" s="119"/>
      <c r="P476" s="119"/>
      <c r="Q476" s="119"/>
      <c r="R476" s="120" t="s">
        <v>5658</v>
      </c>
      <c r="S476" s="120">
        <v>0.52500000000000002</v>
      </c>
      <c r="T476" s="120"/>
      <c r="U476" s="120"/>
      <c r="V476" s="172">
        <v>1248.4000000000001</v>
      </c>
      <c r="W476" s="172">
        <v>748</v>
      </c>
      <c r="X476" s="172">
        <v>362.4</v>
      </c>
      <c r="Y476" s="172">
        <v>126.5</v>
      </c>
      <c r="Z476" s="172">
        <v>11.5</v>
      </c>
      <c r="AA476" s="123"/>
      <c r="AB476" s="123"/>
      <c r="AC476" s="123">
        <v>478.5</v>
      </c>
      <c r="AD476" s="123"/>
      <c r="AE476" s="123"/>
      <c r="AF476" s="123"/>
      <c r="AG476" s="214"/>
      <c r="AH476" s="229" t="str">
        <f t="shared" si="62"/>
        <v>a3</v>
      </c>
      <c r="AI476" s="122"/>
      <c r="AJ476" s="122"/>
      <c r="AK476" s="122"/>
      <c r="AL476" s="122"/>
      <c r="AM476" s="122"/>
      <c r="AN476" s="173"/>
      <c r="AO476" s="173"/>
      <c r="AP476" s="173"/>
      <c r="AQ476" s="173"/>
      <c r="AR476" s="173"/>
      <c r="AS476" s="173">
        <v>1</v>
      </c>
      <c r="AT476" s="173"/>
      <c r="AU476" s="173"/>
      <c r="AV476" s="173"/>
      <c r="AW476" s="173"/>
      <c r="AX476" s="173"/>
      <c r="AY476" s="173"/>
      <c r="AZ476" s="211">
        <f t="shared" si="68"/>
        <v>1</v>
      </c>
      <c r="BA476" s="211">
        <f t="shared" si="69"/>
        <v>0</v>
      </c>
      <c r="BB476" s="205">
        <f t="shared" si="63"/>
        <v>76017</v>
      </c>
      <c r="BC476" s="205">
        <f t="shared" si="64"/>
        <v>63717</v>
      </c>
      <c r="BD476" s="205">
        <f t="shared" si="65"/>
        <v>14819</v>
      </c>
      <c r="BE476" s="205">
        <f t="shared" si="66"/>
        <v>2519</v>
      </c>
      <c r="BF476" s="175">
        <v>61198</v>
      </c>
      <c r="BG476" s="175"/>
      <c r="BH476" s="175">
        <v>14819</v>
      </c>
      <c r="BI476" s="175">
        <v>12300</v>
      </c>
      <c r="BJ476" s="175"/>
      <c r="BK476" s="175">
        <v>19652</v>
      </c>
      <c r="BL476" s="175">
        <v>6778</v>
      </c>
      <c r="BM476" s="175">
        <v>13586</v>
      </c>
      <c r="BN476" s="175">
        <v>4485</v>
      </c>
      <c r="BO476" s="175">
        <v>4397</v>
      </c>
      <c r="BP476" s="198">
        <f t="shared" si="67"/>
        <v>19216</v>
      </c>
    </row>
    <row r="477" spans="1:68" s="116" customFormat="1" x14ac:dyDescent="0.15">
      <c r="A477" s="117">
        <v>820101003</v>
      </c>
      <c r="B477" s="118" t="s">
        <v>782</v>
      </c>
      <c r="C477" s="118" t="s">
        <v>762</v>
      </c>
      <c r="D477" s="118" t="s">
        <v>780</v>
      </c>
      <c r="E477" s="118" t="s">
        <v>3658</v>
      </c>
      <c r="F477" s="120">
        <v>18</v>
      </c>
      <c r="G477" s="119"/>
      <c r="H477" s="119"/>
      <c r="I477" s="120"/>
      <c r="J477" s="120"/>
      <c r="K477" s="120"/>
      <c r="L477" s="120"/>
      <c r="M477" s="121" t="s">
        <v>3186</v>
      </c>
      <c r="N477" s="120">
        <v>1</v>
      </c>
      <c r="O477" s="119"/>
      <c r="P477" s="119"/>
      <c r="Q477" s="119"/>
      <c r="R477" s="120"/>
      <c r="S477" s="120"/>
      <c r="T477" s="120"/>
      <c r="U477" s="120"/>
      <c r="V477" s="172"/>
      <c r="W477" s="172"/>
      <c r="X477" s="172"/>
      <c r="Y477" s="172"/>
      <c r="Z477" s="172"/>
      <c r="AA477" s="123"/>
      <c r="AB477" s="123"/>
      <c r="AC477" s="123"/>
      <c r="AD477" s="123"/>
      <c r="AE477" s="123"/>
      <c r="AF477" s="123"/>
      <c r="AG477" s="214"/>
      <c r="AH477" s="229" t="str">
        <f t="shared" si="62"/>
        <v>a1</v>
      </c>
      <c r="AI477" s="122"/>
      <c r="AJ477" s="122"/>
      <c r="AK477" s="122"/>
      <c r="AL477" s="122"/>
      <c r="AM477" s="122"/>
      <c r="AN477" s="173"/>
      <c r="AO477" s="173"/>
      <c r="AP477" s="173"/>
      <c r="AQ477" s="173"/>
      <c r="AR477" s="173"/>
      <c r="AS477" s="173"/>
      <c r="AT477" s="173"/>
      <c r="AU477" s="173"/>
      <c r="AV477" s="173"/>
      <c r="AW477" s="173"/>
      <c r="AX477" s="173"/>
      <c r="AY477" s="173"/>
      <c r="AZ477" s="211">
        <f t="shared" si="68"/>
        <v>0</v>
      </c>
      <c r="BA477" s="211">
        <f t="shared" si="69"/>
        <v>0</v>
      </c>
      <c r="BB477" s="205">
        <f t="shared" si="63"/>
        <v>32078</v>
      </c>
      <c r="BC477" s="205">
        <f t="shared" si="64"/>
        <v>23294</v>
      </c>
      <c r="BD477" s="205">
        <f t="shared" si="65"/>
        <v>10583</v>
      </c>
      <c r="BE477" s="205">
        <f t="shared" si="66"/>
        <v>1799</v>
      </c>
      <c r="BF477" s="175">
        <v>21495</v>
      </c>
      <c r="BG477" s="175"/>
      <c r="BH477" s="175">
        <v>10583</v>
      </c>
      <c r="BI477" s="175">
        <v>8784</v>
      </c>
      <c r="BJ477" s="175"/>
      <c r="BK477" s="175"/>
      <c r="BL477" s="175">
        <v>1412</v>
      </c>
      <c r="BM477" s="175">
        <v>7703</v>
      </c>
      <c r="BN477" s="175">
        <v>151</v>
      </c>
      <c r="BO477" s="175">
        <v>3445</v>
      </c>
      <c r="BP477" s="198">
        <f t="shared" si="67"/>
        <v>14028</v>
      </c>
    </row>
    <row r="478" spans="1:68" s="116" customFormat="1" x14ac:dyDescent="0.15">
      <c r="A478" s="117">
        <v>820101004</v>
      </c>
      <c r="B478" s="118" t="s">
        <v>783</v>
      </c>
      <c r="C478" s="118" t="s">
        <v>762</v>
      </c>
      <c r="D478" s="118" t="s">
        <v>780</v>
      </c>
      <c r="E478" s="118" t="s">
        <v>3659</v>
      </c>
      <c r="F478" s="120">
        <v>16</v>
      </c>
      <c r="G478" s="119">
        <v>593807</v>
      </c>
      <c r="H478" s="119"/>
      <c r="I478" s="120" t="s">
        <v>5820</v>
      </c>
      <c r="J478" s="120">
        <v>2700</v>
      </c>
      <c r="K478" s="120">
        <v>593807</v>
      </c>
      <c r="L478" s="120">
        <v>0.60299999999999998</v>
      </c>
      <c r="M478" s="121" t="s">
        <v>5657</v>
      </c>
      <c r="N478" s="120">
        <v>1</v>
      </c>
      <c r="O478" s="119">
        <v>209</v>
      </c>
      <c r="P478" s="119"/>
      <c r="Q478" s="119"/>
      <c r="R478" s="120" t="s">
        <v>5658</v>
      </c>
      <c r="S478" s="120">
        <v>0.6</v>
      </c>
      <c r="T478" s="120"/>
      <c r="U478" s="120"/>
      <c r="V478" s="172">
        <v>504.5</v>
      </c>
      <c r="W478" s="172">
        <v>65.599999999999994</v>
      </c>
      <c r="X478" s="172">
        <v>317.8</v>
      </c>
      <c r="Y478" s="172">
        <v>111</v>
      </c>
      <c r="Z478" s="172">
        <v>10.1</v>
      </c>
      <c r="AA478" s="123">
        <v>6611</v>
      </c>
      <c r="AB478" s="123"/>
      <c r="AC478" s="123">
        <v>804.66</v>
      </c>
      <c r="AD478" s="123"/>
      <c r="AE478" s="123"/>
      <c r="AF478" s="123"/>
      <c r="AG478" s="214"/>
      <c r="AH478" s="229" t="str">
        <f t="shared" si="62"/>
        <v>a3</v>
      </c>
      <c r="AI478" s="122"/>
      <c r="AJ478" s="122"/>
      <c r="AK478" s="122"/>
      <c r="AL478" s="122"/>
      <c r="AM478" s="122"/>
      <c r="AN478" s="173"/>
      <c r="AO478" s="173"/>
      <c r="AP478" s="173"/>
      <c r="AQ478" s="173"/>
      <c r="AR478" s="173"/>
      <c r="AS478" s="173">
        <v>0.5</v>
      </c>
      <c r="AT478" s="173">
        <v>0.5</v>
      </c>
      <c r="AU478" s="173"/>
      <c r="AV478" s="173"/>
      <c r="AW478" s="173"/>
      <c r="AX478" s="173"/>
      <c r="AY478" s="173"/>
      <c r="AZ478" s="211">
        <f t="shared" si="68"/>
        <v>0.5</v>
      </c>
      <c r="BA478" s="211">
        <f t="shared" si="69"/>
        <v>0.5</v>
      </c>
      <c r="BB478" s="205">
        <f t="shared" si="63"/>
        <v>65588</v>
      </c>
      <c r="BC478" s="205">
        <f t="shared" si="64"/>
        <v>50956</v>
      </c>
      <c r="BD478" s="205">
        <f t="shared" si="65"/>
        <v>18522</v>
      </c>
      <c r="BE478" s="205">
        <f t="shared" si="66"/>
        <v>3890</v>
      </c>
      <c r="BF478" s="175">
        <v>47066</v>
      </c>
      <c r="BG478" s="175"/>
      <c r="BH478" s="175">
        <v>18522</v>
      </c>
      <c r="BI478" s="175">
        <v>14632</v>
      </c>
      <c r="BJ478" s="175"/>
      <c r="BK478" s="175">
        <v>11757</v>
      </c>
      <c r="BL478" s="175">
        <v>2546</v>
      </c>
      <c r="BM478" s="175">
        <v>9433</v>
      </c>
      <c r="BN478" s="175">
        <v>492</v>
      </c>
      <c r="BO478" s="175">
        <v>8206</v>
      </c>
      <c r="BP478" s="198">
        <f t="shared" si="67"/>
        <v>26728</v>
      </c>
    </row>
    <row r="479" spans="1:68" s="116" customFormat="1" x14ac:dyDescent="0.15">
      <c r="A479" s="117">
        <v>820101005</v>
      </c>
      <c r="B479" s="118" t="s">
        <v>784</v>
      </c>
      <c r="C479" s="118" t="s">
        <v>762</v>
      </c>
      <c r="D479" s="118" t="s">
        <v>780</v>
      </c>
      <c r="E479" s="118" t="s">
        <v>3660</v>
      </c>
      <c r="F479" s="120">
        <v>19</v>
      </c>
      <c r="G479" s="119">
        <v>177599</v>
      </c>
      <c r="H479" s="119"/>
      <c r="I479" s="120" t="s">
        <v>5820</v>
      </c>
      <c r="J479" s="120">
        <v>1500</v>
      </c>
      <c r="K479" s="120">
        <v>177599</v>
      </c>
      <c r="L479" s="120">
        <v>0.32400000000000001</v>
      </c>
      <c r="M479" s="121" t="s">
        <v>3186</v>
      </c>
      <c r="N479" s="120">
        <v>1</v>
      </c>
      <c r="O479" s="119"/>
      <c r="P479" s="119"/>
      <c r="Q479" s="119"/>
      <c r="R479" s="120" t="s">
        <v>5658</v>
      </c>
      <c r="S479" s="120">
        <v>0.45</v>
      </c>
      <c r="T479" s="120"/>
      <c r="U479" s="120"/>
      <c r="V479" s="172">
        <v>431.3</v>
      </c>
      <c r="W479" s="172">
        <v>43.1</v>
      </c>
      <c r="X479" s="172">
        <v>319.2</v>
      </c>
      <c r="Y479" s="172">
        <v>38.799999999999997</v>
      </c>
      <c r="Z479" s="172">
        <v>30.2</v>
      </c>
      <c r="AA479" s="123"/>
      <c r="AB479" s="123"/>
      <c r="AC479" s="123">
        <v>201.69</v>
      </c>
      <c r="AD479" s="123"/>
      <c r="AE479" s="123"/>
      <c r="AF479" s="123"/>
      <c r="AG479" s="214"/>
      <c r="AH479" s="229" t="str">
        <f t="shared" si="62"/>
        <v>a3</v>
      </c>
      <c r="AI479" s="122"/>
      <c r="AJ479" s="122"/>
      <c r="AK479" s="122"/>
      <c r="AL479" s="122"/>
      <c r="AM479" s="122"/>
      <c r="AN479" s="173"/>
      <c r="AO479" s="173"/>
      <c r="AP479" s="173"/>
      <c r="AQ479" s="173"/>
      <c r="AR479" s="173"/>
      <c r="AS479" s="173"/>
      <c r="AT479" s="173"/>
      <c r="AU479" s="173"/>
      <c r="AV479" s="173"/>
      <c r="AW479" s="173"/>
      <c r="AX479" s="173"/>
      <c r="AY479" s="173"/>
      <c r="AZ479" s="211">
        <f t="shared" si="68"/>
        <v>0</v>
      </c>
      <c r="BA479" s="211">
        <f t="shared" si="69"/>
        <v>0</v>
      </c>
      <c r="BB479" s="205">
        <f t="shared" si="63"/>
        <v>29502</v>
      </c>
      <c r="BC479" s="205">
        <f t="shared" si="64"/>
        <v>23939</v>
      </c>
      <c r="BD479" s="205">
        <f t="shared" si="65"/>
        <v>7224</v>
      </c>
      <c r="BE479" s="205">
        <f t="shared" si="66"/>
        <v>1661</v>
      </c>
      <c r="BF479" s="175">
        <v>22278</v>
      </c>
      <c r="BG479" s="175"/>
      <c r="BH479" s="175">
        <v>7224</v>
      </c>
      <c r="BI479" s="175">
        <v>5563</v>
      </c>
      <c r="BJ479" s="175"/>
      <c r="BK479" s="175">
        <v>4447</v>
      </c>
      <c r="BL479" s="175">
        <v>641</v>
      </c>
      <c r="BM479" s="175">
        <v>8102</v>
      </c>
      <c r="BN479" s="175">
        <v>413</v>
      </c>
      <c r="BO479" s="175">
        <v>3112</v>
      </c>
      <c r="BP479" s="198">
        <f t="shared" si="67"/>
        <v>10336</v>
      </c>
    </row>
    <row r="480" spans="1:68" s="116" customFormat="1" x14ac:dyDescent="0.15">
      <c r="A480" s="117">
        <v>820102006</v>
      </c>
      <c r="B480" s="118" t="s">
        <v>785</v>
      </c>
      <c r="C480" s="118" t="s">
        <v>762</v>
      </c>
      <c r="D480" s="118" t="s">
        <v>780</v>
      </c>
      <c r="E480" s="118" t="s">
        <v>3661</v>
      </c>
      <c r="F480" s="120">
        <v>18</v>
      </c>
      <c r="G480" s="119">
        <v>170686</v>
      </c>
      <c r="H480" s="119"/>
      <c r="I480" s="120" t="s">
        <v>5820</v>
      </c>
      <c r="J480" s="120">
        <v>750</v>
      </c>
      <c r="K480" s="120">
        <v>170686</v>
      </c>
      <c r="L480" s="120">
        <v>0.624</v>
      </c>
      <c r="M480" s="121" t="s">
        <v>5657</v>
      </c>
      <c r="N480" s="120">
        <v>1</v>
      </c>
      <c r="O480" s="119">
        <v>254</v>
      </c>
      <c r="P480" s="119"/>
      <c r="Q480" s="119"/>
      <c r="R480" s="120" t="s">
        <v>5658</v>
      </c>
      <c r="S480" s="120">
        <v>0.45</v>
      </c>
      <c r="T480" s="120"/>
      <c r="U480" s="120"/>
      <c r="V480" s="172">
        <v>151.6</v>
      </c>
      <c r="W480" s="172">
        <v>19.7</v>
      </c>
      <c r="X480" s="172">
        <v>98.5</v>
      </c>
      <c r="Y480" s="172">
        <v>7.6</v>
      </c>
      <c r="Z480" s="172">
        <v>25.8</v>
      </c>
      <c r="AA480" s="123">
        <v>1056</v>
      </c>
      <c r="AB480" s="123"/>
      <c r="AC480" s="123"/>
      <c r="AD480" s="123"/>
      <c r="AE480" s="123"/>
      <c r="AF480" s="123"/>
      <c r="AG480" s="214"/>
      <c r="AH480" s="229" t="str">
        <f t="shared" si="62"/>
        <v>a2</v>
      </c>
      <c r="AI480" s="122"/>
      <c r="AJ480" s="122"/>
      <c r="AK480" s="122"/>
      <c r="AL480" s="122"/>
      <c r="AM480" s="122"/>
      <c r="AN480" s="173"/>
      <c r="AO480" s="173"/>
      <c r="AP480" s="173"/>
      <c r="AQ480" s="173"/>
      <c r="AR480" s="173"/>
      <c r="AS480" s="173"/>
      <c r="AT480" s="173"/>
      <c r="AU480" s="173"/>
      <c r="AV480" s="173"/>
      <c r="AW480" s="173"/>
      <c r="AX480" s="173"/>
      <c r="AY480" s="173"/>
      <c r="AZ480" s="211">
        <f t="shared" si="68"/>
        <v>0</v>
      </c>
      <c r="BA480" s="211">
        <f t="shared" si="69"/>
        <v>0</v>
      </c>
      <c r="BB480" s="205">
        <f t="shared" si="63"/>
        <v>24101</v>
      </c>
      <c r="BC480" s="205">
        <f t="shared" si="64"/>
        <v>20631</v>
      </c>
      <c r="BD480" s="205">
        <f t="shared" si="65"/>
        <v>4284</v>
      </c>
      <c r="BE480" s="205">
        <f t="shared" si="66"/>
        <v>814</v>
      </c>
      <c r="BF480" s="175">
        <v>19817</v>
      </c>
      <c r="BG480" s="175"/>
      <c r="BH480" s="175">
        <v>4284</v>
      </c>
      <c r="BI480" s="175">
        <v>3470</v>
      </c>
      <c r="BJ480" s="175"/>
      <c r="BK480" s="175">
        <v>8820</v>
      </c>
      <c r="BL480" s="175">
        <v>998</v>
      </c>
      <c r="BM480" s="175">
        <v>2816</v>
      </c>
      <c r="BN480" s="175">
        <v>478</v>
      </c>
      <c r="BO480" s="175">
        <v>3235</v>
      </c>
      <c r="BP480" s="198">
        <f t="shared" si="67"/>
        <v>7519</v>
      </c>
    </row>
    <row r="481" spans="1:68" s="116" customFormat="1" x14ac:dyDescent="0.15">
      <c r="A481" s="117">
        <v>820201001</v>
      </c>
      <c r="B481" s="118" t="s">
        <v>786</v>
      </c>
      <c r="C481" s="118" t="s">
        <v>762</v>
      </c>
      <c r="D481" s="118" t="s">
        <v>787</v>
      </c>
      <c r="E481" s="118" t="s">
        <v>3662</v>
      </c>
      <c r="F481" s="120">
        <v>40</v>
      </c>
      <c r="G481" s="119"/>
      <c r="H481" s="119"/>
      <c r="I481" s="120" t="s">
        <v>5820</v>
      </c>
      <c r="J481" s="120">
        <v>84000</v>
      </c>
      <c r="K481" s="120">
        <v>15012270</v>
      </c>
      <c r="L481" s="120">
        <v>0.49</v>
      </c>
      <c r="M481" s="121" t="s">
        <v>5673</v>
      </c>
      <c r="N481" s="120">
        <v>1</v>
      </c>
      <c r="O481" s="119">
        <v>220</v>
      </c>
      <c r="P481" s="119">
        <v>31.7</v>
      </c>
      <c r="Q481" s="119">
        <v>4.13</v>
      </c>
      <c r="R481" s="120" t="s">
        <v>5655</v>
      </c>
      <c r="S481" s="120">
        <v>53.2</v>
      </c>
      <c r="T481" s="120"/>
      <c r="U481" s="120"/>
      <c r="V481" s="172">
        <v>2550.9</v>
      </c>
      <c r="W481" s="172"/>
      <c r="X481" s="172">
        <v>1233.9000000000001</v>
      </c>
      <c r="Y481" s="172">
        <v>1317</v>
      </c>
      <c r="Z481" s="172"/>
      <c r="AA481" s="123">
        <v>48087</v>
      </c>
      <c r="AB481" s="123">
        <v>233087.40000000017</v>
      </c>
      <c r="AC481" s="123">
        <v>869</v>
      </c>
      <c r="AD481" s="123"/>
      <c r="AE481" s="123"/>
      <c r="AF481" s="123"/>
      <c r="AG481" s="214"/>
      <c r="AH481" s="229" t="str">
        <f t="shared" si="62"/>
        <v>a3</v>
      </c>
      <c r="AI481" s="122"/>
      <c r="AJ481" s="122"/>
      <c r="AK481" s="122"/>
      <c r="AL481" s="122"/>
      <c r="AM481" s="122"/>
      <c r="AN481" s="173">
        <v>2</v>
      </c>
      <c r="AO481" s="173">
        <v>3</v>
      </c>
      <c r="AP481" s="173">
        <v>2</v>
      </c>
      <c r="AQ481" s="173">
        <v>2</v>
      </c>
      <c r="AR481" s="173"/>
      <c r="AS481" s="173"/>
      <c r="AT481" s="173">
        <v>2</v>
      </c>
      <c r="AU481" s="173">
        <v>1</v>
      </c>
      <c r="AV481" s="173">
        <v>6</v>
      </c>
      <c r="AW481" s="173">
        <v>1</v>
      </c>
      <c r="AX481" s="173">
        <v>2</v>
      </c>
      <c r="AY481" s="173">
        <v>2</v>
      </c>
      <c r="AZ481" s="211">
        <f t="shared" si="68"/>
        <v>9</v>
      </c>
      <c r="BA481" s="211">
        <f t="shared" si="69"/>
        <v>14</v>
      </c>
      <c r="BB481" s="205">
        <f t="shared" si="63"/>
        <v>638551</v>
      </c>
      <c r="BC481" s="205">
        <f t="shared" si="64"/>
        <v>550708</v>
      </c>
      <c r="BD481" s="205">
        <f t="shared" si="65"/>
        <v>88182</v>
      </c>
      <c r="BE481" s="205">
        <f t="shared" si="66"/>
        <v>339</v>
      </c>
      <c r="BF481" s="175">
        <v>550369</v>
      </c>
      <c r="BG481" s="175">
        <v>82310</v>
      </c>
      <c r="BH481" s="175">
        <v>101850</v>
      </c>
      <c r="BI481" s="175">
        <v>87843</v>
      </c>
      <c r="BJ481" s="175"/>
      <c r="BK481" s="175">
        <v>120805</v>
      </c>
      <c r="BL481" s="175">
        <v>56112</v>
      </c>
      <c r="BM481" s="175">
        <v>95939</v>
      </c>
      <c r="BN481" s="175">
        <v>41079</v>
      </c>
      <c r="BO481" s="175">
        <v>52613</v>
      </c>
      <c r="BP481" s="198">
        <f t="shared" si="67"/>
        <v>154463</v>
      </c>
    </row>
    <row r="482" spans="1:68" s="116" customFormat="1" x14ac:dyDescent="0.15">
      <c r="A482" s="117">
        <v>820401001</v>
      </c>
      <c r="B482" s="118" t="s">
        <v>788</v>
      </c>
      <c r="C482" s="118" t="s">
        <v>762</v>
      </c>
      <c r="D482" s="118" t="s">
        <v>789</v>
      </c>
      <c r="E482" s="118" t="s">
        <v>3663</v>
      </c>
      <c r="F482" s="120">
        <v>28</v>
      </c>
      <c r="G482" s="119">
        <v>3280972</v>
      </c>
      <c r="H482" s="119"/>
      <c r="I482" s="120" t="s">
        <v>5820</v>
      </c>
      <c r="J482" s="120">
        <v>11910</v>
      </c>
      <c r="K482" s="120">
        <v>3280972</v>
      </c>
      <c r="L482" s="120">
        <v>0.755</v>
      </c>
      <c r="M482" s="121" t="s">
        <v>5654</v>
      </c>
      <c r="N482" s="120">
        <v>1</v>
      </c>
      <c r="O482" s="119">
        <v>115.5</v>
      </c>
      <c r="P482" s="119">
        <v>33.200000000000003</v>
      </c>
      <c r="Q482" s="119">
        <v>3.43</v>
      </c>
      <c r="R482" s="120" t="s">
        <v>5655</v>
      </c>
      <c r="S482" s="120">
        <v>60</v>
      </c>
      <c r="T482" s="120"/>
      <c r="U482" s="120"/>
      <c r="V482" s="172">
        <v>2296.8000000000002</v>
      </c>
      <c r="W482" s="172">
        <v>516.79999999999995</v>
      </c>
      <c r="X482" s="172">
        <v>1033.5999999999999</v>
      </c>
      <c r="Y482" s="172">
        <v>424.9</v>
      </c>
      <c r="Z482" s="172">
        <v>321.5</v>
      </c>
      <c r="AA482" s="123">
        <v>19348</v>
      </c>
      <c r="AB482" s="123"/>
      <c r="AC482" s="123">
        <v>2328.5</v>
      </c>
      <c r="AD482" s="123"/>
      <c r="AE482" s="123"/>
      <c r="AF482" s="123"/>
      <c r="AG482" s="214"/>
      <c r="AH482" s="229" t="str">
        <f t="shared" si="62"/>
        <v>a3</v>
      </c>
      <c r="AI482" s="122"/>
      <c r="AJ482" s="122"/>
      <c r="AK482" s="122"/>
      <c r="AL482" s="122"/>
      <c r="AM482" s="122"/>
      <c r="AN482" s="173"/>
      <c r="AO482" s="173"/>
      <c r="AP482" s="173"/>
      <c r="AQ482" s="173"/>
      <c r="AR482" s="173"/>
      <c r="AS482" s="173">
        <v>1</v>
      </c>
      <c r="AT482" s="173">
        <v>1</v>
      </c>
      <c r="AU482" s="173">
        <v>7</v>
      </c>
      <c r="AV482" s="173">
        <v>1</v>
      </c>
      <c r="AW482" s="173">
        <v>4</v>
      </c>
      <c r="AX482" s="173">
        <v>1</v>
      </c>
      <c r="AY482" s="173">
        <v>1</v>
      </c>
      <c r="AZ482" s="211">
        <f t="shared" si="68"/>
        <v>1</v>
      </c>
      <c r="BA482" s="211">
        <f t="shared" si="69"/>
        <v>15</v>
      </c>
      <c r="BB482" s="205">
        <f t="shared" si="63"/>
        <v>314447</v>
      </c>
      <c r="BC482" s="205">
        <f t="shared" si="64"/>
        <v>268815</v>
      </c>
      <c r="BD482" s="205">
        <f t="shared" si="65"/>
        <v>60147</v>
      </c>
      <c r="BE482" s="205">
        <f t="shared" si="66"/>
        <v>14515</v>
      </c>
      <c r="BF482" s="175">
        <v>254300</v>
      </c>
      <c r="BG482" s="175">
        <v>19050</v>
      </c>
      <c r="BH482" s="175">
        <v>99750</v>
      </c>
      <c r="BI482" s="175">
        <v>45632</v>
      </c>
      <c r="BJ482" s="175"/>
      <c r="BK482" s="175">
        <v>40702</v>
      </c>
      <c r="BL482" s="175">
        <v>36731</v>
      </c>
      <c r="BM482" s="175">
        <v>43683</v>
      </c>
      <c r="BN482" s="175">
        <v>690</v>
      </c>
      <c r="BO482" s="175">
        <v>28209</v>
      </c>
      <c r="BP482" s="198">
        <f t="shared" si="67"/>
        <v>127959</v>
      </c>
    </row>
    <row r="483" spans="1:68" s="116" customFormat="1" x14ac:dyDescent="0.15">
      <c r="A483" s="117">
        <v>820401002</v>
      </c>
      <c r="B483" s="118" t="s">
        <v>790</v>
      </c>
      <c r="C483" s="118" t="s">
        <v>762</v>
      </c>
      <c r="D483" s="118" t="s">
        <v>789</v>
      </c>
      <c r="E483" s="118" t="s">
        <v>3664</v>
      </c>
      <c r="F483" s="120">
        <v>27</v>
      </c>
      <c r="G483" s="119">
        <v>6375219</v>
      </c>
      <c r="H483" s="119"/>
      <c r="I483" s="120" t="s">
        <v>5820</v>
      </c>
      <c r="J483" s="120">
        <v>22530</v>
      </c>
      <c r="K483" s="120">
        <v>6375219</v>
      </c>
      <c r="L483" s="120">
        <v>0.77500000000000002</v>
      </c>
      <c r="M483" s="121" t="s">
        <v>5654</v>
      </c>
      <c r="N483" s="120">
        <v>1</v>
      </c>
      <c r="O483" s="119">
        <v>153.6</v>
      </c>
      <c r="P483" s="119">
        <v>33</v>
      </c>
      <c r="Q483" s="119">
        <v>3.44</v>
      </c>
      <c r="R483" s="120" t="s">
        <v>5655</v>
      </c>
      <c r="S483" s="120">
        <v>41.668999999999997</v>
      </c>
      <c r="T483" s="120"/>
      <c r="U483" s="120"/>
      <c r="V483" s="172">
        <v>2429</v>
      </c>
      <c r="W483" s="172">
        <v>260.2</v>
      </c>
      <c r="X483" s="172">
        <v>1751.3</v>
      </c>
      <c r="Y483" s="172">
        <v>257.7</v>
      </c>
      <c r="Z483" s="172">
        <v>159.80000000000001</v>
      </c>
      <c r="AA483" s="123">
        <v>50991.5</v>
      </c>
      <c r="AB483" s="123"/>
      <c r="AC483" s="123">
        <v>3460.8</v>
      </c>
      <c r="AD483" s="123"/>
      <c r="AE483" s="123"/>
      <c r="AF483" s="123"/>
      <c r="AG483" s="214"/>
      <c r="AH483" s="229" t="str">
        <f t="shared" si="62"/>
        <v>a3</v>
      </c>
      <c r="AI483" s="122"/>
      <c r="AJ483" s="122"/>
      <c r="AK483" s="122"/>
      <c r="AL483" s="122"/>
      <c r="AM483" s="122"/>
      <c r="AN483" s="173"/>
      <c r="AO483" s="173"/>
      <c r="AP483" s="173"/>
      <c r="AQ483" s="173"/>
      <c r="AR483" s="173"/>
      <c r="AS483" s="173">
        <v>1</v>
      </c>
      <c r="AT483" s="173">
        <v>1</v>
      </c>
      <c r="AU483" s="173">
        <v>8</v>
      </c>
      <c r="AV483" s="173">
        <v>1</v>
      </c>
      <c r="AW483" s="173">
        <v>5</v>
      </c>
      <c r="AX483" s="173">
        <v>1</v>
      </c>
      <c r="AY483" s="173">
        <v>1</v>
      </c>
      <c r="AZ483" s="211">
        <f t="shared" si="68"/>
        <v>1</v>
      </c>
      <c r="BA483" s="211">
        <f t="shared" si="69"/>
        <v>17</v>
      </c>
      <c r="BB483" s="205">
        <f t="shared" si="63"/>
        <v>356106</v>
      </c>
      <c r="BC483" s="205">
        <f t="shared" si="64"/>
        <v>297369</v>
      </c>
      <c r="BD483" s="205">
        <f t="shared" si="65"/>
        <v>68537</v>
      </c>
      <c r="BE483" s="205">
        <f t="shared" si="66"/>
        <v>9800</v>
      </c>
      <c r="BF483" s="175">
        <v>287569</v>
      </c>
      <c r="BG483" s="175">
        <v>20343</v>
      </c>
      <c r="BH483" s="175">
        <v>108150</v>
      </c>
      <c r="BI483" s="175">
        <v>58737</v>
      </c>
      <c r="BJ483" s="175"/>
      <c r="BK483" s="175">
        <v>61204</v>
      </c>
      <c r="BL483" s="175">
        <v>34270</v>
      </c>
      <c r="BM483" s="175">
        <v>47761</v>
      </c>
      <c r="BN483" s="175">
        <v>1592</v>
      </c>
      <c r="BO483" s="175">
        <v>24049</v>
      </c>
      <c r="BP483" s="198">
        <f t="shared" si="67"/>
        <v>132199</v>
      </c>
    </row>
    <row r="484" spans="1:68" s="116" customFormat="1" x14ac:dyDescent="0.15">
      <c r="A484" s="117">
        <v>820501001</v>
      </c>
      <c r="B484" s="118" t="s">
        <v>791</v>
      </c>
      <c r="C484" s="118" t="s">
        <v>762</v>
      </c>
      <c r="D484" s="118" t="s">
        <v>792</v>
      </c>
      <c r="E484" s="118" t="s">
        <v>3665</v>
      </c>
      <c r="F484" s="120">
        <v>11</v>
      </c>
      <c r="G484" s="119"/>
      <c r="H484" s="119"/>
      <c r="I484" s="120" t="s">
        <v>5820</v>
      </c>
      <c r="J484" s="120">
        <v>5160</v>
      </c>
      <c r="K484" s="120">
        <v>647735</v>
      </c>
      <c r="L484" s="120">
        <v>0.34399999999999997</v>
      </c>
      <c r="M484" s="121" t="s">
        <v>5661</v>
      </c>
      <c r="N484" s="120">
        <v>1</v>
      </c>
      <c r="O484" s="119">
        <v>108.1</v>
      </c>
      <c r="P484" s="119">
        <v>23.8</v>
      </c>
      <c r="Q484" s="119">
        <v>3.15</v>
      </c>
      <c r="R484" s="120" t="s">
        <v>5655</v>
      </c>
      <c r="S484" s="120">
        <v>12.6</v>
      </c>
      <c r="T484" s="120"/>
      <c r="U484" s="120"/>
      <c r="V484" s="172">
        <v>810</v>
      </c>
      <c r="W484" s="172"/>
      <c r="X484" s="172">
        <v>739</v>
      </c>
      <c r="Y484" s="172">
        <v>71</v>
      </c>
      <c r="Z484" s="172"/>
      <c r="AA484" s="123"/>
      <c r="AB484" s="123"/>
      <c r="AC484" s="123">
        <v>330</v>
      </c>
      <c r="AD484" s="123"/>
      <c r="AE484" s="123"/>
      <c r="AF484" s="123"/>
      <c r="AG484" s="214"/>
      <c r="AH484" s="229" t="str">
        <f t="shared" si="62"/>
        <v>a3</v>
      </c>
      <c r="AI484" s="122" t="s">
        <v>5401</v>
      </c>
      <c r="AJ484" s="122"/>
      <c r="AK484" s="122"/>
      <c r="AL484" s="122"/>
      <c r="AM484" s="122"/>
      <c r="AN484" s="173"/>
      <c r="AO484" s="173"/>
      <c r="AP484" s="173"/>
      <c r="AQ484" s="173"/>
      <c r="AR484" s="173"/>
      <c r="AS484" s="173"/>
      <c r="AT484" s="173">
        <v>1</v>
      </c>
      <c r="AU484" s="173">
        <v>1</v>
      </c>
      <c r="AV484" s="173">
        <v>1</v>
      </c>
      <c r="AW484" s="173">
        <v>1</v>
      </c>
      <c r="AX484" s="173">
        <v>1</v>
      </c>
      <c r="AY484" s="173"/>
      <c r="AZ484" s="211">
        <f t="shared" si="68"/>
        <v>0</v>
      </c>
      <c r="BA484" s="211">
        <f t="shared" si="69"/>
        <v>5</v>
      </c>
      <c r="BB484" s="205">
        <f t="shared" si="63"/>
        <v>82387</v>
      </c>
      <c r="BC484" s="205">
        <f t="shared" si="64"/>
        <v>82387</v>
      </c>
      <c r="BD484" s="205">
        <f t="shared" si="65"/>
        <v>16335</v>
      </c>
      <c r="BE484" s="205">
        <f t="shared" si="66"/>
        <v>16335</v>
      </c>
      <c r="BF484" s="175">
        <v>66052</v>
      </c>
      <c r="BG484" s="175"/>
      <c r="BH484" s="175">
        <v>52920</v>
      </c>
      <c r="BI484" s="175"/>
      <c r="BJ484" s="175"/>
      <c r="BK484" s="175">
        <v>12822</v>
      </c>
      <c r="BL484" s="175"/>
      <c r="BM484" s="175">
        <v>16220</v>
      </c>
      <c r="BN484" s="175">
        <v>115</v>
      </c>
      <c r="BO484" s="175">
        <v>310</v>
      </c>
      <c r="BP484" s="198">
        <f t="shared" si="67"/>
        <v>53230</v>
      </c>
    </row>
    <row r="485" spans="1:68" s="116" customFormat="1" x14ac:dyDescent="0.15">
      <c r="A485" s="117">
        <v>820701001</v>
      </c>
      <c r="B485" s="118" t="s">
        <v>793</v>
      </c>
      <c r="C485" s="118" t="s">
        <v>762</v>
      </c>
      <c r="D485" s="118" t="s">
        <v>794</v>
      </c>
      <c r="E485" s="118" t="s">
        <v>3666</v>
      </c>
      <c r="F485" s="120">
        <v>35</v>
      </c>
      <c r="G485" s="119">
        <v>4169040</v>
      </c>
      <c r="H485" s="119"/>
      <c r="I485" s="120" t="s">
        <v>5820</v>
      </c>
      <c r="J485" s="120">
        <v>22960</v>
      </c>
      <c r="K485" s="120">
        <v>4107672</v>
      </c>
      <c r="L485" s="120">
        <v>0.49</v>
      </c>
      <c r="M485" s="121" t="s">
        <v>5654</v>
      </c>
      <c r="N485" s="120">
        <v>1</v>
      </c>
      <c r="O485" s="119">
        <v>177.8</v>
      </c>
      <c r="P485" s="119"/>
      <c r="Q485" s="119"/>
      <c r="R485" s="120" t="s">
        <v>5671</v>
      </c>
      <c r="S485" s="120">
        <v>78.8</v>
      </c>
      <c r="T485" s="120"/>
      <c r="U485" s="120"/>
      <c r="V485" s="172">
        <v>2041.3</v>
      </c>
      <c r="W485" s="172">
        <v>326.60000000000002</v>
      </c>
      <c r="X485" s="172">
        <v>1388.1</v>
      </c>
      <c r="Y485" s="172">
        <v>81.599999999999994</v>
      </c>
      <c r="Z485" s="172">
        <v>245</v>
      </c>
      <c r="AA485" s="123">
        <v>19725</v>
      </c>
      <c r="AB485" s="123"/>
      <c r="AC485" s="123">
        <v>2064</v>
      </c>
      <c r="AD485" s="123"/>
      <c r="AE485" s="123"/>
      <c r="AF485" s="123"/>
      <c r="AG485" s="214"/>
      <c r="AH485" s="229" t="str">
        <f t="shared" si="62"/>
        <v>a3</v>
      </c>
      <c r="AI485" s="122"/>
      <c r="AJ485" s="122"/>
      <c r="AK485" s="122"/>
      <c r="AL485" s="122"/>
      <c r="AM485" s="122"/>
      <c r="AN485" s="173" t="s">
        <v>3186</v>
      </c>
      <c r="AO485" s="173" t="s">
        <v>3186</v>
      </c>
      <c r="AP485" s="173" t="s">
        <v>3186</v>
      </c>
      <c r="AQ485" s="173" t="s">
        <v>3186</v>
      </c>
      <c r="AR485" s="173" t="s">
        <v>3186</v>
      </c>
      <c r="AS485" s="173">
        <v>2</v>
      </c>
      <c r="AT485" s="173">
        <v>2.5</v>
      </c>
      <c r="AU485" s="173">
        <v>2.5</v>
      </c>
      <c r="AV485" s="173">
        <v>2.5</v>
      </c>
      <c r="AW485" s="173">
        <v>2.5</v>
      </c>
      <c r="AX485" s="173">
        <v>2</v>
      </c>
      <c r="AY485" s="173">
        <v>1</v>
      </c>
      <c r="AZ485" s="211">
        <f t="shared" si="68"/>
        <v>2</v>
      </c>
      <c r="BA485" s="211">
        <f t="shared" si="69"/>
        <v>13</v>
      </c>
      <c r="BB485" s="205">
        <f t="shared" si="63"/>
        <v>284979</v>
      </c>
      <c r="BC485" s="205">
        <f t="shared" si="64"/>
        <v>230217</v>
      </c>
      <c r="BD485" s="205">
        <f t="shared" si="65"/>
        <v>81182</v>
      </c>
      <c r="BE485" s="205">
        <f t="shared" si="66"/>
        <v>26420</v>
      </c>
      <c r="BF485" s="175">
        <v>203797</v>
      </c>
      <c r="BG485" s="175">
        <v>14832</v>
      </c>
      <c r="BH485" s="175">
        <v>81186</v>
      </c>
      <c r="BI485" s="175">
        <v>54762</v>
      </c>
      <c r="BJ485" s="175"/>
      <c r="BK485" s="175">
        <v>12441</v>
      </c>
      <c r="BL485" s="175">
        <v>24747</v>
      </c>
      <c r="BM485" s="175">
        <v>52802</v>
      </c>
      <c r="BN485" s="175">
        <v>12209</v>
      </c>
      <c r="BO485" s="175">
        <v>32000</v>
      </c>
      <c r="BP485" s="198">
        <f t="shared" si="67"/>
        <v>113186</v>
      </c>
    </row>
    <row r="486" spans="1:68" s="116" customFormat="1" x14ac:dyDescent="0.15">
      <c r="A486" s="117">
        <v>821101001</v>
      </c>
      <c r="B486" s="118" t="s">
        <v>795</v>
      </c>
      <c r="C486" s="118" t="s">
        <v>762</v>
      </c>
      <c r="D486" s="118" t="s">
        <v>796</v>
      </c>
      <c r="E486" s="118" t="s">
        <v>3667</v>
      </c>
      <c r="F486" s="120">
        <v>14</v>
      </c>
      <c r="G486" s="119">
        <v>369825</v>
      </c>
      <c r="H486" s="119"/>
      <c r="I486" s="120" t="s">
        <v>5820</v>
      </c>
      <c r="J486" s="120">
        <v>1715</v>
      </c>
      <c r="K486" s="120">
        <v>425089</v>
      </c>
      <c r="L486" s="120">
        <v>0.67900000000000005</v>
      </c>
      <c r="M486" s="121" t="s">
        <v>5657</v>
      </c>
      <c r="N486" s="120">
        <v>1</v>
      </c>
      <c r="O486" s="119">
        <v>172</v>
      </c>
      <c r="P486" s="119"/>
      <c r="Q486" s="119"/>
      <c r="R486" s="120" t="s">
        <v>5658</v>
      </c>
      <c r="S486" s="120">
        <v>0.3</v>
      </c>
      <c r="T486" s="120"/>
      <c r="U486" s="120"/>
      <c r="V486" s="172">
        <v>331</v>
      </c>
      <c r="W486" s="172"/>
      <c r="X486" s="172">
        <v>331</v>
      </c>
      <c r="Y486" s="172"/>
      <c r="Z486" s="172"/>
      <c r="AA486" s="123">
        <v>4102</v>
      </c>
      <c r="AB486" s="123"/>
      <c r="AC486" s="123">
        <v>224</v>
      </c>
      <c r="AD486" s="123"/>
      <c r="AE486" s="123"/>
      <c r="AF486" s="123"/>
      <c r="AG486" s="214"/>
      <c r="AH486" s="229" t="str">
        <f t="shared" si="62"/>
        <v>a3</v>
      </c>
      <c r="AI486" s="122" t="s">
        <v>5401</v>
      </c>
      <c r="AJ486" s="122"/>
      <c r="AK486" s="122" t="s">
        <v>5401</v>
      </c>
      <c r="AL486" s="122" t="s">
        <v>5401</v>
      </c>
      <c r="AM486" s="122" t="s">
        <v>5401</v>
      </c>
      <c r="AN486" s="173" t="s">
        <v>3186</v>
      </c>
      <c r="AO486" s="173" t="s">
        <v>3186</v>
      </c>
      <c r="AP486" s="173" t="s">
        <v>3186</v>
      </c>
      <c r="AQ486" s="173" t="s">
        <v>3186</v>
      </c>
      <c r="AR486" s="173" t="s">
        <v>3186</v>
      </c>
      <c r="AS486" s="173"/>
      <c r="AT486" s="173"/>
      <c r="AU486" s="173"/>
      <c r="AV486" s="173"/>
      <c r="AW486" s="173"/>
      <c r="AX486" s="173"/>
      <c r="AY486" s="173"/>
      <c r="AZ486" s="211"/>
      <c r="BA486" s="211"/>
      <c r="BB486" s="205">
        <f t="shared" si="63"/>
        <v>39542</v>
      </c>
      <c r="BC486" s="205">
        <f t="shared" si="64"/>
        <v>39542</v>
      </c>
      <c r="BD486" s="205">
        <f t="shared" si="65"/>
        <v>0</v>
      </c>
      <c r="BE486" s="205">
        <f t="shared" si="66"/>
        <v>0</v>
      </c>
      <c r="BF486" s="175">
        <v>39542</v>
      </c>
      <c r="BG486" s="175">
        <v>6311</v>
      </c>
      <c r="BH486" s="175">
        <v>20518</v>
      </c>
      <c r="BI486" s="175"/>
      <c r="BJ486" s="175"/>
      <c r="BK486" s="175">
        <v>4598</v>
      </c>
      <c r="BL486" s="175">
        <v>480</v>
      </c>
      <c r="BM486" s="175">
        <v>6205</v>
      </c>
      <c r="BN486" s="175"/>
      <c r="BO486" s="175">
        <v>1430</v>
      </c>
      <c r="BP486" s="198">
        <f t="shared" si="67"/>
        <v>21948</v>
      </c>
    </row>
    <row r="487" spans="1:68" s="116" customFormat="1" x14ac:dyDescent="0.15">
      <c r="A487" s="117">
        <v>821101002</v>
      </c>
      <c r="B487" s="118" t="s">
        <v>797</v>
      </c>
      <c r="C487" s="118" t="s">
        <v>762</v>
      </c>
      <c r="D487" s="118" t="s">
        <v>796</v>
      </c>
      <c r="E487" s="118" t="s">
        <v>3668</v>
      </c>
      <c r="F487" s="120">
        <v>11</v>
      </c>
      <c r="G487" s="119">
        <v>529857</v>
      </c>
      <c r="H487" s="119"/>
      <c r="I487" s="120" t="s">
        <v>5820</v>
      </c>
      <c r="J487" s="120">
        <v>4100</v>
      </c>
      <c r="K487" s="120">
        <v>530266</v>
      </c>
      <c r="L487" s="120">
        <v>0.35399999999999998</v>
      </c>
      <c r="M487" s="121" t="s">
        <v>5662</v>
      </c>
      <c r="N487" s="120">
        <v>1</v>
      </c>
      <c r="O487" s="119">
        <v>145.6</v>
      </c>
      <c r="P487" s="119"/>
      <c r="Q487" s="119"/>
      <c r="R487" s="120" t="s">
        <v>5658</v>
      </c>
      <c r="S487" s="120">
        <v>0.3</v>
      </c>
      <c r="T487" s="120"/>
      <c r="U487" s="120"/>
      <c r="V487" s="172">
        <v>559</v>
      </c>
      <c r="W487" s="172"/>
      <c r="X487" s="172"/>
      <c r="Y487" s="172">
        <v>559</v>
      </c>
      <c r="Z487" s="172"/>
      <c r="AA487" s="123">
        <v>4951</v>
      </c>
      <c r="AB487" s="123"/>
      <c r="AC487" s="123">
        <v>404</v>
      </c>
      <c r="AD487" s="123"/>
      <c r="AE487" s="123"/>
      <c r="AF487" s="123"/>
      <c r="AG487" s="214"/>
      <c r="AH487" s="229" t="str">
        <f t="shared" si="62"/>
        <v>a3</v>
      </c>
      <c r="AI487" s="122" t="s">
        <v>5401</v>
      </c>
      <c r="AJ487" s="122"/>
      <c r="AK487" s="122" t="s">
        <v>5401</v>
      </c>
      <c r="AL487" s="122" t="s">
        <v>5401</v>
      </c>
      <c r="AM487" s="122" t="s">
        <v>5401</v>
      </c>
      <c r="AN487" s="173" t="s">
        <v>3186</v>
      </c>
      <c r="AO487" s="173" t="s">
        <v>3186</v>
      </c>
      <c r="AP487" s="173" t="s">
        <v>3186</v>
      </c>
      <c r="AQ487" s="173" t="s">
        <v>3186</v>
      </c>
      <c r="AR487" s="173" t="s">
        <v>3186</v>
      </c>
      <c r="AS487" s="173"/>
      <c r="AT487" s="173"/>
      <c r="AU487" s="173"/>
      <c r="AV487" s="173"/>
      <c r="AW487" s="173"/>
      <c r="AX487" s="173"/>
      <c r="AY487" s="173">
        <v>0.6</v>
      </c>
      <c r="AZ487" s="211"/>
      <c r="BA487" s="211">
        <f t="shared" si="69"/>
        <v>0.6</v>
      </c>
      <c r="BB487" s="205">
        <f t="shared" si="63"/>
        <v>63113</v>
      </c>
      <c r="BC487" s="205">
        <f t="shared" si="64"/>
        <v>63113</v>
      </c>
      <c r="BD487" s="205">
        <f t="shared" si="65"/>
        <v>0</v>
      </c>
      <c r="BE487" s="205">
        <f t="shared" si="66"/>
        <v>0</v>
      </c>
      <c r="BF487" s="175">
        <v>63113</v>
      </c>
      <c r="BG487" s="175">
        <v>7408</v>
      </c>
      <c r="BH487" s="175">
        <v>24086</v>
      </c>
      <c r="BI487" s="175"/>
      <c r="BJ487" s="175"/>
      <c r="BK487" s="175">
        <v>7849</v>
      </c>
      <c r="BL487" s="175">
        <v>4701</v>
      </c>
      <c r="BM487" s="175">
        <v>12047</v>
      </c>
      <c r="BN487" s="175">
        <v>16</v>
      </c>
      <c r="BO487" s="175">
        <v>7006</v>
      </c>
      <c r="BP487" s="198">
        <f t="shared" si="67"/>
        <v>31092</v>
      </c>
    </row>
    <row r="488" spans="1:68" s="116" customFormat="1" x14ac:dyDescent="0.15">
      <c r="A488" s="117">
        <v>821103003</v>
      </c>
      <c r="B488" s="118" t="s">
        <v>798</v>
      </c>
      <c r="C488" s="118" t="s">
        <v>762</v>
      </c>
      <c r="D488" s="118" t="s">
        <v>796</v>
      </c>
      <c r="E488" s="118" t="s">
        <v>3669</v>
      </c>
      <c r="F488" s="120">
        <v>32</v>
      </c>
      <c r="G488" s="119">
        <v>346214</v>
      </c>
      <c r="H488" s="119"/>
      <c r="I488" s="120" t="s">
        <v>5820</v>
      </c>
      <c r="J488" s="120">
        <v>5500</v>
      </c>
      <c r="K488" s="120">
        <v>346214</v>
      </c>
      <c r="L488" s="120">
        <v>0.17199999999999999</v>
      </c>
      <c r="M488" s="121" t="s">
        <v>5677</v>
      </c>
      <c r="N488" s="120">
        <v>1</v>
      </c>
      <c r="O488" s="119">
        <v>88.7</v>
      </c>
      <c r="P488" s="119"/>
      <c r="Q488" s="119"/>
      <c r="R488" s="120" t="s">
        <v>5658</v>
      </c>
      <c r="S488" s="120">
        <v>0.3</v>
      </c>
      <c r="T488" s="120"/>
      <c r="U488" s="120"/>
      <c r="V488" s="172">
        <v>332.1</v>
      </c>
      <c r="W488" s="172">
        <v>49</v>
      </c>
      <c r="X488" s="172">
        <v>282.10000000000002</v>
      </c>
      <c r="Y488" s="172"/>
      <c r="Z488" s="172">
        <v>1</v>
      </c>
      <c r="AA488" s="123">
        <v>1042</v>
      </c>
      <c r="AB488" s="123"/>
      <c r="AC488" s="123">
        <v>112</v>
      </c>
      <c r="AD488" s="123"/>
      <c r="AE488" s="123"/>
      <c r="AF488" s="123"/>
      <c r="AG488" s="214"/>
      <c r="AH488" s="229" t="str">
        <f t="shared" si="62"/>
        <v>a3</v>
      </c>
      <c r="AI488" s="122"/>
      <c r="AJ488" s="122"/>
      <c r="AK488" s="122"/>
      <c r="AL488" s="122"/>
      <c r="AM488" s="122"/>
      <c r="AN488" s="173" t="s">
        <v>3186</v>
      </c>
      <c r="AO488" s="173" t="s">
        <v>3186</v>
      </c>
      <c r="AP488" s="173" t="s">
        <v>3186</v>
      </c>
      <c r="AQ488" s="173" t="s">
        <v>3186</v>
      </c>
      <c r="AR488" s="173" t="s">
        <v>3186</v>
      </c>
      <c r="AS488" s="173">
        <v>1</v>
      </c>
      <c r="AT488" s="173">
        <v>0.8</v>
      </c>
      <c r="AU488" s="173">
        <v>0.8</v>
      </c>
      <c r="AV488" s="173">
        <v>0.8</v>
      </c>
      <c r="AW488" s="173">
        <v>0.8</v>
      </c>
      <c r="AX488" s="173">
        <v>1</v>
      </c>
      <c r="AY488" s="173">
        <v>0.8</v>
      </c>
      <c r="AZ488" s="211">
        <f t="shared" si="68"/>
        <v>1</v>
      </c>
      <c r="BA488" s="211">
        <f t="shared" si="69"/>
        <v>5</v>
      </c>
      <c r="BB488" s="205">
        <f t="shared" si="63"/>
        <v>74259</v>
      </c>
      <c r="BC488" s="205">
        <f t="shared" si="64"/>
        <v>74259</v>
      </c>
      <c r="BD488" s="205">
        <f t="shared" si="65"/>
        <v>1</v>
      </c>
      <c r="BE488" s="205">
        <f t="shared" si="66"/>
        <v>1</v>
      </c>
      <c r="BF488" s="175">
        <v>74258</v>
      </c>
      <c r="BG488" s="175">
        <v>15847</v>
      </c>
      <c r="BH488" s="175">
        <v>36592</v>
      </c>
      <c r="BI488" s="175"/>
      <c r="BJ488" s="175"/>
      <c r="BK488" s="175">
        <v>1830</v>
      </c>
      <c r="BL488" s="175">
        <v>11994</v>
      </c>
      <c r="BM488" s="175">
        <v>5909</v>
      </c>
      <c r="BN488" s="175">
        <v>250</v>
      </c>
      <c r="BO488" s="175">
        <v>1837</v>
      </c>
      <c r="BP488" s="198">
        <f t="shared" si="67"/>
        <v>38429</v>
      </c>
    </row>
    <row r="489" spans="1:68" s="116" customFormat="1" x14ac:dyDescent="0.15">
      <c r="A489" s="117">
        <v>821202001</v>
      </c>
      <c r="B489" s="118" t="s">
        <v>799</v>
      </c>
      <c r="C489" s="118" t="s">
        <v>762</v>
      </c>
      <c r="D489" s="118" t="s">
        <v>800</v>
      </c>
      <c r="E489" s="118" t="s">
        <v>3670</v>
      </c>
      <c r="F489" s="120">
        <v>6</v>
      </c>
      <c r="G489" s="119">
        <v>142622</v>
      </c>
      <c r="H489" s="119"/>
      <c r="I489" s="120" t="s">
        <v>5820</v>
      </c>
      <c r="J489" s="120">
        <v>1200</v>
      </c>
      <c r="K489" s="120">
        <v>142622</v>
      </c>
      <c r="L489" s="120">
        <v>0.32600000000000001</v>
      </c>
      <c r="M489" s="121" t="s">
        <v>5657</v>
      </c>
      <c r="N489" s="120">
        <v>1</v>
      </c>
      <c r="O489" s="119">
        <v>120</v>
      </c>
      <c r="P489" s="119">
        <v>40</v>
      </c>
      <c r="Q489" s="119">
        <v>5.4</v>
      </c>
      <c r="R489" s="120" t="s">
        <v>5658</v>
      </c>
      <c r="S489" s="120">
        <v>0.3</v>
      </c>
      <c r="T489" s="120"/>
      <c r="U489" s="120"/>
      <c r="V489" s="172">
        <v>130.5</v>
      </c>
      <c r="W489" s="172">
        <v>130.5</v>
      </c>
      <c r="X489" s="172"/>
      <c r="Y489" s="172"/>
      <c r="Z489" s="172"/>
      <c r="AA489" s="123"/>
      <c r="AB489" s="123"/>
      <c r="AC489" s="123"/>
      <c r="AD489" s="123"/>
      <c r="AE489" s="123"/>
      <c r="AF489" s="123"/>
      <c r="AG489" s="214"/>
      <c r="AH489" s="229" t="str">
        <f t="shared" si="62"/>
        <v>a1</v>
      </c>
      <c r="AI489" s="122"/>
      <c r="AJ489" s="122"/>
      <c r="AK489" s="122"/>
      <c r="AL489" s="122"/>
      <c r="AM489" s="122"/>
      <c r="AN489" s="173"/>
      <c r="AO489" s="173"/>
      <c r="AP489" s="173"/>
      <c r="AQ489" s="173"/>
      <c r="AR489" s="173" t="s">
        <v>3186</v>
      </c>
      <c r="AS489" s="173">
        <v>2</v>
      </c>
      <c r="AT489" s="173"/>
      <c r="AU489" s="173"/>
      <c r="AV489" s="173"/>
      <c r="AW489" s="173"/>
      <c r="AX489" s="173"/>
      <c r="AY489" s="173"/>
      <c r="AZ489" s="211">
        <f t="shared" si="68"/>
        <v>2</v>
      </c>
      <c r="BA489" s="211">
        <f t="shared" si="69"/>
        <v>0</v>
      </c>
      <c r="BB489" s="205">
        <f t="shared" si="63"/>
        <v>26238</v>
      </c>
      <c r="BC489" s="205">
        <f t="shared" si="64"/>
        <v>19761</v>
      </c>
      <c r="BD489" s="205">
        <f t="shared" si="65"/>
        <v>6648</v>
      </c>
      <c r="BE489" s="205">
        <f t="shared" si="66"/>
        <v>171</v>
      </c>
      <c r="BF489" s="175">
        <v>19590</v>
      </c>
      <c r="BG489" s="175"/>
      <c r="BH489" s="175">
        <v>6804</v>
      </c>
      <c r="BI489" s="175">
        <v>6477</v>
      </c>
      <c r="BJ489" s="175"/>
      <c r="BK489" s="175">
        <v>1264</v>
      </c>
      <c r="BL489" s="175">
        <v>1043</v>
      </c>
      <c r="BM489" s="175">
        <v>3225</v>
      </c>
      <c r="BN489" s="175">
        <v>43</v>
      </c>
      <c r="BO489" s="175">
        <v>7382</v>
      </c>
      <c r="BP489" s="198">
        <f t="shared" si="67"/>
        <v>14186</v>
      </c>
    </row>
    <row r="490" spans="1:68" s="116" customFormat="1" x14ac:dyDescent="0.15">
      <c r="A490" s="117">
        <v>821501001</v>
      </c>
      <c r="B490" s="118" t="s">
        <v>801</v>
      </c>
      <c r="C490" s="118" t="s">
        <v>762</v>
      </c>
      <c r="D490" s="118" t="s">
        <v>802</v>
      </c>
      <c r="E490" s="118" t="s">
        <v>3671</v>
      </c>
      <c r="F490" s="120">
        <v>8</v>
      </c>
      <c r="G490" s="119">
        <v>335000</v>
      </c>
      <c r="H490" s="119"/>
      <c r="I490" s="120" t="s">
        <v>5820</v>
      </c>
      <c r="J490" s="120">
        <v>4000</v>
      </c>
      <c r="K490" s="120">
        <v>335000</v>
      </c>
      <c r="L490" s="120">
        <v>0.22900000000000001</v>
      </c>
      <c r="M490" s="121" t="s">
        <v>5654</v>
      </c>
      <c r="N490" s="120">
        <v>1</v>
      </c>
      <c r="O490" s="119">
        <v>149</v>
      </c>
      <c r="P490" s="119">
        <v>42</v>
      </c>
      <c r="Q490" s="119">
        <v>4.5999999999999996</v>
      </c>
      <c r="R490" s="120" t="s">
        <v>5658</v>
      </c>
      <c r="S490" s="120">
        <v>0.5</v>
      </c>
      <c r="T490" s="120"/>
      <c r="U490" s="120"/>
      <c r="V490" s="172">
        <v>610</v>
      </c>
      <c r="W490" s="172">
        <v>124</v>
      </c>
      <c r="X490" s="172">
        <v>314</v>
      </c>
      <c r="Y490" s="172">
        <v>106</v>
      </c>
      <c r="Z490" s="172">
        <v>66</v>
      </c>
      <c r="AA490" s="123">
        <v>2393</v>
      </c>
      <c r="AB490" s="123"/>
      <c r="AC490" s="123">
        <v>196</v>
      </c>
      <c r="AD490" s="123"/>
      <c r="AE490" s="123"/>
      <c r="AF490" s="123"/>
      <c r="AG490" s="214"/>
      <c r="AH490" s="229" t="str">
        <f t="shared" si="62"/>
        <v>a3</v>
      </c>
      <c r="AI490" s="122" t="s">
        <v>5400</v>
      </c>
      <c r="AJ490" s="122"/>
      <c r="AK490" s="122"/>
      <c r="AL490" s="122" t="s">
        <v>5400</v>
      </c>
      <c r="AM490" s="122"/>
      <c r="AN490" s="173">
        <v>1</v>
      </c>
      <c r="AO490" s="173"/>
      <c r="AP490" s="173"/>
      <c r="AQ490" s="173"/>
      <c r="AR490" s="173"/>
      <c r="AS490" s="173"/>
      <c r="AT490" s="173">
        <v>0.5</v>
      </c>
      <c r="AU490" s="173">
        <v>0.5</v>
      </c>
      <c r="AV490" s="173"/>
      <c r="AW490" s="173"/>
      <c r="AX490" s="173"/>
      <c r="AY490" s="173">
        <v>1</v>
      </c>
      <c r="AZ490" s="211">
        <f t="shared" si="68"/>
        <v>1</v>
      </c>
      <c r="BA490" s="211">
        <f t="shared" si="69"/>
        <v>2</v>
      </c>
      <c r="BB490" s="205">
        <f t="shared" si="63"/>
        <v>52563</v>
      </c>
      <c r="BC490" s="205">
        <f t="shared" si="64"/>
        <v>52563</v>
      </c>
      <c r="BD490" s="205">
        <f t="shared" si="65"/>
        <v>0</v>
      </c>
      <c r="BE490" s="205">
        <f t="shared" si="66"/>
        <v>0</v>
      </c>
      <c r="BF490" s="175">
        <v>52563</v>
      </c>
      <c r="BG490" s="175">
        <v>9409</v>
      </c>
      <c r="BH490" s="175">
        <v>14175</v>
      </c>
      <c r="BI490" s="175"/>
      <c r="BJ490" s="175"/>
      <c r="BK490" s="175">
        <v>3791</v>
      </c>
      <c r="BL490" s="175">
        <v>4499</v>
      </c>
      <c r="BM490" s="175">
        <v>10374</v>
      </c>
      <c r="BN490" s="175">
        <v>335</v>
      </c>
      <c r="BO490" s="175">
        <v>9980</v>
      </c>
      <c r="BP490" s="198">
        <f t="shared" si="67"/>
        <v>24155</v>
      </c>
    </row>
    <row r="491" spans="1:68" s="116" customFormat="1" x14ac:dyDescent="0.15">
      <c r="A491" s="117">
        <v>821601001</v>
      </c>
      <c r="B491" s="118" t="s">
        <v>803</v>
      </c>
      <c r="C491" s="118" t="s">
        <v>762</v>
      </c>
      <c r="D491" s="118" t="s">
        <v>804</v>
      </c>
      <c r="E491" s="118" t="s">
        <v>3672</v>
      </c>
      <c r="F491" s="120">
        <v>21</v>
      </c>
      <c r="G491" s="119">
        <v>4460535</v>
      </c>
      <c r="H491" s="119"/>
      <c r="I491" s="120" t="s">
        <v>5820</v>
      </c>
      <c r="J491" s="120">
        <v>15100</v>
      </c>
      <c r="K491" s="120">
        <v>4515374</v>
      </c>
      <c r="L491" s="120">
        <v>0.81899999999999995</v>
      </c>
      <c r="M491" s="121" t="s">
        <v>5657</v>
      </c>
      <c r="N491" s="120">
        <v>1</v>
      </c>
      <c r="O491" s="119">
        <v>203</v>
      </c>
      <c r="P491" s="119"/>
      <c r="Q491" s="119"/>
      <c r="R491" s="120" t="s">
        <v>5671</v>
      </c>
      <c r="S491" s="120">
        <v>37</v>
      </c>
      <c r="T491" s="120"/>
      <c r="U491" s="120"/>
      <c r="V491" s="172">
        <v>1849.3</v>
      </c>
      <c r="W491" s="172">
        <v>42.5</v>
      </c>
      <c r="X491" s="172">
        <v>1086.9000000000001</v>
      </c>
      <c r="Y491" s="172">
        <v>91.2</v>
      </c>
      <c r="Z491" s="172">
        <v>628.70000000000005</v>
      </c>
      <c r="AA491" s="123">
        <v>24132</v>
      </c>
      <c r="AB491" s="123"/>
      <c r="AC491" s="123">
        <v>2931</v>
      </c>
      <c r="AD491" s="123"/>
      <c r="AE491" s="123"/>
      <c r="AF491" s="123"/>
      <c r="AG491" s="214"/>
      <c r="AH491" s="229" t="str">
        <f t="shared" si="62"/>
        <v>a3</v>
      </c>
      <c r="AI491" s="122" t="s">
        <v>5401</v>
      </c>
      <c r="AJ491" s="122"/>
      <c r="AK491" s="122" t="s">
        <v>5401</v>
      </c>
      <c r="AL491" s="122" t="s">
        <v>5401</v>
      </c>
      <c r="AM491" s="122" t="s">
        <v>5401</v>
      </c>
      <c r="AN491" s="173">
        <v>2</v>
      </c>
      <c r="AO491" s="173" t="s">
        <v>3186</v>
      </c>
      <c r="AP491" s="173" t="s">
        <v>3186</v>
      </c>
      <c r="AQ491" s="173" t="s">
        <v>3186</v>
      </c>
      <c r="AR491" s="173" t="s">
        <v>3186</v>
      </c>
      <c r="AS491" s="173" t="s">
        <v>3186</v>
      </c>
      <c r="AT491" s="173">
        <v>1</v>
      </c>
      <c r="AU491" s="173">
        <v>1</v>
      </c>
      <c r="AV491" s="173">
        <v>1</v>
      </c>
      <c r="AW491" s="173">
        <v>1</v>
      </c>
      <c r="AX491" s="173">
        <v>1</v>
      </c>
      <c r="AY491" s="173" t="s">
        <v>3186</v>
      </c>
      <c r="AZ491" s="211">
        <f t="shared" si="68"/>
        <v>2</v>
      </c>
      <c r="BA491" s="211">
        <f t="shared" si="69"/>
        <v>5</v>
      </c>
      <c r="BB491" s="205">
        <f t="shared" si="63"/>
        <v>322916</v>
      </c>
      <c r="BC491" s="205">
        <f t="shared" si="64"/>
        <v>298279</v>
      </c>
      <c r="BD491" s="205">
        <f t="shared" si="65"/>
        <v>52412</v>
      </c>
      <c r="BE491" s="205">
        <f t="shared" si="66"/>
        <v>27775</v>
      </c>
      <c r="BF491" s="175">
        <v>270504</v>
      </c>
      <c r="BG491" s="175">
        <v>26350</v>
      </c>
      <c r="BH491" s="175">
        <v>106622</v>
      </c>
      <c r="BI491" s="175">
        <v>24637</v>
      </c>
      <c r="BJ491" s="175"/>
      <c r="BK491" s="175">
        <v>46874</v>
      </c>
      <c r="BL491" s="175">
        <v>29176</v>
      </c>
      <c r="BM491" s="175">
        <v>32080</v>
      </c>
      <c r="BN491" s="175">
        <v>417</v>
      </c>
      <c r="BO491" s="175">
        <v>56760</v>
      </c>
      <c r="BP491" s="198">
        <f t="shared" si="67"/>
        <v>163382</v>
      </c>
    </row>
    <row r="492" spans="1:68" x14ac:dyDescent="0.15">
      <c r="A492" s="117">
        <v>821601002</v>
      </c>
      <c r="B492" s="118" t="s">
        <v>805</v>
      </c>
      <c r="C492" s="118" t="s">
        <v>762</v>
      </c>
      <c r="D492" s="118" t="s">
        <v>804</v>
      </c>
      <c r="E492" s="118" t="s">
        <v>3673</v>
      </c>
      <c r="F492" s="120">
        <v>11</v>
      </c>
      <c r="G492" s="119">
        <v>476494</v>
      </c>
      <c r="H492" s="119"/>
      <c r="I492" s="120" t="s">
        <v>5820</v>
      </c>
      <c r="J492" s="120">
        <v>2640</v>
      </c>
      <c r="K492" s="120">
        <v>476494</v>
      </c>
      <c r="L492" s="120">
        <v>0.49399999999999999</v>
      </c>
      <c r="M492" s="121" t="s">
        <v>5657</v>
      </c>
      <c r="N492" s="120">
        <v>1</v>
      </c>
      <c r="O492" s="119">
        <v>141.30000000000001</v>
      </c>
      <c r="P492" s="119"/>
      <c r="Q492" s="119"/>
      <c r="R492" s="120" t="s">
        <v>5658</v>
      </c>
      <c r="S492" s="120">
        <v>0.36</v>
      </c>
      <c r="T492" s="120"/>
      <c r="U492" s="120"/>
      <c r="V492" s="172">
        <v>404.1</v>
      </c>
      <c r="W492" s="172">
        <v>59.7</v>
      </c>
      <c r="X492" s="172">
        <v>322.2</v>
      </c>
      <c r="Y492" s="172">
        <v>22.2</v>
      </c>
      <c r="Z492" s="172"/>
      <c r="AA492" s="123"/>
      <c r="AB492" s="123"/>
      <c r="AC492" s="123">
        <v>438</v>
      </c>
      <c r="AD492" s="123"/>
      <c r="AE492" s="123"/>
      <c r="AF492" s="123"/>
      <c r="AG492" s="214"/>
      <c r="AH492" s="229" t="str">
        <f t="shared" si="62"/>
        <v>a3</v>
      </c>
      <c r="AI492" s="122" t="s">
        <v>5401</v>
      </c>
      <c r="AJ492" s="122"/>
      <c r="AK492" s="122" t="s">
        <v>5401</v>
      </c>
      <c r="AL492" s="122" t="s">
        <v>5401</v>
      </c>
      <c r="AM492" s="122" t="s">
        <v>5401</v>
      </c>
      <c r="AN492" s="173">
        <v>1</v>
      </c>
      <c r="AO492" s="173" t="s">
        <v>3186</v>
      </c>
      <c r="AP492" s="173" t="s">
        <v>3186</v>
      </c>
      <c r="AQ492" s="173" t="s">
        <v>3186</v>
      </c>
      <c r="AR492" s="173" t="s">
        <v>3186</v>
      </c>
      <c r="AS492" s="173" t="s">
        <v>3186</v>
      </c>
      <c r="AT492" s="173"/>
      <c r="AU492" s="173"/>
      <c r="AV492" s="173"/>
      <c r="AW492" s="173"/>
      <c r="AX492" s="173"/>
      <c r="AY492" s="173" t="s">
        <v>3186</v>
      </c>
      <c r="AZ492" s="211">
        <f t="shared" si="68"/>
        <v>1</v>
      </c>
      <c r="BA492" s="211"/>
      <c r="BB492" s="205">
        <f t="shared" si="63"/>
        <v>45107</v>
      </c>
      <c r="BC492" s="205">
        <f t="shared" si="64"/>
        <v>45107</v>
      </c>
      <c r="BD492" s="205">
        <f t="shared" si="65"/>
        <v>0</v>
      </c>
      <c r="BE492" s="205">
        <f t="shared" si="66"/>
        <v>0</v>
      </c>
      <c r="BF492" s="175">
        <v>45107</v>
      </c>
      <c r="BG492" s="175">
        <v>8982</v>
      </c>
      <c r="BH492" s="175">
        <v>31438</v>
      </c>
      <c r="BI492" s="175"/>
      <c r="BJ492" s="175"/>
      <c r="BK492" s="175">
        <v>4687</v>
      </c>
      <c r="BL492" s="175"/>
      <c r="BM492" s="175"/>
      <c r="BN492" s="175"/>
      <c r="BO492" s="175"/>
      <c r="BP492" s="198">
        <f t="shared" si="67"/>
        <v>31438</v>
      </c>
    </row>
    <row r="493" spans="1:68" s="116" customFormat="1" x14ac:dyDescent="0.15">
      <c r="A493" s="117">
        <v>822101001</v>
      </c>
      <c r="B493" s="118" t="s">
        <v>806</v>
      </c>
      <c r="C493" s="118" t="s">
        <v>762</v>
      </c>
      <c r="D493" s="118" t="s">
        <v>807</v>
      </c>
      <c r="E493" s="118" t="s">
        <v>3674</v>
      </c>
      <c r="F493" s="120">
        <v>33</v>
      </c>
      <c r="G493" s="119">
        <v>6485944</v>
      </c>
      <c r="H493" s="119"/>
      <c r="I493" s="120" t="s">
        <v>5821</v>
      </c>
      <c r="J493" s="120">
        <v>18750</v>
      </c>
      <c r="K493" s="120">
        <v>6485944</v>
      </c>
      <c r="L493" s="120">
        <v>0.94799999999999995</v>
      </c>
      <c r="M493" s="121" t="s">
        <v>5654</v>
      </c>
      <c r="N493" s="120">
        <v>2</v>
      </c>
      <c r="O493" s="119">
        <v>197.4</v>
      </c>
      <c r="P493" s="119">
        <v>44.3</v>
      </c>
      <c r="Q493" s="119">
        <v>4.5999999999999996</v>
      </c>
      <c r="R493" s="120" t="s">
        <v>5655</v>
      </c>
      <c r="S493" s="120">
        <v>56.15</v>
      </c>
      <c r="T493" s="120"/>
      <c r="U493" s="120"/>
      <c r="V493" s="172">
        <v>2052</v>
      </c>
      <c r="W493" s="172">
        <v>797.2</v>
      </c>
      <c r="X493" s="172">
        <v>750</v>
      </c>
      <c r="Y493" s="172">
        <v>347.4</v>
      </c>
      <c r="Z493" s="172">
        <v>157.4</v>
      </c>
      <c r="AA493" s="123">
        <v>149483</v>
      </c>
      <c r="AB493" s="123">
        <v>98798</v>
      </c>
      <c r="AC493" s="123">
        <v>2133</v>
      </c>
      <c r="AD493" s="123"/>
      <c r="AE493" s="123"/>
      <c r="AF493" s="123"/>
      <c r="AG493" s="214"/>
      <c r="AH493" s="229" t="str">
        <f t="shared" si="62"/>
        <v>b3</v>
      </c>
      <c r="AI493" s="122" t="s">
        <v>5401</v>
      </c>
      <c r="AJ493" s="122" t="s">
        <v>5401</v>
      </c>
      <c r="AK493" s="122" t="s">
        <v>5401</v>
      </c>
      <c r="AL493" s="122" t="s">
        <v>5401</v>
      </c>
      <c r="AM493" s="122" t="s">
        <v>5401</v>
      </c>
      <c r="AN493" s="173"/>
      <c r="AO493" s="173"/>
      <c r="AP493" s="173"/>
      <c r="AQ493" s="173"/>
      <c r="AR493" s="173"/>
      <c r="AS493" s="173">
        <v>2</v>
      </c>
      <c r="AT493" s="173">
        <v>6</v>
      </c>
      <c r="AU493" s="173">
        <v>4</v>
      </c>
      <c r="AV493" s="173">
        <v>2</v>
      </c>
      <c r="AW493" s="173">
        <v>1</v>
      </c>
      <c r="AX493" s="173">
        <v>2</v>
      </c>
      <c r="AY493" s="173">
        <v>1</v>
      </c>
      <c r="AZ493" s="211">
        <f t="shared" si="68"/>
        <v>2</v>
      </c>
      <c r="BA493" s="211">
        <f t="shared" si="69"/>
        <v>16</v>
      </c>
      <c r="BB493" s="205">
        <f t="shared" si="63"/>
        <v>240558</v>
      </c>
      <c r="BC493" s="205">
        <f t="shared" si="64"/>
        <v>240558</v>
      </c>
      <c r="BD493" s="205">
        <f t="shared" si="65"/>
        <v>0</v>
      </c>
      <c r="BE493" s="205">
        <f t="shared" si="66"/>
        <v>0</v>
      </c>
      <c r="BF493" s="175">
        <v>240558</v>
      </c>
      <c r="BG493" s="175">
        <v>7222</v>
      </c>
      <c r="BH493" s="175">
        <v>167475</v>
      </c>
      <c r="BI493" s="175"/>
      <c r="BJ493" s="175"/>
      <c r="BK493" s="175">
        <v>32944</v>
      </c>
      <c r="BL493" s="175">
        <v>21147</v>
      </c>
      <c r="BM493" s="175"/>
      <c r="BN493" s="175">
        <v>98</v>
      </c>
      <c r="BO493" s="175">
        <v>11672</v>
      </c>
      <c r="BP493" s="198">
        <f t="shared" si="67"/>
        <v>179147</v>
      </c>
    </row>
    <row r="494" spans="1:68" s="116" customFormat="1" x14ac:dyDescent="0.15">
      <c r="A494" s="117">
        <v>822201001</v>
      </c>
      <c r="B494" s="118" t="s">
        <v>808</v>
      </c>
      <c r="C494" s="118" t="s">
        <v>762</v>
      </c>
      <c r="D494" s="118" t="s">
        <v>809</v>
      </c>
      <c r="E494" s="118" t="s">
        <v>3675</v>
      </c>
      <c r="F494" s="120">
        <v>28</v>
      </c>
      <c r="G494" s="119">
        <v>4298716</v>
      </c>
      <c r="H494" s="119"/>
      <c r="I494" s="120" t="s">
        <v>5820</v>
      </c>
      <c r="J494" s="120">
        <v>14320</v>
      </c>
      <c r="K494" s="120">
        <v>4110011</v>
      </c>
      <c r="L494" s="120">
        <v>0.78600000000000003</v>
      </c>
      <c r="M494" s="121" t="s">
        <v>5673</v>
      </c>
      <c r="N494" s="120">
        <v>1</v>
      </c>
      <c r="O494" s="119">
        <v>394</v>
      </c>
      <c r="P494" s="119"/>
      <c r="Q494" s="119"/>
      <c r="R494" s="120" t="s">
        <v>5655</v>
      </c>
      <c r="S494" s="120">
        <v>86.8</v>
      </c>
      <c r="T494" s="120"/>
      <c r="U494" s="120"/>
      <c r="V494" s="172">
        <v>1395.3</v>
      </c>
      <c r="W494" s="172">
        <v>210.7</v>
      </c>
      <c r="X494" s="172">
        <v>196</v>
      </c>
      <c r="Y494" s="172">
        <v>179.8</v>
      </c>
      <c r="Z494" s="172">
        <v>808.8</v>
      </c>
      <c r="AA494" s="123">
        <v>30749.599999999999</v>
      </c>
      <c r="AB494" s="123"/>
      <c r="AC494" s="123">
        <v>629</v>
      </c>
      <c r="AD494" s="123"/>
      <c r="AE494" s="123"/>
      <c r="AF494" s="123"/>
      <c r="AG494" s="214"/>
      <c r="AH494" s="229" t="str">
        <f t="shared" si="62"/>
        <v>a3</v>
      </c>
      <c r="AI494" s="122"/>
      <c r="AJ494" s="122"/>
      <c r="AK494" s="122"/>
      <c r="AL494" s="122"/>
      <c r="AM494" s="122"/>
      <c r="AN494" s="173">
        <v>2</v>
      </c>
      <c r="AO494" s="173">
        <v>0.8</v>
      </c>
      <c r="AP494" s="173"/>
      <c r="AQ494" s="173"/>
      <c r="AR494" s="173">
        <v>1</v>
      </c>
      <c r="AS494" s="173">
        <v>1</v>
      </c>
      <c r="AT494" s="173">
        <v>2</v>
      </c>
      <c r="AU494" s="173">
        <v>1</v>
      </c>
      <c r="AV494" s="173">
        <v>2</v>
      </c>
      <c r="AW494" s="173">
        <v>1</v>
      </c>
      <c r="AX494" s="173">
        <v>1</v>
      </c>
      <c r="AY494" s="173" t="s">
        <v>3186</v>
      </c>
      <c r="AZ494" s="211">
        <f t="shared" si="68"/>
        <v>4.8</v>
      </c>
      <c r="BA494" s="211">
        <f t="shared" si="69"/>
        <v>7</v>
      </c>
      <c r="BB494" s="205">
        <f t="shared" si="63"/>
        <v>249118</v>
      </c>
      <c r="BC494" s="205">
        <f t="shared" si="64"/>
        <v>203708</v>
      </c>
      <c r="BD494" s="205">
        <f t="shared" si="65"/>
        <v>51765</v>
      </c>
      <c r="BE494" s="205">
        <f t="shared" si="66"/>
        <v>6355</v>
      </c>
      <c r="BF494" s="175">
        <v>197353</v>
      </c>
      <c r="BG494" s="175">
        <v>18799</v>
      </c>
      <c r="BH494" s="175">
        <v>51765</v>
      </c>
      <c r="BI494" s="175">
        <v>45410</v>
      </c>
      <c r="BJ494" s="175"/>
      <c r="BK494" s="175">
        <v>47360</v>
      </c>
      <c r="BL494" s="175">
        <v>18037</v>
      </c>
      <c r="BM494" s="175">
        <v>39354</v>
      </c>
      <c r="BN494" s="175">
        <v>12294</v>
      </c>
      <c r="BO494" s="175">
        <v>16099</v>
      </c>
      <c r="BP494" s="198">
        <f t="shared" si="67"/>
        <v>67864</v>
      </c>
    </row>
    <row r="495" spans="1:68" s="116" customFormat="1" x14ac:dyDescent="0.15">
      <c r="A495" s="117">
        <v>822401001</v>
      </c>
      <c r="B495" s="118" t="s">
        <v>810</v>
      </c>
      <c r="C495" s="118" t="s">
        <v>762</v>
      </c>
      <c r="D495" s="118" t="s">
        <v>811</v>
      </c>
      <c r="E495" s="118" t="s">
        <v>3676</v>
      </c>
      <c r="F495" s="120">
        <v>32</v>
      </c>
      <c r="G495" s="119">
        <v>11890006</v>
      </c>
      <c r="H495" s="119"/>
      <c r="I495" s="120" t="s">
        <v>5820</v>
      </c>
      <c r="J495" s="120">
        <v>48000</v>
      </c>
      <c r="K495" s="120">
        <v>11890006</v>
      </c>
      <c r="L495" s="120">
        <v>0.67900000000000005</v>
      </c>
      <c r="M495" s="121" t="s">
        <v>5654</v>
      </c>
      <c r="N495" s="120">
        <v>1</v>
      </c>
      <c r="O495" s="119">
        <v>154.30000000000001</v>
      </c>
      <c r="P495" s="119">
        <v>26.1</v>
      </c>
      <c r="Q495" s="119">
        <v>3.9</v>
      </c>
      <c r="R495" s="120" t="s">
        <v>5655</v>
      </c>
      <c r="S495" s="120">
        <v>141.9</v>
      </c>
      <c r="T495" s="120"/>
      <c r="U495" s="120"/>
      <c r="V495" s="172">
        <v>3961.43</v>
      </c>
      <c r="W495" s="172"/>
      <c r="X495" s="172">
        <v>3004.23</v>
      </c>
      <c r="Y495" s="172">
        <v>947.2</v>
      </c>
      <c r="Z495" s="172">
        <v>10</v>
      </c>
      <c r="AA495" s="123">
        <v>60188</v>
      </c>
      <c r="AB495" s="123">
        <v>152393.40000000017</v>
      </c>
      <c r="AC495" s="123">
        <v>3259.3</v>
      </c>
      <c r="AD495" s="123"/>
      <c r="AE495" s="123"/>
      <c r="AF495" s="123"/>
      <c r="AG495" s="214"/>
      <c r="AH495" s="229" t="str">
        <f t="shared" si="62"/>
        <v>a3</v>
      </c>
      <c r="AI495" s="122" t="s">
        <v>5402</v>
      </c>
      <c r="AJ495" s="122"/>
      <c r="AK495" s="122" t="s">
        <v>5402</v>
      </c>
      <c r="AL495" s="122" t="s">
        <v>5402</v>
      </c>
      <c r="AM495" s="122"/>
      <c r="AN495" s="173">
        <v>1</v>
      </c>
      <c r="AO495" s="173"/>
      <c r="AP495" s="173"/>
      <c r="AQ495" s="173"/>
      <c r="AR495" s="173"/>
      <c r="AS495" s="173">
        <v>1</v>
      </c>
      <c r="AT495" s="173">
        <v>3</v>
      </c>
      <c r="AU495" s="173">
        <v>3</v>
      </c>
      <c r="AV495" s="173">
        <v>3</v>
      </c>
      <c r="AW495" s="173">
        <v>3</v>
      </c>
      <c r="AX495" s="173">
        <v>1</v>
      </c>
      <c r="AY495" s="173">
        <v>1</v>
      </c>
      <c r="AZ495" s="211">
        <f t="shared" si="68"/>
        <v>2</v>
      </c>
      <c r="BA495" s="211">
        <f t="shared" si="69"/>
        <v>14</v>
      </c>
      <c r="BB495" s="205">
        <f t="shared" si="63"/>
        <v>365740</v>
      </c>
      <c r="BC495" s="205">
        <f t="shared" si="64"/>
        <v>365740</v>
      </c>
      <c r="BD495" s="205">
        <f t="shared" si="65"/>
        <v>0</v>
      </c>
      <c r="BE495" s="205">
        <f t="shared" si="66"/>
        <v>0</v>
      </c>
      <c r="BF495" s="175">
        <v>365740</v>
      </c>
      <c r="BG495" s="175"/>
      <c r="BH495" s="175">
        <v>275721</v>
      </c>
      <c r="BI495" s="175"/>
      <c r="BJ495" s="175"/>
      <c r="BK495" s="175">
        <v>85295</v>
      </c>
      <c r="BL495" s="175">
        <v>25</v>
      </c>
      <c r="BM495" s="175"/>
      <c r="BN495" s="175"/>
      <c r="BO495" s="175">
        <v>4699</v>
      </c>
      <c r="BP495" s="198">
        <f t="shared" si="67"/>
        <v>280420</v>
      </c>
    </row>
    <row r="496" spans="1:68" s="116" customFormat="1" x14ac:dyDescent="0.15">
      <c r="A496" s="117">
        <v>822701001</v>
      </c>
      <c r="B496" s="118" t="s">
        <v>812</v>
      </c>
      <c r="C496" s="118" t="s">
        <v>762</v>
      </c>
      <c r="D496" s="118" t="s">
        <v>813</v>
      </c>
      <c r="E496" s="118" t="s">
        <v>3677</v>
      </c>
      <c r="F496" s="120">
        <v>33</v>
      </c>
      <c r="G496" s="119">
        <v>2723780</v>
      </c>
      <c r="H496" s="119"/>
      <c r="I496" s="120" t="s">
        <v>5820</v>
      </c>
      <c r="J496" s="120">
        <v>18400</v>
      </c>
      <c r="K496" s="120">
        <v>2756708</v>
      </c>
      <c r="L496" s="120">
        <v>0.41</v>
      </c>
      <c r="M496" s="121" t="s">
        <v>5654</v>
      </c>
      <c r="N496" s="120">
        <v>1</v>
      </c>
      <c r="O496" s="119">
        <v>115</v>
      </c>
      <c r="P496" s="119">
        <v>25.4</v>
      </c>
      <c r="Q496" s="119">
        <v>2.1</v>
      </c>
      <c r="R496" s="120" t="s">
        <v>5660</v>
      </c>
      <c r="S496" s="120">
        <v>0.1</v>
      </c>
      <c r="T496" s="120"/>
      <c r="U496" s="120"/>
      <c r="V496" s="172">
        <v>1594</v>
      </c>
      <c r="W496" s="172"/>
      <c r="X496" s="172"/>
      <c r="Y496" s="172"/>
      <c r="Z496" s="172">
        <v>1594</v>
      </c>
      <c r="AA496" s="123">
        <v>19282</v>
      </c>
      <c r="AB496" s="123">
        <v>49053.600000000049</v>
      </c>
      <c r="AC496" s="123">
        <v>831.33</v>
      </c>
      <c r="AD496" s="123"/>
      <c r="AE496" s="123"/>
      <c r="AF496" s="123"/>
      <c r="AG496" s="214"/>
      <c r="AH496" s="229" t="str">
        <f t="shared" si="62"/>
        <v>a3</v>
      </c>
      <c r="AI496" s="122"/>
      <c r="AJ496" s="122"/>
      <c r="AK496" s="122"/>
      <c r="AL496" s="122"/>
      <c r="AM496" s="122"/>
      <c r="AN496" s="173">
        <v>2</v>
      </c>
      <c r="AO496" s="173"/>
      <c r="AP496" s="173"/>
      <c r="AQ496" s="173"/>
      <c r="AR496" s="173"/>
      <c r="AS496" s="173">
        <v>1</v>
      </c>
      <c r="AT496" s="173">
        <v>4</v>
      </c>
      <c r="AU496" s="173">
        <v>2</v>
      </c>
      <c r="AV496" s="173">
        <v>2</v>
      </c>
      <c r="AW496" s="173">
        <v>2</v>
      </c>
      <c r="AX496" s="173">
        <v>1</v>
      </c>
      <c r="AY496" s="173"/>
      <c r="AZ496" s="211">
        <f t="shared" si="68"/>
        <v>3</v>
      </c>
      <c r="BA496" s="211">
        <f t="shared" si="69"/>
        <v>11</v>
      </c>
      <c r="BB496" s="205">
        <f t="shared" si="63"/>
        <v>147769</v>
      </c>
      <c r="BC496" s="205">
        <f t="shared" si="64"/>
        <v>147769</v>
      </c>
      <c r="BD496" s="205">
        <f t="shared" si="65"/>
        <v>0</v>
      </c>
      <c r="BE496" s="205">
        <f t="shared" si="66"/>
        <v>0</v>
      </c>
      <c r="BF496" s="175">
        <v>147769</v>
      </c>
      <c r="BG496" s="175">
        <v>7843</v>
      </c>
      <c r="BH496" s="175">
        <v>87180</v>
      </c>
      <c r="BI496" s="175"/>
      <c r="BJ496" s="175"/>
      <c r="BK496" s="175">
        <v>1999</v>
      </c>
      <c r="BL496" s="175">
        <v>7680</v>
      </c>
      <c r="BM496" s="175">
        <v>28742</v>
      </c>
      <c r="BN496" s="175">
        <v>10223</v>
      </c>
      <c r="BO496" s="175">
        <v>4102</v>
      </c>
      <c r="BP496" s="198">
        <f t="shared" si="67"/>
        <v>91282</v>
      </c>
    </row>
    <row r="497" spans="1:68" s="116" customFormat="1" x14ac:dyDescent="0.15">
      <c r="A497" s="117">
        <v>822701002</v>
      </c>
      <c r="B497" s="118" t="s">
        <v>814</v>
      </c>
      <c r="C497" s="118" t="s">
        <v>762</v>
      </c>
      <c r="D497" s="118" t="s">
        <v>813</v>
      </c>
      <c r="E497" s="118" t="s">
        <v>3678</v>
      </c>
      <c r="F497" s="120">
        <v>17</v>
      </c>
      <c r="G497" s="119">
        <v>365331</v>
      </c>
      <c r="H497" s="119"/>
      <c r="I497" s="120" t="s">
        <v>5820</v>
      </c>
      <c r="J497" s="120">
        <v>3840</v>
      </c>
      <c r="K497" s="120">
        <v>367678</v>
      </c>
      <c r="L497" s="120">
        <v>0.26200000000000001</v>
      </c>
      <c r="M497" s="121" t="s">
        <v>5659</v>
      </c>
      <c r="N497" s="120">
        <v>1</v>
      </c>
      <c r="O497" s="119">
        <v>142</v>
      </c>
      <c r="P497" s="119">
        <v>49.3</v>
      </c>
      <c r="Q497" s="119">
        <v>5.0999999999999996</v>
      </c>
      <c r="R497" s="120" t="s">
        <v>5660</v>
      </c>
      <c r="S497" s="120">
        <v>0.2</v>
      </c>
      <c r="T497" s="120"/>
      <c r="U497" s="120"/>
      <c r="V497" s="172">
        <v>268.2</v>
      </c>
      <c r="W497" s="172">
        <v>104.5</v>
      </c>
      <c r="X497" s="172">
        <v>157</v>
      </c>
      <c r="Y497" s="172">
        <v>0.8</v>
      </c>
      <c r="Z497" s="172">
        <v>5.9</v>
      </c>
      <c r="AA497" s="123">
        <v>1767</v>
      </c>
      <c r="AB497" s="123"/>
      <c r="AC497" s="123"/>
      <c r="AD497" s="123"/>
      <c r="AE497" s="123"/>
      <c r="AF497" s="123"/>
      <c r="AG497" s="214"/>
      <c r="AH497" s="229" t="str">
        <f t="shared" si="62"/>
        <v>a2</v>
      </c>
      <c r="AI497" s="122"/>
      <c r="AJ497" s="122"/>
      <c r="AK497" s="122"/>
      <c r="AL497" s="122"/>
      <c r="AM497" s="122"/>
      <c r="AN497" s="173">
        <v>1</v>
      </c>
      <c r="AO497" s="173"/>
      <c r="AP497" s="173"/>
      <c r="AQ497" s="173"/>
      <c r="AR497" s="173"/>
      <c r="AS497" s="173"/>
      <c r="AT497" s="173">
        <v>1</v>
      </c>
      <c r="AU497" s="173">
        <v>1</v>
      </c>
      <c r="AV497" s="173"/>
      <c r="AW497" s="173"/>
      <c r="AX497" s="173"/>
      <c r="AY497" s="173"/>
      <c r="AZ497" s="211">
        <f t="shared" si="68"/>
        <v>1</v>
      </c>
      <c r="BA497" s="211">
        <f t="shared" si="69"/>
        <v>2</v>
      </c>
      <c r="BB497" s="205">
        <f t="shared" si="63"/>
        <v>22492</v>
      </c>
      <c r="BC497" s="205">
        <f t="shared" si="64"/>
        <v>22492</v>
      </c>
      <c r="BD497" s="205">
        <f t="shared" si="65"/>
        <v>0</v>
      </c>
      <c r="BE497" s="205">
        <f t="shared" si="66"/>
        <v>0</v>
      </c>
      <c r="BF497" s="175">
        <v>22492</v>
      </c>
      <c r="BG497" s="175">
        <v>1089</v>
      </c>
      <c r="BH497" s="175">
        <v>14740</v>
      </c>
      <c r="BI497" s="175"/>
      <c r="BJ497" s="175"/>
      <c r="BK497" s="175"/>
      <c r="BL497" s="175">
        <v>1161</v>
      </c>
      <c r="BM497" s="175">
        <v>5192</v>
      </c>
      <c r="BN497" s="175">
        <v>99</v>
      </c>
      <c r="BO497" s="175">
        <v>211</v>
      </c>
      <c r="BP497" s="198">
        <f t="shared" si="67"/>
        <v>14951</v>
      </c>
    </row>
    <row r="498" spans="1:68" s="116" customFormat="1" x14ac:dyDescent="0.15">
      <c r="A498" s="117">
        <v>822801001</v>
      </c>
      <c r="B498" s="118" t="s">
        <v>815</v>
      </c>
      <c r="C498" s="118" t="s">
        <v>762</v>
      </c>
      <c r="D498" s="118" t="s">
        <v>816</v>
      </c>
      <c r="E498" s="118" t="s">
        <v>3679</v>
      </c>
      <c r="F498" s="120">
        <v>20</v>
      </c>
      <c r="G498" s="119">
        <v>1765033</v>
      </c>
      <c r="H498" s="119"/>
      <c r="I498" s="120" t="s">
        <v>5820</v>
      </c>
      <c r="J498" s="120">
        <v>12000</v>
      </c>
      <c r="K498" s="120">
        <v>1765033</v>
      </c>
      <c r="L498" s="120">
        <v>0.40300000000000002</v>
      </c>
      <c r="M498" s="121" t="s">
        <v>5654</v>
      </c>
      <c r="N498" s="120">
        <v>1</v>
      </c>
      <c r="O498" s="119">
        <v>162.80000000000001</v>
      </c>
      <c r="P498" s="119"/>
      <c r="Q498" s="119"/>
      <c r="R498" s="120" t="s">
        <v>5655</v>
      </c>
      <c r="S498" s="120">
        <v>51.8</v>
      </c>
      <c r="T498" s="120"/>
      <c r="U498" s="120"/>
      <c r="V498" s="172">
        <v>930.5</v>
      </c>
      <c r="W498" s="172"/>
      <c r="X498" s="172">
        <v>820.4</v>
      </c>
      <c r="Y498" s="172">
        <v>28.3</v>
      </c>
      <c r="Z498" s="172">
        <v>81.8</v>
      </c>
      <c r="AA498" s="123">
        <v>28085.9</v>
      </c>
      <c r="AB498" s="123"/>
      <c r="AC498" s="123">
        <v>1714</v>
      </c>
      <c r="AD498" s="123"/>
      <c r="AE498" s="123"/>
      <c r="AF498" s="123"/>
      <c r="AG498" s="214"/>
      <c r="AH498" s="229" t="str">
        <f t="shared" si="62"/>
        <v>a3</v>
      </c>
      <c r="AI498" s="122"/>
      <c r="AJ498" s="122"/>
      <c r="AK498" s="122"/>
      <c r="AL498" s="122"/>
      <c r="AM498" s="122"/>
      <c r="AN498" s="173"/>
      <c r="AO498" s="173"/>
      <c r="AP498" s="173"/>
      <c r="AQ498" s="173"/>
      <c r="AR498" s="173"/>
      <c r="AS498" s="173">
        <v>6</v>
      </c>
      <c r="AT498" s="173">
        <v>1</v>
      </c>
      <c r="AU498" s="173">
        <v>1</v>
      </c>
      <c r="AV498" s="173">
        <v>1</v>
      </c>
      <c r="AW498" s="173">
        <v>1</v>
      </c>
      <c r="AX498" s="173">
        <v>1</v>
      </c>
      <c r="AY498" s="173">
        <v>1</v>
      </c>
      <c r="AZ498" s="211">
        <f t="shared" si="68"/>
        <v>6</v>
      </c>
      <c r="BA498" s="211">
        <f t="shared" si="69"/>
        <v>6</v>
      </c>
      <c r="BB498" s="205">
        <f t="shared" si="63"/>
        <v>165515</v>
      </c>
      <c r="BC498" s="205">
        <f t="shared" si="64"/>
        <v>165515</v>
      </c>
      <c r="BD498" s="205">
        <f t="shared" si="65"/>
        <v>0</v>
      </c>
      <c r="BE498" s="205">
        <f t="shared" si="66"/>
        <v>0</v>
      </c>
      <c r="BF498" s="175">
        <v>165515</v>
      </c>
      <c r="BG498" s="175"/>
      <c r="BH498" s="175">
        <v>45150</v>
      </c>
      <c r="BI498" s="175"/>
      <c r="BJ498" s="175"/>
      <c r="BK498" s="175">
        <v>30357</v>
      </c>
      <c r="BL498" s="175">
        <v>26029</v>
      </c>
      <c r="BM498" s="175">
        <v>32077</v>
      </c>
      <c r="BN498" s="175">
        <v>19289</v>
      </c>
      <c r="BO498" s="175">
        <v>12613</v>
      </c>
      <c r="BP498" s="198">
        <f t="shared" si="67"/>
        <v>57763</v>
      </c>
    </row>
    <row r="499" spans="1:68" s="116" customFormat="1" x14ac:dyDescent="0.15">
      <c r="A499" s="117">
        <v>822901001</v>
      </c>
      <c r="B499" s="118" t="s">
        <v>817</v>
      </c>
      <c r="C499" s="118" t="s">
        <v>762</v>
      </c>
      <c r="D499" s="118" t="s">
        <v>818</v>
      </c>
      <c r="E499" s="118" t="s">
        <v>3680</v>
      </c>
      <c r="F499" s="120">
        <v>6</v>
      </c>
      <c r="G499" s="119">
        <v>199360</v>
      </c>
      <c r="H499" s="119"/>
      <c r="I499" s="120" t="s">
        <v>5820</v>
      </c>
      <c r="J499" s="120">
        <v>3120</v>
      </c>
      <c r="K499" s="120">
        <v>199360</v>
      </c>
      <c r="L499" s="120">
        <v>0.17499999999999999</v>
      </c>
      <c r="M499" s="121" t="s">
        <v>5676</v>
      </c>
      <c r="N499" s="120">
        <v>1</v>
      </c>
      <c r="O499" s="119">
        <v>205</v>
      </c>
      <c r="P499" s="119"/>
      <c r="Q499" s="119"/>
      <c r="R499" s="120" t="s">
        <v>5663</v>
      </c>
      <c r="S499" s="120">
        <v>0.20799999999999999</v>
      </c>
      <c r="T499" s="120"/>
      <c r="U499" s="120"/>
      <c r="V499" s="172">
        <v>245.6</v>
      </c>
      <c r="W499" s="172">
        <v>63.9</v>
      </c>
      <c r="X499" s="172">
        <v>113</v>
      </c>
      <c r="Y499" s="172">
        <v>49.1</v>
      </c>
      <c r="Z499" s="172">
        <v>19.600000000000001</v>
      </c>
      <c r="AA499" s="123"/>
      <c r="AB499" s="123"/>
      <c r="AC499" s="123">
        <v>283.23</v>
      </c>
      <c r="AD499" s="123"/>
      <c r="AE499" s="123"/>
      <c r="AF499" s="123"/>
      <c r="AG499" s="214"/>
      <c r="AH499" s="229" t="str">
        <f t="shared" si="62"/>
        <v>a3</v>
      </c>
      <c r="AI499" s="122"/>
      <c r="AJ499" s="122"/>
      <c r="AK499" s="122"/>
      <c r="AL499" s="122"/>
      <c r="AM499" s="122"/>
      <c r="AN499" s="173" t="s">
        <v>3186</v>
      </c>
      <c r="AO499" s="173" t="s">
        <v>3186</v>
      </c>
      <c r="AP499" s="173" t="s">
        <v>3186</v>
      </c>
      <c r="AQ499" s="173" t="s">
        <v>3186</v>
      </c>
      <c r="AR499" s="173" t="s">
        <v>3186</v>
      </c>
      <c r="AS499" s="173">
        <v>1</v>
      </c>
      <c r="AT499" s="173">
        <v>1</v>
      </c>
      <c r="AU499" s="173">
        <v>1</v>
      </c>
      <c r="AV499" s="173">
        <v>1</v>
      </c>
      <c r="AW499" s="173">
        <v>1</v>
      </c>
      <c r="AX499" s="173">
        <v>1</v>
      </c>
      <c r="AY499" s="173">
        <v>2</v>
      </c>
      <c r="AZ499" s="211">
        <f t="shared" si="68"/>
        <v>1</v>
      </c>
      <c r="BA499" s="211">
        <f t="shared" si="69"/>
        <v>7</v>
      </c>
      <c r="BB499" s="205">
        <f t="shared" si="63"/>
        <v>25546</v>
      </c>
      <c r="BC499" s="205">
        <f t="shared" si="64"/>
        <v>25546</v>
      </c>
      <c r="BD499" s="205">
        <f t="shared" si="65"/>
        <v>6994</v>
      </c>
      <c r="BE499" s="205">
        <f t="shared" si="66"/>
        <v>6994</v>
      </c>
      <c r="BF499" s="175">
        <v>18552</v>
      </c>
      <c r="BG499" s="175"/>
      <c r="BH499" s="175">
        <v>6994</v>
      </c>
      <c r="BI499" s="175"/>
      <c r="BJ499" s="175"/>
      <c r="BK499" s="175">
        <v>4885</v>
      </c>
      <c r="BL499" s="175"/>
      <c r="BM499" s="175">
        <v>4409</v>
      </c>
      <c r="BN499" s="175">
        <v>787</v>
      </c>
      <c r="BO499" s="175">
        <v>8471</v>
      </c>
      <c r="BP499" s="198">
        <f t="shared" si="67"/>
        <v>15465</v>
      </c>
    </row>
    <row r="500" spans="1:68" s="116" customFormat="1" x14ac:dyDescent="0.15">
      <c r="A500" s="117">
        <v>822902002</v>
      </c>
      <c r="B500" s="118" t="s">
        <v>819</v>
      </c>
      <c r="C500" s="118" t="s">
        <v>762</v>
      </c>
      <c r="D500" s="118" t="s">
        <v>818</v>
      </c>
      <c r="E500" s="118" t="s">
        <v>3681</v>
      </c>
      <c r="F500" s="120">
        <v>12</v>
      </c>
      <c r="G500" s="119">
        <v>717055</v>
      </c>
      <c r="H500" s="119"/>
      <c r="I500" s="120" t="s">
        <v>5820</v>
      </c>
      <c r="J500" s="120">
        <v>4490</v>
      </c>
      <c r="K500" s="120">
        <v>717055</v>
      </c>
      <c r="L500" s="120">
        <v>0.438</v>
      </c>
      <c r="M500" s="121" t="s">
        <v>5676</v>
      </c>
      <c r="N500" s="120">
        <v>1</v>
      </c>
      <c r="O500" s="119">
        <v>152.80000000000001</v>
      </c>
      <c r="P500" s="119"/>
      <c r="Q500" s="119"/>
      <c r="R500" s="120" t="s">
        <v>5663</v>
      </c>
      <c r="S500" s="120">
        <v>1.5</v>
      </c>
      <c r="T500" s="120"/>
      <c r="U500" s="120"/>
      <c r="V500" s="172">
        <v>636.1</v>
      </c>
      <c r="W500" s="172">
        <v>6.3</v>
      </c>
      <c r="X500" s="172">
        <v>572.5</v>
      </c>
      <c r="Y500" s="172">
        <v>50.9</v>
      </c>
      <c r="Z500" s="172">
        <v>6.4</v>
      </c>
      <c r="AA500" s="123">
        <v>5288.53</v>
      </c>
      <c r="AB500" s="123"/>
      <c r="AC500" s="123">
        <v>748.54</v>
      </c>
      <c r="AD500" s="123"/>
      <c r="AE500" s="123"/>
      <c r="AF500" s="123"/>
      <c r="AG500" s="214"/>
      <c r="AH500" s="229" t="str">
        <f t="shared" si="62"/>
        <v>a3</v>
      </c>
      <c r="AI500" s="122"/>
      <c r="AJ500" s="122"/>
      <c r="AK500" s="122"/>
      <c r="AL500" s="122"/>
      <c r="AM500" s="122"/>
      <c r="AN500" s="173" t="s">
        <v>3186</v>
      </c>
      <c r="AO500" s="173" t="s">
        <v>3186</v>
      </c>
      <c r="AP500" s="173" t="s">
        <v>3186</v>
      </c>
      <c r="AQ500" s="173" t="s">
        <v>3186</v>
      </c>
      <c r="AR500" s="173" t="s">
        <v>3186</v>
      </c>
      <c r="AS500" s="173">
        <v>1</v>
      </c>
      <c r="AT500" s="173">
        <v>1</v>
      </c>
      <c r="AU500" s="173">
        <v>1</v>
      </c>
      <c r="AV500" s="173">
        <v>1</v>
      </c>
      <c r="AW500" s="173">
        <v>1</v>
      </c>
      <c r="AX500" s="173">
        <v>1</v>
      </c>
      <c r="AY500" s="173">
        <v>1</v>
      </c>
      <c r="AZ500" s="211">
        <f t="shared" si="68"/>
        <v>1</v>
      </c>
      <c r="BA500" s="211">
        <f t="shared" si="69"/>
        <v>6</v>
      </c>
      <c r="BB500" s="205">
        <f t="shared" si="63"/>
        <v>66519</v>
      </c>
      <c r="BC500" s="205">
        <f t="shared" si="64"/>
        <v>66519</v>
      </c>
      <c r="BD500" s="205">
        <f t="shared" si="65"/>
        <v>17909</v>
      </c>
      <c r="BE500" s="205">
        <f t="shared" si="66"/>
        <v>17909</v>
      </c>
      <c r="BF500" s="175">
        <v>48610</v>
      </c>
      <c r="BG500" s="175"/>
      <c r="BH500" s="175">
        <v>17909</v>
      </c>
      <c r="BI500" s="175"/>
      <c r="BJ500" s="175"/>
      <c r="BK500" s="175">
        <v>15199</v>
      </c>
      <c r="BL500" s="175"/>
      <c r="BM500" s="175">
        <v>11562</v>
      </c>
      <c r="BN500" s="175">
        <v>2459</v>
      </c>
      <c r="BO500" s="175">
        <v>19390</v>
      </c>
      <c r="BP500" s="198">
        <f t="shared" si="67"/>
        <v>37299</v>
      </c>
    </row>
    <row r="501" spans="1:68" s="116" customFormat="1" x14ac:dyDescent="0.15">
      <c r="A501" s="117">
        <v>822902003</v>
      </c>
      <c r="B501" s="118" t="s">
        <v>820</v>
      </c>
      <c r="C501" s="118" t="s">
        <v>762</v>
      </c>
      <c r="D501" s="118" t="s">
        <v>818</v>
      </c>
      <c r="E501" s="118" t="s">
        <v>3682</v>
      </c>
      <c r="F501" s="120">
        <v>11</v>
      </c>
      <c r="G501" s="119">
        <v>61910</v>
      </c>
      <c r="H501" s="119"/>
      <c r="I501" s="120" t="s">
        <v>5820</v>
      </c>
      <c r="J501" s="120">
        <v>788</v>
      </c>
      <c r="K501" s="120">
        <v>61910</v>
      </c>
      <c r="L501" s="120">
        <v>0.215</v>
      </c>
      <c r="M501" s="121" t="s">
        <v>5676</v>
      </c>
      <c r="N501" s="120">
        <v>1</v>
      </c>
      <c r="O501" s="119">
        <v>75.400000000000006</v>
      </c>
      <c r="P501" s="119"/>
      <c r="Q501" s="119"/>
      <c r="R501" s="120" t="s">
        <v>5658</v>
      </c>
      <c r="S501" s="120">
        <v>0.17</v>
      </c>
      <c r="T501" s="120"/>
      <c r="U501" s="120"/>
      <c r="V501" s="172">
        <v>190.5</v>
      </c>
      <c r="W501" s="172">
        <v>1.9</v>
      </c>
      <c r="X501" s="172">
        <v>133.4</v>
      </c>
      <c r="Y501" s="172">
        <v>15.2</v>
      </c>
      <c r="Z501" s="172">
        <v>40</v>
      </c>
      <c r="AA501" s="123">
        <v>514.13</v>
      </c>
      <c r="AB501" s="123"/>
      <c r="AC501" s="123">
        <v>78.989999999999995</v>
      </c>
      <c r="AD501" s="123"/>
      <c r="AE501" s="123"/>
      <c r="AF501" s="123"/>
      <c r="AG501" s="214"/>
      <c r="AH501" s="229" t="str">
        <f t="shared" si="62"/>
        <v>a3</v>
      </c>
      <c r="AI501" s="122"/>
      <c r="AJ501" s="122"/>
      <c r="AK501" s="122"/>
      <c r="AL501" s="122"/>
      <c r="AM501" s="122"/>
      <c r="AN501" s="173" t="s">
        <v>3186</v>
      </c>
      <c r="AO501" s="173" t="s">
        <v>3186</v>
      </c>
      <c r="AP501" s="173" t="s">
        <v>3186</v>
      </c>
      <c r="AQ501" s="173" t="s">
        <v>3186</v>
      </c>
      <c r="AR501" s="173" t="s">
        <v>3186</v>
      </c>
      <c r="AS501" s="173">
        <v>1</v>
      </c>
      <c r="AT501" s="173">
        <v>1</v>
      </c>
      <c r="AU501" s="173">
        <v>1</v>
      </c>
      <c r="AV501" s="173">
        <v>1</v>
      </c>
      <c r="AW501" s="173">
        <v>1</v>
      </c>
      <c r="AX501" s="173">
        <v>1</v>
      </c>
      <c r="AY501" s="173">
        <v>1</v>
      </c>
      <c r="AZ501" s="211">
        <f t="shared" si="68"/>
        <v>1</v>
      </c>
      <c r="BA501" s="211">
        <f t="shared" si="69"/>
        <v>6</v>
      </c>
      <c r="BB501" s="205">
        <f t="shared" si="63"/>
        <v>13273</v>
      </c>
      <c r="BC501" s="205">
        <f t="shared" si="64"/>
        <v>13273</v>
      </c>
      <c r="BD501" s="205">
        <f t="shared" si="65"/>
        <v>3045</v>
      </c>
      <c r="BE501" s="205">
        <f t="shared" si="66"/>
        <v>3045</v>
      </c>
      <c r="BF501" s="175">
        <v>10228</v>
      </c>
      <c r="BG501" s="175"/>
      <c r="BH501" s="175">
        <v>3045</v>
      </c>
      <c r="BI501" s="175"/>
      <c r="BJ501" s="175"/>
      <c r="BK501" s="175">
        <v>1159</v>
      </c>
      <c r="BL501" s="175"/>
      <c r="BM501" s="175">
        <v>3618</v>
      </c>
      <c r="BN501" s="175">
        <v>1020</v>
      </c>
      <c r="BO501" s="175">
        <v>4431</v>
      </c>
      <c r="BP501" s="198">
        <f t="shared" si="67"/>
        <v>7476</v>
      </c>
    </row>
    <row r="502" spans="1:68" s="116" customFormat="1" x14ac:dyDescent="0.15">
      <c r="A502" s="117">
        <v>823002001</v>
      </c>
      <c r="B502" s="118" t="s">
        <v>821</v>
      </c>
      <c r="C502" s="118" t="s">
        <v>762</v>
      </c>
      <c r="D502" s="118" t="s">
        <v>822</v>
      </c>
      <c r="E502" s="118" t="s">
        <v>3683</v>
      </c>
      <c r="F502" s="120">
        <v>24</v>
      </c>
      <c r="G502" s="119">
        <v>195007</v>
      </c>
      <c r="H502" s="119"/>
      <c r="I502" s="120" t="s">
        <v>5820</v>
      </c>
      <c r="J502" s="120">
        <v>446</v>
      </c>
      <c r="K502" s="120">
        <v>195007</v>
      </c>
      <c r="L502" s="120">
        <v>1.198</v>
      </c>
      <c r="M502" s="121" t="s">
        <v>5676</v>
      </c>
      <c r="N502" s="120">
        <v>1</v>
      </c>
      <c r="O502" s="119">
        <v>131.88</v>
      </c>
      <c r="P502" s="119">
        <v>28.7</v>
      </c>
      <c r="Q502" s="119">
        <v>3.27</v>
      </c>
      <c r="R502" s="120"/>
      <c r="S502" s="120"/>
      <c r="T502" s="120"/>
      <c r="U502" s="120"/>
      <c r="V502" s="172">
        <v>302.5</v>
      </c>
      <c r="W502" s="172">
        <v>18.2</v>
      </c>
      <c r="X502" s="172">
        <v>257.10000000000002</v>
      </c>
      <c r="Y502" s="172">
        <v>15.1</v>
      </c>
      <c r="Z502" s="172">
        <v>12.1</v>
      </c>
      <c r="AA502" s="123"/>
      <c r="AB502" s="123"/>
      <c r="AC502" s="123">
        <v>117</v>
      </c>
      <c r="AD502" s="123"/>
      <c r="AE502" s="123"/>
      <c r="AF502" s="123"/>
      <c r="AG502" s="214"/>
      <c r="AH502" s="229" t="str">
        <f t="shared" si="62"/>
        <v>a3</v>
      </c>
      <c r="AI502" s="122"/>
      <c r="AJ502" s="122"/>
      <c r="AK502" s="122"/>
      <c r="AL502" s="122"/>
      <c r="AM502" s="122"/>
      <c r="AN502" s="173">
        <v>2</v>
      </c>
      <c r="AO502" s="173">
        <v>0.7</v>
      </c>
      <c r="AP502" s="173">
        <v>0.7</v>
      </c>
      <c r="AQ502" s="173">
        <v>0.6</v>
      </c>
      <c r="AR502" s="173"/>
      <c r="AS502" s="173">
        <v>3</v>
      </c>
      <c r="AT502" s="173">
        <v>1</v>
      </c>
      <c r="AU502" s="173">
        <v>1</v>
      </c>
      <c r="AV502" s="173">
        <v>0.5</v>
      </c>
      <c r="AW502" s="173">
        <v>0.5</v>
      </c>
      <c r="AX502" s="173">
        <v>1</v>
      </c>
      <c r="AY502" s="173"/>
      <c r="AZ502" s="211">
        <f t="shared" si="68"/>
        <v>7</v>
      </c>
      <c r="BA502" s="211">
        <f t="shared" si="69"/>
        <v>4</v>
      </c>
      <c r="BB502" s="205">
        <f t="shared" si="63"/>
        <v>33612</v>
      </c>
      <c r="BC502" s="205">
        <f t="shared" si="64"/>
        <v>33612</v>
      </c>
      <c r="BD502" s="205">
        <f t="shared" si="65"/>
        <v>0</v>
      </c>
      <c r="BE502" s="205">
        <f t="shared" si="66"/>
        <v>0</v>
      </c>
      <c r="BF502" s="175">
        <v>33612</v>
      </c>
      <c r="BG502" s="175"/>
      <c r="BH502" s="175">
        <v>3906</v>
      </c>
      <c r="BI502" s="175"/>
      <c r="BJ502" s="175"/>
      <c r="BK502" s="175">
        <v>4715</v>
      </c>
      <c r="BL502" s="175">
        <v>9732</v>
      </c>
      <c r="BM502" s="175">
        <v>4616</v>
      </c>
      <c r="BN502" s="175">
        <v>1547</v>
      </c>
      <c r="BO502" s="175">
        <v>9096</v>
      </c>
      <c r="BP502" s="198">
        <f t="shared" si="67"/>
        <v>13002</v>
      </c>
    </row>
    <row r="503" spans="1:68" s="116" customFormat="1" x14ac:dyDescent="0.15">
      <c r="A503" s="117">
        <v>823302001</v>
      </c>
      <c r="B503" s="118" t="s">
        <v>823</v>
      </c>
      <c r="C503" s="118" t="s">
        <v>762</v>
      </c>
      <c r="D503" s="118" t="s">
        <v>824</v>
      </c>
      <c r="E503" s="118" t="s">
        <v>3684</v>
      </c>
      <c r="F503" s="120">
        <v>15</v>
      </c>
      <c r="G503" s="119">
        <v>421380</v>
      </c>
      <c r="H503" s="119"/>
      <c r="I503" s="120" t="s">
        <v>5820</v>
      </c>
      <c r="J503" s="120">
        <v>1940</v>
      </c>
      <c r="K503" s="120">
        <v>421380</v>
      </c>
      <c r="L503" s="120">
        <v>0.59499999999999997</v>
      </c>
      <c r="M503" s="121" t="s">
        <v>5659</v>
      </c>
      <c r="N503" s="120">
        <v>2</v>
      </c>
      <c r="O503" s="119">
        <v>169.3</v>
      </c>
      <c r="P503" s="119">
        <v>36.4</v>
      </c>
      <c r="Q503" s="119">
        <v>3.82</v>
      </c>
      <c r="R503" s="120" t="s">
        <v>5660</v>
      </c>
      <c r="S503" s="120">
        <v>0.78</v>
      </c>
      <c r="T503" s="120"/>
      <c r="U503" s="120"/>
      <c r="V503" s="172">
        <v>599</v>
      </c>
      <c r="W503" s="172"/>
      <c r="X503" s="172"/>
      <c r="Y503" s="172"/>
      <c r="Z503" s="172">
        <v>599</v>
      </c>
      <c r="AA503" s="123">
        <v>4092</v>
      </c>
      <c r="AB503" s="123"/>
      <c r="AC503" s="123">
        <v>387</v>
      </c>
      <c r="AD503" s="123"/>
      <c r="AE503" s="123"/>
      <c r="AF503" s="123"/>
      <c r="AG503" s="214"/>
      <c r="AH503" s="229" t="str">
        <f t="shared" si="62"/>
        <v>b3</v>
      </c>
      <c r="AI503" s="122"/>
      <c r="AJ503" s="122"/>
      <c r="AK503" s="122"/>
      <c r="AL503" s="122"/>
      <c r="AM503" s="122"/>
      <c r="AN503" s="173"/>
      <c r="AO503" s="173"/>
      <c r="AP503" s="173"/>
      <c r="AQ503" s="173"/>
      <c r="AR503" s="173"/>
      <c r="AS503" s="173"/>
      <c r="AT503" s="173">
        <v>0.5</v>
      </c>
      <c r="AU503" s="173">
        <v>0.5</v>
      </c>
      <c r="AV503" s="173">
        <v>0.5</v>
      </c>
      <c r="AW503" s="173">
        <v>0.5</v>
      </c>
      <c r="AX503" s="173">
        <v>0.5</v>
      </c>
      <c r="AY503" s="173">
        <v>0.5</v>
      </c>
      <c r="AZ503" s="211">
        <f t="shared" si="68"/>
        <v>0</v>
      </c>
      <c r="BA503" s="211">
        <f t="shared" si="69"/>
        <v>3</v>
      </c>
      <c r="BB503" s="205">
        <f t="shared" si="63"/>
        <v>62992</v>
      </c>
      <c r="BC503" s="205">
        <f t="shared" si="64"/>
        <v>54615</v>
      </c>
      <c r="BD503" s="205">
        <f t="shared" si="65"/>
        <v>12705</v>
      </c>
      <c r="BE503" s="205">
        <f t="shared" si="66"/>
        <v>4328</v>
      </c>
      <c r="BF503" s="175">
        <v>50287</v>
      </c>
      <c r="BG503" s="175"/>
      <c r="BH503" s="175">
        <v>12705</v>
      </c>
      <c r="BI503" s="175">
        <v>8377</v>
      </c>
      <c r="BJ503" s="175"/>
      <c r="BK503" s="175">
        <v>7601</v>
      </c>
      <c r="BL503" s="175">
        <v>7714</v>
      </c>
      <c r="BM503" s="175">
        <v>9597</v>
      </c>
      <c r="BN503" s="175">
        <v>5888</v>
      </c>
      <c r="BO503" s="175">
        <v>11110</v>
      </c>
      <c r="BP503" s="198">
        <f t="shared" si="67"/>
        <v>23815</v>
      </c>
    </row>
    <row r="504" spans="1:68" s="116" customFormat="1" x14ac:dyDescent="0.15">
      <c r="A504" s="117">
        <v>823401001</v>
      </c>
      <c r="B504" s="118" t="s">
        <v>825</v>
      </c>
      <c r="C504" s="118" t="s">
        <v>762</v>
      </c>
      <c r="D504" s="118" t="s">
        <v>826</v>
      </c>
      <c r="E504" s="118" t="s">
        <v>3685</v>
      </c>
      <c r="F504" s="120">
        <v>0</v>
      </c>
      <c r="G504" s="119"/>
      <c r="H504" s="119"/>
      <c r="I504" s="120" t="s">
        <v>5820</v>
      </c>
      <c r="J504" s="120">
        <v>1000</v>
      </c>
      <c r="K504" s="120">
        <v>29562</v>
      </c>
      <c r="L504" s="120">
        <v>8.1000000000000003E-2</v>
      </c>
      <c r="M504" s="121" t="s">
        <v>5676</v>
      </c>
      <c r="N504" s="120">
        <v>1</v>
      </c>
      <c r="O504" s="119">
        <v>104.2</v>
      </c>
      <c r="P504" s="119">
        <v>27.1</v>
      </c>
      <c r="Q504" s="119">
        <v>2.7</v>
      </c>
      <c r="R504" s="120" t="s">
        <v>5658</v>
      </c>
      <c r="S504" s="120">
        <v>7.6999999999999999E-2</v>
      </c>
      <c r="T504" s="120"/>
      <c r="U504" s="120"/>
      <c r="V504" s="172">
        <v>56</v>
      </c>
      <c r="W504" s="172"/>
      <c r="X504" s="172">
        <v>56</v>
      </c>
      <c r="Y504" s="172"/>
      <c r="Z504" s="172"/>
      <c r="AA504" s="123"/>
      <c r="AB504" s="123"/>
      <c r="AC504" s="123"/>
      <c r="AD504" s="123"/>
      <c r="AE504" s="123"/>
      <c r="AF504" s="123"/>
      <c r="AG504" s="214"/>
      <c r="AH504" s="229" t="str">
        <f t="shared" si="62"/>
        <v>a1</v>
      </c>
      <c r="AI504" s="122"/>
      <c r="AJ504" s="122"/>
      <c r="AK504" s="122"/>
      <c r="AL504" s="122"/>
      <c r="AM504" s="122"/>
      <c r="AN504" s="173"/>
      <c r="AO504" s="173"/>
      <c r="AP504" s="173"/>
      <c r="AQ504" s="173"/>
      <c r="AR504" s="173"/>
      <c r="AS504" s="173"/>
      <c r="AT504" s="173"/>
      <c r="AU504" s="173"/>
      <c r="AV504" s="173"/>
      <c r="AW504" s="173"/>
      <c r="AX504" s="173"/>
      <c r="AY504" s="173"/>
      <c r="AZ504" s="211">
        <f t="shared" si="68"/>
        <v>0</v>
      </c>
      <c r="BA504" s="211">
        <f t="shared" si="69"/>
        <v>0</v>
      </c>
      <c r="BB504" s="205">
        <f t="shared" si="63"/>
        <v>0</v>
      </c>
      <c r="BC504" s="205">
        <f t="shared" si="64"/>
        <v>0</v>
      </c>
      <c r="BD504" s="205">
        <f t="shared" si="65"/>
        <v>0</v>
      </c>
      <c r="BE504" s="205">
        <f t="shared" si="66"/>
        <v>0</v>
      </c>
      <c r="BF504" s="175"/>
      <c r="BG504" s="175"/>
      <c r="BH504" s="175"/>
      <c r="BI504" s="175"/>
      <c r="BJ504" s="175"/>
      <c r="BK504" s="175"/>
      <c r="BL504" s="175"/>
      <c r="BM504" s="175"/>
      <c r="BN504" s="175"/>
      <c r="BO504" s="175"/>
      <c r="BP504" s="198">
        <f t="shared" si="67"/>
        <v>0</v>
      </c>
    </row>
    <row r="505" spans="1:68" s="116" customFormat="1" x14ac:dyDescent="0.15">
      <c r="A505" s="117">
        <v>823501001</v>
      </c>
      <c r="B505" s="118" t="s">
        <v>827</v>
      </c>
      <c r="C505" s="118" t="s">
        <v>762</v>
      </c>
      <c r="D505" s="118" t="s">
        <v>828</v>
      </c>
      <c r="E505" s="118" t="s">
        <v>3686</v>
      </c>
      <c r="F505" s="120">
        <v>24</v>
      </c>
      <c r="G505" s="119">
        <v>1868699</v>
      </c>
      <c r="H505" s="119"/>
      <c r="I505" s="120" t="s">
        <v>5820</v>
      </c>
      <c r="J505" s="120">
        <v>9000</v>
      </c>
      <c r="K505" s="120">
        <v>1802054</v>
      </c>
      <c r="L505" s="120">
        <v>0.54900000000000004</v>
      </c>
      <c r="M505" s="121" t="s">
        <v>5654</v>
      </c>
      <c r="N505" s="120">
        <v>1</v>
      </c>
      <c r="O505" s="119">
        <v>246.9</v>
      </c>
      <c r="P505" s="119">
        <v>44.7</v>
      </c>
      <c r="Q505" s="119">
        <v>5.92</v>
      </c>
      <c r="R505" s="120" t="s">
        <v>5655</v>
      </c>
      <c r="S505" s="120">
        <v>45.3</v>
      </c>
      <c r="T505" s="120"/>
      <c r="U505" s="120"/>
      <c r="V505" s="172">
        <v>1475.5</v>
      </c>
      <c r="W505" s="172"/>
      <c r="X505" s="172"/>
      <c r="Y505" s="172"/>
      <c r="Z505" s="172">
        <v>1475.5</v>
      </c>
      <c r="AA505" s="123">
        <v>26968</v>
      </c>
      <c r="AB505" s="123"/>
      <c r="AC505" s="123">
        <v>1635</v>
      </c>
      <c r="AD505" s="123"/>
      <c r="AE505" s="123"/>
      <c r="AF505" s="123"/>
      <c r="AG505" s="214"/>
      <c r="AH505" s="229" t="str">
        <f t="shared" si="62"/>
        <v>a3</v>
      </c>
      <c r="AI505" s="122"/>
      <c r="AJ505" s="122"/>
      <c r="AK505" s="122"/>
      <c r="AL505" s="122"/>
      <c r="AM505" s="122"/>
      <c r="AN505" s="173">
        <v>8</v>
      </c>
      <c r="AO505" s="173"/>
      <c r="AP505" s="173"/>
      <c r="AQ505" s="173"/>
      <c r="AR505" s="173"/>
      <c r="AS505" s="173">
        <v>0.5</v>
      </c>
      <c r="AT505" s="173">
        <v>1</v>
      </c>
      <c r="AU505" s="173">
        <v>0.7</v>
      </c>
      <c r="AV505" s="173">
        <v>1</v>
      </c>
      <c r="AW505" s="173">
        <v>0.7</v>
      </c>
      <c r="AX505" s="173">
        <v>1</v>
      </c>
      <c r="AY505" s="173"/>
      <c r="AZ505" s="211">
        <f t="shared" si="68"/>
        <v>8.5</v>
      </c>
      <c r="BA505" s="211">
        <f t="shared" si="69"/>
        <v>4.4000000000000004</v>
      </c>
      <c r="BB505" s="205">
        <f t="shared" si="63"/>
        <v>206248</v>
      </c>
      <c r="BC505" s="205">
        <f t="shared" si="64"/>
        <v>186265</v>
      </c>
      <c r="BD505" s="205">
        <f t="shared" si="65"/>
        <v>20638</v>
      </c>
      <c r="BE505" s="205">
        <f t="shared" si="66"/>
        <v>655</v>
      </c>
      <c r="BF505" s="175">
        <v>185610</v>
      </c>
      <c r="BG505" s="175">
        <v>58570</v>
      </c>
      <c r="BH505" s="175">
        <v>32760</v>
      </c>
      <c r="BI505" s="175">
        <v>17690</v>
      </c>
      <c r="BJ505" s="175">
        <v>2293</v>
      </c>
      <c r="BK505" s="175">
        <v>26206</v>
      </c>
      <c r="BL505" s="175">
        <v>10791</v>
      </c>
      <c r="BM505" s="175">
        <v>26911</v>
      </c>
      <c r="BN505" s="175">
        <v>10028</v>
      </c>
      <c r="BO505" s="175">
        <v>20999</v>
      </c>
      <c r="BP505" s="198">
        <f t="shared" si="67"/>
        <v>53759</v>
      </c>
    </row>
    <row r="506" spans="1:68" s="116" customFormat="1" x14ac:dyDescent="0.15">
      <c r="A506" s="117">
        <v>830201001</v>
      </c>
      <c r="B506" s="118" t="s">
        <v>829</v>
      </c>
      <c r="C506" s="118" t="s">
        <v>762</v>
      </c>
      <c r="D506" s="118" t="s">
        <v>830</v>
      </c>
      <c r="E506" s="118" t="s">
        <v>3687</v>
      </c>
      <c r="F506" s="120">
        <v>9</v>
      </c>
      <c r="G506" s="119">
        <v>640697</v>
      </c>
      <c r="H506" s="119"/>
      <c r="I506" s="120" t="s">
        <v>5820</v>
      </c>
      <c r="J506" s="120">
        <v>5500</v>
      </c>
      <c r="K506" s="120">
        <v>640697</v>
      </c>
      <c r="L506" s="120">
        <v>0.31900000000000001</v>
      </c>
      <c r="M506" s="121" t="s">
        <v>5654</v>
      </c>
      <c r="N506" s="120">
        <v>1</v>
      </c>
      <c r="O506" s="119"/>
      <c r="P506" s="119"/>
      <c r="Q506" s="119"/>
      <c r="R506" s="120" t="s">
        <v>5658</v>
      </c>
      <c r="S506" s="120">
        <v>2.1789999999999998</v>
      </c>
      <c r="T506" s="120"/>
      <c r="U506" s="120"/>
      <c r="V506" s="172">
        <v>615.29999999999995</v>
      </c>
      <c r="W506" s="172">
        <v>84.6</v>
      </c>
      <c r="X506" s="172">
        <v>316.8</v>
      </c>
      <c r="Y506" s="172">
        <v>73.7</v>
      </c>
      <c r="Z506" s="172">
        <v>140.19999999999999</v>
      </c>
      <c r="AA506" s="123">
        <v>8320</v>
      </c>
      <c r="AB506" s="123"/>
      <c r="AC506" s="123">
        <v>517.29999999999995</v>
      </c>
      <c r="AD506" s="123"/>
      <c r="AE506" s="123"/>
      <c r="AF506" s="123"/>
      <c r="AG506" s="214"/>
      <c r="AH506" s="229" t="str">
        <f t="shared" si="62"/>
        <v>a3</v>
      </c>
      <c r="AI506" s="122" t="s">
        <v>5402</v>
      </c>
      <c r="AJ506" s="122" t="s">
        <v>5402</v>
      </c>
      <c r="AK506" s="122" t="s">
        <v>5402</v>
      </c>
      <c r="AL506" s="122" t="s">
        <v>5402</v>
      </c>
      <c r="AM506" s="122"/>
      <c r="AN506" s="173"/>
      <c r="AO506" s="173"/>
      <c r="AP506" s="173"/>
      <c r="AQ506" s="173"/>
      <c r="AR506" s="173"/>
      <c r="AS506" s="173">
        <v>0.8</v>
      </c>
      <c r="AT506" s="173"/>
      <c r="AU506" s="173"/>
      <c r="AV506" s="173"/>
      <c r="AW506" s="173"/>
      <c r="AX506" s="173">
        <v>0.6</v>
      </c>
      <c r="AY506" s="173"/>
      <c r="AZ506" s="211">
        <f t="shared" si="68"/>
        <v>0.8</v>
      </c>
      <c r="BA506" s="211">
        <f t="shared" si="69"/>
        <v>0.6</v>
      </c>
      <c r="BB506" s="205">
        <f t="shared" si="63"/>
        <v>92161</v>
      </c>
      <c r="BC506" s="205">
        <f t="shared" si="64"/>
        <v>92161</v>
      </c>
      <c r="BD506" s="205">
        <f t="shared" si="65"/>
        <v>31807</v>
      </c>
      <c r="BE506" s="205">
        <f t="shared" si="66"/>
        <v>31807</v>
      </c>
      <c r="BF506" s="175">
        <v>60354</v>
      </c>
      <c r="BG506" s="175"/>
      <c r="BH506" s="175">
        <v>49629</v>
      </c>
      <c r="BI506" s="175"/>
      <c r="BJ506" s="175"/>
      <c r="BK506" s="175">
        <v>9270</v>
      </c>
      <c r="BL506" s="175">
        <v>2952</v>
      </c>
      <c r="BM506" s="175">
        <v>16977</v>
      </c>
      <c r="BN506" s="175">
        <v>4273</v>
      </c>
      <c r="BO506" s="175">
        <v>9060</v>
      </c>
      <c r="BP506" s="198">
        <f t="shared" si="67"/>
        <v>58689</v>
      </c>
    </row>
    <row r="507" spans="1:68" s="116" customFormat="1" x14ac:dyDescent="0.15">
      <c r="A507" s="117">
        <v>831002001</v>
      </c>
      <c r="B507" s="118" t="s">
        <v>831</v>
      </c>
      <c r="C507" s="118" t="s">
        <v>762</v>
      </c>
      <c r="D507" s="118" t="s">
        <v>832</v>
      </c>
      <c r="E507" s="118" t="s">
        <v>3688</v>
      </c>
      <c r="F507" s="120">
        <v>15</v>
      </c>
      <c r="G507" s="119">
        <v>219652</v>
      </c>
      <c r="H507" s="119"/>
      <c r="I507" s="120" t="s">
        <v>5820</v>
      </c>
      <c r="J507" s="120">
        <v>1050</v>
      </c>
      <c r="K507" s="120">
        <v>219652</v>
      </c>
      <c r="L507" s="120">
        <v>0.57299999999999995</v>
      </c>
      <c r="M507" s="121" t="s">
        <v>5667</v>
      </c>
      <c r="N507" s="120">
        <v>1</v>
      </c>
      <c r="O507" s="119">
        <v>151.19999999999999</v>
      </c>
      <c r="P507" s="119"/>
      <c r="Q507" s="119"/>
      <c r="R507" s="120" t="s">
        <v>5660</v>
      </c>
      <c r="S507" s="120">
        <v>0.3</v>
      </c>
      <c r="T507" s="120"/>
      <c r="U507" s="120"/>
      <c r="V507" s="172">
        <v>315</v>
      </c>
      <c r="W507" s="172">
        <v>25</v>
      </c>
      <c r="X507" s="172">
        <v>210</v>
      </c>
      <c r="Y507" s="172">
        <v>69</v>
      </c>
      <c r="Z507" s="172">
        <v>11</v>
      </c>
      <c r="AA507" s="123">
        <v>499</v>
      </c>
      <c r="AB507" s="123"/>
      <c r="AC507" s="123">
        <v>37</v>
      </c>
      <c r="AD507" s="123"/>
      <c r="AE507" s="123"/>
      <c r="AF507" s="123"/>
      <c r="AG507" s="214"/>
      <c r="AH507" s="229" t="str">
        <f t="shared" si="62"/>
        <v>a3</v>
      </c>
      <c r="AI507" s="122"/>
      <c r="AJ507" s="122"/>
      <c r="AK507" s="122"/>
      <c r="AL507" s="122"/>
      <c r="AM507" s="122"/>
      <c r="AN507" s="173">
        <v>5</v>
      </c>
      <c r="AO507" s="173">
        <v>0.5</v>
      </c>
      <c r="AP507" s="173">
        <v>0.5</v>
      </c>
      <c r="AQ507" s="173">
        <v>0.5</v>
      </c>
      <c r="AR507" s="173"/>
      <c r="AS507" s="173"/>
      <c r="AT507" s="173">
        <v>1</v>
      </c>
      <c r="AU507" s="173">
        <v>1</v>
      </c>
      <c r="AV507" s="173">
        <v>1</v>
      </c>
      <c r="AW507" s="173">
        <v>1</v>
      </c>
      <c r="AX507" s="173">
        <v>1</v>
      </c>
      <c r="AY507" s="173"/>
      <c r="AZ507" s="211">
        <f t="shared" si="68"/>
        <v>6.5</v>
      </c>
      <c r="BA507" s="211">
        <f t="shared" si="69"/>
        <v>5</v>
      </c>
      <c r="BB507" s="205">
        <f t="shared" si="63"/>
        <v>63700</v>
      </c>
      <c r="BC507" s="205">
        <f t="shared" si="64"/>
        <v>63700</v>
      </c>
      <c r="BD507" s="205">
        <f t="shared" si="65"/>
        <v>7311</v>
      </c>
      <c r="BE507" s="205">
        <f t="shared" si="66"/>
        <v>7311</v>
      </c>
      <c r="BF507" s="175">
        <v>56389</v>
      </c>
      <c r="BG507" s="175"/>
      <c r="BH507" s="175">
        <v>7311</v>
      </c>
      <c r="BI507" s="175"/>
      <c r="BJ507" s="175"/>
      <c r="BK507" s="175">
        <v>899</v>
      </c>
      <c r="BL507" s="175">
        <v>35588</v>
      </c>
      <c r="BM507" s="175">
        <v>7148</v>
      </c>
      <c r="BN507" s="175">
        <v>819</v>
      </c>
      <c r="BO507" s="175">
        <v>11935</v>
      </c>
      <c r="BP507" s="198">
        <f t="shared" si="67"/>
        <v>19246</v>
      </c>
    </row>
    <row r="508" spans="1:68" s="116" customFormat="1" x14ac:dyDescent="0.15">
      <c r="A508" s="117">
        <v>844201001</v>
      </c>
      <c r="B508" s="118" t="s">
        <v>833</v>
      </c>
      <c r="C508" s="118" t="s">
        <v>762</v>
      </c>
      <c r="D508" s="118" t="s">
        <v>834</v>
      </c>
      <c r="E508" s="118" t="s">
        <v>3689</v>
      </c>
      <c r="F508" s="120">
        <v>8</v>
      </c>
      <c r="G508" s="119"/>
      <c r="H508" s="119"/>
      <c r="I508" s="120" t="s">
        <v>5820</v>
      </c>
      <c r="J508" s="120">
        <v>6000</v>
      </c>
      <c r="K508" s="120">
        <v>946993</v>
      </c>
      <c r="L508" s="120">
        <v>0.432</v>
      </c>
      <c r="M508" s="121" t="s">
        <v>5676</v>
      </c>
      <c r="N508" s="120">
        <v>1</v>
      </c>
      <c r="O508" s="119">
        <v>75.48</v>
      </c>
      <c r="P508" s="119">
        <v>14.03</v>
      </c>
      <c r="Q508" s="119">
        <v>1.8</v>
      </c>
      <c r="R508" s="120" t="s">
        <v>5658</v>
      </c>
      <c r="S508" s="120">
        <v>0.1</v>
      </c>
      <c r="T508" s="120"/>
      <c r="U508" s="120"/>
      <c r="V508" s="172">
        <v>800.5</v>
      </c>
      <c r="W508" s="172">
        <v>52.8</v>
      </c>
      <c r="X508" s="172">
        <v>59.5</v>
      </c>
      <c r="Y508" s="172">
        <v>1.1000000000000001</v>
      </c>
      <c r="Z508" s="172">
        <v>687.1</v>
      </c>
      <c r="AA508" s="123"/>
      <c r="AB508" s="123"/>
      <c r="AC508" s="123">
        <v>261</v>
      </c>
      <c r="AD508" s="123"/>
      <c r="AE508" s="123"/>
      <c r="AF508" s="123"/>
      <c r="AG508" s="214"/>
      <c r="AH508" s="229" t="str">
        <f t="shared" si="62"/>
        <v>a3</v>
      </c>
      <c r="AI508" s="122"/>
      <c r="AJ508" s="122"/>
      <c r="AK508" s="122"/>
      <c r="AL508" s="122"/>
      <c r="AM508" s="122"/>
      <c r="AN508" s="173">
        <v>9</v>
      </c>
      <c r="AO508" s="173"/>
      <c r="AP508" s="173"/>
      <c r="AQ508" s="173"/>
      <c r="AR508" s="173"/>
      <c r="AS508" s="173"/>
      <c r="AT508" s="173"/>
      <c r="AU508" s="173"/>
      <c r="AV508" s="173"/>
      <c r="AW508" s="173"/>
      <c r="AX508" s="173"/>
      <c r="AY508" s="173"/>
      <c r="AZ508" s="211">
        <f t="shared" si="68"/>
        <v>9</v>
      </c>
      <c r="BA508" s="211"/>
      <c r="BB508" s="205">
        <f t="shared" si="63"/>
        <v>53574</v>
      </c>
      <c r="BC508" s="205">
        <f t="shared" si="64"/>
        <v>49785</v>
      </c>
      <c r="BD508" s="205">
        <f t="shared" si="65"/>
        <v>6423</v>
      </c>
      <c r="BE508" s="205">
        <f t="shared" si="66"/>
        <v>2634</v>
      </c>
      <c r="BF508" s="175">
        <v>47151</v>
      </c>
      <c r="BG508" s="175">
        <v>17243</v>
      </c>
      <c r="BH508" s="175">
        <v>6423</v>
      </c>
      <c r="BI508" s="175">
        <v>3789</v>
      </c>
      <c r="BJ508" s="175"/>
      <c r="BK508" s="175">
        <v>3727</v>
      </c>
      <c r="BL508" s="175">
        <v>2142</v>
      </c>
      <c r="BM508" s="175">
        <v>9391</v>
      </c>
      <c r="BN508" s="175">
        <v>3053</v>
      </c>
      <c r="BO508" s="175">
        <v>7806</v>
      </c>
      <c r="BP508" s="198">
        <f t="shared" si="67"/>
        <v>14229</v>
      </c>
    </row>
    <row r="509" spans="1:68" s="116" customFormat="1" x14ac:dyDescent="0.15">
      <c r="A509" s="117">
        <v>854201001</v>
      </c>
      <c r="B509" s="118" t="s">
        <v>835</v>
      </c>
      <c r="C509" s="118" t="s">
        <v>762</v>
      </c>
      <c r="D509" s="118" t="s">
        <v>836</v>
      </c>
      <c r="E509" s="118" t="s">
        <v>3690</v>
      </c>
      <c r="F509" s="120">
        <v>27</v>
      </c>
      <c r="G509" s="119">
        <v>626260</v>
      </c>
      <c r="H509" s="119"/>
      <c r="I509" s="120" t="s">
        <v>5820</v>
      </c>
      <c r="J509" s="120">
        <v>3400</v>
      </c>
      <c r="K509" s="120">
        <v>626260</v>
      </c>
      <c r="L509" s="120">
        <v>0.505</v>
      </c>
      <c r="M509" s="121" t="s">
        <v>5654</v>
      </c>
      <c r="N509" s="120">
        <v>1</v>
      </c>
      <c r="O509" s="119">
        <v>179.1</v>
      </c>
      <c r="P509" s="119"/>
      <c r="Q509" s="119"/>
      <c r="R509" s="120" t="s">
        <v>5655</v>
      </c>
      <c r="S509" s="120">
        <v>11.5</v>
      </c>
      <c r="T509" s="120"/>
      <c r="U509" s="120"/>
      <c r="V509" s="172">
        <v>571</v>
      </c>
      <c r="W509" s="172">
        <v>91.4</v>
      </c>
      <c r="X509" s="172">
        <v>239.8</v>
      </c>
      <c r="Y509" s="172">
        <v>62.8</v>
      </c>
      <c r="Z509" s="172">
        <v>177</v>
      </c>
      <c r="AA509" s="123">
        <v>3858</v>
      </c>
      <c r="AB509" s="123"/>
      <c r="AC509" s="123">
        <v>404</v>
      </c>
      <c r="AD509" s="123"/>
      <c r="AE509" s="123"/>
      <c r="AF509" s="123"/>
      <c r="AG509" s="214"/>
      <c r="AH509" s="229" t="str">
        <f t="shared" si="62"/>
        <v>a3</v>
      </c>
      <c r="AI509" s="122" t="s">
        <v>5402</v>
      </c>
      <c r="AJ509" s="122"/>
      <c r="AK509" s="122"/>
      <c r="AL509" s="122" t="s">
        <v>5402</v>
      </c>
      <c r="AM509" s="122"/>
      <c r="AN509" s="173">
        <v>4</v>
      </c>
      <c r="AO509" s="173"/>
      <c r="AP509" s="173"/>
      <c r="AQ509" s="173"/>
      <c r="AR509" s="173"/>
      <c r="AS509" s="173">
        <v>1</v>
      </c>
      <c r="AT509" s="173"/>
      <c r="AU509" s="173"/>
      <c r="AV509" s="173"/>
      <c r="AW509" s="173"/>
      <c r="AX509" s="173"/>
      <c r="AY509" s="173"/>
      <c r="AZ509" s="211">
        <f t="shared" si="68"/>
        <v>5</v>
      </c>
      <c r="BA509" s="211">
        <f t="shared" si="69"/>
        <v>0</v>
      </c>
      <c r="BB509" s="205">
        <f t="shared" si="63"/>
        <v>52434</v>
      </c>
      <c r="BC509" s="205">
        <f t="shared" si="64"/>
        <v>52434</v>
      </c>
      <c r="BD509" s="205">
        <f t="shared" si="65"/>
        <v>-326</v>
      </c>
      <c r="BE509" s="205">
        <f t="shared" si="66"/>
        <v>-326</v>
      </c>
      <c r="BF509" s="175">
        <v>52760</v>
      </c>
      <c r="BG509" s="175"/>
      <c r="BH509" s="175">
        <v>51408</v>
      </c>
      <c r="BI509" s="175"/>
      <c r="BJ509" s="175"/>
      <c r="BK509" s="175"/>
      <c r="BL509" s="175"/>
      <c r="BM509" s="175"/>
      <c r="BN509" s="175"/>
      <c r="BO509" s="175">
        <v>1026</v>
      </c>
      <c r="BP509" s="198">
        <f t="shared" si="67"/>
        <v>52434</v>
      </c>
    </row>
    <row r="510" spans="1:68" s="116" customFormat="1" x14ac:dyDescent="0.15">
      <c r="A510" s="117">
        <v>880101001</v>
      </c>
      <c r="B510" s="118" t="s">
        <v>837</v>
      </c>
      <c r="C510" s="118" t="s">
        <v>762</v>
      </c>
      <c r="D510" s="118" t="s">
        <v>838</v>
      </c>
      <c r="E510" s="118" t="s">
        <v>3691</v>
      </c>
      <c r="F510" s="120">
        <v>28</v>
      </c>
      <c r="G510" s="119">
        <v>9865930</v>
      </c>
      <c r="H510" s="119"/>
      <c r="I510" s="120" t="s">
        <v>5820</v>
      </c>
      <c r="J510" s="120">
        <v>49065</v>
      </c>
      <c r="K510" s="120">
        <v>9865930</v>
      </c>
      <c r="L510" s="120">
        <v>0.55100000000000005</v>
      </c>
      <c r="M510" s="121" t="s">
        <v>5654</v>
      </c>
      <c r="N510" s="120">
        <v>1</v>
      </c>
      <c r="O510" s="119">
        <v>13.3</v>
      </c>
      <c r="P510" s="119">
        <v>37</v>
      </c>
      <c r="Q510" s="119">
        <v>4</v>
      </c>
      <c r="R510" s="120" t="s">
        <v>5655</v>
      </c>
      <c r="S510" s="120">
        <v>85.4</v>
      </c>
      <c r="T510" s="120"/>
      <c r="U510" s="120"/>
      <c r="V510" s="172">
        <v>3276.2</v>
      </c>
      <c r="W510" s="172">
        <v>604</v>
      </c>
      <c r="X510" s="172">
        <v>1870.8</v>
      </c>
      <c r="Y510" s="172">
        <v>274.3</v>
      </c>
      <c r="Z510" s="172">
        <v>527.1</v>
      </c>
      <c r="AA510" s="123">
        <v>99086</v>
      </c>
      <c r="AB510" s="123"/>
      <c r="AC510" s="123">
        <v>5753.77</v>
      </c>
      <c r="AD510" s="123"/>
      <c r="AE510" s="123"/>
      <c r="AF510" s="123"/>
      <c r="AG510" s="214"/>
      <c r="AH510" s="229" t="str">
        <f t="shared" si="62"/>
        <v>a3</v>
      </c>
      <c r="AI510" s="122"/>
      <c r="AJ510" s="122"/>
      <c r="AK510" s="122"/>
      <c r="AL510" s="122"/>
      <c r="AM510" s="122"/>
      <c r="AN510" s="173"/>
      <c r="AO510" s="173"/>
      <c r="AP510" s="173"/>
      <c r="AQ510" s="173"/>
      <c r="AR510" s="173"/>
      <c r="AS510" s="173">
        <v>3</v>
      </c>
      <c r="AT510" s="173">
        <v>2</v>
      </c>
      <c r="AU510" s="173">
        <v>3</v>
      </c>
      <c r="AV510" s="173">
        <v>1</v>
      </c>
      <c r="AW510" s="173">
        <v>2</v>
      </c>
      <c r="AX510" s="173">
        <v>1</v>
      </c>
      <c r="AY510" s="173"/>
      <c r="AZ510" s="211">
        <f t="shared" si="68"/>
        <v>3</v>
      </c>
      <c r="BA510" s="211">
        <f t="shared" si="69"/>
        <v>9</v>
      </c>
      <c r="BB510" s="205">
        <f t="shared" si="63"/>
        <v>398547</v>
      </c>
      <c r="BC510" s="205">
        <f t="shared" si="64"/>
        <v>398547</v>
      </c>
      <c r="BD510" s="205">
        <f t="shared" si="65"/>
        <v>0</v>
      </c>
      <c r="BE510" s="205">
        <f t="shared" si="66"/>
        <v>0</v>
      </c>
      <c r="BF510" s="175">
        <v>398547</v>
      </c>
      <c r="BG510" s="175">
        <v>17323</v>
      </c>
      <c r="BH510" s="175">
        <v>164657</v>
      </c>
      <c r="BI510" s="175"/>
      <c r="BJ510" s="175"/>
      <c r="BK510" s="175">
        <v>121480</v>
      </c>
      <c r="BL510" s="175">
        <v>34092</v>
      </c>
      <c r="BM510" s="175">
        <v>48937</v>
      </c>
      <c r="BN510" s="175">
        <v>1896</v>
      </c>
      <c r="BO510" s="175">
        <v>10162</v>
      </c>
      <c r="BP510" s="198">
        <f t="shared" si="67"/>
        <v>174819</v>
      </c>
    </row>
    <row r="511" spans="1:68" s="116" customFormat="1" x14ac:dyDescent="0.15">
      <c r="A511" s="117">
        <v>880201001</v>
      </c>
      <c r="B511" s="118" t="s">
        <v>839</v>
      </c>
      <c r="C511" s="118" t="s">
        <v>762</v>
      </c>
      <c r="D511" s="118" t="s">
        <v>840</v>
      </c>
      <c r="E511" s="118" t="s">
        <v>3692</v>
      </c>
      <c r="F511" s="120">
        <v>24</v>
      </c>
      <c r="G511" s="119">
        <v>8730411</v>
      </c>
      <c r="H511" s="119"/>
      <c r="I511" s="120" t="s">
        <v>5820</v>
      </c>
      <c r="J511" s="120">
        <v>39000</v>
      </c>
      <c r="K511" s="120">
        <v>8730411</v>
      </c>
      <c r="L511" s="120">
        <v>0.61299999999999999</v>
      </c>
      <c r="M511" s="121" t="s">
        <v>5654</v>
      </c>
      <c r="N511" s="120">
        <v>1</v>
      </c>
      <c r="O511" s="119">
        <v>214.1</v>
      </c>
      <c r="P511" s="119"/>
      <c r="Q511" s="119"/>
      <c r="R511" s="120" t="s">
        <v>5655</v>
      </c>
      <c r="S511" s="120">
        <v>45.6</v>
      </c>
      <c r="T511" s="120"/>
      <c r="U511" s="120"/>
      <c r="V511" s="172">
        <v>3601.5</v>
      </c>
      <c r="W511" s="172">
        <v>689</v>
      </c>
      <c r="X511" s="172">
        <v>1447</v>
      </c>
      <c r="Y511" s="172">
        <v>366.9</v>
      </c>
      <c r="Z511" s="172">
        <v>1098.5999999999999</v>
      </c>
      <c r="AA511" s="123">
        <v>39325</v>
      </c>
      <c r="AB511" s="123">
        <v>168657.59999999977</v>
      </c>
      <c r="AC511" s="123">
        <v>3640</v>
      </c>
      <c r="AD511" s="123"/>
      <c r="AE511" s="123"/>
      <c r="AF511" s="123"/>
      <c r="AG511" s="214"/>
      <c r="AH511" s="229" t="str">
        <f t="shared" si="62"/>
        <v>a3</v>
      </c>
      <c r="AI511" s="122"/>
      <c r="AJ511" s="122"/>
      <c r="AK511" s="122"/>
      <c r="AL511" s="122"/>
      <c r="AM511" s="122"/>
      <c r="AN511" s="173">
        <v>1</v>
      </c>
      <c r="AO511" s="173">
        <v>2</v>
      </c>
      <c r="AP511" s="173">
        <v>2</v>
      </c>
      <c r="AQ511" s="173">
        <v>1</v>
      </c>
      <c r="AR511" s="173"/>
      <c r="AS511" s="173">
        <v>0.5</v>
      </c>
      <c r="AT511" s="173">
        <v>0.5</v>
      </c>
      <c r="AU511" s="173">
        <v>3</v>
      </c>
      <c r="AV511" s="173">
        <v>2.5</v>
      </c>
      <c r="AW511" s="173">
        <v>3</v>
      </c>
      <c r="AX511" s="173">
        <v>0.5</v>
      </c>
      <c r="AY511" s="173"/>
      <c r="AZ511" s="211">
        <f t="shared" si="68"/>
        <v>6.5</v>
      </c>
      <c r="BA511" s="211">
        <f t="shared" si="69"/>
        <v>9.5</v>
      </c>
      <c r="BB511" s="205">
        <f t="shared" si="63"/>
        <v>328935</v>
      </c>
      <c r="BC511" s="205">
        <f t="shared" si="64"/>
        <v>271411</v>
      </c>
      <c r="BD511" s="205">
        <f t="shared" si="65"/>
        <v>60002</v>
      </c>
      <c r="BE511" s="205">
        <f t="shared" si="66"/>
        <v>2478</v>
      </c>
      <c r="BF511" s="175">
        <v>268933</v>
      </c>
      <c r="BG511" s="175">
        <v>31613</v>
      </c>
      <c r="BH511" s="175">
        <v>72492</v>
      </c>
      <c r="BI511" s="175">
        <v>57524</v>
      </c>
      <c r="BJ511" s="175"/>
      <c r="BK511" s="175">
        <v>55723</v>
      </c>
      <c r="BL511" s="175">
        <v>22480</v>
      </c>
      <c r="BM511" s="175">
        <v>36152</v>
      </c>
      <c r="BN511" s="175">
        <v>20641</v>
      </c>
      <c r="BO511" s="175">
        <v>32310</v>
      </c>
      <c r="BP511" s="198">
        <f t="shared" si="67"/>
        <v>104802</v>
      </c>
    </row>
    <row r="512" spans="1:68" s="116" customFormat="1" x14ac:dyDescent="0.15">
      <c r="A512" s="117">
        <v>900181001</v>
      </c>
      <c r="B512" s="118" t="s">
        <v>841</v>
      </c>
      <c r="C512" s="118" t="s">
        <v>842</v>
      </c>
      <c r="D512" s="118" t="s">
        <v>843</v>
      </c>
      <c r="E512" s="118" t="s">
        <v>3693</v>
      </c>
      <c r="F512" s="120">
        <v>32</v>
      </c>
      <c r="G512" s="119"/>
      <c r="H512" s="119"/>
      <c r="I512" s="120" t="s">
        <v>5820</v>
      </c>
      <c r="J512" s="120">
        <v>42660</v>
      </c>
      <c r="K512" s="120">
        <v>8670000</v>
      </c>
      <c r="L512" s="120">
        <v>0.55700000000000005</v>
      </c>
      <c r="M512" s="121" t="s">
        <v>5654</v>
      </c>
      <c r="N512" s="120">
        <v>1</v>
      </c>
      <c r="O512" s="119">
        <v>175</v>
      </c>
      <c r="P512" s="119">
        <v>33.4</v>
      </c>
      <c r="Q512" s="119">
        <v>3.42</v>
      </c>
      <c r="R512" s="120" t="s">
        <v>5655</v>
      </c>
      <c r="S512" s="120">
        <v>10.923999999999999</v>
      </c>
      <c r="T512" s="120"/>
      <c r="U512" s="120"/>
      <c r="V512" s="172">
        <v>2391.6</v>
      </c>
      <c r="W512" s="172"/>
      <c r="X512" s="172">
        <v>1484.2</v>
      </c>
      <c r="Y512" s="172">
        <v>592</v>
      </c>
      <c r="Z512" s="172">
        <v>315.39999999999998</v>
      </c>
      <c r="AA512" s="123">
        <v>40964</v>
      </c>
      <c r="AB512" s="123">
        <v>142569</v>
      </c>
      <c r="AC512" s="123">
        <v>478</v>
      </c>
      <c r="AD512" s="123"/>
      <c r="AE512" s="123"/>
      <c r="AF512" s="123"/>
      <c r="AG512" s="214"/>
      <c r="AH512" s="229" t="str">
        <f t="shared" si="62"/>
        <v>a3</v>
      </c>
      <c r="AI512" s="122"/>
      <c r="AJ512" s="122"/>
      <c r="AK512" s="122"/>
      <c r="AL512" s="122"/>
      <c r="AM512" s="122"/>
      <c r="AN512" s="173">
        <v>1.6</v>
      </c>
      <c r="AO512" s="173"/>
      <c r="AP512" s="173"/>
      <c r="AQ512" s="173"/>
      <c r="AR512" s="173"/>
      <c r="AS512" s="173">
        <v>8.3000000000000007</v>
      </c>
      <c r="AT512" s="173">
        <v>1</v>
      </c>
      <c r="AU512" s="173">
        <v>3</v>
      </c>
      <c r="AV512" s="173">
        <v>1</v>
      </c>
      <c r="AW512" s="173">
        <v>3</v>
      </c>
      <c r="AX512" s="173">
        <v>1</v>
      </c>
      <c r="AY512" s="173">
        <v>2</v>
      </c>
      <c r="AZ512" s="211">
        <f t="shared" si="68"/>
        <v>9.9</v>
      </c>
      <c r="BA512" s="211">
        <f t="shared" si="69"/>
        <v>11</v>
      </c>
      <c r="BB512" s="205">
        <f t="shared" si="63"/>
        <v>577750</v>
      </c>
      <c r="BC512" s="205">
        <f t="shared" si="64"/>
        <v>463413</v>
      </c>
      <c r="BD512" s="205">
        <f t="shared" si="65"/>
        <v>142068</v>
      </c>
      <c r="BE512" s="205">
        <f t="shared" si="66"/>
        <v>27731</v>
      </c>
      <c r="BF512" s="175">
        <v>435682</v>
      </c>
      <c r="BG512" s="175">
        <v>10496</v>
      </c>
      <c r="BH512" s="175">
        <v>214440</v>
      </c>
      <c r="BI512" s="175">
        <v>94702</v>
      </c>
      <c r="BJ512" s="175">
        <v>19635</v>
      </c>
      <c r="BK512" s="175">
        <v>39253</v>
      </c>
      <c r="BL512" s="175"/>
      <c r="BM512" s="175">
        <v>56746</v>
      </c>
      <c r="BN512" s="175">
        <v>231</v>
      </c>
      <c r="BO512" s="175">
        <v>142247</v>
      </c>
      <c r="BP512" s="198">
        <f t="shared" si="67"/>
        <v>356687</v>
      </c>
    </row>
    <row r="513" spans="1:68" s="116" customFormat="1" x14ac:dyDescent="0.15">
      <c r="A513" s="117">
        <v>900181002</v>
      </c>
      <c r="B513" s="118" t="s">
        <v>844</v>
      </c>
      <c r="C513" s="118" t="s">
        <v>842</v>
      </c>
      <c r="D513" s="118" t="s">
        <v>843</v>
      </c>
      <c r="E513" s="118" t="s">
        <v>3694</v>
      </c>
      <c r="F513" s="120">
        <v>26</v>
      </c>
      <c r="G513" s="119">
        <v>16414720</v>
      </c>
      <c r="H513" s="119"/>
      <c r="I513" s="120" t="s">
        <v>5820</v>
      </c>
      <c r="J513" s="120">
        <v>64500</v>
      </c>
      <c r="K513" s="120">
        <v>16414720</v>
      </c>
      <c r="L513" s="120">
        <v>0.69699999999999995</v>
      </c>
      <c r="M513" s="121" t="s">
        <v>5654</v>
      </c>
      <c r="N513" s="120">
        <v>1</v>
      </c>
      <c r="O513" s="119">
        <v>175</v>
      </c>
      <c r="P513" s="119">
        <v>42.5</v>
      </c>
      <c r="Q513" s="119">
        <v>4.9000000000000004</v>
      </c>
      <c r="R513" s="120" t="s">
        <v>5655</v>
      </c>
      <c r="S513" s="120">
        <v>45.738</v>
      </c>
      <c r="T513" s="120"/>
      <c r="U513" s="120"/>
      <c r="V513" s="172">
        <v>6727.6</v>
      </c>
      <c r="W513" s="172"/>
      <c r="X513" s="172">
        <v>4577</v>
      </c>
      <c r="Y513" s="172">
        <v>1603.9</v>
      </c>
      <c r="Z513" s="172">
        <v>546.70000000000005</v>
      </c>
      <c r="AA513" s="123">
        <v>81134</v>
      </c>
      <c r="AB513" s="123">
        <v>310604.39999999979</v>
      </c>
      <c r="AC513" s="123">
        <v>1324.4540000000002</v>
      </c>
      <c r="AD513" s="123"/>
      <c r="AE513" s="123"/>
      <c r="AF513" s="123"/>
      <c r="AG513" s="214"/>
      <c r="AH513" s="229" t="str">
        <f t="shared" si="62"/>
        <v>a3</v>
      </c>
      <c r="AI513" s="122"/>
      <c r="AJ513" s="122"/>
      <c r="AK513" s="122"/>
      <c r="AL513" s="122"/>
      <c r="AM513" s="122"/>
      <c r="AN513" s="173">
        <v>1.8</v>
      </c>
      <c r="AO513" s="173"/>
      <c r="AP513" s="173"/>
      <c r="AQ513" s="173"/>
      <c r="AR513" s="173"/>
      <c r="AS513" s="173">
        <v>8.8000000000000007</v>
      </c>
      <c r="AT513" s="173">
        <v>8</v>
      </c>
      <c r="AU513" s="173">
        <v>6</v>
      </c>
      <c r="AV513" s="173">
        <v>2</v>
      </c>
      <c r="AW513" s="173">
        <v>2</v>
      </c>
      <c r="AX513" s="173">
        <v>3</v>
      </c>
      <c r="AY513" s="173">
        <v>1</v>
      </c>
      <c r="AZ513" s="211">
        <f t="shared" si="68"/>
        <v>10.600000000000001</v>
      </c>
      <c r="BA513" s="211">
        <f t="shared" si="69"/>
        <v>22</v>
      </c>
      <c r="BB513" s="205">
        <f t="shared" si="63"/>
        <v>848893</v>
      </c>
      <c r="BC513" s="205">
        <f t="shared" si="64"/>
        <v>692809</v>
      </c>
      <c r="BD513" s="205">
        <f t="shared" si="65"/>
        <v>220190</v>
      </c>
      <c r="BE513" s="205">
        <f t="shared" si="66"/>
        <v>64106</v>
      </c>
      <c r="BF513" s="175">
        <v>628703</v>
      </c>
      <c r="BG513" s="175">
        <v>10496</v>
      </c>
      <c r="BH513" s="175">
        <v>315828</v>
      </c>
      <c r="BI513" s="175">
        <v>116908</v>
      </c>
      <c r="BJ513" s="175">
        <v>39176</v>
      </c>
      <c r="BK513" s="175">
        <v>143791</v>
      </c>
      <c r="BL513" s="175"/>
      <c r="BM513" s="175">
        <v>131167</v>
      </c>
      <c r="BN513" s="175">
        <v>231</v>
      </c>
      <c r="BO513" s="175">
        <v>91296</v>
      </c>
      <c r="BP513" s="198">
        <f t="shared" si="67"/>
        <v>407124</v>
      </c>
    </row>
    <row r="514" spans="1:68" s="116" customFormat="1" x14ac:dyDescent="0.15">
      <c r="A514" s="117">
        <v>900181003</v>
      </c>
      <c r="B514" s="118" t="s">
        <v>845</v>
      </c>
      <c r="C514" s="118" t="s">
        <v>842</v>
      </c>
      <c r="D514" s="118" t="s">
        <v>843</v>
      </c>
      <c r="E514" s="118" t="s">
        <v>3695</v>
      </c>
      <c r="F514" s="120">
        <v>11</v>
      </c>
      <c r="G514" s="119"/>
      <c r="H514" s="119"/>
      <c r="I514" s="120" t="s">
        <v>5820</v>
      </c>
      <c r="J514" s="120"/>
      <c r="K514" s="120"/>
      <c r="L514" s="120"/>
      <c r="M514" s="121" t="s">
        <v>3186</v>
      </c>
      <c r="N514" s="120">
        <v>1</v>
      </c>
      <c r="O514" s="119"/>
      <c r="P514" s="119"/>
      <c r="Q514" s="119"/>
      <c r="R514" s="120"/>
      <c r="S514" s="120"/>
      <c r="T514" s="120"/>
      <c r="U514" s="120"/>
      <c r="V514" s="172">
        <v>4233.2</v>
      </c>
      <c r="W514" s="172"/>
      <c r="X514" s="172"/>
      <c r="Y514" s="172">
        <v>4176.3999999999996</v>
      </c>
      <c r="Z514" s="172">
        <v>56.8</v>
      </c>
      <c r="AA514" s="123"/>
      <c r="AB514" s="123"/>
      <c r="AC514" s="123"/>
      <c r="AD514" s="123"/>
      <c r="AE514" s="123">
        <v>517</v>
      </c>
      <c r="AF514" s="123"/>
      <c r="AG514" s="214">
        <f t="shared" si="70"/>
        <v>517</v>
      </c>
      <c r="AH514" s="229" t="str">
        <f t="shared" si="62"/>
        <v>a4</v>
      </c>
      <c r="AI514" s="122"/>
      <c r="AJ514" s="122"/>
      <c r="AK514" s="122"/>
      <c r="AL514" s="122"/>
      <c r="AM514" s="122"/>
      <c r="AN514" s="173">
        <v>1</v>
      </c>
      <c r="AO514" s="173"/>
      <c r="AP514" s="173"/>
      <c r="AQ514" s="173"/>
      <c r="AR514" s="173"/>
      <c r="AS514" s="173">
        <v>7.8</v>
      </c>
      <c r="AT514" s="173"/>
      <c r="AU514" s="173"/>
      <c r="AV514" s="173">
        <v>10</v>
      </c>
      <c r="AW514" s="173">
        <v>5</v>
      </c>
      <c r="AX514" s="173">
        <v>8.5</v>
      </c>
      <c r="AY514" s="173">
        <v>7.5</v>
      </c>
      <c r="AZ514" s="211">
        <f t="shared" si="68"/>
        <v>8.8000000000000007</v>
      </c>
      <c r="BA514" s="211">
        <f t="shared" si="69"/>
        <v>31</v>
      </c>
      <c r="BB514" s="205">
        <f t="shared" si="63"/>
        <v>1346553</v>
      </c>
      <c r="BC514" s="205">
        <f t="shared" si="64"/>
        <v>948585</v>
      </c>
      <c r="BD514" s="205">
        <f t="shared" si="65"/>
        <v>471800</v>
      </c>
      <c r="BE514" s="205">
        <f t="shared" si="66"/>
        <v>73832</v>
      </c>
      <c r="BF514" s="175">
        <v>874753</v>
      </c>
      <c r="BG514" s="175">
        <v>9160</v>
      </c>
      <c r="BH514" s="175">
        <v>567028</v>
      </c>
      <c r="BI514" s="175">
        <v>153896</v>
      </c>
      <c r="BJ514" s="175">
        <v>244072</v>
      </c>
      <c r="BK514" s="175">
        <v>7225</v>
      </c>
      <c r="BL514" s="175">
        <v>60673</v>
      </c>
      <c r="BM514" s="175">
        <v>87384</v>
      </c>
      <c r="BN514" s="175">
        <v>123105</v>
      </c>
      <c r="BO514" s="175">
        <v>94010</v>
      </c>
      <c r="BP514" s="198">
        <f t="shared" si="67"/>
        <v>661038</v>
      </c>
    </row>
    <row r="515" spans="1:68" s="116" customFormat="1" x14ac:dyDescent="0.15">
      <c r="A515" s="117">
        <v>900281001</v>
      </c>
      <c r="B515" s="118" t="s">
        <v>846</v>
      </c>
      <c r="C515" s="118" t="s">
        <v>842</v>
      </c>
      <c r="D515" s="118" t="s">
        <v>847</v>
      </c>
      <c r="E515" s="118" t="s">
        <v>3696</v>
      </c>
      <c r="F515" s="120">
        <v>31</v>
      </c>
      <c r="G515" s="119">
        <v>8397186</v>
      </c>
      <c r="H515" s="119"/>
      <c r="I515" s="120" t="s">
        <v>5820</v>
      </c>
      <c r="J515" s="120">
        <v>41030</v>
      </c>
      <c r="K515" s="120">
        <v>8397186</v>
      </c>
      <c r="L515" s="120">
        <v>0.56100000000000005</v>
      </c>
      <c r="M515" s="121" t="s">
        <v>5654</v>
      </c>
      <c r="N515" s="120">
        <v>1</v>
      </c>
      <c r="O515" s="119">
        <v>232</v>
      </c>
      <c r="P515" s="119">
        <v>34.9</v>
      </c>
      <c r="Q515" s="119">
        <v>4.4800000000000004</v>
      </c>
      <c r="R515" s="120" t="s">
        <v>5655</v>
      </c>
      <c r="S515" s="120">
        <v>19.79</v>
      </c>
      <c r="T515" s="120"/>
      <c r="U515" s="120"/>
      <c r="V515" s="172">
        <v>3324</v>
      </c>
      <c r="W515" s="172"/>
      <c r="X515" s="172">
        <v>1913.8</v>
      </c>
      <c r="Y515" s="172">
        <v>994.7</v>
      </c>
      <c r="Z515" s="172">
        <v>415.5</v>
      </c>
      <c r="AA515" s="123">
        <v>39346</v>
      </c>
      <c r="AB515" s="123">
        <v>164400.60000000012</v>
      </c>
      <c r="AC515" s="123">
        <v>582</v>
      </c>
      <c r="AD515" s="123"/>
      <c r="AE515" s="123"/>
      <c r="AF515" s="123"/>
      <c r="AG515" s="214"/>
      <c r="AH515" s="229" t="str">
        <f t="shared" si="62"/>
        <v>a3</v>
      </c>
      <c r="AI515" s="122"/>
      <c r="AJ515" s="122"/>
      <c r="AK515" s="122"/>
      <c r="AL515" s="122"/>
      <c r="AM515" s="122"/>
      <c r="AN515" s="173">
        <v>1.6</v>
      </c>
      <c r="AO515" s="173"/>
      <c r="AP515" s="173"/>
      <c r="AQ515" s="173"/>
      <c r="AR515" s="173"/>
      <c r="AS515" s="173">
        <v>7.2</v>
      </c>
      <c r="AT515" s="173">
        <v>3</v>
      </c>
      <c r="AU515" s="173">
        <v>1.6</v>
      </c>
      <c r="AV515" s="173">
        <v>1.5</v>
      </c>
      <c r="AW515" s="173">
        <v>1.6</v>
      </c>
      <c r="AX515" s="173">
        <v>0.6</v>
      </c>
      <c r="AY515" s="173">
        <v>3.2</v>
      </c>
      <c r="AZ515" s="211">
        <f t="shared" si="68"/>
        <v>8.8000000000000007</v>
      </c>
      <c r="BA515" s="211">
        <f t="shared" si="69"/>
        <v>11.5</v>
      </c>
      <c r="BB515" s="205">
        <f t="shared" si="63"/>
        <v>542029</v>
      </c>
      <c r="BC515" s="205">
        <f t="shared" si="64"/>
        <v>413950</v>
      </c>
      <c r="BD515" s="205">
        <f t="shared" si="65"/>
        <v>157209</v>
      </c>
      <c r="BE515" s="205">
        <f t="shared" si="66"/>
        <v>29130</v>
      </c>
      <c r="BF515" s="175">
        <v>384820</v>
      </c>
      <c r="BG515" s="175">
        <v>10496</v>
      </c>
      <c r="BH515" s="175">
        <v>220079</v>
      </c>
      <c r="BI515" s="175">
        <v>90600</v>
      </c>
      <c r="BJ515" s="175">
        <v>37479</v>
      </c>
      <c r="BK515" s="175">
        <v>66668</v>
      </c>
      <c r="BL515" s="175"/>
      <c r="BM515" s="175">
        <v>62670</v>
      </c>
      <c r="BN515" s="175">
        <v>231</v>
      </c>
      <c r="BO515" s="175">
        <v>53806</v>
      </c>
      <c r="BP515" s="198">
        <f t="shared" si="67"/>
        <v>273885</v>
      </c>
    </row>
    <row r="516" spans="1:68" s="116" customFormat="1" x14ac:dyDescent="0.15">
      <c r="A516" s="117">
        <v>900381001</v>
      </c>
      <c r="B516" s="118" t="s">
        <v>848</v>
      </c>
      <c r="C516" s="118" t="s">
        <v>842</v>
      </c>
      <c r="D516" s="118" t="s">
        <v>849</v>
      </c>
      <c r="E516" s="118" t="s">
        <v>3697</v>
      </c>
      <c r="F516" s="120">
        <v>30</v>
      </c>
      <c r="G516" s="119">
        <v>8497082</v>
      </c>
      <c r="H516" s="119"/>
      <c r="I516" s="120" t="s">
        <v>5820</v>
      </c>
      <c r="J516" s="120">
        <v>34650</v>
      </c>
      <c r="K516" s="120">
        <v>8497082</v>
      </c>
      <c r="L516" s="120">
        <v>0.67200000000000004</v>
      </c>
      <c r="M516" s="121" t="s">
        <v>5654</v>
      </c>
      <c r="N516" s="120">
        <v>1</v>
      </c>
      <c r="O516" s="119">
        <v>189</v>
      </c>
      <c r="P516" s="119">
        <v>49.4</v>
      </c>
      <c r="Q516" s="119">
        <v>4.63</v>
      </c>
      <c r="R516" s="120" t="s">
        <v>5655</v>
      </c>
      <c r="S516" s="120">
        <v>28.05</v>
      </c>
      <c r="T516" s="120"/>
      <c r="U516" s="120"/>
      <c r="V516" s="172">
        <v>2458.6999999999998</v>
      </c>
      <c r="W516" s="172"/>
      <c r="X516" s="172">
        <v>1403.5</v>
      </c>
      <c r="Y516" s="172">
        <v>940.1</v>
      </c>
      <c r="Z516" s="172">
        <v>115.1</v>
      </c>
      <c r="AA516" s="123">
        <v>57658</v>
      </c>
      <c r="AB516" s="123">
        <v>169416</v>
      </c>
      <c r="AC516" s="123">
        <v>624.39400000000001</v>
      </c>
      <c r="AD516" s="123"/>
      <c r="AE516" s="123"/>
      <c r="AF516" s="123"/>
      <c r="AG516" s="214"/>
      <c r="AH516" s="229" t="str">
        <f t="shared" si="62"/>
        <v>a3</v>
      </c>
      <c r="AI516" s="122" t="s">
        <v>5401</v>
      </c>
      <c r="AJ516" s="122"/>
      <c r="AK516" s="122"/>
      <c r="AL516" s="122"/>
      <c r="AM516" s="122"/>
      <c r="AN516" s="173">
        <v>1.6</v>
      </c>
      <c r="AO516" s="173"/>
      <c r="AP516" s="173"/>
      <c r="AQ516" s="173"/>
      <c r="AR516" s="173"/>
      <c r="AS516" s="173">
        <v>6.3</v>
      </c>
      <c r="AT516" s="173">
        <v>1</v>
      </c>
      <c r="AU516" s="173">
        <v>2</v>
      </c>
      <c r="AV516" s="173">
        <v>1</v>
      </c>
      <c r="AW516" s="173">
        <v>2</v>
      </c>
      <c r="AX516" s="173">
        <v>1</v>
      </c>
      <c r="AY516" s="173">
        <v>4</v>
      </c>
      <c r="AZ516" s="211">
        <f t="shared" si="68"/>
        <v>7.9</v>
      </c>
      <c r="BA516" s="211">
        <f t="shared" si="69"/>
        <v>11</v>
      </c>
      <c r="BB516" s="205">
        <f t="shared" si="63"/>
        <v>575947</v>
      </c>
      <c r="BC516" s="205">
        <f t="shared" si="64"/>
        <v>453027</v>
      </c>
      <c r="BD516" s="205">
        <f t="shared" si="65"/>
        <v>148715</v>
      </c>
      <c r="BE516" s="205">
        <f t="shared" si="66"/>
        <v>25795</v>
      </c>
      <c r="BF516" s="175">
        <v>427232</v>
      </c>
      <c r="BG516" s="175">
        <v>12052</v>
      </c>
      <c r="BH516" s="175">
        <v>203444</v>
      </c>
      <c r="BI516" s="175">
        <v>94115</v>
      </c>
      <c r="BJ516" s="175">
        <v>28805</v>
      </c>
      <c r="BK516" s="175">
        <v>41443</v>
      </c>
      <c r="BL516" s="175"/>
      <c r="BM516" s="175">
        <v>40372</v>
      </c>
      <c r="BN516" s="175">
        <v>231</v>
      </c>
      <c r="BO516" s="175">
        <v>155485</v>
      </c>
      <c r="BP516" s="198">
        <f t="shared" si="67"/>
        <v>358929</v>
      </c>
    </row>
    <row r="517" spans="1:68" s="116" customFormat="1" x14ac:dyDescent="0.15">
      <c r="A517" s="117">
        <v>900481001</v>
      </c>
      <c r="B517" s="118" t="s">
        <v>850</v>
      </c>
      <c r="C517" s="118" t="s">
        <v>842</v>
      </c>
      <c r="D517" s="118" t="s">
        <v>851</v>
      </c>
      <c r="E517" s="118" t="s">
        <v>3698</v>
      </c>
      <c r="F517" s="120">
        <v>37</v>
      </c>
      <c r="G517" s="119"/>
      <c r="H517" s="119"/>
      <c r="I517" s="120" t="s">
        <v>5821</v>
      </c>
      <c r="J517" s="120">
        <v>57700</v>
      </c>
      <c r="K517" s="120">
        <v>15818265</v>
      </c>
      <c r="L517" s="120">
        <v>0.751</v>
      </c>
      <c r="M517" s="121" t="s">
        <v>5654</v>
      </c>
      <c r="N517" s="120">
        <v>1</v>
      </c>
      <c r="O517" s="119">
        <v>110.7</v>
      </c>
      <c r="P517" s="119">
        <v>27.7</v>
      </c>
      <c r="Q517" s="119">
        <v>2.67</v>
      </c>
      <c r="R517" s="120" t="s">
        <v>5655</v>
      </c>
      <c r="S517" s="120">
        <v>26.312999999999999</v>
      </c>
      <c r="T517" s="120"/>
      <c r="U517" s="120"/>
      <c r="V517" s="172">
        <v>4682.7</v>
      </c>
      <c r="W517" s="172">
        <v>223.1</v>
      </c>
      <c r="X517" s="172">
        <v>3233.3</v>
      </c>
      <c r="Y517" s="172">
        <v>1226.3</v>
      </c>
      <c r="Z517" s="172"/>
      <c r="AA517" s="123">
        <v>46269</v>
      </c>
      <c r="AB517" s="123">
        <v>201612.32000000027</v>
      </c>
      <c r="AC517" s="123">
        <v>791</v>
      </c>
      <c r="AD517" s="123"/>
      <c r="AE517" s="123"/>
      <c r="AF517" s="123"/>
      <c r="AG517" s="214"/>
      <c r="AH517" s="229" t="str">
        <f t="shared" ref="AH517:AH580" si="71">IF(N517=1,IF(AG517&gt;0,"a4",IF(AC517&gt;0,"a3",IF(AA517&gt;0,"a2","a1"))),IF(AG517&gt;0,"b4",IF(AC517&gt;0,"b3",IF(AA517&gt;0,"b2","b1"))))</f>
        <v>a3</v>
      </c>
      <c r="AI517" s="122"/>
      <c r="AJ517" s="122"/>
      <c r="AK517" s="122"/>
      <c r="AL517" s="122"/>
      <c r="AM517" s="122"/>
      <c r="AN517" s="173">
        <v>1.6</v>
      </c>
      <c r="AO517" s="173"/>
      <c r="AP517" s="173"/>
      <c r="AQ517" s="173"/>
      <c r="AR517" s="173"/>
      <c r="AS517" s="173">
        <v>7.8</v>
      </c>
      <c r="AT517" s="173">
        <v>1</v>
      </c>
      <c r="AU517" s="173">
        <v>3.5</v>
      </c>
      <c r="AV517" s="173">
        <v>1</v>
      </c>
      <c r="AW517" s="173">
        <v>3.5</v>
      </c>
      <c r="AX517" s="173">
        <v>1</v>
      </c>
      <c r="AY517" s="173">
        <v>1</v>
      </c>
      <c r="AZ517" s="211">
        <f t="shared" si="68"/>
        <v>9.4</v>
      </c>
      <c r="BA517" s="211">
        <f t="shared" si="69"/>
        <v>11</v>
      </c>
      <c r="BB517" s="205">
        <f t="shared" ref="BB517:BB580" si="72">SUM(BG517:BO517)</f>
        <v>768770</v>
      </c>
      <c r="BC517" s="205">
        <f t="shared" ref="BC517:BC580" si="73">BG517+BH517+BK517+BL517+BM517+BN517+BO517</f>
        <v>627123</v>
      </c>
      <c r="BD517" s="205">
        <f t="shared" ref="BD517:BD580" si="74">BB517-BF517</f>
        <v>177342</v>
      </c>
      <c r="BE517" s="205">
        <f t="shared" ref="BE517:BE580" si="75">BC517-BF517</f>
        <v>35695</v>
      </c>
      <c r="BF517" s="175">
        <v>591428</v>
      </c>
      <c r="BG517" s="175">
        <v>10496</v>
      </c>
      <c r="BH517" s="175">
        <v>243857</v>
      </c>
      <c r="BI517" s="175">
        <v>105844</v>
      </c>
      <c r="BJ517" s="175">
        <v>35803</v>
      </c>
      <c r="BK517" s="175">
        <v>79191</v>
      </c>
      <c r="BL517" s="175"/>
      <c r="BM517" s="175">
        <v>101102</v>
      </c>
      <c r="BN517" s="175">
        <v>231</v>
      </c>
      <c r="BO517" s="175">
        <v>192246</v>
      </c>
      <c r="BP517" s="198">
        <f t="shared" ref="BP517:BP580" si="76">BH517+BO517</f>
        <v>436103</v>
      </c>
    </row>
    <row r="518" spans="1:68" s="116" customFormat="1" x14ac:dyDescent="0.15">
      <c r="A518" s="117">
        <v>900581001</v>
      </c>
      <c r="B518" s="118" t="s">
        <v>852</v>
      </c>
      <c r="C518" s="118" t="s">
        <v>842</v>
      </c>
      <c r="D518" s="118" t="s">
        <v>853</v>
      </c>
      <c r="E518" s="118" t="s">
        <v>3699</v>
      </c>
      <c r="F518" s="120">
        <v>17</v>
      </c>
      <c r="G518" s="119">
        <v>2458490</v>
      </c>
      <c r="H518" s="119"/>
      <c r="I518" s="120" t="s">
        <v>5820</v>
      </c>
      <c r="J518" s="120">
        <v>9890</v>
      </c>
      <c r="K518" s="120">
        <v>2458490</v>
      </c>
      <c r="L518" s="120">
        <v>0.68100000000000005</v>
      </c>
      <c r="M518" s="121" t="s">
        <v>5654</v>
      </c>
      <c r="N518" s="120">
        <v>1</v>
      </c>
      <c r="O518" s="119">
        <v>132</v>
      </c>
      <c r="P518" s="119">
        <v>28</v>
      </c>
      <c r="Q518" s="119">
        <v>3.04</v>
      </c>
      <c r="R518" s="120" t="s">
        <v>5655</v>
      </c>
      <c r="S518" s="120">
        <v>8.3699999999999992</v>
      </c>
      <c r="T518" s="120"/>
      <c r="U518" s="120"/>
      <c r="V518" s="172">
        <v>1999</v>
      </c>
      <c r="W518" s="172"/>
      <c r="X518" s="172">
        <v>1465.4</v>
      </c>
      <c r="Y518" s="172">
        <v>395.1</v>
      </c>
      <c r="Z518" s="172">
        <v>138.5</v>
      </c>
      <c r="AA518" s="123">
        <v>15675</v>
      </c>
      <c r="AB518" s="123">
        <v>39575.430000000037</v>
      </c>
      <c r="AC518" s="123">
        <v>178</v>
      </c>
      <c r="AD518" s="123"/>
      <c r="AE518" s="123"/>
      <c r="AF518" s="123"/>
      <c r="AG518" s="214"/>
      <c r="AH518" s="229" t="str">
        <f t="shared" si="71"/>
        <v>a3</v>
      </c>
      <c r="AI518" s="122" t="s">
        <v>5401</v>
      </c>
      <c r="AJ518" s="122"/>
      <c r="AK518" s="122" t="s">
        <v>5401</v>
      </c>
      <c r="AL518" s="122"/>
      <c r="AM518" s="122"/>
      <c r="AN518" s="173">
        <v>1.6</v>
      </c>
      <c r="AO518" s="173"/>
      <c r="AP518" s="173"/>
      <c r="AQ518" s="173"/>
      <c r="AR518" s="173"/>
      <c r="AS518" s="173">
        <v>3.9</v>
      </c>
      <c r="AT518" s="173">
        <v>1.5</v>
      </c>
      <c r="AU518" s="173">
        <v>1.6</v>
      </c>
      <c r="AV518" s="173">
        <v>1.5</v>
      </c>
      <c r="AW518" s="173">
        <v>1.6</v>
      </c>
      <c r="AX518" s="173">
        <v>0.5</v>
      </c>
      <c r="AY518" s="173">
        <v>3.2</v>
      </c>
      <c r="AZ518" s="211">
        <f t="shared" ref="AZ518:AZ579" si="77">SUBTOTAL(9,AN518:AS518)</f>
        <v>5.5</v>
      </c>
      <c r="BA518" s="211">
        <f t="shared" ref="BA518:BA581" si="78">SUBTOTAL(9,AT518:AY518)</f>
        <v>9.8999999999999986</v>
      </c>
      <c r="BB518" s="205">
        <f t="shared" si="72"/>
        <v>376706</v>
      </c>
      <c r="BC518" s="205">
        <f t="shared" si="73"/>
        <v>298861</v>
      </c>
      <c r="BD518" s="205">
        <f t="shared" si="74"/>
        <v>131689</v>
      </c>
      <c r="BE518" s="205">
        <f t="shared" si="75"/>
        <v>53844</v>
      </c>
      <c r="BF518" s="175">
        <v>245017</v>
      </c>
      <c r="BG518" s="175">
        <v>10495</v>
      </c>
      <c r="BH518" s="175">
        <v>220208</v>
      </c>
      <c r="BI518" s="175">
        <v>69805</v>
      </c>
      <c r="BJ518" s="175">
        <v>8040</v>
      </c>
      <c r="BK518" s="175"/>
      <c r="BL518" s="175"/>
      <c r="BM518" s="175"/>
      <c r="BN518" s="175">
        <v>231</v>
      </c>
      <c r="BO518" s="175">
        <v>67927</v>
      </c>
      <c r="BP518" s="198">
        <f t="shared" si="76"/>
        <v>288135</v>
      </c>
    </row>
    <row r="519" spans="1:68" s="116" customFormat="1" x14ac:dyDescent="0.15">
      <c r="A519" s="117">
        <v>900581002</v>
      </c>
      <c r="B519" s="118" t="s">
        <v>854</v>
      </c>
      <c r="C519" s="118" t="s">
        <v>842</v>
      </c>
      <c r="D519" s="118" t="s">
        <v>853</v>
      </c>
      <c r="E519" s="118" t="s">
        <v>3700</v>
      </c>
      <c r="F519" s="120">
        <v>15</v>
      </c>
      <c r="G519" s="119">
        <v>3557862</v>
      </c>
      <c r="H519" s="119"/>
      <c r="I519" s="120" t="s">
        <v>5820</v>
      </c>
      <c r="J519" s="120">
        <v>12901</v>
      </c>
      <c r="K519" s="120">
        <v>3557862</v>
      </c>
      <c r="L519" s="120">
        <v>0.75600000000000001</v>
      </c>
      <c r="M519" s="121" t="s">
        <v>5654</v>
      </c>
      <c r="N519" s="120">
        <v>1</v>
      </c>
      <c r="O519" s="119">
        <v>177</v>
      </c>
      <c r="P519" s="119">
        <v>40.6</v>
      </c>
      <c r="Q519" s="119">
        <v>4.18</v>
      </c>
      <c r="R519" s="120" t="s">
        <v>5655</v>
      </c>
      <c r="S519" s="120">
        <v>7.87</v>
      </c>
      <c r="T519" s="120"/>
      <c r="U519" s="120"/>
      <c r="V519" s="172">
        <v>1986.1</v>
      </c>
      <c r="W519" s="172"/>
      <c r="X519" s="172">
        <v>1294.0999999999999</v>
      </c>
      <c r="Y519" s="172">
        <v>444.7</v>
      </c>
      <c r="Z519" s="172">
        <v>247.3</v>
      </c>
      <c r="AA519" s="123">
        <v>20209</v>
      </c>
      <c r="AB519" s="123">
        <v>67219.48000000004</v>
      </c>
      <c r="AC519" s="123">
        <v>279</v>
      </c>
      <c r="AD519" s="123"/>
      <c r="AE519" s="123"/>
      <c r="AF519" s="123"/>
      <c r="AG519" s="214"/>
      <c r="AH519" s="229" t="str">
        <f t="shared" si="71"/>
        <v>a3</v>
      </c>
      <c r="AI519" s="122" t="s">
        <v>5401</v>
      </c>
      <c r="AJ519" s="122"/>
      <c r="AK519" s="122" t="s">
        <v>5401</v>
      </c>
      <c r="AL519" s="122"/>
      <c r="AM519" s="122"/>
      <c r="AN519" s="173">
        <v>1.6</v>
      </c>
      <c r="AO519" s="173"/>
      <c r="AP519" s="173"/>
      <c r="AQ519" s="173"/>
      <c r="AR519" s="173"/>
      <c r="AS519" s="173">
        <v>4.5999999999999996</v>
      </c>
      <c r="AT519" s="173">
        <v>1.8</v>
      </c>
      <c r="AU519" s="173">
        <v>1.6</v>
      </c>
      <c r="AV519" s="173">
        <v>1.8</v>
      </c>
      <c r="AW519" s="173">
        <v>1.6</v>
      </c>
      <c r="AX519" s="173">
        <v>3.8</v>
      </c>
      <c r="AY519" s="173">
        <v>2.2000000000000002</v>
      </c>
      <c r="AZ519" s="211">
        <f t="shared" si="77"/>
        <v>6.1999999999999993</v>
      </c>
      <c r="BA519" s="211">
        <f t="shared" si="78"/>
        <v>12.8</v>
      </c>
      <c r="BB519" s="205">
        <f t="shared" si="72"/>
        <v>369550</v>
      </c>
      <c r="BC519" s="205">
        <f t="shared" si="73"/>
        <v>289070</v>
      </c>
      <c r="BD519" s="205">
        <f t="shared" si="74"/>
        <v>123402</v>
      </c>
      <c r="BE519" s="205">
        <f t="shared" si="75"/>
        <v>42922</v>
      </c>
      <c r="BF519" s="175">
        <v>246148</v>
      </c>
      <c r="BG519" s="175">
        <v>10496</v>
      </c>
      <c r="BH519" s="175">
        <v>223624</v>
      </c>
      <c r="BI519" s="175">
        <v>72984</v>
      </c>
      <c r="BJ519" s="175">
        <v>7496</v>
      </c>
      <c r="BK519" s="175"/>
      <c r="BL519" s="175"/>
      <c r="BM519" s="175"/>
      <c r="BN519" s="175">
        <v>231</v>
      </c>
      <c r="BO519" s="175">
        <v>54719</v>
      </c>
      <c r="BP519" s="198">
        <f t="shared" si="76"/>
        <v>278343</v>
      </c>
    </row>
    <row r="520" spans="1:68" s="116" customFormat="1" x14ac:dyDescent="0.15">
      <c r="A520" s="117">
        <v>920101001</v>
      </c>
      <c r="B520" s="118" t="s">
        <v>855</v>
      </c>
      <c r="C520" s="118" t="s">
        <v>842</v>
      </c>
      <c r="D520" s="118" t="s">
        <v>856</v>
      </c>
      <c r="E520" s="118" t="s">
        <v>3701</v>
      </c>
      <c r="F520" s="120">
        <v>48</v>
      </c>
      <c r="G520" s="119">
        <v>11698382</v>
      </c>
      <c r="H520" s="119"/>
      <c r="I520" s="120" t="s">
        <v>5823</v>
      </c>
      <c r="J520" s="120">
        <v>39600</v>
      </c>
      <c r="K520" s="120">
        <v>11698382</v>
      </c>
      <c r="L520" s="120">
        <v>0.80900000000000005</v>
      </c>
      <c r="M520" s="121" t="s">
        <v>5654</v>
      </c>
      <c r="N520" s="120">
        <v>1</v>
      </c>
      <c r="O520" s="119">
        <v>149.69999999999999</v>
      </c>
      <c r="P520" s="119">
        <v>37.200000000000003</v>
      </c>
      <c r="Q520" s="119">
        <v>5</v>
      </c>
      <c r="R520" s="120" t="s">
        <v>5655</v>
      </c>
      <c r="S520" s="120">
        <v>44.3</v>
      </c>
      <c r="T520" s="120"/>
      <c r="U520" s="120"/>
      <c r="V520" s="172">
        <v>2669.1</v>
      </c>
      <c r="W520" s="172">
        <v>507.6</v>
      </c>
      <c r="X520" s="172">
        <v>1877</v>
      </c>
      <c r="Y520" s="172">
        <v>284.5</v>
      </c>
      <c r="Z520" s="172"/>
      <c r="AA520" s="123">
        <v>47925</v>
      </c>
      <c r="AB520" s="123">
        <v>109909.7999999997</v>
      </c>
      <c r="AC520" s="123">
        <v>1849</v>
      </c>
      <c r="AD520" s="123"/>
      <c r="AE520" s="123"/>
      <c r="AF520" s="123"/>
      <c r="AG520" s="214"/>
      <c r="AH520" s="229" t="str">
        <f t="shared" si="71"/>
        <v>a3</v>
      </c>
      <c r="AI520" s="122" t="s">
        <v>5401</v>
      </c>
      <c r="AJ520" s="122"/>
      <c r="AK520" s="122"/>
      <c r="AL520" s="122"/>
      <c r="AM520" s="122"/>
      <c r="AN520" s="173" t="s">
        <v>3186</v>
      </c>
      <c r="AO520" s="173" t="s">
        <v>3186</v>
      </c>
      <c r="AP520" s="173" t="s">
        <v>3186</v>
      </c>
      <c r="AQ520" s="173" t="s">
        <v>3186</v>
      </c>
      <c r="AR520" s="173" t="s">
        <v>3186</v>
      </c>
      <c r="AS520" s="173">
        <v>2</v>
      </c>
      <c r="AT520" s="173">
        <v>6.9</v>
      </c>
      <c r="AU520" s="173">
        <v>2</v>
      </c>
      <c r="AV520" s="173">
        <v>2.1</v>
      </c>
      <c r="AW520" s="173">
        <v>2</v>
      </c>
      <c r="AX520" s="173">
        <v>1</v>
      </c>
      <c r="AY520" s="173"/>
      <c r="AZ520" s="211">
        <f t="shared" si="77"/>
        <v>2</v>
      </c>
      <c r="BA520" s="211">
        <f t="shared" si="78"/>
        <v>14</v>
      </c>
      <c r="BB520" s="205">
        <f t="shared" si="72"/>
        <v>304472</v>
      </c>
      <c r="BC520" s="205">
        <f t="shared" si="73"/>
        <v>304472</v>
      </c>
      <c r="BD520" s="205">
        <f t="shared" si="74"/>
        <v>0</v>
      </c>
      <c r="BE520" s="205">
        <f t="shared" si="75"/>
        <v>0</v>
      </c>
      <c r="BF520" s="175">
        <v>304472</v>
      </c>
      <c r="BG520" s="175"/>
      <c r="BH520" s="175">
        <v>186900</v>
      </c>
      <c r="BI520" s="175"/>
      <c r="BJ520" s="175"/>
      <c r="BK520" s="175">
        <v>59624</v>
      </c>
      <c r="BL520" s="175">
        <v>56541</v>
      </c>
      <c r="BM520" s="175"/>
      <c r="BN520" s="175">
        <v>157</v>
      </c>
      <c r="BO520" s="175">
        <v>1250</v>
      </c>
      <c r="BP520" s="198">
        <f t="shared" si="76"/>
        <v>188150</v>
      </c>
    </row>
    <row r="521" spans="1:68" s="116" customFormat="1" x14ac:dyDescent="0.15">
      <c r="A521" s="117">
        <v>920101002</v>
      </c>
      <c r="B521" s="118" t="s">
        <v>857</v>
      </c>
      <c r="C521" s="118" t="s">
        <v>842</v>
      </c>
      <c r="D521" s="118" t="s">
        <v>856</v>
      </c>
      <c r="E521" s="118" t="s">
        <v>3702</v>
      </c>
      <c r="F521" s="120">
        <v>35</v>
      </c>
      <c r="G521" s="119">
        <v>57421310</v>
      </c>
      <c r="H521" s="119"/>
      <c r="I521" s="120" t="s">
        <v>5821</v>
      </c>
      <c r="J521" s="120">
        <v>159300</v>
      </c>
      <c r="K521" s="120">
        <v>57449825</v>
      </c>
      <c r="L521" s="120">
        <v>0.98799999999999999</v>
      </c>
      <c r="M521" s="121" t="s">
        <v>5654</v>
      </c>
      <c r="N521" s="120">
        <v>1</v>
      </c>
      <c r="O521" s="119">
        <v>126.8</v>
      </c>
      <c r="P521" s="119"/>
      <c r="Q521" s="119"/>
      <c r="R521" s="120" t="s">
        <v>5655</v>
      </c>
      <c r="S521" s="120">
        <v>239.4</v>
      </c>
      <c r="T521" s="120"/>
      <c r="U521" s="120"/>
      <c r="V521" s="172">
        <v>16581.900000000001</v>
      </c>
      <c r="W521" s="172">
        <v>3821.6</v>
      </c>
      <c r="X521" s="172">
        <v>6382.5</v>
      </c>
      <c r="Y521" s="172">
        <v>2442.5</v>
      </c>
      <c r="Z521" s="172">
        <v>3935.3</v>
      </c>
      <c r="AA521" s="123">
        <v>223108</v>
      </c>
      <c r="AB521" s="123">
        <v>349748.79999999877</v>
      </c>
      <c r="AC521" s="123">
        <v>17937</v>
      </c>
      <c r="AD521" s="123"/>
      <c r="AE521" s="123"/>
      <c r="AF521" s="123"/>
      <c r="AG521" s="214"/>
      <c r="AH521" s="229" t="str">
        <f t="shared" si="71"/>
        <v>a3</v>
      </c>
      <c r="AI521" s="122" t="s">
        <v>5401</v>
      </c>
      <c r="AJ521" s="122"/>
      <c r="AK521" s="122"/>
      <c r="AL521" s="122"/>
      <c r="AM521" s="122"/>
      <c r="AN521" s="173">
        <v>1</v>
      </c>
      <c r="AO521" s="173">
        <v>3</v>
      </c>
      <c r="AP521" s="173">
        <v>3</v>
      </c>
      <c r="AQ521" s="173">
        <v>2</v>
      </c>
      <c r="AR521" s="173"/>
      <c r="AS521" s="173">
        <v>4</v>
      </c>
      <c r="AT521" s="173">
        <v>10</v>
      </c>
      <c r="AU521" s="173">
        <v>4</v>
      </c>
      <c r="AV521" s="173">
        <v>10</v>
      </c>
      <c r="AW521" s="173">
        <v>5</v>
      </c>
      <c r="AX521" s="173">
        <v>4</v>
      </c>
      <c r="AY521" s="173">
        <v>9</v>
      </c>
      <c r="AZ521" s="211">
        <f t="shared" si="77"/>
        <v>13</v>
      </c>
      <c r="BA521" s="211">
        <f t="shared" si="78"/>
        <v>42</v>
      </c>
      <c r="BB521" s="205">
        <f t="shared" si="72"/>
        <v>1173402</v>
      </c>
      <c r="BC521" s="205">
        <f t="shared" si="73"/>
        <v>1173402</v>
      </c>
      <c r="BD521" s="205">
        <f t="shared" si="74"/>
        <v>0</v>
      </c>
      <c r="BE521" s="205">
        <f t="shared" si="75"/>
        <v>0</v>
      </c>
      <c r="BF521" s="175">
        <v>1173402</v>
      </c>
      <c r="BG521" s="175">
        <v>72014</v>
      </c>
      <c r="BH521" s="175">
        <v>744240</v>
      </c>
      <c r="BI521" s="175"/>
      <c r="BJ521" s="175"/>
      <c r="BK521" s="175">
        <v>76842</v>
      </c>
      <c r="BL521" s="175">
        <v>273171</v>
      </c>
      <c r="BM521" s="175"/>
      <c r="BN521" s="175">
        <v>1342</v>
      </c>
      <c r="BO521" s="175">
        <v>5793</v>
      </c>
      <c r="BP521" s="198">
        <f t="shared" si="76"/>
        <v>750033</v>
      </c>
    </row>
    <row r="522" spans="1:68" s="116" customFormat="1" x14ac:dyDescent="0.15">
      <c r="A522" s="117">
        <v>920101003</v>
      </c>
      <c r="B522" s="118" t="s">
        <v>858</v>
      </c>
      <c r="C522" s="118" t="s">
        <v>842</v>
      </c>
      <c r="D522" s="118" t="s">
        <v>856</v>
      </c>
      <c r="E522" s="118" t="s">
        <v>3703</v>
      </c>
      <c r="F522" s="120">
        <v>18</v>
      </c>
      <c r="G522" s="119">
        <v>1894799</v>
      </c>
      <c r="H522" s="119"/>
      <c r="I522" s="120" t="s">
        <v>5820</v>
      </c>
      <c r="J522" s="120">
        <v>9300</v>
      </c>
      <c r="K522" s="120">
        <v>1894799</v>
      </c>
      <c r="L522" s="120">
        <v>0.55800000000000005</v>
      </c>
      <c r="M522" s="121" t="s">
        <v>5657</v>
      </c>
      <c r="N522" s="120">
        <v>1</v>
      </c>
      <c r="O522" s="119"/>
      <c r="P522" s="119"/>
      <c r="Q522" s="119"/>
      <c r="R522" s="120" t="s">
        <v>5658</v>
      </c>
      <c r="S522" s="120">
        <v>1.3</v>
      </c>
      <c r="T522" s="120"/>
      <c r="U522" s="120"/>
      <c r="V522" s="172">
        <v>850</v>
      </c>
      <c r="W522" s="172"/>
      <c r="X522" s="172"/>
      <c r="Y522" s="172"/>
      <c r="Z522" s="172">
        <v>850</v>
      </c>
      <c r="AA522" s="123">
        <v>15566.8</v>
      </c>
      <c r="AB522" s="123"/>
      <c r="AC522" s="123">
        <v>1430</v>
      </c>
      <c r="AD522" s="123"/>
      <c r="AE522" s="123"/>
      <c r="AF522" s="123"/>
      <c r="AG522" s="214"/>
      <c r="AH522" s="229" t="str">
        <f t="shared" si="71"/>
        <v>a3</v>
      </c>
      <c r="AI522" s="122"/>
      <c r="AJ522" s="122"/>
      <c r="AK522" s="122"/>
      <c r="AL522" s="122"/>
      <c r="AM522" s="122"/>
      <c r="AN522" s="173"/>
      <c r="AO522" s="173"/>
      <c r="AP522" s="173"/>
      <c r="AQ522" s="173"/>
      <c r="AR522" s="173"/>
      <c r="AS522" s="173">
        <v>1</v>
      </c>
      <c r="AT522" s="173">
        <v>0.5</v>
      </c>
      <c r="AU522" s="173">
        <v>0.5</v>
      </c>
      <c r="AV522" s="173">
        <v>0.5</v>
      </c>
      <c r="AW522" s="173">
        <v>0.5</v>
      </c>
      <c r="AX522" s="173">
        <v>1</v>
      </c>
      <c r="AY522" s="173">
        <v>1</v>
      </c>
      <c r="AZ522" s="211">
        <f t="shared" si="77"/>
        <v>1</v>
      </c>
      <c r="BA522" s="211">
        <f t="shared" si="78"/>
        <v>4</v>
      </c>
      <c r="BB522" s="205">
        <f t="shared" si="72"/>
        <v>106086</v>
      </c>
      <c r="BC522" s="205">
        <f t="shared" si="73"/>
        <v>91896</v>
      </c>
      <c r="BD522" s="205">
        <f t="shared" si="74"/>
        <v>22600</v>
      </c>
      <c r="BE522" s="205">
        <f t="shared" si="75"/>
        <v>8410</v>
      </c>
      <c r="BF522" s="175">
        <v>83486</v>
      </c>
      <c r="BG522" s="175"/>
      <c r="BH522" s="175">
        <v>40944</v>
      </c>
      <c r="BI522" s="175">
        <v>14190</v>
      </c>
      <c r="BJ522" s="175"/>
      <c r="BK522" s="175">
        <v>25466</v>
      </c>
      <c r="BL522" s="175">
        <v>2758</v>
      </c>
      <c r="BM522" s="175">
        <v>13512</v>
      </c>
      <c r="BN522" s="175">
        <v>130</v>
      </c>
      <c r="BO522" s="175">
        <v>9086</v>
      </c>
      <c r="BP522" s="198">
        <f t="shared" si="76"/>
        <v>50030</v>
      </c>
    </row>
    <row r="523" spans="1:68" s="116" customFormat="1" x14ac:dyDescent="0.15">
      <c r="A523" s="117">
        <v>920101004</v>
      </c>
      <c r="B523" s="118" t="s">
        <v>859</v>
      </c>
      <c r="C523" s="118" t="s">
        <v>842</v>
      </c>
      <c r="D523" s="118" t="s">
        <v>856</v>
      </c>
      <c r="E523" s="118" t="s">
        <v>3704</v>
      </c>
      <c r="F523" s="120">
        <v>13</v>
      </c>
      <c r="G523" s="119">
        <v>2058773</v>
      </c>
      <c r="H523" s="119"/>
      <c r="I523" s="120" t="s">
        <v>5820</v>
      </c>
      <c r="J523" s="120">
        <v>12500</v>
      </c>
      <c r="K523" s="120">
        <v>2058773</v>
      </c>
      <c r="L523" s="120">
        <v>0.45100000000000001</v>
      </c>
      <c r="M523" s="121" t="s">
        <v>5654</v>
      </c>
      <c r="N523" s="120">
        <v>1</v>
      </c>
      <c r="O523" s="119"/>
      <c r="P523" s="119"/>
      <c r="Q523" s="119"/>
      <c r="R523" s="120" t="s">
        <v>5655</v>
      </c>
      <c r="S523" s="120">
        <v>34.299999999999997</v>
      </c>
      <c r="T523" s="120"/>
      <c r="U523" s="120"/>
      <c r="V523" s="172">
        <v>1592.8</v>
      </c>
      <c r="W523" s="172">
        <v>463.1</v>
      </c>
      <c r="X523" s="172">
        <v>378.8</v>
      </c>
      <c r="Y523" s="172">
        <v>211.8</v>
      </c>
      <c r="Z523" s="172">
        <v>539.1</v>
      </c>
      <c r="AA523" s="123">
        <v>19282.5</v>
      </c>
      <c r="AB523" s="123"/>
      <c r="AC523" s="123">
        <v>1529.4</v>
      </c>
      <c r="AD523" s="123"/>
      <c r="AE523" s="123"/>
      <c r="AF523" s="123"/>
      <c r="AG523" s="214"/>
      <c r="AH523" s="229" t="str">
        <f t="shared" si="71"/>
        <v>a3</v>
      </c>
      <c r="AI523" s="122"/>
      <c r="AJ523" s="122"/>
      <c r="AK523" s="122"/>
      <c r="AL523" s="122"/>
      <c r="AM523" s="122"/>
      <c r="AN523" s="173"/>
      <c r="AO523" s="173"/>
      <c r="AP523" s="173"/>
      <c r="AQ523" s="173"/>
      <c r="AR523" s="173"/>
      <c r="AS523" s="173">
        <v>1</v>
      </c>
      <c r="AT523" s="173">
        <v>1</v>
      </c>
      <c r="AU523" s="173">
        <v>2</v>
      </c>
      <c r="AV523" s="173">
        <v>1</v>
      </c>
      <c r="AW523" s="173">
        <v>2</v>
      </c>
      <c r="AX523" s="173">
        <v>1</v>
      </c>
      <c r="AY523" s="173"/>
      <c r="AZ523" s="211">
        <f t="shared" si="77"/>
        <v>1</v>
      </c>
      <c r="BA523" s="211">
        <f t="shared" si="78"/>
        <v>7</v>
      </c>
      <c r="BB523" s="205">
        <f t="shared" si="72"/>
        <v>237514</v>
      </c>
      <c r="BC523" s="205">
        <f t="shared" si="73"/>
        <v>191189</v>
      </c>
      <c r="BD523" s="205">
        <f t="shared" si="74"/>
        <v>49648</v>
      </c>
      <c r="BE523" s="205">
        <f t="shared" si="75"/>
        <v>3323</v>
      </c>
      <c r="BF523" s="175">
        <v>187866</v>
      </c>
      <c r="BG523" s="175"/>
      <c r="BH523" s="175">
        <v>103425</v>
      </c>
      <c r="BI523" s="175">
        <v>46325</v>
      </c>
      <c r="BJ523" s="175"/>
      <c r="BK523" s="175">
        <v>30433</v>
      </c>
      <c r="BL523" s="175">
        <v>24037</v>
      </c>
      <c r="BM523" s="175">
        <v>26626</v>
      </c>
      <c r="BN523" s="175">
        <v>2531</v>
      </c>
      <c r="BO523" s="175">
        <v>4137</v>
      </c>
      <c r="BP523" s="198">
        <f t="shared" si="76"/>
        <v>107562</v>
      </c>
    </row>
    <row r="524" spans="1:68" s="116" customFormat="1" x14ac:dyDescent="0.15">
      <c r="A524" s="117">
        <v>920101005</v>
      </c>
      <c r="B524" s="118" t="s">
        <v>860</v>
      </c>
      <c r="C524" s="118" t="s">
        <v>842</v>
      </c>
      <c r="D524" s="118" t="s">
        <v>856</v>
      </c>
      <c r="E524" s="118" t="s">
        <v>3705</v>
      </c>
      <c r="F524" s="120">
        <v>7</v>
      </c>
      <c r="G524" s="119">
        <v>338411</v>
      </c>
      <c r="H524" s="119"/>
      <c r="I524" s="120" t="s">
        <v>5820</v>
      </c>
      <c r="J524" s="120">
        <v>1500</v>
      </c>
      <c r="K524" s="120">
        <v>338411</v>
      </c>
      <c r="L524" s="120">
        <v>0.61799999999999999</v>
      </c>
      <c r="M524" s="121" t="s">
        <v>5657</v>
      </c>
      <c r="N524" s="120">
        <v>1</v>
      </c>
      <c r="O524" s="119"/>
      <c r="P524" s="119"/>
      <c r="Q524" s="119"/>
      <c r="R524" s="120" t="s">
        <v>5658</v>
      </c>
      <c r="S524" s="120">
        <v>0.5</v>
      </c>
      <c r="T524" s="120"/>
      <c r="U524" s="120"/>
      <c r="V524" s="172">
        <v>206.3</v>
      </c>
      <c r="W524" s="172">
        <v>30.7</v>
      </c>
      <c r="X524" s="172">
        <v>122.9</v>
      </c>
      <c r="Y524" s="172">
        <v>1.9</v>
      </c>
      <c r="Z524" s="172">
        <v>50.8</v>
      </c>
      <c r="AA524" s="123"/>
      <c r="AB524" s="123"/>
      <c r="AC524" s="123">
        <v>200</v>
      </c>
      <c r="AD524" s="123"/>
      <c r="AE524" s="123"/>
      <c r="AF524" s="123"/>
      <c r="AG524" s="214"/>
      <c r="AH524" s="229" t="str">
        <f t="shared" si="71"/>
        <v>a3</v>
      </c>
      <c r="AI524" s="122"/>
      <c r="AJ524" s="122"/>
      <c r="AK524" s="122"/>
      <c r="AL524" s="122"/>
      <c r="AM524" s="122"/>
      <c r="AN524" s="173"/>
      <c r="AO524" s="173"/>
      <c r="AP524" s="173"/>
      <c r="AQ524" s="173"/>
      <c r="AR524" s="173"/>
      <c r="AS524" s="173">
        <v>1</v>
      </c>
      <c r="AT524" s="173">
        <v>0.5</v>
      </c>
      <c r="AU524" s="173">
        <v>0.5</v>
      </c>
      <c r="AV524" s="173">
        <v>0.5</v>
      </c>
      <c r="AW524" s="173">
        <v>0.5</v>
      </c>
      <c r="AX524" s="173">
        <v>1</v>
      </c>
      <c r="AY524" s="173">
        <v>1</v>
      </c>
      <c r="AZ524" s="211">
        <f t="shared" si="77"/>
        <v>1</v>
      </c>
      <c r="BA524" s="211">
        <f t="shared" si="78"/>
        <v>4</v>
      </c>
      <c r="BB524" s="205">
        <f t="shared" si="72"/>
        <v>18254</v>
      </c>
      <c r="BC524" s="205">
        <f t="shared" si="73"/>
        <v>18254</v>
      </c>
      <c r="BD524" s="205">
        <f t="shared" si="74"/>
        <v>0</v>
      </c>
      <c r="BE524" s="205">
        <f t="shared" si="75"/>
        <v>0</v>
      </c>
      <c r="BF524" s="175">
        <v>18254</v>
      </c>
      <c r="BG524" s="175"/>
      <c r="BH524" s="175">
        <v>11611</v>
      </c>
      <c r="BI524" s="175"/>
      <c r="BJ524" s="175"/>
      <c r="BK524" s="175">
        <v>3974</v>
      </c>
      <c r="BL524" s="175">
        <v>1712</v>
      </c>
      <c r="BM524" s="175">
        <v>281</v>
      </c>
      <c r="BN524" s="175">
        <v>178</v>
      </c>
      <c r="BO524" s="175">
        <v>498</v>
      </c>
      <c r="BP524" s="198">
        <f t="shared" si="76"/>
        <v>12109</v>
      </c>
    </row>
    <row r="525" spans="1:68" s="116" customFormat="1" x14ac:dyDescent="0.15">
      <c r="A525" s="117">
        <v>920201001</v>
      </c>
      <c r="B525" s="118" t="s">
        <v>861</v>
      </c>
      <c r="C525" s="118" t="s">
        <v>842</v>
      </c>
      <c r="D525" s="118" t="s">
        <v>862</v>
      </c>
      <c r="E525" s="118" t="s">
        <v>3706</v>
      </c>
      <c r="F525" s="120">
        <v>36</v>
      </c>
      <c r="G525" s="119">
        <v>19565740</v>
      </c>
      <c r="H525" s="119">
        <v>2860500</v>
      </c>
      <c r="I525" s="120" t="s">
        <v>5821</v>
      </c>
      <c r="J525" s="120">
        <v>72000</v>
      </c>
      <c r="K525" s="120">
        <v>22257250</v>
      </c>
      <c r="L525" s="120">
        <v>0.84699999999999998</v>
      </c>
      <c r="M525" s="121" t="s">
        <v>5654</v>
      </c>
      <c r="N525" s="120">
        <v>1</v>
      </c>
      <c r="O525" s="119">
        <v>21</v>
      </c>
      <c r="P525" s="119"/>
      <c r="Q525" s="119"/>
      <c r="R525" s="120" t="s">
        <v>5655</v>
      </c>
      <c r="S525" s="120">
        <v>64.5</v>
      </c>
      <c r="T525" s="120"/>
      <c r="U525" s="120"/>
      <c r="V525" s="172">
        <v>6322</v>
      </c>
      <c r="W525" s="172">
        <v>1256</v>
      </c>
      <c r="X525" s="172">
        <v>3443</v>
      </c>
      <c r="Y525" s="172">
        <v>919</v>
      </c>
      <c r="Z525" s="172">
        <v>704</v>
      </c>
      <c r="AA525" s="123">
        <v>55397</v>
      </c>
      <c r="AB525" s="123">
        <v>191114.71999999991</v>
      </c>
      <c r="AC525" s="123">
        <v>4412.8</v>
      </c>
      <c r="AD525" s="123"/>
      <c r="AE525" s="123">
        <v>2.9</v>
      </c>
      <c r="AF525" s="123"/>
      <c r="AG525" s="214">
        <f t="shared" ref="AG525:AG569" si="79">SUM(AD525:AF525)</f>
        <v>2.9</v>
      </c>
      <c r="AH525" s="229" t="str">
        <f t="shared" si="71"/>
        <v>a4</v>
      </c>
      <c r="AI525" s="122"/>
      <c r="AJ525" s="122"/>
      <c r="AK525" s="122"/>
      <c r="AL525" s="122"/>
      <c r="AM525" s="122"/>
      <c r="AN525" s="173">
        <v>4</v>
      </c>
      <c r="AO525" s="173">
        <v>2</v>
      </c>
      <c r="AP525" s="173">
        <v>1</v>
      </c>
      <c r="AQ525" s="173">
        <v>1</v>
      </c>
      <c r="AR525" s="173"/>
      <c r="AS525" s="173">
        <v>3</v>
      </c>
      <c r="AT525" s="173">
        <v>6</v>
      </c>
      <c r="AU525" s="173">
        <v>6</v>
      </c>
      <c r="AV525" s="173">
        <v>4</v>
      </c>
      <c r="AW525" s="173">
        <v>4</v>
      </c>
      <c r="AX525" s="173">
        <v>2</v>
      </c>
      <c r="AY525" s="173">
        <v>1</v>
      </c>
      <c r="AZ525" s="211">
        <f t="shared" si="77"/>
        <v>11</v>
      </c>
      <c r="BA525" s="211">
        <f t="shared" si="78"/>
        <v>23</v>
      </c>
      <c r="BB525" s="205">
        <f t="shared" si="72"/>
        <v>551999</v>
      </c>
      <c r="BC525" s="205">
        <f t="shared" si="73"/>
        <v>449723</v>
      </c>
      <c r="BD525" s="205">
        <f t="shared" si="74"/>
        <v>105424</v>
      </c>
      <c r="BE525" s="205">
        <f t="shared" si="75"/>
        <v>3148</v>
      </c>
      <c r="BF525" s="175">
        <v>446575</v>
      </c>
      <c r="BG525" s="175">
        <v>45984</v>
      </c>
      <c r="BH525" s="175">
        <v>148970</v>
      </c>
      <c r="BI525" s="175">
        <v>102276</v>
      </c>
      <c r="BJ525" s="175"/>
      <c r="BK525" s="175">
        <v>90736</v>
      </c>
      <c r="BL525" s="175">
        <v>43099</v>
      </c>
      <c r="BM525" s="175">
        <v>92343</v>
      </c>
      <c r="BN525" s="175">
        <v>18863</v>
      </c>
      <c r="BO525" s="175">
        <v>9728</v>
      </c>
      <c r="BP525" s="198">
        <f t="shared" si="76"/>
        <v>158698</v>
      </c>
    </row>
    <row r="526" spans="1:68" s="116" customFormat="1" x14ac:dyDescent="0.15">
      <c r="A526" s="117">
        <v>920201002</v>
      </c>
      <c r="B526" s="118" t="s">
        <v>863</v>
      </c>
      <c r="C526" s="118" t="s">
        <v>842</v>
      </c>
      <c r="D526" s="118" t="s">
        <v>862</v>
      </c>
      <c r="E526" s="118" t="s">
        <v>3707</v>
      </c>
      <c r="F526" s="120">
        <v>20</v>
      </c>
      <c r="G526" s="119">
        <v>82972</v>
      </c>
      <c r="H526" s="119"/>
      <c r="I526" s="120" t="s">
        <v>5820</v>
      </c>
      <c r="J526" s="120">
        <v>500</v>
      </c>
      <c r="K526" s="120">
        <v>82972</v>
      </c>
      <c r="L526" s="120">
        <v>0.45500000000000002</v>
      </c>
      <c r="M526" s="121" t="s">
        <v>5662</v>
      </c>
      <c r="N526" s="120">
        <v>1</v>
      </c>
      <c r="O526" s="119">
        <v>186</v>
      </c>
      <c r="P526" s="119"/>
      <c r="Q526" s="119"/>
      <c r="R526" s="120" t="s">
        <v>5660</v>
      </c>
      <c r="S526" s="120">
        <v>0.2</v>
      </c>
      <c r="T526" s="120"/>
      <c r="U526" s="120"/>
      <c r="V526" s="172">
        <v>76</v>
      </c>
      <c r="W526" s="172">
        <v>7</v>
      </c>
      <c r="X526" s="172">
        <v>67</v>
      </c>
      <c r="Y526" s="172"/>
      <c r="Z526" s="172">
        <v>2</v>
      </c>
      <c r="AA526" s="123">
        <v>461</v>
      </c>
      <c r="AB526" s="123"/>
      <c r="AC526" s="123"/>
      <c r="AD526" s="123"/>
      <c r="AE526" s="123"/>
      <c r="AF526" s="123"/>
      <c r="AG526" s="214"/>
      <c r="AH526" s="229" t="str">
        <f t="shared" si="71"/>
        <v>a2</v>
      </c>
      <c r="AI526" s="122"/>
      <c r="AJ526" s="122"/>
      <c r="AK526" s="122"/>
      <c r="AL526" s="122"/>
      <c r="AM526" s="122"/>
      <c r="AN526" s="173"/>
      <c r="AO526" s="173"/>
      <c r="AP526" s="173"/>
      <c r="AQ526" s="173"/>
      <c r="AR526" s="173"/>
      <c r="AS526" s="173"/>
      <c r="AT526" s="173"/>
      <c r="AU526" s="173"/>
      <c r="AV526" s="173"/>
      <c r="AW526" s="173"/>
      <c r="AX526" s="173"/>
      <c r="AY526" s="173"/>
      <c r="AZ526" s="211">
        <f t="shared" si="77"/>
        <v>0</v>
      </c>
      <c r="BA526" s="211">
        <f t="shared" si="78"/>
        <v>0</v>
      </c>
      <c r="BB526" s="205">
        <f t="shared" si="72"/>
        <v>9531</v>
      </c>
      <c r="BC526" s="205">
        <f t="shared" si="73"/>
        <v>7588</v>
      </c>
      <c r="BD526" s="205">
        <f t="shared" si="74"/>
        <v>2002</v>
      </c>
      <c r="BE526" s="205">
        <f t="shared" si="75"/>
        <v>59</v>
      </c>
      <c r="BF526" s="175">
        <v>7529</v>
      </c>
      <c r="BG526" s="175"/>
      <c r="BH526" s="175">
        <v>2814</v>
      </c>
      <c r="BI526" s="175">
        <v>1943</v>
      </c>
      <c r="BJ526" s="175"/>
      <c r="BK526" s="175">
        <v>1714</v>
      </c>
      <c r="BL526" s="175">
        <v>347</v>
      </c>
      <c r="BM526" s="175">
        <v>1624</v>
      </c>
      <c r="BN526" s="175">
        <v>543</v>
      </c>
      <c r="BO526" s="175">
        <v>546</v>
      </c>
      <c r="BP526" s="198">
        <f t="shared" si="76"/>
        <v>3360</v>
      </c>
    </row>
    <row r="527" spans="1:68" s="116" customFormat="1" x14ac:dyDescent="0.15">
      <c r="A527" s="117">
        <v>920501001</v>
      </c>
      <c r="B527" s="118" t="s">
        <v>864</v>
      </c>
      <c r="C527" s="118" t="s">
        <v>842</v>
      </c>
      <c r="D527" s="118" t="s">
        <v>865</v>
      </c>
      <c r="E527" s="118" t="s">
        <v>3708</v>
      </c>
      <c r="F527" s="120">
        <v>37</v>
      </c>
      <c r="G527" s="119">
        <v>10030975</v>
      </c>
      <c r="H527" s="119"/>
      <c r="I527" s="120" t="s">
        <v>5820</v>
      </c>
      <c r="J527" s="120">
        <v>34000</v>
      </c>
      <c r="K527" s="120">
        <v>10030975</v>
      </c>
      <c r="L527" s="120">
        <v>0.80800000000000005</v>
      </c>
      <c r="M527" s="121" t="s">
        <v>5654</v>
      </c>
      <c r="N527" s="120">
        <v>1</v>
      </c>
      <c r="O527" s="119">
        <v>197.2</v>
      </c>
      <c r="P527" s="119">
        <v>31.9</v>
      </c>
      <c r="Q527" s="119">
        <v>2.61</v>
      </c>
      <c r="R527" s="120" t="s">
        <v>5655</v>
      </c>
      <c r="S527" s="120">
        <v>13.45</v>
      </c>
      <c r="T527" s="120"/>
      <c r="U527" s="120"/>
      <c r="V527" s="172">
        <v>3735.5810000000001</v>
      </c>
      <c r="W527" s="172"/>
      <c r="X527" s="172">
        <v>2877.6089999999999</v>
      </c>
      <c r="Y527" s="172">
        <v>857.97199999999998</v>
      </c>
      <c r="Z527" s="172"/>
      <c r="AA527" s="123">
        <v>35683</v>
      </c>
      <c r="AB527" s="123">
        <v>126369.04500000001</v>
      </c>
      <c r="AC527" s="123">
        <v>3189.21</v>
      </c>
      <c r="AD527" s="123"/>
      <c r="AE527" s="123"/>
      <c r="AF527" s="123"/>
      <c r="AG527" s="214"/>
      <c r="AH527" s="229" t="str">
        <f t="shared" si="71"/>
        <v>a3</v>
      </c>
      <c r="AI527" s="122"/>
      <c r="AJ527" s="122"/>
      <c r="AK527" s="122"/>
      <c r="AL527" s="122"/>
      <c r="AM527" s="122"/>
      <c r="AN527" s="173">
        <v>12</v>
      </c>
      <c r="AO527" s="173">
        <v>4</v>
      </c>
      <c r="AP527" s="173">
        <v>3</v>
      </c>
      <c r="AQ527" s="173">
        <v>1</v>
      </c>
      <c r="AR527" s="173">
        <v>4</v>
      </c>
      <c r="AS527" s="173">
        <v>0.5</v>
      </c>
      <c r="AT527" s="173">
        <v>3.8</v>
      </c>
      <c r="AU527" s="173"/>
      <c r="AV527" s="173">
        <v>0.7</v>
      </c>
      <c r="AW527" s="173"/>
      <c r="AX527" s="173"/>
      <c r="AY527" s="173">
        <v>2</v>
      </c>
      <c r="AZ527" s="211">
        <f t="shared" si="77"/>
        <v>24.5</v>
      </c>
      <c r="BA527" s="211">
        <f t="shared" si="78"/>
        <v>6.5</v>
      </c>
      <c r="BB527" s="205">
        <f t="shared" si="72"/>
        <v>467679</v>
      </c>
      <c r="BC527" s="205">
        <f t="shared" si="73"/>
        <v>440632</v>
      </c>
      <c r="BD527" s="205">
        <f t="shared" si="74"/>
        <v>28670</v>
      </c>
      <c r="BE527" s="205">
        <f t="shared" si="75"/>
        <v>1623</v>
      </c>
      <c r="BF527" s="175">
        <v>439009</v>
      </c>
      <c r="BG527" s="175">
        <v>127085</v>
      </c>
      <c r="BH527" s="175">
        <v>40005</v>
      </c>
      <c r="BI527" s="175">
        <v>27047</v>
      </c>
      <c r="BJ527" s="175"/>
      <c r="BK527" s="175">
        <v>147904</v>
      </c>
      <c r="BL527" s="175">
        <v>17202</v>
      </c>
      <c r="BM527" s="175">
        <v>69325</v>
      </c>
      <c r="BN527" s="175">
        <v>22019</v>
      </c>
      <c r="BO527" s="175">
        <v>17092</v>
      </c>
      <c r="BP527" s="198">
        <f t="shared" si="76"/>
        <v>57097</v>
      </c>
    </row>
    <row r="528" spans="1:68" s="116" customFormat="1" x14ac:dyDescent="0.15">
      <c r="A528" s="117">
        <v>920501002</v>
      </c>
      <c r="B528" s="118" t="s">
        <v>866</v>
      </c>
      <c r="C528" s="118" t="s">
        <v>842</v>
      </c>
      <c r="D528" s="118" t="s">
        <v>865</v>
      </c>
      <c r="E528" s="118" t="s">
        <v>3709</v>
      </c>
      <c r="F528" s="120">
        <v>15</v>
      </c>
      <c r="G528" s="119">
        <v>273525</v>
      </c>
      <c r="H528" s="119"/>
      <c r="I528" s="120" t="s">
        <v>5820</v>
      </c>
      <c r="J528" s="120">
        <v>2000</v>
      </c>
      <c r="K528" s="120">
        <v>273525</v>
      </c>
      <c r="L528" s="120">
        <v>0.375</v>
      </c>
      <c r="M528" s="121" t="s">
        <v>5657</v>
      </c>
      <c r="N528" s="120">
        <v>1</v>
      </c>
      <c r="O528" s="119">
        <v>268.60000000000002</v>
      </c>
      <c r="P528" s="119">
        <v>39.9</v>
      </c>
      <c r="Q528" s="119">
        <v>9.9499999999999993</v>
      </c>
      <c r="R528" s="120" t="s">
        <v>5660</v>
      </c>
      <c r="S528" s="120">
        <v>0.182</v>
      </c>
      <c r="T528" s="120"/>
      <c r="U528" s="120"/>
      <c r="V528" s="172">
        <v>204.96100000000001</v>
      </c>
      <c r="W528" s="172"/>
      <c r="X528" s="172">
        <v>96.540999999999997</v>
      </c>
      <c r="Y528" s="172">
        <v>1.6120000000000001</v>
      </c>
      <c r="Z528" s="172">
        <v>106.80800000000001</v>
      </c>
      <c r="AA528" s="123">
        <v>2073</v>
      </c>
      <c r="AB528" s="123"/>
      <c r="AC528" s="123">
        <v>180.92</v>
      </c>
      <c r="AD528" s="123"/>
      <c r="AE528" s="123"/>
      <c r="AF528" s="123"/>
      <c r="AG528" s="214"/>
      <c r="AH528" s="229" t="str">
        <f t="shared" si="71"/>
        <v>a3</v>
      </c>
      <c r="AI528" s="122"/>
      <c r="AJ528" s="122"/>
      <c r="AK528" s="122"/>
      <c r="AL528" s="122"/>
      <c r="AM528" s="122"/>
      <c r="AN528" s="173"/>
      <c r="AO528" s="173"/>
      <c r="AP528" s="173"/>
      <c r="AQ528" s="173"/>
      <c r="AR528" s="173"/>
      <c r="AS528" s="173"/>
      <c r="AT528" s="173">
        <v>2.9</v>
      </c>
      <c r="AU528" s="173">
        <v>1</v>
      </c>
      <c r="AV528" s="173">
        <v>1.6</v>
      </c>
      <c r="AW528" s="173">
        <v>0.6</v>
      </c>
      <c r="AX528" s="173"/>
      <c r="AY528" s="173"/>
      <c r="AZ528" s="211">
        <f t="shared" si="77"/>
        <v>0</v>
      </c>
      <c r="BA528" s="211">
        <f t="shared" si="78"/>
        <v>6.1</v>
      </c>
      <c r="BB528" s="205">
        <f t="shared" si="72"/>
        <v>31351</v>
      </c>
      <c r="BC528" s="205">
        <f t="shared" si="73"/>
        <v>26376</v>
      </c>
      <c r="BD528" s="205">
        <f t="shared" si="74"/>
        <v>5274</v>
      </c>
      <c r="BE528" s="205">
        <f t="shared" si="75"/>
        <v>299</v>
      </c>
      <c r="BF528" s="175">
        <v>26077</v>
      </c>
      <c r="BG528" s="175"/>
      <c r="BH528" s="175">
        <v>7980</v>
      </c>
      <c r="BI528" s="175">
        <v>4975</v>
      </c>
      <c r="BJ528" s="175"/>
      <c r="BK528" s="175">
        <v>9578</v>
      </c>
      <c r="BL528" s="175">
        <v>840</v>
      </c>
      <c r="BM528" s="175">
        <v>4610</v>
      </c>
      <c r="BN528" s="175">
        <v>1028</v>
      </c>
      <c r="BO528" s="175">
        <v>2340</v>
      </c>
      <c r="BP528" s="198">
        <f t="shared" si="76"/>
        <v>10320</v>
      </c>
    </row>
    <row r="529" spans="1:68" s="116" customFormat="1" x14ac:dyDescent="0.15">
      <c r="A529" s="117">
        <v>920502003</v>
      </c>
      <c r="B529" s="118" t="s">
        <v>867</v>
      </c>
      <c r="C529" s="118" t="s">
        <v>842</v>
      </c>
      <c r="D529" s="118" t="s">
        <v>865</v>
      </c>
      <c r="E529" s="118" t="s">
        <v>3710</v>
      </c>
      <c r="F529" s="120">
        <v>8</v>
      </c>
      <c r="G529" s="119">
        <v>11297.8</v>
      </c>
      <c r="H529" s="119"/>
      <c r="I529" s="120" t="s">
        <v>5820</v>
      </c>
      <c r="J529" s="120">
        <v>90</v>
      </c>
      <c r="K529" s="120">
        <v>11297.8</v>
      </c>
      <c r="L529" s="120">
        <v>0.34399999999999997</v>
      </c>
      <c r="M529" s="121" t="s">
        <v>5670</v>
      </c>
      <c r="N529" s="120">
        <v>2</v>
      </c>
      <c r="O529" s="119">
        <v>102.1</v>
      </c>
      <c r="P529" s="119">
        <v>22.7</v>
      </c>
      <c r="Q529" s="119">
        <v>2.35</v>
      </c>
      <c r="R529" s="120"/>
      <c r="S529" s="120"/>
      <c r="T529" s="120"/>
      <c r="U529" s="120"/>
      <c r="V529" s="172">
        <v>50.801000000000002</v>
      </c>
      <c r="W529" s="172"/>
      <c r="X529" s="172"/>
      <c r="Y529" s="172"/>
      <c r="Z529" s="172">
        <v>50.801000000000002</v>
      </c>
      <c r="AA529" s="123"/>
      <c r="AB529" s="123"/>
      <c r="AC529" s="123"/>
      <c r="AD529" s="123"/>
      <c r="AE529" s="123"/>
      <c r="AF529" s="123"/>
      <c r="AG529" s="214"/>
      <c r="AH529" s="229" t="str">
        <f t="shared" si="71"/>
        <v>b1</v>
      </c>
      <c r="AI529" s="122"/>
      <c r="AJ529" s="122"/>
      <c r="AK529" s="122"/>
      <c r="AL529" s="122"/>
      <c r="AM529" s="122"/>
      <c r="AN529" s="173"/>
      <c r="AO529" s="173"/>
      <c r="AP529" s="173"/>
      <c r="AQ529" s="173"/>
      <c r="AR529" s="173"/>
      <c r="AS529" s="173"/>
      <c r="AT529" s="173">
        <v>0.8</v>
      </c>
      <c r="AU529" s="173">
        <v>1.1000000000000001</v>
      </c>
      <c r="AV529" s="173"/>
      <c r="AW529" s="173"/>
      <c r="AX529" s="173">
        <v>0.5</v>
      </c>
      <c r="AY529" s="173"/>
      <c r="AZ529" s="211">
        <f t="shared" si="77"/>
        <v>0</v>
      </c>
      <c r="BA529" s="211">
        <f t="shared" si="78"/>
        <v>2.4000000000000004</v>
      </c>
      <c r="BB529" s="205">
        <f t="shared" si="72"/>
        <v>7948</v>
      </c>
      <c r="BC529" s="205">
        <f t="shared" si="73"/>
        <v>6022</v>
      </c>
      <c r="BD529" s="205">
        <f t="shared" si="74"/>
        <v>2042</v>
      </c>
      <c r="BE529" s="205">
        <f t="shared" si="75"/>
        <v>116</v>
      </c>
      <c r="BF529" s="175">
        <v>5906</v>
      </c>
      <c r="BG529" s="175"/>
      <c r="BH529" s="175">
        <v>3045</v>
      </c>
      <c r="BI529" s="175">
        <v>1926</v>
      </c>
      <c r="BJ529" s="175"/>
      <c r="BK529" s="175"/>
      <c r="BL529" s="175"/>
      <c r="BM529" s="175">
        <v>1309</v>
      </c>
      <c r="BN529" s="175">
        <v>139</v>
      </c>
      <c r="BO529" s="175">
        <v>1529</v>
      </c>
      <c r="BP529" s="198">
        <f t="shared" si="76"/>
        <v>4574</v>
      </c>
    </row>
    <row r="530" spans="1:68" s="116" customFormat="1" x14ac:dyDescent="0.15">
      <c r="A530" s="117">
        <v>920502004</v>
      </c>
      <c r="B530" s="118" t="s">
        <v>868</v>
      </c>
      <c r="C530" s="118" t="s">
        <v>842</v>
      </c>
      <c r="D530" s="118" t="s">
        <v>865</v>
      </c>
      <c r="E530" s="118" t="s">
        <v>3711</v>
      </c>
      <c r="F530" s="120">
        <v>5</v>
      </c>
      <c r="G530" s="119">
        <v>175328.9</v>
      </c>
      <c r="H530" s="119"/>
      <c r="I530" s="120" t="s">
        <v>5820</v>
      </c>
      <c r="J530" s="120">
        <v>1100</v>
      </c>
      <c r="K530" s="120">
        <v>175328.9</v>
      </c>
      <c r="L530" s="120">
        <v>0.437</v>
      </c>
      <c r="M530" s="121" t="s">
        <v>5657</v>
      </c>
      <c r="N530" s="120">
        <v>1</v>
      </c>
      <c r="O530" s="119">
        <v>164.6</v>
      </c>
      <c r="P530" s="119">
        <v>24.5</v>
      </c>
      <c r="Q530" s="119">
        <v>3.83</v>
      </c>
      <c r="R530" s="120" t="s">
        <v>5663</v>
      </c>
      <c r="S530" s="120">
        <v>5.5E-2</v>
      </c>
      <c r="T530" s="120"/>
      <c r="U530" s="120"/>
      <c r="V530" s="172">
        <v>107.41</v>
      </c>
      <c r="W530" s="172"/>
      <c r="X530" s="172"/>
      <c r="Y530" s="172"/>
      <c r="Z530" s="172">
        <v>107.41</v>
      </c>
      <c r="AA530" s="123">
        <v>1097</v>
      </c>
      <c r="AB530" s="123"/>
      <c r="AC530" s="123"/>
      <c r="AD530" s="123"/>
      <c r="AE530" s="123"/>
      <c r="AF530" s="123"/>
      <c r="AG530" s="214"/>
      <c r="AH530" s="229" t="str">
        <f t="shared" si="71"/>
        <v>a2</v>
      </c>
      <c r="AI530" s="122"/>
      <c r="AJ530" s="122"/>
      <c r="AK530" s="122"/>
      <c r="AL530" s="122"/>
      <c r="AM530" s="122"/>
      <c r="AN530" s="173"/>
      <c r="AO530" s="173"/>
      <c r="AP530" s="173"/>
      <c r="AQ530" s="173"/>
      <c r="AR530" s="173"/>
      <c r="AS530" s="173"/>
      <c r="AT530" s="173">
        <v>0.5</v>
      </c>
      <c r="AU530" s="173">
        <v>1</v>
      </c>
      <c r="AV530" s="173"/>
      <c r="AW530" s="173"/>
      <c r="AX530" s="173">
        <v>0.5</v>
      </c>
      <c r="AY530" s="173">
        <v>0.5</v>
      </c>
      <c r="AZ530" s="211">
        <f t="shared" si="77"/>
        <v>0</v>
      </c>
      <c r="BA530" s="211">
        <f t="shared" si="78"/>
        <v>2.5</v>
      </c>
      <c r="BB530" s="205">
        <f t="shared" si="72"/>
        <v>12730</v>
      </c>
      <c r="BC530" s="205">
        <f t="shared" si="73"/>
        <v>10790</v>
      </c>
      <c r="BD530" s="205">
        <f t="shared" si="74"/>
        <v>2056</v>
      </c>
      <c r="BE530" s="205">
        <f t="shared" si="75"/>
        <v>116</v>
      </c>
      <c r="BF530" s="175">
        <v>10674</v>
      </c>
      <c r="BG530" s="175"/>
      <c r="BH530" s="175">
        <v>3045</v>
      </c>
      <c r="BI530" s="175">
        <v>1940</v>
      </c>
      <c r="BJ530" s="175"/>
      <c r="BK530" s="175"/>
      <c r="BL530" s="175">
        <v>578</v>
      </c>
      <c r="BM530" s="175">
        <v>2468</v>
      </c>
      <c r="BN530" s="175">
        <v>562</v>
      </c>
      <c r="BO530" s="175">
        <v>4137</v>
      </c>
      <c r="BP530" s="198">
        <f t="shared" si="76"/>
        <v>7182</v>
      </c>
    </row>
    <row r="531" spans="1:68" s="116" customFormat="1" x14ac:dyDescent="0.15">
      <c r="A531" s="117">
        <v>920601001</v>
      </c>
      <c r="B531" s="118" t="s">
        <v>869</v>
      </c>
      <c r="C531" s="118" t="s">
        <v>842</v>
      </c>
      <c r="D531" s="118" t="s">
        <v>870</v>
      </c>
      <c r="E531" s="118" t="s">
        <v>3712</v>
      </c>
      <c r="F531" s="120">
        <v>49</v>
      </c>
      <c r="G531" s="119">
        <v>457732</v>
      </c>
      <c r="H531" s="119"/>
      <c r="I531" s="120" t="s">
        <v>5820</v>
      </c>
      <c r="J531" s="120">
        <v>4430</v>
      </c>
      <c r="K531" s="120">
        <v>457732</v>
      </c>
      <c r="L531" s="120">
        <v>0.28299999999999997</v>
      </c>
      <c r="M531" s="121" t="s">
        <v>5654</v>
      </c>
      <c r="N531" s="120">
        <v>1</v>
      </c>
      <c r="O531" s="119">
        <v>69.2</v>
      </c>
      <c r="P531" s="119">
        <v>10.1</v>
      </c>
      <c r="Q531" s="119">
        <v>0.9</v>
      </c>
      <c r="R531" s="120" t="s">
        <v>5658</v>
      </c>
      <c r="S531" s="120">
        <v>0.2</v>
      </c>
      <c r="T531" s="120"/>
      <c r="U531" s="120"/>
      <c r="V531" s="172">
        <v>344.6</v>
      </c>
      <c r="W531" s="172">
        <v>189.5</v>
      </c>
      <c r="X531" s="172">
        <v>103.4</v>
      </c>
      <c r="Y531" s="172">
        <v>34.5</v>
      </c>
      <c r="Z531" s="172">
        <v>17.2</v>
      </c>
      <c r="AA531" s="123"/>
      <c r="AB531" s="123"/>
      <c r="AC531" s="123">
        <v>58.9</v>
      </c>
      <c r="AD531" s="123"/>
      <c r="AE531" s="123"/>
      <c r="AF531" s="123"/>
      <c r="AG531" s="214"/>
      <c r="AH531" s="229" t="str">
        <f t="shared" si="71"/>
        <v>a3</v>
      </c>
      <c r="AI531" s="122"/>
      <c r="AJ531" s="122"/>
      <c r="AK531" s="122"/>
      <c r="AL531" s="122"/>
      <c r="AM531" s="122"/>
      <c r="AN531" s="173"/>
      <c r="AO531" s="173"/>
      <c r="AP531" s="173"/>
      <c r="AQ531" s="173"/>
      <c r="AR531" s="173"/>
      <c r="AS531" s="173"/>
      <c r="AT531" s="173">
        <v>0.5</v>
      </c>
      <c r="AU531" s="173"/>
      <c r="AV531" s="173"/>
      <c r="AW531" s="173"/>
      <c r="AX531" s="173"/>
      <c r="AY531" s="173"/>
      <c r="AZ531" s="211">
        <f t="shared" si="77"/>
        <v>0</v>
      </c>
      <c r="BA531" s="211">
        <f t="shared" si="78"/>
        <v>0.5</v>
      </c>
      <c r="BB531" s="205">
        <f t="shared" si="72"/>
        <v>40625</v>
      </c>
      <c r="BC531" s="205">
        <f t="shared" si="73"/>
        <v>31091</v>
      </c>
      <c r="BD531" s="205">
        <f t="shared" si="74"/>
        <v>12653</v>
      </c>
      <c r="BE531" s="205">
        <f t="shared" si="75"/>
        <v>3119</v>
      </c>
      <c r="BF531" s="175">
        <v>27972</v>
      </c>
      <c r="BG531" s="175"/>
      <c r="BH531" s="175">
        <v>12653</v>
      </c>
      <c r="BI531" s="175">
        <v>9534</v>
      </c>
      <c r="BJ531" s="175"/>
      <c r="BK531" s="175">
        <v>2934</v>
      </c>
      <c r="BL531" s="175">
        <v>6799</v>
      </c>
      <c r="BM531" s="175">
        <v>5586</v>
      </c>
      <c r="BN531" s="175"/>
      <c r="BO531" s="175">
        <v>3119</v>
      </c>
      <c r="BP531" s="198">
        <f t="shared" si="76"/>
        <v>15772</v>
      </c>
    </row>
    <row r="532" spans="1:68" s="116" customFormat="1" x14ac:dyDescent="0.15">
      <c r="A532" s="117">
        <v>920601002</v>
      </c>
      <c r="B532" s="118" t="s">
        <v>871</v>
      </c>
      <c r="C532" s="118" t="s">
        <v>842</v>
      </c>
      <c r="D532" s="118" t="s">
        <v>870</v>
      </c>
      <c r="E532" s="118" t="s">
        <v>3713</v>
      </c>
      <c r="F532" s="120">
        <v>47</v>
      </c>
      <c r="G532" s="119">
        <v>1156558</v>
      </c>
      <c r="H532" s="119"/>
      <c r="I532" s="120" t="s">
        <v>5820</v>
      </c>
      <c r="J532" s="120">
        <v>3250</v>
      </c>
      <c r="K532" s="120">
        <v>1156558</v>
      </c>
      <c r="L532" s="120">
        <v>0.97499999999999998</v>
      </c>
      <c r="M532" s="121" t="s">
        <v>5657</v>
      </c>
      <c r="N532" s="120">
        <v>2</v>
      </c>
      <c r="O532" s="119">
        <v>49.4</v>
      </c>
      <c r="P532" s="119">
        <v>4.2</v>
      </c>
      <c r="Q532" s="119">
        <v>0.4</v>
      </c>
      <c r="R532" s="120" t="s">
        <v>5658</v>
      </c>
      <c r="S532" s="120">
        <v>0.2</v>
      </c>
      <c r="T532" s="120"/>
      <c r="U532" s="120"/>
      <c r="V532" s="172">
        <v>439.5</v>
      </c>
      <c r="W532" s="172">
        <v>241.7</v>
      </c>
      <c r="X532" s="172">
        <v>131.9</v>
      </c>
      <c r="Y532" s="172">
        <v>44</v>
      </c>
      <c r="Z532" s="172">
        <v>21.9</v>
      </c>
      <c r="AA532" s="123">
        <v>1354</v>
      </c>
      <c r="AB532" s="123"/>
      <c r="AC532" s="123">
        <v>99.1</v>
      </c>
      <c r="AD532" s="123"/>
      <c r="AE532" s="123"/>
      <c r="AF532" s="123"/>
      <c r="AG532" s="214"/>
      <c r="AH532" s="229" t="str">
        <f t="shared" si="71"/>
        <v>b3</v>
      </c>
      <c r="AI532" s="122"/>
      <c r="AJ532" s="122"/>
      <c r="AK532" s="122"/>
      <c r="AL532" s="122"/>
      <c r="AM532" s="122"/>
      <c r="AN532" s="173"/>
      <c r="AO532" s="173"/>
      <c r="AP532" s="173"/>
      <c r="AQ532" s="173"/>
      <c r="AR532" s="173"/>
      <c r="AS532" s="173"/>
      <c r="AT532" s="173">
        <v>0.5</v>
      </c>
      <c r="AU532" s="173"/>
      <c r="AV532" s="173"/>
      <c r="AW532" s="173"/>
      <c r="AX532" s="173"/>
      <c r="AY532" s="173"/>
      <c r="AZ532" s="211">
        <f t="shared" si="77"/>
        <v>0</v>
      </c>
      <c r="BA532" s="211">
        <f t="shared" si="78"/>
        <v>0.5</v>
      </c>
      <c r="BB532" s="205">
        <f t="shared" si="72"/>
        <v>50252</v>
      </c>
      <c r="BC532" s="205">
        <f t="shared" si="73"/>
        <v>41525</v>
      </c>
      <c r="BD532" s="205">
        <f t="shared" si="74"/>
        <v>14890</v>
      </c>
      <c r="BE532" s="205">
        <f t="shared" si="75"/>
        <v>6163</v>
      </c>
      <c r="BF532" s="175">
        <v>35362</v>
      </c>
      <c r="BG532" s="175"/>
      <c r="BH532" s="175">
        <v>14890</v>
      </c>
      <c r="BI532" s="175">
        <v>8727</v>
      </c>
      <c r="BJ532" s="175"/>
      <c r="BK532" s="175">
        <v>8158</v>
      </c>
      <c r="BL532" s="175">
        <v>4001</v>
      </c>
      <c r="BM532" s="175">
        <v>8313</v>
      </c>
      <c r="BN532" s="175"/>
      <c r="BO532" s="175">
        <v>6163</v>
      </c>
      <c r="BP532" s="198">
        <f t="shared" si="76"/>
        <v>21053</v>
      </c>
    </row>
    <row r="533" spans="1:68" s="116" customFormat="1" x14ac:dyDescent="0.15">
      <c r="A533" s="117">
        <v>920602003</v>
      </c>
      <c r="B533" s="118" t="s">
        <v>872</v>
      </c>
      <c r="C533" s="118" t="s">
        <v>842</v>
      </c>
      <c r="D533" s="118" t="s">
        <v>870</v>
      </c>
      <c r="E533" s="118" t="s">
        <v>3714</v>
      </c>
      <c r="F533" s="120">
        <v>2</v>
      </c>
      <c r="G533" s="119">
        <v>274676</v>
      </c>
      <c r="H533" s="119"/>
      <c r="I533" s="120" t="s">
        <v>5820</v>
      </c>
      <c r="J533" s="120">
        <v>3500</v>
      </c>
      <c r="K533" s="120">
        <v>274676</v>
      </c>
      <c r="L533" s="120">
        <v>0.215</v>
      </c>
      <c r="M533" s="121" t="s">
        <v>5657</v>
      </c>
      <c r="N533" s="120">
        <v>1</v>
      </c>
      <c r="O533" s="119">
        <v>33.9</v>
      </c>
      <c r="P533" s="119">
        <v>7.3</v>
      </c>
      <c r="Q533" s="119">
        <v>0.7</v>
      </c>
      <c r="R533" s="120"/>
      <c r="S533" s="120"/>
      <c r="T533" s="120"/>
      <c r="U533" s="120"/>
      <c r="V533" s="172">
        <v>115.1</v>
      </c>
      <c r="W533" s="172">
        <v>63.3</v>
      </c>
      <c r="X533" s="172">
        <v>34.5</v>
      </c>
      <c r="Y533" s="172">
        <v>11.5</v>
      </c>
      <c r="Z533" s="172">
        <v>5.8</v>
      </c>
      <c r="AA533" s="123"/>
      <c r="AB533" s="123"/>
      <c r="AC533" s="123">
        <v>40.200000000000003</v>
      </c>
      <c r="AD533" s="123"/>
      <c r="AE533" s="123"/>
      <c r="AF533" s="123"/>
      <c r="AG533" s="214"/>
      <c r="AH533" s="229" t="str">
        <f t="shared" si="71"/>
        <v>a3</v>
      </c>
      <c r="AI533" s="122"/>
      <c r="AJ533" s="122"/>
      <c r="AK533" s="122"/>
      <c r="AL533" s="122"/>
      <c r="AM533" s="122"/>
      <c r="AN533" s="173"/>
      <c r="AO533" s="173"/>
      <c r="AP533" s="173"/>
      <c r="AQ533" s="173"/>
      <c r="AR533" s="173"/>
      <c r="AS533" s="173"/>
      <c r="AT533" s="173">
        <v>0.6</v>
      </c>
      <c r="AU533" s="173"/>
      <c r="AV533" s="173"/>
      <c r="AW533" s="173"/>
      <c r="AX533" s="173"/>
      <c r="AY533" s="173"/>
      <c r="AZ533" s="211">
        <f t="shared" si="77"/>
        <v>0</v>
      </c>
      <c r="BA533" s="211">
        <f t="shared" si="78"/>
        <v>0.6</v>
      </c>
      <c r="BB533" s="205">
        <f t="shared" si="72"/>
        <v>31922</v>
      </c>
      <c r="BC533" s="205">
        <f t="shared" si="73"/>
        <v>22629</v>
      </c>
      <c r="BD533" s="205">
        <f t="shared" si="74"/>
        <v>12289</v>
      </c>
      <c r="BE533" s="205">
        <f t="shared" si="75"/>
        <v>2996</v>
      </c>
      <c r="BF533" s="175">
        <v>19633</v>
      </c>
      <c r="BG533" s="175"/>
      <c r="BH533" s="175">
        <v>13289</v>
      </c>
      <c r="BI533" s="175">
        <v>9293</v>
      </c>
      <c r="BJ533" s="175"/>
      <c r="BK533" s="175">
        <v>3350</v>
      </c>
      <c r="BL533" s="175"/>
      <c r="BM533" s="175">
        <v>2994</v>
      </c>
      <c r="BN533" s="175"/>
      <c r="BO533" s="175">
        <v>2996</v>
      </c>
      <c r="BP533" s="198">
        <f t="shared" si="76"/>
        <v>16285</v>
      </c>
    </row>
    <row r="534" spans="1:68" s="116" customFormat="1" x14ac:dyDescent="0.15">
      <c r="A534" s="117">
        <v>920602004</v>
      </c>
      <c r="B534" s="118" t="s">
        <v>873</v>
      </c>
      <c r="C534" s="118" t="s">
        <v>842</v>
      </c>
      <c r="D534" s="118" t="s">
        <v>870</v>
      </c>
      <c r="E534" s="118" t="s">
        <v>3715</v>
      </c>
      <c r="F534" s="120">
        <v>5</v>
      </c>
      <c r="G534" s="119"/>
      <c r="H534" s="119"/>
      <c r="I534" s="120" t="s">
        <v>5820</v>
      </c>
      <c r="J534" s="120">
        <v>1100</v>
      </c>
      <c r="K534" s="120">
        <v>2822</v>
      </c>
      <c r="L534" s="120">
        <v>7.0000000000000001E-3</v>
      </c>
      <c r="M534" s="121" t="s">
        <v>5657</v>
      </c>
      <c r="N534" s="120">
        <v>1</v>
      </c>
      <c r="O534" s="119"/>
      <c r="P534" s="119"/>
      <c r="Q534" s="119"/>
      <c r="R534" s="120"/>
      <c r="S534" s="120"/>
      <c r="T534" s="120"/>
      <c r="U534" s="120"/>
      <c r="V534" s="172">
        <v>33.200000000000003</v>
      </c>
      <c r="W534" s="172"/>
      <c r="X534" s="172">
        <v>31.3</v>
      </c>
      <c r="Y534" s="172"/>
      <c r="Z534" s="172">
        <v>1.9</v>
      </c>
      <c r="AA534" s="123"/>
      <c r="AB534" s="123"/>
      <c r="AC534" s="123"/>
      <c r="AD534" s="123"/>
      <c r="AE534" s="123"/>
      <c r="AF534" s="123"/>
      <c r="AG534" s="214"/>
      <c r="AH534" s="229" t="str">
        <f t="shared" si="71"/>
        <v>a1</v>
      </c>
      <c r="AI534" s="122"/>
      <c r="AJ534" s="122"/>
      <c r="AK534" s="122"/>
      <c r="AL534" s="122"/>
      <c r="AM534" s="122"/>
      <c r="AN534" s="173"/>
      <c r="AO534" s="173"/>
      <c r="AP534" s="173"/>
      <c r="AQ534" s="173"/>
      <c r="AR534" s="173"/>
      <c r="AS534" s="173"/>
      <c r="AT534" s="173"/>
      <c r="AU534" s="173"/>
      <c r="AV534" s="173"/>
      <c r="AW534" s="173"/>
      <c r="AX534" s="173"/>
      <c r="AY534" s="173"/>
      <c r="AZ534" s="211">
        <f t="shared" si="77"/>
        <v>0</v>
      </c>
      <c r="BA534" s="211">
        <f t="shared" si="78"/>
        <v>0</v>
      </c>
      <c r="BB534" s="205">
        <f t="shared" si="72"/>
        <v>0</v>
      </c>
      <c r="BC534" s="205">
        <f t="shared" si="73"/>
        <v>0</v>
      </c>
      <c r="BD534" s="205">
        <f t="shared" si="74"/>
        <v>0</v>
      </c>
      <c r="BE534" s="205">
        <f t="shared" si="75"/>
        <v>0</v>
      </c>
      <c r="BF534" s="175"/>
      <c r="BG534" s="175"/>
      <c r="BH534" s="175"/>
      <c r="BI534" s="175"/>
      <c r="BJ534" s="175"/>
      <c r="BK534" s="175"/>
      <c r="BL534" s="175"/>
      <c r="BM534" s="175"/>
      <c r="BN534" s="175"/>
      <c r="BO534" s="175"/>
      <c r="BP534" s="198">
        <f t="shared" si="76"/>
        <v>0</v>
      </c>
    </row>
    <row r="535" spans="1:68" s="116" customFormat="1" x14ac:dyDescent="0.15">
      <c r="A535" s="117">
        <v>920801001</v>
      </c>
      <c r="B535" s="118" t="s">
        <v>874</v>
      </c>
      <c r="C535" s="118" t="s">
        <v>842</v>
      </c>
      <c r="D535" s="118" t="s">
        <v>875</v>
      </c>
      <c r="E535" s="118" t="s">
        <v>3716</v>
      </c>
      <c r="F535" s="120">
        <v>37</v>
      </c>
      <c r="G535" s="119"/>
      <c r="H535" s="119"/>
      <c r="I535" s="120" t="s">
        <v>5821</v>
      </c>
      <c r="J535" s="120">
        <v>43650</v>
      </c>
      <c r="K535" s="120">
        <v>10982995</v>
      </c>
      <c r="L535" s="120">
        <v>0.68899999999999995</v>
      </c>
      <c r="M535" s="121" t="s">
        <v>5654</v>
      </c>
      <c r="N535" s="120">
        <v>1</v>
      </c>
      <c r="O535" s="119">
        <v>204.4</v>
      </c>
      <c r="P535" s="119"/>
      <c r="Q535" s="119"/>
      <c r="R535" s="120" t="s">
        <v>5655</v>
      </c>
      <c r="S535" s="120">
        <v>112</v>
      </c>
      <c r="T535" s="120"/>
      <c r="U535" s="120"/>
      <c r="V535" s="172">
        <v>3193.82</v>
      </c>
      <c r="W535" s="172"/>
      <c r="X535" s="172">
        <v>2944.03</v>
      </c>
      <c r="Y535" s="172">
        <v>249.79</v>
      </c>
      <c r="Z535" s="172"/>
      <c r="AA535" s="123">
        <v>94747</v>
      </c>
      <c r="AB535" s="123">
        <v>83790</v>
      </c>
      <c r="AC535" s="123">
        <v>5596</v>
      </c>
      <c r="AD535" s="123"/>
      <c r="AE535" s="123"/>
      <c r="AF535" s="123"/>
      <c r="AG535" s="214"/>
      <c r="AH535" s="229" t="str">
        <f t="shared" si="71"/>
        <v>a3</v>
      </c>
      <c r="AI535" s="122"/>
      <c r="AJ535" s="122"/>
      <c r="AK535" s="122"/>
      <c r="AL535" s="122"/>
      <c r="AM535" s="122"/>
      <c r="AN535" s="173">
        <v>1</v>
      </c>
      <c r="AO535" s="173">
        <v>3</v>
      </c>
      <c r="AP535" s="173"/>
      <c r="AQ535" s="173">
        <v>1</v>
      </c>
      <c r="AR535" s="173"/>
      <c r="AS535" s="173">
        <v>1</v>
      </c>
      <c r="AT535" s="173">
        <v>4</v>
      </c>
      <c r="AU535" s="173">
        <v>5</v>
      </c>
      <c r="AV535" s="173">
        <v>4</v>
      </c>
      <c r="AW535" s="173">
        <v>3</v>
      </c>
      <c r="AX535" s="173">
        <v>1</v>
      </c>
      <c r="AY535" s="173"/>
      <c r="AZ535" s="211">
        <f t="shared" si="77"/>
        <v>6</v>
      </c>
      <c r="BA535" s="211">
        <f t="shared" si="78"/>
        <v>17</v>
      </c>
      <c r="BB535" s="205">
        <f t="shared" si="72"/>
        <v>426089</v>
      </c>
      <c r="BC535" s="205">
        <f t="shared" si="73"/>
        <v>356715</v>
      </c>
      <c r="BD535" s="205">
        <f t="shared" si="74"/>
        <v>72148</v>
      </c>
      <c r="BE535" s="205">
        <f t="shared" si="75"/>
        <v>2774</v>
      </c>
      <c r="BF535" s="175">
        <v>353941</v>
      </c>
      <c r="BG535" s="175">
        <v>27056</v>
      </c>
      <c r="BH535" s="175">
        <v>114660</v>
      </c>
      <c r="BI535" s="175">
        <v>69374</v>
      </c>
      <c r="BJ535" s="175"/>
      <c r="BK535" s="175">
        <v>121216</v>
      </c>
      <c r="BL535" s="175">
        <v>5760</v>
      </c>
      <c r="BM535" s="175">
        <v>56124</v>
      </c>
      <c r="BN535" s="175">
        <v>14482</v>
      </c>
      <c r="BO535" s="175">
        <v>17417</v>
      </c>
      <c r="BP535" s="198">
        <f t="shared" si="76"/>
        <v>132077</v>
      </c>
    </row>
    <row r="536" spans="1:68" s="116" customFormat="1" x14ac:dyDescent="0.15">
      <c r="A536" s="117">
        <v>920801002</v>
      </c>
      <c r="B536" s="118" t="s">
        <v>876</v>
      </c>
      <c r="C536" s="118" t="s">
        <v>842</v>
      </c>
      <c r="D536" s="118" t="s">
        <v>875</v>
      </c>
      <c r="E536" s="118" t="s">
        <v>3717</v>
      </c>
      <c r="F536" s="120">
        <v>29</v>
      </c>
      <c r="G536" s="119">
        <v>788692</v>
      </c>
      <c r="H536" s="119"/>
      <c r="I536" s="120" t="s">
        <v>5820</v>
      </c>
      <c r="J536" s="120">
        <v>3860</v>
      </c>
      <c r="K536" s="120">
        <v>788692</v>
      </c>
      <c r="L536" s="120">
        <v>0.56000000000000005</v>
      </c>
      <c r="M536" s="121" t="s">
        <v>5654</v>
      </c>
      <c r="N536" s="120">
        <v>1</v>
      </c>
      <c r="O536" s="119">
        <v>229</v>
      </c>
      <c r="P536" s="119"/>
      <c r="Q536" s="119"/>
      <c r="R536" s="120" t="s">
        <v>5655</v>
      </c>
      <c r="S536" s="120">
        <v>16.5</v>
      </c>
      <c r="T536" s="120"/>
      <c r="U536" s="120"/>
      <c r="V536" s="172">
        <v>519.70000000000005</v>
      </c>
      <c r="W536" s="172">
        <v>54.9</v>
      </c>
      <c r="X536" s="172">
        <v>310.89</v>
      </c>
      <c r="Y536" s="172">
        <v>85.09</v>
      </c>
      <c r="Z536" s="172">
        <v>68.819999999999993</v>
      </c>
      <c r="AA536" s="123">
        <v>13047</v>
      </c>
      <c r="AB536" s="123"/>
      <c r="AC536" s="123">
        <v>575.47</v>
      </c>
      <c r="AD536" s="123"/>
      <c r="AE536" s="123"/>
      <c r="AF536" s="123"/>
      <c r="AG536" s="214"/>
      <c r="AH536" s="229" t="str">
        <f t="shared" si="71"/>
        <v>a3</v>
      </c>
      <c r="AI536" s="122"/>
      <c r="AJ536" s="122"/>
      <c r="AK536" s="122"/>
      <c r="AL536" s="122"/>
      <c r="AM536" s="122"/>
      <c r="AN536" s="173"/>
      <c r="AO536" s="173"/>
      <c r="AP536" s="173"/>
      <c r="AQ536" s="173"/>
      <c r="AR536" s="173"/>
      <c r="AS536" s="173"/>
      <c r="AT536" s="173">
        <v>2</v>
      </c>
      <c r="AU536" s="173">
        <v>2</v>
      </c>
      <c r="AV536" s="173">
        <v>2</v>
      </c>
      <c r="AW536" s="173">
        <v>2</v>
      </c>
      <c r="AX536" s="173"/>
      <c r="AY536" s="173"/>
      <c r="AZ536" s="211">
        <f t="shared" si="77"/>
        <v>0</v>
      </c>
      <c r="BA536" s="211">
        <f t="shared" si="78"/>
        <v>8</v>
      </c>
      <c r="BB536" s="205">
        <f t="shared" si="72"/>
        <v>105535</v>
      </c>
      <c r="BC536" s="205">
        <f t="shared" si="73"/>
        <v>78101</v>
      </c>
      <c r="BD536" s="205">
        <f t="shared" si="74"/>
        <v>29529</v>
      </c>
      <c r="BE536" s="205">
        <f t="shared" si="75"/>
        <v>2095</v>
      </c>
      <c r="BF536" s="175">
        <v>76006</v>
      </c>
      <c r="BG536" s="175"/>
      <c r="BH536" s="175">
        <v>48300</v>
      </c>
      <c r="BI536" s="175">
        <v>27434</v>
      </c>
      <c r="BJ536" s="175"/>
      <c r="BK536" s="175">
        <v>11797</v>
      </c>
      <c r="BL536" s="175">
        <v>347</v>
      </c>
      <c r="BM536" s="175">
        <v>10369</v>
      </c>
      <c r="BN536" s="175">
        <v>1992</v>
      </c>
      <c r="BO536" s="175">
        <v>5296</v>
      </c>
      <c r="BP536" s="198">
        <f t="shared" si="76"/>
        <v>53596</v>
      </c>
    </row>
    <row r="537" spans="1:68" s="116" customFormat="1" x14ac:dyDescent="0.15">
      <c r="A537" s="117">
        <v>920901001</v>
      </c>
      <c r="B537" s="118" t="s">
        <v>877</v>
      </c>
      <c r="C537" s="118" t="s">
        <v>842</v>
      </c>
      <c r="D537" s="118" t="s">
        <v>878</v>
      </c>
      <c r="E537" s="118" t="s">
        <v>3718</v>
      </c>
      <c r="F537" s="120">
        <v>30</v>
      </c>
      <c r="G537" s="119">
        <v>5287236</v>
      </c>
      <c r="H537" s="119"/>
      <c r="I537" s="120" t="s">
        <v>5820</v>
      </c>
      <c r="J537" s="120">
        <v>21760</v>
      </c>
      <c r="K537" s="120">
        <v>5287236</v>
      </c>
      <c r="L537" s="120">
        <v>0.66600000000000004</v>
      </c>
      <c r="M537" s="121" t="s">
        <v>5654</v>
      </c>
      <c r="N537" s="120">
        <v>1</v>
      </c>
      <c r="O537" s="119">
        <v>279</v>
      </c>
      <c r="P537" s="119">
        <v>37.700000000000003</v>
      </c>
      <c r="Q537" s="119">
        <v>4.2</v>
      </c>
      <c r="R537" s="120" t="s">
        <v>5655</v>
      </c>
      <c r="S537" s="120">
        <v>54.2</v>
      </c>
      <c r="T537" s="120"/>
      <c r="U537" s="120"/>
      <c r="V537" s="172">
        <v>2821</v>
      </c>
      <c r="W537" s="172">
        <v>235</v>
      </c>
      <c r="X537" s="172">
        <v>1489</v>
      </c>
      <c r="Y537" s="172">
        <v>626</v>
      </c>
      <c r="Z537" s="172">
        <v>471</v>
      </c>
      <c r="AA537" s="123">
        <v>157225.29999999999</v>
      </c>
      <c r="AB537" s="123">
        <v>105859.4400000001</v>
      </c>
      <c r="AC537" s="123">
        <v>2122</v>
      </c>
      <c r="AD537" s="123"/>
      <c r="AE537" s="123"/>
      <c r="AF537" s="123"/>
      <c r="AG537" s="214"/>
      <c r="AH537" s="229" t="str">
        <f t="shared" si="71"/>
        <v>a3</v>
      </c>
      <c r="AI537" s="122"/>
      <c r="AJ537" s="122"/>
      <c r="AK537" s="122"/>
      <c r="AL537" s="122"/>
      <c r="AM537" s="122"/>
      <c r="AN537" s="173">
        <v>1.3</v>
      </c>
      <c r="AO537" s="173"/>
      <c r="AP537" s="173"/>
      <c r="AQ537" s="173">
        <v>0.9</v>
      </c>
      <c r="AR537" s="173"/>
      <c r="AS537" s="173">
        <v>0.8</v>
      </c>
      <c r="AT537" s="173">
        <v>1.4</v>
      </c>
      <c r="AU537" s="173">
        <v>1</v>
      </c>
      <c r="AV537" s="173">
        <v>1.8</v>
      </c>
      <c r="AW537" s="173">
        <v>1</v>
      </c>
      <c r="AX537" s="173">
        <v>0.8</v>
      </c>
      <c r="AY537" s="173">
        <v>2</v>
      </c>
      <c r="AZ537" s="211">
        <f t="shared" si="77"/>
        <v>3</v>
      </c>
      <c r="BA537" s="211">
        <f t="shared" si="78"/>
        <v>8</v>
      </c>
      <c r="BB537" s="205">
        <f t="shared" si="72"/>
        <v>292711</v>
      </c>
      <c r="BC537" s="205">
        <f t="shared" si="73"/>
        <v>226365</v>
      </c>
      <c r="BD537" s="205">
        <f t="shared" si="74"/>
        <v>68040</v>
      </c>
      <c r="BE537" s="205">
        <f t="shared" si="75"/>
        <v>1694</v>
      </c>
      <c r="BF537" s="175">
        <v>224671</v>
      </c>
      <c r="BG537" s="175">
        <v>23948</v>
      </c>
      <c r="BH537" s="175">
        <v>68040</v>
      </c>
      <c r="BI537" s="175">
        <v>52231</v>
      </c>
      <c r="BJ537" s="175">
        <v>14115</v>
      </c>
      <c r="BK537" s="175">
        <v>63588</v>
      </c>
      <c r="BL537" s="175">
        <v>3501</v>
      </c>
      <c r="BM537" s="175">
        <v>45529</v>
      </c>
      <c r="BN537" s="175">
        <v>11810</v>
      </c>
      <c r="BO537" s="175">
        <v>9949</v>
      </c>
      <c r="BP537" s="198">
        <f t="shared" si="76"/>
        <v>77989</v>
      </c>
    </row>
    <row r="538" spans="1:68" s="116" customFormat="1" x14ac:dyDescent="0.15">
      <c r="A538" s="117">
        <v>920901002</v>
      </c>
      <c r="B538" s="118" t="s">
        <v>879</v>
      </c>
      <c r="C538" s="118" t="s">
        <v>842</v>
      </c>
      <c r="D538" s="118" t="s">
        <v>878</v>
      </c>
      <c r="E538" s="118" t="s">
        <v>3719</v>
      </c>
      <c r="F538" s="120">
        <v>18</v>
      </c>
      <c r="G538" s="119">
        <v>427800</v>
      </c>
      <c r="H538" s="119"/>
      <c r="I538" s="120" t="s">
        <v>5820</v>
      </c>
      <c r="J538" s="120">
        <v>1750</v>
      </c>
      <c r="K538" s="120">
        <v>427800</v>
      </c>
      <c r="L538" s="120">
        <v>0.67</v>
      </c>
      <c r="M538" s="121" t="s">
        <v>5657</v>
      </c>
      <c r="N538" s="120">
        <v>1</v>
      </c>
      <c r="O538" s="119">
        <v>260</v>
      </c>
      <c r="P538" s="119">
        <v>29</v>
      </c>
      <c r="Q538" s="119">
        <v>3.19</v>
      </c>
      <c r="R538" s="120" t="s">
        <v>5658</v>
      </c>
      <c r="S538" s="120">
        <v>0.3</v>
      </c>
      <c r="T538" s="120"/>
      <c r="U538" s="120"/>
      <c r="V538" s="172">
        <v>319</v>
      </c>
      <c r="W538" s="172">
        <v>83</v>
      </c>
      <c r="X538" s="172">
        <v>184</v>
      </c>
      <c r="Y538" s="172">
        <v>16</v>
      </c>
      <c r="Z538" s="172">
        <v>36</v>
      </c>
      <c r="AA538" s="123">
        <v>5968</v>
      </c>
      <c r="AB538" s="123"/>
      <c r="AC538" s="123">
        <v>397.95</v>
      </c>
      <c r="AD538" s="123"/>
      <c r="AE538" s="123"/>
      <c r="AF538" s="123"/>
      <c r="AG538" s="214"/>
      <c r="AH538" s="229" t="str">
        <f t="shared" si="71"/>
        <v>a3</v>
      </c>
      <c r="AI538" s="122"/>
      <c r="AJ538" s="122"/>
      <c r="AK538" s="122"/>
      <c r="AL538" s="122"/>
      <c r="AM538" s="122"/>
      <c r="AN538" s="173"/>
      <c r="AO538" s="173"/>
      <c r="AP538" s="173"/>
      <c r="AQ538" s="173"/>
      <c r="AR538" s="173"/>
      <c r="AS538" s="173"/>
      <c r="AT538" s="173">
        <v>0.6</v>
      </c>
      <c r="AU538" s="173"/>
      <c r="AV538" s="173">
        <v>0.7</v>
      </c>
      <c r="AW538" s="173"/>
      <c r="AX538" s="173"/>
      <c r="AY538" s="173"/>
      <c r="AZ538" s="211">
        <f t="shared" si="77"/>
        <v>0</v>
      </c>
      <c r="BA538" s="211">
        <f t="shared" si="78"/>
        <v>1.2999999999999998</v>
      </c>
      <c r="BB538" s="205">
        <f t="shared" si="72"/>
        <v>32805</v>
      </c>
      <c r="BC538" s="205">
        <f t="shared" si="73"/>
        <v>25298</v>
      </c>
      <c r="BD538" s="205">
        <f t="shared" si="74"/>
        <v>7699</v>
      </c>
      <c r="BE538" s="205">
        <f t="shared" si="75"/>
        <v>192</v>
      </c>
      <c r="BF538" s="175">
        <v>25106</v>
      </c>
      <c r="BG538" s="175"/>
      <c r="BH538" s="175">
        <v>7699</v>
      </c>
      <c r="BI538" s="175">
        <v>5910</v>
      </c>
      <c r="BJ538" s="175">
        <v>1597</v>
      </c>
      <c r="BK538" s="175">
        <v>7902</v>
      </c>
      <c r="BL538" s="175">
        <v>201</v>
      </c>
      <c r="BM538" s="175">
        <v>5419</v>
      </c>
      <c r="BN538" s="175">
        <v>1447</v>
      </c>
      <c r="BO538" s="175">
        <v>2630</v>
      </c>
      <c r="BP538" s="198">
        <f t="shared" si="76"/>
        <v>10329</v>
      </c>
    </row>
    <row r="539" spans="1:68" s="116" customFormat="1" x14ac:dyDescent="0.15">
      <c r="A539" s="117">
        <v>921002001</v>
      </c>
      <c r="B539" s="118" t="s">
        <v>880</v>
      </c>
      <c r="C539" s="118" t="s">
        <v>842</v>
      </c>
      <c r="D539" s="118" t="s">
        <v>881</v>
      </c>
      <c r="E539" s="118" t="s">
        <v>3720</v>
      </c>
      <c r="F539" s="120">
        <v>11</v>
      </c>
      <c r="G539" s="119">
        <v>178300</v>
      </c>
      <c r="H539" s="119"/>
      <c r="I539" s="120" t="s">
        <v>5820</v>
      </c>
      <c r="J539" s="120">
        <v>2000</v>
      </c>
      <c r="K539" s="120">
        <v>178300</v>
      </c>
      <c r="L539" s="120">
        <v>0.24399999999999999</v>
      </c>
      <c r="M539" s="121" t="s">
        <v>5657</v>
      </c>
      <c r="N539" s="120">
        <v>1</v>
      </c>
      <c r="O539" s="119">
        <v>180</v>
      </c>
      <c r="P539" s="119"/>
      <c r="Q539" s="119"/>
      <c r="R539" s="120" t="s">
        <v>5660</v>
      </c>
      <c r="S539" s="120">
        <v>0.3</v>
      </c>
      <c r="T539" s="120"/>
      <c r="U539" s="120"/>
      <c r="V539" s="172">
        <v>181.5</v>
      </c>
      <c r="W539" s="172"/>
      <c r="X539" s="172">
        <v>108.7</v>
      </c>
      <c r="Y539" s="172">
        <v>22.8</v>
      </c>
      <c r="Z539" s="172">
        <v>50</v>
      </c>
      <c r="AA539" s="123">
        <v>1673</v>
      </c>
      <c r="AB539" s="123"/>
      <c r="AC539" s="123">
        <v>121.57</v>
      </c>
      <c r="AD539" s="123"/>
      <c r="AE539" s="123"/>
      <c r="AF539" s="123"/>
      <c r="AG539" s="214"/>
      <c r="AH539" s="229" t="str">
        <f t="shared" si="71"/>
        <v>a3</v>
      </c>
      <c r="AI539" s="122" t="s">
        <v>5401</v>
      </c>
      <c r="AJ539" s="122"/>
      <c r="AK539" s="122"/>
      <c r="AL539" s="122" t="s">
        <v>5401</v>
      </c>
      <c r="AM539" s="122"/>
      <c r="AN539" s="173"/>
      <c r="AO539" s="173" t="s">
        <v>3186</v>
      </c>
      <c r="AP539" s="173" t="s">
        <v>3186</v>
      </c>
      <c r="AQ539" s="173" t="s">
        <v>3186</v>
      </c>
      <c r="AR539" s="173" t="s">
        <v>3186</v>
      </c>
      <c r="AS539" s="173"/>
      <c r="AT539" s="173"/>
      <c r="AU539" s="173"/>
      <c r="AV539" s="173"/>
      <c r="AW539" s="173"/>
      <c r="AX539" s="173"/>
      <c r="AY539" s="173" t="s">
        <v>3186</v>
      </c>
      <c r="AZ539" s="211">
        <f t="shared" si="77"/>
        <v>0</v>
      </c>
      <c r="BA539" s="211">
        <f t="shared" si="78"/>
        <v>0</v>
      </c>
      <c r="BB539" s="205">
        <f t="shared" si="72"/>
        <v>20631</v>
      </c>
      <c r="BC539" s="205">
        <f t="shared" si="73"/>
        <v>20631</v>
      </c>
      <c r="BD539" s="205">
        <f t="shared" si="74"/>
        <v>0</v>
      </c>
      <c r="BE539" s="205">
        <f t="shared" si="75"/>
        <v>0</v>
      </c>
      <c r="BF539" s="175">
        <v>20631</v>
      </c>
      <c r="BG539" s="175"/>
      <c r="BH539" s="175">
        <v>11550</v>
      </c>
      <c r="BI539" s="175"/>
      <c r="BJ539" s="175"/>
      <c r="BK539" s="175">
        <v>1391</v>
      </c>
      <c r="BL539" s="175">
        <v>1129</v>
      </c>
      <c r="BM539" s="175">
        <v>5258</v>
      </c>
      <c r="BN539" s="175">
        <v>668</v>
      </c>
      <c r="BO539" s="175">
        <v>635</v>
      </c>
      <c r="BP539" s="198">
        <f t="shared" si="76"/>
        <v>12185</v>
      </c>
    </row>
    <row r="540" spans="1:68" s="116" customFormat="1" x14ac:dyDescent="0.15">
      <c r="A540" s="117">
        <v>921101001</v>
      </c>
      <c r="B540" s="118" t="s">
        <v>882</v>
      </c>
      <c r="C540" s="118" t="s">
        <v>842</v>
      </c>
      <c r="D540" s="118" t="s">
        <v>883</v>
      </c>
      <c r="E540" s="118" t="s">
        <v>3721</v>
      </c>
      <c r="F540" s="120">
        <v>22</v>
      </c>
      <c r="G540" s="119">
        <v>1652197</v>
      </c>
      <c r="H540" s="119"/>
      <c r="I540" s="120" t="s">
        <v>5820</v>
      </c>
      <c r="J540" s="120">
        <v>9800</v>
      </c>
      <c r="K540" s="120">
        <v>1652197</v>
      </c>
      <c r="L540" s="120">
        <v>0.46200000000000002</v>
      </c>
      <c r="M540" s="121" t="s">
        <v>5654</v>
      </c>
      <c r="N540" s="120">
        <v>1</v>
      </c>
      <c r="O540" s="119">
        <v>201</v>
      </c>
      <c r="P540" s="119">
        <v>39.4</v>
      </c>
      <c r="Q540" s="119">
        <v>6.3</v>
      </c>
      <c r="R540" s="120" t="s">
        <v>5655</v>
      </c>
      <c r="S540" s="120">
        <v>24</v>
      </c>
      <c r="T540" s="120"/>
      <c r="U540" s="120"/>
      <c r="V540" s="172">
        <v>929.5</v>
      </c>
      <c r="W540" s="172">
        <v>15.8</v>
      </c>
      <c r="X540" s="172">
        <v>380.2</v>
      </c>
      <c r="Y540" s="172">
        <v>379.5</v>
      </c>
      <c r="Z540" s="172">
        <v>154</v>
      </c>
      <c r="AA540" s="123">
        <v>13347</v>
      </c>
      <c r="AB540" s="123"/>
      <c r="AC540" s="123">
        <v>875.13</v>
      </c>
      <c r="AD540" s="123"/>
      <c r="AE540" s="123"/>
      <c r="AF540" s="123"/>
      <c r="AG540" s="214"/>
      <c r="AH540" s="229" t="str">
        <f t="shared" si="71"/>
        <v>a3</v>
      </c>
      <c r="AI540" s="122" t="s">
        <v>5400</v>
      </c>
      <c r="AJ540" s="122"/>
      <c r="AK540" s="122"/>
      <c r="AL540" s="122" t="s">
        <v>5400</v>
      </c>
      <c r="AM540" s="122" t="s">
        <v>5400</v>
      </c>
      <c r="AN540" s="173"/>
      <c r="AO540" s="173"/>
      <c r="AP540" s="173"/>
      <c r="AQ540" s="173"/>
      <c r="AR540" s="173"/>
      <c r="AS540" s="173"/>
      <c r="AT540" s="173">
        <v>1</v>
      </c>
      <c r="AU540" s="173"/>
      <c r="AV540" s="173">
        <v>1.1000000000000001</v>
      </c>
      <c r="AW540" s="173"/>
      <c r="AX540" s="173">
        <v>1.1000000000000001</v>
      </c>
      <c r="AY540" s="173"/>
      <c r="AZ540" s="211"/>
      <c r="BA540" s="211">
        <f t="shared" si="78"/>
        <v>3.2</v>
      </c>
      <c r="BB540" s="205">
        <f t="shared" si="72"/>
        <v>128176</v>
      </c>
      <c r="BC540" s="205">
        <f t="shared" si="73"/>
        <v>128176</v>
      </c>
      <c r="BD540" s="205">
        <f t="shared" si="74"/>
        <v>0</v>
      </c>
      <c r="BE540" s="205">
        <f t="shared" si="75"/>
        <v>0</v>
      </c>
      <c r="BF540" s="175">
        <v>128176</v>
      </c>
      <c r="BG540" s="175">
        <v>73080</v>
      </c>
      <c r="BH540" s="175"/>
      <c r="BI540" s="175"/>
      <c r="BJ540" s="175"/>
      <c r="BK540" s="175">
        <v>34476</v>
      </c>
      <c r="BL540" s="175">
        <v>1702</v>
      </c>
      <c r="BM540" s="175">
        <v>15009</v>
      </c>
      <c r="BN540" s="175">
        <v>462</v>
      </c>
      <c r="BO540" s="175">
        <v>3447</v>
      </c>
      <c r="BP540" s="198">
        <f t="shared" si="76"/>
        <v>3447</v>
      </c>
    </row>
    <row r="541" spans="1:68" s="116" customFormat="1" x14ac:dyDescent="0.15">
      <c r="A541" s="117">
        <v>921301001</v>
      </c>
      <c r="B541" s="118" t="s">
        <v>884</v>
      </c>
      <c r="C541" s="118" t="s">
        <v>842</v>
      </c>
      <c r="D541" s="118" t="s">
        <v>885</v>
      </c>
      <c r="E541" s="118" t="s">
        <v>3722</v>
      </c>
      <c r="F541" s="120">
        <v>33</v>
      </c>
      <c r="G541" s="119">
        <v>3799359</v>
      </c>
      <c r="H541" s="119"/>
      <c r="I541" s="120" t="s">
        <v>5820</v>
      </c>
      <c r="J541" s="120">
        <v>20880</v>
      </c>
      <c r="K541" s="120">
        <v>3799359</v>
      </c>
      <c r="L541" s="120">
        <v>0.499</v>
      </c>
      <c r="M541" s="121" t="s">
        <v>5654</v>
      </c>
      <c r="N541" s="120">
        <v>1</v>
      </c>
      <c r="O541" s="119">
        <v>278</v>
      </c>
      <c r="P541" s="119"/>
      <c r="Q541" s="119"/>
      <c r="R541" s="120" t="s">
        <v>5655</v>
      </c>
      <c r="S541" s="120">
        <v>32.770000000000003</v>
      </c>
      <c r="T541" s="120"/>
      <c r="U541" s="120"/>
      <c r="V541" s="172">
        <v>1623.6</v>
      </c>
      <c r="W541" s="172"/>
      <c r="X541" s="172">
        <v>818.8</v>
      </c>
      <c r="Y541" s="172">
        <v>804.8</v>
      </c>
      <c r="Z541" s="172"/>
      <c r="AA541" s="123">
        <v>29692.5</v>
      </c>
      <c r="AB541" s="123">
        <v>75066.75</v>
      </c>
      <c r="AC541" s="123">
        <v>1488.18</v>
      </c>
      <c r="AD541" s="123"/>
      <c r="AE541" s="123"/>
      <c r="AF541" s="123"/>
      <c r="AG541" s="214"/>
      <c r="AH541" s="229" t="str">
        <f t="shared" si="71"/>
        <v>a3</v>
      </c>
      <c r="AI541" s="122" t="s">
        <v>5402</v>
      </c>
      <c r="AJ541" s="122"/>
      <c r="AK541" s="122" t="s">
        <v>5402</v>
      </c>
      <c r="AL541" s="122" t="s">
        <v>5402</v>
      </c>
      <c r="AM541" s="122" t="s">
        <v>5402</v>
      </c>
      <c r="AN541" s="173">
        <v>0.7</v>
      </c>
      <c r="AO541" s="173"/>
      <c r="AP541" s="173"/>
      <c r="AQ541" s="173"/>
      <c r="AR541" s="173"/>
      <c r="AS541" s="173">
        <v>1</v>
      </c>
      <c r="AT541" s="173">
        <v>4</v>
      </c>
      <c r="AU541" s="173">
        <v>3</v>
      </c>
      <c r="AV541" s="173">
        <v>2</v>
      </c>
      <c r="AW541" s="173">
        <v>2</v>
      </c>
      <c r="AX541" s="173">
        <v>1</v>
      </c>
      <c r="AY541" s="173">
        <v>1</v>
      </c>
      <c r="AZ541" s="211">
        <f t="shared" si="77"/>
        <v>1.7</v>
      </c>
      <c r="BA541" s="211">
        <f t="shared" si="78"/>
        <v>13</v>
      </c>
      <c r="BB541" s="205">
        <f t="shared" si="72"/>
        <v>312856</v>
      </c>
      <c r="BC541" s="205">
        <f t="shared" si="73"/>
        <v>312856</v>
      </c>
      <c r="BD541" s="205">
        <f t="shared" si="74"/>
        <v>0</v>
      </c>
      <c r="BE541" s="205">
        <f t="shared" si="75"/>
        <v>0</v>
      </c>
      <c r="BF541" s="175">
        <v>312856</v>
      </c>
      <c r="BG541" s="175">
        <v>8690</v>
      </c>
      <c r="BH541" s="175">
        <v>221312</v>
      </c>
      <c r="BI541" s="175"/>
      <c r="BJ541" s="175"/>
      <c r="BK541" s="175">
        <v>82214</v>
      </c>
      <c r="BL541" s="175"/>
      <c r="BM541" s="175"/>
      <c r="BN541" s="175"/>
      <c r="BO541" s="175">
        <v>640</v>
      </c>
      <c r="BP541" s="198">
        <f t="shared" si="76"/>
        <v>221952</v>
      </c>
    </row>
    <row r="542" spans="1:68" s="116" customFormat="1" x14ac:dyDescent="0.15">
      <c r="A542" s="117">
        <v>921301002</v>
      </c>
      <c r="B542" s="118" t="s">
        <v>886</v>
      </c>
      <c r="C542" s="118" t="s">
        <v>842</v>
      </c>
      <c r="D542" s="118" t="s">
        <v>885</v>
      </c>
      <c r="E542" s="118" t="s">
        <v>3723</v>
      </c>
      <c r="F542" s="120">
        <v>27</v>
      </c>
      <c r="G542" s="119">
        <v>1296114</v>
      </c>
      <c r="H542" s="119"/>
      <c r="I542" s="120" t="s">
        <v>5820</v>
      </c>
      <c r="J542" s="120">
        <v>6000</v>
      </c>
      <c r="K542" s="120">
        <v>1296114</v>
      </c>
      <c r="L542" s="120">
        <v>0.59199999999999997</v>
      </c>
      <c r="M542" s="121" t="s">
        <v>5657</v>
      </c>
      <c r="N542" s="120">
        <v>1</v>
      </c>
      <c r="O542" s="119">
        <v>63.3</v>
      </c>
      <c r="P542" s="119"/>
      <c r="Q542" s="119"/>
      <c r="R542" s="120" t="s">
        <v>5655</v>
      </c>
      <c r="S542" s="120">
        <v>258.3</v>
      </c>
      <c r="T542" s="120"/>
      <c r="U542" s="120"/>
      <c r="V542" s="172">
        <v>770.1</v>
      </c>
      <c r="W542" s="172"/>
      <c r="X542" s="172">
        <v>585.29999999999995</v>
      </c>
      <c r="Y542" s="172">
        <v>184.8</v>
      </c>
      <c r="Z542" s="172"/>
      <c r="AA542" s="123">
        <v>3397</v>
      </c>
      <c r="AB542" s="123"/>
      <c r="AC542" s="123">
        <v>202.86</v>
      </c>
      <c r="AD542" s="123"/>
      <c r="AE542" s="123"/>
      <c r="AF542" s="123"/>
      <c r="AG542" s="214"/>
      <c r="AH542" s="229" t="str">
        <f t="shared" si="71"/>
        <v>a3</v>
      </c>
      <c r="AI542" s="122" t="s">
        <v>5402</v>
      </c>
      <c r="AJ542" s="122"/>
      <c r="AK542" s="122"/>
      <c r="AL542" s="122"/>
      <c r="AM542" s="122"/>
      <c r="AN542" s="173"/>
      <c r="AO542" s="173"/>
      <c r="AP542" s="173"/>
      <c r="AQ542" s="173"/>
      <c r="AR542" s="173"/>
      <c r="AS542" s="173"/>
      <c r="AT542" s="173"/>
      <c r="AU542" s="173"/>
      <c r="AV542" s="173"/>
      <c r="AW542" s="173"/>
      <c r="AX542" s="173"/>
      <c r="AY542" s="173"/>
      <c r="AZ542" s="211">
        <f t="shared" si="77"/>
        <v>0</v>
      </c>
      <c r="BA542" s="211">
        <f t="shared" si="78"/>
        <v>0</v>
      </c>
      <c r="BB542" s="205">
        <f t="shared" si="72"/>
        <v>0</v>
      </c>
      <c r="BC542" s="205">
        <f t="shared" si="73"/>
        <v>0</v>
      </c>
      <c r="BD542" s="205">
        <f t="shared" si="74"/>
        <v>0</v>
      </c>
      <c r="BE542" s="205">
        <f t="shared" si="75"/>
        <v>0</v>
      </c>
      <c r="BF542" s="175"/>
      <c r="BG542" s="175"/>
      <c r="BH542" s="175"/>
      <c r="BI542" s="175"/>
      <c r="BJ542" s="175"/>
      <c r="BK542" s="175"/>
      <c r="BL542" s="175"/>
      <c r="BM542" s="175"/>
      <c r="BN542" s="175"/>
      <c r="BO542" s="175"/>
      <c r="BP542" s="198">
        <f t="shared" si="76"/>
        <v>0</v>
      </c>
    </row>
    <row r="543" spans="1:68" s="116" customFormat="1" x14ac:dyDescent="0.15">
      <c r="A543" s="117">
        <v>921401001</v>
      </c>
      <c r="B543" s="118" t="s">
        <v>887</v>
      </c>
      <c r="C543" s="118" t="s">
        <v>842</v>
      </c>
      <c r="D543" s="118" t="s">
        <v>888</v>
      </c>
      <c r="E543" s="118" t="s">
        <v>3724</v>
      </c>
      <c r="F543" s="120">
        <v>20</v>
      </c>
      <c r="G543" s="119">
        <v>1800643</v>
      </c>
      <c r="H543" s="119"/>
      <c r="I543" s="120" t="s">
        <v>5820</v>
      </c>
      <c r="J543" s="120">
        <v>6360</v>
      </c>
      <c r="K543" s="120">
        <v>1800643</v>
      </c>
      <c r="L543" s="120">
        <v>0.77600000000000002</v>
      </c>
      <c r="M543" s="121" t="s">
        <v>5657</v>
      </c>
      <c r="N543" s="120">
        <v>1</v>
      </c>
      <c r="O543" s="119">
        <v>211.7</v>
      </c>
      <c r="P543" s="119"/>
      <c r="Q543" s="119"/>
      <c r="R543" s="120" t="s">
        <v>5655</v>
      </c>
      <c r="S543" s="120">
        <v>52.9</v>
      </c>
      <c r="T543" s="120"/>
      <c r="U543" s="120"/>
      <c r="V543" s="172">
        <v>991.2</v>
      </c>
      <c r="W543" s="172"/>
      <c r="X543" s="172"/>
      <c r="Y543" s="172"/>
      <c r="Z543" s="172">
        <v>991.2</v>
      </c>
      <c r="AA543" s="123"/>
      <c r="AB543" s="123"/>
      <c r="AC543" s="123">
        <v>1256</v>
      </c>
      <c r="AD543" s="123"/>
      <c r="AE543" s="123"/>
      <c r="AF543" s="123"/>
      <c r="AG543" s="214"/>
      <c r="AH543" s="229" t="str">
        <f t="shared" si="71"/>
        <v>a3</v>
      </c>
      <c r="AI543" s="122" t="s">
        <v>5401</v>
      </c>
      <c r="AJ543" s="122"/>
      <c r="AK543" s="122"/>
      <c r="AL543" s="122" t="s">
        <v>5401</v>
      </c>
      <c r="AM543" s="122"/>
      <c r="AN543" s="173">
        <v>7</v>
      </c>
      <c r="AO543" s="173" t="s">
        <v>3186</v>
      </c>
      <c r="AP543" s="173" t="s">
        <v>3186</v>
      </c>
      <c r="AQ543" s="173" t="s">
        <v>3186</v>
      </c>
      <c r="AR543" s="173" t="s">
        <v>3186</v>
      </c>
      <c r="AS543" s="173"/>
      <c r="AT543" s="173">
        <v>0.7</v>
      </c>
      <c r="AU543" s="173"/>
      <c r="AV543" s="173">
        <v>0.5</v>
      </c>
      <c r="AW543" s="173"/>
      <c r="AX543" s="173"/>
      <c r="AY543" s="173"/>
      <c r="AZ543" s="211">
        <f t="shared" si="77"/>
        <v>7</v>
      </c>
      <c r="BA543" s="211">
        <f t="shared" si="78"/>
        <v>1.2</v>
      </c>
      <c r="BB543" s="205">
        <f t="shared" si="72"/>
        <v>118329</v>
      </c>
      <c r="BC543" s="205">
        <f t="shared" si="73"/>
        <v>118329</v>
      </c>
      <c r="BD543" s="205">
        <f t="shared" si="74"/>
        <v>674</v>
      </c>
      <c r="BE543" s="205">
        <f t="shared" si="75"/>
        <v>674</v>
      </c>
      <c r="BF543" s="175">
        <v>117655</v>
      </c>
      <c r="BG543" s="175"/>
      <c r="BH543" s="175">
        <v>61430</v>
      </c>
      <c r="BI543" s="175"/>
      <c r="BJ543" s="175"/>
      <c r="BK543" s="175">
        <v>38077</v>
      </c>
      <c r="BL543" s="175">
        <v>17732</v>
      </c>
      <c r="BM543" s="175"/>
      <c r="BN543" s="175">
        <v>674</v>
      </c>
      <c r="BO543" s="175">
        <v>416</v>
      </c>
      <c r="BP543" s="198">
        <f t="shared" si="76"/>
        <v>61846</v>
      </c>
    </row>
    <row r="544" spans="1:68" s="116" customFormat="1" x14ac:dyDescent="0.15">
      <c r="A544" s="117">
        <v>921401002</v>
      </c>
      <c r="B544" s="118" t="s">
        <v>889</v>
      </c>
      <c r="C544" s="118" t="s">
        <v>842</v>
      </c>
      <c r="D544" s="118" t="s">
        <v>888</v>
      </c>
      <c r="E544" s="118" t="s">
        <v>3725</v>
      </c>
      <c r="F544" s="120">
        <v>11</v>
      </c>
      <c r="G544" s="119">
        <v>272532</v>
      </c>
      <c r="H544" s="119"/>
      <c r="I544" s="120" t="s">
        <v>5820</v>
      </c>
      <c r="J544" s="120">
        <v>2200</v>
      </c>
      <c r="K544" s="120">
        <v>272532</v>
      </c>
      <c r="L544" s="120">
        <v>0.33900000000000002</v>
      </c>
      <c r="M544" s="121" t="s">
        <v>5657</v>
      </c>
      <c r="N544" s="120">
        <v>1</v>
      </c>
      <c r="O544" s="119">
        <v>154.6</v>
      </c>
      <c r="P544" s="119"/>
      <c r="Q544" s="119"/>
      <c r="R544" s="120" t="s">
        <v>5658</v>
      </c>
      <c r="S544" s="120">
        <v>0.3</v>
      </c>
      <c r="T544" s="120"/>
      <c r="U544" s="120"/>
      <c r="V544" s="172">
        <v>222</v>
      </c>
      <c r="W544" s="172"/>
      <c r="X544" s="172"/>
      <c r="Y544" s="172"/>
      <c r="Z544" s="172">
        <v>222</v>
      </c>
      <c r="AA544" s="123"/>
      <c r="AB544" s="123"/>
      <c r="AC544" s="123">
        <v>157</v>
      </c>
      <c r="AD544" s="123"/>
      <c r="AE544" s="123"/>
      <c r="AF544" s="123"/>
      <c r="AG544" s="214"/>
      <c r="AH544" s="229" t="str">
        <f t="shared" si="71"/>
        <v>a3</v>
      </c>
      <c r="AI544" s="122" t="s">
        <v>5401</v>
      </c>
      <c r="AJ544" s="122"/>
      <c r="AK544" s="122"/>
      <c r="AL544" s="122" t="s">
        <v>5401</v>
      </c>
      <c r="AM544" s="122"/>
      <c r="AN544" s="173"/>
      <c r="AO544" s="173" t="s">
        <v>3186</v>
      </c>
      <c r="AP544" s="173" t="s">
        <v>3186</v>
      </c>
      <c r="AQ544" s="173" t="s">
        <v>3186</v>
      </c>
      <c r="AR544" s="173" t="s">
        <v>3186</v>
      </c>
      <c r="AS544" s="173"/>
      <c r="AT544" s="173"/>
      <c r="AU544" s="173"/>
      <c r="AV544" s="173"/>
      <c r="AW544" s="173"/>
      <c r="AX544" s="173"/>
      <c r="AY544" s="173"/>
      <c r="AZ544" s="211">
        <f t="shared" si="77"/>
        <v>0</v>
      </c>
      <c r="BA544" s="211">
        <f t="shared" si="78"/>
        <v>0</v>
      </c>
      <c r="BB544" s="205">
        <f t="shared" si="72"/>
        <v>16200</v>
      </c>
      <c r="BC544" s="205">
        <f t="shared" si="73"/>
        <v>16200</v>
      </c>
      <c r="BD544" s="205">
        <f t="shared" si="74"/>
        <v>27</v>
      </c>
      <c r="BE544" s="205">
        <f t="shared" si="75"/>
        <v>27</v>
      </c>
      <c r="BF544" s="175">
        <v>16173</v>
      </c>
      <c r="BG544" s="175"/>
      <c r="BH544" s="175">
        <v>9182</v>
      </c>
      <c r="BI544" s="175"/>
      <c r="BJ544" s="175"/>
      <c r="BK544" s="175">
        <v>5349</v>
      </c>
      <c r="BL544" s="175">
        <v>1260</v>
      </c>
      <c r="BM544" s="175"/>
      <c r="BN544" s="175">
        <v>27</v>
      </c>
      <c r="BO544" s="175">
        <v>382</v>
      </c>
      <c r="BP544" s="198">
        <f t="shared" si="76"/>
        <v>9564</v>
      </c>
    </row>
    <row r="545" spans="1:68" s="116" customFormat="1" x14ac:dyDescent="0.15">
      <c r="A545" s="117">
        <v>921501001</v>
      </c>
      <c r="B545" s="118" t="s">
        <v>890</v>
      </c>
      <c r="C545" s="118" t="s">
        <v>842</v>
      </c>
      <c r="D545" s="118" t="s">
        <v>891</v>
      </c>
      <c r="E545" s="118" t="s">
        <v>3726</v>
      </c>
      <c r="F545" s="120">
        <v>10</v>
      </c>
      <c r="G545" s="119">
        <v>140994</v>
      </c>
      <c r="H545" s="119"/>
      <c r="I545" s="120" t="s">
        <v>5820</v>
      </c>
      <c r="J545" s="120">
        <v>1400</v>
      </c>
      <c r="K545" s="120">
        <v>140994</v>
      </c>
      <c r="L545" s="120">
        <v>0.27600000000000002</v>
      </c>
      <c r="M545" s="121" t="s">
        <v>5657</v>
      </c>
      <c r="N545" s="120">
        <v>1</v>
      </c>
      <c r="O545" s="119">
        <v>133.19999999999999</v>
      </c>
      <c r="P545" s="119">
        <v>33.6</v>
      </c>
      <c r="Q545" s="119">
        <v>4.3</v>
      </c>
      <c r="R545" s="120" t="s">
        <v>5658</v>
      </c>
      <c r="S545" s="120">
        <v>0.2</v>
      </c>
      <c r="T545" s="120"/>
      <c r="U545" s="120"/>
      <c r="V545" s="172">
        <v>133.30000000000001</v>
      </c>
      <c r="W545" s="172">
        <v>19.2</v>
      </c>
      <c r="X545" s="172">
        <v>63.9</v>
      </c>
      <c r="Y545" s="172">
        <v>6.9</v>
      </c>
      <c r="Z545" s="172">
        <v>43.3</v>
      </c>
      <c r="AA545" s="123"/>
      <c r="AB545" s="123"/>
      <c r="AC545" s="123">
        <v>69.3</v>
      </c>
      <c r="AD545" s="123"/>
      <c r="AE545" s="123"/>
      <c r="AF545" s="123"/>
      <c r="AG545" s="214"/>
      <c r="AH545" s="229" t="str">
        <f t="shared" si="71"/>
        <v>a3</v>
      </c>
      <c r="AI545" s="122" t="s">
        <v>5401</v>
      </c>
      <c r="AJ545" s="122"/>
      <c r="AK545" s="122"/>
      <c r="AL545" s="122" t="s">
        <v>5401</v>
      </c>
      <c r="AM545" s="122"/>
      <c r="AN545" s="173"/>
      <c r="AO545" s="173"/>
      <c r="AP545" s="173"/>
      <c r="AQ545" s="173"/>
      <c r="AR545" s="173"/>
      <c r="AS545" s="173"/>
      <c r="AT545" s="173"/>
      <c r="AU545" s="173"/>
      <c r="AV545" s="173"/>
      <c r="AW545" s="173"/>
      <c r="AX545" s="173"/>
      <c r="AY545" s="173"/>
      <c r="AZ545" s="211">
        <f t="shared" si="77"/>
        <v>0</v>
      </c>
      <c r="BA545" s="211">
        <f t="shared" si="78"/>
        <v>0</v>
      </c>
      <c r="BB545" s="205">
        <f t="shared" si="72"/>
        <v>29536</v>
      </c>
      <c r="BC545" s="205">
        <f t="shared" si="73"/>
        <v>23903</v>
      </c>
      <c r="BD545" s="205">
        <f t="shared" si="74"/>
        <v>6089</v>
      </c>
      <c r="BE545" s="205">
        <f t="shared" si="75"/>
        <v>456</v>
      </c>
      <c r="BF545" s="175">
        <v>23447</v>
      </c>
      <c r="BG545" s="175"/>
      <c r="BH545" s="175">
        <v>6089</v>
      </c>
      <c r="BI545" s="175">
        <v>5633</v>
      </c>
      <c r="BJ545" s="175"/>
      <c r="BK545" s="175">
        <v>3307</v>
      </c>
      <c r="BL545" s="175">
        <v>7905</v>
      </c>
      <c r="BM545" s="175">
        <v>2462</v>
      </c>
      <c r="BN545" s="175">
        <v>1683</v>
      </c>
      <c r="BO545" s="175">
        <v>2457</v>
      </c>
      <c r="BP545" s="198">
        <f t="shared" si="76"/>
        <v>8546</v>
      </c>
    </row>
    <row r="546" spans="1:68" s="116" customFormat="1" x14ac:dyDescent="0.15">
      <c r="A546" s="117">
        <v>921502002</v>
      </c>
      <c r="B546" s="118" t="s">
        <v>892</v>
      </c>
      <c r="C546" s="118" t="s">
        <v>842</v>
      </c>
      <c r="D546" s="118" t="s">
        <v>891</v>
      </c>
      <c r="E546" s="118" t="s">
        <v>3727</v>
      </c>
      <c r="F546" s="120">
        <v>15</v>
      </c>
      <c r="G546" s="119"/>
      <c r="H546" s="119"/>
      <c r="I546" s="120" t="s">
        <v>5820</v>
      </c>
      <c r="J546" s="120">
        <v>1300</v>
      </c>
      <c r="K546" s="120">
        <v>212069</v>
      </c>
      <c r="L546" s="120">
        <v>0.44700000000000001</v>
      </c>
      <c r="M546" s="121" t="s">
        <v>5657</v>
      </c>
      <c r="N546" s="120">
        <v>1</v>
      </c>
      <c r="O546" s="119">
        <v>268</v>
      </c>
      <c r="P546" s="119">
        <v>40.6</v>
      </c>
      <c r="Q546" s="119">
        <v>6.5</v>
      </c>
      <c r="R546" s="120" t="s">
        <v>5658</v>
      </c>
      <c r="S546" s="120">
        <v>0.3</v>
      </c>
      <c r="T546" s="120"/>
      <c r="U546" s="120"/>
      <c r="V546" s="172">
        <v>193.8</v>
      </c>
      <c r="W546" s="172"/>
      <c r="X546" s="172">
        <v>81.599999999999994</v>
      </c>
      <c r="Y546" s="172">
        <v>27.9</v>
      </c>
      <c r="Z546" s="172">
        <v>84.3</v>
      </c>
      <c r="AA546" s="123">
        <v>1745</v>
      </c>
      <c r="AB546" s="123"/>
      <c r="AC546" s="123">
        <v>101.9</v>
      </c>
      <c r="AD546" s="123"/>
      <c r="AE546" s="123"/>
      <c r="AF546" s="123"/>
      <c r="AG546" s="214"/>
      <c r="AH546" s="229" t="str">
        <f t="shared" si="71"/>
        <v>a3</v>
      </c>
      <c r="AI546" s="122" t="s">
        <v>5401</v>
      </c>
      <c r="AJ546" s="122"/>
      <c r="AK546" s="122"/>
      <c r="AL546" s="122" t="s">
        <v>5401</v>
      </c>
      <c r="AM546" s="122"/>
      <c r="AN546" s="173"/>
      <c r="AO546" s="173"/>
      <c r="AP546" s="173"/>
      <c r="AQ546" s="173"/>
      <c r="AR546" s="173"/>
      <c r="AS546" s="173"/>
      <c r="AT546" s="173"/>
      <c r="AU546" s="173"/>
      <c r="AV546" s="173"/>
      <c r="AW546" s="173"/>
      <c r="AX546" s="173"/>
      <c r="AY546" s="173"/>
      <c r="AZ546" s="211">
        <f t="shared" si="77"/>
        <v>0</v>
      </c>
      <c r="BA546" s="211">
        <f t="shared" si="78"/>
        <v>0</v>
      </c>
      <c r="BB546" s="205">
        <f t="shared" si="72"/>
        <v>36881</v>
      </c>
      <c r="BC546" s="205">
        <f t="shared" si="73"/>
        <v>28275</v>
      </c>
      <c r="BD546" s="205">
        <f t="shared" si="74"/>
        <v>9304</v>
      </c>
      <c r="BE546" s="205">
        <f t="shared" si="75"/>
        <v>698</v>
      </c>
      <c r="BF546" s="175">
        <v>27577</v>
      </c>
      <c r="BG546" s="175"/>
      <c r="BH546" s="175">
        <v>9304</v>
      </c>
      <c r="BI546" s="175">
        <v>8606</v>
      </c>
      <c r="BJ546" s="175"/>
      <c r="BK546" s="175">
        <v>4489</v>
      </c>
      <c r="BL546" s="175">
        <v>6672</v>
      </c>
      <c r="BM546" s="175">
        <v>3911</v>
      </c>
      <c r="BN546" s="175">
        <v>1330</v>
      </c>
      <c r="BO546" s="175">
        <v>2569</v>
      </c>
      <c r="BP546" s="198">
        <f t="shared" si="76"/>
        <v>11873</v>
      </c>
    </row>
    <row r="547" spans="1:68" s="116" customFormat="1" x14ac:dyDescent="0.15">
      <c r="A547" s="117">
        <v>934201001</v>
      </c>
      <c r="B547" s="118" t="s">
        <v>893</v>
      </c>
      <c r="C547" s="118" t="s">
        <v>842</v>
      </c>
      <c r="D547" s="118" t="s">
        <v>894</v>
      </c>
      <c r="E547" s="118" t="s">
        <v>3728</v>
      </c>
      <c r="F547" s="120">
        <v>23</v>
      </c>
      <c r="G547" s="119">
        <v>648467.9</v>
      </c>
      <c r="H547" s="119"/>
      <c r="I547" s="120" t="s">
        <v>5820</v>
      </c>
      <c r="J547" s="120">
        <v>2500</v>
      </c>
      <c r="K547" s="120">
        <v>648467.9</v>
      </c>
      <c r="L547" s="120">
        <v>0.71099999999999997</v>
      </c>
      <c r="M547" s="121" t="s">
        <v>5657</v>
      </c>
      <c r="N547" s="120">
        <v>1</v>
      </c>
      <c r="O547" s="119">
        <v>135.4</v>
      </c>
      <c r="P547" s="119"/>
      <c r="Q547" s="119"/>
      <c r="R547" s="120" t="s">
        <v>5658</v>
      </c>
      <c r="S547" s="120">
        <v>0.35399999999999998</v>
      </c>
      <c r="T547" s="120"/>
      <c r="U547" s="120"/>
      <c r="V547" s="172">
        <v>325</v>
      </c>
      <c r="W547" s="172">
        <v>105</v>
      </c>
      <c r="X547" s="172">
        <v>133</v>
      </c>
      <c r="Y547" s="172">
        <v>37</v>
      </c>
      <c r="Z547" s="172">
        <v>50</v>
      </c>
      <c r="AA547" s="123">
        <v>5673.2</v>
      </c>
      <c r="AB547" s="123"/>
      <c r="AC547" s="123">
        <v>326.68</v>
      </c>
      <c r="AD547" s="123"/>
      <c r="AE547" s="123"/>
      <c r="AF547" s="123"/>
      <c r="AG547" s="214"/>
      <c r="AH547" s="229" t="str">
        <f t="shared" si="71"/>
        <v>a3</v>
      </c>
      <c r="AI547" s="122"/>
      <c r="AJ547" s="122"/>
      <c r="AK547" s="122"/>
      <c r="AL547" s="122"/>
      <c r="AM547" s="122"/>
      <c r="AN547" s="173">
        <v>1</v>
      </c>
      <c r="AO547" s="173" t="s">
        <v>3186</v>
      </c>
      <c r="AP547" s="173" t="s">
        <v>3186</v>
      </c>
      <c r="AQ547" s="173" t="s">
        <v>3186</v>
      </c>
      <c r="AR547" s="173">
        <v>3</v>
      </c>
      <c r="AS547" s="173">
        <v>0.6</v>
      </c>
      <c r="AT547" s="173">
        <v>0.6</v>
      </c>
      <c r="AU547" s="173">
        <v>0.6</v>
      </c>
      <c r="AV547" s="173">
        <v>0.6</v>
      </c>
      <c r="AW547" s="173">
        <v>0.6</v>
      </c>
      <c r="AX547" s="173">
        <v>0.6</v>
      </c>
      <c r="AY547" s="173"/>
      <c r="AZ547" s="211">
        <f t="shared" si="77"/>
        <v>4.5999999999999996</v>
      </c>
      <c r="BA547" s="211">
        <f t="shared" si="78"/>
        <v>3</v>
      </c>
      <c r="BB547" s="205">
        <f t="shared" si="72"/>
        <v>78872</v>
      </c>
      <c r="BC547" s="205">
        <f t="shared" si="73"/>
        <v>62071</v>
      </c>
      <c r="BD547" s="205">
        <f t="shared" si="74"/>
        <v>17850</v>
      </c>
      <c r="BE547" s="205">
        <f t="shared" si="75"/>
        <v>1049</v>
      </c>
      <c r="BF547" s="175">
        <v>61022</v>
      </c>
      <c r="BG547" s="175">
        <v>7749</v>
      </c>
      <c r="BH547" s="175">
        <v>17850</v>
      </c>
      <c r="BI547" s="175">
        <v>11659</v>
      </c>
      <c r="BJ547" s="175">
        <v>5142</v>
      </c>
      <c r="BK547" s="175">
        <v>15719</v>
      </c>
      <c r="BL547" s="175">
        <v>6071</v>
      </c>
      <c r="BM547" s="175">
        <v>5813</v>
      </c>
      <c r="BN547" s="175">
        <v>1570</v>
      </c>
      <c r="BO547" s="175">
        <v>7299</v>
      </c>
      <c r="BP547" s="198">
        <f t="shared" si="76"/>
        <v>25149</v>
      </c>
    </row>
    <row r="548" spans="1:68" s="116" customFormat="1" x14ac:dyDescent="0.15">
      <c r="A548" s="117">
        <v>934301001</v>
      </c>
      <c r="B548" s="118" t="s">
        <v>895</v>
      </c>
      <c r="C548" s="118" t="s">
        <v>842</v>
      </c>
      <c r="D548" s="118" t="s">
        <v>896</v>
      </c>
      <c r="E548" s="118" t="s">
        <v>3729</v>
      </c>
      <c r="F548" s="120">
        <v>9</v>
      </c>
      <c r="G548" s="119"/>
      <c r="H548" s="119"/>
      <c r="I548" s="120" t="s">
        <v>5820</v>
      </c>
      <c r="J548" s="120">
        <v>2400</v>
      </c>
      <c r="K548" s="120">
        <v>206332</v>
      </c>
      <c r="L548" s="120">
        <v>0.23599999999999999</v>
      </c>
      <c r="M548" s="121" t="s">
        <v>5657</v>
      </c>
      <c r="N548" s="120">
        <v>1</v>
      </c>
      <c r="O548" s="119">
        <v>162.80000000000001</v>
      </c>
      <c r="P548" s="119">
        <v>49.5</v>
      </c>
      <c r="Q548" s="119">
        <v>4.3</v>
      </c>
      <c r="R548" s="120" t="s">
        <v>5655</v>
      </c>
      <c r="S548" s="120">
        <v>0.18099999999999999</v>
      </c>
      <c r="T548" s="120"/>
      <c r="U548" s="120"/>
      <c r="V548" s="172">
        <v>190.5</v>
      </c>
      <c r="W548" s="172"/>
      <c r="X548" s="172">
        <v>134.6</v>
      </c>
      <c r="Y548" s="172">
        <v>15.1</v>
      </c>
      <c r="Z548" s="172">
        <v>40.799999999999997</v>
      </c>
      <c r="AA548" s="123"/>
      <c r="AB548" s="123"/>
      <c r="AC548" s="123">
        <v>249.5</v>
      </c>
      <c r="AD548" s="123"/>
      <c r="AE548" s="123"/>
      <c r="AF548" s="123"/>
      <c r="AG548" s="214"/>
      <c r="AH548" s="229" t="str">
        <f t="shared" si="71"/>
        <v>a3</v>
      </c>
      <c r="AI548" s="122"/>
      <c r="AJ548" s="122"/>
      <c r="AK548" s="122"/>
      <c r="AL548" s="122"/>
      <c r="AM548" s="122"/>
      <c r="AN548" s="173">
        <v>4</v>
      </c>
      <c r="AO548" s="173"/>
      <c r="AP548" s="173"/>
      <c r="AQ548" s="173"/>
      <c r="AR548" s="173"/>
      <c r="AS548" s="173"/>
      <c r="AT548" s="173"/>
      <c r="AU548" s="173"/>
      <c r="AV548" s="173"/>
      <c r="AW548" s="173"/>
      <c r="AX548" s="173"/>
      <c r="AY548" s="173"/>
      <c r="AZ548" s="211">
        <f t="shared" si="77"/>
        <v>4</v>
      </c>
      <c r="BA548" s="211"/>
      <c r="BB548" s="205">
        <f t="shared" si="72"/>
        <v>24819</v>
      </c>
      <c r="BC548" s="205">
        <f t="shared" si="73"/>
        <v>24819</v>
      </c>
      <c r="BD548" s="205">
        <f t="shared" si="74"/>
        <v>0</v>
      </c>
      <c r="BE548" s="205">
        <f t="shared" si="75"/>
        <v>0</v>
      </c>
      <c r="BF548" s="175">
        <v>24819</v>
      </c>
      <c r="BG548" s="175">
        <v>3070</v>
      </c>
      <c r="BH548" s="175">
        <v>8400</v>
      </c>
      <c r="BI548" s="175"/>
      <c r="BJ548" s="175"/>
      <c r="BK548" s="175">
        <v>4753</v>
      </c>
      <c r="BL548" s="175">
        <v>4254</v>
      </c>
      <c r="BM548" s="175">
        <v>3221</v>
      </c>
      <c r="BN548" s="175">
        <v>92</v>
      </c>
      <c r="BO548" s="175">
        <v>1029</v>
      </c>
      <c r="BP548" s="198">
        <f t="shared" si="76"/>
        <v>9429</v>
      </c>
    </row>
    <row r="549" spans="1:68" s="116" customFormat="1" x14ac:dyDescent="0.15">
      <c r="A549" s="117">
        <v>934401001</v>
      </c>
      <c r="B549" s="118" t="s">
        <v>897</v>
      </c>
      <c r="C549" s="118" t="s">
        <v>842</v>
      </c>
      <c r="D549" s="118" t="s">
        <v>898</v>
      </c>
      <c r="E549" s="118" t="s">
        <v>3730</v>
      </c>
      <c r="F549" s="120">
        <v>8</v>
      </c>
      <c r="G549" s="119">
        <v>212481</v>
      </c>
      <c r="H549" s="119"/>
      <c r="I549" s="120" t="s">
        <v>5820</v>
      </c>
      <c r="J549" s="120">
        <v>1500</v>
      </c>
      <c r="K549" s="120">
        <v>212481</v>
      </c>
      <c r="L549" s="120">
        <v>0.38800000000000001</v>
      </c>
      <c r="M549" s="121" t="s">
        <v>5657</v>
      </c>
      <c r="N549" s="120">
        <v>1</v>
      </c>
      <c r="O549" s="119">
        <v>124</v>
      </c>
      <c r="P549" s="119"/>
      <c r="Q549" s="119"/>
      <c r="R549" s="120" t="s">
        <v>5658</v>
      </c>
      <c r="S549" s="120">
        <v>0.158</v>
      </c>
      <c r="T549" s="120"/>
      <c r="U549" s="120"/>
      <c r="V549" s="172">
        <v>152.1</v>
      </c>
      <c r="W549" s="172"/>
      <c r="X549" s="172">
        <v>126.1</v>
      </c>
      <c r="Y549" s="172">
        <v>26</v>
      </c>
      <c r="Z549" s="172"/>
      <c r="AA549" s="123"/>
      <c r="AB549" s="123"/>
      <c r="AC549" s="123">
        <v>175.5</v>
      </c>
      <c r="AD549" s="123"/>
      <c r="AE549" s="123"/>
      <c r="AF549" s="123"/>
      <c r="AG549" s="214"/>
      <c r="AH549" s="229" t="str">
        <f t="shared" si="71"/>
        <v>a3</v>
      </c>
      <c r="AI549" s="122"/>
      <c r="AJ549" s="122"/>
      <c r="AK549" s="122"/>
      <c r="AL549" s="122"/>
      <c r="AM549" s="122"/>
      <c r="AN549" s="173"/>
      <c r="AO549" s="173"/>
      <c r="AP549" s="173"/>
      <c r="AQ549" s="173"/>
      <c r="AR549" s="173"/>
      <c r="AS549" s="173"/>
      <c r="AT549" s="173"/>
      <c r="AU549" s="173"/>
      <c r="AV549" s="173"/>
      <c r="AW549" s="173"/>
      <c r="AX549" s="173"/>
      <c r="AY549" s="173"/>
      <c r="AZ549" s="211">
        <f t="shared" si="77"/>
        <v>0</v>
      </c>
      <c r="BA549" s="211">
        <f t="shared" si="78"/>
        <v>0</v>
      </c>
      <c r="BB549" s="205">
        <f t="shared" si="72"/>
        <v>14709</v>
      </c>
      <c r="BC549" s="205">
        <f t="shared" si="73"/>
        <v>14709</v>
      </c>
      <c r="BD549" s="205">
        <f t="shared" si="74"/>
        <v>0</v>
      </c>
      <c r="BE549" s="205">
        <f t="shared" si="75"/>
        <v>0</v>
      </c>
      <c r="BF549" s="175">
        <v>14709</v>
      </c>
      <c r="BG549" s="175"/>
      <c r="BH549" s="175">
        <v>4725</v>
      </c>
      <c r="BI549" s="175"/>
      <c r="BJ549" s="175"/>
      <c r="BK549" s="175">
        <v>6195</v>
      </c>
      <c r="BL549" s="175">
        <v>851</v>
      </c>
      <c r="BM549" s="175">
        <v>2550</v>
      </c>
      <c r="BN549" s="175">
        <v>74</v>
      </c>
      <c r="BO549" s="175">
        <v>314</v>
      </c>
      <c r="BP549" s="198">
        <f t="shared" si="76"/>
        <v>5039</v>
      </c>
    </row>
    <row r="550" spans="1:68" s="116" customFormat="1" x14ac:dyDescent="0.15">
      <c r="A550" s="117">
        <v>934501001</v>
      </c>
      <c r="B550" s="118" t="s">
        <v>899</v>
      </c>
      <c r="C550" s="118" t="s">
        <v>842</v>
      </c>
      <c r="D550" s="118" t="s">
        <v>900</v>
      </c>
      <c r="E550" s="118" t="s">
        <v>3731</v>
      </c>
      <c r="F550" s="120">
        <v>8</v>
      </c>
      <c r="G550" s="119">
        <v>222544</v>
      </c>
      <c r="H550" s="119"/>
      <c r="I550" s="120" t="s">
        <v>5820</v>
      </c>
      <c r="J550" s="120">
        <v>1500</v>
      </c>
      <c r="K550" s="120">
        <v>222544</v>
      </c>
      <c r="L550" s="120">
        <v>0.40600000000000003</v>
      </c>
      <c r="M550" s="121" t="s">
        <v>5657</v>
      </c>
      <c r="N550" s="120">
        <v>1</v>
      </c>
      <c r="O550" s="119">
        <v>109.2</v>
      </c>
      <c r="P550" s="119">
        <v>18.399999999999999</v>
      </c>
      <c r="Q550" s="119">
        <v>2.5</v>
      </c>
      <c r="R550" s="120" t="s">
        <v>5658</v>
      </c>
      <c r="S550" s="120">
        <v>0.3</v>
      </c>
      <c r="T550" s="120"/>
      <c r="U550" s="120"/>
      <c r="V550" s="172">
        <v>190.5</v>
      </c>
      <c r="W550" s="172"/>
      <c r="X550" s="172"/>
      <c r="Y550" s="172"/>
      <c r="Z550" s="172">
        <v>190.5</v>
      </c>
      <c r="AA550" s="123"/>
      <c r="AB550" s="123"/>
      <c r="AC550" s="123">
        <v>135</v>
      </c>
      <c r="AD550" s="123"/>
      <c r="AE550" s="123"/>
      <c r="AF550" s="123"/>
      <c r="AG550" s="214"/>
      <c r="AH550" s="229" t="str">
        <f t="shared" si="71"/>
        <v>a3</v>
      </c>
      <c r="AI550" s="122"/>
      <c r="AJ550" s="122"/>
      <c r="AK550" s="122"/>
      <c r="AL550" s="122"/>
      <c r="AM550" s="122"/>
      <c r="AN550" s="173">
        <v>4</v>
      </c>
      <c r="AO550" s="173"/>
      <c r="AP550" s="173"/>
      <c r="AQ550" s="173"/>
      <c r="AR550" s="173"/>
      <c r="AS550" s="173"/>
      <c r="AT550" s="173">
        <v>1</v>
      </c>
      <c r="AU550" s="173">
        <v>1</v>
      </c>
      <c r="AV550" s="173">
        <v>1</v>
      </c>
      <c r="AW550" s="173">
        <v>1</v>
      </c>
      <c r="AX550" s="173">
        <v>1</v>
      </c>
      <c r="AY550" s="173"/>
      <c r="AZ550" s="211">
        <f t="shared" si="77"/>
        <v>4</v>
      </c>
      <c r="BA550" s="211">
        <f t="shared" si="78"/>
        <v>5</v>
      </c>
      <c r="BB550" s="205">
        <f t="shared" si="72"/>
        <v>31263</v>
      </c>
      <c r="BC550" s="205">
        <f t="shared" si="73"/>
        <v>27887</v>
      </c>
      <c r="BD550" s="205">
        <f t="shared" si="74"/>
        <v>5880</v>
      </c>
      <c r="BE550" s="205">
        <f t="shared" si="75"/>
        <v>2504</v>
      </c>
      <c r="BF550" s="175">
        <v>25383</v>
      </c>
      <c r="BG550" s="175"/>
      <c r="BH550" s="175">
        <v>5880</v>
      </c>
      <c r="BI550" s="175">
        <v>3376</v>
      </c>
      <c r="BJ550" s="175"/>
      <c r="BK550" s="175">
        <v>7262</v>
      </c>
      <c r="BL550" s="175">
        <v>963</v>
      </c>
      <c r="BM550" s="175">
        <v>4377</v>
      </c>
      <c r="BN550" s="175">
        <v>226</v>
      </c>
      <c r="BO550" s="175">
        <v>9179</v>
      </c>
      <c r="BP550" s="198">
        <f t="shared" si="76"/>
        <v>15059</v>
      </c>
    </row>
    <row r="551" spans="1:68" s="116" customFormat="1" x14ac:dyDescent="0.15">
      <c r="A551" s="117">
        <v>936101001</v>
      </c>
      <c r="B551" s="118" t="s">
        <v>901</v>
      </c>
      <c r="C551" s="118" t="s">
        <v>842</v>
      </c>
      <c r="D551" s="118" t="s">
        <v>902</v>
      </c>
      <c r="E551" s="118" t="s">
        <v>3732</v>
      </c>
      <c r="F551" s="120">
        <v>45</v>
      </c>
      <c r="G551" s="119">
        <v>2847185</v>
      </c>
      <c r="H551" s="119"/>
      <c r="I551" s="120" t="s">
        <v>5822</v>
      </c>
      <c r="J551" s="120">
        <v>11600</v>
      </c>
      <c r="K551" s="120">
        <v>2897937</v>
      </c>
      <c r="L551" s="120">
        <v>0.68400000000000005</v>
      </c>
      <c r="M551" s="121" t="s">
        <v>5654</v>
      </c>
      <c r="N551" s="120">
        <v>1</v>
      </c>
      <c r="O551" s="119">
        <v>207</v>
      </c>
      <c r="P551" s="119"/>
      <c r="Q551" s="119"/>
      <c r="R551" s="120" t="s">
        <v>5655</v>
      </c>
      <c r="S551" s="120">
        <v>23.1</v>
      </c>
      <c r="T551" s="120"/>
      <c r="U551" s="120"/>
      <c r="V551" s="172">
        <v>1516.7</v>
      </c>
      <c r="W551" s="172">
        <v>190.7</v>
      </c>
      <c r="X551" s="172">
        <v>1144</v>
      </c>
      <c r="Y551" s="172">
        <v>182</v>
      </c>
      <c r="Z551" s="172"/>
      <c r="AA551" s="123">
        <v>12898</v>
      </c>
      <c r="AB551" s="123">
        <v>36962.60000000002</v>
      </c>
      <c r="AC551" s="123">
        <v>959</v>
      </c>
      <c r="AD551" s="123"/>
      <c r="AE551" s="123"/>
      <c r="AF551" s="123"/>
      <c r="AG551" s="214"/>
      <c r="AH551" s="229" t="str">
        <f t="shared" si="71"/>
        <v>a3</v>
      </c>
      <c r="AI551" s="122"/>
      <c r="AJ551" s="122"/>
      <c r="AK551" s="122"/>
      <c r="AL551" s="122"/>
      <c r="AM551" s="122"/>
      <c r="AN551" s="173">
        <v>1</v>
      </c>
      <c r="AO551" s="173">
        <v>0.5</v>
      </c>
      <c r="AP551" s="173">
        <v>0.5</v>
      </c>
      <c r="AQ551" s="173"/>
      <c r="AR551" s="173"/>
      <c r="AS551" s="173">
        <v>2</v>
      </c>
      <c r="AT551" s="173">
        <v>5</v>
      </c>
      <c r="AU551" s="173">
        <v>5</v>
      </c>
      <c r="AV551" s="173">
        <v>1</v>
      </c>
      <c r="AW551" s="173">
        <v>1</v>
      </c>
      <c r="AX551" s="173">
        <v>1</v>
      </c>
      <c r="AY551" s="173"/>
      <c r="AZ551" s="211">
        <f t="shared" si="77"/>
        <v>4</v>
      </c>
      <c r="BA551" s="211">
        <f t="shared" si="78"/>
        <v>13</v>
      </c>
      <c r="BB551" s="205">
        <f t="shared" si="72"/>
        <v>304239</v>
      </c>
      <c r="BC551" s="205">
        <f t="shared" si="73"/>
        <v>222448</v>
      </c>
      <c r="BD551" s="205">
        <f t="shared" si="74"/>
        <v>85050</v>
      </c>
      <c r="BE551" s="205">
        <f t="shared" si="75"/>
        <v>3259</v>
      </c>
      <c r="BF551" s="175">
        <v>219189</v>
      </c>
      <c r="BG551" s="175">
        <v>1665</v>
      </c>
      <c r="BH551" s="175">
        <v>85050</v>
      </c>
      <c r="BI551" s="175">
        <v>51571</v>
      </c>
      <c r="BJ551" s="175">
        <v>30220</v>
      </c>
      <c r="BK551" s="175">
        <v>47426</v>
      </c>
      <c r="BL551" s="175">
        <v>22355</v>
      </c>
      <c r="BM551" s="175">
        <v>29754</v>
      </c>
      <c r="BN551" s="175">
        <v>11330</v>
      </c>
      <c r="BO551" s="175">
        <v>24868</v>
      </c>
      <c r="BP551" s="198">
        <f t="shared" si="76"/>
        <v>109918</v>
      </c>
    </row>
    <row r="552" spans="1:68" s="116" customFormat="1" x14ac:dyDescent="0.15">
      <c r="A552" s="117">
        <v>938601001</v>
      </c>
      <c r="B552" s="118" t="s">
        <v>903</v>
      </c>
      <c r="C552" s="118" t="s">
        <v>842</v>
      </c>
      <c r="D552" s="118" t="s">
        <v>904</v>
      </c>
      <c r="E552" s="118" t="s">
        <v>3733</v>
      </c>
      <c r="F552" s="120">
        <v>19</v>
      </c>
      <c r="G552" s="119">
        <v>276488</v>
      </c>
      <c r="H552" s="119"/>
      <c r="I552" s="120" t="s">
        <v>5820</v>
      </c>
      <c r="J552" s="120">
        <v>1500</v>
      </c>
      <c r="K552" s="120">
        <v>276488</v>
      </c>
      <c r="L552" s="120">
        <v>0.505</v>
      </c>
      <c r="M552" s="121" t="s">
        <v>5657</v>
      </c>
      <c r="N552" s="120">
        <v>1</v>
      </c>
      <c r="O552" s="119">
        <v>95.1</v>
      </c>
      <c r="P552" s="119"/>
      <c r="Q552" s="119"/>
      <c r="R552" s="120" t="s">
        <v>5658</v>
      </c>
      <c r="S552" s="120">
        <v>0.5</v>
      </c>
      <c r="T552" s="120"/>
      <c r="U552" s="120"/>
      <c r="V552" s="172">
        <v>225</v>
      </c>
      <c r="W552" s="172">
        <v>54.1</v>
      </c>
      <c r="X552" s="172">
        <v>133</v>
      </c>
      <c r="Y552" s="172">
        <v>37.9</v>
      </c>
      <c r="Z552" s="172"/>
      <c r="AA552" s="123">
        <v>4969.3999999999996</v>
      </c>
      <c r="AB552" s="123"/>
      <c r="AC552" s="123">
        <v>141</v>
      </c>
      <c r="AD552" s="123"/>
      <c r="AE552" s="123"/>
      <c r="AF552" s="123"/>
      <c r="AG552" s="214"/>
      <c r="AH552" s="229" t="str">
        <f t="shared" si="71"/>
        <v>a3</v>
      </c>
      <c r="AI552" s="122" t="s">
        <v>5401</v>
      </c>
      <c r="AJ552" s="122"/>
      <c r="AK552" s="122"/>
      <c r="AL552" s="122" t="s">
        <v>5401</v>
      </c>
      <c r="AM552" s="122"/>
      <c r="AN552" s="173"/>
      <c r="AO552" s="173"/>
      <c r="AP552" s="173"/>
      <c r="AQ552" s="173"/>
      <c r="AR552" s="173"/>
      <c r="AS552" s="173"/>
      <c r="AT552" s="173"/>
      <c r="AU552" s="173"/>
      <c r="AV552" s="173"/>
      <c r="AW552" s="173"/>
      <c r="AX552" s="173"/>
      <c r="AY552" s="173"/>
      <c r="AZ552" s="211">
        <f t="shared" si="77"/>
        <v>0</v>
      </c>
      <c r="BA552" s="211">
        <f t="shared" si="78"/>
        <v>0</v>
      </c>
      <c r="BB552" s="205">
        <f t="shared" si="72"/>
        <v>24086</v>
      </c>
      <c r="BC552" s="205">
        <f t="shared" si="73"/>
        <v>24086</v>
      </c>
      <c r="BD552" s="205">
        <f t="shared" si="74"/>
        <v>0</v>
      </c>
      <c r="BE552" s="205">
        <f t="shared" si="75"/>
        <v>0</v>
      </c>
      <c r="BF552" s="175">
        <v>24086</v>
      </c>
      <c r="BG552" s="175"/>
      <c r="BH552" s="175">
        <v>11949</v>
      </c>
      <c r="BI552" s="175"/>
      <c r="BJ552" s="175"/>
      <c r="BK552" s="175">
        <v>6995</v>
      </c>
      <c r="BL552" s="175">
        <v>504</v>
      </c>
      <c r="BM552" s="175">
        <v>4013</v>
      </c>
      <c r="BN552" s="175"/>
      <c r="BO552" s="175">
        <v>625</v>
      </c>
      <c r="BP552" s="198">
        <f t="shared" si="76"/>
        <v>12574</v>
      </c>
    </row>
    <row r="553" spans="1:68" s="116" customFormat="1" x14ac:dyDescent="0.15">
      <c r="A553" s="117">
        <v>938601002</v>
      </c>
      <c r="B553" s="118" t="s">
        <v>905</v>
      </c>
      <c r="C553" s="118" t="s">
        <v>842</v>
      </c>
      <c r="D553" s="118" t="s">
        <v>904</v>
      </c>
      <c r="E553" s="118" t="s">
        <v>3734</v>
      </c>
      <c r="F553" s="120">
        <v>13</v>
      </c>
      <c r="G553" s="119">
        <v>902860</v>
      </c>
      <c r="H553" s="119"/>
      <c r="I553" s="120" t="s">
        <v>5820</v>
      </c>
      <c r="J553" s="120">
        <v>4200</v>
      </c>
      <c r="K553" s="120">
        <v>902860</v>
      </c>
      <c r="L553" s="120">
        <v>0.58899999999999997</v>
      </c>
      <c r="M553" s="121" t="s">
        <v>5657</v>
      </c>
      <c r="N553" s="120">
        <v>1</v>
      </c>
      <c r="O553" s="119">
        <v>144.5</v>
      </c>
      <c r="P553" s="119"/>
      <c r="Q553" s="119"/>
      <c r="R553" s="120" t="s">
        <v>5658</v>
      </c>
      <c r="S553" s="120">
        <v>1.4</v>
      </c>
      <c r="T553" s="120"/>
      <c r="U553" s="120"/>
      <c r="V553" s="172">
        <v>805.1</v>
      </c>
      <c r="W553" s="172">
        <v>388.9</v>
      </c>
      <c r="X553" s="172">
        <v>241.9</v>
      </c>
      <c r="Y553" s="172">
        <v>23.3</v>
      </c>
      <c r="Z553" s="172">
        <v>151</v>
      </c>
      <c r="AA553" s="123"/>
      <c r="AB553" s="123"/>
      <c r="AC553" s="123">
        <v>778</v>
      </c>
      <c r="AD553" s="123"/>
      <c r="AE553" s="123"/>
      <c r="AF553" s="123"/>
      <c r="AG553" s="214"/>
      <c r="AH553" s="229" t="str">
        <f t="shared" si="71"/>
        <v>a3</v>
      </c>
      <c r="AI553" s="122" t="s">
        <v>5401</v>
      </c>
      <c r="AJ553" s="122"/>
      <c r="AK553" s="122"/>
      <c r="AL553" s="122" t="s">
        <v>5401</v>
      </c>
      <c r="AM553" s="122"/>
      <c r="AN553" s="173"/>
      <c r="AO553" s="173"/>
      <c r="AP553" s="173"/>
      <c r="AQ553" s="173"/>
      <c r="AR553" s="173"/>
      <c r="AS553" s="173"/>
      <c r="AT553" s="173"/>
      <c r="AU553" s="173"/>
      <c r="AV553" s="173"/>
      <c r="AW553" s="173"/>
      <c r="AX553" s="173"/>
      <c r="AY553" s="173"/>
      <c r="AZ553" s="211">
        <f t="shared" si="77"/>
        <v>0</v>
      </c>
      <c r="BA553" s="211">
        <f t="shared" si="78"/>
        <v>0</v>
      </c>
      <c r="BB553" s="205">
        <f t="shared" si="72"/>
        <v>73641</v>
      </c>
      <c r="BC553" s="205">
        <f t="shared" si="73"/>
        <v>73641</v>
      </c>
      <c r="BD553" s="205">
        <f t="shared" si="74"/>
        <v>0</v>
      </c>
      <c r="BE553" s="205">
        <f t="shared" si="75"/>
        <v>0</v>
      </c>
      <c r="BF553" s="175">
        <v>73641</v>
      </c>
      <c r="BG553" s="175"/>
      <c r="BH553" s="175">
        <v>26061</v>
      </c>
      <c r="BI553" s="175"/>
      <c r="BJ553" s="175"/>
      <c r="BK553" s="175">
        <v>31800</v>
      </c>
      <c r="BL553" s="175">
        <v>914</v>
      </c>
      <c r="BM553" s="175">
        <v>14076</v>
      </c>
      <c r="BN553" s="175"/>
      <c r="BO553" s="175">
        <v>790</v>
      </c>
      <c r="BP553" s="198">
        <f t="shared" si="76"/>
        <v>26851</v>
      </c>
    </row>
    <row r="554" spans="1:68" s="116" customFormat="1" x14ac:dyDescent="0.15">
      <c r="A554" s="117">
        <v>940701001</v>
      </c>
      <c r="B554" s="118" t="s">
        <v>906</v>
      </c>
      <c r="C554" s="118" t="s">
        <v>842</v>
      </c>
      <c r="D554" s="118" t="s">
        <v>907</v>
      </c>
      <c r="E554" s="118" t="s">
        <v>3735</v>
      </c>
      <c r="F554" s="120">
        <v>29</v>
      </c>
      <c r="G554" s="119"/>
      <c r="H554" s="119"/>
      <c r="I554" s="120" t="s">
        <v>5820</v>
      </c>
      <c r="J554" s="120">
        <v>6000</v>
      </c>
      <c r="K554" s="120">
        <v>500301</v>
      </c>
      <c r="L554" s="120">
        <v>0.22800000000000001</v>
      </c>
      <c r="M554" s="121" t="s">
        <v>5654</v>
      </c>
      <c r="N554" s="120">
        <v>1</v>
      </c>
      <c r="O554" s="119">
        <v>201.29</v>
      </c>
      <c r="P554" s="119">
        <v>30.95</v>
      </c>
      <c r="Q554" s="119">
        <v>2.3959999999999999</v>
      </c>
      <c r="R554" s="120" t="s">
        <v>5655</v>
      </c>
      <c r="S554" s="120">
        <v>5.52</v>
      </c>
      <c r="T554" s="120"/>
      <c r="U554" s="120"/>
      <c r="V554" s="172">
        <v>467.56</v>
      </c>
      <c r="W554" s="172"/>
      <c r="X554" s="172">
        <v>383.66</v>
      </c>
      <c r="Y554" s="172">
        <v>9.4</v>
      </c>
      <c r="Z554" s="172">
        <v>74.5</v>
      </c>
      <c r="AA554" s="123">
        <v>6429</v>
      </c>
      <c r="AB554" s="123"/>
      <c r="AC554" s="123">
        <v>218</v>
      </c>
      <c r="AD554" s="123"/>
      <c r="AE554" s="123"/>
      <c r="AF554" s="123"/>
      <c r="AG554" s="214"/>
      <c r="AH554" s="229" t="str">
        <f t="shared" si="71"/>
        <v>a3</v>
      </c>
      <c r="AI554" s="122"/>
      <c r="AJ554" s="122"/>
      <c r="AK554" s="122"/>
      <c r="AL554" s="122"/>
      <c r="AM554" s="122"/>
      <c r="AN554" s="173" t="s">
        <v>3186</v>
      </c>
      <c r="AO554" s="173" t="s">
        <v>3186</v>
      </c>
      <c r="AP554" s="173" t="s">
        <v>3186</v>
      </c>
      <c r="AQ554" s="173" t="s">
        <v>3186</v>
      </c>
      <c r="AR554" s="173" t="s">
        <v>3186</v>
      </c>
      <c r="AS554" s="173"/>
      <c r="AT554" s="173"/>
      <c r="AU554" s="173" t="s">
        <v>3186</v>
      </c>
      <c r="AV554" s="173"/>
      <c r="AW554" s="173" t="s">
        <v>3186</v>
      </c>
      <c r="AX554" s="173">
        <v>0.8</v>
      </c>
      <c r="AY554" s="173">
        <v>1</v>
      </c>
      <c r="AZ554" s="211">
        <f t="shared" si="77"/>
        <v>0</v>
      </c>
      <c r="BA554" s="211">
        <f t="shared" si="78"/>
        <v>1.8</v>
      </c>
      <c r="BB554" s="205">
        <f t="shared" si="72"/>
        <v>67143</v>
      </c>
      <c r="BC554" s="205">
        <f t="shared" si="73"/>
        <v>67143</v>
      </c>
      <c r="BD554" s="205">
        <f t="shared" si="74"/>
        <v>0</v>
      </c>
      <c r="BE554" s="205">
        <f t="shared" si="75"/>
        <v>0</v>
      </c>
      <c r="BF554" s="175">
        <v>67143</v>
      </c>
      <c r="BG554" s="175"/>
      <c r="BH554" s="175">
        <v>44100</v>
      </c>
      <c r="BI554" s="175"/>
      <c r="BJ554" s="175"/>
      <c r="BK554" s="175">
        <v>11192</v>
      </c>
      <c r="BL554" s="175">
        <v>461</v>
      </c>
      <c r="BM554" s="175">
        <v>7275</v>
      </c>
      <c r="BN554" s="175">
        <v>1308</v>
      </c>
      <c r="BO554" s="175">
        <v>2807</v>
      </c>
      <c r="BP554" s="198">
        <f t="shared" si="76"/>
        <v>46907</v>
      </c>
    </row>
    <row r="555" spans="1:68" s="116" customFormat="1" x14ac:dyDescent="0.15">
      <c r="A555" s="117">
        <v>940701002</v>
      </c>
      <c r="B555" s="118" t="s">
        <v>908</v>
      </c>
      <c r="C555" s="118" t="s">
        <v>842</v>
      </c>
      <c r="D555" s="118" t="s">
        <v>907</v>
      </c>
      <c r="E555" s="118" t="s">
        <v>3736</v>
      </c>
      <c r="F555" s="120">
        <v>11</v>
      </c>
      <c r="G555" s="119"/>
      <c r="H555" s="119"/>
      <c r="I555" s="120" t="s">
        <v>5820</v>
      </c>
      <c r="J555" s="120">
        <v>1300</v>
      </c>
      <c r="K555" s="120">
        <v>217714</v>
      </c>
      <c r="L555" s="120">
        <v>0.45900000000000002</v>
      </c>
      <c r="M555" s="121" t="s">
        <v>5657</v>
      </c>
      <c r="N555" s="120">
        <v>1</v>
      </c>
      <c r="O555" s="119">
        <v>225.79</v>
      </c>
      <c r="P555" s="119">
        <v>33.195</v>
      </c>
      <c r="Q555" s="119">
        <v>2.6789999999999998</v>
      </c>
      <c r="R555" s="120" t="s">
        <v>5658</v>
      </c>
      <c r="S555" s="120">
        <v>0.2</v>
      </c>
      <c r="T555" s="120"/>
      <c r="U555" s="120"/>
      <c r="V555" s="172">
        <v>154.76499999999999</v>
      </c>
      <c r="W555" s="172"/>
      <c r="X555" s="172">
        <v>137.39099999999999</v>
      </c>
      <c r="Y555" s="172">
        <v>17.373999999999999</v>
      </c>
      <c r="Z555" s="172"/>
      <c r="AA555" s="123"/>
      <c r="AB555" s="123"/>
      <c r="AC555" s="123">
        <v>141</v>
      </c>
      <c r="AD555" s="123"/>
      <c r="AE555" s="123"/>
      <c r="AF555" s="123"/>
      <c r="AG555" s="214"/>
      <c r="AH555" s="229" t="str">
        <f t="shared" si="71"/>
        <v>a3</v>
      </c>
      <c r="AI555" s="122"/>
      <c r="AJ555" s="122"/>
      <c r="AK555" s="122"/>
      <c r="AL555" s="122"/>
      <c r="AM555" s="122"/>
      <c r="AN555" s="173" t="s">
        <v>3186</v>
      </c>
      <c r="AO555" s="173" t="s">
        <v>3186</v>
      </c>
      <c r="AP555" s="173" t="s">
        <v>3186</v>
      </c>
      <c r="AQ555" s="173" t="s">
        <v>3186</v>
      </c>
      <c r="AR555" s="173" t="s">
        <v>3186</v>
      </c>
      <c r="AS555" s="173">
        <v>1</v>
      </c>
      <c r="AT555" s="173">
        <v>1</v>
      </c>
      <c r="AU555" s="173" t="s">
        <v>3186</v>
      </c>
      <c r="AV555" s="173">
        <v>1</v>
      </c>
      <c r="AW555" s="173" t="s">
        <v>3186</v>
      </c>
      <c r="AX555" s="173">
        <v>1</v>
      </c>
      <c r="AY555" s="173">
        <v>1</v>
      </c>
      <c r="AZ555" s="211">
        <f t="shared" si="77"/>
        <v>1</v>
      </c>
      <c r="BA555" s="211">
        <f t="shared" si="78"/>
        <v>4</v>
      </c>
      <c r="BB555" s="205">
        <f t="shared" si="72"/>
        <v>23024</v>
      </c>
      <c r="BC555" s="205">
        <f t="shared" si="73"/>
        <v>23024</v>
      </c>
      <c r="BD555" s="205">
        <f t="shared" si="74"/>
        <v>0</v>
      </c>
      <c r="BE555" s="205">
        <f t="shared" si="75"/>
        <v>0</v>
      </c>
      <c r="BF555" s="175">
        <v>23024</v>
      </c>
      <c r="BG555" s="175"/>
      <c r="BH555" s="175">
        <v>8400</v>
      </c>
      <c r="BI555" s="175"/>
      <c r="BJ555" s="175"/>
      <c r="BK555" s="175">
        <v>7174</v>
      </c>
      <c r="BL555" s="175">
        <v>2931</v>
      </c>
      <c r="BM555" s="175">
        <v>3743</v>
      </c>
      <c r="BN555" s="175">
        <v>108</v>
      </c>
      <c r="BO555" s="175">
        <v>668</v>
      </c>
      <c r="BP555" s="198">
        <f t="shared" si="76"/>
        <v>9068</v>
      </c>
    </row>
    <row r="556" spans="1:68" s="116" customFormat="1" x14ac:dyDescent="0.15">
      <c r="A556" s="117">
        <v>941101001</v>
      </c>
      <c r="B556" s="118" t="s">
        <v>909</v>
      </c>
      <c r="C556" s="118" t="s">
        <v>842</v>
      </c>
      <c r="D556" s="118" t="s">
        <v>910</v>
      </c>
      <c r="E556" s="118" t="s">
        <v>3737</v>
      </c>
      <c r="F556" s="120">
        <v>7</v>
      </c>
      <c r="G556" s="119">
        <v>116117</v>
      </c>
      <c r="H556" s="119"/>
      <c r="I556" s="120" t="s">
        <v>5820</v>
      </c>
      <c r="J556" s="120">
        <v>1000</v>
      </c>
      <c r="K556" s="120">
        <v>116117</v>
      </c>
      <c r="L556" s="120">
        <v>0.318</v>
      </c>
      <c r="M556" s="121" t="s">
        <v>5657</v>
      </c>
      <c r="N556" s="120">
        <v>1</v>
      </c>
      <c r="O556" s="119">
        <v>100.4</v>
      </c>
      <c r="P556" s="119"/>
      <c r="Q556" s="119"/>
      <c r="R556" s="120" t="s">
        <v>5658</v>
      </c>
      <c r="S556" s="120">
        <v>0.2</v>
      </c>
      <c r="T556" s="120"/>
      <c r="U556" s="120"/>
      <c r="V556" s="172">
        <v>109.7</v>
      </c>
      <c r="W556" s="172">
        <v>11.3</v>
      </c>
      <c r="X556" s="172">
        <v>63.8</v>
      </c>
      <c r="Y556" s="172">
        <v>5.6</v>
      </c>
      <c r="Z556" s="172">
        <v>29</v>
      </c>
      <c r="AA556" s="123"/>
      <c r="AB556" s="123"/>
      <c r="AC556" s="123">
        <v>51.1</v>
      </c>
      <c r="AD556" s="123"/>
      <c r="AE556" s="123"/>
      <c r="AF556" s="123"/>
      <c r="AG556" s="214"/>
      <c r="AH556" s="229" t="str">
        <f t="shared" si="71"/>
        <v>a3</v>
      </c>
      <c r="AI556" s="122" t="s">
        <v>5402</v>
      </c>
      <c r="AJ556" s="122"/>
      <c r="AK556" s="122"/>
      <c r="AL556" s="122" t="s">
        <v>5402</v>
      </c>
      <c r="AM556" s="122"/>
      <c r="AN556" s="173">
        <v>2</v>
      </c>
      <c r="AO556" s="173" t="s">
        <v>3186</v>
      </c>
      <c r="AP556" s="173" t="s">
        <v>3186</v>
      </c>
      <c r="AQ556" s="173" t="s">
        <v>3186</v>
      </c>
      <c r="AR556" s="173" t="s">
        <v>3186</v>
      </c>
      <c r="AS556" s="173" t="s">
        <v>3186</v>
      </c>
      <c r="AT556" s="173"/>
      <c r="AU556" s="173"/>
      <c r="AV556" s="173"/>
      <c r="AW556" s="173"/>
      <c r="AX556" s="173"/>
      <c r="AY556" s="173"/>
      <c r="AZ556" s="211">
        <f t="shared" si="77"/>
        <v>2</v>
      </c>
      <c r="BA556" s="211">
        <f t="shared" si="78"/>
        <v>0</v>
      </c>
      <c r="BB556" s="205">
        <f t="shared" si="72"/>
        <v>18095</v>
      </c>
      <c r="BC556" s="205">
        <f t="shared" si="73"/>
        <v>18095</v>
      </c>
      <c r="BD556" s="205">
        <f t="shared" si="74"/>
        <v>0</v>
      </c>
      <c r="BE556" s="205">
        <f t="shared" si="75"/>
        <v>0</v>
      </c>
      <c r="BF556" s="175">
        <v>18095</v>
      </c>
      <c r="BG556" s="175"/>
      <c r="BH556" s="175">
        <v>6468</v>
      </c>
      <c r="BI556" s="175"/>
      <c r="BJ556" s="175"/>
      <c r="BK556" s="175">
        <v>2628</v>
      </c>
      <c r="BL556" s="175">
        <v>1735</v>
      </c>
      <c r="BM556" s="175">
        <v>1885</v>
      </c>
      <c r="BN556" s="175">
        <v>48</v>
      </c>
      <c r="BO556" s="175">
        <v>5331</v>
      </c>
      <c r="BP556" s="198">
        <f t="shared" si="76"/>
        <v>11799</v>
      </c>
    </row>
    <row r="557" spans="1:68" s="116" customFormat="1" x14ac:dyDescent="0.15">
      <c r="A557" s="117">
        <v>941102002</v>
      </c>
      <c r="B557" s="118" t="s">
        <v>911</v>
      </c>
      <c r="C557" s="118" t="s">
        <v>842</v>
      </c>
      <c r="D557" s="118" t="s">
        <v>910</v>
      </c>
      <c r="E557" s="118" t="s">
        <v>3738</v>
      </c>
      <c r="F557" s="120">
        <v>20</v>
      </c>
      <c r="G557" s="119">
        <v>280833</v>
      </c>
      <c r="H557" s="119"/>
      <c r="I557" s="120" t="s">
        <v>5820</v>
      </c>
      <c r="J557" s="120">
        <v>1800</v>
      </c>
      <c r="K557" s="120">
        <v>280833</v>
      </c>
      <c r="L557" s="120">
        <v>0.42699999999999999</v>
      </c>
      <c r="M557" s="121" t="s">
        <v>5657</v>
      </c>
      <c r="N557" s="120">
        <v>1</v>
      </c>
      <c r="O557" s="119">
        <v>101.9</v>
      </c>
      <c r="P557" s="119"/>
      <c r="Q557" s="119"/>
      <c r="R557" s="120" t="s">
        <v>5658</v>
      </c>
      <c r="S557" s="120">
        <v>0.2</v>
      </c>
      <c r="T557" s="120"/>
      <c r="U557" s="120"/>
      <c r="V557" s="172">
        <v>408.9</v>
      </c>
      <c r="W557" s="172">
        <v>36.799999999999997</v>
      </c>
      <c r="X557" s="172">
        <v>102.3</v>
      </c>
      <c r="Y557" s="172">
        <v>233</v>
      </c>
      <c r="Z557" s="172">
        <v>36.799999999999997</v>
      </c>
      <c r="AA557" s="123">
        <v>2954</v>
      </c>
      <c r="AB557" s="123"/>
      <c r="AC557" s="123">
        <v>201.4</v>
      </c>
      <c r="AD557" s="123"/>
      <c r="AE557" s="123"/>
      <c r="AF557" s="123"/>
      <c r="AG557" s="214"/>
      <c r="AH557" s="229" t="str">
        <f t="shared" si="71"/>
        <v>a3</v>
      </c>
      <c r="AI557" s="122" t="s">
        <v>5402</v>
      </c>
      <c r="AJ557" s="122"/>
      <c r="AK557" s="122"/>
      <c r="AL557" s="122" t="s">
        <v>5402</v>
      </c>
      <c r="AM557" s="122"/>
      <c r="AN557" s="173">
        <v>2</v>
      </c>
      <c r="AO557" s="173" t="s">
        <v>3186</v>
      </c>
      <c r="AP557" s="173" t="s">
        <v>3186</v>
      </c>
      <c r="AQ557" s="173" t="s">
        <v>3186</v>
      </c>
      <c r="AR557" s="173" t="s">
        <v>3186</v>
      </c>
      <c r="AS557" s="173" t="s">
        <v>3186</v>
      </c>
      <c r="AT557" s="173"/>
      <c r="AU557" s="173"/>
      <c r="AV557" s="173"/>
      <c r="AW557" s="173"/>
      <c r="AX557" s="173"/>
      <c r="AY557" s="173" t="s">
        <v>3186</v>
      </c>
      <c r="AZ557" s="211">
        <f t="shared" si="77"/>
        <v>2</v>
      </c>
      <c r="BA557" s="211">
        <f t="shared" si="78"/>
        <v>0</v>
      </c>
      <c r="BB557" s="205">
        <f t="shared" si="72"/>
        <v>63496</v>
      </c>
      <c r="BC557" s="205">
        <f t="shared" si="73"/>
        <v>63496</v>
      </c>
      <c r="BD557" s="205">
        <f t="shared" si="74"/>
        <v>0</v>
      </c>
      <c r="BE557" s="205">
        <f t="shared" si="75"/>
        <v>0</v>
      </c>
      <c r="BF557" s="175">
        <v>63496</v>
      </c>
      <c r="BG557" s="175"/>
      <c r="BH557" s="175">
        <v>16632</v>
      </c>
      <c r="BI557" s="175"/>
      <c r="BJ557" s="175"/>
      <c r="BK557" s="175">
        <v>8505</v>
      </c>
      <c r="BL557" s="175">
        <v>9251</v>
      </c>
      <c r="BM557" s="175">
        <v>7805</v>
      </c>
      <c r="BN557" s="175">
        <v>121</v>
      </c>
      <c r="BO557" s="175">
        <v>21182</v>
      </c>
      <c r="BP557" s="198">
        <f t="shared" si="76"/>
        <v>37814</v>
      </c>
    </row>
    <row r="558" spans="1:68" s="116" customFormat="1" x14ac:dyDescent="0.15">
      <c r="A558" s="117">
        <v>1000181001</v>
      </c>
      <c r="B558" s="118" t="s">
        <v>912</v>
      </c>
      <c r="C558" s="118" t="s">
        <v>913</v>
      </c>
      <c r="D558" s="118" t="s">
        <v>914</v>
      </c>
      <c r="E558" s="118" t="s">
        <v>3739</v>
      </c>
      <c r="F558" s="120">
        <v>32</v>
      </c>
      <c r="G558" s="119">
        <v>4567580</v>
      </c>
      <c r="H558" s="119"/>
      <c r="I558" s="120" t="s">
        <v>5820</v>
      </c>
      <c r="J558" s="120">
        <v>21300</v>
      </c>
      <c r="K558" s="120">
        <v>4567580</v>
      </c>
      <c r="L558" s="120">
        <v>0.58799999999999997</v>
      </c>
      <c r="M558" s="121" t="s">
        <v>5654</v>
      </c>
      <c r="N558" s="120">
        <v>1</v>
      </c>
      <c r="O558" s="119">
        <v>202</v>
      </c>
      <c r="P558" s="119">
        <v>30</v>
      </c>
      <c r="Q558" s="119">
        <v>3.4</v>
      </c>
      <c r="R558" s="120" t="s">
        <v>5655</v>
      </c>
      <c r="S558" s="120">
        <v>4.0999999999999996</v>
      </c>
      <c r="T558" s="120"/>
      <c r="U558" s="120"/>
      <c r="V558" s="172">
        <v>2355.6999999999998</v>
      </c>
      <c r="W558" s="172"/>
      <c r="X558" s="172"/>
      <c r="Y558" s="172"/>
      <c r="Z558" s="172">
        <v>2355.6999999999998</v>
      </c>
      <c r="AA558" s="123">
        <v>22348</v>
      </c>
      <c r="AB558" s="123"/>
      <c r="AC558" s="123">
        <v>2445</v>
      </c>
      <c r="AD558" s="123"/>
      <c r="AE558" s="123"/>
      <c r="AF558" s="123"/>
      <c r="AG558" s="214"/>
      <c r="AH558" s="229" t="str">
        <f t="shared" si="71"/>
        <v>a3</v>
      </c>
      <c r="AI558" s="122"/>
      <c r="AJ558" s="122"/>
      <c r="AK558" s="122"/>
      <c r="AL558" s="122"/>
      <c r="AM558" s="122"/>
      <c r="AN558" s="173">
        <v>4</v>
      </c>
      <c r="AO558" s="173" t="s">
        <v>3186</v>
      </c>
      <c r="AP558" s="173" t="s">
        <v>3186</v>
      </c>
      <c r="AQ558" s="173" t="s">
        <v>3186</v>
      </c>
      <c r="AR558" s="173">
        <v>1</v>
      </c>
      <c r="AS558" s="173">
        <v>1</v>
      </c>
      <c r="AT558" s="173">
        <v>5</v>
      </c>
      <c r="AU558" s="173">
        <v>2</v>
      </c>
      <c r="AV558" s="173">
        <v>4</v>
      </c>
      <c r="AW558" s="173">
        <v>2</v>
      </c>
      <c r="AX558" s="173">
        <v>2</v>
      </c>
      <c r="AY558" s="173">
        <v>1</v>
      </c>
      <c r="AZ558" s="211">
        <f t="shared" si="77"/>
        <v>6</v>
      </c>
      <c r="BA558" s="211">
        <f t="shared" si="78"/>
        <v>16</v>
      </c>
      <c r="BB558" s="205">
        <f t="shared" si="72"/>
        <v>416760</v>
      </c>
      <c r="BC558" s="205">
        <f t="shared" si="73"/>
        <v>329072</v>
      </c>
      <c r="BD558" s="205">
        <f t="shared" si="74"/>
        <v>90850</v>
      </c>
      <c r="BE558" s="205">
        <f t="shared" si="75"/>
        <v>3162</v>
      </c>
      <c r="BF558" s="175">
        <v>325910</v>
      </c>
      <c r="BG558" s="175">
        <v>1236</v>
      </c>
      <c r="BH558" s="175">
        <v>232061</v>
      </c>
      <c r="BI558" s="175">
        <v>82288</v>
      </c>
      <c r="BJ558" s="175">
        <v>5400</v>
      </c>
      <c r="BK558" s="175">
        <v>42593</v>
      </c>
      <c r="BL558" s="175">
        <v>34106</v>
      </c>
      <c r="BM558" s="175"/>
      <c r="BN558" s="175">
        <v>954</v>
      </c>
      <c r="BO558" s="175">
        <v>18122</v>
      </c>
      <c r="BP558" s="198">
        <f t="shared" si="76"/>
        <v>250183</v>
      </c>
    </row>
    <row r="559" spans="1:68" s="116" customFormat="1" x14ac:dyDescent="0.15">
      <c r="A559" s="117">
        <v>1000181002</v>
      </c>
      <c r="B559" s="118" t="s">
        <v>915</v>
      </c>
      <c r="C559" s="118" t="s">
        <v>913</v>
      </c>
      <c r="D559" s="118" t="s">
        <v>914</v>
      </c>
      <c r="E559" s="118" t="s">
        <v>3740</v>
      </c>
      <c r="F559" s="120">
        <v>26</v>
      </c>
      <c r="G559" s="119">
        <v>47525118</v>
      </c>
      <c r="H559" s="119"/>
      <c r="I559" s="120" t="s">
        <v>5820</v>
      </c>
      <c r="J559" s="120">
        <v>240000</v>
      </c>
      <c r="K559" s="120">
        <v>47525118</v>
      </c>
      <c r="L559" s="120">
        <v>0.54300000000000004</v>
      </c>
      <c r="M559" s="121" t="s">
        <v>5654</v>
      </c>
      <c r="N559" s="120">
        <v>1</v>
      </c>
      <c r="O559" s="119">
        <v>200</v>
      </c>
      <c r="P559" s="119">
        <v>38</v>
      </c>
      <c r="Q559" s="119">
        <v>4.0999999999999996</v>
      </c>
      <c r="R559" s="120" t="s">
        <v>5655</v>
      </c>
      <c r="S559" s="120">
        <v>52.1</v>
      </c>
      <c r="T559" s="120"/>
      <c r="U559" s="120"/>
      <c r="V559" s="172">
        <v>17071.5</v>
      </c>
      <c r="W559" s="172"/>
      <c r="X559" s="172"/>
      <c r="Y559" s="172"/>
      <c r="Z559" s="172">
        <v>17071.5</v>
      </c>
      <c r="AA559" s="123">
        <v>9571.1</v>
      </c>
      <c r="AB559" s="123"/>
      <c r="AC559" s="123">
        <v>31943</v>
      </c>
      <c r="AD559" s="123"/>
      <c r="AE559" s="123"/>
      <c r="AF559" s="123"/>
      <c r="AG559" s="214"/>
      <c r="AH559" s="229" t="str">
        <f t="shared" si="71"/>
        <v>a3</v>
      </c>
      <c r="AI559" s="122" t="s">
        <v>5401</v>
      </c>
      <c r="AJ559" s="122" t="s">
        <v>5401</v>
      </c>
      <c r="AK559" s="122" t="s">
        <v>5401</v>
      </c>
      <c r="AL559" s="122" t="s">
        <v>5401</v>
      </c>
      <c r="AM559" s="122" t="s">
        <v>5401</v>
      </c>
      <c r="AN559" s="173">
        <v>19</v>
      </c>
      <c r="AO559" s="173" t="s">
        <v>3186</v>
      </c>
      <c r="AP559" s="173" t="s">
        <v>3186</v>
      </c>
      <c r="AQ559" s="173" t="s">
        <v>3186</v>
      </c>
      <c r="AR559" s="173" t="s">
        <v>3186</v>
      </c>
      <c r="AS559" s="173">
        <v>2</v>
      </c>
      <c r="AT559" s="173">
        <v>9</v>
      </c>
      <c r="AU559" s="173">
        <v>9.5</v>
      </c>
      <c r="AV559" s="173">
        <v>8</v>
      </c>
      <c r="AW559" s="173">
        <v>9.5</v>
      </c>
      <c r="AX559" s="173">
        <v>8</v>
      </c>
      <c r="AY559" s="173" t="s">
        <v>3186</v>
      </c>
      <c r="AZ559" s="211">
        <f t="shared" si="77"/>
        <v>21</v>
      </c>
      <c r="BA559" s="211">
        <f t="shared" si="78"/>
        <v>44</v>
      </c>
      <c r="BB559" s="205">
        <f t="shared" si="72"/>
        <v>1040915</v>
      </c>
      <c r="BC559" s="205">
        <f t="shared" si="73"/>
        <v>1040915</v>
      </c>
      <c r="BD559" s="205">
        <f t="shared" si="74"/>
        <v>0</v>
      </c>
      <c r="BE559" s="205">
        <f t="shared" si="75"/>
        <v>0</v>
      </c>
      <c r="BF559" s="175">
        <v>1040915</v>
      </c>
      <c r="BG559" s="175"/>
      <c r="BH559" s="175"/>
      <c r="BI559" s="175"/>
      <c r="BJ559" s="175"/>
      <c r="BK559" s="175">
        <v>548232</v>
      </c>
      <c r="BL559" s="175">
        <v>153505</v>
      </c>
      <c r="BM559" s="175"/>
      <c r="BN559" s="175">
        <v>125043</v>
      </c>
      <c r="BO559" s="175">
        <v>214135</v>
      </c>
      <c r="BP559" s="198">
        <f t="shared" si="76"/>
        <v>214135</v>
      </c>
    </row>
    <row r="560" spans="1:68" s="116" customFormat="1" x14ac:dyDescent="0.15">
      <c r="A560" s="117">
        <v>1000581001</v>
      </c>
      <c r="B560" s="118" t="s">
        <v>916</v>
      </c>
      <c r="C560" s="118" t="s">
        <v>913</v>
      </c>
      <c r="D560" s="118" t="s">
        <v>917</v>
      </c>
      <c r="E560" s="118" t="s">
        <v>3741</v>
      </c>
      <c r="F560" s="120">
        <v>13</v>
      </c>
      <c r="G560" s="119">
        <v>2771116</v>
      </c>
      <c r="H560" s="119"/>
      <c r="I560" s="120" t="s">
        <v>5820</v>
      </c>
      <c r="J560" s="120">
        <v>19200</v>
      </c>
      <c r="K560" s="120">
        <v>2771116</v>
      </c>
      <c r="L560" s="120">
        <v>0.39500000000000002</v>
      </c>
      <c r="M560" s="121" t="s">
        <v>5654</v>
      </c>
      <c r="N560" s="120">
        <v>1</v>
      </c>
      <c r="O560" s="119">
        <v>146.69999999999999</v>
      </c>
      <c r="P560" s="119">
        <v>34.6</v>
      </c>
      <c r="Q560" s="119">
        <v>3.5</v>
      </c>
      <c r="R560" s="120"/>
      <c r="S560" s="120"/>
      <c r="T560" s="120"/>
      <c r="U560" s="120"/>
      <c r="V560" s="172"/>
      <c r="W560" s="172"/>
      <c r="X560" s="172"/>
      <c r="Y560" s="172"/>
      <c r="Z560" s="172"/>
      <c r="AA560" s="123">
        <v>472</v>
      </c>
      <c r="AB560" s="123"/>
      <c r="AC560" s="123">
        <v>390</v>
      </c>
      <c r="AD560" s="123"/>
      <c r="AE560" s="123"/>
      <c r="AF560" s="123"/>
      <c r="AG560" s="214"/>
      <c r="AH560" s="229" t="str">
        <f t="shared" si="71"/>
        <v>a3</v>
      </c>
      <c r="AI560" s="122" t="s">
        <v>5401</v>
      </c>
      <c r="AJ560" s="122"/>
      <c r="AK560" s="122" t="s">
        <v>5401</v>
      </c>
      <c r="AL560" s="122"/>
      <c r="AM560" s="122" t="s">
        <v>5401</v>
      </c>
      <c r="AN560" s="173"/>
      <c r="AO560" s="173"/>
      <c r="AP560" s="173"/>
      <c r="AQ560" s="173"/>
      <c r="AR560" s="173"/>
      <c r="AS560" s="173"/>
      <c r="AT560" s="173"/>
      <c r="AU560" s="173"/>
      <c r="AV560" s="173"/>
      <c r="AW560" s="173"/>
      <c r="AX560" s="173"/>
      <c r="AY560" s="173"/>
      <c r="AZ560" s="211">
        <f t="shared" si="77"/>
        <v>0</v>
      </c>
      <c r="BA560" s="211">
        <f t="shared" si="78"/>
        <v>0</v>
      </c>
      <c r="BB560" s="205">
        <f t="shared" si="72"/>
        <v>0</v>
      </c>
      <c r="BC560" s="205">
        <f t="shared" si="73"/>
        <v>0</v>
      </c>
      <c r="BD560" s="205">
        <f t="shared" si="74"/>
        <v>0</v>
      </c>
      <c r="BE560" s="205">
        <f t="shared" si="75"/>
        <v>0</v>
      </c>
      <c r="BF560" s="175"/>
      <c r="BG560" s="175"/>
      <c r="BH560" s="175"/>
      <c r="BI560" s="175"/>
      <c r="BJ560" s="175"/>
      <c r="BK560" s="175"/>
      <c r="BL560" s="175"/>
      <c r="BM560" s="175"/>
      <c r="BN560" s="175"/>
      <c r="BO560" s="175"/>
      <c r="BP560" s="198">
        <f t="shared" si="76"/>
        <v>0</v>
      </c>
    </row>
    <row r="561" spans="1:68" s="116" customFormat="1" x14ac:dyDescent="0.15">
      <c r="A561" s="117">
        <v>1000581002</v>
      </c>
      <c r="B561" s="118" t="s">
        <v>918</v>
      </c>
      <c r="C561" s="118" t="s">
        <v>913</v>
      </c>
      <c r="D561" s="118" t="s">
        <v>919</v>
      </c>
      <c r="E561" s="118" t="s">
        <v>3742</v>
      </c>
      <c r="F561" s="120">
        <v>28</v>
      </c>
      <c r="G561" s="119">
        <v>6187144</v>
      </c>
      <c r="H561" s="119"/>
      <c r="I561" s="120" t="s">
        <v>5820</v>
      </c>
      <c r="J561" s="120">
        <v>36000</v>
      </c>
      <c r="K561" s="120">
        <v>6184144</v>
      </c>
      <c r="L561" s="120">
        <v>0.47099999999999997</v>
      </c>
      <c r="M561" s="121" t="s">
        <v>5654</v>
      </c>
      <c r="N561" s="120">
        <v>1</v>
      </c>
      <c r="O561" s="119">
        <v>178</v>
      </c>
      <c r="P561" s="119">
        <v>37</v>
      </c>
      <c r="Q561" s="119">
        <v>3.7</v>
      </c>
      <c r="R561" s="120"/>
      <c r="S561" s="120"/>
      <c r="T561" s="120"/>
      <c r="U561" s="120"/>
      <c r="V561" s="172"/>
      <c r="W561" s="172"/>
      <c r="X561" s="172"/>
      <c r="Y561" s="172"/>
      <c r="Z561" s="172"/>
      <c r="AA561" s="123">
        <v>25994</v>
      </c>
      <c r="AB561" s="123"/>
      <c r="AC561" s="123">
        <v>982.8</v>
      </c>
      <c r="AD561" s="123"/>
      <c r="AE561" s="123"/>
      <c r="AF561" s="123"/>
      <c r="AG561" s="214"/>
      <c r="AH561" s="229" t="str">
        <f t="shared" si="71"/>
        <v>a3</v>
      </c>
      <c r="AI561" s="122" t="s">
        <v>5401</v>
      </c>
      <c r="AJ561" s="122"/>
      <c r="AK561" s="122" t="s">
        <v>5401</v>
      </c>
      <c r="AL561" s="122"/>
      <c r="AM561" s="122" t="s">
        <v>5401</v>
      </c>
      <c r="AN561" s="173">
        <v>4</v>
      </c>
      <c r="AO561" s="173" t="s">
        <v>3186</v>
      </c>
      <c r="AP561" s="173" t="s">
        <v>3186</v>
      </c>
      <c r="AQ561" s="173" t="s">
        <v>3186</v>
      </c>
      <c r="AR561" s="173">
        <v>1</v>
      </c>
      <c r="AS561" s="173"/>
      <c r="AT561" s="173">
        <v>8.4</v>
      </c>
      <c r="AU561" s="173">
        <v>2.9</v>
      </c>
      <c r="AV561" s="173">
        <v>2.4</v>
      </c>
      <c r="AW561" s="173">
        <v>2.9</v>
      </c>
      <c r="AX561" s="173">
        <v>2.4</v>
      </c>
      <c r="AY561" s="173">
        <v>1</v>
      </c>
      <c r="AZ561" s="211">
        <f t="shared" si="77"/>
        <v>5</v>
      </c>
      <c r="BA561" s="211">
        <f t="shared" si="78"/>
        <v>20</v>
      </c>
      <c r="BB561" s="205">
        <f t="shared" si="72"/>
        <v>420981</v>
      </c>
      <c r="BC561" s="205">
        <f t="shared" si="73"/>
        <v>420981</v>
      </c>
      <c r="BD561" s="205">
        <f t="shared" si="74"/>
        <v>0</v>
      </c>
      <c r="BE561" s="205">
        <f t="shared" si="75"/>
        <v>0</v>
      </c>
      <c r="BF561" s="175">
        <v>420981</v>
      </c>
      <c r="BG561" s="175">
        <v>39294</v>
      </c>
      <c r="BH561" s="175">
        <v>260484</v>
      </c>
      <c r="BI561" s="175"/>
      <c r="BJ561" s="175"/>
      <c r="BK561" s="175">
        <v>51364</v>
      </c>
      <c r="BL561" s="175">
        <v>45245</v>
      </c>
      <c r="BM561" s="175"/>
      <c r="BN561" s="175">
        <v>1229</v>
      </c>
      <c r="BO561" s="175">
        <v>23365</v>
      </c>
      <c r="BP561" s="198">
        <f t="shared" si="76"/>
        <v>283849</v>
      </c>
    </row>
    <row r="562" spans="1:68" s="116" customFormat="1" x14ac:dyDescent="0.15">
      <c r="A562" s="117">
        <v>1000581003</v>
      </c>
      <c r="B562" s="118" t="s">
        <v>920</v>
      </c>
      <c r="C562" s="118" t="s">
        <v>913</v>
      </c>
      <c r="D562" s="118" t="s">
        <v>919</v>
      </c>
      <c r="E562" s="118" t="s">
        <v>3743</v>
      </c>
      <c r="F562" s="120">
        <v>7</v>
      </c>
      <c r="G562" s="119">
        <v>1284897</v>
      </c>
      <c r="H562" s="119"/>
      <c r="I562" s="120" t="s">
        <v>5820</v>
      </c>
      <c r="J562" s="120">
        <v>11700</v>
      </c>
      <c r="K562" s="120">
        <v>1284897</v>
      </c>
      <c r="L562" s="120">
        <v>0.30099999999999999</v>
      </c>
      <c r="M562" s="121" t="s">
        <v>5654</v>
      </c>
      <c r="N562" s="120">
        <v>1</v>
      </c>
      <c r="O562" s="119">
        <v>121</v>
      </c>
      <c r="P562" s="119"/>
      <c r="Q562" s="119"/>
      <c r="R562" s="120"/>
      <c r="S562" s="120"/>
      <c r="T562" s="120"/>
      <c r="U562" s="120"/>
      <c r="V562" s="172"/>
      <c r="W562" s="172"/>
      <c r="X562" s="172"/>
      <c r="Y562" s="172"/>
      <c r="Z562" s="172"/>
      <c r="AA562" s="123">
        <v>4936.7</v>
      </c>
      <c r="AB562" s="123"/>
      <c r="AC562" s="123">
        <v>715</v>
      </c>
      <c r="AD562" s="123"/>
      <c r="AE562" s="123"/>
      <c r="AF562" s="123"/>
      <c r="AG562" s="214"/>
      <c r="AH562" s="229" t="str">
        <f t="shared" si="71"/>
        <v>a3</v>
      </c>
      <c r="AI562" s="122"/>
      <c r="AJ562" s="122"/>
      <c r="AK562" s="122"/>
      <c r="AL562" s="122"/>
      <c r="AM562" s="122"/>
      <c r="AN562" s="173"/>
      <c r="AO562" s="173"/>
      <c r="AP562" s="173"/>
      <c r="AQ562" s="173"/>
      <c r="AR562" s="173"/>
      <c r="AS562" s="173"/>
      <c r="AT562" s="173"/>
      <c r="AU562" s="173"/>
      <c r="AV562" s="173"/>
      <c r="AW562" s="173"/>
      <c r="AX562" s="173"/>
      <c r="AY562" s="173"/>
      <c r="AZ562" s="211">
        <f t="shared" si="77"/>
        <v>0</v>
      </c>
      <c r="BA562" s="211">
        <f t="shared" si="78"/>
        <v>0</v>
      </c>
      <c r="BB562" s="205">
        <f t="shared" si="72"/>
        <v>0</v>
      </c>
      <c r="BC562" s="205">
        <f t="shared" si="73"/>
        <v>0</v>
      </c>
      <c r="BD562" s="205">
        <f t="shared" si="74"/>
        <v>0</v>
      </c>
      <c r="BE562" s="205">
        <f t="shared" si="75"/>
        <v>0</v>
      </c>
      <c r="BF562" s="175"/>
      <c r="BG562" s="175"/>
      <c r="BH562" s="175"/>
      <c r="BI562" s="175"/>
      <c r="BJ562" s="175"/>
      <c r="BK562" s="175"/>
      <c r="BL562" s="175"/>
      <c r="BM562" s="175"/>
      <c r="BN562" s="175"/>
      <c r="BO562" s="175"/>
      <c r="BP562" s="198">
        <f t="shared" si="76"/>
        <v>0</v>
      </c>
    </row>
    <row r="563" spans="1:68" s="116" customFormat="1" x14ac:dyDescent="0.15">
      <c r="A563" s="117">
        <v>1000581004</v>
      </c>
      <c r="B563" s="118" t="s">
        <v>921</v>
      </c>
      <c r="C563" s="118" t="s">
        <v>913</v>
      </c>
      <c r="D563" s="118" t="s">
        <v>922</v>
      </c>
      <c r="E563" s="118" t="s">
        <v>3744</v>
      </c>
      <c r="F563" s="120">
        <v>5</v>
      </c>
      <c r="G563" s="119">
        <v>518661</v>
      </c>
      <c r="H563" s="119"/>
      <c r="I563" s="120" t="s">
        <v>5820</v>
      </c>
      <c r="J563" s="120">
        <v>10900</v>
      </c>
      <c r="K563" s="120">
        <v>518661</v>
      </c>
      <c r="L563" s="120">
        <v>0.13</v>
      </c>
      <c r="M563" s="121" t="s">
        <v>5654</v>
      </c>
      <c r="N563" s="120">
        <v>1</v>
      </c>
      <c r="O563" s="119">
        <v>191.9</v>
      </c>
      <c r="P563" s="119">
        <v>36.299999999999997</v>
      </c>
      <c r="Q563" s="119">
        <v>4.2</v>
      </c>
      <c r="R563" s="120"/>
      <c r="S563" s="120"/>
      <c r="T563" s="120"/>
      <c r="U563" s="120"/>
      <c r="V563" s="172"/>
      <c r="W563" s="172"/>
      <c r="X563" s="172"/>
      <c r="Y563" s="172"/>
      <c r="Z563" s="172"/>
      <c r="AA563" s="123"/>
      <c r="AB563" s="123"/>
      <c r="AC563" s="123">
        <v>102</v>
      </c>
      <c r="AD563" s="123"/>
      <c r="AE563" s="123"/>
      <c r="AF563" s="123"/>
      <c r="AG563" s="214"/>
      <c r="AH563" s="229" t="str">
        <f t="shared" si="71"/>
        <v>a3</v>
      </c>
      <c r="AI563" s="122"/>
      <c r="AJ563" s="122"/>
      <c r="AK563" s="122"/>
      <c r="AL563" s="122"/>
      <c r="AM563" s="122"/>
      <c r="AN563" s="173">
        <v>3</v>
      </c>
      <c r="AO563" s="173" t="s">
        <v>3186</v>
      </c>
      <c r="AP563" s="173" t="s">
        <v>3186</v>
      </c>
      <c r="AQ563" s="173" t="s">
        <v>3186</v>
      </c>
      <c r="AR563" s="173" t="s">
        <v>3186</v>
      </c>
      <c r="AS563" s="173" t="s">
        <v>3186</v>
      </c>
      <c r="AT563" s="173">
        <v>3</v>
      </c>
      <c r="AU563" s="173">
        <v>1</v>
      </c>
      <c r="AV563" s="173">
        <v>1</v>
      </c>
      <c r="AW563" s="173">
        <v>0.5</v>
      </c>
      <c r="AX563" s="173">
        <v>0.5</v>
      </c>
      <c r="AY563" s="173" t="s">
        <v>3186</v>
      </c>
      <c r="AZ563" s="211">
        <f t="shared" si="77"/>
        <v>3</v>
      </c>
      <c r="BA563" s="211">
        <f t="shared" si="78"/>
        <v>6</v>
      </c>
      <c r="BB563" s="205">
        <f t="shared" si="72"/>
        <v>118435</v>
      </c>
      <c r="BC563" s="205">
        <f t="shared" si="73"/>
        <v>92697</v>
      </c>
      <c r="BD563" s="205">
        <f t="shared" si="74"/>
        <v>26767</v>
      </c>
      <c r="BE563" s="205">
        <f t="shared" si="75"/>
        <v>1029</v>
      </c>
      <c r="BF563" s="175">
        <v>91668</v>
      </c>
      <c r="BG563" s="175">
        <v>16889</v>
      </c>
      <c r="BH563" s="175">
        <v>42360</v>
      </c>
      <c r="BI563" s="175">
        <v>25738</v>
      </c>
      <c r="BJ563" s="175"/>
      <c r="BK563" s="175">
        <v>8392</v>
      </c>
      <c r="BL563" s="175">
        <v>263</v>
      </c>
      <c r="BM563" s="175">
        <v>10544</v>
      </c>
      <c r="BN563" s="175">
        <v>3244</v>
      </c>
      <c r="BO563" s="175">
        <v>11005</v>
      </c>
      <c r="BP563" s="198">
        <f t="shared" si="76"/>
        <v>53365</v>
      </c>
    </row>
    <row r="564" spans="1:68" s="116" customFormat="1" x14ac:dyDescent="0.15">
      <c r="A564" s="117">
        <v>1020101001</v>
      </c>
      <c r="B564" s="118" t="s">
        <v>923</v>
      </c>
      <c r="C564" s="118" t="s">
        <v>913</v>
      </c>
      <c r="D564" s="118" t="s">
        <v>924</v>
      </c>
      <c r="E564" s="118" t="s">
        <v>3745</v>
      </c>
      <c r="F564" s="120">
        <v>50</v>
      </c>
      <c r="G564" s="119">
        <v>21399285</v>
      </c>
      <c r="H564" s="119">
        <v>554075</v>
      </c>
      <c r="I564" s="120" t="s">
        <v>5823</v>
      </c>
      <c r="J564" s="120">
        <v>84200</v>
      </c>
      <c r="K564" s="120">
        <v>21399285</v>
      </c>
      <c r="L564" s="120">
        <v>0.69599999999999995</v>
      </c>
      <c r="M564" s="121" t="s">
        <v>5654</v>
      </c>
      <c r="N564" s="120">
        <v>2</v>
      </c>
      <c r="O564" s="119">
        <v>160</v>
      </c>
      <c r="P564" s="119">
        <v>22</v>
      </c>
      <c r="Q564" s="119">
        <v>3.2</v>
      </c>
      <c r="R564" s="120" t="s">
        <v>5655</v>
      </c>
      <c r="S564" s="120">
        <v>189.3</v>
      </c>
      <c r="T564" s="120"/>
      <c r="U564" s="120"/>
      <c r="V564" s="172">
        <v>7040.3</v>
      </c>
      <c r="W564" s="172">
        <v>1578</v>
      </c>
      <c r="X564" s="172">
        <v>3601.9</v>
      </c>
      <c r="Y564" s="172">
        <v>1860.4</v>
      </c>
      <c r="Z564" s="172"/>
      <c r="AA564" s="123">
        <v>259412</v>
      </c>
      <c r="AB564" s="123"/>
      <c r="AC564" s="123">
        <v>11068</v>
      </c>
      <c r="AD564" s="123"/>
      <c r="AE564" s="123">
        <v>211.5</v>
      </c>
      <c r="AF564" s="123"/>
      <c r="AG564" s="214">
        <f t="shared" si="79"/>
        <v>211.5</v>
      </c>
      <c r="AH564" s="229" t="str">
        <f t="shared" si="71"/>
        <v>b4</v>
      </c>
      <c r="AI564" s="122"/>
      <c r="AJ564" s="122"/>
      <c r="AK564" s="122"/>
      <c r="AL564" s="122"/>
      <c r="AM564" s="122"/>
      <c r="AN564" s="173">
        <v>5</v>
      </c>
      <c r="AO564" s="173">
        <v>5</v>
      </c>
      <c r="AP564" s="173">
        <v>2</v>
      </c>
      <c r="AQ564" s="173">
        <v>6</v>
      </c>
      <c r="AR564" s="173">
        <v>2</v>
      </c>
      <c r="AS564" s="173">
        <v>1</v>
      </c>
      <c r="AT564" s="173">
        <v>13</v>
      </c>
      <c r="AU564" s="173"/>
      <c r="AV564" s="173">
        <v>15</v>
      </c>
      <c r="AW564" s="173"/>
      <c r="AX564" s="173"/>
      <c r="AY564" s="173"/>
      <c r="AZ564" s="211">
        <f t="shared" si="77"/>
        <v>21</v>
      </c>
      <c r="BA564" s="211">
        <f t="shared" si="78"/>
        <v>28</v>
      </c>
      <c r="BB564" s="205">
        <f t="shared" si="72"/>
        <v>767111</v>
      </c>
      <c r="BC564" s="205">
        <f t="shared" si="73"/>
        <v>767111</v>
      </c>
      <c r="BD564" s="205">
        <f t="shared" si="74"/>
        <v>0</v>
      </c>
      <c r="BE564" s="205">
        <f t="shared" si="75"/>
        <v>0</v>
      </c>
      <c r="BF564" s="175">
        <v>767111</v>
      </c>
      <c r="BG564" s="175">
        <v>125217</v>
      </c>
      <c r="BH564" s="175">
        <v>200246</v>
      </c>
      <c r="BI564" s="175"/>
      <c r="BJ564" s="175"/>
      <c r="BK564" s="175">
        <v>46665</v>
      </c>
      <c r="BL564" s="175">
        <v>10685</v>
      </c>
      <c r="BM564" s="175">
        <v>128064</v>
      </c>
      <c r="BN564" s="175">
        <v>74935</v>
      </c>
      <c r="BO564" s="175">
        <v>181299</v>
      </c>
      <c r="BP564" s="198">
        <f t="shared" si="76"/>
        <v>381545</v>
      </c>
    </row>
    <row r="565" spans="1:68" s="116" customFormat="1" x14ac:dyDescent="0.15">
      <c r="A565" s="117">
        <v>1020102002</v>
      </c>
      <c r="B565" s="118" t="s">
        <v>925</v>
      </c>
      <c r="C565" s="118" t="s">
        <v>913</v>
      </c>
      <c r="D565" s="118" t="s">
        <v>924</v>
      </c>
      <c r="E565" s="118" t="s">
        <v>3746</v>
      </c>
      <c r="F565" s="120">
        <v>25</v>
      </c>
      <c r="G565" s="119">
        <v>88147</v>
      </c>
      <c r="H565" s="119"/>
      <c r="I565" s="120" t="s">
        <v>5820</v>
      </c>
      <c r="J565" s="120">
        <v>1000</v>
      </c>
      <c r="K565" s="120">
        <v>88147</v>
      </c>
      <c r="L565" s="120">
        <v>0.24099999999999999</v>
      </c>
      <c r="M565" s="121" t="s">
        <v>5657</v>
      </c>
      <c r="N565" s="120">
        <v>1</v>
      </c>
      <c r="O565" s="119">
        <v>27</v>
      </c>
      <c r="P565" s="119">
        <v>11</v>
      </c>
      <c r="Q565" s="119">
        <v>1.2</v>
      </c>
      <c r="R565" s="120" t="s">
        <v>5658</v>
      </c>
      <c r="S565" s="120">
        <v>0.2</v>
      </c>
      <c r="T565" s="120"/>
      <c r="U565" s="120"/>
      <c r="V565" s="172">
        <v>43.9</v>
      </c>
      <c r="W565" s="172"/>
      <c r="X565" s="172">
        <v>40.700000000000003</v>
      </c>
      <c r="Y565" s="172"/>
      <c r="Z565" s="172">
        <v>3.2</v>
      </c>
      <c r="AA565" s="123"/>
      <c r="AB565" s="123"/>
      <c r="AC565" s="123"/>
      <c r="AD565" s="123"/>
      <c r="AE565" s="123"/>
      <c r="AF565" s="123"/>
      <c r="AG565" s="214"/>
      <c r="AH565" s="229" t="str">
        <f t="shared" si="71"/>
        <v>a1</v>
      </c>
      <c r="AI565" s="122"/>
      <c r="AJ565" s="122"/>
      <c r="AK565" s="122"/>
      <c r="AL565" s="122"/>
      <c r="AM565" s="122"/>
      <c r="AN565" s="173"/>
      <c r="AO565" s="173"/>
      <c r="AP565" s="173"/>
      <c r="AQ565" s="173"/>
      <c r="AR565" s="173"/>
      <c r="AS565" s="173"/>
      <c r="AT565" s="173">
        <v>1</v>
      </c>
      <c r="AU565" s="173"/>
      <c r="AV565" s="173">
        <v>1</v>
      </c>
      <c r="AW565" s="173"/>
      <c r="AX565" s="173"/>
      <c r="AY565" s="173"/>
      <c r="AZ565" s="211">
        <f t="shared" si="77"/>
        <v>0</v>
      </c>
      <c r="BA565" s="211">
        <f t="shared" si="78"/>
        <v>2</v>
      </c>
      <c r="BB565" s="205">
        <f t="shared" si="72"/>
        <v>4828</v>
      </c>
      <c r="BC565" s="205">
        <f t="shared" si="73"/>
        <v>4828</v>
      </c>
      <c r="BD565" s="205">
        <f t="shared" si="74"/>
        <v>0</v>
      </c>
      <c r="BE565" s="205">
        <f t="shared" si="75"/>
        <v>0</v>
      </c>
      <c r="BF565" s="175">
        <v>4828</v>
      </c>
      <c r="BG565" s="175"/>
      <c r="BH565" s="175">
        <v>1418</v>
      </c>
      <c r="BI565" s="175"/>
      <c r="BJ565" s="175"/>
      <c r="BK565" s="175"/>
      <c r="BL565" s="175">
        <v>777</v>
      </c>
      <c r="BM565" s="175">
        <v>1479</v>
      </c>
      <c r="BN565" s="175">
        <v>46</v>
      </c>
      <c r="BO565" s="175">
        <v>1108</v>
      </c>
      <c r="BP565" s="198">
        <f t="shared" si="76"/>
        <v>2526</v>
      </c>
    </row>
    <row r="566" spans="1:68" s="116" customFormat="1" x14ac:dyDescent="0.15">
      <c r="A566" s="117">
        <v>1020201001</v>
      </c>
      <c r="B566" s="118" t="s">
        <v>926</v>
      </c>
      <c r="C566" s="118" t="s">
        <v>913</v>
      </c>
      <c r="D566" s="118" t="s">
        <v>927</v>
      </c>
      <c r="E566" s="118" t="s">
        <v>3747</v>
      </c>
      <c r="F566" s="120">
        <v>46</v>
      </c>
      <c r="G566" s="119"/>
      <c r="H566" s="119"/>
      <c r="I566" s="120" t="s">
        <v>5823</v>
      </c>
      <c r="J566" s="120">
        <v>13000</v>
      </c>
      <c r="K566" s="120">
        <v>6374817</v>
      </c>
      <c r="L566" s="120">
        <v>1.343</v>
      </c>
      <c r="M566" s="121" t="s">
        <v>5654</v>
      </c>
      <c r="N566" s="120">
        <v>1</v>
      </c>
      <c r="O566" s="119">
        <v>124</v>
      </c>
      <c r="P566" s="119">
        <v>29.44</v>
      </c>
      <c r="Q566" s="119">
        <v>3</v>
      </c>
      <c r="R566" s="120" t="s">
        <v>5655</v>
      </c>
      <c r="S566" s="120">
        <v>25.8</v>
      </c>
      <c r="T566" s="120"/>
      <c r="U566" s="120"/>
      <c r="V566" s="172">
        <v>922.8</v>
      </c>
      <c r="W566" s="172"/>
      <c r="X566" s="172">
        <v>922.8</v>
      </c>
      <c r="Y566" s="172"/>
      <c r="Z566" s="172"/>
      <c r="AA566" s="123"/>
      <c r="AB566" s="123"/>
      <c r="AC566" s="123"/>
      <c r="AD566" s="123"/>
      <c r="AE566" s="123"/>
      <c r="AF566" s="123"/>
      <c r="AG566" s="214"/>
      <c r="AH566" s="229" t="str">
        <f t="shared" si="71"/>
        <v>a1</v>
      </c>
      <c r="AI566" s="122"/>
      <c r="AJ566" s="122"/>
      <c r="AK566" s="122"/>
      <c r="AL566" s="122"/>
      <c r="AM566" s="122"/>
      <c r="AN566" s="173">
        <v>0.5</v>
      </c>
      <c r="AO566" s="173">
        <v>1</v>
      </c>
      <c r="AP566" s="173"/>
      <c r="AQ566" s="173"/>
      <c r="AR566" s="173"/>
      <c r="AS566" s="173">
        <v>1</v>
      </c>
      <c r="AT566" s="173">
        <v>4</v>
      </c>
      <c r="AU566" s="173">
        <v>4</v>
      </c>
      <c r="AV566" s="173"/>
      <c r="AW566" s="173"/>
      <c r="AX566" s="173">
        <v>0.5</v>
      </c>
      <c r="AY566" s="173"/>
      <c r="AZ566" s="211">
        <f t="shared" si="77"/>
        <v>2.5</v>
      </c>
      <c r="BA566" s="211">
        <f t="shared" si="78"/>
        <v>8.5</v>
      </c>
      <c r="BB566" s="205">
        <f t="shared" si="72"/>
        <v>150048</v>
      </c>
      <c r="BC566" s="205">
        <f t="shared" si="73"/>
        <v>117750</v>
      </c>
      <c r="BD566" s="205">
        <f t="shared" si="74"/>
        <v>33589</v>
      </c>
      <c r="BE566" s="205">
        <f t="shared" si="75"/>
        <v>1291</v>
      </c>
      <c r="BF566" s="175">
        <v>116459</v>
      </c>
      <c r="BG566" s="175">
        <v>25480</v>
      </c>
      <c r="BH566" s="175">
        <v>53831</v>
      </c>
      <c r="BI566" s="175">
        <v>32298</v>
      </c>
      <c r="BJ566" s="175"/>
      <c r="BK566" s="175">
        <v>324</v>
      </c>
      <c r="BL566" s="175">
        <v>12547</v>
      </c>
      <c r="BM566" s="175">
        <v>14351</v>
      </c>
      <c r="BN566" s="175">
        <v>2213</v>
      </c>
      <c r="BO566" s="175">
        <v>9004</v>
      </c>
      <c r="BP566" s="198">
        <f t="shared" si="76"/>
        <v>62835</v>
      </c>
    </row>
    <row r="567" spans="1:68" s="116" customFormat="1" x14ac:dyDescent="0.15">
      <c r="A567" s="117">
        <v>1020201002</v>
      </c>
      <c r="B567" s="118" t="s">
        <v>928</v>
      </c>
      <c r="C567" s="118" t="s">
        <v>913</v>
      </c>
      <c r="D567" s="118" t="s">
        <v>927</v>
      </c>
      <c r="E567" s="118" t="s">
        <v>3748</v>
      </c>
      <c r="F567" s="120">
        <v>32</v>
      </c>
      <c r="G567" s="119">
        <v>17315060</v>
      </c>
      <c r="H567" s="119"/>
      <c r="I567" s="120" t="s">
        <v>5820</v>
      </c>
      <c r="J567" s="120">
        <v>75400</v>
      </c>
      <c r="K567" s="120">
        <v>17315060</v>
      </c>
      <c r="L567" s="120">
        <v>0.629</v>
      </c>
      <c r="M567" s="121" t="s">
        <v>5654</v>
      </c>
      <c r="N567" s="120">
        <v>1</v>
      </c>
      <c r="O567" s="119">
        <v>151</v>
      </c>
      <c r="P567" s="119">
        <v>33.71</v>
      </c>
      <c r="Q567" s="119">
        <v>3.3</v>
      </c>
      <c r="R567" s="120" t="s">
        <v>5655</v>
      </c>
      <c r="S567" s="120">
        <v>127.88</v>
      </c>
      <c r="T567" s="120"/>
      <c r="U567" s="120"/>
      <c r="V567" s="172">
        <v>5362.6</v>
      </c>
      <c r="W567" s="172">
        <v>1302.9000000000001</v>
      </c>
      <c r="X567" s="172">
        <v>2945.7</v>
      </c>
      <c r="Y567" s="172">
        <v>1114</v>
      </c>
      <c r="Z567" s="172"/>
      <c r="AA567" s="123">
        <v>98994.2</v>
      </c>
      <c r="AB567" s="123"/>
      <c r="AC567" s="123">
        <v>11939.6</v>
      </c>
      <c r="AD567" s="123"/>
      <c r="AE567" s="123"/>
      <c r="AF567" s="123"/>
      <c r="AG567" s="214"/>
      <c r="AH567" s="229" t="str">
        <f t="shared" si="71"/>
        <v>a3</v>
      </c>
      <c r="AI567" s="122"/>
      <c r="AJ567" s="122"/>
      <c r="AK567" s="122"/>
      <c r="AL567" s="122"/>
      <c r="AM567" s="122"/>
      <c r="AN567" s="173">
        <v>2</v>
      </c>
      <c r="AO567" s="173">
        <v>2</v>
      </c>
      <c r="AP567" s="173">
        <v>1</v>
      </c>
      <c r="AQ567" s="173"/>
      <c r="AR567" s="173"/>
      <c r="AS567" s="173">
        <v>2</v>
      </c>
      <c r="AT567" s="173">
        <v>6</v>
      </c>
      <c r="AU567" s="173">
        <v>6</v>
      </c>
      <c r="AV567" s="173">
        <v>2</v>
      </c>
      <c r="AW567" s="173">
        <v>3</v>
      </c>
      <c r="AX567" s="173">
        <v>2</v>
      </c>
      <c r="AY567" s="173">
        <v>1</v>
      </c>
      <c r="AZ567" s="211">
        <f t="shared" si="77"/>
        <v>7</v>
      </c>
      <c r="BA567" s="211">
        <f t="shared" si="78"/>
        <v>20</v>
      </c>
      <c r="BB567" s="205">
        <f t="shared" si="72"/>
        <v>909955</v>
      </c>
      <c r="BC567" s="205">
        <f t="shared" si="73"/>
        <v>817290</v>
      </c>
      <c r="BD567" s="205">
        <f t="shared" si="74"/>
        <v>135730</v>
      </c>
      <c r="BE567" s="205">
        <f t="shared" si="75"/>
        <v>43065</v>
      </c>
      <c r="BF567" s="175">
        <v>774225</v>
      </c>
      <c r="BG567" s="175">
        <v>46350</v>
      </c>
      <c r="BH567" s="175">
        <v>135730</v>
      </c>
      <c r="BI567" s="175">
        <v>92665</v>
      </c>
      <c r="BJ567" s="175"/>
      <c r="BK567" s="175">
        <v>209935</v>
      </c>
      <c r="BL567" s="175">
        <v>242253</v>
      </c>
      <c r="BM567" s="175">
        <v>82439</v>
      </c>
      <c r="BN567" s="175">
        <v>14591</v>
      </c>
      <c r="BO567" s="175">
        <v>85992</v>
      </c>
      <c r="BP567" s="198">
        <f t="shared" si="76"/>
        <v>221722</v>
      </c>
    </row>
    <row r="568" spans="1:68" s="116" customFormat="1" x14ac:dyDescent="0.15">
      <c r="A568" s="117">
        <v>1020202003</v>
      </c>
      <c r="B568" s="118" t="s">
        <v>929</v>
      </c>
      <c r="C568" s="118" t="s">
        <v>913</v>
      </c>
      <c r="D568" s="118" t="s">
        <v>927</v>
      </c>
      <c r="E568" s="118" t="s">
        <v>3749</v>
      </c>
      <c r="F568" s="120">
        <v>32</v>
      </c>
      <c r="G568" s="119">
        <v>144323</v>
      </c>
      <c r="H568" s="119"/>
      <c r="I568" s="120" t="s">
        <v>5820</v>
      </c>
      <c r="J568" s="120">
        <v>900</v>
      </c>
      <c r="K568" s="120">
        <v>144323</v>
      </c>
      <c r="L568" s="120">
        <v>0.439</v>
      </c>
      <c r="M568" s="121" t="s">
        <v>5677</v>
      </c>
      <c r="N568" s="120">
        <v>1</v>
      </c>
      <c r="O568" s="119">
        <v>46</v>
      </c>
      <c r="P568" s="119">
        <v>13.62</v>
      </c>
      <c r="Q568" s="119">
        <v>1.4</v>
      </c>
      <c r="R568" s="120" t="s">
        <v>5655</v>
      </c>
      <c r="S568" s="120">
        <v>1</v>
      </c>
      <c r="T568" s="120"/>
      <c r="U568" s="120"/>
      <c r="V568" s="172">
        <v>126.8</v>
      </c>
      <c r="W568" s="172">
        <v>16.7</v>
      </c>
      <c r="X568" s="172">
        <v>69.599999999999994</v>
      </c>
      <c r="Y568" s="172">
        <v>40.5</v>
      </c>
      <c r="Z568" s="172"/>
      <c r="AA568" s="123">
        <v>361</v>
      </c>
      <c r="AB568" s="123"/>
      <c r="AC568" s="123">
        <v>16</v>
      </c>
      <c r="AD568" s="123"/>
      <c r="AE568" s="123"/>
      <c r="AF568" s="123"/>
      <c r="AG568" s="214"/>
      <c r="AH568" s="229" t="str">
        <f t="shared" si="71"/>
        <v>a3</v>
      </c>
      <c r="AI568" s="122"/>
      <c r="AJ568" s="122"/>
      <c r="AK568" s="122"/>
      <c r="AL568" s="122"/>
      <c r="AM568" s="122"/>
      <c r="AN568" s="173">
        <v>0.5</v>
      </c>
      <c r="AO568" s="173">
        <v>0.6</v>
      </c>
      <c r="AP568" s="173"/>
      <c r="AQ568" s="173" t="s">
        <v>3186</v>
      </c>
      <c r="AR568" s="173" t="s">
        <v>3186</v>
      </c>
      <c r="AS568" s="173"/>
      <c r="AT568" s="173"/>
      <c r="AU568" s="173"/>
      <c r="AV568" s="173"/>
      <c r="AW568" s="173"/>
      <c r="AX568" s="173"/>
      <c r="AY568" s="173" t="s">
        <v>3186</v>
      </c>
      <c r="AZ568" s="211">
        <f t="shared" si="77"/>
        <v>1.1000000000000001</v>
      </c>
      <c r="BA568" s="211"/>
      <c r="BB568" s="205">
        <f t="shared" si="72"/>
        <v>26434</v>
      </c>
      <c r="BC568" s="205">
        <f t="shared" si="73"/>
        <v>22562</v>
      </c>
      <c r="BD568" s="205">
        <f t="shared" si="74"/>
        <v>3989</v>
      </c>
      <c r="BE568" s="205">
        <f t="shared" si="75"/>
        <v>117</v>
      </c>
      <c r="BF568" s="175">
        <v>22445</v>
      </c>
      <c r="BG568" s="175">
        <v>9486</v>
      </c>
      <c r="BH568" s="175">
        <v>5172</v>
      </c>
      <c r="BI568" s="175">
        <v>3872</v>
      </c>
      <c r="BJ568" s="175"/>
      <c r="BK568" s="175"/>
      <c r="BL568" s="175">
        <v>949</v>
      </c>
      <c r="BM568" s="175">
        <v>3117</v>
      </c>
      <c r="BN568" s="175">
        <v>390</v>
      </c>
      <c r="BO568" s="175">
        <v>3448</v>
      </c>
      <c r="BP568" s="198">
        <f t="shared" si="76"/>
        <v>8620</v>
      </c>
    </row>
    <row r="569" spans="1:68" s="116" customFormat="1" x14ac:dyDescent="0.15">
      <c r="A569" s="117">
        <v>1020301001</v>
      </c>
      <c r="B569" s="118" t="s">
        <v>930</v>
      </c>
      <c r="C569" s="118" t="s">
        <v>913</v>
      </c>
      <c r="D569" s="118" t="s">
        <v>931</v>
      </c>
      <c r="E569" s="118" t="s">
        <v>3750</v>
      </c>
      <c r="F569" s="120">
        <v>46</v>
      </c>
      <c r="G569" s="119">
        <v>14727900</v>
      </c>
      <c r="H569" s="119"/>
      <c r="I569" s="120" t="s">
        <v>5821</v>
      </c>
      <c r="J569" s="120">
        <v>81720</v>
      </c>
      <c r="K569" s="120">
        <v>14727900</v>
      </c>
      <c r="L569" s="120">
        <v>0.49399999999999999</v>
      </c>
      <c r="M569" s="121" t="s">
        <v>5654</v>
      </c>
      <c r="N569" s="120">
        <v>1</v>
      </c>
      <c r="O569" s="119">
        <v>165</v>
      </c>
      <c r="P569" s="119"/>
      <c r="Q569" s="119"/>
      <c r="R569" s="120" t="s">
        <v>5655</v>
      </c>
      <c r="S569" s="120">
        <v>121.9</v>
      </c>
      <c r="T569" s="120"/>
      <c r="U569" s="120"/>
      <c r="V569" s="172">
        <v>8036.8</v>
      </c>
      <c r="W569" s="172">
        <v>926.3</v>
      </c>
      <c r="X569" s="172">
        <v>4411</v>
      </c>
      <c r="Y569" s="172">
        <v>2674.1</v>
      </c>
      <c r="Z569" s="172">
        <v>25.4</v>
      </c>
      <c r="AA569" s="123">
        <v>75886</v>
      </c>
      <c r="AB569" s="123"/>
      <c r="AC569" s="123">
        <v>1141</v>
      </c>
      <c r="AD569" s="123"/>
      <c r="AE569" s="123">
        <v>253.4</v>
      </c>
      <c r="AF569" s="123"/>
      <c r="AG569" s="214">
        <f t="shared" si="79"/>
        <v>253.4</v>
      </c>
      <c r="AH569" s="229" t="str">
        <f t="shared" si="71"/>
        <v>a4</v>
      </c>
      <c r="AI569" s="122"/>
      <c r="AJ569" s="122"/>
      <c r="AK569" s="122"/>
      <c r="AL569" s="122"/>
      <c r="AM569" s="122"/>
      <c r="AN569" s="173">
        <v>4</v>
      </c>
      <c r="AO569" s="173">
        <v>3</v>
      </c>
      <c r="AP569" s="173">
        <v>1</v>
      </c>
      <c r="AQ569" s="173" t="s">
        <v>3186</v>
      </c>
      <c r="AR569" s="173">
        <v>3</v>
      </c>
      <c r="AS569" s="173" t="s">
        <v>3186</v>
      </c>
      <c r="AT569" s="173">
        <v>6</v>
      </c>
      <c r="AU569" s="173">
        <v>3</v>
      </c>
      <c r="AV569" s="173">
        <v>8</v>
      </c>
      <c r="AW569" s="173">
        <v>3</v>
      </c>
      <c r="AX569" s="173">
        <v>2</v>
      </c>
      <c r="AY569" s="173" t="s">
        <v>3186</v>
      </c>
      <c r="AZ569" s="211">
        <f t="shared" si="77"/>
        <v>11</v>
      </c>
      <c r="BA569" s="211">
        <f t="shared" si="78"/>
        <v>22</v>
      </c>
      <c r="BB569" s="205">
        <f t="shared" si="72"/>
        <v>609659</v>
      </c>
      <c r="BC569" s="205">
        <f t="shared" si="73"/>
        <v>548722</v>
      </c>
      <c r="BD569" s="205">
        <f t="shared" si="74"/>
        <v>64210</v>
      </c>
      <c r="BE569" s="205">
        <f t="shared" si="75"/>
        <v>3273</v>
      </c>
      <c r="BF569" s="175">
        <v>545449</v>
      </c>
      <c r="BG569" s="175">
        <v>39966</v>
      </c>
      <c r="BH569" s="175">
        <v>109093</v>
      </c>
      <c r="BI569" s="175">
        <v>60937</v>
      </c>
      <c r="BJ569" s="175"/>
      <c r="BK569" s="175"/>
      <c r="BL569" s="175">
        <v>111689</v>
      </c>
      <c r="BM569" s="175">
        <v>112179</v>
      </c>
      <c r="BN569" s="175">
        <v>90144</v>
      </c>
      <c r="BO569" s="175">
        <v>85651</v>
      </c>
      <c r="BP569" s="198">
        <f t="shared" si="76"/>
        <v>194744</v>
      </c>
    </row>
    <row r="570" spans="1:68" s="116" customFormat="1" x14ac:dyDescent="0.15">
      <c r="A570" s="117">
        <v>1020401001</v>
      </c>
      <c r="B570" s="118" t="s">
        <v>932</v>
      </c>
      <c r="C570" s="118" t="s">
        <v>913</v>
      </c>
      <c r="D570" s="118" t="s">
        <v>933</v>
      </c>
      <c r="E570" s="118" t="s">
        <v>3751</v>
      </c>
      <c r="F570" s="120">
        <v>36</v>
      </c>
      <c r="G570" s="119">
        <v>7268308</v>
      </c>
      <c r="H570" s="119"/>
      <c r="I570" s="120" t="s">
        <v>5820</v>
      </c>
      <c r="J570" s="120">
        <v>31200</v>
      </c>
      <c r="K570" s="120">
        <v>7268308</v>
      </c>
      <c r="L570" s="120">
        <v>0.63800000000000001</v>
      </c>
      <c r="M570" s="121" t="s">
        <v>5654</v>
      </c>
      <c r="N570" s="120">
        <v>1</v>
      </c>
      <c r="O570" s="119">
        <v>243.7</v>
      </c>
      <c r="P570" s="119">
        <v>43.7</v>
      </c>
      <c r="Q570" s="119">
        <v>5.18</v>
      </c>
      <c r="R570" s="120" t="s">
        <v>5655</v>
      </c>
      <c r="S570" s="120">
        <v>57.8</v>
      </c>
      <c r="T570" s="120"/>
      <c r="U570" s="120"/>
      <c r="V570" s="172">
        <v>3291.2</v>
      </c>
      <c r="W570" s="172">
        <v>401.7</v>
      </c>
      <c r="X570" s="172">
        <v>2453</v>
      </c>
      <c r="Y570" s="172">
        <v>199</v>
      </c>
      <c r="Z570" s="172">
        <v>237.5</v>
      </c>
      <c r="AA570" s="123">
        <v>73281.125</v>
      </c>
      <c r="AB570" s="123">
        <v>112152.59999999982</v>
      </c>
      <c r="AC570" s="123">
        <v>456</v>
      </c>
      <c r="AD570" s="123"/>
      <c r="AE570" s="123"/>
      <c r="AF570" s="123"/>
      <c r="AG570" s="214"/>
      <c r="AH570" s="229" t="str">
        <f t="shared" si="71"/>
        <v>a3</v>
      </c>
      <c r="AI570" s="122"/>
      <c r="AJ570" s="122"/>
      <c r="AK570" s="122"/>
      <c r="AL570" s="122"/>
      <c r="AM570" s="122"/>
      <c r="AN570" s="173">
        <v>6</v>
      </c>
      <c r="AO570" s="173" t="s">
        <v>3186</v>
      </c>
      <c r="AP570" s="173" t="s">
        <v>3186</v>
      </c>
      <c r="AQ570" s="173" t="s">
        <v>3186</v>
      </c>
      <c r="AR570" s="173" t="s">
        <v>3186</v>
      </c>
      <c r="AS570" s="173" t="s">
        <v>3186</v>
      </c>
      <c r="AT570" s="173">
        <v>4.5</v>
      </c>
      <c r="AU570" s="173">
        <v>2</v>
      </c>
      <c r="AV570" s="173">
        <v>0.5</v>
      </c>
      <c r="AW570" s="173">
        <v>0.5</v>
      </c>
      <c r="AX570" s="173">
        <v>0.5</v>
      </c>
      <c r="AY570" s="173" t="s">
        <v>3186</v>
      </c>
      <c r="AZ570" s="211">
        <f t="shared" si="77"/>
        <v>6</v>
      </c>
      <c r="BA570" s="211">
        <f t="shared" si="78"/>
        <v>8</v>
      </c>
      <c r="BB570" s="205">
        <f t="shared" si="72"/>
        <v>299236</v>
      </c>
      <c r="BC570" s="205">
        <f t="shared" si="73"/>
        <v>267756</v>
      </c>
      <c r="BD570" s="205">
        <f t="shared" si="74"/>
        <v>32737</v>
      </c>
      <c r="BE570" s="205">
        <f t="shared" si="75"/>
        <v>1257</v>
      </c>
      <c r="BF570" s="175">
        <v>266499</v>
      </c>
      <c r="BG570" s="175">
        <v>50407</v>
      </c>
      <c r="BH570" s="175">
        <v>50295</v>
      </c>
      <c r="BI570" s="175">
        <v>31480</v>
      </c>
      <c r="BJ570" s="175"/>
      <c r="BK570" s="175">
        <v>49329</v>
      </c>
      <c r="BL570" s="175">
        <v>33263</v>
      </c>
      <c r="BM570" s="175">
        <v>54342</v>
      </c>
      <c r="BN570" s="175">
        <v>13176</v>
      </c>
      <c r="BO570" s="175">
        <v>16944</v>
      </c>
      <c r="BP570" s="198">
        <f t="shared" si="76"/>
        <v>67239</v>
      </c>
    </row>
    <row r="571" spans="1:68" s="116" customFormat="1" x14ac:dyDescent="0.15">
      <c r="A571" s="117">
        <v>1020501001</v>
      </c>
      <c r="B571" s="118" t="s">
        <v>934</v>
      </c>
      <c r="C571" s="118" t="s">
        <v>913</v>
      </c>
      <c r="D571" s="118" t="s">
        <v>935</v>
      </c>
      <c r="E571" s="118" t="s">
        <v>3752</v>
      </c>
      <c r="F571" s="120">
        <v>41</v>
      </c>
      <c r="G571" s="119">
        <v>6254108</v>
      </c>
      <c r="H571" s="119"/>
      <c r="I571" s="120" t="s">
        <v>5821</v>
      </c>
      <c r="J571" s="120">
        <v>19400</v>
      </c>
      <c r="K571" s="120">
        <v>6254108</v>
      </c>
      <c r="L571" s="120">
        <v>0.88300000000000001</v>
      </c>
      <c r="M571" s="121" t="s">
        <v>5654</v>
      </c>
      <c r="N571" s="120">
        <v>1</v>
      </c>
      <c r="O571" s="119">
        <v>120</v>
      </c>
      <c r="P571" s="119">
        <v>22</v>
      </c>
      <c r="Q571" s="119">
        <v>2.8</v>
      </c>
      <c r="R571" s="120" t="s">
        <v>5655</v>
      </c>
      <c r="S571" s="120">
        <v>32.1</v>
      </c>
      <c r="T571" s="120"/>
      <c r="U571" s="120"/>
      <c r="V571" s="172">
        <v>1265.1469999999999</v>
      </c>
      <c r="W571" s="172">
        <v>294.95</v>
      </c>
      <c r="X571" s="172">
        <v>970.197</v>
      </c>
      <c r="Y571" s="172"/>
      <c r="Z571" s="172"/>
      <c r="AA571" s="123"/>
      <c r="AB571" s="123"/>
      <c r="AC571" s="123"/>
      <c r="AD571" s="123"/>
      <c r="AE571" s="123"/>
      <c r="AF571" s="123"/>
      <c r="AG571" s="214"/>
      <c r="AH571" s="229" t="str">
        <f t="shared" si="71"/>
        <v>a1</v>
      </c>
      <c r="AI571" s="122"/>
      <c r="AJ571" s="122"/>
      <c r="AK571" s="122"/>
      <c r="AL571" s="122"/>
      <c r="AM571" s="122"/>
      <c r="AN571" s="173" t="s">
        <v>3186</v>
      </c>
      <c r="AO571" s="173" t="s">
        <v>3186</v>
      </c>
      <c r="AP571" s="173" t="s">
        <v>3186</v>
      </c>
      <c r="AQ571" s="173" t="s">
        <v>3186</v>
      </c>
      <c r="AR571" s="173" t="s">
        <v>3186</v>
      </c>
      <c r="AS571" s="173"/>
      <c r="AT571" s="173">
        <v>1.2</v>
      </c>
      <c r="AU571" s="173">
        <v>2.5</v>
      </c>
      <c r="AV571" s="173" t="s">
        <v>3186</v>
      </c>
      <c r="AW571" s="173" t="s">
        <v>3186</v>
      </c>
      <c r="AX571" s="173">
        <v>0.7</v>
      </c>
      <c r="AY571" s="173"/>
      <c r="AZ571" s="211"/>
      <c r="BA571" s="211">
        <f t="shared" si="78"/>
        <v>4.4000000000000004</v>
      </c>
      <c r="BB571" s="205">
        <f t="shared" si="72"/>
        <v>93680</v>
      </c>
      <c r="BC571" s="205">
        <f t="shared" si="73"/>
        <v>93680</v>
      </c>
      <c r="BD571" s="205">
        <f t="shared" si="74"/>
        <v>100</v>
      </c>
      <c r="BE571" s="205">
        <f t="shared" si="75"/>
        <v>100</v>
      </c>
      <c r="BF571" s="175">
        <v>93580</v>
      </c>
      <c r="BG571" s="175">
        <v>6134</v>
      </c>
      <c r="BH571" s="175">
        <v>44163</v>
      </c>
      <c r="BI571" s="175"/>
      <c r="BJ571" s="175"/>
      <c r="BK571" s="175">
        <v>2829</v>
      </c>
      <c r="BL571" s="175">
        <v>1746</v>
      </c>
      <c r="BM571" s="175">
        <v>20552</v>
      </c>
      <c r="BN571" s="175">
        <v>3881</v>
      </c>
      <c r="BO571" s="175">
        <v>14375</v>
      </c>
      <c r="BP571" s="198">
        <f t="shared" si="76"/>
        <v>58538</v>
      </c>
    </row>
    <row r="572" spans="1:68" s="116" customFormat="1" x14ac:dyDescent="0.15">
      <c r="A572" s="117">
        <v>1020501002</v>
      </c>
      <c r="B572" s="118" t="s">
        <v>936</v>
      </c>
      <c r="C572" s="118" t="s">
        <v>913</v>
      </c>
      <c r="D572" s="118" t="s">
        <v>935</v>
      </c>
      <c r="E572" s="118" t="s">
        <v>3753</v>
      </c>
      <c r="F572" s="120">
        <v>22</v>
      </c>
      <c r="G572" s="119">
        <v>4246780</v>
      </c>
      <c r="H572" s="119"/>
      <c r="I572" s="120" t="s">
        <v>5820</v>
      </c>
      <c r="J572" s="120">
        <v>18000</v>
      </c>
      <c r="K572" s="120">
        <v>4246780</v>
      </c>
      <c r="L572" s="120">
        <v>0.64600000000000002</v>
      </c>
      <c r="M572" s="121" t="s">
        <v>5654</v>
      </c>
      <c r="N572" s="120">
        <v>1</v>
      </c>
      <c r="O572" s="119">
        <v>230</v>
      </c>
      <c r="P572" s="119">
        <v>38</v>
      </c>
      <c r="Q572" s="119">
        <v>5</v>
      </c>
      <c r="R572" s="120" t="s">
        <v>5655</v>
      </c>
      <c r="S572" s="120">
        <v>46.6</v>
      </c>
      <c r="T572" s="120"/>
      <c r="U572" s="120"/>
      <c r="V572" s="172">
        <v>2015.914</v>
      </c>
      <c r="W572" s="172"/>
      <c r="X572" s="172"/>
      <c r="Y572" s="172"/>
      <c r="Z572" s="172">
        <v>2015.914</v>
      </c>
      <c r="AA572" s="123">
        <v>39581</v>
      </c>
      <c r="AB572" s="123"/>
      <c r="AC572" s="123">
        <v>5168</v>
      </c>
      <c r="AD572" s="123"/>
      <c r="AE572" s="123"/>
      <c r="AF572" s="123"/>
      <c r="AG572" s="214"/>
      <c r="AH572" s="229" t="str">
        <f t="shared" si="71"/>
        <v>a3</v>
      </c>
      <c r="AI572" s="122"/>
      <c r="AJ572" s="122"/>
      <c r="AK572" s="122"/>
      <c r="AL572" s="122"/>
      <c r="AM572" s="122"/>
      <c r="AN572" s="173"/>
      <c r="AO572" s="173" t="s">
        <v>3186</v>
      </c>
      <c r="AP572" s="173" t="s">
        <v>3186</v>
      </c>
      <c r="AQ572" s="173" t="s">
        <v>3186</v>
      </c>
      <c r="AR572" s="173" t="s">
        <v>3186</v>
      </c>
      <c r="AS572" s="173"/>
      <c r="AT572" s="173">
        <v>1.2</v>
      </c>
      <c r="AU572" s="173">
        <v>2.5</v>
      </c>
      <c r="AV572" s="173" t="s">
        <v>3186</v>
      </c>
      <c r="AW572" s="173" t="s">
        <v>3186</v>
      </c>
      <c r="AX572" s="173">
        <v>0.7</v>
      </c>
      <c r="AY572" s="173"/>
      <c r="AZ572" s="211"/>
      <c r="BA572" s="211">
        <f t="shared" si="78"/>
        <v>4.4000000000000004</v>
      </c>
      <c r="BB572" s="205">
        <f t="shared" si="72"/>
        <v>269499</v>
      </c>
      <c r="BC572" s="205">
        <f t="shared" si="73"/>
        <v>269499</v>
      </c>
      <c r="BD572" s="205">
        <f t="shared" si="74"/>
        <v>0</v>
      </c>
      <c r="BE572" s="205">
        <f t="shared" si="75"/>
        <v>0</v>
      </c>
      <c r="BF572" s="175">
        <v>269499</v>
      </c>
      <c r="BG572" s="175">
        <v>6134</v>
      </c>
      <c r="BH572" s="175">
        <v>95792</v>
      </c>
      <c r="BI572" s="175"/>
      <c r="BJ572" s="175"/>
      <c r="BK572" s="175">
        <v>96611</v>
      </c>
      <c r="BL572" s="175">
        <v>2823</v>
      </c>
      <c r="BM572" s="175">
        <v>31715</v>
      </c>
      <c r="BN572" s="175">
        <v>25490</v>
      </c>
      <c r="BO572" s="175">
        <v>10934</v>
      </c>
      <c r="BP572" s="198">
        <f t="shared" si="76"/>
        <v>106726</v>
      </c>
    </row>
    <row r="573" spans="1:68" s="116" customFormat="1" x14ac:dyDescent="0.15">
      <c r="A573" s="117">
        <v>1020602001</v>
      </c>
      <c r="B573" s="118" t="s">
        <v>937</v>
      </c>
      <c r="C573" s="118" t="s">
        <v>913</v>
      </c>
      <c r="D573" s="118" t="s">
        <v>938</v>
      </c>
      <c r="E573" s="118" t="s">
        <v>3754</v>
      </c>
      <c r="F573" s="120">
        <v>13</v>
      </c>
      <c r="G573" s="119"/>
      <c r="H573" s="119"/>
      <c r="I573" s="120" t="s">
        <v>5820</v>
      </c>
      <c r="J573" s="120">
        <v>1040</v>
      </c>
      <c r="K573" s="120">
        <v>273965</v>
      </c>
      <c r="L573" s="120">
        <v>0.72199999999999998</v>
      </c>
      <c r="M573" s="121" t="s">
        <v>5657</v>
      </c>
      <c r="N573" s="120">
        <v>1</v>
      </c>
      <c r="O573" s="119">
        <v>227.5</v>
      </c>
      <c r="P573" s="119"/>
      <c r="Q573" s="119"/>
      <c r="R573" s="120" t="s">
        <v>5660</v>
      </c>
      <c r="S573" s="120">
        <v>1.6</v>
      </c>
      <c r="T573" s="120"/>
      <c r="U573" s="120"/>
      <c r="V573" s="172">
        <v>171</v>
      </c>
      <c r="W573" s="172"/>
      <c r="X573" s="172"/>
      <c r="Y573" s="172"/>
      <c r="Z573" s="172">
        <v>171</v>
      </c>
      <c r="AA573" s="123">
        <v>2322</v>
      </c>
      <c r="AB573" s="123"/>
      <c r="AC573" s="123">
        <v>248</v>
      </c>
      <c r="AD573" s="123"/>
      <c r="AE573" s="123"/>
      <c r="AF573" s="123"/>
      <c r="AG573" s="214"/>
      <c r="AH573" s="229" t="str">
        <f t="shared" si="71"/>
        <v>a3</v>
      </c>
      <c r="AI573" s="122"/>
      <c r="AJ573" s="122"/>
      <c r="AK573" s="122"/>
      <c r="AL573" s="122"/>
      <c r="AM573" s="122"/>
      <c r="AN573" s="173" t="s">
        <v>3186</v>
      </c>
      <c r="AO573" s="173" t="s">
        <v>3186</v>
      </c>
      <c r="AP573" s="173" t="s">
        <v>3186</v>
      </c>
      <c r="AQ573" s="173" t="s">
        <v>3186</v>
      </c>
      <c r="AR573" s="173" t="s">
        <v>3186</v>
      </c>
      <c r="AS573" s="173" t="s">
        <v>3186</v>
      </c>
      <c r="AT573" s="173"/>
      <c r="AU573" s="173"/>
      <c r="AV573" s="173"/>
      <c r="AW573" s="173"/>
      <c r="AX573" s="173"/>
      <c r="AY573" s="173" t="s">
        <v>3186</v>
      </c>
      <c r="AZ573" s="211">
        <f t="shared" si="77"/>
        <v>0</v>
      </c>
      <c r="BA573" s="211">
        <f t="shared" si="78"/>
        <v>0</v>
      </c>
      <c r="BB573" s="205">
        <f t="shared" si="72"/>
        <v>32217</v>
      </c>
      <c r="BC573" s="205">
        <f t="shared" si="73"/>
        <v>32217</v>
      </c>
      <c r="BD573" s="205">
        <f t="shared" si="74"/>
        <v>0</v>
      </c>
      <c r="BE573" s="205">
        <f t="shared" si="75"/>
        <v>0</v>
      </c>
      <c r="BF573" s="175">
        <v>32217</v>
      </c>
      <c r="BG573" s="175"/>
      <c r="BH573" s="175">
        <v>17115</v>
      </c>
      <c r="BI573" s="175"/>
      <c r="BJ573" s="175"/>
      <c r="BK573" s="175">
        <v>3245</v>
      </c>
      <c r="BL573" s="175">
        <v>6195</v>
      </c>
      <c r="BM573" s="175">
        <v>4829</v>
      </c>
      <c r="BN573" s="175">
        <v>417</v>
      </c>
      <c r="BO573" s="175">
        <v>416</v>
      </c>
      <c r="BP573" s="198">
        <f t="shared" si="76"/>
        <v>17531</v>
      </c>
    </row>
    <row r="574" spans="1:68" s="116" customFormat="1" x14ac:dyDescent="0.15">
      <c r="A574" s="117">
        <v>1020602002</v>
      </c>
      <c r="B574" s="118" t="s">
        <v>939</v>
      </c>
      <c r="C574" s="118" t="s">
        <v>913</v>
      </c>
      <c r="D574" s="118" t="s">
        <v>938</v>
      </c>
      <c r="E574" s="118" t="s">
        <v>3755</v>
      </c>
      <c r="F574" s="120">
        <v>12</v>
      </c>
      <c r="G574" s="119"/>
      <c r="H574" s="119"/>
      <c r="I574" s="120" t="s">
        <v>5820</v>
      </c>
      <c r="J574" s="120">
        <v>1385</v>
      </c>
      <c r="K574" s="120">
        <v>180631</v>
      </c>
      <c r="L574" s="120">
        <v>0.35699999999999998</v>
      </c>
      <c r="M574" s="121" t="s">
        <v>5657</v>
      </c>
      <c r="N574" s="120">
        <v>1</v>
      </c>
      <c r="O574" s="119">
        <v>242.5</v>
      </c>
      <c r="P574" s="119"/>
      <c r="Q574" s="119"/>
      <c r="R574" s="120"/>
      <c r="S574" s="120"/>
      <c r="T574" s="120"/>
      <c r="U574" s="120"/>
      <c r="V574" s="172">
        <v>177.6</v>
      </c>
      <c r="W574" s="172"/>
      <c r="X574" s="172"/>
      <c r="Y574" s="172"/>
      <c r="Z574" s="172">
        <v>177.6</v>
      </c>
      <c r="AA574" s="123">
        <v>1732</v>
      </c>
      <c r="AB574" s="123"/>
      <c r="AC574" s="123">
        <v>189</v>
      </c>
      <c r="AD574" s="123"/>
      <c r="AE574" s="123"/>
      <c r="AF574" s="123"/>
      <c r="AG574" s="214"/>
      <c r="AH574" s="229" t="str">
        <f t="shared" si="71"/>
        <v>a3</v>
      </c>
      <c r="AI574" s="122"/>
      <c r="AJ574" s="122"/>
      <c r="AK574" s="122"/>
      <c r="AL574" s="122"/>
      <c r="AM574" s="122"/>
      <c r="AN574" s="173">
        <v>2</v>
      </c>
      <c r="AO574" s="173"/>
      <c r="AP574" s="173"/>
      <c r="AQ574" s="173"/>
      <c r="AR574" s="173"/>
      <c r="AS574" s="173">
        <v>1</v>
      </c>
      <c r="AT574" s="173"/>
      <c r="AU574" s="173"/>
      <c r="AV574" s="173"/>
      <c r="AW574" s="173"/>
      <c r="AX574" s="173"/>
      <c r="AY574" s="173"/>
      <c r="AZ574" s="211">
        <f t="shared" si="77"/>
        <v>3</v>
      </c>
      <c r="BA574" s="211">
        <f t="shared" si="78"/>
        <v>0</v>
      </c>
      <c r="BB574" s="205">
        <f t="shared" si="72"/>
        <v>45972</v>
      </c>
      <c r="BC574" s="205">
        <f t="shared" si="73"/>
        <v>45972</v>
      </c>
      <c r="BD574" s="205">
        <f t="shared" si="74"/>
        <v>15015</v>
      </c>
      <c r="BE574" s="205">
        <f t="shared" si="75"/>
        <v>15015</v>
      </c>
      <c r="BF574" s="175">
        <v>30957</v>
      </c>
      <c r="BG574" s="175"/>
      <c r="BH574" s="175">
        <v>15015</v>
      </c>
      <c r="BI574" s="175"/>
      <c r="BJ574" s="175"/>
      <c r="BK574" s="175">
        <v>3905</v>
      </c>
      <c r="BL574" s="175">
        <v>4998</v>
      </c>
      <c r="BM574" s="175">
        <v>5762</v>
      </c>
      <c r="BN574" s="175">
        <v>14</v>
      </c>
      <c r="BO574" s="175">
        <v>16278</v>
      </c>
      <c r="BP574" s="198">
        <f t="shared" si="76"/>
        <v>31293</v>
      </c>
    </row>
    <row r="575" spans="1:68" s="116" customFormat="1" x14ac:dyDescent="0.15">
      <c r="A575" s="117">
        <v>1020701001</v>
      </c>
      <c r="B575" s="118" t="s">
        <v>940</v>
      </c>
      <c r="C575" s="118" t="s">
        <v>913</v>
      </c>
      <c r="D575" s="118" t="s">
        <v>941</v>
      </c>
      <c r="E575" s="118" t="s">
        <v>3756</v>
      </c>
      <c r="F575" s="120">
        <v>39</v>
      </c>
      <c r="G575" s="119">
        <v>6153634</v>
      </c>
      <c r="H575" s="119"/>
      <c r="I575" s="120" t="s">
        <v>5820</v>
      </c>
      <c r="J575" s="120">
        <v>23170</v>
      </c>
      <c r="K575" s="120">
        <v>6153634</v>
      </c>
      <c r="L575" s="120">
        <v>0.72799999999999998</v>
      </c>
      <c r="M575" s="121" t="s">
        <v>5654</v>
      </c>
      <c r="N575" s="120">
        <v>1</v>
      </c>
      <c r="O575" s="119">
        <v>132</v>
      </c>
      <c r="P575" s="119"/>
      <c r="Q575" s="119"/>
      <c r="R575" s="120" t="s">
        <v>5655</v>
      </c>
      <c r="S575" s="120">
        <v>1.5</v>
      </c>
      <c r="T575" s="120"/>
      <c r="U575" s="120"/>
      <c r="V575" s="172">
        <v>2351.8000000000002</v>
      </c>
      <c r="W575" s="172">
        <v>408.2</v>
      </c>
      <c r="X575" s="172">
        <v>1384.6</v>
      </c>
      <c r="Y575" s="172">
        <v>446.7</v>
      </c>
      <c r="Z575" s="172">
        <v>112.3</v>
      </c>
      <c r="AA575" s="123">
        <v>26522</v>
      </c>
      <c r="AB575" s="123"/>
      <c r="AC575" s="123">
        <v>1028</v>
      </c>
      <c r="AD575" s="123"/>
      <c r="AE575" s="123"/>
      <c r="AF575" s="123"/>
      <c r="AG575" s="214"/>
      <c r="AH575" s="229" t="str">
        <f t="shared" si="71"/>
        <v>a3</v>
      </c>
      <c r="AI575" s="122"/>
      <c r="AJ575" s="122"/>
      <c r="AK575" s="122"/>
      <c r="AL575" s="122"/>
      <c r="AM575" s="122"/>
      <c r="AN575" s="173">
        <v>2.5</v>
      </c>
      <c r="AO575" s="173">
        <v>0.5</v>
      </c>
      <c r="AP575" s="173"/>
      <c r="AQ575" s="173">
        <v>1</v>
      </c>
      <c r="AR575" s="173"/>
      <c r="AS575" s="173">
        <v>1</v>
      </c>
      <c r="AT575" s="173">
        <v>1.5</v>
      </c>
      <c r="AU575" s="173">
        <v>1.5</v>
      </c>
      <c r="AV575" s="173">
        <v>1.5</v>
      </c>
      <c r="AW575" s="173">
        <v>1.5</v>
      </c>
      <c r="AX575" s="173">
        <v>1</v>
      </c>
      <c r="AY575" s="173" t="s">
        <v>3186</v>
      </c>
      <c r="AZ575" s="211">
        <f t="shared" si="77"/>
        <v>5</v>
      </c>
      <c r="BA575" s="211">
        <f t="shared" si="78"/>
        <v>7</v>
      </c>
      <c r="BB575" s="205">
        <f t="shared" si="72"/>
        <v>303744</v>
      </c>
      <c r="BC575" s="205">
        <f t="shared" si="73"/>
        <v>269335</v>
      </c>
      <c r="BD575" s="205">
        <f t="shared" si="74"/>
        <v>53764</v>
      </c>
      <c r="BE575" s="205">
        <f t="shared" si="75"/>
        <v>19355</v>
      </c>
      <c r="BF575" s="175">
        <v>249980</v>
      </c>
      <c r="BG575" s="175">
        <v>24397</v>
      </c>
      <c r="BH575" s="175">
        <v>53764</v>
      </c>
      <c r="BI575" s="175">
        <v>34409</v>
      </c>
      <c r="BJ575" s="175"/>
      <c r="BK575" s="175">
        <v>58463</v>
      </c>
      <c r="BL575" s="175">
        <v>34193</v>
      </c>
      <c r="BM575" s="175">
        <v>44558</v>
      </c>
      <c r="BN575" s="175">
        <v>22500</v>
      </c>
      <c r="BO575" s="175">
        <v>31460</v>
      </c>
      <c r="BP575" s="198">
        <f t="shared" si="76"/>
        <v>85224</v>
      </c>
    </row>
    <row r="576" spans="1:68" s="116" customFormat="1" x14ac:dyDescent="0.15">
      <c r="A576" s="117">
        <v>1020703002</v>
      </c>
      <c r="B576" s="118" t="s">
        <v>942</v>
      </c>
      <c r="C576" s="118" t="s">
        <v>913</v>
      </c>
      <c r="D576" s="118" t="s">
        <v>941</v>
      </c>
      <c r="E576" s="118" t="s">
        <v>3757</v>
      </c>
      <c r="F576" s="120">
        <v>44</v>
      </c>
      <c r="G576" s="119">
        <v>1560215</v>
      </c>
      <c r="H576" s="119"/>
      <c r="I576" s="120" t="s">
        <v>5820</v>
      </c>
      <c r="J576" s="120">
        <v>7035</v>
      </c>
      <c r="K576" s="120">
        <v>1560215</v>
      </c>
      <c r="L576" s="120">
        <v>0.60799999999999998</v>
      </c>
      <c r="M576" s="121" t="s">
        <v>5678</v>
      </c>
      <c r="N576" s="120">
        <v>1</v>
      </c>
      <c r="O576" s="119">
        <v>3.5</v>
      </c>
      <c r="P576" s="119"/>
      <c r="Q576" s="119"/>
      <c r="R576" s="120"/>
      <c r="S576" s="120"/>
      <c r="T576" s="120"/>
      <c r="U576" s="120"/>
      <c r="V576" s="172">
        <v>90</v>
      </c>
      <c r="W576" s="172">
        <v>73</v>
      </c>
      <c r="X576" s="172">
        <v>8.5</v>
      </c>
      <c r="Y576" s="172"/>
      <c r="Z576" s="172">
        <v>8.5</v>
      </c>
      <c r="AA576" s="123"/>
      <c r="AB576" s="123"/>
      <c r="AC576" s="123">
        <v>33.4</v>
      </c>
      <c r="AD576" s="123"/>
      <c r="AE576" s="123"/>
      <c r="AF576" s="123"/>
      <c r="AG576" s="214"/>
      <c r="AH576" s="229" t="str">
        <f t="shared" si="71"/>
        <v>a3</v>
      </c>
      <c r="AI576" s="122"/>
      <c r="AJ576" s="122"/>
      <c r="AK576" s="122"/>
      <c r="AL576" s="122"/>
      <c r="AM576" s="122"/>
      <c r="AN576" s="173">
        <v>0.5</v>
      </c>
      <c r="AO576" s="173"/>
      <c r="AP576" s="173"/>
      <c r="AQ576" s="173">
        <v>0.5</v>
      </c>
      <c r="AR576" s="173"/>
      <c r="AS576" s="173"/>
      <c r="AT576" s="173">
        <v>1</v>
      </c>
      <c r="AU576" s="173"/>
      <c r="AV576" s="173"/>
      <c r="AW576" s="173"/>
      <c r="AX576" s="173">
        <v>0.5</v>
      </c>
      <c r="AY576" s="173"/>
      <c r="AZ576" s="211">
        <f t="shared" si="77"/>
        <v>1</v>
      </c>
      <c r="BA576" s="211">
        <f t="shared" si="78"/>
        <v>1.5</v>
      </c>
      <c r="BB576" s="205">
        <f t="shared" si="72"/>
        <v>32646</v>
      </c>
      <c r="BC576" s="205">
        <f t="shared" si="73"/>
        <v>27560</v>
      </c>
      <c r="BD576" s="205">
        <f t="shared" si="74"/>
        <v>5846</v>
      </c>
      <c r="BE576" s="205">
        <f t="shared" si="75"/>
        <v>760</v>
      </c>
      <c r="BF576" s="175">
        <v>26800</v>
      </c>
      <c r="BG576" s="175">
        <v>4395</v>
      </c>
      <c r="BH576" s="175">
        <v>5846</v>
      </c>
      <c r="BI576" s="175">
        <v>5086</v>
      </c>
      <c r="BJ576" s="175"/>
      <c r="BK576" s="175">
        <v>1503</v>
      </c>
      <c r="BL576" s="175">
        <v>7241</v>
      </c>
      <c r="BM576" s="175">
        <v>2085</v>
      </c>
      <c r="BN576" s="175">
        <v>1885</v>
      </c>
      <c r="BO576" s="175">
        <v>4605</v>
      </c>
      <c r="BP576" s="198">
        <f t="shared" si="76"/>
        <v>10451</v>
      </c>
    </row>
    <row r="577" spans="1:68" s="116" customFormat="1" x14ac:dyDescent="0.15">
      <c r="A577" s="117">
        <v>1020801001</v>
      </c>
      <c r="B577" s="118" t="s">
        <v>943</v>
      </c>
      <c r="C577" s="118" t="s">
        <v>913</v>
      </c>
      <c r="D577" s="118" t="s">
        <v>944</v>
      </c>
      <c r="E577" s="118" t="s">
        <v>3758</v>
      </c>
      <c r="F577" s="120">
        <v>47</v>
      </c>
      <c r="G577" s="119">
        <v>1697410</v>
      </c>
      <c r="H577" s="119"/>
      <c r="I577" s="120" t="s">
        <v>5821</v>
      </c>
      <c r="J577" s="120">
        <v>11000</v>
      </c>
      <c r="K577" s="120">
        <v>1697410</v>
      </c>
      <c r="L577" s="120">
        <v>0.42299999999999999</v>
      </c>
      <c r="M577" s="121" t="s">
        <v>5679</v>
      </c>
      <c r="N577" s="120">
        <v>1</v>
      </c>
      <c r="O577" s="119">
        <v>53.2</v>
      </c>
      <c r="P577" s="119">
        <v>8.4</v>
      </c>
      <c r="Q577" s="119">
        <v>2.1</v>
      </c>
      <c r="R577" s="120" t="s">
        <v>5655</v>
      </c>
      <c r="S577" s="120">
        <v>34.299999999999997</v>
      </c>
      <c r="T577" s="120"/>
      <c r="U577" s="120"/>
      <c r="V577" s="172">
        <v>6.8</v>
      </c>
      <c r="W577" s="172"/>
      <c r="X577" s="172">
        <v>6.8</v>
      </c>
      <c r="Y577" s="172"/>
      <c r="Z577" s="172"/>
      <c r="AA577" s="123"/>
      <c r="AB577" s="123"/>
      <c r="AC577" s="123"/>
      <c r="AD577" s="123"/>
      <c r="AE577" s="123"/>
      <c r="AF577" s="123"/>
      <c r="AG577" s="214"/>
      <c r="AH577" s="229" t="str">
        <f t="shared" si="71"/>
        <v>a1</v>
      </c>
      <c r="AI577" s="122"/>
      <c r="AJ577" s="122"/>
      <c r="AK577" s="122"/>
      <c r="AL577" s="122"/>
      <c r="AM577" s="122"/>
      <c r="AN577" s="173" t="s">
        <v>3186</v>
      </c>
      <c r="AO577" s="173">
        <v>0.5</v>
      </c>
      <c r="AP577" s="173" t="s">
        <v>3186</v>
      </c>
      <c r="AQ577" s="173">
        <v>0.5</v>
      </c>
      <c r="AR577" s="173" t="s">
        <v>3186</v>
      </c>
      <c r="AS577" s="173" t="s">
        <v>3186</v>
      </c>
      <c r="AT577" s="173" t="s">
        <v>3186</v>
      </c>
      <c r="AU577" s="173" t="s">
        <v>3186</v>
      </c>
      <c r="AV577" s="173" t="s">
        <v>3186</v>
      </c>
      <c r="AW577" s="173" t="s">
        <v>3186</v>
      </c>
      <c r="AX577" s="173" t="s">
        <v>3186</v>
      </c>
      <c r="AY577" s="173" t="s">
        <v>3186</v>
      </c>
      <c r="AZ577" s="211">
        <f t="shared" si="77"/>
        <v>1</v>
      </c>
      <c r="BA577" s="211">
        <f t="shared" si="78"/>
        <v>0</v>
      </c>
      <c r="BB577" s="205">
        <f t="shared" si="72"/>
        <v>14905</v>
      </c>
      <c r="BC577" s="205">
        <f t="shared" si="73"/>
        <v>14905</v>
      </c>
      <c r="BD577" s="205">
        <f t="shared" si="74"/>
        <v>0</v>
      </c>
      <c r="BE577" s="205">
        <f t="shared" si="75"/>
        <v>0</v>
      </c>
      <c r="BF577" s="175">
        <v>14905</v>
      </c>
      <c r="BG577" s="175"/>
      <c r="BH577" s="175"/>
      <c r="BI577" s="175"/>
      <c r="BJ577" s="175"/>
      <c r="BK577" s="175"/>
      <c r="BL577" s="175">
        <v>4945</v>
      </c>
      <c r="BM577" s="175">
        <v>581</v>
      </c>
      <c r="BN577" s="175">
        <v>573</v>
      </c>
      <c r="BO577" s="175">
        <v>8806</v>
      </c>
      <c r="BP577" s="198">
        <f t="shared" si="76"/>
        <v>8806</v>
      </c>
    </row>
    <row r="578" spans="1:68" s="116" customFormat="1" x14ac:dyDescent="0.15">
      <c r="A578" s="117">
        <v>1020801002</v>
      </c>
      <c r="B578" s="118" t="s">
        <v>945</v>
      </c>
      <c r="C578" s="118" t="s">
        <v>913</v>
      </c>
      <c r="D578" s="118" t="s">
        <v>944</v>
      </c>
      <c r="E578" s="118" t="s">
        <v>3759</v>
      </c>
      <c r="F578" s="120">
        <v>37</v>
      </c>
      <c r="G578" s="119">
        <v>1551917</v>
      </c>
      <c r="H578" s="119"/>
      <c r="I578" s="120" t="s">
        <v>5821</v>
      </c>
      <c r="J578" s="120">
        <v>9400</v>
      </c>
      <c r="K578" s="120">
        <v>1551917</v>
      </c>
      <c r="L578" s="120">
        <v>0.45200000000000001</v>
      </c>
      <c r="M578" s="121" t="s">
        <v>5679</v>
      </c>
      <c r="N578" s="120">
        <v>1</v>
      </c>
      <c r="O578" s="119">
        <v>137.69999999999999</v>
      </c>
      <c r="P578" s="119">
        <v>20.399999999999999</v>
      </c>
      <c r="Q578" s="119">
        <v>3.7</v>
      </c>
      <c r="R578" s="120" t="s">
        <v>5655</v>
      </c>
      <c r="S578" s="120">
        <v>49.6</v>
      </c>
      <c r="T578" s="120"/>
      <c r="U578" s="120"/>
      <c r="V578" s="172">
        <v>264.89999999999998</v>
      </c>
      <c r="W578" s="172"/>
      <c r="X578" s="172"/>
      <c r="Y578" s="172"/>
      <c r="Z578" s="172">
        <v>264.89999999999998</v>
      </c>
      <c r="AA578" s="123"/>
      <c r="AB578" s="123"/>
      <c r="AC578" s="123">
        <v>621</v>
      </c>
      <c r="AD578" s="123"/>
      <c r="AE578" s="123"/>
      <c r="AF578" s="123"/>
      <c r="AG578" s="214"/>
      <c r="AH578" s="229" t="str">
        <f t="shared" si="71"/>
        <v>a3</v>
      </c>
      <c r="AI578" s="122"/>
      <c r="AJ578" s="122"/>
      <c r="AK578" s="122"/>
      <c r="AL578" s="122"/>
      <c r="AM578" s="122"/>
      <c r="AN578" s="173">
        <v>1.25</v>
      </c>
      <c r="AO578" s="173">
        <v>1.25</v>
      </c>
      <c r="AP578" s="173">
        <v>1.25</v>
      </c>
      <c r="AQ578" s="173" t="s">
        <v>3186</v>
      </c>
      <c r="AR578" s="173">
        <v>1.25</v>
      </c>
      <c r="AS578" s="173" t="s">
        <v>3186</v>
      </c>
      <c r="AT578" s="173" t="s">
        <v>3186</v>
      </c>
      <c r="AU578" s="173" t="s">
        <v>3186</v>
      </c>
      <c r="AV578" s="173" t="s">
        <v>3186</v>
      </c>
      <c r="AW578" s="173" t="s">
        <v>3186</v>
      </c>
      <c r="AX578" s="173" t="s">
        <v>3186</v>
      </c>
      <c r="AY578" s="173" t="s">
        <v>3186</v>
      </c>
      <c r="AZ578" s="211">
        <f t="shared" si="77"/>
        <v>5</v>
      </c>
      <c r="BA578" s="211">
        <f t="shared" si="78"/>
        <v>0</v>
      </c>
      <c r="BB578" s="205">
        <f t="shared" si="72"/>
        <v>79931</v>
      </c>
      <c r="BC578" s="205">
        <f t="shared" si="73"/>
        <v>79931</v>
      </c>
      <c r="BD578" s="205">
        <f t="shared" si="74"/>
        <v>0</v>
      </c>
      <c r="BE578" s="205">
        <f t="shared" si="75"/>
        <v>0</v>
      </c>
      <c r="BF578" s="175">
        <v>79931</v>
      </c>
      <c r="BG578" s="175"/>
      <c r="BH578" s="175">
        <v>27720</v>
      </c>
      <c r="BI578" s="175"/>
      <c r="BJ578" s="175"/>
      <c r="BK578" s="175">
        <v>20322</v>
      </c>
      <c r="BL578" s="175">
        <v>7524</v>
      </c>
      <c r="BM578" s="175">
        <v>4448</v>
      </c>
      <c r="BN578" s="175">
        <v>8012</v>
      </c>
      <c r="BO578" s="175">
        <v>11905</v>
      </c>
      <c r="BP578" s="198">
        <f t="shared" si="76"/>
        <v>39625</v>
      </c>
    </row>
    <row r="579" spans="1:68" s="116" customFormat="1" x14ac:dyDescent="0.15">
      <c r="A579" s="117">
        <v>1020802003</v>
      </c>
      <c r="B579" s="118" t="s">
        <v>946</v>
      </c>
      <c r="C579" s="118" t="s">
        <v>913</v>
      </c>
      <c r="D579" s="118" t="s">
        <v>944</v>
      </c>
      <c r="E579" s="118" t="s">
        <v>3760</v>
      </c>
      <c r="F579" s="120">
        <v>19</v>
      </c>
      <c r="G579" s="119">
        <v>60194.5</v>
      </c>
      <c r="H579" s="119"/>
      <c r="I579" s="120" t="s">
        <v>5820</v>
      </c>
      <c r="J579" s="120">
        <v>330</v>
      </c>
      <c r="K579" s="120">
        <v>60195</v>
      </c>
      <c r="L579" s="120">
        <v>0.5</v>
      </c>
      <c r="M579" s="121" t="s">
        <v>5673</v>
      </c>
      <c r="N579" s="120">
        <v>2</v>
      </c>
      <c r="O579" s="119">
        <v>280.39999999999998</v>
      </c>
      <c r="P579" s="119">
        <v>59.3</v>
      </c>
      <c r="Q579" s="119">
        <v>5.3</v>
      </c>
      <c r="R579" s="120" t="s">
        <v>5658</v>
      </c>
      <c r="S579" s="120">
        <v>1.4</v>
      </c>
      <c r="T579" s="120"/>
      <c r="U579" s="120"/>
      <c r="V579" s="172">
        <v>155.4</v>
      </c>
      <c r="W579" s="172"/>
      <c r="X579" s="172"/>
      <c r="Y579" s="172"/>
      <c r="Z579" s="172">
        <v>155.4</v>
      </c>
      <c r="AA579" s="123">
        <v>1271</v>
      </c>
      <c r="AB579" s="123"/>
      <c r="AC579" s="123"/>
      <c r="AD579" s="123"/>
      <c r="AE579" s="123"/>
      <c r="AF579" s="123"/>
      <c r="AG579" s="214"/>
      <c r="AH579" s="229" t="str">
        <f t="shared" si="71"/>
        <v>b2</v>
      </c>
      <c r="AI579" s="122"/>
      <c r="AJ579" s="122"/>
      <c r="AK579" s="122"/>
      <c r="AL579" s="122"/>
      <c r="AM579" s="122"/>
      <c r="AN579" s="173">
        <v>1.25</v>
      </c>
      <c r="AO579" s="173">
        <v>1.25</v>
      </c>
      <c r="AP579" s="173" t="s">
        <v>3186</v>
      </c>
      <c r="AQ579" s="173">
        <v>1.25</v>
      </c>
      <c r="AR579" s="173" t="s">
        <v>3186</v>
      </c>
      <c r="AS579" s="173" t="s">
        <v>3186</v>
      </c>
      <c r="AT579" s="173" t="s">
        <v>3186</v>
      </c>
      <c r="AU579" s="173" t="s">
        <v>3186</v>
      </c>
      <c r="AV579" s="173" t="s">
        <v>3186</v>
      </c>
      <c r="AW579" s="173" t="s">
        <v>3186</v>
      </c>
      <c r="AX579" s="173" t="s">
        <v>3186</v>
      </c>
      <c r="AY579" s="173" t="s">
        <v>3186</v>
      </c>
      <c r="AZ579" s="211">
        <f t="shared" si="77"/>
        <v>3.75</v>
      </c>
      <c r="BA579" s="211">
        <f t="shared" si="78"/>
        <v>0</v>
      </c>
      <c r="BB579" s="205">
        <f t="shared" si="72"/>
        <v>18601</v>
      </c>
      <c r="BC579" s="205">
        <f t="shared" si="73"/>
        <v>18601</v>
      </c>
      <c r="BD579" s="205">
        <f t="shared" si="74"/>
        <v>0</v>
      </c>
      <c r="BE579" s="205">
        <f t="shared" si="75"/>
        <v>0</v>
      </c>
      <c r="BF579" s="175">
        <v>18601</v>
      </c>
      <c r="BG579" s="175"/>
      <c r="BH579" s="175"/>
      <c r="BI579" s="175"/>
      <c r="BJ579" s="175"/>
      <c r="BK579" s="175">
        <v>9450</v>
      </c>
      <c r="BL579" s="175">
        <v>2595</v>
      </c>
      <c r="BM579" s="175">
        <v>2662</v>
      </c>
      <c r="BN579" s="175">
        <v>563</v>
      </c>
      <c r="BO579" s="175">
        <v>3331</v>
      </c>
      <c r="BP579" s="198">
        <f t="shared" si="76"/>
        <v>3331</v>
      </c>
    </row>
    <row r="580" spans="1:68" s="116" customFormat="1" x14ac:dyDescent="0.15">
      <c r="A580" s="117">
        <v>1020802004</v>
      </c>
      <c r="B580" s="118" t="s">
        <v>947</v>
      </c>
      <c r="C580" s="118" t="s">
        <v>913</v>
      </c>
      <c r="D580" s="118" t="s">
        <v>944</v>
      </c>
      <c r="E580" s="118" t="s">
        <v>3761</v>
      </c>
      <c r="F580" s="120">
        <v>14</v>
      </c>
      <c r="G580" s="119">
        <v>140468</v>
      </c>
      <c r="H580" s="119"/>
      <c r="I580" s="120" t="s">
        <v>5820</v>
      </c>
      <c r="J580" s="120">
        <v>1500</v>
      </c>
      <c r="K580" s="120">
        <v>140468</v>
      </c>
      <c r="L580" s="120">
        <v>0.25700000000000001</v>
      </c>
      <c r="M580" s="121" t="s">
        <v>5667</v>
      </c>
      <c r="N580" s="120">
        <v>1</v>
      </c>
      <c r="O580" s="119">
        <v>121</v>
      </c>
      <c r="P580" s="119">
        <v>29.0833333333333</v>
      </c>
      <c r="Q580" s="119">
        <v>2.875</v>
      </c>
      <c r="R580" s="120" t="s">
        <v>5658</v>
      </c>
      <c r="S580" s="120">
        <v>0.5</v>
      </c>
      <c r="T580" s="120"/>
      <c r="U580" s="120"/>
      <c r="V580" s="172">
        <v>123.7</v>
      </c>
      <c r="W580" s="172"/>
      <c r="X580" s="172"/>
      <c r="Y580" s="172"/>
      <c r="Z580" s="172">
        <v>123.7</v>
      </c>
      <c r="AA580" s="123">
        <v>43</v>
      </c>
      <c r="AB580" s="123"/>
      <c r="AC580" s="123">
        <v>1</v>
      </c>
      <c r="AD580" s="123"/>
      <c r="AE580" s="123"/>
      <c r="AF580" s="123"/>
      <c r="AG580" s="214"/>
      <c r="AH580" s="229" t="str">
        <f t="shared" si="71"/>
        <v>a3</v>
      </c>
      <c r="AI580" s="122"/>
      <c r="AJ580" s="122"/>
      <c r="AK580" s="122"/>
      <c r="AL580" s="122"/>
      <c r="AM580" s="122"/>
      <c r="AN580" s="173" t="s">
        <v>3186</v>
      </c>
      <c r="AO580" s="173" t="s">
        <v>3186</v>
      </c>
      <c r="AP580" s="173" t="s">
        <v>3186</v>
      </c>
      <c r="AQ580" s="173" t="s">
        <v>3186</v>
      </c>
      <c r="AR580" s="173" t="s">
        <v>3186</v>
      </c>
      <c r="AS580" s="173" t="s">
        <v>3186</v>
      </c>
      <c r="AT580" s="173"/>
      <c r="AU580" s="173"/>
      <c r="AV580" s="173"/>
      <c r="AW580" s="173"/>
      <c r="AX580" s="173">
        <v>0.5</v>
      </c>
      <c r="AY580" s="173" t="s">
        <v>3186</v>
      </c>
      <c r="AZ580" s="211"/>
      <c r="BA580" s="211">
        <f t="shared" si="78"/>
        <v>0.5</v>
      </c>
      <c r="BB580" s="205">
        <f t="shared" si="72"/>
        <v>9438</v>
      </c>
      <c r="BC580" s="205">
        <f t="shared" si="73"/>
        <v>9438</v>
      </c>
      <c r="BD580" s="205">
        <f t="shared" si="74"/>
        <v>0</v>
      </c>
      <c r="BE580" s="205">
        <f t="shared" si="75"/>
        <v>0</v>
      </c>
      <c r="BF580" s="175">
        <v>9438</v>
      </c>
      <c r="BG580" s="175">
        <v>4675</v>
      </c>
      <c r="BH580" s="175"/>
      <c r="BI580" s="175"/>
      <c r="BJ580" s="175"/>
      <c r="BK580" s="175"/>
      <c r="BL580" s="175">
        <v>934</v>
      </c>
      <c r="BM580" s="175">
        <v>2632</v>
      </c>
      <c r="BN580" s="175">
        <v>62</v>
      </c>
      <c r="BO580" s="175">
        <v>1135</v>
      </c>
      <c r="BP580" s="198">
        <f t="shared" si="76"/>
        <v>1135</v>
      </c>
    </row>
    <row r="581" spans="1:68" s="116" customFormat="1" x14ac:dyDescent="0.15">
      <c r="A581" s="117">
        <v>1020802005</v>
      </c>
      <c r="B581" s="118" t="s">
        <v>948</v>
      </c>
      <c r="C581" s="118" t="s">
        <v>913</v>
      </c>
      <c r="D581" s="118" t="s">
        <v>944</v>
      </c>
      <c r="E581" s="118" t="s">
        <v>3762</v>
      </c>
      <c r="F581" s="120">
        <v>8</v>
      </c>
      <c r="G581" s="119">
        <v>107298.4</v>
      </c>
      <c r="H581" s="119"/>
      <c r="I581" s="120" t="s">
        <v>5820</v>
      </c>
      <c r="J581" s="120">
        <v>940</v>
      </c>
      <c r="K581" s="120">
        <v>107298.4</v>
      </c>
      <c r="L581" s="120">
        <v>0.313</v>
      </c>
      <c r="M581" s="121" t="s">
        <v>5657</v>
      </c>
      <c r="N581" s="120">
        <v>1</v>
      </c>
      <c r="O581" s="119">
        <v>213.333333333333</v>
      </c>
      <c r="P581" s="119">
        <v>34.75</v>
      </c>
      <c r="Q581" s="119">
        <v>3.55833333333333</v>
      </c>
      <c r="R581" s="120" t="s">
        <v>5658</v>
      </c>
      <c r="S581" s="120">
        <v>0.5</v>
      </c>
      <c r="T581" s="120"/>
      <c r="U581" s="120"/>
      <c r="V581" s="172">
        <v>111.7</v>
      </c>
      <c r="W581" s="172"/>
      <c r="X581" s="172"/>
      <c r="Y581" s="172"/>
      <c r="Z581" s="172">
        <v>111.7</v>
      </c>
      <c r="AA581" s="123"/>
      <c r="AB581" s="123"/>
      <c r="AC581" s="123">
        <v>52</v>
      </c>
      <c r="AD581" s="123"/>
      <c r="AE581" s="123"/>
      <c r="AF581" s="123"/>
      <c r="AG581" s="214"/>
      <c r="AH581" s="229" t="str">
        <f t="shared" ref="AH581:AH644" si="80">IF(N581=1,IF(AG581&gt;0,"a4",IF(AC581&gt;0,"a3",IF(AA581&gt;0,"a2","a1"))),IF(AG581&gt;0,"b4",IF(AC581&gt;0,"b3",IF(AA581&gt;0,"b2","b1"))))</f>
        <v>a3</v>
      </c>
      <c r="AI581" s="122"/>
      <c r="AJ581" s="122"/>
      <c r="AK581" s="122"/>
      <c r="AL581" s="122"/>
      <c r="AM581" s="122"/>
      <c r="AN581" s="173" t="s">
        <v>3186</v>
      </c>
      <c r="AO581" s="173" t="s">
        <v>3186</v>
      </c>
      <c r="AP581" s="173" t="s">
        <v>3186</v>
      </c>
      <c r="AQ581" s="173" t="s">
        <v>3186</v>
      </c>
      <c r="AR581" s="173" t="s">
        <v>3186</v>
      </c>
      <c r="AS581" s="173" t="s">
        <v>3186</v>
      </c>
      <c r="AT581" s="173"/>
      <c r="AU581" s="173"/>
      <c r="AV581" s="173"/>
      <c r="AW581" s="173"/>
      <c r="AX581" s="173">
        <v>0.5</v>
      </c>
      <c r="AY581" s="173" t="s">
        <v>3186</v>
      </c>
      <c r="AZ581" s="211"/>
      <c r="BA581" s="211">
        <f t="shared" si="78"/>
        <v>0.5</v>
      </c>
      <c r="BB581" s="205">
        <f t="shared" ref="BB581:BB644" si="81">SUM(BG581:BO581)</f>
        <v>8037</v>
      </c>
      <c r="BC581" s="205">
        <f t="shared" ref="BC581:BC644" si="82">BG581+BH581+BK581+BL581+BM581+BN581+BO581</f>
        <v>8037</v>
      </c>
      <c r="BD581" s="205">
        <f t="shared" ref="BD581:BD644" si="83">BB581-BF581</f>
        <v>0</v>
      </c>
      <c r="BE581" s="205">
        <f t="shared" ref="BE581:BE644" si="84">BC581-BF581</f>
        <v>0</v>
      </c>
      <c r="BF581" s="175">
        <v>8037</v>
      </c>
      <c r="BG581" s="175">
        <v>5242</v>
      </c>
      <c r="BH581" s="175"/>
      <c r="BI581" s="175"/>
      <c r="BJ581" s="175"/>
      <c r="BK581" s="175"/>
      <c r="BL581" s="175"/>
      <c r="BM581" s="175">
        <v>1774</v>
      </c>
      <c r="BN581" s="175">
        <v>14</v>
      </c>
      <c r="BO581" s="175">
        <v>1007</v>
      </c>
      <c r="BP581" s="198">
        <f t="shared" ref="BP581:BP644" si="85">BH581+BO581</f>
        <v>1007</v>
      </c>
    </row>
    <row r="582" spans="1:68" s="116" customFormat="1" x14ac:dyDescent="0.15">
      <c r="A582" s="117">
        <v>1042101001</v>
      </c>
      <c r="B582" s="118" t="s">
        <v>949</v>
      </c>
      <c r="C582" s="118" t="s">
        <v>913</v>
      </c>
      <c r="D582" s="118" t="s">
        <v>950</v>
      </c>
      <c r="E582" s="118" t="s">
        <v>3763</v>
      </c>
      <c r="F582" s="120">
        <v>10</v>
      </c>
      <c r="G582" s="119">
        <v>868492</v>
      </c>
      <c r="H582" s="119"/>
      <c r="I582" s="120" t="s">
        <v>5820</v>
      </c>
      <c r="J582" s="120">
        <v>3600</v>
      </c>
      <c r="K582" s="120">
        <v>868492</v>
      </c>
      <c r="L582" s="120">
        <v>0.66100000000000003</v>
      </c>
      <c r="M582" s="121" t="s">
        <v>5657</v>
      </c>
      <c r="N582" s="120">
        <v>1</v>
      </c>
      <c r="O582" s="119">
        <v>240.8</v>
      </c>
      <c r="P582" s="119"/>
      <c r="Q582" s="119"/>
      <c r="R582" s="120"/>
      <c r="S582" s="120"/>
      <c r="T582" s="120"/>
      <c r="U582" s="120" t="s">
        <v>5689</v>
      </c>
      <c r="V582" s="172">
        <v>548.79999999999995</v>
      </c>
      <c r="W582" s="172">
        <v>58.9</v>
      </c>
      <c r="X582" s="172">
        <v>387.4</v>
      </c>
      <c r="Y582" s="172">
        <v>27.9</v>
      </c>
      <c r="Z582" s="172">
        <v>74.599999999999994</v>
      </c>
      <c r="AA582" s="123"/>
      <c r="AB582" s="123"/>
      <c r="AC582" s="123">
        <v>854</v>
      </c>
      <c r="AD582" s="123"/>
      <c r="AE582" s="123"/>
      <c r="AF582" s="123"/>
      <c r="AG582" s="214"/>
      <c r="AH582" s="229" t="str">
        <f t="shared" si="80"/>
        <v>a3</v>
      </c>
      <c r="AI582" s="122"/>
      <c r="AJ582" s="122"/>
      <c r="AK582" s="122"/>
      <c r="AL582" s="122"/>
      <c r="AM582" s="122"/>
      <c r="AN582" s="173"/>
      <c r="AO582" s="173"/>
      <c r="AP582" s="173"/>
      <c r="AQ582" s="173"/>
      <c r="AR582" s="173"/>
      <c r="AS582" s="173">
        <v>0.6</v>
      </c>
      <c r="AT582" s="173"/>
      <c r="AU582" s="173"/>
      <c r="AV582" s="173"/>
      <c r="AW582" s="173"/>
      <c r="AX582" s="173"/>
      <c r="AY582" s="173"/>
      <c r="AZ582" s="211">
        <f t="shared" ref="AZ582:AZ645" si="86">SUBTOTAL(9,AN582:AS582)</f>
        <v>0.6</v>
      </c>
      <c r="BA582" s="211">
        <f t="shared" ref="BA582:BA645" si="87">SUBTOTAL(9,AT582:AY582)</f>
        <v>0</v>
      </c>
      <c r="BB582" s="205">
        <f t="shared" si="81"/>
        <v>67373</v>
      </c>
      <c r="BC582" s="205">
        <f t="shared" si="82"/>
        <v>53198</v>
      </c>
      <c r="BD582" s="205">
        <f t="shared" si="83"/>
        <v>14175</v>
      </c>
      <c r="BE582" s="205">
        <f t="shared" si="84"/>
        <v>0</v>
      </c>
      <c r="BF582" s="175">
        <v>53198</v>
      </c>
      <c r="BG582" s="175"/>
      <c r="BH582" s="175">
        <v>14175</v>
      </c>
      <c r="BI582" s="175">
        <v>14175</v>
      </c>
      <c r="BJ582" s="175"/>
      <c r="BK582" s="175">
        <v>17074</v>
      </c>
      <c r="BL582" s="175">
        <v>394</v>
      </c>
      <c r="BM582" s="175">
        <v>9374</v>
      </c>
      <c r="BN582" s="175">
        <v>3146</v>
      </c>
      <c r="BO582" s="175">
        <v>9035</v>
      </c>
      <c r="BP582" s="198">
        <f t="shared" si="85"/>
        <v>23210</v>
      </c>
    </row>
    <row r="583" spans="1:68" s="116" customFormat="1" x14ac:dyDescent="0.15">
      <c r="A583" s="117">
        <v>1042102002</v>
      </c>
      <c r="B583" s="118" t="s">
        <v>951</v>
      </c>
      <c r="C583" s="118" t="s">
        <v>913</v>
      </c>
      <c r="D583" s="118" t="s">
        <v>950</v>
      </c>
      <c r="E583" s="118" t="s">
        <v>3764</v>
      </c>
      <c r="F583" s="120">
        <v>27</v>
      </c>
      <c r="G583" s="119"/>
      <c r="H583" s="119"/>
      <c r="I583" s="120" t="s">
        <v>5820</v>
      </c>
      <c r="J583" s="120">
        <v>2300</v>
      </c>
      <c r="K583" s="120">
        <v>404480</v>
      </c>
      <c r="L583" s="120">
        <v>0.48199999999999998</v>
      </c>
      <c r="M583" s="121" t="s">
        <v>5657</v>
      </c>
      <c r="N583" s="120">
        <v>1</v>
      </c>
      <c r="O583" s="119">
        <v>123.4</v>
      </c>
      <c r="P583" s="119"/>
      <c r="Q583" s="119"/>
      <c r="R583" s="120"/>
      <c r="S583" s="120"/>
      <c r="T583" s="120"/>
      <c r="U583" s="120" t="s">
        <v>5689</v>
      </c>
      <c r="V583" s="172">
        <v>179.8</v>
      </c>
      <c r="W583" s="172"/>
      <c r="X583" s="172">
        <v>148.4</v>
      </c>
      <c r="Y583" s="172">
        <v>4.4000000000000004</v>
      </c>
      <c r="Z583" s="172">
        <v>27</v>
      </c>
      <c r="AA583" s="123"/>
      <c r="AB583" s="123"/>
      <c r="AC583" s="123">
        <v>97</v>
      </c>
      <c r="AD583" s="123"/>
      <c r="AE583" s="123"/>
      <c r="AF583" s="123"/>
      <c r="AG583" s="214"/>
      <c r="AH583" s="229" t="str">
        <f t="shared" si="80"/>
        <v>a3</v>
      </c>
      <c r="AI583" s="122"/>
      <c r="AJ583" s="122"/>
      <c r="AK583" s="122"/>
      <c r="AL583" s="122"/>
      <c r="AM583" s="122"/>
      <c r="AN583" s="173"/>
      <c r="AO583" s="173"/>
      <c r="AP583" s="173"/>
      <c r="AQ583" s="173"/>
      <c r="AR583" s="173"/>
      <c r="AS583" s="173">
        <v>0.6</v>
      </c>
      <c r="AT583" s="173"/>
      <c r="AU583" s="173"/>
      <c r="AV583" s="173"/>
      <c r="AW583" s="173"/>
      <c r="AX583" s="173"/>
      <c r="AY583" s="173"/>
      <c r="AZ583" s="211">
        <f t="shared" si="86"/>
        <v>0.6</v>
      </c>
      <c r="BA583" s="211">
        <f t="shared" si="87"/>
        <v>0</v>
      </c>
      <c r="BB583" s="205">
        <f t="shared" si="81"/>
        <v>28070</v>
      </c>
      <c r="BC583" s="205">
        <f t="shared" si="82"/>
        <v>18620</v>
      </c>
      <c r="BD583" s="205">
        <f t="shared" si="83"/>
        <v>9450</v>
      </c>
      <c r="BE583" s="205">
        <f t="shared" si="84"/>
        <v>0</v>
      </c>
      <c r="BF583" s="175">
        <v>18620</v>
      </c>
      <c r="BG583" s="175"/>
      <c r="BH583" s="175">
        <v>9450</v>
      </c>
      <c r="BI583" s="175">
        <v>9450</v>
      </c>
      <c r="BJ583" s="175"/>
      <c r="BK583" s="175">
        <v>2411</v>
      </c>
      <c r="BL583" s="175">
        <v>449</v>
      </c>
      <c r="BM583" s="175">
        <v>3411</v>
      </c>
      <c r="BN583" s="175">
        <v>649</v>
      </c>
      <c r="BO583" s="175">
        <v>2250</v>
      </c>
      <c r="BP583" s="198">
        <f t="shared" si="85"/>
        <v>11700</v>
      </c>
    </row>
    <row r="584" spans="1:68" s="116" customFormat="1" x14ac:dyDescent="0.15">
      <c r="A584" s="117">
        <v>1042102003</v>
      </c>
      <c r="B584" s="118" t="s">
        <v>952</v>
      </c>
      <c r="C584" s="118" t="s">
        <v>913</v>
      </c>
      <c r="D584" s="118" t="s">
        <v>950</v>
      </c>
      <c r="E584" s="118" t="s">
        <v>3765</v>
      </c>
      <c r="F584" s="120">
        <v>25</v>
      </c>
      <c r="G584" s="119"/>
      <c r="H584" s="119"/>
      <c r="I584" s="120" t="s">
        <v>5820</v>
      </c>
      <c r="J584" s="120">
        <v>400</v>
      </c>
      <c r="K584" s="120">
        <v>65991</v>
      </c>
      <c r="L584" s="120">
        <v>0.45200000000000001</v>
      </c>
      <c r="M584" s="121" t="s">
        <v>5657</v>
      </c>
      <c r="N584" s="120">
        <v>1</v>
      </c>
      <c r="O584" s="119">
        <v>111</v>
      </c>
      <c r="P584" s="119"/>
      <c r="Q584" s="119"/>
      <c r="R584" s="120" t="s">
        <v>5658</v>
      </c>
      <c r="S584" s="120">
        <v>9.5000000000000001E-2</v>
      </c>
      <c r="T584" s="120"/>
      <c r="U584" s="120"/>
      <c r="V584" s="172">
        <v>58.1</v>
      </c>
      <c r="W584" s="172"/>
      <c r="X584" s="172">
        <v>53.3</v>
      </c>
      <c r="Y584" s="172">
        <v>3</v>
      </c>
      <c r="Z584" s="172">
        <v>1.8</v>
      </c>
      <c r="AA584" s="123"/>
      <c r="AB584" s="123"/>
      <c r="AC584" s="123"/>
      <c r="AD584" s="123"/>
      <c r="AE584" s="123"/>
      <c r="AF584" s="123"/>
      <c r="AG584" s="214"/>
      <c r="AH584" s="229" t="str">
        <f t="shared" si="80"/>
        <v>a1</v>
      </c>
      <c r="AI584" s="122"/>
      <c r="AJ584" s="122"/>
      <c r="AK584" s="122"/>
      <c r="AL584" s="122"/>
      <c r="AM584" s="122"/>
      <c r="AN584" s="173"/>
      <c r="AO584" s="173"/>
      <c r="AP584" s="173"/>
      <c r="AQ584" s="173"/>
      <c r="AR584" s="173"/>
      <c r="AS584" s="173">
        <v>0.6</v>
      </c>
      <c r="AT584" s="173"/>
      <c r="AU584" s="173"/>
      <c r="AV584" s="173"/>
      <c r="AW584" s="173"/>
      <c r="AX584" s="173"/>
      <c r="AY584" s="173"/>
      <c r="AZ584" s="211">
        <f t="shared" si="86"/>
        <v>0.6</v>
      </c>
      <c r="BA584" s="211">
        <f t="shared" si="87"/>
        <v>0</v>
      </c>
      <c r="BB584" s="205">
        <f t="shared" si="81"/>
        <v>9814</v>
      </c>
      <c r="BC584" s="205">
        <f t="shared" si="82"/>
        <v>8365</v>
      </c>
      <c r="BD584" s="205">
        <f t="shared" si="83"/>
        <v>1449</v>
      </c>
      <c r="BE584" s="205">
        <f t="shared" si="84"/>
        <v>0</v>
      </c>
      <c r="BF584" s="175">
        <v>8365</v>
      </c>
      <c r="BG584" s="175"/>
      <c r="BH584" s="175">
        <v>1449</v>
      </c>
      <c r="BI584" s="175">
        <v>1449</v>
      </c>
      <c r="BJ584" s="175"/>
      <c r="BK584" s="175">
        <v>1116</v>
      </c>
      <c r="BL584" s="175">
        <v>1912</v>
      </c>
      <c r="BM584" s="175">
        <v>1327</v>
      </c>
      <c r="BN584" s="175">
        <v>520</v>
      </c>
      <c r="BO584" s="175">
        <v>2041</v>
      </c>
      <c r="BP584" s="198">
        <f t="shared" si="85"/>
        <v>3490</v>
      </c>
    </row>
    <row r="585" spans="1:68" s="116" customFormat="1" x14ac:dyDescent="0.15">
      <c r="A585" s="117">
        <v>1042402001</v>
      </c>
      <c r="B585" s="118" t="s">
        <v>953</v>
      </c>
      <c r="C585" s="118" t="s">
        <v>913</v>
      </c>
      <c r="D585" s="118" t="s">
        <v>954</v>
      </c>
      <c r="E585" s="118" t="s">
        <v>3766</v>
      </c>
      <c r="F585" s="120">
        <v>5</v>
      </c>
      <c r="G585" s="119">
        <v>246450</v>
      </c>
      <c r="H585" s="119"/>
      <c r="I585" s="120" t="s">
        <v>5820</v>
      </c>
      <c r="J585" s="120">
        <v>1100</v>
      </c>
      <c r="K585" s="120">
        <v>246450</v>
      </c>
      <c r="L585" s="120">
        <v>0.61399999999999999</v>
      </c>
      <c r="M585" s="121" t="s">
        <v>5657</v>
      </c>
      <c r="N585" s="120">
        <v>2</v>
      </c>
      <c r="O585" s="119">
        <v>241.7</v>
      </c>
      <c r="P585" s="119"/>
      <c r="Q585" s="119"/>
      <c r="R585" s="120" t="s">
        <v>5658</v>
      </c>
      <c r="S585" s="120">
        <v>2</v>
      </c>
      <c r="T585" s="120"/>
      <c r="U585" s="120"/>
      <c r="V585" s="172">
        <v>185.1</v>
      </c>
      <c r="W585" s="172"/>
      <c r="X585" s="172"/>
      <c r="Y585" s="172"/>
      <c r="Z585" s="172">
        <v>185.1</v>
      </c>
      <c r="AA585" s="123"/>
      <c r="AB585" s="123"/>
      <c r="AC585" s="123">
        <v>220</v>
      </c>
      <c r="AD585" s="123"/>
      <c r="AE585" s="123"/>
      <c r="AF585" s="123"/>
      <c r="AG585" s="214"/>
      <c r="AH585" s="229" t="str">
        <f t="shared" si="80"/>
        <v>b3</v>
      </c>
      <c r="AI585" s="122" t="s">
        <v>5401</v>
      </c>
      <c r="AJ585" s="122"/>
      <c r="AK585" s="122"/>
      <c r="AL585" s="122" t="s">
        <v>5401</v>
      </c>
      <c r="AM585" s="122"/>
      <c r="AN585" s="173">
        <v>1</v>
      </c>
      <c r="AO585" s="173" t="s">
        <v>3186</v>
      </c>
      <c r="AP585" s="173" t="s">
        <v>3186</v>
      </c>
      <c r="AQ585" s="173" t="s">
        <v>3186</v>
      </c>
      <c r="AR585" s="173" t="s">
        <v>3186</v>
      </c>
      <c r="AS585" s="173"/>
      <c r="AT585" s="173"/>
      <c r="AU585" s="173"/>
      <c r="AV585" s="173"/>
      <c r="AW585" s="173"/>
      <c r="AX585" s="173">
        <v>1</v>
      </c>
      <c r="AY585" s="173" t="s">
        <v>3186</v>
      </c>
      <c r="AZ585" s="211">
        <f t="shared" si="86"/>
        <v>1</v>
      </c>
      <c r="BA585" s="211">
        <f t="shared" si="87"/>
        <v>1</v>
      </c>
      <c r="BB585" s="205">
        <f t="shared" si="81"/>
        <v>24118</v>
      </c>
      <c r="BC585" s="205">
        <f t="shared" si="82"/>
        <v>24118</v>
      </c>
      <c r="BD585" s="205">
        <f t="shared" si="83"/>
        <v>0</v>
      </c>
      <c r="BE585" s="205">
        <f t="shared" si="84"/>
        <v>0</v>
      </c>
      <c r="BF585" s="175">
        <v>24118</v>
      </c>
      <c r="BG585" s="175">
        <v>6609</v>
      </c>
      <c r="BH585" s="175">
        <v>5833</v>
      </c>
      <c r="BI585" s="175"/>
      <c r="BJ585" s="175"/>
      <c r="BK585" s="175">
        <v>2155</v>
      </c>
      <c r="BL585" s="175">
        <v>2956</v>
      </c>
      <c r="BM585" s="175">
        <v>6308</v>
      </c>
      <c r="BN585" s="175"/>
      <c r="BO585" s="175">
        <v>257</v>
      </c>
      <c r="BP585" s="198">
        <f t="shared" si="85"/>
        <v>6090</v>
      </c>
    </row>
    <row r="586" spans="1:68" s="116" customFormat="1" x14ac:dyDescent="0.15">
      <c r="A586" s="117">
        <v>1042502001</v>
      </c>
      <c r="B586" s="118" t="s">
        <v>955</v>
      </c>
      <c r="C586" s="118" t="s">
        <v>913</v>
      </c>
      <c r="D586" s="118" t="s">
        <v>956</v>
      </c>
      <c r="E586" s="118" t="s">
        <v>3767</v>
      </c>
      <c r="F586" s="120">
        <v>18</v>
      </c>
      <c r="G586" s="119"/>
      <c r="H586" s="119"/>
      <c r="I586" s="120" t="s">
        <v>5820</v>
      </c>
      <c r="J586" s="120">
        <v>2630</v>
      </c>
      <c r="K586" s="120">
        <v>438174</v>
      </c>
      <c r="L586" s="120">
        <v>0.45600000000000002</v>
      </c>
      <c r="M586" s="121" t="s">
        <v>5657</v>
      </c>
      <c r="N586" s="120">
        <v>1</v>
      </c>
      <c r="O586" s="119">
        <v>187</v>
      </c>
      <c r="P586" s="119"/>
      <c r="Q586" s="119"/>
      <c r="R586" s="120" t="s">
        <v>5655</v>
      </c>
      <c r="S586" s="120">
        <v>25</v>
      </c>
      <c r="T586" s="120"/>
      <c r="U586" s="120"/>
      <c r="V586" s="172">
        <v>260</v>
      </c>
      <c r="W586" s="172"/>
      <c r="X586" s="172">
        <v>182</v>
      </c>
      <c r="Y586" s="172">
        <v>78</v>
      </c>
      <c r="Z586" s="172"/>
      <c r="AA586" s="123">
        <v>2391</v>
      </c>
      <c r="AB586" s="123"/>
      <c r="AC586" s="123">
        <v>298</v>
      </c>
      <c r="AD586" s="123"/>
      <c r="AE586" s="123"/>
      <c r="AF586" s="123"/>
      <c r="AG586" s="214"/>
      <c r="AH586" s="229" t="str">
        <f t="shared" si="80"/>
        <v>a3</v>
      </c>
      <c r="AI586" s="122"/>
      <c r="AJ586" s="122"/>
      <c r="AK586" s="122"/>
      <c r="AL586" s="122"/>
      <c r="AM586" s="122"/>
      <c r="AN586" s="173" t="s">
        <v>3186</v>
      </c>
      <c r="AO586" s="173" t="s">
        <v>3186</v>
      </c>
      <c r="AP586" s="173" t="s">
        <v>3186</v>
      </c>
      <c r="AQ586" s="173" t="s">
        <v>3186</v>
      </c>
      <c r="AR586" s="173" t="s">
        <v>3186</v>
      </c>
      <c r="AS586" s="173"/>
      <c r="AT586" s="173"/>
      <c r="AU586" s="173"/>
      <c r="AV586" s="173"/>
      <c r="AW586" s="173"/>
      <c r="AX586" s="173"/>
      <c r="AY586" s="173"/>
      <c r="AZ586" s="211">
        <f t="shared" si="86"/>
        <v>0</v>
      </c>
      <c r="BA586" s="211">
        <f t="shared" si="87"/>
        <v>0</v>
      </c>
      <c r="BB586" s="205">
        <f t="shared" si="81"/>
        <v>29669</v>
      </c>
      <c r="BC586" s="205">
        <f t="shared" si="82"/>
        <v>29669</v>
      </c>
      <c r="BD586" s="205">
        <f t="shared" si="83"/>
        <v>0</v>
      </c>
      <c r="BE586" s="205">
        <f t="shared" si="84"/>
        <v>0</v>
      </c>
      <c r="BF586" s="175">
        <v>29669</v>
      </c>
      <c r="BG586" s="175"/>
      <c r="BH586" s="175">
        <v>10475</v>
      </c>
      <c r="BI586" s="175"/>
      <c r="BJ586" s="175"/>
      <c r="BK586" s="175">
        <v>4585</v>
      </c>
      <c r="BL586" s="175">
        <v>7925</v>
      </c>
      <c r="BM586" s="175">
        <v>4221</v>
      </c>
      <c r="BN586" s="175">
        <v>144</v>
      </c>
      <c r="BO586" s="175">
        <v>2319</v>
      </c>
      <c r="BP586" s="198">
        <f t="shared" si="85"/>
        <v>12794</v>
      </c>
    </row>
    <row r="587" spans="1:68" s="116" customFormat="1" x14ac:dyDescent="0.15">
      <c r="A587" s="117">
        <v>1042601001</v>
      </c>
      <c r="B587" s="118" t="s">
        <v>957</v>
      </c>
      <c r="C587" s="118" t="s">
        <v>913</v>
      </c>
      <c r="D587" s="118" t="s">
        <v>958</v>
      </c>
      <c r="E587" s="118" t="s">
        <v>3768</v>
      </c>
      <c r="F587" s="120">
        <v>36</v>
      </c>
      <c r="G587" s="119">
        <v>1644784</v>
      </c>
      <c r="H587" s="119"/>
      <c r="I587" s="120" t="s">
        <v>5820</v>
      </c>
      <c r="J587" s="120">
        <v>14700</v>
      </c>
      <c r="K587" s="120">
        <v>1644784</v>
      </c>
      <c r="L587" s="120">
        <v>0.307</v>
      </c>
      <c r="M587" s="121" t="s">
        <v>5654</v>
      </c>
      <c r="N587" s="120">
        <v>1</v>
      </c>
      <c r="O587" s="119">
        <v>187.8</v>
      </c>
      <c r="P587" s="119">
        <v>27.8</v>
      </c>
      <c r="Q587" s="119">
        <v>3.6</v>
      </c>
      <c r="R587" s="120" t="s">
        <v>5655</v>
      </c>
      <c r="S587" s="120">
        <v>5.8</v>
      </c>
      <c r="T587" s="120"/>
      <c r="U587" s="120"/>
      <c r="V587" s="172">
        <v>1306</v>
      </c>
      <c r="W587" s="172">
        <v>222</v>
      </c>
      <c r="X587" s="172">
        <v>392</v>
      </c>
      <c r="Y587" s="172">
        <v>588</v>
      </c>
      <c r="Z587" s="172">
        <v>104</v>
      </c>
      <c r="AA587" s="123">
        <v>30199</v>
      </c>
      <c r="AB587" s="123">
        <v>103874.39999999972</v>
      </c>
      <c r="AC587" s="123">
        <v>1008</v>
      </c>
      <c r="AD587" s="123"/>
      <c r="AE587" s="123"/>
      <c r="AF587" s="123"/>
      <c r="AG587" s="214"/>
      <c r="AH587" s="229" t="str">
        <f t="shared" si="80"/>
        <v>a3</v>
      </c>
      <c r="AI587" s="122"/>
      <c r="AJ587" s="122"/>
      <c r="AK587" s="122"/>
      <c r="AL587" s="122"/>
      <c r="AM587" s="122"/>
      <c r="AN587" s="173">
        <v>1</v>
      </c>
      <c r="AO587" s="173">
        <v>1</v>
      </c>
      <c r="AP587" s="173">
        <v>1</v>
      </c>
      <c r="AQ587" s="173">
        <v>1</v>
      </c>
      <c r="AR587" s="173" t="s">
        <v>3186</v>
      </c>
      <c r="AS587" s="173" t="s">
        <v>3186</v>
      </c>
      <c r="AT587" s="173" t="s">
        <v>3186</v>
      </c>
      <c r="AU587" s="173" t="s">
        <v>3186</v>
      </c>
      <c r="AV587" s="173" t="s">
        <v>3186</v>
      </c>
      <c r="AW587" s="173" t="s">
        <v>3186</v>
      </c>
      <c r="AX587" s="173" t="s">
        <v>3186</v>
      </c>
      <c r="AY587" s="173" t="s">
        <v>3186</v>
      </c>
      <c r="AZ587" s="211">
        <f t="shared" si="86"/>
        <v>4</v>
      </c>
      <c r="BA587" s="211"/>
      <c r="BB587" s="205">
        <f t="shared" si="81"/>
        <v>149758</v>
      </c>
      <c r="BC587" s="205">
        <f t="shared" si="82"/>
        <v>149758</v>
      </c>
      <c r="BD587" s="205">
        <f t="shared" si="83"/>
        <v>0</v>
      </c>
      <c r="BE587" s="205">
        <f t="shared" si="84"/>
        <v>0</v>
      </c>
      <c r="BF587" s="175">
        <v>149758</v>
      </c>
      <c r="BG587" s="175">
        <v>52442</v>
      </c>
      <c r="BH587" s="175"/>
      <c r="BI587" s="175"/>
      <c r="BJ587" s="175"/>
      <c r="BK587" s="175">
        <v>18862</v>
      </c>
      <c r="BL587" s="175">
        <v>5180</v>
      </c>
      <c r="BM587" s="175">
        <v>20820</v>
      </c>
      <c r="BN587" s="175">
        <v>16668</v>
      </c>
      <c r="BO587" s="175">
        <v>35786</v>
      </c>
      <c r="BP587" s="198">
        <f t="shared" si="85"/>
        <v>35786</v>
      </c>
    </row>
    <row r="588" spans="1:68" s="116" customFormat="1" x14ac:dyDescent="0.15">
      <c r="A588" s="117">
        <v>1042901001</v>
      </c>
      <c r="B588" s="118" t="s">
        <v>959</v>
      </c>
      <c r="C588" s="118" t="s">
        <v>913</v>
      </c>
      <c r="D588" s="118" t="s">
        <v>960</v>
      </c>
      <c r="E588" s="118" t="s">
        <v>3769</v>
      </c>
      <c r="F588" s="120">
        <v>9</v>
      </c>
      <c r="G588" s="119">
        <v>302654</v>
      </c>
      <c r="H588" s="119"/>
      <c r="I588" s="120" t="s">
        <v>5820</v>
      </c>
      <c r="J588" s="120">
        <v>1820</v>
      </c>
      <c r="K588" s="120">
        <v>302654</v>
      </c>
      <c r="L588" s="120">
        <v>0.45600000000000002</v>
      </c>
      <c r="M588" s="121" t="s">
        <v>5657</v>
      </c>
      <c r="N588" s="120">
        <v>1</v>
      </c>
      <c r="O588" s="119">
        <v>355.4</v>
      </c>
      <c r="P588" s="119"/>
      <c r="Q588" s="119"/>
      <c r="R588" s="120" t="s">
        <v>5658</v>
      </c>
      <c r="S588" s="120">
        <v>0.755</v>
      </c>
      <c r="T588" s="120"/>
      <c r="U588" s="120"/>
      <c r="V588" s="172">
        <v>193.5</v>
      </c>
      <c r="W588" s="172">
        <v>17.899999999999999</v>
      </c>
      <c r="X588" s="172">
        <v>141.9</v>
      </c>
      <c r="Y588" s="172"/>
      <c r="Z588" s="172">
        <v>33.700000000000003</v>
      </c>
      <c r="AA588" s="123"/>
      <c r="AB588" s="123"/>
      <c r="AC588" s="123">
        <v>241.8</v>
      </c>
      <c r="AD588" s="123"/>
      <c r="AE588" s="123"/>
      <c r="AF588" s="123"/>
      <c r="AG588" s="214"/>
      <c r="AH588" s="229" t="str">
        <f t="shared" si="80"/>
        <v>a3</v>
      </c>
      <c r="AI588" s="122" t="s">
        <v>5401</v>
      </c>
      <c r="AJ588" s="122"/>
      <c r="AK588" s="122"/>
      <c r="AL588" s="122"/>
      <c r="AM588" s="122"/>
      <c r="AN588" s="173">
        <v>0.5</v>
      </c>
      <c r="AO588" s="173" t="s">
        <v>3186</v>
      </c>
      <c r="AP588" s="173" t="s">
        <v>3186</v>
      </c>
      <c r="AQ588" s="173" t="s">
        <v>3186</v>
      </c>
      <c r="AR588" s="173" t="s">
        <v>3186</v>
      </c>
      <c r="AS588" s="173"/>
      <c r="AT588" s="173"/>
      <c r="AU588" s="173"/>
      <c r="AV588" s="173"/>
      <c r="AW588" s="173"/>
      <c r="AX588" s="173"/>
      <c r="AY588" s="173"/>
      <c r="AZ588" s="211">
        <f t="shared" si="86"/>
        <v>0.5</v>
      </c>
      <c r="BA588" s="211"/>
      <c r="BB588" s="205">
        <f t="shared" si="81"/>
        <v>24467</v>
      </c>
      <c r="BC588" s="205">
        <f t="shared" si="82"/>
        <v>24467</v>
      </c>
      <c r="BD588" s="205">
        <f t="shared" si="83"/>
        <v>0</v>
      </c>
      <c r="BE588" s="205">
        <f t="shared" si="84"/>
        <v>0</v>
      </c>
      <c r="BF588" s="175">
        <v>24467</v>
      </c>
      <c r="BG588" s="175">
        <v>4610</v>
      </c>
      <c r="BH588" s="175">
        <v>7577</v>
      </c>
      <c r="BI588" s="175"/>
      <c r="BJ588" s="175"/>
      <c r="BK588" s="175">
        <v>5155</v>
      </c>
      <c r="BL588" s="175">
        <v>1208</v>
      </c>
      <c r="BM588" s="175">
        <v>3931</v>
      </c>
      <c r="BN588" s="175">
        <v>180</v>
      </c>
      <c r="BO588" s="175">
        <v>1806</v>
      </c>
      <c r="BP588" s="198">
        <f t="shared" si="85"/>
        <v>9383</v>
      </c>
    </row>
    <row r="589" spans="1:68" s="116" customFormat="1" x14ac:dyDescent="0.15">
      <c r="A589" s="117">
        <v>1044302001</v>
      </c>
      <c r="B589" s="118" t="s">
        <v>678</v>
      </c>
      <c r="C589" s="118" t="s">
        <v>913</v>
      </c>
      <c r="D589" s="118" t="s">
        <v>961</v>
      </c>
      <c r="E589" s="118" t="s">
        <v>3770</v>
      </c>
      <c r="F589" s="120">
        <v>7</v>
      </c>
      <c r="G589" s="119"/>
      <c r="H589" s="119"/>
      <c r="I589" s="120" t="s">
        <v>5820</v>
      </c>
      <c r="J589" s="120">
        <v>1760</v>
      </c>
      <c r="K589" s="120">
        <v>148878</v>
      </c>
      <c r="L589" s="120">
        <v>0.23200000000000001</v>
      </c>
      <c r="M589" s="121" t="s">
        <v>5657</v>
      </c>
      <c r="N589" s="120">
        <v>1</v>
      </c>
      <c r="O589" s="119">
        <v>107.3</v>
      </c>
      <c r="P589" s="119">
        <v>30.8</v>
      </c>
      <c r="Q589" s="119">
        <v>3.5</v>
      </c>
      <c r="R589" s="120" t="s">
        <v>5658</v>
      </c>
      <c r="S589" s="120">
        <v>0.36</v>
      </c>
      <c r="T589" s="120"/>
      <c r="U589" s="120"/>
      <c r="V589" s="172">
        <v>143</v>
      </c>
      <c r="W589" s="172"/>
      <c r="X589" s="172"/>
      <c r="Y589" s="172"/>
      <c r="Z589" s="172">
        <v>143</v>
      </c>
      <c r="AA589" s="123"/>
      <c r="AB589" s="123"/>
      <c r="AC589" s="123">
        <v>86.69</v>
      </c>
      <c r="AD589" s="123"/>
      <c r="AE589" s="123"/>
      <c r="AF589" s="123"/>
      <c r="AG589" s="214"/>
      <c r="AH589" s="229" t="str">
        <f t="shared" si="80"/>
        <v>a3</v>
      </c>
      <c r="AI589" s="122"/>
      <c r="AJ589" s="122"/>
      <c r="AK589" s="122"/>
      <c r="AL589" s="122"/>
      <c r="AM589" s="122"/>
      <c r="AN589" s="173">
        <v>1</v>
      </c>
      <c r="AO589" s="173"/>
      <c r="AP589" s="173"/>
      <c r="AQ589" s="173"/>
      <c r="AR589" s="173"/>
      <c r="AS589" s="173"/>
      <c r="AT589" s="173">
        <v>0.5</v>
      </c>
      <c r="AU589" s="173">
        <v>0.5</v>
      </c>
      <c r="AV589" s="173">
        <v>0.5</v>
      </c>
      <c r="AW589" s="173">
        <v>0.5</v>
      </c>
      <c r="AX589" s="173"/>
      <c r="AY589" s="173"/>
      <c r="AZ589" s="211">
        <f t="shared" si="86"/>
        <v>1</v>
      </c>
      <c r="BA589" s="211">
        <f t="shared" si="87"/>
        <v>2</v>
      </c>
      <c r="BB589" s="205">
        <f t="shared" si="81"/>
        <v>38106</v>
      </c>
      <c r="BC589" s="205">
        <f t="shared" si="82"/>
        <v>33202</v>
      </c>
      <c r="BD589" s="205">
        <f t="shared" si="83"/>
        <v>7496</v>
      </c>
      <c r="BE589" s="205">
        <f t="shared" si="84"/>
        <v>2592</v>
      </c>
      <c r="BF589" s="175">
        <v>30610</v>
      </c>
      <c r="BG589" s="175">
        <v>6406</v>
      </c>
      <c r="BH589" s="175">
        <v>7496</v>
      </c>
      <c r="BI589" s="175">
        <v>4904</v>
      </c>
      <c r="BJ589" s="175"/>
      <c r="BK589" s="175">
        <v>1272</v>
      </c>
      <c r="BL589" s="175">
        <v>3436</v>
      </c>
      <c r="BM589" s="175">
        <v>5505</v>
      </c>
      <c r="BN589" s="175">
        <v>1656</v>
      </c>
      <c r="BO589" s="175">
        <v>7431</v>
      </c>
      <c r="BP589" s="198">
        <f t="shared" si="85"/>
        <v>14927</v>
      </c>
    </row>
    <row r="590" spans="1:68" s="116" customFormat="1" x14ac:dyDescent="0.15">
      <c r="A590" s="117">
        <v>1044402001</v>
      </c>
      <c r="B590" s="118" t="s">
        <v>962</v>
      </c>
      <c r="C590" s="118" t="s">
        <v>913</v>
      </c>
      <c r="D590" s="118" t="s">
        <v>963</v>
      </c>
      <c r="E590" s="118" t="s">
        <v>3771</v>
      </c>
      <c r="F590" s="120">
        <v>16</v>
      </c>
      <c r="G590" s="119"/>
      <c r="H590" s="119"/>
      <c r="I590" s="120" t="s">
        <v>5820</v>
      </c>
      <c r="J590" s="120">
        <v>2000</v>
      </c>
      <c r="K590" s="120">
        <v>280440</v>
      </c>
      <c r="L590" s="120">
        <v>0.38400000000000001</v>
      </c>
      <c r="M590" s="121" t="s">
        <v>5657</v>
      </c>
      <c r="N590" s="120">
        <v>1</v>
      </c>
      <c r="O590" s="119">
        <v>186.3</v>
      </c>
      <c r="P590" s="119">
        <v>46.9</v>
      </c>
      <c r="Q590" s="119">
        <v>5.6</v>
      </c>
      <c r="R590" s="120" t="s">
        <v>5660</v>
      </c>
      <c r="S590" s="120">
        <v>0.2</v>
      </c>
      <c r="T590" s="120"/>
      <c r="U590" s="120"/>
      <c r="V590" s="172">
        <v>173.6</v>
      </c>
      <c r="W590" s="172"/>
      <c r="X590" s="172">
        <v>118.1</v>
      </c>
      <c r="Y590" s="172">
        <v>45.1</v>
      </c>
      <c r="Z590" s="172">
        <v>10.4</v>
      </c>
      <c r="AA590" s="123">
        <v>3417</v>
      </c>
      <c r="AB590" s="123"/>
      <c r="AC590" s="123">
        <v>225.6</v>
      </c>
      <c r="AD590" s="123"/>
      <c r="AE590" s="123"/>
      <c r="AF590" s="123"/>
      <c r="AG590" s="214"/>
      <c r="AH590" s="229" t="str">
        <f t="shared" si="80"/>
        <v>a3</v>
      </c>
      <c r="AI590" s="122"/>
      <c r="AJ590" s="122"/>
      <c r="AK590" s="122"/>
      <c r="AL590" s="122"/>
      <c r="AM590" s="122"/>
      <c r="AN590" s="173"/>
      <c r="AO590" s="173"/>
      <c r="AP590" s="173"/>
      <c r="AQ590" s="173"/>
      <c r="AR590" s="173"/>
      <c r="AS590" s="173">
        <v>1</v>
      </c>
      <c r="AT590" s="173"/>
      <c r="AU590" s="173"/>
      <c r="AV590" s="173"/>
      <c r="AW590" s="173"/>
      <c r="AX590" s="173"/>
      <c r="AY590" s="173"/>
      <c r="AZ590" s="211">
        <f t="shared" si="86"/>
        <v>1</v>
      </c>
      <c r="BA590" s="211">
        <f t="shared" si="87"/>
        <v>0</v>
      </c>
      <c r="BB590" s="205">
        <f t="shared" si="81"/>
        <v>21954</v>
      </c>
      <c r="BC590" s="205">
        <f t="shared" si="82"/>
        <v>21954</v>
      </c>
      <c r="BD590" s="205">
        <f t="shared" si="83"/>
        <v>0</v>
      </c>
      <c r="BE590" s="205">
        <f t="shared" si="84"/>
        <v>0</v>
      </c>
      <c r="BF590" s="175">
        <v>21954</v>
      </c>
      <c r="BG590" s="175"/>
      <c r="BH590" s="175">
        <v>4121</v>
      </c>
      <c r="BI590" s="175"/>
      <c r="BJ590" s="175"/>
      <c r="BK590" s="175">
        <v>7820</v>
      </c>
      <c r="BL590" s="175">
        <v>3351</v>
      </c>
      <c r="BM590" s="175">
        <v>4455</v>
      </c>
      <c r="BN590" s="175">
        <v>744</v>
      </c>
      <c r="BO590" s="175">
        <v>1463</v>
      </c>
      <c r="BP590" s="198">
        <f t="shared" si="85"/>
        <v>5584</v>
      </c>
    </row>
    <row r="591" spans="1:68" s="116" customFormat="1" x14ac:dyDescent="0.15">
      <c r="A591" s="117">
        <v>1044902001</v>
      </c>
      <c r="B591" s="118" t="s">
        <v>964</v>
      </c>
      <c r="C591" s="118" t="s">
        <v>913</v>
      </c>
      <c r="D591" s="118" t="s">
        <v>965</v>
      </c>
      <c r="E591" s="118" t="s">
        <v>3772</v>
      </c>
      <c r="F591" s="120">
        <v>25</v>
      </c>
      <c r="G591" s="119"/>
      <c r="H591" s="119"/>
      <c r="I591" s="120" t="s">
        <v>5820</v>
      </c>
      <c r="J591" s="120">
        <v>3290</v>
      </c>
      <c r="K591" s="120">
        <v>579758</v>
      </c>
      <c r="L591" s="120">
        <v>0.48299999999999998</v>
      </c>
      <c r="M591" s="121" t="s">
        <v>5657</v>
      </c>
      <c r="N591" s="120">
        <v>1</v>
      </c>
      <c r="O591" s="119">
        <v>82</v>
      </c>
      <c r="P591" s="119"/>
      <c r="Q591" s="119"/>
      <c r="R591" s="120" t="s">
        <v>5658</v>
      </c>
      <c r="S591" s="120">
        <v>0.7</v>
      </c>
      <c r="T591" s="120"/>
      <c r="U591" s="120"/>
      <c r="V591" s="172">
        <v>193</v>
      </c>
      <c r="W591" s="172">
        <v>23.1</v>
      </c>
      <c r="X591" s="172">
        <v>142.80000000000001</v>
      </c>
      <c r="Y591" s="172">
        <v>21.2</v>
      </c>
      <c r="Z591" s="172">
        <v>5.9</v>
      </c>
      <c r="AA591" s="123">
        <v>3388.3</v>
      </c>
      <c r="AB591" s="123"/>
      <c r="AC591" s="123">
        <v>141</v>
      </c>
      <c r="AD591" s="123"/>
      <c r="AE591" s="123"/>
      <c r="AF591" s="123"/>
      <c r="AG591" s="214"/>
      <c r="AH591" s="229" t="str">
        <f t="shared" si="80"/>
        <v>a3</v>
      </c>
      <c r="AI591" s="122"/>
      <c r="AJ591" s="122"/>
      <c r="AK591" s="122"/>
      <c r="AL591" s="122"/>
      <c r="AM591" s="122"/>
      <c r="AN591" s="173">
        <v>1</v>
      </c>
      <c r="AO591" s="173"/>
      <c r="AP591" s="173"/>
      <c r="AQ591" s="173"/>
      <c r="AR591" s="173"/>
      <c r="AS591" s="173"/>
      <c r="AT591" s="173"/>
      <c r="AU591" s="173"/>
      <c r="AV591" s="173"/>
      <c r="AW591" s="173"/>
      <c r="AX591" s="173"/>
      <c r="AY591" s="173"/>
      <c r="AZ591" s="211">
        <f t="shared" si="86"/>
        <v>1</v>
      </c>
      <c r="BA591" s="211">
        <f t="shared" si="87"/>
        <v>0</v>
      </c>
      <c r="BB591" s="205">
        <f t="shared" si="81"/>
        <v>34036</v>
      </c>
      <c r="BC591" s="205">
        <f t="shared" si="82"/>
        <v>34036</v>
      </c>
      <c r="BD591" s="205">
        <f t="shared" si="83"/>
        <v>0</v>
      </c>
      <c r="BE591" s="205">
        <f t="shared" si="84"/>
        <v>0</v>
      </c>
      <c r="BF591" s="175">
        <v>34036</v>
      </c>
      <c r="BG591" s="175"/>
      <c r="BH591" s="175">
        <v>16800</v>
      </c>
      <c r="BI591" s="175"/>
      <c r="BJ591" s="175"/>
      <c r="BK591" s="175">
        <v>5893</v>
      </c>
      <c r="BL591" s="175">
        <v>5428</v>
      </c>
      <c r="BM591" s="175">
        <v>3413</v>
      </c>
      <c r="BN591" s="175">
        <v>1551</v>
      </c>
      <c r="BO591" s="175">
        <v>951</v>
      </c>
      <c r="BP591" s="198">
        <f t="shared" si="85"/>
        <v>17751</v>
      </c>
    </row>
    <row r="592" spans="1:68" s="116" customFormat="1" x14ac:dyDescent="0.15">
      <c r="A592" s="117">
        <v>1052101001</v>
      </c>
      <c r="B592" s="118" t="s">
        <v>966</v>
      </c>
      <c r="C592" s="118" t="s">
        <v>913</v>
      </c>
      <c r="D592" s="118" t="s">
        <v>967</v>
      </c>
      <c r="E592" s="118" t="s">
        <v>3773</v>
      </c>
      <c r="F592" s="120">
        <v>15</v>
      </c>
      <c r="G592" s="119">
        <v>276527</v>
      </c>
      <c r="H592" s="119"/>
      <c r="I592" s="120" t="s">
        <v>5820</v>
      </c>
      <c r="J592" s="120">
        <v>2350</v>
      </c>
      <c r="K592" s="120">
        <v>276527</v>
      </c>
      <c r="L592" s="120">
        <v>0.32200000000000001</v>
      </c>
      <c r="M592" s="121" t="s">
        <v>5654</v>
      </c>
      <c r="N592" s="120">
        <v>1</v>
      </c>
      <c r="O592" s="119">
        <v>302</v>
      </c>
      <c r="P592" s="119"/>
      <c r="Q592" s="119"/>
      <c r="R592" s="120" t="s">
        <v>5658</v>
      </c>
      <c r="S592" s="120">
        <v>0.3</v>
      </c>
      <c r="T592" s="120"/>
      <c r="U592" s="120"/>
      <c r="V592" s="172">
        <v>429.6</v>
      </c>
      <c r="W592" s="172">
        <v>52.9</v>
      </c>
      <c r="X592" s="172">
        <v>178.6</v>
      </c>
      <c r="Y592" s="172">
        <v>40</v>
      </c>
      <c r="Z592" s="172">
        <v>158.1</v>
      </c>
      <c r="AA592" s="123">
        <v>2499.8000000000002</v>
      </c>
      <c r="AB592" s="123"/>
      <c r="AC592" s="123">
        <v>196.6</v>
      </c>
      <c r="AD592" s="123"/>
      <c r="AE592" s="123"/>
      <c r="AF592" s="123"/>
      <c r="AG592" s="214"/>
      <c r="AH592" s="229" t="str">
        <f t="shared" si="80"/>
        <v>a3</v>
      </c>
      <c r="AI592" s="122"/>
      <c r="AJ592" s="122"/>
      <c r="AK592" s="122"/>
      <c r="AL592" s="122"/>
      <c r="AM592" s="122"/>
      <c r="AN592" s="173">
        <v>1</v>
      </c>
      <c r="AO592" s="173"/>
      <c r="AP592" s="173"/>
      <c r="AQ592" s="173"/>
      <c r="AR592" s="173" t="s">
        <v>3186</v>
      </c>
      <c r="AS592" s="173"/>
      <c r="AT592" s="173">
        <v>0.5</v>
      </c>
      <c r="AU592" s="173">
        <v>1.5</v>
      </c>
      <c r="AV592" s="173">
        <v>0.5</v>
      </c>
      <c r="AW592" s="173">
        <v>0.5</v>
      </c>
      <c r="AX592" s="173">
        <v>0.5</v>
      </c>
      <c r="AY592" s="173"/>
      <c r="AZ592" s="211">
        <f t="shared" si="86"/>
        <v>1</v>
      </c>
      <c r="BA592" s="211">
        <f t="shared" si="87"/>
        <v>3.5</v>
      </c>
      <c r="BB592" s="205">
        <f t="shared" si="81"/>
        <v>91078</v>
      </c>
      <c r="BC592" s="205">
        <f t="shared" si="82"/>
        <v>70357</v>
      </c>
      <c r="BD592" s="205">
        <f t="shared" si="83"/>
        <v>26775</v>
      </c>
      <c r="BE592" s="205">
        <f t="shared" si="84"/>
        <v>6054</v>
      </c>
      <c r="BF592" s="175">
        <v>64303</v>
      </c>
      <c r="BG592" s="175">
        <v>21736</v>
      </c>
      <c r="BH592" s="175">
        <v>26775</v>
      </c>
      <c r="BI592" s="175">
        <v>15133</v>
      </c>
      <c r="BJ592" s="175">
        <v>5588</v>
      </c>
      <c r="BK592" s="175">
        <v>3373</v>
      </c>
      <c r="BL592" s="175">
        <v>231</v>
      </c>
      <c r="BM592" s="175">
        <v>7983</v>
      </c>
      <c r="BN592" s="175">
        <v>1305</v>
      </c>
      <c r="BO592" s="175">
        <v>8954</v>
      </c>
      <c r="BP592" s="198">
        <f t="shared" si="85"/>
        <v>35729</v>
      </c>
    </row>
    <row r="593" spans="1:68" s="116" customFormat="1" x14ac:dyDescent="0.15">
      <c r="A593" s="117">
        <v>1052201001</v>
      </c>
      <c r="B593" s="118" t="s">
        <v>968</v>
      </c>
      <c r="C593" s="118" t="s">
        <v>913</v>
      </c>
      <c r="D593" s="118" t="s">
        <v>969</v>
      </c>
      <c r="E593" s="118" t="s">
        <v>3774</v>
      </c>
      <c r="F593" s="120">
        <v>9</v>
      </c>
      <c r="G593" s="119">
        <v>368368</v>
      </c>
      <c r="H593" s="119"/>
      <c r="I593" s="120" t="s">
        <v>5820</v>
      </c>
      <c r="J593" s="120">
        <v>2400</v>
      </c>
      <c r="K593" s="120">
        <v>368368</v>
      </c>
      <c r="L593" s="120">
        <v>0.42099999999999999</v>
      </c>
      <c r="M593" s="121" t="s">
        <v>5657</v>
      </c>
      <c r="N593" s="120">
        <v>1</v>
      </c>
      <c r="O593" s="119">
        <v>238</v>
      </c>
      <c r="P593" s="119"/>
      <c r="Q593" s="119"/>
      <c r="R593" s="120" t="s">
        <v>5658</v>
      </c>
      <c r="S593" s="120">
        <v>0.3</v>
      </c>
      <c r="T593" s="120"/>
      <c r="U593" s="120"/>
      <c r="V593" s="172">
        <v>352.39</v>
      </c>
      <c r="W593" s="172">
        <v>41.11</v>
      </c>
      <c r="X593" s="172">
        <v>229.38</v>
      </c>
      <c r="Y593" s="172">
        <v>19.059999999999999</v>
      </c>
      <c r="Z593" s="172">
        <v>62.84</v>
      </c>
      <c r="AA593" s="123"/>
      <c r="AB593" s="123"/>
      <c r="AC593" s="123">
        <v>305</v>
      </c>
      <c r="AD593" s="123"/>
      <c r="AE593" s="123"/>
      <c r="AF593" s="123"/>
      <c r="AG593" s="214"/>
      <c r="AH593" s="229" t="str">
        <f t="shared" si="80"/>
        <v>a3</v>
      </c>
      <c r="AI593" s="122"/>
      <c r="AJ593" s="122"/>
      <c r="AK593" s="122"/>
      <c r="AL593" s="122"/>
      <c r="AM593" s="122"/>
      <c r="AN593" s="173"/>
      <c r="AO593" s="173"/>
      <c r="AP593" s="173"/>
      <c r="AQ593" s="173"/>
      <c r="AR593" s="173"/>
      <c r="AS593" s="173"/>
      <c r="AT593" s="173"/>
      <c r="AU593" s="173"/>
      <c r="AV593" s="173"/>
      <c r="AW593" s="173"/>
      <c r="AX593" s="173"/>
      <c r="AY593" s="173"/>
      <c r="AZ593" s="211"/>
      <c r="BA593" s="211"/>
      <c r="BB593" s="205">
        <f t="shared" si="81"/>
        <v>33899</v>
      </c>
      <c r="BC593" s="205">
        <f t="shared" si="82"/>
        <v>33899</v>
      </c>
      <c r="BD593" s="205">
        <f t="shared" si="83"/>
        <v>7998</v>
      </c>
      <c r="BE593" s="205">
        <f t="shared" si="84"/>
        <v>7998</v>
      </c>
      <c r="BF593" s="175">
        <v>25901</v>
      </c>
      <c r="BG593" s="175">
        <v>8673</v>
      </c>
      <c r="BH593" s="175">
        <v>5198</v>
      </c>
      <c r="BI593" s="175"/>
      <c r="BJ593" s="175"/>
      <c r="BK593" s="175">
        <v>5696</v>
      </c>
      <c r="BL593" s="175">
        <v>4871</v>
      </c>
      <c r="BM593" s="175">
        <v>6159</v>
      </c>
      <c r="BN593" s="175">
        <v>1839</v>
      </c>
      <c r="BO593" s="175">
        <v>1463</v>
      </c>
      <c r="BP593" s="198">
        <f t="shared" si="85"/>
        <v>6661</v>
      </c>
    </row>
    <row r="594" spans="1:68" s="116" customFormat="1" x14ac:dyDescent="0.15">
      <c r="A594" s="117">
        <v>1100181001</v>
      </c>
      <c r="B594" s="118" t="s">
        <v>970</v>
      </c>
      <c r="C594" s="118" t="s">
        <v>971</v>
      </c>
      <c r="D594" s="118" t="s">
        <v>972</v>
      </c>
      <c r="E594" s="118" t="s">
        <v>3775</v>
      </c>
      <c r="F594" s="120">
        <v>41</v>
      </c>
      <c r="G594" s="119">
        <v>228126360</v>
      </c>
      <c r="H594" s="119">
        <v>9162700</v>
      </c>
      <c r="I594" s="120" t="s">
        <v>5821</v>
      </c>
      <c r="J594" s="120">
        <v>935000</v>
      </c>
      <c r="K594" s="120">
        <v>232469470</v>
      </c>
      <c r="L594" s="120">
        <v>0.68100000000000005</v>
      </c>
      <c r="M594" s="121" t="s">
        <v>5654</v>
      </c>
      <c r="N594" s="120">
        <v>2</v>
      </c>
      <c r="O594" s="119">
        <v>140</v>
      </c>
      <c r="P594" s="119">
        <v>27</v>
      </c>
      <c r="Q594" s="119">
        <v>3.1</v>
      </c>
      <c r="R594" s="120" t="s">
        <v>5655</v>
      </c>
      <c r="S594" s="120">
        <v>924.76800000000003</v>
      </c>
      <c r="T594" s="120"/>
      <c r="U594" s="120"/>
      <c r="V594" s="172">
        <v>47739.3</v>
      </c>
      <c r="W594" s="172">
        <v>11933.2</v>
      </c>
      <c r="X594" s="172">
        <v>10369.700000000001</v>
      </c>
      <c r="Y594" s="172">
        <v>25436.400000000001</v>
      </c>
      <c r="Z594" s="172"/>
      <c r="AA594" s="123">
        <v>1107561</v>
      </c>
      <c r="AB594" s="123"/>
      <c r="AC594" s="123">
        <v>191106.7</v>
      </c>
      <c r="AD594" s="123"/>
      <c r="AE594" s="123">
        <v>4427.3</v>
      </c>
      <c r="AF594" s="123"/>
      <c r="AG594" s="214">
        <f t="shared" ref="AG594:AG640" si="88">SUM(AD594:AF594)</f>
        <v>4427.3</v>
      </c>
      <c r="AH594" s="229" t="str">
        <f t="shared" si="80"/>
        <v>b4</v>
      </c>
      <c r="AI594" s="122"/>
      <c r="AJ594" s="122"/>
      <c r="AK594" s="122"/>
      <c r="AL594" s="122"/>
      <c r="AM594" s="122"/>
      <c r="AN594" s="173">
        <v>17</v>
      </c>
      <c r="AO594" s="173" t="s">
        <v>3186</v>
      </c>
      <c r="AP594" s="173" t="s">
        <v>3186</v>
      </c>
      <c r="AQ594" s="173" t="s">
        <v>3186</v>
      </c>
      <c r="AR594" s="173" t="s">
        <v>3186</v>
      </c>
      <c r="AS594" s="173">
        <v>7</v>
      </c>
      <c r="AT594" s="173">
        <v>26.5</v>
      </c>
      <c r="AU594" s="173">
        <v>49.5</v>
      </c>
      <c r="AV594" s="173">
        <v>30.5</v>
      </c>
      <c r="AW594" s="173">
        <v>25.5</v>
      </c>
      <c r="AX594" s="173">
        <v>5</v>
      </c>
      <c r="AY594" s="173">
        <v>26</v>
      </c>
      <c r="AZ594" s="211">
        <f t="shared" si="86"/>
        <v>24</v>
      </c>
      <c r="BA594" s="211">
        <f t="shared" si="87"/>
        <v>163</v>
      </c>
      <c r="BB594" s="205">
        <f t="shared" si="81"/>
        <v>11923278</v>
      </c>
      <c r="BC594" s="205">
        <f t="shared" si="82"/>
        <v>9759173</v>
      </c>
      <c r="BD594" s="205">
        <f t="shared" si="83"/>
        <v>4147933</v>
      </c>
      <c r="BE594" s="205">
        <f t="shared" si="84"/>
        <v>1983828</v>
      </c>
      <c r="BF594" s="175">
        <v>7775345</v>
      </c>
      <c r="BG594" s="175">
        <v>214176</v>
      </c>
      <c r="BH594" s="175">
        <v>5503759</v>
      </c>
      <c r="BI594" s="175">
        <v>140442</v>
      </c>
      <c r="BJ594" s="175">
        <v>2023663</v>
      </c>
      <c r="BK594" s="175">
        <v>148701</v>
      </c>
      <c r="BL594" s="175">
        <v>204075</v>
      </c>
      <c r="BM594" s="175">
        <v>1365289</v>
      </c>
      <c r="BN594" s="175">
        <v>247811</v>
      </c>
      <c r="BO594" s="175">
        <v>2075362</v>
      </c>
      <c r="BP594" s="198">
        <f t="shared" si="85"/>
        <v>7579121</v>
      </c>
    </row>
    <row r="595" spans="1:68" s="116" customFormat="1" x14ac:dyDescent="0.15">
      <c r="A595" s="117">
        <v>1100181002</v>
      </c>
      <c r="B595" s="118" t="s">
        <v>973</v>
      </c>
      <c r="C595" s="118" t="s">
        <v>971</v>
      </c>
      <c r="D595" s="118" t="s">
        <v>972</v>
      </c>
      <c r="E595" s="118" t="s">
        <v>3776</v>
      </c>
      <c r="F595" s="120">
        <v>13</v>
      </c>
      <c r="G595" s="119"/>
      <c r="H595" s="119"/>
      <c r="I595" s="120"/>
      <c r="J595" s="120"/>
      <c r="K595" s="120">
        <v>293557</v>
      </c>
      <c r="L595" s="120"/>
      <c r="M595" s="121" t="s">
        <v>5670</v>
      </c>
      <c r="N595" s="120">
        <v>2</v>
      </c>
      <c r="O595" s="119">
        <v>13</v>
      </c>
      <c r="P595" s="119"/>
      <c r="Q595" s="119"/>
      <c r="R595" s="120" t="s">
        <v>5655</v>
      </c>
      <c r="S595" s="120">
        <v>19</v>
      </c>
      <c r="T595" s="120">
        <v>1.2</v>
      </c>
      <c r="U595" s="120"/>
      <c r="V595" s="172">
        <v>525.52200000000005</v>
      </c>
      <c r="W595" s="172"/>
      <c r="X595" s="172">
        <v>525.52200000000005</v>
      </c>
      <c r="Y595" s="172"/>
      <c r="Z595" s="172"/>
      <c r="AA595" s="123"/>
      <c r="AB595" s="123"/>
      <c r="AC595" s="123"/>
      <c r="AD595" s="123"/>
      <c r="AE595" s="123"/>
      <c r="AF595" s="123"/>
      <c r="AG595" s="214"/>
      <c r="AH595" s="229" t="str">
        <f t="shared" si="80"/>
        <v>b1</v>
      </c>
      <c r="AI595" s="122"/>
      <c r="AJ595" s="122"/>
      <c r="AK595" s="122"/>
      <c r="AL595" s="122"/>
      <c r="AM595" s="122"/>
      <c r="AN595" s="173"/>
      <c r="AO595" s="173"/>
      <c r="AP595" s="173"/>
      <c r="AQ595" s="173"/>
      <c r="AR595" s="173"/>
      <c r="AS595" s="173"/>
      <c r="AT595" s="173"/>
      <c r="AU595" s="173"/>
      <c r="AV595" s="173"/>
      <c r="AW595" s="173"/>
      <c r="AX595" s="173"/>
      <c r="AY595" s="173"/>
      <c r="AZ595" s="211">
        <f t="shared" si="86"/>
        <v>0</v>
      </c>
      <c r="BA595" s="211">
        <f t="shared" si="87"/>
        <v>0</v>
      </c>
      <c r="BB595" s="205">
        <f t="shared" si="81"/>
        <v>0</v>
      </c>
      <c r="BC595" s="205">
        <f t="shared" si="82"/>
        <v>0</v>
      </c>
      <c r="BD595" s="205">
        <f t="shared" si="83"/>
        <v>0</v>
      </c>
      <c r="BE595" s="205">
        <f t="shared" si="84"/>
        <v>0</v>
      </c>
      <c r="BF595" s="175"/>
      <c r="BG595" s="175"/>
      <c r="BH595" s="175"/>
      <c r="BI595" s="175"/>
      <c r="BJ595" s="175"/>
      <c r="BK595" s="175"/>
      <c r="BL595" s="175"/>
      <c r="BM595" s="175"/>
      <c r="BN595" s="175"/>
      <c r="BO595" s="175"/>
      <c r="BP595" s="198">
        <f t="shared" si="85"/>
        <v>0</v>
      </c>
    </row>
    <row r="596" spans="1:68" s="116" customFormat="1" x14ac:dyDescent="0.15">
      <c r="A596" s="117">
        <v>1100181003</v>
      </c>
      <c r="B596" s="118" t="s">
        <v>974</v>
      </c>
      <c r="C596" s="118" t="s">
        <v>971</v>
      </c>
      <c r="D596" s="118" t="s">
        <v>972</v>
      </c>
      <c r="E596" s="118" t="s">
        <v>3777</v>
      </c>
      <c r="F596" s="120">
        <v>32</v>
      </c>
      <c r="G596" s="119">
        <v>51491970</v>
      </c>
      <c r="H596" s="119"/>
      <c r="I596" s="120" t="s">
        <v>5821</v>
      </c>
      <c r="J596" s="120">
        <v>223750</v>
      </c>
      <c r="K596" s="120">
        <v>51491970</v>
      </c>
      <c r="L596" s="120">
        <v>0.63</v>
      </c>
      <c r="M596" s="121" t="s">
        <v>5654</v>
      </c>
      <c r="N596" s="120">
        <v>1</v>
      </c>
      <c r="O596" s="119">
        <v>110</v>
      </c>
      <c r="P596" s="119">
        <v>43</v>
      </c>
      <c r="Q596" s="119">
        <v>2.6</v>
      </c>
      <c r="R596" s="120" t="s">
        <v>5655</v>
      </c>
      <c r="S596" s="120">
        <v>394.6</v>
      </c>
      <c r="T596" s="120"/>
      <c r="U596" s="120"/>
      <c r="V596" s="172">
        <v>20244</v>
      </c>
      <c r="W596" s="172">
        <v>2496.1999999999998</v>
      </c>
      <c r="X596" s="172">
        <v>9652.1</v>
      </c>
      <c r="Y596" s="172">
        <v>6362.7</v>
      </c>
      <c r="Z596" s="172">
        <v>1733</v>
      </c>
      <c r="AA596" s="123">
        <v>211873</v>
      </c>
      <c r="AB596" s="123"/>
      <c r="AC596" s="123">
        <v>28259</v>
      </c>
      <c r="AD596" s="123"/>
      <c r="AE596" s="123">
        <v>660.91</v>
      </c>
      <c r="AF596" s="123"/>
      <c r="AG596" s="214">
        <f t="shared" si="88"/>
        <v>660.91</v>
      </c>
      <c r="AH596" s="229" t="str">
        <f t="shared" si="80"/>
        <v>a4</v>
      </c>
      <c r="AI596" s="122"/>
      <c r="AJ596" s="122"/>
      <c r="AK596" s="122"/>
      <c r="AL596" s="122"/>
      <c r="AM596" s="122"/>
      <c r="AN596" s="173">
        <v>21</v>
      </c>
      <c r="AO596" s="173"/>
      <c r="AP596" s="173"/>
      <c r="AQ596" s="173"/>
      <c r="AR596" s="173"/>
      <c r="AS596" s="173">
        <v>6</v>
      </c>
      <c r="AT596" s="173">
        <v>14</v>
      </c>
      <c r="AU596" s="173">
        <v>15</v>
      </c>
      <c r="AV596" s="173">
        <v>11</v>
      </c>
      <c r="AW596" s="173">
        <v>9</v>
      </c>
      <c r="AX596" s="173">
        <v>6</v>
      </c>
      <c r="AY596" s="173">
        <v>3</v>
      </c>
      <c r="AZ596" s="211">
        <f t="shared" si="86"/>
        <v>27</v>
      </c>
      <c r="BA596" s="211">
        <f t="shared" si="87"/>
        <v>58</v>
      </c>
      <c r="BB596" s="205">
        <f t="shared" si="81"/>
        <v>2688926</v>
      </c>
      <c r="BC596" s="205">
        <f t="shared" si="82"/>
        <v>2372753</v>
      </c>
      <c r="BD596" s="205">
        <f t="shared" si="83"/>
        <v>731266</v>
      </c>
      <c r="BE596" s="205">
        <f t="shared" si="84"/>
        <v>415093</v>
      </c>
      <c r="BF596" s="175">
        <v>1957660</v>
      </c>
      <c r="BG596" s="175">
        <v>99155</v>
      </c>
      <c r="BH596" s="175">
        <v>1235080</v>
      </c>
      <c r="BI596" s="175">
        <v>88350</v>
      </c>
      <c r="BJ596" s="175">
        <v>227823</v>
      </c>
      <c r="BK596" s="175">
        <v>24895</v>
      </c>
      <c r="BL596" s="175">
        <v>29703</v>
      </c>
      <c r="BM596" s="175"/>
      <c r="BN596" s="175">
        <v>1691</v>
      </c>
      <c r="BO596" s="175">
        <v>982229</v>
      </c>
      <c r="BP596" s="198">
        <f t="shared" si="85"/>
        <v>2217309</v>
      </c>
    </row>
    <row r="597" spans="1:68" s="116" customFormat="1" x14ac:dyDescent="0.15">
      <c r="A597" s="117">
        <v>1100381001</v>
      </c>
      <c r="B597" s="118" t="s">
        <v>975</v>
      </c>
      <c r="C597" s="118" t="s">
        <v>971</v>
      </c>
      <c r="D597" s="118" t="s">
        <v>976</v>
      </c>
      <c r="E597" s="118" t="s">
        <v>3778</v>
      </c>
      <c r="F597" s="120">
        <v>32</v>
      </c>
      <c r="G597" s="119">
        <v>185092880</v>
      </c>
      <c r="H597" s="119"/>
      <c r="I597" s="120" t="s">
        <v>5821</v>
      </c>
      <c r="J597" s="120">
        <v>700860</v>
      </c>
      <c r="K597" s="120">
        <v>200046030</v>
      </c>
      <c r="L597" s="120">
        <v>0.78200000000000003</v>
      </c>
      <c r="M597" s="121" t="s">
        <v>5654</v>
      </c>
      <c r="N597" s="120">
        <v>2</v>
      </c>
      <c r="O597" s="119">
        <v>210</v>
      </c>
      <c r="P597" s="119"/>
      <c r="Q597" s="119"/>
      <c r="R597" s="120" t="s">
        <v>5655</v>
      </c>
      <c r="S597" s="120">
        <v>1337.06</v>
      </c>
      <c r="T597" s="120"/>
      <c r="U597" s="120"/>
      <c r="V597" s="172">
        <v>73544.759999999995</v>
      </c>
      <c r="W597" s="172">
        <v>13050.59</v>
      </c>
      <c r="X597" s="172">
        <v>31946.94</v>
      </c>
      <c r="Y597" s="172">
        <v>27264.556</v>
      </c>
      <c r="Z597" s="172">
        <v>1282.674</v>
      </c>
      <c r="AA597" s="123">
        <v>1199850</v>
      </c>
      <c r="AB597" s="123"/>
      <c r="AC597" s="123">
        <v>158806.16</v>
      </c>
      <c r="AD597" s="123"/>
      <c r="AE597" s="123">
        <v>3709.58</v>
      </c>
      <c r="AF597" s="123"/>
      <c r="AG597" s="214">
        <f t="shared" si="88"/>
        <v>3709.58</v>
      </c>
      <c r="AH597" s="229" t="str">
        <f t="shared" si="80"/>
        <v>b4</v>
      </c>
      <c r="AI597" s="122"/>
      <c r="AJ597" s="122"/>
      <c r="AK597" s="122"/>
      <c r="AL597" s="122"/>
      <c r="AM597" s="122"/>
      <c r="AN597" s="173">
        <v>22</v>
      </c>
      <c r="AO597" s="173"/>
      <c r="AP597" s="173"/>
      <c r="AQ597" s="173"/>
      <c r="AR597" s="173"/>
      <c r="AS597" s="173">
        <v>11</v>
      </c>
      <c r="AT597" s="173">
        <v>32</v>
      </c>
      <c r="AU597" s="173">
        <v>31</v>
      </c>
      <c r="AV597" s="173">
        <v>34</v>
      </c>
      <c r="AW597" s="173">
        <v>26</v>
      </c>
      <c r="AX597" s="173">
        <v>3</v>
      </c>
      <c r="AY597" s="173">
        <v>15</v>
      </c>
      <c r="AZ597" s="211">
        <f t="shared" si="86"/>
        <v>33</v>
      </c>
      <c r="BA597" s="211">
        <f t="shared" si="87"/>
        <v>141</v>
      </c>
      <c r="BB597" s="205">
        <f t="shared" si="81"/>
        <v>10311148</v>
      </c>
      <c r="BC597" s="205">
        <f t="shared" si="82"/>
        <v>8629160</v>
      </c>
      <c r="BD597" s="205">
        <f t="shared" si="83"/>
        <v>3318335</v>
      </c>
      <c r="BE597" s="205">
        <f t="shared" si="84"/>
        <v>1636347</v>
      </c>
      <c r="BF597" s="175">
        <v>6992813</v>
      </c>
      <c r="BG597" s="175">
        <v>182105</v>
      </c>
      <c r="BH597" s="175">
        <v>4402911</v>
      </c>
      <c r="BI597" s="175">
        <v>144172</v>
      </c>
      <c r="BJ597" s="175">
        <v>1537816</v>
      </c>
      <c r="BK597" s="175">
        <v>96921</v>
      </c>
      <c r="BL597" s="175">
        <v>133484</v>
      </c>
      <c r="BM597" s="175"/>
      <c r="BN597" s="175">
        <v>2346</v>
      </c>
      <c r="BO597" s="175">
        <v>3811393</v>
      </c>
      <c r="BP597" s="198">
        <f t="shared" si="85"/>
        <v>8214304</v>
      </c>
    </row>
    <row r="598" spans="1:68" s="116" customFormat="1" x14ac:dyDescent="0.15">
      <c r="A598" s="117">
        <v>1100381002</v>
      </c>
      <c r="B598" s="118" t="s">
        <v>977</v>
      </c>
      <c r="C598" s="118" t="s">
        <v>971</v>
      </c>
      <c r="D598" s="118" t="s">
        <v>976</v>
      </c>
      <c r="E598" s="118" t="s">
        <v>3779</v>
      </c>
      <c r="F598" s="120">
        <v>49</v>
      </c>
      <c r="G598" s="119">
        <v>18603587</v>
      </c>
      <c r="H598" s="119"/>
      <c r="I598" s="120" t="s">
        <v>5822</v>
      </c>
      <c r="J598" s="120">
        <v>50950</v>
      </c>
      <c r="K598" s="120">
        <v>17213204</v>
      </c>
      <c r="L598" s="120">
        <v>0.92600000000000005</v>
      </c>
      <c r="M598" s="121" t="s">
        <v>5675</v>
      </c>
      <c r="N598" s="120">
        <v>2</v>
      </c>
      <c r="O598" s="119">
        <v>130</v>
      </c>
      <c r="P598" s="119"/>
      <c r="Q598" s="119"/>
      <c r="R598" s="120" t="s">
        <v>5655</v>
      </c>
      <c r="S598" s="120">
        <v>130.76999999999998</v>
      </c>
      <c r="T598" s="120"/>
      <c r="U598" s="120"/>
      <c r="V598" s="172">
        <v>5315.3649999999998</v>
      </c>
      <c r="W598" s="172">
        <v>714.50099999999998</v>
      </c>
      <c r="X598" s="172">
        <v>4600.8639999999996</v>
      </c>
      <c r="Y598" s="172"/>
      <c r="Z598" s="172"/>
      <c r="AA598" s="123"/>
      <c r="AB598" s="123"/>
      <c r="AC598" s="123"/>
      <c r="AD598" s="123"/>
      <c r="AE598" s="123"/>
      <c r="AF598" s="123"/>
      <c r="AG598" s="214"/>
      <c r="AH598" s="229" t="str">
        <f t="shared" si="80"/>
        <v>b1</v>
      </c>
      <c r="AI598" s="122"/>
      <c r="AJ598" s="122"/>
      <c r="AK598" s="122"/>
      <c r="AL598" s="122"/>
      <c r="AM598" s="122"/>
      <c r="AN598" s="173">
        <v>22</v>
      </c>
      <c r="AO598" s="173"/>
      <c r="AP598" s="173"/>
      <c r="AQ598" s="173"/>
      <c r="AR598" s="173"/>
      <c r="AS598" s="173">
        <v>5</v>
      </c>
      <c r="AT598" s="173">
        <v>3</v>
      </c>
      <c r="AU598" s="173">
        <v>10</v>
      </c>
      <c r="AV598" s="173"/>
      <c r="AW598" s="173"/>
      <c r="AX598" s="173">
        <v>2</v>
      </c>
      <c r="AY598" s="173">
        <v>2</v>
      </c>
      <c r="AZ598" s="211">
        <f t="shared" si="86"/>
        <v>27</v>
      </c>
      <c r="BA598" s="211">
        <f t="shared" si="87"/>
        <v>17</v>
      </c>
      <c r="BB598" s="205">
        <f t="shared" si="81"/>
        <v>986264</v>
      </c>
      <c r="BC598" s="205">
        <f t="shared" si="82"/>
        <v>825382</v>
      </c>
      <c r="BD598" s="205">
        <f t="shared" si="83"/>
        <v>317399</v>
      </c>
      <c r="BE598" s="205">
        <f t="shared" si="84"/>
        <v>156517</v>
      </c>
      <c r="BF598" s="175">
        <v>668865</v>
      </c>
      <c r="BG598" s="175">
        <v>17418</v>
      </c>
      <c r="BH598" s="175">
        <v>421140</v>
      </c>
      <c r="BI598" s="175">
        <v>13790</v>
      </c>
      <c r="BJ598" s="175">
        <v>147092</v>
      </c>
      <c r="BK598" s="175"/>
      <c r="BL598" s="175">
        <v>12768</v>
      </c>
      <c r="BM598" s="175"/>
      <c r="BN598" s="175">
        <v>224</v>
      </c>
      <c r="BO598" s="175">
        <v>373832</v>
      </c>
      <c r="BP598" s="198">
        <f t="shared" si="85"/>
        <v>794972</v>
      </c>
    </row>
    <row r="599" spans="1:68" s="116" customFormat="1" x14ac:dyDescent="0.15">
      <c r="A599" s="117">
        <v>1100481001</v>
      </c>
      <c r="B599" s="118" t="s">
        <v>978</v>
      </c>
      <c r="C599" s="118" t="s">
        <v>971</v>
      </c>
      <c r="D599" s="118" t="s">
        <v>979</v>
      </c>
      <c r="E599" s="118" t="s">
        <v>3780</v>
      </c>
      <c r="F599" s="120">
        <v>30</v>
      </c>
      <c r="G599" s="119">
        <v>144009663</v>
      </c>
      <c r="H599" s="119"/>
      <c r="I599" s="120" t="s">
        <v>5820</v>
      </c>
      <c r="J599" s="120">
        <v>549580</v>
      </c>
      <c r="K599" s="120">
        <v>144009663</v>
      </c>
      <c r="L599" s="120">
        <v>0.71799999999999997</v>
      </c>
      <c r="M599" s="121" t="s">
        <v>5654</v>
      </c>
      <c r="N599" s="120">
        <v>2</v>
      </c>
      <c r="O599" s="119">
        <v>160</v>
      </c>
      <c r="P599" s="119">
        <v>30</v>
      </c>
      <c r="Q599" s="119">
        <v>3.9</v>
      </c>
      <c r="R599" s="120" t="s">
        <v>5655</v>
      </c>
      <c r="S599" s="120">
        <v>1103.4000000000001</v>
      </c>
      <c r="T599" s="120"/>
      <c r="U599" s="120"/>
      <c r="V599" s="172">
        <v>66241</v>
      </c>
      <c r="W599" s="172">
        <v>13543</v>
      </c>
      <c r="X599" s="172">
        <v>32933</v>
      </c>
      <c r="Y599" s="172">
        <v>17001</v>
      </c>
      <c r="Z599" s="172">
        <v>2764</v>
      </c>
      <c r="AA599" s="123">
        <v>912794</v>
      </c>
      <c r="AB599" s="123"/>
      <c r="AC599" s="123">
        <v>117723</v>
      </c>
      <c r="AD599" s="123"/>
      <c r="AE599" s="123">
        <v>2830</v>
      </c>
      <c r="AF599" s="123"/>
      <c r="AG599" s="214">
        <f t="shared" si="88"/>
        <v>2830</v>
      </c>
      <c r="AH599" s="229" t="str">
        <f t="shared" si="80"/>
        <v>b4</v>
      </c>
      <c r="AI599" s="122"/>
      <c r="AJ599" s="122"/>
      <c r="AK599" s="122"/>
      <c r="AL599" s="122"/>
      <c r="AM599" s="122"/>
      <c r="AN599" s="173">
        <v>17</v>
      </c>
      <c r="AO599" s="173"/>
      <c r="AP599" s="173"/>
      <c r="AQ599" s="173"/>
      <c r="AR599" s="173"/>
      <c r="AS599" s="173">
        <v>5</v>
      </c>
      <c r="AT599" s="173">
        <v>19</v>
      </c>
      <c r="AU599" s="173">
        <v>21</v>
      </c>
      <c r="AV599" s="173">
        <v>28</v>
      </c>
      <c r="AW599" s="173">
        <v>14</v>
      </c>
      <c r="AX599" s="173">
        <v>5</v>
      </c>
      <c r="AY599" s="173">
        <v>9</v>
      </c>
      <c r="AZ599" s="211">
        <f t="shared" si="86"/>
        <v>22</v>
      </c>
      <c r="BA599" s="211">
        <f t="shared" si="87"/>
        <v>96</v>
      </c>
      <c r="BB599" s="205">
        <f t="shared" si="81"/>
        <v>10325764</v>
      </c>
      <c r="BC599" s="205">
        <f t="shared" si="82"/>
        <v>8357758</v>
      </c>
      <c r="BD599" s="205">
        <f t="shared" si="83"/>
        <v>3437368</v>
      </c>
      <c r="BE599" s="205">
        <f t="shared" si="84"/>
        <v>1469362</v>
      </c>
      <c r="BF599" s="175">
        <v>6888396</v>
      </c>
      <c r="BG599" s="175">
        <v>184657</v>
      </c>
      <c r="BH599" s="175">
        <v>4397783</v>
      </c>
      <c r="BI599" s="175">
        <v>114554</v>
      </c>
      <c r="BJ599" s="175">
        <v>1853452</v>
      </c>
      <c r="BK599" s="175">
        <v>64712</v>
      </c>
      <c r="BL599" s="175">
        <v>170973</v>
      </c>
      <c r="BM599" s="175"/>
      <c r="BN599" s="175">
        <v>2381</v>
      </c>
      <c r="BO599" s="175">
        <v>3537252</v>
      </c>
      <c r="BP599" s="198">
        <f t="shared" si="85"/>
        <v>7935035</v>
      </c>
    </row>
    <row r="600" spans="1:68" s="116" customFormat="1" x14ac:dyDescent="0.15">
      <c r="A600" s="117">
        <v>1100581001</v>
      </c>
      <c r="B600" s="118" t="s">
        <v>980</v>
      </c>
      <c r="C600" s="118" t="s">
        <v>971</v>
      </c>
      <c r="D600" s="118" t="s">
        <v>981</v>
      </c>
      <c r="E600" s="118" t="s">
        <v>3781</v>
      </c>
      <c r="F600" s="120">
        <v>39</v>
      </c>
      <c r="G600" s="119">
        <v>15580336</v>
      </c>
      <c r="H600" s="119"/>
      <c r="I600" s="120" t="s">
        <v>5821</v>
      </c>
      <c r="J600" s="120">
        <v>75000</v>
      </c>
      <c r="K600" s="120">
        <v>15580336</v>
      </c>
      <c r="L600" s="120">
        <v>0.56899999999999995</v>
      </c>
      <c r="M600" s="121" t="s">
        <v>5654</v>
      </c>
      <c r="N600" s="120">
        <v>1</v>
      </c>
      <c r="O600" s="119">
        <v>130</v>
      </c>
      <c r="P600" s="119">
        <v>26</v>
      </c>
      <c r="Q600" s="119">
        <v>3</v>
      </c>
      <c r="R600" s="120" t="s">
        <v>5655</v>
      </c>
      <c r="S600" s="120">
        <v>124.2</v>
      </c>
      <c r="T600" s="120"/>
      <c r="U600" s="120"/>
      <c r="V600" s="172">
        <v>7021.7129999999997</v>
      </c>
      <c r="W600" s="172">
        <v>684.58299999999997</v>
      </c>
      <c r="X600" s="172">
        <v>3294.33</v>
      </c>
      <c r="Y600" s="172">
        <v>3042.8</v>
      </c>
      <c r="Z600" s="172"/>
      <c r="AA600" s="123">
        <v>89540</v>
      </c>
      <c r="AB600" s="123"/>
      <c r="AC600" s="123">
        <v>11089</v>
      </c>
      <c r="AD600" s="123"/>
      <c r="AE600" s="123">
        <v>248</v>
      </c>
      <c r="AF600" s="123"/>
      <c r="AG600" s="214">
        <f t="shared" si="88"/>
        <v>248</v>
      </c>
      <c r="AH600" s="229" t="str">
        <f t="shared" si="80"/>
        <v>a4</v>
      </c>
      <c r="AI600" s="122"/>
      <c r="AJ600" s="122"/>
      <c r="AK600" s="122"/>
      <c r="AL600" s="122"/>
      <c r="AM600" s="122"/>
      <c r="AN600" s="173">
        <v>21</v>
      </c>
      <c r="AO600" s="173"/>
      <c r="AP600" s="173"/>
      <c r="AQ600" s="173"/>
      <c r="AR600" s="173"/>
      <c r="AS600" s="173">
        <v>3</v>
      </c>
      <c r="AT600" s="173">
        <v>8.5</v>
      </c>
      <c r="AU600" s="173">
        <v>6</v>
      </c>
      <c r="AV600" s="173">
        <v>1.5</v>
      </c>
      <c r="AW600" s="173">
        <v>2</v>
      </c>
      <c r="AX600" s="173">
        <v>3</v>
      </c>
      <c r="AY600" s="173">
        <v>1</v>
      </c>
      <c r="AZ600" s="211">
        <f t="shared" si="86"/>
        <v>24</v>
      </c>
      <c r="BA600" s="211">
        <f t="shared" si="87"/>
        <v>22</v>
      </c>
      <c r="BB600" s="205">
        <f t="shared" si="81"/>
        <v>1821714</v>
      </c>
      <c r="BC600" s="205">
        <f t="shared" si="82"/>
        <v>1563052</v>
      </c>
      <c r="BD600" s="205">
        <f t="shared" si="83"/>
        <v>517811</v>
      </c>
      <c r="BE600" s="205">
        <f t="shared" si="84"/>
        <v>259149</v>
      </c>
      <c r="BF600" s="175">
        <v>1303903</v>
      </c>
      <c r="BG600" s="175">
        <v>28381</v>
      </c>
      <c r="BH600" s="175">
        <v>877935</v>
      </c>
      <c r="BI600" s="175">
        <v>81727</v>
      </c>
      <c r="BJ600" s="175">
        <v>176935</v>
      </c>
      <c r="BK600" s="175">
        <v>13544</v>
      </c>
      <c r="BL600" s="175">
        <v>49000</v>
      </c>
      <c r="BM600" s="175"/>
      <c r="BN600" s="175">
        <v>79</v>
      </c>
      <c r="BO600" s="175">
        <v>594113</v>
      </c>
      <c r="BP600" s="198">
        <f t="shared" si="85"/>
        <v>1472048</v>
      </c>
    </row>
    <row r="601" spans="1:68" s="116" customFormat="1" x14ac:dyDescent="0.15">
      <c r="A601" s="117">
        <v>1100681001</v>
      </c>
      <c r="B601" s="118" t="s">
        <v>982</v>
      </c>
      <c r="C601" s="118" t="s">
        <v>971</v>
      </c>
      <c r="D601" s="118" t="s">
        <v>983</v>
      </c>
      <c r="E601" s="118" t="s">
        <v>3782</v>
      </c>
      <c r="F601" s="120">
        <v>21</v>
      </c>
      <c r="G601" s="119">
        <v>1618096</v>
      </c>
      <c r="H601" s="119"/>
      <c r="I601" s="120" t="s">
        <v>5820</v>
      </c>
      <c r="J601" s="120">
        <v>10100</v>
      </c>
      <c r="K601" s="120">
        <v>1618096</v>
      </c>
      <c r="L601" s="120">
        <v>0.439</v>
      </c>
      <c r="M601" s="121" t="s">
        <v>5657</v>
      </c>
      <c r="N601" s="120">
        <v>1</v>
      </c>
      <c r="O601" s="119">
        <v>140</v>
      </c>
      <c r="P601" s="119">
        <v>53</v>
      </c>
      <c r="Q601" s="119">
        <v>3.6</v>
      </c>
      <c r="R601" s="120" t="s">
        <v>5663</v>
      </c>
      <c r="S601" s="120">
        <v>0.8</v>
      </c>
      <c r="T601" s="120"/>
      <c r="U601" s="120"/>
      <c r="V601" s="172">
        <v>783.4</v>
      </c>
      <c r="W601" s="172"/>
      <c r="X601" s="172">
        <v>632.5</v>
      </c>
      <c r="Y601" s="172">
        <v>150.9</v>
      </c>
      <c r="Z601" s="172"/>
      <c r="AA601" s="123">
        <v>14608</v>
      </c>
      <c r="AB601" s="123"/>
      <c r="AC601" s="123">
        <v>913</v>
      </c>
      <c r="AD601" s="123"/>
      <c r="AE601" s="123"/>
      <c r="AF601" s="123"/>
      <c r="AG601" s="214"/>
      <c r="AH601" s="229" t="str">
        <f t="shared" si="80"/>
        <v>a3</v>
      </c>
      <c r="AI601" s="122" t="s">
        <v>5401</v>
      </c>
      <c r="AJ601" s="122" t="s">
        <v>5401</v>
      </c>
      <c r="AK601" s="122"/>
      <c r="AL601" s="122"/>
      <c r="AM601" s="122"/>
      <c r="AN601" s="173">
        <v>21</v>
      </c>
      <c r="AO601" s="173" t="s">
        <v>3186</v>
      </c>
      <c r="AP601" s="173" t="s">
        <v>3186</v>
      </c>
      <c r="AQ601" s="173" t="s">
        <v>3186</v>
      </c>
      <c r="AR601" s="173" t="s">
        <v>3186</v>
      </c>
      <c r="AS601" s="173">
        <v>2</v>
      </c>
      <c r="AT601" s="173">
        <v>1</v>
      </c>
      <c r="AU601" s="173">
        <v>2</v>
      </c>
      <c r="AV601" s="173">
        <v>0.5</v>
      </c>
      <c r="AW601" s="173">
        <v>0.5</v>
      </c>
      <c r="AX601" s="173">
        <v>1</v>
      </c>
      <c r="AY601" s="173">
        <v>2</v>
      </c>
      <c r="AZ601" s="211">
        <f t="shared" si="86"/>
        <v>23</v>
      </c>
      <c r="BA601" s="211">
        <f t="shared" si="87"/>
        <v>7</v>
      </c>
      <c r="BB601" s="205">
        <f t="shared" si="81"/>
        <v>226005</v>
      </c>
      <c r="BC601" s="205">
        <f t="shared" si="82"/>
        <v>226005</v>
      </c>
      <c r="BD601" s="205">
        <f t="shared" si="83"/>
        <v>0</v>
      </c>
      <c r="BE601" s="205">
        <f t="shared" si="84"/>
        <v>0</v>
      </c>
      <c r="BF601" s="175">
        <v>226005</v>
      </c>
      <c r="BG601" s="175">
        <v>14080</v>
      </c>
      <c r="BH601" s="175">
        <v>103714</v>
      </c>
      <c r="BI601" s="175"/>
      <c r="BJ601" s="175"/>
      <c r="BK601" s="175">
        <v>4459</v>
      </c>
      <c r="BL601" s="175">
        <v>723</v>
      </c>
      <c r="BM601" s="175"/>
      <c r="BN601" s="175">
        <v>8</v>
      </c>
      <c r="BO601" s="175">
        <v>103021</v>
      </c>
      <c r="BP601" s="198">
        <f t="shared" si="85"/>
        <v>206735</v>
      </c>
    </row>
    <row r="602" spans="1:68" s="116" customFormat="1" x14ac:dyDescent="0.15">
      <c r="A602" s="117">
        <v>1100781001</v>
      </c>
      <c r="B602" s="118" t="s">
        <v>984</v>
      </c>
      <c r="C602" s="118" t="s">
        <v>971</v>
      </c>
      <c r="D602" s="118" t="s">
        <v>985</v>
      </c>
      <c r="E602" s="118" t="s">
        <v>3783</v>
      </c>
      <c r="F602" s="120">
        <v>19</v>
      </c>
      <c r="G602" s="119">
        <v>3880667</v>
      </c>
      <c r="H602" s="119"/>
      <c r="I602" s="120" t="s">
        <v>5820</v>
      </c>
      <c r="J602" s="120">
        <v>17800</v>
      </c>
      <c r="K602" s="120">
        <v>3880667</v>
      </c>
      <c r="L602" s="120">
        <v>0.59699999999999998</v>
      </c>
      <c r="M602" s="121" t="s">
        <v>5657</v>
      </c>
      <c r="N602" s="120">
        <v>1</v>
      </c>
      <c r="O602" s="119">
        <v>180</v>
      </c>
      <c r="P602" s="119">
        <v>59</v>
      </c>
      <c r="Q602" s="119">
        <v>4.5999999999999996</v>
      </c>
      <c r="R602" s="120" t="s">
        <v>5655</v>
      </c>
      <c r="S602" s="120">
        <v>24.5</v>
      </c>
      <c r="T602" s="120"/>
      <c r="U602" s="120"/>
      <c r="V602" s="172">
        <v>2099.1999999999998</v>
      </c>
      <c r="W602" s="172">
        <v>1012.3</v>
      </c>
      <c r="X602" s="172">
        <v>730.1</v>
      </c>
      <c r="Y602" s="172">
        <v>356.8</v>
      </c>
      <c r="Z602" s="172"/>
      <c r="AA602" s="123">
        <v>16655</v>
      </c>
      <c r="AB602" s="123"/>
      <c r="AC602" s="123">
        <v>3044</v>
      </c>
      <c r="AD602" s="123"/>
      <c r="AE602" s="123"/>
      <c r="AF602" s="123"/>
      <c r="AG602" s="214"/>
      <c r="AH602" s="229" t="str">
        <f t="shared" si="80"/>
        <v>a3</v>
      </c>
      <c r="AI602" s="122" t="s">
        <v>5401</v>
      </c>
      <c r="AJ602" s="122"/>
      <c r="AK602" s="122"/>
      <c r="AL602" s="122" t="s">
        <v>5401</v>
      </c>
      <c r="AM602" s="122"/>
      <c r="AN602" s="173">
        <v>21</v>
      </c>
      <c r="AO602" s="173"/>
      <c r="AP602" s="173"/>
      <c r="AQ602" s="173"/>
      <c r="AR602" s="173"/>
      <c r="AS602" s="173">
        <v>4</v>
      </c>
      <c r="AT602" s="173">
        <v>2</v>
      </c>
      <c r="AU602" s="173">
        <v>8</v>
      </c>
      <c r="AV602" s="173">
        <v>0.5</v>
      </c>
      <c r="AW602" s="173">
        <v>0.5</v>
      </c>
      <c r="AX602" s="173">
        <v>2</v>
      </c>
      <c r="AY602" s="173">
        <v>3</v>
      </c>
      <c r="AZ602" s="211">
        <f t="shared" si="86"/>
        <v>25</v>
      </c>
      <c r="BA602" s="211">
        <f t="shared" si="87"/>
        <v>16</v>
      </c>
      <c r="BB602" s="205">
        <f t="shared" si="81"/>
        <v>366902</v>
      </c>
      <c r="BC602" s="205">
        <f t="shared" si="82"/>
        <v>366902</v>
      </c>
      <c r="BD602" s="205">
        <f t="shared" si="83"/>
        <v>0</v>
      </c>
      <c r="BE602" s="205">
        <f t="shared" si="84"/>
        <v>0</v>
      </c>
      <c r="BF602" s="175">
        <v>366902</v>
      </c>
      <c r="BG602" s="175">
        <v>14153</v>
      </c>
      <c r="BH602" s="175">
        <v>195568</v>
      </c>
      <c r="BI602" s="175"/>
      <c r="BJ602" s="175"/>
      <c r="BK602" s="175">
        <v>18886</v>
      </c>
      <c r="BL602" s="175">
        <v>610</v>
      </c>
      <c r="BM602" s="175"/>
      <c r="BN602" s="175">
        <v>377</v>
      </c>
      <c r="BO602" s="175">
        <v>137308</v>
      </c>
      <c r="BP602" s="198">
        <f t="shared" si="85"/>
        <v>332876</v>
      </c>
    </row>
    <row r="603" spans="1:68" s="116" customFormat="1" x14ac:dyDescent="0.15">
      <c r="A603" s="117">
        <v>1100881001</v>
      </c>
      <c r="B603" s="118" t="s">
        <v>986</v>
      </c>
      <c r="C603" s="118" t="s">
        <v>971</v>
      </c>
      <c r="D603" s="118" t="s">
        <v>987</v>
      </c>
      <c r="E603" s="118" t="s">
        <v>3784</v>
      </c>
      <c r="F603" s="120">
        <v>27</v>
      </c>
      <c r="G603" s="119">
        <v>4943062</v>
      </c>
      <c r="H603" s="119"/>
      <c r="I603" s="120" t="s">
        <v>5820</v>
      </c>
      <c r="J603" s="120">
        <v>30000</v>
      </c>
      <c r="K603" s="120">
        <v>4943062</v>
      </c>
      <c r="L603" s="120">
        <v>0.45100000000000001</v>
      </c>
      <c r="M603" s="121" t="s">
        <v>5654</v>
      </c>
      <c r="N603" s="120">
        <v>1</v>
      </c>
      <c r="O603" s="119">
        <v>230</v>
      </c>
      <c r="P603" s="119">
        <v>36</v>
      </c>
      <c r="Q603" s="119">
        <v>3.5</v>
      </c>
      <c r="R603" s="120" t="s">
        <v>5655</v>
      </c>
      <c r="S603" s="120">
        <v>29.7</v>
      </c>
      <c r="T603" s="120"/>
      <c r="U603" s="120"/>
      <c r="V603" s="172">
        <v>2334.4</v>
      </c>
      <c r="W603" s="172">
        <v>1485.5</v>
      </c>
      <c r="X603" s="172">
        <v>571.79999999999995</v>
      </c>
      <c r="Y603" s="172">
        <v>277.10000000000002</v>
      </c>
      <c r="Z603" s="172"/>
      <c r="AA603" s="123">
        <v>65219</v>
      </c>
      <c r="AB603" s="123"/>
      <c r="AC603" s="123">
        <v>4447</v>
      </c>
      <c r="AD603" s="123"/>
      <c r="AE603" s="123"/>
      <c r="AF603" s="123"/>
      <c r="AG603" s="214"/>
      <c r="AH603" s="229" t="str">
        <f t="shared" si="80"/>
        <v>a3</v>
      </c>
      <c r="AI603" s="122"/>
      <c r="AJ603" s="122"/>
      <c r="AK603" s="122"/>
      <c r="AL603" s="122"/>
      <c r="AM603" s="122"/>
      <c r="AN603" s="173">
        <v>21</v>
      </c>
      <c r="AO603" s="173"/>
      <c r="AP603" s="173"/>
      <c r="AQ603" s="173"/>
      <c r="AR603" s="173"/>
      <c r="AS603" s="173">
        <v>3</v>
      </c>
      <c r="AT603" s="173">
        <v>8.5</v>
      </c>
      <c r="AU603" s="173">
        <v>6</v>
      </c>
      <c r="AV603" s="173">
        <v>1.5</v>
      </c>
      <c r="AW603" s="173">
        <v>2</v>
      </c>
      <c r="AX603" s="173">
        <v>3</v>
      </c>
      <c r="AY603" s="173">
        <v>1</v>
      </c>
      <c r="AZ603" s="211">
        <f t="shared" si="86"/>
        <v>24</v>
      </c>
      <c r="BA603" s="211">
        <f t="shared" si="87"/>
        <v>22</v>
      </c>
      <c r="BB603" s="205">
        <f t="shared" si="81"/>
        <v>600089</v>
      </c>
      <c r="BC603" s="205">
        <f t="shared" si="82"/>
        <v>526634</v>
      </c>
      <c r="BD603" s="205">
        <f t="shared" si="83"/>
        <v>138540</v>
      </c>
      <c r="BE603" s="205">
        <f t="shared" si="84"/>
        <v>65085</v>
      </c>
      <c r="BF603" s="175">
        <v>461549</v>
      </c>
      <c r="BG603" s="175">
        <v>14119</v>
      </c>
      <c r="BH603" s="175">
        <v>269482</v>
      </c>
      <c r="BI603" s="175">
        <v>34099</v>
      </c>
      <c r="BJ603" s="175">
        <v>39356</v>
      </c>
      <c r="BK603" s="175">
        <v>24428</v>
      </c>
      <c r="BL603" s="175">
        <v>1023</v>
      </c>
      <c r="BM603" s="175"/>
      <c r="BN603" s="175">
        <v>25</v>
      </c>
      <c r="BO603" s="175">
        <v>217557</v>
      </c>
      <c r="BP603" s="198">
        <f t="shared" si="85"/>
        <v>487039</v>
      </c>
    </row>
    <row r="604" spans="1:68" s="116" customFormat="1" x14ac:dyDescent="0.15">
      <c r="A604" s="117">
        <v>1110001001</v>
      </c>
      <c r="B604" s="118" t="s">
        <v>988</v>
      </c>
      <c r="C604" s="118" t="s">
        <v>971</v>
      </c>
      <c r="D604" s="118" t="s">
        <v>989</v>
      </c>
      <c r="E604" s="118" t="s">
        <v>3785</v>
      </c>
      <c r="F604" s="120">
        <v>47</v>
      </c>
      <c r="G604" s="119">
        <v>5453060</v>
      </c>
      <c r="H604" s="119"/>
      <c r="I604" s="120" t="s">
        <v>5822</v>
      </c>
      <c r="J604" s="120">
        <v>23000</v>
      </c>
      <c r="K604" s="120">
        <v>5453060</v>
      </c>
      <c r="L604" s="120">
        <v>0.65</v>
      </c>
      <c r="M604" s="121" t="s">
        <v>5654</v>
      </c>
      <c r="N604" s="120">
        <v>1</v>
      </c>
      <c r="O604" s="119">
        <v>122</v>
      </c>
      <c r="P604" s="119"/>
      <c r="Q604" s="119"/>
      <c r="R604" s="120" t="s">
        <v>5655</v>
      </c>
      <c r="S604" s="120">
        <v>80.459999999999994</v>
      </c>
      <c r="T604" s="120"/>
      <c r="U604" s="120"/>
      <c r="V604" s="172">
        <v>1943.09</v>
      </c>
      <c r="W604" s="172">
        <v>239.56</v>
      </c>
      <c r="X604" s="172">
        <v>941.75</v>
      </c>
      <c r="Y604" s="172">
        <v>207.4</v>
      </c>
      <c r="Z604" s="172">
        <v>554.38</v>
      </c>
      <c r="AA604" s="123">
        <v>61880</v>
      </c>
      <c r="AB604" s="123">
        <v>279971.99999999953</v>
      </c>
      <c r="AC604" s="123">
        <v>1488</v>
      </c>
      <c r="AD604" s="123"/>
      <c r="AE604" s="123"/>
      <c r="AF604" s="123"/>
      <c r="AG604" s="214"/>
      <c r="AH604" s="229" t="str">
        <f t="shared" si="80"/>
        <v>a3</v>
      </c>
      <c r="AI604" s="122"/>
      <c r="AJ604" s="122"/>
      <c r="AK604" s="122"/>
      <c r="AL604" s="122"/>
      <c r="AM604" s="122"/>
      <c r="AN604" s="173">
        <v>3</v>
      </c>
      <c r="AO604" s="173">
        <v>3</v>
      </c>
      <c r="AP604" s="173">
        <v>3</v>
      </c>
      <c r="AQ604" s="173">
        <v>1</v>
      </c>
      <c r="AR604" s="173"/>
      <c r="AS604" s="173"/>
      <c r="AT604" s="173">
        <v>8</v>
      </c>
      <c r="AU604" s="173">
        <v>6</v>
      </c>
      <c r="AV604" s="173"/>
      <c r="AW604" s="173"/>
      <c r="AX604" s="173"/>
      <c r="AY604" s="173"/>
      <c r="AZ604" s="211">
        <f t="shared" si="86"/>
        <v>10</v>
      </c>
      <c r="BA604" s="211">
        <f t="shared" si="87"/>
        <v>14</v>
      </c>
      <c r="BB604" s="205">
        <f t="shared" si="81"/>
        <v>358417</v>
      </c>
      <c r="BC604" s="205">
        <f t="shared" si="82"/>
        <v>273099</v>
      </c>
      <c r="BD604" s="205">
        <f t="shared" si="83"/>
        <v>87378</v>
      </c>
      <c r="BE604" s="205">
        <f t="shared" si="84"/>
        <v>2060</v>
      </c>
      <c r="BF604" s="175">
        <v>271039</v>
      </c>
      <c r="BG604" s="175">
        <v>81833</v>
      </c>
      <c r="BH604" s="175">
        <v>72450</v>
      </c>
      <c r="BI604" s="175">
        <v>51519</v>
      </c>
      <c r="BJ604" s="175">
        <v>33799</v>
      </c>
      <c r="BK604" s="175">
        <v>34933</v>
      </c>
      <c r="BL604" s="175">
        <v>18459</v>
      </c>
      <c r="BM604" s="175">
        <v>28715</v>
      </c>
      <c r="BN604" s="175">
        <v>15105</v>
      </c>
      <c r="BO604" s="175">
        <v>21604</v>
      </c>
      <c r="BP604" s="198">
        <f t="shared" si="85"/>
        <v>94054</v>
      </c>
    </row>
    <row r="605" spans="1:68" s="116" customFormat="1" x14ac:dyDescent="0.15">
      <c r="A605" s="117">
        <v>1120201001</v>
      </c>
      <c r="B605" s="118" t="s">
        <v>990</v>
      </c>
      <c r="C605" s="118" t="s">
        <v>971</v>
      </c>
      <c r="D605" s="118" t="s">
        <v>991</v>
      </c>
      <c r="E605" s="118" t="s">
        <v>3786</v>
      </c>
      <c r="F605" s="120">
        <v>12</v>
      </c>
      <c r="G605" s="119">
        <v>454453</v>
      </c>
      <c r="H605" s="119"/>
      <c r="I605" s="120" t="s">
        <v>5820</v>
      </c>
      <c r="J605" s="120">
        <v>2000</v>
      </c>
      <c r="K605" s="120">
        <v>434453</v>
      </c>
      <c r="L605" s="120">
        <v>0.59499999999999997</v>
      </c>
      <c r="M605" s="121" t="s">
        <v>5657</v>
      </c>
      <c r="N605" s="120">
        <v>1</v>
      </c>
      <c r="O605" s="119">
        <v>243</v>
      </c>
      <c r="P605" s="119"/>
      <c r="Q605" s="119"/>
      <c r="R605" s="120" t="s">
        <v>5658</v>
      </c>
      <c r="S605" s="120">
        <v>0.2</v>
      </c>
      <c r="T605" s="120"/>
      <c r="U605" s="120"/>
      <c r="V605" s="172">
        <v>436</v>
      </c>
      <c r="W605" s="172">
        <v>52</v>
      </c>
      <c r="X605" s="172">
        <v>257</v>
      </c>
      <c r="Y605" s="172">
        <v>34</v>
      </c>
      <c r="Z605" s="172">
        <v>93</v>
      </c>
      <c r="AA605" s="123"/>
      <c r="AB605" s="123"/>
      <c r="AC605" s="123">
        <v>354</v>
      </c>
      <c r="AD605" s="123"/>
      <c r="AE605" s="123"/>
      <c r="AF605" s="123"/>
      <c r="AG605" s="214"/>
      <c r="AH605" s="229" t="str">
        <f t="shared" si="80"/>
        <v>a3</v>
      </c>
      <c r="AI605" s="122"/>
      <c r="AJ605" s="122"/>
      <c r="AK605" s="122"/>
      <c r="AL605" s="122"/>
      <c r="AM605" s="122"/>
      <c r="AN605" s="173"/>
      <c r="AO605" s="173"/>
      <c r="AP605" s="173"/>
      <c r="AQ605" s="173"/>
      <c r="AR605" s="173"/>
      <c r="AS605" s="173">
        <v>0.5</v>
      </c>
      <c r="AT605" s="173">
        <v>0.6</v>
      </c>
      <c r="AU605" s="173">
        <v>0.6</v>
      </c>
      <c r="AV605" s="173"/>
      <c r="AW605" s="173"/>
      <c r="AX605" s="173">
        <v>1.6</v>
      </c>
      <c r="AY605" s="173">
        <v>0.5</v>
      </c>
      <c r="AZ605" s="211">
        <f t="shared" si="86"/>
        <v>0.5</v>
      </c>
      <c r="BA605" s="211">
        <f t="shared" si="87"/>
        <v>3.3</v>
      </c>
      <c r="BB605" s="205">
        <f t="shared" si="81"/>
        <v>86949</v>
      </c>
      <c r="BC605" s="205">
        <f t="shared" si="82"/>
        <v>56771</v>
      </c>
      <c r="BD605" s="205">
        <f t="shared" si="83"/>
        <v>30807</v>
      </c>
      <c r="BE605" s="205">
        <f t="shared" si="84"/>
        <v>629</v>
      </c>
      <c r="BF605" s="175">
        <v>56142</v>
      </c>
      <c r="BG605" s="175"/>
      <c r="BH605" s="175">
        <v>30807</v>
      </c>
      <c r="BI605" s="175">
        <v>30178</v>
      </c>
      <c r="BJ605" s="175"/>
      <c r="BK605" s="175">
        <v>8498</v>
      </c>
      <c r="BL605" s="175">
        <v>5618</v>
      </c>
      <c r="BM605" s="175">
        <v>7575</v>
      </c>
      <c r="BN605" s="175">
        <v>3015</v>
      </c>
      <c r="BO605" s="175">
        <v>1258</v>
      </c>
      <c r="BP605" s="198">
        <f t="shared" si="85"/>
        <v>32065</v>
      </c>
    </row>
    <row r="606" spans="1:68" s="116" customFormat="1" x14ac:dyDescent="0.15">
      <c r="A606" s="117">
        <v>1120701001</v>
      </c>
      <c r="B606" s="118" t="s">
        <v>992</v>
      </c>
      <c r="C606" s="118" t="s">
        <v>971</v>
      </c>
      <c r="D606" s="118" t="s">
        <v>993</v>
      </c>
      <c r="E606" s="118" t="s">
        <v>3787</v>
      </c>
      <c r="F606" s="120">
        <v>45</v>
      </c>
      <c r="G606" s="119"/>
      <c r="H606" s="119"/>
      <c r="I606" s="120" t="s">
        <v>5821</v>
      </c>
      <c r="J606" s="120">
        <v>21000</v>
      </c>
      <c r="K606" s="120">
        <v>7435267</v>
      </c>
      <c r="L606" s="120">
        <v>0.97</v>
      </c>
      <c r="M606" s="121" t="s">
        <v>5654</v>
      </c>
      <c r="N606" s="120">
        <v>1</v>
      </c>
      <c r="O606" s="119">
        <v>200</v>
      </c>
      <c r="P606" s="119">
        <v>30</v>
      </c>
      <c r="Q606" s="119">
        <v>2.7</v>
      </c>
      <c r="R606" s="120" t="s">
        <v>5655</v>
      </c>
      <c r="S606" s="120">
        <v>31.8</v>
      </c>
      <c r="T606" s="120"/>
      <c r="U606" s="120"/>
      <c r="V606" s="172">
        <v>1868.8</v>
      </c>
      <c r="W606" s="172"/>
      <c r="X606" s="172">
        <v>1480.8</v>
      </c>
      <c r="Y606" s="172">
        <v>215.5</v>
      </c>
      <c r="Z606" s="172">
        <v>172.5</v>
      </c>
      <c r="AA606" s="123">
        <v>26727</v>
      </c>
      <c r="AB606" s="123">
        <v>55112.399999999914</v>
      </c>
      <c r="AC606" s="123">
        <v>1738</v>
      </c>
      <c r="AD606" s="123"/>
      <c r="AE606" s="123"/>
      <c r="AF606" s="123"/>
      <c r="AG606" s="214"/>
      <c r="AH606" s="229" t="str">
        <f t="shared" si="80"/>
        <v>a3</v>
      </c>
      <c r="AI606" s="122"/>
      <c r="AJ606" s="122"/>
      <c r="AK606" s="122"/>
      <c r="AL606" s="122"/>
      <c r="AM606" s="122"/>
      <c r="AN606" s="173">
        <v>3</v>
      </c>
      <c r="AO606" s="173" t="s">
        <v>3186</v>
      </c>
      <c r="AP606" s="173" t="s">
        <v>3186</v>
      </c>
      <c r="AQ606" s="173" t="s">
        <v>3186</v>
      </c>
      <c r="AR606" s="173" t="s">
        <v>3186</v>
      </c>
      <c r="AS606" s="173">
        <v>2</v>
      </c>
      <c r="AT606" s="173">
        <v>6</v>
      </c>
      <c r="AU606" s="173">
        <v>2</v>
      </c>
      <c r="AV606" s="173">
        <v>5</v>
      </c>
      <c r="AW606" s="173">
        <v>2</v>
      </c>
      <c r="AX606" s="173">
        <v>1</v>
      </c>
      <c r="AY606" s="173" t="s">
        <v>3186</v>
      </c>
      <c r="AZ606" s="211">
        <f t="shared" si="86"/>
        <v>5</v>
      </c>
      <c r="BA606" s="211">
        <f t="shared" si="87"/>
        <v>16</v>
      </c>
      <c r="BB606" s="205">
        <f t="shared" si="81"/>
        <v>212990</v>
      </c>
      <c r="BC606" s="205">
        <f t="shared" si="82"/>
        <v>212990</v>
      </c>
      <c r="BD606" s="205">
        <f t="shared" si="83"/>
        <v>0</v>
      </c>
      <c r="BE606" s="205">
        <f t="shared" si="84"/>
        <v>0</v>
      </c>
      <c r="BF606" s="175">
        <v>212990</v>
      </c>
      <c r="BG606" s="175">
        <v>33914</v>
      </c>
      <c r="BH606" s="175">
        <v>72914</v>
      </c>
      <c r="BI606" s="175"/>
      <c r="BJ606" s="175"/>
      <c r="BK606" s="175">
        <v>28287</v>
      </c>
      <c r="BL606" s="175">
        <v>7512</v>
      </c>
      <c r="BM606" s="175">
        <v>39900</v>
      </c>
      <c r="BN606" s="175">
        <v>9392</v>
      </c>
      <c r="BO606" s="175">
        <v>21071</v>
      </c>
      <c r="BP606" s="198">
        <f t="shared" si="85"/>
        <v>93985</v>
      </c>
    </row>
    <row r="607" spans="1:68" s="116" customFormat="1" x14ac:dyDescent="0.15">
      <c r="A607" s="117">
        <v>1120901001</v>
      </c>
      <c r="B607" s="118" t="s">
        <v>994</v>
      </c>
      <c r="C607" s="118" t="s">
        <v>971</v>
      </c>
      <c r="D607" s="118" t="s">
        <v>995</v>
      </c>
      <c r="E607" s="118" t="s">
        <v>3788</v>
      </c>
      <c r="F607" s="120">
        <v>47</v>
      </c>
      <c r="G607" s="119">
        <v>8224560</v>
      </c>
      <c r="H607" s="119"/>
      <c r="I607" s="120" t="s">
        <v>5821</v>
      </c>
      <c r="J607" s="120">
        <v>33800</v>
      </c>
      <c r="K607" s="120">
        <v>7875640</v>
      </c>
      <c r="L607" s="120">
        <v>0.63800000000000001</v>
      </c>
      <c r="M607" s="121" t="s">
        <v>5654</v>
      </c>
      <c r="N607" s="120">
        <v>1</v>
      </c>
      <c r="O607" s="119">
        <v>196</v>
      </c>
      <c r="P607" s="119">
        <v>38.200000000000003</v>
      </c>
      <c r="Q607" s="119">
        <v>3.9</v>
      </c>
      <c r="R607" s="120" t="s">
        <v>5655</v>
      </c>
      <c r="S607" s="120">
        <v>27.4</v>
      </c>
      <c r="T607" s="120"/>
      <c r="U607" s="120"/>
      <c r="V607" s="172">
        <v>3126.3</v>
      </c>
      <c r="W607" s="172"/>
      <c r="X607" s="172">
        <v>2516.4</v>
      </c>
      <c r="Y607" s="172">
        <v>609.9</v>
      </c>
      <c r="Z607" s="172"/>
      <c r="AA607" s="123">
        <v>48865.1</v>
      </c>
      <c r="AB607" s="123">
        <v>253308.59999999977</v>
      </c>
      <c r="AC607" s="123">
        <v>1405</v>
      </c>
      <c r="AD607" s="123"/>
      <c r="AE607" s="123"/>
      <c r="AF607" s="123"/>
      <c r="AG607" s="214"/>
      <c r="AH607" s="229" t="str">
        <f t="shared" si="80"/>
        <v>a3</v>
      </c>
      <c r="AI607" s="122" t="s">
        <v>5400</v>
      </c>
      <c r="AJ607" s="122"/>
      <c r="AK607" s="122" t="s">
        <v>5400</v>
      </c>
      <c r="AL607" s="122" t="s">
        <v>5400</v>
      </c>
      <c r="AM607" s="122"/>
      <c r="AN607" s="173">
        <v>4</v>
      </c>
      <c r="AO607" s="173"/>
      <c r="AP607" s="173"/>
      <c r="AQ607" s="173"/>
      <c r="AR607" s="173"/>
      <c r="AS607" s="173">
        <v>0.7</v>
      </c>
      <c r="AT607" s="173">
        <v>7.5</v>
      </c>
      <c r="AU607" s="173">
        <v>3.5</v>
      </c>
      <c r="AV607" s="173">
        <v>2</v>
      </c>
      <c r="AW607" s="173">
        <v>2</v>
      </c>
      <c r="AX607" s="173">
        <v>1.5</v>
      </c>
      <c r="AY607" s="173">
        <v>1</v>
      </c>
      <c r="AZ607" s="211">
        <f t="shared" si="86"/>
        <v>4.7</v>
      </c>
      <c r="BA607" s="211">
        <f t="shared" si="87"/>
        <v>17.5</v>
      </c>
      <c r="BB607" s="205">
        <f t="shared" si="81"/>
        <v>363501</v>
      </c>
      <c r="BC607" s="205">
        <f t="shared" si="82"/>
        <v>363501</v>
      </c>
      <c r="BD607" s="205">
        <f t="shared" si="83"/>
        <v>0</v>
      </c>
      <c r="BE607" s="205">
        <f t="shared" si="84"/>
        <v>0</v>
      </c>
      <c r="BF607" s="175">
        <v>363501</v>
      </c>
      <c r="BG607" s="175">
        <v>22120</v>
      </c>
      <c r="BH607" s="175">
        <v>182184</v>
      </c>
      <c r="BI607" s="175"/>
      <c r="BJ607" s="175"/>
      <c r="BK607" s="175">
        <v>43399</v>
      </c>
      <c r="BL607" s="175">
        <v>47746</v>
      </c>
      <c r="BM607" s="175">
        <v>58563</v>
      </c>
      <c r="BN607" s="175">
        <v>1253</v>
      </c>
      <c r="BO607" s="175">
        <v>8236</v>
      </c>
      <c r="BP607" s="198">
        <f t="shared" si="85"/>
        <v>190420</v>
      </c>
    </row>
    <row r="608" spans="1:68" s="116" customFormat="1" x14ac:dyDescent="0.15">
      <c r="A608" s="117">
        <v>1120902002</v>
      </c>
      <c r="B608" s="118" t="s">
        <v>996</v>
      </c>
      <c r="C608" s="118" t="s">
        <v>971</v>
      </c>
      <c r="D608" s="118" t="s">
        <v>995</v>
      </c>
      <c r="E608" s="118" t="s">
        <v>3789</v>
      </c>
      <c r="F608" s="120">
        <v>21</v>
      </c>
      <c r="G608" s="119">
        <v>112919</v>
      </c>
      <c r="H608" s="119"/>
      <c r="I608" s="120" t="s">
        <v>5820</v>
      </c>
      <c r="J608" s="120">
        <v>372</v>
      </c>
      <c r="K608" s="120">
        <v>93505</v>
      </c>
      <c r="L608" s="120">
        <v>0.68899999999999995</v>
      </c>
      <c r="M608" s="121" t="s">
        <v>5659</v>
      </c>
      <c r="N608" s="120">
        <v>1</v>
      </c>
      <c r="O608" s="119">
        <v>185</v>
      </c>
      <c r="P608" s="119">
        <v>29.6</v>
      </c>
      <c r="Q608" s="119">
        <v>3</v>
      </c>
      <c r="R608" s="120" t="s">
        <v>5660</v>
      </c>
      <c r="S608" s="120">
        <v>0.2</v>
      </c>
      <c r="T608" s="120"/>
      <c r="U608" s="120"/>
      <c r="V608" s="172">
        <v>100.7</v>
      </c>
      <c r="W608" s="172"/>
      <c r="X608" s="172">
        <v>100.7</v>
      </c>
      <c r="Y608" s="172"/>
      <c r="Z608" s="172"/>
      <c r="AA608" s="123">
        <v>1149.3</v>
      </c>
      <c r="AB608" s="123"/>
      <c r="AC608" s="123"/>
      <c r="AD608" s="123"/>
      <c r="AE608" s="123"/>
      <c r="AF608" s="123"/>
      <c r="AG608" s="214"/>
      <c r="AH608" s="229" t="str">
        <f t="shared" si="80"/>
        <v>a2</v>
      </c>
      <c r="AI608" s="122" t="s">
        <v>5400</v>
      </c>
      <c r="AJ608" s="122"/>
      <c r="AK608" s="122"/>
      <c r="AL608" s="122" t="s">
        <v>5400</v>
      </c>
      <c r="AM608" s="122"/>
      <c r="AN608" s="173"/>
      <c r="AO608" s="173"/>
      <c r="AP608" s="173"/>
      <c r="AQ608" s="173"/>
      <c r="AR608" s="173"/>
      <c r="AS608" s="173"/>
      <c r="AT608" s="173">
        <v>0.6</v>
      </c>
      <c r="AU608" s="173">
        <v>0.6</v>
      </c>
      <c r="AV608" s="173"/>
      <c r="AW608" s="173"/>
      <c r="AX608" s="173"/>
      <c r="AY608" s="173"/>
      <c r="AZ608" s="211">
        <f t="shared" si="86"/>
        <v>0</v>
      </c>
      <c r="BA608" s="211">
        <f t="shared" si="87"/>
        <v>1.2</v>
      </c>
      <c r="BB608" s="205">
        <f t="shared" si="81"/>
        <v>29152</v>
      </c>
      <c r="BC608" s="205">
        <f t="shared" si="82"/>
        <v>29152</v>
      </c>
      <c r="BD608" s="205">
        <f t="shared" si="83"/>
        <v>0</v>
      </c>
      <c r="BE608" s="205">
        <f t="shared" si="84"/>
        <v>0</v>
      </c>
      <c r="BF608" s="175">
        <v>29152</v>
      </c>
      <c r="BG608" s="175"/>
      <c r="BH608" s="175">
        <v>13190</v>
      </c>
      <c r="BI608" s="175"/>
      <c r="BJ608" s="175"/>
      <c r="BK608" s="175">
        <v>4120</v>
      </c>
      <c r="BL608" s="175">
        <v>7088</v>
      </c>
      <c r="BM608" s="175">
        <v>2042</v>
      </c>
      <c r="BN608" s="175">
        <v>13</v>
      </c>
      <c r="BO608" s="175">
        <v>2699</v>
      </c>
      <c r="BP608" s="198">
        <f t="shared" si="85"/>
        <v>15889</v>
      </c>
    </row>
    <row r="609" spans="1:68" s="116" customFormat="1" x14ac:dyDescent="0.15">
      <c r="A609" s="117">
        <v>1121001001</v>
      </c>
      <c r="B609" s="118" t="s">
        <v>997</v>
      </c>
      <c r="C609" s="118" t="s">
        <v>971</v>
      </c>
      <c r="D609" s="118" t="s">
        <v>998</v>
      </c>
      <c r="E609" s="118" t="s">
        <v>3790</v>
      </c>
      <c r="F609" s="120">
        <v>30</v>
      </c>
      <c r="G609" s="119">
        <v>5217404</v>
      </c>
      <c r="H609" s="119"/>
      <c r="I609" s="120" t="s">
        <v>5820</v>
      </c>
      <c r="J609" s="120">
        <v>24920</v>
      </c>
      <c r="K609" s="120">
        <v>5217404</v>
      </c>
      <c r="L609" s="120">
        <v>0.57399999999999995</v>
      </c>
      <c r="M609" s="121" t="s">
        <v>5654</v>
      </c>
      <c r="N609" s="120">
        <v>1</v>
      </c>
      <c r="O609" s="119">
        <v>254.6</v>
      </c>
      <c r="P609" s="119">
        <v>40.700000000000003</v>
      </c>
      <c r="Q609" s="119">
        <v>5.3</v>
      </c>
      <c r="R609" s="120" t="s">
        <v>5655</v>
      </c>
      <c r="S609" s="120">
        <v>152.4</v>
      </c>
      <c r="T609" s="120"/>
      <c r="U609" s="120"/>
      <c r="V609" s="172">
        <v>1964.9</v>
      </c>
      <c r="W609" s="172">
        <v>269.2</v>
      </c>
      <c r="X609" s="172">
        <v>938.9</v>
      </c>
      <c r="Y609" s="172">
        <v>32.799999999999997</v>
      </c>
      <c r="Z609" s="172">
        <v>724</v>
      </c>
      <c r="AA609" s="123">
        <v>51847</v>
      </c>
      <c r="AB609" s="123"/>
      <c r="AC609" s="123">
        <v>4718</v>
      </c>
      <c r="AD609" s="123"/>
      <c r="AE609" s="123"/>
      <c r="AF609" s="123"/>
      <c r="AG609" s="214"/>
      <c r="AH609" s="229" t="str">
        <f t="shared" si="80"/>
        <v>a3</v>
      </c>
      <c r="AI609" s="122"/>
      <c r="AJ609" s="122"/>
      <c r="AK609" s="122"/>
      <c r="AL609" s="122"/>
      <c r="AM609" s="122"/>
      <c r="AN609" s="173">
        <v>6</v>
      </c>
      <c r="AO609" s="173"/>
      <c r="AP609" s="173"/>
      <c r="AQ609" s="173"/>
      <c r="AR609" s="173"/>
      <c r="AS609" s="173">
        <v>3</v>
      </c>
      <c r="AT609" s="173">
        <v>3</v>
      </c>
      <c r="AU609" s="173">
        <v>1</v>
      </c>
      <c r="AV609" s="173">
        <v>1</v>
      </c>
      <c r="AW609" s="173">
        <v>1</v>
      </c>
      <c r="AX609" s="173">
        <v>1</v>
      </c>
      <c r="AY609" s="173"/>
      <c r="AZ609" s="211">
        <f t="shared" si="86"/>
        <v>9</v>
      </c>
      <c r="BA609" s="211">
        <f t="shared" si="87"/>
        <v>7</v>
      </c>
      <c r="BB609" s="205">
        <f t="shared" si="81"/>
        <v>300102</v>
      </c>
      <c r="BC609" s="205">
        <f t="shared" si="82"/>
        <v>248386</v>
      </c>
      <c r="BD609" s="205">
        <f t="shared" si="83"/>
        <v>53596</v>
      </c>
      <c r="BE609" s="205">
        <f t="shared" si="84"/>
        <v>1880</v>
      </c>
      <c r="BF609" s="175">
        <v>246506</v>
      </c>
      <c r="BG609" s="175">
        <v>11783</v>
      </c>
      <c r="BH609" s="175">
        <v>80163</v>
      </c>
      <c r="BI609" s="175">
        <v>51716</v>
      </c>
      <c r="BJ609" s="175"/>
      <c r="BK609" s="175">
        <v>84569</v>
      </c>
      <c r="BL609" s="175">
        <v>9417</v>
      </c>
      <c r="BM609" s="175">
        <v>36744</v>
      </c>
      <c r="BN609" s="175">
        <v>18160</v>
      </c>
      <c r="BO609" s="175">
        <v>7550</v>
      </c>
      <c r="BP609" s="198">
        <f t="shared" si="85"/>
        <v>87713</v>
      </c>
    </row>
    <row r="610" spans="1:68" s="116" customFormat="1" x14ac:dyDescent="0.15">
      <c r="A610" s="117">
        <v>1121201001</v>
      </c>
      <c r="B610" s="118" t="s">
        <v>999</v>
      </c>
      <c r="C610" s="118" t="s">
        <v>971</v>
      </c>
      <c r="D610" s="118" t="s">
        <v>1000</v>
      </c>
      <c r="E610" s="118" t="s">
        <v>3791</v>
      </c>
      <c r="F610" s="120">
        <v>36</v>
      </c>
      <c r="G610" s="119">
        <v>6762720</v>
      </c>
      <c r="H610" s="119">
        <v>702240</v>
      </c>
      <c r="I610" s="120" t="s">
        <v>5821</v>
      </c>
      <c r="J610" s="120">
        <v>20300</v>
      </c>
      <c r="K610" s="120">
        <v>7484960</v>
      </c>
      <c r="L610" s="120">
        <v>1.01</v>
      </c>
      <c r="M610" s="121" t="s">
        <v>5654</v>
      </c>
      <c r="N610" s="120">
        <v>1</v>
      </c>
      <c r="O610" s="119">
        <v>182.45888888888899</v>
      </c>
      <c r="P610" s="119">
        <v>22.824999999999999</v>
      </c>
      <c r="Q610" s="119">
        <v>3.4862500000000001</v>
      </c>
      <c r="R610" s="120" t="s">
        <v>5655</v>
      </c>
      <c r="S610" s="120">
        <v>92.8</v>
      </c>
      <c r="T610" s="120"/>
      <c r="U610" s="120"/>
      <c r="V610" s="172">
        <v>2842.2</v>
      </c>
      <c r="W610" s="172">
        <v>508.6</v>
      </c>
      <c r="X610" s="172">
        <v>1435.9</v>
      </c>
      <c r="Y610" s="172">
        <v>359</v>
      </c>
      <c r="Z610" s="172">
        <v>538.70000000000005</v>
      </c>
      <c r="AA610" s="123">
        <v>29361</v>
      </c>
      <c r="AB610" s="123"/>
      <c r="AC610" s="123">
        <v>3070</v>
      </c>
      <c r="AD610" s="123"/>
      <c r="AE610" s="123"/>
      <c r="AF610" s="123"/>
      <c r="AG610" s="214"/>
      <c r="AH610" s="229" t="str">
        <f t="shared" si="80"/>
        <v>a3</v>
      </c>
      <c r="AI610" s="122"/>
      <c r="AJ610" s="122"/>
      <c r="AK610" s="122"/>
      <c r="AL610" s="122"/>
      <c r="AM610" s="122"/>
      <c r="AN610" s="173">
        <v>4</v>
      </c>
      <c r="AO610" s="173"/>
      <c r="AP610" s="173"/>
      <c r="AQ610" s="173"/>
      <c r="AR610" s="173"/>
      <c r="AS610" s="173">
        <v>0.5</v>
      </c>
      <c r="AT610" s="173">
        <v>2.2000000000000002</v>
      </c>
      <c r="AU610" s="173">
        <v>7.1</v>
      </c>
      <c r="AV610" s="173">
        <v>1.6</v>
      </c>
      <c r="AW610" s="173">
        <v>4.0999999999999996</v>
      </c>
      <c r="AX610" s="173">
        <v>2.4</v>
      </c>
      <c r="AY610" s="173">
        <v>1</v>
      </c>
      <c r="AZ610" s="211">
        <f t="shared" si="86"/>
        <v>4.5</v>
      </c>
      <c r="BA610" s="211">
        <f t="shared" si="87"/>
        <v>18.399999999999999</v>
      </c>
      <c r="BB610" s="205">
        <f t="shared" si="81"/>
        <v>338486</v>
      </c>
      <c r="BC610" s="205">
        <f t="shared" si="82"/>
        <v>338486</v>
      </c>
      <c r="BD610" s="205">
        <f t="shared" si="83"/>
        <v>0</v>
      </c>
      <c r="BE610" s="205">
        <f t="shared" si="84"/>
        <v>0</v>
      </c>
      <c r="BF610" s="175">
        <v>338486</v>
      </c>
      <c r="BG610" s="175">
        <v>19684</v>
      </c>
      <c r="BH610" s="175">
        <v>117086</v>
      </c>
      <c r="BI610" s="175"/>
      <c r="BJ610" s="175"/>
      <c r="BK610" s="175">
        <v>70969</v>
      </c>
      <c r="BL610" s="175">
        <v>44754</v>
      </c>
      <c r="BM610" s="175">
        <v>48818</v>
      </c>
      <c r="BN610" s="175">
        <v>26825</v>
      </c>
      <c r="BO610" s="175">
        <v>10350</v>
      </c>
      <c r="BP610" s="198">
        <f t="shared" si="85"/>
        <v>127436</v>
      </c>
    </row>
    <row r="611" spans="1:68" s="116" customFormat="1" x14ac:dyDescent="0.15">
      <c r="A611" s="117">
        <v>1121201002</v>
      </c>
      <c r="B611" s="118" t="s">
        <v>1001</v>
      </c>
      <c r="C611" s="118" t="s">
        <v>971</v>
      </c>
      <c r="D611" s="118" t="s">
        <v>1000</v>
      </c>
      <c r="E611" s="118" t="s">
        <v>3792</v>
      </c>
      <c r="F611" s="120">
        <v>29</v>
      </c>
      <c r="G611" s="119">
        <v>1348882</v>
      </c>
      <c r="H611" s="119"/>
      <c r="I611" s="120" t="s">
        <v>5820</v>
      </c>
      <c r="J611" s="120">
        <v>9700</v>
      </c>
      <c r="K611" s="120">
        <v>1348882</v>
      </c>
      <c r="L611" s="120">
        <v>0.38100000000000001</v>
      </c>
      <c r="M611" s="121" t="s">
        <v>5654</v>
      </c>
      <c r="N611" s="120">
        <v>1</v>
      </c>
      <c r="O611" s="119">
        <v>212.544444444444</v>
      </c>
      <c r="P611" s="119">
        <v>33.700000000000003</v>
      </c>
      <c r="Q611" s="119">
        <v>4.2766666666666699</v>
      </c>
      <c r="R611" s="120" t="s">
        <v>5655</v>
      </c>
      <c r="S611" s="120">
        <v>28</v>
      </c>
      <c r="T611" s="120"/>
      <c r="U611" s="120"/>
      <c r="V611" s="172">
        <v>1206</v>
      </c>
      <c r="W611" s="172">
        <v>154.1</v>
      </c>
      <c r="X611" s="172">
        <v>735.2</v>
      </c>
      <c r="Y611" s="172">
        <v>179.9</v>
      </c>
      <c r="Z611" s="172">
        <v>136.80000000000001</v>
      </c>
      <c r="AA611" s="123">
        <v>15953</v>
      </c>
      <c r="AB611" s="123">
        <v>26362.759999999907</v>
      </c>
      <c r="AC611" s="123">
        <v>881</v>
      </c>
      <c r="AD611" s="123"/>
      <c r="AE611" s="123"/>
      <c r="AF611" s="123"/>
      <c r="AG611" s="214"/>
      <c r="AH611" s="229" t="str">
        <f t="shared" si="80"/>
        <v>a3</v>
      </c>
      <c r="AI611" s="122"/>
      <c r="AJ611" s="122"/>
      <c r="AK611" s="122"/>
      <c r="AL611" s="122"/>
      <c r="AM611" s="122"/>
      <c r="AN611" s="173"/>
      <c r="AO611" s="173"/>
      <c r="AP611" s="173"/>
      <c r="AQ611" s="173"/>
      <c r="AR611" s="173"/>
      <c r="AS611" s="173">
        <v>0.7</v>
      </c>
      <c r="AT611" s="173">
        <v>1.6</v>
      </c>
      <c r="AU611" s="173">
        <v>2.5</v>
      </c>
      <c r="AV611" s="173">
        <v>1</v>
      </c>
      <c r="AW611" s="173">
        <v>1.6</v>
      </c>
      <c r="AX611" s="173">
        <v>0.7</v>
      </c>
      <c r="AY611" s="173"/>
      <c r="AZ611" s="211">
        <f t="shared" si="86"/>
        <v>0.7</v>
      </c>
      <c r="BA611" s="211">
        <f t="shared" si="87"/>
        <v>7.3999999999999995</v>
      </c>
      <c r="BB611" s="205">
        <f t="shared" si="81"/>
        <v>127637</v>
      </c>
      <c r="BC611" s="205">
        <f t="shared" si="82"/>
        <v>127637</v>
      </c>
      <c r="BD611" s="205">
        <f t="shared" si="83"/>
        <v>0</v>
      </c>
      <c r="BE611" s="205">
        <f t="shared" si="84"/>
        <v>0</v>
      </c>
      <c r="BF611" s="175">
        <v>127637</v>
      </c>
      <c r="BG611" s="175">
        <v>6589</v>
      </c>
      <c r="BH611" s="175">
        <v>49666</v>
      </c>
      <c r="BI611" s="175"/>
      <c r="BJ611" s="175"/>
      <c r="BK611" s="175">
        <v>17001</v>
      </c>
      <c r="BL611" s="175">
        <v>24555</v>
      </c>
      <c r="BM611" s="175">
        <v>21621</v>
      </c>
      <c r="BN611" s="175">
        <v>4881</v>
      </c>
      <c r="BO611" s="175">
        <v>3324</v>
      </c>
      <c r="BP611" s="198">
        <f t="shared" si="85"/>
        <v>52990</v>
      </c>
    </row>
    <row r="612" spans="1:68" s="116" customFormat="1" x14ac:dyDescent="0.15">
      <c r="A612" s="117">
        <v>1121601001</v>
      </c>
      <c r="B612" s="118" t="s">
        <v>1002</v>
      </c>
      <c r="C612" s="118" t="s">
        <v>971</v>
      </c>
      <c r="D612" s="118" t="s">
        <v>1003</v>
      </c>
      <c r="E612" s="118" t="s">
        <v>3793</v>
      </c>
      <c r="F612" s="120">
        <v>27</v>
      </c>
      <c r="G612" s="119">
        <v>2698334</v>
      </c>
      <c r="H612" s="119"/>
      <c r="I612" s="120" t="s">
        <v>5820</v>
      </c>
      <c r="J612" s="120">
        <v>13100</v>
      </c>
      <c r="K612" s="120">
        <v>2698334</v>
      </c>
      <c r="L612" s="120">
        <v>0.56399999999999995</v>
      </c>
      <c r="M612" s="121" t="s">
        <v>5654</v>
      </c>
      <c r="N612" s="120">
        <v>1</v>
      </c>
      <c r="O612" s="119">
        <v>181.7</v>
      </c>
      <c r="P612" s="119">
        <v>39.1</v>
      </c>
      <c r="Q612" s="119">
        <v>4.5</v>
      </c>
      <c r="R612" s="120" t="s">
        <v>5655</v>
      </c>
      <c r="S612" s="120">
        <v>36.700000000000003</v>
      </c>
      <c r="T612" s="120"/>
      <c r="U612" s="120"/>
      <c r="V612" s="172">
        <v>1377.3</v>
      </c>
      <c r="W612" s="172">
        <v>188.8</v>
      </c>
      <c r="X612" s="172">
        <v>664.8</v>
      </c>
      <c r="Y612" s="172">
        <v>224.5</v>
      </c>
      <c r="Z612" s="172">
        <v>299.2</v>
      </c>
      <c r="AA612" s="123">
        <v>12265</v>
      </c>
      <c r="AB612" s="123"/>
      <c r="AC612" s="123">
        <v>364.58192319999898</v>
      </c>
      <c r="AD612" s="123"/>
      <c r="AE612" s="123"/>
      <c r="AF612" s="123"/>
      <c r="AG612" s="214"/>
      <c r="AH612" s="229" t="str">
        <f t="shared" si="80"/>
        <v>a3</v>
      </c>
      <c r="AI612" s="122"/>
      <c r="AJ612" s="122"/>
      <c r="AK612" s="122"/>
      <c r="AL612" s="122"/>
      <c r="AM612" s="122"/>
      <c r="AN612" s="173">
        <v>0.6</v>
      </c>
      <c r="AO612" s="173"/>
      <c r="AP612" s="173"/>
      <c r="AQ612" s="173"/>
      <c r="AR612" s="173"/>
      <c r="AS612" s="173">
        <v>0.8</v>
      </c>
      <c r="AT612" s="173">
        <v>0.7</v>
      </c>
      <c r="AU612" s="173">
        <v>4</v>
      </c>
      <c r="AV612" s="173"/>
      <c r="AW612" s="173">
        <v>2</v>
      </c>
      <c r="AX612" s="173">
        <v>1.2</v>
      </c>
      <c r="AY612" s="173">
        <v>1</v>
      </c>
      <c r="AZ612" s="211">
        <f t="shared" si="86"/>
        <v>1.4</v>
      </c>
      <c r="BA612" s="211">
        <f t="shared" si="87"/>
        <v>8.9</v>
      </c>
      <c r="BB612" s="205">
        <f t="shared" si="81"/>
        <v>220205</v>
      </c>
      <c r="BC612" s="205">
        <f t="shared" si="82"/>
        <v>181227</v>
      </c>
      <c r="BD612" s="205">
        <f t="shared" si="83"/>
        <v>58934</v>
      </c>
      <c r="BE612" s="205">
        <f t="shared" si="84"/>
        <v>19956</v>
      </c>
      <c r="BF612" s="175">
        <v>161271</v>
      </c>
      <c r="BG612" s="175">
        <v>4930</v>
      </c>
      <c r="BH612" s="175">
        <v>88724</v>
      </c>
      <c r="BI612" s="175">
        <v>38978</v>
      </c>
      <c r="BJ612" s="175"/>
      <c r="BK612" s="175">
        <v>31992</v>
      </c>
      <c r="BL612" s="175">
        <v>1364</v>
      </c>
      <c r="BM612" s="175">
        <v>25003</v>
      </c>
      <c r="BN612" s="175">
        <v>1642</v>
      </c>
      <c r="BO612" s="175">
        <v>27572</v>
      </c>
      <c r="BP612" s="198">
        <f t="shared" si="85"/>
        <v>116296</v>
      </c>
    </row>
    <row r="613" spans="1:68" s="116" customFormat="1" x14ac:dyDescent="0.15">
      <c r="A613" s="117">
        <v>1121801001</v>
      </c>
      <c r="B613" s="118" t="s">
        <v>1004</v>
      </c>
      <c r="C613" s="118" t="s">
        <v>971</v>
      </c>
      <c r="D613" s="118" t="s">
        <v>1005</v>
      </c>
      <c r="E613" s="118" t="s">
        <v>3794</v>
      </c>
      <c r="F613" s="120">
        <v>28</v>
      </c>
      <c r="G613" s="119">
        <v>6182528</v>
      </c>
      <c r="H613" s="119"/>
      <c r="I613" s="120" t="s">
        <v>5820</v>
      </c>
      <c r="J613" s="120">
        <v>30880</v>
      </c>
      <c r="K613" s="120">
        <v>6182528</v>
      </c>
      <c r="L613" s="120">
        <v>0.54900000000000004</v>
      </c>
      <c r="M613" s="121" t="s">
        <v>5654</v>
      </c>
      <c r="N613" s="120">
        <v>1</v>
      </c>
      <c r="O613" s="119">
        <v>265.39999999999998</v>
      </c>
      <c r="P613" s="119"/>
      <c r="Q613" s="119"/>
      <c r="R613" s="120" t="s">
        <v>5655</v>
      </c>
      <c r="S613" s="120">
        <v>67.2</v>
      </c>
      <c r="T613" s="120"/>
      <c r="U613" s="120"/>
      <c r="V613" s="172">
        <v>2998</v>
      </c>
      <c r="W613" s="172">
        <v>485</v>
      </c>
      <c r="X613" s="172">
        <v>2179</v>
      </c>
      <c r="Y613" s="172">
        <v>334</v>
      </c>
      <c r="Z613" s="172"/>
      <c r="AA613" s="123">
        <v>71169</v>
      </c>
      <c r="AB613" s="123"/>
      <c r="AC613" s="123">
        <v>6053</v>
      </c>
      <c r="AD613" s="123"/>
      <c r="AE613" s="123"/>
      <c r="AF613" s="123"/>
      <c r="AG613" s="214"/>
      <c r="AH613" s="229" t="str">
        <f t="shared" si="80"/>
        <v>a3</v>
      </c>
      <c r="AI613" s="122"/>
      <c r="AJ613" s="122"/>
      <c r="AK613" s="122"/>
      <c r="AL613" s="122"/>
      <c r="AM613" s="122"/>
      <c r="AN613" s="173">
        <v>3.4</v>
      </c>
      <c r="AO613" s="173"/>
      <c r="AP613" s="173"/>
      <c r="AQ613" s="173"/>
      <c r="AR613" s="173"/>
      <c r="AS613" s="173">
        <v>1</v>
      </c>
      <c r="AT613" s="173">
        <v>4</v>
      </c>
      <c r="AU613" s="173">
        <v>2.5</v>
      </c>
      <c r="AV613" s="173">
        <v>1</v>
      </c>
      <c r="AW613" s="173">
        <v>2</v>
      </c>
      <c r="AX613" s="173">
        <v>1.5</v>
      </c>
      <c r="AY613" s="173">
        <v>0.5</v>
      </c>
      <c r="AZ613" s="211">
        <f t="shared" si="86"/>
        <v>4.4000000000000004</v>
      </c>
      <c r="BA613" s="211">
        <f t="shared" si="87"/>
        <v>11.5</v>
      </c>
      <c r="BB613" s="205">
        <f t="shared" si="81"/>
        <v>319542</v>
      </c>
      <c r="BC613" s="205">
        <f t="shared" si="82"/>
        <v>319542</v>
      </c>
      <c r="BD613" s="205">
        <f t="shared" si="83"/>
        <v>0</v>
      </c>
      <c r="BE613" s="205">
        <f t="shared" si="84"/>
        <v>0</v>
      </c>
      <c r="BF613" s="175">
        <v>319542</v>
      </c>
      <c r="BG613" s="175">
        <v>7268</v>
      </c>
      <c r="BH613" s="175">
        <v>92610</v>
      </c>
      <c r="BI613" s="175"/>
      <c r="BJ613" s="175"/>
      <c r="BK613" s="175">
        <v>122198</v>
      </c>
      <c r="BL613" s="175">
        <v>21436</v>
      </c>
      <c r="BM613" s="175">
        <v>48733</v>
      </c>
      <c r="BN613" s="175">
        <v>22296</v>
      </c>
      <c r="BO613" s="175">
        <v>5001</v>
      </c>
      <c r="BP613" s="198">
        <f t="shared" si="85"/>
        <v>97611</v>
      </c>
    </row>
    <row r="614" spans="1:68" s="116" customFormat="1" x14ac:dyDescent="0.15">
      <c r="A614" s="117">
        <v>1121801002</v>
      </c>
      <c r="B614" s="118" t="s">
        <v>1006</v>
      </c>
      <c r="C614" s="118" t="s">
        <v>971</v>
      </c>
      <c r="D614" s="118" t="s">
        <v>1005</v>
      </c>
      <c r="E614" s="118" t="s">
        <v>3795</v>
      </c>
      <c r="F614" s="120">
        <v>16</v>
      </c>
      <c r="G614" s="119"/>
      <c r="H614" s="119"/>
      <c r="I614" s="120" t="s">
        <v>5820</v>
      </c>
      <c r="J614" s="120">
        <v>1510</v>
      </c>
      <c r="K614" s="120">
        <v>290881</v>
      </c>
      <c r="L614" s="120">
        <v>0.52800000000000002</v>
      </c>
      <c r="M614" s="121" t="s">
        <v>5657</v>
      </c>
      <c r="N614" s="120">
        <v>1</v>
      </c>
      <c r="O614" s="119">
        <v>204.8</v>
      </c>
      <c r="P614" s="119"/>
      <c r="Q614" s="119"/>
      <c r="R614" s="120" t="s">
        <v>5658</v>
      </c>
      <c r="S614" s="120">
        <v>0.8</v>
      </c>
      <c r="T614" s="120"/>
      <c r="U614" s="120"/>
      <c r="V614" s="172">
        <v>265</v>
      </c>
      <c r="W614" s="172"/>
      <c r="X614" s="172">
        <v>167.8</v>
      </c>
      <c r="Y614" s="172">
        <v>33.299999999999997</v>
      </c>
      <c r="Z614" s="172">
        <v>63.9</v>
      </c>
      <c r="AA614" s="123"/>
      <c r="AB614" s="123"/>
      <c r="AC614" s="123">
        <v>253</v>
      </c>
      <c r="AD614" s="123"/>
      <c r="AE614" s="123"/>
      <c r="AF614" s="123"/>
      <c r="AG614" s="214"/>
      <c r="AH614" s="229" t="str">
        <f t="shared" si="80"/>
        <v>a3</v>
      </c>
      <c r="AI614" s="122"/>
      <c r="AJ614" s="122"/>
      <c r="AK614" s="122"/>
      <c r="AL614" s="122"/>
      <c r="AM614" s="122"/>
      <c r="AN614" s="173">
        <v>0.6</v>
      </c>
      <c r="AO614" s="173"/>
      <c r="AP614" s="173"/>
      <c r="AQ614" s="173"/>
      <c r="AR614" s="173"/>
      <c r="AS614" s="173"/>
      <c r="AT614" s="173"/>
      <c r="AU614" s="173"/>
      <c r="AV614" s="173"/>
      <c r="AW614" s="173">
        <v>0.5</v>
      </c>
      <c r="AX614" s="173">
        <v>0.5</v>
      </c>
      <c r="AY614" s="173"/>
      <c r="AZ614" s="211">
        <f t="shared" si="86"/>
        <v>0.6</v>
      </c>
      <c r="BA614" s="211">
        <f t="shared" si="87"/>
        <v>1</v>
      </c>
      <c r="BB614" s="205">
        <f t="shared" si="81"/>
        <v>34060</v>
      </c>
      <c r="BC614" s="205">
        <f t="shared" si="82"/>
        <v>34060</v>
      </c>
      <c r="BD614" s="205">
        <f t="shared" si="83"/>
        <v>0</v>
      </c>
      <c r="BE614" s="205">
        <f t="shared" si="84"/>
        <v>0</v>
      </c>
      <c r="BF614" s="175">
        <v>34060</v>
      </c>
      <c r="BG614" s="175">
        <v>1384</v>
      </c>
      <c r="BH614" s="175">
        <v>17640</v>
      </c>
      <c r="BI614" s="175"/>
      <c r="BJ614" s="175"/>
      <c r="BK614" s="175">
        <v>4938</v>
      </c>
      <c r="BL614" s="175">
        <v>2664</v>
      </c>
      <c r="BM614" s="175">
        <v>4400</v>
      </c>
      <c r="BN614" s="175">
        <v>886</v>
      </c>
      <c r="BO614" s="175">
        <v>2148</v>
      </c>
      <c r="BP614" s="198">
        <f t="shared" si="85"/>
        <v>19788</v>
      </c>
    </row>
    <row r="615" spans="1:68" s="116" customFormat="1" x14ac:dyDescent="0.15">
      <c r="A615" s="117">
        <v>1124201001</v>
      </c>
      <c r="B615" s="118" t="s">
        <v>1007</v>
      </c>
      <c r="C615" s="118" t="s">
        <v>971</v>
      </c>
      <c r="D615" s="118" t="s">
        <v>1008</v>
      </c>
      <c r="E615" s="118" t="s">
        <v>3796</v>
      </c>
      <c r="F615" s="120">
        <v>25</v>
      </c>
      <c r="G615" s="119">
        <v>3422436</v>
      </c>
      <c r="H615" s="119"/>
      <c r="I615" s="120" t="s">
        <v>5820</v>
      </c>
      <c r="J615" s="120">
        <v>15670</v>
      </c>
      <c r="K615" s="120">
        <v>3422436</v>
      </c>
      <c r="L615" s="120">
        <v>0.59799999999999998</v>
      </c>
      <c r="M615" s="121" t="s">
        <v>5654</v>
      </c>
      <c r="N615" s="120">
        <v>2</v>
      </c>
      <c r="O615" s="119">
        <v>169</v>
      </c>
      <c r="P615" s="119">
        <v>33.200000000000003</v>
      </c>
      <c r="Q615" s="119">
        <v>5.0199999999999996</v>
      </c>
      <c r="R615" s="120" t="s">
        <v>5655</v>
      </c>
      <c r="S615" s="120">
        <v>32.9</v>
      </c>
      <c r="T615" s="120">
        <v>0.1</v>
      </c>
      <c r="U615" s="120"/>
      <c r="V615" s="172">
        <v>1779.6</v>
      </c>
      <c r="W615" s="172">
        <v>305.5</v>
      </c>
      <c r="X615" s="172">
        <v>887.4</v>
      </c>
      <c r="Y615" s="172">
        <v>21.8</v>
      </c>
      <c r="Z615" s="172">
        <v>564.9</v>
      </c>
      <c r="AA615" s="123">
        <v>29022.699999999997</v>
      </c>
      <c r="AB615" s="123"/>
      <c r="AC615" s="123">
        <v>2197</v>
      </c>
      <c r="AD615" s="123"/>
      <c r="AE615" s="123"/>
      <c r="AF615" s="123"/>
      <c r="AG615" s="214"/>
      <c r="AH615" s="229" t="str">
        <f t="shared" si="80"/>
        <v>b3</v>
      </c>
      <c r="AI615" s="122" t="s">
        <v>5401</v>
      </c>
      <c r="AJ615" s="122"/>
      <c r="AK615" s="122"/>
      <c r="AL615" s="122" t="s">
        <v>5400</v>
      </c>
      <c r="AM615" s="122" t="s">
        <v>5400</v>
      </c>
      <c r="AN615" s="173">
        <v>3</v>
      </c>
      <c r="AO615" s="173" t="s">
        <v>3186</v>
      </c>
      <c r="AP615" s="173" t="s">
        <v>3186</v>
      </c>
      <c r="AQ615" s="173" t="s">
        <v>3186</v>
      </c>
      <c r="AR615" s="173" t="s">
        <v>3186</v>
      </c>
      <c r="AS615" s="173">
        <v>0.6</v>
      </c>
      <c r="AT615" s="173">
        <v>4.0999999999999996</v>
      </c>
      <c r="AU615" s="173">
        <v>4.7</v>
      </c>
      <c r="AV615" s="173">
        <v>1.4</v>
      </c>
      <c r="AW615" s="173">
        <v>1.9</v>
      </c>
      <c r="AX615" s="173">
        <v>0.7</v>
      </c>
      <c r="AY615" s="173">
        <v>0.6</v>
      </c>
      <c r="AZ615" s="211">
        <f t="shared" si="86"/>
        <v>3.6</v>
      </c>
      <c r="BA615" s="211">
        <f t="shared" si="87"/>
        <v>13.4</v>
      </c>
      <c r="BB615" s="205">
        <f t="shared" si="81"/>
        <v>271788</v>
      </c>
      <c r="BC615" s="205">
        <f t="shared" si="82"/>
        <v>196772</v>
      </c>
      <c r="BD615" s="205">
        <f t="shared" si="83"/>
        <v>75016</v>
      </c>
      <c r="BE615" s="205">
        <f t="shared" si="84"/>
        <v>0</v>
      </c>
      <c r="BF615" s="175">
        <v>196772</v>
      </c>
      <c r="BG615" s="175">
        <v>12943</v>
      </c>
      <c r="BH615" s="175">
        <v>75016</v>
      </c>
      <c r="BI615" s="175">
        <v>75016</v>
      </c>
      <c r="BJ615" s="175"/>
      <c r="BK615" s="175">
        <v>39449</v>
      </c>
      <c r="BL615" s="175">
        <v>5811</v>
      </c>
      <c r="BM615" s="175">
        <v>41122</v>
      </c>
      <c r="BN615" s="175">
        <v>12916</v>
      </c>
      <c r="BO615" s="175">
        <v>9515</v>
      </c>
      <c r="BP615" s="198">
        <f t="shared" si="85"/>
        <v>84531</v>
      </c>
    </row>
    <row r="616" spans="1:68" s="116" customFormat="1" x14ac:dyDescent="0.15">
      <c r="A616" s="117">
        <v>1136102001</v>
      </c>
      <c r="B616" s="118" t="s">
        <v>1009</v>
      </c>
      <c r="C616" s="118" t="s">
        <v>971</v>
      </c>
      <c r="D616" s="118" t="s">
        <v>1010</v>
      </c>
      <c r="E616" s="118" t="s">
        <v>3797</v>
      </c>
      <c r="F616" s="120">
        <v>6</v>
      </c>
      <c r="G616" s="119"/>
      <c r="H616" s="119"/>
      <c r="I616" s="120" t="s">
        <v>5820</v>
      </c>
      <c r="J616" s="120">
        <v>1400</v>
      </c>
      <c r="K616" s="120">
        <v>204254</v>
      </c>
      <c r="L616" s="120">
        <v>0.4</v>
      </c>
      <c r="M616" s="121" t="s">
        <v>5665</v>
      </c>
      <c r="N616" s="120">
        <v>1</v>
      </c>
      <c r="O616" s="119">
        <v>216.3</v>
      </c>
      <c r="P616" s="119">
        <v>50</v>
      </c>
      <c r="Q616" s="119">
        <v>5.2</v>
      </c>
      <c r="R616" s="120" t="s">
        <v>5658</v>
      </c>
      <c r="S616" s="120">
        <v>0.3</v>
      </c>
      <c r="T616" s="120"/>
      <c r="U616" s="120"/>
      <c r="V616" s="172">
        <v>211.5</v>
      </c>
      <c r="W616" s="172">
        <v>51</v>
      </c>
      <c r="X616" s="172">
        <v>69.900000000000006</v>
      </c>
      <c r="Y616" s="172">
        <v>37.4</v>
      </c>
      <c r="Z616" s="172">
        <v>53.2</v>
      </c>
      <c r="AA616" s="123">
        <v>1395</v>
      </c>
      <c r="AB616" s="123"/>
      <c r="AC616" s="123">
        <v>184</v>
      </c>
      <c r="AD616" s="123"/>
      <c r="AE616" s="123"/>
      <c r="AF616" s="123"/>
      <c r="AG616" s="214"/>
      <c r="AH616" s="229" t="str">
        <f t="shared" si="80"/>
        <v>a3</v>
      </c>
      <c r="AI616" s="122"/>
      <c r="AJ616" s="122"/>
      <c r="AK616" s="122"/>
      <c r="AL616" s="122"/>
      <c r="AM616" s="122"/>
      <c r="AN616" s="173"/>
      <c r="AO616" s="173"/>
      <c r="AP616" s="173"/>
      <c r="AQ616" s="173"/>
      <c r="AR616" s="173"/>
      <c r="AS616" s="173">
        <v>3</v>
      </c>
      <c r="AT616" s="173">
        <v>1</v>
      </c>
      <c r="AU616" s="173">
        <v>0.5</v>
      </c>
      <c r="AV616" s="173">
        <v>0.5</v>
      </c>
      <c r="AW616" s="173">
        <v>0.5</v>
      </c>
      <c r="AX616" s="173">
        <v>0.5</v>
      </c>
      <c r="AY616" s="173"/>
      <c r="AZ616" s="211">
        <f t="shared" si="86"/>
        <v>3</v>
      </c>
      <c r="BA616" s="211">
        <f t="shared" si="87"/>
        <v>3</v>
      </c>
      <c r="BB616" s="205">
        <f t="shared" si="81"/>
        <v>50767</v>
      </c>
      <c r="BC616" s="205">
        <f t="shared" si="82"/>
        <v>40849</v>
      </c>
      <c r="BD616" s="205">
        <f t="shared" si="83"/>
        <v>10770</v>
      </c>
      <c r="BE616" s="205">
        <f t="shared" si="84"/>
        <v>852</v>
      </c>
      <c r="BF616" s="175">
        <v>39997</v>
      </c>
      <c r="BG616" s="175"/>
      <c r="BH616" s="175">
        <v>22050</v>
      </c>
      <c r="BI616" s="175">
        <v>9918</v>
      </c>
      <c r="BJ616" s="175"/>
      <c r="BK616" s="175">
        <v>2369</v>
      </c>
      <c r="BL616" s="175">
        <v>2313</v>
      </c>
      <c r="BM616" s="175">
        <v>6857</v>
      </c>
      <c r="BN616" s="175">
        <v>3314</v>
      </c>
      <c r="BO616" s="175">
        <v>3946</v>
      </c>
      <c r="BP616" s="198">
        <f t="shared" si="85"/>
        <v>25996</v>
      </c>
    </row>
    <row r="617" spans="1:68" s="116" customFormat="1" x14ac:dyDescent="0.15">
      <c r="A617" s="117">
        <v>1138302001</v>
      </c>
      <c r="B617" s="118" t="s">
        <v>1011</v>
      </c>
      <c r="C617" s="118" t="s">
        <v>971</v>
      </c>
      <c r="D617" s="118" t="s">
        <v>1012</v>
      </c>
      <c r="E617" s="118" t="s">
        <v>3798</v>
      </c>
      <c r="F617" s="120">
        <v>7</v>
      </c>
      <c r="G617" s="119">
        <v>74136</v>
      </c>
      <c r="H617" s="119"/>
      <c r="I617" s="120" t="s">
        <v>5820</v>
      </c>
      <c r="J617" s="120">
        <v>900</v>
      </c>
      <c r="K617" s="120">
        <v>74136</v>
      </c>
      <c r="L617" s="120">
        <v>0.22600000000000001</v>
      </c>
      <c r="M617" s="121" t="s">
        <v>5657</v>
      </c>
      <c r="N617" s="120">
        <v>1</v>
      </c>
      <c r="O617" s="119">
        <v>224.2</v>
      </c>
      <c r="P617" s="119"/>
      <c r="Q617" s="119"/>
      <c r="R617" s="120" t="s">
        <v>5658</v>
      </c>
      <c r="S617" s="120">
        <v>0.1</v>
      </c>
      <c r="T617" s="120"/>
      <c r="U617" s="120"/>
      <c r="V617" s="172">
        <v>109.7</v>
      </c>
      <c r="W617" s="172">
        <v>11.2</v>
      </c>
      <c r="X617" s="172">
        <v>77.2</v>
      </c>
      <c r="Y617" s="172">
        <v>3.1</v>
      </c>
      <c r="Z617" s="172">
        <v>18.2</v>
      </c>
      <c r="AA617" s="123"/>
      <c r="AB617" s="123"/>
      <c r="AC617" s="123">
        <v>53</v>
      </c>
      <c r="AD617" s="123"/>
      <c r="AE617" s="123"/>
      <c r="AF617" s="123"/>
      <c r="AG617" s="214"/>
      <c r="AH617" s="229" t="str">
        <f t="shared" si="80"/>
        <v>a3</v>
      </c>
      <c r="AI617" s="122"/>
      <c r="AJ617" s="122"/>
      <c r="AK617" s="122"/>
      <c r="AL617" s="122"/>
      <c r="AM617" s="122"/>
      <c r="AN617" s="173">
        <v>2</v>
      </c>
      <c r="AO617" s="173"/>
      <c r="AP617" s="173"/>
      <c r="AQ617" s="173"/>
      <c r="AR617" s="173"/>
      <c r="AS617" s="173">
        <v>1</v>
      </c>
      <c r="AT617" s="173">
        <v>1</v>
      </c>
      <c r="AU617" s="173">
        <v>1</v>
      </c>
      <c r="AV617" s="173">
        <v>1</v>
      </c>
      <c r="AW617" s="173">
        <v>1</v>
      </c>
      <c r="AX617" s="173">
        <v>1</v>
      </c>
      <c r="AY617" s="173"/>
      <c r="AZ617" s="211">
        <f t="shared" si="86"/>
        <v>3</v>
      </c>
      <c r="BA617" s="211">
        <f t="shared" si="87"/>
        <v>5</v>
      </c>
      <c r="BB617" s="205">
        <f t="shared" si="81"/>
        <v>10764</v>
      </c>
      <c r="BC617" s="205">
        <f t="shared" si="82"/>
        <v>10764</v>
      </c>
      <c r="BD617" s="205">
        <f t="shared" si="83"/>
        <v>0</v>
      </c>
      <c r="BE617" s="205">
        <f t="shared" si="84"/>
        <v>0</v>
      </c>
      <c r="BF617" s="175">
        <v>10764</v>
      </c>
      <c r="BG617" s="175"/>
      <c r="BH617" s="175">
        <v>4200</v>
      </c>
      <c r="BI617" s="175"/>
      <c r="BJ617" s="175"/>
      <c r="BK617" s="175">
        <v>1965</v>
      </c>
      <c r="BL617" s="175">
        <v>591</v>
      </c>
      <c r="BM617" s="175">
        <v>2098</v>
      </c>
      <c r="BN617" s="175">
        <v>766</v>
      </c>
      <c r="BO617" s="175">
        <v>1144</v>
      </c>
      <c r="BP617" s="198">
        <f t="shared" si="85"/>
        <v>5344</v>
      </c>
    </row>
    <row r="618" spans="1:68" s="116" customFormat="1" x14ac:dyDescent="0.15">
      <c r="A618" s="117">
        <v>1180101001</v>
      </c>
      <c r="B618" s="118" t="s">
        <v>1013</v>
      </c>
      <c r="C618" s="118" t="s">
        <v>971</v>
      </c>
      <c r="D618" s="118" t="s">
        <v>5680</v>
      </c>
      <c r="E618" s="118" t="s">
        <v>5692</v>
      </c>
      <c r="F618" s="120">
        <v>40</v>
      </c>
      <c r="G618" s="119">
        <v>5775110</v>
      </c>
      <c r="H618" s="119"/>
      <c r="I618" s="120" t="s">
        <v>5820</v>
      </c>
      <c r="J618" s="120">
        <v>25800</v>
      </c>
      <c r="K618" s="120">
        <v>5775110</v>
      </c>
      <c r="L618" s="120">
        <v>0.61299999999999999</v>
      </c>
      <c r="M618" s="121" t="s">
        <v>5654</v>
      </c>
      <c r="N618" s="120">
        <v>1</v>
      </c>
      <c r="O618" s="119">
        <v>182</v>
      </c>
      <c r="P618" s="119">
        <v>22</v>
      </c>
      <c r="Q618" s="119">
        <v>2.1</v>
      </c>
      <c r="R618" s="120" t="s">
        <v>5655</v>
      </c>
      <c r="S618" s="120">
        <v>45.1</v>
      </c>
      <c r="T618" s="120"/>
      <c r="U618" s="120"/>
      <c r="V618" s="172">
        <v>2628.8</v>
      </c>
      <c r="W618" s="172">
        <v>490.6</v>
      </c>
      <c r="X618" s="172">
        <v>935.9</v>
      </c>
      <c r="Y618" s="172">
        <v>210.9</v>
      </c>
      <c r="Z618" s="172">
        <v>991.4</v>
      </c>
      <c r="AA618" s="123">
        <v>73627</v>
      </c>
      <c r="AB618" s="123"/>
      <c r="AC618" s="123">
        <v>3969</v>
      </c>
      <c r="AD618" s="123"/>
      <c r="AE618" s="123"/>
      <c r="AF618" s="123"/>
      <c r="AG618" s="214"/>
      <c r="AH618" s="229" t="str">
        <f t="shared" si="80"/>
        <v>a3</v>
      </c>
      <c r="AI618" s="122"/>
      <c r="AJ618" s="122"/>
      <c r="AK618" s="122"/>
      <c r="AL618" s="122"/>
      <c r="AM618" s="122"/>
      <c r="AN618" s="173">
        <v>1</v>
      </c>
      <c r="AO618" s="173"/>
      <c r="AP618" s="173"/>
      <c r="AQ618" s="173"/>
      <c r="AR618" s="173"/>
      <c r="AS618" s="173">
        <v>1</v>
      </c>
      <c r="AT618" s="173">
        <v>8</v>
      </c>
      <c r="AU618" s="173">
        <v>4</v>
      </c>
      <c r="AV618" s="173">
        <v>1</v>
      </c>
      <c r="AW618" s="173">
        <v>2</v>
      </c>
      <c r="AX618" s="173">
        <v>1</v>
      </c>
      <c r="AY618" s="173">
        <v>1</v>
      </c>
      <c r="AZ618" s="211">
        <f t="shared" si="86"/>
        <v>2</v>
      </c>
      <c r="BA618" s="211">
        <f t="shared" si="87"/>
        <v>17</v>
      </c>
      <c r="BB618" s="205">
        <f t="shared" si="81"/>
        <v>161913</v>
      </c>
      <c r="BC618" s="205">
        <f t="shared" si="82"/>
        <v>139195</v>
      </c>
      <c r="BD618" s="205">
        <f t="shared" si="83"/>
        <v>26739</v>
      </c>
      <c r="BE618" s="205">
        <f t="shared" si="84"/>
        <v>4021</v>
      </c>
      <c r="BF618" s="175">
        <v>135174</v>
      </c>
      <c r="BG618" s="175">
        <v>8059</v>
      </c>
      <c r="BH618" s="175">
        <v>24804</v>
      </c>
      <c r="BI618" s="175">
        <v>8000</v>
      </c>
      <c r="BJ618" s="175">
        <v>14718</v>
      </c>
      <c r="BK618" s="175">
        <v>55012</v>
      </c>
      <c r="BL618" s="175"/>
      <c r="BM618" s="175">
        <v>45364</v>
      </c>
      <c r="BN618" s="175">
        <v>1935</v>
      </c>
      <c r="BO618" s="175">
        <v>4021</v>
      </c>
      <c r="BP618" s="198">
        <f t="shared" si="85"/>
        <v>28825</v>
      </c>
    </row>
    <row r="619" spans="1:68" s="116" customFormat="1" x14ac:dyDescent="0.15">
      <c r="A619" s="117">
        <v>1180101002</v>
      </c>
      <c r="B619" s="118" t="s">
        <v>1014</v>
      </c>
      <c r="C619" s="118" t="s">
        <v>971</v>
      </c>
      <c r="D619" s="118" t="s">
        <v>5680</v>
      </c>
      <c r="E619" s="118" t="s">
        <v>5693</v>
      </c>
      <c r="F619" s="120">
        <v>19</v>
      </c>
      <c r="G619" s="119">
        <v>8602710</v>
      </c>
      <c r="H619" s="119"/>
      <c r="I619" s="120" t="s">
        <v>5820</v>
      </c>
      <c r="J619" s="120">
        <v>32600</v>
      </c>
      <c r="K619" s="120">
        <v>8602710</v>
      </c>
      <c r="L619" s="120">
        <v>0.72299999999999998</v>
      </c>
      <c r="M619" s="121" t="s">
        <v>5654</v>
      </c>
      <c r="N619" s="120">
        <v>1</v>
      </c>
      <c r="O619" s="119">
        <v>202</v>
      </c>
      <c r="P619" s="119">
        <v>27</v>
      </c>
      <c r="Q619" s="119">
        <v>2.8</v>
      </c>
      <c r="R619" s="120" t="s">
        <v>5655</v>
      </c>
      <c r="S619" s="120">
        <v>61.4</v>
      </c>
      <c r="T619" s="120"/>
      <c r="U619" s="120"/>
      <c r="V619" s="172">
        <v>4940.3999999999996</v>
      </c>
      <c r="W619" s="172">
        <v>805.6</v>
      </c>
      <c r="X619" s="172">
        <v>2276.9</v>
      </c>
      <c r="Y619" s="172">
        <v>1663</v>
      </c>
      <c r="Z619" s="172">
        <v>194.9</v>
      </c>
      <c r="AA619" s="123">
        <v>86815</v>
      </c>
      <c r="AB619" s="123"/>
      <c r="AC619" s="123">
        <v>6580.34</v>
      </c>
      <c r="AD619" s="123"/>
      <c r="AE619" s="123">
        <v>131</v>
      </c>
      <c r="AF619" s="123"/>
      <c r="AG619" s="214">
        <f t="shared" si="88"/>
        <v>131</v>
      </c>
      <c r="AH619" s="229" t="str">
        <f t="shared" si="80"/>
        <v>a4</v>
      </c>
      <c r="AI619" s="122"/>
      <c r="AJ619" s="122"/>
      <c r="AK619" s="122"/>
      <c r="AL619" s="122"/>
      <c r="AM619" s="122"/>
      <c r="AN619" s="173">
        <v>2</v>
      </c>
      <c r="AO619" s="173"/>
      <c r="AP619" s="173"/>
      <c r="AQ619" s="173"/>
      <c r="AR619" s="173"/>
      <c r="AS619" s="173">
        <v>1</v>
      </c>
      <c r="AT619" s="173">
        <v>8</v>
      </c>
      <c r="AU619" s="173">
        <v>4</v>
      </c>
      <c r="AV619" s="173">
        <v>1</v>
      </c>
      <c r="AW619" s="173">
        <v>1</v>
      </c>
      <c r="AX619" s="173">
        <v>2</v>
      </c>
      <c r="AY619" s="173">
        <v>1</v>
      </c>
      <c r="AZ619" s="211">
        <f t="shared" si="86"/>
        <v>3</v>
      </c>
      <c r="BA619" s="211">
        <f t="shared" si="87"/>
        <v>17</v>
      </c>
      <c r="BB619" s="205">
        <f t="shared" si="81"/>
        <v>247011</v>
      </c>
      <c r="BC619" s="205">
        <f t="shared" si="82"/>
        <v>207169</v>
      </c>
      <c r="BD619" s="205">
        <f t="shared" si="83"/>
        <v>121450</v>
      </c>
      <c r="BE619" s="205">
        <f t="shared" si="84"/>
        <v>81608</v>
      </c>
      <c r="BF619" s="175">
        <v>125561</v>
      </c>
      <c r="BG619" s="175">
        <v>11434</v>
      </c>
      <c r="BH619" s="175">
        <v>42764</v>
      </c>
      <c r="BI619" s="175">
        <v>18806</v>
      </c>
      <c r="BJ619" s="175">
        <v>21036</v>
      </c>
      <c r="BK619" s="175">
        <v>78626</v>
      </c>
      <c r="BL619" s="175"/>
      <c r="BM619" s="175">
        <v>64836</v>
      </c>
      <c r="BN619" s="175">
        <v>3762</v>
      </c>
      <c r="BO619" s="175">
        <v>5747</v>
      </c>
      <c r="BP619" s="198">
        <f t="shared" si="85"/>
        <v>48511</v>
      </c>
    </row>
    <row r="620" spans="1:68" s="116" customFormat="1" x14ac:dyDescent="0.15">
      <c r="A620" s="117">
        <v>1180201001</v>
      </c>
      <c r="B620" s="118" t="s">
        <v>1015</v>
      </c>
      <c r="C620" s="118" t="s">
        <v>971</v>
      </c>
      <c r="D620" s="118" t="s">
        <v>1016</v>
      </c>
      <c r="E620" s="118" t="s">
        <v>3799</v>
      </c>
      <c r="F620" s="120">
        <v>24</v>
      </c>
      <c r="G620" s="119">
        <v>4261709</v>
      </c>
      <c r="H620" s="119"/>
      <c r="I620" s="120" t="s">
        <v>5820</v>
      </c>
      <c r="J620" s="120">
        <v>25700</v>
      </c>
      <c r="K620" s="120">
        <v>4261709</v>
      </c>
      <c r="L620" s="120">
        <v>0.45400000000000001</v>
      </c>
      <c r="M620" s="121" t="s">
        <v>5654</v>
      </c>
      <c r="N620" s="120">
        <v>2</v>
      </c>
      <c r="O620" s="119">
        <v>571.70000000000005</v>
      </c>
      <c r="P620" s="119">
        <v>39.4</v>
      </c>
      <c r="Q620" s="119">
        <v>5.84</v>
      </c>
      <c r="R620" s="120" t="s">
        <v>5655</v>
      </c>
      <c r="S620" s="120">
        <v>13.6</v>
      </c>
      <c r="T620" s="120"/>
      <c r="U620" s="120"/>
      <c r="V620" s="172">
        <v>3324.9</v>
      </c>
      <c r="W620" s="172">
        <v>324.89999999999998</v>
      </c>
      <c r="X620" s="172">
        <v>2464.4</v>
      </c>
      <c r="Y620" s="172">
        <v>184.7</v>
      </c>
      <c r="Z620" s="172">
        <v>350.9</v>
      </c>
      <c r="AA620" s="123">
        <v>741</v>
      </c>
      <c r="AB620" s="123"/>
      <c r="AC620" s="123">
        <v>2860</v>
      </c>
      <c r="AD620" s="123"/>
      <c r="AE620" s="123"/>
      <c r="AF620" s="123"/>
      <c r="AG620" s="214"/>
      <c r="AH620" s="229" t="str">
        <f t="shared" si="80"/>
        <v>b3</v>
      </c>
      <c r="AI620" s="122"/>
      <c r="AJ620" s="122"/>
      <c r="AK620" s="122"/>
      <c r="AL620" s="122"/>
      <c r="AM620" s="122"/>
      <c r="AN620" s="173">
        <v>4</v>
      </c>
      <c r="AO620" s="173"/>
      <c r="AP620" s="173"/>
      <c r="AQ620" s="173"/>
      <c r="AR620" s="173"/>
      <c r="AS620" s="173">
        <v>1</v>
      </c>
      <c r="AT620" s="173">
        <v>2.4</v>
      </c>
      <c r="AU620" s="173">
        <v>4</v>
      </c>
      <c r="AV620" s="173">
        <v>1.4</v>
      </c>
      <c r="AW620" s="173">
        <v>2.5</v>
      </c>
      <c r="AX620" s="173">
        <v>0.7</v>
      </c>
      <c r="AY620" s="173"/>
      <c r="AZ620" s="211">
        <f t="shared" si="86"/>
        <v>5</v>
      </c>
      <c r="BA620" s="211">
        <f t="shared" si="87"/>
        <v>11</v>
      </c>
      <c r="BB620" s="205">
        <f t="shared" si="81"/>
        <v>292470</v>
      </c>
      <c r="BC620" s="205">
        <f t="shared" si="82"/>
        <v>292470</v>
      </c>
      <c r="BD620" s="205">
        <f t="shared" si="83"/>
        <v>0</v>
      </c>
      <c r="BE620" s="205">
        <f t="shared" si="84"/>
        <v>0</v>
      </c>
      <c r="BF620" s="175">
        <v>292470</v>
      </c>
      <c r="BG620" s="175">
        <v>29849</v>
      </c>
      <c r="BH620" s="175">
        <v>68040</v>
      </c>
      <c r="BI620" s="175"/>
      <c r="BJ620" s="175"/>
      <c r="BK620" s="175">
        <v>53503</v>
      </c>
      <c r="BL620" s="175">
        <v>49600</v>
      </c>
      <c r="BM620" s="175">
        <v>39922</v>
      </c>
      <c r="BN620" s="175">
        <v>11680</v>
      </c>
      <c r="BO620" s="175">
        <v>39876</v>
      </c>
      <c r="BP620" s="198">
        <f t="shared" si="85"/>
        <v>107916</v>
      </c>
    </row>
    <row r="621" spans="1:68" s="116" customFormat="1" x14ac:dyDescent="0.15">
      <c r="A621" s="117">
        <v>1180302001</v>
      </c>
      <c r="B621" s="118" t="s">
        <v>1017</v>
      </c>
      <c r="C621" s="118" t="s">
        <v>971</v>
      </c>
      <c r="D621" s="118" t="s">
        <v>1018</v>
      </c>
      <c r="E621" s="118" t="s">
        <v>3800</v>
      </c>
      <c r="F621" s="120">
        <v>16</v>
      </c>
      <c r="G621" s="119">
        <v>835992</v>
      </c>
      <c r="H621" s="119"/>
      <c r="I621" s="120" t="s">
        <v>5820</v>
      </c>
      <c r="J621" s="120">
        <v>4200</v>
      </c>
      <c r="K621" s="120">
        <v>813106</v>
      </c>
      <c r="L621" s="120">
        <v>0.53</v>
      </c>
      <c r="M621" s="121" t="s">
        <v>5665</v>
      </c>
      <c r="N621" s="120">
        <v>1</v>
      </c>
      <c r="O621" s="119">
        <v>146.1</v>
      </c>
      <c r="P621" s="119">
        <v>33.799999999999997</v>
      </c>
      <c r="Q621" s="119">
        <v>3.5</v>
      </c>
      <c r="R621" s="120" t="s">
        <v>5663</v>
      </c>
      <c r="S621" s="120">
        <v>0.7</v>
      </c>
      <c r="T621" s="120"/>
      <c r="U621" s="120"/>
      <c r="V621" s="172">
        <v>537.5</v>
      </c>
      <c r="W621" s="172"/>
      <c r="X621" s="172"/>
      <c r="Y621" s="172"/>
      <c r="Z621" s="172">
        <v>537.5</v>
      </c>
      <c r="AA621" s="123">
        <v>7387</v>
      </c>
      <c r="AB621" s="123"/>
      <c r="AC621" s="123">
        <v>778</v>
      </c>
      <c r="AD621" s="123"/>
      <c r="AE621" s="123"/>
      <c r="AF621" s="123"/>
      <c r="AG621" s="214"/>
      <c r="AH621" s="229" t="str">
        <f t="shared" si="80"/>
        <v>a3</v>
      </c>
      <c r="AI621" s="122"/>
      <c r="AJ621" s="122"/>
      <c r="AK621" s="122"/>
      <c r="AL621" s="122"/>
      <c r="AM621" s="122"/>
      <c r="AN621" s="173">
        <v>2</v>
      </c>
      <c r="AO621" s="173"/>
      <c r="AP621" s="173">
        <v>0.9</v>
      </c>
      <c r="AQ621" s="173"/>
      <c r="AR621" s="173"/>
      <c r="AS621" s="173"/>
      <c r="AT621" s="173"/>
      <c r="AU621" s="173"/>
      <c r="AV621" s="173"/>
      <c r="AW621" s="173"/>
      <c r="AX621" s="173"/>
      <c r="AY621" s="173"/>
      <c r="AZ621" s="211">
        <f t="shared" si="86"/>
        <v>2.9</v>
      </c>
      <c r="BA621" s="211"/>
      <c r="BB621" s="205">
        <f t="shared" si="81"/>
        <v>119116</v>
      </c>
      <c r="BC621" s="205">
        <f t="shared" si="82"/>
        <v>119116</v>
      </c>
      <c r="BD621" s="205">
        <f t="shared" si="83"/>
        <v>0</v>
      </c>
      <c r="BE621" s="205">
        <f t="shared" si="84"/>
        <v>0</v>
      </c>
      <c r="BF621" s="175">
        <v>119116</v>
      </c>
      <c r="BG621" s="175">
        <v>32981</v>
      </c>
      <c r="BH621" s="175"/>
      <c r="BI621" s="175"/>
      <c r="BJ621" s="175"/>
      <c r="BK621" s="175">
        <v>13106</v>
      </c>
      <c r="BL621" s="175">
        <v>24107</v>
      </c>
      <c r="BM621" s="175">
        <v>13333</v>
      </c>
      <c r="BN621" s="175">
        <v>4464</v>
      </c>
      <c r="BO621" s="175">
        <v>31125</v>
      </c>
      <c r="BP621" s="198">
        <f t="shared" si="85"/>
        <v>31125</v>
      </c>
    </row>
    <row r="622" spans="1:68" s="116" customFormat="1" x14ac:dyDescent="0.15">
      <c r="A622" s="117">
        <v>1200181001</v>
      </c>
      <c r="B622" s="118" t="s">
        <v>1019</v>
      </c>
      <c r="C622" s="118" t="s">
        <v>1020</v>
      </c>
      <c r="D622" s="118" t="s">
        <v>1021</v>
      </c>
      <c r="E622" s="118" t="s">
        <v>3801</v>
      </c>
      <c r="F622" s="120">
        <v>39</v>
      </c>
      <c r="G622" s="119">
        <v>100916430</v>
      </c>
      <c r="H622" s="119"/>
      <c r="I622" s="120" t="s">
        <v>5820</v>
      </c>
      <c r="J622" s="120">
        <v>369800</v>
      </c>
      <c r="K622" s="120">
        <v>100916430</v>
      </c>
      <c r="L622" s="120">
        <v>0.748</v>
      </c>
      <c r="M622" s="121" t="s">
        <v>5654</v>
      </c>
      <c r="N622" s="120">
        <v>1</v>
      </c>
      <c r="O622" s="119">
        <v>157</v>
      </c>
      <c r="P622" s="119">
        <v>30.8</v>
      </c>
      <c r="Q622" s="119">
        <v>3.62</v>
      </c>
      <c r="R622" s="120" t="s">
        <v>5655</v>
      </c>
      <c r="S622" s="120">
        <v>755.6</v>
      </c>
      <c r="T622" s="120"/>
      <c r="U622" s="120"/>
      <c r="V622" s="172">
        <v>39108</v>
      </c>
      <c r="W622" s="172">
        <v>5402.1</v>
      </c>
      <c r="X622" s="172">
        <v>20785.8</v>
      </c>
      <c r="Y622" s="172">
        <v>12230</v>
      </c>
      <c r="Z622" s="172">
        <v>690.1</v>
      </c>
      <c r="AA622" s="123">
        <v>651688</v>
      </c>
      <c r="AB622" s="123"/>
      <c r="AC622" s="123">
        <v>84351</v>
      </c>
      <c r="AD622" s="123"/>
      <c r="AE622" s="123">
        <v>2948.0599999999995</v>
      </c>
      <c r="AF622" s="123"/>
      <c r="AG622" s="214">
        <f t="shared" si="88"/>
        <v>2948.0599999999995</v>
      </c>
      <c r="AH622" s="229" t="str">
        <f t="shared" si="80"/>
        <v>a4</v>
      </c>
      <c r="AI622" s="122" t="s">
        <v>5401</v>
      </c>
      <c r="AJ622" s="122"/>
      <c r="AK622" s="122" t="s">
        <v>5401</v>
      </c>
      <c r="AL622" s="122"/>
      <c r="AM622" s="122" t="s">
        <v>5401</v>
      </c>
      <c r="AN622" s="173">
        <v>17</v>
      </c>
      <c r="AO622" s="173"/>
      <c r="AP622" s="173"/>
      <c r="AQ622" s="173"/>
      <c r="AR622" s="173"/>
      <c r="AS622" s="173">
        <v>20</v>
      </c>
      <c r="AT622" s="173">
        <v>17</v>
      </c>
      <c r="AU622" s="173">
        <v>15</v>
      </c>
      <c r="AV622" s="173">
        <v>18</v>
      </c>
      <c r="AW622" s="173">
        <v>10</v>
      </c>
      <c r="AX622" s="173">
        <v>7</v>
      </c>
      <c r="AY622" s="173">
        <v>11</v>
      </c>
      <c r="AZ622" s="211">
        <f t="shared" si="86"/>
        <v>37</v>
      </c>
      <c r="BA622" s="211">
        <f t="shared" si="87"/>
        <v>78</v>
      </c>
      <c r="BB622" s="205">
        <f t="shared" si="81"/>
        <v>4039030</v>
      </c>
      <c r="BC622" s="205">
        <f t="shared" si="82"/>
        <v>4039030</v>
      </c>
      <c r="BD622" s="205">
        <f t="shared" si="83"/>
        <v>0</v>
      </c>
      <c r="BE622" s="205">
        <f t="shared" si="84"/>
        <v>0</v>
      </c>
      <c r="BF622" s="175">
        <v>4039030</v>
      </c>
      <c r="BG622" s="175">
        <v>113517</v>
      </c>
      <c r="BH622" s="175">
        <v>2351079</v>
      </c>
      <c r="BI622" s="175"/>
      <c r="BJ622" s="175"/>
      <c r="BK622" s="175">
        <v>69976</v>
      </c>
      <c r="BL622" s="175">
        <v>1210758</v>
      </c>
      <c r="BM622" s="175"/>
      <c r="BN622" s="175"/>
      <c r="BO622" s="175">
        <v>293700</v>
      </c>
      <c r="BP622" s="198">
        <f t="shared" si="85"/>
        <v>2644779</v>
      </c>
    </row>
    <row r="623" spans="1:68" s="116" customFormat="1" x14ac:dyDescent="0.15">
      <c r="A623" s="117">
        <v>1200181002</v>
      </c>
      <c r="B623" s="118" t="s">
        <v>1022</v>
      </c>
      <c r="C623" s="118" t="s">
        <v>1020</v>
      </c>
      <c r="D623" s="118" t="s">
        <v>1021</v>
      </c>
      <c r="E623" s="118" t="s">
        <v>3802</v>
      </c>
      <c r="F623" s="120">
        <v>19</v>
      </c>
      <c r="G623" s="119">
        <v>56736171</v>
      </c>
      <c r="H623" s="119"/>
      <c r="I623" s="120" t="s">
        <v>5820</v>
      </c>
      <c r="J623" s="120">
        <v>283600</v>
      </c>
      <c r="K623" s="120">
        <v>56736171</v>
      </c>
      <c r="L623" s="120">
        <v>0.54800000000000004</v>
      </c>
      <c r="M623" s="121" t="s">
        <v>5654</v>
      </c>
      <c r="N623" s="120">
        <v>2</v>
      </c>
      <c r="O623" s="119">
        <v>189</v>
      </c>
      <c r="P623" s="119"/>
      <c r="Q623" s="119"/>
      <c r="R623" s="120" t="s">
        <v>5655</v>
      </c>
      <c r="S623" s="120">
        <v>379.47799999999995</v>
      </c>
      <c r="T623" s="120"/>
      <c r="U623" s="120"/>
      <c r="V623" s="172">
        <v>32067.237000000001</v>
      </c>
      <c r="W623" s="172">
        <v>6047.2879999999996</v>
      </c>
      <c r="X623" s="172">
        <v>15847.898999999999</v>
      </c>
      <c r="Y623" s="172">
        <v>9662.4539999999997</v>
      </c>
      <c r="Z623" s="172">
        <v>509.596</v>
      </c>
      <c r="AA623" s="123">
        <v>333333.59999999998</v>
      </c>
      <c r="AB623" s="123"/>
      <c r="AC623" s="123">
        <v>44138.7</v>
      </c>
      <c r="AD623" s="123"/>
      <c r="AE623" s="123">
        <v>1208.5999999999999</v>
      </c>
      <c r="AF623" s="123"/>
      <c r="AG623" s="214">
        <f t="shared" si="88"/>
        <v>1208.5999999999999</v>
      </c>
      <c r="AH623" s="229" t="str">
        <f t="shared" si="80"/>
        <v>b4</v>
      </c>
      <c r="AI623" s="122" t="s">
        <v>5401</v>
      </c>
      <c r="AJ623" s="122"/>
      <c r="AK623" s="122"/>
      <c r="AL623" s="122"/>
      <c r="AM623" s="122"/>
      <c r="AN623" s="173">
        <v>10</v>
      </c>
      <c r="AO623" s="173" t="s">
        <v>3186</v>
      </c>
      <c r="AP623" s="173" t="s">
        <v>3186</v>
      </c>
      <c r="AQ623" s="173" t="s">
        <v>3186</v>
      </c>
      <c r="AR623" s="173" t="s">
        <v>3186</v>
      </c>
      <c r="AS623" s="173">
        <v>8</v>
      </c>
      <c r="AT623" s="173">
        <v>19</v>
      </c>
      <c r="AU623" s="173">
        <v>11</v>
      </c>
      <c r="AV623" s="173">
        <v>19</v>
      </c>
      <c r="AW623" s="173">
        <v>11</v>
      </c>
      <c r="AX623" s="173">
        <v>8</v>
      </c>
      <c r="AY623" s="173">
        <v>4</v>
      </c>
      <c r="AZ623" s="211">
        <f t="shared" si="86"/>
        <v>18</v>
      </c>
      <c r="BA623" s="211">
        <f t="shared" si="87"/>
        <v>72</v>
      </c>
      <c r="BB623" s="205">
        <f t="shared" si="81"/>
        <v>2359998</v>
      </c>
      <c r="BC623" s="205">
        <f t="shared" si="82"/>
        <v>2359998</v>
      </c>
      <c r="BD623" s="205">
        <f t="shared" si="83"/>
        <v>0</v>
      </c>
      <c r="BE623" s="205">
        <f t="shared" si="84"/>
        <v>0</v>
      </c>
      <c r="BF623" s="175">
        <v>2359998</v>
      </c>
      <c r="BG623" s="175">
        <v>66328</v>
      </c>
      <c r="BH623" s="175">
        <v>1373731</v>
      </c>
      <c r="BI623" s="175"/>
      <c r="BJ623" s="175"/>
      <c r="BK623" s="175">
        <v>40887</v>
      </c>
      <c r="BL623" s="175">
        <v>707443</v>
      </c>
      <c r="BM623" s="175"/>
      <c r="BN623" s="175"/>
      <c r="BO623" s="175">
        <v>171609</v>
      </c>
      <c r="BP623" s="198">
        <f t="shared" si="85"/>
        <v>1545340</v>
      </c>
    </row>
    <row r="624" spans="1:68" s="116" customFormat="1" x14ac:dyDescent="0.15">
      <c r="A624" s="117">
        <v>1200281001</v>
      </c>
      <c r="B624" s="118" t="s">
        <v>1023</v>
      </c>
      <c r="C624" s="118" t="s">
        <v>1020</v>
      </c>
      <c r="D624" s="118" t="s">
        <v>1024</v>
      </c>
      <c r="E624" s="118" t="s">
        <v>3803</v>
      </c>
      <c r="F624" s="120">
        <v>32</v>
      </c>
      <c r="G624" s="119">
        <v>70680130</v>
      </c>
      <c r="H624" s="119"/>
      <c r="I624" s="120" t="s">
        <v>5820</v>
      </c>
      <c r="J624" s="120">
        <v>292050</v>
      </c>
      <c r="K624" s="120">
        <v>70680130</v>
      </c>
      <c r="L624" s="120">
        <v>0.66300000000000003</v>
      </c>
      <c r="M624" s="121" t="s">
        <v>5654</v>
      </c>
      <c r="N624" s="120">
        <v>2</v>
      </c>
      <c r="O624" s="119">
        <v>191</v>
      </c>
      <c r="P624" s="119"/>
      <c r="Q624" s="119"/>
      <c r="R624" s="120" t="s">
        <v>5655</v>
      </c>
      <c r="S624" s="120">
        <v>655.29999999999995</v>
      </c>
      <c r="T624" s="120"/>
      <c r="U624" s="120"/>
      <c r="V624" s="172">
        <v>38074.199999999997</v>
      </c>
      <c r="W624" s="172">
        <v>13585.1</v>
      </c>
      <c r="X624" s="172">
        <v>16107.7</v>
      </c>
      <c r="Y624" s="172">
        <v>8251.7999999999993</v>
      </c>
      <c r="Z624" s="172">
        <v>129.6</v>
      </c>
      <c r="AA624" s="123">
        <v>383015</v>
      </c>
      <c r="AB624" s="123"/>
      <c r="AC624" s="123">
        <v>48517</v>
      </c>
      <c r="AD624" s="123"/>
      <c r="AE624" s="123">
        <v>1584.3</v>
      </c>
      <c r="AF624" s="123"/>
      <c r="AG624" s="214">
        <f t="shared" si="88"/>
        <v>1584.3</v>
      </c>
      <c r="AH624" s="229" t="str">
        <f t="shared" si="80"/>
        <v>b4</v>
      </c>
      <c r="AI624" s="122" t="s">
        <v>5401</v>
      </c>
      <c r="AJ624" s="122"/>
      <c r="AK624" s="122" t="s">
        <v>5401</v>
      </c>
      <c r="AL624" s="122"/>
      <c r="AM624" s="122" t="s">
        <v>5401</v>
      </c>
      <c r="AN624" s="173">
        <v>6</v>
      </c>
      <c r="AO624" s="173"/>
      <c r="AP624" s="173"/>
      <c r="AQ624" s="173"/>
      <c r="AR624" s="173"/>
      <c r="AS624" s="173">
        <v>14</v>
      </c>
      <c r="AT624" s="173">
        <v>16.5</v>
      </c>
      <c r="AU624" s="173">
        <v>18.5</v>
      </c>
      <c r="AV624" s="173">
        <v>32.5</v>
      </c>
      <c r="AW624" s="173">
        <v>15.5</v>
      </c>
      <c r="AX624" s="173">
        <v>7</v>
      </c>
      <c r="AY624" s="173"/>
      <c r="AZ624" s="211">
        <f t="shared" si="86"/>
        <v>20</v>
      </c>
      <c r="BA624" s="211">
        <f t="shared" si="87"/>
        <v>90</v>
      </c>
      <c r="BB624" s="205">
        <f t="shared" si="81"/>
        <v>2836168</v>
      </c>
      <c r="BC624" s="205">
        <f t="shared" si="82"/>
        <v>2444376</v>
      </c>
      <c r="BD624" s="205">
        <f t="shared" si="83"/>
        <v>408337</v>
      </c>
      <c r="BE624" s="205">
        <f t="shared" si="84"/>
        <v>16545</v>
      </c>
      <c r="BF624" s="175">
        <v>2427831</v>
      </c>
      <c r="BG624" s="175">
        <v>138019</v>
      </c>
      <c r="BH624" s="175">
        <v>1313321</v>
      </c>
      <c r="BI624" s="175">
        <v>378803</v>
      </c>
      <c r="BJ624" s="175">
        <v>12989</v>
      </c>
      <c r="BK624" s="175">
        <v>59373</v>
      </c>
      <c r="BL624" s="175">
        <v>653183</v>
      </c>
      <c r="BM624" s="175"/>
      <c r="BN624" s="175"/>
      <c r="BO624" s="175">
        <v>280480</v>
      </c>
      <c r="BP624" s="198">
        <f t="shared" si="85"/>
        <v>1593801</v>
      </c>
    </row>
    <row r="625" spans="1:68" s="116" customFormat="1" x14ac:dyDescent="0.15">
      <c r="A625" s="117">
        <v>1200381001</v>
      </c>
      <c r="B625" s="118" t="s">
        <v>1025</v>
      </c>
      <c r="C625" s="118" t="s">
        <v>1020</v>
      </c>
      <c r="D625" s="118" t="s">
        <v>1026</v>
      </c>
      <c r="E625" s="118" t="s">
        <v>3804</v>
      </c>
      <c r="F625" s="120">
        <v>32</v>
      </c>
      <c r="G625" s="119">
        <v>122599760</v>
      </c>
      <c r="H625" s="119"/>
      <c r="I625" s="120" t="s">
        <v>5820</v>
      </c>
      <c r="J625" s="120">
        <v>464000</v>
      </c>
      <c r="K625" s="120">
        <v>122599760</v>
      </c>
      <c r="L625" s="120">
        <v>0.72399999999999998</v>
      </c>
      <c r="M625" s="121" t="s">
        <v>5654</v>
      </c>
      <c r="N625" s="120">
        <v>2</v>
      </c>
      <c r="O625" s="119">
        <v>232</v>
      </c>
      <c r="P625" s="119">
        <v>34.700000000000003</v>
      </c>
      <c r="Q625" s="119">
        <v>4.01</v>
      </c>
      <c r="R625" s="120" t="s">
        <v>5655</v>
      </c>
      <c r="S625" s="120">
        <v>386.2</v>
      </c>
      <c r="T625" s="120"/>
      <c r="U625" s="120"/>
      <c r="V625" s="172">
        <v>50892.741999999998</v>
      </c>
      <c r="W625" s="172">
        <v>17749.7</v>
      </c>
      <c r="X625" s="172">
        <v>24343.842000000001</v>
      </c>
      <c r="Y625" s="172">
        <v>7561.7</v>
      </c>
      <c r="Z625" s="172">
        <v>1237.5</v>
      </c>
      <c r="AA625" s="123">
        <v>680801</v>
      </c>
      <c r="AB625" s="123"/>
      <c r="AC625" s="123">
        <v>58601</v>
      </c>
      <c r="AD625" s="123"/>
      <c r="AE625" s="123"/>
      <c r="AF625" s="123"/>
      <c r="AG625" s="214"/>
      <c r="AH625" s="229" t="str">
        <f t="shared" si="80"/>
        <v>b3</v>
      </c>
      <c r="AI625" s="122"/>
      <c r="AJ625" s="122"/>
      <c r="AK625" s="122"/>
      <c r="AL625" s="122"/>
      <c r="AM625" s="122"/>
      <c r="AN625" s="173">
        <v>7</v>
      </c>
      <c r="AO625" s="173" t="s">
        <v>3186</v>
      </c>
      <c r="AP625" s="173" t="s">
        <v>3186</v>
      </c>
      <c r="AQ625" s="173" t="s">
        <v>3186</v>
      </c>
      <c r="AR625" s="173" t="s">
        <v>3186</v>
      </c>
      <c r="AS625" s="173">
        <v>8</v>
      </c>
      <c r="AT625" s="173">
        <v>30</v>
      </c>
      <c r="AU625" s="173">
        <v>30</v>
      </c>
      <c r="AV625" s="173">
        <v>20</v>
      </c>
      <c r="AW625" s="173">
        <v>20</v>
      </c>
      <c r="AX625" s="173">
        <v>9</v>
      </c>
      <c r="AY625" s="173">
        <v>3</v>
      </c>
      <c r="AZ625" s="211">
        <f t="shared" si="86"/>
        <v>15</v>
      </c>
      <c r="BA625" s="211">
        <f t="shared" si="87"/>
        <v>112</v>
      </c>
      <c r="BB625" s="205">
        <f t="shared" si="81"/>
        <v>6488167</v>
      </c>
      <c r="BC625" s="205">
        <f t="shared" si="82"/>
        <v>6162071</v>
      </c>
      <c r="BD625" s="205">
        <f t="shared" si="83"/>
        <v>1166890</v>
      </c>
      <c r="BE625" s="205">
        <f t="shared" si="84"/>
        <v>840794</v>
      </c>
      <c r="BF625" s="175">
        <v>5321277</v>
      </c>
      <c r="BG625" s="175">
        <v>164088</v>
      </c>
      <c r="BH625" s="175">
        <v>2020918</v>
      </c>
      <c r="BI625" s="175">
        <v>58634</v>
      </c>
      <c r="BJ625" s="175">
        <v>267462</v>
      </c>
      <c r="BK625" s="175">
        <v>1535463</v>
      </c>
      <c r="BL625" s="175">
        <v>439055</v>
      </c>
      <c r="BM625" s="175"/>
      <c r="BN625" s="175"/>
      <c r="BO625" s="175">
        <v>2002547</v>
      </c>
      <c r="BP625" s="198">
        <f t="shared" si="85"/>
        <v>4023465</v>
      </c>
    </row>
    <row r="626" spans="1:68" s="116" customFormat="1" x14ac:dyDescent="0.15">
      <c r="A626" s="117">
        <v>1210001001</v>
      </c>
      <c r="B626" s="118" t="s">
        <v>189</v>
      </c>
      <c r="C626" s="118" t="s">
        <v>1020</v>
      </c>
      <c r="D626" s="118" t="s">
        <v>1027</v>
      </c>
      <c r="E626" s="118" t="s">
        <v>3805</v>
      </c>
      <c r="F626" s="120">
        <v>45</v>
      </c>
      <c r="G626" s="119"/>
      <c r="H626" s="119"/>
      <c r="I626" s="120" t="s">
        <v>5823</v>
      </c>
      <c r="J626" s="120">
        <v>89400</v>
      </c>
      <c r="K626" s="120">
        <v>21165640</v>
      </c>
      <c r="L626" s="120">
        <v>0.64900000000000002</v>
      </c>
      <c r="M626" s="121" t="s">
        <v>5654</v>
      </c>
      <c r="N626" s="120">
        <v>1</v>
      </c>
      <c r="O626" s="119">
        <v>170</v>
      </c>
      <c r="P626" s="119">
        <v>34</v>
      </c>
      <c r="Q626" s="119">
        <v>3.5</v>
      </c>
      <c r="R626" s="120" t="s">
        <v>5655</v>
      </c>
      <c r="S626" s="120">
        <v>222.4</v>
      </c>
      <c r="T626" s="120"/>
      <c r="U626" s="120"/>
      <c r="V626" s="172">
        <v>3500.9</v>
      </c>
      <c r="W626" s="172">
        <v>217.3</v>
      </c>
      <c r="X626" s="172">
        <v>2796.9</v>
      </c>
      <c r="Y626" s="172">
        <v>354.5</v>
      </c>
      <c r="Z626" s="172">
        <v>132.19999999999999</v>
      </c>
      <c r="AA626" s="123"/>
      <c r="AB626" s="123"/>
      <c r="AC626" s="123"/>
      <c r="AD626" s="123"/>
      <c r="AE626" s="123"/>
      <c r="AF626" s="123"/>
      <c r="AG626" s="214"/>
      <c r="AH626" s="229" t="str">
        <f t="shared" si="80"/>
        <v>a1</v>
      </c>
      <c r="AI626" s="122" t="s">
        <v>5401</v>
      </c>
      <c r="AJ626" s="122"/>
      <c r="AK626" s="122" t="s">
        <v>5401</v>
      </c>
      <c r="AL626" s="122" t="s">
        <v>5401</v>
      </c>
      <c r="AM626" s="122" t="s">
        <v>5401</v>
      </c>
      <c r="AN626" s="173">
        <v>2</v>
      </c>
      <c r="AO626" s="173">
        <v>7</v>
      </c>
      <c r="AP626" s="173"/>
      <c r="AQ626" s="173">
        <v>4</v>
      </c>
      <c r="AR626" s="173" t="s">
        <v>3186</v>
      </c>
      <c r="AS626" s="173">
        <v>4</v>
      </c>
      <c r="AT626" s="173">
        <v>13</v>
      </c>
      <c r="AU626" s="173">
        <v>18</v>
      </c>
      <c r="AV626" s="173" t="s">
        <v>3186</v>
      </c>
      <c r="AW626" s="173" t="s">
        <v>3186</v>
      </c>
      <c r="AX626" s="173">
        <v>3</v>
      </c>
      <c r="AY626" s="173">
        <v>1</v>
      </c>
      <c r="AZ626" s="211">
        <f t="shared" si="86"/>
        <v>17</v>
      </c>
      <c r="BA626" s="211">
        <f t="shared" si="87"/>
        <v>35</v>
      </c>
      <c r="BB626" s="205">
        <f t="shared" si="81"/>
        <v>850861</v>
      </c>
      <c r="BC626" s="205">
        <f t="shared" si="82"/>
        <v>850861</v>
      </c>
      <c r="BD626" s="205">
        <f t="shared" si="83"/>
        <v>0</v>
      </c>
      <c r="BE626" s="205">
        <f t="shared" si="84"/>
        <v>0</v>
      </c>
      <c r="BF626" s="175">
        <v>850861</v>
      </c>
      <c r="BG626" s="175">
        <v>105047</v>
      </c>
      <c r="BH626" s="175">
        <v>601017</v>
      </c>
      <c r="BI626" s="175"/>
      <c r="BJ626" s="175"/>
      <c r="BK626" s="175"/>
      <c r="BL626" s="175">
        <v>110392</v>
      </c>
      <c r="BM626" s="175"/>
      <c r="BN626" s="175"/>
      <c r="BO626" s="175">
        <v>34405</v>
      </c>
      <c r="BP626" s="198">
        <f t="shared" si="85"/>
        <v>635422</v>
      </c>
    </row>
    <row r="627" spans="1:68" s="116" customFormat="1" x14ac:dyDescent="0.15">
      <c r="A627" s="117">
        <v>1210001002</v>
      </c>
      <c r="B627" s="118" t="s">
        <v>680</v>
      </c>
      <c r="C627" s="118" t="s">
        <v>1020</v>
      </c>
      <c r="D627" s="118" t="s">
        <v>1027</v>
      </c>
      <c r="E627" s="118" t="s">
        <v>3806</v>
      </c>
      <c r="F627" s="120">
        <v>32</v>
      </c>
      <c r="G627" s="119">
        <v>55322680</v>
      </c>
      <c r="H627" s="119"/>
      <c r="I627" s="120" t="s">
        <v>5822</v>
      </c>
      <c r="J627" s="120">
        <v>228100</v>
      </c>
      <c r="K627" s="120">
        <v>55322680</v>
      </c>
      <c r="L627" s="120">
        <v>0.66400000000000003</v>
      </c>
      <c r="M627" s="121" t="s">
        <v>5661</v>
      </c>
      <c r="N627" s="120">
        <v>1</v>
      </c>
      <c r="O627" s="119">
        <v>250</v>
      </c>
      <c r="P627" s="119">
        <v>42</v>
      </c>
      <c r="Q627" s="119">
        <v>4.4000000000000004</v>
      </c>
      <c r="R627" s="120" t="s">
        <v>5655</v>
      </c>
      <c r="S627" s="120">
        <v>512.1</v>
      </c>
      <c r="T627" s="120"/>
      <c r="U627" s="120"/>
      <c r="V627" s="172">
        <v>32077</v>
      </c>
      <c r="W627" s="172">
        <v>4266.2</v>
      </c>
      <c r="X627" s="172">
        <v>17706.5</v>
      </c>
      <c r="Y627" s="172">
        <v>8243.7999999999993</v>
      </c>
      <c r="Z627" s="172">
        <v>1860.5</v>
      </c>
      <c r="AA627" s="123">
        <v>393330</v>
      </c>
      <c r="AB627" s="123">
        <v>886756</v>
      </c>
      <c r="AC627" s="123">
        <v>41588</v>
      </c>
      <c r="AD627" s="123"/>
      <c r="AE627" s="123">
        <v>1748</v>
      </c>
      <c r="AF627" s="123"/>
      <c r="AG627" s="214">
        <f t="shared" si="88"/>
        <v>1748</v>
      </c>
      <c r="AH627" s="229" t="str">
        <f t="shared" si="80"/>
        <v>a4</v>
      </c>
      <c r="AI627" s="122" t="s">
        <v>5401</v>
      </c>
      <c r="AJ627" s="122"/>
      <c r="AK627" s="122" t="s">
        <v>5401</v>
      </c>
      <c r="AL627" s="122" t="s">
        <v>5401</v>
      </c>
      <c r="AM627" s="122" t="s">
        <v>5401</v>
      </c>
      <c r="AN627" s="173">
        <v>2</v>
      </c>
      <c r="AO627" s="173">
        <v>5</v>
      </c>
      <c r="AP627" s="173">
        <v>3</v>
      </c>
      <c r="AQ627" s="173">
        <v>4</v>
      </c>
      <c r="AR627" s="173" t="s">
        <v>3186</v>
      </c>
      <c r="AS627" s="173">
        <v>9</v>
      </c>
      <c r="AT627" s="173">
        <v>12</v>
      </c>
      <c r="AU627" s="173">
        <v>15</v>
      </c>
      <c r="AV627" s="173">
        <v>12</v>
      </c>
      <c r="AW627" s="173">
        <v>13</v>
      </c>
      <c r="AX627" s="173">
        <v>3</v>
      </c>
      <c r="AY627" s="173" t="s">
        <v>3186</v>
      </c>
      <c r="AZ627" s="211">
        <f t="shared" si="86"/>
        <v>23</v>
      </c>
      <c r="BA627" s="211">
        <f t="shared" si="87"/>
        <v>55</v>
      </c>
      <c r="BB627" s="205">
        <f t="shared" si="81"/>
        <v>1980078</v>
      </c>
      <c r="BC627" s="205">
        <f t="shared" si="82"/>
        <v>1980078</v>
      </c>
      <c r="BD627" s="205">
        <f t="shared" si="83"/>
        <v>0</v>
      </c>
      <c r="BE627" s="205">
        <f t="shared" si="84"/>
        <v>0</v>
      </c>
      <c r="BF627" s="175">
        <v>1980078</v>
      </c>
      <c r="BG627" s="175">
        <v>113128</v>
      </c>
      <c r="BH627" s="175">
        <v>1455004</v>
      </c>
      <c r="BI627" s="175"/>
      <c r="BJ627" s="175"/>
      <c r="BK627" s="175">
        <v>78699</v>
      </c>
      <c r="BL627" s="175">
        <v>283438</v>
      </c>
      <c r="BM627" s="175"/>
      <c r="BN627" s="175"/>
      <c r="BO627" s="175">
        <v>49809</v>
      </c>
      <c r="BP627" s="198">
        <f t="shared" si="85"/>
        <v>1504813</v>
      </c>
    </row>
    <row r="628" spans="1:68" s="116" customFormat="1" x14ac:dyDescent="0.15">
      <c r="A628" s="117">
        <v>1220201001</v>
      </c>
      <c r="B628" s="118" t="s">
        <v>1028</v>
      </c>
      <c r="C628" s="118" t="s">
        <v>1020</v>
      </c>
      <c r="D628" s="118" t="s">
        <v>1029</v>
      </c>
      <c r="E628" s="118" t="s">
        <v>3807</v>
      </c>
      <c r="F628" s="120">
        <v>29</v>
      </c>
      <c r="G628" s="119">
        <v>4015074</v>
      </c>
      <c r="H628" s="119"/>
      <c r="I628" s="120" t="s">
        <v>5820</v>
      </c>
      <c r="J628" s="120">
        <v>24000</v>
      </c>
      <c r="K628" s="120">
        <v>4015074</v>
      </c>
      <c r="L628" s="120">
        <v>0.45800000000000002</v>
      </c>
      <c r="M628" s="121" t="s">
        <v>5654</v>
      </c>
      <c r="N628" s="120">
        <v>1</v>
      </c>
      <c r="O628" s="119">
        <v>223</v>
      </c>
      <c r="P628" s="119"/>
      <c r="Q628" s="119"/>
      <c r="R628" s="120" t="s">
        <v>5655</v>
      </c>
      <c r="S628" s="120">
        <v>78.3</v>
      </c>
      <c r="T628" s="120"/>
      <c r="U628" s="120"/>
      <c r="V628" s="172">
        <v>1550.75</v>
      </c>
      <c r="W628" s="172">
        <v>217.27</v>
      </c>
      <c r="X628" s="172">
        <v>1007.96</v>
      </c>
      <c r="Y628" s="172">
        <v>232.11</v>
      </c>
      <c r="Z628" s="172">
        <v>93.41</v>
      </c>
      <c r="AA628" s="123">
        <v>39124</v>
      </c>
      <c r="AB628" s="123">
        <v>111563.05999999985</v>
      </c>
      <c r="AC628" s="123">
        <v>2639</v>
      </c>
      <c r="AD628" s="123"/>
      <c r="AE628" s="123"/>
      <c r="AF628" s="123"/>
      <c r="AG628" s="214"/>
      <c r="AH628" s="229" t="str">
        <f t="shared" si="80"/>
        <v>a3</v>
      </c>
      <c r="AI628" s="122" t="s">
        <v>5401</v>
      </c>
      <c r="AJ628" s="122" t="s">
        <v>5401</v>
      </c>
      <c r="AK628" s="122" t="s">
        <v>5401</v>
      </c>
      <c r="AL628" s="122" t="s">
        <v>5401</v>
      </c>
      <c r="AM628" s="122" t="s">
        <v>5401</v>
      </c>
      <c r="AN628" s="173">
        <v>3</v>
      </c>
      <c r="AO628" s="173"/>
      <c r="AP628" s="173"/>
      <c r="AQ628" s="173"/>
      <c r="AR628" s="173"/>
      <c r="AS628" s="173">
        <v>1</v>
      </c>
      <c r="AT628" s="173">
        <v>2</v>
      </c>
      <c r="AU628" s="173">
        <v>3</v>
      </c>
      <c r="AV628" s="173">
        <v>1</v>
      </c>
      <c r="AW628" s="173">
        <v>1</v>
      </c>
      <c r="AX628" s="173">
        <v>1</v>
      </c>
      <c r="AY628" s="173"/>
      <c r="AZ628" s="211">
        <f t="shared" si="86"/>
        <v>4</v>
      </c>
      <c r="BA628" s="211">
        <f t="shared" si="87"/>
        <v>8</v>
      </c>
      <c r="BB628" s="205">
        <f t="shared" si="81"/>
        <v>304330</v>
      </c>
      <c r="BC628" s="205">
        <f t="shared" si="82"/>
        <v>255309</v>
      </c>
      <c r="BD628" s="205">
        <f t="shared" si="83"/>
        <v>93845</v>
      </c>
      <c r="BE628" s="205">
        <f t="shared" si="84"/>
        <v>44824</v>
      </c>
      <c r="BF628" s="175">
        <v>210485</v>
      </c>
      <c r="BG628" s="175">
        <v>16115</v>
      </c>
      <c r="BH628" s="175">
        <v>93845</v>
      </c>
      <c r="BI628" s="175">
        <v>42594</v>
      </c>
      <c r="BJ628" s="175">
        <v>6427</v>
      </c>
      <c r="BK628" s="175">
        <v>46450</v>
      </c>
      <c r="BL628" s="175">
        <v>20145</v>
      </c>
      <c r="BM628" s="175">
        <v>26894</v>
      </c>
      <c r="BN628" s="175">
        <v>2809</v>
      </c>
      <c r="BO628" s="175">
        <v>49051</v>
      </c>
      <c r="BP628" s="198">
        <f t="shared" si="85"/>
        <v>142896</v>
      </c>
    </row>
    <row r="629" spans="1:68" s="116" customFormat="1" x14ac:dyDescent="0.15">
      <c r="A629" s="117">
        <v>1220301001</v>
      </c>
      <c r="B629" s="118" t="s">
        <v>1030</v>
      </c>
      <c r="C629" s="118" t="s">
        <v>1020</v>
      </c>
      <c r="D629" s="118" t="s">
        <v>1031</v>
      </c>
      <c r="E629" s="118" t="s">
        <v>3808</v>
      </c>
      <c r="F629" s="120">
        <v>41</v>
      </c>
      <c r="G629" s="119">
        <v>5086129</v>
      </c>
      <c r="H629" s="119">
        <v>1331875</v>
      </c>
      <c r="I629" s="120" t="s">
        <v>5822</v>
      </c>
      <c r="J629" s="120">
        <v>16320</v>
      </c>
      <c r="K629" s="120">
        <v>5066129</v>
      </c>
      <c r="L629" s="120">
        <v>0.85</v>
      </c>
      <c r="M629" s="121" t="s">
        <v>5654</v>
      </c>
      <c r="N629" s="120">
        <v>1</v>
      </c>
      <c r="O629" s="119">
        <v>62.5</v>
      </c>
      <c r="P629" s="119">
        <v>13.4</v>
      </c>
      <c r="Q629" s="119">
        <v>2.16</v>
      </c>
      <c r="R629" s="120" t="s">
        <v>5655</v>
      </c>
      <c r="S629" s="120">
        <v>119.93</v>
      </c>
      <c r="T629" s="120"/>
      <c r="U629" s="120"/>
      <c r="V629" s="172">
        <v>1576.6</v>
      </c>
      <c r="W629" s="172">
        <v>282</v>
      </c>
      <c r="X629" s="172">
        <v>1079.73</v>
      </c>
      <c r="Y629" s="172">
        <v>199.3</v>
      </c>
      <c r="Z629" s="172">
        <v>15.57</v>
      </c>
      <c r="AA629" s="123">
        <v>27972</v>
      </c>
      <c r="AB629" s="123"/>
      <c r="AC629" s="123">
        <v>3705</v>
      </c>
      <c r="AD629" s="123"/>
      <c r="AE629" s="123"/>
      <c r="AF629" s="123"/>
      <c r="AG629" s="214"/>
      <c r="AH629" s="229" t="str">
        <f t="shared" si="80"/>
        <v>a3</v>
      </c>
      <c r="AI629" s="122"/>
      <c r="AJ629" s="122"/>
      <c r="AK629" s="122"/>
      <c r="AL629" s="122"/>
      <c r="AM629" s="122"/>
      <c r="AN629" s="173">
        <v>5</v>
      </c>
      <c r="AO629" s="173">
        <v>6</v>
      </c>
      <c r="AP629" s="173"/>
      <c r="AQ629" s="173">
        <v>1</v>
      </c>
      <c r="AR629" s="173"/>
      <c r="AS629" s="173"/>
      <c r="AT629" s="173">
        <v>1</v>
      </c>
      <c r="AU629" s="173">
        <v>1</v>
      </c>
      <c r="AV629" s="173">
        <v>2</v>
      </c>
      <c r="AW629" s="173">
        <v>1</v>
      </c>
      <c r="AX629" s="173"/>
      <c r="AY629" s="173">
        <v>1</v>
      </c>
      <c r="AZ629" s="211">
        <f t="shared" si="86"/>
        <v>12</v>
      </c>
      <c r="BA629" s="211">
        <f t="shared" si="87"/>
        <v>6</v>
      </c>
      <c r="BB629" s="205">
        <f t="shared" si="81"/>
        <v>426966</v>
      </c>
      <c r="BC629" s="205">
        <f t="shared" si="82"/>
        <v>380586</v>
      </c>
      <c r="BD629" s="205">
        <f t="shared" si="83"/>
        <v>48345</v>
      </c>
      <c r="BE629" s="205">
        <f t="shared" si="84"/>
        <v>1965</v>
      </c>
      <c r="BF629" s="175">
        <v>378621</v>
      </c>
      <c r="BG629" s="175">
        <v>96654</v>
      </c>
      <c r="BH629" s="175">
        <v>75127</v>
      </c>
      <c r="BI629" s="175">
        <v>46380</v>
      </c>
      <c r="BJ629" s="175"/>
      <c r="BK629" s="175">
        <v>73209</v>
      </c>
      <c r="BL629" s="175">
        <v>50648</v>
      </c>
      <c r="BM629" s="175">
        <v>31205</v>
      </c>
      <c r="BN629" s="175">
        <v>33761</v>
      </c>
      <c r="BO629" s="175">
        <v>19982</v>
      </c>
      <c r="BP629" s="198">
        <f t="shared" si="85"/>
        <v>95109</v>
      </c>
    </row>
    <row r="630" spans="1:68" s="116" customFormat="1" x14ac:dyDescent="0.15">
      <c r="A630" s="117">
        <v>1220401001</v>
      </c>
      <c r="B630" s="118" t="s">
        <v>1032</v>
      </c>
      <c r="C630" s="118" t="s">
        <v>1020</v>
      </c>
      <c r="D630" s="118" t="s">
        <v>1033</v>
      </c>
      <c r="E630" s="118" t="s">
        <v>3809</v>
      </c>
      <c r="F630" s="120">
        <v>37</v>
      </c>
      <c r="G630" s="119">
        <v>17213220</v>
      </c>
      <c r="H630" s="119">
        <v>4273750</v>
      </c>
      <c r="I630" s="120" t="s">
        <v>5823</v>
      </c>
      <c r="J630" s="120">
        <v>67000</v>
      </c>
      <c r="K630" s="120">
        <v>20432170</v>
      </c>
      <c r="L630" s="120">
        <v>0.83599999999999997</v>
      </c>
      <c r="M630" s="121" t="s">
        <v>5656</v>
      </c>
      <c r="N630" s="120">
        <v>2</v>
      </c>
      <c r="O630" s="119">
        <v>257</v>
      </c>
      <c r="P630" s="119">
        <v>46</v>
      </c>
      <c r="Q630" s="119">
        <v>7.2</v>
      </c>
      <c r="R630" s="120" t="s">
        <v>5655</v>
      </c>
      <c r="S630" s="120">
        <v>409.4</v>
      </c>
      <c r="T630" s="120"/>
      <c r="U630" s="120"/>
      <c r="V630" s="172">
        <v>9759.4699999999993</v>
      </c>
      <c r="W630" s="172">
        <v>2000.8</v>
      </c>
      <c r="X630" s="172">
        <v>7577.77</v>
      </c>
      <c r="Y630" s="172">
        <v>180.9</v>
      </c>
      <c r="Z630" s="172"/>
      <c r="AA630" s="123">
        <v>102365</v>
      </c>
      <c r="AB630" s="123">
        <v>538504.19999999949</v>
      </c>
      <c r="AC630" s="123">
        <v>5758</v>
      </c>
      <c r="AD630" s="123"/>
      <c r="AE630" s="123"/>
      <c r="AF630" s="123"/>
      <c r="AG630" s="214"/>
      <c r="AH630" s="229" t="str">
        <f t="shared" si="80"/>
        <v>b3</v>
      </c>
      <c r="AI630" s="122"/>
      <c r="AJ630" s="122"/>
      <c r="AK630" s="122"/>
      <c r="AL630" s="122"/>
      <c r="AM630" s="122"/>
      <c r="AN630" s="173">
        <v>4</v>
      </c>
      <c r="AO630" s="173">
        <v>3</v>
      </c>
      <c r="AP630" s="173">
        <v>3</v>
      </c>
      <c r="AQ630" s="173">
        <v>1</v>
      </c>
      <c r="AR630" s="173"/>
      <c r="AS630" s="173">
        <v>2</v>
      </c>
      <c r="AT630" s="173">
        <v>13</v>
      </c>
      <c r="AU630" s="173">
        <v>7</v>
      </c>
      <c r="AV630" s="173">
        <v>2</v>
      </c>
      <c r="AW630" s="173">
        <v>2</v>
      </c>
      <c r="AX630" s="173">
        <v>2</v>
      </c>
      <c r="AY630" s="173"/>
      <c r="AZ630" s="211">
        <f t="shared" si="86"/>
        <v>13</v>
      </c>
      <c r="BA630" s="211">
        <f t="shared" si="87"/>
        <v>26</v>
      </c>
      <c r="BB630" s="205">
        <f t="shared" si="81"/>
        <v>807949</v>
      </c>
      <c r="BC630" s="205">
        <f t="shared" si="82"/>
        <v>716221</v>
      </c>
      <c r="BD630" s="205">
        <f t="shared" si="83"/>
        <v>96605</v>
      </c>
      <c r="BE630" s="205">
        <f t="shared" si="84"/>
        <v>4877</v>
      </c>
      <c r="BF630" s="175">
        <v>711344</v>
      </c>
      <c r="BG630" s="175">
        <v>50748</v>
      </c>
      <c r="BH630" s="175">
        <v>148995</v>
      </c>
      <c r="BI630" s="175">
        <v>91728</v>
      </c>
      <c r="BJ630" s="175"/>
      <c r="BK630" s="175">
        <v>119164</v>
      </c>
      <c r="BL630" s="175">
        <v>63223</v>
      </c>
      <c r="BM630" s="175">
        <v>181580</v>
      </c>
      <c r="BN630" s="175">
        <v>8897</v>
      </c>
      <c r="BO630" s="175">
        <v>143614</v>
      </c>
      <c r="BP630" s="198">
        <f t="shared" si="85"/>
        <v>292609</v>
      </c>
    </row>
    <row r="631" spans="1:68" s="116" customFormat="1" x14ac:dyDescent="0.15">
      <c r="A631" s="117">
        <v>1220401002</v>
      </c>
      <c r="B631" s="118" t="s">
        <v>1034</v>
      </c>
      <c r="C631" s="118" t="s">
        <v>1020</v>
      </c>
      <c r="D631" s="118" t="s">
        <v>1033</v>
      </c>
      <c r="E631" s="118" t="s">
        <v>3810</v>
      </c>
      <c r="F631" s="120">
        <v>14</v>
      </c>
      <c r="G631" s="119">
        <v>17716607</v>
      </c>
      <c r="H631" s="119">
        <v>1807652</v>
      </c>
      <c r="I631" s="120" t="s">
        <v>5821</v>
      </c>
      <c r="J631" s="120">
        <v>76500</v>
      </c>
      <c r="K631" s="120">
        <v>19524259</v>
      </c>
      <c r="L631" s="120">
        <v>0.69899999999999995</v>
      </c>
      <c r="M631" s="121" t="s">
        <v>5661</v>
      </c>
      <c r="N631" s="120">
        <v>1</v>
      </c>
      <c r="O631" s="119">
        <v>82</v>
      </c>
      <c r="P631" s="119">
        <v>48.3</v>
      </c>
      <c r="Q631" s="119">
        <v>5.8</v>
      </c>
      <c r="R631" s="120" t="s">
        <v>5655</v>
      </c>
      <c r="S631" s="120">
        <v>114.6</v>
      </c>
      <c r="T631" s="120"/>
      <c r="U631" s="120"/>
      <c r="V631" s="172">
        <v>11125.7</v>
      </c>
      <c r="W631" s="172">
        <v>2601.4</v>
      </c>
      <c r="X631" s="172">
        <v>6841.4</v>
      </c>
      <c r="Y631" s="172">
        <v>1442.9</v>
      </c>
      <c r="Z631" s="172">
        <v>240</v>
      </c>
      <c r="AA631" s="123">
        <v>109141</v>
      </c>
      <c r="AB631" s="123"/>
      <c r="AC631" s="123">
        <v>12858</v>
      </c>
      <c r="AD631" s="123"/>
      <c r="AE631" s="123"/>
      <c r="AF631" s="123"/>
      <c r="AG631" s="214"/>
      <c r="AH631" s="229" t="str">
        <f t="shared" si="80"/>
        <v>a3</v>
      </c>
      <c r="AI631" s="122"/>
      <c r="AJ631" s="122"/>
      <c r="AK631" s="122"/>
      <c r="AL631" s="122"/>
      <c r="AM631" s="122"/>
      <c r="AN631" s="173"/>
      <c r="AO631" s="173"/>
      <c r="AP631" s="173"/>
      <c r="AQ631" s="173"/>
      <c r="AR631" s="173"/>
      <c r="AS631" s="173">
        <v>3</v>
      </c>
      <c r="AT631" s="173">
        <v>11</v>
      </c>
      <c r="AU631" s="173">
        <v>5</v>
      </c>
      <c r="AV631" s="173">
        <v>2</v>
      </c>
      <c r="AW631" s="173">
        <v>2</v>
      </c>
      <c r="AX631" s="173">
        <v>2</v>
      </c>
      <c r="AY631" s="173"/>
      <c r="AZ631" s="211">
        <f t="shared" si="86"/>
        <v>3</v>
      </c>
      <c r="BA631" s="211">
        <f t="shared" si="87"/>
        <v>22</v>
      </c>
      <c r="BB631" s="205">
        <f t="shared" si="81"/>
        <v>1021113</v>
      </c>
      <c r="BC631" s="205">
        <f t="shared" si="82"/>
        <v>865339</v>
      </c>
      <c r="BD631" s="205">
        <f t="shared" si="83"/>
        <v>160999</v>
      </c>
      <c r="BE631" s="205">
        <f t="shared" si="84"/>
        <v>5225</v>
      </c>
      <c r="BF631" s="175">
        <v>860114</v>
      </c>
      <c r="BG631" s="175">
        <v>28193</v>
      </c>
      <c r="BH631" s="175">
        <v>221993</v>
      </c>
      <c r="BI631" s="175">
        <v>155774</v>
      </c>
      <c r="BJ631" s="175"/>
      <c r="BK631" s="175">
        <v>259099</v>
      </c>
      <c r="BL631" s="175">
        <v>12779</v>
      </c>
      <c r="BM631" s="175">
        <v>181580</v>
      </c>
      <c r="BN631" s="175">
        <v>8897</v>
      </c>
      <c r="BO631" s="175">
        <v>152798</v>
      </c>
      <c r="BP631" s="198">
        <f t="shared" si="85"/>
        <v>374791</v>
      </c>
    </row>
    <row r="632" spans="1:68" s="116" customFormat="1" x14ac:dyDescent="0.15">
      <c r="A632" s="117">
        <v>1220501001</v>
      </c>
      <c r="B632" s="118" t="s">
        <v>1035</v>
      </c>
      <c r="C632" s="118" t="s">
        <v>1020</v>
      </c>
      <c r="D632" s="118" t="s">
        <v>1036</v>
      </c>
      <c r="E632" s="118" t="s">
        <v>3811</v>
      </c>
      <c r="F632" s="120">
        <v>15</v>
      </c>
      <c r="G632" s="119">
        <v>523798</v>
      </c>
      <c r="H632" s="119"/>
      <c r="I632" s="120" t="s">
        <v>5820</v>
      </c>
      <c r="J632" s="120">
        <v>3600</v>
      </c>
      <c r="K632" s="120">
        <v>523798</v>
      </c>
      <c r="L632" s="120">
        <v>0.39900000000000002</v>
      </c>
      <c r="M632" s="121" t="s">
        <v>5654</v>
      </c>
      <c r="N632" s="120">
        <v>1</v>
      </c>
      <c r="O632" s="119">
        <v>214.3</v>
      </c>
      <c r="P632" s="119">
        <v>41.5</v>
      </c>
      <c r="Q632" s="119">
        <v>4.68</v>
      </c>
      <c r="R632" s="120" t="s">
        <v>5655</v>
      </c>
      <c r="S632" s="120">
        <v>13.7</v>
      </c>
      <c r="T632" s="120"/>
      <c r="U632" s="120"/>
      <c r="V632" s="172">
        <v>630</v>
      </c>
      <c r="W632" s="172"/>
      <c r="X632" s="172">
        <v>214</v>
      </c>
      <c r="Y632" s="172">
        <v>416</v>
      </c>
      <c r="Z632" s="172"/>
      <c r="AA632" s="123">
        <v>4783</v>
      </c>
      <c r="AB632" s="123"/>
      <c r="AC632" s="123">
        <v>495</v>
      </c>
      <c r="AD632" s="123"/>
      <c r="AE632" s="123"/>
      <c r="AF632" s="123"/>
      <c r="AG632" s="214"/>
      <c r="AH632" s="229" t="str">
        <f t="shared" si="80"/>
        <v>a3</v>
      </c>
      <c r="AI632" s="122" t="s">
        <v>5401</v>
      </c>
      <c r="AJ632" s="122"/>
      <c r="AK632" s="122"/>
      <c r="AL632" s="122" t="s">
        <v>5401</v>
      </c>
      <c r="AM632" s="122"/>
      <c r="AN632" s="173">
        <v>2</v>
      </c>
      <c r="AO632" s="173">
        <v>0.5</v>
      </c>
      <c r="AP632" s="173">
        <v>0.5</v>
      </c>
      <c r="AQ632" s="173"/>
      <c r="AR632" s="173"/>
      <c r="AS632" s="173"/>
      <c r="AT632" s="173">
        <v>4</v>
      </c>
      <c r="AU632" s="173">
        <v>3</v>
      </c>
      <c r="AV632" s="173">
        <v>0.5</v>
      </c>
      <c r="AW632" s="173">
        <v>0.5</v>
      </c>
      <c r="AX632" s="173">
        <v>2</v>
      </c>
      <c r="AY632" s="173"/>
      <c r="AZ632" s="211">
        <f t="shared" si="86"/>
        <v>3</v>
      </c>
      <c r="BA632" s="211">
        <f t="shared" si="87"/>
        <v>10</v>
      </c>
      <c r="BB632" s="205">
        <f t="shared" si="81"/>
        <v>155493</v>
      </c>
      <c r="BC632" s="205">
        <f t="shared" si="82"/>
        <v>155493</v>
      </c>
      <c r="BD632" s="205">
        <f t="shared" si="83"/>
        <v>0</v>
      </c>
      <c r="BE632" s="205">
        <f t="shared" si="84"/>
        <v>0</v>
      </c>
      <c r="BF632" s="175">
        <v>155493</v>
      </c>
      <c r="BG632" s="175">
        <v>26488</v>
      </c>
      <c r="BH632" s="175">
        <v>96774</v>
      </c>
      <c r="BI632" s="175"/>
      <c r="BJ632" s="175"/>
      <c r="BK632" s="175">
        <v>10093</v>
      </c>
      <c r="BL632" s="175">
        <v>13563</v>
      </c>
      <c r="BM632" s="175"/>
      <c r="BN632" s="175">
        <v>22</v>
      </c>
      <c r="BO632" s="175">
        <v>8553</v>
      </c>
      <c r="BP632" s="198">
        <f t="shared" si="85"/>
        <v>105327</v>
      </c>
    </row>
    <row r="633" spans="1:68" s="116" customFormat="1" x14ac:dyDescent="0.15">
      <c r="A633" s="117">
        <v>1220601001</v>
      </c>
      <c r="B633" s="118" t="s">
        <v>1037</v>
      </c>
      <c r="C633" s="118" t="s">
        <v>1020</v>
      </c>
      <c r="D633" s="118" t="s">
        <v>1038</v>
      </c>
      <c r="E633" s="118" t="s">
        <v>3812</v>
      </c>
      <c r="F633" s="120">
        <v>28</v>
      </c>
      <c r="G633" s="119">
        <v>7978054</v>
      </c>
      <c r="H633" s="119">
        <v>322585</v>
      </c>
      <c r="I633" s="120" t="s">
        <v>5821</v>
      </c>
      <c r="J633" s="120">
        <v>32950</v>
      </c>
      <c r="K633" s="120">
        <v>7978054</v>
      </c>
      <c r="L633" s="120">
        <v>0.66300000000000003</v>
      </c>
      <c r="M633" s="121" t="s">
        <v>5661</v>
      </c>
      <c r="N633" s="120">
        <v>1</v>
      </c>
      <c r="O633" s="119">
        <v>203</v>
      </c>
      <c r="P633" s="119"/>
      <c r="Q633" s="119"/>
      <c r="R633" s="120" t="s">
        <v>5655</v>
      </c>
      <c r="S633" s="120">
        <v>64.460000000000008</v>
      </c>
      <c r="T633" s="120"/>
      <c r="U633" s="120"/>
      <c r="V633" s="172">
        <v>3943</v>
      </c>
      <c r="W633" s="172">
        <v>820</v>
      </c>
      <c r="X633" s="172">
        <v>2362.1999999999998</v>
      </c>
      <c r="Y633" s="172">
        <v>353.3</v>
      </c>
      <c r="Z633" s="172">
        <v>407.5</v>
      </c>
      <c r="AA633" s="123">
        <v>96617</v>
      </c>
      <c r="AB633" s="123"/>
      <c r="AC633" s="123">
        <v>5805.55</v>
      </c>
      <c r="AD633" s="123"/>
      <c r="AE633" s="123"/>
      <c r="AF633" s="123"/>
      <c r="AG633" s="214"/>
      <c r="AH633" s="229" t="str">
        <f t="shared" si="80"/>
        <v>a3</v>
      </c>
      <c r="AI633" s="122" t="s">
        <v>5401</v>
      </c>
      <c r="AJ633" s="122"/>
      <c r="AK633" s="122" t="s">
        <v>5401</v>
      </c>
      <c r="AL633" s="122" t="s">
        <v>5401</v>
      </c>
      <c r="AM633" s="122" t="s">
        <v>5401</v>
      </c>
      <c r="AN633" s="173">
        <v>3</v>
      </c>
      <c r="AO633" s="173"/>
      <c r="AP633" s="173"/>
      <c r="AQ633" s="173"/>
      <c r="AR633" s="173"/>
      <c r="AS633" s="173"/>
      <c r="AT633" s="173">
        <v>8</v>
      </c>
      <c r="AU633" s="173">
        <v>6</v>
      </c>
      <c r="AV633" s="173">
        <v>0.5</v>
      </c>
      <c r="AW633" s="173">
        <v>0.5</v>
      </c>
      <c r="AX633" s="173">
        <v>2</v>
      </c>
      <c r="AY633" s="173"/>
      <c r="AZ633" s="211">
        <f t="shared" si="86"/>
        <v>3</v>
      </c>
      <c r="BA633" s="211">
        <f t="shared" si="87"/>
        <v>17</v>
      </c>
      <c r="BB633" s="205">
        <f t="shared" si="81"/>
        <v>367627</v>
      </c>
      <c r="BC633" s="205">
        <f t="shared" si="82"/>
        <v>367627</v>
      </c>
      <c r="BD633" s="205">
        <f t="shared" si="83"/>
        <v>0</v>
      </c>
      <c r="BE633" s="205">
        <f t="shared" si="84"/>
        <v>0</v>
      </c>
      <c r="BF633" s="175">
        <v>367627</v>
      </c>
      <c r="BG633" s="175">
        <v>24599</v>
      </c>
      <c r="BH633" s="175">
        <v>202230</v>
      </c>
      <c r="BI633" s="175"/>
      <c r="BJ633" s="175"/>
      <c r="BK633" s="175">
        <v>129110</v>
      </c>
      <c r="BL633" s="175">
        <v>3613</v>
      </c>
      <c r="BM633" s="175"/>
      <c r="BN633" s="175"/>
      <c r="BO633" s="175">
        <v>8075</v>
      </c>
      <c r="BP633" s="198">
        <f t="shared" si="85"/>
        <v>210305</v>
      </c>
    </row>
    <row r="634" spans="1:68" s="116" customFormat="1" x14ac:dyDescent="0.15">
      <c r="A634" s="117">
        <v>1220701001</v>
      </c>
      <c r="B634" s="118" t="s">
        <v>1039</v>
      </c>
      <c r="C634" s="118" t="s">
        <v>1020</v>
      </c>
      <c r="D634" s="118" t="s">
        <v>1040</v>
      </c>
      <c r="E634" s="118" t="s">
        <v>3813</v>
      </c>
      <c r="F634" s="120">
        <v>53</v>
      </c>
      <c r="G634" s="119">
        <v>3840869</v>
      </c>
      <c r="H634" s="119"/>
      <c r="I634" s="120" t="s">
        <v>5822</v>
      </c>
      <c r="J634" s="120">
        <v>12700</v>
      </c>
      <c r="K634" s="120">
        <v>3840869</v>
      </c>
      <c r="L634" s="120">
        <v>0.82899999999999996</v>
      </c>
      <c r="M634" s="121" t="s">
        <v>5654</v>
      </c>
      <c r="N634" s="120">
        <v>1</v>
      </c>
      <c r="O634" s="119">
        <v>279.7</v>
      </c>
      <c r="P634" s="119">
        <v>27.3</v>
      </c>
      <c r="Q634" s="119">
        <v>3.13</v>
      </c>
      <c r="R634" s="120" t="s">
        <v>5655</v>
      </c>
      <c r="S634" s="120">
        <v>23</v>
      </c>
      <c r="T634" s="120"/>
      <c r="U634" s="120"/>
      <c r="V634" s="172">
        <v>1675</v>
      </c>
      <c r="W634" s="172">
        <v>335</v>
      </c>
      <c r="X634" s="172">
        <v>1005</v>
      </c>
      <c r="Y634" s="172">
        <v>251</v>
      </c>
      <c r="Z634" s="172">
        <v>84</v>
      </c>
      <c r="AA634" s="123">
        <v>36657</v>
      </c>
      <c r="AB634" s="123">
        <v>69881.399999999892</v>
      </c>
      <c r="AC634" s="123">
        <v>1368</v>
      </c>
      <c r="AD634" s="123"/>
      <c r="AE634" s="123"/>
      <c r="AF634" s="123"/>
      <c r="AG634" s="214"/>
      <c r="AH634" s="229" t="str">
        <f t="shared" si="80"/>
        <v>a3</v>
      </c>
      <c r="AI634" s="122"/>
      <c r="AJ634" s="122"/>
      <c r="AK634" s="122"/>
      <c r="AL634" s="122"/>
      <c r="AM634" s="122"/>
      <c r="AN634" s="173">
        <v>4</v>
      </c>
      <c r="AO634" s="173"/>
      <c r="AP634" s="173"/>
      <c r="AQ634" s="173"/>
      <c r="AR634" s="173"/>
      <c r="AS634" s="173">
        <v>1</v>
      </c>
      <c r="AT634" s="173">
        <v>3</v>
      </c>
      <c r="AU634" s="173">
        <v>1</v>
      </c>
      <c r="AV634" s="173">
        <v>3</v>
      </c>
      <c r="AW634" s="173">
        <v>1</v>
      </c>
      <c r="AX634" s="173">
        <v>1</v>
      </c>
      <c r="AY634" s="173">
        <v>1</v>
      </c>
      <c r="AZ634" s="211">
        <f t="shared" si="86"/>
        <v>5</v>
      </c>
      <c r="BA634" s="211">
        <f t="shared" si="87"/>
        <v>10</v>
      </c>
      <c r="BB634" s="205">
        <f t="shared" si="81"/>
        <v>257426</v>
      </c>
      <c r="BC634" s="205">
        <f t="shared" si="82"/>
        <v>193686</v>
      </c>
      <c r="BD634" s="205">
        <f t="shared" si="83"/>
        <v>63951</v>
      </c>
      <c r="BE634" s="205">
        <f t="shared" si="84"/>
        <v>211</v>
      </c>
      <c r="BF634" s="175">
        <v>193475</v>
      </c>
      <c r="BG634" s="175">
        <v>9701</v>
      </c>
      <c r="BH634" s="175">
        <v>63951</v>
      </c>
      <c r="BI634" s="175">
        <v>44425</v>
      </c>
      <c r="BJ634" s="175">
        <v>19315</v>
      </c>
      <c r="BK634" s="175">
        <v>39954</v>
      </c>
      <c r="BL634" s="175">
        <v>33218</v>
      </c>
      <c r="BM634" s="175">
        <v>28830</v>
      </c>
      <c r="BN634" s="175">
        <v>10717</v>
      </c>
      <c r="BO634" s="175">
        <v>7315</v>
      </c>
      <c r="BP634" s="198">
        <f t="shared" si="85"/>
        <v>71266</v>
      </c>
    </row>
    <row r="635" spans="1:68" s="116" customFormat="1" x14ac:dyDescent="0.15">
      <c r="A635" s="117">
        <v>1221001001</v>
      </c>
      <c r="B635" s="118" t="s">
        <v>1041</v>
      </c>
      <c r="C635" s="118" t="s">
        <v>1020</v>
      </c>
      <c r="D635" s="118" t="s">
        <v>1042</v>
      </c>
      <c r="E635" s="118" t="s">
        <v>3814</v>
      </c>
      <c r="F635" s="120">
        <v>41</v>
      </c>
      <c r="G635" s="119">
        <v>1005258</v>
      </c>
      <c r="H635" s="119">
        <v>348180</v>
      </c>
      <c r="I635" s="120" t="s">
        <v>5821</v>
      </c>
      <c r="J635" s="120">
        <v>15410</v>
      </c>
      <c r="K635" s="120">
        <v>4772004</v>
      </c>
      <c r="L635" s="120">
        <v>0.84799999999999998</v>
      </c>
      <c r="M635" s="121" t="s">
        <v>5654</v>
      </c>
      <c r="N635" s="120">
        <v>1</v>
      </c>
      <c r="O635" s="119">
        <v>149</v>
      </c>
      <c r="P635" s="119">
        <v>32</v>
      </c>
      <c r="Q635" s="119">
        <v>2.97</v>
      </c>
      <c r="R635" s="120" t="s">
        <v>5655</v>
      </c>
      <c r="S635" s="120">
        <v>91</v>
      </c>
      <c r="T635" s="120"/>
      <c r="U635" s="120"/>
      <c r="V635" s="172">
        <v>2238</v>
      </c>
      <c r="W635" s="172">
        <v>300</v>
      </c>
      <c r="X635" s="172">
        <v>1677</v>
      </c>
      <c r="Y635" s="172">
        <v>223</v>
      </c>
      <c r="Z635" s="172">
        <v>38</v>
      </c>
      <c r="AA635" s="123">
        <v>44716</v>
      </c>
      <c r="AB635" s="123"/>
      <c r="AC635" s="123">
        <v>2419</v>
      </c>
      <c r="AD635" s="123"/>
      <c r="AE635" s="123"/>
      <c r="AF635" s="123"/>
      <c r="AG635" s="214"/>
      <c r="AH635" s="229" t="str">
        <f t="shared" si="80"/>
        <v>a3</v>
      </c>
      <c r="AI635" s="122"/>
      <c r="AJ635" s="122"/>
      <c r="AK635" s="122"/>
      <c r="AL635" s="122"/>
      <c r="AM635" s="122"/>
      <c r="AN635" s="173">
        <v>1</v>
      </c>
      <c r="AO635" s="173">
        <v>2</v>
      </c>
      <c r="AP635" s="173">
        <v>0.5</v>
      </c>
      <c r="AQ635" s="173">
        <v>0.5</v>
      </c>
      <c r="AR635" s="173" t="s">
        <v>3186</v>
      </c>
      <c r="AS635" s="173" t="s">
        <v>3186</v>
      </c>
      <c r="AT635" s="173">
        <v>2</v>
      </c>
      <c r="AU635" s="173">
        <v>2.5</v>
      </c>
      <c r="AV635" s="173">
        <v>1</v>
      </c>
      <c r="AW635" s="173">
        <v>0.5</v>
      </c>
      <c r="AX635" s="173">
        <v>1</v>
      </c>
      <c r="AY635" s="173">
        <v>4</v>
      </c>
      <c r="AZ635" s="211">
        <f t="shared" si="86"/>
        <v>4</v>
      </c>
      <c r="BA635" s="211">
        <f t="shared" si="87"/>
        <v>11</v>
      </c>
      <c r="BB635" s="205">
        <f t="shared" si="81"/>
        <v>347709</v>
      </c>
      <c r="BC635" s="205">
        <f t="shared" si="82"/>
        <v>301628</v>
      </c>
      <c r="BD635" s="205">
        <f t="shared" si="83"/>
        <v>47851</v>
      </c>
      <c r="BE635" s="205">
        <f t="shared" si="84"/>
        <v>1770</v>
      </c>
      <c r="BF635" s="175">
        <v>299858</v>
      </c>
      <c r="BG635" s="175">
        <v>56686</v>
      </c>
      <c r="BH635" s="175">
        <v>62445</v>
      </c>
      <c r="BI635" s="175">
        <v>44243</v>
      </c>
      <c r="BJ635" s="175">
        <v>1838</v>
      </c>
      <c r="BK635" s="175">
        <v>51050</v>
      </c>
      <c r="BL635" s="175">
        <v>72478</v>
      </c>
      <c r="BM635" s="175">
        <v>46052</v>
      </c>
      <c r="BN635" s="175">
        <v>2038</v>
      </c>
      <c r="BO635" s="175">
        <v>10879</v>
      </c>
      <c r="BP635" s="198">
        <f t="shared" si="85"/>
        <v>73324</v>
      </c>
    </row>
    <row r="636" spans="1:68" s="116" customFormat="1" x14ac:dyDescent="0.15">
      <c r="A636" s="117">
        <v>1221301001</v>
      </c>
      <c r="B636" s="118" t="s">
        <v>1043</v>
      </c>
      <c r="C636" s="118" t="s">
        <v>1020</v>
      </c>
      <c r="D636" s="118" t="s">
        <v>1044</v>
      </c>
      <c r="E636" s="118" t="s">
        <v>3815</v>
      </c>
      <c r="F636" s="120">
        <v>28</v>
      </c>
      <c r="G636" s="119">
        <v>3295300</v>
      </c>
      <c r="H636" s="119"/>
      <c r="I636" s="120" t="s">
        <v>5820</v>
      </c>
      <c r="J636" s="120">
        <v>14600</v>
      </c>
      <c r="K636" s="120">
        <v>3295300</v>
      </c>
      <c r="L636" s="120">
        <v>0.61799999999999999</v>
      </c>
      <c r="M636" s="121" t="s">
        <v>5654</v>
      </c>
      <c r="N636" s="120">
        <v>1</v>
      </c>
      <c r="O636" s="119">
        <v>150.6</v>
      </c>
      <c r="P636" s="119">
        <v>30.7</v>
      </c>
      <c r="Q636" s="119">
        <v>4.17</v>
      </c>
      <c r="R636" s="120" t="s">
        <v>5655</v>
      </c>
      <c r="S636" s="120">
        <v>43.2</v>
      </c>
      <c r="T636" s="120"/>
      <c r="U636" s="120"/>
      <c r="V636" s="172">
        <v>1650.4</v>
      </c>
      <c r="W636" s="172">
        <v>200</v>
      </c>
      <c r="X636" s="172">
        <v>727.9</v>
      </c>
      <c r="Y636" s="172">
        <v>113.1</v>
      </c>
      <c r="Z636" s="172">
        <v>609.4</v>
      </c>
      <c r="AA636" s="123">
        <v>39959</v>
      </c>
      <c r="AB636" s="123"/>
      <c r="AC636" s="123">
        <v>644</v>
      </c>
      <c r="AD636" s="123"/>
      <c r="AE636" s="123"/>
      <c r="AF636" s="123"/>
      <c r="AG636" s="214"/>
      <c r="AH636" s="229" t="str">
        <f t="shared" si="80"/>
        <v>a3</v>
      </c>
      <c r="AI636" s="122"/>
      <c r="AJ636" s="122"/>
      <c r="AK636" s="122"/>
      <c r="AL636" s="122"/>
      <c r="AM636" s="122"/>
      <c r="AN636" s="173">
        <v>2</v>
      </c>
      <c r="AO636" s="173"/>
      <c r="AP636" s="173"/>
      <c r="AQ636" s="173"/>
      <c r="AR636" s="173"/>
      <c r="AS636" s="173">
        <v>1</v>
      </c>
      <c r="AT636" s="173">
        <v>1</v>
      </c>
      <c r="AU636" s="173">
        <v>1</v>
      </c>
      <c r="AV636" s="173">
        <v>4</v>
      </c>
      <c r="AW636" s="173">
        <v>2</v>
      </c>
      <c r="AX636" s="173">
        <v>3</v>
      </c>
      <c r="AY636" s="173"/>
      <c r="AZ636" s="211">
        <f t="shared" si="86"/>
        <v>3</v>
      </c>
      <c r="BA636" s="211">
        <f t="shared" si="87"/>
        <v>11</v>
      </c>
      <c r="BB636" s="205">
        <f t="shared" si="81"/>
        <v>172954</v>
      </c>
      <c r="BC636" s="205">
        <f t="shared" si="82"/>
        <v>146084</v>
      </c>
      <c r="BD636" s="205">
        <f t="shared" si="83"/>
        <v>27930</v>
      </c>
      <c r="BE636" s="205">
        <f t="shared" si="84"/>
        <v>1060</v>
      </c>
      <c r="BF636" s="175">
        <v>145024</v>
      </c>
      <c r="BG636" s="175">
        <v>8339</v>
      </c>
      <c r="BH636" s="175">
        <v>43049</v>
      </c>
      <c r="BI636" s="175">
        <v>26870</v>
      </c>
      <c r="BJ636" s="175"/>
      <c r="BK636" s="175">
        <v>54080</v>
      </c>
      <c r="BL636" s="175">
        <v>1106</v>
      </c>
      <c r="BM636" s="175">
        <v>25884</v>
      </c>
      <c r="BN636" s="175">
        <v>8602</v>
      </c>
      <c r="BO636" s="175">
        <v>5024</v>
      </c>
      <c r="BP636" s="198">
        <f t="shared" si="85"/>
        <v>48073</v>
      </c>
    </row>
    <row r="637" spans="1:68" s="116" customFormat="1" x14ac:dyDescent="0.15">
      <c r="A637" s="117">
        <v>1221501001</v>
      </c>
      <c r="B637" s="118" t="s">
        <v>1045</v>
      </c>
      <c r="C637" s="118" t="s">
        <v>1020</v>
      </c>
      <c r="D637" s="118" t="s">
        <v>1046</v>
      </c>
      <c r="E637" s="118" t="s">
        <v>3816</v>
      </c>
      <c r="F637" s="120">
        <v>13</v>
      </c>
      <c r="G637" s="119">
        <v>631040</v>
      </c>
      <c r="H637" s="119"/>
      <c r="I637" s="120" t="s">
        <v>5820</v>
      </c>
      <c r="J637" s="120">
        <v>6200</v>
      </c>
      <c r="K637" s="120">
        <v>631040</v>
      </c>
      <c r="L637" s="120">
        <v>0.27900000000000003</v>
      </c>
      <c r="M637" s="121" t="s">
        <v>5654</v>
      </c>
      <c r="N637" s="120">
        <v>1</v>
      </c>
      <c r="O637" s="119">
        <v>230.3</v>
      </c>
      <c r="P637" s="119"/>
      <c r="Q637" s="119"/>
      <c r="R637" s="120" t="s">
        <v>5663</v>
      </c>
      <c r="S637" s="120">
        <v>2.2250000000000001</v>
      </c>
      <c r="T637" s="120"/>
      <c r="U637" s="120"/>
      <c r="V637" s="172">
        <v>636.29999999999995</v>
      </c>
      <c r="W637" s="172">
        <v>55.8</v>
      </c>
      <c r="X637" s="172">
        <v>379.8</v>
      </c>
      <c r="Y637" s="172">
        <v>63.4</v>
      </c>
      <c r="Z637" s="172">
        <v>137.30000000000001</v>
      </c>
      <c r="AA637" s="123">
        <v>7592</v>
      </c>
      <c r="AB637" s="123"/>
      <c r="AC637" s="123">
        <v>545.29999999999995</v>
      </c>
      <c r="AD637" s="123"/>
      <c r="AE637" s="123"/>
      <c r="AF637" s="123"/>
      <c r="AG637" s="214"/>
      <c r="AH637" s="229" t="str">
        <f t="shared" si="80"/>
        <v>a3</v>
      </c>
      <c r="AI637" s="122"/>
      <c r="AJ637" s="122"/>
      <c r="AK637" s="122"/>
      <c r="AL637" s="122"/>
      <c r="AM637" s="122"/>
      <c r="AN637" s="173">
        <v>9</v>
      </c>
      <c r="AO637" s="173">
        <v>1</v>
      </c>
      <c r="AP637" s="173">
        <v>1</v>
      </c>
      <c r="AQ637" s="173"/>
      <c r="AR637" s="173"/>
      <c r="AS637" s="173">
        <v>2</v>
      </c>
      <c r="AT637" s="173">
        <v>2</v>
      </c>
      <c r="AU637" s="173">
        <v>1</v>
      </c>
      <c r="AV637" s="173">
        <v>1</v>
      </c>
      <c r="AW637" s="173">
        <v>1</v>
      </c>
      <c r="AX637" s="173">
        <v>2</v>
      </c>
      <c r="AY637" s="173"/>
      <c r="AZ637" s="211">
        <f t="shared" si="86"/>
        <v>13</v>
      </c>
      <c r="BA637" s="211">
        <f t="shared" si="87"/>
        <v>7</v>
      </c>
      <c r="BB637" s="205">
        <f t="shared" si="81"/>
        <v>164535</v>
      </c>
      <c r="BC637" s="205">
        <f t="shared" si="82"/>
        <v>122009</v>
      </c>
      <c r="BD637" s="205">
        <f t="shared" si="83"/>
        <v>44226</v>
      </c>
      <c r="BE637" s="205">
        <f t="shared" si="84"/>
        <v>1700</v>
      </c>
      <c r="BF637" s="175">
        <v>120309</v>
      </c>
      <c r="BG637" s="175">
        <v>6586</v>
      </c>
      <c r="BH637" s="175">
        <v>69300</v>
      </c>
      <c r="BI637" s="175">
        <v>42526</v>
      </c>
      <c r="BJ637" s="175"/>
      <c r="BK637" s="175">
        <v>8639</v>
      </c>
      <c r="BL637" s="175">
        <v>10754</v>
      </c>
      <c r="BM637" s="175">
        <v>12177</v>
      </c>
      <c r="BN637" s="175">
        <v>5589</v>
      </c>
      <c r="BO637" s="175">
        <v>8964</v>
      </c>
      <c r="BP637" s="198">
        <f t="shared" si="85"/>
        <v>78264</v>
      </c>
    </row>
    <row r="638" spans="1:68" s="116" customFormat="1" x14ac:dyDescent="0.15">
      <c r="A638" s="117">
        <v>1221601001</v>
      </c>
      <c r="B638" s="118" t="s">
        <v>1047</v>
      </c>
      <c r="C638" s="118" t="s">
        <v>1020</v>
      </c>
      <c r="D638" s="118" t="s">
        <v>1048</v>
      </c>
      <c r="E638" s="118" t="s">
        <v>3817</v>
      </c>
      <c r="F638" s="120">
        <v>29</v>
      </c>
      <c r="G638" s="119">
        <v>21336075</v>
      </c>
      <c r="H638" s="119">
        <v>3291676</v>
      </c>
      <c r="I638" s="120" t="s">
        <v>5821</v>
      </c>
      <c r="J638" s="120">
        <v>64100</v>
      </c>
      <c r="K638" s="120">
        <v>24627751</v>
      </c>
      <c r="L638" s="120">
        <v>1.0529999999999999</v>
      </c>
      <c r="M638" s="121" t="s">
        <v>5654</v>
      </c>
      <c r="N638" s="120">
        <v>1</v>
      </c>
      <c r="O638" s="119">
        <v>204.8</v>
      </c>
      <c r="P638" s="119">
        <v>42.1</v>
      </c>
      <c r="Q638" s="119">
        <v>4.75</v>
      </c>
      <c r="R638" s="120" t="s">
        <v>5655</v>
      </c>
      <c r="S638" s="120">
        <v>185.6</v>
      </c>
      <c r="T638" s="120"/>
      <c r="U638" s="120"/>
      <c r="V638" s="172">
        <v>6840.6</v>
      </c>
      <c r="W638" s="172">
        <v>1335.3</v>
      </c>
      <c r="X638" s="172">
        <v>2469.5</v>
      </c>
      <c r="Y638" s="172">
        <v>2718.8</v>
      </c>
      <c r="Z638" s="172">
        <v>317</v>
      </c>
      <c r="AA638" s="123">
        <v>148035</v>
      </c>
      <c r="AB638" s="123"/>
      <c r="AC638" s="123">
        <v>10412</v>
      </c>
      <c r="AD638" s="123"/>
      <c r="AE638" s="123"/>
      <c r="AF638" s="123"/>
      <c r="AG638" s="214"/>
      <c r="AH638" s="229" t="str">
        <f t="shared" si="80"/>
        <v>a3</v>
      </c>
      <c r="AI638" s="122"/>
      <c r="AJ638" s="122"/>
      <c r="AK638" s="122"/>
      <c r="AL638" s="122"/>
      <c r="AM638" s="122"/>
      <c r="AN638" s="173">
        <v>2</v>
      </c>
      <c r="AO638" s="173">
        <v>2.5</v>
      </c>
      <c r="AP638" s="173">
        <v>2.5</v>
      </c>
      <c r="AQ638" s="173">
        <v>1</v>
      </c>
      <c r="AR638" s="173" t="s">
        <v>3186</v>
      </c>
      <c r="AS638" s="173">
        <v>1</v>
      </c>
      <c r="AT638" s="173">
        <v>8</v>
      </c>
      <c r="AU638" s="173">
        <v>12</v>
      </c>
      <c r="AV638" s="173">
        <v>4</v>
      </c>
      <c r="AW638" s="173">
        <v>2</v>
      </c>
      <c r="AX638" s="173">
        <v>6</v>
      </c>
      <c r="AY638" s="173">
        <v>2</v>
      </c>
      <c r="AZ638" s="211">
        <f t="shared" si="86"/>
        <v>9</v>
      </c>
      <c r="BA638" s="211">
        <f t="shared" si="87"/>
        <v>34</v>
      </c>
      <c r="BB638" s="205">
        <f t="shared" si="81"/>
        <v>925615</v>
      </c>
      <c r="BC638" s="205">
        <f t="shared" si="82"/>
        <v>925615</v>
      </c>
      <c r="BD638" s="205">
        <f t="shared" si="83"/>
        <v>0</v>
      </c>
      <c r="BE638" s="205">
        <f t="shared" si="84"/>
        <v>0</v>
      </c>
      <c r="BF638" s="175">
        <v>925615</v>
      </c>
      <c r="BG638" s="175">
        <v>37839</v>
      </c>
      <c r="BH638" s="175">
        <v>230958</v>
      </c>
      <c r="BI638" s="175"/>
      <c r="BJ638" s="175"/>
      <c r="BK638" s="175">
        <v>227038</v>
      </c>
      <c r="BL638" s="175">
        <v>182378</v>
      </c>
      <c r="BM638" s="175">
        <v>114280</v>
      </c>
      <c r="BN638" s="175">
        <v>83536</v>
      </c>
      <c r="BO638" s="175">
        <v>49586</v>
      </c>
      <c r="BP638" s="198">
        <f t="shared" si="85"/>
        <v>280544</v>
      </c>
    </row>
    <row r="639" spans="1:68" s="116" customFormat="1" x14ac:dyDescent="0.15">
      <c r="A639" s="117">
        <v>1221901001</v>
      </c>
      <c r="B639" s="118" t="s">
        <v>1049</v>
      </c>
      <c r="C639" s="118" t="s">
        <v>1020</v>
      </c>
      <c r="D639" s="118" t="s">
        <v>1050</v>
      </c>
      <c r="E639" s="118" t="s">
        <v>3818</v>
      </c>
      <c r="F639" s="120">
        <v>41</v>
      </c>
      <c r="G639" s="119">
        <v>9063564</v>
      </c>
      <c r="H639" s="119"/>
      <c r="I639" s="120" t="s">
        <v>5820</v>
      </c>
      <c r="J639" s="120">
        <v>35200</v>
      </c>
      <c r="K639" s="120">
        <v>9057492</v>
      </c>
      <c r="L639" s="120">
        <v>0.70499999999999996</v>
      </c>
      <c r="M639" s="121" t="s">
        <v>5654</v>
      </c>
      <c r="N639" s="120">
        <v>1</v>
      </c>
      <c r="O639" s="119">
        <v>212</v>
      </c>
      <c r="P639" s="119">
        <v>50.1</v>
      </c>
      <c r="Q639" s="119">
        <v>5.41</v>
      </c>
      <c r="R639" s="120" t="s">
        <v>5655</v>
      </c>
      <c r="S639" s="120">
        <v>73.400000000000006</v>
      </c>
      <c r="T639" s="120"/>
      <c r="U639" s="120"/>
      <c r="V639" s="172">
        <v>3025</v>
      </c>
      <c r="W639" s="172"/>
      <c r="X639" s="172">
        <v>3025</v>
      </c>
      <c r="Y639" s="172"/>
      <c r="Z639" s="172"/>
      <c r="AA639" s="123"/>
      <c r="AB639" s="123"/>
      <c r="AC639" s="123"/>
      <c r="AD639" s="123"/>
      <c r="AE639" s="123"/>
      <c r="AF639" s="123"/>
      <c r="AG639" s="214"/>
      <c r="AH639" s="229" t="str">
        <f t="shared" si="80"/>
        <v>a1</v>
      </c>
      <c r="AI639" s="122"/>
      <c r="AJ639" s="122"/>
      <c r="AK639" s="122"/>
      <c r="AL639" s="122"/>
      <c r="AM639" s="122"/>
      <c r="AN639" s="173">
        <v>2</v>
      </c>
      <c r="AO639" s="173">
        <v>2</v>
      </c>
      <c r="AP639" s="173" t="s">
        <v>3186</v>
      </c>
      <c r="AQ639" s="173">
        <v>1</v>
      </c>
      <c r="AR639" s="173"/>
      <c r="AS639" s="173">
        <v>1</v>
      </c>
      <c r="AT639" s="173">
        <v>6</v>
      </c>
      <c r="AU639" s="173">
        <v>6</v>
      </c>
      <c r="AV639" s="173" t="s">
        <v>3186</v>
      </c>
      <c r="AW639" s="173" t="s">
        <v>3186</v>
      </c>
      <c r="AX639" s="173">
        <v>1</v>
      </c>
      <c r="AY639" s="173">
        <v>1</v>
      </c>
      <c r="AZ639" s="211">
        <f t="shared" si="86"/>
        <v>6</v>
      </c>
      <c r="BA639" s="211">
        <f t="shared" si="87"/>
        <v>14</v>
      </c>
      <c r="BB639" s="205">
        <f t="shared" si="81"/>
        <v>292113</v>
      </c>
      <c r="BC639" s="205">
        <f t="shared" si="82"/>
        <v>232629</v>
      </c>
      <c r="BD639" s="205">
        <f t="shared" si="83"/>
        <v>61324</v>
      </c>
      <c r="BE639" s="205">
        <f t="shared" si="84"/>
        <v>1840</v>
      </c>
      <c r="BF639" s="175">
        <v>230789</v>
      </c>
      <c r="BG639" s="175">
        <v>16608</v>
      </c>
      <c r="BH639" s="175">
        <v>61324</v>
      </c>
      <c r="BI639" s="175">
        <v>44766</v>
      </c>
      <c r="BJ639" s="175">
        <v>14718</v>
      </c>
      <c r="BK639" s="175"/>
      <c r="BL639" s="175">
        <v>71812</v>
      </c>
      <c r="BM639" s="175">
        <v>54981</v>
      </c>
      <c r="BN639" s="175">
        <v>5463</v>
      </c>
      <c r="BO639" s="175">
        <v>22441</v>
      </c>
      <c r="BP639" s="198">
        <f t="shared" si="85"/>
        <v>83765</v>
      </c>
    </row>
    <row r="640" spans="1:68" s="116" customFormat="1" x14ac:dyDescent="0.15">
      <c r="A640" s="117">
        <v>1221901002</v>
      </c>
      <c r="B640" s="118" t="s">
        <v>1051</v>
      </c>
      <c r="C640" s="118" t="s">
        <v>1020</v>
      </c>
      <c r="D640" s="118" t="s">
        <v>1050</v>
      </c>
      <c r="E640" s="118" t="s">
        <v>3819</v>
      </c>
      <c r="F640" s="120">
        <v>31</v>
      </c>
      <c r="G640" s="119">
        <v>12204398</v>
      </c>
      <c r="H640" s="119"/>
      <c r="I640" s="120" t="s">
        <v>5820</v>
      </c>
      <c r="J640" s="120">
        <v>53200</v>
      </c>
      <c r="K640" s="120">
        <v>9537271</v>
      </c>
      <c r="L640" s="120">
        <v>0.49099999999999999</v>
      </c>
      <c r="M640" s="121" t="s">
        <v>5661</v>
      </c>
      <c r="N640" s="120">
        <v>1</v>
      </c>
      <c r="O640" s="119">
        <v>194</v>
      </c>
      <c r="P640" s="119">
        <v>43.4</v>
      </c>
      <c r="Q640" s="119">
        <v>9.14</v>
      </c>
      <c r="R640" s="120" t="s">
        <v>5655</v>
      </c>
      <c r="S640" s="120">
        <v>134.9</v>
      </c>
      <c r="T640" s="120"/>
      <c r="U640" s="120"/>
      <c r="V640" s="172">
        <v>7700.2</v>
      </c>
      <c r="W640" s="172">
        <v>1077.4000000000001</v>
      </c>
      <c r="X640" s="172">
        <v>2480.1</v>
      </c>
      <c r="Y640" s="172">
        <v>3326.5</v>
      </c>
      <c r="Z640" s="172">
        <v>816.2</v>
      </c>
      <c r="AA640" s="123">
        <v>90448</v>
      </c>
      <c r="AB640" s="123"/>
      <c r="AC640" s="123">
        <v>12798</v>
      </c>
      <c r="AD640" s="123"/>
      <c r="AE640" s="123">
        <v>586</v>
      </c>
      <c r="AF640" s="123"/>
      <c r="AG640" s="214">
        <f t="shared" si="88"/>
        <v>586</v>
      </c>
      <c r="AH640" s="229" t="str">
        <f t="shared" si="80"/>
        <v>a4</v>
      </c>
      <c r="AI640" s="122"/>
      <c r="AJ640" s="122"/>
      <c r="AK640" s="122"/>
      <c r="AL640" s="122"/>
      <c r="AM640" s="122"/>
      <c r="AN640" s="173">
        <v>3</v>
      </c>
      <c r="AO640" s="173">
        <v>2.5</v>
      </c>
      <c r="AP640" s="173">
        <v>2</v>
      </c>
      <c r="AQ640" s="173">
        <v>0.5</v>
      </c>
      <c r="AR640" s="173"/>
      <c r="AS640" s="173">
        <v>1</v>
      </c>
      <c r="AT640" s="173">
        <v>9</v>
      </c>
      <c r="AU640" s="173">
        <v>5</v>
      </c>
      <c r="AV640" s="173">
        <v>14</v>
      </c>
      <c r="AW640" s="173">
        <v>3</v>
      </c>
      <c r="AX640" s="173">
        <v>4</v>
      </c>
      <c r="AY640" s="173">
        <v>1</v>
      </c>
      <c r="AZ640" s="211">
        <f t="shared" si="86"/>
        <v>9</v>
      </c>
      <c r="BA640" s="211">
        <f t="shared" si="87"/>
        <v>36</v>
      </c>
      <c r="BB640" s="205">
        <f t="shared" si="81"/>
        <v>693404</v>
      </c>
      <c r="BC640" s="205">
        <f t="shared" si="82"/>
        <v>519726</v>
      </c>
      <c r="BD640" s="205">
        <f t="shared" si="83"/>
        <v>179049</v>
      </c>
      <c r="BE640" s="205">
        <f t="shared" si="84"/>
        <v>5371</v>
      </c>
      <c r="BF640" s="175">
        <v>514355</v>
      </c>
      <c r="BG640" s="175">
        <v>32585</v>
      </c>
      <c r="BH640" s="175">
        <v>179049</v>
      </c>
      <c r="BI640" s="175">
        <v>127125</v>
      </c>
      <c r="BJ640" s="175">
        <v>46553</v>
      </c>
      <c r="BK640" s="175">
        <v>22621</v>
      </c>
      <c r="BL640" s="175">
        <v>71250</v>
      </c>
      <c r="BM640" s="175">
        <v>113126</v>
      </c>
      <c r="BN640" s="175">
        <v>48412</v>
      </c>
      <c r="BO640" s="175">
        <v>52683</v>
      </c>
      <c r="BP640" s="198">
        <f t="shared" si="85"/>
        <v>231732</v>
      </c>
    </row>
    <row r="641" spans="1:68" s="116" customFormat="1" x14ac:dyDescent="0.15">
      <c r="A641" s="117">
        <v>1221901003</v>
      </c>
      <c r="B641" s="118" t="s">
        <v>1052</v>
      </c>
      <c r="C641" s="118" t="s">
        <v>1020</v>
      </c>
      <c r="D641" s="118" t="s">
        <v>1050</v>
      </c>
      <c r="E641" s="118" t="s">
        <v>3820</v>
      </c>
      <c r="F641" s="120">
        <v>1</v>
      </c>
      <c r="G641" s="119">
        <v>730207</v>
      </c>
      <c r="H641" s="119"/>
      <c r="I641" s="120" t="s">
        <v>5820</v>
      </c>
      <c r="J641" s="120">
        <v>5400</v>
      </c>
      <c r="K641" s="120">
        <v>730207</v>
      </c>
      <c r="L641" s="120">
        <v>0.37</v>
      </c>
      <c r="M641" s="121" t="s">
        <v>5676</v>
      </c>
      <c r="N641" s="120">
        <v>1</v>
      </c>
      <c r="O641" s="119">
        <v>261</v>
      </c>
      <c r="P641" s="119">
        <v>54.9</v>
      </c>
      <c r="Q641" s="119">
        <v>7.02</v>
      </c>
      <c r="R641" s="120" t="s">
        <v>5658</v>
      </c>
      <c r="S641" s="120">
        <v>1.2</v>
      </c>
      <c r="T641" s="120"/>
      <c r="U641" s="120"/>
      <c r="V641" s="172">
        <v>477.6</v>
      </c>
      <c r="W641" s="172"/>
      <c r="X641" s="172">
        <v>477.6</v>
      </c>
      <c r="Y641" s="172"/>
      <c r="Z641" s="172"/>
      <c r="AA641" s="123"/>
      <c r="AB641" s="123"/>
      <c r="AC641" s="123">
        <v>523</v>
      </c>
      <c r="AD641" s="123"/>
      <c r="AE641" s="123"/>
      <c r="AF641" s="123"/>
      <c r="AG641" s="214"/>
      <c r="AH641" s="229" t="str">
        <f t="shared" si="80"/>
        <v>a3</v>
      </c>
      <c r="AI641" s="122"/>
      <c r="AJ641" s="122"/>
      <c r="AK641" s="122"/>
      <c r="AL641" s="122"/>
      <c r="AM641" s="122"/>
      <c r="AN641" s="173"/>
      <c r="AO641" s="173"/>
      <c r="AP641" s="173"/>
      <c r="AQ641" s="173"/>
      <c r="AR641" s="173"/>
      <c r="AS641" s="173"/>
      <c r="AT641" s="173">
        <v>0.8</v>
      </c>
      <c r="AU641" s="173">
        <v>0.6</v>
      </c>
      <c r="AV641" s="173"/>
      <c r="AW641" s="173"/>
      <c r="AX641" s="173"/>
      <c r="AY641" s="173"/>
      <c r="AZ641" s="211">
        <f t="shared" si="86"/>
        <v>0</v>
      </c>
      <c r="BA641" s="211">
        <f t="shared" si="87"/>
        <v>1.4</v>
      </c>
      <c r="BB641" s="205">
        <f t="shared" si="81"/>
        <v>38139</v>
      </c>
      <c r="BC641" s="205">
        <f t="shared" si="82"/>
        <v>31686</v>
      </c>
      <c r="BD641" s="205">
        <f t="shared" si="83"/>
        <v>6653</v>
      </c>
      <c r="BE641" s="205">
        <f t="shared" si="84"/>
        <v>200</v>
      </c>
      <c r="BF641" s="175">
        <v>31486</v>
      </c>
      <c r="BG641" s="175"/>
      <c r="BH641" s="175">
        <v>6653</v>
      </c>
      <c r="BI641" s="175">
        <v>4524</v>
      </c>
      <c r="BJ641" s="175">
        <v>1929</v>
      </c>
      <c r="BK641" s="175">
        <v>3381</v>
      </c>
      <c r="BL641" s="175">
        <v>730</v>
      </c>
      <c r="BM641" s="175">
        <v>9054</v>
      </c>
      <c r="BN641" s="175">
        <v>4382</v>
      </c>
      <c r="BO641" s="175">
        <v>7486</v>
      </c>
      <c r="BP641" s="198">
        <f t="shared" si="85"/>
        <v>14139</v>
      </c>
    </row>
    <row r="642" spans="1:68" s="116" customFormat="1" x14ac:dyDescent="0.15">
      <c r="A642" s="117">
        <v>1222901001</v>
      </c>
      <c r="B642" s="118" t="s">
        <v>1053</v>
      </c>
      <c r="C642" s="118" t="s">
        <v>1020</v>
      </c>
      <c r="D642" s="118" t="s">
        <v>1054</v>
      </c>
      <c r="E642" s="118" t="s">
        <v>3821</v>
      </c>
      <c r="F642" s="120">
        <v>29</v>
      </c>
      <c r="G642" s="119">
        <v>4938139</v>
      </c>
      <c r="H642" s="119"/>
      <c r="I642" s="120" t="s">
        <v>5820</v>
      </c>
      <c r="J642" s="120">
        <v>21600</v>
      </c>
      <c r="K642" s="120">
        <v>4938139</v>
      </c>
      <c r="L642" s="120">
        <v>0.626</v>
      </c>
      <c r="M642" s="121" t="s">
        <v>5654</v>
      </c>
      <c r="N642" s="120">
        <v>1</v>
      </c>
      <c r="O642" s="119">
        <v>265</v>
      </c>
      <c r="P642" s="119">
        <v>55.2</v>
      </c>
      <c r="Q642" s="119">
        <v>5.3</v>
      </c>
      <c r="R642" s="120" t="s">
        <v>5655</v>
      </c>
      <c r="S642" s="120">
        <v>34.5</v>
      </c>
      <c r="T642" s="120"/>
      <c r="U642" s="120"/>
      <c r="V642" s="172">
        <v>2511</v>
      </c>
      <c r="W642" s="172">
        <v>522.5</v>
      </c>
      <c r="X642" s="172">
        <v>1864.7</v>
      </c>
      <c r="Y642" s="172">
        <v>102.8</v>
      </c>
      <c r="Z642" s="172">
        <v>21</v>
      </c>
      <c r="AA642" s="123">
        <v>30203</v>
      </c>
      <c r="AB642" s="123"/>
      <c r="AC642" s="123">
        <v>3925.76</v>
      </c>
      <c r="AD642" s="123"/>
      <c r="AE642" s="123"/>
      <c r="AF642" s="123"/>
      <c r="AG642" s="214"/>
      <c r="AH642" s="229" t="str">
        <f t="shared" si="80"/>
        <v>a3</v>
      </c>
      <c r="AI642" s="122" t="s">
        <v>5401</v>
      </c>
      <c r="AJ642" s="122"/>
      <c r="AK642" s="122"/>
      <c r="AL642" s="122"/>
      <c r="AM642" s="122"/>
      <c r="AN642" s="173"/>
      <c r="AO642" s="173"/>
      <c r="AP642" s="173"/>
      <c r="AQ642" s="173"/>
      <c r="AR642" s="173"/>
      <c r="AS642" s="173"/>
      <c r="AT642" s="173"/>
      <c r="AU642" s="173"/>
      <c r="AV642" s="173"/>
      <c r="AW642" s="173"/>
      <c r="AX642" s="173"/>
      <c r="AY642" s="173"/>
      <c r="AZ642" s="211">
        <f t="shared" si="86"/>
        <v>0</v>
      </c>
      <c r="BA642" s="211">
        <f t="shared" si="87"/>
        <v>0</v>
      </c>
      <c r="BB642" s="205">
        <f t="shared" si="81"/>
        <v>0</v>
      </c>
      <c r="BC642" s="205">
        <f t="shared" si="82"/>
        <v>0</v>
      </c>
      <c r="BD642" s="205">
        <f t="shared" si="83"/>
        <v>0</v>
      </c>
      <c r="BE642" s="205">
        <f t="shared" si="84"/>
        <v>0</v>
      </c>
      <c r="BF642" s="175"/>
      <c r="BG642" s="175"/>
      <c r="BH642" s="175"/>
      <c r="BI642" s="175"/>
      <c r="BJ642" s="175"/>
      <c r="BK642" s="175"/>
      <c r="BL642" s="175"/>
      <c r="BM642" s="175"/>
      <c r="BN642" s="175"/>
      <c r="BO642" s="175"/>
      <c r="BP642" s="198">
        <f t="shared" si="85"/>
        <v>0</v>
      </c>
    </row>
    <row r="643" spans="1:68" s="116" customFormat="1" x14ac:dyDescent="0.15">
      <c r="A643" s="117">
        <v>1223601001</v>
      </c>
      <c r="B643" s="118" t="s">
        <v>1055</v>
      </c>
      <c r="C643" s="118" t="s">
        <v>1020</v>
      </c>
      <c r="D643" s="118" t="s">
        <v>1056</v>
      </c>
      <c r="E643" s="118" t="s">
        <v>3822</v>
      </c>
      <c r="F643" s="120">
        <v>32</v>
      </c>
      <c r="G643" s="119">
        <v>3757887</v>
      </c>
      <c r="H643" s="119">
        <v>284723</v>
      </c>
      <c r="I643" s="120" t="s">
        <v>5821</v>
      </c>
      <c r="J643" s="120">
        <v>11900</v>
      </c>
      <c r="K643" s="120">
        <v>3604099</v>
      </c>
      <c r="L643" s="120">
        <v>0.83</v>
      </c>
      <c r="M643" s="121" t="s">
        <v>5654</v>
      </c>
      <c r="N643" s="120">
        <v>1</v>
      </c>
      <c r="O643" s="119">
        <v>100.2</v>
      </c>
      <c r="P643" s="119"/>
      <c r="Q643" s="119"/>
      <c r="R643" s="120" t="s">
        <v>5655</v>
      </c>
      <c r="S643" s="120">
        <v>35.299999999999997</v>
      </c>
      <c r="T643" s="120"/>
      <c r="U643" s="120"/>
      <c r="V643" s="172">
        <v>1851.1</v>
      </c>
      <c r="W643" s="172">
        <v>287</v>
      </c>
      <c r="X643" s="172">
        <v>904.2</v>
      </c>
      <c r="Y643" s="172">
        <v>182.7</v>
      </c>
      <c r="Z643" s="172">
        <v>477.2</v>
      </c>
      <c r="AA643" s="123">
        <v>5001</v>
      </c>
      <c r="AB643" s="123"/>
      <c r="AC643" s="123">
        <v>733</v>
      </c>
      <c r="AD643" s="123"/>
      <c r="AE643" s="123"/>
      <c r="AF643" s="123"/>
      <c r="AG643" s="214"/>
      <c r="AH643" s="229" t="str">
        <f t="shared" si="80"/>
        <v>a3</v>
      </c>
      <c r="AI643" s="122"/>
      <c r="AJ643" s="122"/>
      <c r="AK643" s="122"/>
      <c r="AL643" s="122"/>
      <c r="AM643" s="122"/>
      <c r="AN643" s="173">
        <v>2.5</v>
      </c>
      <c r="AO643" s="173">
        <v>0.5</v>
      </c>
      <c r="AP643" s="173">
        <v>0.5</v>
      </c>
      <c r="AQ643" s="173">
        <v>0.5</v>
      </c>
      <c r="AR643" s="173"/>
      <c r="AS643" s="173">
        <v>1</v>
      </c>
      <c r="AT643" s="173">
        <v>7</v>
      </c>
      <c r="AU643" s="173">
        <v>3</v>
      </c>
      <c r="AV643" s="173">
        <v>1</v>
      </c>
      <c r="AW643" s="173">
        <v>1</v>
      </c>
      <c r="AX643" s="173">
        <v>1</v>
      </c>
      <c r="AY643" s="173"/>
      <c r="AZ643" s="211">
        <f t="shared" si="86"/>
        <v>5</v>
      </c>
      <c r="BA643" s="211">
        <f t="shared" si="87"/>
        <v>13</v>
      </c>
      <c r="BB643" s="205">
        <f t="shared" si="81"/>
        <v>230712</v>
      </c>
      <c r="BC643" s="205">
        <f t="shared" si="82"/>
        <v>178429</v>
      </c>
      <c r="BD643" s="205">
        <f t="shared" si="83"/>
        <v>67788</v>
      </c>
      <c r="BE643" s="205">
        <f t="shared" si="84"/>
        <v>15505</v>
      </c>
      <c r="BF643" s="175">
        <v>162924</v>
      </c>
      <c r="BG643" s="175">
        <v>8803</v>
      </c>
      <c r="BH643" s="175">
        <v>67788</v>
      </c>
      <c r="BI643" s="175">
        <v>52283</v>
      </c>
      <c r="BJ643" s="175"/>
      <c r="BK643" s="175">
        <v>13434</v>
      </c>
      <c r="BL643" s="175">
        <v>11234</v>
      </c>
      <c r="BM643" s="175">
        <v>31026</v>
      </c>
      <c r="BN643" s="175">
        <v>5051</v>
      </c>
      <c r="BO643" s="175">
        <v>41093</v>
      </c>
      <c r="BP643" s="198">
        <f t="shared" si="85"/>
        <v>108881</v>
      </c>
    </row>
    <row r="644" spans="1:68" s="116" customFormat="1" x14ac:dyDescent="0.15">
      <c r="A644" s="117">
        <v>1223601002</v>
      </c>
      <c r="B644" s="118" t="s">
        <v>1057</v>
      </c>
      <c r="C644" s="118" t="s">
        <v>1020</v>
      </c>
      <c r="D644" s="118" t="s">
        <v>1056</v>
      </c>
      <c r="E644" s="118" t="s">
        <v>3823</v>
      </c>
      <c r="F644" s="120">
        <v>24</v>
      </c>
      <c r="G644" s="119">
        <v>951816</v>
      </c>
      <c r="H644" s="119"/>
      <c r="I644" s="120" t="s">
        <v>5820</v>
      </c>
      <c r="J644" s="120">
        <v>4100</v>
      </c>
      <c r="K644" s="120">
        <v>951816</v>
      </c>
      <c r="L644" s="120">
        <v>0.63600000000000001</v>
      </c>
      <c r="M644" s="121" t="s">
        <v>5659</v>
      </c>
      <c r="N644" s="120">
        <v>1</v>
      </c>
      <c r="O644" s="119">
        <v>155.80000000000001</v>
      </c>
      <c r="P644" s="119"/>
      <c r="Q644" s="119"/>
      <c r="R644" s="120" t="s">
        <v>5660</v>
      </c>
      <c r="S644" s="120">
        <v>1.9</v>
      </c>
      <c r="T644" s="120"/>
      <c r="U644" s="120"/>
      <c r="V644" s="172">
        <v>913.2</v>
      </c>
      <c r="W644" s="172">
        <v>54.1</v>
      </c>
      <c r="X644" s="172">
        <v>349.7</v>
      </c>
      <c r="Y644" s="172">
        <v>110</v>
      </c>
      <c r="Z644" s="172">
        <v>399.4</v>
      </c>
      <c r="AA644" s="123">
        <v>6418</v>
      </c>
      <c r="AB644" s="123"/>
      <c r="AC644" s="123">
        <v>683</v>
      </c>
      <c r="AD644" s="123"/>
      <c r="AE644" s="123"/>
      <c r="AF644" s="123"/>
      <c r="AG644" s="214"/>
      <c r="AH644" s="229" t="str">
        <f t="shared" si="80"/>
        <v>a3</v>
      </c>
      <c r="AI644" s="122"/>
      <c r="AJ644" s="122"/>
      <c r="AK644" s="122"/>
      <c r="AL644" s="122"/>
      <c r="AM644" s="122"/>
      <c r="AN644" s="173">
        <v>2.5</v>
      </c>
      <c r="AO644" s="173">
        <v>0.5</v>
      </c>
      <c r="AP644" s="173">
        <v>0.5</v>
      </c>
      <c r="AQ644" s="173">
        <v>0.5</v>
      </c>
      <c r="AR644" s="173"/>
      <c r="AS644" s="173">
        <v>1</v>
      </c>
      <c r="AT644" s="173"/>
      <c r="AU644" s="173"/>
      <c r="AV644" s="173"/>
      <c r="AW644" s="173"/>
      <c r="AX644" s="173"/>
      <c r="AY644" s="173"/>
      <c r="AZ644" s="211">
        <f t="shared" si="86"/>
        <v>5</v>
      </c>
      <c r="BA644" s="211"/>
      <c r="BB644" s="205">
        <f t="shared" si="81"/>
        <v>97000</v>
      </c>
      <c r="BC644" s="205">
        <f t="shared" si="82"/>
        <v>80950</v>
      </c>
      <c r="BD644" s="205">
        <f t="shared" si="83"/>
        <v>20664</v>
      </c>
      <c r="BE644" s="205">
        <f t="shared" si="84"/>
        <v>4614</v>
      </c>
      <c r="BF644" s="175">
        <v>76336</v>
      </c>
      <c r="BG644" s="175">
        <v>9043</v>
      </c>
      <c r="BH644" s="175">
        <v>20664</v>
      </c>
      <c r="BI644" s="175">
        <v>16050</v>
      </c>
      <c r="BJ644" s="175"/>
      <c r="BK644" s="175">
        <v>11849</v>
      </c>
      <c r="BL644" s="175">
        <v>8028</v>
      </c>
      <c r="BM644" s="175">
        <v>14479</v>
      </c>
      <c r="BN644" s="175">
        <v>3923</v>
      </c>
      <c r="BO644" s="175">
        <v>12964</v>
      </c>
      <c r="BP644" s="198">
        <f t="shared" si="85"/>
        <v>33628</v>
      </c>
    </row>
    <row r="645" spans="1:68" s="116" customFormat="1" x14ac:dyDescent="0.15">
      <c r="A645" s="117">
        <v>1223901001</v>
      </c>
      <c r="B645" s="118" t="s">
        <v>1058</v>
      </c>
      <c r="C645" s="118" t="s">
        <v>1020</v>
      </c>
      <c r="D645" s="118" t="s">
        <v>1059</v>
      </c>
      <c r="E645" s="118" t="s">
        <v>3824</v>
      </c>
      <c r="F645" s="120">
        <v>22</v>
      </c>
      <c r="G645" s="119">
        <v>2704806</v>
      </c>
      <c r="H645" s="119"/>
      <c r="I645" s="120" t="s">
        <v>5820</v>
      </c>
      <c r="J645" s="120">
        <v>12800</v>
      </c>
      <c r="K645" s="120">
        <v>2704806</v>
      </c>
      <c r="L645" s="120">
        <v>0.57899999999999996</v>
      </c>
      <c r="M645" s="121" t="s">
        <v>5654</v>
      </c>
      <c r="N645" s="120">
        <v>1</v>
      </c>
      <c r="O645" s="119">
        <v>336.9</v>
      </c>
      <c r="P645" s="119"/>
      <c r="Q645" s="119"/>
      <c r="R645" s="120" t="s">
        <v>5655</v>
      </c>
      <c r="S645" s="120">
        <v>56.5</v>
      </c>
      <c r="T645" s="120"/>
      <c r="U645" s="120"/>
      <c r="V645" s="172">
        <v>1267.4000000000001</v>
      </c>
      <c r="W645" s="172">
        <v>200</v>
      </c>
      <c r="X645" s="172">
        <v>570.4</v>
      </c>
      <c r="Y645" s="172">
        <v>167.9</v>
      </c>
      <c r="Z645" s="172">
        <v>329.1</v>
      </c>
      <c r="AA645" s="123">
        <v>26583</v>
      </c>
      <c r="AB645" s="123"/>
      <c r="AC645" s="123">
        <v>1717</v>
      </c>
      <c r="AD645" s="123"/>
      <c r="AE645" s="123"/>
      <c r="AF645" s="123"/>
      <c r="AG645" s="214"/>
      <c r="AH645" s="229" t="str">
        <f t="shared" ref="AH645:AH708" si="89">IF(N645=1,IF(AG645&gt;0,"a4",IF(AC645&gt;0,"a3",IF(AA645&gt;0,"a2","a1"))),IF(AG645&gt;0,"b4",IF(AC645&gt;0,"b3",IF(AA645&gt;0,"b2","b1"))))</f>
        <v>a3</v>
      </c>
      <c r="AI645" s="122"/>
      <c r="AJ645" s="122"/>
      <c r="AK645" s="122"/>
      <c r="AL645" s="122"/>
      <c r="AM645" s="122"/>
      <c r="AN645" s="173">
        <v>4</v>
      </c>
      <c r="AO645" s="173">
        <v>2</v>
      </c>
      <c r="AP645" s="173">
        <v>2</v>
      </c>
      <c r="AQ645" s="173"/>
      <c r="AR645" s="173"/>
      <c r="AS645" s="173">
        <v>1</v>
      </c>
      <c r="AT645" s="173">
        <v>4</v>
      </c>
      <c r="AU645" s="173">
        <v>4</v>
      </c>
      <c r="AV645" s="173">
        <v>1</v>
      </c>
      <c r="AW645" s="173">
        <v>1</v>
      </c>
      <c r="AX645" s="173">
        <v>3</v>
      </c>
      <c r="AY645" s="173"/>
      <c r="AZ645" s="211">
        <f t="shared" si="86"/>
        <v>9</v>
      </c>
      <c r="BA645" s="211">
        <f t="shared" si="87"/>
        <v>13</v>
      </c>
      <c r="BB645" s="205">
        <f t="shared" ref="BB645:BB708" si="90">SUM(BG645:BO645)</f>
        <v>212413</v>
      </c>
      <c r="BC645" s="205">
        <f t="shared" ref="BC645:BC708" si="91">BG645+BH645+BK645+BL645+BM645+BN645+BO645</f>
        <v>212413</v>
      </c>
      <c r="BD645" s="205">
        <f t="shared" ref="BD645:BD708" si="92">BB645-BF645</f>
        <v>0</v>
      </c>
      <c r="BE645" s="205">
        <f t="shared" ref="BE645:BE708" si="93">BC645-BF645</f>
        <v>0</v>
      </c>
      <c r="BF645" s="175">
        <v>212413</v>
      </c>
      <c r="BG645" s="175">
        <v>21061</v>
      </c>
      <c r="BH645" s="175">
        <v>93713</v>
      </c>
      <c r="BI645" s="175"/>
      <c r="BJ645" s="175"/>
      <c r="BK645" s="175">
        <v>32453</v>
      </c>
      <c r="BL645" s="175">
        <v>11383</v>
      </c>
      <c r="BM645" s="175">
        <v>32052</v>
      </c>
      <c r="BN645" s="175">
        <v>1613</v>
      </c>
      <c r="BO645" s="175">
        <v>20138</v>
      </c>
      <c r="BP645" s="198">
        <f t="shared" ref="BP645:BP708" si="94">BH645+BO645</f>
        <v>113851</v>
      </c>
    </row>
    <row r="646" spans="1:68" s="116" customFormat="1" x14ac:dyDescent="0.15">
      <c r="A646" s="117">
        <v>1232901001</v>
      </c>
      <c r="B646" s="118" t="s">
        <v>1060</v>
      </c>
      <c r="C646" s="118" t="s">
        <v>1020</v>
      </c>
      <c r="D646" s="118" t="s">
        <v>1061</v>
      </c>
      <c r="E646" s="118" t="s">
        <v>3825</v>
      </c>
      <c r="F646" s="120">
        <v>31</v>
      </c>
      <c r="G646" s="119">
        <v>2643774</v>
      </c>
      <c r="H646" s="119"/>
      <c r="I646" s="120" t="s">
        <v>5820</v>
      </c>
      <c r="J646" s="120">
        <v>10300</v>
      </c>
      <c r="K646" s="120">
        <v>2550291</v>
      </c>
      <c r="L646" s="120">
        <v>0.67800000000000005</v>
      </c>
      <c r="M646" s="121" t="s">
        <v>5654</v>
      </c>
      <c r="N646" s="120">
        <v>1</v>
      </c>
      <c r="O646" s="119">
        <v>140</v>
      </c>
      <c r="P646" s="119"/>
      <c r="Q646" s="119"/>
      <c r="R646" s="120" t="s">
        <v>5655</v>
      </c>
      <c r="S646" s="120">
        <v>45.8</v>
      </c>
      <c r="T646" s="120"/>
      <c r="U646" s="120"/>
      <c r="V646" s="172">
        <v>809.8</v>
      </c>
      <c r="W646" s="172">
        <v>307.2</v>
      </c>
      <c r="X646" s="172">
        <v>395</v>
      </c>
      <c r="Y646" s="172">
        <v>107.6</v>
      </c>
      <c r="Z646" s="172"/>
      <c r="AA646" s="123">
        <v>79</v>
      </c>
      <c r="AB646" s="123">
        <v>11128480</v>
      </c>
      <c r="AC646" s="123">
        <v>766.04</v>
      </c>
      <c r="AD646" s="123"/>
      <c r="AE646" s="123"/>
      <c r="AF646" s="123"/>
      <c r="AG646" s="214"/>
      <c r="AH646" s="229" t="str">
        <f t="shared" si="89"/>
        <v>a3</v>
      </c>
      <c r="AI646" s="122" t="s">
        <v>5401</v>
      </c>
      <c r="AJ646" s="122"/>
      <c r="AK646" s="122" t="s">
        <v>5401</v>
      </c>
      <c r="AL646" s="122" t="s">
        <v>5401</v>
      </c>
      <c r="AM646" s="122" t="s">
        <v>5401</v>
      </c>
      <c r="AN646" s="173">
        <v>2</v>
      </c>
      <c r="AO646" s="173"/>
      <c r="AP646" s="173"/>
      <c r="AQ646" s="173"/>
      <c r="AR646" s="173"/>
      <c r="AS646" s="173">
        <v>1</v>
      </c>
      <c r="AT646" s="173">
        <v>1</v>
      </c>
      <c r="AU646" s="173">
        <v>4</v>
      </c>
      <c r="AV646" s="173">
        <v>1</v>
      </c>
      <c r="AW646" s="173">
        <v>4</v>
      </c>
      <c r="AX646" s="173">
        <v>1</v>
      </c>
      <c r="AY646" s="173"/>
      <c r="AZ646" s="211">
        <f t="shared" ref="AZ646:AZ709" si="95">SUBTOTAL(9,AN646:AS646)</f>
        <v>3</v>
      </c>
      <c r="BA646" s="211">
        <f t="shared" ref="BA646:BA709" si="96">SUBTOTAL(9,AT646:AY646)</f>
        <v>11</v>
      </c>
      <c r="BB646" s="205">
        <f t="shared" si="90"/>
        <v>179277</v>
      </c>
      <c r="BC646" s="205">
        <f t="shared" si="91"/>
        <v>179277</v>
      </c>
      <c r="BD646" s="205">
        <f t="shared" si="92"/>
        <v>-4748</v>
      </c>
      <c r="BE646" s="205">
        <f t="shared" si="93"/>
        <v>-4748</v>
      </c>
      <c r="BF646" s="175">
        <v>184025</v>
      </c>
      <c r="BG646" s="175">
        <v>33322</v>
      </c>
      <c r="BH646" s="175">
        <v>97844</v>
      </c>
      <c r="BI646" s="175"/>
      <c r="BJ646" s="175"/>
      <c r="BK646" s="175">
        <v>21792</v>
      </c>
      <c r="BL646" s="175">
        <v>7934</v>
      </c>
      <c r="BM646" s="175"/>
      <c r="BN646" s="175">
        <v>33</v>
      </c>
      <c r="BO646" s="175">
        <v>18352</v>
      </c>
      <c r="BP646" s="198">
        <f t="shared" si="94"/>
        <v>116196</v>
      </c>
    </row>
    <row r="647" spans="1:68" s="116" customFormat="1" x14ac:dyDescent="0.15">
      <c r="A647" s="117">
        <v>1240902001</v>
      </c>
      <c r="B647" s="118" t="s">
        <v>1062</v>
      </c>
      <c r="C647" s="118" t="s">
        <v>1020</v>
      </c>
      <c r="D647" s="118" t="s">
        <v>1063</v>
      </c>
      <c r="E647" s="118" t="s">
        <v>3826</v>
      </c>
      <c r="F647" s="120">
        <v>8</v>
      </c>
      <c r="G647" s="119">
        <v>131426</v>
      </c>
      <c r="H647" s="119"/>
      <c r="I647" s="120" t="s">
        <v>5820</v>
      </c>
      <c r="J647" s="120">
        <v>1000</v>
      </c>
      <c r="K647" s="120">
        <v>131426</v>
      </c>
      <c r="L647" s="120">
        <v>0.36</v>
      </c>
      <c r="M647" s="121" t="s">
        <v>5657</v>
      </c>
      <c r="N647" s="120">
        <v>1</v>
      </c>
      <c r="O647" s="119">
        <v>170</v>
      </c>
      <c r="P647" s="119"/>
      <c r="Q647" s="119"/>
      <c r="R647" s="120" t="s">
        <v>5658</v>
      </c>
      <c r="S647" s="120">
        <v>0.3</v>
      </c>
      <c r="T647" s="120"/>
      <c r="U647" s="120"/>
      <c r="V647" s="172">
        <v>151</v>
      </c>
      <c r="W647" s="172"/>
      <c r="X647" s="172">
        <v>151</v>
      </c>
      <c r="Y647" s="172"/>
      <c r="Z647" s="172"/>
      <c r="AA647" s="123"/>
      <c r="AB647" s="123"/>
      <c r="AC647" s="123">
        <v>78.099999999999994</v>
      </c>
      <c r="AD647" s="123"/>
      <c r="AE647" s="123"/>
      <c r="AF647" s="123"/>
      <c r="AG647" s="214"/>
      <c r="AH647" s="229" t="str">
        <f t="shared" si="89"/>
        <v>a3</v>
      </c>
      <c r="AI647" s="122"/>
      <c r="AJ647" s="122"/>
      <c r="AK647" s="122"/>
      <c r="AL647" s="122"/>
      <c r="AM647" s="122"/>
      <c r="AN647" s="173"/>
      <c r="AO647" s="173"/>
      <c r="AP647" s="173"/>
      <c r="AQ647" s="173"/>
      <c r="AR647" s="173"/>
      <c r="AS647" s="173">
        <v>1.5</v>
      </c>
      <c r="AT647" s="173">
        <v>1</v>
      </c>
      <c r="AU647" s="173">
        <v>1</v>
      </c>
      <c r="AV647" s="173">
        <v>1</v>
      </c>
      <c r="AW647" s="173">
        <v>1</v>
      </c>
      <c r="AX647" s="173">
        <v>1.5</v>
      </c>
      <c r="AY647" s="173"/>
      <c r="AZ647" s="211">
        <f t="shared" si="95"/>
        <v>1.5</v>
      </c>
      <c r="BA647" s="211">
        <f t="shared" si="96"/>
        <v>5.5</v>
      </c>
      <c r="BB647" s="205">
        <f t="shared" si="90"/>
        <v>22695</v>
      </c>
      <c r="BC647" s="205">
        <f t="shared" si="91"/>
        <v>22695</v>
      </c>
      <c r="BD647" s="205">
        <f t="shared" si="92"/>
        <v>0</v>
      </c>
      <c r="BE647" s="205">
        <f t="shared" si="93"/>
        <v>0</v>
      </c>
      <c r="BF647" s="175">
        <v>22695</v>
      </c>
      <c r="BG647" s="175"/>
      <c r="BH647" s="175">
        <v>13918</v>
      </c>
      <c r="BI647" s="175"/>
      <c r="BJ647" s="175"/>
      <c r="BK647" s="175">
        <v>2389</v>
      </c>
      <c r="BL647" s="175">
        <v>1749</v>
      </c>
      <c r="BM647" s="175"/>
      <c r="BN647" s="175"/>
      <c r="BO647" s="175">
        <v>4639</v>
      </c>
      <c r="BP647" s="198">
        <f t="shared" si="94"/>
        <v>18557</v>
      </c>
    </row>
    <row r="648" spans="1:68" s="116" customFormat="1" x14ac:dyDescent="0.15">
      <c r="A648" s="117">
        <v>1242302001</v>
      </c>
      <c r="B648" s="118" t="s">
        <v>1064</v>
      </c>
      <c r="C648" s="118" t="s">
        <v>1020</v>
      </c>
      <c r="D648" s="118" t="s">
        <v>1065</v>
      </c>
      <c r="E648" s="118" t="s">
        <v>3827</v>
      </c>
      <c r="F648" s="120">
        <v>16</v>
      </c>
      <c r="G648" s="119">
        <v>505953</v>
      </c>
      <c r="H648" s="119"/>
      <c r="I648" s="120" t="s">
        <v>5820</v>
      </c>
      <c r="J648" s="120">
        <v>2940</v>
      </c>
      <c r="K648" s="120">
        <v>505953</v>
      </c>
      <c r="L648" s="120">
        <v>0.47099999999999997</v>
      </c>
      <c r="M648" s="121" t="s">
        <v>5662</v>
      </c>
      <c r="N648" s="120">
        <v>1</v>
      </c>
      <c r="O648" s="119">
        <v>91.5</v>
      </c>
      <c r="P648" s="119">
        <v>40.1</v>
      </c>
      <c r="Q648" s="119">
        <v>2.9</v>
      </c>
      <c r="R648" s="120" t="s">
        <v>5663</v>
      </c>
      <c r="S648" s="120">
        <v>0.50700000000000001</v>
      </c>
      <c r="T648" s="120"/>
      <c r="U648" s="120"/>
      <c r="V648" s="172">
        <v>552.48</v>
      </c>
      <c r="W648" s="172">
        <v>75.180000000000007</v>
      </c>
      <c r="X648" s="172">
        <v>394</v>
      </c>
      <c r="Y648" s="172">
        <v>42.26</v>
      </c>
      <c r="Z648" s="172">
        <v>41.04</v>
      </c>
      <c r="AA648" s="123">
        <v>1795</v>
      </c>
      <c r="AB648" s="123"/>
      <c r="AC648" s="123">
        <v>257.60000000000002</v>
      </c>
      <c r="AD648" s="123"/>
      <c r="AE648" s="123"/>
      <c r="AF648" s="123"/>
      <c r="AG648" s="214"/>
      <c r="AH648" s="229" t="str">
        <f t="shared" si="89"/>
        <v>a3</v>
      </c>
      <c r="AI648" s="122"/>
      <c r="AJ648" s="122"/>
      <c r="AK648" s="122"/>
      <c r="AL648" s="122"/>
      <c r="AM648" s="122"/>
      <c r="AN648" s="173"/>
      <c r="AO648" s="173"/>
      <c r="AP648" s="173"/>
      <c r="AQ648" s="173"/>
      <c r="AR648" s="173"/>
      <c r="AS648" s="173"/>
      <c r="AT648" s="173">
        <v>2.1</v>
      </c>
      <c r="AU648" s="173">
        <v>0.9</v>
      </c>
      <c r="AV648" s="173">
        <v>0.8</v>
      </c>
      <c r="AW648" s="173"/>
      <c r="AX648" s="173">
        <v>0.5</v>
      </c>
      <c r="AY648" s="173"/>
      <c r="AZ648" s="211">
        <f t="shared" si="95"/>
        <v>0</v>
      </c>
      <c r="BA648" s="211">
        <f t="shared" si="96"/>
        <v>4.3</v>
      </c>
      <c r="BB648" s="205">
        <f t="shared" si="90"/>
        <v>73223</v>
      </c>
      <c r="BC648" s="205">
        <f t="shared" si="91"/>
        <v>73223</v>
      </c>
      <c r="BD648" s="205">
        <f t="shared" si="92"/>
        <v>0</v>
      </c>
      <c r="BE648" s="205">
        <f t="shared" si="93"/>
        <v>0</v>
      </c>
      <c r="BF648" s="175">
        <v>73223</v>
      </c>
      <c r="BG648" s="175"/>
      <c r="BH648" s="175">
        <v>52139</v>
      </c>
      <c r="BI648" s="175"/>
      <c r="BJ648" s="175"/>
      <c r="BK648" s="175">
        <v>16391</v>
      </c>
      <c r="BL648" s="175">
        <v>1612</v>
      </c>
      <c r="BM648" s="175"/>
      <c r="BN648" s="175"/>
      <c r="BO648" s="175">
        <v>3081</v>
      </c>
      <c r="BP648" s="198">
        <f t="shared" si="94"/>
        <v>55220</v>
      </c>
    </row>
    <row r="649" spans="1:68" s="116" customFormat="1" x14ac:dyDescent="0.15">
      <c r="A649" s="117">
        <v>1280101001</v>
      </c>
      <c r="B649" s="118" t="s">
        <v>1066</v>
      </c>
      <c r="C649" s="118" t="s">
        <v>1020</v>
      </c>
      <c r="D649" s="118" t="s">
        <v>1067</v>
      </c>
      <c r="E649" s="118" t="s">
        <v>3828</v>
      </c>
      <c r="F649" s="120">
        <v>24</v>
      </c>
      <c r="G649" s="119">
        <v>8108100</v>
      </c>
      <c r="H649" s="119">
        <v>1037340</v>
      </c>
      <c r="I649" s="120" t="s">
        <v>5821</v>
      </c>
      <c r="J649" s="120">
        <v>40000</v>
      </c>
      <c r="K649" s="120">
        <v>8108100</v>
      </c>
      <c r="L649" s="120">
        <v>0.55500000000000005</v>
      </c>
      <c r="M649" s="121" t="s">
        <v>5654</v>
      </c>
      <c r="N649" s="120">
        <v>1</v>
      </c>
      <c r="O649" s="119">
        <v>138</v>
      </c>
      <c r="P649" s="119">
        <v>38.5</v>
      </c>
      <c r="Q649" s="119">
        <v>4.2</v>
      </c>
      <c r="R649" s="120" t="s">
        <v>5655</v>
      </c>
      <c r="S649" s="120">
        <v>78.2</v>
      </c>
      <c r="T649" s="120"/>
      <c r="U649" s="120"/>
      <c r="V649" s="172">
        <v>4211.1000000000004</v>
      </c>
      <c r="W649" s="172">
        <v>1552.6</v>
      </c>
      <c r="X649" s="172">
        <v>1889</v>
      </c>
      <c r="Y649" s="172">
        <v>422.8</v>
      </c>
      <c r="Z649" s="172">
        <v>346.7</v>
      </c>
      <c r="AA649" s="123">
        <v>59778</v>
      </c>
      <c r="AB649" s="123"/>
      <c r="AC649" s="123">
        <v>4906</v>
      </c>
      <c r="AD649" s="123"/>
      <c r="AE649" s="123"/>
      <c r="AF649" s="123"/>
      <c r="AG649" s="214"/>
      <c r="AH649" s="229" t="str">
        <f t="shared" si="89"/>
        <v>a3</v>
      </c>
      <c r="AI649" s="122"/>
      <c r="AJ649" s="122"/>
      <c r="AK649" s="122"/>
      <c r="AL649" s="122"/>
      <c r="AM649" s="122"/>
      <c r="AN649" s="173"/>
      <c r="AO649" s="173">
        <v>0.7</v>
      </c>
      <c r="AP649" s="173">
        <v>0.7</v>
      </c>
      <c r="AQ649" s="173"/>
      <c r="AR649" s="173"/>
      <c r="AS649" s="173">
        <v>2</v>
      </c>
      <c r="AT649" s="173">
        <v>4.5</v>
      </c>
      <c r="AU649" s="173">
        <v>4.5</v>
      </c>
      <c r="AV649" s="173">
        <v>4.5</v>
      </c>
      <c r="AW649" s="173">
        <v>4.5</v>
      </c>
      <c r="AX649" s="173">
        <v>3</v>
      </c>
      <c r="AY649" s="173">
        <v>1</v>
      </c>
      <c r="AZ649" s="211">
        <f t="shared" si="95"/>
        <v>3.4</v>
      </c>
      <c r="BA649" s="211">
        <f t="shared" si="96"/>
        <v>22</v>
      </c>
      <c r="BB649" s="205">
        <f t="shared" si="90"/>
        <v>465822</v>
      </c>
      <c r="BC649" s="205">
        <f t="shared" si="91"/>
        <v>465822</v>
      </c>
      <c r="BD649" s="205">
        <f t="shared" si="92"/>
        <v>0</v>
      </c>
      <c r="BE649" s="205">
        <f t="shared" si="93"/>
        <v>0</v>
      </c>
      <c r="BF649" s="175">
        <v>465822</v>
      </c>
      <c r="BG649" s="175">
        <v>18078</v>
      </c>
      <c r="BH649" s="175">
        <v>171150</v>
      </c>
      <c r="BI649" s="175"/>
      <c r="BJ649" s="175"/>
      <c r="BK649" s="175">
        <v>99946</v>
      </c>
      <c r="BL649" s="175">
        <v>76515</v>
      </c>
      <c r="BM649" s="175">
        <v>63617</v>
      </c>
      <c r="BN649" s="175">
        <v>2651</v>
      </c>
      <c r="BO649" s="175">
        <v>33865</v>
      </c>
      <c r="BP649" s="198">
        <f t="shared" si="94"/>
        <v>205015</v>
      </c>
    </row>
    <row r="650" spans="1:68" s="116" customFormat="1" x14ac:dyDescent="0.15">
      <c r="A650" s="117">
        <v>1300181001</v>
      </c>
      <c r="B650" s="118" t="s">
        <v>1068</v>
      </c>
      <c r="C650" s="118" t="s">
        <v>1069</v>
      </c>
      <c r="D650" s="118" t="s">
        <v>1070</v>
      </c>
      <c r="E650" s="118" t="s">
        <v>3829</v>
      </c>
      <c r="F650" s="120">
        <v>2013</v>
      </c>
      <c r="G650" s="119">
        <v>40871910</v>
      </c>
      <c r="H650" s="119"/>
      <c r="I650" s="120" t="s">
        <v>5820</v>
      </c>
      <c r="J650" s="120">
        <v>159250</v>
      </c>
      <c r="K650" s="120">
        <v>43678780</v>
      </c>
      <c r="L650" s="120">
        <v>0.751</v>
      </c>
      <c r="M650" s="121" t="s">
        <v>5661</v>
      </c>
      <c r="N650" s="120">
        <v>1</v>
      </c>
      <c r="O650" s="119">
        <v>180</v>
      </c>
      <c r="P650" s="119"/>
      <c r="Q650" s="119"/>
      <c r="R650" s="120" t="s">
        <v>5655</v>
      </c>
      <c r="S650" s="120">
        <v>201.7</v>
      </c>
      <c r="T650" s="120"/>
      <c r="U650" s="120"/>
      <c r="V650" s="172">
        <v>19829.88</v>
      </c>
      <c r="W650" s="172">
        <v>2526.89</v>
      </c>
      <c r="X650" s="172">
        <v>8129.51</v>
      </c>
      <c r="Y650" s="172">
        <v>6228.75</v>
      </c>
      <c r="Z650" s="172">
        <v>2944.73</v>
      </c>
      <c r="AA650" s="123">
        <v>294540</v>
      </c>
      <c r="AB650" s="123"/>
      <c r="AC650" s="123">
        <v>29910</v>
      </c>
      <c r="AD650" s="123"/>
      <c r="AE650" s="123">
        <v>638.90000000000009</v>
      </c>
      <c r="AF650" s="123"/>
      <c r="AG650" s="214">
        <f t="shared" ref="AG650:AG706" si="97">SUM(AD650:AF650)</f>
        <v>638.90000000000009</v>
      </c>
      <c r="AH650" s="229" t="str">
        <f t="shared" si="89"/>
        <v>a4</v>
      </c>
      <c r="AI650" s="122"/>
      <c r="AJ650" s="122"/>
      <c r="AK650" s="122"/>
      <c r="AL650" s="122"/>
      <c r="AM650" s="122"/>
      <c r="AN650" s="173"/>
      <c r="AO650" s="173">
        <v>3.5</v>
      </c>
      <c r="AP650" s="173">
        <v>3.5</v>
      </c>
      <c r="AQ650" s="173">
        <v>3</v>
      </c>
      <c r="AR650" s="173"/>
      <c r="AS650" s="173">
        <v>3</v>
      </c>
      <c r="AT650" s="173">
        <v>4</v>
      </c>
      <c r="AU650" s="173">
        <v>9</v>
      </c>
      <c r="AV650" s="173">
        <v>16</v>
      </c>
      <c r="AW650" s="173">
        <v>10</v>
      </c>
      <c r="AX650" s="173">
        <v>2</v>
      </c>
      <c r="AY650" s="173">
        <v>2</v>
      </c>
      <c r="AZ650" s="211">
        <f t="shared" si="95"/>
        <v>13</v>
      </c>
      <c r="BA650" s="211">
        <f t="shared" si="96"/>
        <v>43</v>
      </c>
      <c r="BB650" s="205">
        <f t="shared" si="90"/>
        <v>1432403</v>
      </c>
      <c r="BC650" s="205">
        <f t="shared" si="91"/>
        <v>1432403</v>
      </c>
      <c r="BD650" s="205">
        <f t="shared" si="92"/>
        <v>0</v>
      </c>
      <c r="BE650" s="205">
        <f t="shared" si="93"/>
        <v>0</v>
      </c>
      <c r="BF650" s="175">
        <v>1432403</v>
      </c>
      <c r="BG650" s="175">
        <v>164355</v>
      </c>
      <c r="BH650" s="175">
        <v>569974</v>
      </c>
      <c r="BI650" s="175"/>
      <c r="BJ650" s="175"/>
      <c r="BK650" s="175">
        <v>42690</v>
      </c>
      <c r="BL650" s="175">
        <v>309655</v>
      </c>
      <c r="BM650" s="175"/>
      <c r="BN650" s="175"/>
      <c r="BO650" s="175">
        <v>345729</v>
      </c>
      <c r="BP650" s="198">
        <f t="shared" si="94"/>
        <v>915703</v>
      </c>
    </row>
    <row r="651" spans="1:68" s="116" customFormat="1" x14ac:dyDescent="0.15">
      <c r="A651" s="117">
        <v>1300181002</v>
      </c>
      <c r="B651" s="118" t="s">
        <v>1071</v>
      </c>
      <c r="C651" s="118" t="s">
        <v>1069</v>
      </c>
      <c r="D651" s="118" t="s">
        <v>1070</v>
      </c>
      <c r="E651" s="118" t="s">
        <v>3830</v>
      </c>
      <c r="F651" s="120">
        <v>2013</v>
      </c>
      <c r="G651" s="119">
        <v>58821030</v>
      </c>
      <c r="H651" s="119">
        <v>14475930</v>
      </c>
      <c r="I651" s="120" t="s">
        <v>5822</v>
      </c>
      <c r="J651" s="120">
        <v>299500</v>
      </c>
      <c r="K651" s="120">
        <v>83029440</v>
      </c>
      <c r="L651" s="120">
        <v>0.76</v>
      </c>
      <c r="M651" s="121" t="s">
        <v>5654</v>
      </c>
      <c r="N651" s="120">
        <v>1</v>
      </c>
      <c r="O651" s="119">
        <v>140</v>
      </c>
      <c r="P651" s="119"/>
      <c r="Q651" s="119"/>
      <c r="R651" s="120" t="s">
        <v>5655</v>
      </c>
      <c r="S651" s="120">
        <v>281.5</v>
      </c>
      <c r="T651" s="120"/>
      <c r="U651" s="120"/>
      <c r="V651" s="172">
        <v>27792</v>
      </c>
      <c r="W651" s="172">
        <v>3131</v>
      </c>
      <c r="X651" s="172">
        <v>15531</v>
      </c>
      <c r="Y651" s="172">
        <v>9130</v>
      </c>
      <c r="Z651" s="172"/>
      <c r="AA651" s="123">
        <v>354540</v>
      </c>
      <c r="AB651" s="123"/>
      <c r="AC651" s="123">
        <v>47836</v>
      </c>
      <c r="AD651" s="123"/>
      <c r="AE651" s="123">
        <v>1323.3000000000002</v>
      </c>
      <c r="AF651" s="123"/>
      <c r="AG651" s="214">
        <f t="shared" si="97"/>
        <v>1323.3000000000002</v>
      </c>
      <c r="AH651" s="229" t="str">
        <f t="shared" si="89"/>
        <v>a4</v>
      </c>
      <c r="AI651" s="122"/>
      <c r="AJ651" s="122"/>
      <c r="AK651" s="122"/>
      <c r="AL651" s="122"/>
      <c r="AM651" s="122"/>
      <c r="AN651" s="173">
        <v>1</v>
      </c>
      <c r="AO651" s="173">
        <v>3.5</v>
      </c>
      <c r="AP651" s="173">
        <v>3.5</v>
      </c>
      <c r="AQ651" s="173">
        <v>4</v>
      </c>
      <c r="AR651" s="173"/>
      <c r="AS651" s="173">
        <v>4</v>
      </c>
      <c r="AT651" s="173">
        <v>16</v>
      </c>
      <c r="AU651" s="173">
        <v>12</v>
      </c>
      <c r="AV651" s="173">
        <v>16</v>
      </c>
      <c r="AW651" s="173">
        <v>10</v>
      </c>
      <c r="AX651" s="173">
        <v>2</v>
      </c>
      <c r="AY651" s="173">
        <v>2</v>
      </c>
      <c r="AZ651" s="211">
        <f t="shared" si="95"/>
        <v>16</v>
      </c>
      <c r="BA651" s="211">
        <f t="shared" si="96"/>
        <v>58</v>
      </c>
      <c r="BB651" s="205">
        <f t="shared" si="90"/>
        <v>1699258</v>
      </c>
      <c r="BC651" s="205">
        <f t="shared" si="91"/>
        <v>1699258</v>
      </c>
      <c r="BD651" s="205">
        <f t="shared" si="92"/>
        <v>0</v>
      </c>
      <c r="BE651" s="205">
        <f t="shared" si="93"/>
        <v>0</v>
      </c>
      <c r="BF651" s="175">
        <v>1699258</v>
      </c>
      <c r="BG651" s="175">
        <v>197226</v>
      </c>
      <c r="BH651" s="175">
        <v>593216</v>
      </c>
      <c r="BI651" s="175"/>
      <c r="BJ651" s="175"/>
      <c r="BK651" s="175">
        <v>98381</v>
      </c>
      <c r="BL651" s="175">
        <v>240433</v>
      </c>
      <c r="BM651" s="175"/>
      <c r="BN651" s="175"/>
      <c r="BO651" s="175">
        <v>570002</v>
      </c>
      <c r="BP651" s="198">
        <f t="shared" si="94"/>
        <v>1163218</v>
      </c>
    </row>
    <row r="652" spans="1:68" s="116" customFormat="1" x14ac:dyDescent="0.15">
      <c r="A652" s="117">
        <v>1300181003</v>
      </c>
      <c r="B652" s="118" t="s">
        <v>1072</v>
      </c>
      <c r="C652" s="118" t="s">
        <v>1069</v>
      </c>
      <c r="D652" s="118" t="s">
        <v>1070</v>
      </c>
      <c r="E652" s="118" t="s">
        <v>3831</v>
      </c>
      <c r="F652" s="120">
        <v>2013</v>
      </c>
      <c r="G652" s="119">
        <v>37988770</v>
      </c>
      <c r="H652" s="119"/>
      <c r="I652" s="120" t="s">
        <v>5820</v>
      </c>
      <c r="J652" s="120">
        <v>248200</v>
      </c>
      <c r="K652" s="120">
        <v>65317690</v>
      </c>
      <c r="L652" s="120">
        <v>0.72099999999999997</v>
      </c>
      <c r="M652" s="121" t="s">
        <v>5654</v>
      </c>
      <c r="N652" s="120">
        <v>1</v>
      </c>
      <c r="O652" s="119">
        <v>220</v>
      </c>
      <c r="P652" s="119"/>
      <c r="Q652" s="119"/>
      <c r="R652" s="120" t="s">
        <v>5655</v>
      </c>
      <c r="S652" s="120">
        <v>335</v>
      </c>
      <c r="T652" s="120"/>
      <c r="U652" s="120"/>
      <c r="V652" s="172">
        <v>33105</v>
      </c>
      <c r="W652" s="172">
        <v>4199</v>
      </c>
      <c r="X652" s="172">
        <v>17792</v>
      </c>
      <c r="Y652" s="172">
        <v>11114</v>
      </c>
      <c r="Z652" s="172"/>
      <c r="AA652" s="123">
        <v>370750</v>
      </c>
      <c r="AB652" s="123"/>
      <c r="AC652" s="123">
        <v>61647</v>
      </c>
      <c r="AD652" s="123"/>
      <c r="AE652" s="123">
        <v>1288.4000000000001</v>
      </c>
      <c r="AF652" s="123"/>
      <c r="AG652" s="214">
        <f t="shared" si="97"/>
        <v>1288.4000000000001</v>
      </c>
      <c r="AH652" s="229" t="str">
        <f t="shared" si="89"/>
        <v>a4</v>
      </c>
      <c r="AI652" s="122"/>
      <c r="AJ652" s="122"/>
      <c r="AK652" s="122"/>
      <c r="AL652" s="122"/>
      <c r="AM652" s="122"/>
      <c r="AN652" s="173">
        <v>1</v>
      </c>
      <c r="AO652" s="173">
        <v>4</v>
      </c>
      <c r="AP652" s="173">
        <v>3</v>
      </c>
      <c r="AQ652" s="173">
        <v>3</v>
      </c>
      <c r="AR652" s="173"/>
      <c r="AS652" s="173">
        <v>9</v>
      </c>
      <c r="AT652" s="173">
        <v>15.8</v>
      </c>
      <c r="AU652" s="173">
        <v>20</v>
      </c>
      <c r="AV652" s="173">
        <v>16</v>
      </c>
      <c r="AW652" s="173">
        <v>14</v>
      </c>
      <c r="AX652" s="173"/>
      <c r="AY652" s="173">
        <v>2</v>
      </c>
      <c r="AZ652" s="211">
        <f t="shared" si="95"/>
        <v>20</v>
      </c>
      <c r="BA652" s="211">
        <f t="shared" si="96"/>
        <v>67.8</v>
      </c>
      <c r="BB652" s="205">
        <f t="shared" si="90"/>
        <v>1715193</v>
      </c>
      <c r="BC652" s="205">
        <f t="shared" si="91"/>
        <v>1715193</v>
      </c>
      <c r="BD652" s="205">
        <f t="shared" si="92"/>
        <v>0</v>
      </c>
      <c r="BE652" s="205">
        <f t="shared" si="93"/>
        <v>0</v>
      </c>
      <c r="BF652" s="175">
        <v>1715193</v>
      </c>
      <c r="BG652" s="175">
        <v>197226</v>
      </c>
      <c r="BH652" s="175">
        <v>663562</v>
      </c>
      <c r="BI652" s="175"/>
      <c r="BJ652" s="175"/>
      <c r="BK652" s="175">
        <v>28551</v>
      </c>
      <c r="BL652" s="175">
        <v>208324</v>
      </c>
      <c r="BM652" s="175"/>
      <c r="BN652" s="175"/>
      <c r="BO652" s="175">
        <v>617530</v>
      </c>
      <c r="BP652" s="198">
        <f t="shared" si="94"/>
        <v>1281092</v>
      </c>
    </row>
    <row r="653" spans="1:68" s="116" customFormat="1" x14ac:dyDescent="0.15">
      <c r="A653" s="117">
        <v>1300181004</v>
      </c>
      <c r="B653" s="118" t="s">
        <v>1073</v>
      </c>
      <c r="C653" s="118" t="s">
        <v>1069</v>
      </c>
      <c r="D653" s="118" t="s">
        <v>1070</v>
      </c>
      <c r="E653" s="118" t="s">
        <v>3832</v>
      </c>
      <c r="F653" s="120">
        <v>2013</v>
      </c>
      <c r="G653" s="119">
        <v>13890310</v>
      </c>
      <c r="H653" s="119">
        <v>3737660</v>
      </c>
      <c r="I653" s="120" t="s">
        <v>5822</v>
      </c>
      <c r="J653" s="120">
        <v>78900</v>
      </c>
      <c r="K653" s="120">
        <v>19844910</v>
      </c>
      <c r="L653" s="120">
        <v>0.68899999999999995</v>
      </c>
      <c r="M653" s="121" t="s">
        <v>5661</v>
      </c>
      <c r="N653" s="120">
        <v>1</v>
      </c>
      <c r="O653" s="119">
        <v>150</v>
      </c>
      <c r="P653" s="119"/>
      <c r="Q653" s="119"/>
      <c r="R653" s="120" t="s">
        <v>5655</v>
      </c>
      <c r="S653" s="120">
        <v>88.6</v>
      </c>
      <c r="T653" s="120"/>
      <c r="U653" s="120"/>
      <c r="V653" s="172">
        <v>9284.1299999999992</v>
      </c>
      <c r="W653" s="172">
        <v>933.65</v>
      </c>
      <c r="X653" s="172">
        <v>4658.75</v>
      </c>
      <c r="Y653" s="172">
        <v>3691.73</v>
      </c>
      <c r="Z653" s="172"/>
      <c r="AA653" s="123">
        <v>92900</v>
      </c>
      <c r="AB653" s="123"/>
      <c r="AC653" s="123">
        <v>12549.9</v>
      </c>
      <c r="AD653" s="123"/>
      <c r="AE653" s="123">
        <v>374.8</v>
      </c>
      <c r="AF653" s="123"/>
      <c r="AG653" s="214">
        <f t="shared" si="97"/>
        <v>374.8</v>
      </c>
      <c r="AH653" s="229" t="str">
        <f t="shared" si="89"/>
        <v>a4</v>
      </c>
      <c r="AI653" s="122"/>
      <c r="AJ653" s="122"/>
      <c r="AK653" s="122"/>
      <c r="AL653" s="122"/>
      <c r="AM653" s="122"/>
      <c r="AN653" s="173">
        <v>1</v>
      </c>
      <c r="AO653" s="173">
        <v>3</v>
      </c>
      <c r="AP653" s="173">
        <v>3</v>
      </c>
      <c r="AQ653" s="173">
        <v>4</v>
      </c>
      <c r="AR653" s="173"/>
      <c r="AS653" s="173">
        <v>5</v>
      </c>
      <c r="AT653" s="173">
        <v>13</v>
      </c>
      <c r="AU653" s="173">
        <v>10</v>
      </c>
      <c r="AV653" s="173">
        <v>12</v>
      </c>
      <c r="AW653" s="173">
        <v>10</v>
      </c>
      <c r="AX653" s="173"/>
      <c r="AY653" s="173">
        <v>2</v>
      </c>
      <c r="AZ653" s="211">
        <f t="shared" si="95"/>
        <v>16</v>
      </c>
      <c r="BA653" s="211">
        <f t="shared" si="96"/>
        <v>47</v>
      </c>
      <c r="BB653" s="205">
        <f t="shared" si="90"/>
        <v>1038244</v>
      </c>
      <c r="BC653" s="205">
        <f t="shared" si="91"/>
        <v>1038244</v>
      </c>
      <c r="BD653" s="205">
        <f t="shared" si="92"/>
        <v>0</v>
      </c>
      <c r="BE653" s="205">
        <f t="shared" si="93"/>
        <v>0</v>
      </c>
      <c r="BF653" s="175">
        <v>1038244</v>
      </c>
      <c r="BG653" s="175">
        <v>164355</v>
      </c>
      <c r="BH653" s="175">
        <v>467783</v>
      </c>
      <c r="BI653" s="175"/>
      <c r="BJ653" s="175"/>
      <c r="BK653" s="175">
        <v>24290</v>
      </c>
      <c r="BL653" s="175">
        <v>154606</v>
      </c>
      <c r="BM653" s="175"/>
      <c r="BN653" s="175"/>
      <c r="BO653" s="175">
        <v>227210</v>
      </c>
      <c r="BP653" s="198">
        <f t="shared" si="94"/>
        <v>694993</v>
      </c>
    </row>
    <row r="654" spans="1:68" s="116" customFormat="1" x14ac:dyDescent="0.15">
      <c r="A654" s="117">
        <v>1300181005</v>
      </c>
      <c r="B654" s="118" t="s">
        <v>1074</v>
      </c>
      <c r="C654" s="118" t="s">
        <v>1069</v>
      </c>
      <c r="D654" s="118" t="s">
        <v>1070</v>
      </c>
      <c r="E654" s="118" t="s">
        <v>3833</v>
      </c>
      <c r="F654" s="120">
        <v>2013</v>
      </c>
      <c r="G654" s="119">
        <v>28559310</v>
      </c>
      <c r="H654" s="119"/>
      <c r="I654" s="120" t="s">
        <v>5820</v>
      </c>
      <c r="J654" s="120">
        <v>122200</v>
      </c>
      <c r="K654" s="120">
        <v>30106000</v>
      </c>
      <c r="L654" s="120">
        <v>0.67500000000000004</v>
      </c>
      <c r="M654" s="121" t="s">
        <v>5661</v>
      </c>
      <c r="N654" s="120">
        <v>1</v>
      </c>
      <c r="O654" s="119">
        <v>160</v>
      </c>
      <c r="P654" s="119"/>
      <c r="Q654" s="119"/>
      <c r="R654" s="120" t="s">
        <v>5655</v>
      </c>
      <c r="S654" s="120">
        <v>106.3</v>
      </c>
      <c r="T654" s="120"/>
      <c r="U654" s="120"/>
      <c r="V654" s="172">
        <v>13415.06</v>
      </c>
      <c r="W654" s="172">
        <v>1322.25</v>
      </c>
      <c r="X654" s="172">
        <v>7592.51</v>
      </c>
      <c r="Y654" s="172">
        <v>4500.3</v>
      </c>
      <c r="Z654" s="172"/>
      <c r="AA654" s="123">
        <v>157360</v>
      </c>
      <c r="AB654" s="123"/>
      <c r="AC654" s="123">
        <v>23900</v>
      </c>
      <c r="AD654" s="123"/>
      <c r="AE654" s="123">
        <v>489.3</v>
      </c>
      <c r="AF654" s="123"/>
      <c r="AG654" s="214">
        <f t="shared" si="97"/>
        <v>489.3</v>
      </c>
      <c r="AH654" s="229" t="str">
        <f t="shared" si="89"/>
        <v>a4</v>
      </c>
      <c r="AI654" s="122"/>
      <c r="AJ654" s="122"/>
      <c r="AK654" s="122"/>
      <c r="AL654" s="122"/>
      <c r="AM654" s="122"/>
      <c r="AN654" s="173">
        <v>1</v>
      </c>
      <c r="AO654" s="173">
        <v>3</v>
      </c>
      <c r="AP654" s="173">
        <v>3</v>
      </c>
      <c r="AQ654" s="173">
        <v>3</v>
      </c>
      <c r="AR654" s="173"/>
      <c r="AS654" s="173">
        <v>3</v>
      </c>
      <c r="AT654" s="173">
        <v>12</v>
      </c>
      <c r="AU654" s="173">
        <v>10</v>
      </c>
      <c r="AV654" s="173">
        <v>12</v>
      </c>
      <c r="AW654" s="173">
        <v>5</v>
      </c>
      <c r="AX654" s="173">
        <v>1</v>
      </c>
      <c r="AY654" s="173">
        <v>3</v>
      </c>
      <c r="AZ654" s="211">
        <f t="shared" si="95"/>
        <v>13</v>
      </c>
      <c r="BA654" s="211">
        <f t="shared" si="96"/>
        <v>43</v>
      </c>
      <c r="BB654" s="205">
        <f t="shared" si="90"/>
        <v>959689</v>
      </c>
      <c r="BC654" s="205">
        <f t="shared" si="91"/>
        <v>959689</v>
      </c>
      <c r="BD654" s="205">
        <f t="shared" si="92"/>
        <v>0</v>
      </c>
      <c r="BE654" s="205">
        <f t="shared" si="93"/>
        <v>0</v>
      </c>
      <c r="BF654" s="175">
        <v>959689</v>
      </c>
      <c r="BG654" s="175">
        <v>147920</v>
      </c>
      <c r="BH654" s="175">
        <v>459194</v>
      </c>
      <c r="BI654" s="175"/>
      <c r="BJ654" s="175"/>
      <c r="BK654" s="175">
        <v>15893</v>
      </c>
      <c r="BL654" s="175">
        <v>53262</v>
      </c>
      <c r="BM654" s="175"/>
      <c r="BN654" s="175"/>
      <c r="BO654" s="175">
        <v>283420</v>
      </c>
      <c r="BP654" s="198">
        <f t="shared" si="94"/>
        <v>742614</v>
      </c>
    </row>
    <row r="655" spans="1:68" s="116" customFormat="1" x14ac:dyDescent="0.15">
      <c r="A655" s="117">
        <v>1300181006</v>
      </c>
      <c r="B655" s="118" t="s">
        <v>1075</v>
      </c>
      <c r="C655" s="118" t="s">
        <v>1069</v>
      </c>
      <c r="D655" s="118" t="s">
        <v>1070</v>
      </c>
      <c r="E655" s="118" t="s">
        <v>3834</v>
      </c>
      <c r="F655" s="120">
        <v>2013</v>
      </c>
      <c r="G655" s="119">
        <v>37988770</v>
      </c>
      <c r="H655" s="119"/>
      <c r="I655" s="120" t="s">
        <v>5820</v>
      </c>
      <c r="J655" s="120">
        <v>160400</v>
      </c>
      <c r="K655" s="120">
        <v>40445380</v>
      </c>
      <c r="L655" s="120">
        <v>0.69099999999999995</v>
      </c>
      <c r="M655" s="121" t="s">
        <v>5661</v>
      </c>
      <c r="N655" s="120">
        <v>1</v>
      </c>
      <c r="O655" s="119">
        <v>170</v>
      </c>
      <c r="P655" s="119"/>
      <c r="Q655" s="119"/>
      <c r="R655" s="120" t="s">
        <v>5655</v>
      </c>
      <c r="S655" s="120">
        <v>168</v>
      </c>
      <c r="T655" s="120"/>
      <c r="U655" s="120"/>
      <c r="V655" s="172">
        <v>16284.56</v>
      </c>
      <c r="W655" s="172">
        <v>2227</v>
      </c>
      <c r="X655" s="172">
        <v>9647</v>
      </c>
      <c r="Y655" s="172">
        <v>4410.5600000000004</v>
      </c>
      <c r="Z655" s="172"/>
      <c r="AA655" s="123">
        <v>229190</v>
      </c>
      <c r="AB655" s="123"/>
      <c r="AC655" s="123">
        <v>16084</v>
      </c>
      <c r="AD655" s="123"/>
      <c r="AE655" s="123">
        <v>286.59999999999997</v>
      </c>
      <c r="AF655" s="123"/>
      <c r="AG655" s="214">
        <f t="shared" si="97"/>
        <v>286.59999999999997</v>
      </c>
      <c r="AH655" s="229" t="str">
        <f t="shared" si="89"/>
        <v>a4</v>
      </c>
      <c r="AI655" s="122"/>
      <c r="AJ655" s="122"/>
      <c r="AK655" s="122"/>
      <c r="AL655" s="122"/>
      <c r="AM655" s="122"/>
      <c r="AN655" s="173"/>
      <c r="AO655" s="173">
        <v>3</v>
      </c>
      <c r="AP655" s="173">
        <v>3</v>
      </c>
      <c r="AQ655" s="173">
        <v>2</v>
      </c>
      <c r="AR655" s="173"/>
      <c r="AS655" s="173">
        <v>5</v>
      </c>
      <c r="AT655" s="173">
        <v>11.3</v>
      </c>
      <c r="AU655" s="173">
        <v>10</v>
      </c>
      <c r="AV655" s="173">
        <v>12</v>
      </c>
      <c r="AW655" s="173">
        <v>8</v>
      </c>
      <c r="AX655" s="173">
        <v>0.7</v>
      </c>
      <c r="AY655" s="173">
        <v>2</v>
      </c>
      <c r="AZ655" s="211">
        <f t="shared" si="95"/>
        <v>13</v>
      </c>
      <c r="BA655" s="211">
        <f t="shared" si="96"/>
        <v>44</v>
      </c>
      <c r="BB655" s="205">
        <f t="shared" si="90"/>
        <v>1240795</v>
      </c>
      <c r="BC655" s="205">
        <f t="shared" si="91"/>
        <v>1240795</v>
      </c>
      <c r="BD655" s="205">
        <f t="shared" si="92"/>
        <v>0</v>
      </c>
      <c r="BE655" s="205">
        <f t="shared" si="93"/>
        <v>0</v>
      </c>
      <c r="BF655" s="175">
        <v>1240795</v>
      </c>
      <c r="BG655" s="175">
        <v>98613</v>
      </c>
      <c r="BH655" s="175">
        <v>504921</v>
      </c>
      <c r="BI655" s="175"/>
      <c r="BJ655" s="175"/>
      <c r="BK655" s="175">
        <v>27650</v>
      </c>
      <c r="BL655" s="175">
        <v>246182</v>
      </c>
      <c r="BM655" s="175"/>
      <c r="BN655" s="175"/>
      <c r="BO655" s="175">
        <v>363429</v>
      </c>
      <c r="BP655" s="198">
        <f t="shared" si="94"/>
        <v>868350</v>
      </c>
    </row>
    <row r="656" spans="1:68" s="116" customFormat="1" x14ac:dyDescent="0.15">
      <c r="A656" s="117">
        <v>1300281001</v>
      </c>
      <c r="B656" s="118" t="s">
        <v>1076</v>
      </c>
      <c r="C656" s="118" t="s">
        <v>1069</v>
      </c>
      <c r="D656" s="118" t="s">
        <v>1077</v>
      </c>
      <c r="E656" s="118" t="s">
        <v>3835</v>
      </c>
      <c r="F656" s="120">
        <v>2013</v>
      </c>
      <c r="G656" s="119">
        <v>79970280</v>
      </c>
      <c r="H656" s="119"/>
      <c r="I656" s="120" t="s">
        <v>5820</v>
      </c>
      <c r="J656" s="120">
        <v>373950</v>
      </c>
      <c r="K656" s="120">
        <v>85902770</v>
      </c>
      <c r="L656" s="120">
        <v>0.629</v>
      </c>
      <c r="M656" s="121" t="s">
        <v>5661</v>
      </c>
      <c r="N656" s="120">
        <v>1</v>
      </c>
      <c r="O656" s="119">
        <v>180</v>
      </c>
      <c r="P656" s="119">
        <v>31</v>
      </c>
      <c r="Q656" s="119">
        <v>3.5</v>
      </c>
      <c r="R656" s="120" t="s">
        <v>5655</v>
      </c>
      <c r="S656" s="120">
        <v>250.4</v>
      </c>
      <c r="T656" s="120"/>
      <c r="U656" s="120"/>
      <c r="V656" s="172">
        <v>34326.199999999997</v>
      </c>
      <c r="W656" s="172">
        <v>3028.8</v>
      </c>
      <c r="X656" s="172">
        <v>18783.5</v>
      </c>
      <c r="Y656" s="172">
        <v>12513.9</v>
      </c>
      <c r="Z656" s="172"/>
      <c r="AA656" s="123">
        <v>886110</v>
      </c>
      <c r="AB656" s="123"/>
      <c r="AC656" s="123">
        <v>66300</v>
      </c>
      <c r="AD656" s="123"/>
      <c r="AE656" s="123">
        <v>1605.5</v>
      </c>
      <c r="AF656" s="123"/>
      <c r="AG656" s="214">
        <f t="shared" si="97"/>
        <v>1605.5</v>
      </c>
      <c r="AH656" s="229" t="str">
        <f t="shared" si="89"/>
        <v>a4</v>
      </c>
      <c r="AI656" s="122"/>
      <c r="AJ656" s="122"/>
      <c r="AK656" s="122"/>
      <c r="AL656" s="122"/>
      <c r="AM656" s="122"/>
      <c r="AN656" s="173">
        <v>1</v>
      </c>
      <c r="AO656" s="173">
        <v>4</v>
      </c>
      <c r="AP656" s="173">
        <v>4</v>
      </c>
      <c r="AQ656" s="173">
        <v>4</v>
      </c>
      <c r="AR656" s="173"/>
      <c r="AS656" s="173">
        <v>5</v>
      </c>
      <c r="AT656" s="173">
        <v>16</v>
      </c>
      <c r="AU656" s="173">
        <v>13</v>
      </c>
      <c r="AV656" s="173">
        <v>16</v>
      </c>
      <c r="AW656" s="173">
        <v>13</v>
      </c>
      <c r="AX656" s="173"/>
      <c r="AY656" s="173">
        <v>3</v>
      </c>
      <c r="AZ656" s="211">
        <f t="shared" si="95"/>
        <v>18</v>
      </c>
      <c r="BA656" s="211">
        <f t="shared" si="96"/>
        <v>61</v>
      </c>
      <c r="BB656" s="205">
        <f t="shared" si="90"/>
        <v>2195656</v>
      </c>
      <c r="BC656" s="205">
        <f t="shared" si="91"/>
        <v>2195656</v>
      </c>
      <c r="BD656" s="205">
        <f t="shared" si="92"/>
        <v>0</v>
      </c>
      <c r="BE656" s="205">
        <f t="shared" si="93"/>
        <v>0</v>
      </c>
      <c r="BF656" s="175">
        <v>2195656</v>
      </c>
      <c r="BG656" s="175">
        <v>180791</v>
      </c>
      <c r="BH656" s="175">
        <v>1030203</v>
      </c>
      <c r="BI656" s="175"/>
      <c r="BJ656" s="175"/>
      <c r="BK656" s="175">
        <v>63577</v>
      </c>
      <c r="BL656" s="175">
        <v>262327</v>
      </c>
      <c r="BM656" s="175"/>
      <c r="BN656" s="175"/>
      <c r="BO656" s="175">
        <v>658758</v>
      </c>
      <c r="BP656" s="198">
        <f t="shared" si="94"/>
        <v>1688961</v>
      </c>
    </row>
    <row r="657" spans="1:68" s="116" customFormat="1" x14ac:dyDescent="0.15">
      <c r="A657" s="117">
        <v>1310001001</v>
      </c>
      <c r="B657" s="118" t="s">
        <v>1078</v>
      </c>
      <c r="C657" s="118" t="s">
        <v>1069</v>
      </c>
      <c r="D657" s="118" t="s">
        <v>1079</v>
      </c>
      <c r="E657" s="118" t="s">
        <v>3836</v>
      </c>
      <c r="F657" s="120">
        <v>2013</v>
      </c>
      <c r="G657" s="119">
        <v>123396090</v>
      </c>
      <c r="H657" s="119">
        <v>29638140</v>
      </c>
      <c r="I657" s="120" t="s">
        <v>5823</v>
      </c>
      <c r="J657" s="120">
        <v>700000</v>
      </c>
      <c r="K657" s="120">
        <v>147849010</v>
      </c>
      <c r="L657" s="120">
        <v>0.57899999999999996</v>
      </c>
      <c r="M657" s="121" t="s">
        <v>5673</v>
      </c>
      <c r="N657" s="120">
        <v>2</v>
      </c>
      <c r="O657" s="119">
        <v>170</v>
      </c>
      <c r="P657" s="119">
        <v>34.4</v>
      </c>
      <c r="Q657" s="119">
        <v>4.3</v>
      </c>
      <c r="R657" s="120" t="s">
        <v>5655</v>
      </c>
      <c r="S657" s="120">
        <v>4537.2</v>
      </c>
      <c r="T657" s="120"/>
      <c r="U657" s="120"/>
      <c r="V657" s="172">
        <v>47917.8</v>
      </c>
      <c r="W657" s="172">
        <v>12883.1</v>
      </c>
      <c r="X657" s="172">
        <v>29817.9</v>
      </c>
      <c r="Y657" s="172"/>
      <c r="Z657" s="172">
        <v>5216.8</v>
      </c>
      <c r="AA657" s="123"/>
      <c r="AB657" s="123"/>
      <c r="AC657" s="123"/>
      <c r="AD657" s="123"/>
      <c r="AE657" s="123"/>
      <c r="AF657" s="123"/>
      <c r="AG657" s="214"/>
      <c r="AH657" s="229" t="str">
        <f t="shared" si="89"/>
        <v>b1</v>
      </c>
      <c r="AI657" s="122"/>
      <c r="AJ657" s="122"/>
      <c r="AK657" s="122"/>
      <c r="AL657" s="122"/>
      <c r="AM657" s="122"/>
      <c r="AN657" s="173">
        <v>2</v>
      </c>
      <c r="AO657" s="173">
        <v>45.6</v>
      </c>
      <c r="AP657" s="173"/>
      <c r="AQ657" s="173">
        <v>6</v>
      </c>
      <c r="AR657" s="173"/>
      <c r="AS657" s="173" t="s">
        <v>3186</v>
      </c>
      <c r="AT657" s="173" t="s">
        <v>3186</v>
      </c>
      <c r="AU657" s="173" t="s">
        <v>3186</v>
      </c>
      <c r="AV657" s="173" t="s">
        <v>3186</v>
      </c>
      <c r="AW657" s="173" t="s">
        <v>3186</v>
      </c>
      <c r="AX657" s="173" t="s">
        <v>3186</v>
      </c>
      <c r="AY657" s="173" t="s">
        <v>3186</v>
      </c>
      <c r="AZ657" s="211">
        <f t="shared" si="95"/>
        <v>53.6</v>
      </c>
      <c r="BA657" s="211"/>
      <c r="BB657" s="205">
        <f t="shared" si="90"/>
        <v>2566072</v>
      </c>
      <c r="BC657" s="205">
        <f t="shared" si="91"/>
        <v>2566072</v>
      </c>
      <c r="BD657" s="205">
        <f t="shared" si="92"/>
        <v>0</v>
      </c>
      <c r="BE657" s="205">
        <f t="shared" si="93"/>
        <v>0</v>
      </c>
      <c r="BF657" s="175">
        <v>2566072</v>
      </c>
      <c r="BG657" s="175">
        <v>531653</v>
      </c>
      <c r="BH657" s="175"/>
      <c r="BI657" s="175"/>
      <c r="BJ657" s="175"/>
      <c r="BK657" s="175"/>
      <c r="BL657" s="175">
        <v>468936</v>
      </c>
      <c r="BM657" s="175">
        <v>842670</v>
      </c>
      <c r="BN657" s="175">
        <v>100408</v>
      </c>
      <c r="BO657" s="175">
        <v>622405</v>
      </c>
      <c r="BP657" s="198">
        <f t="shared" si="94"/>
        <v>622405</v>
      </c>
    </row>
    <row r="658" spans="1:68" s="116" customFormat="1" x14ac:dyDescent="0.15">
      <c r="A658" s="117">
        <v>1310001002</v>
      </c>
      <c r="B658" s="118" t="s">
        <v>1080</v>
      </c>
      <c r="C658" s="118" t="s">
        <v>1069</v>
      </c>
      <c r="D658" s="118" t="s">
        <v>1079</v>
      </c>
      <c r="E658" s="118" t="s">
        <v>3837</v>
      </c>
      <c r="F658" s="120">
        <v>83</v>
      </c>
      <c r="G658" s="119">
        <v>106436890</v>
      </c>
      <c r="H658" s="119">
        <v>30518810</v>
      </c>
      <c r="I658" s="120" t="s">
        <v>5823</v>
      </c>
      <c r="J658" s="120">
        <v>658000</v>
      </c>
      <c r="K658" s="120">
        <v>178318120</v>
      </c>
      <c r="L658" s="120">
        <v>0.74199999999999999</v>
      </c>
      <c r="M658" s="121" t="s">
        <v>5654</v>
      </c>
      <c r="N658" s="120">
        <v>2</v>
      </c>
      <c r="O658" s="119">
        <v>170</v>
      </c>
      <c r="P658" s="119">
        <v>31.4</v>
      </c>
      <c r="Q658" s="119">
        <v>3.6</v>
      </c>
      <c r="R658" s="120" t="s">
        <v>5655</v>
      </c>
      <c r="S658" s="120">
        <v>5538.9</v>
      </c>
      <c r="T658" s="120"/>
      <c r="U658" s="120"/>
      <c r="V658" s="172">
        <v>124915.7</v>
      </c>
      <c r="W658" s="172">
        <v>24435.1</v>
      </c>
      <c r="X658" s="172">
        <v>36334.9</v>
      </c>
      <c r="Y658" s="172">
        <v>58424.2</v>
      </c>
      <c r="Z658" s="172">
        <v>5721.5</v>
      </c>
      <c r="AA658" s="123">
        <v>3387317</v>
      </c>
      <c r="AB658" s="123"/>
      <c r="AC658" s="123">
        <v>243891</v>
      </c>
      <c r="AD658" s="123"/>
      <c r="AE658" s="123"/>
      <c r="AF658" s="123"/>
      <c r="AG658" s="214"/>
      <c r="AH658" s="229" t="str">
        <f t="shared" si="89"/>
        <v>b3</v>
      </c>
      <c r="AI658" s="122"/>
      <c r="AJ658" s="122"/>
      <c r="AK658" s="122"/>
      <c r="AL658" s="122"/>
      <c r="AM658" s="122"/>
      <c r="AN658" s="173">
        <v>4.8</v>
      </c>
      <c r="AO658" s="173">
        <v>83</v>
      </c>
      <c r="AP658" s="173"/>
      <c r="AQ658" s="173">
        <v>7.8</v>
      </c>
      <c r="AR658" s="173"/>
      <c r="AS658" s="173" t="s">
        <v>3186</v>
      </c>
      <c r="AT658" s="173" t="s">
        <v>3186</v>
      </c>
      <c r="AU658" s="173" t="s">
        <v>3186</v>
      </c>
      <c r="AV658" s="173" t="s">
        <v>3186</v>
      </c>
      <c r="AW658" s="173" t="s">
        <v>3186</v>
      </c>
      <c r="AX658" s="173" t="s">
        <v>3186</v>
      </c>
      <c r="AY658" s="173" t="s">
        <v>3186</v>
      </c>
      <c r="AZ658" s="211">
        <f t="shared" si="95"/>
        <v>95.6</v>
      </c>
      <c r="BA658" s="211"/>
      <c r="BB658" s="205">
        <f t="shared" si="90"/>
        <v>3081315</v>
      </c>
      <c r="BC658" s="205">
        <f t="shared" si="91"/>
        <v>3081315</v>
      </c>
      <c r="BD658" s="205">
        <f t="shared" si="92"/>
        <v>0</v>
      </c>
      <c r="BE658" s="205">
        <f t="shared" si="93"/>
        <v>0</v>
      </c>
      <c r="BF658" s="175">
        <v>3081315</v>
      </c>
      <c r="BG658" s="175">
        <v>523610</v>
      </c>
      <c r="BH658" s="175">
        <v>116792</v>
      </c>
      <c r="BI658" s="175"/>
      <c r="BJ658" s="175"/>
      <c r="BK658" s="175"/>
      <c r="BL658" s="175">
        <v>601128</v>
      </c>
      <c r="BM658" s="175">
        <v>1035040</v>
      </c>
      <c r="BN658" s="175">
        <v>175743</v>
      </c>
      <c r="BO658" s="175">
        <v>629002</v>
      </c>
      <c r="BP658" s="198">
        <f t="shared" si="94"/>
        <v>745794</v>
      </c>
    </row>
    <row r="659" spans="1:68" s="116" customFormat="1" x14ac:dyDescent="0.15">
      <c r="A659" s="117">
        <v>1310001003</v>
      </c>
      <c r="B659" s="118" t="s">
        <v>1081</v>
      </c>
      <c r="C659" s="118" t="s">
        <v>1069</v>
      </c>
      <c r="D659" s="118" t="s">
        <v>1079</v>
      </c>
      <c r="E659" s="118" t="s">
        <v>3838</v>
      </c>
      <c r="F659" s="120">
        <v>82</v>
      </c>
      <c r="G659" s="119">
        <v>221614290</v>
      </c>
      <c r="H659" s="119">
        <v>44705390</v>
      </c>
      <c r="I659" s="120" t="s">
        <v>5823</v>
      </c>
      <c r="J659" s="120">
        <v>830000</v>
      </c>
      <c r="K659" s="120">
        <v>223967900</v>
      </c>
      <c r="L659" s="120">
        <v>0.73899999999999999</v>
      </c>
      <c r="M659" s="121" t="s">
        <v>5654</v>
      </c>
      <c r="N659" s="120">
        <v>1</v>
      </c>
      <c r="O659" s="119">
        <v>270</v>
      </c>
      <c r="P659" s="119">
        <v>43.7</v>
      </c>
      <c r="Q659" s="119">
        <v>4.3</v>
      </c>
      <c r="R659" s="120" t="s">
        <v>5655</v>
      </c>
      <c r="S659" s="120">
        <v>10967</v>
      </c>
      <c r="T659" s="120"/>
      <c r="U659" s="120"/>
      <c r="V659" s="172">
        <v>63144.4</v>
      </c>
      <c r="W659" s="172">
        <v>7054.8</v>
      </c>
      <c r="X659" s="172">
        <v>50662.7</v>
      </c>
      <c r="Y659" s="172"/>
      <c r="Z659" s="172">
        <v>5426.9</v>
      </c>
      <c r="AA659" s="123"/>
      <c r="AB659" s="123"/>
      <c r="AC659" s="123"/>
      <c r="AD659" s="123"/>
      <c r="AE659" s="123"/>
      <c r="AF659" s="123"/>
      <c r="AG659" s="214"/>
      <c r="AH659" s="229" t="str">
        <f t="shared" si="89"/>
        <v>a1</v>
      </c>
      <c r="AI659" s="122"/>
      <c r="AJ659" s="122"/>
      <c r="AK659" s="122"/>
      <c r="AL659" s="122"/>
      <c r="AM659" s="122"/>
      <c r="AN659" s="173">
        <v>2</v>
      </c>
      <c r="AO659" s="173">
        <v>36.799999999999997</v>
      </c>
      <c r="AP659" s="173"/>
      <c r="AQ659" s="173">
        <v>5.8</v>
      </c>
      <c r="AR659" s="173"/>
      <c r="AS659" s="173" t="s">
        <v>3186</v>
      </c>
      <c r="AT659" s="173" t="s">
        <v>3186</v>
      </c>
      <c r="AU659" s="173" t="s">
        <v>3186</v>
      </c>
      <c r="AV659" s="173" t="s">
        <v>3186</v>
      </c>
      <c r="AW659" s="173" t="s">
        <v>3186</v>
      </c>
      <c r="AX659" s="173" t="s">
        <v>3186</v>
      </c>
      <c r="AY659" s="173" t="s">
        <v>3186</v>
      </c>
      <c r="AZ659" s="211">
        <f t="shared" si="95"/>
        <v>44.599999999999994</v>
      </c>
      <c r="BA659" s="211"/>
      <c r="BB659" s="205">
        <f t="shared" si="90"/>
        <v>2774610</v>
      </c>
      <c r="BC659" s="205">
        <f t="shared" si="91"/>
        <v>2774610</v>
      </c>
      <c r="BD659" s="205">
        <f t="shared" si="92"/>
        <v>0</v>
      </c>
      <c r="BE659" s="205">
        <f t="shared" si="93"/>
        <v>0</v>
      </c>
      <c r="BF659" s="175">
        <v>2774610</v>
      </c>
      <c r="BG659" s="175">
        <v>441070</v>
      </c>
      <c r="BH659" s="175">
        <v>180600</v>
      </c>
      <c r="BI659" s="175"/>
      <c r="BJ659" s="175"/>
      <c r="BK659" s="175"/>
      <c r="BL659" s="175">
        <v>414233</v>
      </c>
      <c r="BM659" s="175">
        <v>917470</v>
      </c>
      <c r="BN659" s="175">
        <v>136217</v>
      </c>
      <c r="BO659" s="175">
        <v>685020</v>
      </c>
      <c r="BP659" s="198">
        <f t="shared" si="94"/>
        <v>865620</v>
      </c>
    </row>
    <row r="660" spans="1:68" s="116" customFormat="1" x14ac:dyDescent="0.15">
      <c r="A660" s="117">
        <v>1310001004</v>
      </c>
      <c r="B660" s="118" t="s">
        <v>1082</v>
      </c>
      <c r="C660" s="118" t="s">
        <v>1069</v>
      </c>
      <c r="D660" s="118" t="s">
        <v>1079</v>
      </c>
      <c r="E660" s="118" t="s">
        <v>3839</v>
      </c>
      <c r="F660" s="120">
        <v>51</v>
      </c>
      <c r="G660" s="119">
        <v>52177320</v>
      </c>
      <c r="H660" s="119">
        <v>16222370</v>
      </c>
      <c r="I660" s="120" t="s">
        <v>5823</v>
      </c>
      <c r="J660" s="120">
        <v>350000</v>
      </c>
      <c r="K660" s="120">
        <v>74594580</v>
      </c>
      <c r="L660" s="120">
        <v>0.58399999999999996</v>
      </c>
      <c r="M660" s="121" t="s">
        <v>5654</v>
      </c>
      <c r="N660" s="120">
        <v>1</v>
      </c>
      <c r="O660" s="119">
        <v>140</v>
      </c>
      <c r="P660" s="119">
        <v>27.2</v>
      </c>
      <c r="Q660" s="119">
        <v>2.9</v>
      </c>
      <c r="R660" s="120" t="s">
        <v>5655</v>
      </c>
      <c r="S660" s="120">
        <v>1444</v>
      </c>
      <c r="T660" s="120"/>
      <c r="U660" s="120"/>
      <c r="V660" s="172">
        <v>42633.5</v>
      </c>
      <c r="W660" s="172">
        <v>7878.5</v>
      </c>
      <c r="X660" s="172">
        <v>17602.7</v>
      </c>
      <c r="Y660" s="172">
        <v>13604</v>
      </c>
      <c r="Z660" s="172">
        <v>3548.3</v>
      </c>
      <c r="AA660" s="123">
        <v>300920</v>
      </c>
      <c r="AB660" s="123"/>
      <c r="AC660" s="123">
        <v>26361</v>
      </c>
      <c r="AD660" s="123"/>
      <c r="AE660" s="123">
        <v>2190</v>
      </c>
      <c r="AF660" s="123"/>
      <c r="AG660" s="214">
        <f t="shared" si="97"/>
        <v>2190</v>
      </c>
      <c r="AH660" s="229" t="str">
        <f t="shared" si="89"/>
        <v>a4</v>
      </c>
      <c r="AI660" s="122"/>
      <c r="AJ660" s="122"/>
      <c r="AK660" s="122"/>
      <c r="AL660" s="122"/>
      <c r="AM660" s="122"/>
      <c r="AN660" s="173">
        <v>3</v>
      </c>
      <c r="AO660" s="173">
        <v>39.4</v>
      </c>
      <c r="AP660" s="173">
        <v>3</v>
      </c>
      <c r="AQ660" s="173">
        <v>5</v>
      </c>
      <c r="AR660" s="173"/>
      <c r="AS660" s="173" t="s">
        <v>3186</v>
      </c>
      <c r="AT660" s="173" t="s">
        <v>3186</v>
      </c>
      <c r="AU660" s="173" t="s">
        <v>3186</v>
      </c>
      <c r="AV660" s="173" t="s">
        <v>3186</v>
      </c>
      <c r="AW660" s="173" t="s">
        <v>3186</v>
      </c>
      <c r="AX660" s="173" t="s">
        <v>3186</v>
      </c>
      <c r="AY660" s="173" t="s">
        <v>3186</v>
      </c>
      <c r="AZ660" s="211">
        <f t="shared" si="95"/>
        <v>50.4</v>
      </c>
      <c r="BA660" s="211"/>
      <c r="BB660" s="205">
        <f t="shared" si="90"/>
        <v>2578113</v>
      </c>
      <c r="BC660" s="205">
        <f t="shared" si="91"/>
        <v>2578113</v>
      </c>
      <c r="BD660" s="205">
        <f t="shared" si="92"/>
        <v>0</v>
      </c>
      <c r="BE660" s="205">
        <f t="shared" si="93"/>
        <v>0</v>
      </c>
      <c r="BF660" s="175">
        <v>2578113</v>
      </c>
      <c r="BG660" s="175">
        <v>356794</v>
      </c>
      <c r="BH660" s="175">
        <v>525000</v>
      </c>
      <c r="BI660" s="175"/>
      <c r="BJ660" s="175"/>
      <c r="BK660" s="175"/>
      <c r="BL660" s="175">
        <v>466854</v>
      </c>
      <c r="BM660" s="175">
        <v>677422</v>
      </c>
      <c r="BN660" s="175">
        <v>109471</v>
      </c>
      <c r="BO660" s="175">
        <v>442572</v>
      </c>
      <c r="BP660" s="198">
        <f t="shared" si="94"/>
        <v>967572</v>
      </c>
    </row>
    <row r="661" spans="1:68" s="116" customFormat="1" x14ac:dyDescent="0.15">
      <c r="A661" s="117">
        <v>1310001005</v>
      </c>
      <c r="B661" s="118" t="s">
        <v>1083</v>
      </c>
      <c r="C661" s="118" t="s">
        <v>1069</v>
      </c>
      <c r="D661" s="118" t="s">
        <v>1079</v>
      </c>
      <c r="E661" s="118" t="s">
        <v>3840</v>
      </c>
      <c r="F661" s="120">
        <v>49</v>
      </c>
      <c r="G661" s="119">
        <v>106653080</v>
      </c>
      <c r="H661" s="119">
        <v>22350920</v>
      </c>
      <c r="I661" s="120" t="s">
        <v>5823</v>
      </c>
      <c r="J661" s="120">
        <v>450000</v>
      </c>
      <c r="K661" s="120">
        <v>131915760</v>
      </c>
      <c r="L661" s="120">
        <v>0.80300000000000005</v>
      </c>
      <c r="M661" s="121" t="s">
        <v>5654</v>
      </c>
      <c r="N661" s="120">
        <v>2</v>
      </c>
      <c r="O661" s="119">
        <v>200</v>
      </c>
      <c r="P661" s="119">
        <v>35.299999999999997</v>
      </c>
      <c r="Q661" s="119">
        <v>3.8</v>
      </c>
      <c r="R661" s="120" t="s">
        <v>5655</v>
      </c>
      <c r="S661" s="120">
        <v>3228.6000000000004</v>
      </c>
      <c r="T661" s="120"/>
      <c r="U661" s="120"/>
      <c r="V661" s="172">
        <v>34662.6</v>
      </c>
      <c r="W661" s="172">
        <v>4149.3999999999996</v>
      </c>
      <c r="X661" s="172">
        <v>23914</v>
      </c>
      <c r="Y661" s="172"/>
      <c r="Z661" s="172">
        <v>6599.2</v>
      </c>
      <c r="AA661" s="123"/>
      <c r="AB661" s="123"/>
      <c r="AC661" s="123"/>
      <c r="AD661" s="123"/>
      <c r="AE661" s="123"/>
      <c r="AF661" s="123"/>
      <c r="AG661" s="214"/>
      <c r="AH661" s="229" t="str">
        <f t="shared" si="89"/>
        <v>b1</v>
      </c>
      <c r="AI661" s="122"/>
      <c r="AJ661" s="122"/>
      <c r="AK661" s="122"/>
      <c r="AL661" s="122"/>
      <c r="AM661" s="122"/>
      <c r="AN661" s="173">
        <v>3</v>
      </c>
      <c r="AO661" s="173">
        <v>37.4</v>
      </c>
      <c r="AP661" s="173"/>
      <c r="AQ661" s="173">
        <v>4.8</v>
      </c>
      <c r="AR661" s="173"/>
      <c r="AS661" s="173" t="s">
        <v>3186</v>
      </c>
      <c r="AT661" s="173" t="s">
        <v>3186</v>
      </c>
      <c r="AU661" s="173" t="s">
        <v>3186</v>
      </c>
      <c r="AV661" s="173" t="s">
        <v>3186</v>
      </c>
      <c r="AW661" s="173" t="s">
        <v>3186</v>
      </c>
      <c r="AX661" s="173" t="s">
        <v>3186</v>
      </c>
      <c r="AY661" s="173" t="s">
        <v>3186</v>
      </c>
      <c r="AZ661" s="211">
        <f t="shared" si="95"/>
        <v>45.199999999999996</v>
      </c>
      <c r="BA661" s="211"/>
      <c r="BB661" s="205">
        <f t="shared" si="90"/>
        <v>1661753</v>
      </c>
      <c r="BC661" s="205">
        <f t="shared" si="91"/>
        <v>1661753</v>
      </c>
      <c r="BD661" s="205">
        <f t="shared" si="92"/>
        <v>0</v>
      </c>
      <c r="BE661" s="205">
        <f t="shared" si="93"/>
        <v>0</v>
      </c>
      <c r="BF661" s="175">
        <v>1661753</v>
      </c>
      <c r="BG661" s="175">
        <v>403678</v>
      </c>
      <c r="BH661" s="175">
        <v>129957</v>
      </c>
      <c r="BI661" s="175"/>
      <c r="BJ661" s="175"/>
      <c r="BK661" s="175"/>
      <c r="BL661" s="175">
        <v>202080</v>
      </c>
      <c r="BM661" s="175">
        <v>477713</v>
      </c>
      <c r="BN661" s="175">
        <v>36243</v>
      </c>
      <c r="BO661" s="175">
        <v>412082</v>
      </c>
      <c r="BP661" s="198">
        <f t="shared" si="94"/>
        <v>542039</v>
      </c>
    </row>
    <row r="662" spans="1:68" s="116" customFormat="1" x14ac:dyDescent="0.15">
      <c r="A662" s="117">
        <v>1310001006</v>
      </c>
      <c r="B662" s="118" t="s">
        <v>1084</v>
      </c>
      <c r="C662" s="118" t="s">
        <v>1069</v>
      </c>
      <c r="D662" s="118" t="s">
        <v>1079</v>
      </c>
      <c r="E662" s="118" t="s">
        <v>3841</v>
      </c>
      <c r="F662" s="120">
        <v>47</v>
      </c>
      <c r="G662" s="119">
        <v>330433310</v>
      </c>
      <c r="H662" s="119">
        <v>85099250</v>
      </c>
      <c r="I662" s="120" t="s">
        <v>5823</v>
      </c>
      <c r="J662" s="120">
        <v>1540000</v>
      </c>
      <c r="K662" s="120">
        <v>451856130</v>
      </c>
      <c r="L662" s="120">
        <v>0.80400000000000005</v>
      </c>
      <c r="M662" s="121" t="s">
        <v>5654</v>
      </c>
      <c r="N662" s="120">
        <v>1</v>
      </c>
      <c r="O662" s="119">
        <v>120</v>
      </c>
      <c r="P662" s="119">
        <v>28.9</v>
      </c>
      <c r="Q662" s="119">
        <v>2.9</v>
      </c>
      <c r="R662" s="120" t="s">
        <v>5655</v>
      </c>
      <c r="S662" s="120">
        <v>11258.7</v>
      </c>
      <c r="T662" s="120"/>
      <c r="U662" s="120"/>
      <c r="V662" s="172">
        <v>113665.4</v>
      </c>
      <c r="W662" s="172">
        <v>10705.3</v>
      </c>
      <c r="X662" s="172">
        <v>75400.800000000003</v>
      </c>
      <c r="Y662" s="172">
        <v>12755.8</v>
      </c>
      <c r="Z662" s="172">
        <v>14803.5</v>
      </c>
      <c r="AA662" s="123">
        <v>970120</v>
      </c>
      <c r="AB662" s="123">
        <v>2980841.5000000061</v>
      </c>
      <c r="AC662" s="123"/>
      <c r="AD662" s="123"/>
      <c r="AE662" s="123"/>
      <c r="AF662" s="123"/>
      <c r="AG662" s="214"/>
      <c r="AH662" s="229" t="str">
        <f t="shared" si="89"/>
        <v>a2</v>
      </c>
      <c r="AI662" s="122"/>
      <c r="AJ662" s="122"/>
      <c r="AK662" s="122"/>
      <c r="AL662" s="122"/>
      <c r="AM662" s="122"/>
      <c r="AN662" s="173">
        <v>11.4</v>
      </c>
      <c r="AO662" s="173">
        <v>85</v>
      </c>
      <c r="AP662" s="173">
        <v>2.8</v>
      </c>
      <c r="AQ662" s="173">
        <v>7.8</v>
      </c>
      <c r="AR662" s="173"/>
      <c r="AS662" s="173" t="s">
        <v>3186</v>
      </c>
      <c r="AT662" s="173" t="s">
        <v>3186</v>
      </c>
      <c r="AU662" s="173" t="s">
        <v>3186</v>
      </c>
      <c r="AV662" s="173" t="s">
        <v>3186</v>
      </c>
      <c r="AW662" s="173" t="s">
        <v>3186</v>
      </c>
      <c r="AX662" s="173" t="s">
        <v>3186</v>
      </c>
      <c r="AY662" s="173" t="s">
        <v>3186</v>
      </c>
      <c r="AZ662" s="211">
        <f t="shared" si="95"/>
        <v>107</v>
      </c>
      <c r="BA662" s="211"/>
      <c r="BB662" s="205">
        <f t="shared" si="90"/>
        <v>3803845</v>
      </c>
      <c r="BC662" s="205">
        <f t="shared" si="91"/>
        <v>3803845</v>
      </c>
      <c r="BD662" s="205">
        <f t="shared" si="92"/>
        <v>0</v>
      </c>
      <c r="BE662" s="205">
        <f t="shared" si="93"/>
        <v>0</v>
      </c>
      <c r="BF662" s="175">
        <v>3803845</v>
      </c>
      <c r="BG662" s="175">
        <v>857945</v>
      </c>
      <c r="BH662" s="175">
        <v>412035</v>
      </c>
      <c r="BI662" s="175"/>
      <c r="BJ662" s="175"/>
      <c r="BK662" s="175"/>
      <c r="BL662" s="175">
        <v>685118</v>
      </c>
      <c r="BM662" s="175">
        <v>1290116</v>
      </c>
      <c r="BN662" s="175">
        <v>289396</v>
      </c>
      <c r="BO662" s="175">
        <v>269235</v>
      </c>
      <c r="BP662" s="198">
        <f t="shared" si="94"/>
        <v>681270</v>
      </c>
    </row>
    <row r="663" spans="1:68" s="116" customFormat="1" x14ac:dyDescent="0.15">
      <c r="A663" s="117">
        <v>1310001007</v>
      </c>
      <c r="B663" s="118" t="s">
        <v>1085</v>
      </c>
      <c r="C663" s="118" t="s">
        <v>1069</v>
      </c>
      <c r="D663" s="118" t="s">
        <v>1079</v>
      </c>
      <c r="E663" s="118" t="s">
        <v>3842</v>
      </c>
      <c r="F663" s="120">
        <v>39</v>
      </c>
      <c r="G663" s="119">
        <v>154474800</v>
      </c>
      <c r="H663" s="119">
        <v>36397330</v>
      </c>
      <c r="I663" s="120" t="s">
        <v>5823</v>
      </c>
      <c r="J663" s="120">
        <v>705000</v>
      </c>
      <c r="K663" s="120">
        <v>198475870</v>
      </c>
      <c r="L663" s="120">
        <v>0.77100000000000002</v>
      </c>
      <c r="M663" s="121" t="s">
        <v>5654</v>
      </c>
      <c r="N663" s="120">
        <v>1</v>
      </c>
      <c r="O663" s="119">
        <v>190</v>
      </c>
      <c r="P663" s="119">
        <v>28</v>
      </c>
      <c r="Q663" s="119">
        <v>4.3</v>
      </c>
      <c r="R663" s="120" t="s">
        <v>5655</v>
      </c>
      <c r="S663" s="120">
        <v>932.5</v>
      </c>
      <c r="T663" s="120"/>
      <c r="U663" s="120"/>
      <c r="V663" s="172">
        <v>79158.2</v>
      </c>
      <c r="W663" s="172">
        <v>16913.8</v>
      </c>
      <c r="X663" s="172">
        <v>37712.9</v>
      </c>
      <c r="Y663" s="172">
        <v>19477.2</v>
      </c>
      <c r="Z663" s="172">
        <v>5054.3</v>
      </c>
      <c r="AA663" s="123">
        <v>1332047</v>
      </c>
      <c r="AB663" s="123"/>
      <c r="AC663" s="123">
        <v>114159</v>
      </c>
      <c r="AD663" s="123"/>
      <c r="AE663" s="123">
        <v>3666</v>
      </c>
      <c r="AF663" s="123"/>
      <c r="AG663" s="214">
        <f t="shared" si="97"/>
        <v>3666</v>
      </c>
      <c r="AH663" s="229" t="str">
        <f t="shared" si="89"/>
        <v>a4</v>
      </c>
      <c r="AI663" s="122"/>
      <c r="AJ663" s="122"/>
      <c r="AK663" s="122"/>
      <c r="AL663" s="122"/>
      <c r="AM663" s="122"/>
      <c r="AN663" s="173">
        <v>2</v>
      </c>
      <c r="AO663" s="173">
        <v>32.799999999999997</v>
      </c>
      <c r="AP663" s="173">
        <v>2.8</v>
      </c>
      <c r="AQ663" s="173">
        <v>3.8</v>
      </c>
      <c r="AR663" s="173"/>
      <c r="AS663" s="173" t="s">
        <v>3186</v>
      </c>
      <c r="AT663" s="173" t="s">
        <v>3186</v>
      </c>
      <c r="AU663" s="173" t="s">
        <v>3186</v>
      </c>
      <c r="AV663" s="173" t="s">
        <v>3186</v>
      </c>
      <c r="AW663" s="173" t="s">
        <v>3186</v>
      </c>
      <c r="AX663" s="173" t="s">
        <v>3186</v>
      </c>
      <c r="AY663" s="173" t="s">
        <v>3186</v>
      </c>
      <c r="AZ663" s="211">
        <f t="shared" si="95"/>
        <v>41.399999999999991</v>
      </c>
      <c r="BA663" s="211"/>
      <c r="BB663" s="205">
        <f t="shared" si="90"/>
        <v>3484007</v>
      </c>
      <c r="BC663" s="205">
        <f t="shared" si="91"/>
        <v>3484007</v>
      </c>
      <c r="BD663" s="205">
        <f t="shared" si="92"/>
        <v>0</v>
      </c>
      <c r="BE663" s="205">
        <f t="shared" si="93"/>
        <v>0</v>
      </c>
      <c r="BF663" s="175">
        <v>3484007</v>
      </c>
      <c r="BG663" s="175">
        <v>350300</v>
      </c>
      <c r="BH663" s="175">
        <v>525000</v>
      </c>
      <c r="BI663" s="175"/>
      <c r="BJ663" s="175"/>
      <c r="BK663" s="175"/>
      <c r="BL663" s="175">
        <v>727592</v>
      </c>
      <c r="BM663" s="175">
        <v>1108456</v>
      </c>
      <c r="BN663" s="175">
        <v>244978</v>
      </c>
      <c r="BO663" s="175">
        <v>527681</v>
      </c>
      <c r="BP663" s="198">
        <f t="shared" si="94"/>
        <v>1052681</v>
      </c>
    </row>
    <row r="664" spans="1:68" s="116" customFormat="1" x14ac:dyDescent="0.15">
      <c r="A664" s="117">
        <v>1310001008</v>
      </c>
      <c r="B664" s="118" t="s">
        <v>1086</v>
      </c>
      <c r="C664" s="118" t="s">
        <v>1069</v>
      </c>
      <c r="D664" s="118" t="s">
        <v>1079</v>
      </c>
      <c r="E664" s="118" t="s">
        <v>3843</v>
      </c>
      <c r="F664" s="120">
        <v>36</v>
      </c>
      <c r="G664" s="119">
        <v>53008180</v>
      </c>
      <c r="H664" s="119">
        <v>27267970</v>
      </c>
      <c r="I664" s="120" t="s">
        <v>5823</v>
      </c>
      <c r="J664" s="120">
        <v>250000</v>
      </c>
      <c r="K664" s="120">
        <v>70427300</v>
      </c>
      <c r="L664" s="120">
        <v>0.77200000000000002</v>
      </c>
      <c r="M664" s="121" t="s">
        <v>5673</v>
      </c>
      <c r="N664" s="120">
        <v>1</v>
      </c>
      <c r="O664" s="119">
        <v>99</v>
      </c>
      <c r="P664" s="119">
        <v>22.2</v>
      </c>
      <c r="Q664" s="119">
        <v>2.7</v>
      </c>
      <c r="R664" s="120" t="s">
        <v>5655</v>
      </c>
      <c r="S664" s="120">
        <v>1126</v>
      </c>
      <c r="T664" s="120"/>
      <c r="U664" s="120"/>
      <c r="V664" s="172">
        <v>22132.2</v>
      </c>
      <c r="W664" s="172">
        <v>5251</v>
      </c>
      <c r="X664" s="172">
        <v>16231.9</v>
      </c>
      <c r="Y664" s="172"/>
      <c r="Z664" s="172">
        <v>649.29999999999995</v>
      </c>
      <c r="AA664" s="123"/>
      <c r="AB664" s="123"/>
      <c r="AC664" s="123"/>
      <c r="AD664" s="123"/>
      <c r="AE664" s="123"/>
      <c r="AF664" s="123"/>
      <c r="AG664" s="214"/>
      <c r="AH664" s="229" t="str">
        <f t="shared" si="89"/>
        <v>a1</v>
      </c>
      <c r="AI664" s="122"/>
      <c r="AJ664" s="122"/>
      <c r="AK664" s="122"/>
      <c r="AL664" s="122"/>
      <c r="AM664" s="122"/>
      <c r="AN664" s="173">
        <v>1</v>
      </c>
      <c r="AO664" s="173">
        <v>35.4</v>
      </c>
      <c r="AP664" s="173"/>
      <c r="AQ664" s="173">
        <v>3.8</v>
      </c>
      <c r="AR664" s="173"/>
      <c r="AS664" s="173" t="s">
        <v>3186</v>
      </c>
      <c r="AT664" s="173" t="s">
        <v>3186</v>
      </c>
      <c r="AU664" s="173" t="s">
        <v>3186</v>
      </c>
      <c r="AV664" s="173" t="s">
        <v>3186</v>
      </c>
      <c r="AW664" s="173" t="s">
        <v>3186</v>
      </c>
      <c r="AX664" s="173" t="s">
        <v>3186</v>
      </c>
      <c r="AY664" s="173" t="s">
        <v>3186</v>
      </c>
      <c r="AZ664" s="211">
        <f t="shared" si="95"/>
        <v>40.199999999999996</v>
      </c>
      <c r="BA664" s="211"/>
      <c r="BB664" s="205">
        <f t="shared" si="90"/>
        <v>1461831</v>
      </c>
      <c r="BC664" s="205">
        <f t="shared" si="91"/>
        <v>1461831</v>
      </c>
      <c r="BD664" s="205">
        <f t="shared" si="92"/>
        <v>0</v>
      </c>
      <c r="BE664" s="205">
        <f t="shared" si="93"/>
        <v>0</v>
      </c>
      <c r="BF664" s="175">
        <v>1461831</v>
      </c>
      <c r="BG664" s="175">
        <v>400013</v>
      </c>
      <c r="BH664" s="175"/>
      <c r="BI664" s="175"/>
      <c r="BJ664" s="175"/>
      <c r="BK664" s="175"/>
      <c r="BL664" s="175">
        <v>83019</v>
      </c>
      <c r="BM664" s="175">
        <v>382812</v>
      </c>
      <c r="BN664" s="175">
        <v>70744</v>
      </c>
      <c r="BO664" s="175">
        <v>525243</v>
      </c>
      <c r="BP664" s="198">
        <f t="shared" si="94"/>
        <v>525243</v>
      </c>
    </row>
    <row r="665" spans="1:68" s="116" customFormat="1" x14ac:dyDescent="0.15">
      <c r="A665" s="117">
        <v>1310001009</v>
      </c>
      <c r="B665" s="118" t="s">
        <v>1087</v>
      </c>
      <c r="C665" s="118" t="s">
        <v>1069</v>
      </c>
      <c r="D665" s="118" t="s">
        <v>1079</v>
      </c>
      <c r="E665" s="118" t="s">
        <v>3844</v>
      </c>
      <c r="F665" s="120">
        <v>32</v>
      </c>
      <c r="G665" s="119">
        <v>79878740</v>
      </c>
      <c r="H665" s="119">
        <v>28845040</v>
      </c>
      <c r="I665" s="120" t="s">
        <v>5823</v>
      </c>
      <c r="J665" s="120">
        <v>400000</v>
      </c>
      <c r="K665" s="120">
        <v>126304770</v>
      </c>
      <c r="L665" s="120">
        <v>0.86499999999999999</v>
      </c>
      <c r="M665" s="121" t="s">
        <v>5654</v>
      </c>
      <c r="N665" s="120">
        <v>1</v>
      </c>
      <c r="O665" s="119">
        <v>140</v>
      </c>
      <c r="P665" s="119">
        <v>25</v>
      </c>
      <c r="Q665" s="119">
        <v>2.6</v>
      </c>
      <c r="R665" s="120" t="s">
        <v>5655</v>
      </c>
      <c r="S665" s="120">
        <v>1594.2</v>
      </c>
      <c r="T665" s="120"/>
      <c r="U665" s="120"/>
      <c r="V665" s="172">
        <v>69280.600000000006</v>
      </c>
      <c r="W665" s="172">
        <v>14602.6</v>
      </c>
      <c r="X665" s="172">
        <v>23278.9</v>
      </c>
      <c r="Y665" s="172">
        <v>25579.1</v>
      </c>
      <c r="Z665" s="172">
        <v>5820</v>
      </c>
      <c r="AA665" s="123">
        <v>1468400</v>
      </c>
      <c r="AB665" s="123"/>
      <c r="AC665" s="123">
        <v>154850</v>
      </c>
      <c r="AD665" s="123"/>
      <c r="AE665" s="123">
        <v>29353</v>
      </c>
      <c r="AF665" s="123"/>
      <c r="AG665" s="214">
        <f t="shared" si="97"/>
        <v>29353</v>
      </c>
      <c r="AH665" s="229" t="str">
        <f t="shared" si="89"/>
        <v>a4</v>
      </c>
      <c r="AI665" s="122"/>
      <c r="AJ665" s="122"/>
      <c r="AK665" s="122"/>
      <c r="AL665" s="122"/>
      <c r="AM665" s="122"/>
      <c r="AN665" s="173">
        <v>2</v>
      </c>
      <c r="AO665" s="173">
        <v>38.4</v>
      </c>
      <c r="AP665" s="173">
        <v>2.8</v>
      </c>
      <c r="AQ665" s="173">
        <v>3.8</v>
      </c>
      <c r="AR665" s="173"/>
      <c r="AS665" s="173" t="s">
        <v>3186</v>
      </c>
      <c r="AT665" s="173" t="s">
        <v>3186</v>
      </c>
      <c r="AU665" s="173" t="s">
        <v>3186</v>
      </c>
      <c r="AV665" s="173" t="s">
        <v>3186</v>
      </c>
      <c r="AW665" s="173" t="s">
        <v>3186</v>
      </c>
      <c r="AX665" s="173" t="s">
        <v>3186</v>
      </c>
      <c r="AY665" s="173" t="s">
        <v>3186</v>
      </c>
      <c r="AZ665" s="211">
        <f t="shared" si="95"/>
        <v>46.999999999999993</v>
      </c>
      <c r="BA665" s="211"/>
      <c r="BB665" s="205">
        <f t="shared" si="90"/>
        <v>3391703</v>
      </c>
      <c r="BC665" s="205">
        <f t="shared" si="91"/>
        <v>3391703</v>
      </c>
      <c r="BD665" s="205">
        <f t="shared" si="92"/>
        <v>0</v>
      </c>
      <c r="BE665" s="205">
        <f t="shared" si="93"/>
        <v>0</v>
      </c>
      <c r="BF665" s="175">
        <v>3391703</v>
      </c>
      <c r="BG665" s="175">
        <v>293394</v>
      </c>
      <c r="BH665" s="175">
        <v>655147</v>
      </c>
      <c r="BI665" s="175"/>
      <c r="BJ665" s="175"/>
      <c r="BK665" s="175"/>
      <c r="BL665" s="175">
        <v>500272</v>
      </c>
      <c r="BM665" s="175">
        <v>1008746</v>
      </c>
      <c r="BN665" s="175">
        <v>267030</v>
      </c>
      <c r="BO665" s="175">
        <v>667114</v>
      </c>
      <c r="BP665" s="198">
        <f t="shared" si="94"/>
        <v>1322261</v>
      </c>
    </row>
    <row r="666" spans="1:68" s="116" customFormat="1" x14ac:dyDescent="0.15">
      <c r="A666" s="117">
        <v>1310001010</v>
      </c>
      <c r="B666" s="118" t="s">
        <v>1088</v>
      </c>
      <c r="C666" s="118" t="s">
        <v>1069</v>
      </c>
      <c r="D666" s="118" t="s">
        <v>1079</v>
      </c>
      <c r="E666" s="118" t="s">
        <v>3845</v>
      </c>
      <c r="F666" s="120">
        <v>30</v>
      </c>
      <c r="G666" s="119"/>
      <c r="H666" s="119"/>
      <c r="I666" s="120"/>
      <c r="J666" s="120"/>
      <c r="K666" s="120"/>
      <c r="L666" s="120"/>
      <c r="M666" s="121" t="s">
        <v>3186</v>
      </c>
      <c r="N666" s="120">
        <v>1</v>
      </c>
      <c r="O666" s="119"/>
      <c r="P666" s="119"/>
      <c r="Q666" s="119"/>
      <c r="R666" s="120"/>
      <c r="S666" s="120"/>
      <c r="T666" s="120"/>
      <c r="U666" s="120"/>
      <c r="V666" s="172">
        <v>74411.100000000006</v>
      </c>
      <c r="W666" s="172"/>
      <c r="X666" s="172"/>
      <c r="Y666" s="172">
        <v>74411.100000000006</v>
      </c>
      <c r="Z666" s="172"/>
      <c r="AA666" s="123">
        <v>3545770</v>
      </c>
      <c r="AB666" s="123"/>
      <c r="AC666" s="123">
        <v>366202</v>
      </c>
      <c r="AD666" s="123"/>
      <c r="AE666" s="123">
        <v>12695.2</v>
      </c>
      <c r="AF666" s="123"/>
      <c r="AG666" s="214">
        <f t="shared" si="97"/>
        <v>12695.2</v>
      </c>
      <c r="AH666" s="229" t="str">
        <f t="shared" si="89"/>
        <v>a4</v>
      </c>
      <c r="AI666" s="122"/>
      <c r="AJ666" s="122"/>
      <c r="AK666" s="122"/>
      <c r="AL666" s="122"/>
      <c r="AM666" s="122"/>
      <c r="AN666" s="173"/>
      <c r="AO666" s="173"/>
      <c r="AP666" s="173">
        <v>15</v>
      </c>
      <c r="AQ666" s="173">
        <v>2</v>
      </c>
      <c r="AR666" s="173"/>
      <c r="AS666" s="173" t="s">
        <v>3186</v>
      </c>
      <c r="AT666" s="173" t="s">
        <v>3186</v>
      </c>
      <c r="AU666" s="173" t="s">
        <v>3186</v>
      </c>
      <c r="AV666" s="173" t="s">
        <v>3186</v>
      </c>
      <c r="AW666" s="173" t="s">
        <v>3186</v>
      </c>
      <c r="AX666" s="173" t="s">
        <v>3186</v>
      </c>
      <c r="AY666" s="173" t="s">
        <v>3186</v>
      </c>
      <c r="AZ666" s="211">
        <f t="shared" si="95"/>
        <v>17</v>
      </c>
      <c r="BA666" s="211">
        <f t="shared" si="96"/>
        <v>0</v>
      </c>
      <c r="BB666" s="205">
        <f t="shared" si="90"/>
        <v>4024252</v>
      </c>
      <c r="BC666" s="205">
        <f t="shared" si="91"/>
        <v>4024252</v>
      </c>
      <c r="BD666" s="205">
        <f t="shared" si="92"/>
        <v>0</v>
      </c>
      <c r="BE666" s="205">
        <f t="shared" si="93"/>
        <v>0</v>
      </c>
      <c r="BF666" s="175">
        <v>4024252</v>
      </c>
      <c r="BG666" s="175">
        <v>87994</v>
      </c>
      <c r="BH666" s="175">
        <v>1360235</v>
      </c>
      <c r="BI666" s="175"/>
      <c r="BJ666" s="175"/>
      <c r="BK666" s="175"/>
      <c r="BL666" s="175">
        <v>824181</v>
      </c>
      <c r="BM666" s="175">
        <v>1140930</v>
      </c>
      <c r="BN666" s="175">
        <v>459793</v>
      </c>
      <c r="BO666" s="175">
        <v>151119</v>
      </c>
      <c r="BP666" s="198">
        <f t="shared" si="94"/>
        <v>1511354</v>
      </c>
    </row>
    <row r="667" spans="1:68" s="116" customFormat="1" x14ac:dyDescent="0.15">
      <c r="A667" s="117">
        <v>1310001011</v>
      </c>
      <c r="B667" s="118" t="s">
        <v>1089</v>
      </c>
      <c r="C667" s="118" t="s">
        <v>1069</v>
      </c>
      <c r="D667" s="118" t="s">
        <v>1079</v>
      </c>
      <c r="E667" s="118" t="s">
        <v>3846</v>
      </c>
      <c r="F667" s="120">
        <v>29</v>
      </c>
      <c r="G667" s="119">
        <v>52008180</v>
      </c>
      <c r="H667" s="119">
        <v>11134960</v>
      </c>
      <c r="I667" s="120" t="s">
        <v>5823</v>
      </c>
      <c r="J667" s="120">
        <v>225000</v>
      </c>
      <c r="K667" s="120">
        <v>63975880</v>
      </c>
      <c r="L667" s="120">
        <v>0.77900000000000003</v>
      </c>
      <c r="M667" s="121" t="s">
        <v>5654</v>
      </c>
      <c r="N667" s="120">
        <v>1</v>
      </c>
      <c r="O667" s="119">
        <v>160</v>
      </c>
      <c r="P667" s="119">
        <v>31.4</v>
      </c>
      <c r="Q667" s="119">
        <v>3.4</v>
      </c>
      <c r="R667" s="120" t="s">
        <v>5655</v>
      </c>
      <c r="S667" s="120">
        <v>1145.0999999999999</v>
      </c>
      <c r="T667" s="120"/>
      <c r="U667" s="120"/>
      <c r="V667" s="172">
        <v>23520.799999999999</v>
      </c>
      <c r="W667" s="172">
        <v>7069</v>
      </c>
      <c r="X667" s="172">
        <v>16451.8</v>
      </c>
      <c r="Y667" s="172"/>
      <c r="Z667" s="172"/>
      <c r="AA667" s="123"/>
      <c r="AB667" s="123"/>
      <c r="AC667" s="123"/>
      <c r="AD667" s="123"/>
      <c r="AE667" s="123"/>
      <c r="AF667" s="123"/>
      <c r="AG667" s="214"/>
      <c r="AH667" s="229" t="str">
        <f t="shared" si="89"/>
        <v>a1</v>
      </c>
      <c r="AI667" s="122"/>
      <c r="AJ667" s="122"/>
      <c r="AK667" s="122"/>
      <c r="AL667" s="122"/>
      <c r="AM667" s="122"/>
      <c r="AN667" s="173">
        <v>1.8</v>
      </c>
      <c r="AO667" s="173">
        <v>35.4</v>
      </c>
      <c r="AP667" s="173"/>
      <c r="AQ667" s="173">
        <v>3</v>
      </c>
      <c r="AR667" s="173"/>
      <c r="AS667" s="173" t="s">
        <v>3186</v>
      </c>
      <c r="AT667" s="173" t="s">
        <v>3186</v>
      </c>
      <c r="AU667" s="173" t="s">
        <v>3186</v>
      </c>
      <c r="AV667" s="173" t="s">
        <v>3186</v>
      </c>
      <c r="AW667" s="173" t="s">
        <v>3186</v>
      </c>
      <c r="AX667" s="173" t="s">
        <v>3186</v>
      </c>
      <c r="AY667" s="173" t="s">
        <v>3186</v>
      </c>
      <c r="AZ667" s="211">
        <f t="shared" si="95"/>
        <v>40.199999999999996</v>
      </c>
      <c r="BA667" s="211"/>
      <c r="BB667" s="205">
        <f t="shared" si="90"/>
        <v>1235150</v>
      </c>
      <c r="BC667" s="205">
        <f t="shared" si="91"/>
        <v>1235150</v>
      </c>
      <c r="BD667" s="205">
        <f t="shared" si="92"/>
        <v>0</v>
      </c>
      <c r="BE667" s="205">
        <f t="shared" si="93"/>
        <v>0</v>
      </c>
      <c r="BF667" s="175">
        <v>1235150</v>
      </c>
      <c r="BG667" s="175">
        <v>268448</v>
      </c>
      <c r="BH667" s="175"/>
      <c r="BI667" s="175"/>
      <c r="BJ667" s="175"/>
      <c r="BK667" s="175"/>
      <c r="BL667" s="175">
        <v>229681</v>
      </c>
      <c r="BM667" s="175">
        <v>372095</v>
      </c>
      <c r="BN667" s="175">
        <v>37234</v>
      </c>
      <c r="BO667" s="175">
        <v>327692</v>
      </c>
      <c r="BP667" s="198">
        <f t="shared" si="94"/>
        <v>327692</v>
      </c>
    </row>
    <row r="668" spans="1:68" s="116" customFormat="1" x14ac:dyDescent="0.15">
      <c r="A668" s="117">
        <v>1310001012</v>
      </c>
      <c r="B668" s="118" t="s">
        <v>1090</v>
      </c>
      <c r="C668" s="118" t="s">
        <v>1069</v>
      </c>
      <c r="D668" s="118" t="s">
        <v>1079</v>
      </c>
      <c r="E668" s="118" t="s">
        <v>3847</v>
      </c>
      <c r="F668" s="120">
        <v>18</v>
      </c>
      <c r="G668" s="119">
        <v>8012980</v>
      </c>
      <c r="H668" s="119">
        <v>1468130</v>
      </c>
      <c r="I668" s="120" t="s">
        <v>5823</v>
      </c>
      <c r="J668" s="120">
        <v>46000</v>
      </c>
      <c r="K668" s="120">
        <v>9363750</v>
      </c>
      <c r="L668" s="120">
        <v>0.55800000000000005</v>
      </c>
      <c r="M668" s="121" t="s">
        <v>5654</v>
      </c>
      <c r="N668" s="120">
        <v>1</v>
      </c>
      <c r="O668" s="119">
        <v>120</v>
      </c>
      <c r="P668" s="119">
        <v>28.5</v>
      </c>
      <c r="Q668" s="119">
        <v>2.7</v>
      </c>
      <c r="R668" s="120" t="s">
        <v>5655</v>
      </c>
      <c r="S668" s="120">
        <v>30.2</v>
      </c>
      <c r="T668" s="120"/>
      <c r="U668" s="120"/>
      <c r="V668" s="172">
        <v>5767.5</v>
      </c>
      <c r="W668" s="172">
        <v>1154.4000000000001</v>
      </c>
      <c r="X668" s="172">
        <v>4613.1000000000004</v>
      </c>
      <c r="Y668" s="172"/>
      <c r="Z668" s="172"/>
      <c r="AA668" s="123"/>
      <c r="AB668" s="123"/>
      <c r="AC668" s="123"/>
      <c r="AD668" s="123"/>
      <c r="AE668" s="123"/>
      <c r="AF668" s="123"/>
      <c r="AG668" s="214"/>
      <c r="AH668" s="229" t="str">
        <f t="shared" si="89"/>
        <v>a1</v>
      </c>
      <c r="AI668" s="122"/>
      <c r="AJ668" s="122"/>
      <c r="AK668" s="122"/>
      <c r="AL668" s="122"/>
      <c r="AM668" s="122"/>
      <c r="AN668" s="173"/>
      <c r="AO668" s="173">
        <v>2</v>
      </c>
      <c r="AP668" s="173"/>
      <c r="AQ668" s="173">
        <v>2</v>
      </c>
      <c r="AR668" s="173"/>
      <c r="AS668" s="173" t="s">
        <v>3186</v>
      </c>
      <c r="AT668" s="173" t="s">
        <v>3186</v>
      </c>
      <c r="AU668" s="173" t="s">
        <v>3186</v>
      </c>
      <c r="AV668" s="173" t="s">
        <v>3186</v>
      </c>
      <c r="AW668" s="173" t="s">
        <v>3186</v>
      </c>
      <c r="AX668" s="173" t="s">
        <v>3186</v>
      </c>
      <c r="AY668" s="173" t="s">
        <v>3186</v>
      </c>
      <c r="AZ668" s="211">
        <f t="shared" si="95"/>
        <v>4</v>
      </c>
      <c r="BA668" s="211"/>
      <c r="BB668" s="205">
        <f t="shared" si="90"/>
        <v>441480</v>
      </c>
      <c r="BC668" s="205">
        <f t="shared" si="91"/>
        <v>441480</v>
      </c>
      <c r="BD668" s="205">
        <f t="shared" si="92"/>
        <v>0</v>
      </c>
      <c r="BE668" s="205">
        <f t="shared" si="93"/>
        <v>0</v>
      </c>
      <c r="BF668" s="175">
        <v>441480</v>
      </c>
      <c r="BG668" s="175">
        <v>92203</v>
      </c>
      <c r="BH668" s="175"/>
      <c r="BI668" s="175"/>
      <c r="BJ668" s="175"/>
      <c r="BK668" s="175"/>
      <c r="BL668" s="175">
        <v>29199</v>
      </c>
      <c r="BM668" s="175">
        <v>94459</v>
      </c>
      <c r="BN668" s="175">
        <v>7968</v>
      </c>
      <c r="BO668" s="175">
        <v>217651</v>
      </c>
      <c r="BP668" s="198">
        <f t="shared" si="94"/>
        <v>217651</v>
      </c>
    </row>
    <row r="669" spans="1:68" s="116" customFormat="1" x14ac:dyDescent="0.15">
      <c r="A669" s="117">
        <v>1310001013</v>
      </c>
      <c r="B669" s="118" t="s">
        <v>1091</v>
      </c>
      <c r="C669" s="118" t="s">
        <v>1069</v>
      </c>
      <c r="D669" s="118" t="s">
        <v>1079</v>
      </c>
      <c r="E669" s="118" t="s">
        <v>3848</v>
      </c>
      <c r="F669" s="120">
        <v>18</v>
      </c>
      <c r="G669" s="119">
        <v>5828290</v>
      </c>
      <c r="H669" s="119"/>
      <c r="I669" s="120" t="s">
        <v>5823</v>
      </c>
      <c r="J669" s="120">
        <v>30000</v>
      </c>
      <c r="K669" s="120">
        <v>6092850</v>
      </c>
      <c r="L669" s="120">
        <v>0.55600000000000005</v>
      </c>
      <c r="M669" s="121" t="s">
        <v>5661</v>
      </c>
      <c r="N669" s="120">
        <v>2</v>
      </c>
      <c r="O669" s="119">
        <v>130</v>
      </c>
      <c r="P669" s="119">
        <v>38.700000000000003</v>
      </c>
      <c r="Q669" s="119">
        <v>3.8</v>
      </c>
      <c r="R669" s="120" t="s">
        <v>5655</v>
      </c>
      <c r="S669" s="120">
        <v>30.3</v>
      </c>
      <c r="T669" s="120"/>
      <c r="U669" s="120"/>
      <c r="V669" s="172">
        <v>5767.9</v>
      </c>
      <c r="W669" s="172"/>
      <c r="X669" s="172">
        <v>4624.7</v>
      </c>
      <c r="Y669" s="172"/>
      <c r="Z669" s="172">
        <v>1143.2</v>
      </c>
      <c r="AA669" s="123"/>
      <c r="AB669" s="123"/>
      <c r="AC669" s="123"/>
      <c r="AD669" s="123"/>
      <c r="AE669" s="123"/>
      <c r="AF669" s="123"/>
      <c r="AG669" s="214"/>
      <c r="AH669" s="229" t="str">
        <f t="shared" si="89"/>
        <v>b1</v>
      </c>
      <c r="AI669" s="122"/>
      <c r="AJ669" s="122"/>
      <c r="AK669" s="122"/>
      <c r="AL669" s="122"/>
      <c r="AM669" s="122"/>
      <c r="AN669" s="173"/>
      <c r="AO669" s="173">
        <v>5</v>
      </c>
      <c r="AP669" s="173"/>
      <c r="AQ669" s="173">
        <v>2</v>
      </c>
      <c r="AR669" s="173"/>
      <c r="AS669" s="173" t="s">
        <v>3186</v>
      </c>
      <c r="AT669" s="173" t="s">
        <v>3186</v>
      </c>
      <c r="AU669" s="173" t="s">
        <v>3186</v>
      </c>
      <c r="AV669" s="173" t="s">
        <v>3186</v>
      </c>
      <c r="AW669" s="173" t="s">
        <v>3186</v>
      </c>
      <c r="AX669" s="173" t="s">
        <v>3186</v>
      </c>
      <c r="AY669" s="173" t="s">
        <v>3186</v>
      </c>
      <c r="AZ669" s="211">
        <f t="shared" si="95"/>
        <v>7</v>
      </c>
      <c r="BA669" s="211"/>
      <c r="BB669" s="205">
        <f t="shared" si="90"/>
        <v>820977</v>
      </c>
      <c r="BC669" s="205">
        <f t="shared" si="91"/>
        <v>820977</v>
      </c>
      <c r="BD669" s="205">
        <f t="shared" si="92"/>
        <v>0</v>
      </c>
      <c r="BE669" s="205">
        <f t="shared" si="93"/>
        <v>0</v>
      </c>
      <c r="BF669" s="175">
        <v>820977</v>
      </c>
      <c r="BG669" s="175">
        <v>203673</v>
      </c>
      <c r="BH669" s="175">
        <v>236845</v>
      </c>
      <c r="BI669" s="175"/>
      <c r="BJ669" s="175"/>
      <c r="BK669" s="175"/>
      <c r="BL669" s="175">
        <v>80305</v>
      </c>
      <c r="BM669" s="175">
        <v>87717</v>
      </c>
      <c r="BN669" s="175">
        <v>18038</v>
      </c>
      <c r="BO669" s="175">
        <v>194399</v>
      </c>
      <c r="BP669" s="198">
        <f t="shared" si="94"/>
        <v>431244</v>
      </c>
    </row>
    <row r="670" spans="1:68" s="116" customFormat="1" x14ac:dyDescent="0.15">
      <c r="A670" s="117">
        <v>1310001014</v>
      </c>
      <c r="B670" s="118" t="s">
        <v>1092</v>
      </c>
      <c r="C670" s="118" t="s">
        <v>1069</v>
      </c>
      <c r="D670" s="118" t="s">
        <v>1079</v>
      </c>
      <c r="E670" s="118" t="s">
        <v>3849</v>
      </c>
      <c r="F670" s="120">
        <v>12</v>
      </c>
      <c r="G670" s="119">
        <v>35865650</v>
      </c>
      <c r="H670" s="119">
        <v>13743660</v>
      </c>
      <c r="I670" s="120" t="s">
        <v>5823</v>
      </c>
      <c r="J670" s="120">
        <v>165000</v>
      </c>
      <c r="K670" s="120">
        <v>43266400</v>
      </c>
      <c r="L670" s="120">
        <v>0.71799999999999997</v>
      </c>
      <c r="M670" s="121" t="s">
        <v>5661</v>
      </c>
      <c r="N670" s="120">
        <v>1</v>
      </c>
      <c r="O670" s="119">
        <v>110</v>
      </c>
      <c r="P670" s="119">
        <v>26</v>
      </c>
      <c r="Q670" s="119">
        <v>2.8</v>
      </c>
      <c r="R670" s="120" t="s">
        <v>5655</v>
      </c>
      <c r="S670" s="120">
        <v>239.8</v>
      </c>
      <c r="T670" s="120"/>
      <c r="U670" s="120"/>
      <c r="V670" s="172">
        <v>19548.5</v>
      </c>
      <c r="W670" s="172">
        <v>4145.2</v>
      </c>
      <c r="X670" s="172">
        <v>12584.8</v>
      </c>
      <c r="Y670" s="172"/>
      <c r="Z670" s="172">
        <v>2818.5</v>
      </c>
      <c r="AA670" s="123"/>
      <c r="AB670" s="123"/>
      <c r="AC670" s="123"/>
      <c r="AD670" s="123"/>
      <c r="AE670" s="123"/>
      <c r="AF670" s="123"/>
      <c r="AG670" s="214"/>
      <c r="AH670" s="229" t="str">
        <f t="shared" si="89"/>
        <v>a1</v>
      </c>
      <c r="AI670" s="122"/>
      <c r="AJ670" s="122"/>
      <c r="AK670" s="122"/>
      <c r="AL670" s="122"/>
      <c r="AM670" s="122"/>
      <c r="AN670" s="173">
        <v>1</v>
      </c>
      <c r="AO670" s="173">
        <v>31.2</v>
      </c>
      <c r="AP670" s="173"/>
      <c r="AQ670" s="173">
        <v>3</v>
      </c>
      <c r="AR670" s="173"/>
      <c r="AS670" s="173" t="s">
        <v>3186</v>
      </c>
      <c r="AT670" s="173" t="s">
        <v>3186</v>
      </c>
      <c r="AU670" s="173" t="s">
        <v>3186</v>
      </c>
      <c r="AV670" s="173" t="s">
        <v>3186</v>
      </c>
      <c r="AW670" s="173" t="s">
        <v>3186</v>
      </c>
      <c r="AX670" s="173" t="s">
        <v>3186</v>
      </c>
      <c r="AY670" s="173" t="s">
        <v>3186</v>
      </c>
      <c r="AZ670" s="211">
        <f t="shared" si="95"/>
        <v>35.200000000000003</v>
      </c>
      <c r="BA670" s="211"/>
      <c r="BB670" s="205">
        <f t="shared" si="90"/>
        <v>1413189</v>
      </c>
      <c r="BC670" s="205">
        <f t="shared" si="91"/>
        <v>1413189</v>
      </c>
      <c r="BD670" s="205">
        <f t="shared" si="92"/>
        <v>0</v>
      </c>
      <c r="BE670" s="205">
        <f t="shared" si="93"/>
        <v>0</v>
      </c>
      <c r="BF670" s="175">
        <v>1413189</v>
      </c>
      <c r="BG670" s="175">
        <v>366621</v>
      </c>
      <c r="BH670" s="175"/>
      <c r="BI670" s="175"/>
      <c r="BJ670" s="175"/>
      <c r="BK670" s="175"/>
      <c r="BL670" s="175">
        <v>161877</v>
      </c>
      <c r="BM670" s="175">
        <v>371490</v>
      </c>
      <c r="BN670" s="175">
        <v>33004</v>
      </c>
      <c r="BO670" s="175">
        <v>480197</v>
      </c>
      <c r="BP670" s="198">
        <f t="shared" si="94"/>
        <v>480197</v>
      </c>
    </row>
    <row r="671" spans="1:68" s="116" customFormat="1" x14ac:dyDescent="0.15">
      <c r="A671" s="117">
        <v>1320101001</v>
      </c>
      <c r="B671" s="118" t="s">
        <v>1093</v>
      </c>
      <c r="C671" s="118" t="s">
        <v>1069</v>
      </c>
      <c r="D671" s="118" t="s">
        <v>1094</v>
      </c>
      <c r="E671" s="118" t="s">
        <v>3850</v>
      </c>
      <c r="F671" s="120">
        <v>44</v>
      </c>
      <c r="G671" s="119">
        <v>16202104</v>
      </c>
      <c r="H671" s="119">
        <v>907797</v>
      </c>
      <c r="I671" s="120" t="s">
        <v>5822</v>
      </c>
      <c r="J671" s="120">
        <v>31300</v>
      </c>
      <c r="K671" s="120">
        <v>24067372</v>
      </c>
      <c r="L671" s="120">
        <v>2.1070000000000002</v>
      </c>
      <c r="M671" s="121" t="s">
        <v>5654</v>
      </c>
      <c r="N671" s="120">
        <v>1</v>
      </c>
      <c r="O671" s="119">
        <v>157.9</v>
      </c>
      <c r="P671" s="119">
        <v>26.1</v>
      </c>
      <c r="Q671" s="119">
        <v>3.3</v>
      </c>
      <c r="R671" s="120" t="s">
        <v>5655</v>
      </c>
      <c r="S671" s="120">
        <v>177.7</v>
      </c>
      <c r="T671" s="120"/>
      <c r="U671" s="120"/>
      <c r="V671" s="172">
        <v>10480.975</v>
      </c>
      <c r="W671" s="172">
        <v>1553.847</v>
      </c>
      <c r="X671" s="172">
        <v>5484.52</v>
      </c>
      <c r="Y671" s="172">
        <v>3345.2959999999998</v>
      </c>
      <c r="Z671" s="172">
        <v>97.311999999999998</v>
      </c>
      <c r="AA671" s="123">
        <v>129391</v>
      </c>
      <c r="AB671" s="123"/>
      <c r="AC671" s="123">
        <v>10922.99</v>
      </c>
      <c r="AD671" s="123"/>
      <c r="AE671" s="123">
        <v>252</v>
      </c>
      <c r="AF671" s="123"/>
      <c r="AG671" s="214">
        <f t="shared" si="97"/>
        <v>252</v>
      </c>
      <c r="AH671" s="229" t="str">
        <f t="shared" si="89"/>
        <v>a4</v>
      </c>
      <c r="AI671" s="122"/>
      <c r="AJ671" s="122"/>
      <c r="AK671" s="122"/>
      <c r="AL671" s="122"/>
      <c r="AM671" s="122"/>
      <c r="AN671" s="173">
        <v>3</v>
      </c>
      <c r="AO671" s="173">
        <v>3</v>
      </c>
      <c r="AP671" s="173">
        <v>2</v>
      </c>
      <c r="AQ671" s="173">
        <v>3</v>
      </c>
      <c r="AR671" s="173" t="s">
        <v>3186</v>
      </c>
      <c r="AS671" s="173">
        <v>5</v>
      </c>
      <c r="AT671" s="173">
        <v>8</v>
      </c>
      <c r="AU671" s="173">
        <v>10</v>
      </c>
      <c r="AV671" s="173">
        <v>10</v>
      </c>
      <c r="AW671" s="173">
        <v>5</v>
      </c>
      <c r="AX671" s="173">
        <v>1</v>
      </c>
      <c r="AY671" s="173" t="s">
        <v>3186</v>
      </c>
      <c r="AZ671" s="211">
        <f t="shared" si="95"/>
        <v>16</v>
      </c>
      <c r="BA671" s="211">
        <f t="shared" si="96"/>
        <v>34</v>
      </c>
      <c r="BB671" s="205">
        <f t="shared" si="90"/>
        <v>1046641</v>
      </c>
      <c r="BC671" s="205">
        <f t="shared" si="91"/>
        <v>822663</v>
      </c>
      <c r="BD671" s="205">
        <f t="shared" si="92"/>
        <v>229270</v>
      </c>
      <c r="BE671" s="205">
        <f t="shared" si="93"/>
        <v>5292</v>
      </c>
      <c r="BF671" s="175">
        <v>817371</v>
      </c>
      <c r="BG671" s="175">
        <v>105132</v>
      </c>
      <c r="BH671" s="175">
        <v>229270</v>
      </c>
      <c r="BI671" s="175">
        <v>132345</v>
      </c>
      <c r="BJ671" s="175">
        <v>91633</v>
      </c>
      <c r="BK671" s="175">
        <v>10524</v>
      </c>
      <c r="BL671" s="175">
        <v>216813</v>
      </c>
      <c r="BM671" s="175">
        <v>168799</v>
      </c>
      <c r="BN671" s="175">
        <v>51147</v>
      </c>
      <c r="BO671" s="175">
        <v>40978</v>
      </c>
      <c r="BP671" s="198">
        <f t="shared" si="94"/>
        <v>270248</v>
      </c>
    </row>
    <row r="672" spans="1:68" s="116" customFormat="1" x14ac:dyDescent="0.15">
      <c r="A672" s="117">
        <v>1320201001</v>
      </c>
      <c r="B672" s="118" t="s">
        <v>1095</v>
      </c>
      <c r="C672" s="118" t="s">
        <v>1069</v>
      </c>
      <c r="D672" s="118" t="s">
        <v>1096</v>
      </c>
      <c r="E672" s="118" t="s">
        <v>3851</v>
      </c>
      <c r="F672" s="120">
        <v>46</v>
      </c>
      <c r="G672" s="119">
        <v>14626280</v>
      </c>
      <c r="H672" s="119">
        <v>7390725</v>
      </c>
      <c r="I672" s="120" t="s">
        <v>5822</v>
      </c>
      <c r="J672" s="120">
        <v>77500</v>
      </c>
      <c r="K672" s="120">
        <v>17240881</v>
      </c>
      <c r="L672" s="120">
        <v>0.60899999999999999</v>
      </c>
      <c r="M672" s="121" t="s">
        <v>5681</v>
      </c>
      <c r="N672" s="120">
        <v>2</v>
      </c>
      <c r="O672" s="119">
        <v>181</v>
      </c>
      <c r="P672" s="119"/>
      <c r="Q672" s="119"/>
      <c r="R672" s="120" t="s">
        <v>5655</v>
      </c>
      <c r="S672" s="120">
        <v>25.7</v>
      </c>
      <c r="T672" s="120"/>
      <c r="U672" s="120"/>
      <c r="V672" s="172">
        <v>7320.2</v>
      </c>
      <c r="W672" s="172">
        <v>600.79999999999995</v>
      </c>
      <c r="X672" s="172">
        <v>2097.1999999999998</v>
      </c>
      <c r="Y672" s="172">
        <v>1881.5</v>
      </c>
      <c r="Z672" s="172">
        <v>2740.7</v>
      </c>
      <c r="AA672" s="123">
        <v>115690</v>
      </c>
      <c r="AB672" s="123"/>
      <c r="AC672" s="123">
        <v>13784</v>
      </c>
      <c r="AD672" s="123"/>
      <c r="AE672" s="123">
        <v>376</v>
      </c>
      <c r="AF672" s="123"/>
      <c r="AG672" s="214">
        <f t="shared" si="97"/>
        <v>376</v>
      </c>
      <c r="AH672" s="229" t="str">
        <f t="shared" si="89"/>
        <v>b4</v>
      </c>
      <c r="AI672" s="122"/>
      <c r="AJ672" s="122"/>
      <c r="AK672" s="122"/>
      <c r="AL672" s="122"/>
      <c r="AM672" s="122"/>
      <c r="AN672" s="173">
        <v>2</v>
      </c>
      <c r="AO672" s="173" t="s">
        <v>3186</v>
      </c>
      <c r="AP672" s="173" t="s">
        <v>3186</v>
      </c>
      <c r="AQ672" s="173" t="s">
        <v>3186</v>
      </c>
      <c r="AR672" s="173"/>
      <c r="AS672" s="173">
        <v>1</v>
      </c>
      <c r="AT672" s="173">
        <v>11</v>
      </c>
      <c r="AU672" s="173">
        <v>4</v>
      </c>
      <c r="AV672" s="173">
        <v>10</v>
      </c>
      <c r="AW672" s="173">
        <v>4</v>
      </c>
      <c r="AX672" s="173">
        <v>3</v>
      </c>
      <c r="AY672" s="173">
        <v>2</v>
      </c>
      <c r="AZ672" s="211">
        <f t="shared" si="95"/>
        <v>3</v>
      </c>
      <c r="BA672" s="211">
        <f t="shared" si="96"/>
        <v>34</v>
      </c>
      <c r="BB672" s="205">
        <f t="shared" si="90"/>
        <v>788443</v>
      </c>
      <c r="BC672" s="205">
        <f t="shared" si="91"/>
        <v>788443</v>
      </c>
      <c r="BD672" s="205">
        <f t="shared" si="92"/>
        <v>0</v>
      </c>
      <c r="BE672" s="205">
        <f t="shared" si="93"/>
        <v>0</v>
      </c>
      <c r="BF672" s="175">
        <v>788443</v>
      </c>
      <c r="BG672" s="175">
        <v>109317</v>
      </c>
      <c r="BH672" s="175">
        <v>204247</v>
      </c>
      <c r="BI672" s="175"/>
      <c r="BJ672" s="175"/>
      <c r="BK672" s="175"/>
      <c r="BL672" s="175">
        <v>12128</v>
      </c>
      <c r="BM672" s="175">
        <v>131284</v>
      </c>
      <c r="BN672" s="175">
        <v>65460</v>
      </c>
      <c r="BO672" s="175">
        <v>266007</v>
      </c>
      <c r="BP672" s="198">
        <f t="shared" si="94"/>
        <v>470254</v>
      </c>
    </row>
    <row r="673" spans="1:68" s="116" customFormat="1" x14ac:dyDescent="0.15">
      <c r="A673" s="117">
        <v>1320401001</v>
      </c>
      <c r="B673" s="118" t="s">
        <v>1097</v>
      </c>
      <c r="C673" s="118" t="s">
        <v>1069</v>
      </c>
      <c r="D673" s="118" t="s">
        <v>1098</v>
      </c>
      <c r="E673" s="118" t="s">
        <v>3852</v>
      </c>
      <c r="F673" s="120">
        <v>45</v>
      </c>
      <c r="G673" s="119">
        <v>8713257</v>
      </c>
      <c r="H673" s="119"/>
      <c r="I673" s="120" t="s">
        <v>5823</v>
      </c>
      <c r="J673" s="120">
        <v>30000</v>
      </c>
      <c r="K673" s="120">
        <v>8713257</v>
      </c>
      <c r="L673" s="120">
        <v>0.79600000000000004</v>
      </c>
      <c r="M673" s="121" t="s">
        <v>5654</v>
      </c>
      <c r="N673" s="120">
        <v>2</v>
      </c>
      <c r="O673" s="119">
        <v>175.6</v>
      </c>
      <c r="P673" s="119">
        <v>33.5</v>
      </c>
      <c r="Q673" s="119">
        <v>3.52</v>
      </c>
      <c r="R673" s="120" t="s">
        <v>5655</v>
      </c>
      <c r="S673" s="120">
        <v>20.119</v>
      </c>
      <c r="T673" s="120"/>
      <c r="U673" s="120"/>
      <c r="V673" s="172">
        <v>4659.09</v>
      </c>
      <c r="W673" s="172">
        <v>317.35000000000002</v>
      </c>
      <c r="X673" s="172">
        <v>3139.27</v>
      </c>
      <c r="Y673" s="172">
        <v>427.97</v>
      </c>
      <c r="Z673" s="172">
        <v>774.5</v>
      </c>
      <c r="AA673" s="123">
        <v>45890</v>
      </c>
      <c r="AB673" s="123"/>
      <c r="AC673" s="123">
        <v>5054.3999999999996</v>
      </c>
      <c r="AD673" s="123"/>
      <c r="AE673" s="123"/>
      <c r="AF673" s="123"/>
      <c r="AG673" s="214"/>
      <c r="AH673" s="229" t="str">
        <f t="shared" si="89"/>
        <v>b3</v>
      </c>
      <c r="AI673" s="122"/>
      <c r="AJ673" s="122"/>
      <c r="AK673" s="122"/>
      <c r="AL673" s="122"/>
      <c r="AM673" s="122"/>
      <c r="AN673" s="173">
        <v>5</v>
      </c>
      <c r="AO673" s="173"/>
      <c r="AP673" s="173"/>
      <c r="AQ673" s="173"/>
      <c r="AR673" s="173"/>
      <c r="AS673" s="173">
        <v>1</v>
      </c>
      <c r="AT673" s="173">
        <v>9</v>
      </c>
      <c r="AU673" s="173">
        <v>9</v>
      </c>
      <c r="AV673" s="173">
        <v>1</v>
      </c>
      <c r="AW673" s="173">
        <v>1</v>
      </c>
      <c r="AX673" s="173">
        <v>3</v>
      </c>
      <c r="AY673" s="173">
        <v>1</v>
      </c>
      <c r="AZ673" s="211">
        <f t="shared" si="95"/>
        <v>6</v>
      </c>
      <c r="BA673" s="211">
        <f t="shared" si="96"/>
        <v>24</v>
      </c>
      <c r="BB673" s="205">
        <f t="shared" si="90"/>
        <v>689375</v>
      </c>
      <c r="BC673" s="205">
        <f t="shared" si="91"/>
        <v>591213</v>
      </c>
      <c r="BD673" s="205">
        <f t="shared" si="92"/>
        <v>135489</v>
      </c>
      <c r="BE673" s="205">
        <f t="shared" si="93"/>
        <v>37327</v>
      </c>
      <c r="BF673" s="175">
        <v>553886</v>
      </c>
      <c r="BG673" s="175">
        <v>40157</v>
      </c>
      <c r="BH673" s="175">
        <v>135489</v>
      </c>
      <c r="BI673" s="175">
        <v>87174</v>
      </c>
      <c r="BJ673" s="175">
        <v>10988</v>
      </c>
      <c r="BK673" s="175">
        <v>139843</v>
      </c>
      <c r="BL673" s="175">
        <v>94283</v>
      </c>
      <c r="BM673" s="175">
        <v>75223</v>
      </c>
      <c r="BN673" s="175">
        <v>38769</v>
      </c>
      <c r="BO673" s="175">
        <v>67449</v>
      </c>
      <c r="BP673" s="198">
        <f t="shared" si="94"/>
        <v>202938</v>
      </c>
    </row>
    <row r="674" spans="1:68" s="116" customFormat="1" x14ac:dyDescent="0.15">
      <c r="A674" s="117">
        <v>1320901001</v>
      </c>
      <c r="B674" s="118" t="s">
        <v>1099</v>
      </c>
      <c r="C674" s="118" t="s">
        <v>1069</v>
      </c>
      <c r="D674" s="118" t="s">
        <v>1100</v>
      </c>
      <c r="E674" s="118" t="s">
        <v>3853</v>
      </c>
      <c r="F674" s="120">
        <v>36</v>
      </c>
      <c r="G674" s="119">
        <v>31053160</v>
      </c>
      <c r="H674" s="119"/>
      <c r="I674" s="120" t="s">
        <v>5820</v>
      </c>
      <c r="J674" s="120">
        <v>115750</v>
      </c>
      <c r="K674" s="120">
        <v>27970480</v>
      </c>
      <c r="L674" s="120">
        <v>0.66200000000000003</v>
      </c>
      <c r="M674" s="121" t="s">
        <v>5654</v>
      </c>
      <c r="N674" s="120">
        <v>1</v>
      </c>
      <c r="O674" s="119">
        <v>215</v>
      </c>
      <c r="P674" s="119">
        <v>37</v>
      </c>
      <c r="Q674" s="119">
        <v>4.4000000000000004</v>
      </c>
      <c r="R674" s="120" t="s">
        <v>5655</v>
      </c>
      <c r="S674" s="120">
        <v>221.6</v>
      </c>
      <c r="T674" s="120"/>
      <c r="U674" s="120"/>
      <c r="V674" s="172">
        <v>12043</v>
      </c>
      <c r="W674" s="172">
        <v>1284</v>
      </c>
      <c r="X674" s="172">
        <v>6916</v>
      </c>
      <c r="Y674" s="172">
        <v>3609</v>
      </c>
      <c r="Z674" s="172">
        <v>234</v>
      </c>
      <c r="AA674" s="123">
        <v>449734</v>
      </c>
      <c r="AB674" s="123"/>
      <c r="AC674" s="123">
        <v>25045</v>
      </c>
      <c r="AD674" s="123"/>
      <c r="AE674" s="123">
        <v>620</v>
      </c>
      <c r="AF674" s="123"/>
      <c r="AG674" s="214">
        <f t="shared" si="97"/>
        <v>620</v>
      </c>
      <c r="AH674" s="229" t="str">
        <f t="shared" si="89"/>
        <v>a4</v>
      </c>
      <c r="AI674" s="122"/>
      <c r="AJ674" s="122"/>
      <c r="AK674" s="122"/>
      <c r="AL674" s="122"/>
      <c r="AM674" s="122"/>
      <c r="AN674" s="173">
        <v>5</v>
      </c>
      <c r="AO674" s="173">
        <v>7</v>
      </c>
      <c r="AP674" s="173">
        <v>7</v>
      </c>
      <c r="AQ674" s="173">
        <v>3</v>
      </c>
      <c r="AR674" s="173"/>
      <c r="AS674" s="173">
        <v>2</v>
      </c>
      <c r="AT674" s="173">
        <v>2</v>
      </c>
      <c r="AU674" s="173">
        <v>9.5</v>
      </c>
      <c r="AV674" s="173">
        <v>2</v>
      </c>
      <c r="AW674" s="173">
        <v>9.5</v>
      </c>
      <c r="AX674" s="173"/>
      <c r="AY674" s="173">
        <v>8</v>
      </c>
      <c r="AZ674" s="211">
        <f t="shared" si="95"/>
        <v>24</v>
      </c>
      <c r="BA674" s="211">
        <f t="shared" si="96"/>
        <v>31</v>
      </c>
      <c r="BB674" s="205">
        <f t="shared" si="90"/>
        <v>1141441</v>
      </c>
      <c r="BC674" s="205">
        <f t="shared" si="91"/>
        <v>980515</v>
      </c>
      <c r="BD674" s="205">
        <f t="shared" si="92"/>
        <v>167361</v>
      </c>
      <c r="BE674" s="205">
        <f t="shared" si="93"/>
        <v>6435</v>
      </c>
      <c r="BF674" s="175">
        <v>974080</v>
      </c>
      <c r="BG674" s="175">
        <v>147733</v>
      </c>
      <c r="BH674" s="175">
        <v>288750</v>
      </c>
      <c r="BI674" s="175">
        <v>160926</v>
      </c>
      <c r="BJ674" s="175"/>
      <c r="BK674" s="175">
        <v>34480</v>
      </c>
      <c r="BL674" s="175">
        <v>112549</v>
      </c>
      <c r="BM674" s="175">
        <v>192815</v>
      </c>
      <c r="BN674" s="175">
        <v>119040</v>
      </c>
      <c r="BO674" s="175">
        <v>85148</v>
      </c>
      <c r="BP674" s="198">
        <f t="shared" si="94"/>
        <v>373898</v>
      </c>
    </row>
    <row r="675" spans="1:68" s="116" customFormat="1" x14ac:dyDescent="0.15">
      <c r="A675" s="117">
        <v>1320901002</v>
      </c>
      <c r="B675" s="118" t="s">
        <v>1101</v>
      </c>
      <c r="C675" s="118" t="s">
        <v>1069</v>
      </c>
      <c r="D675" s="118" t="s">
        <v>1100</v>
      </c>
      <c r="E675" s="118" t="s">
        <v>3854</v>
      </c>
      <c r="F675" s="120">
        <v>23</v>
      </c>
      <c r="G675" s="119">
        <v>16618539</v>
      </c>
      <c r="H675" s="119"/>
      <c r="I675" s="120" t="s">
        <v>5820</v>
      </c>
      <c r="J675" s="120">
        <v>45500</v>
      </c>
      <c r="K675" s="120">
        <v>16618539</v>
      </c>
      <c r="L675" s="120">
        <v>1.0009999999999999</v>
      </c>
      <c r="M675" s="121" t="s">
        <v>5654</v>
      </c>
      <c r="N675" s="120">
        <v>1</v>
      </c>
      <c r="O675" s="119">
        <v>229</v>
      </c>
      <c r="P675" s="119">
        <v>44</v>
      </c>
      <c r="Q675" s="119">
        <v>5.0999999999999996</v>
      </c>
      <c r="R675" s="120" t="s">
        <v>5655</v>
      </c>
      <c r="S675" s="120">
        <v>223.7</v>
      </c>
      <c r="T675" s="120"/>
      <c r="U675" s="120"/>
      <c r="V675" s="172">
        <v>7384.6</v>
      </c>
      <c r="W675" s="172">
        <v>1036.7</v>
      </c>
      <c r="X675" s="172">
        <v>2987.5</v>
      </c>
      <c r="Y675" s="172">
        <v>2760.4</v>
      </c>
      <c r="Z675" s="172">
        <v>600</v>
      </c>
      <c r="AA675" s="123">
        <v>208456</v>
      </c>
      <c r="AB675" s="123"/>
      <c r="AC675" s="123">
        <v>12848</v>
      </c>
      <c r="AD675" s="123"/>
      <c r="AE675" s="123">
        <v>311.60000000000002</v>
      </c>
      <c r="AF675" s="123"/>
      <c r="AG675" s="214">
        <f t="shared" si="97"/>
        <v>311.60000000000002</v>
      </c>
      <c r="AH675" s="229" t="str">
        <f t="shared" si="89"/>
        <v>a4</v>
      </c>
      <c r="AI675" s="122"/>
      <c r="AJ675" s="122"/>
      <c r="AK675" s="122"/>
      <c r="AL675" s="122"/>
      <c r="AM675" s="122"/>
      <c r="AN675" s="173">
        <v>2</v>
      </c>
      <c r="AO675" s="173">
        <v>5</v>
      </c>
      <c r="AP675" s="173">
        <v>5</v>
      </c>
      <c r="AQ675" s="173">
        <v>3</v>
      </c>
      <c r="AR675" s="173"/>
      <c r="AS675" s="173">
        <v>1</v>
      </c>
      <c r="AT675" s="173">
        <v>1</v>
      </c>
      <c r="AU675" s="173">
        <v>7</v>
      </c>
      <c r="AV675" s="173">
        <v>1</v>
      </c>
      <c r="AW675" s="173">
        <v>7</v>
      </c>
      <c r="AX675" s="173"/>
      <c r="AY675" s="173">
        <v>2</v>
      </c>
      <c r="AZ675" s="211">
        <f t="shared" si="95"/>
        <v>16</v>
      </c>
      <c r="BA675" s="211">
        <f t="shared" si="96"/>
        <v>18</v>
      </c>
      <c r="BB675" s="205">
        <f t="shared" si="90"/>
        <v>744983</v>
      </c>
      <c r="BC675" s="205">
        <f t="shared" si="91"/>
        <v>639600</v>
      </c>
      <c r="BD675" s="205">
        <f t="shared" si="92"/>
        <v>109536</v>
      </c>
      <c r="BE675" s="205">
        <f t="shared" si="93"/>
        <v>4153</v>
      </c>
      <c r="BF675" s="175">
        <v>635447</v>
      </c>
      <c r="BG675" s="175">
        <v>84364</v>
      </c>
      <c r="BH675" s="175">
        <v>178500</v>
      </c>
      <c r="BI675" s="175">
        <v>105383</v>
      </c>
      <c r="BJ675" s="175"/>
      <c r="BK675" s="175"/>
      <c r="BL675" s="175">
        <v>80001</v>
      </c>
      <c r="BM675" s="175">
        <v>120742</v>
      </c>
      <c r="BN675" s="175">
        <v>73144</v>
      </c>
      <c r="BO675" s="175">
        <v>102849</v>
      </c>
      <c r="BP675" s="198">
        <f t="shared" si="94"/>
        <v>281349</v>
      </c>
    </row>
    <row r="676" spans="1:68" s="116" customFormat="1" x14ac:dyDescent="0.15">
      <c r="A676" s="117">
        <v>1330802001</v>
      </c>
      <c r="B676" s="118" t="s">
        <v>1102</v>
      </c>
      <c r="C676" s="118" t="s">
        <v>1069</v>
      </c>
      <c r="D676" s="118" t="s">
        <v>1103</v>
      </c>
      <c r="E676" s="118" t="s">
        <v>3855</v>
      </c>
      <c r="F676" s="120">
        <v>15</v>
      </c>
      <c r="G676" s="119"/>
      <c r="H676" s="119"/>
      <c r="I676" s="120" t="s">
        <v>5820</v>
      </c>
      <c r="J676" s="120">
        <v>940</v>
      </c>
      <c r="K676" s="120">
        <v>51558</v>
      </c>
      <c r="L676" s="120">
        <v>0.15</v>
      </c>
      <c r="M676" s="121" t="s">
        <v>5657</v>
      </c>
      <c r="N676" s="120">
        <v>2</v>
      </c>
      <c r="O676" s="119">
        <v>93.8</v>
      </c>
      <c r="P676" s="119"/>
      <c r="Q676" s="119"/>
      <c r="R676" s="120"/>
      <c r="S676" s="120"/>
      <c r="T676" s="120"/>
      <c r="U676" s="120" t="s">
        <v>5694</v>
      </c>
      <c r="V676" s="172">
        <v>154.6</v>
      </c>
      <c r="W676" s="172"/>
      <c r="X676" s="172">
        <v>58.7</v>
      </c>
      <c r="Y676" s="172">
        <v>31.1</v>
      </c>
      <c r="Z676" s="172">
        <v>64.8</v>
      </c>
      <c r="AA676" s="123">
        <v>325</v>
      </c>
      <c r="AB676" s="123"/>
      <c r="AC676" s="123">
        <v>28</v>
      </c>
      <c r="AD676" s="123"/>
      <c r="AE676" s="123"/>
      <c r="AF676" s="123"/>
      <c r="AG676" s="214"/>
      <c r="AH676" s="229" t="str">
        <f t="shared" si="89"/>
        <v>b3</v>
      </c>
      <c r="AI676" s="122"/>
      <c r="AJ676" s="122"/>
      <c r="AK676" s="122"/>
      <c r="AL676" s="122"/>
      <c r="AM676" s="122"/>
      <c r="AN676" s="173">
        <v>3</v>
      </c>
      <c r="AO676" s="173" t="s">
        <v>3186</v>
      </c>
      <c r="AP676" s="173" t="s">
        <v>3186</v>
      </c>
      <c r="AQ676" s="173" t="s">
        <v>3186</v>
      </c>
      <c r="AR676" s="173" t="s">
        <v>3186</v>
      </c>
      <c r="AS676" s="173"/>
      <c r="AT676" s="173">
        <v>0.6</v>
      </c>
      <c r="AU676" s="173"/>
      <c r="AV676" s="173">
        <v>0.6</v>
      </c>
      <c r="AW676" s="173"/>
      <c r="AX676" s="173">
        <v>1</v>
      </c>
      <c r="AY676" s="173" t="s">
        <v>3186</v>
      </c>
      <c r="AZ676" s="211">
        <f t="shared" si="95"/>
        <v>3</v>
      </c>
      <c r="BA676" s="211">
        <f t="shared" si="96"/>
        <v>2.2000000000000002</v>
      </c>
      <c r="BB676" s="205">
        <f t="shared" si="90"/>
        <v>70292</v>
      </c>
      <c r="BC676" s="205">
        <f t="shared" si="91"/>
        <v>70292</v>
      </c>
      <c r="BD676" s="205">
        <f t="shared" si="92"/>
        <v>0</v>
      </c>
      <c r="BE676" s="205">
        <f t="shared" si="93"/>
        <v>0</v>
      </c>
      <c r="BF676" s="175">
        <v>70292</v>
      </c>
      <c r="BG676" s="175">
        <v>7792</v>
      </c>
      <c r="BH676" s="175">
        <v>19740</v>
      </c>
      <c r="BI676" s="175"/>
      <c r="BJ676" s="175"/>
      <c r="BK676" s="175">
        <v>996</v>
      </c>
      <c r="BL676" s="175">
        <v>2549</v>
      </c>
      <c r="BM676" s="175">
        <v>6834</v>
      </c>
      <c r="BN676" s="175">
        <v>1984</v>
      </c>
      <c r="BO676" s="175">
        <v>30397</v>
      </c>
      <c r="BP676" s="198">
        <f t="shared" si="94"/>
        <v>50137</v>
      </c>
    </row>
    <row r="677" spans="1:68" s="116" customFormat="1" x14ac:dyDescent="0.15">
      <c r="A677" s="117">
        <v>1336302001</v>
      </c>
      <c r="B677" s="118" t="s">
        <v>1104</v>
      </c>
      <c r="C677" s="118" t="s">
        <v>1069</v>
      </c>
      <c r="D677" s="118" t="s">
        <v>1105</v>
      </c>
      <c r="E677" s="118" t="s">
        <v>3856</v>
      </c>
      <c r="F677" s="120">
        <v>6</v>
      </c>
      <c r="G677" s="119">
        <v>131520</v>
      </c>
      <c r="H677" s="119"/>
      <c r="I677" s="120" t="s">
        <v>5820</v>
      </c>
      <c r="J677" s="120">
        <v>1220</v>
      </c>
      <c r="K677" s="120">
        <v>131520</v>
      </c>
      <c r="L677" s="120">
        <v>0.29499999999999998</v>
      </c>
      <c r="M677" s="121" t="s">
        <v>5657</v>
      </c>
      <c r="N677" s="120">
        <v>1</v>
      </c>
      <c r="O677" s="119"/>
      <c r="P677" s="119"/>
      <c r="Q677" s="119"/>
      <c r="R677" s="120" t="s">
        <v>5658</v>
      </c>
      <c r="S677" s="120">
        <v>1.2</v>
      </c>
      <c r="T677" s="120"/>
      <c r="U677" s="120"/>
      <c r="V677" s="172">
        <v>145.57</v>
      </c>
      <c r="W677" s="172"/>
      <c r="X677" s="172"/>
      <c r="Y677" s="172"/>
      <c r="Z677" s="172">
        <v>145.57</v>
      </c>
      <c r="AA677" s="123"/>
      <c r="AB677" s="123"/>
      <c r="AC677" s="123">
        <v>8.09</v>
      </c>
      <c r="AD677" s="123"/>
      <c r="AE677" s="123"/>
      <c r="AF677" s="123"/>
      <c r="AG677" s="214"/>
      <c r="AH677" s="229" t="str">
        <f t="shared" si="89"/>
        <v>a3</v>
      </c>
      <c r="AI677" s="122"/>
      <c r="AJ677" s="122"/>
      <c r="AK677" s="122"/>
      <c r="AL677" s="122"/>
      <c r="AM677" s="122"/>
      <c r="AN677" s="173" t="s">
        <v>3186</v>
      </c>
      <c r="AO677" s="173" t="s">
        <v>3186</v>
      </c>
      <c r="AP677" s="173" t="s">
        <v>3186</v>
      </c>
      <c r="AQ677" s="173" t="s">
        <v>3186</v>
      </c>
      <c r="AR677" s="173" t="s">
        <v>3186</v>
      </c>
      <c r="AS677" s="173">
        <v>1</v>
      </c>
      <c r="AT677" s="173">
        <v>1</v>
      </c>
      <c r="AU677" s="173">
        <v>1</v>
      </c>
      <c r="AV677" s="173">
        <v>1</v>
      </c>
      <c r="AW677" s="173">
        <v>1</v>
      </c>
      <c r="AX677" s="173">
        <v>1</v>
      </c>
      <c r="AY677" s="173">
        <v>1</v>
      </c>
      <c r="AZ677" s="211">
        <f t="shared" si="95"/>
        <v>1</v>
      </c>
      <c r="BA677" s="211">
        <f t="shared" si="96"/>
        <v>6</v>
      </c>
      <c r="BB677" s="205">
        <f t="shared" si="90"/>
        <v>26031</v>
      </c>
      <c r="BC677" s="205">
        <f t="shared" si="91"/>
        <v>22446</v>
      </c>
      <c r="BD677" s="205">
        <f t="shared" si="92"/>
        <v>5930</v>
      </c>
      <c r="BE677" s="205">
        <f t="shared" si="93"/>
        <v>2345</v>
      </c>
      <c r="BF677" s="175">
        <v>20101</v>
      </c>
      <c r="BG677" s="175">
        <v>6289</v>
      </c>
      <c r="BH677" s="175">
        <v>7245</v>
      </c>
      <c r="BI677" s="175">
        <v>3585</v>
      </c>
      <c r="BJ677" s="175"/>
      <c r="BK677" s="175"/>
      <c r="BL677" s="175">
        <v>934</v>
      </c>
      <c r="BM677" s="175">
        <v>2493</v>
      </c>
      <c r="BN677" s="175">
        <v>1813</v>
      </c>
      <c r="BO677" s="175">
        <v>3672</v>
      </c>
      <c r="BP677" s="198">
        <f t="shared" si="94"/>
        <v>10917</v>
      </c>
    </row>
    <row r="678" spans="1:68" s="116" customFormat="1" x14ac:dyDescent="0.15">
      <c r="A678" s="117">
        <v>1400181001</v>
      </c>
      <c r="B678" s="118" t="s">
        <v>1106</v>
      </c>
      <c r="C678" s="118" t="s">
        <v>1107</v>
      </c>
      <c r="D678" s="118" t="s">
        <v>1108</v>
      </c>
      <c r="E678" s="118" t="s">
        <v>3857</v>
      </c>
      <c r="F678" s="120">
        <v>40</v>
      </c>
      <c r="G678" s="119">
        <v>78086700</v>
      </c>
      <c r="H678" s="119">
        <v>6748430</v>
      </c>
      <c r="I678" s="120" t="s">
        <v>5821</v>
      </c>
      <c r="J678" s="120">
        <v>322800</v>
      </c>
      <c r="K678" s="120">
        <v>83645510</v>
      </c>
      <c r="L678" s="120">
        <v>0.71</v>
      </c>
      <c r="M678" s="121" t="s">
        <v>5654</v>
      </c>
      <c r="N678" s="120">
        <v>2</v>
      </c>
      <c r="O678" s="119">
        <v>180</v>
      </c>
      <c r="P678" s="119">
        <v>30.4</v>
      </c>
      <c r="Q678" s="119">
        <v>4.8</v>
      </c>
      <c r="R678" s="120" t="s">
        <v>5655</v>
      </c>
      <c r="S678" s="120">
        <v>539.4</v>
      </c>
      <c r="T678" s="120"/>
      <c r="U678" s="120"/>
      <c r="V678" s="172">
        <v>34195.9</v>
      </c>
      <c r="W678" s="172">
        <v>5971.6</v>
      </c>
      <c r="X678" s="172">
        <v>17089.2</v>
      </c>
      <c r="Y678" s="172">
        <v>10640</v>
      </c>
      <c r="Z678" s="172">
        <v>495.1</v>
      </c>
      <c r="AA678" s="123">
        <v>432180</v>
      </c>
      <c r="AB678" s="123"/>
      <c r="AC678" s="123">
        <v>52995</v>
      </c>
      <c r="AD678" s="123"/>
      <c r="AE678" s="123">
        <v>1854.53</v>
      </c>
      <c r="AF678" s="123"/>
      <c r="AG678" s="214">
        <f t="shared" si="97"/>
        <v>1854.53</v>
      </c>
      <c r="AH678" s="229" t="str">
        <f t="shared" si="89"/>
        <v>b4</v>
      </c>
      <c r="AI678" s="122"/>
      <c r="AJ678" s="122"/>
      <c r="AK678" s="122"/>
      <c r="AL678" s="122"/>
      <c r="AM678" s="122"/>
      <c r="AN678" s="173"/>
      <c r="AO678" s="173"/>
      <c r="AP678" s="173"/>
      <c r="AQ678" s="173"/>
      <c r="AR678" s="173"/>
      <c r="AS678" s="173"/>
      <c r="AT678" s="173"/>
      <c r="AU678" s="173"/>
      <c r="AV678" s="173"/>
      <c r="AW678" s="173"/>
      <c r="AX678" s="173"/>
      <c r="AY678" s="173"/>
      <c r="AZ678" s="211">
        <f t="shared" si="95"/>
        <v>0</v>
      </c>
      <c r="BA678" s="211">
        <f t="shared" si="96"/>
        <v>0</v>
      </c>
      <c r="BB678" s="205">
        <f t="shared" si="90"/>
        <v>0</v>
      </c>
      <c r="BC678" s="205">
        <f t="shared" si="91"/>
        <v>0</v>
      </c>
      <c r="BD678" s="205">
        <f t="shared" si="92"/>
        <v>0</v>
      </c>
      <c r="BE678" s="205">
        <f t="shared" si="93"/>
        <v>0</v>
      </c>
      <c r="BF678" s="175"/>
      <c r="BG678" s="175"/>
      <c r="BH678" s="175"/>
      <c r="BI678" s="175"/>
      <c r="BJ678" s="175"/>
      <c r="BK678" s="175"/>
      <c r="BL678" s="175"/>
      <c r="BM678" s="175"/>
      <c r="BN678" s="175"/>
      <c r="BO678" s="175"/>
      <c r="BP678" s="198">
        <f t="shared" si="94"/>
        <v>0</v>
      </c>
    </row>
    <row r="679" spans="1:68" s="116" customFormat="1" x14ac:dyDescent="0.15">
      <c r="A679" s="117">
        <v>1400181002</v>
      </c>
      <c r="B679" s="118" t="s">
        <v>1109</v>
      </c>
      <c r="C679" s="118" t="s">
        <v>1107</v>
      </c>
      <c r="D679" s="118" t="s">
        <v>1108</v>
      </c>
      <c r="E679" s="118" t="s">
        <v>3858</v>
      </c>
      <c r="F679" s="120">
        <v>36</v>
      </c>
      <c r="G679" s="119">
        <v>140433281</v>
      </c>
      <c r="H679" s="119">
        <v>7979759</v>
      </c>
      <c r="I679" s="120" t="s">
        <v>5821</v>
      </c>
      <c r="J679" s="120">
        <v>539100</v>
      </c>
      <c r="K679" s="120">
        <v>148417390</v>
      </c>
      <c r="L679" s="120">
        <v>0.754</v>
      </c>
      <c r="M679" s="121" t="s">
        <v>5654</v>
      </c>
      <c r="N679" s="120">
        <v>1</v>
      </c>
      <c r="O679" s="119">
        <v>180</v>
      </c>
      <c r="P679" s="119">
        <v>32.4</v>
      </c>
      <c r="Q679" s="119">
        <v>3.7</v>
      </c>
      <c r="R679" s="120" t="s">
        <v>5655</v>
      </c>
      <c r="S679" s="120">
        <v>1143</v>
      </c>
      <c r="T679" s="120"/>
      <c r="U679" s="120"/>
      <c r="V679" s="172">
        <v>62506.9</v>
      </c>
      <c r="W679" s="172">
        <v>10141.700000000001</v>
      </c>
      <c r="X679" s="172">
        <v>36975</v>
      </c>
      <c r="Y679" s="172">
        <v>14985.3</v>
      </c>
      <c r="Z679" s="172">
        <v>404.9</v>
      </c>
      <c r="AA679" s="123">
        <v>905960</v>
      </c>
      <c r="AB679" s="123"/>
      <c r="AC679" s="123">
        <v>119608</v>
      </c>
      <c r="AD679" s="123"/>
      <c r="AE679" s="123">
        <v>3854.7199999999993</v>
      </c>
      <c r="AF679" s="123"/>
      <c r="AG679" s="214">
        <f t="shared" si="97"/>
        <v>3854.7199999999993</v>
      </c>
      <c r="AH679" s="229" t="str">
        <f t="shared" si="89"/>
        <v>a4</v>
      </c>
      <c r="AI679" s="122"/>
      <c r="AJ679" s="122"/>
      <c r="AK679" s="122"/>
      <c r="AL679" s="122"/>
      <c r="AM679" s="122"/>
      <c r="AN679" s="173"/>
      <c r="AO679" s="173"/>
      <c r="AP679" s="173"/>
      <c r="AQ679" s="173"/>
      <c r="AR679" s="173"/>
      <c r="AS679" s="173"/>
      <c r="AT679" s="173"/>
      <c r="AU679" s="173"/>
      <c r="AV679" s="173"/>
      <c r="AW679" s="173"/>
      <c r="AX679" s="173"/>
      <c r="AY679" s="173"/>
      <c r="AZ679" s="211">
        <f t="shared" si="95"/>
        <v>0</v>
      </c>
      <c r="BA679" s="211">
        <f t="shared" si="96"/>
        <v>0</v>
      </c>
      <c r="BB679" s="205">
        <f t="shared" si="90"/>
        <v>0</v>
      </c>
      <c r="BC679" s="205">
        <f t="shared" si="91"/>
        <v>0</v>
      </c>
      <c r="BD679" s="205">
        <f t="shared" si="92"/>
        <v>0</v>
      </c>
      <c r="BE679" s="205">
        <f t="shared" si="93"/>
        <v>0</v>
      </c>
      <c r="BF679" s="175"/>
      <c r="BG679" s="175"/>
      <c r="BH679" s="175"/>
      <c r="BI679" s="175"/>
      <c r="BJ679" s="175"/>
      <c r="BK679" s="175"/>
      <c r="BL679" s="175"/>
      <c r="BM679" s="175"/>
      <c r="BN679" s="175"/>
      <c r="BO679" s="175"/>
      <c r="BP679" s="198">
        <f t="shared" si="94"/>
        <v>0</v>
      </c>
    </row>
    <row r="680" spans="1:68" s="116" customFormat="1" x14ac:dyDescent="0.15">
      <c r="A680" s="117">
        <v>1400281001</v>
      </c>
      <c r="B680" s="118" t="s">
        <v>1110</v>
      </c>
      <c r="C680" s="118" t="s">
        <v>1107</v>
      </c>
      <c r="D680" s="118" t="s">
        <v>1111</v>
      </c>
      <c r="E680" s="118" t="s">
        <v>3859</v>
      </c>
      <c r="F680" s="120">
        <v>31</v>
      </c>
      <c r="G680" s="119">
        <v>18702730</v>
      </c>
      <c r="H680" s="119">
        <v>532700</v>
      </c>
      <c r="I680" s="120" t="s">
        <v>5820</v>
      </c>
      <c r="J680" s="120">
        <v>108000</v>
      </c>
      <c r="K680" s="120">
        <v>19471050</v>
      </c>
      <c r="L680" s="120">
        <v>0.49399999999999999</v>
      </c>
      <c r="M680" s="121" t="s">
        <v>5654</v>
      </c>
      <c r="N680" s="120">
        <v>1</v>
      </c>
      <c r="O680" s="119">
        <v>150</v>
      </c>
      <c r="P680" s="119">
        <v>26</v>
      </c>
      <c r="Q680" s="119">
        <v>2.9</v>
      </c>
      <c r="R680" s="120" t="s">
        <v>5655</v>
      </c>
      <c r="S680" s="120">
        <v>152</v>
      </c>
      <c r="T680" s="120"/>
      <c r="U680" s="120"/>
      <c r="V680" s="172">
        <v>8113.4</v>
      </c>
      <c r="W680" s="172">
        <v>1096.9000000000001</v>
      </c>
      <c r="X680" s="172">
        <v>3584.9</v>
      </c>
      <c r="Y680" s="172">
        <v>3084.7</v>
      </c>
      <c r="Z680" s="172">
        <v>346.9</v>
      </c>
      <c r="AA680" s="123">
        <v>195240</v>
      </c>
      <c r="AB680" s="123"/>
      <c r="AC680" s="123">
        <v>18752</v>
      </c>
      <c r="AD680" s="123"/>
      <c r="AE680" s="123">
        <v>479.80000000000007</v>
      </c>
      <c r="AF680" s="123"/>
      <c r="AG680" s="214">
        <f t="shared" si="97"/>
        <v>479.80000000000007</v>
      </c>
      <c r="AH680" s="229" t="str">
        <f t="shared" si="89"/>
        <v>a4</v>
      </c>
      <c r="AI680" s="122"/>
      <c r="AJ680" s="122"/>
      <c r="AK680" s="122"/>
      <c r="AL680" s="122"/>
      <c r="AM680" s="122"/>
      <c r="AN680" s="173"/>
      <c r="AO680" s="173" t="s">
        <v>3186</v>
      </c>
      <c r="AP680" s="173" t="s">
        <v>3186</v>
      </c>
      <c r="AQ680" s="173" t="s">
        <v>3186</v>
      </c>
      <c r="AR680" s="173" t="s">
        <v>3186</v>
      </c>
      <c r="AS680" s="173">
        <v>5</v>
      </c>
      <c r="AT680" s="173">
        <v>12</v>
      </c>
      <c r="AU680" s="173">
        <v>5</v>
      </c>
      <c r="AV680" s="173">
        <v>12</v>
      </c>
      <c r="AW680" s="173">
        <v>4</v>
      </c>
      <c r="AX680" s="173">
        <v>2</v>
      </c>
      <c r="AY680" s="173">
        <v>7</v>
      </c>
      <c r="AZ680" s="211">
        <f t="shared" si="95"/>
        <v>5</v>
      </c>
      <c r="BA680" s="211">
        <f t="shared" si="96"/>
        <v>42</v>
      </c>
      <c r="BB680" s="205">
        <f t="shared" si="90"/>
        <v>762331</v>
      </c>
      <c r="BC680" s="205">
        <f t="shared" si="91"/>
        <v>762331</v>
      </c>
      <c r="BD680" s="205">
        <f t="shared" si="92"/>
        <v>0</v>
      </c>
      <c r="BE680" s="205">
        <f t="shared" si="93"/>
        <v>0</v>
      </c>
      <c r="BF680" s="175">
        <v>762331</v>
      </c>
      <c r="BG680" s="175">
        <v>63125</v>
      </c>
      <c r="BH680" s="175">
        <v>230277</v>
      </c>
      <c r="BI680" s="175"/>
      <c r="BJ680" s="175"/>
      <c r="BK680" s="175">
        <v>19739</v>
      </c>
      <c r="BL680" s="175">
        <v>172821</v>
      </c>
      <c r="BM680" s="175">
        <v>148560</v>
      </c>
      <c r="BN680" s="175">
        <v>61024</v>
      </c>
      <c r="BO680" s="175">
        <v>66785</v>
      </c>
      <c r="BP680" s="198">
        <f t="shared" si="94"/>
        <v>297062</v>
      </c>
    </row>
    <row r="681" spans="1:68" s="116" customFormat="1" x14ac:dyDescent="0.15">
      <c r="A681" s="117">
        <v>1400281002</v>
      </c>
      <c r="B681" s="118" t="s">
        <v>1112</v>
      </c>
      <c r="C681" s="118" t="s">
        <v>1107</v>
      </c>
      <c r="D681" s="118" t="s">
        <v>1111</v>
      </c>
      <c r="E681" s="118" t="s">
        <v>3860</v>
      </c>
      <c r="F681" s="120">
        <v>16</v>
      </c>
      <c r="G681" s="119">
        <v>16211490</v>
      </c>
      <c r="H681" s="119">
        <v>293230</v>
      </c>
      <c r="I681" s="120" t="s">
        <v>5820</v>
      </c>
      <c r="J681" s="120">
        <v>56480</v>
      </c>
      <c r="K681" s="120">
        <v>16509150</v>
      </c>
      <c r="L681" s="120">
        <v>0.80100000000000005</v>
      </c>
      <c r="M681" s="121" t="s">
        <v>5654</v>
      </c>
      <c r="N681" s="120">
        <v>1</v>
      </c>
      <c r="O681" s="119">
        <v>130</v>
      </c>
      <c r="P681" s="119">
        <v>22.8</v>
      </c>
      <c r="Q681" s="119">
        <v>2.5</v>
      </c>
      <c r="R681" s="120" t="s">
        <v>5655</v>
      </c>
      <c r="S681" s="120">
        <v>107.3</v>
      </c>
      <c r="T681" s="120"/>
      <c r="U681" s="120"/>
      <c r="V681" s="172">
        <v>6785.2</v>
      </c>
      <c r="W681" s="172">
        <v>1205.3</v>
      </c>
      <c r="X681" s="172">
        <v>3489.2</v>
      </c>
      <c r="Y681" s="172">
        <v>1958.4</v>
      </c>
      <c r="Z681" s="172">
        <v>132.30000000000001</v>
      </c>
      <c r="AA681" s="123">
        <v>99350</v>
      </c>
      <c r="AB681" s="123"/>
      <c r="AC681" s="123">
        <v>9636</v>
      </c>
      <c r="AD681" s="123"/>
      <c r="AE681" s="123">
        <v>225.76</v>
      </c>
      <c r="AF681" s="123"/>
      <c r="AG681" s="214">
        <f t="shared" si="97"/>
        <v>225.76</v>
      </c>
      <c r="AH681" s="229" t="str">
        <f t="shared" si="89"/>
        <v>a4</v>
      </c>
      <c r="AI681" s="122"/>
      <c r="AJ681" s="122"/>
      <c r="AK681" s="122"/>
      <c r="AL681" s="122"/>
      <c r="AM681" s="122"/>
      <c r="AN681" s="173"/>
      <c r="AO681" s="173"/>
      <c r="AP681" s="173"/>
      <c r="AQ681" s="173"/>
      <c r="AR681" s="173"/>
      <c r="AS681" s="173"/>
      <c r="AT681" s="173"/>
      <c r="AU681" s="173"/>
      <c r="AV681" s="173"/>
      <c r="AW681" s="173"/>
      <c r="AX681" s="173"/>
      <c r="AY681" s="173"/>
      <c r="AZ681" s="211">
        <f t="shared" si="95"/>
        <v>0</v>
      </c>
      <c r="BA681" s="211">
        <f t="shared" si="96"/>
        <v>0</v>
      </c>
      <c r="BB681" s="205">
        <f t="shared" si="90"/>
        <v>0</v>
      </c>
      <c r="BC681" s="205">
        <f t="shared" si="91"/>
        <v>0</v>
      </c>
      <c r="BD681" s="205">
        <f t="shared" si="92"/>
        <v>0</v>
      </c>
      <c r="BE681" s="205">
        <f t="shared" si="93"/>
        <v>0</v>
      </c>
      <c r="BF681" s="175"/>
      <c r="BG681" s="175"/>
      <c r="BH681" s="175"/>
      <c r="BI681" s="175"/>
      <c r="BJ681" s="175"/>
      <c r="BK681" s="175"/>
      <c r="BL681" s="175"/>
      <c r="BM681" s="175"/>
      <c r="BN681" s="175"/>
      <c r="BO681" s="175"/>
      <c r="BP681" s="198">
        <f t="shared" si="94"/>
        <v>0</v>
      </c>
    </row>
    <row r="682" spans="1:68" s="116" customFormat="1" x14ac:dyDescent="0.15">
      <c r="A682" s="117">
        <v>1410001001</v>
      </c>
      <c r="B682" s="118" t="s">
        <v>1113</v>
      </c>
      <c r="C682" s="118" t="s">
        <v>1107</v>
      </c>
      <c r="D682" s="118" t="s">
        <v>1114</v>
      </c>
      <c r="E682" s="118" t="s">
        <v>3861</v>
      </c>
      <c r="F682" s="120">
        <v>51</v>
      </c>
      <c r="G682" s="119">
        <v>25086000</v>
      </c>
      <c r="H682" s="119">
        <v>593000</v>
      </c>
      <c r="I682" s="120" t="s">
        <v>5821</v>
      </c>
      <c r="J682" s="120">
        <v>96300</v>
      </c>
      <c r="K682" s="120">
        <v>25086000</v>
      </c>
      <c r="L682" s="120">
        <v>0.71399999999999997</v>
      </c>
      <c r="M682" s="121" t="s">
        <v>5654</v>
      </c>
      <c r="N682" s="120">
        <v>1</v>
      </c>
      <c r="O682" s="119">
        <v>170</v>
      </c>
      <c r="P682" s="119">
        <v>22</v>
      </c>
      <c r="Q682" s="119">
        <v>2.9</v>
      </c>
      <c r="R682" s="120" t="s">
        <v>5655</v>
      </c>
      <c r="S682" s="120">
        <v>164</v>
      </c>
      <c r="T682" s="120"/>
      <c r="U682" s="120"/>
      <c r="V682" s="172">
        <v>13924.88</v>
      </c>
      <c r="W682" s="172">
        <v>3329.08</v>
      </c>
      <c r="X682" s="172">
        <v>10274.662</v>
      </c>
      <c r="Y682" s="172">
        <v>321.13799999999998</v>
      </c>
      <c r="Z682" s="172"/>
      <c r="AA682" s="123"/>
      <c r="AB682" s="123"/>
      <c r="AC682" s="123"/>
      <c r="AD682" s="123"/>
      <c r="AE682" s="123"/>
      <c r="AF682" s="123"/>
      <c r="AG682" s="214"/>
      <c r="AH682" s="229" t="str">
        <f t="shared" si="89"/>
        <v>a1</v>
      </c>
      <c r="AI682" s="122"/>
      <c r="AJ682" s="122"/>
      <c r="AK682" s="122"/>
      <c r="AL682" s="122"/>
      <c r="AM682" s="122"/>
      <c r="AN682" s="173">
        <v>2</v>
      </c>
      <c r="AO682" s="173">
        <v>29</v>
      </c>
      <c r="AP682" s="173"/>
      <c r="AQ682" s="173">
        <v>3</v>
      </c>
      <c r="AR682" s="173"/>
      <c r="AS682" s="173"/>
      <c r="AT682" s="173"/>
      <c r="AU682" s="173">
        <v>6</v>
      </c>
      <c r="AV682" s="173"/>
      <c r="AW682" s="173"/>
      <c r="AX682" s="173"/>
      <c r="AY682" s="173"/>
      <c r="AZ682" s="211">
        <f t="shared" si="95"/>
        <v>34</v>
      </c>
      <c r="BA682" s="211">
        <f t="shared" si="96"/>
        <v>6</v>
      </c>
      <c r="BB682" s="205">
        <f t="shared" si="90"/>
        <v>631802</v>
      </c>
      <c r="BC682" s="205">
        <f t="shared" si="91"/>
        <v>631802</v>
      </c>
      <c r="BD682" s="205">
        <f t="shared" si="92"/>
        <v>0</v>
      </c>
      <c r="BE682" s="205">
        <f t="shared" si="93"/>
        <v>0</v>
      </c>
      <c r="BF682" s="175">
        <v>631802</v>
      </c>
      <c r="BG682" s="175">
        <v>266480</v>
      </c>
      <c r="BH682" s="175">
        <v>23940</v>
      </c>
      <c r="BI682" s="175"/>
      <c r="BJ682" s="175"/>
      <c r="BK682" s="175">
        <v>1149</v>
      </c>
      <c r="BL682" s="175">
        <v>75893</v>
      </c>
      <c r="BM682" s="175">
        <v>159159</v>
      </c>
      <c r="BN682" s="175">
        <v>28733</v>
      </c>
      <c r="BO682" s="175">
        <v>76448</v>
      </c>
      <c r="BP682" s="198">
        <f t="shared" si="94"/>
        <v>100388</v>
      </c>
    </row>
    <row r="683" spans="1:68" s="201" customFormat="1" x14ac:dyDescent="0.15">
      <c r="A683" s="117">
        <v>1410001002</v>
      </c>
      <c r="B683" s="118" t="s">
        <v>1115</v>
      </c>
      <c r="C683" s="118" t="s">
        <v>1107</v>
      </c>
      <c r="D683" s="118" t="s">
        <v>1114</v>
      </c>
      <c r="E683" s="118" t="s">
        <v>3862</v>
      </c>
      <c r="F683" s="120">
        <v>48</v>
      </c>
      <c r="G683" s="119">
        <v>59537000</v>
      </c>
      <c r="H683" s="119"/>
      <c r="I683" s="120" t="s">
        <v>5821</v>
      </c>
      <c r="J683" s="120">
        <v>182400</v>
      </c>
      <c r="K683" s="120">
        <v>59537000</v>
      </c>
      <c r="L683" s="120">
        <v>0.89400000000000002</v>
      </c>
      <c r="M683" s="121" t="s">
        <v>5654</v>
      </c>
      <c r="N683" s="120">
        <v>1</v>
      </c>
      <c r="O683" s="119">
        <v>130</v>
      </c>
      <c r="P683" s="119">
        <v>21</v>
      </c>
      <c r="Q683" s="119">
        <v>2.5</v>
      </c>
      <c r="R683" s="120" t="s">
        <v>5655</v>
      </c>
      <c r="S683" s="120">
        <v>188</v>
      </c>
      <c r="T683" s="120"/>
      <c r="U683" s="120"/>
      <c r="V683" s="172">
        <v>15727.71</v>
      </c>
      <c r="W683" s="172">
        <v>4687.47</v>
      </c>
      <c r="X683" s="172">
        <v>11040.24</v>
      </c>
      <c r="Y683" s="172"/>
      <c r="Z683" s="172"/>
      <c r="AA683" s="123"/>
      <c r="AB683" s="123"/>
      <c r="AC683" s="123"/>
      <c r="AD683" s="123"/>
      <c r="AE683" s="123"/>
      <c r="AF683" s="123"/>
      <c r="AG683" s="214"/>
      <c r="AH683" s="229" t="str">
        <f t="shared" si="89"/>
        <v>a1</v>
      </c>
      <c r="AI683" s="199"/>
      <c r="AJ683" s="199"/>
      <c r="AK683" s="199"/>
      <c r="AL683" s="199"/>
      <c r="AM683" s="199"/>
      <c r="AN683" s="173">
        <v>2</v>
      </c>
      <c r="AO683" s="173">
        <v>35</v>
      </c>
      <c r="AP683" s="173"/>
      <c r="AQ683" s="173">
        <v>3</v>
      </c>
      <c r="AR683" s="173"/>
      <c r="AS683" s="173"/>
      <c r="AT683" s="173"/>
      <c r="AU683" s="173">
        <v>5</v>
      </c>
      <c r="AV683" s="173"/>
      <c r="AW683" s="173"/>
      <c r="AX683" s="173"/>
      <c r="AY683" s="173"/>
      <c r="AZ683" s="211">
        <f t="shared" si="95"/>
        <v>40</v>
      </c>
      <c r="BA683" s="211">
        <f t="shared" si="96"/>
        <v>5</v>
      </c>
      <c r="BB683" s="205">
        <f t="shared" si="90"/>
        <v>630093</v>
      </c>
      <c r="BC683" s="205">
        <f t="shared" si="91"/>
        <v>630093</v>
      </c>
      <c r="BD683" s="205">
        <f t="shared" si="92"/>
        <v>0</v>
      </c>
      <c r="BE683" s="205">
        <f t="shared" si="93"/>
        <v>0</v>
      </c>
      <c r="BF683" s="175">
        <v>630093</v>
      </c>
      <c r="BG683" s="175">
        <v>313527</v>
      </c>
      <c r="BH683" s="175">
        <v>18761</v>
      </c>
      <c r="BI683" s="175"/>
      <c r="BJ683" s="175"/>
      <c r="BK683" s="175">
        <v>1348</v>
      </c>
      <c r="BL683" s="175">
        <v>83993</v>
      </c>
      <c r="BM683" s="175">
        <v>159802</v>
      </c>
      <c r="BN683" s="175">
        <v>23583</v>
      </c>
      <c r="BO683" s="175">
        <v>29079</v>
      </c>
      <c r="BP683" s="200">
        <f t="shared" si="94"/>
        <v>47840</v>
      </c>
    </row>
    <row r="684" spans="1:68" s="201" customFormat="1" x14ac:dyDescent="0.15">
      <c r="A684" s="117">
        <v>1410001003</v>
      </c>
      <c r="B684" s="118" t="s">
        <v>1116</v>
      </c>
      <c r="C684" s="118" t="s">
        <v>1107</v>
      </c>
      <c r="D684" s="118" t="s">
        <v>1114</v>
      </c>
      <c r="E684" s="118" t="s">
        <v>3863</v>
      </c>
      <c r="F684" s="120">
        <v>45</v>
      </c>
      <c r="G684" s="119">
        <v>37928000</v>
      </c>
      <c r="H684" s="119">
        <v>1555000</v>
      </c>
      <c r="I684" s="120" t="s">
        <v>5821</v>
      </c>
      <c r="J684" s="120">
        <v>149600</v>
      </c>
      <c r="K684" s="120">
        <v>37928000</v>
      </c>
      <c r="L684" s="120">
        <v>0.69499999999999995</v>
      </c>
      <c r="M684" s="121" t="s">
        <v>5654</v>
      </c>
      <c r="N684" s="120">
        <v>1</v>
      </c>
      <c r="O684" s="119">
        <v>120</v>
      </c>
      <c r="P684" s="119">
        <v>20</v>
      </c>
      <c r="Q684" s="119">
        <v>2.5</v>
      </c>
      <c r="R684" s="120" t="s">
        <v>5655</v>
      </c>
      <c r="S684" s="120">
        <v>258</v>
      </c>
      <c r="T684" s="120"/>
      <c r="U684" s="120"/>
      <c r="V684" s="172">
        <v>34271.442000000003</v>
      </c>
      <c r="W684" s="172">
        <v>9201.11</v>
      </c>
      <c r="X684" s="172">
        <v>24729.815999999999</v>
      </c>
      <c r="Y684" s="172">
        <v>340.51600000000002</v>
      </c>
      <c r="Z684" s="172"/>
      <c r="AA684" s="123"/>
      <c r="AB684" s="123"/>
      <c r="AC684" s="123"/>
      <c r="AD684" s="123"/>
      <c r="AE684" s="123"/>
      <c r="AF684" s="123"/>
      <c r="AG684" s="214"/>
      <c r="AH684" s="229" t="str">
        <f t="shared" si="89"/>
        <v>a1</v>
      </c>
      <c r="AI684" s="199"/>
      <c r="AJ684" s="199"/>
      <c r="AK684" s="199"/>
      <c r="AL684" s="199"/>
      <c r="AM684" s="199"/>
      <c r="AN684" s="173">
        <v>2</v>
      </c>
      <c r="AO684" s="173">
        <v>43</v>
      </c>
      <c r="AP684" s="173"/>
      <c r="AQ684" s="173">
        <v>3</v>
      </c>
      <c r="AR684" s="173"/>
      <c r="AS684" s="173"/>
      <c r="AT684" s="173"/>
      <c r="AU684" s="173">
        <v>6</v>
      </c>
      <c r="AV684" s="173"/>
      <c r="AW684" s="173"/>
      <c r="AX684" s="173"/>
      <c r="AY684" s="173"/>
      <c r="AZ684" s="211">
        <f t="shared" si="95"/>
        <v>48</v>
      </c>
      <c r="BA684" s="211">
        <f t="shared" si="96"/>
        <v>6</v>
      </c>
      <c r="BB684" s="205">
        <f t="shared" si="90"/>
        <v>799217</v>
      </c>
      <c r="BC684" s="205">
        <f t="shared" si="91"/>
        <v>799217</v>
      </c>
      <c r="BD684" s="205">
        <f t="shared" si="92"/>
        <v>0</v>
      </c>
      <c r="BE684" s="205">
        <f t="shared" si="93"/>
        <v>0</v>
      </c>
      <c r="BF684" s="175">
        <v>799217</v>
      </c>
      <c r="BG684" s="175">
        <v>346592</v>
      </c>
      <c r="BH684" s="175">
        <v>22050</v>
      </c>
      <c r="BI684" s="175"/>
      <c r="BJ684" s="175"/>
      <c r="BK684" s="175">
        <v>841</v>
      </c>
      <c r="BL684" s="175">
        <v>118961</v>
      </c>
      <c r="BM684" s="175">
        <v>225665</v>
      </c>
      <c r="BN684" s="175">
        <v>31599</v>
      </c>
      <c r="BO684" s="175">
        <v>53509</v>
      </c>
      <c r="BP684" s="200">
        <f t="shared" si="94"/>
        <v>75559</v>
      </c>
    </row>
    <row r="685" spans="1:68" s="201" customFormat="1" x14ac:dyDescent="0.15">
      <c r="A685" s="117">
        <v>1410001004</v>
      </c>
      <c r="B685" s="118" t="s">
        <v>1117</v>
      </c>
      <c r="C685" s="118" t="s">
        <v>1107</v>
      </c>
      <c r="D685" s="118" t="s">
        <v>1114</v>
      </c>
      <c r="E685" s="118" t="s">
        <v>3864</v>
      </c>
      <c r="F685" s="120">
        <v>41</v>
      </c>
      <c r="G685" s="119">
        <v>53587000</v>
      </c>
      <c r="H685" s="119">
        <v>1395000</v>
      </c>
      <c r="I685" s="120" t="s">
        <v>5821</v>
      </c>
      <c r="J685" s="120">
        <v>214400</v>
      </c>
      <c r="K685" s="120">
        <v>53587000</v>
      </c>
      <c r="L685" s="120">
        <v>0.68500000000000005</v>
      </c>
      <c r="M685" s="121" t="s">
        <v>5673</v>
      </c>
      <c r="N685" s="120">
        <v>1</v>
      </c>
      <c r="O685" s="119">
        <v>140</v>
      </c>
      <c r="P685" s="119">
        <v>26</v>
      </c>
      <c r="Q685" s="119">
        <v>3.4</v>
      </c>
      <c r="R685" s="120" t="s">
        <v>5655</v>
      </c>
      <c r="S685" s="120">
        <v>644</v>
      </c>
      <c r="T685" s="120"/>
      <c r="U685" s="120"/>
      <c r="V685" s="172">
        <v>9113.4159999999993</v>
      </c>
      <c r="W685" s="172">
        <v>3061.12</v>
      </c>
      <c r="X685" s="172">
        <v>5803.0159999999996</v>
      </c>
      <c r="Y685" s="172">
        <v>249.28</v>
      </c>
      <c r="Z685" s="172"/>
      <c r="AA685" s="123"/>
      <c r="AB685" s="123"/>
      <c r="AC685" s="123"/>
      <c r="AD685" s="123"/>
      <c r="AE685" s="123"/>
      <c r="AF685" s="123"/>
      <c r="AG685" s="214"/>
      <c r="AH685" s="229" t="str">
        <f t="shared" si="89"/>
        <v>a1</v>
      </c>
      <c r="AI685" s="199"/>
      <c r="AJ685" s="199"/>
      <c r="AK685" s="199"/>
      <c r="AL685" s="199"/>
      <c r="AM685" s="199"/>
      <c r="AN685" s="173">
        <v>3</v>
      </c>
      <c r="AO685" s="173">
        <v>38</v>
      </c>
      <c r="AP685" s="173"/>
      <c r="AQ685" s="173">
        <v>3</v>
      </c>
      <c r="AR685" s="173"/>
      <c r="AS685" s="173"/>
      <c r="AT685" s="173"/>
      <c r="AU685" s="173">
        <v>7</v>
      </c>
      <c r="AV685" s="173"/>
      <c r="AW685" s="173"/>
      <c r="AX685" s="173"/>
      <c r="AY685" s="173"/>
      <c r="AZ685" s="211">
        <f t="shared" si="95"/>
        <v>44</v>
      </c>
      <c r="BA685" s="211">
        <f t="shared" si="96"/>
        <v>7</v>
      </c>
      <c r="BB685" s="205">
        <f t="shared" si="90"/>
        <v>965584</v>
      </c>
      <c r="BC685" s="205">
        <f t="shared" si="91"/>
        <v>965584</v>
      </c>
      <c r="BD685" s="205">
        <f t="shared" si="92"/>
        <v>0</v>
      </c>
      <c r="BE685" s="205">
        <f t="shared" si="93"/>
        <v>0</v>
      </c>
      <c r="BF685" s="175">
        <v>965584</v>
      </c>
      <c r="BG685" s="175">
        <v>414031</v>
      </c>
      <c r="BH685" s="175">
        <v>30467</v>
      </c>
      <c r="BI685" s="175"/>
      <c r="BJ685" s="175"/>
      <c r="BK685" s="175">
        <v>2114</v>
      </c>
      <c r="BL685" s="175">
        <v>88273</v>
      </c>
      <c r="BM685" s="175">
        <v>318354</v>
      </c>
      <c r="BN685" s="175">
        <v>35059</v>
      </c>
      <c r="BO685" s="175">
        <v>77286</v>
      </c>
      <c r="BP685" s="200">
        <f t="shared" si="94"/>
        <v>107753</v>
      </c>
    </row>
    <row r="686" spans="1:68" s="201" customFormat="1" x14ac:dyDescent="0.15">
      <c r="A686" s="117">
        <v>1410001005</v>
      </c>
      <c r="B686" s="118" t="s">
        <v>1118</v>
      </c>
      <c r="C686" s="118" t="s">
        <v>1107</v>
      </c>
      <c r="D686" s="118" t="s">
        <v>1114</v>
      </c>
      <c r="E686" s="118" t="s">
        <v>3865</v>
      </c>
      <c r="F686" s="120">
        <v>41</v>
      </c>
      <c r="G686" s="119">
        <v>78369000</v>
      </c>
      <c r="H686" s="119">
        <v>1949000</v>
      </c>
      <c r="I686" s="120" t="s">
        <v>5821</v>
      </c>
      <c r="J686" s="120">
        <v>295150</v>
      </c>
      <c r="K686" s="120">
        <v>78369000</v>
      </c>
      <c r="L686" s="120">
        <v>0.72699999999999998</v>
      </c>
      <c r="M686" s="121" t="s">
        <v>5670</v>
      </c>
      <c r="N686" s="120">
        <v>2</v>
      </c>
      <c r="O686" s="119">
        <v>120</v>
      </c>
      <c r="P686" s="119">
        <v>21</v>
      </c>
      <c r="Q686" s="119">
        <v>3.7</v>
      </c>
      <c r="R686" s="120" t="s">
        <v>5655</v>
      </c>
      <c r="S686" s="120">
        <v>848</v>
      </c>
      <c r="T686" s="120"/>
      <c r="U686" s="120"/>
      <c r="V686" s="172">
        <v>9358.6720000000005</v>
      </c>
      <c r="W686" s="172">
        <v>1757</v>
      </c>
      <c r="X686" s="172">
        <v>6826.674</v>
      </c>
      <c r="Y686" s="172">
        <v>774.99800000000005</v>
      </c>
      <c r="Z686" s="172"/>
      <c r="AA686" s="123"/>
      <c r="AB686" s="123"/>
      <c r="AC686" s="123"/>
      <c r="AD686" s="123"/>
      <c r="AE686" s="123"/>
      <c r="AF686" s="123"/>
      <c r="AG686" s="214"/>
      <c r="AH686" s="229" t="str">
        <f t="shared" si="89"/>
        <v>b1</v>
      </c>
      <c r="AI686" s="199"/>
      <c r="AJ686" s="199"/>
      <c r="AK686" s="199"/>
      <c r="AL686" s="199"/>
      <c r="AM686" s="199"/>
      <c r="AN686" s="173">
        <v>2</v>
      </c>
      <c r="AO686" s="173">
        <v>37</v>
      </c>
      <c r="AP686" s="173"/>
      <c r="AQ686" s="173">
        <v>3</v>
      </c>
      <c r="AR686" s="173"/>
      <c r="AS686" s="173"/>
      <c r="AT686" s="173"/>
      <c r="AU686" s="173">
        <v>7</v>
      </c>
      <c r="AV686" s="173"/>
      <c r="AW686" s="173"/>
      <c r="AX686" s="173"/>
      <c r="AY686" s="173"/>
      <c r="AZ686" s="211">
        <f t="shared" si="95"/>
        <v>42</v>
      </c>
      <c r="BA686" s="211">
        <f t="shared" si="96"/>
        <v>7</v>
      </c>
      <c r="BB686" s="205">
        <f t="shared" si="90"/>
        <v>966377</v>
      </c>
      <c r="BC686" s="205">
        <f t="shared" si="91"/>
        <v>966377</v>
      </c>
      <c r="BD686" s="205">
        <f t="shared" si="92"/>
        <v>0</v>
      </c>
      <c r="BE686" s="205">
        <f t="shared" si="93"/>
        <v>0</v>
      </c>
      <c r="BF686" s="175">
        <v>966377</v>
      </c>
      <c r="BG686" s="175">
        <v>309085</v>
      </c>
      <c r="BH686" s="175">
        <v>16380</v>
      </c>
      <c r="BI686" s="175"/>
      <c r="BJ686" s="175"/>
      <c r="BK686" s="175">
        <v>4741</v>
      </c>
      <c r="BL686" s="175">
        <v>138669</v>
      </c>
      <c r="BM686" s="175">
        <v>363706</v>
      </c>
      <c r="BN686" s="175">
        <v>48296</v>
      </c>
      <c r="BO686" s="175">
        <v>85500</v>
      </c>
      <c r="BP686" s="200">
        <f t="shared" si="94"/>
        <v>101880</v>
      </c>
    </row>
    <row r="687" spans="1:68" s="201" customFormat="1" x14ac:dyDescent="0.15">
      <c r="A687" s="117">
        <v>1410001006</v>
      </c>
      <c r="B687" s="118" t="s">
        <v>1119</v>
      </c>
      <c r="C687" s="118" t="s">
        <v>1107</v>
      </c>
      <c r="D687" s="118" t="s">
        <v>1114</v>
      </c>
      <c r="E687" s="118" t="s">
        <v>3866</v>
      </c>
      <c r="F687" s="120">
        <v>36</v>
      </c>
      <c r="G687" s="119">
        <v>68127000</v>
      </c>
      <c r="H687" s="119">
        <v>1407000</v>
      </c>
      <c r="I687" s="120" t="s">
        <v>5821</v>
      </c>
      <c r="J687" s="120">
        <v>275250</v>
      </c>
      <c r="K687" s="120">
        <v>68127000</v>
      </c>
      <c r="L687" s="120">
        <v>0.67800000000000005</v>
      </c>
      <c r="M687" s="121" t="s">
        <v>5654</v>
      </c>
      <c r="N687" s="120">
        <v>2</v>
      </c>
      <c r="O687" s="119">
        <v>210</v>
      </c>
      <c r="P687" s="119">
        <v>30</v>
      </c>
      <c r="Q687" s="119">
        <v>3.8</v>
      </c>
      <c r="R687" s="120" t="s">
        <v>5655</v>
      </c>
      <c r="S687" s="120">
        <v>506</v>
      </c>
      <c r="T687" s="120">
        <v>6526</v>
      </c>
      <c r="U687" s="120"/>
      <c r="V687" s="172">
        <v>21170.494999999999</v>
      </c>
      <c r="W687" s="172">
        <v>6774.0320000000002</v>
      </c>
      <c r="X687" s="172">
        <v>14211.173000000001</v>
      </c>
      <c r="Y687" s="172">
        <v>185.29</v>
      </c>
      <c r="Z687" s="172"/>
      <c r="AA687" s="123"/>
      <c r="AB687" s="123"/>
      <c r="AC687" s="123"/>
      <c r="AD687" s="123"/>
      <c r="AE687" s="123"/>
      <c r="AF687" s="123"/>
      <c r="AG687" s="214"/>
      <c r="AH687" s="229" t="str">
        <f t="shared" si="89"/>
        <v>b1</v>
      </c>
      <c r="AI687" s="199"/>
      <c r="AJ687" s="199"/>
      <c r="AK687" s="199"/>
      <c r="AL687" s="199"/>
      <c r="AM687" s="199"/>
      <c r="AN687" s="173">
        <v>2</v>
      </c>
      <c r="AO687" s="173">
        <v>28</v>
      </c>
      <c r="AP687" s="173"/>
      <c r="AQ687" s="173">
        <v>3</v>
      </c>
      <c r="AR687" s="173"/>
      <c r="AS687" s="173"/>
      <c r="AT687" s="173"/>
      <c r="AU687" s="173">
        <v>5</v>
      </c>
      <c r="AV687" s="173"/>
      <c r="AW687" s="173"/>
      <c r="AX687" s="173"/>
      <c r="AY687" s="173"/>
      <c r="AZ687" s="211">
        <f t="shared" si="95"/>
        <v>33</v>
      </c>
      <c r="BA687" s="211">
        <f t="shared" si="96"/>
        <v>5</v>
      </c>
      <c r="BB687" s="205">
        <f t="shared" si="90"/>
        <v>924299</v>
      </c>
      <c r="BC687" s="205">
        <f t="shared" si="91"/>
        <v>924299</v>
      </c>
      <c r="BD687" s="205">
        <f t="shared" si="92"/>
        <v>0</v>
      </c>
      <c r="BE687" s="205">
        <f t="shared" si="93"/>
        <v>0</v>
      </c>
      <c r="BF687" s="175">
        <v>924299</v>
      </c>
      <c r="BG687" s="175">
        <v>256939</v>
      </c>
      <c r="BH687" s="175">
        <v>24179</v>
      </c>
      <c r="BI687" s="175"/>
      <c r="BJ687" s="175"/>
      <c r="BK687" s="175">
        <v>2648</v>
      </c>
      <c r="BL687" s="175">
        <v>129379</v>
      </c>
      <c r="BM687" s="175">
        <v>388466</v>
      </c>
      <c r="BN687" s="175">
        <v>44911</v>
      </c>
      <c r="BO687" s="175">
        <v>77777</v>
      </c>
      <c r="BP687" s="200">
        <f t="shared" si="94"/>
        <v>101956</v>
      </c>
    </row>
    <row r="688" spans="1:68" s="201" customFormat="1" x14ac:dyDescent="0.15">
      <c r="A688" s="117">
        <v>1410001007</v>
      </c>
      <c r="B688" s="118" t="s">
        <v>1120</v>
      </c>
      <c r="C688" s="118" t="s">
        <v>1107</v>
      </c>
      <c r="D688" s="118" t="s">
        <v>1114</v>
      </c>
      <c r="E688" s="118" t="s">
        <v>3867</v>
      </c>
      <c r="F688" s="120">
        <v>35</v>
      </c>
      <c r="G688" s="119">
        <v>97878000</v>
      </c>
      <c r="H688" s="119">
        <v>5560000</v>
      </c>
      <c r="I688" s="120" t="s">
        <v>5821</v>
      </c>
      <c r="J688" s="120">
        <v>407800</v>
      </c>
      <c r="K688" s="120">
        <v>97878000</v>
      </c>
      <c r="L688" s="120">
        <v>0.65800000000000003</v>
      </c>
      <c r="M688" s="121" t="s">
        <v>5654</v>
      </c>
      <c r="N688" s="120">
        <v>1</v>
      </c>
      <c r="O688" s="119">
        <v>130</v>
      </c>
      <c r="P688" s="119">
        <v>26</v>
      </c>
      <c r="Q688" s="119">
        <v>3</v>
      </c>
      <c r="R688" s="120" t="s">
        <v>5655</v>
      </c>
      <c r="S688" s="120">
        <v>878</v>
      </c>
      <c r="T688" s="120">
        <v>10018</v>
      </c>
      <c r="U688" s="120"/>
      <c r="V688" s="172">
        <v>5165.8019999999997</v>
      </c>
      <c r="W688" s="172">
        <v>2405.54</v>
      </c>
      <c r="X688" s="172">
        <v>2059.462</v>
      </c>
      <c r="Y688" s="172">
        <v>700.8</v>
      </c>
      <c r="Z688" s="172"/>
      <c r="AA688" s="123"/>
      <c r="AB688" s="123"/>
      <c r="AC688" s="123"/>
      <c r="AD688" s="123"/>
      <c r="AE688" s="123"/>
      <c r="AF688" s="123"/>
      <c r="AG688" s="214"/>
      <c r="AH688" s="229" t="str">
        <f t="shared" si="89"/>
        <v>a1</v>
      </c>
      <c r="AI688" s="199"/>
      <c r="AJ688" s="199"/>
      <c r="AK688" s="199"/>
      <c r="AL688" s="199"/>
      <c r="AM688" s="199"/>
      <c r="AN688" s="173">
        <v>2</v>
      </c>
      <c r="AO688" s="173">
        <v>39</v>
      </c>
      <c r="AP688" s="173"/>
      <c r="AQ688" s="173">
        <v>3</v>
      </c>
      <c r="AR688" s="173"/>
      <c r="AS688" s="173"/>
      <c r="AT688" s="173"/>
      <c r="AU688" s="173">
        <v>6</v>
      </c>
      <c r="AV688" s="173"/>
      <c r="AW688" s="173"/>
      <c r="AX688" s="173"/>
      <c r="AY688" s="173"/>
      <c r="AZ688" s="211">
        <f t="shared" si="95"/>
        <v>44</v>
      </c>
      <c r="BA688" s="211">
        <f t="shared" si="96"/>
        <v>6</v>
      </c>
      <c r="BB688" s="205">
        <f t="shared" si="90"/>
        <v>1377418</v>
      </c>
      <c r="BC688" s="205">
        <f t="shared" si="91"/>
        <v>1377418</v>
      </c>
      <c r="BD688" s="205">
        <f t="shared" si="92"/>
        <v>0</v>
      </c>
      <c r="BE688" s="205">
        <f t="shared" si="93"/>
        <v>0</v>
      </c>
      <c r="BF688" s="175">
        <v>1377418</v>
      </c>
      <c r="BG688" s="175">
        <v>323723</v>
      </c>
      <c r="BH688" s="175">
        <v>29400</v>
      </c>
      <c r="BI688" s="175"/>
      <c r="BJ688" s="175"/>
      <c r="BK688" s="175">
        <v>4392</v>
      </c>
      <c r="BL688" s="175">
        <v>361020</v>
      </c>
      <c r="BM688" s="175">
        <v>522906</v>
      </c>
      <c r="BN688" s="175">
        <v>62982</v>
      </c>
      <c r="BO688" s="175">
        <v>72995</v>
      </c>
      <c r="BP688" s="200">
        <f t="shared" si="94"/>
        <v>102395</v>
      </c>
    </row>
    <row r="689" spans="1:68" s="201" customFormat="1" x14ac:dyDescent="0.15">
      <c r="A689" s="117">
        <v>1410001008</v>
      </c>
      <c r="B689" s="118" t="s">
        <v>1121</v>
      </c>
      <c r="C689" s="118" t="s">
        <v>1107</v>
      </c>
      <c r="D689" s="118" t="s">
        <v>1114</v>
      </c>
      <c r="E689" s="118" t="s">
        <v>3868</v>
      </c>
      <c r="F689" s="120">
        <v>34</v>
      </c>
      <c r="G689" s="119">
        <v>62325000</v>
      </c>
      <c r="H689" s="119">
        <v>732000</v>
      </c>
      <c r="I689" s="120" t="s">
        <v>5821</v>
      </c>
      <c r="J689" s="120">
        <v>285200</v>
      </c>
      <c r="K689" s="120">
        <v>62325000</v>
      </c>
      <c r="L689" s="120">
        <v>0.59899999999999998</v>
      </c>
      <c r="M689" s="121" t="s">
        <v>5654</v>
      </c>
      <c r="N689" s="120">
        <v>1</v>
      </c>
      <c r="O689" s="119">
        <v>120</v>
      </c>
      <c r="P689" s="119">
        <v>26</v>
      </c>
      <c r="Q689" s="119">
        <v>3.3</v>
      </c>
      <c r="R689" s="120" t="s">
        <v>5655</v>
      </c>
      <c r="S689" s="120">
        <v>552</v>
      </c>
      <c r="T689" s="120"/>
      <c r="U689" s="120"/>
      <c r="V689" s="172">
        <v>23290.065999999999</v>
      </c>
      <c r="W689" s="172">
        <v>5702.72</v>
      </c>
      <c r="X689" s="172">
        <v>17174.975999999999</v>
      </c>
      <c r="Y689" s="172">
        <v>412.37</v>
      </c>
      <c r="Z689" s="172"/>
      <c r="AA689" s="123"/>
      <c r="AB689" s="123"/>
      <c r="AC689" s="123"/>
      <c r="AD689" s="123"/>
      <c r="AE689" s="123"/>
      <c r="AF689" s="123"/>
      <c r="AG689" s="214"/>
      <c r="AH689" s="229" t="str">
        <f t="shared" si="89"/>
        <v>a1</v>
      </c>
      <c r="AI689" s="199"/>
      <c r="AJ689" s="199"/>
      <c r="AK689" s="199"/>
      <c r="AL689" s="199"/>
      <c r="AM689" s="199"/>
      <c r="AN689" s="173">
        <v>2</v>
      </c>
      <c r="AO689" s="173">
        <v>41</v>
      </c>
      <c r="AP689" s="173"/>
      <c r="AQ689" s="173">
        <v>7</v>
      </c>
      <c r="AR689" s="173"/>
      <c r="AS689" s="173"/>
      <c r="AT689" s="173"/>
      <c r="AU689" s="173"/>
      <c r="AV689" s="173"/>
      <c r="AW689" s="173"/>
      <c r="AX689" s="173"/>
      <c r="AY689" s="173"/>
      <c r="AZ689" s="211">
        <f t="shared" si="95"/>
        <v>50</v>
      </c>
      <c r="BA689" s="211"/>
      <c r="BB689" s="205">
        <f t="shared" si="90"/>
        <v>976888</v>
      </c>
      <c r="BC689" s="205">
        <f t="shared" si="91"/>
        <v>976888</v>
      </c>
      <c r="BD689" s="205">
        <f t="shared" si="92"/>
        <v>0</v>
      </c>
      <c r="BE689" s="205">
        <f t="shared" si="93"/>
        <v>0</v>
      </c>
      <c r="BF689" s="175">
        <v>976888</v>
      </c>
      <c r="BG689" s="175">
        <v>371426</v>
      </c>
      <c r="BH689" s="175"/>
      <c r="BI689" s="175"/>
      <c r="BJ689" s="175"/>
      <c r="BK689" s="175">
        <v>1259</v>
      </c>
      <c r="BL689" s="175">
        <v>118031</v>
      </c>
      <c r="BM689" s="175">
        <v>360986</v>
      </c>
      <c r="BN689" s="175">
        <v>48316</v>
      </c>
      <c r="BO689" s="175">
        <v>76870</v>
      </c>
      <c r="BP689" s="200">
        <f t="shared" si="94"/>
        <v>76870</v>
      </c>
    </row>
    <row r="690" spans="1:68" s="201" customFormat="1" x14ac:dyDescent="0.15">
      <c r="A690" s="117">
        <v>1410001009</v>
      </c>
      <c r="B690" s="118" t="s">
        <v>1122</v>
      </c>
      <c r="C690" s="118" t="s">
        <v>1107</v>
      </c>
      <c r="D690" s="118" t="s">
        <v>1114</v>
      </c>
      <c r="E690" s="118" t="s">
        <v>3869</v>
      </c>
      <c r="F690" s="120">
        <v>30</v>
      </c>
      <c r="G690" s="119">
        <v>24626000</v>
      </c>
      <c r="H690" s="119">
        <v>728000</v>
      </c>
      <c r="I690" s="120" t="s">
        <v>5821</v>
      </c>
      <c r="J690" s="120">
        <v>95400</v>
      </c>
      <c r="K690" s="120">
        <v>24626000</v>
      </c>
      <c r="L690" s="120">
        <v>0.70699999999999996</v>
      </c>
      <c r="M690" s="121" t="s">
        <v>5654</v>
      </c>
      <c r="N690" s="120">
        <v>1</v>
      </c>
      <c r="O690" s="119">
        <v>230</v>
      </c>
      <c r="P690" s="119">
        <v>35</v>
      </c>
      <c r="Q690" s="119">
        <v>4.8</v>
      </c>
      <c r="R690" s="120" t="s">
        <v>5655</v>
      </c>
      <c r="S690" s="120">
        <v>91</v>
      </c>
      <c r="T690" s="120"/>
      <c r="U690" s="120"/>
      <c r="V690" s="172">
        <v>8682.5920000000006</v>
      </c>
      <c r="W690" s="172">
        <v>1842.01</v>
      </c>
      <c r="X690" s="172">
        <v>6557.2110000000002</v>
      </c>
      <c r="Y690" s="172">
        <v>283.37099999999998</v>
      </c>
      <c r="Z690" s="172"/>
      <c r="AA690" s="123"/>
      <c r="AB690" s="123"/>
      <c r="AC690" s="123"/>
      <c r="AD690" s="123"/>
      <c r="AE690" s="123"/>
      <c r="AF690" s="123"/>
      <c r="AG690" s="214"/>
      <c r="AH690" s="229" t="str">
        <f t="shared" si="89"/>
        <v>a1</v>
      </c>
      <c r="AI690" s="199"/>
      <c r="AJ690" s="199"/>
      <c r="AK690" s="199"/>
      <c r="AL690" s="199"/>
      <c r="AM690" s="199"/>
      <c r="AN690" s="173">
        <v>2</v>
      </c>
      <c r="AO690" s="173">
        <v>23</v>
      </c>
      <c r="AP690" s="173"/>
      <c r="AQ690" s="173">
        <v>3</v>
      </c>
      <c r="AR690" s="173"/>
      <c r="AS690" s="173"/>
      <c r="AT690" s="173"/>
      <c r="AU690" s="173">
        <v>6</v>
      </c>
      <c r="AV690" s="173"/>
      <c r="AW690" s="173"/>
      <c r="AX690" s="173"/>
      <c r="AY690" s="173"/>
      <c r="AZ690" s="211">
        <f t="shared" si="95"/>
        <v>28</v>
      </c>
      <c r="BA690" s="211">
        <f t="shared" si="96"/>
        <v>6</v>
      </c>
      <c r="BB690" s="205">
        <f t="shared" si="90"/>
        <v>581240</v>
      </c>
      <c r="BC690" s="205">
        <f t="shared" si="91"/>
        <v>581240</v>
      </c>
      <c r="BD690" s="205">
        <f t="shared" si="92"/>
        <v>0</v>
      </c>
      <c r="BE690" s="205">
        <f t="shared" si="93"/>
        <v>0</v>
      </c>
      <c r="BF690" s="175">
        <v>581240</v>
      </c>
      <c r="BG690" s="175">
        <v>218777</v>
      </c>
      <c r="BH690" s="175">
        <v>23940</v>
      </c>
      <c r="BI690" s="175"/>
      <c r="BJ690" s="175"/>
      <c r="BK690" s="175">
        <v>968</v>
      </c>
      <c r="BL690" s="175">
        <v>113603</v>
      </c>
      <c r="BM690" s="175">
        <v>146637</v>
      </c>
      <c r="BN690" s="175">
        <v>21506</v>
      </c>
      <c r="BO690" s="175">
        <v>55809</v>
      </c>
      <c r="BP690" s="200">
        <f t="shared" si="94"/>
        <v>79749</v>
      </c>
    </row>
    <row r="691" spans="1:68" s="201" customFormat="1" x14ac:dyDescent="0.15">
      <c r="A691" s="117">
        <v>1410001010</v>
      </c>
      <c r="B691" s="118" t="s">
        <v>1123</v>
      </c>
      <c r="C691" s="118" t="s">
        <v>1107</v>
      </c>
      <c r="D691" s="118" t="s">
        <v>1114</v>
      </c>
      <c r="E691" s="118" t="s">
        <v>3870</v>
      </c>
      <c r="F691" s="120">
        <v>29</v>
      </c>
      <c r="G691" s="119">
        <v>40405000</v>
      </c>
      <c r="H691" s="119">
        <v>2285000</v>
      </c>
      <c r="I691" s="120" t="s">
        <v>5821</v>
      </c>
      <c r="J691" s="120">
        <v>162600</v>
      </c>
      <c r="K691" s="120">
        <v>40405000</v>
      </c>
      <c r="L691" s="120">
        <v>0.68100000000000005</v>
      </c>
      <c r="M691" s="121" t="s">
        <v>5654</v>
      </c>
      <c r="N691" s="120">
        <v>1</v>
      </c>
      <c r="O691" s="119">
        <v>130</v>
      </c>
      <c r="P691" s="119">
        <v>22</v>
      </c>
      <c r="Q691" s="119">
        <v>2.7</v>
      </c>
      <c r="R691" s="120" t="s">
        <v>5655</v>
      </c>
      <c r="S691" s="120">
        <v>212</v>
      </c>
      <c r="T691" s="120"/>
      <c r="U691" s="120"/>
      <c r="V691" s="172">
        <v>7259.7110000000002</v>
      </c>
      <c r="W691" s="172">
        <v>1894.9110000000001</v>
      </c>
      <c r="X691" s="172">
        <v>5081.45</v>
      </c>
      <c r="Y691" s="172">
        <v>283.35000000000002</v>
      </c>
      <c r="Z691" s="172"/>
      <c r="AA691" s="123"/>
      <c r="AB691" s="123"/>
      <c r="AC691" s="123"/>
      <c r="AD691" s="123"/>
      <c r="AE691" s="123"/>
      <c r="AF691" s="123"/>
      <c r="AG691" s="214"/>
      <c r="AH691" s="229" t="str">
        <f t="shared" si="89"/>
        <v>a1</v>
      </c>
      <c r="AI691" s="199"/>
      <c r="AJ691" s="199"/>
      <c r="AK691" s="199"/>
      <c r="AL691" s="199"/>
      <c r="AM691" s="199"/>
      <c r="AN691" s="173">
        <v>2</v>
      </c>
      <c r="AO691" s="173">
        <v>31</v>
      </c>
      <c r="AP691" s="173"/>
      <c r="AQ691" s="173">
        <v>6</v>
      </c>
      <c r="AR691" s="173"/>
      <c r="AS691" s="173"/>
      <c r="AT691" s="173"/>
      <c r="AU691" s="173">
        <v>5</v>
      </c>
      <c r="AV691" s="173"/>
      <c r="AW691" s="173"/>
      <c r="AX691" s="173"/>
      <c r="AY691" s="173"/>
      <c r="AZ691" s="211">
        <f t="shared" si="95"/>
        <v>39</v>
      </c>
      <c r="BA691" s="211">
        <f t="shared" si="96"/>
        <v>5</v>
      </c>
      <c r="BB691" s="205">
        <f t="shared" si="90"/>
        <v>789142</v>
      </c>
      <c r="BC691" s="205">
        <f t="shared" si="91"/>
        <v>789142</v>
      </c>
      <c r="BD691" s="205">
        <f t="shared" si="92"/>
        <v>0</v>
      </c>
      <c r="BE691" s="205">
        <f t="shared" si="93"/>
        <v>0</v>
      </c>
      <c r="BF691" s="175">
        <v>789142</v>
      </c>
      <c r="BG691" s="175">
        <v>256939</v>
      </c>
      <c r="BH691" s="175">
        <v>19950</v>
      </c>
      <c r="BI691" s="175"/>
      <c r="BJ691" s="175"/>
      <c r="BK691" s="175">
        <v>1520</v>
      </c>
      <c r="BL691" s="175">
        <v>155699</v>
      </c>
      <c r="BM691" s="175">
        <v>223272</v>
      </c>
      <c r="BN691" s="175">
        <v>50076</v>
      </c>
      <c r="BO691" s="175">
        <v>81686</v>
      </c>
      <c r="BP691" s="200">
        <f t="shared" si="94"/>
        <v>101636</v>
      </c>
    </row>
    <row r="692" spans="1:68" s="116" customFormat="1" x14ac:dyDescent="0.15">
      <c r="A692" s="117">
        <v>1410001011</v>
      </c>
      <c r="B692" s="118" t="s">
        <v>1124</v>
      </c>
      <c r="C692" s="118" t="s">
        <v>1107</v>
      </c>
      <c r="D692" s="118" t="s">
        <v>1114</v>
      </c>
      <c r="E692" s="118" t="s">
        <v>3871</v>
      </c>
      <c r="F692" s="120">
        <v>29</v>
      </c>
      <c r="G692" s="119">
        <v>14316000</v>
      </c>
      <c r="H692" s="119"/>
      <c r="I692" s="120" t="s">
        <v>5821</v>
      </c>
      <c r="J692" s="120">
        <v>85400</v>
      </c>
      <c r="K692" s="120">
        <v>14316000</v>
      </c>
      <c r="L692" s="120">
        <v>0.45900000000000002</v>
      </c>
      <c r="M692" s="121" t="s">
        <v>5654</v>
      </c>
      <c r="N692" s="120">
        <v>1</v>
      </c>
      <c r="O692" s="119">
        <v>250</v>
      </c>
      <c r="P692" s="119">
        <v>32</v>
      </c>
      <c r="Q692" s="119">
        <v>4.3</v>
      </c>
      <c r="R692" s="120"/>
      <c r="S692" s="120"/>
      <c r="T692" s="120"/>
      <c r="U692" s="120"/>
      <c r="V692" s="172">
        <v>20669.598000000002</v>
      </c>
      <c r="W692" s="172">
        <v>3465.48</v>
      </c>
      <c r="X692" s="172">
        <v>17102.417000000001</v>
      </c>
      <c r="Y692" s="172">
        <v>101.70099999999999</v>
      </c>
      <c r="Z692" s="172"/>
      <c r="AA692" s="123"/>
      <c r="AB692" s="123"/>
      <c r="AC692" s="123"/>
      <c r="AD692" s="123"/>
      <c r="AE692" s="123"/>
      <c r="AF692" s="123"/>
      <c r="AG692" s="214"/>
      <c r="AH692" s="229" t="str">
        <f t="shared" si="89"/>
        <v>a1</v>
      </c>
      <c r="AI692" s="122"/>
      <c r="AJ692" s="122"/>
      <c r="AK692" s="122"/>
      <c r="AL692" s="122"/>
      <c r="AM692" s="122"/>
      <c r="AN692" s="173"/>
      <c r="AO692" s="173">
        <v>8</v>
      </c>
      <c r="AP692" s="173"/>
      <c r="AQ692" s="173">
        <v>3</v>
      </c>
      <c r="AR692" s="173"/>
      <c r="AS692" s="173"/>
      <c r="AT692" s="173"/>
      <c r="AU692" s="173">
        <v>6</v>
      </c>
      <c r="AV692" s="173"/>
      <c r="AW692" s="173"/>
      <c r="AX692" s="173"/>
      <c r="AY692" s="173"/>
      <c r="AZ692" s="211">
        <f t="shared" si="95"/>
        <v>11</v>
      </c>
      <c r="BA692" s="211">
        <f t="shared" si="96"/>
        <v>6</v>
      </c>
      <c r="BB692" s="205">
        <f t="shared" si="90"/>
        <v>227193</v>
      </c>
      <c r="BC692" s="205">
        <f t="shared" si="91"/>
        <v>227193</v>
      </c>
      <c r="BD692" s="205">
        <f t="shared" si="92"/>
        <v>0</v>
      </c>
      <c r="BE692" s="205">
        <f t="shared" si="93"/>
        <v>0</v>
      </c>
      <c r="BF692" s="175">
        <v>227193</v>
      </c>
      <c r="BG692" s="175"/>
      <c r="BH692" s="175">
        <v>16405</v>
      </c>
      <c r="BI692" s="175"/>
      <c r="BJ692" s="175"/>
      <c r="BK692" s="175">
        <v>1308</v>
      </c>
      <c r="BL692" s="175">
        <v>44782</v>
      </c>
      <c r="BM692" s="175">
        <v>121660</v>
      </c>
      <c r="BN692" s="175">
        <v>11971</v>
      </c>
      <c r="BO692" s="175">
        <v>31067</v>
      </c>
      <c r="BP692" s="198">
        <f t="shared" si="94"/>
        <v>47472</v>
      </c>
    </row>
    <row r="693" spans="1:68" s="116" customFormat="1" x14ac:dyDescent="0.15">
      <c r="A693" s="117">
        <v>1410001012</v>
      </c>
      <c r="B693" s="118" t="s">
        <v>1125</v>
      </c>
      <c r="C693" s="118" t="s">
        <v>1107</v>
      </c>
      <c r="D693" s="118" t="s">
        <v>1114</v>
      </c>
      <c r="E693" s="118" t="s">
        <v>3872</v>
      </c>
      <c r="F693" s="120">
        <v>26</v>
      </c>
      <c r="G693" s="119"/>
      <c r="H693" s="119"/>
      <c r="I693" s="120" t="s">
        <v>5821</v>
      </c>
      <c r="J693" s="120"/>
      <c r="K693" s="120"/>
      <c r="L693" s="120"/>
      <c r="M693" s="121" t="s">
        <v>3186</v>
      </c>
      <c r="N693" s="120">
        <v>1</v>
      </c>
      <c r="O693" s="119"/>
      <c r="P693" s="119"/>
      <c r="Q693" s="119"/>
      <c r="R693" s="120"/>
      <c r="S693" s="120"/>
      <c r="T693" s="120"/>
      <c r="U693" s="120"/>
      <c r="V693" s="172">
        <v>44097.625</v>
      </c>
      <c r="W693" s="172"/>
      <c r="X693" s="172"/>
      <c r="Y693" s="172">
        <v>44097.625</v>
      </c>
      <c r="Z693" s="172"/>
      <c r="AA693" s="123">
        <v>718000</v>
      </c>
      <c r="AB693" s="123">
        <v>3916453.7700000033</v>
      </c>
      <c r="AC693" s="123">
        <v>94900</v>
      </c>
      <c r="AD693" s="123"/>
      <c r="AE693" s="123">
        <v>7396</v>
      </c>
      <c r="AF693" s="123"/>
      <c r="AG693" s="214">
        <f t="shared" si="97"/>
        <v>7396</v>
      </c>
      <c r="AH693" s="229" t="str">
        <f t="shared" si="89"/>
        <v>a4</v>
      </c>
      <c r="AI693" s="122"/>
      <c r="AJ693" s="122" t="s">
        <v>5402</v>
      </c>
      <c r="AK693" s="122"/>
      <c r="AL693" s="122"/>
      <c r="AM693" s="122"/>
      <c r="AN693" s="173">
        <v>1</v>
      </c>
      <c r="AO693" s="173"/>
      <c r="AP693" s="173">
        <v>9</v>
      </c>
      <c r="AQ693" s="173"/>
      <c r="AR693" s="173"/>
      <c r="AS693" s="173"/>
      <c r="AT693" s="173"/>
      <c r="AU693" s="173"/>
      <c r="AV693" s="173">
        <v>49</v>
      </c>
      <c r="AW693" s="173"/>
      <c r="AX693" s="173"/>
      <c r="AY693" s="173"/>
      <c r="AZ693" s="211">
        <f t="shared" si="95"/>
        <v>10</v>
      </c>
      <c r="BA693" s="211">
        <f t="shared" si="96"/>
        <v>49</v>
      </c>
      <c r="BB693" s="205">
        <f t="shared" si="90"/>
        <v>2223511</v>
      </c>
      <c r="BC693" s="205">
        <f t="shared" si="91"/>
        <v>2223511</v>
      </c>
      <c r="BD693" s="205">
        <f t="shared" si="92"/>
        <v>0</v>
      </c>
      <c r="BE693" s="205">
        <f t="shared" si="93"/>
        <v>0</v>
      </c>
      <c r="BF693" s="175">
        <v>2223511</v>
      </c>
      <c r="BG693" s="175">
        <v>90308</v>
      </c>
      <c r="BH693" s="175">
        <v>1079820</v>
      </c>
      <c r="BI693" s="175"/>
      <c r="BJ693" s="175"/>
      <c r="BK693" s="175">
        <v>6544</v>
      </c>
      <c r="BL693" s="175">
        <v>566416</v>
      </c>
      <c r="BM693" s="175">
        <v>395823</v>
      </c>
      <c r="BN693" s="175">
        <v>49064</v>
      </c>
      <c r="BO693" s="175">
        <v>35536</v>
      </c>
      <c r="BP693" s="198">
        <f t="shared" si="94"/>
        <v>1115356</v>
      </c>
    </row>
    <row r="694" spans="1:68" s="116" customFormat="1" x14ac:dyDescent="0.15">
      <c r="A694" s="117">
        <v>1410001013</v>
      </c>
      <c r="B694" s="118" t="s">
        <v>1126</v>
      </c>
      <c r="C694" s="118" t="s">
        <v>1107</v>
      </c>
      <c r="D694" s="118" t="s">
        <v>1114</v>
      </c>
      <c r="E694" s="118" t="s">
        <v>3873</v>
      </c>
      <c r="F694" s="120">
        <v>24</v>
      </c>
      <c r="G694" s="119"/>
      <c r="H694" s="119"/>
      <c r="I694" s="120"/>
      <c r="J694" s="120"/>
      <c r="K694" s="120"/>
      <c r="L694" s="120"/>
      <c r="M694" s="121" t="s">
        <v>3186</v>
      </c>
      <c r="N694" s="120">
        <v>1</v>
      </c>
      <c r="O694" s="119"/>
      <c r="P694" s="119"/>
      <c r="Q694" s="119"/>
      <c r="R694" s="120"/>
      <c r="S694" s="120"/>
      <c r="T694" s="120"/>
      <c r="U694" s="120"/>
      <c r="V694" s="172">
        <v>31552.510999999999</v>
      </c>
      <c r="W694" s="172"/>
      <c r="X694" s="172"/>
      <c r="Y694" s="172">
        <v>31552.510999999999</v>
      </c>
      <c r="Z694" s="172"/>
      <c r="AA694" s="123">
        <v>664000</v>
      </c>
      <c r="AB694" s="123">
        <v>3810267.600000002</v>
      </c>
      <c r="AC694" s="123">
        <v>90600</v>
      </c>
      <c r="AD694" s="123"/>
      <c r="AE694" s="123">
        <v>6584</v>
      </c>
      <c r="AF694" s="123"/>
      <c r="AG694" s="214">
        <f t="shared" si="97"/>
        <v>6584</v>
      </c>
      <c r="AH694" s="229" t="str">
        <f t="shared" si="89"/>
        <v>a4</v>
      </c>
      <c r="AI694" s="122"/>
      <c r="AJ694" s="122" t="s">
        <v>5402</v>
      </c>
      <c r="AK694" s="122"/>
      <c r="AL694" s="122"/>
      <c r="AM694" s="122"/>
      <c r="AN694" s="173">
        <v>1</v>
      </c>
      <c r="AO694" s="173"/>
      <c r="AP694" s="173">
        <v>9</v>
      </c>
      <c r="AQ694" s="173"/>
      <c r="AR694" s="173"/>
      <c r="AS694" s="173"/>
      <c r="AT694" s="173"/>
      <c r="AU694" s="173"/>
      <c r="AV694" s="173">
        <v>63</v>
      </c>
      <c r="AW694" s="173"/>
      <c r="AX694" s="173"/>
      <c r="AY694" s="173"/>
      <c r="AZ694" s="211">
        <f t="shared" si="95"/>
        <v>10</v>
      </c>
      <c r="BA694" s="211">
        <f t="shared" si="96"/>
        <v>63</v>
      </c>
      <c r="BB694" s="205">
        <f t="shared" si="90"/>
        <v>2331678</v>
      </c>
      <c r="BC694" s="205">
        <f t="shared" si="91"/>
        <v>2331678</v>
      </c>
      <c r="BD694" s="205">
        <f t="shared" si="92"/>
        <v>0</v>
      </c>
      <c r="BE694" s="205">
        <f t="shared" si="93"/>
        <v>0</v>
      </c>
      <c r="BF694" s="175">
        <v>2331678</v>
      </c>
      <c r="BG694" s="175">
        <v>90308</v>
      </c>
      <c r="BH694" s="175">
        <v>1028402</v>
      </c>
      <c r="BI694" s="175"/>
      <c r="BJ694" s="175"/>
      <c r="BK694" s="175">
        <v>3226</v>
      </c>
      <c r="BL694" s="175">
        <v>822650</v>
      </c>
      <c r="BM694" s="175">
        <v>296790</v>
      </c>
      <c r="BN694" s="175">
        <v>14861</v>
      </c>
      <c r="BO694" s="175">
        <v>75441</v>
      </c>
      <c r="BP694" s="198">
        <f t="shared" si="94"/>
        <v>1103843</v>
      </c>
    </row>
    <row r="695" spans="1:68" s="116" customFormat="1" x14ac:dyDescent="0.15">
      <c r="A695" s="117">
        <v>1413001001</v>
      </c>
      <c r="B695" s="118" t="s">
        <v>1127</v>
      </c>
      <c r="C695" s="118" t="s">
        <v>1107</v>
      </c>
      <c r="D695" s="118" t="s">
        <v>1128</v>
      </c>
      <c r="E695" s="118" t="s">
        <v>3874</v>
      </c>
      <c r="F695" s="120">
        <v>52</v>
      </c>
      <c r="G695" s="119">
        <v>73125459</v>
      </c>
      <c r="H695" s="119"/>
      <c r="I695" s="120" t="s">
        <v>5822</v>
      </c>
      <c r="J695" s="120">
        <v>304500</v>
      </c>
      <c r="K695" s="120">
        <v>73125459</v>
      </c>
      <c r="L695" s="120">
        <v>0.65800000000000003</v>
      </c>
      <c r="M695" s="121" t="s">
        <v>5654</v>
      </c>
      <c r="N695" s="120">
        <v>2</v>
      </c>
      <c r="O695" s="119">
        <v>160</v>
      </c>
      <c r="P695" s="119">
        <v>28</v>
      </c>
      <c r="Q695" s="119">
        <v>6.1</v>
      </c>
      <c r="R695" s="120" t="s">
        <v>5655</v>
      </c>
      <c r="S695" s="120">
        <v>684.37099999999998</v>
      </c>
      <c r="T695" s="120"/>
      <c r="U695" s="120"/>
      <c r="V695" s="172">
        <v>22676.928</v>
      </c>
      <c r="W695" s="172">
        <v>3300.96867095884</v>
      </c>
      <c r="X695" s="172">
        <v>18566.518900152299</v>
      </c>
      <c r="Y695" s="172"/>
      <c r="Z695" s="172">
        <v>809.44042888883098</v>
      </c>
      <c r="AA695" s="123"/>
      <c r="AB695" s="123"/>
      <c r="AC695" s="123"/>
      <c r="AD695" s="123"/>
      <c r="AE695" s="123"/>
      <c r="AF695" s="123"/>
      <c r="AG695" s="214"/>
      <c r="AH695" s="229" t="str">
        <f t="shared" si="89"/>
        <v>b1</v>
      </c>
      <c r="AI695" s="122"/>
      <c r="AJ695" s="122"/>
      <c r="AK695" s="122"/>
      <c r="AL695" s="122"/>
      <c r="AM695" s="122"/>
      <c r="AN695" s="173">
        <v>5</v>
      </c>
      <c r="AO695" s="173">
        <v>34</v>
      </c>
      <c r="AP695" s="173" t="s">
        <v>3186</v>
      </c>
      <c r="AQ695" s="173">
        <v>3</v>
      </c>
      <c r="AR695" s="173" t="s">
        <v>3186</v>
      </c>
      <c r="AS695" s="173" t="s">
        <v>3186</v>
      </c>
      <c r="AT695" s="173" t="s">
        <v>3186</v>
      </c>
      <c r="AU695" s="173">
        <v>8</v>
      </c>
      <c r="AV695" s="173" t="s">
        <v>3186</v>
      </c>
      <c r="AW695" s="173" t="s">
        <v>3186</v>
      </c>
      <c r="AX695" s="173">
        <v>10</v>
      </c>
      <c r="AY695" s="173">
        <v>63</v>
      </c>
      <c r="AZ695" s="211">
        <f t="shared" si="95"/>
        <v>42</v>
      </c>
      <c r="BA695" s="211">
        <f t="shared" si="96"/>
        <v>81</v>
      </c>
      <c r="BB695" s="205">
        <f t="shared" si="90"/>
        <v>923382</v>
      </c>
      <c r="BC695" s="205">
        <f t="shared" si="91"/>
        <v>923382</v>
      </c>
      <c r="BD695" s="205">
        <f t="shared" si="92"/>
        <v>0</v>
      </c>
      <c r="BE695" s="205">
        <f t="shared" si="93"/>
        <v>0</v>
      </c>
      <c r="BF695" s="175">
        <v>923382</v>
      </c>
      <c r="BG695" s="175">
        <v>338131</v>
      </c>
      <c r="BH695" s="175"/>
      <c r="BI695" s="175"/>
      <c r="BJ695" s="175"/>
      <c r="BK695" s="175"/>
      <c r="BL695" s="175">
        <v>43233</v>
      </c>
      <c r="BM695" s="175">
        <v>388807</v>
      </c>
      <c r="BN695" s="175">
        <v>49099</v>
      </c>
      <c r="BO695" s="175">
        <v>104112</v>
      </c>
      <c r="BP695" s="198">
        <f t="shared" si="94"/>
        <v>104112</v>
      </c>
    </row>
    <row r="696" spans="1:68" s="116" customFormat="1" x14ac:dyDescent="0.15">
      <c r="A696" s="117">
        <v>1413001002</v>
      </c>
      <c r="B696" s="118" t="s">
        <v>1129</v>
      </c>
      <c r="C696" s="118" t="s">
        <v>1107</v>
      </c>
      <c r="D696" s="118" t="s">
        <v>1128</v>
      </c>
      <c r="E696" s="118" t="s">
        <v>3875</v>
      </c>
      <c r="F696" s="120">
        <v>40</v>
      </c>
      <c r="G696" s="119">
        <v>45949999</v>
      </c>
      <c r="H696" s="119"/>
      <c r="I696" s="120" t="s">
        <v>5823</v>
      </c>
      <c r="J696" s="120">
        <v>244800</v>
      </c>
      <c r="K696" s="120">
        <v>45949999</v>
      </c>
      <c r="L696" s="120">
        <v>0.51400000000000001</v>
      </c>
      <c r="M696" s="121" t="s">
        <v>5654</v>
      </c>
      <c r="N696" s="120">
        <v>1</v>
      </c>
      <c r="O696" s="119">
        <v>160</v>
      </c>
      <c r="P696" s="119">
        <v>31</v>
      </c>
      <c r="Q696" s="119">
        <v>3.1</v>
      </c>
      <c r="R696" s="120" t="s">
        <v>5655</v>
      </c>
      <c r="S696" s="120">
        <v>283.16980000000001</v>
      </c>
      <c r="T696" s="120"/>
      <c r="U696" s="120"/>
      <c r="V696" s="172">
        <v>10823.254000000001</v>
      </c>
      <c r="W696" s="172">
        <v>2650.2</v>
      </c>
      <c r="X696" s="172">
        <v>7332.6540000000005</v>
      </c>
      <c r="Y696" s="172"/>
      <c r="Z696" s="172">
        <v>840.4</v>
      </c>
      <c r="AA696" s="123"/>
      <c r="AB696" s="123"/>
      <c r="AC696" s="123"/>
      <c r="AD696" s="123"/>
      <c r="AE696" s="123"/>
      <c r="AF696" s="123"/>
      <c r="AG696" s="214"/>
      <c r="AH696" s="229" t="str">
        <f t="shared" si="89"/>
        <v>a1</v>
      </c>
      <c r="AI696" s="122"/>
      <c r="AJ696" s="122"/>
      <c r="AK696" s="122"/>
      <c r="AL696" s="122"/>
      <c r="AM696" s="122"/>
      <c r="AN696" s="173">
        <v>4</v>
      </c>
      <c r="AO696" s="173">
        <v>27</v>
      </c>
      <c r="AP696" s="173" t="s">
        <v>3186</v>
      </c>
      <c r="AQ696" s="173">
        <v>3</v>
      </c>
      <c r="AR696" s="173" t="s">
        <v>3186</v>
      </c>
      <c r="AS696" s="173" t="s">
        <v>3186</v>
      </c>
      <c r="AT696" s="173" t="s">
        <v>3186</v>
      </c>
      <c r="AU696" s="173">
        <v>13</v>
      </c>
      <c r="AV696" s="173" t="s">
        <v>3186</v>
      </c>
      <c r="AW696" s="173" t="s">
        <v>3186</v>
      </c>
      <c r="AX696" s="173">
        <v>9</v>
      </c>
      <c r="AY696" s="173">
        <v>47</v>
      </c>
      <c r="AZ696" s="211">
        <f t="shared" si="95"/>
        <v>34</v>
      </c>
      <c r="BA696" s="211">
        <f t="shared" si="96"/>
        <v>69</v>
      </c>
      <c r="BB696" s="205">
        <f t="shared" si="90"/>
        <v>688623</v>
      </c>
      <c r="BC696" s="205">
        <f t="shared" si="91"/>
        <v>688623</v>
      </c>
      <c r="BD696" s="205">
        <f t="shared" si="92"/>
        <v>0</v>
      </c>
      <c r="BE696" s="205">
        <f t="shared" si="93"/>
        <v>0</v>
      </c>
      <c r="BF696" s="175">
        <v>688623</v>
      </c>
      <c r="BG696" s="175">
        <v>280401</v>
      </c>
      <c r="BH696" s="175"/>
      <c r="BI696" s="175"/>
      <c r="BJ696" s="175"/>
      <c r="BK696" s="175"/>
      <c r="BL696" s="175">
        <v>117695</v>
      </c>
      <c r="BM696" s="175">
        <v>182423</v>
      </c>
      <c r="BN696" s="175">
        <v>23884</v>
      </c>
      <c r="BO696" s="175">
        <v>84220</v>
      </c>
      <c r="BP696" s="198">
        <f t="shared" si="94"/>
        <v>84220</v>
      </c>
    </row>
    <row r="697" spans="1:68" s="116" customFormat="1" x14ac:dyDescent="0.15">
      <c r="A697" s="117">
        <v>1413001003</v>
      </c>
      <c r="B697" s="118" t="s">
        <v>1130</v>
      </c>
      <c r="C697" s="118" t="s">
        <v>1107</v>
      </c>
      <c r="D697" s="118" t="s">
        <v>1128</v>
      </c>
      <c r="E697" s="118" t="s">
        <v>3876</v>
      </c>
      <c r="F697" s="120">
        <v>31</v>
      </c>
      <c r="G697" s="119">
        <v>67581807.900000006</v>
      </c>
      <c r="H697" s="119"/>
      <c r="I697" s="120" t="s">
        <v>5820</v>
      </c>
      <c r="J697" s="120">
        <v>300000</v>
      </c>
      <c r="K697" s="120">
        <v>67581807.900000006</v>
      </c>
      <c r="L697" s="120">
        <v>0.61699999999999999</v>
      </c>
      <c r="M697" s="121" t="s">
        <v>5672</v>
      </c>
      <c r="N697" s="120">
        <v>2</v>
      </c>
      <c r="O697" s="119">
        <v>140</v>
      </c>
      <c r="P697" s="119">
        <v>35</v>
      </c>
      <c r="Q697" s="119">
        <v>3.7</v>
      </c>
      <c r="R697" s="120" t="s">
        <v>5655</v>
      </c>
      <c r="S697" s="120">
        <v>587.36734000000001</v>
      </c>
      <c r="T697" s="120">
        <v>6.7226999999999997</v>
      </c>
      <c r="U697" s="120"/>
      <c r="V697" s="172">
        <v>25540.560000000001</v>
      </c>
      <c r="W697" s="172">
        <v>3182.0732430891799</v>
      </c>
      <c r="X697" s="172">
        <v>14705.1540093577</v>
      </c>
      <c r="Y697" s="172"/>
      <c r="Z697" s="172">
        <v>7653.3327475531496</v>
      </c>
      <c r="AA697" s="123"/>
      <c r="AB697" s="123"/>
      <c r="AC697" s="123"/>
      <c r="AD697" s="123"/>
      <c r="AE697" s="123"/>
      <c r="AF697" s="123"/>
      <c r="AG697" s="214"/>
      <c r="AH697" s="229" t="str">
        <f t="shared" si="89"/>
        <v>b1</v>
      </c>
      <c r="AI697" s="122"/>
      <c r="AJ697" s="122"/>
      <c r="AK697" s="122"/>
      <c r="AL697" s="122"/>
      <c r="AM697" s="122"/>
      <c r="AN697" s="173">
        <v>4</v>
      </c>
      <c r="AO697" s="173">
        <v>30</v>
      </c>
      <c r="AP697" s="173" t="s">
        <v>3186</v>
      </c>
      <c r="AQ697" s="173">
        <v>3</v>
      </c>
      <c r="AR697" s="173"/>
      <c r="AS697" s="173" t="s">
        <v>3186</v>
      </c>
      <c r="AT697" s="173" t="s">
        <v>3186</v>
      </c>
      <c r="AU697" s="173">
        <v>16</v>
      </c>
      <c r="AV697" s="173" t="s">
        <v>3186</v>
      </c>
      <c r="AW697" s="173" t="s">
        <v>3186</v>
      </c>
      <c r="AX697" s="173">
        <v>2</v>
      </c>
      <c r="AY697" s="173">
        <v>71</v>
      </c>
      <c r="AZ697" s="211">
        <f t="shared" si="95"/>
        <v>37</v>
      </c>
      <c r="BA697" s="211">
        <f t="shared" si="96"/>
        <v>89</v>
      </c>
      <c r="BB697" s="205">
        <f t="shared" si="90"/>
        <v>935156</v>
      </c>
      <c r="BC697" s="205">
        <f t="shared" si="91"/>
        <v>935156</v>
      </c>
      <c r="BD697" s="205">
        <f t="shared" si="92"/>
        <v>-1</v>
      </c>
      <c r="BE697" s="205">
        <f t="shared" si="93"/>
        <v>-1</v>
      </c>
      <c r="BF697" s="175">
        <v>935157</v>
      </c>
      <c r="BG697" s="175">
        <v>305143</v>
      </c>
      <c r="BH697" s="175"/>
      <c r="BI697" s="175"/>
      <c r="BJ697" s="175"/>
      <c r="BK697" s="175"/>
      <c r="BL697" s="175">
        <v>86447</v>
      </c>
      <c r="BM697" s="175">
        <v>399477</v>
      </c>
      <c r="BN697" s="175">
        <v>43494</v>
      </c>
      <c r="BO697" s="175">
        <v>100595</v>
      </c>
      <c r="BP697" s="198">
        <f t="shared" si="94"/>
        <v>100595</v>
      </c>
    </row>
    <row r="698" spans="1:68" s="116" customFormat="1" x14ac:dyDescent="0.15">
      <c r="A698" s="117">
        <v>1413001004</v>
      </c>
      <c r="B698" s="118" t="s">
        <v>1131</v>
      </c>
      <c r="C698" s="118" t="s">
        <v>1107</v>
      </c>
      <c r="D698" s="118" t="s">
        <v>1128</v>
      </c>
      <c r="E698" s="118" t="s">
        <v>3877</v>
      </c>
      <c r="F698" s="120">
        <v>24</v>
      </c>
      <c r="G698" s="119">
        <v>14246201</v>
      </c>
      <c r="H698" s="119"/>
      <c r="I698" s="120" t="s">
        <v>5820</v>
      </c>
      <c r="J698" s="120">
        <v>68700</v>
      </c>
      <c r="K698" s="120">
        <v>14246201</v>
      </c>
      <c r="L698" s="120">
        <v>0.56799999999999995</v>
      </c>
      <c r="M698" s="121" t="s">
        <v>5654</v>
      </c>
      <c r="N698" s="120">
        <v>2</v>
      </c>
      <c r="O698" s="119">
        <v>200</v>
      </c>
      <c r="P698" s="119">
        <v>31</v>
      </c>
      <c r="Q698" s="119">
        <v>3.7</v>
      </c>
      <c r="R698" s="120" t="s">
        <v>5655</v>
      </c>
      <c r="S698" s="120">
        <v>86.180999999999997</v>
      </c>
      <c r="T698" s="120"/>
      <c r="U698" s="120"/>
      <c r="V698" s="172">
        <v>5695.9290000000001</v>
      </c>
      <c r="W698" s="172">
        <v>1094.7523055022</v>
      </c>
      <c r="X698" s="172">
        <v>4245.6299149921297</v>
      </c>
      <c r="Y698" s="172"/>
      <c r="Z698" s="172">
        <v>355.54677950566702</v>
      </c>
      <c r="AA698" s="123"/>
      <c r="AB698" s="123"/>
      <c r="AC698" s="123"/>
      <c r="AD698" s="123"/>
      <c r="AE698" s="123"/>
      <c r="AF698" s="123"/>
      <c r="AG698" s="214"/>
      <c r="AH698" s="229" t="str">
        <f t="shared" si="89"/>
        <v>b1</v>
      </c>
      <c r="AI698" s="122"/>
      <c r="AJ698" s="122"/>
      <c r="AK698" s="122"/>
      <c r="AL698" s="122"/>
      <c r="AM698" s="122"/>
      <c r="AN698" s="173">
        <v>4</v>
      </c>
      <c r="AO698" s="173">
        <v>9</v>
      </c>
      <c r="AP698" s="173" t="s">
        <v>3186</v>
      </c>
      <c r="AQ698" s="173">
        <v>3</v>
      </c>
      <c r="AR698" s="173" t="s">
        <v>3186</v>
      </c>
      <c r="AS698" s="173" t="s">
        <v>3186</v>
      </c>
      <c r="AT698" s="173" t="s">
        <v>3186</v>
      </c>
      <c r="AU698" s="173">
        <v>9</v>
      </c>
      <c r="AV698" s="173" t="s">
        <v>3186</v>
      </c>
      <c r="AW698" s="173" t="s">
        <v>3186</v>
      </c>
      <c r="AX698" s="173">
        <v>5</v>
      </c>
      <c r="AY698" s="173">
        <v>60</v>
      </c>
      <c r="AZ698" s="211">
        <f t="shared" si="95"/>
        <v>16</v>
      </c>
      <c r="BA698" s="211">
        <f t="shared" si="96"/>
        <v>74</v>
      </c>
      <c r="BB698" s="205">
        <f t="shared" si="90"/>
        <v>350643</v>
      </c>
      <c r="BC698" s="205">
        <f t="shared" si="91"/>
        <v>350643</v>
      </c>
      <c r="BD698" s="205">
        <f t="shared" si="92"/>
        <v>-1</v>
      </c>
      <c r="BE698" s="205">
        <f t="shared" si="93"/>
        <v>-1</v>
      </c>
      <c r="BF698" s="175">
        <v>350644</v>
      </c>
      <c r="BG698" s="175">
        <v>131954</v>
      </c>
      <c r="BH698" s="175"/>
      <c r="BI698" s="175"/>
      <c r="BJ698" s="175"/>
      <c r="BK698" s="175"/>
      <c r="BL698" s="175">
        <v>48919</v>
      </c>
      <c r="BM698" s="175">
        <v>107916</v>
      </c>
      <c r="BN698" s="175">
        <v>10907</v>
      </c>
      <c r="BO698" s="175">
        <v>50947</v>
      </c>
      <c r="BP698" s="198">
        <f t="shared" si="94"/>
        <v>50947</v>
      </c>
    </row>
    <row r="699" spans="1:68" s="116" customFormat="1" x14ac:dyDescent="0.15">
      <c r="A699" s="117">
        <v>1413001005</v>
      </c>
      <c r="B699" s="118" t="s">
        <v>1132</v>
      </c>
      <c r="C699" s="118" t="s">
        <v>1107</v>
      </c>
      <c r="D699" s="118" t="s">
        <v>1128</v>
      </c>
      <c r="E699" s="118" t="s">
        <v>3878</v>
      </c>
      <c r="F699" s="120">
        <v>18</v>
      </c>
      <c r="G699" s="119"/>
      <c r="H699" s="119"/>
      <c r="I699" s="120"/>
      <c r="J699" s="120"/>
      <c r="K699" s="120"/>
      <c r="L699" s="120"/>
      <c r="M699" s="121" t="s">
        <v>3186</v>
      </c>
      <c r="N699" s="120">
        <v>1</v>
      </c>
      <c r="O699" s="119"/>
      <c r="P699" s="119"/>
      <c r="Q699" s="119"/>
      <c r="R699" s="120"/>
      <c r="S699" s="120"/>
      <c r="T699" s="120"/>
      <c r="U699" s="120"/>
      <c r="V699" s="172">
        <v>22832.526000000002</v>
      </c>
      <c r="W699" s="172"/>
      <c r="X699" s="172"/>
      <c r="Y699" s="172">
        <v>20665.795505284899</v>
      </c>
      <c r="Z699" s="172">
        <v>2166.7304947151201</v>
      </c>
      <c r="AA699" s="123">
        <v>736336</v>
      </c>
      <c r="AB699" s="123"/>
      <c r="AC699" s="123">
        <v>108249</v>
      </c>
      <c r="AD699" s="123"/>
      <c r="AE699" s="123"/>
      <c r="AF699" s="123"/>
      <c r="AG699" s="214"/>
      <c r="AH699" s="229" t="str">
        <f t="shared" si="89"/>
        <v>a3</v>
      </c>
      <c r="AI699" s="122"/>
      <c r="AJ699" s="122"/>
      <c r="AK699" s="122"/>
      <c r="AL699" s="122"/>
      <c r="AM699" s="122"/>
      <c r="AN699" s="173">
        <v>3</v>
      </c>
      <c r="AO699" s="173" t="s">
        <v>3186</v>
      </c>
      <c r="AP699" s="173">
        <v>5</v>
      </c>
      <c r="AQ699" s="173">
        <v>2</v>
      </c>
      <c r="AR699" s="173" t="s">
        <v>3186</v>
      </c>
      <c r="AS699" s="173">
        <v>4</v>
      </c>
      <c r="AT699" s="173" t="s">
        <v>3186</v>
      </c>
      <c r="AU699" s="173" t="s">
        <v>3186</v>
      </c>
      <c r="AV699" s="173">
        <v>20</v>
      </c>
      <c r="AW699" s="173">
        <v>21</v>
      </c>
      <c r="AX699" s="173">
        <v>8</v>
      </c>
      <c r="AY699" s="173">
        <v>79</v>
      </c>
      <c r="AZ699" s="211">
        <f t="shared" si="95"/>
        <v>14</v>
      </c>
      <c r="BA699" s="211">
        <f t="shared" si="96"/>
        <v>128</v>
      </c>
      <c r="BB699" s="205">
        <f t="shared" si="90"/>
        <v>1707306</v>
      </c>
      <c r="BC699" s="205">
        <f t="shared" si="91"/>
        <v>1707306</v>
      </c>
      <c r="BD699" s="205">
        <f t="shared" si="92"/>
        <v>60</v>
      </c>
      <c r="BE699" s="205">
        <f t="shared" si="93"/>
        <v>60</v>
      </c>
      <c r="BF699" s="175">
        <v>1707246</v>
      </c>
      <c r="BG699" s="175">
        <v>82471</v>
      </c>
      <c r="BH699" s="175">
        <v>366828</v>
      </c>
      <c r="BI699" s="175"/>
      <c r="BJ699" s="175"/>
      <c r="BK699" s="175"/>
      <c r="BL699" s="175">
        <v>321845</v>
      </c>
      <c r="BM699" s="175">
        <v>368816</v>
      </c>
      <c r="BN699" s="175">
        <v>267583</v>
      </c>
      <c r="BO699" s="175">
        <v>299763</v>
      </c>
      <c r="BP699" s="198">
        <f t="shared" si="94"/>
        <v>666591</v>
      </c>
    </row>
    <row r="700" spans="1:68" s="116" customFormat="1" x14ac:dyDescent="0.15">
      <c r="A700" s="117">
        <v>1420101001</v>
      </c>
      <c r="B700" s="118" t="s">
        <v>1133</v>
      </c>
      <c r="C700" s="118" t="s">
        <v>1107</v>
      </c>
      <c r="D700" s="118" t="s">
        <v>1134</v>
      </c>
      <c r="E700" s="118" t="s">
        <v>3879</v>
      </c>
      <c r="F700" s="120">
        <v>47</v>
      </c>
      <c r="G700" s="119">
        <v>11258400</v>
      </c>
      <c r="H700" s="119">
        <v>2779755</v>
      </c>
      <c r="I700" s="120" t="s">
        <v>5821</v>
      </c>
      <c r="J700" s="120">
        <v>35200</v>
      </c>
      <c r="K700" s="120">
        <v>11255926</v>
      </c>
      <c r="L700" s="120">
        <v>0.876</v>
      </c>
      <c r="M700" s="121" t="s">
        <v>5654</v>
      </c>
      <c r="N700" s="120">
        <v>1</v>
      </c>
      <c r="O700" s="119">
        <v>198</v>
      </c>
      <c r="P700" s="119">
        <v>36</v>
      </c>
      <c r="Q700" s="119">
        <v>3.3</v>
      </c>
      <c r="R700" s="120" t="s">
        <v>5655</v>
      </c>
      <c r="S700" s="120">
        <v>101.2</v>
      </c>
      <c r="T700" s="120"/>
      <c r="U700" s="120"/>
      <c r="V700" s="172">
        <v>2886.7</v>
      </c>
      <c r="W700" s="172">
        <v>812.5</v>
      </c>
      <c r="X700" s="172">
        <v>1959</v>
      </c>
      <c r="Y700" s="172"/>
      <c r="Z700" s="172">
        <v>115.2</v>
      </c>
      <c r="AA700" s="123"/>
      <c r="AB700" s="123"/>
      <c r="AC700" s="123"/>
      <c r="AD700" s="123"/>
      <c r="AE700" s="123"/>
      <c r="AF700" s="123"/>
      <c r="AG700" s="214"/>
      <c r="AH700" s="229" t="str">
        <f t="shared" si="89"/>
        <v>a1</v>
      </c>
      <c r="AI700" s="122"/>
      <c r="AJ700" s="122"/>
      <c r="AK700" s="122"/>
      <c r="AL700" s="122"/>
      <c r="AM700" s="122"/>
      <c r="AN700" s="173"/>
      <c r="AO700" s="173"/>
      <c r="AP700" s="173"/>
      <c r="AQ700" s="173">
        <v>1</v>
      </c>
      <c r="AR700" s="173"/>
      <c r="AS700" s="173"/>
      <c r="AT700" s="173">
        <v>3.2</v>
      </c>
      <c r="AU700" s="173">
        <v>3.2</v>
      </c>
      <c r="AV700" s="173"/>
      <c r="AW700" s="173"/>
      <c r="AX700" s="173">
        <v>0.5</v>
      </c>
      <c r="AY700" s="173"/>
      <c r="AZ700" s="211">
        <f t="shared" si="95"/>
        <v>1</v>
      </c>
      <c r="BA700" s="211">
        <f t="shared" si="96"/>
        <v>6.9</v>
      </c>
      <c r="BB700" s="205">
        <f t="shared" si="90"/>
        <v>243152</v>
      </c>
      <c r="BC700" s="205">
        <f t="shared" si="91"/>
        <v>243152</v>
      </c>
      <c r="BD700" s="205">
        <f t="shared" si="92"/>
        <v>-1</v>
      </c>
      <c r="BE700" s="205">
        <f t="shared" si="93"/>
        <v>-1</v>
      </c>
      <c r="BF700" s="175">
        <v>243153</v>
      </c>
      <c r="BG700" s="175">
        <v>8330</v>
      </c>
      <c r="BH700" s="175">
        <v>117541</v>
      </c>
      <c r="BI700" s="175"/>
      <c r="BJ700" s="175"/>
      <c r="BK700" s="175"/>
      <c r="BL700" s="175">
        <v>6467</v>
      </c>
      <c r="BM700" s="175">
        <v>49651</v>
      </c>
      <c r="BN700" s="175">
        <v>11594</v>
      </c>
      <c r="BO700" s="175">
        <v>49569</v>
      </c>
      <c r="BP700" s="198">
        <f t="shared" si="94"/>
        <v>167110</v>
      </c>
    </row>
    <row r="701" spans="1:68" s="116" customFormat="1" x14ac:dyDescent="0.15">
      <c r="A701" s="117">
        <v>1420101002</v>
      </c>
      <c r="B701" s="118" t="s">
        <v>1135</v>
      </c>
      <c r="C701" s="118" t="s">
        <v>1107</v>
      </c>
      <c r="D701" s="118" t="s">
        <v>1134</v>
      </c>
      <c r="E701" s="118" t="s">
        <v>3880</v>
      </c>
      <c r="F701" s="120">
        <v>44</v>
      </c>
      <c r="G701" s="119">
        <v>38376073</v>
      </c>
      <c r="H701" s="119">
        <v>1138446</v>
      </c>
      <c r="I701" s="120" t="s">
        <v>5821</v>
      </c>
      <c r="J701" s="120">
        <v>143800</v>
      </c>
      <c r="K701" s="120">
        <v>40387939</v>
      </c>
      <c r="L701" s="120">
        <v>0.76900000000000002</v>
      </c>
      <c r="M701" s="121" t="s">
        <v>5654</v>
      </c>
      <c r="N701" s="120">
        <v>1</v>
      </c>
      <c r="O701" s="119">
        <v>136</v>
      </c>
      <c r="P701" s="119">
        <v>34</v>
      </c>
      <c r="Q701" s="119">
        <v>3.9</v>
      </c>
      <c r="R701" s="120" t="s">
        <v>5655</v>
      </c>
      <c r="S701" s="120">
        <v>585.29999999999995</v>
      </c>
      <c r="T701" s="120"/>
      <c r="U701" s="120"/>
      <c r="V701" s="172">
        <v>20538.078000000001</v>
      </c>
      <c r="W701" s="172">
        <v>3224.404</v>
      </c>
      <c r="X701" s="172">
        <v>10327.082</v>
      </c>
      <c r="Y701" s="172">
        <v>6410.36</v>
      </c>
      <c r="Z701" s="172">
        <v>576.23199999999997</v>
      </c>
      <c r="AA701" s="123">
        <v>164688.70000000001</v>
      </c>
      <c r="AB701" s="123"/>
      <c r="AC701" s="123">
        <v>33866</v>
      </c>
      <c r="AD701" s="123"/>
      <c r="AE701" s="123">
        <v>963.90000000000009</v>
      </c>
      <c r="AF701" s="123"/>
      <c r="AG701" s="214">
        <f t="shared" si="97"/>
        <v>963.90000000000009</v>
      </c>
      <c r="AH701" s="229" t="str">
        <f t="shared" si="89"/>
        <v>a4</v>
      </c>
      <c r="AI701" s="122"/>
      <c r="AJ701" s="122"/>
      <c r="AK701" s="122"/>
      <c r="AL701" s="122"/>
      <c r="AM701" s="122"/>
      <c r="AN701" s="173">
        <v>5</v>
      </c>
      <c r="AO701" s="173">
        <v>4</v>
      </c>
      <c r="AP701" s="173">
        <v>3</v>
      </c>
      <c r="AQ701" s="173">
        <v>3</v>
      </c>
      <c r="AR701" s="173"/>
      <c r="AS701" s="173"/>
      <c r="AT701" s="173">
        <v>8.9</v>
      </c>
      <c r="AU701" s="173">
        <v>8.9</v>
      </c>
      <c r="AV701" s="173">
        <v>7.5</v>
      </c>
      <c r="AW701" s="173">
        <v>7.5</v>
      </c>
      <c r="AX701" s="173"/>
      <c r="AY701" s="173">
        <v>1</v>
      </c>
      <c r="AZ701" s="211">
        <f t="shared" si="95"/>
        <v>15</v>
      </c>
      <c r="BA701" s="211">
        <f t="shared" si="96"/>
        <v>33.799999999999997</v>
      </c>
      <c r="BB701" s="205">
        <f t="shared" si="90"/>
        <v>1868482</v>
      </c>
      <c r="BC701" s="205">
        <f t="shared" si="91"/>
        <v>1639775</v>
      </c>
      <c r="BD701" s="205">
        <f t="shared" si="92"/>
        <v>237337</v>
      </c>
      <c r="BE701" s="205">
        <f t="shared" si="93"/>
        <v>8630</v>
      </c>
      <c r="BF701" s="175">
        <v>1631145</v>
      </c>
      <c r="BG701" s="175">
        <v>133281</v>
      </c>
      <c r="BH701" s="175">
        <v>355950</v>
      </c>
      <c r="BI701" s="175">
        <v>228707</v>
      </c>
      <c r="BJ701" s="175"/>
      <c r="BK701" s="175">
        <v>78453</v>
      </c>
      <c r="BL701" s="175">
        <v>212162</v>
      </c>
      <c r="BM701" s="175">
        <v>322890</v>
      </c>
      <c r="BN701" s="175">
        <v>148996</v>
      </c>
      <c r="BO701" s="175">
        <v>388043</v>
      </c>
      <c r="BP701" s="198">
        <f t="shared" si="94"/>
        <v>743993</v>
      </c>
    </row>
    <row r="702" spans="1:68" s="116" customFormat="1" x14ac:dyDescent="0.15">
      <c r="A702" s="117">
        <v>1420101003</v>
      </c>
      <c r="B702" s="118" t="s">
        <v>1136</v>
      </c>
      <c r="C702" s="118" t="s">
        <v>1107</v>
      </c>
      <c r="D702" s="118" t="s">
        <v>1134</v>
      </c>
      <c r="E702" s="118" t="s">
        <v>3881</v>
      </c>
      <c r="F702" s="120">
        <v>29</v>
      </c>
      <c r="G702" s="119">
        <v>4986433</v>
      </c>
      <c r="H702" s="119"/>
      <c r="I702" s="120" t="s">
        <v>5821</v>
      </c>
      <c r="J702" s="120">
        <v>20400</v>
      </c>
      <c r="K702" s="120">
        <v>4902127</v>
      </c>
      <c r="L702" s="120">
        <v>0.65800000000000003</v>
      </c>
      <c r="M702" s="121" t="s">
        <v>5654</v>
      </c>
      <c r="N702" s="120">
        <v>1</v>
      </c>
      <c r="O702" s="119">
        <v>143</v>
      </c>
      <c r="P702" s="119">
        <v>43</v>
      </c>
      <c r="Q702" s="119">
        <v>4.3</v>
      </c>
      <c r="R702" s="120" t="s">
        <v>5655</v>
      </c>
      <c r="S702" s="120">
        <v>55.5</v>
      </c>
      <c r="T702" s="120"/>
      <c r="U702" s="120"/>
      <c r="V702" s="172">
        <v>2361.9</v>
      </c>
      <c r="W702" s="172">
        <v>186</v>
      </c>
      <c r="X702" s="172">
        <v>1264</v>
      </c>
      <c r="Y702" s="172">
        <v>476.7</v>
      </c>
      <c r="Z702" s="172">
        <v>435.2</v>
      </c>
      <c r="AA702" s="123">
        <v>22321</v>
      </c>
      <c r="AB702" s="123"/>
      <c r="AC702" s="123">
        <v>2749</v>
      </c>
      <c r="AD702" s="123"/>
      <c r="AE702" s="123"/>
      <c r="AF702" s="123"/>
      <c r="AG702" s="214"/>
      <c r="AH702" s="229" t="str">
        <f t="shared" si="89"/>
        <v>a3</v>
      </c>
      <c r="AI702" s="122"/>
      <c r="AJ702" s="122"/>
      <c r="AK702" s="122"/>
      <c r="AL702" s="122"/>
      <c r="AM702" s="122"/>
      <c r="AN702" s="173"/>
      <c r="AO702" s="173"/>
      <c r="AP702" s="173"/>
      <c r="AQ702" s="173">
        <v>3</v>
      </c>
      <c r="AR702" s="173"/>
      <c r="AS702" s="173"/>
      <c r="AT702" s="173">
        <v>3</v>
      </c>
      <c r="AU702" s="173">
        <v>3</v>
      </c>
      <c r="AV702" s="173">
        <v>0.6</v>
      </c>
      <c r="AW702" s="173">
        <v>0.6</v>
      </c>
      <c r="AX702" s="173"/>
      <c r="AY702" s="173"/>
      <c r="AZ702" s="211">
        <f t="shared" si="95"/>
        <v>3</v>
      </c>
      <c r="BA702" s="211">
        <f t="shared" si="96"/>
        <v>7.1999999999999993</v>
      </c>
      <c r="BB702" s="205">
        <f t="shared" si="90"/>
        <v>261845</v>
      </c>
      <c r="BC702" s="205">
        <f t="shared" si="91"/>
        <v>261845</v>
      </c>
      <c r="BD702" s="205">
        <f t="shared" si="92"/>
        <v>0</v>
      </c>
      <c r="BE702" s="205">
        <f t="shared" si="93"/>
        <v>0</v>
      </c>
      <c r="BF702" s="175">
        <v>261845</v>
      </c>
      <c r="BG702" s="175">
        <v>24990</v>
      </c>
      <c r="BH702" s="175">
        <v>107103</v>
      </c>
      <c r="BI702" s="175"/>
      <c r="BJ702" s="175"/>
      <c r="BK702" s="175">
        <v>22492</v>
      </c>
      <c r="BL702" s="175">
        <v>5907</v>
      </c>
      <c r="BM702" s="175">
        <v>35977</v>
      </c>
      <c r="BN702" s="175">
        <v>16861</v>
      </c>
      <c r="BO702" s="175">
        <v>48515</v>
      </c>
      <c r="BP702" s="198">
        <f t="shared" si="94"/>
        <v>155618</v>
      </c>
    </row>
    <row r="703" spans="1:68" s="116" customFormat="1" x14ac:dyDescent="0.15">
      <c r="A703" s="117">
        <v>1420101004</v>
      </c>
      <c r="B703" s="118" t="s">
        <v>1137</v>
      </c>
      <c r="C703" s="118" t="s">
        <v>1107</v>
      </c>
      <c r="D703" s="118" t="s">
        <v>1134</v>
      </c>
      <c r="E703" s="118" t="s">
        <v>3882</v>
      </c>
      <c r="F703" s="120">
        <v>15</v>
      </c>
      <c r="G703" s="119">
        <v>8053294</v>
      </c>
      <c r="H703" s="119"/>
      <c r="I703" s="120" t="s">
        <v>5820</v>
      </c>
      <c r="J703" s="120">
        <v>42000</v>
      </c>
      <c r="K703" s="120">
        <v>8087965</v>
      </c>
      <c r="L703" s="120">
        <v>0.52800000000000002</v>
      </c>
      <c r="M703" s="121" t="s">
        <v>5654</v>
      </c>
      <c r="N703" s="120">
        <v>1</v>
      </c>
      <c r="O703" s="119">
        <v>251</v>
      </c>
      <c r="P703" s="119">
        <v>46</v>
      </c>
      <c r="Q703" s="119">
        <v>4.8</v>
      </c>
      <c r="R703" s="120"/>
      <c r="S703" s="120"/>
      <c r="T703" s="120"/>
      <c r="U703" s="120" t="s">
        <v>5694</v>
      </c>
      <c r="V703" s="172">
        <v>4638.8999999999996</v>
      </c>
      <c r="W703" s="172">
        <v>610</v>
      </c>
      <c r="X703" s="172">
        <v>2745.1</v>
      </c>
      <c r="Y703" s="172">
        <v>420.6</v>
      </c>
      <c r="Z703" s="172">
        <v>863.2</v>
      </c>
      <c r="AA703" s="123"/>
      <c r="AB703" s="123"/>
      <c r="AC703" s="123"/>
      <c r="AD703" s="123"/>
      <c r="AE703" s="123"/>
      <c r="AF703" s="123"/>
      <c r="AG703" s="214"/>
      <c r="AH703" s="229" t="str">
        <f t="shared" si="89"/>
        <v>a1</v>
      </c>
      <c r="AI703" s="122"/>
      <c r="AJ703" s="122"/>
      <c r="AK703" s="122"/>
      <c r="AL703" s="122"/>
      <c r="AM703" s="122"/>
      <c r="AN703" s="173"/>
      <c r="AO703" s="173"/>
      <c r="AP703" s="173"/>
      <c r="AQ703" s="173">
        <v>3</v>
      </c>
      <c r="AR703" s="173"/>
      <c r="AS703" s="173"/>
      <c r="AT703" s="173">
        <v>2.8</v>
      </c>
      <c r="AU703" s="173">
        <v>2.8</v>
      </c>
      <c r="AV703" s="173"/>
      <c r="AW703" s="173"/>
      <c r="AX703" s="173">
        <v>0.5</v>
      </c>
      <c r="AY703" s="173">
        <v>1</v>
      </c>
      <c r="AZ703" s="211">
        <f t="shared" si="95"/>
        <v>3</v>
      </c>
      <c r="BA703" s="211">
        <f t="shared" si="96"/>
        <v>7.1</v>
      </c>
      <c r="BB703" s="205">
        <f t="shared" si="90"/>
        <v>275810</v>
      </c>
      <c r="BC703" s="205">
        <f t="shared" si="91"/>
        <v>275810</v>
      </c>
      <c r="BD703" s="205">
        <f t="shared" si="92"/>
        <v>-1</v>
      </c>
      <c r="BE703" s="205">
        <f t="shared" si="93"/>
        <v>-1</v>
      </c>
      <c r="BF703" s="175">
        <v>275811</v>
      </c>
      <c r="BG703" s="175">
        <v>24990</v>
      </c>
      <c r="BH703" s="175">
        <v>76710</v>
      </c>
      <c r="BI703" s="175"/>
      <c r="BJ703" s="175"/>
      <c r="BK703" s="175"/>
      <c r="BL703" s="175">
        <v>13410</v>
      </c>
      <c r="BM703" s="175">
        <v>71784</v>
      </c>
      <c r="BN703" s="175">
        <v>2232</v>
      </c>
      <c r="BO703" s="175">
        <v>86684</v>
      </c>
      <c r="BP703" s="198">
        <f t="shared" si="94"/>
        <v>163394</v>
      </c>
    </row>
    <row r="704" spans="1:68" s="116" customFormat="1" x14ac:dyDescent="0.15">
      <c r="A704" s="117">
        <v>1420401001</v>
      </c>
      <c r="B704" s="118" t="s">
        <v>1138</v>
      </c>
      <c r="C704" s="118" t="s">
        <v>1107</v>
      </c>
      <c r="D704" s="118" t="s">
        <v>1139</v>
      </c>
      <c r="E704" s="118" t="s">
        <v>3883</v>
      </c>
      <c r="F704" s="120">
        <v>41</v>
      </c>
      <c r="G704" s="119">
        <v>10917450</v>
      </c>
      <c r="H704" s="119"/>
      <c r="I704" s="120" t="s">
        <v>5820</v>
      </c>
      <c r="J704" s="120">
        <v>48600</v>
      </c>
      <c r="K704" s="120">
        <v>10917450</v>
      </c>
      <c r="L704" s="120">
        <v>0.61499999999999999</v>
      </c>
      <c r="M704" s="121" t="s">
        <v>5654</v>
      </c>
      <c r="N704" s="120">
        <v>1</v>
      </c>
      <c r="O704" s="119">
        <v>161</v>
      </c>
      <c r="P704" s="119">
        <v>36</v>
      </c>
      <c r="Q704" s="119">
        <v>4.2</v>
      </c>
      <c r="R704" s="120" t="s">
        <v>5655</v>
      </c>
      <c r="S704" s="120">
        <v>144.1</v>
      </c>
      <c r="T704" s="120"/>
      <c r="U704" s="120"/>
      <c r="V704" s="172">
        <v>4636.8999999999996</v>
      </c>
      <c r="W704" s="172">
        <v>482.2</v>
      </c>
      <c r="X704" s="172">
        <v>2299.9</v>
      </c>
      <c r="Y704" s="172">
        <v>296.8</v>
      </c>
      <c r="Z704" s="172">
        <v>1558</v>
      </c>
      <c r="AA704" s="123">
        <v>57747</v>
      </c>
      <c r="AB704" s="123"/>
      <c r="AC704" s="123">
        <v>6053</v>
      </c>
      <c r="AD704" s="123"/>
      <c r="AE704" s="123"/>
      <c r="AF704" s="123"/>
      <c r="AG704" s="214"/>
      <c r="AH704" s="229" t="str">
        <f t="shared" si="89"/>
        <v>a3</v>
      </c>
      <c r="AI704" s="122"/>
      <c r="AJ704" s="122"/>
      <c r="AK704" s="122"/>
      <c r="AL704" s="122"/>
      <c r="AM704" s="122"/>
      <c r="AN704" s="173">
        <v>0.5</v>
      </c>
      <c r="AO704" s="173">
        <v>3</v>
      </c>
      <c r="AP704" s="173">
        <v>1.5</v>
      </c>
      <c r="AQ704" s="173">
        <v>1</v>
      </c>
      <c r="AR704" s="173"/>
      <c r="AS704" s="173">
        <v>1.5</v>
      </c>
      <c r="AT704" s="173">
        <v>10</v>
      </c>
      <c r="AU704" s="173">
        <v>4</v>
      </c>
      <c r="AV704" s="173">
        <v>2</v>
      </c>
      <c r="AW704" s="173">
        <v>1</v>
      </c>
      <c r="AX704" s="173">
        <v>2</v>
      </c>
      <c r="AY704" s="173">
        <v>1</v>
      </c>
      <c r="AZ704" s="211">
        <f t="shared" si="95"/>
        <v>7.5</v>
      </c>
      <c r="BA704" s="211">
        <f t="shared" si="96"/>
        <v>20</v>
      </c>
      <c r="BB704" s="205">
        <f t="shared" si="90"/>
        <v>585295</v>
      </c>
      <c r="BC704" s="205">
        <f t="shared" si="91"/>
        <v>424546</v>
      </c>
      <c r="BD704" s="205">
        <f t="shared" si="92"/>
        <v>197882</v>
      </c>
      <c r="BE704" s="205">
        <f t="shared" si="93"/>
        <v>37133</v>
      </c>
      <c r="BF704" s="175">
        <v>387413</v>
      </c>
      <c r="BG704" s="175">
        <v>47474</v>
      </c>
      <c r="BH704" s="175">
        <v>186918</v>
      </c>
      <c r="BI704" s="175">
        <v>147665</v>
      </c>
      <c r="BJ704" s="175">
        <v>13084</v>
      </c>
      <c r="BK704" s="175">
        <v>22163</v>
      </c>
      <c r="BL704" s="175">
        <v>9008</v>
      </c>
      <c r="BM704" s="175">
        <v>73900</v>
      </c>
      <c r="BN704" s="175">
        <v>38074</v>
      </c>
      <c r="BO704" s="175">
        <v>47009</v>
      </c>
      <c r="BP704" s="198">
        <f t="shared" si="94"/>
        <v>233927</v>
      </c>
    </row>
    <row r="705" spans="1:68" s="116" customFormat="1" x14ac:dyDescent="0.15">
      <c r="A705" s="117">
        <v>1420401002</v>
      </c>
      <c r="B705" s="118" t="s">
        <v>1140</v>
      </c>
      <c r="C705" s="118" t="s">
        <v>1107</v>
      </c>
      <c r="D705" s="118" t="s">
        <v>1139</v>
      </c>
      <c r="E705" s="118" t="s">
        <v>3884</v>
      </c>
      <c r="F705" s="120">
        <v>20</v>
      </c>
      <c r="G705" s="119">
        <v>10407680</v>
      </c>
      <c r="H705" s="119"/>
      <c r="I705" s="120" t="s">
        <v>5820</v>
      </c>
      <c r="J705" s="120">
        <v>46700</v>
      </c>
      <c r="K705" s="120">
        <v>10407680</v>
      </c>
      <c r="L705" s="120">
        <v>0.61099999999999999</v>
      </c>
      <c r="M705" s="121" t="s">
        <v>5654</v>
      </c>
      <c r="N705" s="120">
        <v>1</v>
      </c>
      <c r="O705" s="119">
        <v>168</v>
      </c>
      <c r="P705" s="119">
        <v>36</v>
      </c>
      <c r="Q705" s="119">
        <v>3.9</v>
      </c>
      <c r="R705" s="120" t="s">
        <v>5655</v>
      </c>
      <c r="S705" s="120">
        <v>126.7</v>
      </c>
      <c r="T705" s="120"/>
      <c r="U705" s="120"/>
      <c r="V705" s="172">
        <v>9029.5</v>
      </c>
      <c r="W705" s="172">
        <v>1127.9000000000001</v>
      </c>
      <c r="X705" s="172">
        <v>4765.8</v>
      </c>
      <c r="Y705" s="172">
        <v>814.3</v>
      </c>
      <c r="Z705" s="172">
        <v>2321.5</v>
      </c>
      <c r="AA705" s="123">
        <v>61060</v>
      </c>
      <c r="AB705" s="123"/>
      <c r="AC705" s="123">
        <v>7045</v>
      </c>
      <c r="AD705" s="123"/>
      <c r="AE705" s="123">
        <v>363.89</v>
      </c>
      <c r="AF705" s="123"/>
      <c r="AG705" s="214">
        <f t="shared" si="97"/>
        <v>363.89</v>
      </c>
      <c r="AH705" s="229" t="str">
        <f t="shared" si="89"/>
        <v>a4</v>
      </c>
      <c r="AI705" s="122"/>
      <c r="AJ705" s="122"/>
      <c r="AK705" s="122"/>
      <c r="AL705" s="122"/>
      <c r="AM705" s="122"/>
      <c r="AN705" s="173">
        <v>0.5</v>
      </c>
      <c r="AO705" s="173">
        <v>3</v>
      </c>
      <c r="AP705" s="173">
        <v>1.5</v>
      </c>
      <c r="AQ705" s="173">
        <v>3.5</v>
      </c>
      <c r="AR705" s="173"/>
      <c r="AS705" s="173">
        <v>3.5</v>
      </c>
      <c r="AT705" s="173">
        <v>7</v>
      </c>
      <c r="AU705" s="173">
        <v>4</v>
      </c>
      <c r="AV705" s="173">
        <v>9</v>
      </c>
      <c r="AW705" s="173">
        <v>4</v>
      </c>
      <c r="AX705" s="173">
        <v>1</v>
      </c>
      <c r="AY705" s="173">
        <v>1</v>
      </c>
      <c r="AZ705" s="211">
        <f t="shared" si="95"/>
        <v>12</v>
      </c>
      <c r="BA705" s="211">
        <f t="shared" si="96"/>
        <v>26</v>
      </c>
      <c r="BB705" s="205">
        <f t="shared" si="90"/>
        <v>775820</v>
      </c>
      <c r="BC705" s="205">
        <f t="shared" si="91"/>
        <v>602460</v>
      </c>
      <c r="BD705" s="205">
        <f t="shared" si="92"/>
        <v>201581</v>
      </c>
      <c r="BE705" s="205">
        <f t="shared" si="93"/>
        <v>28221</v>
      </c>
      <c r="BF705" s="175">
        <v>574239</v>
      </c>
      <c r="BG705" s="175">
        <v>67255</v>
      </c>
      <c r="BH705" s="175">
        <v>201581</v>
      </c>
      <c r="BI705" s="175">
        <v>159249</v>
      </c>
      <c r="BJ705" s="175">
        <v>14111</v>
      </c>
      <c r="BK705" s="175">
        <v>19326</v>
      </c>
      <c r="BL705" s="175">
        <v>57077</v>
      </c>
      <c r="BM705" s="175">
        <v>134858</v>
      </c>
      <c r="BN705" s="175">
        <v>42622</v>
      </c>
      <c r="BO705" s="175">
        <v>79741</v>
      </c>
      <c r="BP705" s="198">
        <f t="shared" si="94"/>
        <v>281322</v>
      </c>
    </row>
    <row r="706" spans="1:68" s="201" customFormat="1" x14ac:dyDescent="0.15">
      <c r="A706" s="117">
        <v>1420501001</v>
      </c>
      <c r="B706" s="118" t="s">
        <v>1141</v>
      </c>
      <c r="C706" s="118" t="s">
        <v>1107</v>
      </c>
      <c r="D706" s="118" t="s">
        <v>1142</v>
      </c>
      <c r="E706" s="118" t="s">
        <v>3885</v>
      </c>
      <c r="F706" s="120">
        <v>49</v>
      </c>
      <c r="G706" s="119">
        <v>2795250</v>
      </c>
      <c r="H706" s="119"/>
      <c r="I706" s="120" t="s">
        <v>5821</v>
      </c>
      <c r="J706" s="120">
        <v>152500</v>
      </c>
      <c r="K706" s="120">
        <v>34951000</v>
      </c>
      <c r="L706" s="120">
        <v>0.628</v>
      </c>
      <c r="M706" s="121" t="s">
        <v>5654</v>
      </c>
      <c r="N706" s="120">
        <v>1</v>
      </c>
      <c r="O706" s="119">
        <v>300</v>
      </c>
      <c r="P706" s="119">
        <v>34</v>
      </c>
      <c r="Q706" s="119">
        <v>3.6</v>
      </c>
      <c r="R706" s="120" t="s">
        <v>5655</v>
      </c>
      <c r="S706" s="120">
        <v>221</v>
      </c>
      <c r="T706" s="120"/>
      <c r="U706" s="120"/>
      <c r="V706" s="172">
        <v>15241.950999999999</v>
      </c>
      <c r="W706" s="172">
        <v>163.95099999999999</v>
      </c>
      <c r="X706" s="172">
        <v>11252</v>
      </c>
      <c r="Y706" s="172">
        <v>3826</v>
      </c>
      <c r="Z706" s="172"/>
      <c r="AA706" s="123">
        <v>290681</v>
      </c>
      <c r="AB706" s="123"/>
      <c r="AC706" s="123">
        <v>6372</v>
      </c>
      <c r="AD706" s="123"/>
      <c r="AE706" s="123">
        <v>790.9</v>
      </c>
      <c r="AF706" s="123"/>
      <c r="AG706" s="214">
        <f t="shared" si="97"/>
        <v>790.9</v>
      </c>
      <c r="AH706" s="229" t="str">
        <f t="shared" si="89"/>
        <v>a4</v>
      </c>
      <c r="AI706" s="199"/>
      <c r="AJ706" s="199"/>
      <c r="AK706" s="199"/>
      <c r="AL706" s="199"/>
      <c r="AM706" s="199"/>
      <c r="AN706" s="173">
        <v>3</v>
      </c>
      <c r="AO706" s="173">
        <v>1.5</v>
      </c>
      <c r="AP706" s="173">
        <v>1.5</v>
      </c>
      <c r="AQ706" s="173">
        <v>3</v>
      </c>
      <c r="AR706" s="173"/>
      <c r="AS706" s="173">
        <v>2</v>
      </c>
      <c r="AT706" s="173">
        <v>18</v>
      </c>
      <c r="AU706" s="173">
        <v>22</v>
      </c>
      <c r="AV706" s="173">
        <v>12</v>
      </c>
      <c r="AW706" s="173">
        <v>15</v>
      </c>
      <c r="AX706" s="173"/>
      <c r="AY706" s="173">
        <v>1</v>
      </c>
      <c r="AZ706" s="211">
        <f t="shared" si="95"/>
        <v>11</v>
      </c>
      <c r="BA706" s="211">
        <f t="shared" si="96"/>
        <v>68</v>
      </c>
      <c r="BB706" s="205">
        <f t="shared" si="90"/>
        <v>1721674</v>
      </c>
      <c r="BC706" s="205">
        <f t="shared" si="91"/>
        <v>1443450</v>
      </c>
      <c r="BD706" s="205">
        <f t="shared" si="92"/>
        <v>309564</v>
      </c>
      <c r="BE706" s="205">
        <f t="shared" si="93"/>
        <v>31340</v>
      </c>
      <c r="BF706" s="175">
        <v>1412110</v>
      </c>
      <c r="BG706" s="175">
        <v>101065</v>
      </c>
      <c r="BH706" s="175">
        <v>466001</v>
      </c>
      <c r="BI706" s="175">
        <v>278224</v>
      </c>
      <c r="BJ706" s="175"/>
      <c r="BK706" s="175">
        <v>33869</v>
      </c>
      <c r="BL706" s="175">
        <v>307445</v>
      </c>
      <c r="BM706" s="175">
        <v>246166</v>
      </c>
      <c r="BN706" s="175">
        <v>132546</v>
      </c>
      <c r="BO706" s="175">
        <v>156358</v>
      </c>
      <c r="BP706" s="200">
        <f t="shared" si="94"/>
        <v>622359</v>
      </c>
    </row>
    <row r="707" spans="1:68" s="116" customFormat="1" x14ac:dyDescent="0.15">
      <c r="A707" s="117">
        <v>1420501002</v>
      </c>
      <c r="B707" s="118" t="s">
        <v>1143</v>
      </c>
      <c r="C707" s="118" t="s">
        <v>1107</v>
      </c>
      <c r="D707" s="118" t="s">
        <v>1142</v>
      </c>
      <c r="E707" s="118" t="s">
        <v>3886</v>
      </c>
      <c r="F707" s="120">
        <v>28</v>
      </c>
      <c r="G707" s="119">
        <v>21248490</v>
      </c>
      <c r="H707" s="119"/>
      <c r="I707" s="120" t="s">
        <v>5820</v>
      </c>
      <c r="J707" s="120">
        <v>89300</v>
      </c>
      <c r="K707" s="120">
        <v>21248490</v>
      </c>
      <c r="L707" s="120">
        <v>0.65200000000000002</v>
      </c>
      <c r="M707" s="121" t="s">
        <v>5654</v>
      </c>
      <c r="N707" s="120">
        <v>1</v>
      </c>
      <c r="O707" s="119">
        <v>290</v>
      </c>
      <c r="P707" s="119">
        <v>57</v>
      </c>
      <c r="Q707" s="119">
        <v>5.9</v>
      </c>
      <c r="R707" s="120" t="s">
        <v>5655</v>
      </c>
      <c r="S707" s="120">
        <v>101</v>
      </c>
      <c r="T707" s="120"/>
      <c r="U707" s="120"/>
      <c r="V707" s="172">
        <v>8438</v>
      </c>
      <c r="W707" s="172">
        <v>2217</v>
      </c>
      <c r="X707" s="172">
        <v>4608</v>
      </c>
      <c r="Y707" s="172">
        <v>1613</v>
      </c>
      <c r="Z707" s="172"/>
      <c r="AA707" s="123">
        <v>113618</v>
      </c>
      <c r="AB707" s="123"/>
      <c r="AC707" s="123">
        <v>15709</v>
      </c>
      <c r="AD707" s="123"/>
      <c r="AE707" s="123"/>
      <c r="AF707" s="123"/>
      <c r="AG707" s="214"/>
      <c r="AH707" s="229" t="str">
        <f t="shared" si="89"/>
        <v>a3</v>
      </c>
      <c r="AI707" s="122"/>
      <c r="AJ707" s="122"/>
      <c r="AK707" s="122"/>
      <c r="AL707" s="122"/>
      <c r="AM707" s="122"/>
      <c r="AN707" s="173">
        <v>3.5</v>
      </c>
      <c r="AO707" s="173">
        <v>2</v>
      </c>
      <c r="AP707" s="173">
        <v>1</v>
      </c>
      <c r="AQ707" s="173">
        <v>0.5</v>
      </c>
      <c r="AR707" s="173"/>
      <c r="AS707" s="173">
        <v>2</v>
      </c>
      <c r="AT707" s="173">
        <v>10</v>
      </c>
      <c r="AU707" s="173">
        <v>13</v>
      </c>
      <c r="AV707" s="173">
        <v>4</v>
      </c>
      <c r="AW707" s="173">
        <v>6</v>
      </c>
      <c r="AX707" s="173"/>
      <c r="AY707" s="173">
        <v>1</v>
      </c>
      <c r="AZ707" s="211">
        <f t="shared" si="95"/>
        <v>9</v>
      </c>
      <c r="BA707" s="211">
        <f t="shared" si="96"/>
        <v>34</v>
      </c>
      <c r="BB707" s="205">
        <f t="shared" si="90"/>
        <v>904505</v>
      </c>
      <c r="BC707" s="205">
        <f t="shared" si="91"/>
        <v>778468</v>
      </c>
      <c r="BD707" s="205">
        <f t="shared" si="92"/>
        <v>216089</v>
      </c>
      <c r="BE707" s="205">
        <f t="shared" si="93"/>
        <v>90052</v>
      </c>
      <c r="BF707" s="175">
        <v>688416</v>
      </c>
      <c r="BG707" s="175">
        <v>27563</v>
      </c>
      <c r="BH707" s="175">
        <v>216090</v>
      </c>
      <c r="BI707" s="175">
        <v>126037</v>
      </c>
      <c r="BJ707" s="175"/>
      <c r="BK707" s="175">
        <v>94265</v>
      </c>
      <c r="BL707" s="175">
        <v>131181</v>
      </c>
      <c r="BM707" s="175">
        <v>136117</v>
      </c>
      <c r="BN707" s="175">
        <v>36546</v>
      </c>
      <c r="BO707" s="175">
        <v>136706</v>
      </c>
      <c r="BP707" s="198">
        <f t="shared" si="94"/>
        <v>352796</v>
      </c>
    </row>
    <row r="708" spans="1:68" s="116" customFormat="1" x14ac:dyDescent="0.15">
      <c r="A708" s="117">
        <v>1420611001</v>
      </c>
      <c r="B708" s="118" t="s">
        <v>1144</v>
      </c>
      <c r="C708" s="118" t="s">
        <v>1107</v>
      </c>
      <c r="D708" s="118" t="s">
        <v>1145</v>
      </c>
      <c r="E708" s="118" t="s">
        <v>3887</v>
      </c>
      <c r="F708" s="120">
        <v>47</v>
      </c>
      <c r="G708" s="119">
        <v>12002078</v>
      </c>
      <c r="H708" s="119"/>
      <c r="I708" s="120" t="s">
        <v>5820</v>
      </c>
      <c r="J708" s="120">
        <v>67200</v>
      </c>
      <c r="K708" s="120">
        <v>12002078</v>
      </c>
      <c r="L708" s="120">
        <v>0.48899999999999999</v>
      </c>
      <c r="M708" s="121" t="s">
        <v>5681</v>
      </c>
      <c r="N708" s="120">
        <v>1</v>
      </c>
      <c r="O708" s="119">
        <v>182</v>
      </c>
      <c r="P708" s="119"/>
      <c r="Q708" s="119"/>
      <c r="R708" s="120" t="s">
        <v>5655</v>
      </c>
      <c r="S708" s="120">
        <v>103.5</v>
      </c>
      <c r="T708" s="120"/>
      <c r="U708" s="120"/>
      <c r="V708" s="172">
        <v>4892.3999999999996</v>
      </c>
      <c r="W708" s="172">
        <v>538.20000000000005</v>
      </c>
      <c r="X708" s="172">
        <v>4158.5</v>
      </c>
      <c r="Y708" s="172"/>
      <c r="Z708" s="172">
        <v>195.7</v>
      </c>
      <c r="AA708" s="123"/>
      <c r="AB708" s="123"/>
      <c r="AC708" s="123"/>
      <c r="AD708" s="123"/>
      <c r="AE708" s="123"/>
      <c r="AF708" s="123"/>
      <c r="AG708" s="214"/>
      <c r="AH708" s="229" t="str">
        <f t="shared" si="89"/>
        <v>a1</v>
      </c>
      <c r="AI708" s="122"/>
      <c r="AJ708" s="122"/>
      <c r="AK708" s="122"/>
      <c r="AL708" s="122"/>
      <c r="AM708" s="122"/>
      <c r="AN708" s="173">
        <v>3</v>
      </c>
      <c r="AO708" s="173">
        <v>3</v>
      </c>
      <c r="AP708" s="173"/>
      <c r="AQ708" s="173">
        <v>1</v>
      </c>
      <c r="AR708" s="173">
        <v>1</v>
      </c>
      <c r="AS708" s="173">
        <v>2</v>
      </c>
      <c r="AT708" s="173">
        <v>8</v>
      </c>
      <c r="AU708" s="173">
        <v>7</v>
      </c>
      <c r="AV708" s="173"/>
      <c r="AW708" s="173"/>
      <c r="AX708" s="173">
        <v>1</v>
      </c>
      <c r="AY708" s="173">
        <v>2</v>
      </c>
      <c r="AZ708" s="211">
        <f t="shared" si="95"/>
        <v>10</v>
      </c>
      <c r="BA708" s="211">
        <f t="shared" si="96"/>
        <v>18</v>
      </c>
      <c r="BB708" s="205">
        <f t="shared" si="90"/>
        <v>528205</v>
      </c>
      <c r="BC708" s="205">
        <f t="shared" si="91"/>
        <v>528205</v>
      </c>
      <c r="BD708" s="205">
        <f t="shared" si="92"/>
        <v>1</v>
      </c>
      <c r="BE708" s="205">
        <f t="shared" si="93"/>
        <v>1</v>
      </c>
      <c r="BF708" s="175">
        <v>528204</v>
      </c>
      <c r="BG708" s="175">
        <v>45045</v>
      </c>
      <c r="BH708" s="175">
        <v>120189</v>
      </c>
      <c r="BI708" s="175"/>
      <c r="BJ708" s="175"/>
      <c r="BK708" s="175">
        <v>186963</v>
      </c>
      <c r="BL708" s="175">
        <v>60223</v>
      </c>
      <c r="BM708" s="175">
        <v>76150</v>
      </c>
      <c r="BN708" s="175">
        <v>9792</v>
      </c>
      <c r="BO708" s="175">
        <v>29843</v>
      </c>
      <c r="BP708" s="198">
        <f t="shared" si="94"/>
        <v>150032</v>
      </c>
    </row>
    <row r="709" spans="1:68" s="116" customFormat="1" x14ac:dyDescent="0.15">
      <c r="A709" s="117">
        <v>1420801001</v>
      </c>
      <c r="B709" s="118" t="s">
        <v>1146</v>
      </c>
      <c r="C709" s="118" t="s">
        <v>1107</v>
      </c>
      <c r="D709" s="118" t="s">
        <v>1147</v>
      </c>
      <c r="E709" s="118" t="s">
        <v>3888</v>
      </c>
      <c r="F709" s="120">
        <v>41</v>
      </c>
      <c r="G709" s="119">
        <v>9441601</v>
      </c>
      <c r="H709" s="119"/>
      <c r="I709" s="120" t="s">
        <v>5821</v>
      </c>
      <c r="J709" s="120">
        <v>38250</v>
      </c>
      <c r="K709" s="120">
        <v>9441601</v>
      </c>
      <c r="L709" s="120">
        <v>0.67600000000000005</v>
      </c>
      <c r="M709" s="121" t="s">
        <v>5654</v>
      </c>
      <c r="N709" s="120">
        <v>1</v>
      </c>
      <c r="O709" s="119">
        <v>173</v>
      </c>
      <c r="P709" s="119"/>
      <c r="Q709" s="119"/>
      <c r="R709" s="120" t="s">
        <v>5655</v>
      </c>
      <c r="S709" s="120">
        <v>915.8</v>
      </c>
      <c r="T709" s="120"/>
      <c r="U709" s="120"/>
      <c r="V709" s="172">
        <v>3995.9</v>
      </c>
      <c r="W709" s="172">
        <v>751</v>
      </c>
      <c r="X709" s="172">
        <v>2889.8</v>
      </c>
      <c r="Y709" s="172">
        <v>355.1</v>
      </c>
      <c r="Z709" s="172"/>
      <c r="AA709" s="123">
        <v>598342</v>
      </c>
      <c r="AB709" s="123"/>
      <c r="AC709" s="123">
        <v>4639.8</v>
      </c>
      <c r="AD709" s="123"/>
      <c r="AE709" s="123"/>
      <c r="AF709" s="123"/>
      <c r="AG709" s="214"/>
      <c r="AH709" s="229" t="str">
        <f t="shared" ref="AH709:AH772" si="98">IF(N709=1,IF(AG709&gt;0,"a4",IF(AC709&gt;0,"a3",IF(AA709&gt;0,"a2","a1"))),IF(AG709&gt;0,"b4",IF(AC709&gt;0,"b3",IF(AA709&gt;0,"b2","b1"))))</f>
        <v>a3</v>
      </c>
      <c r="AI709" s="122" t="s">
        <v>5400</v>
      </c>
      <c r="AJ709" s="122" t="s">
        <v>5400</v>
      </c>
      <c r="AK709" s="122" t="s">
        <v>5400</v>
      </c>
      <c r="AL709" s="122" t="s">
        <v>5400</v>
      </c>
      <c r="AM709" s="122" t="s">
        <v>5400</v>
      </c>
      <c r="AN709" s="173">
        <v>2</v>
      </c>
      <c r="AO709" s="173">
        <v>0.5</v>
      </c>
      <c r="AP709" s="173">
        <v>0.5</v>
      </c>
      <c r="AQ709" s="173" t="s">
        <v>3186</v>
      </c>
      <c r="AR709" s="173"/>
      <c r="AS709" s="173">
        <v>2</v>
      </c>
      <c r="AT709" s="173">
        <v>10</v>
      </c>
      <c r="AU709" s="173">
        <v>2</v>
      </c>
      <c r="AV709" s="173">
        <v>4</v>
      </c>
      <c r="AW709" s="173" t="s">
        <v>3186</v>
      </c>
      <c r="AX709" s="173">
        <v>1</v>
      </c>
      <c r="AY709" s="173" t="s">
        <v>3186</v>
      </c>
      <c r="AZ709" s="211">
        <f t="shared" si="95"/>
        <v>5</v>
      </c>
      <c r="BA709" s="211">
        <f t="shared" si="96"/>
        <v>17</v>
      </c>
      <c r="BB709" s="205">
        <f t="shared" ref="BB709:BB772" si="99">SUM(BG709:BO709)</f>
        <v>451807</v>
      </c>
      <c r="BC709" s="205">
        <f t="shared" ref="BC709:BC772" si="100">BG709+BH709+BK709+BL709+BM709+BN709+BO709</f>
        <v>451807</v>
      </c>
      <c r="BD709" s="205">
        <f t="shared" ref="BD709:BD772" si="101">BB709-BF709</f>
        <v>0</v>
      </c>
      <c r="BE709" s="205">
        <f t="shared" ref="BE709:BE772" si="102">BC709-BF709</f>
        <v>0</v>
      </c>
      <c r="BF709" s="175">
        <v>451807</v>
      </c>
      <c r="BG709" s="175">
        <v>17738</v>
      </c>
      <c r="BH709" s="175">
        <v>291349</v>
      </c>
      <c r="BI709" s="175"/>
      <c r="BJ709" s="175"/>
      <c r="BK709" s="175">
        <v>84177</v>
      </c>
      <c r="BL709" s="175">
        <v>2093</v>
      </c>
      <c r="BM709" s="175">
        <v>20463</v>
      </c>
      <c r="BN709" s="175"/>
      <c r="BO709" s="175">
        <v>35987</v>
      </c>
      <c r="BP709" s="198">
        <f t="shared" ref="BP709:BP772" si="103">BH709+BO709</f>
        <v>327336</v>
      </c>
    </row>
    <row r="710" spans="1:68" s="116" customFormat="1" x14ac:dyDescent="0.15">
      <c r="A710" s="117">
        <v>1421001001</v>
      </c>
      <c r="B710" s="118" t="s">
        <v>1148</v>
      </c>
      <c r="C710" s="118" t="s">
        <v>1107</v>
      </c>
      <c r="D710" s="118" t="s">
        <v>1149</v>
      </c>
      <c r="E710" s="118" t="s">
        <v>3889</v>
      </c>
      <c r="F710" s="120">
        <v>15</v>
      </c>
      <c r="G710" s="119">
        <v>1716830</v>
      </c>
      <c r="H710" s="119"/>
      <c r="I710" s="120" t="s">
        <v>5820</v>
      </c>
      <c r="J710" s="120">
        <v>8050</v>
      </c>
      <c r="K710" s="120">
        <v>1594799</v>
      </c>
      <c r="L710" s="120">
        <v>0.54300000000000004</v>
      </c>
      <c r="M710" s="121" t="s">
        <v>5654</v>
      </c>
      <c r="N710" s="120">
        <v>1</v>
      </c>
      <c r="O710" s="119">
        <v>224</v>
      </c>
      <c r="P710" s="119"/>
      <c r="Q710" s="119"/>
      <c r="R710" s="120" t="s">
        <v>5655</v>
      </c>
      <c r="S710" s="120">
        <v>15.5</v>
      </c>
      <c r="T710" s="120"/>
      <c r="U710" s="120"/>
      <c r="V710" s="172">
        <v>1478.8</v>
      </c>
      <c r="W710" s="172">
        <v>214</v>
      </c>
      <c r="X710" s="172">
        <v>784.1</v>
      </c>
      <c r="Y710" s="172">
        <v>396.2</v>
      </c>
      <c r="Z710" s="172">
        <v>84.5</v>
      </c>
      <c r="AA710" s="123">
        <v>17841</v>
      </c>
      <c r="AB710" s="123"/>
      <c r="AC710" s="123">
        <v>1381.25</v>
      </c>
      <c r="AD710" s="123"/>
      <c r="AE710" s="123"/>
      <c r="AF710" s="123"/>
      <c r="AG710" s="214"/>
      <c r="AH710" s="229" t="str">
        <f t="shared" si="98"/>
        <v>a3</v>
      </c>
      <c r="AI710" s="122" t="s">
        <v>5401</v>
      </c>
      <c r="AJ710" s="122"/>
      <c r="AK710" s="122" t="s">
        <v>5401</v>
      </c>
      <c r="AL710" s="122" t="s">
        <v>5401</v>
      </c>
      <c r="AM710" s="122"/>
      <c r="AN710" s="173">
        <v>1</v>
      </c>
      <c r="AO710" s="173"/>
      <c r="AP710" s="173"/>
      <c r="AQ710" s="173"/>
      <c r="AR710" s="173"/>
      <c r="AS710" s="173">
        <v>1</v>
      </c>
      <c r="AT710" s="173">
        <v>1</v>
      </c>
      <c r="AU710" s="173">
        <v>1</v>
      </c>
      <c r="AV710" s="173">
        <v>1</v>
      </c>
      <c r="AW710" s="173">
        <v>1</v>
      </c>
      <c r="AX710" s="173">
        <v>1</v>
      </c>
      <c r="AY710" s="173">
        <v>1</v>
      </c>
      <c r="AZ710" s="211">
        <f t="shared" ref="AZ710:AZ773" si="104">SUBTOTAL(9,AN710:AS710)</f>
        <v>2</v>
      </c>
      <c r="BA710" s="211">
        <f t="shared" ref="BA710:BA773" si="105">SUBTOTAL(9,AT710:AY710)</f>
        <v>6</v>
      </c>
      <c r="BB710" s="205">
        <f t="shared" si="99"/>
        <v>160332</v>
      </c>
      <c r="BC710" s="205">
        <f t="shared" si="100"/>
        <v>160332</v>
      </c>
      <c r="BD710" s="205">
        <f t="shared" si="101"/>
        <v>0</v>
      </c>
      <c r="BE710" s="205">
        <f t="shared" si="102"/>
        <v>0</v>
      </c>
      <c r="BF710" s="175">
        <v>160332</v>
      </c>
      <c r="BG710" s="175"/>
      <c r="BH710" s="175">
        <v>93454</v>
      </c>
      <c r="BI710" s="175"/>
      <c r="BJ710" s="175"/>
      <c r="BK710" s="175">
        <v>31823</v>
      </c>
      <c r="BL710" s="175">
        <v>14385</v>
      </c>
      <c r="BM710" s="175">
        <v>20035</v>
      </c>
      <c r="BN710" s="175">
        <v>245</v>
      </c>
      <c r="BO710" s="175">
        <v>390</v>
      </c>
      <c r="BP710" s="198">
        <f t="shared" si="103"/>
        <v>93844</v>
      </c>
    </row>
    <row r="711" spans="1:68" s="116" customFormat="1" x14ac:dyDescent="0.15">
      <c r="A711" s="117">
        <v>1421101001</v>
      </c>
      <c r="B711" s="118" t="s">
        <v>1150</v>
      </c>
      <c r="C711" s="118" t="s">
        <v>1107</v>
      </c>
      <c r="D711" s="118" t="s">
        <v>1151</v>
      </c>
      <c r="E711" s="118" t="s">
        <v>3890</v>
      </c>
      <c r="F711" s="120">
        <v>32</v>
      </c>
      <c r="G711" s="119">
        <v>11815648</v>
      </c>
      <c r="H711" s="119"/>
      <c r="I711" s="120" t="s">
        <v>5820</v>
      </c>
      <c r="J711" s="120">
        <v>47250</v>
      </c>
      <c r="K711" s="120">
        <v>11815648</v>
      </c>
      <c r="L711" s="120">
        <v>0.68500000000000005</v>
      </c>
      <c r="M711" s="121" t="s">
        <v>5654</v>
      </c>
      <c r="N711" s="120">
        <v>1</v>
      </c>
      <c r="O711" s="119">
        <v>270</v>
      </c>
      <c r="P711" s="119">
        <v>48</v>
      </c>
      <c r="Q711" s="119">
        <v>8.1999999999999993</v>
      </c>
      <c r="R711" s="120" t="s">
        <v>5655</v>
      </c>
      <c r="S711" s="120">
        <v>207.7</v>
      </c>
      <c r="T711" s="120"/>
      <c r="U711" s="120"/>
      <c r="V711" s="172">
        <v>5054.5749999999998</v>
      </c>
      <c r="W711" s="172">
        <v>1157.49</v>
      </c>
      <c r="X711" s="172">
        <v>3139.9229999999998</v>
      </c>
      <c r="Y711" s="172">
        <v>615.75</v>
      </c>
      <c r="Z711" s="172">
        <v>141.41200000000001</v>
      </c>
      <c r="AA711" s="123">
        <v>49022</v>
      </c>
      <c r="AB711" s="123"/>
      <c r="AC711" s="123">
        <v>9383</v>
      </c>
      <c r="AD711" s="123"/>
      <c r="AE711" s="123"/>
      <c r="AF711" s="123"/>
      <c r="AG711" s="214"/>
      <c r="AH711" s="229" t="str">
        <f t="shared" si="98"/>
        <v>a3</v>
      </c>
      <c r="AI711" s="122"/>
      <c r="AJ711" s="122"/>
      <c r="AK711" s="122"/>
      <c r="AL711" s="122"/>
      <c r="AM711" s="122"/>
      <c r="AN711" s="173">
        <v>3</v>
      </c>
      <c r="AO711" s="173">
        <v>1.3</v>
      </c>
      <c r="AP711" s="173">
        <v>1.2</v>
      </c>
      <c r="AQ711" s="173">
        <v>0.5</v>
      </c>
      <c r="AR711" s="173"/>
      <c r="AS711" s="173">
        <v>1</v>
      </c>
      <c r="AT711" s="173">
        <v>10</v>
      </c>
      <c r="AU711" s="173">
        <v>2.5</v>
      </c>
      <c r="AV711" s="173">
        <v>2</v>
      </c>
      <c r="AW711" s="173">
        <v>0.5</v>
      </c>
      <c r="AX711" s="173">
        <v>1</v>
      </c>
      <c r="AY711" s="173">
        <v>2</v>
      </c>
      <c r="AZ711" s="211">
        <f t="shared" si="104"/>
        <v>7</v>
      </c>
      <c r="BA711" s="211">
        <f t="shared" si="105"/>
        <v>18</v>
      </c>
      <c r="BB711" s="205">
        <f t="shared" si="99"/>
        <v>730674</v>
      </c>
      <c r="BC711" s="205">
        <f t="shared" si="100"/>
        <v>607760</v>
      </c>
      <c r="BD711" s="205">
        <f t="shared" si="101"/>
        <v>122915</v>
      </c>
      <c r="BE711" s="205">
        <f t="shared" si="102"/>
        <v>1</v>
      </c>
      <c r="BF711" s="175">
        <v>607759</v>
      </c>
      <c r="BG711" s="175">
        <v>41938</v>
      </c>
      <c r="BH711" s="175">
        <v>122914</v>
      </c>
      <c r="BI711" s="175">
        <v>122914</v>
      </c>
      <c r="BJ711" s="175"/>
      <c r="BK711" s="175">
        <v>218847</v>
      </c>
      <c r="BL711" s="175">
        <v>6400</v>
      </c>
      <c r="BM711" s="175">
        <v>75518</v>
      </c>
      <c r="BN711" s="175">
        <v>84845</v>
      </c>
      <c r="BO711" s="175">
        <v>57298</v>
      </c>
      <c r="BP711" s="198">
        <f t="shared" si="103"/>
        <v>180212</v>
      </c>
    </row>
    <row r="712" spans="1:68" s="116" customFormat="1" x14ac:dyDescent="0.15">
      <c r="A712" s="117">
        <v>1421301001</v>
      </c>
      <c r="B712" s="118" t="s">
        <v>679</v>
      </c>
      <c r="C712" s="118" t="s">
        <v>1107</v>
      </c>
      <c r="D712" s="118" t="s">
        <v>1152</v>
      </c>
      <c r="E712" s="118" t="s">
        <v>3891</v>
      </c>
      <c r="F712" s="120">
        <v>44</v>
      </c>
      <c r="G712" s="119">
        <v>922740</v>
      </c>
      <c r="H712" s="119"/>
      <c r="I712" s="120" t="s">
        <v>5821</v>
      </c>
      <c r="J712" s="120">
        <v>59000</v>
      </c>
      <c r="K712" s="120">
        <v>14679052</v>
      </c>
      <c r="L712" s="120">
        <v>0.68200000000000005</v>
      </c>
      <c r="M712" s="121" t="s">
        <v>5654</v>
      </c>
      <c r="N712" s="120">
        <v>1</v>
      </c>
      <c r="O712" s="119">
        <v>227</v>
      </c>
      <c r="P712" s="119">
        <v>46</v>
      </c>
      <c r="Q712" s="119">
        <v>5.0999999999999996</v>
      </c>
      <c r="R712" s="120" t="s">
        <v>5655</v>
      </c>
      <c r="S712" s="120">
        <v>119.8</v>
      </c>
      <c r="T712" s="120"/>
      <c r="U712" s="120"/>
      <c r="V712" s="172">
        <v>9089.2999999999993</v>
      </c>
      <c r="W712" s="172">
        <v>1681.7</v>
      </c>
      <c r="X712" s="172">
        <v>4812.7</v>
      </c>
      <c r="Y712" s="172">
        <v>1280.8</v>
      </c>
      <c r="Z712" s="172">
        <v>1314.1</v>
      </c>
      <c r="AA712" s="123">
        <v>107643</v>
      </c>
      <c r="AB712" s="123"/>
      <c r="AC712" s="123">
        <v>10788.6</v>
      </c>
      <c r="AD712" s="123"/>
      <c r="AE712" s="123"/>
      <c r="AF712" s="123"/>
      <c r="AG712" s="214"/>
      <c r="AH712" s="229" t="str">
        <f t="shared" si="98"/>
        <v>a3</v>
      </c>
      <c r="AI712" s="122" t="s">
        <v>5401</v>
      </c>
      <c r="AJ712" s="122" t="s">
        <v>5401</v>
      </c>
      <c r="AK712" s="122" t="s">
        <v>5401</v>
      </c>
      <c r="AL712" s="122"/>
      <c r="AM712" s="122"/>
      <c r="AN712" s="173">
        <v>1</v>
      </c>
      <c r="AO712" s="173">
        <v>1.5</v>
      </c>
      <c r="AP712" s="173">
        <v>1.5</v>
      </c>
      <c r="AQ712" s="173">
        <v>2</v>
      </c>
      <c r="AR712" s="173"/>
      <c r="AS712" s="173">
        <v>2</v>
      </c>
      <c r="AT712" s="173">
        <v>13</v>
      </c>
      <c r="AU712" s="173">
        <v>4</v>
      </c>
      <c r="AV712" s="173">
        <v>2</v>
      </c>
      <c r="AW712" s="173">
        <v>3</v>
      </c>
      <c r="AX712" s="173">
        <v>2</v>
      </c>
      <c r="AY712" s="173">
        <v>5</v>
      </c>
      <c r="AZ712" s="211">
        <f t="shared" si="104"/>
        <v>8</v>
      </c>
      <c r="BA712" s="211">
        <f t="shared" si="105"/>
        <v>29</v>
      </c>
      <c r="BB712" s="205">
        <f t="shared" si="99"/>
        <v>533495</v>
      </c>
      <c r="BC712" s="205">
        <f t="shared" si="100"/>
        <v>533495</v>
      </c>
      <c r="BD712" s="205">
        <f t="shared" si="101"/>
        <v>0</v>
      </c>
      <c r="BE712" s="205">
        <f t="shared" si="102"/>
        <v>0</v>
      </c>
      <c r="BF712" s="175">
        <v>533495</v>
      </c>
      <c r="BG712" s="175">
        <v>39869</v>
      </c>
      <c r="BH712" s="175">
        <v>347505</v>
      </c>
      <c r="BI712" s="175"/>
      <c r="BJ712" s="175"/>
      <c r="BK712" s="175">
        <v>26453</v>
      </c>
      <c r="BL712" s="175">
        <v>106985</v>
      </c>
      <c r="BM712" s="175"/>
      <c r="BN712" s="175">
        <v>1436</v>
      </c>
      <c r="BO712" s="175">
        <v>11247</v>
      </c>
      <c r="BP712" s="198">
        <f t="shared" si="103"/>
        <v>358752</v>
      </c>
    </row>
    <row r="713" spans="1:68" s="116" customFormat="1" x14ac:dyDescent="0.15">
      <c r="A713" s="117">
        <v>1421301002</v>
      </c>
      <c r="B713" s="118" t="s">
        <v>678</v>
      </c>
      <c r="C713" s="118" t="s">
        <v>1107</v>
      </c>
      <c r="D713" s="118" t="s">
        <v>1152</v>
      </c>
      <c r="E713" s="118" t="s">
        <v>3892</v>
      </c>
      <c r="F713" s="120">
        <v>25</v>
      </c>
      <c r="G713" s="119">
        <v>9694351</v>
      </c>
      <c r="H713" s="119"/>
      <c r="I713" s="120" t="s">
        <v>5820</v>
      </c>
      <c r="J713" s="120">
        <v>44000</v>
      </c>
      <c r="K713" s="120">
        <v>12580407</v>
      </c>
      <c r="L713" s="120">
        <v>0.78300000000000003</v>
      </c>
      <c r="M713" s="121" t="s">
        <v>5654</v>
      </c>
      <c r="N713" s="120">
        <v>1</v>
      </c>
      <c r="O713" s="119">
        <v>217</v>
      </c>
      <c r="P713" s="119"/>
      <c r="Q713" s="119"/>
      <c r="R713" s="120" t="s">
        <v>5655</v>
      </c>
      <c r="S713" s="120">
        <v>86.7</v>
      </c>
      <c r="T713" s="120"/>
      <c r="U713" s="120"/>
      <c r="V713" s="172">
        <v>9865.2999999999993</v>
      </c>
      <c r="W713" s="172">
        <v>682</v>
      </c>
      <c r="X713" s="172">
        <v>5316.7</v>
      </c>
      <c r="Y713" s="172">
        <v>3230.7</v>
      </c>
      <c r="Z713" s="172">
        <v>635.9</v>
      </c>
      <c r="AA713" s="123">
        <v>74829</v>
      </c>
      <c r="AB713" s="123"/>
      <c r="AC713" s="123">
        <v>9586</v>
      </c>
      <c r="AD713" s="123"/>
      <c r="AE713" s="123">
        <v>276.7</v>
      </c>
      <c r="AF713" s="123"/>
      <c r="AG713" s="214">
        <f t="shared" ref="AG713:AG764" si="106">SUM(AD713:AF713)</f>
        <v>276.7</v>
      </c>
      <c r="AH713" s="229" t="str">
        <f t="shared" si="98"/>
        <v>a4</v>
      </c>
      <c r="AI713" s="122" t="s">
        <v>5401</v>
      </c>
      <c r="AJ713" s="122" t="s">
        <v>5401</v>
      </c>
      <c r="AK713" s="122"/>
      <c r="AL713" s="122"/>
      <c r="AM713" s="122"/>
      <c r="AN713" s="173">
        <v>3</v>
      </c>
      <c r="AO713" s="173">
        <v>2</v>
      </c>
      <c r="AP713" s="173">
        <v>2</v>
      </c>
      <c r="AQ713" s="173">
        <v>2</v>
      </c>
      <c r="AR713" s="173"/>
      <c r="AS713" s="173">
        <v>1</v>
      </c>
      <c r="AT713" s="173">
        <v>8</v>
      </c>
      <c r="AU713" s="173">
        <v>10</v>
      </c>
      <c r="AV713" s="173">
        <v>7</v>
      </c>
      <c r="AW713" s="173">
        <v>7</v>
      </c>
      <c r="AX713" s="173"/>
      <c r="AY713" s="173"/>
      <c r="AZ713" s="211">
        <f t="shared" si="104"/>
        <v>10</v>
      </c>
      <c r="BA713" s="211">
        <f t="shared" si="105"/>
        <v>32</v>
      </c>
      <c r="BB713" s="205">
        <f t="shared" si="99"/>
        <v>758608</v>
      </c>
      <c r="BC713" s="205">
        <f t="shared" si="100"/>
        <v>758608</v>
      </c>
      <c r="BD713" s="205">
        <f t="shared" si="101"/>
        <v>0</v>
      </c>
      <c r="BE713" s="205">
        <f t="shared" si="102"/>
        <v>0</v>
      </c>
      <c r="BF713" s="175">
        <v>758608</v>
      </c>
      <c r="BG713" s="175">
        <v>78983</v>
      </c>
      <c r="BH713" s="175">
        <v>416628</v>
      </c>
      <c r="BI713" s="175"/>
      <c r="BJ713" s="175"/>
      <c r="BK713" s="175">
        <v>31797</v>
      </c>
      <c r="BL713" s="175">
        <v>127434</v>
      </c>
      <c r="BM713" s="175">
        <v>40518</v>
      </c>
      <c r="BN713" s="175">
        <v>54725</v>
      </c>
      <c r="BO713" s="175">
        <v>8523</v>
      </c>
      <c r="BP713" s="198">
        <f t="shared" si="103"/>
        <v>425151</v>
      </c>
    </row>
    <row r="714" spans="1:68" s="116" customFormat="1" x14ac:dyDescent="0.15">
      <c r="A714" s="117">
        <v>1421401001</v>
      </c>
      <c r="B714" s="118" t="s">
        <v>1153</v>
      </c>
      <c r="C714" s="118" t="s">
        <v>1107</v>
      </c>
      <c r="D714" s="118" t="s">
        <v>1154</v>
      </c>
      <c r="E714" s="118" t="s">
        <v>3893</v>
      </c>
      <c r="F714" s="120">
        <v>26</v>
      </c>
      <c r="G714" s="119">
        <v>10329632</v>
      </c>
      <c r="H714" s="119"/>
      <c r="I714" s="120" t="s">
        <v>5820</v>
      </c>
      <c r="J714" s="120">
        <v>41400</v>
      </c>
      <c r="K714" s="120">
        <v>9612371</v>
      </c>
      <c r="L714" s="120">
        <v>0.63600000000000001</v>
      </c>
      <c r="M714" s="121" t="s">
        <v>5654</v>
      </c>
      <c r="N714" s="120">
        <v>1</v>
      </c>
      <c r="O714" s="119">
        <v>220</v>
      </c>
      <c r="P714" s="119"/>
      <c r="Q714" s="119"/>
      <c r="R714" s="120" t="s">
        <v>5655</v>
      </c>
      <c r="S714" s="120">
        <v>147.69999999999999</v>
      </c>
      <c r="T714" s="120"/>
      <c r="U714" s="120"/>
      <c r="V714" s="172">
        <v>6139.8</v>
      </c>
      <c r="W714" s="172">
        <v>529.79999999999995</v>
      </c>
      <c r="X714" s="172">
        <v>4185.8</v>
      </c>
      <c r="Y714" s="172">
        <v>1065.8</v>
      </c>
      <c r="Z714" s="172">
        <v>358.4</v>
      </c>
      <c r="AA714" s="123">
        <v>17460</v>
      </c>
      <c r="AB714" s="123"/>
      <c r="AC714" s="123">
        <v>5880</v>
      </c>
      <c r="AD714" s="123"/>
      <c r="AE714" s="123"/>
      <c r="AF714" s="123"/>
      <c r="AG714" s="214"/>
      <c r="AH714" s="229" t="str">
        <f t="shared" si="98"/>
        <v>a3</v>
      </c>
      <c r="AI714" s="122"/>
      <c r="AJ714" s="122"/>
      <c r="AK714" s="122"/>
      <c r="AL714" s="122"/>
      <c r="AM714" s="122"/>
      <c r="AN714" s="173">
        <v>3</v>
      </c>
      <c r="AO714" s="173"/>
      <c r="AP714" s="173"/>
      <c r="AQ714" s="173"/>
      <c r="AR714" s="173"/>
      <c r="AS714" s="173">
        <v>1.2</v>
      </c>
      <c r="AT714" s="173">
        <v>5.2</v>
      </c>
      <c r="AU714" s="173">
        <v>9.6999999999999993</v>
      </c>
      <c r="AV714" s="173">
        <v>2.1</v>
      </c>
      <c r="AW714" s="173">
        <v>4.0999999999999996</v>
      </c>
      <c r="AX714" s="173">
        <v>6.3</v>
      </c>
      <c r="AY714" s="173">
        <v>2.4</v>
      </c>
      <c r="AZ714" s="211">
        <f t="shared" si="104"/>
        <v>4.2</v>
      </c>
      <c r="BA714" s="211">
        <f t="shared" si="105"/>
        <v>29.8</v>
      </c>
      <c r="BB714" s="205">
        <f t="shared" si="99"/>
        <v>933158</v>
      </c>
      <c r="BC714" s="205">
        <f t="shared" si="100"/>
        <v>709097</v>
      </c>
      <c r="BD714" s="205">
        <f t="shared" si="101"/>
        <v>333900</v>
      </c>
      <c r="BE714" s="205">
        <f t="shared" si="102"/>
        <v>109839</v>
      </c>
      <c r="BF714" s="175">
        <v>599258</v>
      </c>
      <c r="BG714" s="175">
        <v>21967</v>
      </c>
      <c r="BH714" s="175">
        <v>333900</v>
      </c>
      <c r="BI714" s="175">
        <v>175704</v>
      </c>
      <c r="BJ714" s="175">
        <v>48357</v>
      </c>
      <c r="BK714" s="175">
        <v>133903</v>
      </c>
      <c r="BL714" s="175">
        <v>7386</v>
      </c>
      <c r="BM714" s="175">
        <v>94665</v>
      </c>
      <c r="BN714" s="175">
        <v>5362</v>
      </c>
      <c r="BO714" s="175">
        <v>111914</v>
      </c>
      <c r="BP714" s="198">
        <f t="shared" si="103"/>
        <v>445814</v>
      </c>
    </row>
    <row r="715" spans="1:68" x14ac:dyDescent="0.15">
      <c r="A715" s="117">
        <v>1421801001</v>
      </c>
      <c r="B715" s="118" t="s">
        <v>1155</v>
      </c>
      <c r="C715" s="118" t="s">
        <v>1107</v>
      </c>
      <c r="D715" s="118" t="s">
        <v>1156</v>
      </c>
      <c r="E715" s="118" t="s">
        <v>3894</v>
      </c>
      <c r="F715" s="120">
        <v>26</v>
      </c>
      <c r="G715" s="119">
        <v>7439930</v>
      </c>
      <c r="H715" s="119"/>
      <c r="I715" s="120" t="s">
        <v>5820</v>
      </c>
      <c r="J715" s="120">
        <v>30300</v>
      </c>
      <c r="K715" s="120">
        <v>7387328</v>
      </c>
      <c r="L715" s="120">
        <v>0.66800000000000004</v>
      </c>
      <c r="M715" s="121" t="s">
        <v>5654</v>
      </c>
      <c r="N715" s="120">
        <v>1</v>
      </c>
      <c r="O715" s="119">
        <v>204</v>
      </c>
      <c r="P715" s="119"/>
      <c r="Q715" s="119"/>
      <c r="R715" s="120" t="s">
        <v>5655</v>
      </c>
      <c r="S715" s="120">
        <v>44.112000000000002</v>
      </c>
      <c r="T715" s="120"/>
      <c r="U715" s="120"/>
      <c r="V715" s="172">
        <v>2895.4879999999998</v>
      </c>
      <c r="W715" s="172">
        <v>370.8</v>
      </c>
      <c r="X715" s="172">
        <v>1702.43</v>
      </c>
      <c r="Y715" s="172">
        <v>362.93</v>
      </c>
      <c r="Z715" s="172">
        <v>459.32799999999997</v>
      </c>
      <c r="AA715" s="123">
        <v>81937</v>
      </c>
      <c r="AB715" s="123"/>
      <c r="AC715" s="123">
        <v>5185.92</v>
      </c>
      <c r="AD715" s="123"/>
      <c r="AE715" s="123"/>
      <c r="AF715" s="123"/>
      <c r="AG715" s="214"/>
      <c r="AH715" s="229" t="str">
        <f t="shared" si="98"/>
        <v>a3</v>
      </c>
      <c r="AI715" s="122" t="s">
        <v>5401</v>
      </c>
      <c r="AJ715" s="122"/>
      <c r="AK715" s="122" t="s">
        <v>5401</v>
      </c>
      <c r="AL715" s="122" t="s">
        <v>5401</v>
      </c>
      <c r="AM715" s="122"/>
      <c r="AN715" s="173">
        <v>1</v>
      </c>
      <c r="AO715" s="173">
        <v>1</v>
      </c>
      <c r="AP715" s="173">
        <v>1</v>
      </c>
      <c r="AQ715" s="173">
        <v>1</v>
      </c>
      <c r="AR715" s="173"/>
      <c r="AS715" s="173">
        <v>1</v>
      </c>
      <c r="AT715" s="173">
        <v>6</v>
      </c>
      <c r="AU715" s="173">
        <v>2</v>
      </c>
      <c r="AV715" s="173">
        <v>1</v>
      </c>
      <c r="AW715" s="173">
        <v>2</v>
      </c>
      <c r="AX715" s="173">
        <v>3</v>
      </c>
      <c r="AY715" s="173">
        <v>1.5</v>
      </c>
      <c r="AZ715" s="211">
        <f t="shared" si="104"/>
        <v>5</v>
      </c>
      <c r="BA715" s="211">
        <f t="shared" si="105"/>
        <v>15.5</v>
      </c>
      <c r="BB715" s="205">
        <f t="shared" si="99"/>
        <v>442525</v>
      </c>
      <c r="BC715" s="205">
        <f t="shared" si="100"/>
        <v>442525</v>
      </c>
      <c r="BD715" s="205">
        <f t="shared" si="101"/>
        <v>0</v>
      </c>
      <c r="BE715" s="205">
        <f t="shared" si="102"/>
        <v>0</v>
      </c>
      <c r="BF715" s="175">
        <v>442525</v>
      </c>
      <c r="BG715" s="175">
        <v>36248</v>
      </c>
      <c r="BH715" s="175">
        <v>276927</v>
      </c>
      <c r="BI715" s="175"/>
      <c r="BJ715" s="175"/>
      <c r="BK715" s="175">
        <v>123574</v>
      </c>
      <c r="BL715" s="175">
        <v>5776</v>
      </c>
      <c r="BM715" s="175"/>
      <c r="BN715" s="175"/>
      <c r="BO715" s="175"/>
      <c r="BP715" s="198">
        <f t="shared" si="103"/>
        <v>276927</v>
      </c>
    </row>
    <row r="716" spans="1:68" s="116" customFormat="1" x14ac:dyDescent="0.15">
      <c r="A716" s="117">
        <v>1430101001</v>
      </c>
      <c r="B716" s="118" t="s">
        <v>1157</v>
      </c>
      <c r="C716" s="118" t="s">
        <v>1107</v>
      </c>
      <c r="D716" s="118" t="s">
        <v>1158</v>
      </c>
      <c r="E716" s="118" t="s">
        <v>3895</v>
      </c>
      <c r="F716" s="120">
        <v>14</v>
      </c>
      <c r="G716" s="119">
        <v>1703736</v>
      </c>
      <c r="H716" s="119"/>
      <c r="I716" s="120" t="s">
        <v>5820</v>
      </c>
      <c r="J716" s="120">
        <v>10575</v>
      </c>
      <c r="K716" s="120">
        <v>1703736</v>
      </c>
      <c r="L716" s="120">
        <v>0.441</v>
      </c>
      <c r="M716" s="121" t="s">
        <v>5654</v>
      </c>
      <c r="N716" s="120">
        <v>1</v>
      </c>
      <c r="O716" s="119">
        <v>209.9</v>
      </c>
      <c r="P716" s="119"/>
      <c r="Q716" s="119"/>
      <c r="R716" s="120" t="s">
        <v>5655</v>
      </c>
      <c r="S716" s="120">
        <v>16.399999999999999</v>
      </c>
      <c r="T716" s="120"/>
      <c r="U716" s="120"/>
      <c r="V716" s="172">
        <v>1372.4</v>
      </c>
      <c r="W716" s="172">
        <v>137.1</v>
      </c>
      <c r="X716" s="172">
        <v>711.5</v>
      </c>
      <c r="Y716" s="172">
        <v>75.8</v>
      </c>
      <c r="Z716" s="172">
        <v>448</v>
      </c>
      <c r="AA716" s="123">
        <v>12295.13</v>
      </c>
      <c r="AB716" s="123"/>
      <c r="AC716" s="123">
        <v>1274</v>
      </c>
      <c r="AD716" s="123"/>
      <c r="AE716" s="123"/>
      <c r="AF716" s="123"/>
      <c r="AG716" s="214"/>
      <c r="AH716" s="229" t="str">
        <f t="shared" si="98"/>
        <v>a3</v>
      </c>
      <c r="AI716" s="122"/>
      <c r="AJ716" s="122"/>
      <c r="AK716" s="122"/>
      <c r="AL716" s="122"/>
      <c r="AM716" s="122"/>
      <c r="AN716" s="173">
        <v>1</v>
      </c>
      <c r="AO716" s="173"/>
      <c r="AP716" s="173"/>
      <c r="AQ716" s="173"/>
      <c r="AR716" s="173"/>
      <c r="AS716" s="173">
        <v>1</v>
      </c>
      <c r="AT716" s="173">
        <v>1.8</v>
      </c>
      <c r="AU716" s="173">
        <v>1.8</v>
      </c>
      <c r="AV716" s="173">
        <v>1.8</v>
      </c>
      <c r="AW716" s="173">
        <v>1.8</v>
      </c>
      <c r="AX716" s="173">
        <v>1</v>
      </c>
      <c r="AY716" s="173">
        <v>1</v>
      </c>
      <c r="AZ716" s="211">
        <f t="shared" si="104"/>
        <v>2</v>
      </c>
      <c r="BA716" s="211">
        <f t="shared" si="105"/>
        <v>9.1999999999999993</v>
      </c>
      <c r="BB716" s="205">
        <f t="shared" si="99"/>
        <v>227763</v>
      </c>
      <c r="BC716" s="205">
        <f t="shared" si="100"/>
        <v>227763</v>
      </c>
      <c r="BD716" s="205">
        <f t="shared" si="101"/>
        <v>62190</v>
      </c>
      <c r="BE716" s="205">
        <f t="shared" si="102"/>
        <v>62190</v>
      </c>
      <c r="BF716" s="175">
        <v>165573</v>
      </c>
      <c r="BG716" s="175">
        <v>8972</v>
      </c>
      <c r="BH716" s="175">
        <v>62190</v>
      </c>
      <c r="BI716" s="175"/>
      <c r="BJ716" s="175"/>
      <c r="BK716" s="175">
        <v>24768</v>
      </c>
      <c r="BL716" s="175">
        <v>24581</v>
      </c>
      <c r="BM716" s="175">
        <v>20604</v>
      </c>
      <c r="BN716" s="175">
        <v>9225</v>
      </c>
      <c r="BO716" s="175">
        <v>77423</v>
      </c>
      <c r="BP716" s="198">
        <f t="shared" si="103"/>
        <v>139613</v>
      </c>
    </row>
    <row r="717" spans="1:68" s="116" customFormat="1" x14ac:dyDescent="0.15">
      <c r="A717" s="117">
        <v>1438201001</v>
      </c>
      <c r="B717" s="118" t="s">
        <v>1159</v>
      </c>
      <c r="C717" s="118" t="s">
        <v>1107</v>
      </c>
      <c r="D717" s="118" t="s">
        <v>1160</v>
      </c>
      <c r="E717" s="118" t="s">
        <v>3896</v>
      </c>
      <c r="F717" s="120">
        <v>24</v>
      </c>
      <c r="G717" s="119">
        <v>1192109</v>
      </c>
      <c r="H717" s="119"/>
      <c r="I717" s="120" t="s">
        <v>5820</v>
      </c>
      <c r="J717" s="120">
        <v>7333</v>
      </c>
      <c r="K717" s="120">
        <v>1192109</v>
      </c>
      <c r="L717" s="120">
        <v>0.44500000000000001</v>
      </c>
      <c r="M717" s="121" t="s">
        <v>5654</v>
      </c>
      <c r="N717" s="120">
        <v>1</v>
      </c>
      <c r="O717" s="119">
        <v>156</v>
      </c>
      <c r="P717" s="119"/>
      <c r="Q717" s="119"/>
      <c r="R717" s="120" t="s">
        <v>5655</v>
      </c>
      <c r="S717" s="120">
        <v>11.8</v>
      </c>
      <c r="T717" s="120"/>
      <c r="U717" s="120"/>
      <c r="V717" s="172">
        <v>751.2</v>
      </c>
      <c r="W717" s="172">
        <v>33.9</v>
      </c>
      <c r="X717" s="172">
        <v>560.20000000000005</v>
      </c>
      <c r="Y717" s="172">
        <v>106.8</v>
      </c>
      <c r="Z717" s="172">
        <v>50.3</v>
      </c>
      <c r="AA717" s="123">
        <v>11675.1</v>
      </c>
      <c r="AB717" s="123"/>
      <c r="AC717" s="123">
        <v>641.9</v>
      </c>
      <c r="AD717" s="123"/>
      <c r="AE717" s="123"/>
      <c r="AF717" s="123"/>
      <c r="AG717" s="214"/>
      <c r="AH717" s="229" t="str">
        <f t="shared" si="98"/>
        <v>a3</v>
      </c>
      <c r="AI717" s="122"/>
      <c r="AJ717" s="122"/>
      <c r="AK717" s="122"/>
      <c r="AL717" s="122"/>
      <c r="AM717" s="122"/>
      <c r="AN717" s="173">
        <v>0.5</v>
      </c>
      <c r="AO717" s="173">
        <v>0.5</v>
      </c>
      <c r="AP717" s="173">
        <v>0.5</v>
      </c>
      <c r="AQ717" s="173">
        <v>1</v>
      </c>
      <c r="AR717" s="173"/>
      <c r="AS717" s="173">
        <v>3</v>
      </c>
      <c r="AT717" s="173">
        <v>1</v>
      </c>
      <c r="AU717" s="173">
        <v>1</v>
      </c>
      <c r="AV717" s="173">
        <v>1</v>
      </c>
      <c r="AW717" s="173">
        <v>1</v>
      </c>
      <c r="AX717" s="173">
        <v>1</v>
      </c>
      <c r="AY717" s="173"/>
      <c r="AZ717" s="211">
        <f t="shared" si="104"/>
        <v>5.5</v>
      </c>
      <c r="BA717" s="211">
        <f t="shared" si="105"/>
        <v>5</v>
      </c>
      <c r="BB717" s="205">
        <f t="shared" si="99"/>
        <v>182217</v>
      </c>
      <c r="BC717" s="205">
        <f t="shared" si="100"/>
        <v>131023</v>
      </c>
      <c r="BD717" s="205">
        <f t="shared" si="101"/>
        <v>55944</v>
      </c>
      <c r="BE717" s="205">
        <f t="shared" si="102"/>
        <v>4750</v>
      </c>
      <c r="BF717" s="175">
        <v>126273</v>
      </c>
      <c r="BG717" s="175">
        <v>25400</v>
      </c>
      <c r="BH717" s="175">
        <v>55944</v>
      </c>
      <c r="BI717" s="175">
        <v>51194</v>
      </c>
      <c r="BJ717" s="175"/>
      <c r="BK717" s="175">
        <v>3007</v>
      </c>
      <c r="BL717" s="175">
        <v>13254</v>
      </c>
      <c r="BM717" s="175">
        <v>15382</v>
      </c>
      <c r="BN717" s="175">
        <v>2986</v>
      </c>
      <c r="BO717" s="175">
        <v>15050</v>
      </c>
      <c r="BP717" s="198">
        <f t="shared" si="103"/>
        <v>70994</v>
      </c>
    </row>
    <row r="718" spans="1:68" s="116" customFormat="1" x14ac:dyDescent="0.15">
      <c r="A718" s="117">
        <v>1438201002</v>
      </c>
      <c r="B718" s="118" t="s">
        <v>1161</v>
      </c>
      <c r="C718" s="118" t="s">
        <v>1107</v>
      </c>
      <c r="D718" s="118" t="s">
        <v>1160</v>
      </c>
      <c r="E718" s="118" t="s">
        <v>3897</v>
      </c>
      <c r="F718" s="120">
        <v>28</v>
      </c>
      <c r="G718" s="119">
        <v>2691479</v>
      </c>
      <c r="H718" s="119"/>
      <c r="I718" s="120" t="s">
        <v>5820</v>
      </c>
      <c r="J718" s="120">
        <v>11531</v>
      </c>
      <c r="K718" s="120">
        <v>2691479</v>
      </c>
      <c r="L718" s="120">
        <v>0.63900000000000001</v>
      </c>
      <c r="M718" s="121" t="s">
        <v>5654</v>
      </c>
      <c r="N718" s="120">
        <v>1</v>
      </c>
      <c r="O718" s="119">
        <v>161</v>
      </c>
      <c r="P718" s="119"/>
      <c r="Q718" s="119"/>
      <c r="R718" s="120" t="s">
        <v>5655</v>
      </c>
      <c r="S718" s="120">
        <v>28.8</v>
      </c>
      <c r="T718" s="120"/>
      <c r="U718" s="120"/>
      <c r="V718" s="172">
        <v>2046.9</v>
      </c>
      <c r="W718" s="172">
        <v>118.1</v>
      </c>
      <c r="X718" s="172">
        <v>680.2</v>
      </c>
      <c r="Y718" s="172">
        <v>959.1</v>
      </c>
      <c r="Z718" s="172">
        <v>289.5</v>
      </c>
      <c r="AA718" s="123">
        <v>17371.400000000001</v>
      </c>
      <c r="AB718" s="123"/>
      <c r="AC718" s="123">
        <v>908</v>
      </c>
      <c r="AD718" s="123"/>
      <c r="AE718" s="123">
        <v>35</v>
      </c>
      <c r="AF718" s="123"/>
      <c r="AG718" s="214">
        <f t="shared" si="106"/>
        <v>35</v>
      </c>
      <c r="AH718" s="229" t="str">
        <f t="shared" si="98"/>
        <v>a4</v>
      </c>
      <c r="AI718" s="122"/>
      <c r="AJ718" s="122"/>
      <c r="AK718" s="122"/>
      <c r="AL718" s="122"/>
      <c r="AM718" s="122"/>
      <c r="AN718" s="173">
        <v>0.5</v>
      </c>
      <c r="AO718" s="173">
        <v>1</v>
      </c>
      <c r="AP718" s="173">
        <v>1</v>
      </c>
      <c r="AQ718" s="173">
        <v>1</v>
      </c>
      <c r="AR718" s="173"/>
      <c r="AS718" s="173">
        <v>1</v>
      </c>
      <c r="AT718" s="173">
        <v>3</v>
      </c>
      <c r="AU718" s="173">
        <v>4</v>
      </c>
      <c r="AV718" s="173">
        <v>1</v>
      </c>
      <c r="AW718" s="173">
        <v>2</v>
      </c>
      <c r="AX718" s="173"/>
      <c r="AY718" s="173"/>
      <c r="AZ718" s="211">
        <f t="shared" si="104"/>
        <v>4.5</v>
      </c>
      <c r="BA718" s="211">
        <f t="shared" si="105"/>
        <v>10</v>
      </c>
      <c r="BB718" s="205">
        <f t="shared" si="99"/>
        <v>307526</v>
      </c>
      <c r="BC718" s="205">
        <f t="shared" si="100"/>
        <v>238836</v>
      </c>
      <c r="BD718" s="205">
        <f t="shared" si="101"/>
        <v>74151</v>
      </c>
      <c r="BE718" s="205">
        <f t="shared" si="102"/>
        <v>5461</v>
      </c>
      <c r="BF718" s="175">
        <v>233375</v>
      </c>
      <c r="BG718" s="175">
        <v>21256</v>
      </c>
      <c r="BH718" s="175">
        <v>74151</v>
      </c>
      <c r="BI718" s="175">
        <v>68690</v>
      </c>
      <c r="BJ718" s="175"/>
      <c r="BK718" s="175">
        <v>1772</v>
      </c>
      <c r="BL718" s="175">
        <v>45248</v>
      </c>
      <c r="BM718" s="175">
        <v>65326</v>
      </c>
      <c r="BN718" s="175">
        <v>12691</v>
      </c>
      <c r="BO718" s="175">
        <v>18392</v>
      </c>
      <c r="BP718" s="198">
        <f t="shared" si="103"/>
        <v>92543</v>
      </c>
    </row>
    <row r="719" spans="1:68" s="116" customFormat="1" x14ac:dyDescent="0.15">
      <c r="A719" s="117">
        <v>1438401001</v>
      </c>
      <c r="B719" s="118" t="s">
        <v>1162</v>
      </c>
      <c r="C719" s="118" t="s">
        <v>1107</v>
      </c>
      <c r="D719" s="118" t="s">
        <v>1163</v>
      </c>
      <c r="E719" s="118" t="s">
        <v>3898</v>
      </c>
      <c r="F719" s="120">
        <v>28</v>
      </c>
      <c r="G719" s="119">
        <v>4817287</v>
      </c>
      <c r="H719" s="119"/>
      <c r="I719" s="120" t="s">
        <v>5820</v>
      </c>
      <c r="J719" s="120">
        <v>21875</v>
      </c>
      <c r="K719" s="120">
        <v>4178111</v>
      </c>
      <c r="L719" s="120">
        <v>0.52300000000000002</v>
      </c>
      <c r="M719" s="121" t="s">
        <v>5654</v>
      </c>
      <c r="N719" s="120">
        <v>2</v>
      </c>
      <c r="O719" s="119">
        <v>212.5</v>
      </c>
      <c r="P719" s="119">
        <v>28</v>
      </c>
      <c r="Q719" s="119">
        <v>2.5</v>
      </c>
      <c r="R719" s="120" t="s">
        <v>5655</v>
      </c>
      <c r="S719" s="120">
        <v>1.6</v>
      </c>
      <c r="T719" s="120"/>
      <c r="U719" s="120"/>
      <c r="V719" s="172">
        <v>2506</v>
      </c>
      <c r="W719" s="172">
        <v>239</v>
      </c>
      <c r="X719" s="172">
        <v>1053</v>
      </c>
      <c r="Y719" s="172">
        <v>658</v>
      </c>
      <c r="Z719" s="172">
        <v>556</v>
      </c>
      <c r="AA719" s="123">
        <v>25996</v>
      </c>
      <c r="AB719" s="123"/>
      <c r="AC719" s="123">
        <v>2062</v>
      </c>
      <c r="AD719" s="123"/>
      <c r="AE719" s="123">
        <v>31.34</v>
      </c>
      <c r="AF719" s="123"/>
      <c r="AG719" s="214">
        <f t="shared" si="106"/>
        <v>31.34</v>
      </c>
      <c r="AH719" s="229" t="str">
        <f t="shared" si="98"/>
        <v>b4</v>
      </c>
      <c r="AI719" s="122"/>
      <c r="AJ719" s="122"/>
      <c r="AK719" s="122"/>
      <c r="AL719" s="122"/>
      <c r="AM719" s="122"/>
      <c r="AN719" s="173">
        <v>1</v>
      </c>
      <c r="AO719" s="173"/>
      <c r="AP719" s="173"/>
      <c r="AQ719" s="173">
        <v>3</v>
      </c>
      <c r="AR719" s="173"/>
      <c r="AS719" s="173">
        <v>1</v>
      </c>
      <c r="AT719" s="173">
        <v>1</v>
      </c>
      <c r="AU719" s="173">
        <v>1</v>
      </c>
      <c r="AV719" s="173">
        <v>1</v>
      </c>
      <c r="AW719" s="173">
        <v>1</v>
      </c>
      <c r="AX719" s="173"/>
      <c r="AY719" s="173">
        <v>8</v>
      </c>
      <c r="AZ719" s="211">
        <f t="shared" si="104"/>
        <v>5</v>
      </c>
      <c r="BA719" s="211">
        <f t="shared" si="105"/>
        <v>12</v>
      </c>
      <c r="BB719" s="205">
        <f t="shared" si="99"/>
        <v>230860</v>
      </c>
      <c r="BC719" s="205">
        <f t="shared" si="100"/>
        <v>173880</v>
      </c>
      <c r="BD719" s="205">
        <f t="shared" si="101"/>
        <v>59401</v>
      </c>
      <c r="BE719" s="205">
        <f t="shared" si="102"/>
        <v>2421</v>
      </c>
      <c r="BF719" s="175">
        <v>171459</v>
      </c>
      <c r="BG719" s="175">
        <v>25664</v>
      </c>
      <c r="BH719" s="175">
        <v>81932</v>
      </c>
      <c r="BI719" s="175">
        <v>56980</v>
      </c>
      <c r="BJ719" s="175"/>
      <c r="BK719" s="175">
        <v>1374</v>
      </c>
      <c r="BL719" s="175">
        <v>1859</v>
      </c>
      <c r="BM719" s="175">
        <v>43462</v>
      </c>
      <c r="BN719" s="175">
        <v>10543</v>
      </c>
      <c r="BO719" s="175">
        <v>9046</v>
      </c>
      <c r="BP719" s="198">
        <f t="shared" si="103"/>
        <v>90978</v>
      </c>
    </row>
    <row r="720" spans="1:68" s="116" customFormat="1" x14ac:dyDescent="0.15">
      <c r="A720" s="117">
        <v>1440202001</v>
      </c>
      <c r="B720" s="118" t="s">
        <v>1164</v>
      </c>
      <c r="C720" s="118" t="s">
        <v>1107</v>
      </c>
      <c r="D720" s="118" t="s">
        <v>1165</v>
      </c>
      <c r="E720" s="118" t="s">
        <v>3899</v>
      </c>
      <c r="F720" s="120">
        <v>16</v>
      </c>
      <c r="G720" s="119"/>
      <c r="H720" s="119"/>
      <c r="I720" s="120" t="s">
        <v>5820</v>
      </c>
      <c r="J720" s="120">
        <v>1620</v>
      </c>
      <c r="K720" s="120">
        <v>358806</v>
      </c>
      <c r="L720" s="120">
        <v>0.60699999999999998</v>
      </c>
      <c r="M720" s="121" t="s">
        <v>5657</v>
      </c>
      <c r="N720" s="120">
        <v>1</v>
      </c>
      <c r="O720" s="119">
        <v>229</v>
      </c>
      <c r="P720" s="119">
        <v>29.2</v>
      </c>
      <c r="Q720" s="119">
        <v>3.9</v>
      </c>
      <c r="R720" s="120" t="s">
        <v>5655</v>
      </c>
      <c r="S720" s="120">
        <v>5.5</v>
      </c>
      <c r="T720" s="120"/>
      <c r="U720" s="120"/>
      <c r="V720" s="172">
        <v>494</v>
      </c>
      <c r="W720" s="172"/>
      <c r="X720" s="172">
        <v>247</v>
      </c>
      <c r="Y720" s="172">
        <v>247</v>
      </c>
      <c r="Z720" s="172"/>
      <c r="AA720" s="123">
        <v>2818.5</v>
      </c>
      <c r="AB720" s="123"/>
      <c r="AC720" s="123">
        <v>174</v>
      </c>
      <c r="AD720" s="123"/>
      <c r="AE720" s="123"/>
      <c r="AF720" s="123"/>
      <c r="AG720" s="214"/>
      <c r="AH720" s="229" t="str">
        <f t="shared" si="98"/>
        <v>a3</v>
      </c>
      <c r="AI720" s="122"/>
      <c r="AJ720" s="122"/>
      <c r="AK720" s="122"/>
      <c r="AL720" s="122"/>
      <c r="AM720" s="122"/>
      <c r="AN720" s="173" t="s">
        <v>3186</v>
      </c>
      <c r="AO720" s="173" t="s">
        <v>3186</v>
      </c>
      <c r="AP720" s="173" t="s">
        <v>3186</v>
      </c>
      <c r="AQ720" s="173" t="s">
        <v>3186</v>
      </c>
      <c r="AR720" s="173" t="s">
        <v>3186</v>
      </c>
      <c r="AS720" s="173">
        <v>0.5</v>
      </c>
      <c r="AT720" s="173">
        <v>0.5</v>
      </c>
      <c r="AU720" s="173">
        <v>0.5</v>
      </c>
      <c r="AV720" s="173">
        <v>0.5</v>
      </c>
      <c r="AW720" s="173">
        <v>0.5</v>
      </c>
      <c r="AX720" s="173">
        <v>0.5</v>
      </c>
      <c r="AY720" s="173">
        <v>1</v>
      </c>
      <c r="AZ720" s="211">
        <f t="shared" si="104"/>
        <v>0.5</v>
      </c>
      <c r="BA720" s="211">
        <f t="shared" si="105"/>
        <v>3.5</v>
      </c>
      <c r="BB720" s="205">
        <f t="shared" si="99"/>
        <v>54235</v>
      </c>
      <c r="BC720" s="205">
        <f t="shared" si="100"/>
        <v>54235</v>
      </c>
      <c r="BD720" s="205">
        <f t="shared" si="101"/>
        <v>0</v>
      </c>
      <c r="BE720" s="205">
        <f t="shared" si="102"/>
        <v>0</v>
      </c>
      <c r="BF720" s="175">
        <v>54235</v>
      </c>
      <c r="BG720" s="175"/>
      <c r="BH720" s="175">
        <v>28671</v>
      </c>
      <c r="BI720" s="175"/>
      <c r="BJ720" s="175"/>
      <c r="BK720" s="175">
        <v>4991</v>
      </c>
      <c r="BL720" s="175">
        <v>8617</v>
      </c>
      <c r="BM720" s="175">
        <v>8609</v>
      </c>
      <c r="BN720" s="175">
        <v>1174</v>
      </c>
      <c r="BO720" s="175">
        <v>2173</v>
      </c>
      <c r="BP720" s="198">
        <f t="shared" si="103"/>
        <v>30844</v>
      </c>
    </row>
    <row r="721" spans="1:68" s="116" customFormat="1" x14ac:dyDescent="0.15">
      <c r="A721" s="117">
        <v>1500181001</v>
      </c>
      <c r="B721" s="118" t="s">
        <v>1166</v>
      </c>
      <c r="C721" s="118" t="s">
        <v>1167</v>
      </c>
      <c r="D721" s="118" t="s">
        <v>1168</v>
      </c>
      <c r="E721" s="118" t="s">
        <v>3900</v>
      </c>
      <c r="F721" s="120">
        <v>33</v>
      </c>
      <c r="G721" s="119">
        <v>24760965</v>
      </c>
      <c r="H721" s="119"/>
      <c r="I721" s="120" t="s">
        <v>5820</v>
      </c>
      <c r="J721" s="120">
        <v>87300</v>
      </c>
      <c r="K721" s="120">
        <v>23657826</v>
      </c>
      <c r="L721" s="120">
        <v>0.74199999999999999</v>
      </c>
      <c r="M721" s="121" t="s">
        <v>5654</v>
      </c>
      <c r="N721" s="120">
        <v>1</v>
      </c>
      <c r="O721" s="119">
        <v>220</v>
      </c>
      <c r="P721" s="119">
        <v>39</v>
      </c>
      <c r="Q721" s="119">
        <v>5.4</v>
      </c>
      <c r="R721" s="120" t="s">
        <v>5655</v>
      </c>
      <c r="S721" s="120">
        <v>213.6</v>
      </c>
      <c r="T721" s="120"/>
      <c r="U721" s="120"/>
      <c r="V721" s="172">
        <v>8616.56</v>
      </c>
      <c r="W721" s="172">
        <v>1953.65</v>
      </c>
      <c r="X721" s="172">
        <v>3427.335</v>
      </c>
      <c r="Y721" s="172">
        <v>2647.0749999999998</v>
      </c>
      <c r="Z721" s="172">
        <v>588.5</v>
      </c>
      <c r="AA721" s="123">
        <v>93081</v>
      </c>
      <c r="AB721" s="123">
        <v>494639.99999999971</v>
      </c>
      <c r="AC721" s="123">
        <v>8446.93</v>
      </c>
      <c r="AD721" s="123">
        <v>1935.14</v>
      </c>
      <c r="AE721" s="123"/>
      <c r="AF721" s="123"/>
      <c r="AG721" s="214">
        <f t="shared" si="106"/>
        <v>1935.14</v>
      </c>
      <c r="AH721" s="229" t="str">
        <f t="shared" si="98"/>
        <v>a4</v>
      </c>
      <c r="AI721" s="122"/>
      <c r="AJ721" s="122"/>
      <c r="AK721" s="122"/>
      <c r="AL721" s="122"/>
      <c r="AM721" s="122"/>
      <c r="AN721" s="173"/>
      <c r="AO721" s="173"/>
      <c r="AP721" s="173"/>
      <c r="AQ721" s="173"/>
      <c r="AR721" s="173"/>
      <c r="AS721" s="173">
        <v>12</v>
      </c>
      <c r="AT721" s="173">
        <v>12.5</v>
      </c>
      <c r="AU721" s="173">
        <v>5.5</v>
      </c>
      <c r="AV721" s="173">
        <v>9.8000000000000007</v>
      </c>
      <c r="AW721" s="173">
        <v>6.5</v>
      </c>
      <c r="AX721" s="173">
        <v>3.5</v>
      </c>
      <c r="AY721" s="173">
        <v>2</v>
      </c>
      <c r="AZ721" s="211">
        <f t="shared" si="104"/>
        <v>12</v>
      </c>
      <c r="BA721" s="211">
        <f t="shared" si="105"/>
        <v>39.799999999999997</v>
      </c>
      <c r="BB721" s="205">
        <f t="shared" si="99"/>
        <v>676560</v>
      </c>
      <c r="BC721" s="205">
        <f t="shared" si="100"/>
        <v>579999</v>
      </c>
      <c r="BD721" s="205">
        <f t="shared" si="101"/>
        <v>100423</v>
      </c>
      <c r="BE721" s="205">
        <f t="shared" si="102"/>
        <v>3862</v>
      </c>
      <c r="BF721" s="175">
        <v>576137</v>
      </c>
      <c r="BG721" s="175"/>
      <c r="BH721" s="175">
        <v>172620</v>
      </c>
      <c r="BI721" s="175">
        <v>96561</v>
      </c>
      <c r="BJ721" s="175"/>
      <c r="BK721" s="175">
        <v>5706</v>
      </c>
      <c r="BL721" s="175">
        <v>50106</v>
      </c>
      <c r="BM721" s="175">
        <v>136910</v>
      </c>
      <c r="BN721" s="175">
        <v>56688</v>
      </c>
      <c r="BO721" s="175">
        <v>157969</v>
      </c>
      <c r="BP721" s="198">
        <f t="shared" si="103"/>
        <v>330589</v>
      </c>
    </row>
    <row r="722" spans="1:68" s="116" customFormat="1" x14ac:dyDescent="0.15">
      <c r="A722" s="117">
        <v>1500181002</v>
      </c>
      <c r="B722" s="118" t="s">
        <v>1169</v>
      </c>
      <c r="C722" s="118" t="s">
        <v>1167</v>
      </c>
      <c r="D722" s="118" t="s">
        <v>1168</v>
      </c>
      <c r="E722" s="118" t="s">
        <v>3901</v>
      </c>
      <c r="F722" s="120">
        <v>30</v>
      </c>
      <c r="G722" s="119">
        <v>10080371</v>
      </c>
      <c r="H722" s="119"/>
      <c r="I722" s="120" t="s">
        <v>5820</v>
      </c>
      <c r="J722" s="120">
        <v>37500</v>
      </c>
      <c r="K722" s="120">
        <v>10080371</v>
      </c>
      <c r="L722" s="120">
        <v>0.73599999999999999</v>
      </c>
      <c r="M722" s="121" t="s">
        <v>5654</v>
      </c>
      <c r="N722" s="120">
        <v>1</v>
      </c>
      <c r="O722" s="119">
        <v>170</v>
      </c>
      <c r="P722" s="119"/>
      <c r="Q722" s="119"/>
      <c r="R722" s="120" t="s">
        <v>5655</v>
      </c>
      <c r="S722" s="120">
        <v>104.7</v>
      </c>
      <c r="T722" s="120"/>
      <c r="U722" s="120"/>
      <c r="V722" s="172">
        <v>3854.5</v>
      </c>
      <c r="W722" s="172">
        <v>601.9</v>
      </c>
      <c r="X722" s="172">
        <v>2488.6999999999998</v>
      </c>
      <c r="Y722" s="172">
        <v>585.79999999999995</v>
      </c>
      <c r="Z722" s="172">
        <v>178.1</v>
      </c>
      <c r="AA722" s="123">
        <v>56595</v>
      </c>
      <c r="AB722" s="123">
        <v>215999.59999999983</v>
      </c>
      <c r="AC722" s="123">
        <v>4624</v>
      </c>
      <c r="AD722" s="123"/>
      <c r="AE722" s="123"/>
      <c r="AF722" s="123"/>
      <c r="AG722" s="214"/>
      <c r="AH722" s="229" t="str">
        <f t="shared" si="98"/>
        <v>a3</v>
      </c>
      <c r="AI722" s="122"/>
      <c r="AJ722" s="122"/>
      <c r="AK722" s="122"/>
      <c r="AL722" s="122"/>
      <c r="AM722" s="122"/>
      <c r="AN722" s="173"/>
      <c r="AO722" s="173"/>
      <c r="AP722" s="173"/>
      <c r="AQ722" s="173"/>
      <c r="AR722" s="173"/>
      <c r="AS722" s="173">
        <v>3.5</v>
      </c>
      <c r="AT722" s="173">
        <v>5.8</v>
      </c>
      <c r="AU722" s="173">
        <v>5</v>
      </c>
      <c r="AV722" s="173">
        <v>1.9</v>
      </c>
      <c r="AW722" s="173">
        <v>5</v>
      </c>
      <c r="AX722" s="173">
        <v>1.7</v>
      </c>
      <c r="AY722" s="173">
        <v>2</v>
      </c>
      <c r="AZ722" s="211">
        <f t="shared" si="104"/>
        <v>3.5</v>
      </c>
      <c r="BA722" s="211">
        <f t="shared" si="105"/>
        <v>21.400000000000002</v>
      </c>
      <c r="BB722" s="205">
        <f t="shared" si="99"/>
        <v>400607</v>
      </c>
      <c r="BC722" s="205">
        <f t="shared" si="100"/>
        <v>400607</v>
      </c>
      <c r="BD722" s="205">
        <f t="shared" si="101"/>
        <v>0</v>
      </c>
      <c r="BE722" s="205">
        <f t="shared" si="102"/>
        <v>0</v>
      </c>
      <c r="BF722" s="175">
        <v>400607</v>
      </c>
      <c r="BG722" s="175"/>
      <c r="BH722" s="175">
        <v>113820</v>
      </c>
      <c r="BI722" s="175"/>
      <c r="BJ722" s="175"/>
      <c r="BK722" s="175">
        <v>98748</v>
      </c>
      <c r="BL722" s="175">
        <v>44325</v>
      </c>
      <c r="BM722" s="175">
        <v>58286</v>
      </c>
      <c r="BN722" s="175">
        <v>32538</v>
      </c>
      <c r="BO722" s="175">
        <v>52890</v>
      </c>
      <c r="BP722" s="198">
        <f t="shared" si="103"/>
        <v>166710</v>
      </c>
    </row>
    <row r="723" spans="1:68" s="116" customFormat="1" x14ac:dyDescent="0.15">
      <c r="A723" s="117">
        <v>1500181003</v>
      </c>
      <c r="B723" s="118" t="s">
        <v>1170</v>
      </c>
      <c r="C723" s="118" t="s">
        <v>1167</v>
      </c>
      <c r="D723" s="118" t="s">
        <v>1168</v>
      </c>
      <c r="E723" s="118" t="s">
        <v>3902</v>
      </c>
      <c r="F723" s="120">
        <v>28</v>
      </c>
      <c r="G723" s="119">
        <v>15123289</v>
      </c>
      <c r="H723" s="119"/>
      <c r="I723" s="120" t="s">
        <v>5820</v>
      </c>
      <c r="J723" s="120">
        <v>61290</v>
      </c>
      <c r="K723" s="120">
        <v>15123289</v>
      </c>
      <c r="L723" s="120">
        <v>0.67600000000000005</v>
      </c>
      <c r="M723" s="121" t="s">
        <v>5654</v>
      </c>
      <c r="N723" s="120">
        <v>1</v>
      </c>
      <c r="O723" s="119">
        <v>180</v>
      </c>
      <c r="P723" s="119">
        <v>37</v>
      </c>
      <c r="Q723" s="119">
        <v>9.8000000000000007</v>
      </c>
      <c r="R723" s="120" t="s">
        <v>5655</v>
      </c>
      <c r="S723" s="120">
        <v>157</v>
      </c>
      <c r="T723" s="120"/>
      <c r="U723" s="120"/>
      <c r="V723" s="172">
        <v>5985.6</v>
      </c>
      <c r="W723" s="172">
        <v>1147.5999999999999</v>
      </c>
      <c r="X723" s="172">
        <v>1702.7</v>
      </c>
      <c r="Y723" s="172">
        <v>1964.9</v>
      </c>
      <c r="Z723" s="172">
        <v>1170.4000000000001</v>
      </c>
      <c r="AA723" s="123">
        <v>88410</v>
      </c>
      <c r="AB723" s="123">
        <v>301957.40000000049</v>
      </c>
      <c r="AC723" s="123">
        <v>7188</v>
      </c>
      <c r="AD723" s="123">
        <v>3142.5</v>
      </c>
      <c r="AE723" s="123"/>
      <c r="AF723" s="123"/>
      <c r="AG723" s="214">
        <f t="shared" si="106"/>
        <v>3142.5</v>
      </c>
      <c r="AH723" s="229" t="str">
        <f t="shared" si="98"/>
        <v>a4</v>
      </c>
      <c r="AI723" s="122"/>
      <c r="AJ723" s="122"/>
      <c r="AK723" s="122"/>
      <c r="AL723" s="122"/>
      <c r="AM723" s="122"/>
      <c r="AN723" s="173"/>
      <c r="AO723" s="173"/>
      <c r="AP723" s="173"/>
      <c r="AQ723" s="173"/>
      <c r="AR723" s="173"/>
      <c r="AS723" s="173">
        <v>2.5</v>
      </c>
      <c r="AT723" s="173">
        <v>5.5</v>
      </c>
      <c r="AU723" s="173">
        <v>9.3000000000000007</v>
      </c>
      <c r="AV723" s="173">
        <v>1.5</v>
      </c>
      <c r="AW723" s="173">
        <v>4.7</v>
      </c>
      <c r="AX723" s="173">
        <v>2.5</v>
      </c>
      <c r="AY723" s="173">
        <v>1</v>
      </c>
      <c r="AZ723" s="211">
        <f t="shared" si="104"/>
        <v>2.5</v>
      </c>
      <c r="BA723" s="211">
        <f t="shared" si="105"/>
        <v>24.5</v>
      </c>
      <c r="BB723" s="205">
        <f t="shared" si="99"/>
        <v>436382</v>
      </c>
      <c r="BC723" s="205">
        <f t="shared" si="100"/>
        <v>356207</v>
      </c>
      <c r="BD723" s="205">
        <f t="shared" si="101"/>
        <v>83259</v>
      </c>
      <c r="BE723" s="205">
        <f t="shared" si="102"/>
        <v>3084</v>
      </c>
      <c r="BF723" s="175">
        <v>353123</v>
      </c>
      <c r="BG723" s="175"/>
      <c r="BH723" s="175">
        <v>127471</v>
      </c>
      <c r="BI723" s="175">
        <v>80175</v>
      </c>
      <c r="BJ723" s="175"/>
      <c r="BK723" s="175">
        <v>2783</v>
      </c>
      <c r="BL723" s="175">
        <v>19921</v>
      </c>
      <c r="BM723" s="175">
        <v>83998</v>
      </c>
      <c r="BN723" s="175">
        <v>32160</v>
      </c>
      <c r="BO723" s="175">
        <v>89874</v>
      </c>
      <c r="BP723" s="198">
        <f t="shared" si="103"/>
        <v>217345</v>
      </c>
    </row>
    <row r="724" spans="1:68" s="116" customFormat="1" x14ac:dyDescent="0.15">
      <c r="A724" s="117">
        <v>1500281001</v>
      </c>
      <c r="B724" s="118" t="s">
        <v>1171</v>
      </c>
      <c r="C724" s="118" t="s">
        <v>1167</v>
      </c>
      <c r="D724" s="118" t="s">
        <v>1172</v>
      </c>
      <c r="E724" s="118" t="s">
        <v>3903</v>
      </c>
      <c r="F724" s="120">
        <v>23</v>
      </c>
      <c r="G724" s="119">
        <v>3472561</v>
      </c>
      <c r="H724" s="119"/>
      <c r="I724" s="120" t="s">
        <v>5820</v>
      </c>
      <c r="J724" s="120">
        <v>16500</v>
      </c>
      <c r="K724" s="120">
        <v>3472561</v>
      </c>
      <c r="L724" s="120">
        <v>0.57699999999999996</v>
      </c>
      <c r="M724" s="121" t="s">
        <v>5654</v>
      </c>
      <c r="N724" s="120">
        <v>1</v>
      </c>
      <c r="O724" s="119">
        <v>180</v>
      </c>
      <c r="P724" s="119">
        <v>38</v>
      </c>
      <c r="Q724" s="119">
        <v>7.2</v>
      </c>
      <c r="R724" s="120" t="s">
        <v>5655</v>
      </c>
      <c r="S724" s="120">
        <v>30</v>
      </c>
      <c r="T724" s="120"/>
      <c r="U724" s="120"/>
      <c r="V724" s="172">
        <v>1095.3</v>
      </c>
      <c r="W724" s="172">
        <v>131.69999999999999</v>
      </c>
      <c r="X724" s="172">
        <v>374.7</v>
      </c>
      <c r="Y724" s="172">
        <v>202.3</v>
      </c>
      <c r="Z724" s="172">
        <v>386.6</v>
      </c>
      <c r="AA724" s="123">
        <v>15820</v>
      </c>
      <c r="AB724" s="123">
        <v>75634.000000000044</v>
      </c>
      <c r="AC724" s="123">
        <v>1704</v>
      </c>
      <c r="AD724" s="123"/>
      <c r="AE724" s="123"/>
      <c r="AF724" s="123"/>
      <c r="AG724" s="214"/>
      <c r="AH724" s="229" t="str">
        <f t="shared" si="98"/>
        <v>a3</v>
      </c>
      <c r="AI724" s="122"/>
      <c r="AJ724" s="122"/>
      <c r="AK724" s="122"/>
      <c r="AL724" s="122"/>
      <c r="AM724" s="122"/>
      <c r="AN724" s="173"/>
      <c r="AO724" s="173"/>
      <c r="AP724" s="173"/>
      <c r="AQ724" s="173"/>
      <c r="AR724" s="173"/>
      <c r="AS724" s="173">
        <v>3</v>
      </c>
      <c r="AT724" s="173">
        <v>2.5</v>
      </c>
      <c r="AU724" s="173">
        <v>5</v>
      </c>
      <c r="AV724" s="173">
        <v>5</v>
      </c>
      <c r="AW724" s="173">
        <v>1.5</v>
      </c>
      <c r="AX724" s="173">
        <v>2.5</v>
      </c>
      <c r="AY724" s="173">
        <v>1</v>
      </c>
      <c r="AZ724" s="211">
        <f t="shared" si="104"/>
        <v>3</v>
      </c>
      <c r="BA724" s="211">
        <f t="shared" si="105"/>
        <v>17.5</v>
      </c>
      <c r="BB724" s="205">
        <f t="shared" si="99"/>
        <v>223939</v>
      </c>
      <c r="BC724" s="205">
        <f t="shared" si="100"/>
        <v>223939</v>
      </c>
      <c r="BD724" s="205">
        <f t="shared" si="101"/>
        <v>0</v>
      </c>
      <c r="BE724" s="205">
        <f t="shared" si="102"/>
        <v>0</v>
      </c>
      <c r="BF724" s="175">
        <v>223939</v>
      </c>
      <c r="BG724" s="175"/>
      <c r="BH724" s="175">
        <v>97020</v>
      </c>
      <c r="BI724" s="175"/>
      <c r="BJ724" s="175"/>
      <c r="BK724" s="175">
        <v>33539</v>
      </c>
      <c r="BL724" s="175">
        <v>18436</v>
      </c>
      <c r="BM724" s="175">
        <v>14364</v>
      </c>
      <c r="BN724" s="175">
        <v>9860</v>
      </c>
      <c r="BO724" s="175">
        <v>50720</v>
      </c>
      <c r="BP724" s="198">
        <f t="shared" si="103"/>
        <v>147740</v>
      </c>
    </row>
    <row r="725" spans="1:68" s="116" customFormat="1" x14ac:dyDescent="0.15">
      <c r="A725" s="117">
        <v>1500281002</v>
      </c>
      <c r="B725" s="118" t="s">
        <v>1173</v>
      </c>
      <c r="C725" s="118" t="s">
        <v>1167</v>
      </c>
      <c r="D725" s="118" t="s">
        <v>1172</v>
      </c>
      <c r="E725" s="118" t="s">
        <v>3904</v>
      </c>
      <c r="F725" s="120">
        <v>21</v>
      </c>
      <c r="G725" s="119">
        <v>3820936</v>
      </c>
      <c r="H725" s="119"/>
      <c r="I725" s="120" t="s">
        <v>5820</v>
      </c>
      <c r="J725" s="120">
        <v>14450</v>
      </c>
      <c r="K725" s="120">
        <v>3820936</v>
      </c>
      <c r="L725" s="120">
        <v>0.72399999999999998</v>
      </c>
      <c r="M725" s="121" t="s">
        <v>5654</v>
      </c>
      <c r="N725" s="120">
        <v>1</v>
      </c>
      <c r="O725" s="119">
        <v>240</v>
      </c>
      <c r="P725" s="119">
        <v>35</v>
      </c>
      <c r="Q725" s="119">
        <v>3.3</v>
      </c>
      <c r="R725" s="120" t="s">
        <v>5655</v>
      </c>
      <c r="S725" s="120">
        <v>20.9</v>
      </c>
      <c r="T725" s="120"/>
      <c r="U725" s="120"/>
      <c r="V725" s="172">
        <v>975.3</v>
      </c>
      <c r="W725" s="172"/>
      <c r="X725" s="172">
        <v>355</v>
      </c>
      <c r="Y725" s="172">
        <v>268.2</v>
      </c>
      <c r="Z725" s="172">
        <v>352.1</v>
      </c>
      <c r="AA725" s="123">
        <v>33490</v>
      </c>
      <c r="AB725" s="123">
        <v>69643.700000000084</v>
      </c>
      <c r="AC725" s="123">
        <v>1210</v>
      </c>
      <c r="AD725" s="123"/>
      <c r="AE725" s="123"/>
      <c r="AF725" s="123"/>
      <c r="AG725" s="214"/>
      <c r="AH725" s="229" t="str">
        <f t="shared" si="98"/>
        <v>a3</v>
      </c>
      <c r="AI725" s="122"/>
      <c r="AJ725" s="122"/>
      <c r="AK725" s="122"/>
      <c r="AL725" s="122"/>
      <c r="AM725" s="122"/>
      <c r="AN725" s="173"/>
      <c r="AO725" s="173"/>
      <c r="AP725" s="173"/>
      <c r="AQ725" s="173"/>
      <c r="AR725" s="173"/>
      <c r="AS725" s="173">
        <v>2.5</v>
      </c>
      <c r="AT725" s="173">
        <v>5.5</v>
      </c>
      <c r="AU725" s="173">
        <v>2.9</v>
      </c>
      <c r="AV725" s="173">
        <v>5.9</v>
      </c>
      <c r="AW725" s="173">
        <v>1.7</v>
      </c>
      <c r="AX725" s="173">
        <v>1.5</v>
      </c>
      <c r="AY725" s="173">
        <v>2</v>
      </c>
      <c r="AZ725" s="211">
        <f t="shared" si="104"/>
        <v>2.5</v>
      </c>
      <c r="BA725" s="211">
        <f t="shared" si="105"/>
        <v>19.5</v>
      </c>
      <c r="BB725" s="205">
        <f t="shared" si="99"/>
        <v>239076</v>
      </c>
      <c r="BC725" s="205">
        <f t="shared" si="100"/>
        <v>239076</v>
      </c>
      <c r="BD725" s="205">
        <f t="shared" si="101"/>
        <v>0</v>
      </c>
      <c r="BE725" s="205">
        <f t="shared" si="102"/>
        <v>0</v>
      </c>
      <c r="BF725" s="175">
        <v>239076</v>
      </c>
      <c r="BG725" s="175"/>
      <c r="BH725" s="175">
        <v>101255</v>
      </c>
      <c r="BI725" s="175"/>
      <c r="BJ725" s="175"/>
      <c r="BK725" s="175">
        <v>26256</v>
      </c>
      <c r="BL725" s="175">
        <v>24359</v>
      </c>
      <c r="BM725" s="175">
        <v>25894</v>
      </c>
      <c r="BN725" s="175">
        <v>12477</v>
      </c>
      <c r="BO725" s="175">
        <v>48835</v>
      </c>
      <c r="BP725" s="198">
        <f t="shared" si="103"/>
        <v>150090</v>
      </c>
    </row>
    <row r="726" spans="1:68" s="116" customFormat="1" x14ac:dyDescent="0.15">
      <c r="A726" s="117">
        <v>1522401006</v>
      </c>
      <c r="B726" s="118" t="s">
        <v>1174</v>
      </c>
      <c r="C726" s="118" t="s">
        <v>1167</v>
      </c>
      <c r="D726" s="118" t="s">
        <v>1175</v>
      </c>
      <c r="E726" s="118" t="s">
        <v>3905</v>
      </c>
      <c r="F726" s="120">
        <v>18</v>
      </c>
      <c r="G726" s="119">
        <v>1645934</v>
      </c>
      <c r="H726" s="119"/>
      <c r="I726" s="120" t="s">
        <v>5820</v>
      </c>
      <c r="J726" s="120">
        <v>11100</v>
      </c>
      <c r="K726" s="120">
        <v>1645934</v>
      </c>
      <c r="L726" s="120">
        <v>0.40600000000000003</v>
      </c>
      <c r="M726" s="121" t="s">
        <v>5654</v>
      </c>
      <c r="N726" s="120">
        <v>1</v>
      </c>
      <c r="O726" s="119">
        <v>210</v>
      </c>
      <c r="P726" s="119">
        <v>51</v>
      </c>
      <c r="Q726" s="119">
        <v>9.1999999999999993</v>
      </c>
      <c r="R726" s="120"/>
      <c r="S726" s="120"/>
      <c r="T726" s="120"/>
      <c r="U726" s="120"/>
      <c r="V726" s="172"/>
      <c r="W726" s="172"/>
      <c r="X726" s="172"/>
      <c r="Y726" s="172"/>
      <c r="Z726" s="172"/>
      <c r="AA726" s="123">
        <v>13522</v>
      </c>
      <c r="AB726" s="123">
        <v>46181.999999999971</v>
      </c>
      <c r="AC726" s="123">
        <v>714</v>
      </c>
      <c r="AD726" s="123">
        <v>54</v>
      </c>
      <c r="AE726" s="123">
        <v>14</v>
      </c>
      <c r="AF726" s="123"/>
      <c r="AG726" s="214">
        <f t="shared" si="106"/>
        <v>68</v>
      </c>
      <c r="AH726" s="229" t="str">
        <f t="shared" si="98"/>
        <v>a4</v>
      </c>
      <c r="AI726" s="122"/>
      <c r="AJ726" s="122"/>
      <c r="AK726" s="122"/>
      <c r="AL726" s="122"/>
      <c r="AM726" s="122"/>
      <c r="AN726" s="173"/>
      <c r="AO726" s="173"/>
      <c r="AP726" s="173"/>
      <c r="AQ726" s="173"/>
      <c r="AR726" s="173"/>
      <c r="AS726" s="173">
        <v>2.5</v>
      </c>
      <c r="AT726" s="173">
        <v>5.5</v>
      </c>
      <c r="AU726" s="173">
        <v>7.2</v>
      </c>
      <c r="AV726" s="173">
        <v>1.5</v>
      </c>
      <c r="AW726" s="173">
        <v>3.8</v>
      </c>
      <c r="AX726" s="173">
        <v>1.5</v>
      </c>
      <c r="AY726" s="173">
        <v>1</v>
      </c>
      <c r="AZ726" s="211">
        <f t="shared" si="104"/>
        <v>2.5</v>
      </c>
      <c r="BA726" s="211">
        <f t="shared" si="105"/>
        <v>20.5</v>
      </c>
      <c r="BB726" s="205">
        <f t="shared" si="99"/>
        <v>213863</v>
      </c>
      <c r="BC726" s="205">
        <f t="shared" si="100"/>
        <v>213863</v>
      </c>
      <c r="BD726" s="205">
        <f t="shared" si="101"/>
        <v>1</v>
      </c>
      <c r="BE726" s="205">
        <f t="shared" si="102"/>
        <v>1</v>
      </c>
      <c r="BF726" s="175">
        <v>213862</v>
      </c>
      <c r="BG726" s="175"/>
      <c r="BH726" s="175">
        <v>100800</v>
      </c>
      <c r="BI726" s="175"/>
      <c r="BJ726" s="175"/>
      <c r="BK726" s="175">
        <v>26578</v>
      </c>
      <c r="BL726" s="175">
        <v>8618</v>
      </c>
      <c r="BM726" s="175">
        <v>18267</v>
      </c>
      <c r="BN726" s="175">
        <v>7527</v>
      </c>
      <c r="BO726" s="175">
        <v>52073</v>
      </c>
      <c r="BP726" s="198">
        <f t="shared" si="103"/>
        <v>152873</v>
      </c>
    </row>
    <row r="727" spans="1:68" s="116" customFormat="1" x14ac:dyDescent="0.15">
      <c r="A727" s="117">
        <v>1500481001</v>
      </c>
      <c r="B727" s="118" t="s">
        <v>1176</v>
      </c>
      <c r="C727" s="118" t="s">
        <v>1167</v>
      </c>
      <c r="D727" s="118" t="s">
        <v>1177</v>
      </c>
      <c r="E727" s="118" t="s">
        <v>3906</v>
      </c>
      <c r="F727" s="120">
        <v>15</v>
      </c>
      <c r="G727" s="119">
        <v>10881584</v>
      </c>
      <c r="H727" s="119"/>
      <c r="I727" s="120" t="s">
        <v>5820</v>
      </c>
      <c r="J727" s="120">
        <v>44200</v>
      </c>
      <c r="K727" s="120">
        <v>10881584</v>
      </c>
      <c r="L727" s="120">
        <v>0.67400000000000004</v>
      </c>
      <c r="M727" s="121" t="s">
        <v>5654</v>
      </c>
      <c r="N727" s="120">
        <v>1</v>
      </c>
      <c r="O727" s="119">
        <v>220</v>
      </c>
      <c r="P727" s="119"/>
      <c r="Q727" s="119"/>
      <c r="R727" s="120" t="s">
        <v>5655</v>
      </c>
      <c r="S727" s="120">
        <v>140.6</v>
      </c>
      <c r="T727" s="120"/>
      <c r="U727" s="120"/>
      <c r="V727" s="172">
        <v>4036</v>
      </c>
      <c r="W727" s="172">
        <v>1173.3</v>
      </c>
      <c r="X727" s="172">
        <v>1667.5</v>
      </c>
      <c r="Y727" s="172">
        <v>972.2</v>
      </c>
      <c r="Z727" s="172">
        <v>223</v>
      </c>
      <c r="AA727" s="123">
        <v>77584</v>
      </c>
      <c r="AB727" s="123">
        <v>263837.20000000036</v>
      </c>
      <c r="AC727" s="123">
        <v>4784</v>
      </c>
      <c r="AD727" s="123"/>
      <c r="AE727" s="123"/>
      <c r="AF727" s="123"/>
      <c r="AG727" s="214"/>
      <c r="AH727" s="229" t="str">
        <f t="shared" si="98"/>
        <v>a3</v>
      </c>
      <c r="AI727" s="122"/>
      <c r="AJ727" s="122"/>
      <c r="AK727" s="122"/>
      <c r="AL727" s="122"/>
      <c r="AM727" s="122"/>
      <c r="AN727" s="173"/>
      <c r="AO727" s="173"/>
      <c r="AP727" s="173"/>
      <c r="AQ727" s="173"/>
      <c r="AR727" s="173"/>
      <c r="AS727" s="173">
        <v>2.5</v>
      </c>
      <c r="AT727" s="173">
        <v>5.5</v>
      </c>
      <c r="AU727" s="173">
        <v>9.4</v>
      </c>
      <c r="AV727" s="173">
        <v>1.5</v>
      </c>
      <c r="AW727" s="173">
        <v>4.5999999999999996</v>
      </c>
      <c r="AX727" s="173">
        <v>1.5</v>
      </c>
      <c r="AY727" s="173">
        <v>1</v>
      </c>
      <c r="AZ727" s="211">
        <f t="shared" si="104"/>
        <v>2.5</v>
      </c>
      <c r="BA727" s="211">
        <f t="shared" si="105"/>
        <v>23.5</v>
      </c>
      <c r="BB727" s="205">
        <f t="shared" si="99"/>
        <v>488494</v>
      </c>
      <c r="BC727" s="205">
        <f t="shared" si="100"/>
        <v>482110</v>
      </c>
      <c r="BD727" s="205">
        <f t="shared" si="101"/>
        <v>8937</v>
      </c>
      <c r="BE727" s="205">
        <f t="shared" si="102"/>
        <v>2553</v>
      </c>
      <c r="BF727" s="175">
        <v>479557</v>
      </c>
      <c r="BG727" s="175"/>
      <c r="BH727" s="175">
        <v>117936</v>
      </c>
      <c r="BI727" s="175">
        <v>6384</v>
      </c>
      <c r="BJ727" s="175"/>
      <c r="BK727" s="175">
        <v>110643</v>
      </c>
      <c r="BL727" s="175">
        <v>83336</v>
      </c>
      <c r="BM727" s="175">
        <v>60922</v>
      </c>
      <c r="BN727" s="175">
        <v>36286</v>
      </c>
      <c r="BO727" s="175">
        <v>72987</v>
      </c>
      <c r="BP727" s="198">
        <f t="shared" si="103"/>
        <v>190923</v>
      </c>
    </row>
    <row r="728" spans="1:68" s="116" customFormat="1" x14ac:dyDescent="0.15">
      <c r="A728" s="117">
        <v>1500581001</v>
      </c>
      <c r="B728" s="118" t="s">
        <v>634</v>
      </c>
      <c r="C728" s="118" t="s">
        <v>1167</v>
      </c>
      <c r="D728" s="118" t="s">
        <v>1178</v>
      </c>
      <c r="E728" s="118" t="s">
        <v>3907</v>
      </c>
      <c r="F728" s="120">
        <v>11</v>
      </c>
      <c r="G728" s="119">
        <v>6641703</v>
      </c>
      <c r="H728" s="119"/>
      <c r="I728" s="120" t="s">
        <v>5820</v>
      </c>
      <c r="J728" s="120">
        <v>36000</v>
      </c>
      <c r="K728" s="120">
        <v>6641703</v>
      </c>
      <c r="L728" s="120">
        <v>0.505</v>
      </c>
      <c r="M728" s="121" t="s">
        <v>5654</v>
      </c>
      <c r="N728" s="120">
        <v>1</v>
      </c>
      <c r="O728" s="119">
        <v>170</v>
      </c>
      <c r="P728" s="119">
        <v>43</v>
      </c>
      <c r="Q728" s="119">
        <v>10</v>
      </c>
      <c r="R728" s="120" t="s">
        <v>5655</v>
      </c>
      <c r="S728" s="120">
        <v>151.80000000000001</v>
      </c>
      <c r="T728" s="120"/>
      <c r="U728" s="120"/>
      <c r="V728" s="172">
        <v>2610</v>
      </c>
      <c r="W728" s="172">
        <v>552</v>
      </c>
      <c r="X728" s="172">
        <v>1177</v>
      </c>
      <c r="Y728" s="172">
        <v>676</v>
      </c>
      <c r="Z728" s="172">
        <v>205</v>
      </c>
      <c r="AA728" s="123">
        <v>37857</v>
      </c>
      <c r="AB728" s="123"/>
      <c r="AC728" s="123">
        <v>3361</v>
      </c>
      <c r="AD728" s="123"/>
      <c r="AE728" s="123"/>
      <c r="AF728" s="123"/>
      <c r="AG728" s="214"/>
      <c r="AH728" s="229" t="str">
        <f t="shared" si="98"/>
        <v>a3</v>
      </c>
      <c r="AI728" s="122"/>
      <c r="AJ728" s="122"/>
      <c r="AK728" s="122"/>
      <c r="AL728" s="122"/>
      <c r="AM728" s="122"/>
      <c r="AN728" s="173"/>
      <c r="AO728" s="173"/>
      <c r="AP728" s="173"/>
      <c r="AQ728" s="173"/>
      <c r="AR728" s="173"/>
      <c r="AS728" s="173">
        <v>2.5</v>
      </c>
      <c r="AT728" s="173">
        <v>5.5</v>
      </c>
      <c r="AU728" s="173">
        <v>8.5</v>
      </c>
      <c r="AV728" s="173">
        <v>1.5</v>
      </c>
      <c r="AW728" s="173">
        <v>4.5</v>
      </c>
      <c r="AX728" s="173">
        <v>1.5</v>
      </c>
      <c r="AY728" s="173">
        <v>1</v>
      </c>
      <c r="AZ728" s="211">
        <f t="shared" si="104"/>
        <v>2.5</v>
      </c>
      <c r="BA728" s="211">
        <f t="shared" si="105"/>
        <v>22.5</v>
      </c>
      <c r="BB728" s="205">
        <f t="shared" si="99"/>
        <v>469554</v>
      </c>
      <c r="BC728" s="205">
        <f t="shared" si="100"/>
        <v>402476</v>
      </c>
      <c r="BD728" s="205">
        <f t="shared" si="101"/>
        <v>69759</v>
      </c>
      <c r="BE728" s="205">
        <f t="shared" si="102"/>
        <v>2681</v>
      </c>
      <c r="BF728" s="175">
        <v>399795</v>
      </c>
      <c r="BG728" s="175"/>
      <c r="BH728" s="175">
        <v>116550</v>
      </c>
      <c r="BI728" s="175">
        <v>67078</v>
      </c>
      <c r="BJ728" s="175"/>
      <c r="BK728" s="175">
        <v>102309</v>
      </c>
      <c r="BL728" s="175">
        <v>31302</v>
      </c>
      <c r="BM728" s="175">
        <v>52916</v>
      </c>
      <c r="BN728" s="175">
        <v>23153</v>
      </c>
      <c r="BO728" s="175">
        <v>76246</v>
      </c>
      <c r="BP728" s="198">
        <f t="shared" si="103"/>
        <v>192796</v>
      </c>
    </row>
    <row r="729" spans="1:68" s="116" customFormat="1" x14ac:dyDescent="0.15">
      <c r="A729" s="117">
        <v>1510001001</v>
      </c>
      <c r="B729" s="118" t="s">
        <v>1179</v>
      </c>
      <c r="C729" s="118" t="s">
        <v>1167</v>
      </c>
      <c r="D729" s="118" t="s">
        <v>1180</v>
      </c>
      <c r="E729" s="118" t="s">
        <v>3908</v>
      </c>
      <c r="F729" s="120">
        <v>46</v>
      </c>
      <c r="G729" s="119">
        <v>15439586</v>
      </c>
      <c r="H729" s="119">
        <v>431000</v>
      </c>
      <c r="I729" s="120" t="s">
        <v>5823</v>
      </c>
      <c r="J729" s="120">
        <v>42000</v>
      </c>
      <c r="K729" s="120">
        <v>15439586</v>
      </c>
      <c r="L729" s="120">
        <v>1.0069999999999999</v>
      </c>
      <c r="M729" s="121" t="s">
        <v>5654</v>
      </c>
      <c r="N729" s="120">
        <v>2</v>
      </c>
      <c r="O729" s="119">
        <v>90</v>
      </c>
      <c r="P729" s="119">
        <v>37</v>
      </c>
      <c r="Q729" s="119">
        <v>4</v>
      </c>
      <c r="R729" s="120" t="s">
        <v>5655</v>
      </c>
      <c r="S729" s="120">
        <v>101.41</v>
      </c>
      <c r="T729" s="120"/>
      <c r="U729" s="120"/>
      <c r="V729" s="172">
        <v>2837.47</v>
      </c>
      <c r="W729" s="172">
        <v>810.96</v>
      </c>
      <c r="X729" s="172">
        <v>1431.5</v>
      </c>
      <c r="Y729" s="172">
        <v>293.94</v>
      </c>
      <c r="Z729" s="172">
        <v>301.07</v>
      </c>
      <c r="AA729" s="123">
        <v>5297.6</v>
      </c>
      <c r="AB729" s="123"/>
      <c r="AC729" s="123">
        <v>4626.6000000000004</v>
      </c>
      <c r="AD729" s="123"/>
      <c r="AE729" s="123"/>
      <c r="AF729" s="123"/>
      <c r="AG729" s="214"/>
      <c r="AH729" s="229" t="str">
        <f t="shared" si="98"/>
        <v>b3</v>
      </c>
      <c r="AI729" s="122"/>
      <c r="AJ729" s="122"/>
      <c r="AK729" s="122"/>
      <c r="AL729" s="122"/>
      <c r="AM729" s="122"/>
      <c r="AN729" s="173">
        <v>2</v>
      </c>
      <c r="AO729" s="173">
        <v>1</v>
      </c>
      <c r="AP729" s="173">
        <v>0.7</v>
      </c>
      <c r="AQ729" s="173"/>
      <c r="AR729" s="173"/>
      <c r="AS729" s="173">
        <v>2</v>
      </c>
      <c r="AT729" s="173">
        <v>9</v>
      </c>
      <c r="AU729" s="173">
        <v>4</v>
      </c>
      <c r="AV729" s="173">
        <v>2</v>
      </c>
      <c r="AW729" s="173">
        <v>1</v>
      </c>
      <c r="AX729" s="173"/>
      <c r="AY729" s="173"/>
      <c r="AZ729" s="211">
        <f t="shared" si="104"/>
        <v>5.7</v>
      </c>
      <c r="BA729" s="211">
        <f t="shared" si="105"/>
        <v>16</v>
      </c>
      <c r="BB729" s="205">
        <f t="shared" si="99"/>
        <v>353635</v>
      </c>
      <c r="BC729" s="205">
        <f t="shared" si="100"/>
        <v>252136</v>
      </c>
      <c r="BD729" s="205">
        <f t="shared" si="101"/>
        <v>101444</v>
      </c>
      <c r="BE729" s="205">
        <f t="shared" si="102"/>
        <v>-55</v>
      </c>
      <c r="BF729" s="175">
        <v>252191</v>
      </c>
      <c r="BG729" s="175">
        <v>8874</v>
      </c>
      <c r="BH729" s="175">
        <v>101499</v>
      </c>
      <c r="BI729" s="175">
        <v>101499</v>
      </c>
      <c r="BJ729" s="175"/>
      <c r="BK729" s="175">
        <v>49335</v>
      </c>
      <c r="BL729" s="175">
        <v>19313</v>
      </c>
      <c r="BM729" s="175">
        <v>47427</v>
      </c>
      <c r="BN729" s="175">
        <v>18044</v>
      </c>
      <c r="BO729" s="175">
        <v>7644</v>
      </c>
      <c r="BP729" s="198">
        <f t="shared" si="103"/>
        <v>109143</v>
      </c>
    </row>
    <row r="730" spans="1:68" s="116" customFormat="1" x14ac:dyDescent="0.15">
      <c r="A730" s="117">
        <v>1510001002</v>
      </c>
      <c r="B730" s="118" t="s">
        <v>1181</v>
      </c>
      <c r="C730" s="118" t="s">
        <v>1167</v>
      </c>
      <c r="D730" s="118" t="s">
        <v>1180</v>
      </c>
      <c r="E730" s="118" t="s">
        <v>3909</v>
      </c>
      <c r="F730" s="120">
        <v>33</v>
      </c>
      <c r="G730" s="119">
        <v>70134826</v>
      </c>
      <c r="H730" s="119">
        <v>9175120</v>
      </c>
      <c r="I730" s="120" t="s">
        <v>5823</v>
      </c>
      <c r="J730" s="120">
        <v>160000</v>
      </c>
      <c r="K730" s="120">
        <v>70134826</v>
      </c>
      <c r="L730" s="120">
        <v>1.2010000000000001</v>
      </c>
      <c r="M730" s="121" t="s">
        <v>5654</v>
      </c>
      <c r="N730" s="120">
        <v>1</v>
      </c>
      <c r="O730" s="119">
        <v>89</v>
      </c>
      <c r="P730" s="119">
        <v>23</v>
      </c>
      <c r="Q730" s="119">
        <v>2.6</v>
      </c>
      <c r="R730" s="120" t="s">
        <v>5655</v>
      </c>
      <c r="S730" s="120">
        <v>329.9</v>
      </c>
      <c r="T730" s="120"/>
      <c r="U730" s="120"/>
      <c r="V730" s="172">
        <v>9060.5</v>
      </c>
      <c r="W730" s="172">
        <v>5008.5</v>
      </c>
      <c r="X730" s="172">
        <v>3524.4</v>
      </c>
      <c r="Y730" s="172">
        <v>144.9</v>
      </c>
      <c r="Z730" s="172">
        <v>382.7</v>
      </c>
      <c r="AA730" s="123">
        <v>214285</v>
      </c>
      <c r="AB730" s="123">
        <v>1459512.1499999964</v>
      </c>
      <c r="AC730" s="123">
        <v>8261</v>
      </c>
      <c r="AD730" s="123"/>
      <c r="AE730" s="123"/>
      <c r="AF730" s="123"/>
      <c r="AG730" s="214"/>
      <c r="AH730" s="229" t="str">
        <f t="shared" si="98"/>
        <v>a3</v>
      </c>
      <c r="AI730" s="122"/>
      <c r="AJ730" s="122"/>
      <c r="AK730" s="122"/>
      <c r="AL730" s="122"/>
      <c r="AM730" s="122"/>
      <c r="AN730" s="173">
        <v>3.3</v>
      </c>
      <c r="AO730" s="173">
        <v>1.5</v>
      </c>
      <c r="AP730" s="173">
        <v>1.5</v>
      </c>
      <c r="AQ730" s="173"/>
      <c r="AR730" s="173"/>
      <c r="AS730" s="173">
        <v>2</v>
      </c>
      <c r="AT730" s="173">
        <v>12</v>
      </c>
      <c r="AU730" s="173">
        <v>7</v>
      </c>
      <c r="AV730" s="173">
        <v>8</v>
      </c>
      <c r="AW730" s="173">
        <v>7</v>
      </c>
      <c r="AX730" s="173"/>
      <c r="AY730" s="173">
        <v>1</v>
      </c>
      <c r="AZ730" s="211">
        <f t="shared" si="104"/>
        <v>8.3000000000000007</v>
      </c>
      <c r="BA730" s="211">
        <f t="shared" si="105"/>
        <v>35</v>
      </c>
      <c r="BB730" s="205">
        <f t="shared" si="99"/>
        <v>1079152</v>
      </c>
      <c r="BC730" s="205">
        <f t="shared" si="100"/>
        <v>885745</v>
      </c>
      <c r="BD730" s="205">
        <f t="shared" si="101"/>
        <v>225750</v>
      </c>
      <c r="BE730" s="205">
        <f t="shared" si="102"/>
        <v>32343</v>
      </c>
      <c r="BF730" s="175">
        <v>853402</v>
      </c>
      <c r="BG730" s="175">
        <v>14792</v>
      </c>
      <c r="BH730" s="175">
        <v>225750</v>
      </c>
      <c r="BI730" s="175">
        <v>192208</v>
      </c>
      <c r="BJ730" s="175">
        <v>1199</v>
      </c>
      <c r="BK730" s="175">
        <v>226172</v>
      </c>
      <c r="BL730" s="175">
        <v>88393</v>
      </c>
      <c r="BM730" s="175">
        <v>179850</v>
      </c>
      <c r="BN730" s="175">
        <v>81350</v>
      </c>
      <c r="BO730" s="175">
        <v>69438</v>
      </c>
      <c r="BP730" s="198">
        <f t="shared" si="103"/>
        <v>295188</v>
      </c>
    </row>
    <row r="731" spans="1:68" s="116" customFormat="1" x14ac:dyDescent="0.15">
      <c r="A731" s="117">
        <v>1510001003</v>
      </c>
      <c r="B731" s="118" t="s">
        <v>1182</v>
      </c>
      <c r="C731" s="118" t="s">
        <v>1167</v>
      </c>
      <c r="D731" s="118" t="s">
        <v>1180</v>
      </c>
      <c r="E731" s="118" t="s">
        <v>3910</v>
      </c>
      <c r="F731" s="120">
        <v>9</v>
      </c>
      <c r="G731" s="119">
        <v>745981</v>
      </c>
      <c r="H731" s="119"/>
      <c r="I731" s="120" t="s">
        <v>5823</v>
      </c>
      <c r="J731" s="120">
        <v>5900</v>
      </c>
      <c r="K731" s="120">
        <v>745981</v>
      </c>
      <c r="L731" s="120">
        <v>0.34599999999999997</v>
      </c>
      <c r="M731" s="121" t="s">
        <v>5654</v>
      </c>
      <c r="N731" s="120">
        <v>1</v>
      </c>
      <c r="O731" s="119">
        <v>240</v>
      </c>
      <c r="P731" s="119">
        <v>45</v>
      </c>
      <c r="Q731" s="119">
        <v>4</v>
      </c>
      <c r="R731" s="120" t="s">
        <v>5658</v>
      </c>
      <c r="S731" s="120">
        <v>2.1</v>
      </c>
      <c r="T731" s="120"/>
      <c r="U731" s="120"/>
      <c r="V731" s="172">
        <v>789</v>
      </c>
      <c r="W731" s="172"/>
      <c r="X731" s="172">
        <v>789</v>
      </c>
      <c r="Y731" s="172"/>
      <c r="Z731" s="172"/>
      <c r="AA731" s="123">
        <v>4838</v>
      </c>
      <c r="AB731" s="123"/>
      <c r="AC731" s="123">
        <v>497</v>
      </c>
      <c r="AD731" s="123"/>
      <c r="AE731" s="123"/>
      <c r="AF731" s="123"/>
      <c r="AG731" s="214"/>
      <c r="AH731" s="229" t="str">
        <f t="shared" si="98"/>
        <v>a3</v>
      </c>
      <c r="AI731" s="122" t="s">
        <v>5401</v>
      </c>
      <c r="AJ731" s="122"/>
      <c r="AK731" s="122" t="s">
        <v>5401</v>
      </c>
      <c r="AL731" s="122" t="s">
        <v>5401</v>
      </c>
      <c r="AM731" s="122"/>
      <c r="AN731" s="173" t="s">
        <v>3186</v>
      </c>
      <c r="AO731" s="173" t="s">
        <v>3186</v>
      </c>
      <c r="AP731" s="173" t="s">
        <v>3186</v>
      </c>
      <c r="AQ731" s="173" t="s">
        <v>3186</v>
      </c>
      <c r="AR731" s="173" t="s">
        <v>3186</v>
      </c>
      <c r="AS731" s="173">
        <v>2</v>
      </c>
      <c r="AT731" s="173">
        <v>1.5</v>
      </c>
      <c r="AU731" s="173">
        <v>1.5</v>
      </c>
      <c r="AV731" s="173">
        <v>1.5</v>
      </c>
      <c r="AW731" s="173">
        <v>1.5</v>
      </c>
      <c r="AX731" s="173">
        <v>2</v>
      </c>
      <c r="AY731" s="173">
        <v>6</v>
      </c>
      <c r="AZ731" s="211">
        <f t="shared" si="104"/>
        <v>2</v>
      </c>
      <c r="BA731" s="211">
        <f t="shared" si="105"/>
        <v>14</v>
      </c>
      <c r="BB731" s="205">
        <f t="shared" si="99"/>
        <v>98047</v>
      </c>
      <c r="BC731" s="205">
        <f t="shared" si="100"/>
        <v>98047</v>
      </c>
      <c r="BD731" s="205">
        <f t="shared" si="101"/>
        <v>0</v>
      </c>
      <c r="BE731" s="205">
        <f t="shared" si="102"/>
        <v>0</v>
      </c>
      <c r="BF731" s="175">
        <v>98047</v>
      </c>
      <c r="BG731" s="175"/>
      <c r="BH731" s="175">
        <v>81228</v>
      </c>
      <c r="BI731" s="175"/>
      <c r="BJ731" s="175"/>
      <c r="BK731" s="175">
        <v>4626</v>
      </c>
      <c r="BL731" s="175">
        <v>200</v>
      </c>
      <c r="BM731" s="175"/>
      <c r="BN731" s="175"/>
      <c r="BO731" s="175">
        <v>11993</v>
      </c>
      <c r="BP731" s="198">
        <f t="shared" si="103"/>
        <v>93221</v>
      </c>
    </row>
    <row r="732" spans="1:68" s="116" customFormat="1" x14ac:dyDescent="0.15">
      <c r="A732" s="117">
        <v>1510002004</v>
      </c>
      <c r="B732" s="118" t="s">
        <v>1183</v>
      </c>
      <c r="C732" s="118" t="s">
        <v>1167</v>
      </c>
      <c r="D732" s="118" t="s">
        <v>1180</v>
      </c>
      <c r="E732" s="118" t="s">
        <v>3911</v>
      </c>
      <c r="F732" s="120">
        <v>22</v>
      </c>
      <c r="G732" s="119">
        <v>195773</v>
      </c>
      <c r="H732" s="119"/>
      <c r="I732" s="120" t="s">
        <v>5820</v>
      </c>
      <c r="J732" s="120">
        <v>1000</v>
      </c>
      <c r="K732" s="120">
        <v>195773</v>
      </c>
      <c r="L732" s="120">
        <v>0.53600000000000003</v>
      </c>
      <c r="M732" s="121" t="s">
        <v>5657</v>
      </c>
      <c r="N732" s="120">
        <v>1</v>
      </c>
      <c r="O732" s="119">
        <v>210</v>
      </c>
      <c r="P732" s="119">
        <v>34</v>
      </c>
      <c r="Q732" s="119">
        <v>3.5</v>
      </c>
      <c r="R732" s="120" t="s">
        <v>5658</v>
      </c>
      <c r="S732" s="120">
        <v>0.60199999999999998</v>
      </c>
      <c r="T732" s="120"/>
      <c r="U732" s="120"/>
      <c r="V732" s="172">
        <v>184.96600000000001</v>
      </c>
      <c r="W732" s="172"/>
      <c r="X732" s="172"/>
      <c r="Y732" s="172"/>
      <c r="Z732" s="172">
        <v>184.96600000000001</v>
      </c>
      <c r="AA732" s="123">
        <v>1023.39</v>
      </c>
      <c r="AB732" s="123"/>
      <c r="AC732" s="123"/>
      <c r="AD732" s="123"/>
      <c r="AE732" s="123"/>
      <c r="AF732" s="123"/>
      <c r="AG732" s="214"/>
      <c r="AH732" s="229" t="str">
        <f t="shared" si="98"/>
        <v>a2</v>
      </c>
      <c r="AI732" s="122" t="s">
        <v>5401</v>
      </c>
      <c r="AJ732" s="122"/>
      <c r="AK732" s="122"/>
      <c r="AL732" s="122" t="s">
        <v>5401</v>
      </c>
      <c r="AM732" s="122"/>
      <c r="AN732" s="173">
        <v>0.7</v>
      </c>
      <c r="AO732" s="173"/>
      <c r="AP732" s="173"/>
      <c r="AQ732" s="173"/>
      <c r="AR732" s="173"/>
      <c r="AS732" s="173">
        <v>2</v>
      </c>
      <c r="AT732" s="173">
        <v>0.5</v>
      </c>
      <c r="AU732" s="173">
        <v>0.5</v>
      </c>
      <c r="AV732" s="173">
        <v>0.5</v>
      </c>
      <c r="AW732" s="173">
        <v>0.5</v>
      </c>
      <c r="AX732" s="173"/>
      <c r="AY732" s="173"/>
      <c r="AZ732" s="211">
        <f t="shared" si="104"/>
        <v>2.7</v>
      </c>
      <c r="BA732" s="211">
        <f t="shared" si="105"/>
        <v>2</v>
      </c>
      <c r="BB732" s="205">
        <f t="shared" si="99"/>
        <v>28838</v>
      </c>
      <c r="BC732" s="205">
        <f t="shared" si="100"/>
        <v>28838</v>
      </c>
      <c r="BD732" s="205">
        <f t="shared" si="101"/>
        <v>0</v>
      </c>
      <c r="BE732" s="205">
        <f t="shared" si="102"/>
        <v>0</v>
      </c>
      <c r="BF732" s="175">
        <v>28838</v>
      </c>
      <c r="BG732" s="175">
        <v>3226</v>
      </c>
      <c r="BH732" s="175">
        <v>14283</v>
      </c>
      <c r="BI732" s="175"/>
      <c r="BJ732" s="175"/>
      <c r="BK732" s="175">
        <v>4018</v>
      </c>
      <c r="BL732" s="175">
        <v>4475</v>
      </c>
      <c r="BM732" s="175"/>
      <c r="BN732" s="175"/>
      <c r="BO732" s="175">
        <v>2836</v>
      </c>
      <c r="BP732" s="198">
        <f t="shared" si="103"/>
        <v>17119</v>
      </c>
    </row>
    <row r="733" spans="1:68" s="116" customFormat="1" x14ac:dyDescent="0.15">
      <c r="A733" s="117">
        <v>1520201001</v>
      </c>
      <c r="B733" s="118" t="s">
        <v>1184</v>
      </c>
      <c r="C733" s="118" t="s">
        <v>1167</v>
      </c>
      <c r="D733" s="118" t="s">
        <v>1185</v>
      </c>
      <c r="E733" s="118" t="s">
        <v>3912</v>
      </c>
      <c r="F733" s="120">
        <v>37</v>
      </c>
      <c r="G733" s="119">
        <v>20153051</v>
      </c>
      <c r="H733" s="119">
        <v>12618046</v>
      </c>
      <c r="I733" s="120" t="s">
        <v>5821</v>
      </c>
      <c r="J733" s="120">
        <v>68450</v>
      </c>
      <c r="K733" s="120">
        <v>32771097</v>
      </c>
      <c r="L733" s="120">
        <v>1.3120000000000001</v>
      </c>
      <c r="M733" s="121" t="s">
        <v>5654</v>
      </c>
      <c r="N733" s="120">
        <v>1</v>
      </c>
      <c r="O733" s="119">
        <v>91.6</v>
      </c>
      <c r="P733" s="119">
        <v>30.5</v>
      </c>
      <c r="Q733" s="119">
        <v>3</v>
      </c>
      <c r="R733" s="120" t="s">
        <v>5655</v>
      </c>
      <c r="S733" s="120">
        <v>239.5</v>
      </c>
      <c r="T733" s="120"/>
      <c r="U733" s="120"/>
      <c r="V733" s="172">
        <v>7227.7</v>
      </c>
      <c r="W733" s="172">
        <v>1511</v>
      </c>
      <c r="X733" s="172">
        <v>4409.8</v>
      </c>
      <c r="Y733" s="172">
        <v>1141.5999999999999</v>
      </c>
      <c r="Z733" s="172">
        <v>165.3</v>
      </c>
      <c r="AA733" s="123">
        <v>2870</v>
      </c>
      <c r="AB733" s="123">
        <v>355651.19999999978</v>
      </c>
      <c r="AC733" s="123">
        <v>6678</v>
      </c>
      <c r="AD733" s="123"/>
      <c r="AE733" s="123"/>
      <c r="AF733" s="123"/>
      <c r="AG733" s="214"/>
      <c r="AH733" s="229" t="str">
        <f t="shared" si="98"/>
        <v>a3</v>
      </c>
      <c r="AI733" s="122" t="s">
        <v>5401</v>
      </c>
      <c r="AJ733" s="122"/>
      <c r="AK733" s="122"/>
      <c r="AL733" s="122"/>
      <c r="AM733" s="122"/>
      <c r="AN733" s="173">
        <v>3</v>
      </c>
      <c r="AO733" s="173">
        <v>3</v>
      </c>
      <c r="AP733" s="173">
        <v>1</v>
      </c>
      <c r="AQ733" s="173">
        <v>2</v>
      </c>
      <c r="AR733" s="173">
        <v>1</v>
      </c>
      <c r="AS733" s="173">
        <v>1</v>
      </c>
      <c r="AT733" s="173">
        <v>3</v>
      </c>
      <c r="AU733" s="173">
        <v>10</v>
      </c>
      <c r="AV733" s="173">
        <v>2</v>
      </c>
      <c r="AW733" s="173">
        <v>5</v>
      </c>
      <c r="AX733" s="173">
        <v>3</v>
      </c>
      <c r="AY733" s="173">
        <v>1</v>
      </c>
      <c r="AZ733" s="211">
        <f t="shared" si="104"/>
        <v>11</v>
      </c>
      <c r="BA733" s="211">
        <f t="shared" si="105"/>
        <v>24</v>
      </c>
      <c r="BB733" s="205">
        <f t="shared" si="99"/>
        <v>527573</v>
      </c>
      <c r="BC733" s="205">
        <f t="shared" si="100"/>
        <v>527573</v>
      </c>
      <c r="BD733" s="205">
        <f t="shared" si="101"/>
        <v>0</v>
      </c>
      <c r="BE733" s="205">
        <f t="shared" si="102"/>
        <v>0</v>
      </c>
      <c r="BF733" s="175">
        <v>527573</v>
      </c>
      <c r="BG733" s="175">
        <v>51410</v>
      </c>
      <c r="BH733" s="175">
        <v>21280</v>
      </c>
      <c r="BI733" s="175"/>
      <c r="BJ733" s="175"/>
      <c r="BK733" s="175">
        <v>103268</v>
      </c>
      <c r="BL733" s="175">
        <v>20060</v>
      </c>
      <c r="BM733" s="175">
        <v>100773</v>
      </c>
      <c r="BN733" s="175">
        <v>16292</v>
      </c>
      <c r="BO733" s="175">
        <v>214490</v>
      </c>
      <c r="BP733" s="198">
        <f t="shared" si="103"/>
        <v>235770</v>
      </c>
    </row>
    <row r="734" spans="1:68" s="116" customFormat="1" x14ac:dyDescent="0.15">
      <c r="A734" s="117">
        <v>1520201002</v>
      </c>
      <c r="B734" s="118" t="s">
        <v>1186</v>
      </c>
      <c r="C734" s="118" t="s">
        <v>1167</v>
      </c>
      <c r="D734" s="118" t="s">
        <v>1185</v>
      </c>
      <c r="E734" s="118" t="s">
        <v>3913</v>
      </c>
      <c r="F734" s="120">
        <v>26</v>
      </c>
      <c r="G734" s="119">
        <v>1984734</v>
      </c>
      <c r="H734" s="119"/>
      <c r="I734" s="120" t="s">
        <v>5820</v>
      </c>
      <c r="J734" s="120">
        <v>10596</v>
      </c>
      <c r="K734" s="120">
        <v>1984734</v>
      </c>
      <c r="L734" s="120">
        <v>0.51300000000000001</v>
      </c>
      <c r="M734" s="121" t="s">
        <v>5654</v>
      </c>
      <c r="N734" s="120">
        <v>1</v>
      </c>
      <c r="O734" s="119">
        <v>206</v>
      </c>
      <c r="P734" s="119">
        <v>31.1</v>
      </c>
      <c r="Q734" s="119">
        <v>3.3</v>
      </c>
      <c r="R734" s="120" t="s">
        <v>5655</v>
      </c>
      <c r="S734" s="120">
        <v>56.4</v>
      </c>
      <c r="T734" s="120"/>
      <c r="U734" s="120"/>
      <c r="V734" s="172">
        <v>1490.4</v>
      </c>
      <c r="W734" s="172">
        <v>72.900000000000006</v>
      </c>
      <c r="X734" s="172">
        <v>863.1</v>
      </c>
      <c r="Y734" s="172">
        <v>274.7</v>
      </c>
      <c r="Z734" s="172">
        <v>279.7</v>
      </c>
      <c r="AA734" s="123">
        <v>9015</v>
      </c>
      <c r="AB734" s="123"/>
      <c r="AC734" s="123">
        <v>1446</v>
      </c>
      <c r="AD734" s="123"/>
      <c r="AE734" s="123"/>
      <c r="AF734" s="123"/>
      <c r="AG734" s="214"/>
      <c r="AH734" s="229" t="str">
        <f t="shared" si="98"/>
        <v>a3</v>
      </c>
      <c r="AI734" s="122" t="s">
        <v>5401</v>
      </c>
      <c r="AJ734" s="122"/>
      <c r="AK734" s="122"/>
      <c r="AL734" s="122"/>
      <c r="AM734" s="122"/>
      <c r="AN734" s="173" t="s">
        <v>3186</v>
      </c>
      <c r="AO734" s="173" t="s">
        <v>3186</v>
      </c>
      <c r="AP734" s="173" t="s">
        <v>3186</v>
      </c>
      <c r="AQ734" s="173" t="s">
        <v>3186</v>
      </c>
      <c r="AR734" s="173" t="s">
        <v>3186</v>
      </c>
      <c r="AS734" s="173">
        <v>1</v>
      </c>
      <c r="AT734" s="173">
        <v>2</v>
      </c>
      <c r="AU734" s="173">
        <v>3</v>
      </c>
      <c r="AV734" s="173">
        <v>2</v>
      </c>
      <c r="AW734" s="173">
        <v>2</v>
      </c>
      <c r="AX734" s="173">
        <v>2</v>
      </c>
      <c r="AY734" s="173" t="s">
        <v>3186</v>
      </c>
      <c r="AZ734" s="211">
        <f t="shared" si="104"/>
        <v>1</v>
      </c>
      <c r="BA734" s="211">
        <f t="shared" si="105"/>
        <v>11</v>
      </c>
      <c r="BB734" s="205">
        <f t="shared" si="99"/>
        <v>219190</v>
      </c>
      <c r="BC734" s="205">
        <f t="shared" si="100"/>
        <v>183583</v>
      </c>
      <c r="BD734" s="205">
        <f t="shared" si="101"/>
        <v>56250</v>
      </c>
      <c r="BE734" s="205">
        <f t="shared" si="102"/>
        <v>20643</v>
      </c>
      <c r="BF734" s="175">
        <v>162940</v>
      </c>
      <c r="BG734" s="175">
        <v>12017</v>
      </c>
      <c r="BH734" s="175">
        <v>84420</v>
      </c>
      <c r="BI734" s="175">
        <v>35607</v>
      </c>
      <c r="BJ734" s="175"/>
      <c r="BK734" s="175">
        <v>29968</v>
      </c>
      <c r="BL734" s="175">
        <v>4841</v>
      </c>
      <c r="BM734" s="175">
        <v>21589</v>
      </c>
      <c r="BN734" s="175">
        <v>5832</v>
      </c>
      <c r="BO734" s="175">
        <v>24916</v>
      </c>
      <c r="BP734" s="198">
        <f t="shared" si="103"/>
        <v>109336</v>
      </c>
    </row>
    <row r="735" spans="1:68" s="116" customFormat="1" x14ac:dyDescent="0.15">
      <c r="A735" s="117">
        <v>1520201003</v>
      </c>
      <c r="B735" s="118" t="s">
        <v>1187</v>
      </c>
      <c r="C735" s="118" t="s">
        <v>1167</v>
      </c>
      <c r="D735" s="118" t="s">
        <v>1185</v>
      </c>
      <c r="E735" s="118" t="s">
        <v>3914</v>
      </c>
      <c r="F735" s="120">
        <v>16</v>
      </c>
      <c r="G735" s="119">
        <v>652700</v>
      </c>
      <c r="H735" s="119"/>
      <c r="I735" s="120" t="s">
        <v>5820</v>
      </c>
      <c r="J735" s="120">
        <v>4500</v>
      </c>
      <c r="K735" s="120">
        <v>652700</v>
      </c>
      <c r="L735" s="120">
        <v>0.39700000000000002</v>
      </c>
      <c r="M735" s="121" t="s">
        <v>5657</v>
      </c>
      <c r="N735" s="120">
        <v>1</v>
      </c>
      <c r="O735" s="119">
        <v>222</v>
      </c>
      <c r="P735" s="119">
        <v>49.7</v>
      </c>
      <c r="Q735" s="119">
        <v>5.3</v>
      </c>
      <c r="R735" s="120" t="s">
        <v>5655</v>
      </c>
      <c r="S735" s="120">
        <v>4.0999999999999996</v>
      </c>
      <c r="T735" s="120"/>
      <c r="U735" s="120"/>
      <c r="V735" s="172">
        <v>578</v>
      </c>
      <c r="W735" s="172">
        <v>185</v>
      </c>
      <c r="X735" s="172">
        <v>260</v>
      </c>
      <c r="Y735" s="172">
        <v>121</v>
      </c>
      <c r="Z735" s="172">
        <v>12</v>
      </c>
      <c r="AA735" s="123">
        <v>4954</v>
      </c>
      <c r="AB735" s="123"/>
      <c r="AC735" s="123">
        <v>367</v>
      </c>
      <c r="AD735" s="123"/>
      <c r="AE735" s="123"/>
      <c r="AF735" s="123"/>
      <c r="AG735" s="214"/>
      <c r="AH735" s="229" t="str">
        <f t="shared" si="98"/>
        <v>a3</v>
      </c>
      <c r="AI735" s="122" t="s">
        <v>5401</v>
      </c>
      <c r="AJ735" s="122"/>
      <c r="AK735" s="122"/>
      <c r="AL735" s="122"/>
      <c r="AM735" s="122"/>
      <c r="AN735" s="173"/>
      <c r="AO735" s="173"/>
      <c r="AP735" s="173"/>
      <c r="AQ735" s="173"/>
      <c r="AR735" s="173"/>
      <c r="AS735" s="173">
        <v>0.8</v>
      </c>
      <c r="AT735" s="173">
        <v>0.8</v>
      </c>
      <c r="AU735" s="173"/>
      <c r="AV735" s="173">
        <v>0.5</v>
      </c>
      <c r="AW735" s="173"/>
      <c r="AX735" s="173">
        <v>0.8</v>
      </c>
      <c r="AY735" s="173">
        <v>0.5</v>
      </c>
      <c r="AZ735" s="211">
        <f t="shared" si="104"/>
        <v>0.8</v>
      </c>
      <c r="BA735" s="211">
        <f t="shared" si="105"/>
        <v>2.6</v>
      </c>
      <c r="BB735" s="205">
        <f t="shared" si="99"/>
        <v>56283</v>
      </c>
      <c r="BC735" s="205">
        <f t="shared" si="100"/>
        <v>56283</v>
      </c>
      <c r="BD735" s="205">
        <f t="shared" si="101"/>
        <v>0</v>
      </c>
      <c r="BE735" s="205">
        <f t="shared" si="102"/>
        <v>0</v>
      </c>
      <c r="BF735" s="175">
        <v>56283</v>
      </c>
      <c r="BG735" s="175">
        <v>3380</v>
      </c>
      <c r="BH735" s="175">
        <v>29400</v>
      </c>
      <c r="BI735" s="175"/>
      <c r="BJ735" s="175"/>
      <c r="BK735" s="175">
        <v>7135</v>
      </c>
      <c r="BL735" s="175">
        <v>5996</v>
      </c>
      <c r="BM735" s="175">
        <v>8618</v>
      </c>
      <c r="BN735" s="175">
        <v>706</v>
      </c>
      <c r="BO735" s="175">
        <v>1048</v>
      </c>
      <c r="BP735" s="198">
        <f t="shared" si="103"/>
        <v>30448</v>
      </c>
    </row>
    <row r="736" spans="1:68" s="116" customFormat="1" x14ac:dyDescent="0.15">
      <c r="A736" s="117">
        <v>1520202004</v>
      </c>
      <c r="B736" s="118" t="s">
        <v>1188</v>
      </c>
      <c r="C736" s="118" t="s">
        <v>1167</v>
      </c>
      <c r="D736" s="118" t="s">
        <v>1185</v>
      </c>
      <c r="E736" s="118" t="s">
        <v>3915</v>
      </c>
      <c r="F736" s="120">
        <v>25</v>
      </c>
      <c r="G736" s="119">
        <v>76384</v>
      </c>
      <c r="H736" s="119"/>
      <c r="I736" s="120" t="s">
        <v>5820</v>
      </c>
      <c r="J736" s="120">
        <v>420</v>
      </c>
      <c r="K736" s="120">
        <v>76384</v>
      </c>
      <c r="L736" s="120">
        <v>0.498</v>
      </c>
      <c r="M736" s="121" t="s">
        <v>5659</v>
      </c>
      <c r="N736" s="120">
        <v>1</v>
      </c>
      <c r="O736" s="119">
        <v>200</v>
      </c>
      <c r="P736" s="119">
        <v>32.1</v>
      </c>
      <c r="Q736" s="119">
        <v>3.7</v>
      </c>
      <c r="R736" s="120" t="s">
        <v>5655</v>
      </c>
      <c r="S736" s="120">
        <v>2.6</v>
      </c>
      <c r="T736" s="120"/>
      <c r="U736" s="120"/>
      <c r="V736" s="172">
        <v>84.2</v>
      </c>
      <c r="W736" s="172">
        <v>7.3</v>
      </c>
      <c r="X736" s="172">
        <v>73.3</v>
      </c>
      <c r="Y736" s="172">
        <v>3.6</v>
      </c>
      <c r="Z736" s="172"/>
      <c r="AA736" s="123">
        <v>722</v>
      </c>
      <c r="AB736" s="123"/>
      <c r="AC736" s="123"/>
      <c r="AD736" s="123"/>
      <c r="AE736" s="123"/>
      <c r="AF736" s="123"/>
      <c r="AG736" s="214"/>
      <c r="AH736" s="229" t="str">
        <f t="shared" si="98"/>
        <v>a2</v>
      </c>
      <c r="AI736" s="122" t="s">
        <v>5401</v>
      </c>
      <c r="AJ736" s="122"/>
      <c r="AK736" s="122"/>
      <c r="AL736" s="122"/>
      <c r="AM736" s="122"/>
      <c r="AN736" s="173">
        <v>1</v>
      </c>
      <c r="AO736" s="173"/>
      <c r="AP736" s="173"/>
      <c r="AQ736" s="173"/>
      <c r="AR736" s="173"/>
      <c r="AS736" s="173"/>
      <c r="AT736" s="173"/>
      <c r="AU736" s="173"/>
      <c r="AV736" s="173"/>
      <c r="AW736" s="173"/>
      <c r="AX736" s="173"/>
      <c r="AY736" s="173"/>
      <c r="AZ736" s="211">
        <f t="shared" si="104"/>
        <v>1</v>
      </c>
      <c r="BA736" s="211"/>
      <c r="BB736" s="205">
        <f t="shared" si="99"/>
        <v>11767</v>
      </c>
      <c r="BC736" s="205">
        <f t="shared" si="100"/>
        <v>11767</v>
      </c>
      <c r="BD736" s="205">
        <f t="shared" si="101"/>
        <v>0</v>
      </c>
      <c r="BE736" s="205">
        <f t="shared" si="102"/>
        <v>0</v>
      </c>
      <c r="BF736" s="175">
        <v>11767</v>
      </c>
      <c r="BG736" s="175">
        <v>315</v>
      </c>
      <c r="BH736" s="175">
        <v>5031</v>
      </c>
      <c r="BI736" s="175"/>
      <c r="BJ736" s="175"/>
      <c r="BK736" s="175">
        <v>3644</v>
      </c>
      <c r="BL736" s="175">
        <v>262</v>
      </c>
      <c r="BM736" s="175">
        <v>1498</v>
      </c>
      <c r="BN736" s="175">
        <v>368</v>
      </c>
      <c r="BO736" s="175">
        <v>649</v>
      </c>
      <c r="BP736" s="198">
        <f t="shared" si="103"/>
        <v>5680</v>
      </c>
    </row>
    <row r="737" spans="1:68" s="116" customFormat="1" x14ac:dyDescent="0.15">
      <c r="A737" s="117">
        <v>1520202005</v>
      </c>
      <c r="B737" s="118" t="s">
        <v>1189</v>
      </c>
      <c r="C737" s="118" t="s">
        <v>1167</v>
      </c>
      <c r="D737" s="118" t="s">
        <v>1185</v>
      </c>
      <c r="E737" s="118" t="s">
        <v>3916</v>
      </c>
      <c r="F737" s="120">
        <v>20</v>
      </c>
      <c r="G737" s="119">
        <v>248509</v>
      </c>
      <c r="H737" s="119"/>
      <c r="I737" s="120" t="s">
        <v>5820</v>
      </c>
      <c r="J737" s="120">
        <v>1500</v>
      </c>
      <c r="K737" s="120">
        <v>248509</v>
      </c>
      <c r="L737" s="120">
        <v>0.45400000000000001</v>
      </c>
      <c r="M737" s="121" t="s">
        <v>5659</v>
      </c>
      <c r="N737" s="120">
        <v>1</v>
      </c>
      <c r="O737" s="119">
        <v>194</v>
      </c>
      <c r="P737" s="119">
        <v>47.6</v>
      </c>
      <c r="Q737" s="119">
        <v>8.3000000000000007</v>
      </c>
      <c r="R737" s="120" t="s">
        <v>5658</v>
      </c>
      <c r="S737" s="120">
        <v>1</v>
      </c>
      <c r="T737" s="120"/>
      <c r="U737" s="120"/>
      <c r="V737" s="172">
        <v>216</v>
      </c>
      <c r="W737" s="172">
        <v>12.6</v>
      </c>
      <c r="X737" s="172">
        <v>137.1</v>
      </c>
      <c r="Y737" s="172">
        <v>29.1</v>
      </c>
      <c r="Z737" s="172">
        <v>37.200000000000003</v>
      </c>
      <c r="AA737" s="123">
        <v>3414</v>
      </c>
      <c r="AB737" s="123"/>
      <c r="AC737" s="123">
        <v>31</v>
      </c>
      <c r="AD737" s="123"/>
      <c r="AE737" s="123"/>
      <c r="AF737" s="123"/>
      <c r="AG737" s="214"/>
      <c r="AH737" s="229" t="str">
        <f t="shared" si="98"/>
        <v>a3</v>
      </c>
      <c r="AI737" s="122" t="s">
        <v>5401</v>
      </c>
      <c r="AJ737" s="122"/>
      <c r="AK737" s="122"/>
      <c r="AL737" s="122"/>
      <c r="AM737" s="122"/>
      <c r="AN737" s="173">
        <v>1</v>
      </c>
      <c r="AO737" s="173" t="s">
        <v>3186</v>
      </c>
      <c r="AP737" s="173" t="s">
        <v>3186</v>
      </c>
      <c r="AQ737" s="173" t="s">
        <v>3186</v>
      </c>
      <c r="AR737" s="173" t="s">
        <v>3186</v>
      </c>
      <c r="AS737" s="173">
        <v>1</v>
      </c>
      <c r="AT737" s="173"/>
      <c r="AU737" s="173"/>
      <c r="AV737" s="173"/>
      <c r="AW737" s="173"/>
      <c r="AX737" s="173"/>
      <c r="AY737" s="173" t="s">
        <v>3186</v>
      </c>
      <c r="AZ737" s="211">
        <f t="shared" si="104"/>
        <v>2</v>
      </c>
      <c r="BA737" s="211"/>
      <c r="BB737" s="205">
        <f t="shared" si="99"/>
        <v>27959</v>
      </c>
      <c r="BC737" s="205">
        <f t="shared" si="100"/>
        <v>27959</v>
      </c>
      <c r="BD737" s="205">
        <f t="shared" si="101"/>
        <v>0</v>
      </c>
      <c r="BE737" s="205">
        <f t="shared" si="102"/>
        <v>0</v>
      </c>
      <c r="BF737" s="175">
        <v>27959</v>
      </c>
      <c r="BG737" s="175">
        <v>1126</v>
      </c>
      <c r="BH737" s="175">
        <v>13650</v>
      </c>
      <c r="BI737" s="175"/>
      <c r="BJ737" s="175"/>
      <c r="BK737" s="175">
        <v>3530</v>
      </c>
      <c r="BL737" s="175">
        <v>1812</v>
      </c>
      <c r="BM737" s="175">
        <v>3372</v>
      </c>
      <c r="BN737" s="175">
        <v>707</v>
      </c>
      <c r="BO737" s="175">
        <v>3762</v>
      </c>
      <c r="BP737" s="198">
        <f t="shared" si="103"/>
        <v>17412</v>
      </c>
    </row>
    <row r="738" spans="1:68" s="116" customFormat="1" x14ac:dyDescent="0.15">
      <c r="A738" s="117">
        <v>1520202006</v>
      </c>
      <c r="B738" s="118" t="s">
        <v>651</v>
      </c>
      <c r="C738" s="118" t="s">
        <v>1167</v>
      </c>
      <c r="D738" s="118" t="s">
        <v>1185</v>
      </c>
      <c r="E738" s="118" t="s">
        <v>3917</v>
      </c>
      <c r="F738" s="120">
        <v>19</v>
      </c>
      <c r="G738" s="119">
        <v>496947</v>
      </c>
      <c r="H738" s="119"/>
      <c r="I738" s="120" t="s">
        <v>5820</v>
      </c>
      <c r="J738" s="120">
        <v>3000</v>
      </c>
      <c r="K738" s="120">
        <v>496947</v>
      </c>
      <c r="L738" s="120">
        <v>0.45400000000000001</v>
      </c>
      <c r="M738" s="121" t="s">
        <v>5657</v>
      </c>
      <c r="N738" s="120">
        <v>1</v>
      </c>
      <c r="O738" s="119">
        <v>257</v>
      </c>
      <c r="P738" s="119">
        <v>39.200000000000003</v>
      </c>
      <c r="Q738" s="119">
        <v>4.2</v>
      </c>
      <c r="R738" s="120" t="s">
        <v>5655</v>
      </c>
      <c r="S738" s="120">
        <v>6.6</v>
      </c>
      <c r="T738" s="120"/>
      <c r="U738" s="120"/>
      <c r="V738" s="172">
        <v>417</v>
      </c>
      <c r="W738" s="172">
        <v>45.9</v>
      </c>
      <c r="X738" s="172">
        <v>175</v>
      </c>
      <c r="Y738" s="172">
        <v>113.6</v>
      </c>
      <c r="Z738" s="172">
        <v>82.5</v>
      </c>
      <c r="AA738" s="123"/>
      <c r="AB738" s="123"/>
      <c r="AC738" s="123">
        <v>400</v>
      </c>
      <c r="AD738" s="123"/>
      <c r="AE738" s="123"/>
      <c r="AF738" s="123"/>
      <c r="AG738" s="214"/>
      <c r="AH738" s="229" t="str">
        <f t="shared" si="98"/>
        <v>a3</v>
      </c>
      <c r="AI738" s="122" t="s">
        <v>5401</v>
      </c>
      <c r="AJ738" s="122"/>
      <c r="AK738" s="122"/>
      <c r="AL738" s="122"/>
      <c r="AM738" s="122"/>
      <c r="AN738" s="173">
        <v>2</v>
      </c>
      <c r="AO738" s="173" t="s">
        <v>3186</v>
      </c>
      <c r="AP738" s="173" t="s">
        <v>3186</v>
      </c>
      <c r="AQ738" s="173" t="s">
        <v>3186</v>
      </c>
      <c r="AR738" s="173" t="s">
        <v>3186</v>
      </c>
      <c r="AS738" s="173">
        <v>0.5</v>
      </c>
      <c r="AT738" s="173"/>
      <c r="AU738" s="173"/>
      <c r="AV738" s="173">
        <v>1.2</v>
      </c>
      <c r="AW738" s="173">
        <v>0.7</v>
      </c>
      <c r="AX738" s="173">
        <v>0.7</v>
      </c>
      <c r="AY738" s="173"/>
      <c r="AZ738" s="211">
        <f t="shared" si="104"/>
        <v>2.5</v>
      </c>
      <c r="BA738" s="211">
        <f t="shared" si="105"/>
        <v>2.5999999999999996</v>
      </c>
      <c r="BB738" s="205">
        <f t="shared" si="99"/>
        <v>58770</v>
      </c>
      <c r="BC738" s="205">
        <f t="shared" si="100"/>
        <v>49539</v>
      </c>
      <c r="BD738" s="205">
        <f t="shared" si="101"/>
        <v>16410</v>
      </c>
      <c r="BE738" s="205">
        <f t="shared" si="102"/>
        <v>7179</v>
      </c>
      <c r="BF738" s="175">
        <v>42360</v>
      </c>
      <c r="BG738" s="175">
        <v>2253</v>
      </c>
      <c r="BH738" s="175">
        <v>18900</v>
      </c>
      <c r="BI738" s="175">
        <v>9231</v>
      </c>
      <c r="BJ738" s="175"/>
      <c r="BK738" s="175">
        <v>6889</v>
      </c>
      <c r="BL738" s="175"/>
      <c r="BM738" s="175">
        <v>667</v>
      </c>
      <c r="BN738" s="175">
        <v>6988</v>
      </c>
      <c r="BO738" s="175">
        <v>13842</v>
      </c>
      <c r="BP738" s="198">
        <f t="shared" si="103"/>
        <v>32742</v>
      </c>
    </row>
    <row r="739" spans="1:68" s="116" customFormat="1" x14ac:dyDescent="0.15">
      <c r="A739" s="117">
        <v>1520202007</v>
      </c>
      <c r="B739" s="118" t="s">
        <v>1190</v>
      </c>
      <c r="C739" s="118" t="s">
        <v>1167</v>
      </c>
      <c r="D739" s="118" t="s">
        <v>1185</v>
      </c>
      <c r="E739" s="118" t="s">
        <v>3918</v>
      </c>
      <c r="F739" s="120">
        <v>10</v>
      </c>
      <c r="G739" s="119">
        <v>306904</v>
      </c>
      <c r="H739" s="119"/>
      <c r="I739" s="120" t="s">
        <v>5820</v>
      </c>
      <c r="J739" s="120">
        <v>3300</v>
      </c>
      <c r="K739" s="120">
        <v>306904</v>
      </c>
      <c r="L739" s="120">
        <v>0.255</v>
      </c>
      <c r="M739" s="121" t="s">
        <v>5657</v>
      </c>
      <c r="N739" s="120">
        <v>1</v>
      </c>
      <c r="O739" s="119">
        <v>215</v>
      </c>
      <c r="P739" s="119">
        <v>40</v>
      </c>
      <c r="Q739" s="119">
        <v>4.7</v>
      </c>
      <c r="R739" s="120" t="s">
        <v>5658</v>
      </c>
      <c r="S739" s="120">
        <v>1.2</v>
      </c>
      <c r="T739" s="120"/>
      <c r="U739" s="120"/>
      <c r="V739" s="172">
        <v>507.3</v>
      </c>
      <c r="W739" s="172">
        <v>20.399999999999999</v>
      </c>
      <c r="X739" s="172">
        <v>317.89999999999998</v>
      </c>
      <c r="Y739" s="172">
        <v>37.299999999999997</v>
      </c>
      <c r="Z739" s="172">
        <v>131.69999999999999</v>
      </c>
      <c r="AA739" s="123">
        <v>3141</v>
      </c>
      <c r="AB739" s="123"/>
      <c r="AC739" s="123">
        <v>288</v>
      </c>
      <c r="AD739" s="123"/>
      <c r="AE739" s="123"/>
      <c r="AF739" s="123"/>
      <c r="AG739" s="214"/>
      <c r="AH739" s="229" t="str">
        <f t="shared" si="98"/>
        <v>a3</v>
      </c>
      <c r="AI739" s="122" t="s">
        <v>5401</v>
      </c>
      <c r="AJ739" s="122"/>
      <c r="AK739" s="122"/>
      <c r="AL739" s="122"/>
      <c r="AM739" s="122"/>
      <c r="AN739" s="173">
        <v>1</v>
      </c>
      <c r="AO739" s="173"/>
      <c r="AP739" s="173"/>
      <c r="AQ739" s="173"/>
      <c r="AR739" s="173"/>
      <c r="AS739" s="173">
        <v>4</v>
      </c>
      <c r="AT739" s="173">
        <v>2</v>
      </c>
      <c r="AU739" s="173">
        <v>2</v>
      </c>
      <c r="AV739" s="173">
        <v>2</v>
      </c>
      <c r="AW739" s="173">
        <v>2</v>
      </c>
      <c r="AX739" s="173">
        <v>1</v>
      </c>
      <c r="AY739" s="173">
        <v>1</v>
      </c>
      <c r="AZ739" s="211">
        <f t="shared" si="104"/>
        <v>5</v>
      </c>
      <c r="BA739" s="211">
        <f t="shared" si="105"/>
        <v>10</v>
      </c>
      <c r="BB739" s="205">
        <f t="shared" si="99"/>
        <v>40914</v>
      </c>
      <c r="BC739" s="205">
        <f t="shared" si="100"/>
        <v>40914</v>
      </c>
      <c r="BD739" s="205">
        <f t="shared" si="101"/>
        <v>0</v>
      </c>
      <c r="BE739" s="205">
        <f t="shared" si="102"/>
        <v>0</v>
      </c>
      <c r="BF739" s="175">
        <v>40914</v>
      </c>
      <c r="BG739" s="175">
        <v>2478</v>
      </c>
      <c r="BH739" s="175">
        <v>18375</v>
      </c>
      <c r="BI739" s="175"/>
      <c r="BJ739" s="175"/>
      <c r="BK739" s="175">
        <v>5205</v>
      </c>
      <c r="BL739" s="175">
        <v>1982</v>
      </c>
      <c r="BM739" s="175">
        <v>7800</v>
      </c>
      <c r="BN739" s="175">
        <v>1287</v>
      </c>
      <c r="BO739" s="175">
        <v>3787</v>
      </c>
      <c r="BP739" s="198">
        <f t="shared" si="103"/>
        <v>22162</v>
      </c>
    </row>
    <row r="740" spans="1:68" s="116" customFormat="1" x14ac:dyDescent="0.15">
      <c r="A740" s="117">
        <v>1520401001</v>
      </c>
      <c r="B740" s="118" t="s">
        <v>1191</v>
      </c>
      <c r="C740" s="118" t="s">
        <v>1167</v>
      </c>
      <c r="D740" s="118" t="s">
        <v>1192</v>
      </c>
      <c r="E740" s="118" t="s">
        <v>3919</v>
      </c>
      <c r="F740" s="120">
        <v>18</v>
      </c>
      <c r="G740" s="119">
        <v>914610</v>
      </c>
      <c r="H740" s="119"/>
      <c r="I740" s="120" t="s">
        <v>5820</v>
      </c>
      <c r="J740" s="120">
        <v>7200</v>
      </c>
      <c r="K740" s="120">
        <v>914610</v>
      </c>
      <c r="L740" s="120">
        <v>0.34799999999999998</v>
      </c>
      <c r="M740" s="121" t="s">
        <v>5654</v>
      </c>
      <c r="N740" s="120">
        <v>1</v>
      </c>
      <c r="O740" s="119">
        <v>129</v>
      </c>
      <c r="P740" s="119">
        <v>49.8</v>
      </c>
      <c r="Q740" s="119">
        <v>4.0599999999999996</v>
      </c>
      <c r="R740" s="120" t="s">
        <v>5658</v>
      </c>
      <c r="S740" s="120">
        <v>1.353</v>
      </c>
      <c r="T740" s="120"/>
      <c r="U740" s="120"/>
      <c r="V740" s="172">
        <v>761</v>
      </c>
      <c r="W740" s="172">
        <v>253.9</v>
      </c>
      <c r="X740" s="172">
        <v>431.8</v>
      </c>
      <c r="Y740" s="172">
        <v>21.4</v>
      </c>
      <c r="Z740" s="172">
        <v>53.9</v>
      </c>
      <c r="AA740" s="123">
        <v>4098</v>
      </c>
      <c r="AB740" s="123"/>
      <c r="AC740" s="123">
        <v>673.16</v>
      </c>
      <c r="AD740" s="123"/>
      <c r="AE740" s="123"/>
      <c r="AF740" s="123"/>
      <c r="AG740" s="214"/>
      <c r="AH740" s="229" t="str">
        <f t="shared" si="98"/>
        <v>a3</v>
      </c>
      <c r="AI740" s="122"/>
      <c r="AJ740" s="122"/>
      <c r="AK740" s="122"/>
      <c r="AL740" s="122"/>
      <c r="AM740" s="122"/>
      <c r="AN740" s="173">
        <v>2</v>
      </c>
      <c r="AO740" s="173"/>
      <c r="AP740" s="173"/>
      <c r="AQ740" s="173"/>
      <c r="AR740" s="173"/>
      <c r="AS740" s="173">
        <v>2</v>
      </c>
      <c r="AT740" s="173">
        <v>3</v>
      </c>
      <c r="AU740" s="173">
        <v>2</v>
      </c>
      <c r="AV740" s="173">
        <v>2</v>
      </c>
      <c r="AW740" s="173">
        <v>2</v>
      </c>
      <c r="AX740" s="173">
        <v>2</v>
      </c>
      <c r="AY740" s="173"/>
      <c r="AZ740" s="211">
        <f t="shared" si="104"/>
        <v>4</v>
      </c>
      <c r="BA740" s="211">
        <f t="shared" si="105"/>
        <v>11</v>
      </c>
      <c r="BB740" s="205">
        <f t="shared" si="99"/>
        <v>145636</v>
      </c>
      <c r="BC740" s="205">
        <f t="shared" si="100"/>
        <v>145636</v>
      </c>
      <c r="BD740" s="205">
        <f t="shared" si="101"/>
        <v>0</v>
      </c>
      <c r="BE740" s="205">
        <f t="shared" si="102"/>
        <v>0</v>
      </c>
      <c r="BF740" s="175">
        <v>145636</v>
      </c>
      <c r="BG740" s="175"/>
      <c r="BH740" s="175">
        <v>76650</v>
      </c>
      <c r="BI740" s="175"/>
      <c r="BJ740" s="175"/>
      <c r="BK740" s="175">
        <v>11756</v>
      </c>
      <c r="BL740" s="175">
        <v>32155</v>
      </c>
      <c r="BM740" s="175">
        <v>14843</v>
      </c>
      <c r="BN740" s="175">
        <v>8177</v>
      </c>
      <c r="BO740" s="175">
        <v>2055</v>
      </c>
      <c r="BP740" s="198">
        <f t="shared" si="103"/>
        <v>78705</v>
      </c>
    </row>
    <row r="741" spans="1:68" s="116" customFormat="1" x14ac:dyDescent="0.15">
      <c r="A741" s="117">
        <v>1520402002</v>
      </c>
      <c r="B741" s="118" t="s">
        <v>1193</v>
      </c>
      <c r="C741" s="118" t="s">
        <v>1167</v>
      </c>
      <c r="D741" s="118" t="s">
        <v>1192</v>
      </c>
      <c r="E741" s="118" t="s">
        <v>3920</v>
      </c>
      <c r="F741" s="120">
        <v>13</v>
      </c>
      <c r="G741" s="119">
        <v>350480</v>
      </c>
      <c r="H741" s="119"/>
      <c r="I741" s="120" t="s">
        <v>5820</v>
      </c>
      <c r="J741" s="120">
        <v>2400</v>
      </c>
      <c r="K741" s="120">
        <v>350480</v>
      </c>
      <c r="L741" s="120">
        <v>0.4</v>
      </c>
      <c r="M741" s="121" t="s">
        <v>5657</v>
      </c>
      <c r="N741" s="120">
        <v>1</v>
      </c>
      <c r="O741" s="119">
        <v>207</v>
      </c>
      <c r="P741" s="119"/>
      <c r="Q741" s="119"/>
      <c r="R741" s="120" t="s">
        <v>5658</v>
      </c>
      <c r="S741" s="120">
        <v>0.79900000000000004</v>
      </c>
      <c r="T741" s="120"/>
      <c r="U741" s="120"/>
      <c r="V741" s="172">
        <v>261.8</v>
      </c>
      <c r="W741" s="172">
        <v>4.5</v>
      </c>
      <c r="X741" s="172">
        <v>92.7</v>
      </c>
      <c r="Y741" s="172">
        <v>21.2</v>
      </c>
      <c r="Z741" s="172">
        <v>143.4</v>
      </c>
      <c r="AA741" s="123">
        <v>3012</v>
      </c>
      <c r="AB741" s="123"/>
      <c r="AC741" s="123">
        <v>219.24</v>
      </c>
      <c r="AD741" s="123"/>
      <c r="AE741" s="123"/>
      <c r="AF741" s="123"/>
      <c r="AG741" s="214"/>
      <c r="AH741" s="229" t="str">
        <f t="shared" si="98"/>
        <v>a3</v>
      </c>
      <c r="AI741" s="122"/>
      <c r="AJ741" s="122"/>
      <c r="AK741" s="122"/>
      <c r="AL741" s="122"/>
      <c r="AM741" s="122"/>
      <c r="AN741" s="173"/>
      <c r="AO741" s="173"/>
      <c r="AP741" s="173"/>
      <c r="AQ741" s="173"/>
      <c r="AR741" s="173"/>
      <c r="AS741" s="173">
        <v>0.5</v>
      </c>
      <c r="AT741" s="173">
        <v>1</v>
      </c>
      <c r="AU741" s="173">
        <v>1</v>
      </c>
      <c r="AV741" s="173">
        <v>0.5</v>
      </c>
      <c r="AW741" s="173">
        <v>0.5</v>
      </c>
      <c r="AX741" s="173">
        <v>0.5</v>
      </c>
      <c r="AY741" s="173"/>
      <c r="AZ741" s="211">
        <f t="shared" si="104"/>
        <v>0.5</v>
      </c>
      <c r="BA741" s="211">
        <f t="shared" si="105"/>
        <v>3.5</v>
      </c>
      <c r="BB741" s="205">
        <f t="shared" si="99"/>
        <v>38727</v>
      </c>
      <c r="BC741" s="205">
        <f t="shared" si="100"/>
        <v>38727</v>
      </c>
      <c r="BD741" s="205">
        <f t="shared" si="101"/>
        <v>0</v>
      </c>
      <c r="BE741" s="205">
        <f t="shared" si="102"/>
        <v>0</v>
      </c>
      <c r="BF741" s="175">
        <v>38727</v>
      </c>
      <c r="BG741" s="175"/>
      <c r="BH741" s="175">
        <v>24150</v>
      </c>
      <c r="BI741" s="175"/>
      <c r="BJ741" s="175"/>
      <c r="BK741" s="175">
        <v>4178</v>
      </c>
      <c r="BL741" s="175">
        <v>3271</v>
      </c>
      <c r="BM741" s="175">
        <v>4380</v>
      </c>
      <c r="BN741" s="175">
        <v>1045</v>
      </c>
      <c r="BO741" s="175">
        <v>1703</v>
      </c>
      <c r="BP741" s="198">
        <f t="shared" si="103"/>
        <v>25853</v>
      </c>
    </row>
    <row r="742" spans="1:68" s="116" customFormat="1" x14ac:dyDescent="0.15">
      <c r="A742" s="117">
        <v>1520402003</v>
      </c>
      <c r="B742" s="118" t="s">
        <v>1194</v>
      </c>
      <c r="C742" s="118" t="s">
        <v>1167</v>
      </c>
      <c r="D742" s="118" t="s">
        <v>1192</v>
      </c>
      <c r="E742" s="118" t="s">
        <v>3921</v>
      </c>
      <c r="F742" s="120">
        <v>12</v>
      </c>
      <c r="G742" s="119">
        <v>173793</v>
      </c>
      <c r="H742" s="119"/>
      <c r="I742" s="120" t="s">
        <v>5820</v>
      </c>
      <c r="J742" s="120">
        <v>1050</v>
      </c>
      <c r="K742" s="120">
        <v>173793</v>
      </c>
      <c r="L742" s="120">
        <v>0.45300000000000001</v>
      </c>
      <c r="M742" s="121" t="s">
        <v>5657</v>
      </c>
      <c r="N742" s="120">
        <v>1</v>
      </c>
      <c r="O742" s="119">
        <v>177</v>
      </c>
      <c r="P742" s="119"/>
      <c r="Q742" s="119"/>
      <c r="R742" s="120" t="s">
        <v>5658</v>
      </c>
      <c r="S742" s="120">
        <v>0.36149999999999999</v>
      </c>
      <c r="T742" s="120"/>
      <c r="U742" s="120"/>
      <c r="V742" s="172">
        <v>142.5</v>
      </c>
      <c r="W742" s="172"/>
      <c r="X742" s="172">
        <v>57.5</v>
      </c>
      <c r="Y742" s="172">
        <v>46.1</v>
      </c>
      <c r="Z742" s="172">
        <v>38.9</v>
      </c>
      <c r="AA742" s="123"/>
      <c r="AB742" s="123"/>
      <c r="AC742" s="123">
        <v>127.31</v>
      </c>
      <c r="AD742" s="123"/>
      <c r="AE742" s="123"/>
      <c r="AF742" s="123"/>
      <c r="AG742" s="214"/>
      <c r="AH742" s="229" t="str">
        <f t="shared" si="98"/>
        <v>a3</v>
      </c>
      <c r="AI742" s="122"/>
      <c r="AJ742" s="122"/>
      <c r="AK742" s="122"/>
      <c r="AL742" s="122"/>
      <c r="AM742" s="122"/>
      <c r="AN742" s="173"/>
      <c r="AO742" s="173"/>
      <c r="AP742" s="173"/>
      <c r="AQ742" s="173"/>
      <c r="AR742" s="173"/>
      <c r="AS742" s="173"/>
      <c r="AT742" s="173"/>
      <c r="AU742" s="173"/>
      <c r="AV742" s="173"/>
      <c r="AW742" s="173"/>
      <c r="AX742" s="173"/>
      <c r="AY742" s="173"/>
      <c r="AZ742" s="211">
        <f t="shared" si="104"/>
        <v>0</v>
      </c>
      <c r="BA742" s="211">
        <f t="shared" si="105"/>
        <v>0</v>
      </c>
      <c r="BB742" s="205">
        <f t="shared" si="99"/>
        <v>25674</v>
      </c>
      <c r="BC742" s="205">
        <f t="shared" si="100"/>
        <v>25674</v>
      </c>
      <c r="BD742" s="205">
        <f t="shared" si="101"/>
        <v>0</v>
      </c>
      <c r="BE742" s="205">
        <f t="shared" si="102"/>
        <v>0</v>
      </c>
      <c r="BF742" s="175">
        <v>25674</v>
      </c>
      <c r="BG742" s="175"/>
      <c r="BH742" s="175">
        <v>18480</v>
      </c>
      <c r="BI742" s="175"/>
      <c r="BJ742" s="175"/>
      <c r="BK742" s="175">
        <v>2106</v>
      </c>
      <c r="BL742" s="175">
        <v>1703</v>
      </c>
      <c r="BM742" s="175">
        <v>2305</v>
      </c>
      <c r="BN742" s="175">
        <v>381</v>
      </c>
      <c r="BO742" s="175">
        <v>699</v>
      </c>
      <c r="BP742" s="198">
        <f t="shared" si="103"/>
        <v>19179</v>
      </c>
    </row>
    <row r="743" spans="1:68" s="116" customFormat="1" x14ac:dyDescent="0.15">
      <c r="A743" s="117">
        <v>1520501001</v>
      </c>
      <c r="B743" s="118" t="s">
        <v>1195</v>
      </c>
      <c r="C743" s="118" t="s">
        <v>1167</v>
      </c>
      <c r="D743" s="118" t="s">
        <v>1196</v>
      </c>
      <c r="E743" s="118" t="s">
        <v>3922</v>
      </c>
      <c r="F743" s="120">
        <v>32</v>
      </c>
      <c r="G743" s="119">
        <v>8638183</v>
      </c>
      <c r="H743" s="119"/>
      <c r="I743" s="120" t="s">
        <v>5820</v>
      </c>
      <c r="J743" s="120">
        <v>40700</v>
      </c>
      <c r="K743" s="120">
        <v>8638183</v>
      </c>
      <c r="L743" s="120">
        <v>0.58099999999999996</v>
      </c>
      <c r="M743" s="121" t="s">
        <v>5654</v>
      </c>
      <c r="N743" s="120">
        <v>1</v>
      </c>
      <c r="O743" s="119">
        <v>153</v>
      </c>
      <c r="P743" s="119"/>
      <c r="Q743" s="119"/>
      <c r="R743" s="120" t="s">
        <v>5655</v>
      </c>
      <c r="S743" s="120">
        <v>100.9</v>
      </c>
      <c r="T743" s="120"/>
      <c r="U743" s="120"/>
      <c r="V743" s="172">
        <v>2537</v>
      </c>
      <c r="W743" s="172">
        <v>420.5</v>
      </c>
      <c r="X743" s="172">
        <v>1896.2</v>
      </c>
      <c r="Y743" s="172">
        <v>161.4</v>
      </c>
      <c r="Z743" s="172">
        <v>58.9</v>
      </c>
      <c r="AA743" s="123">
        <v>30331</v>
      </c>
      <c r="AB743" s="123">
        <v>174873.60000000018</v>
      </c>
      <c r="AC743" s="123">
        <v>3191.89</v>
      </c>
      <c r="AD743" s="123"/>
      <c r="AE743" s="123"/>
      <c r="AF743" s="123"/>
      <c r="AG743" s="214"/>
      <c r="AH743" s="229" t="str">
        <f t="shared" si="98"/>
        <v>a3</v>
      </c>
      <c r="AI743" s="122"/>
      <c r="AJ743" s="122"/>
      <c r="AK743" s="122"/>
      <c r="AL743" s="122"/>
      <c r="AM743" s="122"/>
      <c r="AN743" s="173">
        <v>5</v>
      </c>
      <c r="AO743" s="173"/>
      <c r="AP743" s="173"/>
      <c r="AQ743" s="173"/>
      <c r="AR743" s="173"/>
      <c r="AS743" s="173">
        <v>1</v>
      </c>
      <c r="AT743" s="173">
        <v>6</v>
      </c>
      <c r="AU743" s="173">
        <v>7</v>
      </c>
      <c r="AV743" s="173">
        <v>2</v>
      </c>
      <c r="AW743" s="173">
        <v>2</v>
      </c>
      <c r="AX743" s="173">
        <v>2</v>
      </c>
      <c r="AY743" s="173">
        <v>1</v>
      </c>
      <c r="AZ743" s="211">
        <f t="shared" si="104"/>
        <v>6</v>
      </c>
      <c r="BA743" s="211">
        <f t="shared" si="105"/>
        <v>20</v>
      </c>
      <c r="BB743" s="205">
        <f t="shared" si="99"/>
        <v>392566</v>
      </c>
      <c r="BC743" s="205">
        <f t="shared" si="100"/>
        <v>392566</v>
      </c>
      <c r="BD743" s="205">
        <f t="shared" si="101"/>
        <v>0</v>
      </c>
      <c r="BE743" s="205">
        <f t="shared" si="102"/>
        <v>0</v>
      </c>
      <c r="BF743" s="175">
        <v>392566</v>
      </c>
      <c r="BG743" s="175">
        <v>69616</v>
      </c>
      <c r="BH743" s="175">
        <v>89727</v>
      </c>
      <c r="BI743" s="175"/>
      <c r="BJ743" s="175"/>
      <c r="BK743" s="175">
        <v>63404</v>
      </c>
      <c r="BL743" s="175">
        <v>80858</v>
      </c>
      <c r="BM743" s="175">
        <v>48894</v>
      </c>
      <c r="BN743" s="175">
        <v>22333</v>
      </c>
      <c r="BO743" s="175">
        <v>17734</v>
      </c>
      <c r="BP743" s="198">
        <f t="shared" si="103"/>
        <v>107461</v>
      </c>
    </row>
    <row r="744" spans="1:68" s="116" customFormat="1" x14ac:dyDescent="0.15">
      <c r="A744" s="117">
        <v>1520502002</v>
      </c>
      <c r="B744" s="118" t="s">
        <v>1197</v>
      </c>
      <c r="C744" s="118" t="s">
        <v>1167</v>
      </c>
      <c r="D744" s="118" t="s">
        <v>1196</v>
      </c>
      <c r="E744" s="118" t="s">
        <v>3923</v>
      </c>
      <c r="F744" s="120">
        <v>14</v>
      </c>
      <c r="G744" s="119">
        <v>103762</v>
      </c>
      <c r="H744" s="119"/>
      <c r="I744" s="120" t="s">
        <v>5820</v>
      </c>
      <c r="J744" s="120">
        <v>50</v>
      </c>
      <c r="K744" s="120">
        <v>103762</v>
      </c>
      <c r="L744" s="120">
        <v>5.6859999999999999</v>
      </c>
      <c r="M744" s="121" t="s">
        <v>5657</v>
      </c>
      <c r="N744" s="120">
        <v>1</v>
      </c>
      <c r="O744" s="119">
        <v>64</v>
      </c>
      <c r="P744" s="119"/>
      <c r="Q744" s="119"/>
      <c r="R744" s="120" t="s">
        <v>5660</v>
      </c>
      <c r="S744" s="120">
        <v>0.5</v>
      </c>
      <c r="T744" s="120"/>
      <c r="U744" s="120"/>
      <c r="V744" s="172">
        <v>105.1</v>
      </c>
      <c r="W744" s="172">
        <v>10</v>
      </c>
      <c r="X744" s="172">
        <v>39.1</v>
      </c>
      <c r="Y744" s="172">
        <v>16.2</v>
      </c>
      <c r="Z744" s="172">
        <v>39.799999999999997</v>
      </c>
      <c r="AA744" s="123">
        <v>699.6</v>
      </c>
      <c r="AB744" s="123"/>
      <c r="AC744" s="123">
        <v>53.14</v>
      </c>
      <c r="AD744" s="123"/>
      <c r="AE744" s="123"/>
      <c r="AF744" s="123"/>
      <c r="AG744" s="214"/>
      <c r="AH744" s="229" t="str">
        <f t="shared" si="98"/>
        <v>a3</v>
      </c>
      <c r="AI744" s="122"/>
      <c r="AJ744" s="122"/>
      <c r="AK744" s="122"/>
      <c r="AL744" s="122"/>
      <c r="AM744" s="122"/>
      <c r="AN744" s="173">
        <v>3</v>
      </c>
      <c r="AO744" s="173"/>
      <c r="AP744" s="173"/>
      <c r="AQ744" s="173"/>
      <c r="AR744" s="173"/>
      <c r="AS744" s="173"/>
      <c r="AT744" s="173"/>
      <c r="AU744" s="173"/>
      <c r="AV744" s="173"/>
      <c r="AW744" s="173"/>
      <c r="AX744" s="173"/>
      <c r="AY744" s="173"/>
      <c r="AZ744" s="211">
        <f t="shared" si="104"/>
        <v>3</v>
      </c>
      <c r="BA744" s="211"/>
      <c r="BB744" s="205">
        <f t="shared" si="99"/>
        <v>29781</v>
      </c>
      <c r="BC744" s="205">
        <f t="shared" si="100"/>
        <v>29781</v>
      </c>
      <c r="BD744" s="205">
        <f t="shared" si="101"/>
        <v>0</v>
      </c>
      <c r="BE744" s="205">
        <f t="shared" si="102"/>
        <v>0</v>
      </c>
      <c r="BF744" s="175">
        <v>29781</v>
      </c>
      <c r="BG744" s="175">
        <v>6821</v>
      </c>
      <c r="BH744" s="175">
        <v>9655</v>
      </c>
      <c r="BI744" s="175"/>
      <c r="BJ744" s="175"/>
      <c r="BK744" s="175">
        <v>912</v>
      </c>
      <c r="BL744" s="175">
        <v>8578</v>
      </c>
      <c r="BM744" s="175">
        <v>1848</v>
      </c>
      <c r="BN744" s="175">
        <v>645</v>
      </c>
      <c r="BO744" s="175">
        <v>1322</v>
      </c>
      <c r="BP744" s="198">
        <f t="shared" si="103"/>
        <v>10977</v>
      </c>
    </row>
    <row r="745" spans="1:68" x14ac:dyDescent="0.15">
      <c r="A745" s="117">
        <v>1520602001</v>
      </c>
      <c r="B745" s="118" t="s">
        <v>1198</v>
      </c>
      <c r="C745" s="118" t="s">
        <v>1167</v>
      </c>
      <c r="D745" s="118" t="s">
        <v>1199</v>
      </c>
      <c r="E745" s="118" t="s">
        <v>3924</v>
      </c>
      <c r="F745" s="120">
        <v>23</v>
      </c>
      <c r="G745" s="119">
        <v>1021005</v>
      </c>
      <c r="H745" s="119"/>
      <c r="I745" s="120" t="s">
        <v>5820</v>
      </c>
      <c r="J745" s="120">
        <v>4100</v>
      </c>
      <c r="K745" s="120">
        <v>1021005</v>
      </c>
      <c r="L745" s="120">
        <v>0.68200000000000005</v>
      </c>
      <c r="M745" s="121" t="s">
        <v>5657</v>
      </c>
      <c r="N745" s="120">
        <v>2</v>
      </c>
      <c r="O745" s="119">
        <v>174</v>
      </c>
      <c r="P745" s="119"/>
      <c r="Q745" s="119"/>
      <c r="R745" s="120" t="s">
        <v>5655</v>
      </c>
      <c r="S745" s="120">
        <v>40.5</v>
      </c>
      <c r="T745" s="120"/>
      <c r="U745" s="120"/>
      <c r="V745" s="172">
        <v>454</v>
      </c>
      <c r="W745" s="172"/>
      <c r="X745" s="172"/>
      <c r="Y745" s="172"/>
      <c r="Z745" s="172">
        <v>454</v>
      </c>
      <c r="AA745" s="123">
        <v>619</v>
      </c>
      <c r="AB745" s="123"/>
      <c r="AC745" s="123">
        <v>201</v>
      </c>
      <c r="AD745" s="123"/>
      <c r="AE745" s="123"/>
      <c r="AF745" s="123"/>
      <c r="AG745" s="214"/>
      <c r="AH745" s="229" t="str">
        <f t="shared" si="98"/>
        <v>b3</v>
      </c>
      <c r="AI745" s="122"/>
      <c r="AJ745" s="122"/>
      <c r="AK745" s="122"/>
      <c r="AL745" s="122"/>
      <c r="AM745" s="122"/>
      <c r="AN745" s="173" t="s">
        <v>3186</v>
      </c>
      <c r="AO745" s="173" t="s">
        <v>3186</v>
      </c>
      <c r="AP745" s="173" t="s">
        <v>3186</v>
      </c>
      <c r="AQ745" s="173" t="s">
        <v>3186</v>
      </c>
      <c r="AR745" s="173" t="s">
        <v>3186</v>
      </c>
      <c r="AS745" s="173" t="s">
        <v>3186</v>
      </c>
      <c r="AT745" s="173" t="s">
        <v>3186</v>
      </c>
      <c r="AU745" s="173" t="s">
        <v>3186</v>
      </c>
      <c r="AV745" s="173" t="s">
        <v>3186</v>
      </c>
      <c r="AW745" s="173" t="s">
        <v>3186</v>
      </c>
      <c r="AX745" s="173" t="s">
        <v>3186</v>
      </c>
      <c r="AY745" s="173" t="s">
        <v>3186</v>
      </c>
      <c r="AZ745" s="211">
        <f t="shared" si="104"/>
        <v>0</v>
      </c>
      <c r="BA745" s="211">
        <f t="shared" si="105"/>
        <v>0</v>
      </c>
      <c r="BB745" s="205">
        <f t="shared" si="99"/>
        <v>6829</v>
      </c>
      <c r="BC745" s="205">
        <f t="shared" si="100"/>
        <v>6829</v>
      </c>
      <c r="BD745" s="205">
        <f t="shared" si="101"/>
        <v>0</v>
      </c>
      <c r="BE745" s="205">
        <f t="shared" si="102"/>
        <v>0</v>
      </c>
      <c r="BF745" s="175">
        <v>6829</v>
      </c>
      <c r="BG745" s="175"/>
      <c r="BH745" s="175"/>
      <c r="BI745" s="175"/>
      <c r="BJ745" s="175"/>
      <c r="BK745" s="175">
        <v>1823</v>
      </c>
      <c r="BL745" s="175"/>
      <c r="BM745" s="175"/>
      <c r="BN745" s="175">
        <v>5006</v>
      </c>
      <c r="BO745" s="175"/>
      <c r="BP745" s="198">
        <f t="shared" si="103"/>
        <v>0</v>
      </c>
    </row>
    <row r="746" spans="1:68" s="116" customFormat="1" x14ac:dyDescent="0.15">
      <c r="A746" s="117">
        <v>1520602002</v>
      </c>
      <c r="B746" s="118" t="s">
        <v>1200</v>
      </c>
      <c r="C746" s="118" t="s">
        <v>1167</v>
      </c>
      <c r="D746" s="118" t="s">
        <v>1199</v>
      </c>
      <c r="E746" s="118" t="s">
        <v>3925</v>
      </c>
      <c r="F746" s="120">
        <v>11</v>
      </c>
      <c r="G746" s="119">
        <v>312075</v>
      </c>
      <c r="H746" s="119"/>
      <c r="I746" s="120" t="s">
        <v>5820</v>
      </c>
      <c r="J746" s="120">
        <v>2000</v>
      </c>
      <c r="K746" s="120">
        <v>312075</v>
      </c>
      <c r="L746" s="120">
        <v>0.42799999999999999</v>
      </c>
      <c r="M746" s="121" t="s">
        <v>5657</v>
      </c>
      <c r="N746" s="120">
        <v>1</v>
      </c>
      <c r="O746" s="119">
        <v>223.4</v>
      </c>
      <c r="P746" s="119"/>
      <c r="Q746" s="119"/>
      <c r="R746" s="120"/>
      <c r="S746" s="120"/>
      <c r="T746" s="120"/>
      <c r="U746" s="120"/>
      <c r="V746" s="172">
        <v>208.8</v>
      </c>
      <c r="W746" s="172">
        <v>41.3</v>
      </c>
      <c r="X746" s="172">
        <v>107.5</v>
      </c>
      <c r="Y746" s="172">
        <v>8.8000000000000007</v>
      </c>
      <c r="Z746" s="172">
        <v>51.2</v>
      </c>
      <c r="AA746" s="123"/>
      <c r="AB746" s="123"/>
      <c r="AC746" s="123">
        <v>219.25</v>
      </c>
      <c r="AD746" s="123"/>
      <c r="AE746" s="123"/>
      <c r="AF746" s="123"/>
      <c r="AG746" s="214"/>
      <c r="AH746" s="229" t="str">
        <f t="shared" si="98"/>
        <v>a3</v>
      </c>
      <c r="AI746" s="122"/>
      <c r="AJ746" s="122"/>
      <c r="AK746" s="122"/>
      <c r="AL746" s="122"/>
      <c r="AM746" s="122"/>
      <c r="AN746" s="173"/>
      <c r="AO746" s="173"/>
      <c r="AP746" s="173"/>
      <c r="AQ746" s="173"/>
      <c r="AR746" s="173"/>
      <c r="AS746" s="173">
        <v>4</v>
      </c>
      <c r="AT746" s="173">
        <v>0.8</v>
      </c>
      <c r="AU746" s="173">
        <v>0.9</v>
      </c>
      <c r="AV746" s="173">
        <v>0.8</v>
      </c>
      <c r="AW746" s="173">
        <v>0.9</v>
      </c>
      <c r="AX746" s="173">
        <v>0.6</v>
      </c>
      <c r="AY746" s="173"/>
      <c r="AZ746" s="211">
        <f t="shared" si="104"/>
        <v>4</v>
      </c>
      <c r="BA746" s="211">
        <f t="shared" si="105"/>
        <v>4</v>
      </c>
      <c r="BB746" s="205">
        <f t="shared" si="99"/>
        <v>68111</v>
      </c>
      <c r="BC746" s="205">
        <f t="shared" si="100"/>
        <v>68111</v>
      </c>
      <c r="BD746" s="205">
        <f t="shared" si="101"/>
        <v>23434</v>
      </c>
      <c r="BE746" s="205">
        <f t="shared" si="102"/>
        <v>23434</v>
      </c>
      <c r="BF746" s="175">
        <v>44677</v>
      </c>
      <c r="BG746" s="175"/>
      <c r="BH746" s="175">
        <v>23434</v>
      </c>
      <c r="BI746" s="175"/>
      <c r="BJ746" s="175"/>
      <c r="BK746" s="175">
        <v>4758</v>
      </c>
      <c r="BL746" s="175">
        <v>5488</v>
      </c>
      <c r="BM746" s="175">
        <v>5715</v>
      </c>
      <c r="BN746" s="175">
        <v>2749</v>
      </c>
      <c r="BO746" s="175">
        <v>25967</v>
      </c>
      <c r="BP746" s="198">
        <f t="shared" si="103"/>
        <v>49401</v>
      </c>
    </row>
    <row r="747" spans="1:68" s="116" customFormat="1" x14ac:dyDescent="0.15">
      <c r="A747" s="117">
        <v>1520901001</v>
      </c>
      <c r="B747" s="118" t="s">
        <v>1201</v>
      </c>
      <c r="C747" s="118" t="s">
        <v>1167</v>
      </c>
      <c r="D747" s="118" t="s">
        <v>1202</v>
      </c>
      <c r="E747" s="118" t="s">
        <v>3926</v>
      </c>
      <c r="F747" s="120">
        <v>24</v>
      </c>
      <c r="G747" s="119">
        <v>1746960</v>
      </c>
      <c r="H747" s="119"/>
      <c r="I747" s="120" t="s">
        <v>5820</v>
      </c>
      <c r="J747" s="120">
        <v>10000</v>
      </c>
      <c r="K747" s="120">
        <v>1746960</v>
      </c>
      <c r="L747" s="120">
        <v>0.47899999999999998</v>
      </c>
      <c r="M747" s="121" t="s">
        <v>5654</v>
      </c>
      <c r="N747" s="120">
        <v>1</v>
      </c>
      <c r="O747" s="119">
        <v>163.30000000000001</v>
      </c>
      <c r="P747" s="119"/>
      <c r="Q747" s="119"/>
      <c r="R747" s="120" t="s">
        <v>5655</v>
      </c>
      <c r="S747" s="120">
        <v>51.2</v>
      </c>
      <c r="T747" s="120"/>
      <c r="U747" s="120"/>
      <c r="V747" s="172">
        <v>1109.0999999999999</v>
      </c>
      <c r="W747" s="172">
        <v>102.2</v>
      </c>
      <c r="X747" s="172">
        <v>520.4</v>
      </c>
      <c r="Y747" s="172">
        <v>141.69999999999999</v>
      </c>
      <c r="Z747" s="172">
        <v>344.8</v>
      </c>
      <c r="AA747" s="123">
        <v>19104</v>
      </c>
      <c r="AB747" s="123">
        <v>29308.5</v>
      </c>
      <c r="AC747" s="123">
        <v>1338</v>
      </c>
      <c r="AD747" s="123"/>
      <c r="AE747" s="123"/>
      <c r="AF747" s="123"/>
      <c r="AG747" s="214"/>
      <c r="AH747" s="229" t="str">
        <f t="shared" si="98"/>
        <v>a3</v>
      </c>
      <c r="AI747" s="122"/>
      <c r="AJ747" s="122"/>
      <c r="AK747" s="122"/>
      <c r="AL747" s="122"/>
      <c r="AM747" s="122"/>
      <c r="AN747" s="173">
        <v>1</v>
      </c>
      <c r="AO747" s="173">
        <v>0.5</v>
      </c>
      <c r="AP747" s="173">
        <v>0.5</v>
      </c>
      <c r="AQ747" s="173"/>
      <c r="AR747" s="173"/>
      <c r="AS747" s="173">
        <v>1</v>
      </c>
      <c r="AT747" s="173">
        <v>1</v>
      </c>
      <c r="AU747" s="173">
        <v>2</v>
      </c>
      <c r="AV747" s="173">
        <v>1</v>
      </c>
      <c r="AW747" s="173">
        <v>1</v>
      </c>
      <c r="AX747" s="173">
        <v>2</v>
      </c>
      <c r="AY747" s="173">
        <v>1</v>
      </c>
      <c r="AZ747" s="211">
        <f t="shared" si="104"/>
        <v>3</v>
      </c>
      <c r="BA747" s="211">
        <f t="shared" si="105"/>
        <v>8</v>
      </c>
      <c r="BB747" s="205">
        <f t="shared" si="99"/>
        <v>121317</v>
      </c>
      <c r="BC747" s="205">
        <f t="shared" si="100"/>
        <v>121317</v>
      </c>
      <c r="BD747" s="205">
        <f t="shared" si="101"/>
        <v>0</v>
      </c>
      <c r="BE747" s="205">
        <f t="shared" si="102"/>
        <v>0</v>
      </c>
      <c r="BF747" s="175">
        <v>121317</v>
      </c>
      <c r="BG747" s="175">
        <v>8473</v>
      </c>
      <c r="BH747" s="175">
        <v>43635</v>
      </c>
      <c r="BI747" s="175"/>
      <c r="BJ747" s="175"/>
      <c r="BK747" s="175">
        <v>22771</v>
      </c>
      <c r="BL747" s="175">
        <v>7229</v>
      </c>
      <c r="BM747" s="175">
        <v>16949</v>
      </c>
      <c r="BN747" s="175">
        <v>14386</v>
      </c>
      <c r="BO747" s="175">
        <v>7874</v>
      </c>
      <c r="BP747" s="198">
        <f t="shared" si="103"/>
        <v>51509</v>
      </c>
    </row>
    <row r="748" spans="1:68" s="116" customFormat="1" x14ac:dyDescent="0.15">
      <c r="A748" s="117">
        <v>1521001001</v>
      </c>
      <c r="B748" s="118" t="s">
        <v>988</v>
      </c>
      <c r="C748" s="118" t="s">
        <v>1167</v>
      </c>
      <c r="D748" s="118" t="s">
        <v>1203</v>
      </c>
      <c r="E748" s="118" t="s">
        <v>3927</v>
      </c>
      <c r="F748" s="120">
        <v>30</v>
      </c>
      <c r="G748" s="119">
        <v>4438369</v>
      </c>
      <c r="H748" s="119"/>
      <c r="I748" s="120" t="s">
        <v>5820</v>
      </c>
      <c r="J748" s="120">
        <v>24800</v>
      </c>
      <c r="K748" s="120">
        <v>4438369</v>
      </c>
      <c r="L748" s="120">
        <v>0.49</v>
      </c>
      <c r="M748" s="121" t="s">
        <v>5654</v>
      </c>
      <c r="N748" s="120">
        <v>1</v>
      </c>
      <c r="O748" s="119">
        <v>233.3</v>
      </c>
      <c r="P748" s="119"/>
      <c r="Q748" s="119"/>
      <c r="R748" s="120" t="s">
        <v>5655</v>
      </c>
      <c r="S748" s="120">
        <v>105.2</v>
      </c>
      <c r="T748" s="120"/>
      <c r="U748" s="120"/>
      <c r="V748" s="172">
        <v>2200</v>
      </c>
      <c r="W748" s="172">
        <v>166</v>
      </c>
      <c r="X748" s="172">
        <v>1570</v>
      </c>
      <c r="Y748" s="172">
        <v>381</v>
      </c>
      <c r="Z748" s="172">
        <v>83</v>
      </c>
      <c r="AA748" s="123">
        <v>24909</v>
      </c>
      <c r="AB748" s="123">
        <v>78143.999999999927</v>
      </c>
      <c r="AC748" s="123">
        <v>2500</v>
      </c>
      <c r="AD748" s="123"/>
      <c r="AE748" s="123"/>
      <c r="AF748" s="123"/>
      <c r="AG748" s="214"/>
      <c r="AH748" s="229" t="str">
        <f t="shared" si="98"/>
        <v>a3</v>
      </c>
      <c r="AI748" s="122"/>
      <c r="AJ748" s="122"/>
      <c r="AK748" s="122"/>
      <c r="AL748" s="122"/>
      <c r="AM748" s="122"/>
      <c r="AN748" s="173">
        <v>7</v>
      </c>
      <c r="AO748" s="173" t="s">
        <v>3186</v>
      </c>
      <c r="AP748" s="173" t="s">
        <v>3186</v>
      </c>
      <c r="AQ748" s="173" t="s">
        <v>3186</v>
      </c>
      <c r="AR748" s="173" t="s">
        <v>3186</v>
      </c>
      <c r="AS748" s="173">
        <v>2</v>
      </c>
      <c r="AT748" s="173">
        <v>4.5</v>
      </c>
      <c r="AU748" s="173">
        <v>4.5</v>
      </c>
      <c r="AV748" s="173">
        <v>4.5</v>
      </c>
      <c r="AW748" s="173">
        <v>4.5</v>
      </c>
      <c r="AX748" s="173">
        <v>2</v>
      </c>
      <c r="AY748" s="173" t="s">
        <v>3186</v>
      </c>
      <c r="AZ748" s="211">
        <f t="shared" si="104"/>
        <v>9</v>
      </c>
      <c r="BA748" s="211">
        <f t="shared" si="105"/>
        <v>20</v>
      </c>
      <c r="BB748" s="205">
        <f t="shared" si="99"/>
        <v>274880</v>
      </c>
      <c r="BC748" s="205">
        <f t="shared" si="100"/>
        <v>274880</v>
      </c>
      <c r="BD748" s="205">
        <f t="shared" si="101"/>
        <v>0</v>
      </c>
      <c r="BE748" s="205">
        <f t="shared" si="102"/>
        <v>0</v>
      </c>
      <c r="BF748" s="175">
        <v>274880</v>
      </c>
      <c r="BG748" s="175">
        <v>13094</v>
      </c>
      <c r="BH748" s="175">
        <v>119952</v>
      </c>
      <c r="BI748" s="175"/>
      <c r="BJ748" s="175"/>
      <c r="BK748" s="175">
        <v>43080</v>
      </c>
      <c r="BL748" s="175">
        <v>36289</v>
      </c>
      <c r="BM748" s="175">
        <v>34798</v>
      </c>
      <c r="BN748" s="175">
        <v>13798</v>
      </c>
      <c r="BO748" s="175">
        <v>13869</v>
      </c>
      <c r="BP748" s="198">
        <f t="shared" si="103"/>
        <v>133821</v>
      </c>
    </row>
    <row r="749" spans="1:68" s="116" customFormat="1" x14ac:dyDescent="0.15">
      <c r="A749" s="117">
        <v>1521002002</v>
      </c>
      <c r="B749" s="118" t="s">
        <v>1204</v>
      </c>
      <c r="C749" s="118" t="s">
        <v>1167</v>
      </c>
      <c r="D749" s="118" t="s">
        <v>1203</v>
      </c>
      <c r="E749" s="118" t="s">
        <v>3928</v>
      </c>
      <c r="F749" s="120">
        <v>17</v>
      </c>
      <c r="G749" s="119">
        <v>432663</v>
      </c>
      <c r="H749" s="119"/>
      <c r="I749" s="120" t="s">
        <v>5820</v>
      </c>
      <c r="J749" s="120">
        <v>3000</v>
      </c>
      <c r="K749" s="120">
        <v>432663</v>
      </c>
      <c r="L749" s="120">
        <v>0.39500000000000002</v>
      </c>
      <c r="M749" s="121" t="s">
        <v>5657</v>
      </c>
      <c r="N749" s="120">
        <v>1</v>
      </c>
      <c r="O749" s="119">
        <v>273</v>
      </c>
      <c r="P749" s="119"/>
      <c r="Q749" s="119"/>
      <c r="R749" s="120" t="s">
        <v>5658</v>
      </c>
      <c r="S749" s="120">
        <v>0.4</v>
      </c>
      <c r="T749" s="120"/>
      <c r="U749" s="120"/>
      <c r="V749" s="172">
        <v>147.5</v>
      </c>
      <c r="W749" s="172">
        <v>23.6</v>
      </c>
      <c r="X749" s="172">
        <v>98.2</v>
      </c>
      <c r="Y749" s="172">
        <v>21.8</v>
      </c>
      <c r="Z749" s="172">
        <v>3.9</v>
      </c>
      <c r="AA749" s="123"/>
      <c r="AB749" s="123"/>
      <c r="AC749" s="123">
        <v>347</v>
      </c>
      <c r="AD749" s="123"/>
      <c r="AE749" s="123"/>
      <c r="AF749" s="123"/>
      <c r="AG749" s="214"/>
      <c r="AH749" s="229" t="str">
        <f t="shared" si="98"/>
        <v>a3</v>
      </c>
      <c r="AI749" s="122"/>
      <c r="AJ749" s="122"/>
      <c r="AK749" s="122"/>
      <c r="AL749" s="122"/>
      <c r="AM749" s="122"/>
      <c r="AN749" s="173">
        <v>1</v>
      </c>
      <c r="AO749" s="173"/>
      <c r="AP749" s="173"/>
      <c r="AQ749" s="173"/>
      <c r="AR749" s="173"/>
      <c r="AS749" s="173"/>
      <c r="AT749" s="173">
        <v>0.5</v>
      </c>
      <c r="AU749" s="173"/>
      <c r="AV749" s="173">
        <v>0.5</v>
      </c>
      <c r="AW749" s="173"/>
      <c r="AX749" s="173"/>
      <c r="AY749" s="173"/>
      <c r="AZ749" s="211">
        <f t="shared" si="104"/>
        <v>1</v>
      </c>
      <c r="BA749" s="211">
        <f t="shared" si="105"/>
        <v>1</v>
      </c>
      <c r="BB749" s="205">
        <f t="shared" si="99"/>
        <v>39152</v>
      </c>
      <c r="BC749" s="205">
        <f t="shared" si="100"/>
        <v>39152</v>
      </c>
      <c r="BD749" s="205">
        <f t="shared" si="101"/>
        <v>0</v>
      </c>
      <c r="BE749" s="205">
        <f t="shared" si="102"/>
        <v>0</v>
      </c>
      <c r="BF749" s="175">
        <v>39152</v>
      </c>
      <c r="BG749" s="175"/>
      <c r="BH749" s="175">
        <v>16265</v>
      </c>
      <c r="BI749" s="175"/>
      <c r="BJ749" s="175"/>
      <c r="BK749" s="175">
        <v>8063</v>
      </c>
      <c r="BL749" s="175">
        <v>5231</v>
      </c>
      <c r="BM749" s="175">
        <v>4747</v>
      </c>
      <c r="BN749" s="175">
        <v>2584</v>
      </c>
      <c r="BO749" s="175">
        <v>2262</v>
      </c>
      <c r="BP749" s="198">
        <f t="shared" si="103"/>
        <v>18527</v>
      </c>
    </row>
    <row r="750" spans="1:68" s="116" customFormat="1" x14ac:dyDescent="0.15">
      <c r="A750" s="117">
        <v>1521002003</v>
      </c>
      <c r="B750" s="118" t="s">
        <v>1205</v>
      </c>
      <c r="C750" s="118" t="s">
        <v>1167</v>
      </c>
      <c r="D750" s="118" t="s">
        <v>1203</v>
      </c>
      <c r="E750" s="118" t="s">
        <v>3929</v>
      </c>
      <c r="F750" s="120">
        <v>16</v>
      </c>
      <c r="G750" s="119">
        <v>136690</v>
      </c>
      <c r="H750" s="119"/>
      <c r="I750" s="120" t="s">
        <v>5820</v>
      </c>
      <c r="J750" s="120">
        <v>1190</v>
      </c>
      <c r="K750" s="120">
        <v>136690</v>
      </c>
      <c r="L750" s="120">
        <v>0.315</v>
      </c>
      <c r="M750" s="121" t="s">
        <v>5657</v>
      </c>
      <c r="N750" s="120">
        <v>1</v>
      </c>
      <c r="O750" s="119">
        <v>262</v>
      </c>
      <c r="P750" s="119"/>
      <c r="Q750" s="119"/>
      <c r="R750" s="120" t="s">
        <v>5658</v>
      </c>
      <c r="S750" s="120">
        <v>0.08</v>
      </c>
      <c r="T750" s="120"/>
      <c r="U750" s="120"/>
      <c r="V750" s="172">
        <v>148.5</v>
      </c>
      <c r="W750" s="172">
        <v>37.1</v>
      </c>
      <c r="X750" s="172">
        <v>37.1</v>
      </c>
      <c r="Y750" s="172">
        <v>37.1</v>
      </c>
      <c r="Z750" s="172">
        <v>37.200000000000003</v>
      </c>
      <c r="AA750" s="123">
        <v>1783</v>
      </c>
      <c r="AB750" s="123"/>
      <c r="AC750" s="123">
        <v>108</v>
      </c>
      <c r="AD750" s="123"/>
      <c r="AE750" s="123"/>
      <c r="AF750" s="123"/>
      <c r="AG750" s="214"/>
      <c r="AH750" s="229" t="str">
        <f t="shared" si="98"/>
        <v>a3</v>
      </c>
      <c r="AI750" s="122"/>
      <c r="AJ750" s="122"/>
      <c r="AK750" s="122"/>
      <c r="AL750" s="122"/>
      <c r="AM750" s="122"/>
      <c r="AN750" s="173" t="s">
        <v>3186</v>
      </c>
      <c r="AO750" s="173" t="s">
        <v>3186</v>
      </c>
      <c r="AP750" s="173" t="s">
        <v>3186</v>
      </c>
      <c r="AQ750" s="173" t="s">
        <v>3186</v>
      </c>
      <c r="AR750" s="173" t="s">
        <v>3186</v>
      </c>
      <c r="AS750" s="173"/>
      <c r="AT750" s="173"/>
      <c r="AU750" s="173">
        <v>0.8</v>
      </c>
      <c r="AV750" s="173"/>
      <c r="AW750" s="173"/>
      <c r="AX750" s="173">
        <v>0.5</v>
      </c>
      <c r="AY750" s="173"/>
      <c r="AZ750" s="211">
        <f t="shared" si="104"/>
        <v>0</v>
      </c>
      <c r="BA750" s="211">
        <f t="shared" si="105"/>
        <v>1.3</v>
      </c>
      <c r="BB750" s="205">
        <f t="shared" si="99"/>
        <v>24480</v>
      </c>
      <c r="BC750" s="205">
        <f t="shared" si="100"/>
        <v>24480</v>
      </c>
      <c r="BD750" s="205">
        <f t="shared" si="101"/>
        <v>0</v>
      </c>
      <c r="BE750" s="205">
        <f t="shared" si="102"/>
        <v>0</v>
      </c>
      <c r="BF750" s="175">
        <v>24480</v>
      </c>
      <c r="BG750" s="175"/>
      <c r="BH750" s="175">
        <v>8452</v>
      </c>
      <c r="BI750" s="175"/>
      <c r="BJ750" s="175"/>
      <c r="BK750" s="175">
        <v>3179</v>
      </c>
      <c r="BL750" s="175">
        <v>7562</v>
      </c>
      <c r="BM750" s="175">
        <v>2405</v>
      </c>
      <c r="BN750" s="175">
        <v>1271</v>
      </c>
      <c r="BO750" s="175">
        <v>1611</v>
      </c>
      <c r="BP750" s="198">
        <f t="shared" si="103"/>
        <v>10063</v>
      </c>
    </row>
    <row r="751" spans="1:68" s="116" customFormat="1" x14ac:dyDescent="0.15">
      <c r="A751" s="117">
        <v>1521002004</v>
      </c>
      <c r="B751" s="118" t="s">
        <v>1206</v>
      </c>
      <c r="C751" s="118" t="s">
        <v>1167</v>
      </c>
      <c r="D751" s="118" t="s">
        <v>1203</v>
      </c>
      <c r="E751" s="118" t="s">
        <v>3930</v>
      </c>
      <c r="F751" s="120">
        <v>13</v>
      </c>
      <c r="G751" s="119"/>
      <c r="H751" s="119"/>
      <c r="I751" s="120" t="s">
        <v>5820</v>
      </c>
      <c r="J751" s="120">
        <v>1200</v>
      </c>
      <c r="K751" s="120">
        <v>173311</v>
      </c>
      <c r="L751" s="120">
        <v>0.39600000000000002</v>
      </c>
      <c r="M751" s="121" t="s">
        <v>5657</v>
      </c>
      <c r="N751" s="120">
        <v>1</v>
      </c>
      <c r="O751" s="119">
        <v>329</v>
      </c>
      <c r="P751" s="119"/>
      <c r="Q751" s="119"/>
      <c r="R751" s="120" t="s">
        <v>5663</v>
      </c>
      <c r="S751" s="120">
        <v>0.2</v>
      </c>
      <c r="T751" s="120"/>
      <c r="U751" s="120"/>
      <c r="V751" s="172">
        <v>168.8</v>
      </c>
      <c r="W751" s="172"/>
      <c r="X751" s="172">
        <v>110.4</v>
      </c>
      <c r="Y751" s="172">
        <v>20.100000000000001</v>
      </c>
      <c r="Z751" s="172">
        <v>38.299999999999997</v>
      </c>
      <c r="AA751" s="123">
        <v>1989</v>
      </c>
      <c r="AB751" s="123"/>
      <c r="AC751" s="123">
        <v>124</v>
      </c>
      <c r="AD751" s="123"/>
      <c r="AE751" s="123"/>
      <c r="AF751" s="123"/>
      <c r="AG751" s="214"/>
      <c r="AH751" s="229" t="str">
        <f t="shared" si="98"/>
        <v>a3</v>
      </c>
      <c r="AI751" s="122"/>
      <c r="AJ751" s="122"/>
      <c r="AK751" s="122"/>
      <c r="AL751" s="122"/>
      <c r="AM751" s="122"/>
      <c r="AN751" s="173" t="s">
        <v>3186</v>
      </c>
      <c r="AO751" s="173" t="s">
        <v>3186</v>
      </c>
      <c r="AP751" s="173" t="s">
        <v>3186</v>
      </c>
      <c r="AQ751" s="173" t="s">
        <v>3186</v>
      </c>
      <c r="AR751" s="173" t="s">
        <v>3186</v>
      </c>
      <c r="AS751" s="173"/>
      <c r="AT751" s="173"/>
      <c r="AU751" s="173">
        <v>0.8</v>
      </c>
      <c r="AV751" s="173"/>
      <c r="AW751" s="173"/>
      <c r="AX751" s="173">
        <v>0.5</v>
      </c>
      <c r="AY751" s="173"/>
      <c r="AZ751" s="211">
        <f t="shared" si="104"/>
        <v>0</v>
      </c>
      <c r="BA751" s="211">
        <f t="shared" si="105"/>
        <v>1.3</v>
      </c>
      <c r="BB751" s="205">
        <f t="shared" si="99"/>
        <v>21110</v>
      </c>
      <c r="BC751" s="205">
        <f t="shared" si="100"/>
        <v>21110</v>
      </c>
      <c r="BD751" s="205">
        <f t="shared" si="101"/>
        <v>0</v>
      </c>
      <c r="BE751" s="205">
        <f t="shared" si="102"/>
        <v>0</v>
      </c>
      <c r="BF751" s="175">
        <v>21110</v>
      </c>
      <c r="BG751" s="175"/>
      <c r="BH751" s="175">
        <v>7791</v>
      </c>
      <c r="BI751" s="175"/>
      <c r="BJ751" s="175"/>
      <c r="BK751" s="175">
        <v>3410</v>
      </c>
      <c r="BL751" s="175">
        <v>4425</v>
      </c>
      <c r="BM751" s="175">
        <v>2989</v>
      </c>
      <c r="BN751" s="175">
        <v>1194</v>
      </c>
      <c r="BO751" s="175">
        <v>1301</v>
      </c>
      <c r="BP751" s="198">
        <f t="shared" si="103"/>
        <v>9092</v>
      </c>
    </row>
    <row r="752" spans="1:68" s="116" customFormat="1" x14ac:dyDescent="0.15">
      <c r="A752" s="117">
        <v>1521101001</v>
      </c>
      <c r="B752" s="118" t="s">
        <v>1207</v>
      </c>
      <c r="C752" s="118" t="s">
        <v>1167</v>
      </c>
      <c r="D752" s="118" t="s">
        <v>1208</v>
      </c>
      <c r="E752" s="118" t="s">
        <v>3931</v>
      </c>
      <c r="F752" s="120">
        <v>44</v>
      </c>
      <c r="G752" s="119">
        <v>2866021</v>
      </c>
      <c r="H752" s="119">
        <v>1817002</v>
      </c>
      <c r="I752" s="120" t="s">
        <v>5822</v>
      </c>
      <c r="J752" s="120">
        <v>5530</v>
      </c>
      <c r="K752" s="120">
        <v>2866021</v>
      </c>
      <c r="L752" s="120">
        <v>1.42</v>
      </c>
      <c r="M752" s="121" t="s">
        <v>5654</v>
      </c>
      <c r="N752" s="120">
        <v>1</v>
      </c>
      <c r="O752" s="119">
        <v>109.6</v>
      </c>
      <c r="P752" s="119">
        <v>26.6</v>
      </c>
      <c r="Q752" s="119">
        <v>1.0900000000000001</v>
      </c>
      <c r="R752" s="120" t="s">
        <v>5655</v>
      </c>
      <c r="S752" s="120">
        <v>23.1</v>
      </c>
      <c r="T752" s="120"/>
      <c r="U752" s="120"/>
      <c r="V752" s="172">
        <v>1023</v>
      </c>
      <c r="W752" s="172">
        <v>187</v>
      </c>
      <c r="X752" s="172">
        <v>698</v>
      </c>
      <c r="Y752" s="172">
        <v>35</v>
      </c>
      <c r="Z752" s="172">
        <v>103</v>
      </c>
      <c r="AA752" s="123">
        <v>11979</v>
      </c>
      <c r="AB752" s="123"/>
      <c r="AC752" s="123">
        <v>986</v>
      </c>
      <c r="AD752" s="123"/>
      <c r="AE752" s="123"/>
      <c r="AF752" s="123"/>
      <c r="AG752" s="214"/>
      <c r="AH752" s="229" t="str">
        <f t="shared" si="98"/>
        <v>a3</v>
      </c>
      <c r="AI752" s="122" t="s">
        <v>5401</v>
      </c>
      <c r="AJ752" s="122"/>
      <c r="AK752" s="122" t="s">
        <v>5401</v>
      </c>
      <c r="AL752" s="122"/>
      <c r="AM752" s="122"/>
      <c r="AN752" s="173">
        <v>1</v>
      </c>
      <c r="AO752" s="173"/>
      <c r="AP752" s="173"/>
      <c r="AQ752" s="173"/>
      <c r="AR752" s="173"/>
      <c r="AS752" s="173">
        <v>2</v>
      </c>
      <c r="AT752" s="173">
        <v>3</v>
      </c>
      <c r="AU752" s="173">
        <v>2</v>
      </c>
      <c r="AV752" s="173">
        <v>1</v>
      </c>
      <c r="AW752" s="173">
        <v>1</v>
      </c>
      <c r="AX752" s="173"/>
      <c r="AY752" s="173"/>
      <c r="AZ752" s="211">
        <f t="shared" si="104"/>
        <v>3</v>
      </c>
      <c r="BA752" s="211">
        <f t="shared" si="105"/>
        <v>7</v>
      </c>
      <c r="BB752" s="205">
        <f t="shared" si="99"/>
        <v>136595</v>
      </c>
      <c r="BC752" s="205">
        <f t="shared" si="100"/>
        <v>136595</v>
      </c>
      <c r="BD752" s="205">
        <f t="shared" si="101"/>
        <v>0</v>
      </c>
      <c r="BE752" s="205">
        <f t="shared" si="102"/>
        <v>0</v>
      </c>
      <c r="BF752" s="175">
        <v>136595</v>
      </c>
      <c r="BG752" s="175">
        <v>9462</v>
      </c>
      <c r="BH752" s="175">
        <v>57865</v>
      </c>
      <c r="BI752" s="175"/>
      <c r="BJ752" s="175"/>
      <c r="BK752" s="175">
        <v>22007</v>
      </c>
      <c r="BL752" s="175">
        <v>13668</v>
      </c>
      <c r="BM752" s="175">
        <v>22079</v>
      </c>
      <c r="BN752" s="175">
        <v>4095</v>
      </c>
      <c r="BO752" s="175">
        <v>7419</v>
      </c>
      <c r="BP752" s="198">
        <f t="shared" si="103"/>
        <v>65284</v>
      </c>
    </row>
    <row r="753" spans="1:68" s="116" customFormat="1" x14ac:dyDescent="0.15">
      <c r="A753" s="117">
        <v>1521101002</v>
      </c>
      <c r="B753" s="118" t="s">
        <v>1209</v>
      </c>
      <c r="C753" s="118" t="s">
        <v>1167</v>
      </c>
      <c r="D753" s="118" t="s">
        <v>1208</v>
      </c>
      <c r="E753" s="118" t="s">
        <v>3932</v>
      </c>
      <c r="F753" s="120">
        <v>27</v>
      </c>
      <c r="G753" s="119">
        <v>3605480</v>
      </c>
      <c r="H753" s="119"/>
      <c r="I753" s="120" t="s">
        <v>5820</v>
      </c>
      <c r="J753" s="120">
        <v>11640</v>
      </c>
      <c r="K753" s="120">
        <v>3605480</v>
      </c>
      <c r="L753" s="120">
        <v>0.84899999999999998</v>
      </c>
      <c r="M753" s="121" t="s">
        <v>5654</v>
      </c>
      <c r="N753" s="120">
        <v>1</v>
      </c>
      <c r="O753" s="119">
        <v>242.5</v>
      </c>
      <c r="P753" s="119">
        <v>43.4</v>
      </c>
      <c r="Q753" s="119">
        <v>2.54</v>
      </c>
      <c r="R753" s="120" t="s">
        <v>5655</v>
      </c>
      <c r="S753" s="120">
        <v>72.8</v>
      </c>
      <c r="T753" s="120"/>
      <c r="U753" s="120"/>
      <c r="V753" s="172">
        <v>1580</v>
      </c>
      <c r="W753" s="172">
        <v>168</v>
      </c>
      <c r="X753" s="172">
        <v>1051</v>
      </c>
      <c r="Y753" s="172">
        <v>71</v>
      </c>
      <c r="Z753" s="172">
        <v>290</v>
      </c>
      <c r="AA753" s="123">
        <v>25538</v>
      </c>
      <c r="AB753" s="123"/>
      <c r="AC753" s="123">
        <v>2237</v>
      </c>
      <c r="AD753" s="123"/>
      <c r="AE753" s="123"/>
      <c r="AF753" s="123"/>
      <c r="AG753" s="214"/>
      <c r="AH753" s="229" t="str">
        <f t="shared" si="98"/>
        <v>a3</v>
      </c>
      <c r="AI753" s="122" t="s">
        <v>5401</v>
      </c>
      <c r="AJ753" s="122"/>
      <c r="AK753" s="122" t="s">
        <v>5401</v>
      </c>
      <c r="AL753" s="122"/>
      <c r="AM753" s="122"/>
      <c r="AN753" s="173">
        <v>1</v>
      </c>
      <c r="AO753" s="173"/>
      <c r="AP753" s="173"/>
      <c r="AQ753" s="173"/>
      <c r="AR753" s="173"/>
      <c r="AS753" s="173">
        <v>1</v>
      </c>
      <c r="AT753" s="173">
        <v>2.5</v>
      </c>
      <c r="AU753" s="173">
        <v>1.5</v>
      </c>
      <c r="AV753" s="173">
        <v>1</v>
      </c>
      <c r="AW753" s="173">
        <v>1</v>
      </c>
      <c r="AX753" s="173">
        <v>3</v>
      </c>
      <c r="AY753" s="173"/>
      <c r="AZ753" s="211">
        <f t="shared" si="104"/>
        <v>2</v>
      </c>
      <c r="BA753" s="211">
        <f t="shared" si="105"/>
        <v>9</v>
      </c>
      <c r="BB753" s="205">
        <f t="shared" si="99"/>
        <v>189226</v>
      </c>
      <c r="BC753" s="205">
        <f t="shared" si="100"/>
        <v>189226</v>
      </c>
      <c r="BD753" s="205">
        <f t="shared" si="101"/>
        <v>0</v>
      </c>
      <c r="BE753" s="205">
        <f t="shared" si="102"/>
        <v>0</v>
      </c>
      <c r="BF753" s="175">
        <v>189226</v>
      </c>
      <c r="BG753" s="175">
        <v>6308</v>
      </c>
      <c r="BH753" s="175">
        <v>77371</v>
      </c>
      <c r="BI753" s="175"/>
      <c r="BJ753" s="175"/>
      <c r="BK753" s="175">
        <v>46422</v>
      </c>
      <c r="BL753" s="175">
        <v>23537</v>
      </c>
      <c r="BM753" s="175">
        <v>23700</v>
      </c>
      <c r="BN753" s="175">
        <v>5194</v>
      </c>
      <c r="BO753" s="175">
        <v>6694</v>
      </c>
      <c r="BP753" s="198">
        <f t="shared" si="103"/>
        <v>84065</v>
      </c>
    </row>
    <row r="754" spans="1:68" s="116" customFormat="1" x14ac:dyDescent="0.15">
      <c r="A754" s="117">
        <v>1521201001</v>
      </c>
      <c r="B754" s="118" t="s">
        <v>1210</v>
      </c>
      <c r="C754" s="118" t="s">
        <v>1167</v>
      </c>
      <c r="D754" s="118" t="s">
        <v>1211</v>
      </c>
      <c r="E754" s="118" t="s">
        <v>3933</v>
      </c>
      <c r="F754" s="120">
        <v>25</v>
      </c>
      <c r="G754" s="119">
        <v>1663594</v>
      </c>
      <c r="H754" s="119"/>
      <c r="I754" s="120" t="s">
        <v>5820</v>
      </c>
      <c r="J754" s="120">
        <v>9285</v>
      </c>
      <c r="K754" s="120">
        <v>1663594</v>
      </c>
      <c r="L754" s="120">
        <v>0.49099999999999999</v>
      </c>
      <c r="M754" s="121" t="s">
        <v>5654</v>
      </c>
      <c r="N754" s="120">
        <v>1</v>
      </c>
      <c r="O754" s="119">
        <v>192</v>
      </c>
      <c r="P754" s="119">
        <v>46.5</v>
      </c>
      <c r="Q754" s="119"/>
      <c r="R754" s="120" t="s">
        <v>5655</v>
      </c>
      <c r="S754" s="120">
        <v>15</v>
      </c>
      <c r="T754" s="120"/>
      <c r="U754" s="120"/>
      <c r="V754" s="172">
        <v>1103.8</v>
      </c>
      <c r="W754" s="172">
        <v>584.29999999999995</v>
      </c>
      <c r="X754" s="172">
        <v>269.8</v>
      </c>
      <c r="Y754" s="172">
        <v>118.1</v>
      </c>
      <c r="Z754" s="172">
        <v>131.6</v>
      </c>
      <c r="AA754" s="123">
        <v>19548</v>
      </c>
      <c r="AB754" s="123"/>
      <c r="AC754" s="123">
        <v>1101</v>
      </c>
      <c r="AD754" s="123"/>
      <c r="AE754" s="123"/>
      <c r="AF754" s="123"/>
      <c r="AG754" s="214"/>
      <c r="AH754" s="229" t="str">
        <f t="shared" si="98"/>
        <v>a3</v>
      </c>
      <c r="AI754" s="122"/>
      <c r="AJ754" s="122"/>
      <c r="AK754" s="122"/>
      <c r="AL754" s="122"/>
      <c r="AM754" s="122"/>
      <c r="AN754" s="173">
        <v>3</v>
      </c>
      <c r="AO754" s="173"/>
      <c r="AP754" s="173"/>
      <c r="AQ754" s="173"/>
      <c r="AR754" s="173"/>
      <c r="AS754" s="173">
        <v>1</v>
      </c>
      <c r="AT754" s="173">
        <v>3</v>
      </c>
      <c r="AU754" s="173">
        <v>2</v>
      </c>
      <c r="AV754" s="173">
        <v>2</v>
      </c>
      <c r="AW754" s="173">
        <v>2</v>
      </c>
      <c r="AX754" s="173">
        <v>2</v>
      </c>
      <c r="AY754" s="173"/>
      <c r="AZ754" s="211">
        <f t="shared" si="104"/>
        <v>4</v>
      </c>
      <c r="BA754" s="211">
        <f t="shared" si="105"/>
        <v>11</v>
      </c>
      <c r="BB754" s="205">
        <f t="shared" si="99"/>
        <v>185277</v>
      </c>
      <c r="BC754" s="205">
        <f t="shared" si="100"/>
        <v>138773</v>
      </c>
      <c r="BD754" s="205">
        <f t="shared" si="101"/>
        <v>48371</v>
      </c>
      <c r="BE754" s="205">
        <f t="shared" si="102"/>
        <v>1867</v>
      </c>
      <c r="BF754" s="175">
        <v>136906</v>
      </c>
      <c r="BG754" s="175"/>
      <c r="BH754" s="175">
        <v>84861</v>
      </c>
      <c r="BI754" s="175">
        <v>46504</v>
      </c>
      <c r="BJ754" s="175"/>
      <c r="BK754" s="175">
        <v>21632</v>
      </c>
      <c r="BL754" s="175">
        <v>5022</v>
      </c>
      <c r="BM754" s="175">
        <v>15811</v>
      </c>
      <c r="BN754" s="175">
        <v>7181</v>
      </c>
      <c r="BO754" s="175">
        <v>4266</v>
      </c>
      <c r="BP754" s="198">
        <f t="shared" si="103"/>
        <v>89127</v>
      </c>
    </row>
    <row r="755" spans="1:68" s="116" customFormat="1" x14ac:dyDescent="0.15">
      <c r="A755" s="117">
        <v>1521201002</v>
      </c>
      <c r="B755" s="118" t="s">
        <v>1212</v>
      </c>
      <c r="C755" s="118" t="s">
        <v>1167</v>
      </c>
      <c r="D755" s="118" t="s">
        <v>1211</v>
      </c>
      <c r="E755" s="118" t="s">
        <v>3934</v>
      </c>
      <c r="F755" s="120">
        <v>15</v>
      </c>
      <c r="G755" s="119">
        <v>496378</v>
      </c>
      <c r="H755" s="119"/>
      <c r="I755" s="120" t="s">
        <v>5820</v>
      </c>
      <c r="J755" s="120">
        <v>3200</v>
      </c>
      <c r="K755" s="120">
        <v>496378</v>
      </c>
      <c r="L755" s="120">
        <v>0.42499999999999999</v>
      </c>
      <c r="M755" s="121" t="s">
        <v>5657</v>
      </c>
      <c r="N755" s="120">
        <v>1</v>
      </c>
      <c r="O755" s="119">
        <v>274.60000000000002</v>
      </c>
      <c r="P755" s="119"/>
      <c r="Q755" s="119"/>
      <c r="R755" s="120" t="s">
        <v>5655</v>
      </c>
      <c r="S755" s="120">
        <v>14.8</v>
      </c>
      <c r="T755" s="120"/>
      <c r="U755" s="120"/>
      <c r="V755" s="172">
        <v>719.2</v>
      </c>
      <c r="W755" s="172">
        <v>23.1</v>
      </c>
      <c r="X755" s="172">
        <v>508.8</v>
      </c>
      <c r="Y755" s="172">
        <v>62.1</v>
      </c>
      <c r="Z755" s="172">
        <v>125.2</v>
      </c>
      <c r="AA755" s="123">
        <v>8742</v>
      </c>
      <c r="AB755" s="123"/>
      <c r="AC755" s="123">
        <v>572</v>
      </c>
      <c r="AD755" s="123"/>
      <c r="AE755" s="123"/>
      <c r="AF755" s="123"/>
      <c r="AG755" s="214"/>
      <c r="AH755" s="229" t="str">
        <f t="shared" si="98"/>
        <v>a3</v>
      </c>
      <c r="AI755" s="122"/>
      <c r="AJ755" s="122"/>
      <c r="AK755" s="122"/>
      <c r="AL755" s="122"/>
      <c r="AM755" s="122"/>
      <c r="AN755" s="173" t="s">
        <v>3186</v>
      </c>
      <c r="AO755" s="173" t="s">
        <v>3186</v>
      </c>
      <c r="AP755" s="173" t="s">
        <v>3186</v>
      </c>
      <c r="AQ755" s="173" t="s">
        <v>3186</v>
      </c>
      <c r="AR755" s="173" t="s">
        <v>3186</v>
      </c>
      <c r="AS755" s="173" t="s">
        <v>3186</v>
      </c>
      <c r="AT755" s="173">
        <v>0.5</v>
      </c>
      <c r="AU755" s="173">
        <v>1</v>
      </c>
      <c r="AV755" s="173">
        <v>0.5</v>
      </c>
      <c r="AW755" s="173">
        <v>1</v>
      </c>
      <c r="AX755" s="173">
        <v>1</v>
      </c>
      <c r="AY755" s="173" t="s">
        <v>3186</v>
      </c>
      <c r="AZ755" s="211">
        <f t="shared" si="104"/>
        <v>0</v>
      </c>
      <c r="BA755" s="211">
        <f t="shared" si="105"/>
        <v>4</v>
      </c>
      <c r="BB755" s="205">
        <f t="shared" si="99"/>
        <v>80785</v>
      </c>
      <c r="BC755" s="205">
        <f t="shared" si="100"/>
        <v>64592</v>
      </c>
      <c r="BD755" s="205">
        <f t="shared" si="101"/>
        <v>16840</v>
      </c>
      <c r="BE755" s="205">
        <f t="shared" si="102"/>
        <v>647</v>
      </c>
      <c r="BF755" s="175">
        <v>63945</v>
      </c>
      <c r="BG755" s="175"/>
      <c r="BH755" s="175">
        <v>28080</v>
      </c>
      <c r="BI755" s="175">
        <v>16193</v>
      </c>
      <c r="BJ755" s="175"/>
      <c r="BK755" s="175">
        <v>13924</v>
      </c>
      <c r="BL755" s="175">
        <v>6191</v>
      </c>
      <c r="BM755" s="175">
        <v>10882</v>
      </c>
      <c r="BN755" s="175">
        <v>4168</v>
      </c>
      <c r="BO755" s="175">
        <v>1347</v>
      </c>
      <c r="BP755" s="198">
        <f t="shared" si="103"/>
        <v>29427</v>
      </c>
    </row>
    <row r="756" spans="1:68" s="116" customFormat="1" x14ac:dyDescent="0.15">
      <c r="A756" s="117">
        <v>1521202003</v>
      </c>
      <c r="B756" s="118" t="s">
        <v>82</v>
      </c>
      <c r="C756" s="118" t="s">
        <v>1167</v>
      </c>
      <c r="D756" s="118" t="s">
        <v>1211</v>
      </c>
      <c r="E756" s="118" t="s">
        <v>3935</v>
      </c>
      <c r="F756" s="120">
        <v>15</v>
      </c>
      <c r="G756" s="119">
        <v>638411</v>
      </c>
      <c r="H756" s="119"/>
      <c r="I756" s="120" t="s">
        <v>5820</v>
      </c>
      <c r="J756" s="120">
        <v>3870</v>
      </c>
      <c r="K756" s="120">
        <v>638411</v>
      </c>
      <c r="L756" s="120">
        <v>0.45200000000000001</v>
      </c>
      <c r="M756" s="121" t="s">
        <v>5657</v>
      </c>
      <c r="N756" s="120">
        <v>1</v>
      </c>
      <c r="O756" s="119">
        <v>160.5</v>
      </c>
      <c r="P756" s="119"/>
      <c r="Q756" s="119"/>
      <c r="R756" s="120" t="s">
        <v>5655</v>
      </c>
      <c r="S756" s="120">
        <v>14.8291</v>
      </c>
      <c r="T756" s="120"/>
      <c r="U756" s="120"/>
      <c r="V756" s="172">
        <v>578.1</v>
      </c>
      <c r="W756" s="172">
        <v>57.8</v>
      </c>
      <c r="X756" s="172">
        <v>404.7</v>
      </c>
      <c r="Y756" s="172">
        <v>86.7</v>
      </c>
      <c r="Z756" s="172">
        <v>28.9</v>
      </c>
      <c r="AA756" s="123">
        <v>4673.3999999999996</v>
      </c>
      <c r="AB756" s="123"/>
      <c r="AC756" s="123">
        <v>406</v>
      </c>
      <c r="AD756" s="123"/>
      <c r="AE756" s="123"/>
      <c r="AF756" s="123"/>
      <c r="AG756" s="214"/>
      <c r="AH756" s="229" t="str">
        <f t="shared" si="98"/>
        <v>a3</v>
      </c>
      <c r="AI756" s="122"/>
      <c r="AJ756" s="122"/>
      <c r="AK756" s="122"/>
      <c r="AL756" s="122"/>
      <c r="AM756" s="122"/>
      <c r="AN756" s="173"/>
      <c r="AO756" s="173"/>
      <c r="AP756" s="173"/>
      <c r="AQ756" s="173"/>
      <c r="AR756" s="173"/>
      <c r="AS756" s="173">
        <v>1</v>
      </c>
      <c r="AT756" s="173">
        <v>0.5</v>
      </c>
      <c r="AU756" s="173">
        <v>0.5</v>
      </c>
      <c r="AV756" s="173">
        <v>0.5</v>
      </c>
      <c r="AW756" s="173">
        <v>0.5</v>
      </c>
      <c r="AX756" s="173">
        <v>1</v>
      </c>
      <c r="AY756" s="173"/>
      <c r="AZ756" s="211">
        <f t="shared" si="104"/>
        <v>1</v>
      </c>
      <c r="BA756" s="211">
        <f t="shared" si="105"/>
        <v>3</v>
      </c>
      <c r="BB756" s="205">
        <f t="shared" si="99"/>
        <v>88536</v>
      </c>
      <c r="BC756" s="205">
        <f t="shared" si="100"/>
        <v>71949</v>
      </c>
      <c r="BD756" s="205">
        <f t="shared" si="101"/>
        <v>25368</v>
      </c>
      <c r="BE756" s="205">
        <f t="shared" si="102"/>
        <v>8781</v>
      </c>
      <c r="BF756" s="175">
        <v>63168</v>
      </c>
      <c r="BG756" s="175"/>
      <c r="BH756" s="175">
        <v>25368</v>
      </c>
      <c r="BI756" s="175">
        <v>16587</v>
      </c>
      <c r="BJ756" s="175"/>
      <c r="BK756" s="175">
        <v>11129</v>
      </c>
      <c r="BL756" s="175">
        <v>11106</v>
      </c>
      <c r="BM756" s="175">
        <v>9364</v>
      </c>
      <c r="BN756" s="175">
        <v>3603</v>
      </c>
      <c r="BO756" s="175">
        <v>11379</v>
      </c>
      <c r="BP756" s="198">
        <f t="shared" si="103"/>
        <v>36747</v>
      </c>
    </row>
    <row r="757" spans="1:68" s="116" customFormat="1" x14ac:dyDescent="0.15">
      <c r="A757" s="117">
        <v>1521202004</v>
      </c>
      <c r="B757" s="118" t="s">
        <v>1213</v>
      </c>
      <c r="C757" s="118" t="s">
        <v>1167</v>
      </c>
      <c r="D757" s="118" t="s">
        <v>1211</v>
      </c>
      <c r="E757" s="118" t="s">
        <v>3936</v>
      </c>
      <c r="F757" s="120">
        <v>15</v>
      </c>
      <c r="G757" s="119"/>
      <c r="H757" s="119"/>
      <c r="I757" s="120" t="s">
        <v>5820</v>
      </c>
      <c r="J757" s="120">
        <v>2600</v>
      </c>
      <c r="K757" s="120">
        <v>294308</v>
      </c>
      <c r="L757" s="120">
        <v>0.31</v>
      </c>
      <c r="M757" s="121" t="s">
        <v>5657</v>
      </c>
      <c r="N757" s="120">
        <v>1</v>
      </c>
      <c r="O757" s="119">
        <v>199.8</v>
      </c>
      <c r="P757" s="119"/>
      <c r="Q757" s="119"/>
      <c r="R757" s="120" t="s">
        <v>5663</v>
      </c>
      <c r="S757" s="120">
        <v>0.5</v>
      </c>
      <c r="T757" s="120"/>
      <c r="U757" s="120"/>
      <c r="V757" s="172">
        <v>245.3</v>
      </c>
      <c r="W757" s="172"/>
      <c r="X757" s="172">
        <v>196.2</v>
      </c>
      <c r="Y757" s="172">
        <v>36.799999999999997</v>
      </c>
      <c r="Z757" s="172">
        <v>12.3</v>
      </c>
      <c r="AA757" s="123">
        <v>3355</v>
      </c>
      <c r="AB757" s="123"/>
      <c r="AC757" s="123">
        <v>230</v>
      </c>
      <c r="AD757" s="123"/>
      <c r="AE757" s="123"/>
      <c r="AF757" s="123"/>
      <c r="AG757" s="214"/>
      <c r="AH757" s="229" t="str">
        <f t="shared" si="98"/>
        <v>a3</v>
      </c>
      <c r="AI757" s="122"/>
      <c r="AJ757" s="122"/>
      <c r="AK757" s="122"/>
      <c r="AL757" s="122"/>
      <c r="AM757" s="122"/>
      <c r="AN757" s="173"/>
      <c r="AO757" s="173"/>
      <c r="AP757" s="173"/>
      <c r="AQ757" s="173"/>
      <c r="AR757" s="173"/>
      <c r="AS757" s="173">
        <v>1.3</v>
      </c>
      <c r="AT757" s="173">
        <v>0.6</v>
      </c>
      <c r="AU757" s="173"/>
      <c r="AV757" s="173"/>
      <c r="AW757" s="173"/>
      <c r="AX757" s="173">
        <v>1</v>
      </c>
      <c r="AY757" s="173"/>
      <c r="AZ757" s="211">
        <f t="shared" si="104"/>
        <v>1.3</v>
      </c>
      <c r="BA757" s="211">
        <f t="shared" si="105"/>
        <v>1.6</v>
      </c>
      <c r="BB757" s="205">
        <f t="shared" si="99"/>
        <v>58496</v>
      </c>
      <c r="BC757" s="205">
        <f t="shared" si="100"/>
        <v>43556</v>
      </c>
      <c r="BD757" s="205">
        <f t="shared" si="101"/>
        <v>15537</v>
      </c>
      <c r="BE757" s="205">
        <f t="shared" si="102"/>
        <v>597</v>
      </c>
      <c r="BF757" s="175">
        <v>42959</v>
      </c>
      <c r="BG757" s="175"/>
      <c r="BH757" s="175">
        <v>26885</v>
      </c>
      <c r="BI757" s="175">
        <v>14940</v>
      </c>
      <c r="BJ757" s="175"/>
      <c r="BK757" s="175">
        <v>6519</v>
      </c>
      <c r="BL757" s="175">
        <v>2760</v>
      </c>
      <c r="BM757" s="175">
        <v>3838</v>
      </c>
      <c r="BN757" s="175">
        <v>2213</v>
      </c>
      <c r="BO757" s="175">
        <v>1341</v>
      </c>
      <c r="BP757" s="198">
        <f t="shared" si="103"/>
        <v>28226</v>
      </c>
    </row>
    <row r="758" spans="1:68" s="116" customFormat="1" x14ac:dyDescent="0.15">
      <c r="A758" s="117">
        <v>1521202005</v>
      </c>
      <c r="B758" s="118" t="s">
        <v>1214</v>
      </c>
      <c r="C758" s="118" t="s">
        <v>1167</v>
      </c>
      <c r="D758" s="118" t="s">
        <v>1211</v>
      </c>
      <c r="E758" s="118" t="s">
        <v>3937</v>
      </c>
      <c r="F758" s="120">
        <v>28</v>
      </c>
      <c r="G758" s="119">
        <v>250757</v>
      </c>
      <c r="H758" s="119"/>
      <c r="I758" s="120" t="s">
        <v>5820</v>
      </c>
      <c r="J758" s="120">
        <v>2050</v>
      </c>
      <c r="K758" s="120">
        <v>250757</v>
      </c>
      <c r="L758" s="120">
        <v>0.33500000000000002</v>
      </c>
      <c r="M758" s="121" t="s">
        <v>5677</v>
      </c>
      <c r="N758" s="120">
        <v>1</v>
      </c>
      <c r="O758" s="119">
        <v>163</v>
      </c>
      <c r="P758" s="119"/>
      <c r="Q758" s="119"/>
      <c r="R758" s="120" t="s">
        <v>5655</v>
      </c>
      <c r="S758" s="120">
        <v>21.9</v>
      </c>
      <c r="T758" s="120"/>
      <c r="U758" s="120"/>
      <c r="V758" s="172">
        <v>234.6</v>
      </c>
      <c r="W758" s="172">
        <v>70.3</v>
      </c>
      <c r="X758" s="172">
        <v>82</v>
      </c>
      <c r="Y758" s="172">
        <v>46.8</v>
      </c>
      <c r="Z758" s="172">
        <v>35.5</v>
      </c>
      <c r="AA758" s="123">
        <v>726.3</v>
      </c>
      <c r="AB758" s="123"/>
      <c r="AC758" s="123"/>
      <c r="AD758" s="123"/>
      <c r="AE758" s="123"/>
      <c r="AF758" s="123"/>
      <c r="AG758" s="214"/>
      <c r="AH758" s="229" t="str">
        <f t="shared" si="98"/>
        <v>a2</v>
      </c>
      <c r="AI758" s="122"/>
      <c r="AJ758" s="122"/>
      <c r="AK758" s="122"/>
      <c r="AL758" s="122"/>
      <c r="AM758" s="122"/>
      <c r="AN758" s="173">
        <v>3</v>
      </c>
      <c r="AO758" s="173" t="s">
        <v>3186</v>
      </c>
      <c r="AP758" s="173" t="s">
        <v>3186</v>
      </c>
      <c r="AQ758" s="173" t="s">
        <v>3186</v>
      </c>
      <c r="AR758" s="173" t="s">
        <v>3186</v>
      </c>
      <c r="AS758" s="173">
        <v>1.9</v>
      </c>
      <c r="AT758" s="173">
        <v>1.9</v>
      </c>
      <c r="AU758" s="173">
        <v>1.9</v>
      </c>
      <c r="AV758" s="173">
        <v>1.9</v>
      </c>
      <c r="AW758" s="173">
        <v>1.9</v>
      </c>
      <c r="AX758" s="173">
        <v>1.9</v>
      </c>
      <c r="AY758" s="173" t="s">
        <v>3186</v>
      </c>
      <c r="AZ758" s="211">
        <f t="shared" si="104"/>
        <v>4.9000000000000004</v>
      </c>
      <c r="BA758" s="211">
        <f t="shared" si="105"/>
        <v>9.5</v>
      </c>
      <c r="BB758" s="205">
        <f t="shared" si="99"/>
        <v>38151</v>
      </c>
      <c r="BC758" s="205">
        <f t="shared" si="100"/>
        <v>28077</v>
      </c>
      <c r="BD758" s="205">
        <f t="shared" si="101"/>
        <v>10074</v>
      </c>
      <c r="BE758" s="205">
        <f t="shared" si="102"/>
        <v>0</v>
      </c>
      <c r="BF758" s="175">
        <v>28077</v>
      </c>
      <c r="BG758" s="175"/>
      <c r="BH758" s="175">
        <v>10074</v>
      </c>
      <c r="BI758" s="175">
        <v>10074</v>
      </c>
      <c r="BJ758" s="175"/>
      <c r="BK758" s="175">
        <v>4735</v>
      </c>
      <c r="BL758" s="175">
        <v>6203</v>
      </c>
      <c r="BM758" s="175">
        <v>4017</v>
      </c>
      <c r="BN758" s="175">
        <v>1909</v>
      </c>
      <c r="BO758" s="175">
        <v>1139</v>
      </c>
      <c r="BP758" s="198">
        <f t="shared" si="103"/>
        <v>11213</v>
      </c>
    </row>
    <row r="759" spans="1:68" s="116" customFormat="1" x14ac:dyDescent="0.15">
      <c r="A759" s="117">
        <v>1521202006</v>
      </c>
      <c r="B759" s="118" t="s">
        <v>1215</v>
      </c>
      <c r="C759" s="118" t="s">
        <v>1167</v>
      </c>
      <c r="D759" s="118" t="s">
        <v>1211</v>
      </c>
      <c r="E759" s="118" t="s">
        <v>3938</v>
      </c>
      <c r="F759" s="120">
        <v>21</v>
      </c>
      <c r="G759" s="119">
        <v>59245</v>
      </c>
      <c r="H759" s="119"/>
      <c r="I759" s="120" t="s">
        <v>5820</v>
      </c>
      <c r="J759" s="120">
        <v>500</v>
      </c>
      <c r="K759" s="120">
        <v>59245</v>
      </c>
      <c r="L759" s="120">
        <v>0.32500000000000001</v>
      </c>
      <c r="M759" s="121" t="s">
        <v>5657</v>
      </c>
      <c r="N759" s="120">
        <v>1</v>
      </c>
      <c r="O759" s="119">
        <v>250</v>
      </c>
      <c r="P759" s="119"/>
      <c r="Q759" s="119"/>
      <c r="R759" s="120" t="s">
        <v>5655</v>
      </c>
      <c r="S759" s="120">
        <v>0.1</v>
      </c>
      <c r="T759" s="120"/>
      <c r="U759" s="120"/>
      <c r="V759" s="172">
        <v>50.3</v>
      </c>
      <c r="W759" s="172">
        <v>4.5999999999999996</v>
      </c>
      <c r="X759" s="172">
        <v>35.4</v>
      </c>
      <c r="Y759" s="172">
        <v>0.9</v>
      </c>
      <c r="Z759" s="172">
        <v>9.4</v>
      </c>
      <c r="AA759" s="123">
        <v>264</v>
      </c>
      <c r="AB759" s="123"/>
      <c r="AC759" s="123"/>
      <c r="AD759" s="123"/>
      <c r="AE759" s="123"/>
      <c r="AF759" s="123"/>
      <c r="AG759" s="214"/>
      <c r="AH759" s="229" t="str">
        <f t="shared" si="98"/>
        <v>a2</v>
      </c>
      <c r="AI759" s="122"/>
      <c r="AJ759" s="122"/>
      <c r="AK759" s="122"/>
      <c r="AL759" s="122"/>
      <c r="AM759" s="122"/>
      <c r="AN759" s="173">
        <v>3</v>
      </c>
      <c r="AO759" s="173" t="s">
        <v>3186</v>
      </c>
      <c r="AP759" s="173" t="s">
        <v>3186</v>
      </c>
      <c r="AQ759" s="173" t="s">
        <v>3186</v>
      </c>
      <c r="AR759" s="173" t="s">
        <v>3186</v>
      </c>
      <c r="AS759" s="173">
        <v>0.5</v>
      </c>
      <c r="AT759" s="173">
        <v>0.5</v>
      </c>
      <c r="AU759" s="173">
        <v>0.5</v>
      </c>
      <c r="AV759" s="173">
        <v>0.5</v>
      </c>
      <c r="AW759" s="173">
        <v>0.5</v>
      </c>
      <c r="AX759" s="173">
        <v>0.5</v>
      </c>
      <c r="AY759" s="173" t="s">
        <v>3186</v>
      </c>
      <c r="AZ759" s="211">
        <f t="shared" si="104"/>
        <v>3.5</v>
      </c>
      <c r="BA759" s="211">
        <f t="shared" si="105"/>
        <v>2.5</v>
      </c>
      <c r="BB759" s="205">
        <f t="shared" si="99"/>
        <v>10602</v>
      </c>
      <c r="BC759" s="205">
        <f t="shared" si="100"/>
        <v>7825</v>
      </c>
      <c r="BD759" s="205">
        <f t="shared" si="101"/>
        <v>2777</v>
      </c>
      <c r="BE759" s="205">
        <f t="shared" si="102"/>
        <v>0</v>
      </c>
      <c r="BF759" s="175">
        <v>7825</v>
      </c>
      <c r="BG759" s="175"/>
      <c r="BH759" s="175">
        <v>2777</v>
      </c>
      <c r="BI759" s="175">
        <v>2777</v>
      </c>
      <c r="BJ759" s="175"/>
      <c r="BK759" s="175">
        <v>1305</v>
      </c>
      <c r="BL759" s="175">
        <v>1710</v>
      </c>
      <c r="BM759" s="175">
        <v>1107</v>
      </c>
      <c r="BN759" s="175">
        <v>526</v>
      </c>
      <c r="BO759" s="175">
        <v>400</v>
      </c>
      <c r="BP759" s="198">
        <f t="shared" si="103"/>
        <v>3177</v>
      </c>
    </row>
    <row r="760" spans="1:68" s="116" customFormat="1" x14ac:dyDescent="0.15">
      <c r="A760" s="117">
        <v>1521202007</v>
      </c>
      <c r="B760" s="118" t="s">
        <v>1216</v>
      </c>
      <c r="C760" s="118" t="s">
        <v>1167</v>
      </c>
      <c r="D760" s="118" t="s">
        <v>1211</v>
      </c>
      <c r="E760" s="118" t="s">
        <v>3939</v>
      </c>
      <c r="F760" s="120">
        <v>19</v>
      </c>
      <c r="G760" s="119">
        <v>45108</v>
      </c>
      <c r="H760" s="119"/>
      <c r="I760" s="120" t="s">
        <v>5820</v>
      </c>
      <c r="J760" s="120">
        <v>300</v>
      </c>
      <c r="K760" s="120">
        <v>45108</v>
      </c>
      <c r="L760" s="120">
        <v>0.41199999999999998</v>
      </c>
      <c r="M760" s="121" t="s">
        <v>5657</v>
      </c>
      <c r="N760" s="120">
        <v>1</v>
      </c>
      <c r="O760" s="119">
        <v>150</v>
      </c>
      <c r="P760" s="119"/>
      <c r="Q760" s="119"/>
      <c r="R760" s="120" t="s">
        <v>5655</v>
      </c>
      <c r="S760" s="120">
        <v>0.1</v>
      </c>
      <c r="T760" s="120"/>
      <c r="U760" s="120"/>
      <c r="V760" s="172">
        <v>47.7</v>
      </c>
      <c r="W760" s="172">
        <v>4.5999999999999996</v>
      </c>
      <c r="X760" s="172">
        <v>26.2</v>
      </c>
      <c r="Y760" s="172">
        <v>4.3</v>
      </c>
      <c r="Z760" s="172">
        <v>12.6</v>
      </c>
      <c r="AA760" s="123">
        <v>231</v>
      </c>
      <c r="AB760" s="123"/>
      <c r="AC760" s="123"/>
      <c r="AD760" s="123"/>
      <c r="AE760" s="123"/>
      <c r="AF760" s="123"/>
      <c r="AG760" s="214"/>
      <c r="AH760" s="229" t="str">
        <f t="shared" si="98"/>
        <v>a2</v>
      </c>
      <c r="AI760" s="122"/>
      <c r="AJ760" s="122"/>
      <c r="AK760" s="122"/>
      <c r="AL760" s="122"/>
      <c r="AM760" s="122"/>
      <c r="AN760" s="173">
        <v>3</v>
      </c>
      <c r="AO760" s="173" t="s">
        <v>3186</v>
      </c>
      <c r="AP760" s="173" t="s">
        <v>3186</v>
      </c>
      <c r="AQ760" s="173" t="s">
        <v>3186</v>
      </c>
      <c r="AR760" s="173" t="s">
        <v>3186</v>
      </c>
      <c r="AS760" s="173">
        <v>0.6</v>
      </c>
      <c r="AT760" s="173">
        <v>0.6</v>
      </c>
      <c r="AU760" s="173">
        <v>0.6</v>
      </c>
      <c r="AV760" s="173">
        <v>0.6</v>
      </c>
      <c r="AW760" s="173">
        <v>0.6</v>
      </c>
      <c r="AX760" s="173">
        <v>0.6</v>
      </c>
      <c r="AY760" s="173" t="s">
        <v>3186</v>
      </c>
      <c r="AZ760" s="211">
        <f t="shared" si="104"/>
        <v>3.6</v>
      </c>
      <c r="BA760" s="211">
        <f t="shared" si="105"/>
        <v>3</v>
      </c>
      <c r="BB760" s="205">
        <f t="shared" si="99"/>
        <v>11565</v>
      </c>
      <c r="BC760" s="205">
        <f t="shared" si="100"/>
        <v>8498</v>
      </c>
      <c r="BD760" s="205">
        <f t="shared" si="101"/>
        <v>3067</v>
      </c>
      <c r="BE760" s="205">
        <f t="shared" si="102"/>
        <v>0</v>
      </c>
      <c r="BF760" s="175">
        <v>8498</v>
      </c>
      <c r="BG760" s="175"/>
      <c r="BH760" s="175">
        <v>3067</v>
      </c>
      <c r="BI760" s="175">
        <v>3067</v>
      </c>
      <c r="BJ760" s="175"/>
      <c r="BK760" s="175">
        <v>1442</v>
      </c>
      <c r="BL760" s="175">
        <v>1889</v>
      </c>
      <c r="BM760" s="175">
        <v>1223</v>
      </c>
      <c r="BN760" s="175">
        <v>581</v>
      </c>
      <c r="BO760" s="175">
        <v>296</v>
      </c>
      <c r="BP760" s="198">
        <f t="shared" si="103"/>
        <v>3363</v>
      </c>
    </row>
    <row r="761" spans="1:68" s="116" customFormat="1" x14ac:dyDescent="0.15">
      <c r="A761" s="117">
        <v>1521202008</v>
      </c>
      <c r="B761" s="118" t="s">
        <v>1217</v>
      </c>
      <c r="C761" s="118" t="s">
        <v>1167</v>
      </c>
      <c r="D761" s="118" t="s">
        <v>1211</v>
      </c>
      <c r="E761" s="118" t="s">
        <v>3940</v>
      </c>
      <c r="F761" s="120">
        <v>17</v>
      </c>
      <c r="G761" s="119">
        <v>100172</v>
      </c>
      <c r="H761" s="119"/>
      <c r="I761" s="120" t="s">
        <v>5820</v>
      </c>
      <c r="J761" s="120">
        <v>500</v>
      </c>
      <c r="K761" s="120">
        <v>100172</v>
      </c>
      <c r="L761" s="120">
        <v>0.54900000000000004</v>
      </c>
      <c r="M761" s="121" t="s">
        <v>5657</v>
      </c>
      <c r="N761" s="120">
        <v>1</v>
      </c>
      <c r="O761" s="119">
        <v>120</v>
      </c>
      <c r="P761" s="119"/>
      <c r="Q761" s="119"/>
      <c r="R761" s="120" t="s">
        <v>5655</v>
      </c>
      <c r="S761" s="120">
        <v>0.1</v>
      </c>
      <c r="T761" s="120"/>
      <c r="U761" s="120"/>
      <c r="V761" s="172">
        <v>96.7</v>
      </c>
      <c r="W761" s="172">
        <v>33.799999999999997</v>
      </c>
      <c r="X761" s="172">
        <v>24.2</v>
      </c>
      <c r="Y761" s="172">
        <v>19.399999999999999</v>
      </c>
      <c r="Z761" s="172">
        <v>19.3</v>
      </c>
      <c r="AA761" s="123">
        <v>294</v>
      </c>
      <c r="AB761" s="123"/>
      <c r="AC761" s="123"/>
      <c r="AD761" s="123"/>
      <c r="AE761" s="123"/>
      <c r="AF761" s="123"/>
      <c r="AG761" s="214"/>
      <c r="AH761" s="229" t="str">
        <f t="shared" si="98"/>
        <v>a2</v>
      </c>
      <c r="AI761" s="122"/>
      <c r="AJ761" s="122"/>
      <c r="AK761" s="122"/>
      <c r="AL761" s="122"/>
      <c r="AM761" s="122"/>
      <c r="AN761" s="173">
        <v>3</v>
      </c>
      <c r="AO761" s="173" t="s">
        <v>3186</v>
      </c>
      <c r="AP761" s="173" t="s">
        <v>3186</v>
      </c>
      <c r="AQ761" s="173" t="s">
        <v>3186</v>
      </c>
      <c r="AR761" s="173" t="s">
        <v>3186</v>
      </c>
      <c r="AS761" s="173">
        <v>0.6</v>
      </c>
      <c r="AT761" s="173">
        <v>0.6</v>
      </c>
      <c r="AU761" s="173">
        <v>0.6</v>
      </c>
      <c r="AV761" s="173">
        <v>0.6</v>
      </c>
      <c r="AW761" s="173">
        <v>0.6</v>
      </c>
      <c r="AX761" s="173">
        <v>0.6</v>
      </c>
      <c r="AY761" s="173" t="s">
        <v>3186</v>
      </c>
      <c r="AZ761" s="211">
        <f t="shared" si="104"/>
        <v>3.6</v>
      </c>
      <c r="BA761" s="211">
        <f t="shared" si="105"/>
        <v>3</v>
      </c>
      <c r="BB761" s="205">
        <f t="shared" si="99"/>
        <v>11683</v>
      </c>
      <c r="BC761" s="205">
        <f t="shared" si="100"/>
        <v>8616</v>
      </c>
      <c r="BD761" s="205">
        <f t="shared" si="101"/>
        <v>3067</v>
      </c>
      <c r="BE761" s="205">
        <f t="shared" si="102"/>
        <v>0</v>
      </c>
      <c r="BF761" s="175">
        <v>8616</v>
      </c>
      <c r="BG761" s="175"/>
      <c r="BH761" s="175">
        <v>3067</v>
      </c>
      <c r="BI761" s="175">
        <v>3067</v>
      </c>
      <c r="BJ761" s="175"/>
      <c r="BK761" s="175">
        <v>1442</v>
      </c>
      <c r="BL761" s="175">
        <v>1889</v>
      </c>
      <c r="BM761" s="175">
        <v>1223</v>
      </c>
      <c r="BN761" s="175">
        <v>581</v>
      </c>
      <c r="BO761" s="175">
        <v>414</v>
      </c>
      <c r="BP761" s="198">
        <f t="shared" si="103"/>
        <v>3481</v>
      </c>
    </row>
    <row r="762" spans="1:68" s="116" customFormat="1" x14ac:dyDescent="0.15">
      <c r="A762" s="117">
        <v>1521202009</v>
      </c>
      <c r="B762" s="118" t="s">
        <v>1218</v>
      </c>
      <c r="C762" s="118" t="s">
        <v>1167</v>
      </c>
      <c r="D762" s="118" t="s">
        <v>1211</v>
      </c>
      <c r="E762" s="118" t="s">
        <v>3941</v>
      </c>
      <c r="F762" s="120">
        <v>15</v>
      </c>
      <c r="G762" s="119">
        <v>18159</v>
      </c>
      <c r="H762" s="119"/>
      <c r="I762" s="120" t="s">
        <v>5820</v>
      </c>
      <c r="J762" s="120">
        <v>260</v>
      </c>
      <c r="K762" s="120">
        <v>18159</v>
      </c>
      <c r="L762" s="120">
        <v>0.191</v>
      </c>
      <c r="M762" s="121" t="s">
        <v>5657</v>
      </c>
      <c r="N762" s="120">
        <v>1</v>
      </c>
      <c r="O762" s="119">
        <v>136</v>
      </c>
      <c r="P762" s="119"/>
      <c r="Q762" s="119"/>
      <c r="R762" s="120" t="s">
        <v>5655</v>
      </c>
      <c r="S762" s="120">
        <v>0.1</v>
      </c>
      <c r="T762" s="120"/>
      <c r="U762" s="120"/>
      <c r="V762" s="172">
        <v>47.8</v>
      </c>
      <c r="W762" s="172">
        <v>2.4</v>
      </c>
      <c r="X762" s="172">
        <v>14.6</v>
      </c>
      <c r="Y762" s="172">
        <v>4.9000000000000004</v>
      </c>
      <c r="Z762" s="172">
        <v>25.9</v>
      </c>
      <c r="AA762" s="123">
        <v>80</v>
      </c>
      <c r="AB762" s="123"/>
      <c r="AC762" s="123"/>
      <c r="AD762" s="123"/>
      <c r="AE762" s="123"/>
      <c r="AF762" s="123"/>
      <c r="AG762" s="214"/>
      <c r="AH762" s="229" t="str">
        <f t="shared" si="98"/>
        <v>a2</v>
      </c>
      <c r="AI762" s="122"/>
      <c r="AJ762" s="122"/>
      <c r="AK762" s="122"/>
      <c r="AL762" s="122"/>
      <c r="AM762" s="122"/>
      <c r="AN762" s="173">
        <v>3</v>
      </c>
      <c r="AO762" s="173" t="s">
        <v>3186</v>
      </c>
      <c r="AP762" s="173" t="s">
        <v>3186</v>
      </c>
      <c r="AQ762" s="173" t="s">
        <v>3186</v>
      </c>
      <c r="AR762" s="173" t="s">
        <v>3186</v>
      </c>
      <c r="AS762" s="173"/>
      <c r="AT762" s="173"/>
      <c r="AU762" s="173"/>
      <c r="AV762" s="173"/>
      <c r="AW762" s="173"/>
      <c r="AX762" s="173"/>
      <c r="AY762" s="173" t="s">
        <v>3186</v>
      </c>
      <c r="AZ762" s="211">
        <f t="shared" si="104"/>
        <v>3</v>
      </c>
      <c r="BA762" s="211">
        <f t="shared" si="105"/>
        <v>0</v>
      </c>
      <c r="BB762" s="205">
        <f t="shared" si="99"/>
        <v>4679</v>
      </c>
      <c r="BC762" s="205">
        <f t="shared" si="100"/>
        <v>3484</v>
      </c>
      <c r="BD762" s="205">
        <f t="shared" si="101"/>
        <v>1195</v>
      </c>
      <c r="BE762" s="205">
        <f t="shared" si="102"/>
        <v>0</v>
      </c>
      <c r="BF762" s="175">
        <v>3484</v>
      </c>
      <c r="BG762" s="175"/>
      <c r="BH762" s="175">
        <v>1195</v>
      </c>
      <c r="BI762" s="175">
        <v>1195</v>
      </c>
      <c r="BJ762" s="175"/>
      <c r="BK762" s="175">
        <v>562</v>
      </c>
      <c r="BL762" s="175">
        <v>736</v>
      </c>
      <c r="BM762" s="175">
        <v>476</v>
      </c>
      <c r="BN762" s="175">
        <v>226</v>
      </c>
      <c r="BO762" s="175">
        <v>289</v>
      </c>
      <c r="BP762" s="198">
        <f t="shared" si="103"/>
        <v>1484</v>
      </c>
    </row>
    <row r="763" spans="1:68" s="116" customFormat="1" x14ac:dyDescent="0.15">
      <c r="A763" s="117">
        <v>1521202010</v>
      </c>
      <c r="B763" s="118" t="s">
        <v>624</v>
      </c>
      <c r="C763" s="118" t="s">
        <v>1167</v>
      </c>
      <c r="D763" s="118" t="s">
        <v>1211</v>
      </c>
      <c r="E763" s="118" t="s">
        <v>3942</v>
      </c>
      <c r="F763" s="120">
        <v>12</v>
      </c>
      <c r="G763" s="119">
        <v>148523</v>
      </c>
      <c r="H763" s="119"/>
      <c r="I763" s="120" t="s">
        <v>5820</v>
      </c>
      <c r="J763" s="120">
        <v>1000</v>
      </c>
      <c r="K763" s="120">
        <v>148523</v>
      </c>
      <c r="L763" s="120">
        <v>0.40699999999999997</v>
      </c>
      <c r="M763" s="121" t="s">
        <v>5657</v>
      </c>
      <c r="N763" s="120">
        <v>1</v>
      </c>
      <c r="O763" s="119">
        <v>285</v>
      </c>
      <c r="P763" s="119"/>
      <c r="Q763" s="119"/>
      <c r="R763" s="120" t="s">
        <v>5655</v>
      </c>
      <c r="S763" s="120">
        <v>0.1</v>
      </c>
      <c r="T763" s="120"/>
      <c r="U763" s="120"/>
      <c r="V763" s="172">
        <v>132.19999999999999</v>
      </c>
      <c r="W763" s="172">
        <v>2.6</v>
      </c>
      <c r="X763" s="172">
        <v>39.6</v>
      </c>
      <c r="Y763" s="172">
        <v>1.3</v>
      </c>
      <c r="Z763" s="172">
        <v>88.7</v>
      </c>
      <c r="AA763" s="123">
        <v>1101</v>
      </c>
      <c r="AB763" s="123"/>
      <c r="AC763" s="123"/>
      <c r="AD763" s="123"/>
      <c r="AE763" s="123"/>
      <c r="AF763" s="123"/>
      <c r="AG763" s="214"/>
      <c r="AH763" s="229" t="str">
        <f t="shared" si="98"/>
        <v>a2</v>
      </c>
      <c r="AI763" s="122"/>
      <c r="AJ763" s="122"/>
      <c r="AK763" s="122"/>
      <c r="AL763" s="122"/>
      <c r="AM763" s="122"/>
      <c r="AN763" s="173">
        <v>3</v>
      </c>
      <c r="AO763" s="173" t="s">
        <v>3186</v>
      </c>
      <c r="AP763" s="173" t="s">
        <v>3186</v>
      </c>
      <c r="AQ763" s="173" t="s">
        <v>3186</v>
      </c>
      <c r="AR763" s="173" t="s">
        <v>3186</v>
      </c>
      <c r="AS763" s="173">
        <v>2.2000000000000002</v>
      </c>
      <c r="AT763" s="173">
        <v>2.2000000000000002</v>
      </c>
      <c r="AU763" s="173">
        <v>2.2000000000000002</v>
      </c>
      <c r="AV763" s="173">
        <v>2.2000000000000002</v>
      </c>
      <c r="AW763" s="173">
        <v>2.2000000000000002</v>
      </c>
      <c r="AX763" s="173">
        <v>2.2000000000000002</v>
      </c>
      <c r="AY763" s="173" t="s">
        <v>3186</v>
      </c>
      <c r="AZ763" s="211">
        <f t="shared" si="104"/>
        <v>5.2</v>
      </c>
      <c r="BA763" s="211">
        <f t="shared" si="105"/>
        <v>11</v>
      </c>
      <c r="BB763" s="205">
        <f t="shared" si="99"/>
        <v>45746</v>
      </c>
      <c r="BC763" s="205">
        <f t="shared" si="100"/>
        <v>33639</v>
      </c>
      <c r="BD763" s="205">
        <f t="shared" si="101"/>
        <v>12107</v>
      </c>
      <c r="BE763" s="205">
        <f t="shared" si="102"/>
        <v>0</v>
      </c>
      <c r="BF763" s="175">
        <v>33639</v>
      </c>
      <c r="BG763" s="175"/>
      <c r="BH763" s="175">
        <v>12107</v>
      </c>
      <c r="BI763" s="175">
        <v>12107</v>
      </c>
      <c r="BJ763" s="175"/>
      <c r="BK763" s="175">
        <v>5691</v>
      </c>
      <c r="BL763" s="175">
        <v>7454</v>
      </c>
      <c r="BM763" s="175">
        <v>4829</v>
      </c>
      <c r="BN763" s="175">
        <v>2295</v>
      </c>
      <c r="BO763" s="175">
        <v>1263</v>
      </c>
      <c r="BP763" s="198">
        <f t="shared" si="103"/>
        <v>13370</v>
      </c>
    </row>
    <row r="764" spans="1:68" s="116" customFormat="1" x14ac:dyDescent="0.15">
      <c r="A764" s="117">
        <v>1521202011</v>
      </c>
      <c r="B764" s="118" t="s">
        <v>1219</v>
      </c>
      <c r="C764" s="118" t="s">
        <v>1167</v>
      </c>
      <c r="D764" s="118" t="s">
        <v>1211</v>
      </c>
      <c r="E764" s="118" t="s">
        <v>3943</v>
      </c>
      <c r="F764" s="120">
        <v>8</v>
      </c>
      <c r="G764" s="119"/>
      <c r="H764" s="119"/>
      <c r="I764" s="120" t="s">
        <v>5820</v>
      </c>
      <c r="J764" s="120"/>
      <c r="K764" s="120"/>
      <c r="L764" s="120"/>
      <c r="M764" s="121" t="s">
        <v>3186</v>
      </c>
      <c r="N764" s="120">
        <v>1</v>
      </c>
      <c r="O764" s="119"/>
      <c r="P764" s="119"/>
      <c r="Q764" s="119"/>
      <c r="R764" s="120"/>
      <c r="S764" s="120"/>
      <c r="T764" s="120"/>
      <c r="U764" s="120"/>
      <c r="V764" s="172">
        <v>200.9</v>
      </c>
      <c r="W764" s="172">
        <v>60.2</v>
      </c>
      <c r="X764" s="172"/>
      <c r="Y764" s="172">
        <v>110.5</v>
      </c>
      <c r="Z764" s="172">
        <v>30.2</v>
      </c>
      <c r="AA764" s="123"/>
      <c r="AB764" s="123"/>
      <c r="AC764" s="123">
        <v>240</v>
      </c>
      <c r="AD764" s="123"/>
      <c r="AE764" s="123">
        <v>3.92</v>
      </c>
      <c r="AF764" s="123"/>
      <c r="AG764" s="214">
        <f t="shared" si="106"/>
        <v>3.92</v>
      </c>
      <c r="AH764" s="229" t="str">
        <f t="shared" si="98"/>
        <v>a4</v>
      </c>
      <c r="AI764" s="122"/>
      <c r="AJ764" s="122"/>
      <c r="AK764" s="122"/>
      <c r="AL764" s="122"/>
      <c r="AM764" s="122"/>
      <c r="AN764" s="173">
        <v>3</v>
      </c>
      <c r="AO764" s="173" t="s">
        <v>3186</v>
      </c>
      <c r="AP764" s="173" t="s">
        <v>3186</v>
      </c>
      <c r="AQ764" s="173" t="s">
        <v>3186</v>
      </c>
      <c r="AR764" s="173" t="s">
        <v>3186</v>
      </c>
      <c r="AS764" s="173">
        <v>2</v>
      </c>
      <c r="AT764" s="173" t="s">
        <v>3186</v>
      </c>
      <c r="AU764" s="173" t="s">
        <v>3186</v>
      </c>
      <c r="AV764" s="173">
        <v>2</v>
      </c>
      <c r="AW764" s="173">
        <v>2</v>
      </c>
      <c r="AX764" s="173">
        <v>2</v>
      </c>
      <c r="AY764" s="173" t="s">
        <v>3186</v>
      </c>
      <c r="AZ764" s="211">
        <f t="shared" si="104"/>
        <v>5</v>
      </c>
      <c r="BA764" s="211">
        <f t="shared" si="105"/>
        <v>6</v>
      </c>
      <c r="BB764" s="205">
        <f t="shared" si="99"/>
        <v>40997</v>
      </c>
      <c r="BC764" s="205">
        <f t="shared" si="100"/>
        <v>30234</v>
      </c>
      <c r="BD764" s="205">
        <f t="shared" si="101"/>
        <v>10763</v>
      </c>
      <c r="BE764" s="205">
        <f t="shared" si="102"/>
        <v>0</v>
      </c>
      <c r="BF764" s="175">
        <v>30234</v>
      </c>
      <c r="BG764" s="175"/>
      <c r="BH764" s="175">
        <v>10763</v>
      </c>
      <c r="BI764" s="175">
        <v>10763</v>
      </c>
      <c r="BJ764" s="175"/>
      <c r="BK764" s="175">
        <v>5059</v>
      </c>
      <c r="BL764" s="175">
        <v>6627</v>
      </c>
      <c r="BM764" s="175">
        <v>4292</v>
      </c>
      <c r="BN764" s="175">
        <v>2039</v>
      </c>
      <c r="BO764" s="175">
        <v>1454</v>
      </c>
      <c r="BP764" s="198">
        <f t="shared" si="103"/>
        <v>12217</v>
      </c>
    </row>
    <row r="765" spans="1:68" s="116" customFormat="1" x14ac:dyDescent="0.15">
      <c r="A765" s="117">
        <v>1521301001</v>
      </c>
      <c r="B765" s="118" t="s">
        <v>1220</v>
      </c>
      <c r="C765" s="118" t="s">
        <v>1167</v>
      </c>
      <c r="D765" s="118" t="s">
        <v>1221</v>
      </c>
      <c r="E765" s="118" t="s">
        <v>3944</v>
      </c>
      <c r="F765" s="120">
        <v>34</v>
      </c>
      <c r="G765" s="119">
        <v>4131169</v>
      </c>
      <c r="H765" s="119">
        <v>266904</v>
      </c>
      <c r="I765" s="120" t="s">
        <v>5821</v>
      </c>
      <c r="J765" s="120">
        <v>17250</v>
      </c>
      <c r="K765" s="120">
        <v>4131169</v>
      </c>
      <c r="L765" s="120">
        <v>0.65600000000000003</v>
      </c>
      <c r="M765" s="121" t="s">
        <v>5654</v>
      </c>
      <c r="N765" s="120">
        <v>1</v>
      </c>
      <c r="O765" s="119">
        <v>35.299999999999997</v>
      </c>
      <c r="P765" s="119"/>
      <c r="Q765" s="119"/>
      <c r="R765" s="120" t="s">
        <v>5655</v>
      </c>
      <c r="S765" s="120">
        <v>11.4</v>
      </c>
      <c r="T765" s="120"/>
      <c r="U765" s="120"/>
      <c r="V765" s="172">
        <v>1550.1</v>
      </c>
      <c r="W765" s="172">
        <v>558</v>
      </c>
      <c r="X765" s="172">
        <v>713</v>
      </c>
      <c r="Y765" s="172">
        <v>170.5</v>
      </c>
      <c r="Z765" s="172">
        <v>108.6</v>
      </c>
      <c r="AA765" s="123"/>
      <c r="AB765" s="123">
        <v>80169.599999999919</v>
      </c>
      <c r="AC765" s="123">
        <v>995</v>
      </c>
      <c r="AD765" s="123"/>
      <c r="AE765" s="123"/>
      <c r="AF765" s="123"/>
      <c r="AG765" s="214"/>
      <c r="AH765" s="229" t="str">
        <f t="shared" si="98"/>
        <v>a3</v>
      </c>
      <c r="AI765" s="122" t="s">
        <v>5401</v>
      </c>
      <c r="AJ765" s="122" t="s">
        <v>5401</v>
      </c>
      <c r="AK765" s="122"/>
      <c r="AL765" s="122" t="s">
        <v>5401</v>
      </c>
      <c r="AM765" s="122" t="s">
        <v>5401</v>
      </c>
      <c r="AN765" s="173">
        <v>1</v>
      </c>
      <c r="AO765" s="173"/>
      <c r="AP765" s="173"/>
      <c r="AQ765" s="173"/>
      <c r="AR765" s="173"/>
      <c r="AS765" s="173">
        <v>2</v>
      </c>
      <c r="AT765" s="173">
        <v>2</v>
      </c>
      <c r="AU765" s="173">
        <v>2</v>
      </c>
      <c r="AV765" s="173">
        <v>1</v>
      </c>
      <c r="AW765" s="173">
        <v>2</v>
      </c>
      <c r="AX765" s="173">
        <v>2</v>
      </c>
      <c r="AY765" s="173">
        <v>4</v>
      </c>
      <c r="AZ765" s="211">
        <f t="shared" si="104"/>
        <v>3</v>
      </c>
      <c r="BA765" s="211">
        <f t="shared" si="105"/>
        <v>13</v>
      </c>
      <c r="BB765" s="205">
        <f t="shared" si="99"/>
        <v>152928</v>
      </c>
      <c r="BC765" s="205">
        <f t="shared" si="100"/>
        <v>152928</v>
      </c>
      <c r="BD765" s="205">
        <f t="shared" si="101"/>
        <v>0</v>
      </c>
      <c r="BE765" s="205">
        <f t="shared" si="102"/>
        <v>0</v>
      </c>
      <c r="BF765" s="175">
        <v>152928</v>
      </c>
      <c r="BG765" s="175">
        <v>8062</v>
      </c>
      <c r="BH765" s="175">
        <v>79606</v>
      </c>
      <c r="BI765" s="175"/>
      <c r="BJ765" s="175"/>
      <c r="BK765" s="175">
        <v>21913</v>
      </c>
      <c r="BL765" s="175">
        <v>12818</v>
      </c>
      <c r="BM765" s="175">
        <v>25137</v>
      </c>
      <c r="BN765" s="175">
        <v>3216</v>
      </c>
      <c r="BO765" s="175">
        <v>2176</v>
      </c>
      <c r="BP765" s="198">
        <f t="shared" si="103"/>
        <v>81782</v>
      </c>
    </row>
    <row r="766" spans="1:68" s="116" customFormat="1" x14ac:dyDescent="0.15">
      <c r="A766" s="117">
        <v>1521601001</v>
      </c>
      <c r="B766" s="118" t="s">
        <v>1222</v>
      </c>
      <c r="C766" s="118" t="s">
        <v>1167</v>
      </c>
      <c r="D766" s="118" t="s">
        <v>1223</v>
      </c>
      <c r="E766" s="118" t="s">
        <v>3945</v>
      </c>
      <c r="F766" s="120">
        <v>24</v>
      </c>
      <c r="G766" s="119">
        <v>1209633</v>
      </c>
      <c r="H766" s="119"/>
      <c r="I766" s="120" t="s">
        <v>5820</v>
      </c>
      <c r="J766" s="120">
        <v>3429</v>
      </c>
      <c r="K766" s="120">
        <v>1209633</v>
      </c>
      <c r="L766" s="120">
        <v>0.96599999999999997</v>
      </c>
      <c r="M766" s="121" t="s">
        <v>5677</v>
      </c>
      <c r="N766" s="120">
        <v>1</v>
      </c>
      <c r="O766" s="119">
        <v>451.7</v>
      </c>
      <c r="P766" s="119">
        <v>49.3</v>
      </c>
      <c r="Q766" s="119">
        <v>4.8</v>
      </c>
      <c r="R766" s="120" t="s">
        <v>5655</v>
      </c>
      <c r="S766" s="120">
        <v>37</v>
      </c>
      <c r="T766" s="120"/>
      <c r="U766" s="120"/>
      <c r="V766" s="172">
        <v>574.79999999999995</v>
      </c>
      <c r="W766" s="172">
        <v>173.7</v>
      </c>
      <c r="X766" s="172">
        <v>207.5</v>
      </c>
      <c r="Y766" s="172">
        <v>33.6</v>
      </c>
      <c r="Z766" s="172">
        <v>160</v>
      </c>
      <c r="AA766" s="123">
        <v>25590</v>
      </c>
      <c r="AB766" s="123"/>
      <c r="AC766" s="123">
        <v>286.3</v>
      </c>
      <c r="AD766" s="123"/>
      <c r="AE766" s="123"/>
      <c r="AF766" s="123"/>
      <c r="AG766" s="214"/>
      <c r="AH766" s="229" t="str">
        <f t="shared" si="98"/>
        <v>a3</v>
      </c>
      <c r="AI766" s="122"/>
      <c r="AJ766" s="122"/>
      <c r="AK766" s="122"/>
      <c r="AL766" s="122"/>
      <c r="AM766" s="122"/>
      <c r="AN766" s="173">
        <v>1</v>
      </c>
      <c r="AO766" s="173"/>
      <c r="AP766" s="173"/>
      <c r="AQ766" s="173"/>
      <c r="AR766" s="173"/>
      <c r="AS766" s="173"/>
      <c r="AT766" s="173">
        <v>1.5</v>
      </c>
      <c r="AU766" s="173">
        <v>0.5</v>
      </c>
      <c r="AV766" s="173"/>
      <c r="AW766" s="173"/>
      <c r="AX766" s="173">
        <v>1</v>
      </c>
      <c r="AY766" s="173">
        <v>0.5</v>
      </c>
      <c r="AZ766" s="211">
        <f t="shared" si="104"/>
        <v>1</v>
      </c>
      <c r="BA766" s="211">
        <f t="shared" si="105"/>
        <v>3.5</v>
      </c>
      <c r="BB766" s="205">
        <f t="shared" si="99"/>
        <v>83877</v>
      </c>
      <c r="BC766" s="205">
        <f t="shared" si="100"/>
        <v>83877</v>
      </c>
      <c r="BD766" s="205">
        <f t="shared" si="101"/>
        <v>0</v>
      </c>
      <c r="BE766" s="205">
        <f t="shared" si="102"/>
        <v>0</v>
      </c>
      <c r="BF766" s="175">
        <v>83877</v>
      </c>
      <c r="BG766" s="175"/>
      <c r="BH766" s="175">
        <v>21916</v>
      </c>
      <c r="BI766" s="175"/>
      <c r="BJ766" s="175"/>
      <c r="BK766" s="175">
        <v>22936</v>
      </c>
      <c r="BL766" s="175">
        <v>16922</v>
      </c>
      <c r="BM766" s="175">
        <v>7879</v>
      </c>
      <c r="BN766" s="175">
        <v>10414</v>
      </c>
      <c r="BO766" s="175">
        <v>3810</v>
      </c>
      <c r="BP766" s="198">
        <f t="shared" si="103"/>
        <v>25726</v>
      </c>
    </row>
    <row r="767" spans="1:68" s="116" customFormat="1" x14ac:dyDescent="0.15">
      <c r="A767" s="117">
        <v>1521601002</v>
      </c>
      <c r="B767" s="118" t="s">
        <v>1224</v>
      </c>
      <c r="C767" s="118" t="s">
        <v>1167</v>
      </c>
      <c r="D767" s="118" t="s">
        <v>1223</v>
      </c>
      <c r="E767" s="118" t="s">
        <v>3946</v>
      </c>
      <c r="F767" s="120">
        <v>20</v>
      </c>
      <c r="G767" s="119">
        <v>2431029</v>
      </c>
      <c r="H767" s="119"/>
      <c r="I767" s="120" t="s">
        <v>5820</v>
      </c>
      <c r="J767" s="120">
        <v>13200</v>
      </c>
      <c r="K767" s="120">
        <v>2431029</v>
      </c>
      <c r="L767" s="120">
        <v>0.505</v>
      </c>
      <c r="M767" s="121" t="s">
        <v>5654</v>
      </c>
      <c r="N767" s="120">
        <v>1</v>
      </c>
      <c r="O767" s="119">
        <v>199.7</v>
      </c>
      <c r="P767" s="119">
        <v>39.76</v>
      </c>
      <c r="Q767" s="119">
        <v>2.6</v>
      </c>
      <c r="R767" s="120" t="s">
        <v>5655</v>
      </c>
      <c r="S767" s="120">
        <v>6.7</v>
      </c>
      <c r="T767" s="120"/>
      <c r="U767" s="120"/>
      <c r="V767" s="172">
        <v>1884.9</v>
      </c>
      <c r="W767" s="172">
        <v>182.1</v>
      </c>
      <c r="X767" s="172">
        <v>911.4</v>
      </c>
      <c r="Y767" s="172">
        <v>87.9</v>
      </c>
      <c r="Z767" s="172">
        <v>703.5</v>
      </c>
      <c r="AA767" s="123">
        <v>13038</v>
      </c>
      <c r="AB767" s="123"/>
      <c r="AC767" s="123">
        <v>381.1</v>
      </c>
      <c r="AD767" s="123"/>
      <c r="AE767" s="123"/>
      <c r="AF767" s="123"/>
      <c r="AG767" s="214"/>
      <c r="AH767" s="229" t="str">
        <f t="shared" si="98"/>
        <v>a3</v>
      </c>
      <c r="AI767" s="122"/>
      <c r="AJ767" s="122"/>
      <c r="AK767" s="122"/>
      <c r="AL767" s="122"/>
      <c r="AM767" s="122"/>
      <c r="AN767" s="173">
        <v>1</v>
      </c>
      <c r="AO767" s="173"/>
      <c r="AP767" s="173"/>
      <c r="AQ767" s="173"/>
      <c r="AR767" s="173"/>
      <c r="AS767" s="173">
        <v>1</v>
      </c>
      <c r="AT767" s="173">
        <v>3</v>
      </c>
      <c r="AU767" s="173">
        <v>3</v>
      </c>
      <c r="AV767" s="173">
        <v>1.5</v>
      </c>
      <c r="AW767" s="173">
        <v>2</v>
      </c>
      <c r="AX767" s="173">
        <v>2.5</v>
      </c>
      <c r="AY767" s="173"/>
      <c r="AZ767" s="211">
        <f t="shared" si="104"/>
        <v>2</v>
      </c>
      <c r="BA767" s="211">
        <f t="shared" si="105"/>
        <v>12</v>
      </c>
      <c r="BB767" s="205">
        <f t="shared" si="99"/>
        <v>205197</v>
      </c>
      <c r="BC767" s="205">
        <f t="shared" si="100"/>
        <v>205197</v>
      </c>
      <c r="BD767" s="205">
        <f t="shared" si="101"/>
        <v>1</v>
      </c>
      <c r="BE767" s="205">
        <f t="shared" si="102"/>
        <v>1</v>
      </c>
      <c r="BF767" s="175">
        <v>205196</v>
      </c>
      <c r="BG767" s="175"/>
      <c r="BH767" s="175">
        <v>81775</v>
      </c>
      <c r="BI767" s="175"/>
      <c r="BJ767" s="175"/>
      <c r="BK767" s="175">
        <v>40992</v>
      </c>
      <c r="BL767" s="175">
        <v>23280</v>
      </c>
      <c r="BM767" s="175">
        <v>27830</v>
      </c>
      <c r="BN767" s="175">
        <v>14535</v>
      </c>
      <c r="BO767" s="175">
        <v>16785</v>
      </c>
      <c r="BP767" s="198">
        <f t="shared" si="103"/>
        <v>98560</v>
      </c>
    </row>
    <row r="768" spans="1:68" s="116" customFormat="1" x14ac:dyDescent="0.15">
      <c r="A768" s="117">
        <v>1521602003</v>
      </c>
      <c r="B768" s="118" t="s">
        <v>1225</v>
      </c>
      <c r="C768" s="118" t="s">
        <v>1167</v>
      </c>
      <c r="D768" s="118" t="s">
        <v>1223</v>
      </c>
      <c r="E768" s="118" t="s">
        <v>3947</v>
      </c>
      <c r="F768" s="120">
        <v>25</v>
      </c>
      <c r="G768" s="119">
        <v>991490</v>
      </c>
      <c r="H768" s="119"/>
      <c r="I768" s="120" t="s">
        <v>5820</v>
      </c>
      <c r="J768" s="120">
        <v>6560</v>
      </c>
      <c r="K768" s="120">
        <v>991490</v>
      </c>
      <c r="L768" s="120">
        <v>0.41399999999999998</v>
      </c>
      <c r="M768" s="121" t="s">
        <v>5677</v>
      </c>
      <c r="N768" s="120">
        <v>1</v>
      </c>
      <c r="O768" s="119">
        <v>194</v>
      </c>
      <c r="P768" s="119">
        <v>32</v>
      </c>
      <c r="Q768" s="119">
        <v>3.3</v>
      </c>
      <c r="R768" s="120" t="s">
        <v>5655</v>
      </c>
      <c r="S768" s="120">
        <v>28.2</v>
      </c>
      <c r="T768" s="120"/>
      <c r="U768" s="120"/>
      <c r="V768" s="172">
        <v>756.9</v>
      </c>
      <c r="W768" s="172">
        <v>47.7</v>
      </c>
      <c r="X768" s="172">
        <v>467.9</v>
      </c>
      <c r="Y768" s="172">
        <v>45.5</v>
      </c>
      <c r="Z768" s="172">
        <v>195.8</v>
      </c>
      <c r="AA768" s="123">
        <v>29470</v>
      </c>
      <c r="AB768" s="123"/>
      <c r="AC768" s="123">
        <v>130.19999999999999</v>
      </c>
      <c r="AD768" s="123"/>
      <c r="AE768" s="123"/>
      <c r="AF768" s="123"/>
      <c r="AG768" s="214"/>
      <c r="AH768" s="229" t="str">
        <f t="shared" si="98"/>
        <v>a3</v>
      </c>
      <c r="AI768" s="122"/>
      <c r="AJ768" s="122"/>
      <c r="AK768" s="122"/>
      <c r="AL768" s="122"/>
      <c r="AM768" s="122"/>
      <c r="AN768" s="173">
        <v>1</v>
      </c>
      <c r="AO768" s="173"/>
      <c r="AP768" s="173"/>
      <c r="AQ768" s="173"/>
      <c r="AR768" s="173"/>
      <c r="AS768" s="173"/>
      <c r="AT768" s="173">
        <v>1.5</v>
      </c>
      <c r="AU768" s="173">
        <v>0.5</v>
      </c>
      <c r="AV768" s="173"/>
      <c r="AW768" s="173"/>
      <c r="AX768" s="173">
        <v>1</v>
      </c>
      <c r="AY768" s="173">
        <v>0.5</v>
      </c>
      <c r="AZ768" s="211">
        <f t="shared" si="104"/>
        <v>1</v>
      </c>
      <c r="BA768" s="211">
        <f t="shared" si="105"/>
        <v>3.5</v>
      </c>
      <c r="BB768" s="205">
        <f t="shared" si="99"/>
        <v>101905</v>
      </c>
      <c r="BC768" s="205">
        <f t="shared" si="100"/>
        <v>101905</v>
      </c>
      <c r="BD768" s="205">
        <f t="shared" si="101"/>
        <v>-1</v>
      </c>
      <c r="BE768" s="205">
        <f t="shared" si="102"/>
        <v>-1</v>
      </c>
      <c r="BF768" s="175">
        <v>101906</v>
      </c>
      <c r="BG768" s="175"/>
      <c r="BH768" s="175">
        <v>25979</v>
      </c>
      <c r="BI768" s="175"/>
      <c r="BJ768" s="175"/>
      <c r="BK768" s="175">
        <v>13873</v>
      </c>
      <c r="BL768" s="175">
        <v>28230</v>
      </c>
      <c r="BM768" s="175">
        <v>13501</v>
      </c>
      <c r="BN768" s="175">
        <v>7552</v>
      </c>
      <c r="BO768" s="175">
        <v>12770</v>
      </c>
      <c r="BP768" s="198">
        <f t="shared" si="103"/>
        <v>38749</v>
      </c>
    </row>
    <row r="769" spans="1:68" s="116" customFormat="1" x14ac:dyDescent="0.15">
      <c r="A769" s="117">
        <v>1521602004</v>
      </c>
      <c r="B769" s="118" t="s">
        <v>442</v>
      </c>
      <c r="C769" s="118" t="s">
        <v>1167</v>
      </c>
      <c r="D769" s="118" t="s">
        <v>1223</v>
      </c>
      <c r="E769" s="118" t="s">
        <v>3948</v>
      </c>
      <c r="F769" s="120">
        <v>22</v>
      </c>
      <c r="G769" s="119">
        <v>68783</v>
      </c>
      <c r="H769" s="119"/>
      <c r="I769" s="120" t="s">
        <v>5820</v>
      </c>
      <c r="J769" s="120">
        <v>732</v>
      </c>
      <c r="K769" s="120">
        <v>68783</v>
      </c>
      <c r="L769" s="120">
        <v>0.25700000000000001</v>
      </c>
      <c r="M769" s="121" t="s">
        <v>5659</v>
      </c>
      <c r="N769" s="120">
        <v>1</v>
      </c>
      <c r="O769" s="119">
        <v>165.1</v>
      </c>
      <c r="P769" s="119">
        <v>36</v>
      </c>
      <c r="Q769" s="119">
        <v>4.4000000000000004</v>
      </c>
      <c r="R769" s="120" t="s">
        <v>5660</v>
      </c>
      <c r="S769" s="120">
        <v>0.38500000000000001</v>
      </c>
      <c r="T769" s="120"/>
      <c r="U769" s="120"/>
      <c r="V769" s="172">
        <v>93.4</v>
      </c>
      <c r="W769" s="172">
        <v>76.900000000000006</v>
      </c>
      <c r="X769" s="172">
        <v>1</v>
      </c>
      <c r="Y769" s="172"/>
      <c r="Z769" s="172">
        <v>15.5</v>
      </c>
      <c r="AA769" s="123">
        <v>749</v>
      </c>
      <c r="AB769" s="123"/>
      <c r="AC769" s="123"/>
      <c r="AD769" s="123"/>
      <c r="AE769" s="123"/>
      <c r="AF769" s="123"/>
      <c r="AG769" s="214"/>
      <c r="AH769" s="229" t="str">
        <f t="shared" si="98"/>
        <v>a2</v>
      </c>
      <c r="AI769" s="122"/>
      <c r="AJ769" s="122"/>
      <c r="AK769" s="122"/>
      <c r="AL769" s="122"/>
      <c r="AM769" s="122"/>
      <c r="AN769" s="173">
        <v>1</v>
      </c>
      <c r="AO769" s="173"/>
      <c r="AP769" s="173"/>
      <c r="AQ769" s="173"/>
      <c r="AR769" s="173"/>
      <c r="AS769" s="173"/>
      <c r="AT769" s="173">
        <v>1</v>
      </c>
      <c r="AU769" s="173">
        <v>0.5</v>
      </c>
      <c r="AV769" s="173"/>
      <c r="AW769" s="173"/>
      <c r="AX769" s="173"/>
      <c r="AY769" s="173"/>
      <c r="AZ769" s="211">
        <f t="shared" si="104"/>
        <v>1</v>
      </c>
      <c r="BA769" s="211">
        <f t="shared" si="105"/>
        <v>1.5</v>
      </c>
      <c r="BB769" s="205">
        <f t="shared" si="99"/>
        <v>0</v>
      </c>
      <c r="BC769" s="205">
        <f t="shared" si="100"/>
        <v>0</v>
      </c>
      <c r="BD769" s="205">
        <f t="shared" si="101"/>
        <v>0</v>
      </c>
      <c r="BE769" s="205">
        <f t="shared" si="102"/>
        <v>0</v>
      </c>
      <c r="BF769" s="175"/>
      <c r="BG769" s="175"/>
      <c r="BH769" s="175"/>
      <c r="BI769" s="175"/>
      <c r="BJ769" s="175"/>
      <c r="BK769" s="175"/>
      <c r="BL769" s="175"/>
      <c r="BM769" s="175"/>
      <c r="BN769" s="175"/>
      <c r="BO769" s="175"/>
      <c r="BP769" s="198">
        <f t="shared" si="103"/>
        <v>0</v>
      </c>
    </row>
    <row r="770" spans="1:68" s="116" customFormat="1" x14ac:dyDescent="0.15">
      <c r="A770" s="117">
        <v>1521701001</v>
      </c>
      <c r="B770" s="118" t="s">
        <v>1226</v>
      </c>
      <c r="C770" s="118" t="s">
        <v>1167</v>
      </c>
      <c r="D770" s="118" t="s">
        <v>1227</v>
      </c>
      <c r="E770" s="118" t="s">
        <v>3949</v>
      </c>
      <c r="F770" s="120">
        <v>24</v>
      </c>
      <c r="G770" s="119">
        <v>2537864</v>
      </c>
      <c r="H770" s="119"/>
      <c r="I770" s="120" t="s">
        <v>5820</v>
      </c>
      <c r="J770" s="120">
        <v>13200</v>
      </c>
      <c r="K770" s="120">
        <v>2537864</v>
      </c>
      <c r="L770" s="120">
        <v>0.52700000000000002</v>
      </c>
      <c r="M770" s="121" t="s">
        <v>5654</v>
      </c>
      <c r="N770" s="120">
        <v>1</v>
      </c>
      <c r="O770" s="119">
        <v>294.10000000000002</v>
      </c>
      <c r="P770" s="119">
        <v>48.7</v>
      </c>
      <c r="Q770" s="119">
        <v>5.7</v>
      </c>
      <c r="R770" s="120" t="s">
        <v>5655</v>
      </c>
      <c r="S770" s="120">
        <v>31.5</v>
      </c>
      <c r="T770" s="120"/>
      <c r="U770" s="120"/>
      <c r="V770" s="172">
        <v>1158.7</v>
      </c>
      <c r="W770" s="172">
        <v>179.7</v>
      </c>
      <c r="X770" s="172">
        <v>558</v>
      </c>
      <c r="Y770" s="172">
        <v>69</v>
      </c>
      <c r="Z770" s="172">
        <v>352</v>
      </c>
      <c r="AA770" s="123">
        <v>21173</v>
      </c>
      <c r="AB770" s="123"/>
      <c r="AC770" s="123">
        <v>1839</v>
      </c>
      <c r="AD770" s="123"/>
      <c r="AE770" s="123"/>
      <c r="AF770" s="123"/>
      <c r="AG770" s="214"/>
      <c r="AH770" s="229" t="str">
        <f t="shared" si="98"/>
        <v>a3</v>
      </c>
      <c r="AI770" s="122"/>
      <c r="AJ770" s="122"/>
      <c r="AK770" s="122"/>
      <c r="AL770" s="122"/>
      <c r="AM770" s="122"/>
      <c r="AN770" s="173">
        <v>2</v>
      </c>
      <c r="AO770" s="173" t="s">
        <v>3186</v>
      </c>
      <c r="AP770" s="173" t="s">
        <v>3186</v>
      </c>
      <c r="AQ770" s="173" t="s">
        <v>3186</v>
      </c>
      <c r="AR770" s="173" t="s">
        <v>3186</v>
      </c>
      <c r="AS770" s="173" t="s">
        <v>3186</v>
      </c>
      <c r="AT770" s="173" t="s">
        <v>3186</v>
      </c>
      <c r="AU770" s="173" t="s">
        <v>3186</v>
      </c>
      <c r="AV770" s="173" t="s">
        <v>3186</v>
      </c>
      <c r="AW770" s="173" t="s">
        <v>3186</v>
      </c>
      <c r="AX770" s="173" t="s">
        <v>3186</v>
      </c>
      <c r="AY770" s="173" t="s">
        <v>3186</v>
      </c>
      <c r="AZ770" s="211">
        <f t="shared" si="104"/>
        <v>2</v>
      </c>
      <c r="BA770" s="211"/>
      <c r="BB770" s="205">
        <f t="shared" si="99"/>
        <v>306461</v>
      </c>
      <c r="BC770" s="205">
        <f t="shared" si="100"/>
        <v>306461</v>
      </c>
      <c r="BD770" s="205">
        <f t="shared" si="101"/>
        <v>0</v>
      </c>
      <c r="BE770" s="205">
        <f t="shared" si="102"/>
        <v>0</v>
      </c>
      <c r="BF770" s="175">
        <v>306461</v>
      </c>
      <c r="BG770" s="175">
        <v>7158</v>
      </c>
      <c r="BH770" s="175">
        <v>70434</v>
      </c>
      <c r="BI770" s="175"/>
      <c r="BJ770" s="175"/>
      <c r="BK770" s="175">
        <v>43992</v>
      </c>
      <c r="BL770" s="175">
        <v>166996</v>
      </c>
      <c r="BM770" s="175">
        <v>16711</v>
      </c>
      <c r="BN770" s="175">
        <v>61</v>
      </c>
      <c r="BO770" s="175">
        <v>1109</v>
      </c>
      <c r="BP770" s="198">
        <f t="shared" si="103"/>
        <v>71543</v>
      </c>
    </row>
    <row r="771" spans="1:68" s="116" customFormat="1" x14ac:dyDescent="0.15">
      <c r="A771" s="117">
        <v>1521702002</v>
      </c>
      <c r="B771" s="118" t="s">
        <v>1228</v>
      </c>
      <c r="C771" s="118" t="s">
        <v>1167</v>
      </c>
      <c r="D771" s="118" t="s">
        <v>1227</v>
      </c>
      <c r="E771" s="118" t="s">
        <v>3950</v>
      </c>
      <c r="F771" s="120">
        <v>25</v>
      </c>
      <c r="G771" s="119"/>
      <c r="H771" s="119"/>
      <c r="I771" s="120" t="s">
        <v>5820</v>
      </c>
      <c r="J771" s="120"/>
      <c r="K771" s="120">
        <v>219353.60000000001</v>
      </c>
      <c r="L771" s="120"/>
      <c r="M771" s="121" t="s">
        <v>5677</v>
      </c>
      <c r="N771" s="120">
        <v>1</v>
      </c>
      <c r="O771" s="119">
        <v>135.69999999999999</v>
      </c>
      <c r="P771" s="119">
        <v>13.61</v>
      </c>
      <c r="Q771" s="119">
        <v>3.79</v>
      </c>
      <c r="R771" s="120" t="s">
        <v>5658</v>
      </c>
      <c r="S771" s="120">
        <v>0.44</v>
      </c>
      <c r="T771" s="120"/>
      <c r="U771" s="120"/>
      <c r="V771" s="172"/>
      <c r="W771" s="172"/>
      <c r="X771" s="172"/>
      <c r="Y771" s="172"/>
      <c r="Z771" s="172"/>
      <c r="AA771" s="123">
        <v>809</v>
      </c>
      <c r="AB771" s="123"/>
      <c r="AC771" s="123">
        <v>55.5</v>
      </c>
      <c r="AD771" s="123"/>
      <c r="AE771" s="123"/>
      <c r="AF771" s="123"/>
      <c r="AG771" s="214"/>
      <c r="AH771" s="229" t="str">
        <f t="shared" si="98"/>
        <v>a3</v>
      </c>
      <c r="AI771" s="122"/>
      <c r="AJ771" s="122"/>
      <c r="AK771" s="122"/>
      <c r="AL771" s="122"/>
      <c r="AM771" s="122"/>
      <c r="AN771" s="173"/>
      <c r="AO771" s="173" t="s">
        <v>3186</v>
      </c>
      <c r="AP771" s="173" t="s">
        <v>3186</v>
      </c>
      <c r="AQ771" s="173" t="s">
        <v>3186</v>
      </c>
      <c r="AR771" s="173" t="s">
        <v>3186</v>
      </c>
      <c r="AS771" s="173" t="s">
        <v>3186</v>
      </c>
      <c r="AT771" s="173" t="s">
        <v>3186</v>
      </c>
      <c r="AU771" s="173" t="s">
        <v>3186</v>
      </c>
      <c r="AV771" s="173" t="s">
        <v>3186</v>
      </c>
      <c r="AW771" s="173" t="s">
        <v>3186</v>
      </c>
      <c r="AX771" s="173" t="s">
        <v>3186</v>
      </c>
      <c r="AY771" s="173" t="s">
        <v>3186</v>
      </c>
      <c r="AZ771" s="211"/>
      <c r="BA771" s="211"/>
      <c r="BB771" s="205">
        <f t="shared" si="99"/>
        <v>32514</v>
      </c>
      <c r="BC771" s="205">
        <f t="shared" si="100"/>
        <v>32514</v>
      </c>
      <c r="BD771" s="205">
        <f t="shared" si="101"/>
        <v>0</v>
      </c>
      <c r="BE771" s="205">
        <f t="shared" si="102"/>
        <v>0</v>
      </c>
      <c r="BF771" s="175">
        <v>32514</v>
      </c>
      <c r="BG771" s="175">
        <v>341</v>
      </c>
      <c r="BH771" s="175">
        <v>19089</v>
      </c>
      <c r="BI771" s="175"/>
      <c r="BJ771" s="175"/>
      <c r="BK771" s="175">
        <v>2513</v>
      </c>
      <c r="BL771" s="175">
        <v>5967</v>
      </c>
      <c r="BM771" s="175">
        <v>3812</v>
      </c>
      <c r="BN771" s="175"/>
      <c r="BO771" s="175">
        <v>792</v>
      </c>
      <c r="BP771" s="198">
        <f t="shared" si="103"/>
        <v>19881</v>
      </c>
    </row>
    <row r="772" spans="1:68" s="116" customFormat="1" x14ac:dyDescent="0.15">
      <c r="A772" s="117">
        <v>1521702003</v>
      </c>
      <c r="B772" s="118" t="s">
        <v>1229</v>
      </c>
      <c r="C772" s="118" t="s">
        <v>1167</v>
      </c>
      <c r="D772" s="118" t="s">
        <v>1227</v>
      </c>
      <c r="E772" s="118" t="s">
        <v>3951</v>
      </c>
      <c r="F772" s="120">
        <v>16</v>
      </c>
      <c r="G772" s="119"/>
      <c r="H772" s="119"/>
      <c r="I772" s="120" t="s">
        <v>5820</v>
      </c>
      <c r="J772" s="120"/>
      <c r="K772" s="120">
        <v>130249</v>
      </c>
      <c r="L772" s="120"/>
      <c r="M772" s="121" t="s">
        <v>5659</v>
      </c>
      <c r="N772" s="120">
        <v>1</v>
      </c>
      <c r="O772" s="119">
        <v>114.3</v>
      </c>
      <c r="P772" s="119">
        <v>18.809999999999999</v>
      </c>
      <c r="Q772" s="119">
        <v>4.72</v>
      </c>
      <c r="R772" s="120" t="s">
        <v>5655</v>
      </c>
      <c r="S772" s="120">
        <v>3.4</v>
      </c>
      <c r="T772" s="120"/>
      <c r="U772" s="120"/>
      <c r="V772" s="172"/>
      <c r="W772" s="172"/>
      <c r="X772" s="172"/>
      <c r="Y772" s="172"/>
      <c r="Z772" s="172"/>
      <c r="AA772" s="123">
        <v>394</v>
      </c>
      <c r="AB772" s="123"/>
      <c r="AC772" s="123">
        <v>43.8</v>
      </c>
      <c r="AD772" s="123"/>
      <c r="AE772" s="123"/>
      <c r="AF772" s="123"/>
      <c r="AG772" s="214"/>
      <c r="AH772" s="229" t="str">
        <f t="shared" si="98"/>
        <v>a3</v>
      </c>
      <c r="AI772" s="122"/>
      <c r="AJ772" s="122"/>
      <c r="AK772" s="122"/>
      <c r="AL772" s="122"/>
      <c r="AM772" s="122"/>
      <c r="AN772" s="173"/>
      <c r="AO772" s="173" t="s">
        <v>3186</v>
      </c>
      <c r="AP772" s="173" t="s">
        <v>3186</v>
      </c>
      <c r="AQ772" s="173" t="s">
        <v>3186</v>
      </c>
      <c r="AR772" s="173" t="s">
        <v>3186</v>
      </c>
      <c r="AS772" s="173">
        <v>1</v>
      </c>
      <c r="AT772" s="173">
        <v>2</v>
      </c>
      <c r="AU772" s="173">
        <v>1</v>
      </c>
      <c r="AV772" s="173">
        <v>2</v>
      </c>
      <c r="AW772" s="173">
        <v>1</v>
      </c>
      <c r="AX772" s="173" t="s">
        <v>3186</v>
      </c>
      <c r="AY772" s="173" t="s">
        <v>3186</v>
      </c>
      <c r="AZ772" s="211">
        <f t="shared" si="104"/>
        <v>1</v>
      </c>
      <c r="BA772" s="211">
        <f t="shared" si="105"/>
        <v>6</v>
      </c>
      <c r="BB772" s="205">
        <f t="shared" si="99"/>
        <v>31504</v>
      </c>
      <c r="BC772" s="205">
        <f t="shared" si="100"/>
        <v>31504</v>
      </c>
      <c r="BD772" s="205">
        <f t="shared" si="101"/>
        <v>0</v>
      </c>
      <c r="BE772" s="205">
        <f t="shared" si="102"/>
        <v>0</v>
      </c>
      <c r="BF772" s="175">
        <v>31504</v>
      </c>
      <c r="BG772" s="175"/>
      <c r="BH772" s="175">
        <v>19089</v>
      </c>
      <c r="BI772" s="175"/>
      <c r="BJ772" s="175"/>
      <c r="BK772" s="175">
        <v>1193</v>
      </c>
      <c r="BL772" s="175">
        <v>5682</v>
      </c>
      <c r="BM772" s="175">
        <v>4812</v>
      </c>
      <c r="BN772" s="175">
        <v>134</v>
      </c>
      <c r="BO772" s="175">
        <v>594</v>
      </c>
      <c r="BP772" s="198">
        <f t="shared" si="103"/>
        <v>19683</v>
      </c>
    </row>
    <row r="773" spans="1:68" s="116" customFormat="1" x14ac:dyDescent="0.15">
      <c r="A773" s="117">
        <v>1521702004</v>
      </c>
      <c r="B773" s="118" t="s">
        <v>1230</v>
      </c>
      <c r="C773" s="118" t="s">
        <v>1167</v>
      </c>
      <c r="D773" s="118" t="s">
        <v>1227</v>
      </c>
      <c r="E773" s="118" t="s">
        <v>3952</v>
      </c>
      <c r="F773" s="120">
        <v>15</v>
      </c>
      <c r="G773" s="119">
        <v>308107</v>
      </c>
      <c r="H773" s="119"/>
      <c r="I773" s="120" t="s">
        <v>5820</v>
      </c>
      <c r="J773" s="120">
        <v>1100</v>
      </c>
      <c r="K773" s="120">
        <v>308107</v>
      </c>
      <c r="L773" s="120">
        <v>0.76700000000000002</v>
      </c>
      <c r="M773" s="121" t="s">
        <v>5657</v>
      </c>
      <c r="N773" s="120">
        <v>1</v>
      </c>
      <c r="O773" s="119">
        <v>209</v>
      </c>
      <c r="P773" s="119"/>
      <c r="Q773" s="119"/>
      <c r="R773" s="120" t="s">
        <v>5658</v>
      </c>
      <c r="S773" s="120">
        <v>0.5</v>
      </c>
      <c r="T773" s="120"/>
      <c r="U773" s="120"/>
      <c r="V773" s="172">
        <v>319</v>
      </c>
      <c r="W773" s="172">
        <v>60.6</v>
      </c>
      <c r="X773" s="172">
        <v>234.9</v>
      </c>
      <c r="Y773" s="172">
        <v>6.3</v>
      </c>
      <c r="Z773" s="172">
        <v>17.2</v>
      </c>
      <c r="AA773" s="123">
        <v>2554</v>
      </c>
      <c r="AB773" s="123"/>
      <c r="AC773" s="123">
        <v>216</v>
      </c>
      <c r="AD773" s="123"/>
      <c r="AE773" s="123"/>
      <c r="AF773" s="123"/>
      <c r="AG773" s="214"/>
      <c r="AH773" s="229" t="str">
        <f t="shared" ref="AH773:AH836" si="107">IF(N773=1,IF(AG773&gt;0,"a4",IF(AC773&gt;0,"a3",IF(AA773&gt;0,"a2","a1"))),IF(AG773&gt;0,"b4",IF(AC773&gt;0,"b3",IF(AA773&gt;0,"b2","b1"))))</f>
        <v>a3</v>
      </c>
      <c r="AI773" s="122"/>
      <c r="AJ773" s="122"/>
      <c r="AK773" s="122"/>
      <c r="AL773" s="122"/>
      <c r="AM773" s="122"/>
      <c r="AN773" s="173"/>
      <c r="AO773" s="173" t="s">
        <v>3186</v>
      </c>
      <c r="AP773" s="173" t="s">
        <v>3186</v>
      </c>
      <c r="AQ773" s="173" t="s">
        <v>3186</v>
      </c>
      <c r="AR773" s="173" t="s">
        <v>3186</v>
      </c>
      <c r="AS773" s="173" t="s">
        <v>3186</v>
      </c>
      <c r="AT773" s="173">
        <v>1</v>
      </c>
      <c r="AU773" s="173">
        <v>0.5</v>
      </c>
      <c r="AV773" s="173" t="s">
        <v>3186</v>
      </c>
      <c r="AW773" s="173">
        <v>1</v>
      </c>
      <c r="AX773" s="173">
        <v>0.5</v>
      </c>
      <c r="AY773" s="173" t="s">
        <v>3186</v>
      </c>
      <c r="AZ773" s="211">
        <f t="shared" si="104"/>
        <v>0</v>
      </c>
      <c r="BA773" s="211">
        <f t="shared" si="105"/>
        <v>3</v>
      </c>
      <c r="BB773" s="205">
        <f t="shared" ref="BB773:BB836" si="108">SUM(BG773:BO773)</f>
        <v>42366</v>
      </c>
      <c r="BC773" s="205">
        <f t="shared" ref="BC773:BC836" si="109">BG773+BH773+BK773+BL773+BM773+BN773+BO773</f>
        <v>42366</v>
      </c>
      <c r="BD773" s="205">
        <f t="shared" ref="BD773:BD836" si="110">BB773-BF773</f>
        <v>14994</v>
      </c>
      <c r="BE773" s="205">
        <f t="shared" ref="BE773:BE836" si="111">BC773-BF773</f>
        <v>14994</v>
      </c>
      <c r="BF773" s="175">
        <v>27372</v>
      </c>
      <c r="BG773" s="175"/>
      <c r="BH773" s="175">
        <v>14994</v>
      </c>
      <c r="BI773" s="175"/>
      <c r="BJ773" s="175"/>
      <c r="BK773" s="175">
        <v>5923</v>
      </c>
      <c r="BL773" s="175">
        <v>599</v>
      </c>
      <c r="BM773" s="175">
        <v>5843</v>
      </c>
      <c r="BN773" s="175">
        <v>13</v>
      </c>
      <c r="BO773" s="175">
        <v>14994</v>
      </c>
      <c r="BP773" s="198">
        <f t="shared" ref="BP773:BP836" si="112">BH773+BO773</f>
        <v>29988</v>
      </c>
    </row>
    <row r="774" spans="1:68" s="116" customFormat="1" x14ac:dyDescent="0.15">
      <c r="A774" s="117">
        <v>1522201001</v>
      </c>
      <c r="B774" s="118" t="s">
        <v>1231</v>
      </c>
      <c r="C774" s="118" t="s">
        <v>1167</v>
      </c>
      <c r="D774" s="118" t="s">
        <v>1232</v>
      </c>
      <c r="E774" s="118" t="s">
        <v>3953</v>
      </c>
      <c r="F774" s="120">
        <v>24</v>
      </c>
      <c r="G774" s="119">
        <v>9874384</v>
      </c>
      <c r="H774" s="119"/>
      <c r="I774" s="120" t="s">
        <v>5820</v>
      </c>
      <c r="J774" s="120">
        <v>44400</v>
      </c>
      <c r="K774" s="120">
        <v>9874384</v>
      </c>
      <c r="L774" s="120">
        <v>0.60899999999999999</v>
      </c>
      <c r="M774" s="121" t="s">
        <v>5654</v>
      </c>
      <c r="N774" s="120">
        <v>1</v>
      </c>
      <c r="O774" s="119">
        <v>386</v>
      </c>
      <c r="P774" s="119">
        <v>54.1</v>
      </c>
      <c r="Q774" s="119">
        <v>2</v>
      </c>
      <c r="R774" s="120" t="s">
        <v>5655</v>
      </c>
      <c r="S774" s="120">
        <v>55</v>
      </c>
      <c r="T774" s="120"/>
      <c r="U774" s="120"/>
      <c r="V774" s="172">
        <v>3752.7</v>
      </c>
      <c r="W774" s="172">
        <v>766.1</v>
      </c>
      <c r="X774" s="172">
        <v>1801.8</v>
      </c>
      <c r="Y774" s="172">
        <v>824.9</v>
      </c>
      <c r="Z774" s="172">
        <v>359.9</v>
      </c>
      <c r="AA774" s="123">
        <v>55992</v>
      </c>
      <c r="AB774" s="123">
        <v>214598.09999999971</v>
      </c>
      <c r="AC774" s="123">
        <v>50544</v>
      </c>
      <c r="AD774" s="123"/>
      <c r="AE774" s="123"/>
      <c r="AF774" s="123"/>
      <c r="AG774" s="214"/>
      <c r="AH774" s="229" t="str">
        <f t="shared" si="107"/>
        <v>a3</v>
      </c>
      <c r="AI774" s="122"/>
      <c r="AJ774" s="122"/>
      <c r="AK774" s="122"/>
      <c r="AL774" s="122"/>
      <c r="AM774" s="122"/>
      <c r="AN774" s="173">
        <v>4</v>
      </c>
      <c r="AO774" s="173"/>
      <c r="AP774" s="173"/>
      <c r="AQ774" s="173"/>
      <c r="AR774" s="173"/>
      <c r="AS774" s="173"/>
      <c r="AT774" s="173">
        <v>4</v>
      </c>
      <c r="AU774" s="173">
        <v>4</v>
      </c>
      <c r="AV774" s="173">
        <v>1.5</v>
      </c>
      <c r="AW774" s="173">
        <v>1.5</v>
      </c>
      <c r="AX774" s="173">
        <v>2</v>
      </c>
      <c r="AY774" s="173">
        <v>2</v>
      </c>
      <c r="AZ774" s="211">
        <f t="shared" ref="AZ774:AZ837" si="113">SUBTOTAL(9,AN774:AS774)</f>
        <v>4</v>
      </c>
      <c r="BA774" s="211">
        <f t="shared" ref="BA774:BA837" si="114">SUBTOTAL(9,AT774:AY774)</f>
        <v>15</v>
      </c>
      <c r="BB774" s="205">
        <f t="shared" si="108"/>
        <v>381756</v>
      </c>
      <c r="BC774" s="205">
        <f t="shared" si="109"/>
        <v>381756</v>
      </c>
      <c r="BD774" s="205">
        <f t="shared" si="110"/>
        <v>0</v>
      </c>
      <c r="BE774" s="205">
        <f t="shared" si="111"/>
        <v>0</v>
      </c>
      <c r="BF774" s="175">
        <v>381756</v>
      </c>
      <c r="BG774" s="175"/>
      <c r="BH774" s="175">
        <v>106712</v>
      </c>
      <c r="BI774" s="175"/>
      <c r="BJ774" s="175"/>
      <c r="BK774" s="175">
        <v>112802</v>
      </c>
      <c r="BL774" s="175">
        <v>35001</v>
      </c>
      <c r="BM774" s="175">
        <v>51720</v>
      </c>
      <c r="BN774" s="175">
        <v>22700</v>
      </c>
      <c r="BO774" s="175">
        <v>52821</v>
      </c>
      <c r="BP774" s="198">
        <f t="shared" si="112"/>
        <v>159533</v>
      </c>
    </row>
    <row r="775" spans="1:68" s="116" customFormat="1" x14ac:dyDescent="0.15">
      <c r="A775" s="117">
        <v>1522201002</v>
      </c>
      <c r="B775" s="118" t="s">
        <v>1233</v>
      </c>
      <c r="C775" s="118" t="s">
        <v>1167</v>
      </c>
      <c r="D775" s="118" t="s">
        <v>1232</v>
      </c>
      <c r="E775" s="118" t="s">
        <v>3954</v>
      </c>
      <c r="F775" s="120">
        <v>13</v>
      </c>
      <c r="G775" s="119">
        <v>436115</v>
      </c>
      <c r="H775" s="119"/>
      <c r="I775" s="120" t="s">
        <v>5820</v>
      </c>
      <c r="J775" s="120">
        <v>3200</v>
      </c>
      <c r="K775" s="120">
        <v>436115</v>
      </c>
      <c r="L775" s="120">
        <v>0.373</v>
      </c>
      <c r="M775" s="121" t="s">
        <v>5657</v>
      </c>
      <c r="N775" s="120">
        <v>1</v>
      </c>
      <c r="O775" s="119">
        <v>205</v>
      </c>
      <c r="P775" s="119"/>
      <c r="Q775" s="119"/>
      <c r="R775" s="120" t="s">
        <v>5658</v>
      </c>
      <c r="S775" s="120">
        <v>0.7</v>
      </c>
      <c r="T775" s="120"/>
      <c r="U775" s="120"/>
      <c r="V775" s="172">
        <v>383.2</v>
      </c>
      <c r="W775" s="172">
        <v>44.6</v>
      </c>
      <c r="X775" s="172">
        <v>188.6</v>
      </c>
      <c r="Y775" s="172">
        <v>25.8</v>
      </c>
      <c r="Z775" s="172">
        <v>124.2</v>
      </c>
      <c r="AA775" s="123">
        <v>4952</v>
      </c>
      <c r="AB775" s="123"/>
      <c r="AC775" s="123">
        <v>248</v>
      </c>
      <c r="AD775" s="123"/>
      <c r="AE775" s="123"/>
      <c r="AF775" s="123"/>
      <c r="AG775" s="214"/>
      <c r="AH775" s="229" t="str">
        <f t="shared" si="107"/>
        <v>a3</v>
      </c>
      <c r="AI775" s="122"/>
      <c r="AJ775" s="122"/>
      <c r="AK775" s="122"/>
      <c r="AL775" s="122"/>
      <c r="AM775" s="122"/>
      <c r="AN775" s="173"/>
      <c r="AO775" s="173"/>
      <c r="AP775" s="173"/>
      <c r="AQ775" s="173"/>
      <c r="AR775" s="173"/>
      <c r="AS775" s="173">
        <v>3</v>
      </c>
      <c r="AT775" s="173">
        <v>0.5</v>
      </c>
      <c r="AU775" s="173"/>
      <c r="AV775" s="173">
        <v>0.6</v>
      </c>
      <c r="AW775" s="173"/>
      <c r="AX775" s="173">
        <v>0.6</v>
      </c>
      <c r="AY775" s="173">
        <v>1.1000000000000001</v>
      </c>
      <c r="AZ775" s="211">
        <f t="shared" si="113"/>
        <v>3</v>
      </c>
      <c r="BA775" s="211">
        <f t="shared" si="114"/>
        <v>2.8000000000000003</v>
      </c>
      <c r="BB775" s="205">
        <f t="shared" si="108"/>
        <v>44092</v>
      </c>
      <c r="BC775" s="205">
        <f t="shared" si="109"/>
        <v>44092</v>
      </c>
      <c r="BD775" s="205">
        <f t="shared" si="110"/>
        <v>0</v>
      </c>
      <c r="BE775" s="205">
        <f t="shared" si="111"/>
        <v>0</v>
      </c>
      <c r="BF775" s="175">
        <v>44092</v>
      </c>
      <c r="BG775" s="175"/>
      <c r="BH775" s="175">
        <v>26597</v>
      </c>
      <c r="BI775" s="175"/>
      <c r="BJ775" s="175"/>
      <c r="BK775" s="175">
        <v>5392</v>
      </c>
      <c r="BL775" s="175">
        <v>2902</v>
      </c>
      <c r="BM775" s="175">
        <v>5943</v>
      </c>
      <c r="BN775" s="175">
        <v>2856</v>
      </c>
      <c r="BO775" s="175">
        <v>402</v>
      </c>
      <c r="BP775" s="198">
        <f t="shared" si="112"/>
        <v>26999</v>
      </c>
    </row>
    <row r="776" spans="1:68" s="116" customFormat="1" x14ac:dyDescent="0.15">
      <c r="A776" s="117">
        <v>1522201003</v>
      </c>
      <c r="B776" s="118" t="s">
        <v>1234</v>
      </c>
      <c r="C776" s="118" t="s">
        <v>1167</v>
      </c>
      <c r="D776" s="118" t="s">
        <v>1232</v>
      </c>
      <c r="E776" s="118" t="s">
        <v>3955</v>
      </c>
      <c r="F776" s="120">
        <v>6</v>
      </c>
      <c r="G776" s="119">
        <v>299088</v>
      </c>
      <c r="H776" s="119"/>
      <c r="I776" s="120" t="s">
        <v>5820</v>
      </c>
      <c r="J776" s="120">
        <v>1750</v>
      </c>
      <c r="K776" s="120">
        <v>299088</v>
      </c>
      <c r="L776" s="120">
        <v>0.46800000000000003</v>
      </c>
      <c r="M776" s="121" t="s">
        <v>5657</v>
      </c>
      <c r="N776" s="120">
        <v>1</v>
      </c>
      <c r="O776" s="119">
        <v>186</v>
      </c>
      <c r="P776" s="119"/>
      <c r="Q776" s="119"/>
      <c r="R776" s="120" t="s">
        <v>5658</v>
      </c>
      <c r="S776" s="120">
        <v>0.7</v>
      </c>
      <c r="T776" s="120"/>
      <c r="U776" s="120"/>
      <c r="V776" s="172">
        <v>311</v>
      </c>
      <c r="W776" s="172">
        <v>33.9</v>
      </c>
      <c r="X776" s="172">
        <v>155.80000000000001</v>
      </c>
      <c r="Y776" s="172">
        <v>8.1</v>
      </c>
      <c r="Z776" s="172">
        <v>113.2</v>
      </c>
      <c r="AA776" s="123"/>
      <c r="AB776" s="123"/>
      <c r="AC776" s="123">
        <v>164</v>
      </c>
      <c r="AD776" s="123"/>
      <c r="AE776" s="123"/>
      <c r="AF776" s="123"/>
      <c r="AG776" s="214"/>
      <c r="AH776" s="229" t="str">
        <f t="shared" si="107"/>
        <v>a3</v>
      </c>
      <c r="AI776" s="122"/>
      <c r="AJ776" s="122"/>
      <c r="AK776" s="122"/>
      <c r="AL776" s="122"/>
      <c r="AM776" s="122"/>
      <c r="AN776" s="173"/>
      <c r="AO776" s="173"/>
      <c r="AP776" s="173"/>
      <c r="AQ776" s="173"/>
      <c r="AR776" s="173"/>
      <c r="AS776" s="173">
        <v>2</v>
      </c>
      <c r="AT776" s="173"/>
      <c r="AU776" s="173"/>
      <c r="AV776" s="173"/>
      <c r="AW776" s="173"/>
      <c r="AX776" s="173"/>
      <c r="AY776" s="173"/>
      <c r="AZ776" s="211">
        <f t="shared" si="113"/>
        <v>2</v>
      </c>
      <c r="BA776" s="211">
        <f t="shared" si="114"/>
        <v>0</v>
      </c>
      <c r="BB776" s="205">
        <f t="shared" si="108"/>
        <v>29697</v>
      </c>
      <c r="BC776" s="205">
        <f t="shared" si="109"/>
        <v>29697</v>
      </c>
      <c r="BD776" s="205">
        <f t="shared" si="110"/>
        <v>0</v>
      </c>
      <c r="BE776" s="205">
        <f t="shared" si="111"/>
        <v>0</v>
      </c>
      <c r="BF776" s="175">
        <v>29697</v>
      </c>
      <c r="BG776" s="175"/>
      <c r="BH776" s="175">
        <v>17778</v>
      </c>
      <c r="BI776" s="175"/>
      <c r="BJ776" s="175"/>
      <c r="BK776" s="175">
        <v>2720</v>
      </c>
      <c r="BL776" s="175">
        <v>1469</v>
      </c>
      <c r="BM776" s="175">
        <v>5065</v>
      </c>
      <c r="BN776" s="175">
        <v>1618</v>
      </c>
      <c r="BO776" s="175">
        <v>1047</v>
      </c>
      <c r="BP776" s="198">
        <f t="shared" si="112"/>
        <v>18825</v>
      </c>
    </row>
    <row r="777" spans="1:68" s="116" customFormat="1" x14ac:dyDescent="0.15">
      <c r="A777" s="117">
        <v>1522202004</v>
      </c>
      <c r="B777" s="118" t="s">
        <v>1235</v>
      </c>
      <c r="C777" s="118" t="s">
        <v>1167</v>
      </c>
      <c r="D777" s="118" t="s">
        <v>1232</v>
      </c>
      <c r="E777" s="118" t="s">
        <v>3956</v>
      </c>
      <c r="F777" s="120">
        <v>18</v>
      </c>
      <c r="G777" s="119">
        <v>190471</v>
      </c>
      <c r="H777" s="119"/>
      <c r="I777" s="120" t="s">
        <v>5820</v>
      </c>
      <c r="J777" s="120">
        <v>1270</v>
      </c>
      <c r="K777" s="120">
        <v>190471</v>
      </c>
      <c r="L777" s="120">
        <v>0.41099999999999998</v>
      </c>
      <c r="M777" s="121" t="s">
        <v>5657</v>
      </c>
      <c r="N777" s="120">
        <v>1</v>
      </c>
      <c r="O777" s="119">
        <v>230</v>
      </c>
      <c r="P777" s="119"/>
      <c r="Q777" s="119"/>
      <c r="R777" s="120" t="s">
        <v>5658</v>
      </c>
      <c r="S777" s="120">
        <v>0.2</v>
      </c>
      <c r="T777" s="120"/>
      <c r="U777" s="120"/>
      <c r="V777" s="172">
        <v>181.2</v>
      </c>
      <c r="W777" s="172"/>
      <c r="X777" s="172"/>
      <c r="Y777" s="172"/>
      <c r="Z777" s="172">
        <v>181.2</v>
      </c>
      <c r="AA777" s="123">
        <v>2250</v>
      </c>
      <c r="AB777" s="123"/>
      <c r="AC777" s="123">
        <v>160</v>
      </c>
      <c r="AD777" s="123"/>
      <c r="AE777" s="123"/>
      <c r="AF777" s="123"/>
      <c r="AG777" s="214"/>
      <c r="AH777" s="229" t="str">
        <f t="shared" si="107"/>
        <v>a3</v>
      </c>
      <c r="AI777" s="122"/>
      <c r="AJ777" s="122"/>
      <c r="AK777" s="122"/>
      <c r="AL777" s="122"/>
      <c r="AM777" s="122"/>
      <c r="AN777" s="173"/>
      <c r="AO777" s="173"/>
      <c r="AP777" s="173"/>
      <c r="AQ777" s="173"/>
      <c r="AR777" s="173"/>
      <c r="AS777" s="173"/>
      <c r="AT777" s="173">
        <v>0.6</v>
      </c>
      <c r="AU777" s="173"/>
      <c r="AV777" s="173">
        <v>0.6</v>
      </c>
      <c r="AW777" s="173"/>
      <c r="AX777" s="173">
        <v>0.5</v>
      </c>
      <c r="AY777" s="173">
        <v>1</v>
      </c>
      <c r="AZ777" s="211">
        <f t="shared" si="113"/>
        <v>0</v>
      </c>
      <c r="BA777" s="211">
        <f t="shared" si="114"/>
        <v>2.7</v>
      </c>
      <c r="BB777" s="205">
        <f t="shared" si="108"/>
        <v>32249</v>
      </c>
      <c r="BC777" s="205">
        <f t="shared" si="109"/>
        <v>32249</v>
      </c>
      <c r="BD777" s="205">
        <f t="shared" si="110"/>
        <v>0</v>
      </c>
      <c r="BE777" s="205">
        <f t="shared" si="111"/>
        <v>0</v>
      </c>
      <c r="BF777" s="175">
        <v>32249</v>
      </c>
      <c r="BG777" s="175"/>
      <c r="BH777" s="175">
        <v>14700</v>
      </c>
      <c r="BI777" s="175"/>
      <c r="BJ777" s="175"/>
      <c r="BK777" s="175">
        <v>4419</v>
      </c>
      <c r="BL777" s="175">
        <v>8663</v>
      </c>
      <c r="BM777" s="175">
        <v>3047</v>
      </c>
      <c r="BN777" s="175">
        <v>1330</v>
      </c>
      <c r="BO777" s="175">
        <v>90</v>
      </c>
      <c r="BP777" s="198">
        <f t="shared" si="112"/>
        <v>14790</v>
      </c>
    </row>
    <row r="778" spans="1:68" s="116" customFormat="1" x14ac:dyDescent="0.15">
      <c r="A778" s="117">
        <v>1522202005</v>
      </c>
      <c r="B778" s="118" t="s">
        <v>1236</v>
      </c>
      <c r="C778" s="118" t="s">
        <v>1167</v>
      </c>
      <c r="D778" s="118" t="s">
        <v>1232</v>
      </c>
      <c r="E778" s="118" t="s">
        <v>3957</v>
      </c>
      <c r="F778" s="120">
        <v>13</v>
      </c>
      <c r="G778" s="119">
        <v>454098</v>
      </c>
      <c r="H778" s="119"/>
      <c r="I778" s="120" t="s">
        <v>5820</v>
      </c>
      <c r="J778" s="120">
        <v>2550</v>
      </c>
      <c r="K778" s="120">
        <v>454098</v>
      </c>
      <c r="L778" s="120">
        <v>0.48799999999999999</v>
      </c>
      <c r="M778" s="121" t="s">
        <v>5657</v>
      </c>
      <c r="N778" s="120">
        <v>1</v>
      </c>
      <c r="O778" s="119">
        <v>223</v>
      </c>
      <c r="P778" s="119"/>
      <c r="Q778" s="119"/>
      <c r="R778" s="120" t="s">
        <v>5658</v>
      </c>
      <c r="S778" s="120">
        <v>0.6</v>
      </c>
      <c r="T778" s="120"/>
      <c r="U778" s="120"/>
      <c r="V778" s="172">
        <v>1052.3</v>
      </c>
      <c r="W778" s="172">
        <v>47.5</v>
      </c>
      <c r="X778" s="172">
        <v>373</v>
      </c>
      <c r="Y778" s="172">
        <v>50</v>
      </c>
      <c r="Z778" s="172">
        <v>581.79999999999995</v>
      </c>
      <c r="AA778" s="123">
        <v>5083</v>
      </c>
      <c r="AB778" s="123"/>
      <c r="AC778" s="123">
        <v>321</v>
      </c>
      <c r="AD778" s="123"/>
      <c r="AE778" s="123"/>
      <c r="AF778" s="123"/>
      <c r="AG778" s="214"/>
      <c r="AH778" s="229" t="str">
        <f t="shared" si="107"/>
        <v>a3</v>
      </c>
      <c r="AI778" s="122"/>
      <c r="AJ778" s="122"/>
      <c r="AK778" s="122"/>
      <c r="AL778" s="122"/>
      <c r="AM778" s="122"/>
      <c r="AN778" s="173"/>
      <c r="AO778" s="173"/>
      <c r="AP778" s="173"/>
      <c r="AQ778" s="173"/>
      <c r="AR778" s="173"/>
      <c r="AS778" s="173">
        <v>0.5</v>
      </c>
      <c r="AT778" s="173">
        <v>0.5</v>
      </c>
      <c r="AU778" s="173">
        <v>0.5</v>
      </c>
      <c r="AV778" s="173">
        <v>0.5</v>
      </c>
      <c r="AW778" s="173">
        <v>0.5</v>
      </c>
      <c r="AX778" s="173">
        <v>0.5</v>
      </c>
      <c r="AY778" s="173"/>
      <c r="AZ778" s="211">
        <f t="shared" si="113"/>
        <v>0.5</v>
      </c>
      <c r="BA778" s="211">
        <f t="shared" si="114"/>
        <v>2.5</v>
      </c>
      <c r="BB778" s="205">
        <f t="shared" si="108"/>
        <v>44840</v>
      </c>
      <c r="BC778" s="205">
        <f t="shared" si="109"/>
        <v>44840</v>
      </c>
      <c r="BD778" s="205">
        <f t="shared" si="110"/>
        <v>0</v>
      </c>
      <c r="BE778" s="205">
        <f t="shared" si="111"/>
        <v>0</v>
      </c>
      <c r="BF778" s="175">
        <v>44840</v>
      </c>
      <c r="BG778" s="175"/>
      <c r="BH778" s="175">
        <v>23754</v>
      </c>
      <c r="BI778" s="175"/>
      <c r="BJ778" s="175"/>
      <c r="BK778" s="175">
        <v>6928</v>
      </c>
      <c r="BL778" s="175">
        <v>2676</v>
      </c>
      <c r="BM778" s="175">
        <v>8674</v>
      </c>
      <c r="BN778" s="175">
        <v>2576</v>
      </c>
      <c r="BO778" s="175">
        <v>232</v>
      </c>
      <c r="BP778" s="198">
        <f t="shared" si="112"/>
        <v>23986</v>
      </c>
    </row>
    <row r="779" spans="1:68" s="116" customFormat="1" x14ac:dyDescent="0.15">
      <c r="A779" s="117">
        <v>1522202006</v>
      </c>
      <c r="B779" s="118" t="s">
        <v>1237</v>
      </c>
      <c r="C779" s="118" t="s">
        <v>1167</v>
      </c>
      <c r="D779" s="118" t="s">
        <v>1232</v>
      </c>
      <c r="E779" s="118" t="s">
        <v>3958</v>
      </c>
      <c r="F779" s="120">
        <v>12</v>
      </c>
      <c r="G779" s="119">
        <v>269356.3</v>
      </c>
      <c r="H779" s="119"/>
      <c r="I779" s="120" t="s">
        <v>5820</v>
      </c>
      <c r="J779" s="120">
        <v>1000</v>
      </c>
      <c r="K779" s="120">
        <v>269356</v>
      </c>
      <c r="L779" s="120">
        <v>0.73799999999999999</v>
      </c>
      <c r="M779" s="121" t="s">
        <v>5657</v>
      </c>
      <c r="N779" s="120">
        <v>1</v>
      </c>
      <c r="O779" s="119">
        <v>110.2</v>
      </c>
      <c r="P779" s="119"/>
      <c r="Q779" s="119"/>
      <c r="R779" s="120" t="s">
        <v>5658</v>
      </c>
      <c r="S779" s="120">
        <v>0.32</v>
      </c>
      <c r="T779" s="120"/>
      <c r="U779" s="120"/>
      <c r="V779" s="172">
        <v>290.39999999999998</v>
      </c>
      <c r="W779" s="172"/>
      <c r="X779" s="172">
        <v>242.4</v>
      </c>
      <c r="Y779" s="172">
        <v>16.2</v>
      </c>
      <c r="Z779" s="172">
        <v>31.8</v>
      </c>
      <c r="AA779" s="123">
        <v>4172.8999999999996</v>
      </c>
      <c r="AB779" s="123"/>
      <c r="AC779" s="123">
        <v>181.8</v>
      </c>
      <c r="AD779" s="123"/>
      <c r="AE779" s="123"/>
      <c r="AF779" s="123"/>
      <c r="AG779" s="214"/>
      <c r="AH779" s="229" t="str">
        <f t="shared" si="107"/>
        <v>a3</v>
      </c>
      <c r="AI779" s="122"/>
      <c r="AJ779" s="122"/>
      <c r="AK779" s="122"/>
      <c r="AL779" s="122"/>
      <c r="AM779" s="122"/>
      <c r="AN779" s="173">
        <v>2</v>
      </c>
      <c r="AO779" s="173"/>
      <c r="AP779" s="173"/>
      <c r="AQ779" s="173"/>
      <c r="AR779" s="173"/>
      <c r="AS779" s="173"/>
      <c r="AT779" s="173">
        <v>0.5</v>
      </c>
      <c r="AU779" s="173"/>
      <c r="AV779" s="173"/>
      <c r="AW779" s="173"/>
      <c r="AX779" s="173">
        <v>0.5</v>
      </c>
      <c r="AY779" s="173"/>
      <c r="AZ779" s="211">
        <f t="shared" si="113"/>
        <v>2</v>
      </c>
      <c r="BA779" s="211">
        <f t="shared" si="114"/>
        <v>1</v>
      </c>
      <c r="BB779" s="205">
        <f t="shared" si="108"/>
        <v>27146</v>
      </c>
      <c r="BC779" s="205">
        <f t="shared" si="109"/>
        <v>27146</v>
      </c>
      <c r="BD779" s="205">
        <f t="shared" si="110"/>
        <v>0</v>
      </c>
      <c r="BE779" s="205">
        <f t="shared" si="111"/>
        <v>0</v>
      </c>
      <c r="BF779" s="175">
        <v>27146</v>
      </c>
      <c r="BG779" s="175"/>
      <c r="BH779" s="175">
        <v>15488</v>
      </c>
      <c r="BI779" s="175"/>
      <c r="BJ779" s="175"/>
      <c r="BK779" s="175">
        <v>2874</v>
      </c>
      <c r="BL779" s="175">
        <v>2981</v>
      </c>
      <c r="BM779" s="175">
        <v>4742</v>
      </c>
      <c r="BN779" s="175">
        <v>1011</v>
      </c>
      <c r="BO779" s="175">
        <v>50</v>
      </c>
      <c r="BP779" s="198">
        <f t="shared" si="112"/>
        <v>15538</v>
      </c>
    </row>
    <row r="780" spans="1:68" s="116" customFormat="1" x14ac:dyDescent="0.15">
      <c r="A780" s="117">
        <v>1522202007</v>
      </c>
      <c r="B780" s="118" t="s">
        <v>1238</v>
      </c>
      <c r="C780" s="118" t="s">
        <v>1167</v>
      </c>
      <c r="D780" s="118" t="s">
        <v>1232</v>
      </c>
      <c r="E780" s="118" t="s">
        <v>3959</v>
      </c>
      <c r="F780" s="120">
        <v>11</v>
      </c>
      <c r="G780" s="119">
        <v>325668</v>
      </c>
      <c r="H780" s="119"/>
      <c r="I780" s="120" t="s">
        <v>5820</v>
      </c>
      <c r="J780" s="120">
        <v>3400</v>
      </c>
      <c r="K780" s="120">
        <v>325668</v>
      </c>
      <c r="L780" s="120">
        <v>0.26200000000000001</v>
      </c>
      <c r="M780" s="121" t="s">
        <v>5657</v>
      </c>
      <c r="N780" s="120">
        <v>1</v>
      </c>
      <c r="O780" s="119">
        <v>203</v>
      </c>
      <c r="P780" s="119"/>
      <c r="Q780" s="119"/>
      <c r="R780" s="120" t="s">
        <v>5658</v>
      </c>
      <c r="S780" s="120">
        <v>0.6</v>
      </c>
      <c r="T780" s="120"/>
      <c r="U780" s="120"/>
      <c r="V780" s="172">
        <v>434.7</v>
      </c>
      <c r="W780" s="172">
        <v>74.3</v>
      </c>
      <c r="X780" s="172">
        <v>175.9</v>
      </c>
      <c r="Y780" s="172">
        <v>37.799999999999997</v>
      </c>
      <c r="Z780" s="172">
        <v>146.69999999999999</v>
      </c>
      <c r="AA780" s="123">
        <v>2389</v>
      </c>
      <c r="AB780" s="123"/>
      <c r="AC780" s="123">
        <v>224.3</v>
      </c>
      <c r="AD780" s="123"/>
      <c r="AE780" s="123"/>
      <c r="AF780" s="123"/>
      <c r="AG780" s="214"/>
      <c r="AH780" s="229" t="str">
        <f t="shared" si="107"/>
        <v>a3</v>
      </c>
      <c r="AI780" s="122"/>
      <c r="AJ780" s="122"/>
      <c r="AK780" s="122"/>
      <c r="AL780" s="122"/>
      <c r="AM780" s="122"/>
      <c r="AN780" s="173"/>
      <c r="AO780" s="173"/>
      <c r="AP780" s="173"/>
      <c r="AQ780" s="173"/>
      <c r="AR780" s="173"/>
      <c r="AS780" s="173">
        <v>0.5</v>
      </c>
      <c r="AT780" s="173">
        <v>0.5</v>
      </c>
      <c r="AU780" s="173">
        <v>0.5</v>
      </c>
      <c r="AV780" s="173">
        <v>0.5</v>
      </c>
      <c r="AW780" s="173">
        <v>0.5</v>
      </c>
      <c r="AX780" s="173">
        <v>0.5</v>
      </c>
      <c r="AY780" s="173"/>
      <c r="AZ780" s="211">
        <f t="shared" si="113"/>
        <v>0.5</v>
      </c>
      <c r="BA780" s="211">
        <f t="shared" si="114"/>
        <v>2.5</v>
      </c>
      <c r="BB780" s="205">
        <f t="shared" si="108"/>
        <v>33304</v>
      </c>
      <c r="BC780" s="205">
        <f t="shared" si="109"/>
        <v>33304</v>
      </c>
      <c r="BD780" s="205">
        <f t="shared" si="110"/>
        <v>0</v>
      </c>
      <c r="BE780" s="205">
        <f t="shared" si="111"/>
        <v>0</v>
      </c>
      <c r="BF780" s="175">
        <v>33304</v>
      </c>
      <c r="BG780" s="175"/>
      <c r="BH780" s="175">
        <v>15960</v>
      </c>
      <c r="BI780" s="175"/>
      <c r="BJ780" s="175"/>
      <c r="BK780" s="175">
        <v>4749</v>
      </c>
      <c r="BL780" s="175">
        <v>3846</v>
      </c>
      <c r="BM780" s="175">
        <v>6677</v>
      </c>
      <c r="BN780" s="175">
        <v>1851</v>
      </c>
      <c r="BO780" s="175">
        <v>221</v>
      </c>
      <c r="BP780" s="198">
        <f t="shared" si="112"/>
        <v>16181</v>
      </c>
    </row>
    <row r="781" spans="1:68" s="116" customFormat="1" x14ac:dyDescent="0.15">
      <c r="A781" s="117">
        <v>1522301001</v>
      </c>
      <c r="B781" s="118" t="s">
        <v>1239</v>
      </c>
      <c r="C781" s="118" t="s">
        <v>1167</v>
      </c>
      <c r="D781" s="118" t="s">
        <v>1240</v>
      </c>
      <c r="E781" s="118" t="s">
        <v>3960</v>
      </c>
      <c r="F781" s="120">
        <v>16</v>
      </c>
      <c r="G781" s="119">
        <v>778027</v>
      </c>
      <c r="H781" s="119"/>
      <c r="I781" s="120" t="s">
        <v>5820</v>
      </c>
      <c r="J781" s="120">
        <v>3800</v>
      </c>
      <c r="K781" s="120">
        <v>778027</v>
      </c>
      <c r="L781" s="120">
        <v>0.56100000000000005</v>
      </c>
      <c r="M781" s="121" t="s">
        <v>5657</v>
      </c>
      <c r="N781" s="120">
        <v>1</v>
      </c>
      <c r="O781" s="119">
        <v>378.8</v>
      </c>
      <c r="P781" s="119"/>
      <c r="Q781" s="119"/>
      <c r="R781" s="120" t="s">
        <v>5655</v>
      </c>
      <c r="S781" s="120">
        <v>16.21</v>
      </c>
      <c r="T781" s="120"/>
      <c r="U781" s="120"/>
      <c r="V781" s="172">
        <v>2230.6</v>
      </c>
      <c r="W781" s="172">
        <v>429.4</v>
      </c>
      <c r="X781" s="172">
        <v>1073.4000000000001</v>
      </c>
      <c r="Y781" s="172">
        <v>644</v>
      </c>
      <c r="Z781" s="172">
        <v>83.8</v>
      </c>
      <c r="AA781" s="123">
        <v>8402</v>
      </c>
      <c r="AB781" s="123"/>
      <c r="AC781" s="123">
        <v>682.46</v>
      </c>
      <c r="AD781" s="123"/>
      <c r="AE781" s="123">
        <v>12.847</v>
      </c>
      <c r="AF781" s="123"/>
      <c r="AG781" s="214">
        <f t="shared" ref="AG781:AG832" si="115">SUM(AD781:AF781)</f>
        <v>12.847</v>
      </c>
      <c r="AH781" s="229" t="str">
        <f t="shared" si="107"/>
        <v>a4</v>
      </c>
      <c r="AI781" s="122"/>
      <c r="AJ781" s="122"/>
      <c r="AK781" s="122"/>
      <c r="AL781" s="122"/>
      <c r="AM781" s="122"/>
      <c r="AN781" s="173">
        <v>12</v>
      </c>
      <c r="AO781" s="173" t="s">
        <v>3186</v>
      </c>
      <c r="AP781" s="173" t="s">
        <v>3186</v>
      </c>
      <c r="AQ781" s="173" t="s">
        <v>3186</v>
      </c>
      <c r="AR781" s="173" t="s">
        <v>3186</v>
      </c>
      <c r="AS781" s="173">
        <v>1</v>
      </c>
      <c r="AT781" s="173">
        <v>1</v>
      </c>
      <c r="AU781" s="173">
        <v>1</v>
      </c>
      <c r="AV781" s="173">
        <v>1</v>
      </c>
      <c r="AW781" s="173">
        <v>1</v>
      </c>
      <c r="AX781" s="173">
        <v>1</v>
      </c>
      <c r="AY781" s="173" t="s">
        <v>3186</v>
      </c>
      <c r="AZ781" s="211">
        <f t="shared" si="113"/>
        <v>13</v>
      </c>
      <c r="BA781" s="211">
        <f t="shared" si="114"/>
        <v>5</v>
      </c>
      <c r="BB781" s="205">
        <f t="shared" si="108"/>
        <v>141121</v>
      </c>
      <c r="BC781" s="205">
        <f t="shared" si="109"/>
        <v>141121</v>
      </c>
      <c r="BD781" s="205">
        <f t="shared" si="110"/>
        <v>32823</v>
      </c>
      <c r="BE781" s="205">
        <f t="shared" si="111"/>
        <v>32823</v>
      </c>
      <c r="BF781" s="175">
        <v>108298</v>
      </c>
      <c r="BG781" s="175"/>
      <c r="BH781" s="175">
        <v>32823</v>
      </c>
      <c r="BI781" s="175"/>
      <c r="BJ781" s="175"/>
      <c r="BK781" s="175">
        <v>11352</v>
      </c>
      <c r="BL781" s="175">
        <v>32952</v>
      </c>
      <c r="BM781" s="175">
        <v>13991</v>
      </c>
      <c r="BN781" s="175">
        <v>9114</v>
      </c>
      <c r="BO781" s="175">
        <v>40889</v>
      </c>
      <c r="BP781" s="198">
        <f t="shared" si="112"/>
        <v>73712</v>
      </c>
    </row>
    <row r="782" spans="1:68" s="116" customFormat="1" x14ac:dyDescent="0.15">
      <c r="A782" s="117">
        <v>1522401001</v>
      </c>
      <c r="B782" s="118" t="s">
        <v>1241</v>
      </c>
      <c r="C782" s="118" t="s">
        <v>1167</v>
      </c>
      <c r="D782" s="118" t="s">
        <v>1242</v>
      </c>
      <c r="E782" s="118" t="s">
        <v>3961</v>
      </c>
      <c r="F782" s="120">
        <v>11</v>
      </c>
      <c r="G782" s="119"/>
      <c r="H782" s="119"/>
      <c r="I782" s="120" t="s">
        <v>5820</v>
      </c>
      <c r="J782" s="120">
        <v>4960</v>
      </c>
      <c r="K782" s="120">
        <v>478055</v>
      </c>
      <c r="L782" s="120">
        <v>0.26400000000000001</v>
      </c>
      <c r="M782" s="121" t="s">
        <v>5657</v>
      </c>
      <c r="N782" s="120">
        <v>1</v>
      </c>
      <c r="O782" s="119">
        <v>117.8</v>
      </c>
      <c r="P782" s="119">
        <v>32.5</v>
      </c>
      <c r="Q782" s="119">
        <v>4.0999999999999996</v>
      </c>
      <c r="R782" s="120" t="s">
        <v>5660</v>
      </c>
      <c r="S782" s="120">
        <v>143.5</v>
      </c>
      <c r="T782" s="120"/>
      <c r="U782" s="120" t="s">
        <v>5689</v>
      </c>
      <c r="V782" s="172">
        <v>308.5</v>
      </c>
      <c r="W782" s="172"/>
      <c r="X782" s="172">
        <v>275.60000000000002</v>
      </c>
      <c r="Y782" s="172">
        <v>32.9</v>
      </c>
      <c r="Z782" s="172"/>
      <c r="AA782" s="123">
        <v>4222</v>
      </c>
      <c r="AB782" s="123"/>
      <c r="AC782" s="123">
        <v>61</v>
      </c>
      <c r="AD782" s="123"/>
      <c r="AE782" s="123"/>
      <c r="AF782" s="123"/>
      <c r="AG782" s="214"/>
      <c r="AH782" s="229" t="str">
        <f t="shared" si="107"/>
        <v>a3</v>
      </c>
      <c r="AI782" s="122"/>
      <c r="AJ782" s="122"/>
      <c r="AK782" s="122"/>
      <c r="AL782" s="122"/>
      <c r="AM782" s="122"/>
      <c r="AN782" s="173" t="s">
        <v>3186</v>
      </c>
      <c r="AO782" s="173" t="s">
        <v>3186</v>
      </c>
      <c r="AP782" s="173" t="s">
        <v>3186</v>
      </c>
      <c r="AQ782" s="173" t="s">
        <v>3186</v>
      </c>
      <c r="AR782" s="173" t="s">
        <v>3186</v>
      </c>
      <c r="AS782" s="173" t="s">
        <v>3186</v>
      </c>
      <c r="AT782" s="173"/>
      <c r="AU782" s="173">
        <v>0.8</v>
      </c>
      <c r="AV782" s="173">
        <v>0.8</v>
      </c>
      <c r="AW782" s="173">
        <v>0.8</v>
      </c>
      <c r="AX782" s="173">
        <v>0.6</v>
      </c>
      <c r="AY782" s="173" t="s">
        <v>3186</v>
      </c>
      <c r="AZ782" s="211">
        <f t="shared" si="113"/>
        <v>0</v>
      </c>
      <c r="BA782" s="211">
        <f t="shared" si="114"/>
        <v>3.0000000000000004</v>
      </c>
      <c r="BB782" s="205">
        <f t="shared" si="108"/>
        <v>71778</v>
      </c>
      <c r="BC782" s="205">
        <f t="shared" si="109"/>
        <v>71778</v>
      </c>
      <c r="BD782" s="205">
        <f t="shared" si="110"/>
        <v>0</v>
      </c>
      <c r="BE782" s="205">
        <f t="shared" si="111"/>
        <v>0</v>
      </c>
      <c r="BF782" s="175">
        <v>71778</v>
      </c>
      <c r="BG782" s="175"/>
      <c r="BH782" s="175">
        <v>37905</v>
      </c>
      <c r="BI782" s="175"/>
      <c r="BJ782" s="175"/>
      <c r="BK782" s="175">
        <v>12045</v>
      </c>
      <c r="BL782" s="175">
        <v>6020</v>
      </c>
      <c r="BM782" s="175">
        <v>11712</v>
      </c>
      <c r="BN782" s="175">
        <v>2061</v>
      </c>
      <c r="BO782" s="175">
        <v>2035</v>
      </c>
      <c r="BP782" s="198">
        <f t="shared" si="112"/>
        <v>39940</v>
      </c>
    </row>
    <row r="783" spans="1:68" s="116" customFormat="1" x14ac:dyDescent="0.15">
      <c r="A783" s="117">
        <v>1522402002</v>
      </c>
      <c r="B783" s="118" t="s">
        <v>1243</v>
      </c>
      <c r="C783" s="118" t="s">
        <v>1167</v>
      </c>
      <c r="D783" s="118" t="s">
        <v>1242</v>
      </c>
      <c r="E783" s="118" t="s">
        <v>3962</v>
      </c>
      <c r="F783" s="120">
        <v>14</v>
      </c>
      <c r="G783" s="119"/>
      <c r="H783" s="119"/>
      <c r="I783" s="120" t="s">
        <v>5820</v>
      </c>
      <c r="J783" s="120">
        <v>1900</v>
      </c>
      <c r="K783" s="120">
        <v>152899</v>
      </c>
      <c r="L783" s="120">
        <v>0.22</v>
      </c>
      <c r="M783" s="121" t="s">
        <v>5657</v>
      </c>
      <c r="N783" s="120">
        <v>1</v>
      </c>
      <c r="O783" s="119">
        <v>213</v>
      </c>
      <c r="P783" s="119"/>
      <c r="Q783" s="119"/>
      <c r="R783" s="120" t="s">
        <v>5660</v>
      </c>
      <c r="S783" s="120">
        <v>0.3</v>
      </c>
      <c r="T783" s="120"/>
      <c r="U783" s="120"/>
      <c r="V783" s="172">
        <v>161.4</v>
      </c>
      <c r="W783" s="172"/>
      <c r="X783" s="172">
        <v>117.1</v>
      </c>
      <c r="Y783" s="172">
        <v>12.2</v>
      </c>
      <c r="Z783" s="172">
        <v>32.1</v>
      </c>
      <c r="AA783" s="123">
        <v>1497</v>
      </c>
      <c r="AB783" s="123"/>
      <c r="AC783" s="123">
        <v>116</v>
      </c>
      <c r="AD783" s="123"/>
      <c r="AE783" s="123"/>
      <c r="AF783" s="123"/>
      <c r="AG783" s="214"/>
      <c r="AH783" s="229" t="str">
        <f t="shared" si="107"/>
        <v>a3</v>
      </c>
      <c r="AI783" s="122"/>
      <c r="AJ783" s="122"/>
      <c r="AK783" s="122"/>
      <c r="AL783" s="122"/>
      <c r="AM783" s="122"/>
      <c r="AN783" s="173"/>
      <c r="AO783" s="173" t="s">
        <v>3186</v>
      </c>
      <c r="AP783" s="173" t="s">
        <v>3186</v>
      </c>
      <c r="AQ783" s="173" t="s">
        <v>3186</v>
      </c>
      <c r="AR783" s="173" t="s">
        <v>3186</v>
      </c>
      <c r="AS783" s="173">
        <v>1</v>
      </c>
      <c r="AT783" s="173">
        <v>0.5</v>
      </c>
      <c r="AU783" s="173">
        <v>0.5</v>
      </c>
      <c r="AV783" s="173">
        <v>0.5</v>
      </c>
      <c r="AW783" s="173">
        <v>0.5</v>
      </c>
      <c r="AX783" s="173"/>
      <c r="AY783" s="173"/>
      <c r="AZ783" s="211">
        <f t="shared" si="113"/>
        <v>1</v>
      </c>
      <c r="BA783" s="211">
        <f t="shared" si="114"/>
        <v>2</v>
      </c>
      <c r="BB783" s="205">
        <f t="shared" si="108"/>
        <v>41507</v>
      </c>
      <c r="BC783" s="205">
        <f t="shared" si="109"/>
        <v>41507</v>
      </c>
      <c r="BD783" s="205">
        <f t="shared" si="110"/>
        <v>0</v>
      </c>
      <c r="BE783" s="205">
        <f t="shared" si="111"/>
        <v>0</v>
      </c>
      <c r="BF783" s="175">
        <v>41507</v>
      </c>
      <c r="BG783" s="175"/>
      <c r="BH783" s="175">
        <v>20309</v>
      </c>
      <c r="BI783" s="175"/>
      <c r="BJ783" s="175"/>
      <c r="BK783" s="175">
        <v>10380</v>
      </c>
      <c r="BL783" s="175">
        <v>1943</v>
      </c>
      <c r="BM783" s="175">
        <v>6299</v>
      </c>
      <c r="BN783" s="175">
        <v>1371</v>
      </c>
      <c r="BO783" s="175">
        <v>1205</v>
      </c>
      <c r="BP783" s="198">
        <f t="shared" si="112"/>
        <v>21514</v>
      </c>
    </row>
    <row r="784" spans="1:68" s="116" customFormat="1" x14ac:dyDescent="0.15">
      <c r="A784" s="117">
        <v>1522402003</v>
      </c>
      <c r="B784" s="118" t="s">
        <v>1244</v>
      </c>
      <c r="C784" s="118" t="s">
        <v>1167</v>
      </c>
      <c r="D784" s="118" t="s">
        <v>1242</v>
      </c>
      <c r="E784" s="118" t="s">
        <v>3963</v>
      </c>
      <c r="F784" s="120">
        <v>14</v>
      </c>
      <c r="G784" s="119"/>
      <c r="H784" s="119"/>
      <c r="I784" s="120" t="s">
        <v>5820</v>
      </c>
      <c r="J784" s="120">
        <v>1200</v>
      </c>
      <c r="K784" s="120">
        <v>101694</v>
      </c>
      <c r="L784" s="120">
        <v>0.23200000000000001</v>
      </c>
      <c r="M784" s="121" t="s">
        <v>5657</v>
      </c>
      <c r="N784" s="120">
        <v>1</v>
      </c>
      <c r="O784" s="119">
        <v>220</v>
      </c>
      <c r="P784" s="119">
        <v>45</v>
      </c>
      <c r="Q784" s="119">
        <v>5.7</v>
      </c>
      <c r="R784" s="120" t="s">
        <v>5660</v>
      </c>
      <c r="S784" s="120">
        <v>0.1</v>
      </c>
      <c r="T784" s="120"/>
      <c r="U784" s="120"/>
      <c r="V784" s="172">
        <v>157.6</v>
      </c>
      <c r="W784" s="172"/>
      <c r="X784" s="172"/>
      <c r="Y784" s="172"/>
      <c r="Z784" s="172">
        <v>157.6</v>
      </c>
      <c r="AA784" s="123">
        <v>1201</v>
      </c>
      <c r="AB784" s="123"/>
      <c r="AC784" s="123">
        <v>11</v>
      </c>
      <c r="AD784" s="123"/>
      <c r="AE784" s="123"/>
      <c r="AF784" s="123"/>
      <c r="AG784" s="214"/>
      <c r="AH784" s="229" t="str">
        <f t="shared" si="107"/>
        <v>a3</v>
      </c>
      <c r="AI784" s="122"/>
      <c r="AJ784" s="122"/>
      <c r="AK784" s="122"/>
      <c r="AL784" s="122"/>
      <c r="AM784" s="122"/>
      <c r="AN784" s="173"/>
      <c r="AO784" s="173" t="s">
        <v>3186</v>
      </c>
      <c r="AP784" s="173" t="s">
        <v>3186</v>
      </c>
      <c r="AQ784" s="173" t="s">
        <v>3186</v>
      </c>
      <c r="AR784" s="173" t="s">
        <v>3186</v>
      </c>
      <c r="AS784" s="173">
        <v>1</v>
      </c>
      <c r="AT784" s="173">
        <v>1</v>
      </c>
      <c r="AU784" s="173">
        <v>0.5</v>
      </c>
      <c r="AV784" s="173">
        <v>1</v>
      </c>
      <c r="AW784" s="173">
        <v>0.5</v>
      </c>
      <c r="AX784" s="173"/>
      <c r="AY784" s="173"/>
      <c r="AZ784" s="211">
        <f t="shared" si="113"/>
        <v>1</v>
      </c>
      <c r="BA784" s="211">
        <f t="shared" si="114"/>
        <v>3</v>
      </c>
      <c r="BB784" s="205">
        <f t="shared" si="108"/>
        <v>30294</v>
      </c>
      <c r="BC784" s="205">
        <f t="shared" si="109"/>
        <v>30294</v>
      </c>
      <c r="BD784" s="205">
        <f t="shared" si="110"/>
        <v>0</v>
      </c>
      <c r="BE784" s="205">
        <f t="shared" si="111"/>
        <v>0</v>
      </c>
      <c r="BF784" s="175">
        <v>30294</v>
      </c>
      <c r="BG784" s="175"/>
      <c r="BH784" s="175">
        <v>21124</v>
      </c>
      <c r="BI784" s="175"/>
      <c r="BJ784" s="175"/>
      <c r="BK784" s="175">
        <v>2305</v>
      </c>
      <c r="BL784" s="175">
        <v>1768</v>
      </c>
      <c r="BM784" s="175">
        <v>3365</v>
      </c>
      <c r="BN784" s="175">
        <v>915</v>
      </c>
      <c r="BO784" s="175">
        <v>817</v>
      </c>
      <c r="BP784" s="198">
        <f t="shared" si="112"/>
        <v>21941</v>
      </c>
    </row>
    <row r="785" spans="1:68" s="116" customFormat="1" x14ac:dyDescent="0.15">
      <c r="A785" s="117">
        <v>1522402004</v>
      </c>
      <c r="B785" s="118" t="s">
        <v>1245</v>
      </c>
      <c r="C785" s="118" t="s">
        <v>1167</v>
      </c>
      <c r="D785" s="118" t="s">
        <v>1242</v>
      </c>
      <c r="E785" s="118" t="s">
        <v>3964</v>
      </c>
      <c r="F785" s="120">
        <v>9</v>
      </c>
      <c r="G785" s="119"/>
      <c r="H785" s="119"/>
      <c r="I785" s="120" t="s">
        <v>5820</v>
      </c>
      <c r="J785" s="120">
        <v>1600</v>
      </c>
      <c r="K785" s="120">
        <v>111359</v>
      </c>
      <c r="L785" s="120">
        <v>0.191</v>
      </c>
      <c r="M785" s="121" t="s">
        <v>5657</v>
      </c>
      <c r="N785" s="120">
        <v>1</v>
      </c>
      <c r="O785" s="119">
        <v>242</v>
      </c>
      <c r="P785" s="119"/>
      <c r="Q785" s="119"/>
      <c r="R785" s="120" t="s">
        <v>5660</v>
      </c>
      <c r="S785" s="120">
        <v>0.1</v>
      </c>
      <c r="T785" s="120"/>
      <c r="U785" s="120"/>
      <c r="V785" s="172">
        <v>115.5</v>
      </c>
      <c r="W785" s="172"/>
      <c r="X785" s="172"/>
      <c r="Y785" s="172"/>
      <c r="Z785" s="172">
        <v>115.5</v>
      </c>
      <c r="AA785" s="123"/>
      <c r="AB785" s="123"/>
      <c r="AC785" s="123">
        <v>99</v>
      </c>
      <c r="AD785" s="123"/>
      <c r="AE785" s="123"/>
      <c r="AF785" s="123"/>
      <c r="AG785" s="214"/>
      <c r="AH785" s="229" t="str">
        <f t="shared" si="107"/>
        <v>a3</v>
      </c>
      <c r="AI785" s="122"/>
      <c r="AJ785" s="122"/>
      <c r="AK785" s="122"/>
      <c r="AL785" s="122"/>
      <c r="AM785" s="122"/>
      <c r="AN785" s="173"/>
      <c r="AO785" s="173" t="s">
        <v>3186</v>
      </c>
      <c r="AP785" s="173" t="s">
        <v>3186</v>
      </c>
      <c r="AQ785" s="173" t="s">
        <v>3186</v>
      </c>
      <c r="AR785" s="173" t="s">
        <v>3186</v>
      </c>
      <c r="AS785" s="173">
        <v>0.5</v>
      </c>
      <c r="AT785" s="173">
        <v>0.5</v>
      </c>
      <c r="AU785" s="173">
        <v>0.5</v>
      </c>
      <c r="AV785" s="173"/>
      <c r="AW785" s="173"/>
      <c r="AX785" s="173"/>
      <c r="AY785" s="173"/>
      <c r="AZ785" s="211">
        <f t="shared" si="113"/>
        <v>0.5</v>
      </c>
      <c r="BA785" s="211">
        <f t="shared" si="114"/>
        <v>1</v>
      </c>
      <c r="BB785" s="205">
        <f t="shared" si="108"/>
        <v>32353</v>
      </c>
      <c r="BC785" s="205">
        <f t="shared" si="109"/>
        <v>32353</v>
      </c>
      <c r="BD785" s="205">
        <f t="shared" si="110"/>
        <v>0</v>
      </c>
      <c r="BE785" s="205">
        <f t="shared" si="111"/>
        <v>0</v>
      </c>
      <c r="BF785" s="175">
        <v>32353</v>
      </c>
      <c r="BG785" s="175"/>
      <c r="BH785" s="175">
        <v>15661</v>
      </c>
      <c r="BI785" s="175"/>
      <c r="BJ785" s="175"/>
      <c r="BK785" s="175">
        <v>7890</v>
      </c>
      <c r="BL785" s="175">
        <v>2301</v>
      </c>
      <c r="BM785" s="175">
        <v>4594</v>
      </c>
      <c r="BN785" s="175">
        <v>372</v>
      </c>
      <c r="BO785" s="175">
        <v>1535</v>
      </c>
      <c r="BP785" s="198">
        <f t="shared" si="112"/>
        <v>17196</v>
      </c>
    </row>
    <row r="786" spans="1:68" s="116" customFormat="1" x14ac:dyDescent="0.15">
      <c r="A786" s="117">
        <v>1522402005</v>
      </c>
      <c r="B786" s="118" t="s">
        <v>1246</v>
      </c>
      <c r="C786" s="118" t="s">
        <v>1167</v>
      </c>
      <c r="D786" s="118" t="s">
        <v>1242</v>
      </c>
      <c r="E786" s="118" t="s">
        <v>3965</v>
      </c>
      <c r="F786" s="120">
        <v>7</v>
      </c>
      <c r="G786" s="119"/>
      <c r="H786" s="119"/>
      <c r="I786" s="120" t="s">
        <v>5820</v>
      </c>
      <c r="J786" s="120">
        <v>550</v>
      </c>
      <c r="K786" s="120">
        <v>99727</v>
      </c>
      <c r="L786" s="120">
        <v>0.497</v>
      </c>
      <c r="M786" s="121" t="s">
        <v>5667</v>
      </c>
      <c r="N786" s="120">
        <v>1</v>
      </c>
      <c r="O786" s="119">
        <v>168</v>
      </c>
      <c r="P786" s="119"/>
      <c r="Q786" s="119"/>
      <c r="R786" s="120"/>
      <c r="S786" s="120"/>
      <c r="T786" s="120"/>
      <c r="U786" s="120" t="s">
        <v>5689</v>
      </c>
      <c r="V786" s="172">
        <v>108.7</v>
      </c>
      <c r="W786" s="172"/>
      <c r="X786" s="172">
        <v>102.7</v>
      </c>
      <c r="Y786" s="172">
        <v>3</v>
      </c>
      <c r="Z786" s="172">
        <v>3</v>
      </c>
      <c r="AA786" s="123"/>
      <c r="AB786" s="123"/>
      <c r="AC786" s="123">
        <v>17</v>
      </c>
      <c r="AD786" s="123"/>
      <c r="AE786" s="123"/>
      <c r="AF786" s="123"/>
      <c r="AG786" s="214"/>
      <c r="AH786" s="229" t="str">
        <f t="shared" si="107"/>
        <v>a3</v>
      </c>
      <c r="AI786" s="122"/>
      <c r="AJ786" s="122"/>
      <c r="AK786" s="122"/>
      <c r="AL786" s="122"/>
      <c r="AM786" s="122"/>
      <c r="AN786" s="173"/>
      <c r="AO786" s="173" t="s">
        <v>3186</v>
      </c>
      <c r="AP786" s="173" t="s">
        <v>3186</v>
      </c>
      <c r="AQ786" s="173" t="s">
        <v>3186</v>
      </c>
      <c r="AR786" s="173" t="s">
        <v>3186</v>
      </c>
      <c r="AS786" s="173">
        <v>0.5</v>
      </c>
      <c r="AT786" s="173">
        <v>0.5</v>
      </c>
      <c r="AU786" s="173">
        <v>0.5</v>
      </c>
      <c r="AV786" s="173"/>
      <c r="AW786" s="173"/>
      <c r="AX786" s="173"/>
      <c r="AY786" s="173"/>
      <c r="AZ786" s="211">
        <f t="shared" si="113"/>
        <v>0.5</v>
      </c>
      <c r="BA786" s="211">
        <f t="shared" si="114"/>
        <v>1</v>
      </c>
      <c r="BB786" s="205">
        <f t="shared" si="108"/>
        <v>17439</v>
      </c>
      <c r="BC786" s="205">
        <f t="shared" si="109"/>
        <v>17439</v>
      </c>
      <c r="BD786" s="205">
        <f t="shared" si="110"/>
        <v>0</v>
      </c>
      <c r="BE786" s="205">
        <f t="shared" si="111"/>
        <v>0</v>
      </c>
      <c r="BF786" s="175">
        <v>17439</v>
      </c>
      <c r="BG786" s="175"/>
      <c r="BH786" s="175">
        <v>10322</v>
      </c>
      <c r="BI786" s="175"/>
      <c r="BJ786" s="175"/>
      <c r="BK786" s="175">
        <v>1313</v>
      </c>
      <c r="BL786" s="175">
        <v>177</v>
      </c>
      <c r="BM786" s="175">
        <v>2642</v>
      </c>
      <c r="BN786" s="175">
        <v>874</v>
      </c>
      <c r="BO786" s="175">
        <v>2111</v>
      </c>
      <c r="BP786" s="198">
        <f t="shared" si="112"/>
        <v>12433</v>
      </c>
    </row>
    <row r="787" spans="1:68" x14ac:dyDescent="0.15">
      <c r="A787" s="117">
        <v>1522502001</v>
      </c>
      <c r="B787" s="118" t="s">
        <v>1247</v>
      </c>
      <c r="C787" s="118" t="s">
        <v>1167</v>
      </c>
      <c r="D787" s="118" t="s">
        <v>1248</v>
      </c>
      <c r="E787" s="118" t="s">
        <v>3966</v>
      </c>
      <c r="F787" s="120">
        <v>29</v>
      </c>
      <c r="G787" s="119"/>
      <c r="H787" s="119"/>
      <c r="I787" s="120" t="s">
        <v>5820</v>
      </c>
      <c r="J787" s="120">
        <v>1225</v>
      </c>
      <c r="K787" s="120">
        <v>273642</v>
      </c>
      <c r="L787" s="120">
        <v>0.61199999999999999</v>
      </c>
      <c r="M787" s="121" t="s">
        <v>5657</v>
      </c>
      <c r="N787" s="120">
        <v>1</v>
      </c>
      <c r="O787" s="119">
        <v>460</v>
      </c>
      <c r="P787" s="119"/>
      <c r="Q787" s="119"/>
      <c r="R787" s="120" t="s">
        <v>5655</v>
      </c>
      <c r="S787" s="120">
        <v>4.8</v>
      </c>
      <c r="T787" s="120"/>
      <c r="U787" s="120"/>
      <c r="V787" s="172">
        <v>162.19999999999999</v>
      </c>
      <c r="W787" s="172"/>
      <c r="X787" s="172">
        <v>129.80000000000001</v>
      </c>
      <c r="Y787" s="172">
        <v>30.8</v>
      </c>
      <c r="Z787" s="172">
        <v>1.6</v>
      </c>
      <c r="AA787" s="123">
        <v>2272</v>
      </c>
      <c r="AB787" s="123"/>
      <c r="AC787" s="123">
        <v>287</v>
      </c>
      <c r="AD787" s="123"/>
      <c r="AE787" s="123"/>
      <c r="AF787" s="123"/>
      <c r="AG787" s="214"/>
      <c r="AH787" s="229" t="str">
        <f t="shared" si="107"/>
        <v>a3</v>
      </c>
      <c r="AI787" s="122"/>
      <c r="AJ787" s="122"/>
      <c r="AK787" s="122"/>
      <c r="AL787" s="122"/>
      <c r="AM787" s="122"/>
      <c r="AN787" s="173" t="s">
        <v>3186</v>
      </c>
      <c r="AO787" s="173" t="s">
        <v>3186</v>
      </c>
      <c r="AP787" s="173" t="s">
        <v>3186</v>
      </c>
      <c r="AQ787" s="173" t="s">
        <v>3186</v>
      </c>
      <c r="AR787" s="173" t="s">
        <v>3186</v>
      </c>
      <c r="AS787" s="173"/>
      <c r="AT787" s="173">
        <v>1</v>
      </c>
      <c r="AU787" s="173">
        <v>0.5</v>
      </c>
      <c r="AV787" s="173">
        <v>1</v>
      </c>
      <c r="AW787" s="173">
        <v>0.5</v>
      </c>
      <c r="AX787" s="173">
        <v>0.5</v>
      </c>
      <c r="AY787" s="173">
        <v>0.5</v>
      </c>
      <c r="AZ787" s="211">
        <f t="shared" si="113"/>
        <v>0</v>
      </c>
      <c r="BA787" s="211">
        <f t="shared" si="114"/>
        <v>4</v>
      </c>
      <c r="BB787" s="205">
        <f t="shared" si="108"/>
        <v>37721</v>
      </c>
      <c r="BC787" s="205">
        <f t="shared" si="109"/>
        <v>37721</v>
      </c>
      <c r="BD787" s="205">
        <f t="shared" si="110"/>
        <v>0</v>
      </c>
      <c r="BE787" s="205">
        <f t="shared" si="111"/>
        <v>0</v>
      </c>
      <c r="BF787" s="175">
        <v>37721</v>
      </c>
      <c r="BG787" s="175"/>
      <c r="BH787" s="175">
        <v>34301</v>
      </c>
      <c r="BI787" s="175"/>
      <c r="BJ787" s="175"/>
      <c r="BK787" s="175"/>
      <c r="BL787" s="175">
        <v>609</v>
      </c>
      <c r="BM787" s="175">
        <v>2811</v>
      </c>
      <c r="BN787" s="175"/>
      <c r="BO787" s="175"/>
      <c r="BP787" s="198">
        <f t="shared" si="112"/>
        <v>34301</v>
      </c>
    </row>
    <row r="788" spans="1:68" x14ac:dyDescent="0.15">
      <c r="A788" s="117">
        <v>1522502002</v>
      </c>
      <c r="B788" s="118" t="s">
        <v>1249</v>
      </c>
      <c r="C788" s="118" t="s">
        <v>1167</v>
      </c>
      <c r="D788" s="118" t="s">
        <v>1248</v>
      </c>
      <c r="E788" s="118" t="s">
        <v>3967</v>
      </c>
      <c r="F788" s="120">
        <v>29</v>
      </c>
      <c r="G788" s="119"/>
      <c r="H788" s="119"/>
      <c r="I788" s="120" t="s">
        <v>5820</v>
      </c>
      <c r="J788" s="120">
        <v>1350</v>
      </c>
      <c r="K788" s="120">
        <v>121377</v>
      </c>
      <c r="L788" s="120">
        <v>0.246</v>
      </c>
      <c r="M788" s="121" t="s">
        <v>5677</v>
      </c>
      <c r="N788" s="120">
        <v>1</v>
      </c>
      <c r="O788" s="119">
        <v>141.69999999999999</v>
      </c>
      <c r="P788" s="119"/>
      <c r="Q788" s="119"/>
      <c r="R788" s="120" t="s">
        <v>5658</v>
      </c>
      <c r="S788" s="120">
        <v>0.5</v>
      </c>
      <c r="T788" s="120"/>
      <c r="U788" s="120"/>
      <c r="V788" s="172">
        <v>209.7</v>
      </c>
      <c r="W788" s="172"/>
      <c r="X788" s="172">
        <v>127.9</v>
      </c>
      <c r="Y788" s="172">
        <v>12.6</v>
      </c>
      <c r="Z788" s="172">
        <v>69.2</v>
      </c>
      <c r="AA788" s="123">
        <v>54</v>
      </c>
      <c r="AB788" s="123"/>
      <c r="AC788" s="123"/>
      <c r="AD788" s="123"/>
      <c r="AE788" s="123"/>
      <c r="AF788" s="123"/>
      <c r="AG788" s="214"/>
      <c r="AH788" s="229" t="str">
        <f t="shared" si="107"/>
        <v>a2</v>
      </c>
      <c r="AI788" s="122"/>
      <c r="AJ788" s="122"/>
      <c r="AK788" s="122"/>
      <c r="AL788" s="122"/>
      <c r="AM788" s="122"/>
      <c r="AN788" s="173" t="s">
        <v>3186</v>
      </c>
      <c r="AO788" s="173" t="s">
        <v>3186</v>
      </c>
      <c r="AP788" s="173" t="s">
        <v>3186</v>
      </c>
      <c r="AQ788" s="173" t="s">
        <v>3186</v>
      </c>
      <c r="AR788" s="173" t="s">
        <v>3186</v>
      </c>
      <c r="AS788" s="173"/>
      <c r="AT788" s="173"/>
      <c r="AU788" s="173"/>
      <c r="AV788" s="173"/>
      <c r="AW788" s="173"/>
      <c r="AX788" s="173">
        <v>1</v>
      </c>
      <c r="AY788" s="173"/>
      <c r="AZ788" s="211">
        <f t="shared" si="113"/>
        <v>0</v>
      </c>
      <c r="BA788" s="211">
        <f t="shared" si="114"/>
        <v>1</v>
      </c>
      <c r="BB788" s="205">
        <f t="shared" si="108"/>
        <v>20321</v>
      </c>
      <c r="BC788" s="205">
        <f t="shared" si="109"/>
        <v>20321</v>
      </c>
      <c r="BD788" s="205">
        <f t="shared" si="110"/>
        <v>0</v>
      </c>
      <c r="BE788" s="205">
        <f t="shared" si="111"/>
        <v>0</v>
      </c>
      <c r="BF788" s="175">
        <v>20321</v>
      </c>
      <c r="BG788" s="175"/>
      <c r="BH788" s="175">
        <v>15207</v>
      </c>
      <c r="BI788" s="175"/>
      <c r="BJ788" s="175"/>
      <c r="BK788" s="175"/>
      <c r="BL788" s="175">
        <v>1640</v>
      </c>
      <c r="BM788" s="175">
        <v>3474</v>
      </c>
      <c r="BN788" s="175"/>
      <c r="BO788" s="175"/>
      <c r="BP788" s="198">
        <f t="shared" si="112"/>
        <v>15207</v>
      </c>
    </row>
    <row r="789" spans="1:68" x14ac:dyDescent="0.15">
      <c r="A789" s="117">
        <v>1522502003</v>
      </c>
      <c r="B789" s="118" t="s">
        <v>1250</v>
      </c>
      <c r="C789" s="118" t="s">
        <v>1167</v>
      </c>
      <c r="D789" s="118" t="s">
        <v>1248</v>
      </c>
      <c r="E789" s="118" t="s">
        <v>3968</v>
      </c>
      <c r="F789" s="120">
        <v>24</v>
      </c>
      <c r="G789" s="119"/>
      <c r="H789" s="119"/>
      <c r="I789" s="120" t="s">
        <v>5820</v>
      </c>
      <c r="J789" s="120">
        <v>1000</v>
      </c>
      <c r="K789" s="120">
        <v>20045</v>
      </c>
      <c r="L789" s="120">
        <v>5.5E-2</v>
      </c>
      <c r="M789" s="121" t="s">
        <v>5659</v>
      </c>
      <c r="N789" s="120">
        <v>1</v>
      </c>
      <c r="O789" s="119">
        <v>123</v>
      </c>
      <c r="P789" s="119"/>
      <c r="Q789" s="119"/>
      <c r="R789" s="120" t="s">
        <v>5658</v>
      </c>
      <c r="S789" s="120">
        <v>0.1</v>
      </c>
      <c r="T789" s="120"/>
      <c r="U789" s="120"/>
      <c r="V789" s="172">
        <v>73.599999999999994</v>
      </c>
      <c r="W789" s="172"/>
      <c r="X789" s="172">
        <v>59.7</v>
      </c>
      <c r="Y789" s="172">
        <v>13.2</v>
      </c>
      <c r="Z789" s="172">
        <v>0.7</v>
      </c>
      <c r="AA789" s="123">
        <v>31</v>
      </c>
      <c r="AB789" s="123"/>
      <c r="AC789" s="123"/>
      <c r="AD789" s="123"/>
      <c r="AE789" s="123"/>
      <c r="AF789" s="123"/>
      <c r="AG789" s="214"/>
      <c r="AH789" s="229" t="str">
        <f t="shared" si="107"/>
        <v>a2</v>
      </c>
      <c r="AI789" s="122"/>
      <c r="AJ789" s="122"/>
      <c r="AK789" s="122"/>
      <c r="AL789" s="122"/>
      <c r="AM789" s="122"/>
      <c r="AN789" s="173" t="s">
        <v>3186</v>
      </c>
      <c r="AO789" s="173" t="s">
        <v>3186</v>
      </c>
      <c r="AP789" s="173" t="s">
        <v>3186</v>
      </c>
      <c r="AQ789" s="173" t="s">
        <v>3186</v>
      </c>
      <c r="AR789" s="173" t="s">
        <v>3186</v>
      </c>
      <c r="AS789" s="173"/>
      <c r="AT789" s="173"/>
      <c r="AU789" s="173"/>
      <c r="AV789" s="173"/>
      <c r="AW789" s="173"/>
      <c r="AX789" s="173"/>
      <c r="AY789" s="173"/>
      <c r="AZ789" s="211">
        <f t="shared" si="113"/>
        <v>0</v>
      </c>
      <c r="BA789" s="211">
        <f t="shared" si="114"/>
        <v>0</v>
      </c>
      <c r="BB789" s="205">
        <f t="shared" si="108"/>
        <v>4426</v>
      </c>
      <c r="BC789" s="205">
        <f t="shared" si="109"/>
        <v>4426</v>
      </c>
      <c r="BD789" s="205">
        <f t="shared" si="110"/>
        <v>0</v>
      </c>
      <c r="BE789" s="205">
        <f t="shared" si="111"/>
        <v>0</v>
      </c>
      <c r="BF789" s="175">
        <v>4426</v>
      </c>
      <c r="BG789" s="175"/>
      <c r="BH789" s="175">
        <v>3015</v>
      </c>
      <c r="BI789" s="175"/>
      <c r="BJ789" s="175"/>
      <c r="BK789" s="175"/>
      <c r="BL789" s="175"/>
      <c r="BM789" s="175">
        <v>1411</v>
      </c>
      <c r="BN789" s="175"/>
      <c r="BO789" s="175"/>
      <c r="BP789" s="198">
        <f t="shared" si="112"/>
        <v>3015</v>
      </c>
    </row>
    <row r="790" spans="1:68" x14ac:dyDescent="0.15">
      <c r="A790" s="117">
        <v>1522502004</v>
      </c>
      <c r="B790" s="118" t="s">
        <v>1251</v>
      </c>
      <c r="C790" s="118" t="s">
        <v>1167</v>
      </c>
      <c r="D790" s="118" t="s">
        <v>1248</v>
      </c>
      <c r="E790" s="118" t="s">
        <v>3969</v>
      </c>
      <c r="F790" s="120">
        <v>21</v>
      </c>
      <c r="G790" s="119"/>
      <c r="H790" s="119"/>
      <c r="I790" s="120" t="s">
        <v>5820</v>
      </c>
      <c r="J790" s="120">
        <v>730</v>
      </c>
      <c r="K790" s="120">
        <v>221182</v>
      </c>
      <c r="L790" s="120">
        <v>0.83</v>
      </c>
      <c r="M790" s="121" t="s">
        <v>5657</v>
      </c>
      <c r="N790" s="120">
        <v>1</v>
      </c>
      <c r="O790" s="119">
        <v>147</v>
      </c>
      <c r="P790" s="119"/>
      <c r="Q790" s="119"/>
      <c r="R790" s="120" t="s">
        <v>5655</v>
      </c>
      <c r="S790" s="120">
        <v>0.4</v>
      </c>
      <c r="T790" s="120"/>
      <c r="U790" s="120"/>
      <c r="V790" s="172">
        <v>91.5</v>
      </c>
      <c r="W790" s="172"/>
      <c r="X790" s="172">
        <v>82.3</v>
      </c>
      <c r="Y790" s="172">
        <v>9.1999999999999993</v>
      </c>
      <c r="Z790" s="172"/>
      <c r="AA790" s="123">
        <v>874</v>
      </c>
      <c r="AB790" s="123"/>
      <c r="AC790" s="123"/>
      <c r="AD790" s="123"/>
      <c r="AE790" s="123"/>
      <c r="AF790" s="123"/>
      <c r="AG790" s="214"/>
      <c r="AH790" s="229" t="str">
        <f t="shared" si="107"/>
        <v>a2</v>
      </c>
      <c r="AI790" s="122"/>
      <c r="AJ790" s="122"/>
      <c r="AK790" s="122"/>
      <c r="AL790" s="122"/>
      <c r="AM790" s="122"/>
      <c r="AN790" s="173" t="s">
        <v>3186</v>
      </c>
      <c r="AO790" s="173" t="s">
        <v>3186</v>
      </c>
      <c r="AP790" s="173" t="s">
        <v>3186</v>
      </c>
      <c r="AQ790" s="173" t="s">
        <v>3186</v>
      </c>
      <c r="AR790" s="173" t="s">
        <v>3186</v>
      </c>
      <c r="AS790" s="173"/>
      <c r="AT790" s="173">
        <v>0.5</v>
      </c>
      <c r="AU790" s="173"/>
      <c r="AV790" s="173">
        <v>0.5</v>
      </c>
      <c r="AW790" s="173"/>
      <c r="AX790" s="173"/>
      <c r="AY790" s="173"/>
      <c r="AZ790" s="211">
        <f t="shared" si="113"/>
        <v>0</v>
      </c>
      <c r="BA790" s="211">
        <f t="shared" si="114"/>
        <v>1</v>
      </c>
      <c r="BB790" s="205">
        <f t="shared" si="108"/>
        <v>11998</v>
      </c>
      <c r="BC790" s="205">
        <f t="shared" si="109"/>
        <v>11998</v>
      </c>
      <c r="BD790" s="205">
        <f t="shared" si="110"/>
        <v>0</v>
      </c>
      <c r="BE790" s="205">
        <f t="shared" si="111"/>
        <v>0</v>
      </c>
      <c r="BF790" s="175">
        <v>11998</v>
      </c>
      <c r="BG790" s="175"/>
      <c r="BH790" s="175">
        <v>9864</v>
      </c>
      <c r="BI790" s="175"/>
      <c r="BJ790" s="175"/>
      <c r="BK790" s="175"/>
      <c r="BL790" s="175">
        <v>372</v>
      </c>
      <c r="BM790" s="175">
        <v>1762</v>
      </c>
      <c r="BN790" s="175"/>
      <c r="BO790" s="175"/>
      <c r="BP790" s="198">
        <f t="shared" si="112"/>
        <v>9864</v>
      </c>
    </row>
    <row r="791" spans="1:68" x14ac:dyDescent="0.15">
      <c r="A791" s="117">
        <v>1522502005</v>
      </c>
      <c r="B791" s="118" t="s">
        <v>1252</v>
      </c>
      <c r="C791" s="118" t="s">
        <v>1167</v>
      </c>
      <c r="D791" s="118" t="s">
        <v>1248</v>
      </c>
      <c r="E791" s="118" t="s">
        <v>3970</v>
      </c>
      <c r="F791" s="120">
        <v>12</v>
      </c>
      <c r="G791" s="119"/>
      <c r="H791" s="119"/>
      <c r="I791" s="120" t="s">
        <v>5820</v>
      </c>
      <c r="J791" s="120">
        <v>590</v>
      </c>
      <c r="K791" s="120">
        <v>14979</v>
      </c>
      <c r="L791" s="120">
        <v>7.0000000000000007E-2</v>
      </c>
      <c r="M791" s="121" t="s">
        <v>5659</v>
      </c>
      <c r="N791" s="120">
        <v>1</v>
      </c>
      <c r="O791" s="119">
        <v>83</v>
      </c>
      <c r="P791" s="119"/>
      <c r="Q791" s="119"/>
      <c r="R791" s="120" t="s">
        <v>5658</v>
      </c>
      <c r="S791" s="120">
        <v>0.1</v>
      </c>
      <c r="T791" s="120"/>
      <c r="U791" s="120"/>
      <c r="V791" s="172">
        <v>36.6</v>
      </c>
      <c r="W791" s="172"/>
      <c r="X791" s="172">
        <v>33.700000000000003</v>
      </c>
      <c r="Y791" s="172">
        <v>2.9</v>
      </c>
      <c r="Z791" s="172"/>
      <c r="AA791" s="123">
        <v>33</v>
      </c>
      <c r="AB791" s="123"/>
      <c r="AC791" s="123"/>
      <c r="AD791" s="123"/>
      <c r="AE791" s="123"/>
      <c r="AF791" s="123"/>
      <c r="AG791" s="214"/>
      <c r="AH791" s="229" t="str">
        <f t="shared" si="107"/>
        <v>a2</v>
      </c>
      <c r="AI791" s="122"/>
      <c r="AJ791" s="122"/>
      <c r="AK791" s="122"/>
      <c r="AL791" s="122"/>
      <c r="AM791" s="122"/>
      <c r="AN791" s="173" t="s">
        <v>3186</v>
      </c>
      <c r="AO791" s="173" t="s">
        <v>3186</v>
      </c>
      <c r="AP791" s="173" t="s">
        <v>3186</v>
      </c>
      <c r="AQ791" s="173" t="s">
        <v>3186</v>
      </c>
      <c r="AR791" s="173" t="s">
        <v>3186</v>
      </c>
      <c r="AS791" s="173"/>
      <c r="AT791" s="173"/>
      <c r="AU791" s="173"/>
      <c r="AV791" s="173"/>
      <c r="AW791" s="173"/>
      <c r="AX791" s="173"/>
      <c r="AY791" s="173"/>
      <c r="AZ791" s="211">
        <f t="shared" si="113"/>
        <v>0</v>
      </c>
      <c r="BA791" s="211">
        <f t="shared" si="114"/>
        <v>0</v>
      </c>
      <c r="BB791" s="205">
        <f t="shared" si="108"/>
        <v>4156</v>
      </c>
      <c r="BC791" s="205">
        <f t="shared" si="109"/>
        <v>4156</v>
      </c>
      <c r="BD791" s="205">
        <f t="shared" si="110"/>
        <v>0</v>
      </c>
      <c r="BE791" s="205">
        <f t="shared" si="111"/>
        <v>0</v>
      </c>
      <c r="BF791" s="175">
        <v>4156</v>
      </c>
      <c r="BG791" s="175"/>
      <c r="BH791" s="175">
        <v>3094</v>
      </c>
      <c r="BI791" s="175"/>
      <c r="BJ791" s="175"/>
      <c r="BK791" s="175"/>
      <c r="BL791" s="175">
        <v>137</v>
      </c>
      <c r="BM791" s="175">
        <v>925</v>
      </c>
      <c r="BN791" s="175"/>
      <c r="BO791" s="175"/>
      <c r="BP791" s="198">
        <f t="shared" si="112"/>
        <v>3094</v>
      </c>
    </row>
    <row r="792" spans="1:68" s="116" customFormat="1" x14ac:dyDescent="0.15">
      <c r="A792" s="117">
        <v>1522601001</v>
      </c>
      <c r="B792" s="118" t="s">
        <v>1253</v>
      </c>
      <c r="C792" s="118" t="s">
        <v>1167</v>
      </c>
      <c r="D792" s="118" t="s">
        <v>1254</v>
      </c>
      <c r="E792" s="118" t="s">
        <v>3971</v>
      </c>
      <c r="F792" s="120">
        <v>20</v>
      </c>
      <c r="G792" s="119">
        <v>1072494</v>
      </c>
      <c r="H792" s="119"/>
      <c r="I792" s="120" t="s">
        <v>5820</v>
      </c>
      <c r="J792" s="120">
        <v>8550</v>
      </c>
      <c r="K792" s="120">
        <v>1072494</v>
      </c>
      <c r="L792" s="120">
        <v>0.34399999999999997</v>
      </c>
      <c r="M792" s="121" t="s">
        <v>5657</v>
      </c>
      <c r="N792" s="120">
        <v>1</v>
      </c>
      <c r="O792" s="119">
        <v>225.7</v>
      </c>
      <c r="P792" s="119"/>
      <c r="Q792" s="119"/>
      <c r="R792" s="120" t="s">
        <v>5658</v>
      </c>
      <c r="S792" s="120">
        <v>2.1</v>
      </c>
      <c r="T792" s="120"/>
      <c r="U792" s="120"/>
      <c r="V792" s="172">
        <v>598.79999999999995</v>
      </c>
      <c r="W792" s="172">
        <v>61.7</v>
      </c>
      <c r="X792" s="172">
        <v>460.5</v>
      </c>
      <c r="Y792" s="172">
        <v>52.3</v>
      </c>
      <c r="Z792" s="172">
        <v>24.3</v>
      </c>
      <c r="AA792" s="123">
        <v>10469</v>
      </c>
      <c r="AB792" s="123"/>
      <c r="AC792" s="123">
        <v>756</v>
      </c>
      <c r="AD792" s="123"/>
      <c r="AE792" s="123"/>
      <c r="AF792" s="123"/>
      <c r="AG792" s="214"/>
      <c r="AH792" s="229" t="str">
        <f t="shared" si="107"/>
        <v>a3</v>
      </c>
      <c r="AI792" s="122"/>
      <c r="AJ792" s="122"/>
      <c r="AK792" s="122"/>
      <c r="AL792" s="122"/>
      <c r="AM792" s="122"/>
      <c r="AN792" s="173"/>
      <c r="AO792" s="173"/>
      <c r="AP792" s="173"/>
      <c r="AQ792" s="173"/>
      <c r="AR792" s="173"/>
      <c r="AS792" s="173">
        <v>0.5</v>
      </c>
      <c r="AT792" s="173">
        <v>2</v>
      </c>
      <c r="AU792" s="173">
        <v>1</v>
      </c>
      <c r="AV792" s="173">
        <v>1</v>
      </c>
      <c r="AW792" s="173"/>
      <c r="AX792" s="173">
        <v>0.5</v>
      </c>
      <c r="AY792" s="173"/>
      <c r="AZ792" s="211">
        <f t="shared" si="113"/>
        <v>0.5</v>
      </c>
      <c r="BA792" s="211">
        <f t="shared" si="114"/>
        <v>4.5</v>
      </c>
      <c r="BB792" s="205">
        <f t="shared" si="108"/>
        <v>111749</v>
      </c>
      <c r="BC792" s="205">
        <f t="shared" si="109"/>
        <v>86546</v>
      </c>
      <c r="BD792" s="205">
        <f t="shared" si="110"/>
        <v>26955</v>
      </c>
      <c r="BE792" s="205">
        <f t="shared" si="111"/>
        <v>1752</v>
      </c>
      <c r="BF792" s="175">
        <v>84794</v>
      </c>
      <c r="BG792" s="175"/>
      <c r="BH792" s="175">
        <v>43793</v>
      </c>
      <c r="BI792" s="175">
        <v>25203</v>
      </c>
      <c r="BJ792" s="175"/>
      <c r="BK792" s="175">
        <v>15750</v>
      </c>
      <c r="BL792" s="175">
        <v>3345</v>
      </c>
      <c r="BM792" s="175">
        <v>9269</v>
      </c>
      <c r="BN792" s="175">
        <v>8812</v>
      </c>
      <c r="BO792" s="175">
        <v>5577</v>
      </c>
      <c r="BP792" s="198">
        <f t="shared" si="112"/>
        <v>49370</v>
      </c>
    </row>
    <row r="793" spans="1:68" s="116" customFormat="1" x14ac:dyDescent="0.15">
      <c r="A793" s="117">
        <v>1522602002</v>
      </c>
      <c r="B793" s="118" t="s">
        <v>1255</v>
      </c>
      <c r="C793" s="118" t="s">
        <v>1167</v>
      </c>
      <c r="D793" s="118" t="s">
        <v>1254</v>
      </c>
      <c r="E793" s="118" t="s">
        <v>3972</v>
      </c>
      <c r="F793" s="120">
        <v>24</v>
      </c>
      <c r="G793" s="119">
        <v>55692</v>
      </c>
      <c r="H793" s="119"/>
      <c r="I793" s="120" t="s">
        <v>5820</v>
      </c>
      <c r="J793" s="120">
        <v>251</v>
      </c>
      <c r="K793" s="120">
        <v>55692</v>
      </c>
      <c r="L793" s="120">
        <v>0.60799999999999998</v>
      </c>
      <c r="M793" s="121" t="s">
        <v>3186</v>
      </c>
      <c r="N793" s="120">
        <v>1</v>
      </c>
      <c r="O793" s="119"/>
      <c r="P793" s="119"/>
      <c r="Q793" s="119"/>
      <c r="R793" s="120" t="s">
        <v>5655</v>
      </c>
      <c r="S793" s="120">
        <v>1</v>
      </c>
      <c r="T793" s="120"/>
      <c r="U793" s="120"/>
      <c r="V793" s="172">
        <v>79.3</v>
      </c>
      <c r="W793" s="172">
        <v>5.5</v>
      </c>
      <c r="X793" s="172">
        <v>49.2</v>
      </c>
      <c r="Y793" s="172">
        <v>11.1</v>
      </c>
      <c r="Z793" s="172">
        <v>13.5</v>
      </c>
      <c r="AA793" s="123"/>
      <c r="AB793" s="123"/>
      <c r="AC793" s="123"/>
      <c r="AD793" s="123"/>
      <c r="AE793" s="123"/>
      <c r="AF793" s="123"/>
      <c r="AG793" s="214"/>
      <c r="AH793" s="229" t="str">
        <f t="shared" si="107"/>
        <v>a1</v>
      </c>
      <c r="AI793" s="122"/>
      <c r="AJ793" s="122"/>
      <c r="AK793" s="122"/>
      <c r="AL793" s="122"/>
      <c r="AM793" s="122"/>
      <c r="AN793" s="173"/>
      <c r="AO793" s="173"/>
      <c r="AP793" s="173"/>
      <c r="AQ793" s="173"/>
      <c r="AR793" s="173"/>
      <c r="AS793" s="173"/>
      <c r="AT793" s="173">
        <v>0.5</v>
      </c>
      <c r="AU793" s="173">
        <v>0.5</v>
      </c>
      <c r="AV793" s="173">
        <v>0.5</v>
      </c>
      <c r="AW793" s="173">
        <v>0.5</v>
      </c>
      <c r="AX793" s="173"/>
      <c r="AY793" s="173"/>
      <c r="AZ793" s="211">
        <f t="shared" si="113"/>
        <v>0</v>
      </c>
      <c r="BA793" s="211">
        <f t="shared" si="114"/>
        <v>2</v>
      </c>
      <c r="BB793" s="205">
        <f t="shared" si="108"/>
        <v>17227</v>
      </c>
      <c r="BC793" s="205">
        <f t="shared" si="109"/>
        <v>15304</v>
      </c>
      <c r="BD793" s="205">
        <f t="shared" si="110"/>
        <v>2057</v>
      </c>
      <c r="BE793" s="205">
        <f t="shared" si="111"/>
        <v>134</v>
      </c>
      <c r="BF793" s="175">
        <v>15170</v>
      </c>
      <c r="BG793" s="175"/>
      <c r="BH793" s="175">
        <v>3341</v>
      </c>
      <c r="BI793" s="175">
        <v>1923</v>
      </c>
      <c r="BJ793" s="175"/>
      <c r="BK793" s="175">
        <v>949</v>
      </c>
      <c r="BL793" s="175">
        <v>7518</v>
      </c>
      <c r="BM793" s="175">
        <v>1942</v>
      </c>
      <c r="BN793" s="175">
        <v>241</v>
      </c>
      <c r="BO793" s="175">
        <v>1313</v>
      </c>
      <c r="BP793" s="198">
        <f t="shared" si="112"/>
        <v>4654</v>
      </c>
    </row>
    <row r="794" spans="1:68" s="116" customFormat="1" x14ac:dyDescent="0.15">
      <c r="A794" s="117">
        <v>1522602003</v>
      </c>
      <c r="B794" s="118" t="s">
        <v>1256</v>
      </c>
      <c r="C794" s="118" t="s">
        <v>1167</v>
      </c>
      <c r="D794" s="118" t="s">
        <v>1254</v>
      </c>
      <c r="E794" s="118" t="s">
        <v>3973</v>
      </c>
      <c r="F794" s="120">
        <v>14</v>
      </c>
      <c r="G794" s="119">
        <v>42904</v>
      </c>
      <c r="H794" s="119"/>
      <c r="I794" s="120" t="s">
        <v>5820</v>
      </c>
      <c r="J794" s="120">
        <v>151</v>
      </c>
      <c r="K794" s="120">
        <v>42904</v>
      </c>
      <c r="L794" s="120">
        <v>0.77800000000000002</v>
      </c>
      <c r="M794" s="121" t="s">
        <v>5657</v>
      </c>
      <c r="N794" s="120">
        <v>1</v>
      </c>
      <c r="O794" s="119">
        <v>281.3</v>
      </c>
      <c r="P794" s="119"/>
      <c r="Q794" s="119"/>
      <c r="R794" s="120" t="s">
        <v>5658</v>
      </c>
      <c r="S794" s="120">
        <v>0.1</v>
      </c>
      <c r="T794" s="120"/>
      <c r="U794" s="120"/>
      <c r="V794" s="172">
        <v>50.5</v>
      </c>
      <c r="W794" s="172">
        <v>14.2</v>
      </c>
      <c r="X794" s="172">
        <v>33.299999999999997</v>
      </c>
      <c r="Y794" s="172">
        <v>1.5</v>
      </c>
      <c r="Z794" s="172">
        <v>1.5</v>
      </c>
      <c r="AA794" s="123">
        <v>204</v>
      </c>
      <c r="AB794" s="123"/>
      <c r="AC794" s="123"/>
      <c r="AD794" s="123"/>
      <c r="AE794" s="123"/>
      <c r="AF794" s="123"/>
      <c r="AG794" s="214"/>
      <c r="AH794" s="229" t="str">
        <f t="shared" si="107"/>
        <v>a2</v>
      </c>
      <c r="AI794" s="122"/>
      <c r="AJ794" s="122"/>
      <c r="AK794" s="122"/>
      <c r="AL794" s="122"/>
      <c r="AM794" s="122"/>
      <c r="AN794" s="173"/>
      <c r="AO794" s="173"/>
      <c r="AP794" s="173"/>
      <c r="AQ794" s="173"/>
      <c r="AR794" s="173"/>
      <c r="AS794" s="173"/>
      <c r="AT794" s="173"/>
      <c r="AU794" s="173">
        <v>0.5</v>
      </c>
      <c r="AV794" s="173"/>
      <c r="AW794" s="173"/>
      <c r="AX794" s="173"/>
      <c r="AY794" s="173"/>
      <c r="AZ794" s="211">
        <f t="shared" si="113"/>
        <v>0</v>
      </c>
      <c r="BA794" s="211">
        <f t="shared" si="114"/>
        <v>0.5</v>
      </c>
      <c r="BB794" s="205">
        <f t="shared" si="108"/>
        <v>9988</v>
      </c>
      <c r="BC794" s="205">
        <f t="shared" si="109"/>
        <v>8493</v>
      </c>
      <c r="BD794" s="205">
        <f t="shared" si="110"/>
        <v>1599</v>
      </c>
      <c r="BE794" s="205">
        <f t="shared" si="111"/>
        <v>104</v>
      </c>
      <c r="BF794" s="175">
        <v>8389</v>
      </c>
      <c r="BG794" s="175"/>
      <c r="BH794" s="175">
        <v>2597</v>
      </c>
      <c r="BI794" s="175">
        <v>1495</v>
      </c>
      <c r="BJ794" s="175"/>
      <c r="BK794" s="175">
        <v>647</v>
      </c>
      <c r="BL794" s="175">
        <v>2253</v>
      </c>
      <c r="BM794" s="175">
        <v>1240</v>
      </c>
      <c r="BN794" s="175">
        <v>349</v>
      </c>
      <c r="BO794" s="175">
        <v>1407</v>
      </c>
      <c r="BP794" s="198">
        <f t="shared" si="112"/>
        <v>4004</v>
      </c>
    </row>
    <row r="795" spans="1:68" s="116" customFormat="1" x14ac:dyDescent="0.15">
      <c r="A795" s="117">
        <v>1522701001</v>
      </c>
      <c r="B795" s="118" t="s">
        <v>1257</v>
      </c>
      <c r="C795" s="118" t="s">
        <v>1167</v>
      </c>
      <c r="D795" s="118" t="s">
        <v>1258</v>
      </c>
      <c r="E795" s="118" t="s">
        <v>3974</v>
      </c>
      <c r="F795" s="120">
        <v>21</v>
      </c>
      <c r="G795" s="119">
        <v>1872125</v>
      </c>
      <c r="H795" s="119"/>
      <c r="I795" s="120" t="s">
        <v>5820</v>
      </c>
      <c r="J795" s="120">
        <v>11500</v>
      </c>
      <c r="K795" s="120">
        <v>1872125</v>
      </c>
      <c r="L795" s="120">
        <v>0.44600000000000001</v>
      </c>
      <c r="M795" s="121" t="s">
        <v>5654</v>
      </c>
      <c r="N795" s="120">
        <v>1</v>
      </c>
      <c r="O795" s="119">
        <v>216</v>
      </c>
      <c r="P795" s="119"/>
      <c r="Q795" s="119"/>
      <c r="R795" s="120" t="s">
        <v>5655</v>
      </c>
      <c r="S795" s="120">
        <v>35.5</v>
      </c>
      <c r="T795" s="120"/>
      <c r="U795" s="120"/>
      <c r="V795" s="172">
        <v>1067.5</v>
      </c>
      <c r="W795" s="172">
        <v>128.1</v>
      </c>
      <c r="X795" s="172">
        <v>405.7</v>
      </c>
      <c r="Y795" s="172">
        <v>437.7</v>
      </c>
      <c r="Z795" s="172">
        <v>96</v>
      </c>
      <c r="AA795" s="123">
        <v>1507.7</v>
      </c>
      <c r="AB795" s="123"/>
      <c r="AC795" s="123">
        <v>560.70000000000005</v>
      </c>
      <c r="AD795" s="123"/>
      <c r="AE795" s="123">
        <v>21.88</v>
      </c>
      <c r="AF795" s="123"/>
      <c r="AG795" s="214">
        <f t="shared" si="115"/>
        <v>21.88</v>
      </c>
      <c r="AH795" s="229" t="str">
        <f t="shared" si="107"/>
        <v>a4</v>
      </c>
      <c r="AI795" s="122"/>
      <c r="AJ795" s="122"/>
      <c r="AK795" s="122"/>
      <c r="AL795" s="122"/>
      <c r="AM795" s="122"/>
      <c r="AN795" s="173">
        <v>1</v>
      </c>
      <c r="AO795" s="173"/>
      <c r="AP795" s="173"/>
      <c r="AQ795" s="173"/>
      <c r="AR795" s="173">
        <v>1</v>
      </c>
      <c r="AS795" s="173">
        <v>2</v>
      </c>
      <c r="AT795" s="173">
        <v>2</v>
      </c>
      <c r="AU795" s="173">
        <v>2</v>
      </c>
      <c r="AV795" s="173">
        <v>2</v>
      </c>
      <c r="AW795" s="173">
        <v>2</v>
      </c>
      <c r="AX795" s="173">
        <v>1</v>
      </c>
      <c r="AY795" s="173"/>
      <c r="AZ795" s="211">
        <f t="shared" si="113"/>
        <v>4</v>
      </c>
      <c r="BA795" s="211">
        <f t="shared" si="114"/>
        <v>9</v>
      </c>
      <c r="BB795" s="205">
        <f t="shared" si="108"/>
        <v>150044</v>
      </c>
      <c r="BC795" s="205">
        <f t="shared" si="109"/>
        <v>150044</v>
      </c>
      <c r="BD795" s="205">
        <f t="shared" si="110"/>
        <v>0</v>
      </c>
      <c r="BE795" s="205">
        <f t="shared" si="111"/>
        <v>0</v>
      </c>
      <c r="BF795" s="175">
        <v>150044</v>
      </c>
      <c r="BG795" s="175"/>
      <c r="BH795" s="175">
        <v>56280</v>
      </c>
      <c r="BI795" s="175"/>
      <c r="BJ795" s="175"/>
      <c r="BK795" s="175">
        <v>172</v>
      </c>
      <c r="BL795" s="175">
        <v>34269</v>
      </c>
      <c r="BM795" s="175">
        <v>25616</v>
      </c>
      <c r="BN795" s="175">
        <v>12850</v>
      </c>
      <c r="BO795" s="175">
        <v>20857</v>
      </c>
      <c r="BP795" s="198">
        <f t="shared" si="112"/>
        <v>77137</v>
      </c>
    </row>
    <row r="796" spans="1:68" s="116" customFormat="1" x14ac:dyDescent="0.15">
      <c r="A796" s="117">
        <v>1536102001</v>
      </c>
      <c r="B796" s="118" t="s">
        <v>1259</v>
      </c>
      <c r="C796" s="118" t="s">
        <v>1167</v>
      </c>
      <c r="D796" s="118" t="s">
        <v>1260</v>
      </c>
      <c r="E796" s="118" t="s">
        <v>3975</v>
      </c>
      <c r="F796" s="120">
        <v>25</v>
      </c>
      <c r="G796" s="119">
        <v>480473</v>
      </c>
      <c r="H796" s="119"/>
      <c r="I796" s="120" t="s">
        <v>5820</v>
      </c>
      <c r="J796" s="120">
        <v>3000</v>
      </c>
      <c r="K796" s="120">
        <v>453441</v>
      </c>
      <c r="L796" s="120">
        <v>0.41399999999999998</v>
      </c>
      <c r="M796" s="121" t="s">
        <v>5677</v>
      </c>
      <c r="N796" s="120">
        <v>1</v>
      </c>
      <c r="O796" s="119">
        <v>99.3</v>
      </c>
      <c r="P796" s="119">
        <v>21.5</v>
      </c>
      <c r="Q796" s="119">
        <v>1.8</v>
      </c>
      <c r="R796" s="120" t="s">
        <v>5655</v>
      </c>
      <c r="S796" s="120">
        <v>4.8</v>
      </c>
      <c r="T796" s="120"/>
      <c r="U796" s="120"/>
      <c r="V796" s="172">
        <v>472</v>
      </c>
      <c r="W796" s="172">
        <v>141</v>
      </c>
      <c r="X796" s="172">
        <v>189</v>
      </c>
      <c r="Y796" s="172">
        <v>118</v>
      </c>
      <c r="Z796" s="172">
        <v>24</v>
      </c>
      <c r="AA796" s="123">
        <v>2554</v>
      </c>
      <c r="AB796" s="123"/>
      <c r="AC796" s="123">
        <v>253</v>
      </c>
      <c r="AD796" s="123"/>
      <c r="AE796" s="123"/>
      <c r="AF796" s="123"/>
      <c r="AG796" s="214"/>
      <c r="AH796" s="229" t="str">
        <f t="shared" si="107"/>
        <v>a3</v>
      </c>
      <c r="AI796" s="122"/>
      <c r="AJ796" s="122"/>
      <c r="AK796" s="122"/>
      <c r="AL796" s="122"/>
      <c r="AM796" s="122"/>
      <c r="AN796" s="173" t="s">
        <v>3186</v>
      </c>
      <c r="AO796" s="173" t="s">
        <v>3186</v>
      </c>
      <c r="AP796" s="173" t="s">
        <v>3186</v>
      </c>
      <c r="AQ796" s="173" t="s">
        <v>3186</v>
      </c>
      <c r="AR796" s="173" t="s">
        <v>3186</v>
      </c>
      <c r="AS796" s="173">
        <v>1</v>
      </c>
      <c r="AT796" s="173">
        <v>1</v>
      </c>
      <c r="AU796" s="173" t="s">
        <v>3186</v>
      </c>
      <c r="AV796" s="173">
        <v>1</v>
      </c>
      <c r="AW796" s="173" t="s">
        <v>3186</v>
      </c>
      <c r="AX796" s="173">
        <v>1</v>
      </c>
      <c r="AY796" s="173" t="s">
        <v>3186</v>
      </c>
      <c r="AZ796" s="211">
        <f t="shared" si="113"/>
        <v>1</v>
      </c>
      <c r="BA796" s="211">
        <f t="shared" si="114"/>
        <v>3</v>
      </c>
      <c r="BB796" s="205">
        <f t="shared" si="108"/>
        <v>86235</v>
      </c>
      <c r="BC796" s="205">
        <f t="shared" si="109"/>
        <v>58137</v>
      </c>
      <c r="BD796" s="205">
        <f t="shared" si="110"/>
        <v>28098</v>
      </c>
      <c r="BE796" s="205">
        <f t="shared" si="111"/>
        <v>0</v>
      </c>
      <c r="BF796" s="175">
        <v>58137</v>
      </c>
      <c r="BG796" s="175"/>
      <c r="BH796" s="175">
        <v>28098</v>
      </c>
      <c r="BI796" s="175">
        <v>28098</v>
      </c>
      <c r="BJ796" s="175"/>
      <c r="BK796" s="175">
        <v>5396</v>
      </c>
      <c r="BL796" s="175">
        <v>6587</v>
      </c>
      <c r="BM796" s="175">
        <v>7039</v>
      </c>
      <c r="BN796" s="175">
        <v>2257</v>
      </c>
      <c r="BO796" s="175">
        <v>8760</v>
      </c>
      <c r="BP796" s="198">
        <f t="shared" si="112"/>
        <v>36858</v>
      </c>
    </row>
    <row r="797" spans="1:68" s="116" customFormat="1" x14ac:dyDescent="0.15">
      <c r="A797" s="117">
        <v>1538501001</v>
      </c>
      <c r="B797" s="118" t="s">
        <v>1261</v>
      </c>
      <c r="C797" s="118" t="s">
        <v>1167</v>
      </c>
      <c r="D797" s="118" t="s">
        <v>1262</v>
      </c>
      <c r="E797" s="118" t="s">
        <v>3976</v>
      </c>
      <c r="F797" s="120">
        <v>17</v>
      </c>
      <c r="G797" s="119"/>
      <c r="H797" s="119"/>
      <c r="I797" s="120" t="s">
        <v>5820</v>
      </c>
      <c r="J797" s="120">
        <v>1866</v>
      </c>
      <c r="K797" s="120">
        <v>341526</v>
      </c>
      <c r="L797" s="120">
        <v>0.501</v>
      </c>
      <c r="M797" s="121" t="s">
        <v>5657</v>
      </c>
      <c r="N797" s="120">
        <v>1</v>
      </c>
      <c r="O797" s="119">
        <v>295</v>
      </c>
      <c r="P797" s="119"/>
      <c r="Q797" s="119"/>
      <c r="R797" s="120" t="s">
        <v>5658</v>
      </c>
      <c r="S797" s="120">
        <v>0.8</v>
      </c>
      <c r="T797" s="120"/>
      <c r="U797" s="120"/>
      <c r="V797" s="172">
        <v>190</v>
      </c>
      <c r="W797" s="172"/>
      <c r="X797" s="172">
        <v>140</v>
      </c>
      <c r="Y797" s="172">
        <v>17</v>
      </c>
      <c r="Z797" s="172">
        <v>33</v>
      </c>
      <c r="AA797" s="123">
        <v>2499</v>
      </c>
      <c r="AB797" s="123"/>
      <c r="AC797" s="123">
        <v>222</v>
      </c>
      <c r="AD797" s="123"/>
      <c r="AE797" s="123"/>
      <c r="AF797" s="123"/>
      <c r="AG797" s="214"/>
      <c r="AH797" s="229" t="str">
        <f t="shared" si="107"/>
        <v>a3</v>
      </c>
      <c r="AI797" s="122"/>
      <c r="AJ797" s="122"/>
      <c r="AK797" s="122"/>
      <c r="AL797" s="122"/>
      <c r="AM797" s="122"/>
      <c r="AN797" s="173">
        <v>3</v>
      </c>
      <c r="AO797" s="173"/>
      <c r="AP797" s="173"/>
      <c r="AQ797" s="173"/>
      <c r="AR797" s="173"/>
      <c r="AS797" s="173">
        <v>0.5</v>
      </c>
      <c r="AT797" s="173">
        <v>0.5</v>
      </c>
      <c r="AU797" s="173">
        <v>0.5</v>
      </c>
      <c r="AV797" s="173">
        <v>0.5</v>
      </c>
      <c r="AW797" s="173">
        <v>0.5</v>
      </c>
      <c r="AX797" s="173">
        <v>0.5</v>
      </c>
      <c r="AY797" s="173"/>
      <c r="AZ797" s="211">
        <f t="shared" si="113"/>
        <v>3.5</v>
      </c>
      <c r="BA797" s="211">
        <f t="shared" si="114"/>
        <v>2.5</v>
      </c>
      <c r="BB797" s="205">
        <f t="shared" si="108"/>
        <v>69749</v>
      </c>
      <c r="BC797" s="205">
        <f t="shared" si="109"/>
        <v>59874</v>
      </c>
      <c r="BD797" s="205">
        <f t="shared" si="110"/>
        <v>12764</v>
      </c>
      <c r="BE797" s="205">
        <f t="shared" si="111"/>
        <v>2889</v>
      </c>
      <c r="BF797" s="175">
        <v>56985</v>
      </c>
      <c r="BG797" s="175"/>
      <c r="BH797" s="175">
        <v>25704</v>
      </c>
      <c r="BI797" s="175">
        <v>9875</v>
      </c>
      <c r="BJ797" s="175"/>
      <c r="BK797" s="175"/>
      <c r="BL797" s="175">
        <v>13377</v>
      </c>
      <c r="BM797" s="175">
        <v>12223</v>
      </c>
      <c r="BN797" s="175">
        <v>206</v>
      </c>
      <c r="BO797" s="175">
        <v>8364</v>
      </c>
      <c r="BP797" s="198">
        <f t="shared" si="112"/>
        <v>34068</v>
      </c>
    </row>
    <row r="798" spans="1:68" s="116" customFormat="1" x14ac:dyDescent="0.15">
      <c r="A798" s="117">
        <v>1538502002</v>
      </c>
      <c r="B798" s="118" t="s">
        <v>1263</v>
      </c>
      <c r="C798" s="118" t="s">
        <v>1167</v>
      </c>
      <c r="D798" s="118" t="s">
        <v>1262</v>
      </c>
      <c r="E798" s="118" t="s">
        <v>3977</v>
      </c>
      <c r="F798" s="120">
        <v>16</v>
      </c>
      <c r="G798" s="119"/>
      <c r="H798" s="119"/>
      <c r="I798" s="120" t="s">
        <v>5820</v>
      </c>
      <c r="J798" s="120">
        <v>800</v>
      </c>
      <c r="K798" s="120">
        <v>76611</v>
      </c>
      <c r="L798" s="120">
        <v>0.26200000000000001</v>
      </c>
      <c r="M798" s="121" t="s">
        <v>5657</v>
      </c>
      <c r="N798" s="120">
        <v>1</v>
      </c>
      <c r="O798" s="119">
        <v>215</v>
      </c>
      <c r="P798" s="119"/>
      <c r="Q798" s="119"/>
      <c r="R798" s="120" t="s">
        <v>5658</v>
      </c>
      <c r="S798" s="120">
        <v>1</v>
      </c>
      <c r="T798" s="120"/>
      <c r="U798" s="120"/>
      <c r="V798" s="172">
        <v>124</v>
      </c>
      <c r="W798" s="172"/>
      <c r="X798" s="172">
        <v>67</v>
      </c>
      <c r="Y798" s="172">
        <v>25</v>
      </c>
      <c r="Z798" s="172">
        <v>32</v>
      </c>
      <c r="AA798" s="123">
        <v>483</v>
      </c>
      <c r="AB798" s="123"/>
      <c r="AC798" s="123">
        <v>81</v>
      </c>
      <c r="AD798" s="123"/>
      <c r="AE798" s="123"/>
      <c r="AF798" s="123"/>
      <c r="AG798" s="214"/>
      <c r="AH798" s="229" t="str">
        <f t="shared" si="107"/>
        <v>a3</v>
      </c>
      <c r="AI798" s="122"/>
      <c r="AJ798" s="122"/>
      <c r="AK798" s="122"/>
      <c r="AL798" s="122"/>
      <c r="AM798" s="122"/>
      <c r="AN798" s="173">
        <v>3</v>
      </c>
      <c r="AO798" s="173"/>
      <c r="AP798" s="173"/>
      <c r="AQ798" s="173"/>
      <c r="AR798" s="173"/>
      <c r="AS798" s="173">
        <v>0.5</v>
      </c>
      <c r="AT798" s="173">
        <v>0.5</v>
      </c>
      <c r="AU798" s="173">
        <v>0.5</v>
      </c>
      <c r="AV798" s="173">
        <v>0.5</v>
      </c>
      <c r="AW798" s="173">
        <v>0.5</v>
      </c>
      <c r="AX798" s="173">
        <v>0.5</v>
      </c>
      <c r="AY798" s="173"/>
      <c r="AZ798" s="211">
        <f t="shared" si="113"/>
        <v>3.5</v>
      </c>
      <c r="BA798" s="211">
        <f t="shared" si="114"/>
        <v>2.5</v>
      </c>
      <c r="BB798" s="205">
        <f t="shared" si="108"/>
        <v>24069</v>
      </c>
      <c r="BC798" s="205">
        <f t="shared" si="109"/>
        <v>19889</v>
      </c>
      <c r="BD798" s="205">
        <f t="shared" si="110"/>
        <v>4982</v>
      </c>
      <c r="BE798" s="205">
        <f t="shared" si="111"/>
        <v>802</v>
      </c>
      <c r="BF798" s="175">
        <v>19087</v>
      </c>
      <c r="BG798" s="175"/>
      <c r="BH798" s="175">
        <v>9580</v>
      </c>
      <c r="BI798" s="175">
        <v>4180</v>
      </c>
      <c r="BJ798" s="175"/>
      <c r="BK798" s="175"/>
      <c r="BL798" s="175">
        <v>3757</v>
      </c>
      <c r="BM798" s="175">
        <v>4107</v>
      </c>
      <c r="BN798" s="175">
        <v>50</v>
      </c>
      <c r="BO798" s="175">
        <v>2395</v>
      </c>
      <c r="BP798" s="198">
        <f t="shared" si="112"/>
        <v>11975</v>
      </c>
    </row>
    <row r="799" spans="1:68" s="116" customFormat="1" x14ac:dyDescent="0.15">
      <c r="A799" s="117">
        <v>1538502003</v>
      </c>
      <c r="B799" s="118" t="s">
        <v>189</v>
      </c>
      <c r="C799" s="118" t="s">
        <v>1167</v>
      </c>
      <c r="D799" s="118" t="s">
        <v>1262</v>
      </c>
      <c r="E799" s="118" t="s">
        <v>3978</v>
      </c>
      <c r="F799" s="120">
        <v>16</v>
      </c>
      <c r="G799" s="119"/>
      <c r="H799" s="119"/>
      <c r="I799" s="120" t="s">
        <v>5820</v>
      </c>
      <c r="J799" s="120">
        <v>750</v>
      </c>
      <c r="K799" s="120">
        <v>119480</v>
      </c>
      <c r="L799" s="120">
        <v>0.436</v>
      </c>
      <c r="M799" s="121" t="s">
        <v>5657</v>
      </c>
      <c r="N799" s="120">
        <v>1</v>
      </c>
      <c r="O799" s="119">
        <v>221</v>
      </c>
      <c r="P799" s="119"/>
      <c r="Q799" s="119"/>
      <c r="R799" s="120" t="s">
        <v>5658</v>
      </c>
      <c r="S799" s="120">
        <v>0.1</v>
      </c>
      <c r="T799" s="120"/>
      <c r="U799" s="120"/>
      <c r="V799" s="172">
        <v>129</v>
      </c>
      <c r="W799" s="172"/>
      <c r="X799" s="172">
        <v>84</v>
      </c>
      <c r="Y799" s="172">
        <v>24</v>
      </c>
      <c r="Z799" s="172">
        <v>21</v>
      </c>
      <c r="AA799" s="123">
        <v>920</v>
      </c>
      <c r="AB799" s="123"/>
      <c r="AC799" s="123">
        <v>83</v>
      </c>
      <c r="AD799" s="123"/>
      <c r="AE799" s="123"/>
      <c r="AF799" s="123"/>
      <c r="AG799" s="214"/>
      <c r="AH799" s="229" t="str">
        <f t="shared" si="107"/>
        <v>a3</v>
      </c>
      <c r="AI799" s="122"/>
      <c r="AJ799" s="122"/>
      <c r="AK799" s="122"/>
      <c r="AL799" s="122"/>
      <c r="AM799" s="122"/>
      <c r="AN799" s="173">
        <v>3</v>
      </c>
      <c r="AO799" s="173"/>
      <c r="AP799" s="173"/>
      <c r="AQ799" s="173"/>
      <c r="AR799" s="173"/>
      <c r="AS799" s="173">
        <v>0.5</v>
      </c>
      <c r="AT799" s="173">
        <v>0.5</v>
      </c>
      <c r="AU799" s="173">
        <v>0.5</v>
      </c>
      <c r="AV799" s="173">
        <v>0.5</v>
      </c>
      <c r="AW799" s="173">
        <v>0.5</v>
      </c>
      <c r="AX799" s="173">
        <v>0.5</v>
      </c>
      <c r="AY799" s="173"/>
      <c r="AZ799" s="211">
        <f t="shared" si="113"/>
        <v>3.5</v>
      </c>
      <c r="BA799" s="211">
        <f t="shared" si="114"/>
        <v>2.5</v>
      </c>
      <c r="BB799" s="205">
        <f t="shared" si="108"/>
        <v>36143</v>
      </c>
      <c r="BC799" s="205">
        <f t="shared" si="109"/>
        <v>32693</v>
      </c>
      <c r="BD799" s="205">
        <f t="shared" si="110"/>
        <v>4051</v>
      </c>
      <c r="BE799" s="205">
        <f t="shared" si="111"/>
        <v>601</v>
      </c>
      <c r="BF799" s="175">
        <v>32092</v>
      </c>
      <c r="BG799" s="175"/>
      <c r="BH799" s="175">
        <v>8694</v>
      </c>
      <c r="BI799" s="175">
        <v>3450</v>
      </c>
      <c r="BJ799" s="175"/>
      <c r="BK799" s="175"/>
      <c r="BL799" s="175">
        <v>15476</v>
      </c>
      <c r="BM799" s="175">
        <v>3920</v>
      </c>
      <c r="BN799" s="175">
        <v>136</v>
      </c>
      <c r="BO799" s="175">
        <v>4467</v>
      </c>
      <c r="BP799" s="198">
        <f t="shared" si="112"/>
        <v>13161</v>
      </c>
    </row>
    <row r="800" spans="1:68" s="116" customFormat="1" x14ac:dyDescent="0.15">
      <c r="A800" s="117">
        <v>1538502004</v>
      </c>
      <c r="B800" s="118" t="s">
        <v>1264</v>
      </c>
      <c r="C800" s="118" t="s">
        <v>1167</v>
      </c>
      <c r="D800" s="118" t="s">
        <v>1262</v>
      </c>
      <c r="E800" s="118" t="s">
        <v>3979</v>
      </c>
      <c r="F800" s="120">
        <v>14</v>
      </c>
      <c r="G800" s="119"/>
      <c r="H800" s="119"/>
      <c r="I800" s="120" t="s">
        <v>5820</v>
      </c>
      <c r="J800" s="120">
        <v>855</v>
      </c>
      <c r="K800" s="120">
        <v>107412</v>
      </c>
      <c r="L800" s="120">
        <v>0.34399999999999997</v>
      </c>
      <c r="M800" s="121" t="s">
        <v>5657</v>
      </c>
      <c r="N800" s="120">
        <v>1</v>
      </c>
      <c r="O800" s="119">
        <v>230</v>
      </c>
      <c r="P800" s="119"/>
      <c r="Q800" s="119"/>
      <c r="R800" s="120" t="s">
        <v>5658</v>
      </c>
      <c r="S800" s="120">
        <v>0.2</v>
      </c>
      <c r="T800" s="120"/>
      <c r="U800" s="120"/>
      <c r="V800" s="172">
        <v>186</v>
      </c>
      <c r="W800" s="172"/>
      <c r="X800" s="172">
        <v>96</v>
      </c>
      <c r="Y800" s="172">
        <v>65</v>
      </c>
      <c r="Z800" s="172">
        <v>25</v>
      </c>
      <c r="AA800" s="123">
        <v>856</v>
      </c>
      <c r="AB800" s="123"/>
      <c r="AC800" s="123">
        <v>77</v>
      </c>
      <c r="AD800" s="123"/>
      <c r="AE800" s="123"/>
      <c r="AF800" s="123"/>
      <c r="AG800" s="214"/>
      <c r="AH800" s="229" t="str">
        <f t="shared" si="107"/>
        <v>a3</v>
      </c>
      <c r="AI800" s="122"/>
      <c r="AJ800" s="122"/>
      <c r="AK800" s="122"/>
      <c r="AL800" s="122"/>
      <c r="AM800" s="122"/>
      <c r="AN800" s="173">
        <v>3</v>
      </c>
      <c r="AO800" s="173"/>
      <c r="AP800" s="173"/>
      <c r="AQ800" s="173"/>
      <c r="AR800" s="173"/>
      <c r="AS800" s="173">
        <v>0.5</v>
      </c>
      <c r="AT800" s="173">
        <v>0.5</v>
      </c>
      <c r="AU800" s="173">
        <v>0.5</v>
      </c>
      <c r="AV800" s="173">
        <v>0.5</v>
      </c>
      <c r="AW800" s="173">
        <v>0.5</v>
      </c>
      <c r="AX800" s="173">
        <v>0.5</v>
      </c>
      <c r="AY800" s="173"/>
      <c r="AZ800" s="211">
        <f t="shared" si="113"/>
        <v>3.5</v>
      </c>
      <c r="BA800" s="211">
        <f t="shared" si="114"/>
        <v>2.5</v>
      </c>
      <c r="BB800" s="205">
        <f t="shared" si="108"/>
        <v>40119</v>
      </c>
      <c r="BC800" s="205">
        <f t="shared" si="109"/>
        <v>36136</v>
      </c>
      <c r="BD800" s="205">
        <f t="shared" si="110"/>
        <v>4811</v>
      </c>
      <c r="BE800" s="205">
        <f t="shared" si="111"/>
        <v>828</v>
      </c>
      <c r="BF800" s="175">
        <v>35308</v>
      </c>
      <c r="BG800" s="175"/>
      <c r="BH800" s="175">
        <v>10175</v>
      </c>
      <c r="BI800" s="175">
        <v>3983</v>
      </c>
      <c r="BJ800" s="175"/>
      <c r="BK800" s="175"/>
      <c r="BL800" s="175">
        <v>16938</v>
      </c>
      <c r="BM800" s="175">
        <v>5552</v>
      </c>
      <c r="BN800" s="175">
        <v>59</v>
      </c>
      <c r="BO800" s="175">
        <v>3412</v>
      </c>
      <c r="BP800" s="198">
        <f t="shared" si="112"/>
        <v>13587</v>
      </c>
    </row>
    <row r="801" spans="1:68" s="116" customFormat="1" x14ac:dyDescent="0.15">
      <c r="A801" s="117">
        <v>1538502005</v>
      </c>
      <c r="B801" s="118" t="s">
        <v>1265</v>
      </c>
      <c r="C801" s="118" t="s">
        <v>1167</v>
      </c>
      <c r="D801" s="118" t="s">
        <v>1262</v>
      </c>
      <c r="E801" s="118" t="s">
        <v>3980</v>
      </c>
      <c r="F801" s="120">
        <v>11</v>
      </c>
      <c r="G801" s="119"/>
      <c r="H801" s="119"/>
      <c r="I801" s="120" t="s">
        <v>5820</v>
      </c>
      <c r="J801" s="120">
        <v>460</v>
      </c>
      <c r="K801" s="120">
        <v>46577</v>
      </c>
      <c r="L801" s="120">
        <v>0.27700000000000002</v>
      </c>
      <c r="M801" s="121" t="s">
        <v>5657</v>
      </c>
      <c r="N801" s="120">
        <v>1</v>
      </c>
      <c r="O801" s="119">
        <v>241</v>
      </c>
      <c r="P801" s="119"/>
      <c r="Q801" s="119"/>
      <c r="R801" s="120" t="s">
        <v>5658</v>
      </c>
      <c r="S801" s="120">
        <v>15</v>
      </c>
      <c r="T801" s="120"/>
      <c r="U801" s="120"/>
      <c r="V801" s="172">
        <v>33</v>
      </c>
      <c r="W801" s="172"/>
      <c r="X801" s="172">
        <v>25</v>
      </c>
      <c r="Y801" s="172">
        <v>2</v>
      </c>
      <c r="Z801" s="172">
        <v>6</v>
      </c>
      <c r="AA801" s="123">
        <v>419</v>
      </c>
      <c r="AB801" s="123"/>
      <c r="AC801" s="123"/>
      <c r="AD801" s="123"/>
      <c r="AE801" s="123"/>
      <c r="AF801" s="123"/>
      <c r="AG801" s="214"/>
      <c r="AH801" s="229" t="str">
        <f t="shared" si="107"/>
        <v>a2</v>
      </c>
      <c r="AI801" s="122"/>
      <c r="AJ801" s="122"/>
      <c r="AK801" s="122"/>
      <c r="AL801" s="122"/>
      <c r="AM801" s="122"/>
      <c r="AN801" s="173">
        <v>3</v>
      </c>
      <c r="AO801" s="173"/>
      <c r="AP801" s="173"/>
      <c r="AQ801" s="173"/>
      <c r="AR801" s="173"/>
      <c r="AS801" s="173">
        <v>0.5</v>
      </c>
      <c r="AT801" s="173">
        <v>0.5</v>
      </c>
      <c r="AU801" s="173">
        <v>0.5</v>
      </c>
      <c r="AV801" s="173">
        <v>0.5</v>
      </c>
      <c r="AW801" s="173">
        <v>0.5</v>
      </c>
      <c r="AX801" s="173">
        <v>0.5</v>
      </c>
      <c r="AY801" s="173"/>
      <c r="AZ801" s="211">
        <f t="shared" si="113"/>
        <v>3.5</v>
      </c>
      <c r="BA801" s="211">
        <f t="shared" si="114"/>
        <v>2.5</v>
      </c>
      <c r="BB801" s="205">
        <f t="shared" si="108"/>
        <v>15215</v>
      </c>
      <c r="BC801" s="205">
        <f t="shared" si="109"/>
        <v>13010</v>
      </c>
      <c r="BD801" s="205">
        <f t="shared" si="110"/>
        <v>2490</v>
      </c>
      <c r="BE801" s="205">
        <f t="shared" si="111"/>
        <v>285</v>
      </c>
      <c r="BF801" s="175">
        <v>12725</v>
      </c>
      <c r="BG801" s="175"/>
      <c r="BH801" s="175">
        <v>6387</v>
      </c>
      <c r="BI801" s="175">
        <v>2205</v>
      </c>
      <c r="BJ801" s="175"/>
      <c r="BK801" s="175"/>
      <c r="BL801" s="175">
        <v>2494</v>
      </c>
      <c r="BM801" s="175">
        <v>2211</v>
      </c>
      <c r="BN801" s="175">
        <v>49</v>
      </c>
      <c r="BO801" s="175">
        <v>1869</v>
      </c>
      <c r="BP801" s="198">
        <f t="shared" si="112"/>
        <v>8256</v>
      </c>
    </row>
    <row r="802" spans="1:68" s="116" customFormat="1" x14ac:dyDescent="0.15">
      <c r="A802" s="117">
        <v>1540502001</v>
      </c>
      <c r="B802" s="118" t="s">
        <v>1266</v>
      </c>
      <c r="C802" s="118" t="s">
        <v>1167</v>
      </c>
      <c r="D802" s="118" t="s">
        <v>1267</v>
      </c>
      <c r="E802" s="118" t="s">
        <v>3981</v>
      </c>
      <c r="F802" s="120">
        <v>16</v>
      </c>
      <c r="G802" s="119"/>
      <c r="H802" s="119"/>
      <c r="I802" s="120" t="s">
        <v>5820</v>
      </c>
      <c r="J802" s="120">
        <v>2200</v>
      </c>
      <c r="K802" s="120">
        <v>261721</v>
      </c>
      <c r="L802" s="120">
        <v>0.32600000000000001</v>
      </c>
      <c r="M802" s="121" t="s">
        <v>5665</v>
      </c>
      <c r="N802" s="120">
        <v>1</v>
      </c>
      <c r="O802" s="119">
        <v>134.5</v>
      </c>
      <c r="P802" s="119"/>
      <c r="Q802" s="119"/>
      <c r="R802" s="120" t="s">
        <v>5658</v>
      </c>
      <c r="S802" s="120">
        <v>0.5</v>
      </c>
      <c r="T802" s="120"/>
      <c r="U802" s="120"/>
      <c r="V802" s="172">
        <v>286.2</v>
      </c>
      <c r="W802" s="172"/>
      <c r="X802" s="172">
        <v>274.10000000000002</v>
      </c>
      <c r="Y802" s="172">
        <v>12.1</v>
      </c>
      <c r="Z802" s="172"/>
      <c r="AA802" s="123">
        <v>2240</v>
      </c>
      <c r="AB802" s="123"/>
      <c r="AC802" s="123">
        <v>173.7</v>
      </c>
      <c r="AD802" s="123"/>
      <c r="AE802" s="123"/>
      <c r="AF802" s="123"/>
      <c r="AG802" s="214"/>
      <c r="AH802" s="229" t="str">
        <f t="shared" si="107"/>
        <v>a3</v>
      </c>
      <c r="AI802" s="122"/>
      <c r="AJ802" s="122"/>
      <c r="AK802" s="122"/>
      <c r="AL802" s="122"/>
      <c r="AM802" s="122"/>
      <c r="AN802" s="173"/>
      <c r="AO802" s="173"/>
      <c r="AP802" s="173"/>
      <c r="AQ802" s="173"/>
      <c r="AR802" s="173"/>
      <c r="AS802" s="173"/>
      <c r="AT802" s="173">
        <v>0.5</v>
      </c>
      <c r="AU802" s="173">
        <v>0.5</v>
      </c>
      <c r="AV802" s="173">
        <v>0.5</v>
      </c>
      <c r="AW802" s="173">
        <v>0.5</v>
      </c>
      <c r="AX802" s="173">
        <v>1</v>
      </c>
      <c r="AY802" s="173"/>
      <c r="AZ802" s="211">
        <f t="shared" si="113"/>
        <v>0</v>
      </c>
      <c r="BA802" s="211">
        <f t="shared" si="114"/>
        <v>3</v>
      </c>
      <c r="BB802" s="205">
        <f t="shared" si="108"/>
        <v>44863</v>
      </c>
      <c r="BC802" s="205">
        <f t="shared" si="109"/>
        <v>37923</v>
      </c>
      <c r="BD802" s="205">
        <f t="shared" si="110"/>
        <v>7182</v>
      </c>
      <c r="BE802" s="205">
        <f t="shared" si="111"/>
        <v>242</v>
      </c>
      <c r="BF802" s="175">
        <v>37681</v>
      </c>
      <c r="BG802" s="175"/>
      <c r="BH802" s="175">
        <v>7182</v>
      </c>
      <c r="BI802" s="175">
        <v>6940</v>
      </c>
      <c r="BJ802" s="175"/>
      <c r="BK802" s="175">
        <v>3905</v>
      </c>
      <c r="BL802" s="175">
        <v>12966</v>
      </c>
      <c r="BM802" s="175">
        <v>7661</v>
      </c>
      <c r="BN802" s="175">
        <v>998</v>
      </c>
      <c r="BO802" s="175">
        <v>5211</v>
      </c>
      <c r="BP802" s="198">
        <f t="shared" si="112"/>
        <v>12393</v>
      </c>
    </row>
    <row r="803" spans="1:68" s="116" customFormat="1" x14ac:dyDescent="0.15">
      <c r="A803" s="117">
        <v>1546101001</v>
      </c>
      <c r="B803" s="118" t="s">
        <v>562</v>
      </c>
      <c r="C803" s="118" t="s">
        <v>1167</v>
      </c>
      <c r="D803" s="118" t="s">
        <v>1268</v>
      </c>
      <c r="E803" s="118" t="s">
        <v>3982</v>
      </c>
      <c r="F803" s="120">
        <v>24</v>
      </c>
      <c r="G803" s="119"/>
      <c r="H803" s="119"/>
      <c r="I803" s="120" t="s">
        <v>5820</v>
      </c>
      <c r="J803" s="120">
        <v>10350</v>
      </c>
      <c r="K803" s="120">
        <v>2067561</v>
      </c>
      <c r="L803" s="120">
        <v>0.54700000000000004</v>
      </c>
      <c r="M803" s="121" t="s">
        <v>5657</v>
      </c>
      <c r="N803" s="120">
        <v>2</v>
      </c>
      <c r="O803" s="119">
        <v>219.3</v>
      </c>
      <c r="P803" s="119">
        <v>36.799999999999997</v>
      </c>
      <c r="Q803" s="119"/>
      <c r="R803" s="120" t="s">
        <v>5655</v>
      </c>
      <c r="S803" s="120">
        <v>16.07</v>
      </c>
      <c r="T803" s="120"/>
      <c r="U803" s="120"/>
      <c r="V803" s="172">
        <v>936.8</v>
      </c>
      <c r="W803" s="172">
        <v>194</v>
      </c>
      <c r="X803" s="172">
        <v>413</v>
      </c>
      <c r="Y803" s="172">
        <v>21.7</v>
      </c>
      <c r="Z803" s="172">
        <v>308.10000000000002</v>
      </c>
      <c r="AA803" s="123">
        <v>16075</v>
      </c>
      <c r="AB803" s="123"/>
      <c r="AC803" s="123">
        <v>958.2</v>
      </c>
      <c r="AD803" s="123"/>
      <c r="AE803" s="123"/>
      <c r="AF803" s="123"/>
      <c r="AG803" s="214"/>
      <c r="AH803" s="229" t="str">
        <f t="shared" si="107"/>
        <v>b3</v>
      </c>
      <c r="AI803" s="122"/>
      <c r="AJ803" s="122"/>
      <c r="AK803" s="122"/>
      <c r="AL803" s="122"/>
      <c r="AM803" s="122"/>
      <c r="AN803" s="173">
        <v>1</v>
      </c>
      <c r="AO803" s="173"/>
      <c r="AP803" s="173"/>
      <c r="AQ803" s="173"/>
      <c r="AR803" s="173"/>
      <c r="AS803" s="173">
        <v>1</v>
      </c>
      <c r="AT803" s="173">
        <v>1</v>
      </c>
      <c r="AU803" s="173">
        <v>1</v>
      </c>
      <c r="AV803" s="173">
        <v>0.5</v>
      </c>
      <c r="AW803" s="173">
        <v>0.5</v>
      </c>
      <c r="AX803" s="173">
        <v>1</v>
      </c>
      <c r="AY803" s="173"/>
      <c r="AZ803" s="211">
        <f t="shared" si="113"/>
        <v>2</v>
      </c>
      <c r="BA803" s="211">
        <f t="shared" si="114"/>
        <v>4</v>
      </c>
      <c r="BB803" s="205">
        <f t="shared" si="108"/>
        <v>96858</v>
      </c>
      <c r="BC803" s="205">
        <f t="shared" si="109"/>
        <v>96858</v>
      </c>
      <c r="BD803" s="205">
        <f t="shared" si="110"/>
        <v>-425</v>
      </c>
      <c r="BE803" s="205">
        <f t="shared" si="111"/>
        <v>-425</v>
      </c>
      <c r="BF803" s="175">
        <v>97283</v>
      </c>
      <c r="BG803" s="175"/>
      <c r="BH803" s="175">
        <v>39480</v>
      </c>
      <c r="BI803" s="175"/>
      <c r="BJ803" s="175"/>
      <c r="BK803" s="175">
        <v>26155</v>
      </c>
      <c r="BL803" s="175">
        <v>5252</v>
      </c>
      <c r="BM803" s="175">
        <v>15917</v>
      </c>
      <c r="BN803" s="175">
        <v>5461</v>
      </c>
      <c r="BO803" s="175">
        <v>4593</v>
      </c>
      <c r="BP803" s="198">
        <f t="shared" si="112"/>
        <v>44073</v>
      </c>
    </row>
    <row r="804" spans="1:68" s="116" customFormat="1" x14ac:dyDescent="0.15">
      <c r="A804" s="117">
        <v>1546102002</v>
      </c>
      <c r="B804" s="118" t="s">
        <v>1269</v>
      </c>
      <c r="C804" s="118" t="s">
        <v>1167</v>
      </c>
      <c r="D804" s="118" t="s">
        <v>1268</v>
      </c>
      <c r="E804" s="118" t="s">
        <v>3983</v>
      </c>
      <c r="F804" s="120">
        <v>20</v>
      </c>
      <c r="G804" s="119"/>
      <c r="H804" s="119"/>
      <c r="I804" s="120" t="s">
        <v>5820</v>
      </c>
      <c r="J804" s="120">
        <v>5550</v>
      </c>
      <c r="K804" s="120">
        <v>107110</v>
      </c>
      <c r="L804" s="120">
        <v>5.2999999999999999E-2</v>
      </c>
      <c r="M804" s="121" t="s">
        <v>5657</v>
      </c>
      <c r="N804" s="120">
        <v>1</v>
      </c>
      <c r="O804" s="119">
        <v>153.9</v>
      </c>
      <c r="P804" s="119">
        <v>48</v>
      </c>
      <c r="Q804" s="119">
        <v>3.4</v>
      </c>
      <c r="R804" s="120" t="s">
        <v>5658</v>
      </c>
      <c r="S804" s="120">
        <v>0.45</v>
      </c>
      <c r="T804" s="120"/>
      <c r="U804" s="120"/>
      <c r="V804" s="172">
        <v>291.89999999999998</v>
      </c>
      <c r="W804" s="172">
        <v>22.1</v>
      </c>
      <c r="X804" s="172">
        <v>160.80000000000001</v>
      </c>
      <c r="Y804" s="172">
        <v>7.7</v>
      </c>
      <c r="Z804" s="172">
        <v>101.3</v>
      </c>
      <c r="AA804" s="123">
        <v>713</v>
      </c>
      <c r="AB804" s="123"/>
      <c r="AC804" s="123">
        <v>67.16</v>
      </c>
      <c r="AD804" s="123"/>
      <c r="AE804" s="123"/>
      <c r="AF804" s="123"/>
      <c r="AG804" s="214"/>
      <c r="AH804" s="229" t="str">
        <f t="shared" si="107"/>
        <v>a3</v>
      </c>
      <c r="AI804" s="122"/>
      <c r="AJ804" s="122"/>
      <c r="AK804" s="122"/>
      <c r="AL804" s="122"/>
      <c r="AM804" s="122"/>
      <c r="AN804" s="173"/>
      <c r="AO804" s="173"/>
      <c r="AP804" s="173"/>
      <c r="AQ804" s="173"/>
      <c r="AR804" s="173"/>
      <c r="AS804" s="173"/>
      <c r="AT804" s="173">
        <v>0.5</v>
      </c>
      <c r="AU804" s="173">
        <v>0.5</v>
      </c>
      <c r="AV804" s="173"/>
      <c r="AW804" s="173"/>
      <c r="AX804" s="173"/>
      <c r="AY804" s="173"/>
      <c r="AZ804" s="211">
        <f t="shared" si="113"/>
        <v>0</v>
      </c>
      <c r="BA804" s="211">
        <f t="shared" si="114"/>
        <v>1</v>
      </c>
      <c r="BB804" s="205">
        <f t="shared" si="108"/>
        <v>22385</v>
      </c>
      <c r="BC804" s="205">
        <f t="shared" si="109"/>
        <v>22385</v>
      </c>
      <c r="BD804" s="205">
        <f t="shared" si="110"/>
        <v>0</v>
      </c>
      <c r="BE804" s="205">
        <f t="shared" si="111"/>
        <v>0</v>
      </c>
      <c r="BF804" s="175">
        <v>22385</v>
      </c>
      <c r="BG804" s="175"/>
      <c r="BH804" s="175">
        <v>11970</v>
      </c>
      <c r="BI804" s="175"/>
      <c r="BJ804" s="175"/>
      <c r="BK804" s="175">
        <v>1409</v>
      </c>
      <c r="BL804" s="175">
        <v>729</v>
      </c>
      <c r="BM804" s="175">
        <v>4778</v>
      </c>
      <c r="BN804" s="175">
        <v>527</v>
      </c>
      <c r="BO804" s="175">
        <v>2972</v>
      </c>
      <c r="BP804" s="198">
        <f t="shared" si="112"/>
        <v>14942</v>
      </c>
    </row>
    <row r="805" spans="1:68" s="116" customFormat="1" x14ac:dyDescent="0.15">
      <c r="A805" s="117">
        <v>1546102003</v>
      </c>
      <c r="B805" s="118" t="s">
        <v>1270</v>
      </c>
      <c r="C805" s="118" t="s">
        <v>1167</v>
      </c>
      <c r="D805" s="118" t="s">
        <v>1268</v>
      </c>
      <c r="E805" s="118" t="s">
        <v>3984</v>
      </c>
      <c r="F805" s="120">
        <v>14</v>
      </c>
      <c r="G805" s="119"/>
      <c r="H805" s="119"/>
      <c r="I805" s="120" t="s">
        <v>5820</v>
      </c>
      <c r="J805" s="120">
        <v>1050</v>
      </c>
      <c r="K805" s="120">
        <v>39675</v>
      </c>
      <c r="L805" s="120">
        <v>0.104</v>
      </c>
      <c r="M805" s="121" t="s">
        <v>5657</v>
      </c>
      <c r="N805" s="120">
        <v>2</v>
      </c>
      <c r="O805" s="119">
        <v>96.2</v>
      </c>
      <c r="P805" s="119">
        <v>27</v>
      </c>
      <c r="Q805" s="119">
        <v>1</v>
      </c>
      <c r="R805" s="120" t="s">
        <v>5658</v>
      </c>
      <c r="S805" s="120">
        <v>1.4999999999999999E-2</v>
      </c>
      <c r="T805" s="120"/>
      <c r="U805" s="120"/>
      <c r="V805" s="172">
        <v>138.16200000000001</v>
      </c>
      <c r="W805" s="172">
        <v>6.1120000000000001</v>
      </c>
      <c r="X805" s="172">
        <v>65.87</v>
      </c>
      <c r="Y805" s="172">
        <v>13.78</v>
      </c>
      <c r="Z805" s="172">
        <v>52.4</v>
      </c>
      <c r="AA805" s="123">
        <v>180</v>
      </c>
      <c r="AB805" s="123"/>
      <c r="AC805" s="123">
        <v>11.65</v>
      </c>
      <c r="AD805" s="123"/>
      <c r="AE805" s="123"/>
      <c r="AF805" s="123"/>
      <c r="AG805" s="214"/>
      <c r="AH805" s="229" t="str">
        <f t="shared" si="107"/>
        <v>b3</v>
      </c>
      <c r="AI805" s="122"/>
      <c r="AJ805" s="122"/>
      <c r="AK805" s="122"/>
      <c r="AL805" s="122"/>
      <c r="AM805" s="122"/>
      <c r="AN805" s="173"/>
      <c r="AO805" s="173"/>
      <c r="AP805" s="173"/>
      <c r="AQ805" s="173"/>
      <c r="AR805" s="173"/>
      <c r="AS805" s="173"/>
      <c r="AT805" s="173">
        <v>0.5</v>
      </c>
      <c r="AU805" s="173">
        <v>0.5</v>
      </c>
      <c r="AV805" s="173"/>
      <c r="AW805" s="173"/>
      <c r="AX805" s="173"/>
      <c r="AY805" s="173">
        <v>0.7</v>
      </c>
      <c r="AZ805" s="211">
        <f t="shared" si="113"/>
        <v>0</v>
      </c>
      <c r="BA805" s="211">
        <f t="shared" si="114"/>
        <v>1.7</v>
      </c>
      <c r="BB805" s="205">
        <f t="shared" si="108"/>
        <v>12387</v>
      </c>
      <c r="BC805" s="205">
        <f t="shared" si="109"/>
        <v>12387</v>
      </c>
      <c r="BD805" s="205">
        <f t="shared" si="110"/>
        <v>-287</v>
      </c>
      <c r="BE805" s="205">
        <f t="shared" si="111"/>
        <v>-287</v>
      </c>
      <c r="BF805" s="175">
        <v>12674</v>
      </c>
      <c r="BG805" s="175"/>
      <c r="BH805" s="175">
        <v>7455</v>
      </c>
      <c r="BI805" s="175"/>
      <c r="BJ805" s="175"/>
      <c r="BK805" s="175">
        <v>361</v>
      </c>
      <c r="BL805" s="175">
        <v>54</v>
      </c>
      <c r="BM805" s="175">
        <v>2383</v>
      </c>
      <c r="BN805" s="175">
        <v>213</v>
      </c>
      <c r="BO805" s="175">
        <v>1921</v>
      </c>
      <c r="BP805" s="198">
        <f t="shared" si="112"/>
        <v>9376</v>
      </c>
    </row>
    <row r="806" spans="1:68" s="116" customFormat="1" x14ac:dyDescent="0.15">
      <c r="A806" s="117">
        <v>1548202001</v>
      </c>
      <c r="B806" s="118" t="s">
        <v>1271</v>
      </c>
      <c r="C806" s="118" t="s">
        <v>1167</v>
      </c>
      <c r="D806" s="118" t="s">
        <v>1272</v>
      </c>
      <c r="E806" s="118" t="s">
        <v>3985</v>
      </c>
      <c r="F806" s="120">
        <v>13</v>
      </c>
      <c r="G806" s="119">
        <v>714444</v>
      </c>
      <c r="H806" s="119"/>
      <c r="I806" s="120" t="s">
        <v>5820</v>
      </c>
      <c r="J806" s="120">
        <v>3780</v>
      </c>
      <c r="K806" s="120">
        <v>714444</v>
      </c>
      <c r="L806" s="120">
        <v>0.51800000000000002</v>
      </c>
      <c r="M806" s="121" t="s">
        <v>5657</v>
      </c>
      <c r="N806" s="120">
        <v>1</v>
      </c>
      <c r="O806" s="119">
        <v>264</v>
      </c>
      <c r="P806" s="119"/>
      <c r="Q806" s="119"/>
      <c r="R806" s="120" t="s">
        <v>5658</v>
      </c>
      <c r="S806" s="120">
        <v>1.4</v>
      </c>
      <c r="T806" s="120"/>
      <c r="U806" s="120"/>
      <c r="V806" s="172">
        <v>532.9</v>
      </c>
      <c r="W806" s="172">
        <v>28.2</v>
      </c>
      <c r="X806" s="172">
        <v>297.2</v>
      </c>
      <c r="Y806" s="172">
        <v>132.30000000000001</v>
      </c>
      <c r="Z806" s="172">
        <v>75.2</v>
      </c>
      <c r="AA806" s="123">
        <v>2183</v>
      </c>
      <c r="AB806" s="123"/>
      <c r="AC806" s="123">
        <v>431</v>
      </c>
      <c r="AD806" s="123"/>
      <c r="AE806" s="123"/>
      <c r="AF806" s="123"/>
      <c r="AG806" s="214"/>
      <c r="AH806" s="229" t="str">
        <f t="shared" si="107"/>
        <v>a3</v>
      </c>
      <c r="AI806" s="122"/>
      <c r="AJ806" s="122"/>
      <c r="AK806" s="122"/>
      <c r="AL806" s="122"/>
      <c r="AM806" s="122"/>
      <c r="AN806" s="173">
        <v>3</v>
      </c>
      <c r="AO806" s="173" t="s">
        <v>3186</v>
      </c>
      <c r="AP806" s="173" t="s">
        <v>3186</v>
      </c>
      <c r="AQ806" s="173" t="s">
        <v>3186</v>
      </c>
      <c r="AR806" s="173" t="s">
        <v>3186</v>
      </c>
      <c r="AS806" s="173"/>
      <c r="AT806" s="173">
        <v>0.6</v>
      </c>
      <c r="AU806" s="173">
        <v>0.7</v>
      </c>
      <c r="AV806" s="173">
        <v>0.6</v>
      </c>
      <c r="AW806" s="173">
        <v>0.7</v>
      </c>
      <c r="AX806" s="173"/>
      <c r="AY806" s="173"/>
      <c r="AZ806" s="211">
        <f t="shared" si="113"/>
        <v>3</v>
      </c>
      <c r="BA806" s="211">
        <f t="shared" si="114"/>
        <v>2.5999999999999996</v>
      </c>
      <c r="BB806" s="205">
        <f t="shared" si="108"/>
        <v>92900</v>
      </c>
      <c r="BC806" s="205">
        <f t="shared" si="109"/>
        <v>81190</v>
      </c>
      <c r="BD806" s="205">
        <f t="shared" si="110"/>
        <v>11944</v>
      </c>
      <c r="BE806" s="205">
        <f t="shared" si="111"/>
        <v>234</v>
      </c>
      <c r="BF806" s="175">
        <v>80956</v>
      </c>
      <c r="BG806" s="175"/>
      <c r="BH806" s="175">
        <v>17325</v>
      </c>
      <c r="BI806" s="175">
        <v>11710</v>
      </c>
      <c r="BJ806" s="175"/>
      <c r="BK806" s="175">
        <v>5116</v>
      </c>
      <c r="BL806" s="175">
        <v>21138</v>
      </c>
      <c r="BM806" s="175">
        <v>12697</v>
      </c>
      <c r="BN806" s="175">
        <v>3911</v>
      </c>
      <c r="BO806" s="175">
        <v>21003</v>
      </c>
      <c r="BP806" s="198">
        <f t="shared" si="112"/>
        <v>38328</v>
      </c>
    </row>
    <row r="807" spans="1:68" s="116" customFormat="1" x14ac:dyDescent="0.15">
      <c r="A807" s="117">
        <v>1558102001</v>
      </c>
      <c r="B807" s="118" t="s">
        <v>1273</v>
      </c>
      <c r="C807" s="118" t="s">
        <v>1167</v>
      </c>
      <c r="D807" s="118" t="s">
        <v>1274</v>
      </c>
      <c r="E807" s="118" t="s">
        <v>3986</v>
      </c>
      <c r="F807" s="120">
        <v>12</v>
      </c>
      <c r="G807" s="119">
        <v>365475</v>
      </c>
      <c r="H807" s="119"/>
      <c r="I807" s="120" t="s">
        <v>5820</v>
      </c>
      <c r="J807" s="120">
        <v>1920</v>
      </c>
      <c r="K807" s="120">
        <v>365475</v>
      </c>
      <c r="L807" s="120">
        <v>0.52200000000000002</v>
      </c>
      <c r="M807" s="121" t="s">
        <v>5657</v>
      </c>
      <c r="N807" s="120">
        <v>1</v>
      </c>
      <c r="O807" s="119">
        <v>173.2</v>
      </c>
      <c r="P807" s="119"/>
      <c r="Q807" s="119"/>
      <c r="R807" s="120" t="s">
        <v>5663</v>
      </c>
      <c r="S807" s="120">
        <v>0.5</v>
      </c>
      <c r="T807" s="120"/>
      <c r="U807" s="120"/>
      <c r="V807" s="172">
        <v>300</v>
      </c>
      <c r="W807" s="172">
        <v>100</v>
      </c>
      <c r="X807" s="172">
        <v>100</v>
      </c>
      <c r="Y807" s="172">
        <v>100</v>
      </c>
      <c r="Z807" s="172"/>
      <c r="AA807" s="123">
        <v>2354</v>
      </c>
      <c r="AB807" s="123"/>
      <c r="AC807" s="123">
        <v>247</v>
      </c>
      <c r="AD807" s="123"/>
      <c r="AE807" s="123"/>
      <c r="AF807" s="123"/>
      <c r="AG807" s="214"/>
      <c r="AH807" s="229" t="str">
        <f t="shared" si="107"/>
        <v>a3</v>
      </c>
      <c r="AI807" s="122"/>
      <c r="AJ807" s="122"/>
      <c r="AK807" s="122"/>
      <c r="AL807" s="122"/>
      <c r="AM807" s="122"/>
      <c r="AN807" s="173"/>
      <c r="AO807" s="173"/>
      <c r="AP807" s="173"/>
      <c r="AQ807" s="173"/>
      <c r="AR807" s="173"/>
      <c r="AS807" s="173"/>
      <c r="AT807" s="173"/>
      <c r="AU807" s="173"/>
      <c r="AV807" s="173"/>
      <c r="AW807" s="173"/>
      <c r="AX807" s="173"/>
      <c r="AY807" s="173"/>
      <c r="AZ807" s="211"/>
      <c r="BA807" s="211"/>
      <c r="BB807" s="205">
        <f t="shared" si="108"/>
        <v>80398</v>
      </c>
      <c r="BC807" s="205">
        <f t="shared" si="109"/>
        <v>63060</v>
      </c>
      <c r="BD807" s="205">
        <f t="shared" si="110"/>
        <v>17677</v>
      </c>
      <c r="BE807" s="205">
        <f t="shared" si="111"/>
        <v>339</v>
      </c>
      <c r="BF807" s="175">
        <v>62721</v>
      </c>
      <c r="BG807" s="175">
        <v>15568</v>
      </c>
      <c r="BH807" s="175">
        <v>17677</v>
      </c>
      <c r="BI807" s="175">
        <v>17338</v>
      </c>
      <c r="BJ807" s="175"/>
      <c r="BK807" s="175">
        <v>6011</v>
      </c>
      <c r="BL807" s="175">
        <v>8139</v>
      </c>
      <c r="BM807" s="175">
        <v>8026</v>
      </c>
      <c r="BN807" s="175">
        <v>2714</v>
      </c>
      <c r="BO807" s="175">
        <v>4925</v>
      </c>
      <c r="BP807" s="198">
        <f t="shared" si="112"/>
        <v>22602</v>
      </c>
    </row>
    <row r="808" spans="1:68" s="116" customFormat="1" x14ac:dyDescent="0.15">
      <c r="A808" s="117">
        <v>1600181001</v>
      </c>
      <c r="B808" s="118" t="s">
        <v>1275</v>
      </c>
      <c r="C808" s="118" t="s">
        <v>1276</v>
      </c>
      <c r="D808" s="118" t="s">
        <v>1277</v>
      </c>
      <c r="E808" s="118" t="s">
        <v>3987</v>
      </c>
      <c r="F808" s="120">
        <v>25</v>
      </c>
      <c r="G808" s="119">
        <v>24538549</v>
      </c>
      <c r="H808" s="119"/>
      <c r="I808" s="120" t="s">
        <v>5820</v>
      </c>
      <c r="J808" s="120">
        <v>100125</v>
      </c>
      <c r="K808" s="120">
        <v>26097302</v>
      </c>
      <c r="L808" s="120">
        <v>0.71399999999999997</v>
      </c>
      <c r="M808" s="121" t="s">
        <v>5654</v>
      </c>
      <c r="N808" s="120">
        <v>1</v>
      </c>
      <c r="O808" s="119">
        <v>155.69999999999999</v>
      </c>
      <c r="P808" s="119"/>
      <c r="Q808" s="119"/>
      <c r="R808" s="120" t="s">
        <v>5655</v>
      </c>
      <c r="S808" s="120">
        <v>219.2</v>
      </c>
      <c r="T808" s="120"/>
      <c r="U808" s="120"/>
      <c r="V808" s="172">
        <v>13148.1</v>
      </c>
      <c r="W808" s="172">
        <v>2403.5</v>
      </c>
      <c r="X808" s="172">
        <v>4351</v>
      </c>
      <c r="Y808" s="172">
        <v>6393.6</v>
      </c>
      <c r="Z808" s="172"/>
      <c r="AA808" s="123">
        <v>134803</v>
      </c>
      <c r="AB808" s="123"/>
      <c r="AC808" s="123">
        <v>17972</v>
      </c>
      <c r="AD808" s="123">
        <v>6649</v>
      </c>
      <c r="AE808" s="123"/>
      <c r="AF808" s="123">
        <v>950</v>
      </c>
      <c r="AG808" s="214">
        <f t="shared" si="115"/>
        <v>7599</v>
      </c>
      <c r="AH808" s="229" t="str">
        <f t="shared" si="107"/>
        <v>a4</v>
      </c>
      <c r="AI808" s="122"/>
      <c r="AJ808" s="122"/>
      <c r="AK808" s="122"/>
      <c r="AL808" s="122"/>
      <c r="AM808" s="122"/>
      <c r="AN808" s="173" t="s">
        <v>3186</v>
      </c>
      <c r="AO808" s="173" t="s">
        <v>3186</v>
      </c>
      <c r="AP808" s="173" t="s">
        <v>3186</v>
      </c>
      <c r="AQ808" s="173" t="s">
        <v>3186</v>
      </c>
      <c r="AR808" s="173" t="s">
        <v>3186</v>
      </c>
      <c r="AS808" s="173">
        <v>6</v>
      </c>
      <c r="AT808" s="173">
        <v>7</v>
      </c>
      <c r="AU808" s="173">
        <v>10</v>
      </c>
      <c r="AV808" s="173">
        <v>6</v>
      </c>
      <c r="AW808" s="173">
        <v>10</v>
      </c>
      <c r="AX808" s="173">
        <v>3</v>
      </c>
      <c r="AY808" s="173">
        <v>3</v>
      </c>
      <c r="AZ808" s="211">
        <f t="shared" si="113"/>
        <v>6</v>
      </c>
      <c r="BA808" s="211">
        <f t="shared" si="114"/>
        <v>39</v>
      </c>
      <c r="BB808" s="205">
        <f t="shared" si="108"/>
        <v>1047536</v>
      </c>
      <c r="BC808" s="205">
        <f t="shared" si="109"/>
        <v>922594</v>
      </c>
      <c r="BD808" s="205">
        <f t="shared" si="110"/>
        <v>130653</v>
      </c>
      <c r="BE808" s="205">
        <f t="shared" si="111"/>
        <v>5711</v>
      </c>
      <c r="BF808" s="175">
        <v>916883</v>
      </c>
      <c r="BG808" s="175">
        <v>5681</v>
      </c>
      <c r="BH808" s="175">
        <v>210453</v>
      </c>
      <c r="BI808" s="175">
        <v>124942</v>
      </c>
      <c r="BJ808" s="175"/>
      <c r="BK808" s="175">
        <v>5159</v>
      </c>
      <c r="BL808" s="175">
        <v>267850</v>
      </c>
      <c r="BM808" s="175">
        <v>137946</v>
      </c>
      <c r="BN808" s="175">
        <v>126586</v>
      </c>
      <c r="BO808" s="175">
        <v>168919</v>
      </c>
      <c r="BP808" s="198">
        <f t="shared" si="112"/>
        <v>379372</v>
      </c>
    </row>
    <row r="809" spans="1:68" s="116" customFormat="1" x14ac:dyDescent="0.15">
      <c r="A809" s="117">
        <v>1600281001</v>
      </c>
      <c r="B809" s="118" t="s">
        <v>1278</v>
      </c>
      <c r="C809" s="118" t="s">
        <v>1276</v>
      </c>
      <c r="D809" s="118" t="s">
        <v>1279</v>
      </c>
      <c r="E809" s="118" t="s">
        <v>3988</v>
      </c>
      <c r="F809" s="120">
        <v>16</v>
      </c>
      <c r="G809" s="119">
        <v>20067526</v>
      </c>
      <c r="H809" s="119"/>
      <c r="I809" s="120" t="s">
        <v>5820</v>
      </c>
      <c r="J809" s="120">
        <v>82500</v>
      </c>
      <c r="K809" s="120">
        <v>21621963</v>
      </c>
      <c r="L809" s="120">
        <v>0.71799999999999997</v>
      </c>
      <c r="M809" s="121" t="s">
        <v>5654</v>
      </c>
      <c r="N809" s="120">
        <v>2</v>
      </c>
      <c r="O809" s="119">
        <v>144.5</v>
      </c>
      <c r="P809" s="119"/>
      <c r="Q809" s="119"/>
      <c r="R809" s="120" t="s">
        <v>5655</v>
      </c>
      <c r="S809" s="120">
        <v>113.6</v>
      </c>
      <c r="T809" s="120"/>
      <c r="U809" s="120"/>
      <c r="V809" s="172">
        <v>14327.1</v>
      </c>
      <c r="W809" s="172">
        <v>2757.2</v>
      </c>
      <c r="X809" s="172">
        <v>5995.9</v>
      </c>
      <c r="Y809" s="172">
        <v>5025.8999999999996</v>
      </c>
      <c r="Z809" s="172">
        <v>548.1</v>
      </c>
      <c r="AA809" s="123">
        <v>121031</v>
      </c>
      <c r="AB809" s="123"/>
      <c r="AC809" s="123">
        <v>3734</v>
      </c>
      <c r="AD809" s="123">
        <v>4883</v>
      </c>
      <c r="AE809" s="123"/>
      <c r="AF809" s="123">
        <v>425.7</v>
      </c>
      <c r="AG809" s="214">
        <f t="shared" si="115"/>
        <v>5308.7</v>
      </c>
      <c r="AH809" s="229" t="str">
        <f t="shared" si="107"/>
        <v>b4</v>
      </c>
      <c r="AI809" s="122"/>
      <c r="AJ809" s="122"/>
      <c r="AK809" s="122"/>
      <c r="AL809" s="122"/>
      <c r="AM809" s="122"/>
      <c r="AN809" s="173" t="s">
        <v>3186</v>
      </c>
      <c r="AO809" s="173" t="s">
        <v>3186</v>
      </c>
      <c r="AP809" s="173" t="s">
        <v>3186</v>
      </c>
      <c r="AQ809" s="173" t="s">
        <v>3186</v>
      </c>
      <c r="AR809" s="173" t="s">
        <v>3186</v>
      </c>
      <c r="AS809" s="173">
        <v>2</v>
      </c>
      <c r="AT809" s="173">
        <v>8</v>
      </c>
      <c r="AU809" s="173">
        <v>7</v>
      </c>
      <c r="AV809" s="173">
        <v>6</v>
      </c>
      <c r="AW809" s="173">
        <v>7</v>
      </c>
      <c r="AX809" s="173">
        <v>2</v>
      </c>
      <c r="AY809" s="173">
        <v>1</v>
      </c>
      <c r="AZ809" s="211">
        <f t="shared" si="113"/>
        <v>2</v>
      </c>
      <c r="BA809" s="211">
        <f t="shared" si="114"/>
        <v>31</v>
      </c>
      <c r="BB809" s="205">
        <f t="shared" si="108"/>
        <v>1098500</v>
      </c>
      <c r="BC809" s="205">
        <f t="shared" si="109"/>
        <v>969957</v>
      </c>
      <c r="BD809" s="205">
        <f t="shared" si="110"/>
        <v>134223</v>
      </c>
      <c r="BE809" s="205">
        <f t="shared" si="111"/>
        <v>5680</v>
      </c>
      <c r="BF809" s="175">
        <v>964277</v>
      </c>
      <c r="BG809" s="175">
        <v>5681</v>
      </c>
      <c r="BH809" s="175">
        <v>208602</v>
      </c>
      <c r="BI809" s="175">
        <v>128543</v>
      </c>
      <c r="BJ809" s="175"/>
      <c r="BK809" s="175"/>
      <c r="BL809" s="175">
        <v>271844</v>
      </c>
      <c r="BM809" s="175">
        <v>166111</v>
      </c>
      <c r="BN809" s="175">
        <v>110581</v>
      </c>
      <c r="BO809" s="175">
        <v>207138</v>
      </c>
      <c r="BP809" s="198">
        <f t="shared" si="112"/>
        <v>415740</v>
      </c>
    </row>
    <row r="810" spans="1:68" s="116" customFormat="1" x14ac:dyDescent="0.15">
      <c r="A810" s="117">
        <v>1620101001</v>
      </c>
      <c r="B810" s="118" t="s">
        <v>1280</v>
      </c>
      <c r="C810" s="118" t="s">
        <v>1276</v>
      </c>
      <c r="D810" s="118" t="s">
        <v>1281</v>
      </c>
      <c r="E810" s="118" t="s">
        <v>3989</v>
      </c>
      <c r="F810" s="120">
        <v>34</v>
      </c>
      <c r="G810" s="119">
        <v>41602300</v>
      </c>
      <c r="H810" s="119"/>
      <c r="I810" s="120" t="s">
        <v>5821</v>
      </c>
      <c r="J810" s="120">
        <v>162900</v>
      </c>
      <c r="K810" s="120">
        <v>41602300</v>
      </c>
      <c r="L810" s="120">
        <v>0.7</v>
      </c>
      <c r="M810" s="121" t="s">
        <v>5654</v>
      </c>
      <c r="N810" s="120">
        <v>2</v>
      </c>
      <c r="O810" s="119">
        <v>140</v>
      </c>
      <c r="P810" s="119"/>
      <c r="Q810" s="119"/>
      <c r="R810" s="120" t="s">
        <v>5655</v>
      </c>
      <c r="S810" s="120">
        <v>405.42</v>
      </c>
      <c r="T810" s="120"/>
      <c r="U810" s="120"/>
      <c r="V810" s="172">
        <v>10634</v>
      </c>
      <c r="W810" s="172">
        <v>2660</v>
      </c>
      <c r="X810" s="172">
        <v>5210</v>
      </c>
      <c r="Y810" s="172">
        <v>2339</v>
      </c>
      <c r="Z810" s="172">
        <v>425</v>
      </c>
      <c r="AA810" s="123">
        <v>257920</v>
      </c>
      <c r="AB810" s="123">
        <v>864362.39999999921</v>
      </c>
      <c r="AC810" s="123">
        <v>2418.33</v>
      </c>
      <c r="AD810" s="123"/>
      <c r="AE810" s="123"/>
      <c r="AF810" s="123"/>
      <c r="AG810" s="214"/>
      <c r="AH810" s="229" t="str">
        <f t="shared" si="107"/>
        <v>b3</v>
      </c>
      <c r="AI810" s="122" t="s">
        <v>5401</v>
      </c>
      <c r="AJ810" s="122" t="s">
        <v>5401</v>
      </c>
      <c r="AK810" s="122"/>
      <c r="AL810" s="122"/>
      <c r="AM810" s="122"/>
      <c r="AN810" s="173">
        <v>1</v>
      </c>
      <c r="AO810" s="173">
        <v>2</v>
      </c>
      <c r="AP810" s="173">
        <v>2</v>
      </c>
      <c r="AQ810" s="173">
        <v>2</v>
      </c>
      <c r="AR810" s="173"/>
      <c r="AS810" s="173">
        <v>3</v>
      </c>
      <c r="AT810" s="173">
        <v>10</v>
      </c>
      <c r="AU810" s="173">
        <v>3</v>
      </c>
      <c r="AV810" s="173">
        <v>2</v>
      </c>
      <c r="AW810" s="173">
        <v>3</v>
      </c>
      <c r="AX810" s="173">
        <v>1</v>
      </c>
      <c r="AY810" s="173">
        <v>3</v>
      </c>
      <c r="AZ810" s="211">
        <f t="shared" si="113"/>
        <v>10</v>
      </c>
      <c r="BA810" s="211">
        <f t="shared" si="114"/>
        <v>22</v>
      </c>
      <c r="BB810" s="205">
        <f t="shared" si="108"/>
        <v>879077</v>
      </c>
      <c r="BC810" s="205">
        <f t="shared" si="109"/>
        <v>879077</v>
      </c>
      <c r="BD810" s="205">
        <f t="shared" si="110"/>
        <v>0</v>
      </c>
      <c r="BE810" s="205">
        <f t="shared" si="111"/>
        <v>0</v>
      </c>
      <c r="BF810" s="175">
        <v>879077</v>
      </c>
      <c r="BG810" s="175">
        <v>50542</v>
      </c>
      <c r="BH810" s="175">
        <v>410130</v>
      </c>
      <c r="BI810" s="175"/>
      <c r="BJ810" s="175"/>
      <c r="BK810" s="175">
        <v>287638</v>
      </c>
      <c r="BL810" s="175">
        <v>58819</v>
      </c>
      <c r="BM810" s="175"/>
      <c r="BN810" s="175">
        <v>22487</v>
      </c>
      <c r="BO810" s="175">
        <v>49461</v>
      </c>
      <c r="BP810" s="198">
        <f t="shared" si="112"/>
        <v>459591</v>
      </c>
    </row>
    <row r="811" spans="1:68" s="116" customFormat="1" x14ac:dyDescent="0.15">
      <c r="A811" s="117">
        <v>1620101002</v>
      </c>
      <c r="B811" s="118" t="s">
        <v>1282</v>
      </c>
      <c r="C811" s="118" t="s">
        <v>1276</v>
      </c>
      <c r="D811" s="118" t="s">
        <v>1281</v>
      </c>
      <c r="E811" s="118" t="s">
        <v>3990</v>
      </c>
      <c r="F811" s="120">
        <v>26</v>
      </c>
      <c r="G811" s="119">
        <v>1265990</v>
      </c>
      <c r="H811" s="119"/>
      <c r="I811" s="120" t="s">
        <v>5820</v>
      </c>
      <c r="J811" s="120">
        <v>6600</v>
      </c>
      <c r="K811" s="120">
        <v>1187391</v>
      </c>
      <c r="L811" s="120">
        <v>0.49299999999999999</v>
      </c>
      <c r="M811" s="121" t="s">
        <v>5654</v>
      </c>
      <c r="N811" s="120">
        <v>1</v>
      </c>
      <c r="O811" s="119">
        <v>148.9</v>
      </c>
      <c r="P811" s="119">
        <v>24.5</v>
      </c>
      <c r="Q811" s="119">
        <v>4.5199999999999996</v>
      </c>
      <c r="R811" s="120" t="s">
        <v>5655</v>
      </c>
      <c r="S811" s="120">
        <v>10.1</v>
      </c>
      <c r="T811" s="120"/>
      <c r="U811" s="120"/>
      <c r="V811" s="172">
        <v>511.5</v>
      </c>
      <c r="W811" s="172"/>
      <c r="X811" s="172">
        <v>409.2</v>
      </c>
      <c r="Y811" s="172">
        <v>102.3</v>
      </c>
      <c r="Z811" s="172"/>
      <c r="AA811" s="123">
        <v>13581</v>
      </c>
      <c r="AB811" s="123">
        <v>14238</v>
      </c>
      <c r="AC811" s="123">
        <v>363</v>
      </c>
      <c r="AD811" s="123"/>
      <c r="AE811" s="123"/>
      <c r="AF811" s="123"/>
      <c r="AG811" s="214"/>
      <c r="AH811" s="229" t="str">
        <f t="shared" si="107"/>
        <v>a3</v>
      </c>
      <c r="AI811" s="122"/>
      <c r="AJ811" s="122"/>
      <c r="AK811" s="122"/>
      <c r="AL811" s="122"/>
      <c r="AM811" s="122"/>
      <c r="AN811" s="173"/>
      <c r="AO811" s="173"/>
      <c r="AP811" s="173"/>
      <c r="AQ811" s="173"/>
      <c r="AR811" s="173"/>
      <c r="AS811" s="173"/>
      <c r="AT811" s="173">
        <v>1</v>
      </c>
      <c r="AU811" s="173">
        <v>0.5</v>
      </c>
      <c r="AV811" s="173"/>
      <c r="AW811" s="173">
        <v>0.5</v>
      </c>
      <c r="AX811" s="173">
        <v>1</v>
      </c>
      <c r="AY811" s="173">
        <v>1</v>
      </c>
      <c r="AZ811" s="211">
        <f t="shared" si="113"/>
        <v>0</v>
      </c>
      <c r="BA811" s="211">
        <f t="shared" si="114"/>
        <v>4</v>
      </c>
      <c r="BB811" s="205">
        <f t="shared" si="108"/>
        <v>79350</v>
      </c>
      <c r="BC811" s="205">
        <f t="shared" si="109"/>
        <v>62376</v>
      </c>
      <c r="BD811" s="205">
        <f t="shared" si="110"/>
        <v>21486</v>
      </c>
      <c r="BE811" s="205">
        <f t="shared" si="111"/>
        <v>4512</v>
      </c>
      <c r="BF811" s="175">
        <v>57864</v>
      </c>
      <c r="BG811" s="175"/>
      <c r="BH811" s="175">
        <v>21486</v>
      </c>
      <c r="BI811" s="175">
        <v>16974</v>
      </c>
      <c r="BJ811" s="175"/>
      <c r="BK811" s="175">
        <v>7426</v>
      </c>
      <c r="BL811" s="175">
        <v>18051</v>
      </c>
      <c r="BM811" s="175">
        <v>6572</v>
      </c>
      <c r="BN811" s="175">
        <v>1640</v>
      </c>
      <c r="BO811" s="175">
        <v>7201</v>
      </c>
      <c r="BP811" s="198">
        <f t="shared" si="112"/>
        <v>28687</v>
      </c>
    </row>
    <row r="812" spans="1:68" s="116" customFormat="1" x14ac:dyDescent="0.15">
      <c r="A812" s="117">
        <v>1620101003</v>
      </c>
      <c r="B812" s="118" t="s">
        <v>1283</v>
      </c>
      <c r="C812" s="118" t="s">
        <v>1276</v>
      </c>
      <c r="D812" s="118" t="s">
        <v>1281</v>
      </c>
      <c r="E812" s="118" t="s">
        <v>3991</v>
      </c>
      <c r="F812" s="120">
        <v>21</v>
      </c>
      <c r="G812" s="119">
        <v>1889167</v>
      </c>
      <c r="H812" s="119"/>
      <c r="I812" s="120" t="s">
        <v>5820</v>
      </c>
      <c r="J812" s="120">
        <v>11800</v>
      </c>
      <c r="K812" s="120">
        <v>1794022</v>
      </c>
      <c r="L812" s="120">
        <v>0.41699999999999998</v>
      </c>
      <c r="M812" s="121" t="s">
        <v>5659</v>
      </c>
      <c r="N812" s="120">
        <v>1</v>
      </c>
      <c r="O812" s="119">
        <v>215.3</v>
      </c>
      <c r="P812" s="119">
        <v>29.7</v>
      </c>
      <c r="Q812" s="119">
        <v>6.43</v>
      </c>
      <c r="R812" s="120" t="s">
        <v>5655</v>
      </c>
      <c r="S812" s="120">
        <v>20.399999999999999</v>
      </c>
      <c r="T812" s="120"/>
      <c r="U812" s="120"/>
      <c r="V812" s="172">
        <v>1116.0999999999999</v>
      </c>
      <c r="W812" s="172"/>
      <c r="X812" s="172">
        <v>781.3</v>
      </c>
      <c r="Y812" s="172">
        <v>334.8</v>
      </c>
      <c r="Z812" s="172"/>
      <c r="AA812" s="123">
        <v>7522</v>
      </c>
      <c r="AB812" s="123"/>
      <c r="AC812" s="123">
        <v>1280</v>
      </c>
      <c r="AD812" s="123"/>
      <c r="AE812" s="123"/>
      <c r="AF812" s="123"/>
      <c r="AG812" s="214"/>
      <c r="AH812" s="229" t="str">
        <f t="shared" si="107"/>
        <v>a3</v>
      </c>
      <c r="AI812" s="122"/>
      <c r="AJ812" s="122"/>
      <c r="AK812" s="122"/>
      <c r="AL812" s="122"/>
      <c r="AM812" s="122"/>
      <c r="AN812" s="173"/>
      <c r="AO812" s="173"/>
      <c r="AP812" s="173"/>
      <c r="AQ812" s="173"/>
      <c r="AR812" s="173"/>
      <c r="AS812" s="173"/>
      <c r="AT812" s="173">
        <v>0.7</v>
      </c>
      <c r="AU812" s="173"/>
      <c r="AV812" s="173">
        <v>0.7</v>
      </c>
      <c r="AW812" s="173"/>
      <c r="AX812" s="173">
        <v>0.8</v>
      </c>
      <c r="AY812" s="173">
        <v>1</v>
      </c>
      <c r="AZ812" s="211">
        <f t="shared" si="113"/>
        <v>0</v>
      </c>
      <c r="BA812" s="211">
        <f t="shared" si="114"/>
        <v>3.2</v>
      </c>
      <c r="BB812" s="205">
        <f t="shared" si="108"/>
        <v>121110</v>
      </c>
      <c r="BC812" s="205">
        <f t="shared" si="109"/>
        <v>101332</v>
      </c>
      <c r="BD812" s="205">
        <f t="shared" si="110"/>
        <v>25036</v>
      </c>
      <c r="BE812" s="205">
        <f t="shared" si="111"/>
        <v>5258</v>
      </c>
      <c r="BF812" s="175">
        <v>96074</v>
      </c>
      <c r="BG812" s="175"/>
      <c r="BH812" s="175">
        <v>25036</v>
      </c>
      <c r="BI812" s="175">
        <v>19778</v>
      </c>
      <c r="BJ812" s="175"/>
      <c r="BK812" s="175">
        <v>36692</v>
      </c>
      <c r="BL812" s="175">
        <v>8437</v>
      </c>
      <c r="BM812" s="175">
        <v>13800</v>
      </c>
      <c r="BN812" s="175">
        <v>6493</v>
      </c>
      <c r="BO812" s="175">
        <v>10874</v>
      </c>
      <c r="BP812" s="198">
        <f t="shared" si="112"/>
        <v>35910</v>
      </c>
    </row>
    <row r="813" spans="1:68" s="116" customFormat="1" x14ac:dyDescent="0.15">
      <c r="A813" s="117">
        <v>1620101004</v>
      </c>
      <c r="B813" s="118" t="s">
        <v>1284</v>
      </c>
      <c r="C813" s="118" t="s">
        <v>1276</v>
      </c>
      <c r="D813" s="118" t="s">
        <v>1281</v>
      </c>
      <c r="E813" s="118" t="s">
        <v>3992</v>
      </c>
      <c r="F813" s="120">
        <v>19</v>
      </c>
      <c r="G813" s="119">
        <v>1667542</v>
      </c>
      <c r="H813" s="119"/>
      <c r="I813" s="120" t="s">
        <v>5820</v>
      </c>
      <c r="J813" s="120">
        <v>11600</v>
      </c>
      <c r="K813" s="120">
        <v>1667542</v>
      </c>
      <c r="L813" s="120">
        <v>0.39400000000000002</v>
      </c>
      <c r="M813" s="121" t="s">
        <v>5654</v>
      </c>
      <c r="N813" s="120">
        <v>1</v>
      </c>
      <c r="O813" s="119">
        <v>130</v>
      </c>
      <c r="P813" s="119"/>
      <c r="Q813" s="119"/>
      <c r="R813" s="120" t="s">
        <v>5655</v>
      </c>
      <c r="S813" s="120">
        <v>27.19</v>
      </c>
      <c r="T813" s="120"/>
      <c r="U813" s="120"/>
      <c r="V813" s="172">
        <v>1621.5</v>
      </c>
      <c r="W813" s="172">
        <v>97.3</v>
      </c>
      <c r="X813" s="172">
        <v>908.04</v>
      </c>
      <c r="Y813" s="172">
        <v>551.29999999999995</v>
      </c>
      <c r="Z813" s="172">
        <v>64.86</v>
      </c>
      <c r="AA813" s="123">
        <v>10215</v>
      </c>
      <c r="AB813" s="123"/>
      <c r="AC813" s="123">
        <v>500.1</v>
      </c>
      <c r="AD813" s="123"/>
      <c r="AE813" s="123"/>
      <c r="AF813" s="123"/>
      <c r="AG813" s="214"/>
      <c r="AH813" s="229" t="str">
        <f t="shared" si="107"/>
        <v>a3</v>
      </c>
      <c r="AI813" s="122" t="s">
        <v>5401</v>
      </c>
      <c r="AJ813" s="122" t="s">
        <v>5401</v>
      </c>
      <c r="AK813" s="122"/>
      <c r="AL813" s="122"/>
      <c r="AM813" s="122"/>
      <c r="AN813" s="173">
        <v>1</v>
      </c>
      <c r="AO813" s="173"/>
      <c r="AP813" s="173"/>
      <c r="AQ813" s="173"/>
      <c r="AR813" s="173"/>
      <c r="AS813" s="173">
        <v>1</v>
      </c>
      <c r="AT813" s="173">
        <v>1</v>
      </c>
      <c r="AU813" s="173">
        <v>1</v>
      </c>
      <c r="AV813" s="173">
        <v>3</v>
      </c>
      <c r="AW813" s="173">
        <v>2</v>
      </c>
      <c r="AX813" s="173">
        <v>1</v>
      </c>
      <c r="AY813" s="173">
        <v>2</v>
      </c>
      <c r="AZ813" s="211">
        <f t="shared" si="113"/>
        <v>2</v>
      </c>
      <c r="BA813" s="211">
        <f t="shared" si="114"/>
        <v>10</v>
      </c>
      <c r="BB813" s="205">
        <f t="shared" si="108"/>
        <v>173864</v>
      </c>
      <c r="BC813" s="205">
        <f t="shared" si="109"/>
        <v>173864</v>
      </c>
      <c r="BD813" s="205">
        <f t="shared" si="110"/>
        <v>0</v>
      </c>
      <c r="BE813" s="205">
        <f t="shared" si="111"/>
        <v>0</v>
      </c>
      <c r="BF813" s="175">
        <v>173864</v>
      </c>
      <c r="BG813" s="175">
        <v>3797</v>
      </c>
      <c r="BH813" s="175">
        <v>140868</v>
      </c>
      <c r="BI813" s="175"/>
      <c r="BJ813" s="175"/>
      <c r="BK813" s="175">
        <v>5232</v>
      </c>
      <c r="BL813" s="175">
        <v>21014</v>
      </c>
      <c r="BM813" s="175"/>
      <c r="BN813" s="175">
        <v>994</v>
      </c>
      <c r="BO813" s="175">
        <v>1959</v>
      </c>
      <c r="BP813" s="198">
        <f t="shared" si="112"/>
        <v>142827</v>
      </c>
    </row>
    <row r="814" spans="1:68" s="116" customFormat="1" x14ac:dyDescent="0.15">
      <c r="A814" s="117">
        <v>1620102005</v>
      </c>
      <c r="B814" s="118" t="s">
        <v>1285</v>
      </c>
      <c r="C814" s="118" t="s">
        <v>1276</v>
      </c>
      <c r="D814" s="118" t="s">
        <v>1281</v>
      </c>
      <c r="E814" s="118" t="s">
        <v>3993</v>
      </c>
      <c r="F814" s="120">
        <v>23</v>
      </c>
      <c r="G814" s="119">
        <v>155870</v>
      </c>
      <c r="H814" s="119"/>
      <c r="I814" s="120" t="s">
        <v>5820</v>
      </c>
      <c r="J814" s="120">
        <v>1300</v>
      </c>
      <c r="K814" s="120">
        <v>155870</v>
      </c>
      <c r="L814" s="120">
        <v>0.32800000000000001</v>
      </c>
      <c r="M814" s="121" t="s">
        <v>5657</v>
      </c>
      <c r="N814" s="120">
        <v>1</v>
      </c>
      <c r="O814" s="119">
        <v>82</v>
      </c>
      <c r="P814" s="119"/>
      <c r="Q814" s="119"/>
      <c r="R814" s="120" t="s">
        <v>5663</v>
      </c>
      <c r="S814" s="120">
        <v>0.1</v>
      </c>
      <c r="T814" s="120"/>
      <c r="U814" s="120"/>
      <c r="V814" s="172">
        <v>219.6</v>
      </c>
      <c r="W814" s="172"/>
      <c r="X814" s="172"/>
      <c r="Y814" s="172"/>
      <c r="Z814" s="172">
        <v>219.6</v>
      </c>
      <c r="AA814" s="123">
        <v>68</v>
      </c>
      <c r="AB814" s="123"/>
      <c r="AC814" s="123">
        <v>60</v>
      </c>
      <c r="AD814" s="123"/>
      <c r="AE814" s="123"/>
      <c r="AF814" s="123"/>
      <c r="AG814" s="214"/>
      <c r="AH814" s="229" t="str">
        <f t="shared" si="107"/>
        <v>a3</v>
      </c>
      <c r="AI814" s="122"/>
      <c r="AJ814" s="122"/>
      <c r="AK814" s="122"/>
      <c r="AL814" s="122"/>
      <c r="AM814" s="122"/>
      <c r="AN814" s="173"/>
      <c r="AO814" s="173"/>
      <c r="AP814" s="173"/>
      <c r="AQ814" s="173"/>
      <c r="AR814" s="173"/>
      <c r="AS814" s="173"/>
      <c r="AT814" s="173">
        <v>0.5</v>
      </c>
      <c r="AU814" s="173">
        <v>0.5</v>
      </c>
      <c r="AV814" s="173">
        <v>0.5</v>
      </c>
      <c r="AW814" s="173">
        <v>0.5</v>
      </c>
      <c r="AX814" s="173">
        <v>1</v>
      </c>
      <c r="AY814" s="173"/>
      <c r="AZ814" s="211">
        <f t="shared" si="113"/>
        <v>0</v>
      </c>
      <c r="BA814" s="211">
        <f t="shared" si="114"/>
        <v>3</v>
      </c>
      <c r="BB814" s="205">
        <f t="shared" si="108"/>
        <v>22253</v>
      </c>
      <c r="BC814" s="205">
        <f t="shared" si="109"/>
        <v>19018</v>
      </c>
      <c r="BD814" s="205">
        <f t="shared" si="110"/>
        <v>3450</v>
      </c>
      <c r="BE814" s="205">
        <f t="shared" si="111"/>
        <v>215</v>
      </c>
      <c r="BF814" s="175">
        <v>18803</v>
      </c>
      <c r="BG814" s="175"/>
      <c r="BH814" s="175">
        <v>5355</v>
      </c>
      <c r="BI814" s="175">
        <v>3235</v>
      </c>
      <c r="BJ814" s="175"/>
      <c r="BK814" s="175">
        <v>1942</v>
      </c>
      <c r="BL814" s="175">
        <v>7503</v>
      </c>
      <c r="BM814" s="175">
        <v>2941</v>
      </c>
      <c r="BN814" s="175">
        <v>592</v>
      </c>
      <c r="BO814" s="175">
        <v>685</v>
      </c>
      <c r="BP814" s="198">
        <f t="shared" si="112"/>
        <v>6040</v>
      </c>
    </row>
    <row r="815" spans="1:68" s="116" customFormat="1" x14ac:dyDescent="0.15">
      <c r="A815" s="117">
        <v>1620102006</v>
      </c>
      <c r="B815" s="118" t="s">
        <v>1286</v>
      </c>
      <c r="C815" s="118" t="s">
        <v>1276</v>
      </c>
      <c r="D815" s="118" t="s">
        <v>1281</v>
      </c>
      <c r="E815" s="118" t="s">
        <v>3994</v>
      </c>
      <c r="F815" s="120">
        <v>20</v>
      </c>
      <c r="G815" s="119">
        <v>375272</v>
      </c>
      <c r="H815" s="119"/>
      <c r="I815" s="120" t="s">
        <v>5820</v>
      </c>
      <c r="J815" s="120">
        <v>2300</v>
      </c>
      <c r="K815" s="120">
        <v>375272</v>
      </c>
      <c r="L815" s="120">
        <v>0.44700000000000001</v>
      </c>
      <c r="M815" s="121" t="s">
        <v>5659</v>
      </c>
      <c r="N815" s="120">
        <v>1</v>
      </c>
      <c r="O815" s="119">
        <v>150</v>
      </c>
      <c r="P815" s="119"/>
      <c r="Q815" s="119"/>
      <c r="R815" s="120" t="s">
        <v>5658</v>
      </c>
      <c r="S815" s="120">
        <v>0.48</v>
      </c>
      <c r="T815" s="120"/>
      <c r="U815" s="120"/>
      <c r="V815" s="172">
        <v>398.6</v>
      </c>
      <c r="W815" s="172">
        <v>23.2</v>
      </c>
      <c r="X815" s="172">
        <v>239.1</v>
      </c>
      <c r="Y815" s="172">
        <v>4.8</v>
      </c>
      <c r="Z815" s="172">
        <v>131.5</v>
      </c>
      <c r="AA815" s="123">
        <v>2556.6999999999998</v>
      </c>
      <c r="AB815" s="123"/>
      <c r="AC815" s="123"/>
      <c r="AD815" s="123"/>
      <c r="AE815" s="123"/>
      <c r="AF815" s="123"/>
      <c r="AG815" s="214"/>
      <c r="AH815" s="229" t="str">
        <f t="shared" si="107"/>
        <v>a2</v>
      </c>
      <c r="AI815" s="122" t="s">
        <v>5401</v>
      </c>
      <c r="AJ815" s="122" t="s">
        <v>5401</v>
      </c>
      <c r="AK815" s="122"/>
      <c r="AL815" s="122"/>
      <c r="AM815" s="122"/>
      <c r="AN815" s="173">
        <v>1</v>
      </c>
      <c r="AO815" s="173"/>
      <c r="AP815" s="173"/>
      <c r="AQ815" s="173"/>
      <c r="AR815" s="173"/>
      <c r="AS815" s="173">
        <v>0.5</v>
      </c>
      <c r="AT815" s="173">
        <v>0.5</v>
      </c>
      <c r="AU815" s="173"/>
      <c r="AV815" s="173"/>
      <c r="AW815" s="173"/>
      <c r="AX815" s="173"/>
      <c r="AY815" s="173" t="s">
        <v>3186</v>
      </c>
      <c r="AZ815" s="211">
        <f t="shared" si="113"/>
        <v>1.5</v>
      </c>
      <c r="BA815" s="211">
        <f t="shared" si="114"/>
        <v>0.5</v>
      </c>
      <c r="BB815" s="205">
        <f t="shared" si="108"/>
        <v>43381</v>
      </c>
      <c r="BC815" s="205">
        <f t="shared" si="109"/>
        <v>43381</v>
      </c>
      <c r="BD815" s="205">
        <f t="shared" si="110"/>
        <v>0</v>
      </c>
      <c r="BE815" s="205">
        <f t="shared" si="111"/>
        <v>0</v>
      </c>
      <c r="BF815" s="175">
        <v>43381</v>
      </c>
      <c r="BG815" s="175"/>
      <c r="BH815" s="175">
        <v>19152</v>
      </c>
      <c r="BI815" s="175"/>
      <c r="BJ815" s="175"/>
      <c r="BK815" s="175">
        <v>18697</v>
      </c>
      <c r="BL815" s="175">
        <v>3318</v>
      </c>
      <c r="BM815" s="175"/>
      <c r="BN815" s="175"/>
      <c r="BO815" s="175">
        <v>2214</v>
      </c>
      <c r="BP815" s="198">
        <f t="shared" si="112"/>
        <v>21366</v>
      </c>
    </row>
    <row r="816" spans="1:68" s="116" customFormat="1" x14ac:dyDescent="0.15">
      <c r="A816" s="117">
        <v>1620102007</v>
      </c>
      <c r="B816" s="118" t="s">
        <v>1287</v>
      </c>
      <c r="C816" s="118" t="s">
        <v>1276</v>
      </c>
      <c r="D816" s="118" t="s">
        <v>1281</v>
      </c>
      <c r="E816" s="118" t="s">
        <v>3995</v>
      </c>
      <c r="F816" s="120">
        <v>14</v>
      </c>
      <c r="G816" s="119">
        <v>123445</v>
      </c>
      <c r="H816" s="119"/>
      <c r="I816" s="120" t="s">
        <v>5820</v>
      </c>
      <c r="J816" s="120">
        <v>2000</v>
      </c>
      <c r="K816" s="120">
        <v>123445</v>
      </c>
      <c r="L816" s="120">
        <v>0.16900000000000001</v>
      </c>
      <c r="M816" s="121" t="s">
        <v>5665</v>
      </c>
      <c r="N816" s="120">
        <v>1</v>
      </c>
      <c r="O816" s="119">
        <v>132.30000000000001</v>
      </c>
      <c r="P816" s="119">
        <v>13.7</v>
      </c>
      <c r="Q816" s="119">
        <v>2.21</v>
      </c>
      <c r="R816" s="120" t="s">
        <v>5658</v>
      </c>
      <c r="S816" s="120">
        <v>0.1</v>
      </c>
      <c r="T816" s="120"/>
      <c r="U816" s="120"/>
      <c r="V816" s="172">
        <v>176.1</v>
      </c>
      <c r="W816" s="172"/>
      <c r="X816" s="172">
        <v>176.1</v>
      </c>
      <c r="Y816" s="172"/>
      <c r="Z816" s="172"/>
      <c r="AA816" s="123">
        <v>417</v>
      </c>
      <c r="AB816" s="123"/>
      <c r="AC816" s="123"/>
      <c r="AD816" s="123"/>
      <c r="AE816" s="123"/>
      <c r="AF816" s="123"/>
      <c r="AG816" s="214"/>
      <c r="AH816" s="229" t="str">
        <f t="shared" si="107"/>
        <v>a2</v>
      </c>
      <c r="AI816" s="122"/>
      <c r="AJ816" s="122"/>
      <c r="AK816" s="122"/>
      <c r="AL816" s="122"/>
      <c r="AM816" s="122"/>
      <c r="AN816" s="173"/>
      <c r="AO816" s="173"/>
      <c r="AP816" s="173"/>
      <c r="AQ816" s="173"/>
      <c r="AR816" s="173"/>
      <c r="AS816" s="173"/>
      <c r="AT816" s="173">
        <v>0.5</v>
      </c>
      <c r="AU816" s="173"/>
      <c r="AV816" s="173"/>
      <c r="AW816" s="173"/>
      <c r="AX816" s="173">
        <v>1</v>
      </c>
      <c r="AY816" s="173">
        <v>1</v>
      </c>
      <c r="AZ816" s="211">
        <f t="shared" si="113"/>
        <v>0</v>
      </c>
      <c r="BA816" s="211">
        <f t="shared" si="114"/>
        <v>2.5</v>
      </c>
      <c r="BB816" s="205">
        <f t="shared" si="108"/>
        <v>10318</v>
      </c>
      <c r="BC816" s="205">
        <f t="shared" si="109"/>
        <v>8725</v>
      </c>
      <c r="BD816" s="205">
        <f t="shared" si="110"/>
        <v>2016</v>
      </c>
      <c r="BE816" s="205">
        <f t="shared" si="111"/>
        <v>423</v>
      </c>
      <c r="BF816" s="175">
        <v>8302</v>
      </c>
      <c r="BG816" s="175"/>
      <c r="BH816" s="175">
        <v>2016</v>
      </c>
      <c r="BI816" s="175">
        <v>1593</v>
      </c>
      <c r="BJ816" s="175"/>
      <c r="BK816" s="175">
        <v>991</v>
      </c>
      <c r="BL816" s="175">
        <v>830</v>
      </c>
      <c r="BM816" s="175">
        <v>2610</v>
      </c>
      <c r="BN816" s="175">
        <v>107</v>
      </c>
      <c r="BO816" s="175">
        <v>2171</v>
      </c>
      <c r="BP816" s="198">
        <f t="shared" si="112"/>
        <v>4187</v>
      </c>
    </row>
    <row r="817" spans="1:68" s="116" customFormat="1" x14ac:dyDescent="0.15">
      <c r="A817" s="117">
        <v>1620102008</v>
      </c>
      <c r="B817" s="118" t="s">
        <v>1288</v>
      </c>
      <c r="C817" s="118" t="s">
        <v>1276</v>
      </c>
      <c r="D817" s="118" t="s">
        <v>1281</v>
      </c>
      <c r="E817" s="118" t="s">
        <v>3996</v>
      </c>
      <c r="F817" s="120">
        <v>9</v>
      </c>
      <c r="G817" s="119"/>
      <c r="H817" s="119"/>
      <c r="I817" s="120" t="s">
        <v>5820</v>
      </c>
      <c r="J817" s="120">
        <v>630</v>
      </c>
      <c r="K817" s="120">
        <v>81025</v>
      </c>
      <c r="L817" s="120">
        <v>0.35199999999999998</v>
      </c>
      <c r="M817" s="121" t="s">
        <v>5657</v>
      </c>
      <c r="N817" s="120">
        <v>1</v>
      </c>
      <c r="O817" s="119">
        <v>125.9</v>
      </c>
      <c r="P817" s="119">
        <v>17.5</v>
      </c>
      <c r="Q817" s="119">
        <v>2.34</v>
      </c>
      <c r="R817" s="120" t="s">
        <v>5658</v>
      </c>
      <c r="S817" s="120">
        <v>0.1</v>
      </c>
      <c r="T817" s="120"/>
      <c r="U817" s="120"/>
      <c r="V817" s="172">
        <v>87.2</v>
      </c>
      <c r="W817" s="172"/>
      <c r="X817" s="172">
        <v>87.2</v>
      </c>
      <c r="Y817" s="172"/>
      <c r="Z817" s="172"/>
      <c r="AA817" s="123"/>
      <c r="AB817" s="123"/>
      <c r="AC817" s="123">
        <v>49.09</v>
      </c>
      <c r="AD817" s="123"/>
      <c r="AE817" s="123"/>
      <c r="AF817" s="123"/>
      <c r="AG817" s="214"/>
      <c r="AH817" s="229" t="str">
        <f t="shared" si="107"/>
        <v>a3</v>
      </c>
      <c r="AI817" s="122"/>
      <c r="AJ817" s="122"/>
      <c r="AK817" s="122"/>
      <c r="AL817" s="122"/>
      <c r="AM817" s="122"/>
      <c r="AN817" s="173"/>
      <c r="AO817" s="173"/>
      <c r="AP817" s="173"/>
      <c r="AQ817" s="173"/>
      <c r="AR817" s="173"/>
      <c r="AS817" s="173"/>
      <c r="AT817" s="173"/>
      <c r="AU817" s="173"/>
      <c r="AV817" s="173"/>
      <c r="AW817" s="173"/>
      <c r="AX817" s="173">
        <v>1</v>
      </c>
      <c r="AY817" s="173">
        <v>1</v>
      </c>
      <c r="AZ817" s="211">
        <f t="shared" si="113"/>
        <v>0</v>
      </c>
      <c r="BA817" s="211">
        <f t="shared" si="114"/>
        <v>2</v>
      </c>
      <c r="BB817" s="205">
        <f t="shared" si="108"/>
        <v>10450</v>
      </c>
      <c r="BC817" s="205">
        <f t="shared" si="109"/>
        <v>8688</v>
      </c>
      <c r="BD817" s="205">
        <f t="shared" si="110"/>
        <v>2230</v>
      </c>
      <c r="BE817" s="205">
        <f t="shared" si="111"/>
        <v>468</v>
      </c>
      <c r="BF817" s="175">
        <v>8220</v>
      </c>
      <c r="BG817" s="175"/>
      <c r="BH817" s="175">
        <v>2230</v>
      </c>
      <c r="BI817" s="175">
        <v>1762</v>
      </c>
      <c r="BJ817" s="175"/>
      <c r="BK817" s="175">
        <v>1428</v>
      </c>
      <c r="BL817" s="175">
        <v>1260</v>
      </c>
      <c r="BM817" s="175">
        <v>1755</v>
      </c>
      <c r="BN817" s="175">
        <v>164</v>
      </c>
      <c r="BO817" s="175">
        <v>1851</v>
      </c>
      <c r="BP817" s="198">
        <f t="shared" si="112"/>
        <v>4081</v>
      </c>
    </row>
    <row r="818" spans="1:68" s="116" customFormat="1" x14ac:dyDescent="0.15">
      <c r="A818" s="117">
        <v>1620102009</v>
      </c>
      <c r="B818" s="118" t="s">
        <v>1289</v>
      </c>
      <c r="C818" s="118" t="s">
        <v>1276</v>
      </c>
      <c r="D818" s="118" t="s">
        <v>1281</v>
      </c>
      <c r="E818" s="118" t="s">
        <v>3997</v>
      </c>
      <c r="F818" s="120">
        <v>7</v>
      </c>
      <c r="G818" s="119">
        <v>51939</v>
      </c>
      <c r="H818" s="119"/>
      <c r="I818" s="120" t="s">
        <v>5820</v>
      </c>
      <c r="J818" s="120">
        <v>380</v>
      </c>
      <c r="K818" s="120">
        <v>51939</v>
      </c>
      <c r="L818" s="120">
        <v>0.374</v>
      </c>
      <c r="M818" s="121" t="s">
        <v>5657</v>
      </c>
      <c r="N818" s="120">
        <v>1</v>
      </c>
      <c r="O818" s="119">
        <v>106.4</v>
      </c>
      <c r="P818" s="119">
        <v>19.100000000000001</v>
      </c>
      <c r="Q818" s="119">
        <v>2.79</v>
      </c>
      <c r="R818" s="120" t="s">
        <v>5658</v>
      </c>
      <c r="S818" s="120">
        <v>0.1</v>
      </c>
      <c r="T818" s="120"/>
      <c r="U818" s="120"/>
      <c r="V818" s="172">
        <v>78.5</v>
      </c>
      <c r="W818" s="172"/>
      <c r="X818" s="172">
        <v>78.5</v>
      </c>
      <c r="Y818" s="172"/>
      <c r="Z818" s="172"/>
      <c r="AA818" s="123"/>
      <c r="AB818" s="123"/>
      <c r="AC818" s="123">
        <v>28.74</v>
      </c>
      <c r="AD818" s="123"/>
      <c r="AE818" s="123"/>
      <c r="AF818" s="123"/>
      <c r="AG818" s="214"/>
      <c r="AH818" s="229" t="str">
        <f t="shared" si="107"/>
        <v>a3</v>
      </c>
      <c r="AI818" s="122"/>
      <c r="AJ818" s="122"/>
      <c r="AK818" s="122"/>
      <c r="AL818" s="122"/>
      <c r="AM818" s="122"/>
      <c r="AN818" s="173"/>
      <c r="AO818" s="173"/>
      <c r="AP818" s="173"/>
      <c r="AQ818" s="173"/>
      <c r="AR818" s="173"/>
      <c r="AS818" s="173"/>
      <c r="AT818" s="173"/>
      <c r="AU818" s="173"/>
      <c r="AV818" s="173"/>
      <c r="AW818" s="173"/>
      <c r="AX818" s="173">
        <v>1</v>
      </c>
      <c r="AY818" s="173">
        <v>1</v>
      </c>
      <c r="AZ818" s="211">
        <f t="shared" si="113"/>
        <v>0</v>
      </c>
      <c r="BA818" s="211">
        <f t="shared" si="114"/>
        <v>2</v>
      </c>
      <c r="BB818" s="205">
        <f t="shared" si="108"/>
        <v>8348</v>
      </c>
      <c r="BC818" s="205">
        <f t="shared" si="109"/>
        <v>7413</v>
      </c>
      <c r="BD818" s="205">
        <f t="shared" si="110"/>
        <v>1184</v>
      </c>
      <c r="BE818" s="205">
        <f t="shared" si="111"/>
        <v>249</v>
      </c>
      <c r="BF818" s="175">
        <v>7164</v>
      </c>
      <c r="BG818" s="175"/>
      <c r="BH818" s="175">
        <v>1184</v>
      </c>
      <c r="BI818" s="175">
        <v>935</v>
      </c>
      <c r="BJ818" s="175"/>
      <c r="BK818" s="175">
        <v>534</v>
      </c>
      <c r="BL818" s="175">
        <v>2252</v>
      </c>
      <c r="BM818" s="175">
        <v>1685</v>
      </c>
      <c r="BN818" s="175">
        <v>79</v>
      </c>
      <c r="BO818" s="175">
        <v>1679</v>
      </c>
      <c r="BP818" s="198">
        <f t="shared" si="112"/>
        <v>2863</v>
      </c>
    </row>
    <row r="819" spans="1:68" s="116" customFormat="1" x14ac:dyDescent="0.15">
      <c r="A819" s="117">
        <v>1620201001</v>
      </c>
      <c r="B819" s="118" t="s">
        <v>1290</v>
      </c>
      <c r="C819" s="118" t="s">
        <v>1276</v>
      </c>
      <c r="D819" s="118" t="s">
        <v>1291</v>
      </c>
      <c r="E819" s="118" t="s">
        <v>3998</v>
      </c>
      <c r="F819" s="120">
        <v>48</v>
      </c>
      <c r="G819" s="119">
        <v>15019498</v>
      </c>
      <c r="H819" s="119"/>
      <c r="I819" s="120" t="s">
        <v>5823</v>
      </c>
      <c r="J819" s="120">
        <v>55000</v>
      </c>
      <c r="K819" s="120">
        <v>15019498</v>
      </c>
      <c r="L819" s="120">
        <v>0.748</v>
      </c>
      <c r="M819" s="121" t="s">
        <v>5654</v>
      </c>
      <c r="N819" s="120">
        <v>1</v>
      </c>
      <c r="O819" s="119">
        <v>79</v>
      </c>
      <c r="P819" s="119"/>
      <c r="Q819" s="119"/>
      <c r="R819" s="120" t="s">
        <v>5655</v>
      </c>
      <c r="S819" s="120">
        <v>11.9</v>
      </c>
      <c r="T819" s="120"/>
      <c r="U819" s="120"/>
      <c r="V819" s="172">
        <v>3863.7</v>
      </c>
      <c r="W819" s="172">
        <v>809.2</v>
      </c>
      <c r="X819" s="172">
        <v>2561.8000000000002</v>
      </c>
      <c r="Y819" s="172">
        <v>270.7</v>
      </c>
      <c r="Z819" s="172">
        <v>222</v>
      </c>
      <c r="AA819" s="123">
        <v>35623</v>
      </c>
      <c r="AB819" s="123"/>
      <c r="AC819" s="123">
        <v>3576</v>
      </c>
      <c r="AD819" s="123"/>
      <c r="AE819" s="123"/>
      <c r="AF819" s="123"/>
      <c r="AG819" s="214"/>
      <c r="AH819" s="229" t="str">
        <f t="shared" si="107"/>
        <v>a3</v>
      </c>
      <c r="AI819" s="122"/>
      <c r="AJ819" s="122"/>
      <c r="AK819" s="122"/>
      <c r="AL819" s="122"/>
      <c r="AM819" s="122"/>
      <c r="AN819" s="173">
        <v>2</v>
      </c>
      <c r="AO819" s="173">
        <v>3</v>
      </c>
      <c r="AP819" s="173">
        <v>2</v>
      </c>
      <c r="AQ819" s="173">
        <v>1</v>
      </c>
      <c r="AR819" s="173">
        <v>4</v>
      </c>
      <c r="AS819" s="173"/>
      <c r="AT819" s="173" t="s">
        <v>3186</v>
      </c>
      <c r="AU819" s="173">
        <v>1</v>
      </c>
      <c r="AV819" s="173">
        <v>2</v>
      </c>
      <c r="AW819" s="173">
        <v>1</v>
      </c>
      <c r="AX819" s="173">
        <v>1</v>
      </c>
      <c r="AY819" s="173">
        <v>2</v>
      </c>
      <c r="AZ819" s="211">
        <f t="shared" si="113"/>
        <v>12</v>
      </c>
      <c r="BA819" s="211">
        <f t="shared" si="114"/>
        <v>7</v>
      </c>
      <c r="BB819" s="205">
        <f t="shared" si="108"/>
        <v>398001</v>
      </c>
      <c r="BC819" s="205">
        <f t="shared" si="109"/>
        <v>394826</v>
      </c>
      <c r="BD819" s="205">
        <f t="shared" si="110"/>
        <v>50400</v>
      </c>
      <c r="BE819" s="205">
        <f t="shared" si="111"/>
        <v>47225</v>
      </c>
      <c r="BF819" s="175">
        <v>347601</v>
      </c>
      <c r="BG819" s="175">
        <v>71480</v>
      </c>
      <c r="BH819" s="175">
        <v>50400</v>
      </c>
      <c r="BI819" s="175">
        <v>3175</v>
      </c>
      <c r="BJ819" s="175"/>
      <c r="BK819" s="175">
        <v>125075</v>
      </c>
      <c r="BL819" s="175">
        <v>15519</v>
      </c>
      <c r="BM819" s="175">
        <v>46701</v>
      </c>
      <c r="BN819" s="175">
        <v>20192</v>
      </c>
      <c r="BO819" s="175">
        <v>65459</v>
      </c>
      <c r="BP819" s="198">
        <f t="shared" si="112"/>
        <v>115859</v>
      </c>
    </row>
    <row r="820" spans="1:68" s="116" customFormat="1" x14ac:dyDescent="0.15">
      <c r="A820" s="117">
        <v>1620201002</v>
      </c>
      <c r="B820" s="118" t="s">
        <v>1292</v>
      </c>
      <c r="C820" s="118" t="s">
        <v>1276</v>
      </c>
      <c r="D820" s="118" t="s">
        <v>1291</v>
      </c>
      <c r="E820" s="118" t="s">
        <v>3999</v>
      </c>
      <c r="F820" s="120">
        <v>41</v>
      </c>
      <c r="G820" s="119">
        <v>2239509</v>
      </c>
      <c r="H820" s="119"/>
      <c r="I820" s="120" t="s">
        <v>5821</v>
      </c>
      <c r="J820" s="120">
        <v>7500</v>
      </c>
      <c r="K820" s="120">
        <v>2239509</v>
      </c>
      <c r="L820" s="120">
        <v>0.81799999999999995</v>
      </c>
      <c r="M820" s="121" t="s">
        <v>5654</v>
      </c>
      <c r="N820" s="120">
        <v>1</v>
      </c>
      <c r="O820" s="119">
        <v>74</v>
      </c>
      <c r="P820" s="119"/>
      <c r="Q820" s="119"/>
      <c r="R820" s="120" t="s">
        <v>5655</v>
      </c>
      <c r="S820" s="120">
        <v>1.7</v>
      </c>
      <c r="T820" s="120"/>
      <c r="U820" s="120"/>
      <c r="V820" s="172">
        <v>590.79999999999995</v>
      </c>
      <c r="W820" s="172">
        <v>156.5</v>
      </c>
      <c r="X820" s="172">
        <v>346.4</v>
      </c>
      <c r="Y820" s="172">
        <v>25.8</v>
      </c>
      <c r="Z820" s="172">
        <v>62.1</v>
      </c>
      <c r="AA820" s="123">
        <v>5979</v>
      </c>
      <c r="AB820" s="123"/>
      <c r="AC820" s="123">
        <v>543</v>
      </c>
      <c r="AD820" s="123"/>
      <c r="AE820" s="123"/>
      <c r="AF820" s="123"/>
      <c r="AG820" s="214"/>
      <c r="AH820" s="229" t="str">
        <f t="shared" si="107"/>
        <v>a3</v>
      </c>
      <c r="AI820" s="122"/>
      <c r="AJ820" s="122"/>
      <c r="AK820" s="122"/>
      <c r="AL820" s="122"/>
      <c r="AM820" s="122"/>
      <c r="AN820" s="173"/>
      <c r="AO820" s="173" t="s">
        <v>3186</v>
      </c>
      <c r="AP820" s="173" t="s">
        <v>3186</v>
      </c>
      <c r="AQ820" s="173" t="s">
        <v>3186</v>
      </c>
      <c r="AR820" s="173" t="s">
        <v>3186</v>
      </c>
      <c r="AS820" s="173"/>
      <c r="AT820" s="173">
        <v>1</v>
      </c>
      <c r="AU820" s="173">
        <v>0.5</v>
      </c>
      <c r="AV820" s="173">
        <v>1</v>
      </c>
      <c r="AW820" s="173">
        <v>0.5</v>
      </c>
      <c r="AX820" s="173" t="s">
        <v>3186</v>
      </c>
      <c r="AY820" s="173" t="s">
        <v>3186</v>
      </c>
      <c r="AZ820" s="211">
        <f t="shared" si="113"/>
        <v>0</v>
      </c>
      <c r="BA820" s="211">
        <f t="shared" si="114"/>
        <v>3</v>
      </c>
      <c r="BB820" s="205">
        <f t="shared" si="108"/>
        <v>52233</v>
      </c>
      <c r="BC820" s="205">
        <f t="shared" si="109"/>
        <v>50863</v>
      </c>
      <c r="BD820" s="205">
        <f t="shared" si="110"/>
        <v>19530</v>
      </c>
      <c r="BE820" s="205">
        <f t="shared" si="111"/>
        <v>18160</v>
      </c>
      <c r="BF820" s="175">
        <v>32703</v>
      </c>
      <c r="BG820" s="175"/>
      <c r="BH820" s="175">
        <v>19530</v>
      </c>
      <c r="BI820" s="175">
        <v>1370</v>
      </c>
      <c r="BJ820" s="175"/>
      <c r="BK820" s="175"/>
      <c r="BL820" s="175">
        <v>1461</v>
      </c>
      <c r="BM820" s="175">
        <v>8202</v>
      </c>
      <c r="BN820" s="175">
        <v>2405</v>
      </c>
      <c r="BO820" s="175">
        <v>19265</v>
      </c>
      <c r="BP820" s="198">
        <f t="shared" si="112"/>
        <v>38795</v>
      </c>
    </row>
    <row r="821" spans="1:68" s="116" customFormat="1" x14ac:dyDescent="0.15">
      <c r="A821" s="117">
        <v>1620202003</v>
      </c>
      <c r="B821" s="118" t="s">
        <v>1293</v>
      </c>
      <c r="C821" s="118" t="s">
        <v>1276</v>
      </c>
      <c r="D821" s="118" t="s">
        <v>1291</v>
      </c>
      <c r="E821" s="118" t="s">
        <v>4000</v>
      </c>
      <c r="F821" s="120">
        <v>20</v>
      </c>
      <c r="G821" s="119">
        <v>323923</v>
      </c>
      <c r="H821" s="119"/>
      <c r="I821" s="120" t="s">
        <v>5820</v>
      </c>
      <c r="J821" s="120">
        <v>2200</v>
      </c>
      <c r="K821" s="120">
        <v>323923</v>
      </c>
      <c r="L821" s="120">
        <v>0.40300000000000002</v>
      </c>
      <c r="M821" s="121" t="s">
        <v>5657</v>
      </c>
      <c r="N821" s="120">
        <v>1</v>
      </c>
      <c r="O821" s="119">
        <v>214</v>
      </c>
      <c r="P821" s="119"/>
      <c r="Q821" s="119"/>
      <c r="R821" s="120" t="s">
        <v>5663</v>
      </c>
      <c r="S821" s="120">
        <v>0.2</v>
      </c>
      <c r="T821" s="120"/>
      <c r="U821" s="120"/>
      <c r="V821" s="172">
        <v>203.8</v>
      </c>
      <c r="W821" s="172">
        <v>12</v>
      </c>
      <c r="X821" s="172">
        <v>145.5</v>
      </c>
      <c r="Y821" s="172">
        <v>7.5</v>
      </c>
      <c r="Z821" s="172">
        <v>38.799999999999997</v>
      </c>
      <c r="AA821" s="123">
        <v>2599</v>
      </c>
      <c r="AB821" s="123"/>
      <c r="AC821" s="123">
        <v>211</v>
      </c>
      <c r="AD821" s="123"/>
      <c r="AE821" s="123"/>
      <c r="AF821" s="123"/>
      <c r="AG821" s="214"/>
      <c r="AH821" s="229" t="str">
        <f t="shared" si="107"/>
        <v>a3</v>
      </c>
      <c r="AI821" s="122"/>
      <c r="AJ821" s="122"/>
      <c r="AK821" s="122"/>
      <c r="AL821" s="122"/>
      <c r="AM821" s="122"/>
      <c r="AN821" s="173"/>
      <c r="AO821" s="173" t="s">
        <v>3186</v>
      </c>
      <c r="AP821" s="173" t="s">
        <v>3186</v>
      </c>
      <c r="AQ821" s="173" t="s">
        <v>3186</v>
      </c>
      <c r="AR821" s="173" t="s">
        <v>3186</v>
      </c>
      <c r="AS821" s="173"/>
      <c r="AT821" s="173">
        <v>0.5</v>
      </c>
      <c r="AU821" s="173">
        <v>0.5</v>
      </c>
      <c r="AV821" s="173">
        <v>0.5</v>
      </c>
      <c r="AW821" s="173">
        <v>0.5</v>
      </c>
      <c r="AX821" s="173" t="s">
        <v>3186</v>
      </c>
      <c r="AY821" s="173">
        <v>1</v>
      </c>
      <c r="AZ821" s="211">
        <f t="shared" si="113"/>
        <v>0</v>
      </c>
      <c r="BA821" s="211">
        <f t="shared" si="114"/>
        <v>3</v>
      </c>
      <c r="BB821" s="205">
        <f t="shared" si="108"/>
        <v>41262</v>
      </c>
      <c r="BC821" s="205">
        <f t="shared" si="109"/>
        <v>40154</v>
      </c>
      <c r="BD821" s="205">
        <f t="shared" si="110"/>
        <v>17588</v>
      </c>
      <c r="BE821" s="205">
        <f t="shared" si="111"/>
        <v>16480</v>
      </c>
      <c r="BF821" s="175">
        <v>23674</v>
      </c>
      <c r="BG821" s="175"/>
      <c r="BH821" s="175">
        <v>17588</v>
      </c>
      <c r="BI821" s="175">
        <v>1108</v>
      </c>
      <c r="BJ821" s="175"/>
      <c r="BK821" s="175"/>
      <c r="BL821" s="175">
        <v>997</v>
      </c>
      <c r="BM821" s="175">
        <v>2962</v>
      </c>
      <c r="BN821" s="175">
        <v>866</v>
      </c>
      <c r="BO821" s="175">
        <v>17741</v>
      </c>
      <c r="BP821" s="198">
        <f t="shared" si="112"/>
        <v>35329</v>
      </c>
    </row>
    <row r="822" spans="1:68" s="116" customFormat="1" x14ac:dyDescent="0.15">
      <c r="A822" s="117">
        <v>1620401001</v>
      </c>
      <c r="B822" s="118" t="s">
        <v>1294</v>
      </c>
      <c r="C822" s="118" t="s">
        <v>1276</v>
      </c>
      <c r="D822" s="118" t="s">
        <v>1295</v>
      </c>
      <c r="E822" s="118" t="s">
        <v>4001</v>
      </c>
      <c r="F822" s="120">
        <v>22</v>
      </c>
      <c r="G822" s="119">
        <v>6007710</v>
      </c>
      <c r="H822" s="119"/>
      <c r="I822" s="120" t="s">
        <v>5820</v>
      </c>
      <c r="J822" s="120">
        <v>25100</v>
      </c>
      <c r="K822" s="120">
        <v>6007710</v>
      </c>
      <c r="L822" s="120">
        <v>0.65600000000000003</v>
      </c>
      <c r="M822" s="121" t="s">
        <v>5654</v>
      </c>
      <c r="N822" s="120">
        <v>1</v>
      </c>
      <c r="O822" s="119">
        <v>177.9</v>
      </c>
      <c r="P822" s="119">
        <v>35.6</v>
      </c>
      <c r="Q822" s="119">
        <v>4.8</v>
      </c>
      <c r="R822" s="120" t="s">
        <v>5655</v>
      </c>
      <c r="S822" s="120">
        <v>12</v>
      </c>
      <c r="T822" s="120"/>
      <c r="U822" s="120"/>
      <c r="V822" s="172">
        <v>1834</v>
      </c>
      <c r="W822" s="172">
        <v>2</v>
      </c>
      <c r="X822" s="172">
        <v>1416</v>
      </c>
      <c r="Y822" s="172">
        <v>339</v>
      </c>
      <c r="Z822" s="172">
        <v>77</v>
      </c>
      <c r="AA822" s="123">
        <v>150726</v>
      </c>
      <c r="AB822" s="123"/>
      <c r="AC822" s="123">
        <v>6402</v>
      </c>
      <c r="AD822" s="123"/>
      <c r="AE822" s="123"/>
      <c r="AF822" s="123"/>
      <c r="AG822" s="214"/>
      <c r="AH822" s="229" t="str">
        <f t="shared" si="107"/>
        <v>a3</v>
      </c>
      <c r="AI822" s="122" t="s">
        <v>5401</v>
      </c>
      <c r="AJ822" s="122" t="s">
        <v>5401</v>
      </c>
      <c r="AK822" s="122" t="s">
        <v>5401</v>
      </c>
      <c r="AL822" s="122" t="s">
        <v>5401</v>
      </c>
      <c r="AM822" s="122"/>
      <c r="AN822" s="173"/>
      <c r="AO822" s="173"/>
      <c r="AP822" s="173"/>
      <c r="AQ822" s="173"/>
      <c r="AR822" s="173"/>
      <c r="AS822" s="173"/>
      <c r="AT822" s="173">
        <v>2.4</v>
      </c>
      <c r="AU822" s="173">
        <v>1.6</v>
      </c>
      <c r="AV822" s="173">
        <v>1.6</v>
      </c>
      <c r="AW822" s="173">
        <v>0.7</v>
      </c>
      <c r="AX822" s="173">
        <v>0.7</v>
      </c>
      <c r="AY822" s="173"/>
      <c r="AZ822" s="211">
        <f t="shared" si="113"/>
        <v>0</v>
      </c>
      <c r="BA822" s="211">
        <f t="shared" si="114"/>
        <v>7</v>
      </c>
      <c r="BB822" s="205">
        <f t="shared" si="108"/>
        <v>296127</v>
      </c>
      <c r="BC822" s="205">
        <f t="shared" si="109"/>
        <v>293098</v>
      </c>
      <c r="BD822" s="205">
        <f t="shared" si="110"/>
        <v>102004</v>
      </c>
      <c r="BE822" s="205">
        <f t="shared" si="111"/>
        <v>98975</v>
      </c>
      <c r="BF822" s="175">
        <v>194123</v>
      </c>
      <c r="BG822" s="175"/>
      <c r="BH822" s="175">
        <v>102004</v>
      </c>
      <c r="BI822" s="175"/>
      <c r="BJ822" s="175">
        <v>3029</v>
      </c>
      <c r="BK822" s="175">
        <v>83123</v>
      </c>
      <c r="BL822" s="175">
        <v>5298</v>
      </c>
      <c r="BM822" s="175"/>
      <c r="BN822" s="175">
        <v>26</v>
      </c>
      <c r="BO822" s="175">
        <v>102647</v>
      </c>
      <c r="BP822" s="198">
        <f t="shared" si="112"/>
        <v>204651</v>
      </c>
    </row>
    <row r="823" spans="1:68" s="116" customFormat="1" x14ac:dyDescent="0.15">
      <c r="A823" s="117">
        <v>1620401002</v>
      </c>
      <c r="B823" s="118" t="s">
        <v>1296</v>
      </c>
      <c r="C823" s="118" t="s">
        <v>1276</v>
      </c>
      <c r="D823" s="118" t="s">
        <v>1295</v>
      </c>
      <c r="E823" s="118" t="s">
        <v>4002</v>
      </c>
      <c r="F823" s="120">
        <v>14</v>
      </c>
      <c r="G823" s="119">
        <v>51392</v>
      </c>
      <c r="H823" s="119"/>
      <c r="I823" s="120" t="s">
        <v>5820</v>
      </c>
      <c r="J823" s="120">
        <v>150</v>
      </c>
      <c r="K823" s="120">
        <v>51392</v>
      </c>
      <c r="L823" s="120">
        <v>0.93899999999999995</v>
      </c>
      <c r="M823" s="121" t="s">
        <v>5662</v>
      </c>
      <c r="N823" s="120">
        <v>1</v>
      </c>
      <c r="O823" s="119">
        <v>171.2</v>
      </c>
      <c r="P823" s="119">
        <v>42.9</v>
      </c>
      <c r="Q823" s="119">
        <v>4.5999999999999996</v>
      </c>
      <c r="R823" s="120" t="s">
        <v>5658</v>
      </c>
      <c r="S823" s="120">
        <v>0.1</v>
      </c>
      <c r="T823" s="120"/>
      <c r="U823" s="120"/>
      <c r="V823" s="172">
        <v>29</v>
      </c>
      <c r="W823" s="172"/>
      <c r="X823" s="172">
        <v>29</v>
      </c>
      <c r="Y823" s="172"/>
      <c r="Z823" s="172"/>
      <c r="AA823" s="123">
        <v>173</v>
      </c>
      <c r="AB823" s="123"/>
      <c r="AC823" s="123"/>
      <c r="AD823" s="123"/>
      <c r="AE823" s="123"/>
      <c r="AF823" s="123"/>
      <c r="AG823" s="214"/>
      <c r="AH823" s="229" t="str">
        <f t="shared" si="107"/>
        <v>a2</v>
      </c>
      <c r="AI823" s="122" t="s">
        <v>5401</v>
      </c>
      <c r="AJ823" s="122" t="s">
        <v>5401</v>
      </c>
      <c r="AK823" s="122" t="s">
        <v>5401</v>
      </c>
      <c r="AL823" s="122"/>
      <c r="AM823" s="122"/>
      <c r="AN823" s="173"/>
      <c r="AO823" s="173"/>
      <c r="AP823" s="173"/>
      <c r="AQ823" s="173"/>
      <c r="AR823" s="173"/>
      <c r="AS823" s="173"/>
      <c r="AT823" s="173"/>
      <c r="AU823" s="173"/>
      <c r="AV823" s="173"/>
      <c r="AW823" s="173"/>
      <c r="AX823" s="173"/>
      <c r="AY823" s="173"/>
      <c r="AZ823" s="211">
        <f t="shared" si="113"/>
        <v>0</v>
      </c>
      <c r="BA823" s="211">
        <f t="shared" si="114"/>
        <v>0</v>
      </c>
      <c r="BB823" s="205">
        <f t="shared" si="108"/>
        <v>9106</v>
      </c>
      <c r="BC823" s="205">
        <f t="shared" si="109"/>
        <v>9106</v>
      </c>
      <c r="BD823" s="205">
        <f t="shared" si="110"/>
        <v>3947</v>
      </c>
      <c r="BE823" s="205">
        <f t="shared" si="111"/>
        <v>3947</v>
      </c>
      <c r="BF823" s="175">
        <v>5159</v>
      </c>
      <c r="BG823" s="175"/>
      <c r="BH823" s="175">
        <v>3974</v>
      </c>
      <c r="BI823" s="175"/>
      <c r="BJ823" s="175"/>
      <c r="BK823" s="175">
        <v>1179</v>
      </c>
      <c r="BL823" s="175"/>
      <c r="BM823" s="175"/>
      <c r="BN823" s="175"/>
      <c r="BO823" s="175">
        <v>3953</v>
      </c>
      <c r="BP823" s="198">
        <f t="shared" si="112"/>
        <v>7927</v>
      </c>
    </row>
    <row r="824" spans="1:68" s="116" customFormat="1" x14ac:dyDescent="0.15">
      <c r="A824" s="117">
        <v>1620402003</v>
      </c>
      <c r="B824" s="118" t="s">
        <v>1297</v>
      </c>
      <c r="C824" s="118" t="s">
        <v>1276</v>
      </c>
      <c r="D824" s="118" t="s">
        <v>1295</v>
      </c>
      <c r="E824" s="118" t="s">
        <v>4003</v>
      </c>
      <c r="F824" s="120">
        <v>24</v>
      </c>
      <c r="G824" s="119">
        <v>120042</v>
      </c>
      <c r="H824" s="119"/>
      <c r="I824" s="120" t="s">
        <v>5820</v>
      </c>
      <c r="J824" s="120">
        <v>1152</v>
      </c>
      <c r="K824" s="120">
        <v>120042</v>
      </c>
      <c r="L824" s="120">
        <v>0.28499999999999998</v>
      </c>
      <c r="M824" s="121" t="s">
        <v>5657</v>
      </c>
      <c r="N824" s="120">
        <v>1</v>
      </c>
      <c r="O824" s="119">
        <v>155.4</v>
      </c>
      <c r="P824" s="119">
        <v>24.5</v>
      </c>
      <c r="Q824" s="119">
        <v>3.2</v>
      </c>
      <c r="R824" s="120" t="s">
        <v>5658</v>
      </c>
      <c r="S824" s="120">
        <v>0.3</v>
      </c>
      <c r="T824" s="120"/>
      <c r="U824" s="120"/>
      <c r="V824" s="172">
        <v>90</v>
      </c>
      <c r="W824" s="172"/>
      <c r="X824" s="172">
        <v>90</v>
      </c>
      <c r="Y824" s="172"/>
      <c r="Z824" s="172"/>
      <c r="AA824" s="123">
        <v>1296</v>
      </c>
      <c r="AB824" s="123"/>
      <c r="AC824" s="123"/>
      <c r="AD824" s="123"/>
      <c r="AE824" s="123"/>
      <c r="AF824" s="123"/>
      <c r="AG824" s="214"/>
      <c r="AH824" s="229" t="str">
        <f t="shared" si="107"/>
        <v>a2</v>
      </c>
      <c r="AI824" s="122" t="s">
        <v>5401</v>
      </c>
      <c r="AJ824" s="122" t="s">
        <v>5401</v>
      </c>
      <c r="AK824" s="122" t="s">
        <v>5401</v>
      </c>
      <c r="AL824" s="122" t="s">
        <v>5401</v>
      </c>
      <c r="AM824" s="122"/>
      <c r="AN824" s="173"/>
      <c r="AO824" s="173"/>
      <c r="AP824" s="173"/>
      <c r="AQ824" s="173"/>
      <c r="AR824" s="173"/>
      <c r="AS824" s="173"/>
      <c r="AT824" s="173"/>
      <c r="AU824" s="173"/>
      <c r="AV824" s="173"/>
      <c r="AW824" s="173"/>
      <c r="AX824" s="173"/>
      <c r="AY824" s="173"/>
      <c r="AZ824" s="211">
        <f t="shared" si="113"/>
        <v>0</v>
      </c>
      <c r="BA824" s="211">
        <f t="shared" si="114"/>
        <v>0</v>
      </c>
      <c r="BB824" s="205">
        <f t="shared" si="108"/>
        <v>21736</v>
      </c>
      <c r="BC824" s="205">
        <f t="shared" si="109"/>
        <v>21736</v>
      </c>
      <c r="BD824" s="205">
        <f t="shared" si="110"/>
        <v>6241</v>
      </c>
      <c r="BE824" s="205">
        <f t="shared" si="111"/>
        <v>6241</v>
      </c>
      <c r="BF824" s="175">
        <v>15495</v>
      </c>
      <c r="BG824" s="175"/>
      <c r="BH824" s="175">
        <v>6641</v>
      </c>
      <c r="BI824" s="175"/>
      <c r="BJ824" s="175"/>
      <c r="BK824" s="175">
        <v>8845</v>
      </c>
      <c r="BL824" s="175"/>
      <c r="BM824" s="175"/>
      <c r="BN824" s="175">
        <v>1</v>
      </c>
      <c r="BO824" s="175">
        <v>6249</v>
      </c>
      <c r="BP824" s="198">
        <f t="shared" si="112"/>
        <v>12890</v>
      </c>
    </row>
    <row r="825" spans="1:68" s="116" customFormat="1" x14ac:dyDescent="0.15">
      <c r="A825" s="117">
        <v>1620501001</v>
      </c>
      <c r="B825" s="118" t="s">
        <v>1298</v>
      </c>
      <c r="C825" s="118" t="s">
        <v>1276</v>
      </c>
      <c r="D825" s="118" t="s">
        <v>1299</v>
      </c>
      <c r="E825" s="118" t="s">
        <v>4004</v>
      </c>
      <c r="F825" s="120">
        <v>30</v>
      </c>
      <c r="G825" s="119">
        <v>4952959</v>
      </c>
      <c r="H825" s="119"/>
      <c r="I825" s="120" t="s">
        <v>5820</v>
      </c>
      <c r="J825" s="120">
        <v>19600</v>
      </c>
      <c r="K825" s="120">
        <v>4952959</v>
      </c>
      <c r="L825" s="120">
        <v>0.69199999999999995</v>
      </c>
      <c r="M825" s="121" t="s">
        <v>5654</v>
      </c>
      <c r="N825" s="120">
        <v>1</v>
      </c>
      <c r="O825" s="119">
        <v>225.5</v>
      </c>
      <c r="P825" s="119"/>
      <c r="Q825" s="119"/>
      <c r="R825" s="120" t="s">
        <v>5655</v>
      </c>
      <c r="S825" s="120">
        <v>40.1</v>
      </c>
      <c r="T825" s="120"/>
      <c r="U825" s="120"/>
      <c r="V825" s="172">
        <v>2440</v>
      </c>
      <c r="W825" s="172">
        <v>613.5</v>
      </c>
      <c r="X825" s="172">
        <v>1342.7</v>
      </c>
      <c r="Y825" s="172">
        <v>467.4</v>
      </c>
      <c r="Z825" s="172">
        <v>16.399999999999999</v>
      </c>
      <c r="AA825" s="123">
        <v>44584</v>
      </c>
      <c r="AB825" s="123"/>
      <c r="AC825" s="123">
        <v>3297</v>
      </c>
      <c r="AD825" s="123"/>
      <c r="AE825" s="123"/>
      <c r="AF825" s="123"/>
      <c r="AG825" s="214"/>
      <c r="AH825" s="229" t="str">
        <f t="shared" si="107"/>
        <v>a3</v>
      </c>
      <c r="AI825" s="122" t="s">
        <v>5401</v>
      </c>
      <c r="AJ825" s="122"/>
      <c r="AK825" s="122" t="s">
        <v>5401</v>
      </c>
      <c r="AL825" s="122" t="s">
        <v>5401</v>
      </c>
      <c r="AM825" s="122"/>
      <c r="AN825" s="173">
        <v>2</v>
      </c>
      <c r="AO825" s="173"/>
      <c r="AP825" s="173"/>
      <c r="AQ825" s="173"/>
      <c r="AR825" s="173"/>
      <c r="AS825" s="173">
        <v>3</v>
      </c>
      <c r="AT825" s="173">
        <v>2</v>
      </c>
      <c r="AU825" s="173">
        <v>2</v>
      </c>
      <c r="AV825" s="173">
        <v>1</v>
      </c>
      <c r="AW825" s="173">
        <v>1</v>
      </c>
      <c r="AX825" s="173">
        <v>1</v>
      </c>
      <c r="AY825" s="173">
        <v>1</v>
      </c>
      <c r="AZ825" s="211">
        <f t="shared" si="113"/>
        <v>5</v>
      </c>
      <c r="BA825" s="211">
        <f t="shared" si="114"/>
        <v>8</v>
      </c>
      <c r="BB825" s="205">
        <f t="shared" si="108"/>
        <v>203272</v>
      </c>
      <c r="BC825" s="205">
        <f t="shared" si="109"/>
        <v>203272</v>
      </c>
      <c r="BD825" s="205">
        <f t="shared" si="110"/>
        <v>0</v>
      </c>
      <c r="BE825" s="205">
        <f t="shared" si="111"/>
        <v>0</v>
      </c>
      <c r="BF825" s="175">
        <v>203272</v>
      </c>
      <c r="BG825" s="175">
        <v>13936</v>
      </c>
      <c r="BH825" s="175">
        <v>122274</v>
      </c>
      <c r="BI825" s="175"/>
      <c r="BJ825" s="175"/>
      <c r="BK825" s="175">
        <v>60060</v>
      </c>
      <c r="BL825" s="175">
        <v>6972</v>
      </c>
      <c r="BM825" s="175"/>
      <c r="BN825" s="175"/>
      <c r="BO825" s="175">
        <v>30</v>
      </c>
      <c r="BP825" s="198">
        <f t="shared" si="112"/>
        <v>122304</v>
      </c>
    </row>
    <row r="826" spans="1:68" x14ac:dyDescent="0.15">
      <c r="A826" s="117">
        <v>1620502002</v>
      </c>
      <c r="B826" s="118" t="s">
        <v>1300</v>
      </c>
      <c r="C826" s="118" t="s">
        <v>1276</v>
      </c>
      <c r="D826" s="118" t="s">
        <v>1299</v>
      </c>
      <c r="E826" s="118" t="s">
        <v>4005</v>
      </c>
      <c r="F826" s="120">
        <v>21</v>
      </c>
      <c r="G826" s="119"/>
      <c r="H826" s="119"/>
      <c r="I826" s="120" t="s">
        <v>5820</v>
      </c>
      <c r="J826" s="120">
        <v>410</v>
      </c>
      <c r="K826" s="120">
        <v>28288</v>
      </c>
      <c r="L826" s="120">
        <v>0.189</v>
      </c>
      <c r="M826" s="121" t="s">
        <v>5657</v>
      </c>
      <c r="N826" s="120">
        <v>1</v>
      </c>
      <c r="O826" s="119">
        <v>223.1</v>
      </c>
      <c r="P826" s="119"/>
      <c r="Q826" s="119"/>
      <c r="R826" s="120" t="s">
        <v>5663</v>
      </c>
      <c r="S826" s="120">
        <v>0.2</v>
      </c>
      <c r="T826" s="120"/>
      <c r="U826" s="120"/>
      <c r="V826" s="172">
        <v>27.3</v>
      </c>
      <c r="W826" s="172"/>
      <c r="X826" s="172"/>
      <c r="Y826" s="172"/>
      <c r="Z826" s="172">
        <v>27.3</v>
      </c>
      <c r="AA826" s="123">
        <v>281</v>
      </c>
      <c r="AB826" s="123"/>
      <c r="AC826" s="123"/>
      <c r="AD826" s="123"/>
      <c r="AE826" s="123"/>
      <c r="AF826" s="123"/>
      <c r="AG826" s="214"/>
      <c r="AH826" s="229" t="str">
        <f t="shared" si="107"/>
        <v>a2</v>
      </c>
      <c r="AI826" s="122" t="s">
        <v>5401</v>
      </c>
      <c r="AJ826" s="122"/>
      <c r="AK826" s="122"/>
      <c r="AL826" s="122" t="s">
        <v>5401</v>
      </c>
      <c r="AM826" s="122"/>
      <c r="AN826" s="173"/>
      <c r="AO826" s="173"/>
      <c r="AP826" s="173"/>
      <c r="AQ826" s="173"/>
      <c r="AR826" s="173"/>
      <c r="AS826" s="173"/>
      <c r="AT826" s="173"/>
      <c r="AU826" s="173"/>
      <c r="AV826" s="173"/>
      <c r="AW826" s="173"/>
      <c r="AX826" s="173"/>
      <c r="AY826" s="173"/>
      <c r="AZ826" s="211">
        <f t="shared" si="113"/>
        <v>0</v>
      </c>
      <c r="BA826" s="211">
        <f t="shared" si="114"/>
        <v>0</v>
      </c>
      <c r="BB826" s="205">
        <f t="shared" si="108"/>
        <v>5236</v>
      </c>
      <c r="BC826" s="205">
        <f t="shared" si="109"/>
        <v>5236</v>
      </c>
      <c r="BD826" s="205">
        <f t="shared" si="110"/>
        <v>0</v>
      </c>
      <c r="BE826" s="205">
        <f t="shared" si="111"/>
        <v>0</v>
      </c>
      <c r="BF826" s="175">
        <v>5236</v>
      </c>
      <c r="BG826" s="175"/>
      <c r="BH826" s="175">
        <v>3612</v>
      </c>
      <c r="BI826" s="175"/>
      <c r="BJ826" s="175"/>
      <c r="BK826" s="175">
        <v>1624</v>
      </c>
      <c r="BL826" s="175"/>
      <c r="BM826" s="175"/>
      <c r="BN826" s="175"/>
      <c r="BO826" s="175"/>
      <c r="BP826" s="198">
        <f t="shared" si="112"/>
        <v>3612</v>
      </c>
    </row>
    <row r="827" spans="1:68" s="116" customFormat="1" x14ac:dyDescent="0.15">
      <c r="A827" s="117">
        <v>1620601001</v>
      </c>
      <c r="B827" s="118" t="s">
        <v>1301</v>
      </c>
      <c r="C827" s="118" t="s">
        <v>1276</v>
      </c>
      <c r="D827" s="118" t="s">
        <v>1302</v>
      </c>
      <c r="E827" s="118" t="s">
        <v>4006</v>
      </c>
      <c r="F827" s="120">
        <v>23</v>
      </c>
      <c r="G827" s="119"/>
      <c r="H827" s="119"/>
      <c r="I827" s="120" t="s">
        <v>5820</v>
      </c>
      <c r="J827" s="120">
        <v>11750</v>
      </c>
      <c r="K827" s="120">
        <v>2412444</v>
      </c>
      <c r="L827" s="120">
        <v>0.56299999999999994</v>
      </c>
      <c r="M827" s="121" t="s">
        <v>5657</v>
      </c>
      <c r="N827" s="120">
        <v>1</v>
      </c>
      <c r="O827" s="119">
        <v>147</v>
      </c>
      <c r="P827" s="119">
        <v>32.200000000000003</v>
      </c>
      <c r="Q827" s="119">
        <v>4</v>
      </c>
      <c r="R827" s="120" t="s">
        <v>5655</v>
      </c>
      <c r="S827" s="120">
        <v>23.2</v>
      </c>
      <c r="T827" s="120"/>
      <c r="U827" s="120"/>
      <c r="V827" s="172">
        <v>1229.0999999999999</v>
      </c>
      <c r="W827" s="172"/>
      <c r="X827" s="172">
        <v>832.3</v>
      </c>
      <c r="Y827" s="172">
        <v>183.7</v>
      </c>
      <c r="Z827" s="172">
        <v>213.1</v>
      </c>
      <c r="AA827" s="123">
        <v>7657</v>
      </c>
      <c r="AB827" s="123"/>
      <c r="AC827" s="123">
        <v>1562</v>
      </c>
      <c r="AD827" s="123"/>
      <c r="AE827" s="123"/>
      <c r="AF827" s="123"/>
      <c r="AG827" s="214"/>
      <c r="AH827" s="229" t="str">
        <f t="shared" si="107"/>
        <v>a3</v>
      </c>
      <c r="AI827" s="122"/>
      <c r="AJ827" s="122"/>
      <c r="AK827" s="122"/>
      <c r="AL827" s="122"/>
      <c r="AM827" s="122"/>
      <c r="AN827" s="173" t="s">
        <v>3186</v>
      </c>
      <c r="AO827" s="173" t="s">
        <v>3186</v>
      </c>
      <c r="AP827" s="173" t="s">
        <v>3186</v>
      </c>
      <c r="AQ827" s="173" t="s">
        <v>3186</v>
      </c>
      <c r="AR827" s="173" t="s">
        <v>3186</v>
      </c>
      <c r="AS827" s="173">
        <v>1</v>
      </c>
      <c r="AT827" s="173">
        <v>1</v>
      </c>
      <c r="AU827" s="173">
        <v>1</v>
      </c>
      <c r="AV827" s="173">
        <v>1</v>
      </c>
      <c r="AW827" s="173">
        <v>2</v>
      </c>
      <c r="AX827" s="173">
        <v>1</v>
      </c>
      <c r="AY827" s="173">
        <v>1</v>
      </c>
      <c r="AZ827" s="211">
        <f t="shared" si="113"/>
        <v>1</v>
      </c>
      <c r="BA827" s="211">
        <f t="shared" si="114"/>
        <v>7</v>
      </c>
      <c r="BB827" s="205">
        <f t="shared" si="108"/>
        <v>158267</v>
      </c>
      <c r="BC827" s="205">
        <f t="shared" si="109"/>
        <v>128396</v>
      </c>
      <c r="BD827" s="205">
        <f t="shared" si="110"/>
        <v>30692</v>
      </c>
      <c r="BE827" s="205">
        <f t="shared" si="111"/>
        <v>821</v>
      </c>
      <c r="BF827" s="175">
        <v>127575</v>
      </c>
      <c r="BG827" s="175">
        <v>7225</v>
      </c>
      <c r="BH827" s="175">
        <v>30693</v>
      </c>
      <c r="BI827" s="175">
        <v>29871</v>
      </c>
      <c r="BJ827" s="175"/>
      <c r="BK827" s="175">
        <v>39327</v>
      </c>
      <c r="BL827" s="175">
        <v>9698</v>
      </c>
      <c r="BM827" s="175">
        <v>21805</v>
      </c>
      <c r="BN827" s="175">
        <v>7786</v>
      </c>
      <c r="BO827" s="175">
        <v>11862</v>
      </c>
      <c r="BP827" s="198">
        <f t="shared" si="112"/>
        <v>42555</v>
      </c>
    </row>
    <row r="828" spans="1:68" s="116" customFormat="1" x14ac:dyDescent="0.15">
      <c r="A828" s="117">
        <v>1620701001</v>
      </c>
      <c r="B828" s="118" t="s">
        <v>1303</v>
      </c>
      <c r="C828" s="118" t="s">
        <v>1276</v>
      </c>
      <c r="D828" s="118" t="s">
        <v>1304</v>
      </c>
      <c r="E828" s="118" t="s">
        <v>4007</v>
      </c>
      <c r="F828" s="120">
        <v>21</v>
      </c>
      <c r="G828" s="119">
        <v>3798195</v>
      </c>
      <c r="H828" s="119"/>
      <c r="I828" s="120" t="s">
        <v>5820</v>
      </c>
      <c r="J828" s="120">
        <v>13200</v>
      </c>
      <c r="K828" s="120">
        <v>4106325</v>
      </c>
      <c r="L828" s="120">
        <v>0.85199999999999998</v>
      </c>
      <c r="M828" s="121" t="s">
        <v>5654</v>
      </c>
      <c r="N828" s="120">
        <v>2</v>
      </c>
      <c r="O828" s="119">
        <v>160</v>
      </c>
      <c r="P828" s="119">
        <v>32.5</v>
      </c>
      <c r="Q828" s="119">
        <v>3.1</v>
      </c>
      <c r="R828" s="120" t="s">
        <v>5655</v>
      </c>
      <c r="S828" s="120">
        <v>19.8</v>
      </c>
      <c r="T828" s="120">
        <v>1.3</v>
      </c>
      <c r="U828" s="120"/>
      <c r="V828" s="172">
        <v>1858.3</v>
      </c>
      <c r="W828" s="172">
        <v>273.2</v>
      </c>
      <c r="X828" s="172">
        <v>888.8</v>
      </c>
      <c r="Y828" s="172">
        <v>325.3</v>
      </c>
      <c r="Z828" s="172">
        <v>371</v>
      </c>
      <c r="AA828" s="123">
        <v>28579.4</v>
      </c>
      <c r="AB828" s="123">
        <v>79588</v>
      </c>
      <c r="AC828" s="123">
        <v>694</v>
      </c>
      <c r="AD828" s="123">
        <v>1119.6099999999999</v>
      </c>
      <c r="AE828" s="123"/>
      <c r="AF828" s="123"/>
      <c r="AG828" s="214">
        <f t="shared" si="115"/>
        <v>1119.6099999999999</v>
      </c>
      <c r="AH828" s="229" t="str">
        <f t="shared" si="107"/>
        <v>b4</v>
      </c>
      <c r="AI828" s="122"/>
      <c r="AJ828" s="122"/>
      <c r="AK828" s="122"/>
      <c r="AL828" s="122"/>
      <c r="AM828" s="122"/>
      <c r="AN828" s="173">
        <v>1</v>
      </c>
      <c r="AO828" s="173" t="s">
        <v>3186</v>
      </c>
      <c r="AP828" s="173" t="s">
        <v>3186</v>
      </c>
      <c r="AQ828" s="173" t="s">
        <v>3186</v>
      </c>
      <c r="AR828" s="173" t="s">
        <v>3186</v>
      </c>
      <c r="AS828" s="173">
        <v>2</v>
      </c>
      <c r="AT828" s="173">
        <v>2</v>
      </c>
      <c r="AU828" s="173">
        <v>2</v>
      </c>
      <c r="AV828" s="173">
        <v>2</v>
      </c>
      <c r="AW828" s="173">
        <v>2</v>
      </c>
      <c r="AX828" s="173">
        <v>1</v>
      </c>
      <c r="AY828" s="173" t="s">
        <v>3186</v>
      </c>
      <c r="AZ828" s="211">
        <f t="shared" si="113"/>
        <v>3</v>
      </c>
      <c r="BA828" s="211">
        <f t="shared" si="114"/>
        <v>9</v>
      </c>
      <c r="BB828" s="205">
        <f t="shared" si="108"/>
        <v>235543</v>
      </c>
      <c r="BC828" s="205">
        <f t="shared" si="109"/>
        <v>235543</v>
      </c>
      <c r="BD828" s="205">
        <f t="shared" si="110"/>
        <v>0</v>
      </c>
      <c r="BE828" s="205">
        <f t="shared" si="111"/>
        <v>0</v>
      </c>
      <c r="BF828" s="175">
        <v>235543</v>
      </c>
      <c r="BG828" s="175"/>
      <c r="BH828" s="175">
        <v>186596</v>
      </c>
      <c r="BI828" s="175"/>
      <c r="BJ828" s="175"/>
      <c r="BK828" s="175">
        <v>1260</v>
      </c>
      <c r="BL828" s="175">
        <v>10500</v>
      </c>
      <c r="BM828" s="175">
        <v>32303</v>
      </c>
      <c r="BN828" s="175"/>
      <c r="BO828" s="175">
        <v>4884</v>
      </c>
      <c r="BP828" s="198">
        <f t="shared" si="112"/>
        <v>191480</v>
      </c>
    </row>
    <row r="829" spans="1:68" s="116" customFormat="1" x14ac:dyDescent="0.15">
      <c r="A829" s="117">
        <v>1620702002</v>
      </c>
      <c r="B829" s="118" t="s">
        <v>1305</v>
      </c>
      <c r="C829" s="118" t="s">
        <v>1276</v>
      </c>
      <c r="D829" s="118" t="s">
        <v>1304</v>
      </c>
      <c r="E829" s="118" t="s">
        <v>4008</v>
      </c>
      <c r="F829" s="120">
        <v>27</v>
      </c>
      <c r="G829" s="119">
        <v>539999</v>
      </c>
      <c r="H829" s="119"/>
      <c r="I829" s="120" t="s">
        <v>5820</v>
      </c>
      <c r="J829" s="120">
        <v>3375</v>
      </c>
      <c r="K829" s="120">
        <v>539999</v>
      </c>
      <c r="L829" s="120">
        <v>0.438</v>
      </c>
      <c r="M829" s="121" t="s">
        <v>5654</v>
      </c>
      <c r="N829" s="120">
        <v>1</v>
      </c>
      <c r="O829" s="119">
        <v>110</v>
      </c>
      <c r="P829" s="119">
        <v>8.3000000000000007</v>
      </c>
      <c r="Q829" s="119">
        <v>1.1000000000000001</v>
      </c>
      <c r="R829" s="120" t="s">
        <v>5660</v>
      </c>
      <c r="S829" s="120">
        <v>0.1</v>
      </c>
      <c r="T829" s="120"/>
      <c r="U829" s="120"/>
      <c r="V829" s="172">
        <v>376.7</v>
      </c>
      <c r="W829" s="172">
        <v>26.2</v>
      </c>
      <c r="X829" s="172">
        <v>290</v>
      </c>
      <c r="Y829" s="172">
        <v>5</v>
      </c>
      <c r="Z829" s="172">
        <v>55.5</v>
      </c>
      <c r="AA829" s="123">
        <v>64212</v>
      </c>
      <c r="AB829" s="123"/>
      <c r="AC829" s="123">
        <v>23.19</v>
      </c>
      <c r="AD829" s="123"/>
      <c r="AE829" s="123"/>
      <c r="AF829" s="123"/>
      <c r="AG829" s="214"/>
      <c r="AH829" s="229" t="str">
        <f t="shared" si="107"/>
        <v>a3</v>
      </c>
      <c r="AI829" s="122"/>
      <c r="AJ829" s="122"/>
      <c r="AK829" s="122"/>
      <c r="AL829" s="122"/>
      <c r="AM829" s="122"/>
      <c r="AN829" s="173">
        <v>1</v>
      </c>
      <c r="AO829" s="173" t="s">
        <v>3186</v>
      </c>
      <c r="AP829" s="173" t="s">
        <v>3186</v>
      </c>
      <c r="AQ829" s="173" t="s">
        <v>3186</v>
      </c>
      <c r="AR829" s="173" t="s">
        <v>3186</v>
      </c>
      <c r="AS829" s="173" t="s">
        <v>3186</v>
      </c>
      <c r="AT829" s="173"/>
      <c r="AU829" s="173">
        <v>0.6</v>
      </c>
      <c r="AV829" s="173"/>
      <c r="AW829" s="173">
        <v>0.6</v>
      </c>
      <c r="AX829" s="173"/>
      <c r="AY829" s="173"/>
      <c r="AZ829" s="211">
        <f t="shared" si="113"/>
        <v>1</v>
      </c>
      <c r="BA829" s="211">
        <f t="shared" si="114"/>
        <v>1.2</v>
      </c>
      <c r="BB829" s="205">
        <f t="shared" si="108"/>
        <v>30828</v>
      </c>
      <c r="BC829" s="205">
        <f t="shared" si="109"/>
        <v>30828</v>
      </c>
      <c r="BD829" s="205">
        <f t="shared" si="110"/>
        <v>0</v>
      </c>
      <c r="BE829" s="205">
        <f t="shared" si="111"/>
        <v>0</v>
      </c>
      <c r="BF829" s="175">
        <v>30828</v>
      </c>
      <c r="BG829" s="175"/>
      <c r="BH829" s="175">
        <v>15827</v>
      </c>
      <c r="BI829" s="175"/>
      <c r="BJ829" s="175"/>
      <c r="BK829" s="175">
        <v>6127</v>
      </c>
      <c r="BL829" s="175">
        <v>2400</v>
      </c>
      <c r="BM829" s="175">
        <v>5224</v>
      </c>
      <c r="BN829" s="175"/>
      <c r="BO829" s="175">
        <v>1250</v>
      </c>
      <c r="BP829" s="198">
        <f t="shared" si="112"/>
        <v>17077</v>
      </c>
    </row>
    <row r="830" spans="1:68" s="116" customFormat="1" x14ac:dyDescent="0.15">
      <c r="A830" s="117">
        <v>1620702003</v>
      </c>
      <c r="B830" s="118" t="s">
        <v>1306</v>
      </c>
      <c r="C830" s="118" t="s">
        <v>1276</v>
      </c>
      <c r="D830" s="118" t="s">
        <v>1304</v>
      </c>
      <c r="E830" s="118" t="s">
        <v>4009</v>
      </c>
      <c r="F830" s="120">
        <v>12</v>
      </c>
      <c r="G830" s="119">
        <v>91733</v>
      </c>
      <c r="H830" s="119"/>
      <c r="I830" s="120" t="s">
        <v>5820</v>
      </c>
      <c r="J830" s="120">
        <v>910</v>
      </c>
      <c r="K830" s="120">
        <v>91733</v>
      </c>
      <c r="L830" s="120">
        <v>0.27600000000000002</v>
      </c>
      <c r="M830" s="121" t="s">
        <v>5657</v>
      </c>
      <c r="N830" s="120">
        <v>1</v>
      </c>
      <c r="O830" s="119">
        <v>138.1</v>
      </c>
      <c r="P830" s="119">
        <v>31.5</v>
      </c>
      <c r="Q830" s="119">
        <v>4.0999999999999996</v>
      </c>
      <c r="R830" s="120" t="s">
        <v>5660</v>
      </c>
      <c r="S830" s="120">
        <v>0.1</v>
      </c>
      <c r="T830" s="120"/>
      <c r="U830" s="120"/>
      <c r="V830" s="172">
        <v>67.7</v>
      </c>
      <c r="W830" s="172">
        <v>3.6</v>
      </c>
      <c r="X830" s="172">
        <v>61.1</v>
      </c>
      <c r="Y830" s="172">
        <v>3</v>
      </c>
      <c r="Z830" s="172"/>
      <c r="AA830" s="123"/>
      <c r="AB830" s="123"/>
      <c r="AC830" s="123">
        <v>10.3</v>
      </c>
      <c r="AD830" s="123"/>
      <c r="AE830" s="123"/>
      <c r="AF830" s="123"/>
      <c r="AG830" s="214"/>
      <c r="AH830" s="229" t="str">
        <f t="shared" si="107"/>
        <v>a3</v>
      </c>
      <c r="AI830" s="122"/>
      <c r="AJ830" s="122"/>
      <c r="AK830" s="122"/>
      <c r="AL830" s="122"/>
      <c r="AM830" s="122"/>
      <c r="AN830" s="173">
        <v>1</v>
      </c>
      <c r="AO830" s="173" t="s">
        <v>3186</v>
      </c>
      <c r="AP830" s="173" t="s">
        <v>3186</v>
      </c>
      <c r="AQ830" s="173" t="s">
        <v>3186</v>
      </c>
      <c r="AR830" s="173" t="s">
        <v>3186</v>
      </c>
      <c r="AS830" s="173" t="s">
        <v>3186</v>
      </c>
      <c r="AT830" s="173"/>
      <c r="AU830" s="173">
        <v>0.5</v>
      </c>
      <c r="AV830" s="173"/>
      <c r="AW830" s="173">
        <v>0.5</v>
      </c>
      <c r="AX830" s="173">
        <v>0.6</v>
      </c>
      <c r="AY830" s="173"/>
      <c r="AZ830" s="211">
        <f t="shared" si="113"/>
        <v>1</v>
      </c>
      <c r="BA830" s="211">
        <f t="shared" si="114"/>
        <v>1.6</v>
      </c>
      <c r="BB830" s="205">
        <f t="shared" si="108"/>
        <v>11175</v>
      </c>
      <c r="BC830" s="205">
        <f t="shared" si="109"/>
        <v>11175</v>
      </c>
      <c r="BD830" s="205">
        <f t="shared" si="110"/>
        <v>0</v>
      </c>
      <c r="BE830" s="205">
        <f t="shared" si="111"/>
        <v>0</v>
      </c>
      <c r="BF830" s="175">
        <v>11175</v>
      </c>
      <c r="BG830" s="175"/>
      <c r="BH830" s="175">
        <v>4840</v>
      </c>
      <c r="BI830" s="175"/>
      <c r="BJ830" s="175"/>
      <c r="BK830" s="175">
        <v>1822</v>
      </c>
      <c r="BL830" s="175">
        <v>1200</v>
      </c>
      <c r="BM830" s="175">
        <v>2044</v>
      </c>
      <c r="BN830" s="175"/>
      <c r="BO830" s="175">
        <v>1269</v>
      </c>
      <c r="BP830" s="198">
        <f t="shared" si="112"/>
        <v>6109</v>
      </c>
    </row>
    <row r="831" spans="1:68" s="116" customFormat="1" x14ac:dyDescent="0.15">
      <c r="A831" s="117">
        <v>1621002001</v>
      </c>
      <c r="B831" s="118" t="s">
        <v>1307</v>
      </c>
      <c r="C831" s="118" t="s">
        <v>1276</v>
      </c>
      <c r="D831" s="118" t="s">
        <v>1308</v>
      </c>
      <c r="E831" s="118" t="s">
        <v>4010</v>
      </c>
      <c r="F831" s="120">
        <v>18</v>
      </c>
      <c r="G831" s="119">
        <v>36040.199999999997</v>
      </c>
      <c r="H831" s="119"/>
      <c r="I831" s="120" t="s">
        <v>5820</v>
      </c>
      <c r="J831" s="120">
        <v>370</v>
      </c>
      <c r="K831" s="120">
        <v>36040.199999999997</v>
      </c>
      <c r="L831" s="120">
        <v>0.26700000000000002</v>
      </c>
      <c r="M831" s="121" t="s">
        <v>5657</v>
      </c>
      <c r="N831" s="120">
        <v>1</v>
      </c>
      <c r="O831" s="119">
        <v>294.2</v>
      </c>
      <c r="P831" s="119"/>
      <c r="Q831" s="119"/>
      <c r="R831" s="120" t="s">
        <v>5660</v>
      </c>
      <c r="S831" s="120">
        <v>0.5</v>
      </c>
      <c r="T831" s="120"/>
      <c r="U831" s="120"/>
      <c r="V831" s="172">
        <v>70</v>
      </c>
      <c r="W831" s="172"/>
      <c r="X831" s="172">
        <v>61.3</v>
      </c>
      <c r="Y831" s="172"/>
      <c r="Z831" s="172">
        <v>8.6999999999999993</v>
      </c>
      <c r="AA831" s="123">
        <v>111</v>
      </c>
      <c r="AB831" s="123"/>
      <c r="AC831" s="123"/>
      <c r="AD831" s="123"/>
      <c r="AE831" s="123"/>
      <c r="AF831" s="123"/>
      <c r="AG831" s="214"/>
      <c r="AH831" s="229" t="str">
        <f t="shared" si="107"/>
        <v>a2</v>
      </c>
      <c r="AI831" s="122"/>
      <c r="AJ831" s="122"/>
      <c r="AK831" s="122"/>
      <c r="AL831" s="122"/>
      <c r="AM831" s="122"/>
      <c r="AN831" s="173"/>
      <c r="AO831" s="173"/>
      <c r="AP831" s="173"/>
      <c r="AQ831" s="173"/>
      <c r="AR831" s="173"/>
      <c r="AS831" s="173"/>
      <c r="AT831" s="173">
        <v>0.7</v>
      </c>
      <c r="AU831" s="173"/>
      <c r="AV831" s="173"/>
      <c r="AW831" s="173"/>
      <c r="AX831" s="173"/>
      <c r="AY831" s="173"/>
      <c r="AZ831" s="211">
        <f t="shared" si="113"/>
        <v>0</v>
      </c>
      <c r="BA831" s="211">
        <f t="shared" si="114"/>
        <v>0.7</v>
      </c>
      <c r="BB831" s="205">
        <f t="shared" si="108"/>
        <v>12828</v>
      </c>
      <c r="BC831" s="205">
        <f t="shared" si="109"/>
        <v>11432</v>
      </c>
      <c r="BD831" s="205">
        <f t="shared" si="110"/>
        <v>3515</v>
      </c>
      <c r="BE831" s="205">
        <f t="shared" si="111"/>
        <v>2119</v>
      </c>
      <c r="BF831" s="175">
        <v>9313</v>
      </c>
      <c r="BG831" s="175"/>
      <c r="BH831" s="175">
        <v>3515</v>
      </c>
      <c r="BI831" s="175">
        <v>1396</v>
      </c>
      <c r="BJ831" s="175"/>
      <c r="BK831" s="175">
        <v>1982</v>
      </c>
      <c r="BL831" s="175">
        <v>2382</v>
      </c>
      <c r="BM831" s="175">
        <v>1248</v>
      </c>
      <c r="BN831" s="175">
        <v>104</v>
      </c>
      <c r="BO831" s="175">
        <v>2201</v>
      </c>
      <c r="BP831" s="198">
        <f t="shared" si="112"/>
        <v>5716</v>
      </c>
    </row>
    <row r="832" spans="1:68" s="116" customFormat="1" x14ac:dyDescent="0.15">
      <c r="A832" s="117">
        <v>1621002002</v>
      </c>
      <c r="B832" s="118" t="s">
        <v>1309</v>
      </c>
      <c r="C832" s="118" t="s">
        <v>1276</v>
      </c>
      <c r="D832" s="118" t="s">
        <v>1308</v>
      </c>
      <c r="E832" s="118" t="s">
        <v>4011</v>
      </c>
      <c r="F832" s="120">
        <v>16</v>
      </c>
      <c r="G832" s="119">
        <v>48421</v>
      </c>
      <c r="H832" s="119"/>
      <c r="I832" s="120" t="s">
        <v>5820</v>
      </c>
      <c r="J832" s="120">
        <v>300</v>
      </c>
      <c r="K832" s="120">
        <v>48421</v>
      </c>
      <c r="L832" s="120">
        <v>0.442</v>
      </c>
      <c r="M832" s="121" t="s">
        <v>5657</v>
      </c>
      <c r="N832" s="120">
        <v>1</v>
      </c>
      <c r="O832" s="119">
        <v>225.7</v>
      </c>
      <c r="P832" s="119"/>
      <c r="Q832" s="119"/>
      <c r="R832" s="120" t="s">
        <v>5660</v>
      </c>
      <c r="S832" s="120">
        <v>1.2</v>
      </c>
      <c r="T832" s="120"/>
      <c r="U832" s="120"/>
      <c r="V832" s="172">
        <v>175</v>
      </c>
      <c r="W832" s="172"/>
      <c r="X832" s="172">
        <v>175</v>
      </c>
      <c r="Y832" s="172"/>
      <c r="Z832" s="172"/>
      <c r="AA832" s="123">
        <v>297</v>
      </c>
      <c r="AB832" s="123"/>
      <c r="AC832" s="123">
        <v>92</v>
      </c>
      <c r="AD832" s="123">
        <v>38</v>
      </c>
      <c r="AE832" s="123"/>
      <c r="AF832" s="123"/>
      <c r="AG832" s="214">
        <f t="shared" si="115"/>
        <v>38</v>
      </c>
      <c r="AH832" s="229" t="str">
        <f t="shared" si="107"/>
        <v>a4</v>
      </c>
      <c r="AI832" s="122"/>
      <c r="AJ832" s="122"/>
      <c r="AK832" s="122"/>
      <c r="AL832" s="122"/>
      <c r="AM832" s="122"/>
      <c r="AN832" s="173"/>
      <c r="AO832" s="173"/>
      <c r="AP832" s="173"/>
      <c r="AQ832" s="173"/>
      <c r="AR832" s="173"/>
      <c r="AS832" s="173"/>
      <c r="AT832" s="173">
        <v>0.7</v>
      </c>
      <c r="AU832" s="173"/>
      <c r="AV832" s="173"/>
      <c r="AW832" s="173"/>
      <c r="AX832" s="173"/>
      <c r="AY832" s="173"/>
      <c r="AZ832" s="211">
        <f t="shared" si="113"/>
        <v>0</v>
      </c>
      <c r="BA832" s="211">
        <f t="shared" si="114"/>
        <v>0.7</v>
      </c>
      <c r="BB832" s="205">
        <f t="shared" si="108"/>
        <v>41122</v>
      </c>
      <c r="BC832" s="205">
        <f t="shared" si="109"/>
        <v>33269</v>
      </c>
      <c r="BD832" s="205">
        <f t="shared" si="110"/>
        <v>13980</v>
      </c>
      <c r="BE832" s="205">
        <f t="shared" si="111"/>
        <v>6127</v>
      </c>
      <c r="BF832" s="175">
        <v>27142</v>
      </c>
      <c r="BG832" s="175"/>
      <c r="BH832" s="175">
        <v>13980</v>
      </c>
      <c r="BI832" s="175">
        <v>7853</v>
      </c>
      <c r="BJ832" s="175"/>
      <c r="BK832" s="175">
        <v>5788</v>
      </c>
      <c r="BL832" s="175">
        <v>3182</v>
      </c>
      <c r="BM832" s="175">
        <v>2388</v>
      </c>
      <c r="BN832" s="175">
        <v>328</v>
      </c>
      <c r="BO832" s="175">
        <v>7603</v>
      </c>
      <c r="BP832" s="198">
        <f t="shared" si="112"/>
        <v>21583</v>
      </c>
    </row>
    <row r="833" spans="1:68" s="116" customFormat="1" x14ac:dyDescent="0.15">
      <c r="A833" s="117">
        <v>1621002003</v>
      </c>
      <c r="B833" s="118" t="s">
        <v>1310</v>
      </c>
      <c r="C833" s="118" t="s">
        <v>1276</v>
      </c>
      <c r="D833" s="118" t="s">
        <v>1308</v>
      </c>
      <c r="E833" s="118" t="s">
        <v>4012</v>
      </c>
      <c r="F833" s="120">
        <v>13</v>
      </c>
      <c r="G833" s="119">
        <v>9776</v>
      </c>
      <c r="H833" s="119"/>
      <c r="I833" s="120" t="s">
        <v>5820</v>
      </c>
      <c r="J833" s="120">
        <v>320</v>
      </c>
      <c r="K833" s="120">
        <v>9776</v>
      </c>
      <c r="L833" s="120">
        <v>8.4000000000000005E-2</v>
      </c>
      <c r="M833" s="121" t="s">
        <v>5657</v>
      </c>
      <c r="N833" s="120">
        <v>1</v>
      </c>
      <c r="O833" s="119">
        <v>266.7</v>
      </c>
      <c r="P833" s="119"/>
      <c r="Q833" s="119"/>
      <c r="R833" s="120" t="s">
        <v>5660</v>
      </c>
      <c r="S833" s="120">
        <v>0.2</v>
      </c>
      <c r="T833" s="120"/>
      <c r="U833" s="120"/>
      <c r="V833" s="172">
        <v>41.7</v>
      </c>
      <c r="W833" s="172"/>
      <c r="X833" s="172">
        <v>39.5</v>
      </c>
      <c r="Y833" s="172"/>
      <c r="Z833" s="172">
        <v>2.2000000000000002</v>
      </c>
      <c r="AA833" s="123">
        <v>73</v>
      </c>
      <c r="AB833" s="123"/>
      <c r="AC833" s="123"/>
      <c r="AD833" s="123"/>
      <c r="AE833" s="123"/>
      <c r="AF833" s="123"/>
      <c r="AG833" s="214"/>
      <c r="AH833" s="229" t="str">
        <f t="shared" si="107"/>
        <v>a2</v>
      </c>
      <c r="AI833" s="122"/>
      <c r="AJ833" s="122"/>
      <c r="AK833" s="122"/>
      <c r="AL833" s="122"/>
      <c r="AM833" s="122"/>
      <c r="AN833" s="173"/>
      <c r="AO833" s="173"/>
      <c r="AP833" s="173"/>
      <c r="AQ833" s="173"/>
      <c r="AR833" s="173"/>
      <c r="AS833" s="173"/>
      <c r="AT833" s="173">
        <v>0.7</v>
      </c>
      <c r="AU833" s="173"/>
      <c r="AV833" s="173"/>
      <c r="AW833" s="173"/>
      <c r="AX833" s="173"/>
      <c r="AY833" s="173"/>
      <c r="AZ833" s="211">
        <f t="shared" si="113"/>
        <v>0</v>
      </c>
      <c r="BA833" s="211">
        <f t="shared" si="114"/>
        <v>0.7</v>
      </c>
      <c r="BB833" s="205">
        <f t="shared" si="108"/>
        <v>11532</v>
      </c>
      <c r="BC833" s="205">
        <f t="shared" si="109"/>
        <v>10136</v>
      </c>
      <c r="BD833" s="205">
        <f t="shared" si="110"/>
        <v>3217</v>
      </c>
      <c r="BE833" s="205">
        <f t="shared" si="111"/>
        <v>1821</v>
      </c>
      <c r="BF833" s="175">
        <v>8315</v>
      </c>
      <c r="BG833" s="175"/>
      <c r="BH833" s="175">
        <v>3217</v>
      </c>
      <c r="BI833" s="175">
        <v>1396</v>
      </c>
      <c r="BJ833" s="175"/>
      <c r="BK833" s="175">
        <v>929</v>
      </c>
      <c r="BL833" s="175">
        <v>3003</v>
      </c>
      <c r="BM833" s="175">
        <v>1045</v>
      </c>
      <c r="BN833" s="175">
        <v>58</v>
      </c>
      <c r="BO833" s="175">
        <v>1884</v>
      </c>
      <c r="BP833" s="198">
        <f t="shared" si="112"/>
        <v>5101</v>
      </c>
    </row>
    <row r="834" spans="1:68" s="116" customFormat="1" x14ac:dyDescent="0.15">
      <c r="A834" s="117">
        <v>1621101001</v>
      </c>
      <c r="B834" s="118" t="s">
        <v>1311</v>
      </c>
      <c r="C834" s="118" t="s">
        <v>1276</v>
      </c>
      <c r="D834" s="118" t="s">
        <v>1312</v>
      </c>
      <c r="E834" s="118" t="s">
        <v>4013</v>
      </c>
      <c r="F834" s="120">
        <v>43</v>
      </c>
      <c r="G834" s="119">
        <v>1993389</v>
      </c>
      <c r="H834" s="119"/>
      <c r="I834" s="120" t="s">
        <v>5820</v>
      </c>
      <c r="J834" s="120">
        <v>8700</v>
      </c>
      <c r="K834" s="120">
        <v>1993389</v>
      </c>
      <c r="L834" s="120">
        <v>0.628</v>
      </c>
      <c r="M834" s="121" t="s">
        <v>5654</v>
      </c>
      <c r="N834" s="120">
        <v>1</v>
      </c>
      <c r="O834" s="119">
        <v>132.1</v>
      </c>
      <c r="P834" s="119"/>
      <c r="Q834" s="119"/>
      <c r="R834" s="120" t="s">
        <v>5655</v>
      </c>
      <c r="S834" s="120">
        <v>19.600000000000001</v>
      </c>
      <c r="T834" s="120"/>
      <c r="U834" s="120"/>
      <c r="V834" s="172">
        <v>822.7</v>
      </c>
      <c r="W834" s="172">
        <v>42</v>
      </c>
      <c r="X834" s="172">
        <v>614.29999999999995</v>
      </c>
      <c r="Y834" s="172">
        <v>44.8</v>
      </c>
      <c r="Z834" s="172">
        <v>121.6</v>
      </c>
      <c r="AA834" s="123">
        <v>250</v>
      </c>
      <c r="AB834" s="123"/>
      <c r="AC834" s="123">
        <v>1021</v>
      </c>
      <c r="AD834" s="123"/>
      <c r="AE834" s="123"/>
      <c r="AF834" s="123"/>
      <c r="AG834" s="214"/>
      <c r="AH834" s="229" t="str">
        <f t="shared" si="107"/>
        <v>a3</v>
      </c>
      <c r="AI834" s="122"/>
      <c r="AJ834" s="122"/>
      <c r="AK834" s="122"/>
      <c r="AL834" s="122"/>
      <c r="AM834" s="122"/>
      <c r="AN834" s="173"/>
      <c r="AO834" s="173"/>
      <c r="AP834" s="173"/>
      <c r="AQ834" s="173"/>
      <c r="AR834" s="173"/>
      <c r="AS834" s="173">
        <v>0.5</v>
      </c>
      <c r="AT834" s="173">
        <v>0.5</v>
      </c>
      <c r="AU834" s="173">
        <v>0.5</v>
      </c>
      <c r="AV834" s="173">
        <v>0.5</v>
      </c>
      <c r="AW834" s="173">
        <v>0.5</v>
      </c>
      <c r="AX834" s="173">
        <v>0.5</v>
      </c>
      <c r="AY834" s="173"/>
      <c r="AZ834" s="211">
        <f t="shared" si="113"/>
        <v>0.5</v>
      </c>
      <c r="BA834" s="211">
        <f t="shared" si="114"/>
        <v>2.5</v>
      </c>
      <c r="BB834" s="205">
        <f t="shared" si="108"/>
        <v>77157</v>
      </c>
      <c r="BC834" s="205">
        <f t="shared" si="109"/>
        <v>65776</v>
      </c>
      <c r="BD834" s="205">
        <f t="shared" si="110"/>
        <v>12462</v>
      </c>
      <c r="BE834" s="205">
        <f t="shared" si="111"/>
        <v>1081</v>
      </c>
      <c r="BF834" s="175">
        <v>64695</v>
      </c>
      <c r="BG834" s="175"/>
      <c r="BH834" s="175">
        <v>16433</v>
      </c>
      <c r="BI834" s="175">
        <v>11381</v>
      </c>
      <c r="BJ834" s="175"/>
      <c r="BK834" s="175">
        <v>23122</v>
      </c>
      <c r="BL834" s="175">
        <v>3637</v>
      </c>
      <c r="BM834" s="175">
        <v>10791</v>
      </c>
      <c r="BN834" s="175">
        <v>8599</v>
      </c>
      <c r="BO834" s="175">
        <v>3194</v>
      </c>
      <c r="BP834" s="198">
        <f t="shared" si="112"/>
        <v>19627</v>
      </c>
    </row>
    <row r="835" spans="1:68" s="116" customFormat="1" x14ac:dyDescent="0.15">
      <c r="A835" s="117">
        <v>1621101002</v>
      </c>
      <c r="B835" s="118" t="s">
        <v>1313</v>
      </c>
      <c r="C835" s="118" t="s">
        <v>1276</v>
      </c>
      <c r="D835" s="118" t="s">
        <v>1312</v>
      </c>
      <c r="E835" s="118" t="s">
        <v>4014</v>
      </c>
      <c r="F835" s="120">
        <v>39</v>
      </c>
      <c r="G835" s="119"/>
      <c r="H835" s="119"/>
      <c r="I835" s="120" t="s">
        <v>5820</v>
      </c>
      <c r="J835" s="120"/>
      <c r="K835" s="120"/>
      <c r="L835" s="120"/>
      <c r="M835" s="121" t="s">
        <v>3186</v>
      </c>
      <c r="N835" s="120">
        <v>1</v>
      </c>
      <c r="O835" s="119"/>
      <c r="P835" s="119"/>
      <c r="Q835" s="119"/>
      <c r="R835" s="120"/>
      <c r="S835" s="120"/>
      <c r="T835" s="120"/>
      <c r="U835" s="120"/>
      <c r="V835" s="172"/>
      <c r="W835" s="172"/>
      <c r="X835" s="172"/>
      <c r="Y835" s="172"/>
      <c r="Z835" s="172"/>
      <c r="AA835" s="123"/>
      <c r="AB835" s="123"/>
      <c r="AC835" s="123"/>
      <c r="AD835" s="123"/>
      <c r="AE835" s="123"/>
      <c r="AF835" s="123"/>
      <c r="AG835" s="214"/>
      <c r="AH835" s="229" t="str">
        <f t="shared" si="107"/>
        <v>a1</v>
      </c>
      <c r="AI835" s="122"/>
      <c r="AJ835" s="122"/>
      <c r="AK835" s="122"/>
      <c r="AL835" s="122"/>
      <c r="AM835" s="122"/>
      <c r="AN835" s="173"/>
      <c r="AO835" s="173"/>
      <c r="AP835" s="173"/>
      <c r="AQ835" s="173"/>
      <c r="AR835" s="173"/>
      <c r="AS835" s="173"/>
      <c r="AT835" s="173"/>
      <c r="AU835" s="173"/>
      <c r="AV835" s="173"/>
      <c r="AW835" s="173"/>
      <c r="AX835" s="173"/>
      <c r="AY835" s="173"/>
      <c r="AZ835" s="211">
        <f t="shared" si="113"/>
        <v>0</v>
      </c>
      <c r="BA835" s="211">
        <f t="shared" si="114"/>
        <v>0</v>
      </c>
      <c r="BB835" s="205">
        <f t="shared" si="108"/>
        <v>0</v>
      </c>
      <c r="BC835" s="205">
        <f t="shared" si="109"/>
        <v>0</v>
      </c>
      <c r="BD835" s="205">
        <f t="shared" si="110"/>
        <v>0</v>
      </c>
      <c r="BE835" s="205">
        <f t="shared" si="111"/>
        <v>0</v>
      </c>
      <c r="BF835" s="175"/>
      <c r="BG835" s="175"/>
      <c r="BH835" s="175"/>
      <c r="BI835" s="175"/>
      <c r="BJ835" s="175"/>
      <c r="BK835" s="175"/>
      <c r="BL835" s="175"/>
      <c r="BM835" s="175"/>
      <c r="BN835" s="175"/>
      <c r="BO835" s="175"/>
      <c r="BP835" s="198">
        <f t="shared" si="112"/>
        <v>0</v>
      </c>
    </row>
    <row r="836" spans="1:68" s="116" customFormat="1" x14ac:dyDescent="0.15">
      <c r="A836" s="117">
        <v>1621102003</v>
      </c>
      <c r="B836" s="118" t="s">
        <v>1314</v>
      </c>
      <c r="C836" s="118" t="s">
        <v>1276</v>
      </c>
      <c r="D836" s="118" t="s">
        <v>1312</v>
      </c>
      <c r="E836" s="118" t="s">
        <v>4015</v>
      </c>
      <c r="F836" s="120">
        <v>19</v>
      </c>
      <c r="G836" s="119"/>
      <c r="H836" s="119"/>
      <c r="I836" s="120" t="s">
        <v>5820</v>
      </c>
      <c r="J836" s="120">
        <v>800</v>
      </c>
      <c r="K836" s="120">
        <v>182900</v>
      </c>
      <c r="L836" s="120">
        <v>0.626</v>
      </c>
      <c r="M836" s="121" t="s">
        <v>5657</v>
      </c>
      <c r="N836" s="120">
        <v>1</v>
      </c>
      <c r="O836" s="119">
        <v>180.5</v>
      </c>
      <c r="P836" s="119"/>
      <c r="Q836" s="119"/>
      <c r="R836" s="120" t="s">
        <v>5658</v>
      </c>
      <c r="S836" s="120">
        <v>0.2</v>
      </c>
      <c r="T836" s="120"/>
      <c r="U836" s="120"/>
      <c r="V836" s="172">
        <v>139.6</v>
      </c>
      <c r="W836" s="172">
        <v>40</v>
      </c>
      <c r="X836" s="172">
        <v>89.2</v>
      </c>
      <c r="Y836" s="172">
        <v>9.8000000000000007</v>
      </c>
      <c r="Z836" s="172">
        <v>0.6</v>
      </c>
      <c r="AA836" s="123">
        <v>668.7</v>
      </c>
      <c r="AB836" s="123"/>
      <c r="AC836" s="123"/>
      <c r="AD836" s="123"/>
      <c r="AE836" s="123"/>
      <c r="AF836" s="123"/>
      <c r="AG836" s="214"/>
      <c r="AH836" s="229" t="str">
        <f t="shared" si="107"/>
        <v>a2</v>
      </c>
      <c r="AI836" s="122"/>
      <c r="AJ836" s="122"/>
      <c r="AK836" s="122"/>
      <c r="AL836" s="122"/>
      <c r="AM836" s="122"/>
      <c r="AN836" s="173"/>
      <c r="AO836" s="173"/>
      <c r="AP836" s="173"/>
      <c r="AQ836" s="173"/>
      <c r="AR836" s="173"/>
      <c r="AS836" s="173"/>
      <c r="AT836" s="173"/>
      <c r="AU836" s="173"/>
      <c r="AV836" s="173"/>
      <c r="AW836" s="173"/>
      <c r="AX836" s="173"/>
      <c r="AY836" s="173"/>
      <c r="AZ836" s="211">
        <f t="shared" si="113"/>
        <v>0</v>
      </c>
      <c r="BA836" s="211">
        <f t="shared" si="114"/>
        <v>0</v>
      </c>
      <c r="BB836" s="205">
        <f t="shared" si="108"/>
        <v>0</v>
      </c>
      <c r="BC836" s="205">
        <f t="shared" si="109"/>
        <v>0</v>
      </c>
      <c r="BD836" s="205">
        <f t="shared" si="110"/>
        <v>0</v>
      </c>
      <c r="BE836" s="205">
        <f t="shared" si="111"/>
        <v>0</v>
      </c>
      <c r="BF836" s="175"/>
      <c r="BG836" s="175"/>
      <c r="BH836" s="175"/>
      <c r="BI836" s="175"/>
      <c r="BJ836" s="175"/>
      <c r="BK836" s="175"/>
      <c r="BL836" s="175"/>
      <c r="BM836" s="175"/>
      <c r="BN836" s="175"/>
      <c r="BO836" s="175"/>
      <c r="BP836" s="198">
        <f t="shared" si="112"/>
        <v>0</v>
      </c>
    </row>
    <row r="837" spans="1:68" s="116" customFormat="1" x14ac:dyDescent="0.15">
      <c r="A837" s="117">
        <v>1632202001</v>
      </c>
      <c r="B837" s="118" t="s">
        <v>1315</v>
      </c>
      <c r="C837" s="118" t="s">
        <v>1276</v>
      </c>
      <c r="D837" s="118" t="s">
        <v>1316</v>
      </c>
      <c r="E837" s="118" t="s">
        <v>4016</v>
      </c>
      <c r="F837" s="120">
        <v>21</v>
      </c>
      <c r="G837" s="119">
        <v>132649</v>
      </c>
      <c r="H837" s="119"/>
      <c r="I837" s="120" t="s">
        <v>5820</v>
      </c>
      <c r="J837" s="120">
        <v>600</v>
      </c>
      <c r="K837" s="120">
        <v>132649</v>
      </c>
      <c r="L837" s="120">
        <v>0.60599999999999998</v>
      </c>
      <c r="M837" s="121" t="s">
        <v>5657</v>
      </c>
      <c r="N837" s="120">
        <v>1</v>
      </c>
      <c r="O837" s="119">
        <v>138.80000000000001</v>
      </c>
      <c r="P837" s="119"/>
      <c r="Q837" s="119"/>
      <c r="R837" s="120" t="s">
        <v>5660</v>
      </c>
      <c r="S837" s="120">
        <v>0.6</v>
      </c>
      <c r="T837" s="120"/>
      <c r="U837" s="120"/>
      <c r="V837" s="172">
        <v>99.3</v>
      </c>
      <c r="W837" s="172"/>
      <c r="X837" s="172">
        <v>99.3</v>
      </c>
      <c r="Y837" s="172"/>
      <c r="Z837" s="172"/>
      <c r="AA837" s="123">
        <v>600</v>
      </c>
      <c r="AB837" s="123"/>
      <c r="AC837" s="123"/>
      <c r="AD837" s="123"/>
      <c r="AE837" s="123"/>
      <c r="AF837" s="123"/>
      <c r="AG837" s="214"/>
      <c r="AH837" s="229" t="str">
        <f t="shared" ref="AH837:AH900" si="116">IF(N837=1,IF(AG837&gt;0,"a4",IF(AC837&gt;0,"a3",IF(AA837&gt;0,"a2","a1"))),IF(AG837&gt;0,"b4",IF(AC837&gt;0,"b3",IF(AA837&gt;0,"b2","b1"))))</f>
        <v>a2</v>
      </c>
      <c r="AI837" s="122"/>
      <c r="AJ837" s="122"/>
      <c r="AK837" s="122"/>
      <c r="AL837" s="122"/>
      <c r="AM837" s="122"/>
      <c r="AN837" s="173"/>
      <c r="AO837" s="173"/>
      <c r="AP837" s="173"/>
      <c r="AQ837" s="173"/>
      <c r="AR837" s="173"/>
      <c r="AS837" s="173">
        <v>2</v>
      </c>
      <c r="AT837" s="173">
        <v>2</v>
      </c>
      <c r="AU837" s="173">
        <v>2</v>
      </c>
      <c r="AV837" s="173">
        <v>2</v>
      </c>
      <c r="AW837" s="173">
        <v>2</v>
      </c>
      <c r="AX837" s="173">
        <v>2</v>
      </c>
      <c r="AY837" s="173"/>
      <c r="AZ837" s="211">
        <f t="shared" si="113"/>
        <v>2</v>
      </c>
      <c r="BA837" s="211">
        <f t="shared" si="114"/>
        <v>10</v>
      </c>
      <c r="BB837" s="205">
        <f t="shared" ref="BB837:BB900" si="117">SUM(BG837:BO837)</f>
        <v>20635</v>
      </c>
      <c r="BC837" s="205">
        <f t="shared" ref="BC837:BC900" si="118">BG837+BH837+BK837+BL837+BM837+BN837+BO837</f>
        <v>16133</v>
      </c>
      <c r="BD837" s="205">
        <f t="shared" ref="BD837:BD900" si="119">BB837-BF837</f>
        <v>4502</v>
      </c>
      <c r="BE837" s="205">
        <f t="shared" ref="BE837:BE900" si="120">BC837-BF837</f>
        <v>0</v>
      </c>
      <c r="BF837" s="175">
        <v>16133</v>
      </c>
      <c r="BG837" s="175"/>
      <c r="BH837" s="175">
        <v>4502</v>
      </c>
      <c r="BI837" s="175">
        <v>4502</v>
      </c>
      <c r="BJ837" s="175"/>
      <c r="BK837" s="175">
        <v>9450</v>
      </c>
      <c r="BL837" s="175"/>
      <c r="BM837" s="175">
        <v>1970</v>
      </c>
      <c r="BN837" s="175">
        <v>83</v>
      </c>
      <c r="BO837" s="175">
        <v>128</v>
      </c>
      <c r="BP837" s="198">
        <f t="shared" ref="BP837:BP900" si="121">BH837+BO837</f>
        <v>4630</v>
      </c>
    </row>
    <row r="838" spans="1:68" s="116" customFormat="1" x14ac:dyDescent="0.15">
      <c r="A838" s="117">
        <v>1632202002</v>
      </c>
      <c r="B838" s="118" t="s">
        <v>1317</v>
      </c>
      <c r="C838" s="118" t="s">
        <v>1276</v>
      </c>
      <c r="D838" s="118" t="s">
        <v>1316</v>
      </c>
      <c r="E838" s="118" t="s">
        <v>4017</v>
      </c>
      <c r="F838" s="120">
        <v>13</v>
      </c>
      <c r="G838" s="119"/>
      <c r="H838" s="119"/>
      <c r="I838" s="120" t="s">
        <v>5820</v>
      </c>
      <c r="J838" s="120">
        <v>700</v>
      </c>
      <c r="K838" s="120">
        <v>279098</v>
      </c>
      <c r="L838" s="120">
        <v>1.0920000000000001</v>
      </c>
      <c r="M838" s="121" t="s">
        <v>3186</v>
      </c>
      <c r="N838" s="120">
        <v>1</v>
      </c>
      <c r="O838" s="119"/>
      <c r="P838" s="119"/>
      <c r="Q838" s="119"/>
      <c r="R838" s="120"/>
      <c r="S838" s="120"/>
      <c r="T838" s="120"/>
      <c r="U838" s="120"/>
      <c r="V838" s="172"/>
      <c r="W838" s="172"/>
      <c r="X838" s="172"/>
      <c r="Y838" s="172"/>
      <c r="Z838" s="172"/>
      <c r="AA838" s="123"/>
      <c r="AB838" s="123"/>
      <c r="AC838" s="123"/>
      <c r="AD838" s="123"/>
      <c r="AE838" s="123"/>
      <c r="AF838" s="123"/>
      <c r="AG838" s="214"/>
      <c r="AH838" s="229" t="str">
        <f t="shared" si="116"/>
        <v>a1</v>
      </c>
      <c r="AI838" s="122"/>
      <c r="AJ838" s="122"/>
      <c r="AK838" s="122"/>
      <c r="AL838" s="122"/>
      <c r="AM838" s="122"/>
      <c r="AN838" s="173"/>
      <c r="AO838" s="173"/>
      <c r="AP838" s="173"/>
      <c r="AQ838" s="173"/>
      <c r="AR838" s="173"/>
      <c r="AS838" s="173"/>
      <c r="AT838" s="173"/>
      <c r="AU838" s="173"/>
      <c r="AV838" s="173"/>
      <c r="AW838" s="173"/>
      <c r="AX838" s="173"/>
      <c r="AY838" s="173"/>
      <c r="AZ838" s="211">
        <f t="shared" ref="AZ838:AZ901" si="122">SUBTOTAL(9,AN838:AS838)</f>
        <v>0</v>
      </c>
      <c r="BA838" s="211">
        <f t="shared" ref="BA838:BA901" si="123">SUBTOTAL(9,AT838:AY838)</f>
        <v>0</v>
      </c>
      <c r="BB838" s="205">
        <f t="shared" si="117"/>
        <v>0</v>
      </c>
      <c r="BC838" s="205">
        <f t="shared" si="118"/>
        <v>0</v>
      </c>
      <c r="BD838" s="205">
        <f t="shared" si="119"/>
        <v>0</v>
      </c>
      <c r="BE838" s="205">
        <f t="shared" si="120"/>
        <v>0</v>
      </c>
      <c r="BF838" s="175"/>
      <c r="BG838" s="175"/>
      <c r="BH838" s="175"/>
      <c r="BI838" s="175"/>
      <c r="BJ838" s="175"/>
      <c r="BK838" s="175"/>
      <c r="BL838" s="175"/>
      <c r="BM838" s="175"/>
      <c r="BN838" s="175"/>
      <c r="BO838" s="175"/>
      <c r="BP838" s="198">
        <f t="shared" si="121"/>
        <v>0</v>
      </c>
    </row>
    <row r="839" spans="1:68" s="116" customFormat="1" x14ac:dyDescent="0.15">
      <c r="A839" s="117">
        <v>1634201001</v>
      </c>
      <c r="B839" s="118" t="s">
        <v>1318</v>
      </c>
      <c r="C839" s="118" t="s">
        <v>1276</v>
      </c>
      <c r="D839" s="118" t="s">
        <v>1319</v>
      </c>
      <c r="E839" s="118" t="s">
        <v>4018</v>
      </c>
      <c r="F839" s="120">
        <v>12</v>
      </c>
      <c r="G839" s="119">
        <v>2651657</v>
      </c>
      <c r="H839" s="119"/>
      <c r="I839" s="120" t="s">
        <v>5820</v>
      </c>
      <c r="J839" s="120">
        <v>10000</v>
      </c>
      <c r="K839" s="120">
        <v>2834128</v>
      </c>
      <c r="L839" s="120">
        <v>0.77600000000000002</v>
      </c>
      <c r="M839" s="121" t="s">
        <v>5657</v>
      </c>
      <c r="N839" s="120">
        <v>1</v>
      </c>
      <c r="O839" s="119">
        <v>164</v>
      </c>
      <c r="P839" s="119">
        <v>31.6</v>
      </c>
      <c r="Q839" s="119">
        <v>4.9000000000000004</v>
      </c>
      <c r="R839" s="120" t="s">
        <v>5655</v>
      </c>
      <c r="S839" s="120">
        <v>21.3</v>
      </c>
      <c r="T839" s="120"/>
      <c r="U839" s="120"/>
      <c r="V839" s="172">
        <v>1478.3</v>
      </c>
      <c r="W839" s="172">
        <v>150.30000000000001</v>
      </c>
      <c r="X839" s="172">
        <v>863.6</v>
      </c>
      <c r="Y839" s="172">
        <v>72.599999999999994</v>
      </c>
      <c r="Z839" s="172">
        <v>391.8</v>
      </c>
      <c r="AA839" s="123"/>
      <c r="AB839" s="123"/>
      <c r="AC839" s="123">
        <v>1751</v>
      </c>
      <c r="AD839" s="123"/>
      <c r="AE839" s="123"/>
      <c r="AF839" s="123"/>
      <c r="AG839" s="214"/>
      <c r="AH839" s="229" t="str">
        <f t="shared" si="116"/>
        <v>a3</v>
      </c>
      <c r="AI839" s="122"/>
      <c r="AJ839" s="122"/>
      <c r="AK839" s="122"/>
      <c r="AL839" s="122"/>
      <c r="AM839" s="122"/>
      <c r="AN839" s="173">
        <v>2</v>
      </c>
      <c r="AO839" s="173"/>
      <c r="AP839" s="173"/>
      <c r="AQ839" s="173"/>
      <c r="AR839" s="173"/>
      <c r="AS839" s="173"/>
      <c r="AT839" s="173">
        <v>1</v>
      </c>
      <c r="AU839" s="173">
        <v>1.9</v>
      </c>
      <c r="AV839" s="173">
        <v>0.6</v>
      </c>
      <c r="AW839" s="173"/>
      <c r="AX839" s="173">
        <v>1.5</v>
      </c>
      <c r="AY839" s="173">
        <v>0.5</v>
      </c>
      <c r="AZ839" s="211">
        <f t="shared" si="122"/>
        <v>2</v>
      </c>
      <c r="BA839" s="211">
        <f t="shared" si="123"/>
        <v>5.5</v>
      </c>
      <c r="BB839" s="205">
        <f t="shared" si="117"/>
        <v>179418</v>
      </c>
      <c r="BC839" s="205">
        <f t="shared" si="118"/>
        <v>147528</v>
      </c>
      <c r="BD839" s="205">
        <f t="shared" si="119"/>
        <v>31890</v>
      </c>
      <c r="BE839" s="205">
        <f t="shared" si="120"/>
        <v>0</v>
      </c>
      <c r="BF839" s="175">
        <v>147528</v>
      </c>
      <c r="BG839" s="175"/>
      <c r="BH839" s="175">
        <v>31890</v>
      </c>
      <c r="BI839" s="175">
        <v>31890</v>
      </c>
      <c r="BJ839" s="175"/>
      <c r="BK839" s="175">
        <v>49549</v>
      </c>
      <c r="BL839" s="175">
        <v>17978</v>
      </c>
      <c r="BM839" s="175">
        <v>19303</v>
      </c>
      <c r="BN839" s="175">
        <v>7444</v>
      </c>
      <c r="BO839" s="175">
        <v>21364</v>
      </c>
      <c r="BP839" s="198">
        <f t="shared" si="121"/>
        <v>53254</v>
      </c>
    </row>
    <row r="840" spans="1:68" s="116" customFormat="1" x14ac:dyDescent="0.15">
      <c r="A840" s="117">
        <v>1634301001</v>
      </c>
      <c r="B840" s="118" t="s">
        <v>82</v>
      </c>
      <c r="C840" s="118" t="s">
        <v>1276</v>
      </c>
      <c r="D840" s="118" t="s">
        <v>1320</v>
      </c>
      <c r="E840" s="118" t="s">
        <v>4019</v>
      </c>
      <c r="F840" s="120">
        <v>11</v>
      </c>
      <c r="G840" s="119">
        <v>933250</v>
      </c>
      <c r="H840" s="119"/>
      <c r="I840" s="120" t="s">
        <v>5820</v>
      </c>
      <c r="J840" s="120">
        <v>5040</v>
      </c>
      <c r="K840" s="120">
        <v>933250</v>
      </c>
      <c r="L840" s="120">
        <v>0.50700000000000001</v>
      </c>
      <c r="M840" s="121" t="s">
        <v>5657</v>
      </c>
      <c r="N840" s="120">
        <v>1</v>
      </c>
      <c r="O840" s="119">
        <v>207.7</v>
      </c>
      <c r="P840" s="119"/>
      <c r="Q840" s="119"/>
      <c r="R840" s="120" t="s">
        <v>5655</v>
      </c>
      <c r="S840" s="120">
        <v>8.8000000000000007</v>
      </c>
      <c r="T840" s="120"/>
      <c r="U840" s="120"/>
      <c r="V840" s="172">
        <v>500.7</v>
      </c>
      <c r="W840" s="172">
        <v>69.099999999999994</v>
      </c>
      <c r="X840" s="172">
        <v>344.7</v>
      </c>
      <c r="Y840" s="172">
        <v>37</v>
      </c>
      <c r="Z840" s="172">
        <v>49.9</v>
      </c>
      <c r="AA840" s="123"/>
      <c r="AB840" s="123"/>
      <c r="AC840" s="123">
        <v>560.29999999999995</v>
      </c>
      <c r="AD840" s="123"/>
      <c r="AE840" s="123"/>
      <c r="AF840" s="123"/>
      <c r="AG840" s="214"/>
      <c r="AH840" s="229" t="str">
        <f t="shared" si="116"/>
        <v>a3</v>
      </c>
      <c r="AI840" s="122"/>
      <c r="AJ840" s="122"/>
      <c r="AK840" s="122"/>
      <c r="AL840" s="122"/>
      <c r="AM840" s="122"/>
      <c r="AN840" s="173">
        <v>1</v>
      </c>
      <c r="AO840" s="173"/>
      <c r="AP840" s="173"/>
      <c r="AQ840" s="173"/>
      <c r="AR840" s="173"/>
      <c r="AS840" s="173"/>
      <c r="AT840" s="173"/>
      <c r="AU840" s="173"/>
      <c r="AV840" s="173"/>
      <c r="AW840" s="173"/>
      <c r="AX840" s="173"/>
      <c r="AY840" s="173"/>
      <c r="AZ840" s="211">
        <f t="shared" si="122"/>
        <v>1</v>
      </c>
      <c r="BA840" s="211">
        <f t="shared" si="123"/>
        <v>0</v>
      </c>
      <c r="BB840" s="205">
        <f t="shared" si="117"/>
        <v>40557</v>
      </c>
      <c r="BC840" s="205">
        <f t="shared" si="118"/>
        <v>40557</v>
      </c>
      <c r="BD840" s="205">
        <f t="shared" si="119"/>
        <v>0</v>
      </c>
      <c r="BE840" s="205">
        <f t="shared" si="120"/>
        <v>0</v>
      </c>
      <c r="BF840" s="175">
        <v>40557</v>
      </c>
      <c r="BG840" s="175"/>
      <c r="BH840" s="175">
        <v>6140</v>
      </c>
      <c r="BI840" s="175"/>
      <c r="BJ840" s="175"/>
      <c r="BK840" s="175">
        <v>14210</v>
      </c>
      <c r="BL840" s="175">
        <v>4885</v>
      </c>
      <c r="BM840" s="175">
        <v>6874</v>
      </c>
      <c r="BN840" s="175">
        <v>2922</v>
      </c>
      <c r="BO840" s="175">
        <v>5526</v>
      </c>
      <c r="BP840" s="198">
        <f t="shared" si="121"/>
        <v>11666</v>
      </c>
    </row>
    <row r="841" spans="1:68" s="116" customFormat="1" x14ac:dyDescent="0.15">
      <c r="A841" s="117">
        <v>1680101001</v>
      </c>
      <c r="B841" s="118" t="s">
        <v>1321</v>
      </c>
      <c r="C841" s="118" t="s">
        <v>1276</v>
      </c>
      <c r="D841" s="118" t="s">
        <v>1322</v>
      </c>
      <c r="E841" s="118" t="s">
        <v>4020</v>
      </c>
      <c r="F841" s="120">
        <v>18</v>
      </c>
      <c r="G841" s="119">
        <v>4665503</v>
      </c>
      <c r="H841" s="119"/>
      <c r="I841" s="120" t="s">
        <v>5820</v>
      </c>
      <c r="J841" s="120">
        <v>19000</v>
      </c>
      <c r="K841" s="120">
        <v>4665503</v>
      </c>
      <c r="L841" s="120">
        <v>0.67300000000000004</v>
      </c>
      <c r="M841" s="121" t="s">
        <v>5657</v>
      </c>
      <c r="N841" s="120">
        <v>1</v>
      </c>
      <c r="O841" s="119">
        <v>246</v>
      </c>
      <c r="P841" s="119">
        <v>30</v>
      </c>
      <c r="Q841" s="119">
        <v>5.6</v>
      </c>
      <c r="R841" s="120" t="s">
        <v>5655</v>
      </c>
      <c r="S841" s="120">
        <v>61.2</v>
      </c>
      <c r="T841" s="120"/>
      <c r="U841" s="120"/>
      <c r="V841" s="172">
        <v>2400</v>
      </c>
      <c r="W841" s="172">
        <v>299.3</v>
      </c>
      <c r="X841" s="172">
        <v>1931</v>
      </c>
      <c r="Y841" s="172">
        <v>58.8</v>
      </c>
      <c r="Z841" s="172">
        <v>110.9</v>
      </c>
      <c r="AA841" s="123">
        <v>24222</v>
      </c>
      <c r="AB841" s="123"/>
      <c r="AC841" s="123">
        <v>2004</v>
      </c>
      <c r="AD841" s="123"/>
      <c r="AE841" s="123"/>
      <c r="AF841" s="123"/>
      <c r="AG841" s="214"/>
      <c r="AH841" s="229" t="str">
        <f t="shared" si="116"/>
        <v>a3</v>
      </c>
      <c r="AI841" s="122" t="s">
        <v>5401</v>
      </c>
      <c r="AJ841" s="122"/>
      <c r="AK841" s="122"/>
      <c r="AL841" s="122"/>
      <c r="AM841" s="122"/>
      <c r="AN841" s="173">
        <v>13</v>
      </c>
      <c r="AO841" s="173"/>
      <c r="AP841" s="173"/>
      <c r="AQ841" s="173"/>
      <c r="AR841" s="173"/>
      <c r="AS841" s="173">
        <v>1</v>
      </c>
      <c r="AT841" s="173">
        <v>1</v>
      </c>
      <c r="AU841" s="173">
        <v>1</v>
      </c>
      <c r="AV841" s="173">
        <v>1</v>
      </c>
      <c r="AW841" s="173">
        <v>1</v>
      </c>
      <c r="AX841" s="173">
        <v>1</v>
      </c>
      <c r="AY841" s="173">
        <v>2</v>
      </c>
      <c r="AZ841" s="211">
        <f t="shared" si="122"/>
        <v>14</v>
      </c>
      <c r="BA841" s="211">
        <f t="shared" si="123"/>
        <v>7</v>
      </c>
      <c r="BB841" s="205">
        <f t="shared" si="117"/>
        <v>317379</v>
      </c>
      <c r="BC841" s="205">
        <f t="shared" si="118"/>
        <v>290379</v>
      </c>
      <c r="BD841" s="205">
        <f t="shared" si="119"/>
        <v>44100</v>
      </c>
      <c r="BE841" s="205">
        <f t="shared" si="120"/>
        <v>17100</v>
      </c>
      <c r="BF841" s="175">
        <v>273279</v>
      </c>
      <c r="BG841" s="175">
        <v>30577</v>
      </c>
      <c r="BH841" s="175">
        <v>44100</v>
      </c>
      <c r="BI841" s="175">
        <v>25000</v>
      </c>
      <c r="BJ841" s="175">
        <v>2000</v>
      </c>
      <c r="BK841" s="175">
        <v>54521</v>
      </c>
      <c r="BL841" s="175">
        <v>17414</v>
      </c>
      <c r="BM841" s="175">
        <v>37768</v>
      </c>
      <c r="BN841" s="175">
        <v>1107</v>
      </c>
      <c r="BO841" s="175">
        <v>104892</v>
      </c>
      <c r="BP841" s="198">
        <f t="shared" si="121"/>
        <v>148992</v>
      </c>
    </row>
    <row r="842" spans="1:68" s="116" customFormat="1" x14ac:dyDescent="0.15">
      <c r="A842" s="117">
        <v>1700181001</v>
      </c>
      <c r="B842" s="118" t="s">
        <v>1323</v>
      </c>
      <c r="C842" s="118" t="s">
        <v>1324</v>
      </c>
      <c r="D842" s="118" t="s">
        <v>1325</v>
      </c>
      <c r="E842" s="118" t="s">
        <v>4021</v>
      </c>
      <c r="F842" s="120">
        <v>19</v>
      </c>
      <c r="G842" s="119">
        <v>13465073</v>
      </c>
      <c r="H842" s="119"/>
      <c r="I842" s="120" t="s">
        <v>5820</v>
      </c>
      <c r="J842" s="120">
        <v>68800</v>
      </c>
      <c r="K842" s="120">
        <v>13465073</v>
      </c>
      <c r="L842" s="120">
        <v>0.53600000000000003</v>
      </c>
      <c r="M842" s="121" t="s">
        <v>5654</v>
      </c>
      <c r="N842" s="120">
        <v>1</v>
      </c>
      <c r="O842" s="119">
        <v>289</v>
      </c>
      <c r="P842" s="119">
        <v>39.4</v>
      </c>
      <c r="Q842" s="119">
        <v>6.03</v>
      </c>
      <c r="R842" s="120" t="s">
        <v>5655</v>
      </c>
      <c r="S842" s="120">
        <v>123.9</v>
      </c>
      <c r="T842" s="120"/>
      <c r="U842" s="120"/>
      <c r="V842" s="172">
        <v>5944</v>
      </c>
      <c r="W842" s="172"/>
      <c r="X842" s="172">
        <v>4512</v>
      </c>
      <c r="Y842" s="172">
        <v>1432</v>
      </c>
      <c r="Z842" s="172"/>
      <c r="AA842" s="123">
        <v>103202</v>
      </c>
      <c r="AB842" s="123">
        <v>356609.79999999952</v>
      </c>
      <c r="AC842" s="123">
        <v>5062</v>
      </c>
      <c r="AD842" s="123"/>
      <c r="AE842" s="123"/>
      <c r="AF842" s="123"/>
      <c r="AG842" s="214"/>
      <c r="AH842" s="229" t="str">
        <f t="shared" si="116"/>
        <v>a3</v>
      </c>
      <c r="AI842" s="122"/>
      <c r="AJ842" s="122"/>
      <c r="AK842" s="122"/>
      <c r="AL842" s="122"/>
      <c r="AM842" s="122"/>
      <c r="AN842" s="173" t="s">
        <v>3186</v>
      </c>
      <c r="AO842" s="173" t="s">
        <v>3186</v>
      </c>
      <c r="AP842" s="173" t="s">
        <v>3186</v>
      </c>
      <c r="AQ842" s="173" t="s">
        <v>3186</v>
      </c>
      <c r="AR842" s="173" t="s">
        <v>3186</v>
      </c>
      <c r="AS842" s="173">
        <v>2</v>
      </c>
      <c r="AT842" s="173">
        <v>2</v>
      </c>
      <c r="AU842" s="173">
        <v>3</v>
      </c>
      <c r="AV842" s="173">
        <v>1</v>
      </c>
      <c r="AW842" s="173">
        <v>3</v>
      </c>
      <c r="AX842" s="173">
        <v>2</v>
      </c>
      <c r="AY842" s="173" t="s">
        <v>3186</v>
      </c>
      <c r="AZ842" s="211">
        <f t="shared" si="122"/>
        <v>2</v>
      </c>
      <c r="BA842" s="211">
        <f t="shared" si="123"/>
        <v>11</v>
      </c>
      <c r="BB842" s="205">
        <f t="shared" si="117"/>
        <v>380233</v>
      </c>
      <c r="BC842" s="205">
        <f t="shared" si="118"/>
        <v>380233</v>
      </c>
      <c r="BD842" s="205">
        <f t="shared" si="119"/>
        <v>0</v>
      </c>
      <c r="BE842" s="205">
        <f t="shared" si="120"/>
        <v>0</v>
      </c>
      <c r="BF842" s="175">
        <v>380233</v>
      </c>
      <c r="BG842" s="175">
        <v>17536</v>
      </c>
      <c r="BH842" s="175">
        <v>164281</v>
      </c>
      <c r="BI842" s="175"/>
      <c r="BJ842" s="175"/>
      <c r="BK842" s="175">
        <v>8536</v>
      </c>
      <c r="BL842" s="175">
        <v>112924</v>
      </c>
      <c r="BM842" s="175">
        <v>44634</v>
      </c>
      <c r="BN842" s="175">
        <v>2684</v>
      </c>
      <c r="BO842" s="175">
        <v>29638</v>
      </c>
      <c r="BP842" s="198">
        <f t="shared" si="121"/>
        <v>193919</v>
      </c>
    </row>
    <row r="843" spans="1:68" s="116" customFormat="1" x14ac:dyDescent="0.15">
      <c r="A843" s="117">
        <v>1700281001</v>
      </c>
      <c r="B843" s="118" t="s">
        <v>1326</v>
      </c>
      <c r="C843" s="118" t="s">
        <v>1324</v>
      </c>
      <c r="D843" s="118" t="s">
        <v>1327</v>
      </c>
      <c r="E843" s="118" t="s">
        <v>4022</v>
      </c>
      <c r="F843" s="120">
        <v>24</v>
      </c>
      <c r="G843" s="119">
        <v>8452532</v>
      </c>
      <c r="H843" s="119"/>
      <c r="I843" s="120" t="s">
        <v>5820</v>
      </c>
      <c r="J843" s="120">
        <v>43000</v>
      </c>
      <c r="K843" s="120">
        <v>8452532</v>
      </c>
      <c r="L843" s="120">
        <v>0.53900000000000003</v>
      </c>
      <c r="M843" s="121" t="s">
        <v>5654</v>
      </c>
      <c r="N843" s="120">
        <v>1</v>
      </c>
      <c r="O843" s="119">
        <v>153</v>
      </c>
      <c r="P843" s="119">
        <v>37.200000000000003</v>
      </c>
      <c r="Q843" s="119">
        <v>4.4800000000000004</v>
      </c>
      <c r="R843" s="120" t="s">
        <v>5655</v>
      </c>
      <c r="S843" s="120">
        <v>74.141999999999996</v>
      </c>
      <c r="T843" s="120"/>
      <c r="U843" s="120"/>
      <c r="V843" s="172">
        <v>3728.32</v>
      </c>
      <c r="W843" s="172"/>
      <c r="X843" s="172">
        <v>2151.36</v>
      </c>
      <c r="Y843" s="172">
        <v>1576.96</v>
      </c>
      <c r="Z843" s="172"/>
      <c r="AA843" s="123">
        <v>41414</v>
      </c>
      <c r="AB843" s="123">
        <v>121547.89999999978</v>
      </c>
      <c r="AC843" s="123">
        <v>2161</v>
      </c>
      <c r="AD843" s="123">
        <v>458.51</v>
      </c>
      <c r="AE843" s="123"/>
      <c r="AF843" s="123"/>
      <c r="AG843" s="214">
        <f t="shared" ref="AG843:AG868" si="124">SUM(AD843:AF843)</f>
        <v>458.51</v>
      </c>
      <c r="AH843" s="229" t="str">
        <f t="shared" si="116"/>
        <v>a4</v>
      </c>
      <c r="AI843" s="122"/>
      <c r="AJ843" s="122"/>
      <c r="AK843" s="122"/>
      <c r="AL843" s="122"/>
      <c r="AM843" s="122"/>
      <c r="AN843" s="173" t="s">
        <v>3186</v>
      </c>
      <c r="AO843" s="173" t="s">
        <v>3186</v>
      </c>
      <c r="AP843" s="173" t="s">
        <v>3186</v>
      </c>
      <c r="AQ843" s="173" t="s">
        <v>3186</v>
      </c>
      <c r="AR843" s="173" t="s">
        <v>3186</v>
      </c>
      <c r="AS843" s="173">
        <v>3</v>
      </c>
      <c r="AT843" s="173">
        <v>2</v>
      </c>
      <c r="AU843" s="173">
        <v>4</v>
      </c>
      <c r="AV843" s="173">
        <v>2</v>
      </c>
      <c r="AW843" s="173">
        <v>4</v>
      </c>
      <c r="AX843" s="173">
        <v>1</v>
      </c>
      <c r="AY843" s="173">
        <v>1</v>
      </c>
      <c r="AZ843" s="211">
        <f t="shared" si="122"/>
        <v>3</v>
      </c>
      <c r="BA843" s="211">
        <f t="shared" si="123"/>
        <v>14</v>
      </c>
      <c r="BB843" s="205">
        <f t="shared" si="117"/>
        <v>362702</v>
      </c>
      <c r="BC843" s="205">
        <f t="shared" si="118"/>
        <v>362702</v>
      </c>
      <c r="BD843" s="205">
        <f t="shared" si="119"/>
        <v>0</v>
      </c>
      <c r="BE843" s="205">
        <f t="shared" si="120"/>
        <v>0</v>
      </c>
      <c r="BF843" s="175">
        <v>362702</v>
      </c>
      <c r="BG843" s="175">
        <v>14257</v>
      </c>
      <c r="BH843" s="175">
        <v>165851</v>
      </c>
      <c r="BI843" s="175"/>
      <c r="BJ843" s="175"/>
      <c r="BK843" s="175">
        <v>12229</v>
      </c>
      <c r="BL843" s="175">
        <v>80443</v>
      </c>
      <c r="BM843" s="175">
        <v>61171</v>
      </c>
      <c r="BN843" s="175">
        <v>7029</v>
      </c>
      <c r="BO843" s="175">
        <v>21722</v>
      </c>
      <c r="BP843" s="198">
        <f t="shared" si="121"/>
        <v>187573</v>
      </c>
    </row>
    <row r="844" spans="1:68" s="116" customFormat="1" x14ac:dyDescent="0.15">
      <c r="A844" s="117">
        <v>1700281002</v>
      </c>
      <c r="B844" s="118" t="s">
        <v>1328</v>
      </c>
      <c r="C844" s="118" t="s">
        <v>1324</v>
      </c>
      <c r="D844" s="118" t="s">
        <v>1327</v>
      </c>
      <c r="E844" s="118" t="s">
        <v>4023</v>
      </c>
      <c r="F844" s="120">
        <v>18</v>
      </c>
      <c r="G844" s="119"/>
      <c r="H844" s="119"/>
      <c r="I844" s="120" t="s">
        <v>5820</v>
      </c>
      <c r="J844" s="120">
        <v>18375</v>
      </c>
      <c r="K844" s="120">
        <v>2939362</v>
      </c>
      <c r="L844" s="120">
        <v>0.438</v>
      </c>
      <c r="M844" s="121" t="s">
        <v>5654</v>
      </c>
      <c r="N844" s="120">
        <v>1</v>
      </c>
      <c r="O844" s="119">
        <v>126</v>
      </c>
      <c r="P844" s="119">
        <v>25.8</v>
      </c>
      <c r="Q844" s="119">
        <v>2.99</v>
      </c>
      <c r="R844" s="120" t="s">
        <v>5655</v>
      </c>
      <c r="S844" s="120">
        <v>22.577999999999999</v>
      </c>
      <c r="T844" s="120"/>
      <c r="U844" s="120"/>
      <c r="V844" s="172">
        <v>1167.3699999999999</v>
      </c>
      <c r="W844" s="172"/>
      <c r="X844" s="172">
        <v>701.02</v>
      </c>
      <c r="Y844" s="172">
        <v>327.81</v>
      </c>
      <c r="Z844" s="172">
        <v>138.54</v>
      </c>
      <c r="AA844" s="123">
        <v>15111</v>
      </c>
      <c r="AB844" s="123">
        <v>47929.199999999961</v>
      </c>
      <c r="AC844" s="123">
        <v>820.4</v>
      </c>
      <c r="AD844" s="123"/>
      <c r="AE844" s="123"/>
      <c r="AF844" s="123"/>
      <c r="AG844" s="214"/>
      <c r="AH844" s="229" t="str">
        <f t="shared" si="116"/>
        <v>a3</v>
      </c>
      <c r="AI844" s="122"/>
      <c r="AJ844" s="122"/>
      <c r="AK844" s="122"/>
      <c r="AL844" s="122"/>
      <c r="AM844" s="122"/>
      <c r="AN844" s="173" t="s">
        <v>3186</v>
      </c>
      <c r="AO844" s="173" t="s">
        <v>3186</v>
      </c>
      <c r="AP844" s="173" t="s">
        <v>3186</v>
      </c>
      <c r="AQ844" s="173" t="s">
        <v>3186</v>
      </c>
      <c r="AR844" s="173" t="s">
        <v>3186</v>
      </c>
      <c r="AS844" s="173">
        <v>3</v>
      </c>
      <c r="AT844" s="173">
        <v>1</v>
      </c>
      <c r="AU844" s="173">
        <v>3</v>
      </c>
      <c r="AV844" s="173">
        <v>1</v>
      </c>
      <c r="AW844" s="173">
        <v>2</v>
      </c>
      <c r="AX844" s="173">
        <v>1</v>
      </c>
      <c r="AY844" s="173" t="s">
        <v>3186</v>
      </c>
      <c r="AZ844" s="211">
        <f t="shared" si="122"/>
        <v>3</v>
      </c>
      <c r="BA844" s="211">
        <f t="shared" si="123"/>
        <v>8</v>
      </c>
      <c r="BB844" s="205">
        <f t="shared" si="117"/>
        <v>244191</v>
      </c>
      <c r="BC844" s="205">
        <f t="shared" si="118"/>
        <v>244191</v>
      </c>
      <c r="BD844" s="205">
        <f t="shared" si="119"/>
        <v>-3264</v>
      </c>
      <c r="BE844" s="205">
        <f t="shared" si="120"/>
        <v>-3264</v>
      </c>
      <c r="BF844" s="175">
        <v>247455</v>
      </c>
      <c r="BG844" s="175">
        <v>12203</v>
      </c>
      <c r="BH844" s="175">
        <v>113600</v>
      </c>
      <c r="BI844" s="175"/>
      <c r="BJ844" s="175"/>
      <c r="BK844" s="175">
        <v>20552</v>
      </c>
      <c r="BL844" s="175">
        <v>79520</v>
      </c>
      <c r="BM844" s="175"/>
      <c r="BN844" s="175"/>
      <c r="BO844" s="175">
        <v>18316</v>
      </c>
      <c r="BP844" s="198">
        <f t="shared" si="121"/>
        <v>131916</v>
      </c>
    </row>
    <row r="845" spans="1:68" s="116" customFormat="1" x14ac:dyDescent="0.15">
      <c r="A845" s="117">
        <v>1720101001</v>
      </c>
      <c r="B845" s="118" t="s">
        <v>1329</v>
      </c>
      <c r="C845" s="118" t="s">
        <v>1324</v>
      </c>
      <c r="D845" s="118" t="s">
        <v>1330</v>
      </c>
      <c r="E845" s="118" t="s">
        <v>4024</v>
      </c>
      <c r="F845" s="120">
        <v>44</v>
      </c>
      <c r="G845" s="119">
        <v>11428694</v>
      </c>
      <c r="H845" s="119">
        <v>4735880</v>
      </c>
      <c r="I845" s="120" t="s">
        <v>5821</v>
      </c>
      <c r="J845" s="120">
        <v>156000</v>
      </c>
      <c r="K845" s="120">
        <v>33012778</v>
      </c>
      <c r="L845" s="120">
        <v>0.57999999999999996</v>
      </c>
      <c r="M845" s="121" t="s">
        <v>5654</v>
      </c>
      <c r="N845" s="120">
        <v>1</v>
      </c>
      <c r="O845" s="119">
        <v>200</v>
      </c>
      <c r="P845" s="119">
        <v>40</v>
      </c>
      <c r="Q845" s="119">
        <v>5.6</v>
      </c>
      <c r="R845" s="120" t="s">
        <v>5655</v>
      </c>
      <c r="S845" s="120">
        <v>248.5</v>
      </c>
      <c r="T845" s="120"/>
      <c r="U845" s="120"/>
      <c r="V845" s="172">
        <v>11723.203</v>
      </c>
      <c r="W845" s="172">
        <v>2381.183</v>
      </c>
      <c r="X845" s="172">
        <v>5573.88</v>
      </c>
      <c r="Y845" s="172">
        <v>3490.27</v>
      </c>
      <c r="Z845" s="172">
        <v>277.87</v>
      </c>
      <c r="AA845" s="123">
        <v>277378</v>
      </c>
      <c r="AB845" s="123">
        <v>401904.65999999933</v>
      </c>
      <c r="AC845" s="123">
        <v>7963.5999999999995</v>
      </c>
      <c r="AD845" s="123"/>
      <c r="AE845" s="123">
        <v>861.17</v>
      </c>
      <c r="AF845" s="123"/>
      <c r="AG845" s="214">
        <f t="shared" si="124"/>
        <v>861.17</v>
      </c>
      <c r="AH845" s="229" t="str">
        <f t="shared" si="116"/>
        <v>a4</v>
      </c>
      <c r="AI845" s="122"/>
      <c r="AJ845" s="122"/>
      <c r="AK845" s="122"/>
      <c r="AL845" s="122"/>
      <c r="AM845" s="122"/>
      <c r="AN845" s="173">
        <v>6</v>
      </c>
      <c r="AO845" s="173">
        <v>7</v>
      </c>
      <c r="AP845" s="173">
        <v>4</v>
      </c>
      <c r="AQ845" s="173" t="s">
        <v>3186</v>
      </c>
      <c r="AR845" s="173" t="s">
        <v>3186</v>
      </c>
      <c r="AS845" s="173">
        <v>1</v>
      </c>
      <c r="AT845" s="173">
        <v>5</v>
      </c>
      <c r="AU845" s="173">
        <v>8</v>
      </c>
      <c r="AV845" s="173">
        <v>5</v>
      </c>
      <c r="AW845" s="173">
        <v>5</v>
      </c>
      <c r="AX845" s="173">
        <v>1</v>
      </c>
      <c r="AY845" s="173">
        <v>3</v>
      </c>
      <c r="AZ845" s="211">
        <f t="shared" si="122"/>
        <v>18</v>
      </c>
      <c r="BA845" s="211">
        <f t="shared" si="123"/>
        <v>27</v>
      </c>
      <c r="BB845" s="205">
        <f t="shared" si="117"/>
        <v>749191</v>
      </c>
      <c r="BC845" s="205">
        <f t="shared" si="118"/>
        <v>599691</v>
      </c>
      <c r="BD845" s="205">
        <f t="shared" si="119"/>
        <v>192654</v>
      </c>
      <c r="BE845" s="205">
        <f t="shared" si="120"/>
        <v>43154</v>
      </c>
      <c r="BF845" s="175">
        <v>556537</v>
      </c>
      <c r="BG845" s="175">
        <v>102071</v>
      </c>
      <c r="BH845" s="175">
        <v>192654</v>
      </c>
      <c r="BI845" s="175">
        <v>149500</v>
      </c>
      <c r="BJ845" s="175"/>
      <c r="BK845" s="175">
        <v>28399</v>
      </c>
      <c r="BL845" s="175">
        <v>74639</v>
      </c>
      <c r="BM845" s="175">
        <v>70849</v>
      </c>
      <c r="BN845" s="175">
        <v>36110</v>
      </c>
      <c r="BO845" s="175">
        <v>94969</v>
      </c>
      <c r="BP845" s="198">
        <f t="shared" si="121"/>
        <v>287623</v>
      </c>
    </row>
    <row r="846" spans="1:68" s="116" customFormat="1" x14ac:dyDescent="0.15">
      <c r="A846" s="117">
        <v>1720101002</v>
      </c>
      <c r="B846" s="118" t="s">
        <v>1331</v>
      </c>
      <c r="C846" s="118" t="s">
        <v>1324</v>
      </c>
      <c r="D846" s="118" t="s">
        <v>1330</v>
      </c>
      <c r="E846" s="118" t="s">
        <v>4025</v>
      </c>
      <c r="F846" s="120">
        <v>33</v>
      </c>
      <c r="G846" s="119">
        <v>17112813</v>
      </c>
      <c r="H846" s="119"/>
      <c r="I846" s="120" t="s">
        <v>5820</v>
      </c>
      <c r="J846" s="120">
        <v>64800</v>
      </c>
      <c r="K846" s="120">
        <v>17830982</v>
      </c>
      <c r="L846" s="120">
        <v>0.754</v>
      </c>
      <c r="M846" s="121" t="s">
        <v>5654</v>
      </c>
      <c r="N846" s="120">
        <v>1</v>
      </c>
      <c r="O846" s="119">
        <v>230</v>
      </c>
      <c r="P846" s="119">
        <v>40</v>
      </c>
      <c r="Q846" s="119">
        <v>4.7</v>
      </c>
      <c r="R846" s="120" t="s">
        <v>5655</v>
      </c>
      <c r="S846" s="120">
        <v>128.1</v>
      </c>
      <c r="T846" s="120"/>
      <c r="U846" s="120"/>
      <c r="V846" s="172">
        <v>6435.1</v>
      </c>
      <c r="W846" s="172"/>
      <c r="X846" s="172">
        <v>4218.8999999999996</v>
      </c>
      <c r="Y846" s="172">
        <v>1649</v>
      </c>
      <c r="Z846" s="172">
        <v>567.20000000000005</v>
      </c>
      <c r="AA846" s="123">
        <v>130378</v>
      </c>
      <c r="AB846" s="123"/>
      <c r="AC846" s="123">
        <v>3004</v>
      </c>
      <c r="AD846" s="123"/>
      <c r="AE846" s="123"/>
      <c r="AF846" s="123"/>
      <c r="AG846" s="214"/>
      <c r="AH846" s="229" t="str">
        <f t="shared" si="116"/>
        <v>a3</v>
      </c>
      <c r="AI846" s="122"/>
      <c r="AJ846" s="122"/>
      <c r="AK846" s="122"/>
      <c r="AL846" s="122"/>
      <c r="AM846" s="122"/>
      <c r="AN846" s="173">
        <v>1</v>
      </c>
      <c r="AO846" s="173">
        <v>2</v>
      </c>
      <c r="AP846" s="173">
        <v>1</v>
      </c>
      <c r="AQ846" s="173"/>
      <c r="AR846" s="173"/>
      <c r="AS846" s="173"/>
      <c r="AT846" s="173">
        <v>2</v>
      </c>
      <c r="AU846" s="173">
        <v>7</v>
      </c>
      <c r="AV846" s="173">
        <v>1</v>
      </c>
      <c r="AW846" s="173">
        <v>3</v>
      </c>
      <c r="AX846" s="173">
        <v>1</v>
      </c>
      <c r="AY846" s="173">
        <v>2</v>
      </c>
      <c r="AZ846" s="211">
        <f t="shared" si="122"/>
        <v>4</v>
      </c>
      <c r="BA846" s="211">
        <f t="shared" si="123"/>
        <v>16</v>
      </c>
      <c r="BB846" s="205">
        <f t="shared" si="117"/>
        <v>506073</v>
      </c>
      <c r="BC846" s="205">
        <f t="shared" si="118"/>
        <v>441058</v>
      </c>
      <c r="BD846" s="205">
        <f t="shared" si="119"/>
        <v>67615</v>
      </c>
      <c r="BE846" s="205">
        <f t="shared" si="120"/>
        <v>2600</v>
      </c>
      <c r="BF846" s="175">
        <v>438458</v>
      </c>
      <c r="BG846" s="175">
        <v>23069</v>
      </c>
      <c r="BH846" s="175">
        <v>105066</v>
      </c>
      <c r="BI846" s="175">
        <v>65015</v>
      </c>
      <c r="BJ846" s="175"/>
      <c r="BK846" s="175">
        <v>40088</v>
      </c>
      <c r="BL846" s="175">
        <v>61054</v>
      </c>
      <c r="BM846" s="175">
        <v>82340</v>
      </c>
      <c r="BN846" s="175">
        <v>67746</v>
      </c>
      <c r="BO846" s="175">
        <v>61695</v>
      </c>
      <c r="BP846" s="198">
        <f t="shared" si="121"/>
        <v>166761</v>
      </c>
    </row>
    <row r="847" spans="1:68" s="116" customFormat="1" x14ac:dyDescent="0.15">
      <c r="A847" s="117">
        <v>1720101003</v>
      </c>
      <c r="B847" s="118" t="s">
        <v>1332</v>
      </c>
      <c r="C847" s="118" t="s">
        <v>1324</v>
      </c>
      <c r="D847" s="118" t="s">
        <v>1330</v>
      </c>
      <c r="E847" s="118" t="s">
        <v>4026</v>
      </c>
      <c r="F847" s="120">
        <v>19</v>
      </c>
      <c r="G847" s="119">
        <v>6850976</v>
      </c>
      <c r="H847" s="119"/>
      <c r="I847" s="120" t="s">
        <v>5820</v>
      </c>
      <c r="J847" s="120">
        <v>46000</v>
      </c>
      <c r="K847" s="120">
        <v>10309028</v>
      </c>
      <c r="L847" s="120">
        <v>0.61399999999999999</v>
      </c>
      <c r="M847" s="121" t="s">
        <v>5654</v>
      </c>
      <c r="N847" s="120">
        <v>1</v>
      </c>
      <c r="O847" s="119">
        <v>210</v>
      </c>
      <c r="P847" s="119">
        <v>42</v>
      </c>
      <c r="Q847" s="119">
        <v>6.1</v>
      </c>
      <c r="R847" s="120" t="s">
        <v>5655</v>
      </c>
      <c r="S847" s="120">
        <v>63.4</v>
      </c>
      <c r="T847" s="120"/>
      <c r="U847" s="120"/>
      <c r="V847" s="172">
        <v>4610.7241999999997</v>
      </c>
      <c r="W847" s="172">
        <v>693.61180000000002</v>
      </c>
      <c r="X847" s="172">
        <v>2344.9249</v>
      </c>
      <c r="Y847" s="172">
        <v>1357.5251000000001</v>
      </c>
      <c r="Z847" s="172">
        <v>214.66239999999999</v>
      </c>
      <c r="AA847" s="123">
        <v>84174</v>
      </c>
      <c r="AB847" s="123">
        <v>228100.69999999949</v>
      </c>
      <c r="AC847" s="123">
        <v>4866.3</v>
      </c>
      <c r="AD847" s="123"/>
      <c r="AE847" s="123"/>
      <c r="AF847" s="123"/>
      <c r="AG847" s="214"/>
      <c r="AH847" s="229" t="str">
        <f t="shared" si="116"/>
        <v>a3</v>
      </c>
      <c r="AI847" s="122"/>
      <c r="AJ847" s="122"/>
      <c r="AK847" s="122"/>
      <c r="AL847" s="122"/>
      <c r="AM847" s="122"/>
      <c r="AN847" s="173">
        <v>2</v>
      </c>
      <c r="AO847" s="173">
        <v>1</v>
      </c>
      <c r="AP847" s="173">
        <v>2</v>
      </c>
      <c r="AQ847" s="173"/>
      <c r="AR847" s="173"/>
      <c r="AS847" s="173">
        <v>1</v>
      </c>
      <c r="AT847" s="173">
        <v>11</v>
      </c>
      <c r="AU847" s="173">
        <v>1</v>
      </c>
      <c r="AV847" s="173">
        <v>1</v>
      </c>
      <c r="AW847" s="173">
        <v>1</v>
      </c>
      <c r="AX847" s="173">
        <v>1</v>
      </c>
      <c r="AY847" s="173"/>
      <c r="AZ847" s="211">
        <f t="shared" si="122"/>
        <v>6</v>
      </c>
      <c r="BA847" s="211">
        <f t="shared" si="123"/>
        <v>15</v>
      </c>
      <c r="BB847" s="205">
        <f t="shared" si="117"/>
        <v>453047</v>
      </c>
      <c r="BC847" s="205">
        <f t="shared" si="118"/>
        <v>392613</v>
      </c>
      <c r="BD847" s="205">
        <f t="shared" si="119"/>
        <v>62758</v>
      </c>
      <c r="BE847" s="205">
        <f t="shared" si="120"/>
        <v>2324</v>
      </c>
      <c r="BF847" s="175">
        <v>390289</v>
      </c>
      <c r="BG847" s="175">
        <v>30272</v>
      </c>
      <c r="BH847" s="175">
        <v>94500</v>
      </c>
      <c r="BI847" s="175">
        <v>60434</v>
      </c>
      <c r="BJ847" s="175"/>
      <c r="BK847" s="175">
        <v>6344</v>
      </c>
      <c r="BL847" s="175">
        <v>74176</v>
      </c>
      <c r="BM847" s="175">
        <v>64018</v>
      </c>
      <c r="BN847" s="175">
        <v>46752</v>
      </c>
      <c r="BO847" s="175">
        <v>76551</v>
      </c>
      <c r="BP847" s="198">
        <f t="shared" si="121"/>
        <v>171051</v>
      </c>
    </row>
    <row r="848" spans="1:68" s="116" customFormat="1" x14ac:dyDescent="0.15">
      <c r="A848" s="117">
        <v>1720101004</v>
      </c>
      <c r="B848" s="118" t="s">
        <v>1333</v>
      </c>
      <c r="C848" s="118" t="s">
        <v>1324</v>
      </c>
      <c r="D848" s="118" t="s">
        <v>1330</v>
      </c>
      <c r="E848" s="118" t="s">
        <v>4027</v>
      </c>
      <c r="F848" s="120">
        <v>19</v>
      </c>
      <c r="G848" s="119">
        <v>244894</v>
      </c>
      <c r="H848" s="119"/>
      <c r="I848" s="120" t="s">
        <v>5820</v>
      </c>
      <c r="J848" s="120">
        <v>1500</v>
      </c>
      <c r="K848" s="120">
        <v>244894</v>
      </c>
      <c r="L848" s="120">
        <v>0.44700000000000001</v>
      </c>
      <c r="M848" s="121" t="s">
        <v>5657</v>
      </c>
      <c r="N848" s="120">
        <v>1</v>
      </c>
      <c r="O848" s="119">
        <v>260</v>
      </c>
      <c r="P848" s="119">
        <v>36</v>
      </c>
      <c r="Q848" s="119">
        <v>1.5</v>
      </c>
      <c r="R848" s="120" t="s">
        <v>5660</v>
      </c>
      <c r="S848" s="120">
        <v>0.28100000000000003</v>
      </c>
      <c r="T848" s="120"/>
      <c r="U848" s="120"/>
      <c r="V848" s="172">
        <v>150.17099999999999</v>
      </c>
      <c r="W848" s="172"/>
      <c r="X848" s="172">
        <v>150.17099999999999</v>
      </c>
      <c r="Y848" s="172"/>
      <c r="Z848" s="172"/>
      <c r="AA848" s="123">
        <v>1015.8</v>
      </c>
      <c r="AB848" s="123"/>
      <c r="AC848" s="123"/>
      <c r="AD848" s="123"/>
      <c r="AE848" s="123"/>
      <c r="AF848" s="123"/>
      <c r="AG848" s="214"/>
      <c r="AH848" s="229" t="str">
        <f t="shared" si="116"/>
        <v>a2</v>
      </c>
      <c r="AI848" s="122"/>
      <c r="AJ848" s="122"/>
      <c r="AK848" s="122"/>
      <c r="AL848" s="122"/>
      <c r="AM848" s="122"/>
      <c r="AN848" s="173"/>
      <c r="AO848" s="173"/>
      <c r="AP848" s="173"/>
      <c r="AQ848" s="173"/>
      <c r="AR848" s="173"/>
      <c r="AS848" s="173"/>
      <c r="AT848" s="173">
        <v>1</v>
      </c>
      <c r="AU848" s="173"/>
      <c r="AV848" s="173"/>
      <c r="AW848" s="173"/>
      <c r="AX848" s="173">
        <v>0.5</v>
      </c>
      <c r="AY848" s="173"/>
      <c r="AZ848" s="211">
        <f t="shared" si="122"/>
        <v>0</v>
      </c>
      <c r="BA848" s="211">
        <f t="shared" si="123"/>
        <v>1.5</v>
      </c>
      <c r="BB848" s="205">
        <f t="shared" si="117"/>
        <v>23358</v>
      </c>
      <c r="BC848" s="205">
        <f t="shared" si="118"/>
        <v>21521</v>
      </c>
      <c r="BD848" s="205">
        <f t="shared" si="119"/>
        <v>1907</v>
      </c>
      <c r="BE848" s="205">
        <f t="shared" si="120"/>
        <v>70</v>
      </c>
      <c r="BF848" s="175">
        <v>21451</v>
      </c>
      <c r="BG848" s="175"/>
      <c r="BH848" s="175">
        <v>3045</v>
      </c>
      <c r="BI848" s="175">
        <v>1837</v>
      </c>
      <c r="BJ848" s="175"/>
      <c r="BK848" s="175">
        <v>4188</v>
      </c>
      <c r="BL848" s="175">
        <v>8492</v>
      </c>
      <c r="BM848" s="175">
        <v>1801</v>
      </c>
      <c r="BN848" s="175">
        <v>396</v>
      </c>
      <c r="BO848" s="175">
        <v>3599</v>
      </c>
      <c r="BP848" s="198">
        <f t="shared" si="121"/>
        <v>6644</v>
      </c>
    </row>
    <row r="849" spans="1:68" s="116" customFormat="1" x14ac:dyDescent="0.15">
      <c r="A849" s="117">
        <v>1720102005</v>
      </c>
      <c r="B849" s="118" t="s">
        <v>1334</v>
      </c>
      <c r="C849" s="118" t="s">
        <v>1324</v>
      </c>
      <c r="D849" s="118" t="s">
        <v>1330</v>
      </c>
      <c r="E849" s="118" t="s">
        <v>4028</v>
      </c>
      <c r="F849" s="120">
        <v>12</v>
      </c>
      <c r="G849" s="119"/>
      <c r="H849" s="119"/>
      <c r="I849" s="120" t="s">
        <v>5820</v>
      </c>
      <c r="J849" s="120">
        <v>750</v>
      </c>
      <c r="K849" s="120">
        <v>93075</v>
      </c>
      <c r="L849" s="120">
        <v>0.34</v>
      </c>
      <c r="M849" s="121" t="s">
        <v>5657</v>
      </c>
      <c r="N849" s="120">
        <v>1</v>
      </c>
      <c r="O849" s="119">
        <v>130</v>
      </c>
      <c r="P849" s="119">
        <v>25</v>
      </c>
      <c r="Q849" s="119">
        <v>2.9</v>
      </c>
      <c r="R849" s="120" t="s">
        <v>5660</v>
      </c>
      <c r="S849" s="120">
        <v>0.28000000000000003</v>
      </c>
      <c r="T849" s="120"/>
      <c r="U849" s="120"/>
      <c r="V849" s="172">
        <v>90.158000000000001</v>
      </c>
      <c r="W849" s="172"/>
      <c r="X849" s="172">
        <v>90.158000000000001</v>
      </c>
      <c r="Y849" s="172"/>
      <c r="Z849" s="172"/>
      <c r="AA849" s="123">
        <v>367.2</v>
      </c>
      <c r="AB849" s="123"/>
      <c r="AC849" s="123"/>
      <c r="AD849" s="123"/>
      <c r="AE849" s="123"/>
      <c r="AF849" s="123"/>
      <c r="AG849" s="214"/>
      <c r="AH849" s="229" t="str">
        <f t="shared" si="116"/>
        <v>a2</v>
      </c>
      <c r="AI849" s="122"/>
      <c r="AJ849" s="122"/>
      <c r="AK849" s="122"/>
      <c r="AL849" s="122"/>
      <c r="AM849" s="122"/>
      <c r="AN849" s="173"/>
      <c r="AO849" s="173"/>
      <c r="AP849" s="173"/>
      <c r="AQ849" s="173"/>
      <c r="AR849" s="173"/>
      <c r="AS849" s="173"/>
      <c r="AT849" s="173">
        <v>0.5</v>
      </c>
      <c r="AU849" s="173">
        <v>0.5</v>
      </c>
      <c r="AV849" s="173"/>
      <c r="AW849" s="173"/>
      <c r="AX849" s="173">
        <v>0.5</v>
      </c>
      <c r="AY849" s="173"/>
      <c r="AZ849" s="211">
        <f t="shared" si="122"/>
        <v>0</v>
      </c>
      <c r="BA849" s="211">
        <f t="shared" si="123"/>
        <v>1.5</v>
      </c>
      <c r="BB849" s="205">
        <f t="shared" si="117"/>
        <v>16701</v>
      </c>
      <c r="BC849" s="205">
        <f t="shared" si="118"/>
        <v>16701</v>
      </c>
      <c r="BD849" s="205">
        <f t="shared" si="119"/>
        <v>0</v>
      </c>
      <c r="BE849" s="205">
        <f t="shared" si="120"/>
        <v>0</v>
      </c>
      <c r="BF849" s="175">
        <v>16701</v>
      </c>
      <c r="BG849" s="175"/>
      <c r="BH849" s="175">
        <v>2898</v>
      </c>
      <c r="BI849" s="175"/>
      <c r="BJ849" s="175"/>
      <c r="BK849" s="175">
        <v>1391</v>
      </c>
      <c r="BL849" s="175">
        <v>5037</v>
      </c>
      <c r="BM849" s="175">
        <v>2255</v>
      </c>
      <c r="BN849" s="175">
        <v>310</v>
      </c>
      <c r="BO849" s="175">
        <v>4810</v>
      </c>
      <c r="BP849" s="198">
        <f t="shared" si="121"/>
        <v>7708</v>
      </c>
    </row>
    <row r="850" spans="1:68" s="116" customFormat="1" x14ac:dyDescent="0.15">
      <c r="A850" s="117">
        <v>1720201001</v>
      </c>
      <c r="B850" s="118" t="s">
        <v>1331</v>
      </c>
      <c r="C850" s="118" t="s">
        <v>1324</v>
      </c>
      <c r="D850" s="118" t="s">
        <v>1335</v>
      </c>
      <c r="E850" s="118" t="s">
        <v>4029</v>
      </c>
      <c r="F850" s="120">
        <v>19</v>
      </c>
      <c r="G850" s="119">
        <v>1258224</v>
      </c>
      <c r="H850" s="119"/>
      <c r="I850" s="120" t="s">
        <v>5820</v>
      </c>
      <c r="J850" s="120">
        <v>6750</v>
      </c>
      <c r="K850" s="120">
        <v>1258224</v>
      </c>
      <c r="L850" s="120">
        <v>0.51100000000000001</v>
      </c>
      <c r="M850" s="121" t="s">
        <v>5657</v>
      </c>
      <c r="N850" s="120">
        <v>1</v>
      </c>
      <c r="O850" s="119">
        <v>193.8</v>
      </c>
      <c r="P850" s="119">
        <v>29.9</v>
      </c>
      <c r="Q850" s="119">
        <v>5.85</v>
      </c>
      <c r="R850" s="120" t="s">
        <v>5655</v>
      </c>
      <c r="S850" s="120">
        <v>7.1</v>
      </c>
      <c r="T850" s="120"/>
      <c r="U850" s="120"/>
      <c r="V850" s="172">
        <v>689.1</v>
      </c>
      <c r="W850" s="172"/>
      <c r="X850" s="172"/>
      <c r="Y850" s="172"/>
      <c r="Z850" s="172">
        <v>689.1</v>
      </c>
      <c r="AA850" s="123">
        <v>16316</v>
      </c>
      <c r="AB850" s="123"/>
      <c r="AC850" s="123">
        <v>892</v>
      </c>
      <c r="AD850" s="123"/>
      <c r="AE850" s="123"/>
      <c r="AF850" s="123"/>
      <c r="AG850" s="214"/>
      <c r="AH850" s="229" t="str">
        <f t="shared" si="116"/>
        <v>a3</v>
      </c>
      <c r="AI850" s="122"/>
      <c r="AJ850" s="122"/>
      <c r="AK850" s="122"/>
      <c r="AL850" s="122"/>
      <c r="AM850" s="122"/>
      <c r="AN850" s="173">
        <v>1</v>
      </c>
      <c r="AO850" s="173"/>
      <c r="AP850" s="173"/>
      <c r="AQ850" s="173"/>
      <c r="AR850" s="173"/>
      <c r="AS850" s="173">
        <v>1</v>
      </c>
      <c r="AT850" s="173">
        <v>2</v>
      </c>
      <c r="AU850" s="173">
        <v>2</v>
      </c>
      <c r="AV850" s="173">
        <v>2</v>
      </c>
      <c r="AW850" s="173">
        <v>2</v>
      </c>
      <c r="AX850" s="173">
        <v>1</v>
      </c>
      <c r="AY850" s="173"/>
      <c r="AZ850" s="211">
        <f t="shared" si="122"/>
        <v>2</v>
      </c>
      <c r="BA850" s="211">
        <f t="shared" si="123"/>
        <v>9</v>
      </c>
      <c r="BB850" s="205">
        <f t="shared" si="117"/>
        <v>101339</v>
      </c>
      <c r="BC850" s="205">
        <f t="shared" si="118"/>
        <v>85947</v>
      </c>
      <c r="BD850" s="205">
        <f t="shared" si="119"/>
        <v>26213</v>
      </c>
      <c r="BE850" s="205">
        <f t="shared" si="120"/>
        <v>10821</v>
      </c>
      <c r="BF850" s="175">
        <v>75126</v>
      </c>
      <c r="BG850" s="175">
        <v>4640</v>
      </c>
      <c r="BH850" s="175">
        <v>26177</v>
      </c>
      <c r="BI850" s="175">
        <v>15392</v>
      </c>
      <c r="BJ850" s="175"/>
      <c r="BK850" s="175">
        <v>21195</v>
      </c>
      <c r="BL850" s="175">
        <v>3948</v>
      </c>
      <c r="BM850" s="175">
        <v>9595</v>
      </c>
      <c r="BN850" s="175">
        <v>2703</v>
      </c>
      <c r="BO850" s="175">
        <v>17689</v>
      </c>
      <c r="BP850" s="198">
        <f t="shared" si="121"/>
        <v>43866</v>
      </c>
    </row>
    <row r="851" spans="1:68" s="116" customFormat="1" x14ac:dyDescent="0.15">
      <c r="A851" s="117">
        <v>1720201002</v>
      </c>
      <c r="B851" s="118" t="s">
        <v>1336</v>
      </c>
      <c r="C851" s="118" t="s">
        <v>1324</v>
      </c>
      <c r="D851" s="118" t="s">
        <v>1335</v>
      </c>
      <c r="E851" s="118" t="s">
        <v>4030</v>
      </c>
      <c r="F851" s="120">
        <v>9</v>
      </c>
      <c r="G851" s="119">
        <v>909902</v>
      </c>
      <c r="H851" s="119"/>
      <c r="I851" s="120" t="s">
        <v>5820</v>
      </c>
      <c r="J851" s="120">
        <v>6500</v>
      </c>
      <c r="K851" s="120">
        <v>909902</v>
      </c>
      <c r="L851" s="120">
        <v>0.38400000000000001</v>
      </c>
      <c r="M851" s="121" t="s">
        <v>5654</v>
      </c>
      <c r="N851" s="120">
        <v>1</v>
      </c>
      <c r="O851" s="119">
        <v>274.60000000000002</v>
      </c>
      <c r="P851" s="119">
        <v>31.2</v>
      </c>
      <c r="Q851" s="119">
        <v>6.43</v>
      </c>
      <c r="R851" s="120" t="s">
        <v>5655</v>
      </c>
      <c r="S851" s="120">
        <v>4.9000000000000004</v>
      </c>
      <c r="T851" s="120"/>
      <c r="U851" s="120"/>
      <c r="V851" s="172">
        <v>1053</v>
      </c>
      <c r="W851" s="172">
        <v>133.19999999999999</v>
      </c>
      <c r="X851" s="172">
        <v>628.1</v>
      </c>
      <c r="Y851" s="172">
        <v>154.1</v>
      </c>
      <c r="Z851" s="172">
        <v>137.6</v>
      </c>
      <c r="AA851" s="123">
        <v>9827</v>
      </c>
      <c r="AB851" s="123"/>
      <c r="AC851" s="123">
        <v>757</v>
      </c>
      <c r="AD851" s="123"/>
      <c r="AE851" s="123"/>
      <c r="AF851" s="123"/>
      <c r="AG851" s="214"/>
      <c r="AH851" s="229" t="str">
        <f t="shared" si="116"/>
        <v>a3</v>
      </c>
      <c r="AI851" s="122"/>
      <c r="AJ851" s="122"/>
      <c r="AK851" s="122"/>
      <c r="AL851" s="122"/>
      <c r="AM851" s="122"/>
      <c r="AN851" s="173">
        <v>1</v>
      </c>
      <c r="AO851" s="173"/>
      <c r="AP851" s="173"/>
      <c r="AQ851" s="173"/>
      <c r="AR851" s="173"/>
      <c r="AS851" s="173">
        <v>1</v>
      </c>
      <c r="AT851" s="173">
        <v>0.5</v>
      </c>
      <c r="AU851" s="173">
        <v>0.5</v>
      </c>
      <c r="AV851" s="173">
        <v>0.5</v>
      </c>
      <c r="AW851" s="173">
        <v>0.5</v>
      </c>
      <c r="AX851" s="173">
        <v>1</v>
      </c>
      <c r="AY851" s="173"/>
      <c r="AZ851" s="211">
        <f t="shared" si="122"/>
        <v>2</v>
      </c>
      <c r="BA851" s="211">
        <f t="shared" si="123"/>
        <v>3</v>
      </c>
      <c r="BB851" s="205">
        <f t="shared" si="117"/>
        <v>100040</v>
      </c>
      <c r="BC851" s="205">
        <f t="shared" si="118"/>
        <v>83792</v>
      </c>
      <c r="BD851" s="205">
        <f t="shared" si="119"/>
        <v>27422</v>
      </c>
      <c r="BE851" s="205">
        <f t="shared" si="120"/>
        <v>11174</v>
      </c>
      <c r="BF851" s="175">
        <v>72618</v>
      </c>
      <c r="BG851" s="175">
        <v>3369</v>
      </c>
      <c r="BH851" s="175">
        <v>27423</v>
      </c>
      <c r="BI851" s="175">
        <v>16248</v>
      </c>
      <c r="BJ851" s="175"/>
      <c r="BK851" s="175">
        <v>15658</v>
      </c>
      <c r="BL851" s="175">
        <v>1241</v>
      </c>
      <c r="BM851" s="175">
        <v>13623</v>
      </c>
      <c r="BN851" s="175">
        <v>2835</v>
      </c>
      <c r="BO851" s="175">
        <v>19643</v>
      </c>
      <c r="BP851" s="198">
        <f t="shared" si="121"/>
        <v>47066</v>
      </c>
    </row>
    <row r="852" spans="1:68" s="116" customFormat="1" x14ac:dyDescent="0.15">
      <c r="A852" s="117">
        <v>1720202003</v>
      </c>
      <c r="B852" s="118" t="s">
        <v>1337</v>
      </c>
      <c r="C852" s="118" t="s">
        <v>1324</v>
      </c>
      <c r="D852" s="118" t="s">
        <v>1335</v>
      </c>
      <c r="E852" s="118" t="s">
        <v>4031</v>
      </c>
      <c r="F852" s="120">
        <v>19</v>
      </c>
      <c r="G852" s="119"/>
      <c r="H852" s="119"/>
      <c r="I852" s="120" t="s">
        <v>5820</v>
      </c>
      <c r="J852" s="120">
        <v>1650</v>
      </c>
      <c r="K852" s="120">
        <v>218300</v>
      </c>
      <c r="L852" s="120">
        <v>0.36199999999999999</v>
      </c>
      <c r="M852" s="121" t="s">
        <v>5657</v>
      </c>
      <c r="N852" s="120">
        <v>1</v>
      </c>
      <c r="O852" s="119">
        <v>231.4</v>
      </c>
      <c r="P852" s="119">
        <v>38.299999999999997</v>
      </c>
      <c r="Q852" s="119">
        <v>6.4</v>
      </c>
      <c r="R852" s="120" t="s">
        <v>5660</v>
      </c>
      <c r="S852" s="120">
        <v>0.2</v>
      </c>
      <c r="T852" s="120"/>
      <c r="U852" s="120"/>
      <c r="V852" s="172">
        <v>186.2</v>
      </c>
      <c r="W852" s="172"/>
      <c r="X852" s="172"/>
      <c r="Y852" s="172"/>
      <c r="Z852" s="172">
        <v>186.2</v>
      </c>
      <c r="AA852" s="123">
        <v>2311</v>
      </c>
      <c r="AB852" s="123"/>
      <c r="AC852" s="123">
        <v>210</v>
      </c>
      <c r="AD852" s="123"/>
      <c r="AE852" s="123"/>
      <c r="AF852" s="123"/>
      <c r="AG852" s="214"/>
      <c r="AH852" s="229" t="str">
        <f t="shared" si="116"/>
        <v>a3</v>
      </c>
      <c r="AI852" s="122"/>
      <c r="AJ852" s="122"/>
      <c r="AK852" s="122"/>
      <c r="AL852" s="122"/>
      <c r="AM852" s="122"/>
      <c r="AN852" s="173">
        <v>1</v>
      </c>
      <c r="AO852" s="173"/>
      <c r="AP852" s="173"/>
      <c r="AQ852" s="173"/>
      <c r="AR852" s="173"/>
      <c r="AS852" s="173">
        <v>1</v>
      </c>
      <c r="AT852" s="173">
        <v>0.5</v>
      </c>
      <c r="AU852" s="173">
        <v>0.5</v>
      </c>
      <c r="AV852" s="173">
        <v>0.5</v>
      </c>
      <c r="AW852" s="173">
        <v>0.5</v>
      </c>
      <c r="AX852" s="173"/>
      <c r="AY852" s="173"/>
      <c r="AZ852" s="211">
        <f t="shared" si="122"/>
        <v>2</v>
      </c>
      <c r="BA852" s="211">
        <f t="shared" si="123"/>
        <v>2</v>
      </c>
      <c r="BB852" s="205">
        <f t="shared" si="117"/>
        <v>18071</v>
      </c>
      <c r="BC852" s="205">
        <f t="shared" si="118"/>
        <v>16596</v>
      </c>
      <c r="BD852" s="205">
        <f t="shared" si="119"/>
        <v>2341</v>
      </c>
      <c r="BE852" s="205">
        <f t="shared" si="120"/>
        <v>866</v>
      </c>
      <c r="BF852" s="175">
        <v>15730</v>
      </c>
      <c r="BG852" s="175">
        <v>1239</v>
      </c>
      <c r="BH852" s="175">
        <v>2341</v>
      </c>
      <c r="BI852" s="175">
        <v>1475</v>
      </c>
      <c r="BJ852" s="175"/>
      <c r="BK852" s="175">
        <v>5174</v>
      </c>
      <c r="BL852" s="175">
        <v>351</v>
      </c>
      <c r="BM852" s="175">
        <v>3316</v>
      </c>
      <c r="BN852" s="175">
        <v>625</v>
      </c>
      <c r="BO852" s="175">
        <v>3550</v>
      </c>
      <c r="BP852" s="198">
        <f t="shared" si="121"/>
        <v>5891</v>
      </c>
    </row>
    <row r="853" spans="1:68" s="116" customFormat="1" x14ac:dyDescent="0.15">
      <c r="A853" s="117">
        <v>1720202004</v>
      </c>
      <c r="B853" s="118" t="s">
        <v>1338</v>
      </c>
      <c r="C853" s="118" t="s">
        <v>1324</v>
      </c>
      <c r="D853" s="118" t="s">
        <v>1335</v>
      </c>
      <c r="E853" s="118" t="s">
        <v>4032</v>
      </c>
      <c r="F853" s="120">
        <v>17</v>
      </c>
      <c r="G853" s="119"/>
      <c r="H853" s="119"/>
      <c r="I853" s="120" t="s">
        <v>5820</v>
      </c>
      <c r="J853" s="120">
        <v>740</v>
      </c>
      <c r="K853" s="120">
        <v>114964</v>
      </c>
      <c r="L853" s="120">
        <v>0.42599999999999999</v>
      </c>
      <c r="M853" s="121" t="s">
        <v>5657</v>
      </c>
      <c r="N853" s="120">
        <v>1</v>
      </c>
      <c r="O853" s="119">
        <v>147</v>
      </c>
      <c r="P853" s="119">
        <v>22.3</v>
      </c>
      <c r="Q853" s="119">
        <v>4.33</v>
      </c>
      <c r="R853" s="120" t="s">
        <v>5660</v>
      </c>
      <c r="S853" s="120">
        <v>0.2</v>
      </c>
      <c r="T853" s="120"/>
      <c r="U853" s="120"/>
      <c r="V853" s="172">
        <v>71.2</v>
      </c>
      <c r="W853" s="172"/>
      <c r="X853" s="172"/>
      <c r="Y853" s="172"/>
      <c r="Z853" s="172">
        <v>71.2</v>
      </c>
      <c r="AA853" s="123">
        <v>1269</v>
      </c>
      <c r="AB853" s="123"/>
      <c r="AC853" s="123">
        <v>73</v>
      </c>
      <c r="AD853" s="123"/>
      <c r="AE853" s="123"/>
      <c r="AF853" s="123"/>
      <c r="AG853" s="214"/>
      <c r="AH853" s="229" t="str">
        <f t="shared" si="116"/>
        <v>a3</v>
      </c>
      <c r="AI853" s="122"/>
      <c r="AJ853" s="122"/>
      <c r="AK853" s="122"/>
      <c r="AL853" s="122"/>
      <c r="AM853" s="122"/>
      <c r="AN853" s="173">
        <v>1</v>
      </c>
      <c r="AO853" s="173"/>
      <c r="AP853" s="173"/>
      <c r="AQ853" s="173"/>
      <c r="AR853" s="173"/>
      <c r="AS853" s="173">
        <v>1</v>
      </c>
      <c r="AT853" s="173">
        <v>0.5</v>
      </c>
      <c r="AU853" s="173">
        <v>0.5</v>
      </c>
      <c r="AV853" s="173">
        <v>0.5</v>
      </c>
      <c r="AW853" s="173">
        <v>0.5</v>
      </c>
      <c r="AX853" s="173"/>
      <c r="AY853" s="173"/>
      <c r="AZ853" s="211">
        <f t="shared" si="122"/>
        <v>2</v>
      </c>
      <c r="BA853" s="211">
        <f t="shared" si="123"/>
        <v>2</v>
      </c>
      <c r="BB853" s="205">
        <f t="shared" si="117"/>
        <v>18642</v>
      </c>
      <c r="BC853" s="205">
        <f t="shared" si="118"/>
        <v>17175</v>
      </c>
      <c r="BD853" s="205">
        <f t="shared" si="119"/>
        <v>2330</v>
      </c>
      <c r="BE853" s="205">
        <f t="shared" si="120"/>
        <v>863</v>
      </c>
      <c r="BF853" s="175">
        <v>16312</v>
      </c>
      <c r="BG853" s="175">
        <v>633</v>
      </c>
      <c r="BH853" s="175">
        <v>2329</v>
      </c>
      <c r="BI853" s="175">
        <v>1467</v>
      </c>
      <c r="BJ853" s="175"/>
      <c r="BK853" s="175">
        <v>1868</v>
      </c>
      <c r="BL853" s="175">
        <v>7949</v>
      </c>
      <c r="BM853" s="175">
        <v>1632</v>
      </c>
      <c r="BN853" s="175">
        <v>324</v>
      </c>
      <c r="BO853" s="175">
        <v>2440</v>
      </c>
      <c r="BP853" s="198">
        <f t="shared" si="121"/>
        <v>4769</v>
      </c>
    </row>
    <row r="854" spans="1:68" s="116" customFormat="1" x14ac:dyDescent="0.15">
      <c r="A854" s="117">
        <v>1720202005</v>
      </c>
      <c r="B854" s="118" t="s">
        <v>1339</v>
      </c>
      <c r="C854" s="118" t="s">
        <v>1324</v>
      </c>
      <c r="D854" s="118" t="s">
        <v>1335</v>
      </c>
      <c r="E854" s="118" t="s">
        <v>4033</v>
      </c>
      <c r="F854" s="120">
        <v>15</v>
      </c>
      <c r="G854" s="119">
        <v>235161</v>
      </c>
      <c r="H854" s="119"/>
      <c r="I854" s="120" t="s">
        <v>5820</v>
      </c>
      <c r="J854" s="120">
        <v>1680</v>
      </c>
      <c r="K854" s="120">
        <v>235161</v>
      </c>
      <c r="L854" s="120">
        <v>0.38300000000000001</v>
      </c>
      <c r="M854" s="121" t="s">
        <v>5657</v>
      </c>
      <c r="N854" s="120">
        <v>1</v>
      </c>
      <c r="O854" s="119">
        <v>261.3</v>
      </c>
      <c r="P854" s="119">
        <v>45.7</v>
      </c>
      <c r="Q854" s="119">
        <v>10.199999999999999</v>
      </c>
      <c r="R854" s="120" t="s">
        <v>5660</v>
      </c>
      <c r="S854" s="120">
        <v>0.2</v>
      </c>
      <c r="T854" s="120"/>
      <c r="U854" s="120"/>
      <c r="V854" s="172">
        <v>233</v>
      </c>
      <c r="W854" s="172">
        <v>29.2</v>
      </c>
      <c r="X854" s="172">
        <v>79.400000000000006</v>
      </c>
      <c r="Y854" s="172">
        <v>47.8</v>
      </c>
      <c r="Z854" s="172">
        <v>76.599999999999994</v>
      </c>
      <c r="AA854" s="123">
        <v>2195</v>
      </c>
      <c r="AB854" s="123"/>
      <c r="AC854" s="123">
        <v>218</v>
      </c>
      <c r="AD854" s="123"/>
      <c r="AE854" s="123"/>
      <c r="AF854" s="123"/>
      <c r="AG854" s="214"/>
      <c r="AH854" s="229" t="str">
        <f t="shared" si="116"/>
        <v>a3</v>
      </c>
      <c r="AI854" s="122"/>
      <c r="AJ854" s="122"/>
      <c r="AK854" s="122"/>
      <c r="AL854" s="122"/>
      <c r="AM854" s="122"/>
      <c r="AN854" s="173">
        <v>1</v>
      </c>
      <c r="AO854" s="173"/>
      <c r="AP854" s="173"/>
      <c r="AQ854" s="173"/>
      <c r="AR854" s="173"/>
      <c r="AS854" s="173">
        <v>1</v>
      </c>
      <c r="AT854" s="173">
        <v>0.5</v>
      </c>
      <c r="AU854" s="173">
        <v>0.5</v>
      </c>
      <c r="AV854" s="173">
        <v>0.5</v>
      </c>
      <c r="AW854" s="173">
        <v>0.5</v>
      </c>
      <c r="AX854" s="173"/>
      <c r="AY854" s="173"/>
      <c r="AZ854" s="211">
        <f t="shared" si="122"/>
        <v>2</v>
      </c>
      <c r="BA854" s="211">
        <f t="shared" si="123"/>
        <v>2</v>
      </c>
      <c r="BB854" s="205">
        <f t="shared" si="117"/>
        <v>19393</v>
      </c>
      <c r="BC854" s="205">
        <f t="shared" si="118"/>
        <v>17889</v>
      </c>
      <c r="BD854" s="205">
        <f t="shared" si="119"/>
        <v>2387</v>
      </c>
      <c r="BE854" s="205">
        <f t="shared" si="120"/>
        <v>883</v>
      </c>
      <c r="BF854" s="175">
        <v>17006</v>
      </c>
      <c r="BG854" s="175">
        <v>1284</v>
      </c>
      <c r="BH854" s="175">
        <v>2387</v>
      </c>
      <c r="BI854" s="175">
        <v>1504</v>
      </c>
      <c r="BJ854" s="175"/>
      <c r="BK854" s="175">
        <v>4548</v>
      </c>
      <c r="BL854" s="175">
        <v>2312</v>
      </c>
      <c r="BM854" s="175">
        <v>4228</v>
      </c>
      <c r="BN854" s="175">
        <v>847</v>
      </c>
      <c r="BO854" s="175">
        <v>2283</v>
      </c>
      <c r="BP854" s="198">
        <f t="shared" si="121"/>
        <v>4670</v>
      </c>
    </row>
    <row r="855" spans="1:68" s="116" customFormat="1" x14ac:dyDescent="0.15">
      <c r="A855" s="117">
        <v>1720202006</v>
      </c>
      <c r="B855" s="118" t="s">
        <v>1340</v>
      </c>
      <c r="C855" s="118" t="s">
        <v>1324</v>
      </c>
      <c r="D855" s="118" t="s">
        <v>1335</v>
      </c>
      <c r="E855" s="118" t="s">
        <v>4034</v>
      </c>
      <c r="F855" s="120">
        <v>8</v>
      </c>
      <c r="G855" s="119"/>
      <c r="H855" s="119"/>
      <c r="I855" s="120" t="s">
        <v>5820</v>
      </c>
      <c r="J855" s="120">
        <v>140</v>
      </c>
      <c r="K855" s="120">
        <v>43039</v>
      </c>
      <c r="L855" s="120">
        <v>0.84199999999999997</v>
      </c>
      <c r="M855" s="121" t="s">
        <v>5657</v>
      </c>
      <c r="N855" s="120">
        <v>1</v>
      </c>
      <c r="O855" s="119">
        <v>115.9</v>
      </c>
      <c r="P855" s="119">
        <v>20.9</v>
      </c>
      <c r="Q855" s="119">
        <v>4.37</v>
      </c>
      <c r="R855" s="120" t="s">
        <v>5660</v>
      </c>
      <c r="S855" s="120">
        <v>0.2</v>
      </c>
      <c r="T855" s="120"/>
      <c r="U855" s="120"/>
      <c r="V855" s="172">
        <v>35.200000000000003</v>
      </c>
      <c r="W855" s="172"/>
      <c r="X855" s="172"/>
      <c r="Y855" s="172"/>
      <c r="Z855" s="172">
        <v>35.200000000000003</v>
      </c>
      <c r="AA855" s="123">
        <v>88</v>
      </c>
      <c r="AB855" s="123"/>
      <c r="AC855" s="123"/>
      <c r="AD855" s="123"/>
      <c r="AE855" s="123"/>
      <c r="AF855" s="123"/>
      <c r="AG855" s="214"/>
      <c r="AH855" s="229" t="str">
        <f t="shared" si="116"/>
        <v>a2</v>
      </c>
      <c r="AI855" s="122"/>
      <c r="AJ855" s="122"/>
      <c r="AK855" s="122"/>
      <c r="AL855" s="122"/>
      <c r="AM855" s="122"/>
      <c r="AN855" s="173">
        <v>1</v>
      </c>
      <c r="AO855" s="173"/>
      <c r="AP855" s="173"/>
      <c r="AQ855" s="173"/>
      <c r="AR855" s="173"/>
      <c r="AS855" s="173">
        <v>1</v>
      </c>
      <c r="AT855" s="173">
        <v>0.5</v>
      </c>
      <c r="AU855" s="173">
        <v>0.5</v>
      </c>
      <c r="AV855" s="173">
        <v>0.5</v>
      </c>
      <c r="AW855" s="173">
        <v>0.5</v>
      </c>
      <c r="AX855" s="173"/>
      <c r="AY855" s="173"/>
      <c r="AZ855" s="211">
        <f t="shared" si="122"/>
        <v>2</v>
      </c>
      <c r="BA855" s="211">
        <f t="shared" si="123"/>
        <v>2</v>
      </c>
      <c r="BB855" s="205">
        <f t="shared" si="117"/>
        <v>5685</v>
      </c>
      <c r="BC855" s="205">
        <f t="shared" si="118"/>
        <v>4737</v>
      </c>
      <c r="BD855" s="205">
        <f t="shared" si="119"/>
        <v>1505</v>
      </c>
      <c r="BE855" s="205">
        <f t="shared" si="120"/>
        <v>557</v>
      </c>
      <c r="BF855" s="175">
        <v>4180</v>
      </c>
      <c r="BG855" s="175">
        <v>250</v>
      </c>
      <c r="BH855" s="175">
        <v>1504</v>
      </c>
      <c r="BI855" s="175">
        <v>948</v>
      </c>
      <c r="BJ855" s="175"/>
      <c r="BK855" s="175">
        <v>243</v>
      </c>
      <c r="BL855" s="175">
        <v>636</v>
      </c>
      <c r="BM855" s="175">
        <v>741</v>
      </c>
      <c r="BN855" s="175">
        <v>202</v>
      </c>
      <c r="BO855" s="175">
        <v>1161</v>
      </c>
      <c r="BP855" s="198">
        <f t="shared" si="121"/>
        <v>2665</v>
      </c>
    </row>
    <row r="856" spans="1:68" s="116" customFormat="1" x14ac:dyDescent="0.15">
      <c r="A856" s="117">
        <v>1720301001</v>
      </c>
      <c r="B856" s="118" t="s">
        <v>1341</v>
      </c>
      <c r="C856" s="118" t="s">
        <v>1324</v>
      </c>
      <c r="D856" s="118" t="s">
        <v>1342</v>
      </c>
      <c r="E856" s="118" t="s">
        <v>4035</v>
      </c>
      <c r="F856" s="120">
        <v>34</v>
      </c>
      <c r="G856" s="119"/>
      <c r="H856" s="119"/>
      <c r="I856" s="120" t="s">
        <v>5821</v>
      </c>
      <c r="J856" s="120">
        <v>36100</v>
      </c>
      <c r="K856" s="120">
        <v>9106269</v>
      </c>
      <c r="L856" s="120">
        <v>0.69099999999999995</v>
      </c>
      <c r="M856" s="121" t="s">
        <v>5654</v>
      </c>
      <c r="N856" s="120">
        <v>1</v>
      </c>
      <c r="O856" s="119">
        <v>115</v>
      </c>
      <c r="P856" s="119">
        <v>25</v>
      </c>
      <c r="Q856" s="119">
        <v>2.5</v>
      </c>
      <c r="R856" s="120" t="s">
        <v>5655</v>
      </c>
      <c r="S856" s="120">
        <v>10.8</v>
      </c>
      <c r="T856" s="120"/>
      <c r="U856" s="120"/>
      <c r="V856" s="172">
        <v>2608.3000000000002</v>
      </c>
      <c r="W856" s="172"/>
      <c r="X856" s="172">
        <v>1882.7</v>
      </c>
      <c r="Y856" s="172">
        <v>276.10000000000002</v>
      </c>
      <c r="Z856" s="172">
        <v>449.5</v>
      </c>
      <c r="AA856" s="123">
        <v>26846</v>
      </c>
      <c r="AB856" s="123">
        <v>62274.799999999923</v>
      </c>
      <c r="AC856" s="123">
        <v>432</v>
      </c>
      <c r="AD856" s="123"/>
      <c r="AE856" s="123"/>
      <c r="AF856" s="123"/>
      <c r="AG856" s="214"/>
      <c r="AH856" s="229" t="str">
        <f t="shared" si="116"/>
        <v>a3</v>
      </c>
      <c r="AI856" s="122"/>
      <c r="AJ856" s="122"/>
      <c r="AK856" s="122"/>
      <c r="AL856" s="122"/>
      <c r="AM856" s="122"/>
      <c r="AN856" s="173" t="s">
        <v>3186</v>
      </c>
      <c r="AO856" s="173" t="s">
        <v>3186</v>
      </c>
      <c r="AP856" s="173" t="s">
        <v>3186</v>
      </c>
      <c r="AQ856" s="173" t="s">
        <v>3186</v>
      </c>
      <c r="AR856" s="173" t="s">
        <v>3186</v>
      </c>
      <c r="AS856" s="173">
        <v>1</v>
      </c>
      <c r="AT856" s="173">
        <v>2.7</v>
      </c>
      <c r="AU856" s="173">
        <v>5.0999999999999996</v>
      </c>
      <c r="AV856" s="173">
        <v>2.7</v>
      </c>
      <c r="AW856" s="173">
        <v>2</v>
      </c>
      <c r="AX856" s="173">
        <v>1.7</v>
      </c>
      <c r="AY856" s="173">
        <v>0.8</v>
      </c>
      <c r="AZ856" s="211">
        <f t="shared" si="122"/>
        <v>1</v>
      </c>
      <c r="BA856" s="211">
        <f t="shared" si="123"/>
        <v>15</v>
      </c>
      <c r="BB856" s="205">
        <f t="shared" si="117"/>
        <v>217442</v>
      </c>
      <c r="BC856" s="205">
        <f t="shared" si="118"/>
        <v>175552</v>
      </c>
      <c r="BD856" s="205">
        <f t="shared" si="119"/>
        <v>42811</v>
      </c>
      <c r="BE856" s="205">
        <f t="shared" si="120"/>
        <v>921</v>
      </c>
      <c r="BF856" s="175">
        <v>174631</v>
      </c>
      <c r="BG856" s="175">
        <v>7781</v>
      </c>
      <c r="BH856" s="175">
        <v>58288</v>
      </c>
      <c r="BI856" s="175">
        <v>41890</v>
      </c>
      <c r="BJ856" s="175"/>
      <c r="BK856" s="175">
        <v>9939</v>
      </c>
      <c r="BL856" s="175">
        <v>46459</v>
      </c>
      <c r="BM856" s="175">
        <v>28072</v>
      </c>
      <c r="BN856" s="175">
        <v>13993</v>
      </c>
      <c r="BO856" s="175">
        <v>11020</v>
      </c>
      <c r="BP856" s="198">
        <f t="shared" si="121"/>
        <v>69308</v>
      </c>
    </row>
    <row r="857" spans="1:68" s="116" customFormat="1" x14ac:dyDescent="0.15">
      <c r="A857" s="117">
        <v>1720401001</v>
      </c>
      <c r="B857" s="118" t="s">
        <v>1343</v>
      </c>
      <c r="C857" s="118" t="s">
        <v>1324</v>
      </c>
      <c r="D857" s="118" t="s">
        <v>1344</v>
      </c>
      <c r="E857" s="118" t="s">
        <v>4036</v>
      </c>
      <c r="F857" s="120">
        <v>13</v>
      </c>
      <c r="G857" s="119">
        <v>1017703</v>
      </c>
      <c r="H857" s="119"/>
      <c r="I857" s="120" t="s">
        <v>5820</v>
      </c>
      <c r="J857" s="120">
        <v>5850</v>
      </c>
      <c r="K857" s="120">
        <v>1017703</v>
      </c>
      <c r="L857" s="120">
        <v>0.47699999999999998</v>
      </c>
      <c r="M857" s="121" t="s">
        <v>5657</v>
      </c>
      <c r="N857" s="120">
        <v>1</v>
      </c>
      <c r="O857" s="119"/>
      <c r="P857" s="119"/>
      <c r="Q857" s="119"/>
      <c r="R857" s="120" t="s">
        <v>5658</v>
      </c>
      <c r="S857" s="120">
        <v>1.3</v>
      </c>
      <c r="T857" s="120"/>
      <c r="U857" s="120"/>
      <c r="V857" s="172">
        <v>620.79999999999995</v>
      </c>
      <c r="W857" s="172"/>
      <c r="X857" s="172"/>
      <c r="Y857" s="172"/>
      <c r="Z857" s="172">
        <v>620.79999999999995</v>
      </c>
      <c r="AA857" s="123">
        <v>8247</v>
      </c>
      <c r="AB857" s="123"/>
      <c r="AC857" s="123">
        <v>834</v>
      </c>
      <c r="AD857" s="123"/>
      <c r="AE857" s="123"/>
      <c r="AF857" s="123"/>
      <c r="AG857" s="214"/>
      <c r="AH857" s="229" t="str">
        <f t="shared" si="116"/>
        <v>a3</v>
      </c>
      <c r="AI857" s="122"/>
      <c r="AJ857" s="122"/>
      <c r="AK857" s="122"/>
      <c r="AL857" s="122"/>
      <c r="AM857" s="122"/>
      <c r="AN857" s="173"/>
      <c r="AO857" s="173"/>
      <c r="AP857" s="173"/>
      <c r="AQ857" s="173"/>
      <c r="AR857" s="173"/>
      <c r="AS857" s="173"/>
      <c r="AT857" s="173"/>
      <c r="AU857" s="173">
        <v>0.7</v>
      </c>
      <c r="AV857" s="173">
        <v>0.6</v>
      </c>
      <c r="AW857" s="173"/>
      <c r="AX857" s="173">
        <v>0.8</v>
      </c>
      <c r="AY857" s="173"/>
      <c r="AZ857" s="211"/>
      <c r="BA857" s="211">
        <f t="shared" si="123"/>
        <v>2.0999999999999996</v>
      </c>
      <c r="BB857" s="205">
        <f t="shared" si="117"/>
        <v>144247</v>
      </c>
      <c r="BC857" s="205">
        <f t="shared" si="118"/>
        <v>144247</v>
      </c>
      <c r="BD857" s="205">
        <f t="shared" si="119"/>
        <v>17552</v>
      </c>
      <c r="BE857" s="205">
        <f t="shared" si="120"/>
        <v>17552</v>
      </c>
      <c r="BF857" s="175">
        <v>126695</v>
      </c>
      <c r="BG857" s="175">
        <v>22172</v>
      </c>
      <c r="BH857" s="175">
        <v>17552</v>
      </c>
      <c r="BI857" s="175"/>
      <c r="BJ857" s="175"/>
      <c r="BK857" s="175">
        <v>24142</v>
      </c>
      <c r="BL857" s="175">
        <v>14772</v>
      </c>
      <c r="BM857" s="175">
        <v>13883</v>
      </c>
      <c r="BN857" s="175">
        <v>7101</v>
      </c>
      <c r="BO857" s="175">
        <v>44625</v>
      </c>
      <c r="BP857" s="198">
        <f t="shared" si="121"/>
        <v>62177</v>
      </c>
    </row>
    <row r="858" spans="1:68" s="116" customFormat="1" x14ac:dyDescent="0.15">
      <c r="A858" s="117">
        <v>1720402002</v>
      </c>
      <c r="B858" s="118" t="s">
        <v>1345</v>
      </c>
      <c r="C858" s="118" t="s">
        <v>1324</v>
      </c>
      <c r="D858" s="118" t="s">
        <v>1344</v>
      </c>
      <c r="E858" s="118" t="s">
        <v>4037</v>
      </c>
      <c r="F858" s="120">
        <v>18</v>
      </c>
      <c r="G858" s="119">
        <v>451414</v>
      </c>
      <c r="H858" s="119"/>
      <c r="I858" s="120" t="s">
        <v>5820</v>
      </c>
      <c r="J858" s="120">
        <v>1800</v>
      </c>
      <c r="K858" s="120">
        <v>451414</v>
      </c>
      <c r="L858" s="120">
        <v>0.68700000000000006</v>
      </c>
      <c r="M858" s="121" t="s">
        <v>5657</v>
      </c>
      <c r="N858" s="120">
        <v>1</v>
      </c>
      <c r="O858" s="119"/>
      <c r="P858" s="119"/>
      <c r="Q858" s="119"/>
      <c r="R858" s="120" t="s">
        <v>5658</v>
      </c>
      <c r="S858" s="120">
        <v>0.6</v>
      </c>
      <c r="T858" s="120"/>
      <c r="U858" s="120"/>
      <c r="V858" s="172">
        <v>249.5</v>
      </c>
      <c r="W858" s="172"/>
      <c r="X858" s="172"/>
      <c r="Y858" s="172"/>
      <c r="Z858" s="172">
        <v>249.5</v>
      </c>
      <c r="AA858" s="123">
        <v>2139</v>
      </c>
      <c r="AB858" s="123"/>
      <c r="AC858" s="123">
        <v>193</v>
      </c>
      <c r="AD858" s="123"/>
      <c r="AE858" s="123"/>
      <c r="AF858" s="123"/>
      <c r="AG858" s="214"/>
      <c r="AH858" s="229" t="str">
        <f t="shared" si="116"/>
        <v>a3</v>
      </c>
      <c r="AI858" s="122"/>
      <c r="AJ858" s="122"/>
      <c r="AK858" s="122"/>
      <c r="AL858" s="122"/>
      <c r="AM858" s="122"/>
      <c r="AN858" s="173"/>
      <c r="AO858" s="173"/>
      <c r="AP858" s="173"/>
      <c r="AQ858" s="173"/>
      <c r="AR858" s="173"/>
      <c r="AS858" s="173"/>
      <c r="AT858" s="173"/>
      <c r="AU858" s="173">
        <v>0.5</v>
      </c>
      <c r="AV858" s="173"/>
      <c r="AW858" s="173"/>
      <c r="AX858" s="173"/>
      <c r="AY858" s="173"/>
      <c r="AZ858" s="211"/>
      <c r="BA858" s="211">
        <f t="shared" si="123"/>
        <v>0.5</v>
      </c>
      <c r="BB858" s="205">
        <f t="shared" si="117"/>
        <v>48224</v>
      </c>
      <c r="BC858" s="205">
        <f t="shared" si="118"/>
        <v>41481</v>
      </c>
      <c r="BD858" s="205">
        <f t="shared" si="119"/>
        <v>6743</v>
      </c>
      <c r="BE858" s="205">
        <f t="shared" si="120"/>
        <v>0</v>
      </c>
      <c r="BF858" s="175">
        <v>41481</v>
      </c>
      <c r="BG858" s="175">
        <v>12330</v>
      </c>
      <c r="BH858" s="175">
        <v>6743</v>
      </c>
      <c r="BI858" s="175">
        <v>6743</v>
      </c>
      <c r="BJ858" s="175"/>
      <c r="BK858" s="175">
        <v>8237</v>
      </c>
      <c r="BL858" s="175">
        <v>1100</v>
      </c>
      <c r="BM858" s="175">
        <v>6280</v>
      </c>
      <c r="BN858" s="175">
        <v>3440</v>
      </c>
      <c r="BO858" s="175">
        <v>3351</v>
      </c>
      <c r="BP858" s="198">
        <f t="shared" si="121"/>
        <v>10094</v>
      </c>
    </row>
    <row r="859" spans="1:68" s="116" customFormat="1" x14ac:dyDescent="0.15">
      <c r="A859" s="117">
        <v>1720402003</v>
      </c>
      <c r="B859" s="118" t="s">
        <v>1346</v>
      </c>
      <c r="C859" s="118" t="s">
        <v>1324</v>
      </c>
      <c r="D859" s="118" t="s">
        <v>1344</v>
      </c>
      <c r="E859" s="118" t="s">
        <v>4038</v>
      </c>
      <c r="F859" s="120">
        <v>8</v>
      </c>
      <c r="G859" s="119">
        <v>32648</v>
      </c>
      <c r="H859" s="119"/>
      <c r="I859" s="120" t="s">
        <v>5820</v>
      </c>
      <c r="J859" s="120">
        <v>380</v>
      </c>
      <c r="K859" s="120">
        <v>32648</v>
      </c>
      <c r="L859" s="120">
        <v>0.23499999999999999</v>
      </c>
      <c r="M859" s="121" t="s">
        <v>5657</v>
      </c>
      <c r="N859" s="120">
        <v>1</v>
      </c>
      <c r="O859" s="119"/>
      <c r="P859" s="119"/>
      <c r="Q859" s="119"/>
      <c r="R859" s="120" t="s">
        <v>5658</v>
      </c>
      <c r="S859" s="120">
        <v>0.1</v>
      </c>
      <c r="T859" s="120"/>
      <c r="U859" s="120"/>
      <c r="V859" s="172">
        <v>28.3</v>
      </c>
      <c r="W859" s="172"/>
      <c r="X859" s="172"/>
      <c r="Y859" s="172"/>
      <c r="Z859" s="172">
        <v>28.3</v>
      </c>
      <c r="AA859" s="123">
        <v>152.4</v>
      </c>
      <c r="AB859" s="123"/>
      <c r="AC859" s="123"/>
      <c r="AD859" s="123"/>
      <c r="AE859" s="123"/>
      <c r="AF859" s="123"/>
      <c r="AG859" s="214"/>
      <c r="AH859" s="229" t="str">
        <f t="shared" si="116"/>
        <v>a2</v>
      </c>
      <c r="AI859" s="122"/>
      <c r="AJ859" s="122"/>
      <c r="AK859" s="122"/>
      <c r="AL859" s="122"/>
      <c r="AM859" s="122"/>
      <c r="AN859" s="173"/>
      <c r="AO859" s="173"/>
      <c r="AP859" s="173"/>
      <c r="AQ859" s="173"/>
      <c r="AR859" s="173"/>
      <c r="AS859" s="173"/>
      <c r="AT859" s="173"/>
      <c r="AU859" s="173">
        <v>0.5</v>
      </c>
      <c r="AV859" s="173"/>
      <c r="AW859" s="173"/>
      <c r="AX859" s="173"/>
      <c r="AY859" s="173"/>
      <c r="AZ859" s="211">
        <f t="shared" si="122"/>
        <v>0</v>
      </c>
      <c r="BA859" s="211">
        <f t="shared" si="123"/>
        <v>0.5</v>
      </c>
      <c r="BB859" s="205">
        <f t="shared" si="117"/>
        <v>6819</v>
      </c>
      <c r="BC859" s="205">
        <f t="shared" si="118"/>
        <v>5015</v>
      </c>
      <c r="BD859" s="205">
        <f t="shared" si="119"/>
        <v>1804</v>
      </c>
      <c r="BE859" s="205">
        <f t="shared" si="120"/>
        <v>0</v>
      </c>
      <c r="BF859" s="175">
        <v>5015</v>
      </c>
      <c r="BG859" s="175"/>
      <c r="BH859" s="175">
        <v>1804</v>
      </c>
      <c r="BI859" s="175">
        <v>1804</v>
      </c>
      <c r="BJ859" s="175"/>
      <c r="BK859" s="175">
        <v>605</v>
      </c>
      <c r="BL859" s="175">
        <v>440</v>
      </c>
      <c r="BM859" s="175">
        <v>1420</v>
      </c>
      <c r="BN859" s="175">
        <v>458</v>
      </c>
      <c r="BO859" s="175">
        <v>288</v>
      </c>
      <c r="BP859" s="198">
        <f t="shared" si="121"/>
        <v>2092</v>
      </c>
    </row>
    <row r="860" spans="1:68" s="116" customFormat="1" x14ac:dyDescent="0.15">
      <c r="A860" s="117">
        <v>1720501001</v>
      </c>
      <c r="B860" s="118" t="s">
        <v>1347</v>
      </c>
      <c r="C860" s="118" t="s">
        <v>1324</v>
      </c>
      <c r="D860" s="118" t="s">
        <v>1348</v>
      </c>
      <c r="E860" s="118" t="s">
        <v>4039</v>
      </c>
      <c r="F860" s="120">
        <v>22</v>
      </c>
      <c r="G860" s="119"/>
      <c r="H860" s="119"/>
      <c r="I860" s="120" t="s">
        <v>5820</v>
      </c>
      <c r="J860" s="120">
        <v>3600</v>
      </c>
      <c r="K860" s="120">
        <v>538501</v>
      </c>
      <c r="L860" s="120">
        <v>0.41</v>
      </c>
      <c r="M860" s="121" t="s">
        <v>5657</v>
      </c>
      <c r="N860" s="120">
        <v>1</v>
      </c>
      <c r="O860" s="119">
        <v>182</v>
      </c>
      <c r="P860" s="119">
        <v>42.7</v>
      </c>
      <c r="Q860" s="119">
        <v>6.4</v>
      </c>
      <c r="R860" s="120" t="s">
        <v>5655</v>
      </c>
      <c r="S860" s="120">
        <v>7.6</v>
      </c>
      <c r="T860" s="120"/>
      <c r="U860" s="120"/>
      <c r="V860" s="172">
        <v>913.7</v>
      </c>
      <c r="W860" s="172"/>
      <c r="X860" s="172">
        <v>452.1</v>
      </c>
      <c r="Y860" s="172">
        <v>461.6</v>
      </c>
      <c r="Z860" s="172"/>
      <c r="AA860" s="123">
        <v>7356</v>
      </c>
      <c r="AB860" s="123"/>
      <c r="AC860" s="123">
        <v>371</v>
      </c>
      <c r="AD860" s="123">
        <v>86</v>
      </c>
      <c r="AE860" s="123"/>
      <c r="AF860" s="123"/>
      <c r="AG860" s="214">
        <f t="shared" si="124"/>
        <v>86</v>
      </c>
      <c r="AH860" s="229" t="str">
        <f t="shared" si="116"/>
        <v>a4</v>
      </c>
      <c r="AI860" s="122" t="s">
        <v>5401</v>
      </c>
      <c r="AJ860" s="122" t="s">
        <v>5401</v>
      </c>
      <c r="AK860" s="122"/>
      <c r="AL860" s="122"/>
      <c r="AM860" s="122"/>
      <c r="AN860" s="173">
        <v>5</v>
      </c>
      <c r="AO860" s="173"/>
      <c r="AP860" s="173"/>
      <c r="AQ860" s="173"/>
      <c r="AR860" s="173"/>
      <c r="AS860" s="173">
        <v>1</v>
      </c>
      <c r="AT860" s="173">
        <v>1</v>
      </c>
      <c r="AU860" s="173">
        <v>0.9</v>
      </c>
      <c r="AV860" s="173">
        <v>1</v>
      </c>
      <c r="AW860" s="173">
        <v>1</v>
      </c>
      <c r="AX860" s="173">
        <v>0.5</v>
      </c>
      <c r="AY860" s="173"/>
      <c r="AZ860" s="211">
        <f t="shared" si="122"/>
        <v>6</v>
      </c>
      <c r="BA860" s="211">
        <f t="shared" si="123"/>
        <v>4.4000000000000004</v>
      </c>
      <c r="BB860" s="205">
        <f t="shared" si="117"/>
        <v>81935</v>
      </c>
      <c r="BC860" s="205">
        <f t="shared" si="118"/>
        <v>72289</v>
      </c>
      <c r="BD860" s="205">
        <f t="shared" si="119"/>
        <v>19900</v>
      </c>
      <c r="BE860" s="205">
        <f t="shared" si="120"/>
        <v>10254</v>
      </c>
      <c r="BF860" s="175">
        <v>62035</v>
      </c>
      <c r="BG860" s="175">
        <v>18226</v>
      </c>
      <c r="BH860" s="175">
        <v>30901</v>
      </c>
      <c r="BI860" s="175">
        <v>9646</v>
      </c>
      <c r="BJ860" s="175"/>
      <c r="BK860" s="175"/>
      <c r="BL860" s="175">
        <v>2825</v>
      </c>
      <c r="BM860" s="175"/>
      <c r="BN860" s="175"/>
      <c r="BO860" s="175">
        <v>20337</v>
      </c>
      <c r="BP860" s="198">
        <f t="shared" si="121"/>
        <v>51238</v>
      </c>
    </row>
    <row r="861" spans="1:68" s="116" customFormat="1" x14ac:dyDescent="0.15">
      <c r="A861" s="117">
        <v>1720501002</v>
      </c>
      <c r="B861" s="118" t="s">
        <v>1349</v>
      </c>
      <c r="C861" s="118" t="s">
        <v>1324</v>
      </c>
      <c r="D861" s="118" t="s">
        <v>1348</v>
      </c>
      <c r="E861" s="118" t="s">
        <v>4040</v>
      </c>
      <c r="F861" s="120">
        <v>9</v>
      </c>
      <c r="G861" s="119"/>
      <c r="H861" s="119"/>
      <c r="I861" s="120" t="s">
        <v>5820</v>
      </c>
      <c r="J861" s="120">
        <v>900</v>
      </c>
      <c r="K861" s="120">
        <v>50190</v>
      </c>
      <c r="L861" s="120">
        <v>0.153</v>
      </c>
      <c r="M861" s="121" t="s">
        <v>5657</v>
      </c>
      <c r="N861" s="120">
        <v>1</v>
      </c>
      <c r="O861" s="119">
        <v>158</v>
      </c>
      <c r="P861" s="119">
        <v>27.3</v>
      </c>
      <c r="Q861" s="119">
        <v>6.3</v>
      </c>
      <c r="R861" s="120" t="s">
        <v>5658</v>
      </c>
      <c r="S861" s="120">
        <v>0.1</v>
      </c>
      <c r="T861" s="120"/>
      <c r="U861" s="120"/>
      <c r="V861" s="172">
        <v>47.8</v>
      </c>
      <c r="W861" s="172"/>
      <c r="X861" s="172">
        <v>47.8</v>
      </c>
      <c r="Y861" s="172"/>
      <c r="Z861" s="172"/>
      <c r="AA861" s="123">
        <v>171</v>
      </c>
      <c r="AB861" s="123"/>
      <c r="AC861" s="123"/>
      <c r="AD861" s="123"/>
      <c r="AE861" s="123"/>
      <c r="AF861" s="123"/>
      <c r="AG861" s="214"/>
      <c r="AH861" s="229" t="str">
        <f t="shared" si="116"/>
        <v>a2</v>
      </c>
      <c r="AI861" s="122" t="s">
        <v>5401</v>
      </c>
      <c r="AJ861" s="122"/>
      <c r="AK861" s="122"/>
      <c r="AL861" s="122"/>
      <c r="AM861" s="122"/>
      <c r="AN861" s="173">
        <v>5</v>
      </c>
      <c r="AO861" s="173"/>
      <c r="AP861" s="173"/>
      <c r="AQ861" s="173"/>
      <c r="AR861" s="173"/>
      <c r="AS861" s="173">
        <v>1</v>
      </c>
      <c r="AT861" s="173">
        <v>1</v>
      </c>
      <c r="AU861" s="173">
        <v>0.9</v>
      </c>
      <c r="AV861" s="173">
        <v>1</v>
      </c>
      <c r="AW861" s="173">
        <v>1</v>
      </c>
      <c r="AX861" s="173">
        <v>0.5</v>
      </c>
      <c r="AY861" s="173"/>
      <c r="AZ861" s="211">
        <f t="shared" si="122"/>
        <v>6</v>
      </c>
      <c r="BA861" s="211">
        <f t="shared" si="123"/>
        <v>4.4000000000000004</v>
      </c>
      <c r="BB861" s="205">
        <f t="shared" si="117"/>
        <v>6516</v>
      </c>
      <c r="BC861" s="205">
        <f t="shared" si="118"/>
        <v>5749</v>
      </c>
      <c r="BD861" s="205">
        <f t="shared" si="119"/>
        <v>1582</v>
      </c>
      <c r="BE861" s="205">
        <f t="shared" si="120"/>
        <v>815</v>
      </c>
      <c r="BF861" s="175">
        <v>4934</v>
      </c>
      <c r="BG861" s="175">
        <v>1449</v>
      </c>
      <c r="BH861" s="175">
        <v>2458</v>
      </c>
      <c r="BI861" s="175">
        <v>767</v>
      </c>
      <c r="BJ861" s="175"/>
      <c r="BK861" s="175"/>
      <c r="BL861" s="175">
        <v>225</v>
      </c>
      <c r="BM861" s="175"/>
      <c r="BN861" s="175"/>
      <c r="BO861" s="175">
        <v>1617</v>
      </c>
      <c r="BP861" s="198">
        <f t="shared" si="121"/>
        <v>4075</v>
      </c>
    </row>
    <row r="862" spans="1:68" s="116" customFormat="1" x14ac:dyDescent="0.15">
      <c r="A862" s="117">
        <v>1720601001</v>
      </c>
      <c r="B862" s="118" t="s">
        <v>1350</v>
      </c>
      <c r="C862" s="118" t="s">
        <v>1324</v>
      </c>
      <c r="D862" s="118" t="s">
        <v>1351</v>
      </c>
      <c r="E862" s="118" t="s">
        <v>4041</v>
      </c>
      <c r="F862" s="120">
        <v>38</v>
      </c>
      <c r="G862" s="119"/>
      <c r="H862" s="119"/>
      <c r="I862" s="120" t="s">
        <v>5820</v>
      </c>
      <c r="J862" s="120">
        <v>10200</v>
      </c>
      <c r="K862" s="120">
        <v>2635963</v>
      </c>
      <c r="L862" s="120">
        <v>0.70799999999999996</v>
      </c>
      <c r="M862" s="121" t="s">
        <v>5654</v>
      </c>
      <c r="N862" s="120">
        <v>1</v>
      </c>
      <c r="O862" s="119">
        <v>93.5</v>
      </c>
      <c r="P862" s="119"/>
      <c r="Q862" s="119"/>
      <c r="R862" s="120" t="s">
        <v>5655</v>
      </c>
      <c r="S862" s="120">
        <v>12.1</v>
      </c>
      <c r="T862" s="120"/>
      <c r="U862" s="120"/>
      <c r="V862" s="172">
        <v>607.6</v>
      </c>
      <c r="W862" s="172"/>
      <c r="X862" s="172">
        <v>346.3</v>
      </c>
      <c r="Y862" s="172">
        <v>48.6</v>
      </c>
      <c r="Z862" s="172">
        <v>212.7</v>
      </c>
      <c r="AA862" s="123">
        <v>8850</v>
      </c>
      <c r="AB862" s="123"/>
      <c r="AC862" s="123">
        <v>666</v>
      </c>
      <c r="AD862" s="123"/>
      <c r="AE862" s="123"/>
      <c r="AF862" s="123"/>
      <c r="AG862" s="214"/>
      <c r="AH862" s="229" t="str">
        <f t="shared" si="116"/>
        <v>a3</v>
      </c>
      <c r="AI862" s="122" t="s">
        <v>5400</v>
      </c>
      <c r="AJ862" s="122"/>
      <c r="AK862" s="122" t="s">
        <v>5400</v>
      </c>
      <c r="AL862" s="122" t="s">
        <v>5400</v>
      </c>
      <c r="AM862" s="122"/>
      <c r="AN862" s="173"/>
      <c r="AO862" s="173"/>
      <c r="AP862" s="173"/>
      <c r="AQ862" s="173"/>
      <c r="AR862" s="173"/>
      <c r="AS862" s="173">
        <v>0.7</v>
      </c>
      <c r="AT862" s="173">
        <v>1.2</v>
      </c>
      <c r="AU862" s="173">
        <v>1.2</v>
      </c>
      <c r="AV862" s="173">
        <v>1.2</v>
      </c>
      <c r="AW862" s="173">
        <v>1.2</v>
      </c>
      <c r="AX862" s="173">
        <v>0.5</v>
      </c>
      <c r="AY862" s="173"/>
      <c r="AZ862" s="211">
        <f t="shared" si="122"/>
        <v>0.7</v>
      </c>
      <c r="BA862" s="211">
        <f t="shared" si="123"/>
        <v>5.3</v>
      </c>
      <c r="BB862" s="205">
        <f t="shared" si="117"/>
        <v>116993</v>
      </c>
      <c r="BC862" s="205">
        <f t="shared" si="118"/>
        <v>116993</v>
      </c>
      <c r="BD862" s="205">
        <f t="shared" si="119"/>
        <v>0</v>
      </c>
      <c r="BE862" s="205">
        <f t="shared" si="120"/>
        <v>0</v>
      </c>
      <c r="BF862" s="175">
        <v>116993</v>
      </c>
      <c r="BG862" s="175"/>
      <c r="BH862" s="175">
        <v>67935</v>
      </c>
      <c r="BI862" s="175"/>
      <c r="BJ862" s="175"/>
      <c r="BK862" s="175">
        <v>20033</v>
      </c>
      <c r="BL862" s="175">
        <v>23623</v>
      </c>
      <c r="BM862" s="175"/>
      <c r="BN862" s="175"/>
      <c r="BO862" s="175">
        <v>5402</v>
      </c>
      <c r="BP862" s="198">
        <f t="shared" si="121"/>
        <v>73337</v>
      </c>
    </row>
    <row r="863" spans="1:68" x14ac:dyDescent="0.15">
      <c r="A863" s="117">
        <v>1720701001</v>
      </c>
      <c r="B863" s="118" t="s">
        <v>1352</v>
      </c>
      <c r="C863" s="118" t="s">
        <v>1324</v>
      </c>
      <c r="D863" s="118" t="s">
        <v>1353</v>
      </c>
      <c r="E863" s="118" t="s">
        <v>4042</v>
      </c>
      <c r="F863" s="120">
        <v>20</v>
      </c>
      <c r="G863" s="119">
        <v>466608</v>
      </c>
      <c r="H863" s="119"/>
      <c r="I863" s="120" t="s">
        <v>5820</v>
      </c>
      <c r="J863" s="120">
        <v>8250</v>
      </c>
      <c r="K863" s="120">
        <v>1494586</v>
      </c>
      <c r="L863" s="120">
        <v>0.496</v>
      </c>
      <c r="M863" s="121" t="s">
        <v>5657</v>
      </c>
      <c r="N863" s="120">
        <v>1</v>
      </c>
      <c r="O863" s="119">
        <v>241</v>
      </c>
      <c r="P863" s="119"/>
      <c r="Q863" s="119"/>
      <c r="R863" s="120" t="s">
        <v>5658</v>
      </c>
      <c r="S863" s="120">
        <v>0.6</v>
      </c>
      <c r="T863" s="120"/>
      <c r="U863" s="120"/>
      <c r="V863" s="172">
        <v>709</v>
      </c>
      <c r="W863" s="172">
        <v>61</v>
      </c>
      <c r="X863" s="172">
        <v>620</v>
      </c>
      <c r="Y863" s="172">
        <v>28</v>
      </c>
      <c r="Z863" s="172"/>
      <c r="AA863" s="123">
        <v>11339</v>
      </c>
      <c r="AB863" s="123"/>
      <c r="AC863" s="123">
        <v>905</v>
      </c>
      <c r="AD863" s="123"/>
      <c r="AE863" s="123"/>
      <c r="AF863" s="123"/>
      <c r="AG863" s="214"/>
      <c r="AH863" s="229" t="str">
        <f t="shared" si="116"/>
        <v>a3</v>
      </c>
      <c r="AI863" s="122" t="s">
        <v>5402</v>
      </c>
      <c r="AJ863" s="122"/>
      <c r="AK863" s="122" t="s">
        <v>5402</v>
      </c>
      <c r="AL863" s="122" t="s">
        <v>5402</v>
      </c>
      <c r="AM863" s="122" t="s">
        <v>5402</v>
      </c>
      <c r="AN863" s="173" t="s">
        <v>3186</v>
      </c>
      <c r="AO863" s="173" t="s">
        <v>3186</v>
      </c>
      <c r="AP863" s="173" t="s">
        <v>3186</v>
      </c>
      <c r="AQ863" s="173" t="s">
        <v>3186</v>
      </c>
      <c r="AR863" s="173" t="s">
        <v>3186</v>
      </c>
      <c r="AS863" s="173">
        <v>0.5</v>
      </c>
      <c r="AT863" s="173">
        <v>0.5</v>
      </c>
      <c r="AU863" s="173">
        <v>0.5</v>
      </c>
      <c r="AV863" s="173">
        <v>0.5</v>
      </c>
      <c r="AW863" s="173">
        <v>0.5</v>
      </c>
      <c r="AX863" s="173">
        <v>0.5</v>
      </c>
      <c r="AY863" s="173" t="s">
        <v>3186</v>
      </c>
      <c r="AZ863" s="211">
        <f t="shared" si="122"/>
        <v>0.5</v>
      </c>
      <c r="BA863" s="211">
        <f t="shared" si="123"/>
        <v>2.5</v>
      </c>
      <c r="BB863" s="205">
        <f t="shared" si="117"/>
        <v>82243</v>
      </c>
      <c r="BC863" s="205">
        <f t="shared" si="118"/>
        <v>74332</v>
      </c>
      <c r="BD863" s="205">
        <f t="shared" si="119"/>
        <v>7911</v>
      </c>
      <c r="BE863" s="205">
        <f t="shared" si="120"/>
        <v>0</v>
      </c>
      <c r="BF863" s="175">
        <v>74332</v>
      </c>
      <c r="BG863" s="175"/>
      <c r="BH863" s="175">
        <v>58135</v>
      </c>
      <c r="BI863" s="175">
        <v>7411</v>
      </c>
      <c r="BJ863" s="175">
        <v>500</v>
      </c>
      <c r="BK863" s="175"/>
      <c r="BL863" s="175"/>
      <c r="BM863" s="175">
        <v>12006</v>
      </c>
      <c r="BN863" s="175">
        <v>4191</v>
      </c>
      <c r="BO863" s="175"/>
      <c r="BP863" s="198">
        <f t="shared" si="121"/>
        <v>58135</v>
      </c>
    </row>
    <row r="864" spans="1:68" s="116" customFormat="1" x14ac:dyDescent="0.15">
      <c r="A864" s="117">
        <v>1720702002</v>
      </c>
      <c r="B864" s="118" t="s">
        <v>1354</v>
      </c>
      <c r="C864" s="118" t="s">
        <v>1324</v>
      </c>
      <c r="D864" s="118" t="s">
        <v>1353</v>
      </c>
      <c r="E864" s="118" t="s">
        <v>4043</v>
      </c>
      <c r="F864" s="120">
        <v>10</v>
      </c>
      <c r="G864" s="119">
        <v>86793</v>
      </c>
      <c r="H864" s="119"/>
      <c r="I864" s="120" t="s">
        <v>5820</v>
      </c>
      <c r="J864" s="120">
        <v>560</v>
      </c>
      <c r="K864" s="120">
        <v>86793</v>
      </c>
      <c r="L864" s="120">
        <v>0.42499999999999999</v>
      </c>
      <c r="M864" s="121" t="s">
        <v>5664</v>
      </c>
      <c r="N864" s="120">
        <v>1</v>
      </c>
      <c r="O864" s="119">
        <v>233</v>
      </c>
      <c r="P864" s="119"/>
      <c r="Q864" s="119"/>
      <c r="R864" s="120" t="s">
        <v>5658</v>
      </c>
      <c r="S864" s="120">
        <v>0.2</v>
      </c>
      <c r="T864" s="120"/>
      <c r="U864" s="120"/>
      <c r="V864" s="172">
        <v>97.3</v>
      </c>
      <c r="W864" s="172">
        <v>15.3</v>
      </c>
      <c r="X864" s="172">
        <v>82</v>
      </c>
      <c r="Y864" s="172"/>
      <c r="Z864" s="172"/>
      <c r="AA864" s="123"/>
      <c r="AB864" s="123"/>
      <c r="AC864" s="123"/>
      <c r="AD864" s="123"/>
      <c r="AE864" s="123"/>
      <c r="AF864" s="123"/>
      <c r="AG864" s="214"/>
      <c r="AH864" s="229" t="str">
        <f t="shared" si="116"/>
        <v>a1</v>
      </c>
      <c r="AI864" s="122" t="s">
        <v>5402</v>
      </c>
      <c r="AJ864" s="122"/>
      <c r="AK864" s="122"/>
      <c r="AL864" s="122" t="s">
        <v>5402</v>
      </c>
      <c r="AM864" s="122" t="s">
        <v>5402</v>
      </c>
      <c r="AN864" s="173" t="s">
        <v>3186</v>
      </c>
      <c r="AO864" s="173" t="s">
        <v>3186</v>
      </c>
      <c r="AP864" s="173" t="s">
        <v>3186</v>
      </c>
      <c r="AQ864" s="173" t="s">
        <v>3186</v>
      </c>
      <c r="AR864" s="173" t="s">
        <v>3186</v>
      </c>
      <c r="AS864" s="173"/>
      <c r="AT864" s="173"/>
      <c r="AU864" s="173"/>
      <c r="AV864" s="173" t="s">
        <v>3186</v>
      </c>
      <c r="AW864" s="173" t="s">
        <v>3186</v>
      </c>
      <c r="AX864" s="173"/>
      <c r="AY864" s="173" t="s">
        <v>3186</v>
      </c>
      <c r="AZ864" s="211">
        <f t="shared" si="122"/>
        <v>0</v>
      </c>
      <c r="BA864" s="211">
        <f t="shared" si="123"/>
        <v>0</v>
      </c>
      <c r="BB864" s="205">
        <f t="shared" si="117"/>
        <v>9050</v>
      </c>
      <c r="BC864" s="205">
        <f t="shared" si="118"/>
        <v>7724</v>
      </c>
      <c r="BD864" s="205">
        <f t="shared" si="119"/>
        <v>1656</v>
      </c>
      <c r="BE864" s="205">
        <f t="shared" si="120"/>
        <v>330</v>
      </c>
      <c r="BF864" s="175">
        <v>7394</v>
      </c>
      <c r="BG864" s="175"/>
      <c r="BH864" s="175">
        <v>5210</v>
      </c>
      <c r="BI864" s="175">
        <v>826</v>
      </c>
      <c r="BJ864" s="175">
        <v>500</v>
      </c>
      <c r="BK864" s="175"/>
      <c r="BL864" s="175"/>
      <c r="BM864" s="175">
        <v>1965</v>
      </c>
      <c r="BN864" s="175">
        <v>219</v>
      </c>
      <c r="BO864" s="175">
        <v>330</v>
      </c>
      <c r="BP864" s="198">
        <f t="shared" si="121"/>
        <v>5540</v>
      </c>
    </row>
    <row r="865" spans="1:68" s="116" customFormat="1" x14ac:dyDescent="0.15">
      <c r="A865" s="117">
        <v>1720901001</v>
      </c>
      <c r="B865" s="118" t="s">
        <v>1355</v>
      </c>
      <c r="C865" s="118" t="s">
        <v>1324</v>
      </c>
      <c r="D865" s="118" t="s">
        <v>1356</v>
      </c>
      <c r="E865" s="118" t="s">
        <v>4044</v>
      </c>
      <c r="F865" s="120">
        <v>23</v>
      </c>
      <c r="G865" s="119"/>
      <c r="H865" s="119"/>
      <c r="I865" s="120" t="s">
        <v>5820</v>
      </c>
      <c r="J865" s="120">
        <v>4200</v>
      </c>
      <c r="K865" s="120">
        <v>653191</v>
      </c>
      <c r="L865" s="120">
        <v>0.42599999999999999</v>
      </c>
      <c r="M865" s="121" t="s">
        <v>5657</v>
      </c>
      <c r="N865" s="120">
        <v>1</v>
      </c>
      <c r="O865" s="119">
        <v>185</v>
      </c>
      <c r="P865" s="119">
        <v>36</v>
      </c>
      <c r="Q865" s="119">
        <v>5.2</v>
      </c>
      <c r="R865" s="120" t="s">
        <v>5655</v>
      </c>
      <c r="S865" s="120">
        <v>13.79</v>
      </c>
      <c r="T865" s="120"/>
      <c r="U865" s="120"/>
      <c r="V865" s="172">
        <v>246</v>
      </c>
      <c r="W865" s="172"/>
      <c r="X865" s="172"/>
      <c r="Y865" s="172"/>
      <c r="Z865" s="172">
        <v>246</v>
      </c>
      <c r="AA865" s="123"/>
      <c r="AB865" s="123"/>
      <c r="AC865" s="123">
        <v>524</v>
      </c>
      <c r="AD865" s="123"/>
      <c r="AE865" s="123"/>
      <c r="AF865" s="123"/>
      <c r="AG865" s="214"/>
      <c r="AH865" s="229" t="str">
        <f t="shared" si="116"/>
        <v>a3</v>
      </c>
      <c r="AI865" s="122" t="s">
        <v>5401</v>
      </c>
      <c r="AJ865" s="122" t="s">
        <v>5401</v>
      </c>
      <c r="AK865" s="122" t="s">
        <v>5401</v>
      </c>
      <c r="AL865" s="122" t="s">
        <v>5401</v>
      </c>
      <c r="AM865" s="122"/>
      <c r="AN865" s="173"/>
      <c r="AO865" s="173"/>
      <c r="AP865" s="173"/>
      <c r="AQ865" s="173"/>
      <c r="AR865" s="173"/>
      <c r="AS865" s="173">
        <v>0.5</v>
      </c>
      <c r="AT865" s="173"/>
      <c r="AU865" s="173"/>
      <c r="AV865" s="173">
        <v>0.5</v>
      </c>
      <c r="AW865" s="173"/>
      <c r="AX865" s="173"/>
      <c r="AY865" s="173"/>
      <c r="AZ865" s="211">
        <f t="shared" si="122"/>
        <v>0.5</v>
      </c>
      <c r="BA865" s="211">
        <f t="shared" si="123"/>
        <v>0.5</v>
      </c>
      <c r="BB865" s="205">
        <f t="shared" si="117"/>
        <v>28754</v>
      </c>
      <c r="BC865" s="205">
        <f t="shared" si="118"/>
        <v>28754</v>
      </c>
      <c r="BD865" s="205">
        <f t="shared" si="119"/>
        <v>0</v>
      </c>
      <c r="BE865" s="205">
        <f t="shared" si="120"/>
        <v>0</v>
      </c>
      <c r="BF865" s="175">
        <v>28754</v>
      </c>
      <c r="BG865" s="175">
        <v>1603</v>
      </c>
      <c r="BH865" s="175">
        <v>15935</v>
      </c>
      <c r="BI865" s="175"/>
      <c r="BJ865" s="175"/>
      <c r="BK865" s="175">
        <v>9148</v>
      </c>
      <c r="BL865" s="175">
        <v>1767</v>
      </c>
      <c r="BM865" s="175"/>
      <c r="BN865" s="175"/>
      <c r="BO865" s="175">
        <v>301</v>
      </c>
      <c r="BP865" s="198">
        <f t="shared" si="121"/>
        <v>16236</v>
      </c>
    </row>
    <row r="866" spans="1:68" s="116" customFormat="1" x14ac:dyDescent="0.15">
      <c r="A866" s="117">
        <v>1720901002</v>
      </c>
      <c r="B866" s="118" t="s">
        <v>1357</v>
      </c>
      <c r="C866" s="118" t="s">
        <v>1324</v>
      </c>
      <c r="D866" s="118" t="s">
        <v>1356</v>
      </c>
      <c r="E866" s="118" t="s">
        <v>4045</v>
      </c>
      <c r="F866" s="120">
        <v>22</v>
      </c>
      <c r="G866" s="119">
        <v>2679524</v>
      </c>
      <c r="H866" s="119"/>
      <c r="I866" s="120" t="s">
        <v>5820</v>
      </c>
      <c r="J866" s="120">
        <v>12500</v>
      </c>
      <c r="K866" s="120">
        <v>2679524</v>
      </c>
      <c r="L866" s="120">
        <v>0.58699999999999997</v>
      </c>
      <c r="M866" s="121" t="s">
        <v>5657</v>
      </c>
      <c r="N866" s="120">
        <v>1</v>
      </c>
      <c r="O866" s="119">
        <v>183</v>
      </c>
      <c r="P866" s="119">
        <v>46</v>
      </c>
      <c r="Q866" s="119">
        <v>5.8</v>
      </c>
      <c r="R866" s="120"/>
      <c r="S866" s="120"/>
      <c r="T866" s="120"/>
      <c r="U866" s="120" t="s">
        <v>5689</v>
      </c>
      <c r="V866" s="172">
        <v>1080</v>
      </c>
      <c r="W866" s="172"/>
      <c r="X866" s="172"/>
      <c r="Y866" s="172"/>
      <c r="Z866" s="172">
        <v>1080</v>
      </c>
      <c r="AA866" s="123">
        <v>28399</v>
      </c>
      <c r="AB866" s="123"/>
      <c r="AC866" s="123">
        <v>1663</v>
      </c>
      <c r="AD866" s="123"/>
      <c r="AE866" s="123"/>
      <c r="AF866" s="123"/>
      <c r="AG866" s="214"/>
      <c r="AH866" s="229" t="str">
        <f t="shared" si="116"/>
        <v>a3</v>
      </c>
      <c r="AI866" s="122" t="s">
        <v>5401</v>
      </c>
      <c r="AJ866" s="122" t="s">
        <v>5401</v>
      </c>
      <c r="AK866" s="122" t="s">
        <v>5401</v>
      </c>
      <c r="AL866" s="122" t="s">
        <v>5401</v>
      </c>
      <c r="AM866" s="122"/>
      <c r="AN866" s="173"/>
      <c r="AO866" s="173"/>
      <c r="AP866" s="173"/>
      <c r="AQ866" s="173"/>
      <c r="AR866" s="173"/>
      <c r="AS866" s="173">
        <v>0.8</v>
      </c>
      <c r="AT866" s="173"/>
      <c r="AU866" s="173"/>
      <c r="AV866" s="173">
        <v>0.8</v>
      </c>
      <c r="AW866" s="173"/>
      <c r="AX866" s="173"/>
      <c r="AY866" s="173"/>
      <c r="AZ866" s="211">
        <f t="shared" si="122"/>
        <v>0.8</v>
      </c>
      <c r="BA866" s="211">
        <f t="shared" si="123"/>
        <v>0.8</v>
      </c>
      <c r="BB866" s="205">
        <f t="shared" si="117"/>
        <v>117569</v>
      </c>
      <c r="BC866" s="205">
        <f t="shared" si="118"/>
        <v>117569</v>
      </c>
      <c r="BD866" s="205">
        <f t="shared" si="119"/>
        <v>0</v>
      </c>
      <c r="BE866" s="205">
        <f t="shared" si="120"/>
        <v>0</v>
      </c>
      <c r="BF866" s="175">
        <v>117569</v>
      </c>
      <c r="BG866" s="175">
        <v>6560</v>
      </c>
      <c r="BH866" s="175">
        <v>65198</v>
      </c>
      <c r="BI866" s="175"/>
      <c r="BJ866" s="175"/>
      <c r="BK866" s="175">
        <v>37432</v>
      </c>
      <c r="BL866" s="175">
        <v>7233</v>
      </c>
      <c r="BM866" s="175"/>
      <c r="BN866" s="175"/>
      <c r="BO866" s="175">
        <v>1146</v>
      </c>
      <c r="BP866" s="198">
        <f t="shared" si="121"/>
        <v>66344</v>
      </c>
    </row>
    <row r="867" spans="1:68" s="116" customFormat="1" x14ac:dyDescent="0.15">
      <c r="A867" s="117">
        <v>1721001001</v>
      </c>
      <c r="B867" s="118" t="s">
        <v>1358</v>
      </c>
      <c r="C867" s="118" t="s">
        <v>1324</v>
      </c>
      <c r="D867" s="118" t="s">
        <v>1359</v>
      </c>
      <c r="E867" s="118" t="s">
        <v>4046</v>
      </c>
      <c r="F867" s="120">
        <v>35</v>
      </c>
      <c r="G867" s="119">
        <v>832207</v>
      </c>
      <c r="H867" s="119"/>
      <c r="I867" s="120" t="s">
        <v>5820</v>
      </c>
      <c r="J867" s="120">
        <v>4700</v>
      </c>
      <c r="K867" s="120">
        <v>832207</v>
      </c>
      <c r="L867" s="120">
        <v>0.48499999999999999</v>
      </c>
      <c r="M867" s="121" t="s">
        <v>5654</v>
      </c>
      <c r="N867" s="120">
        <v>1</v>
      </c>
      <c r="O867" s="119">
        <v>146</v>
      </c>
      <c r="P867" s="119">
        <v>31</v>
      </c>
      <c r="Q867" s="119">
        <v>3.3</v>
      </c>
      <c r="R867" s="120" t="s">
        <v>5655</v>
      </c>
      <c r="S867" s="120">
        <v>15.2</v>
      </c>
      <c r="T867" s="120"/>
      <c r="U867" s="120"/>
      <c r="V867" s="172">
        <v>450</v>
      </c>
      <c r="W867" s="172">
        <v>52</v>
      </c>
      <c r="X867" s="172">
        <v>335</v>
      </c>
      <c r="Y867" s="172">
        <v>33</v>
      </c>
      <c r="Z867" s="172">
        <v>30</v>
      </c>
      <c r="AA867" s="123">
        <v>5243</v>
      </c>
      <c r="AB867" s="123"/>
      <c r="AC867" s="123">
        <v>98</v>
      </c>
      <c r="AD867" s="123"/>
      <c r="AE867" s="123"/>
      <c r="AF867" s="123"/>
      <c r="AG867" s="214"/>
      <c r="AH867" s="229" t="str">
        <f t="shared" si="116"/>
        <v>a3</v>
      </c>
      <c r="AI867" s="122"/>
      <c r="AJ867" s="122"/>
      <c r="AK867" s="122"/>
      <c r="AL867" s="122"/>
      <c r="AM867" s="122"/>
      <c r="AN867" s="173"/>
      <c r="AO867" s="173"/>
      <c r="AP867" s="173"/>
      <c r="AQ867" s="173"/>
      <c r="AR867" s="173"/>
      <c r="AS867" s="173"/>
      <c r="AT867" s="173"/>
      <c r="AU867" s="173"/>
      <c r="AV867" s="173"/>
      <c r="AW867" s="173"/>
      <c r="AX867" s="173"/>
      <c r="AY867" s="173"/>
      <c r="AZ867" s="211"/>
      <c r="BA867" s="211"/>
      <c r="BB867" s="205">
        <f t="shared" si="117"/>
        <v>65886</v>
      </c>
      <c r="BC867" s="205">
        <f t="shared" si="118"/>
        <v>51711</v>
      </c>
      <c r="BD867" s="205">
        <f t="shared" si="119"/>
        <v>18782</v>
      </c>
      <c r="BE867" s="205">
        <f t="shared" si="120"/>
        <v>4607</v>
      </c>
      <c r="BF867" s="175">
        <v>47104</v>
      </c>
      <c r="BG867" s="175">
        <v>1782</v>
      </c>
      <c r="BH867" s="175">
        <v>27156</v>
      </c>
      <c r="BI867" s="175">
        <v>14175</v>
      </c>
      <c r="BJ867" s="175"/>
      <c r="BK867" s="175">
        <v>741</v>
      </c>
      <c r="BL867" s="175">
        <v>11166</v>
      </c>
      <c r="BM867" s="175">
        <v>5929</v>
      </c>
      <c r="BN867" s="175">
        <v>144</v>
      </c>
      <c r="BO867" s="175">
        <v>4793</v>
      </c>
      <c r="BP867" s="198">
        <f t="shared" si="121"/>
        <v>31949</v>
      </c>
    </row>
    <row r="868" spans="1:68" s="116" customFormat="1" x14ac:dyDescent="0.15">
      <c r="A868" s="117">
        <v>1721001002</v>
      </c>
      <c r="B868" s="118" t="s">
        <v>1360</v>
      </c>
      <c r="C868" s="118" t="s">
        <v>1324</v>
      </c>
      <c r="D868" s="118" t="s">
        <v>1359</v>
      </c>
      <c r="E868" s="118" t="s">
        <v>4047</v>
      </c>
      <c r="F868" s="120">
        <v>28</v>
      </c>
      <c r="G868" s="119">
        <v>5153633</v>
      </c>
      <c r="H868" s="119"/>
      <c r="I868" s="120" t="s">
        <v>5820</v>
      </c>
      <c r="J868" s="120">
        <v>28000</v>
      </c>
      <c r="K868" s="120">
        <v>5153633</v>
      </c>
      <c r="L868" s="120">
        <v>0.504</v>
      </c>
      <c r="M868" s="121" t="s">
        <v>5654</v>
      </c>
      <c r="N868" s="120">
        <v>1</v>
      </c>
      <c r="O868" s="119">
        <v>206</v>
      </c>
      <c r="P868" s="119">
        <v>46</v>
      </c>
      <c r="Q868" s="119">
        <v>4.9000000000000004</v>
      </c>
      <c r="R868" s="120" t="s">
        <v>5655</v>
      </c>
      <c r="S868" s="120">
        <v>94</v>
      </c>
      <c r="T868" s="120"/>
      <c r="U868" s="120"/>
      <c r="V868" s="172">
        <v>3133</v>
      </c>
      <c r="W868" s="172">
        <v>230</v>
      </c>
      <c r="X868" s="172">
        <v>1492</v>
      </c>
      <c r="Y868" s="172">
        <v>1411</v>
      </c>
      <c r="Z868" s="172"/>
      <c r="AA868" s="123">
        <v>40850</v>
      </c>
      <c r="AB868" s="123"/>
      <c r="AC868" s="123">
        <v>839</v>
      </c>
      <c r="AD868" s="123"/>
      <c r="AE868" s="123">
        <v>161</v>
      </c>
      <c r="AF868" s="123"/>
      <c r="AG868" s="214">
        <f t="shared" si="124"/>
        <v>161</v>
      </c>
      <c r="AH868" s="229" t="str">
        <f t="shared" si="116"/>
        <v>a4</v>
      </c>
      <c r="AI868" s="122"/>
      <c r="AJ868" s="122"/>
      <c r="AK868" s="122"/>
      <c r="AL868" s="122"/>
      <c r="AM868" s="122"/>
      <c r="AN868" s="173">
        <v>2</v>
      </c>
      <c r="AO868" s="173"/>
      <c r="AP868" s="173"/>
      <c r="AQ868" s="173"/>
      <c r="AR868" s="173"/>
      <c r="AS868" s="173"/>
      <c r="AT868" s="173">
        <v>1</v>
      </c>
      <c r="AU868" s="173">
        <v>2</v>
      </c>
      <c r="AV868" s="173">
        <v>1</v>
      </c>
      <c r="AW868" s="173">
        <v>2</v>
      </c>
      <c r="AX868" s="173"/>
      <c r="AY868" s="173"/>
      <c r="AZ868" s="211">
        <f t="shared" si="122"/>
        <v>2</v>
      </c>
      <c r="BA868" s="211">
        <f t="shared" si="123"/>
        <v>6</v>
      </c>
      <c r="BB868" s="205">
        <f t="shared" si="117"/>
        <v>352981</v>
      </c>
      <c r="BC868" s="205">
        <f t="shared" si="118"/>
        <v>278081</v>
      </c>
      <c r="BD868" s="205">
        <f t="shared" si="119"/>
        <v>88514</v>
      </c>
      <c r="BE868" s="205">
        <f t="shared" si="120"/>
        <v>13614</v>
      </c>
      <c r="BF868" s="175">
        <v>264467</v>
      </c>
      <c r="BG868" s="175">
        <v>10571</v>
      </c>
      <c r="BH868" s="175">
        <v>143077</v>
      </c>
      <c r="BI868" s="175">
        <v>74900</v>
      </c>
      <c r="BJ868" s="175"/>
      <c r="BK868" s="175">
        <v>7743</v>
      </c>
      <c r="BL868" s="175">
        <v>40971</v>
      </c>
      <c r="BM868" s="175">
        <v>38289</v>
      </c>
      <c r="BN868" s="175">
        <v>16248</v>
      </c>
      <c r="BO868" s="175">
        <v>21182</v>
      </c>
      <c r="BP868" s="198">
        <f t="shared" si="121"/>
        <v>164259</v>
      </c>
    </row>
    <row r="869" spans="1:68" s="116" customFormat="1" x14ac:dyDescent="0.15">
      <c r="A869" s="117">
        <v>1721001003</v>
      </c>
      <c r="B869" s="118" t="s">
        <v>1361</v>
      </c>
      <c r="C869" s="118" t="s">
        <v>1324</v>
      </c>
      <c r="D869" s="118" t="s">
        <v>1359</v>
      </c>
      <c r="E869" s="118" t="s">
        <v>4048</v>
      </c>
      <c r="F869" s="120">
        <v>20</v>
      </c>
      <c r="G869" s="119">
        <v>760862</v>
      </c>
      <c r="H869" s="119"/>
      <c r="I869" s="120" t="s">
        <v>5820</v>
      </c>
      <c r="J869" s="120">
        <v>5400</v>
      </c>
      <c r="K869" s="120">
        <v>760862</v>
      </c>
      <c r="L869" s="120">
        <v>0.38600000000000001</v>
      </c>
      <c r="M869" s="121" t="s">
        <v>5657</v>
      </c>
      <c r="N869" s="120">
        <v>2</v>
      </c>
      <c r="O869" s="119">
        <v>161</v>
      </c>
      <c r="P869" s="119">
        <v>39</v>
      </c>
      <c r="Q869" s="119">
        <v>4.3</v>
      </c>
      <c r="R869" s="120" t="s">
        <v>5655</v>
      </c>
      <c r="S869" s="120">
        <v>11.5</v>
      </c>
      <c r="T869" s="120"/>
      <c r="U869" s="120"/>
      <c r="V869" s="172">
        <v>455</v>
      </c>
      <c r="W869" s="172">
        <v>53</v>
      </c>
      <c r="X869" s="172">
        <v>340</v>
      </c>
      <c r="Y869" s="172">
        <v>34</v>
      </c>
      <c r="Z869" s="172">
        <v>28</v>
      </c>
      <c r="AA869" s="123">
        <v>6012</v>
      </c>
      <c r="AB869" s="123"/>
      <c r="AC869" s="123">
        <v>89</v>
      </c>
      <c r="AD869" s="123"/>
      <c r="AE869" s="123"/>
      <c r="AF869" s="123"/>
      <c r="AG869" s="214"/>
      <c r="AH869" s="229" t="str">
        <f t="shared" si="116"/>
        <v>b3</v>
      </c>
      <c r="AI869" s="122"/>
      <c r="AJ869" s="122"/>
      <c r="AK869" s="122"/>
      <c r="AL869" s="122"/>
      <c r="AM869" s="122"/>
      <c r="AN869" s="173"/>
      <c r="AO869" s="173"/>
      <c r="AP869" s="173"/>
      <c r="AQ869" s="173"/>
      <c r="AR869" s="173"/>
      <c r="AS869" s="173"/>
      <c r="AT869" s="173"/>
      <c r="AU869" s="173"/>
      <c r="AV869" s="173"/>
      <c r="AW869" s="173"/>
      <c r="AX869" s="173"/>
      <c r="AY869" s="173"/>
      <c r="AZ869" s="211"/>
      <c r="BA869" s="211"/>
      <c r="BB869" s="205">
        <f t="shared" si="117"/>
        <v>55031</v>
      </c>
      <c r="BC869" s="205">
        <f t="shared" si="118"/>
        <v>46243</v>
      </c>
      <c r="BD869" s="205">
        <f t="shared" si="119"/>
        <v>11644</v>
      </c>
      <c r="BE869" s="205">
        <f t="shared" si="120"/>
        <v>2856</v>
      </c>
      <c r="BF869" s="175">
        <v>43387</v>
      </c>
      <c r="BG869" s="175">
        <v>1626</v>
      </c>
      <c r="BH869" s="175">
        <v>16835</v>
      </c>
      <c r="BI869" s="175">
        <v>8788</v>
      </c>
      <c r="BJ869" s="175"/>
      <c r="BK869" s="175">
        <v>879</v>
      </c>
      <c r="BL869" s="175">
        <v>16410</v>
      </c>
      <c r="BM869" s="175">
        <v>6824</v>
      </c>
      <c r="BN869" s="175">
        <v>108</v>
      </c>
      <c r="BO869" s="175">
        <v>3561</v>
      </c>
      <c r="BP869" s="198">
        <f t="shared" si="121"/>
        <v>20396</v>
      </c>
    </row>
    <row r="870" spans="1:68" s="116" customFormat="1" x14ac:dyDescent="0.15">
      <c r="A870" s="117">
        <v>1721001004</v>
      </c>
      <c r="B870" s="118" t="s">
        <v>1362</v>
      </c>
      <c r="C870" s="118" t="s">
        <v>1324</v>
      </c>
      <c r="D870" s="118" t="s">
        <v>1359</v>
      </c>
      <c r="E870" s="118" t="s">
        <v>4049</v>
      </c>
      <c r="F870" s="120">
        <v>12</v>
      </c>
      <c r="G870" s="119">
        <v>768403</v>
      </c>
      <c r="H870" s="119"/>
      <c r="I870" s="120" t="s">
        <v>5820</v>
      </c>
      <c r="J870" s="120">
        <v>6300</v>
      </c>
      <c r="K870" s="120">
        <v>768403</v>
      </c>
      <c r="L870" s="120">
        <v>0.33400000000000002</v>
      </c>
      <c r="M870" s="121" t="s">
        <v>5657</v>
      </c>
      <c r="N870" s="120">
        <v>1</v>
      </c>
      <c r="O870" s="119">
        <v>177</v>
      </c>
      <c r="P870" s="119">
        <v>40</v>
      </c>
      <c r="Q870" s="119">
        <v>5.4</v>
      </c>
      <c r="R870" s="120" t="s">
        <v>5658</v>
      </c>
      <c r="S870" s="120">
        <v>1.2</v>
      </c>
      <c r="T870" s="120"/>
      <c r="U870" s="120"/>
      <c r="V870" s="172">
        <v>407</v>
      </c>
      <c r="W870" s="172">
        <v>7</v>
      </c>
      <c r="X870" s="172">
        <v>266</v>
      </c>
      <c r="Y870" s="172">
        <v>75</v>
      </c>
      <c r="Z870" s="172">
        <v>59</v>
      </c>
      <c r="AA870" s="123">
        <v>8000</v>
      </c>
      <c r="AB870" s="123"/>
      <c r="AC870" s="123">
        <v>115</v>
      </c>
      <c r="AD870" s="123"/>
      <c r="AE870" s="123"/>
      <c r="AF870" s="123"/>
      <c r="AG870" s="214"/>
      <c r="AH870" s="229" t="str">
        <f t="shared" si="116"/>
        <v>a3</v>
      </c>
      <c r="AI870" s="122"/>
      <c r="AJ870" s="122"/>
      <c r="AK870" s="122"/>
      <c r="AL870" s="122"/>
      <c r="AM870" s="122"/>
      <c r="AN870" s="173"/>
      <c r="AO870" s="173"/>
      <c r="AP870" s="173"/>
      <c r="AQ870" s="173"/>
      <c r="AR870" s="173"/>
      <c r="AS870" s="173"/>
      <c r="AT870" s="173"/>
      <c r="AU870" s="173"/>
      <c r="AV870" s="173"/>
      <c r="AW870" s="173"/>
      <c r="AX870" s="173"/>
      <c r="AY870" s="173"/>
      <c r="AZ870" s="211"/>
      <c r="BA870" s="211"/>
      <c r="BB870" s="205">
        <f t="shared" si="117"/>
        <v>41023</v>
      </c>
      <c r="BC870" s="205">
        <f t="shared" si="118"/>
        <v>32235</v>
      </c>
      <c r="BD870" s="205">
        <f t="shared" si="119"/>
        <v>11644</v>
      </c>
      <c r="BE870" s="205">
        <f t="shared" si="120"/>
        <v>2856</v>
      </c>
      <c r="BF870" s="175">
        <v>29379</v>
      </c>
      <c r="BG870" s="175">
        <v>1664</v>
      </c>
      <c r="BH870" s="175">
        <v>16835</v>
      </c>
      <c r="BI870" s="175">
        <v>8788</v>
      </c>
      <c r="BJ870" s="175"/>
      <c r="BK870" s="175">
        <v>800</v>
      </c>
      <c r="BL870" s="175">
        <v>4222</v>
      </c>
      <c r="BM870" s="175">
        <v>5648</v>
      </c>
      <c r="BN870" s="175">
        <v>5</v>
      </c>
      <c r="BO870" s="175">
        <v>3061</v>
      </c>
      <c r="BP870" s="198">
        <f t="shared" si="121"/>
        <v>19896</v>
      </c>
    </row>
    <row r="871" spans="1:68" s="116" customFormat="1" x14ac:dyDescent="0.15">
      <c r="A871" s="117">
        <v>1721001005</v>
      </c>
      <c r="B871" s="118" t="s">
        <v>1363</v>
      </c>
      <c r="C871" s="118" t="s">
        <v>1324</v>
      </c>
      <c r="D871" s="118" t="s">
        <v>1359</v>
      </c>
      <c r="E871" s="118" t="s">
        <v>4050</v>
      </c>
      <c r="F871" s="120">
        <v>25</v>
      </c>
      <c r="G871" s="119">
        <v>1007999</v>
      </c>
      <c r="H871" s="119"/>
      <c r="I871" s="120" t="s">
        <v>5820</v>
      </c>
      <c r="J871" s="120">
        <v>4800</v>
      </c>
      <c r="K871" s="120">
        <v>963663</v>
      </c>
      <c r="L871" s="120">
        <v>0.55000000000000004</v>
      </c>
      <c r="M871" s="121" t="s">
        <v>5657</v>
      </c>
      <c r="N871" s="120">
        <v>1</v>
      </c>
      <c r="O871" s="119">
        <v>217</v>
      </c>
      <c r="P871" s="119">
        <v>31</v>
      </c>
      <c r="Q871" s="119">
        <v>4.5999999999999996</v>
      </c>
      <c r="R871" s="120" t="s">
        <v>5655</v>
      </c>
      <c r="S871" s="120">
        <v>1.1000000000000001</v>
      </c>
      <c r="T871" s="120"/>
      <c r="U871" s="120"/>
      <c r="V871" s="172">
        <v>462.6</v>
      </c>
      <c r="W871" s="172">
        <v>44.5</v>
      </c>
      <c r="X871" s="172">
        <v>284</v>
      </c>
      <c r="Y871" s="172">
        <v>28.2</v>
      </c>
      <c r="Z871" s="172">
        <v>105.9</v>
      </c>
      <c r="AA871" s="123">
        <v>23596</v>
      </c>
      <c r="AB871" s="123"/>
      <c r="AC871" s="123">
        <v>104</v>
      </c>
      <c r="AD871" s="123"/>
      <c r="AE871" s="123"/>
      <c r="AF871" s="123"/>
      <c r="AG871" s="214"/>
      <c r="AH871" s="229" t="str">
        <f t="shared" si="116"/>
        <v>a3</v>
      </c>
      <c r="AI871" s="122"/>
      <c r="AJ871" s="122"/>
      <c r="AK871" s="122"/>
      <c r="AL871" s="122"/>
      <c r="AM871" s="122"/>
      <c r="AN871" s="173"/>
      <c r="AO871" s="173"/>
      <c r="AP871" s="173"/>
      <c r="AQ871" s="173"/>
      <c r="AR871" s="173"/>
      <c r="AS871" s="173"/>
      <c r="AT871" s="173">
        <v>1</v>
      </c>
      <c r="AU871" s="173">
        <v>1</v>
      </c>
      <c r="AV871" s="173">
        <v>1</v>
      </c>
      <c r="AW871" s="173">
        <v>0.5</v>
      </c>
      <c r="AX871" s="173">
        <v>0.5</v>
      </c>
      <c r="AY871" s="173"/>
      <c r="AZ871" s="211">
        <f t="shared" si="122"/>
        <v>0</v>
      </c>
      <c r="BA871" s="211">
        <f t="shared" si="123"/>
        <v>4</v>
      </c>
      <c r="BB871" s="205">
        <f t="shared" si="117"/>
        <v>59421</v>
      </c>
      <c r="BC871" s="205">
        <f t="shared" si="118"/>
        <v>44592</v>
      </c>
      <c r="BD871" s="205">
        <f t="shared" si="119"/>
        <v>19671</v>
      </c>
      <c r="BE871" s="205">
        <f t="shared" si="120"/>
        <v>4842</v>
      </c>
      <c r="BF871" s="175">
        <v>39750</v>
      </c>
      <c r="BG871" s="175"/>
      <c r="BH871" s="175">
        <v>24506</v>
      </c>
      <c r="BI871" s="175">
        <v>14829</v>
      </c>
      <c r="BJ871" s="175"/>
      <c r="BK871" s="175">
        <v>1132</v>
      </c>
      <c r="BL871" s="175">
        <v>1029</v>
      </c>
      <c r="BM871" s="175">
        <v>6775</v>
      </c>
      <c r="BN871" s="175">
        <v>3543</v>
      </c>
      <c r="BO871" s="175">
        <v>7607</v>
      </c>
      <c r="BP871" s="198">
        <f t="shared" si="121"/>
        <v>32113</v>
      </c>
    </row>
    <row r="872" spans="1:68" s="116" customFormat="1" x14ac:dyDescent="0.15">
      <c r="A872" s="117">
        <v>1721002006</v>
      </c>
      <c r="B872" s="118" t="s">
        <v>1364</v>
      </c>
      <c r="C872" s="118" t="s">
        <v>1324</v>
      </c>
      <c r="D872" s="118" t="s">
        <v>1359</v>
      </c>
      <c r="E872" s="118" t="s">
        <v>4051</v>
      </c>
      <c r="F872" s="120">
        <v>10</v>
      </c>
      <c r="G872" s="119">
        <v>44946</v>
      </c>
      <c r="H872" s="119"/>
      <c r="I872" s="120" t="s">
        <v>5820</v>
      </c>
      <c r="J872" s="120">
        <v>270</v>
      </c>
      <c r="K872" s="120">
        <v>44946</v>
      </c>
      <c r="L872" s="120">
        <v>0.45600000000000002</v>
      </c>
      <c r="M872" s="121" t="s">
        <v>5657</v>
      </c>
      <c r="N872" s="120">
        <v>1</v>
      </c>
      <c r="O872" s="119">
        <v>89</v>
      </c>
      <c r="P872" s="119">
        <v>23</v>
      </c>
      <c r="Q872" s="119">
        <v>2.4</v>
      </c>
      <c r="R872" s="120" t="s">
        <v>5658</v>
      </c>
      <c r="S872" s="120">
        <v>0.3</v>
      </c>
      <c r="T872" s="120"/>
      <c r="U872" s="120"/>
      <c r="V872" s="172">
        <v>26</v>
      </c>
      <c r="W872" s="172"/>
      <c r="X872" s="172">
        <v>26</v>
      </c>
      <c r="Y872" s="172"/>
      <c r="Z872" s="172"/>
      <c r="AA872" s="123">
        <v>112</v>
      </c>
      <c r="AB872" s="123"/>
      <c r="AC872" s="123"/>
      <c r="AD872" s="123"/>
      <c r="AE872" s="123"/>
      <c r="AF872" s="123"/>
      <c r="AG872" s="214"/>
      <c r="AH872" s="229" t="str">
        <f t="shared" si="116"/>
        <v>a2</v>
      </c>
      <c r="AI872" s="122"/>
      <c r="AJ872" s="122"/>
      <c r="AK872" s="122"/>
      <c r="AL872" s="122"/>
      <c r="AM872" s="122"/>
      <c r="AN872" s="173">
        <v>1</v>
      </c>
      <c r="AO872" s="173"/>
      <c r="AP872" s="173"/>
      <c r="AQ872" s="173"/>
      <c r="AR872" s="173"/>
      <c r="AS872" s="173">
        <v>1</v>
      </c>
      <c r="AT872" s="173"/>
      <c r="AU872" s="173"/>
      <c r="AV872" s="173"/>
      <c r="AW872" s="173"/>
      <c r="AX872" s="173"/>
      <c r="AY872" s="173"/>
      <c r="AZ872" s="211">
        <f t="shared" si="122"/>
        <v>2</v>
      </c>
      <c r="BA872" s="211">
        <f t="shared" si="123"/>
        <v>0</v>
      </c>
      <c r="BB872" s="205">
        <f t="shared" si="117"/>
        <v>9600</v>
      </c>
      <c r="BC872" s="205">
        <f t="shared" si="118"/>
        <v>8628</v>
      </c>
      <c r="BD872" s="205">
        <f t="shared" si="119"/>
        <v>1017</v>
      </c>
      <c r="BE872" s="205">
        <f t="shared" si="120"/>
        <v>45</v>
      </c>
      <c r="BF872" s="175">
        <v>8583</v>
      </c>
      <c r="BG872" s="175"/>
      <c r="BH872" s="175">
        <v>2122</v>
      </c>
      <c r="BI872" s="175">
        <v>972</v>
      </c>
      <c r="BJ872" s="175"/>
      <c r="BK872" s="175">
        <v>1341</v>
      </c>
      <c r="BL872" s="175">
        <v>4463</v>
      </c>
      <c r="BM872" s="175">
        <v>607</v>
      </c>
      <c r="BN872" s="175">
        <v>27</v>
      </c>
      <c r="BO872" s="175">
        <v>68</v>
      </c>
      <c r="BP872" s="198">
        <f t="shared" si="121"/>
        <v>2190</v>
      </c>
    </row>
    <row r="873" spans="1:68" s="116" customFormat="1" x14ac:dyDescent="0.15">
      <c r="A873" s="117">
        <v>1721002007</v>
      </c>
      <c r="B873" s="118" t="s">
        <v>1365</v>
      </c>
      <c r="C873" s="118" t="s">
        <v>1324</v>
      </c>
      <c r="D873" s="118" t="s">
        <v>1359</v>
      </c>
      <c r="E873" s="118" t="s">
        <v>4052</v>
      </c>
      <c r="F873" s="120">
        <v>21</v>
      </c>
      <c r="G873" s="119">
        <v>124766</v>
      </c>
      <c r="H873" s="119"/>
      <c r="I873" s="120" t="s">
        <v>5820</v>
      </c>
      <c r="J873" s="120">
        <v>490</v>
      </c>
      <c r="K873" s="120">
        <v>124766</v>
      </c>
      <c r="L873" s="120">
        <v>0.69799999999999995</v>
      </c>
      <c r="M873" s="121" t="s">
        <v>5657</v>
      </c>
      <c r="N873" s="120">
        <v>1</v>
      </c>
      <c r="O873" s="119">
        <v>185</v>
      </c>
      <c r="P873" s="119">
        <v>31</v>
      </c>
      <c r="Q873" s="119">
        <v>3.3</v>
      </c>
      <c r="R873" s="120" t="s">
        <v>5658</v>
      </c>
      <c r="S873" s="120">
        <v>0.8</v>
      </c>
      <c r="T873" s="120"/>
      <c r="U873" s="120"/>
      <c r="V873" s="172">
        <v>60.7</v>
      </c>
      <c r="W873" s="172"/>
      <c r="X873" s="172">
        <v>59.9</v>
      </c>
      <c r="Y873" s="172"/>
      <c r="Z873" s="172">
        <v>0.8</v>
      </c>
      <c r="AA873" s="123">
        <v>168</v>
      </c>
      <c r="AB873" s="123"/>
      <c r="AC873" s="123"/>
      <c r="AD873" s="123"/>
      <c r="AE873" s="123"/>
      <c r="AF873" s="123"/>
      <c r="AG873" s="214"/>
      <c r="AH873" s="229" t="str">
        <f t="shared" si="116"/>
        <v>a2</v>
      </c>
      <c r="AI873" s="122"/>
      <c r="AJ873" s="122"/>
      <c r="AK873" s="122"/>
      <c r="AL873" s="122"/>
      <c r="AM873" s="122"/>
      <c r="AN873" s="173">
        <v>1</v>
      </c>
      <c r="AO873" s="173"/>
      <c r="AP873" s="173"/>
      <c r="AQ873" s="173"/>
      <c r="AR873" s="173"/>
      <c r="AS873" s="173"/>
      <c r="AT873" s="173"/>
      <c r="AU873" s="173"/>
      <c r="AV873" s="173"/>
      <c r="AW873" s="173"/>
      <c r="AX873" s="173"/>
      <c r="AY873" s="173"/>
      <c r="AZ873" s="211">
        <f t="shared" si="122"/>
        <v>1</v>
      </c>
      <c r="BA873" s="211">
        <f t="shared" si="123"/>
        <v>0</v>
      </c>
      <c r="BB873" s="205">
        <f t="shared" si="117"/>
        <v>13359</v>
      </c>
      <c r="BC873" s="205">
        <f t="shared" si="118"/>
        <v>12253</v>
      </c>
      <c r="BD873" s="205">
        <f t="shared" si="119"/>
        <v>1176</v>
      </c>
      <c r="BE873" s="205">
        <f t="shared" si="120"/>
        <v>70</v>
      </c>
      <c r="BF873" s="175">
        <v>12183</v>
      </c>
      <c r="BG873" s="175"/>
      <c r="BH873" s="175">
        <v>2652</v>
      </c>
      <c r="BI873" s="175">
        <v>1106</v>
      </c>
      <c r="BJ873" s="175"/>
      <c r="BK873" s="175">
        <v>2434</v>
      </c>
      <c r="BL873" s="175">
        <v>5759</v>
      </c>
      <c r="BM873" s="175">
        <v>1134</v>
      </c>
      <c r="BN873" s="175"/>
      <c r="BO873" s="175">
        <v>274</v>
      </c>
      <c r="BP873" s="198">
        <f t="shared" si="121"/>
        <v>2926</v>
      </c>
    </row>
    <row r="874" spans="1:68" s="116" customFormat="1" x14ac:dyDescent="0.15">
      <c r="A874" s="117">
        <v>1721002008</v>
      </c>
      <c r="B874" s="118" t="s">
        <v>1366</v>
      </c>
      <c r="C874" s="118" t="s">
        <v>1324</v>
      </c>
      <c r="D874" s="118" t="s">
        <v>1359</v>
      </c>
      <c r="E874" s="118" t="s">
        <v>4053</v>
      </c>
      <c r="F874" s="120">
        <v>19</v>
      </c>
      <c r="G874" s="119">
        <v>89202</v>
      </c>
      <c r="H874" s="119"/>
      <c r="I874" s="120" t="s">
        <v>5820</v>
      </c>
      <c r="J874" s="120">
        <v>540</v>
      </c>
      <c r="K874" s="120">
        <v>89202</v>
      </c>
      <c r="L874" s="120">
        <v>0.45300000000000001</v>
      </c>
      <c r="M874" s="121" t="s">
        <v>5657</v>
      </c>
      <c r="N874" s="120">
        <v>1</v>
      </c>
      <c r="O874" s="119">
        <v>91</v>
      </c>
      <c r="P874" s="119">
        <v>23</v>
      </c>
      <c r="Q874" s="119">
        <v>2</v>
      </c>
      <c r="R874" s="120" t="s">
        <v>5658</v>
      </c>
      <c r="S874" s="120">
        <v>1.2</v>
      </c>
      <c r="T874" s="120"/>
      <c r="U874" s="120"/>
      <c r="V874" s="172">
        <v>36.5</v>
      </c>
      <c r="W874" s="172"/>
      <c r="X874" s="172">
        <v>32.5</v>
      </c>
      <c r="Y874" s="172"/>
      <c r="Z874" s="172">
        <v>4</v>
      </c>
      <c r="AA874" s="123">
        <v>196</v>
      </c>
      <c r="AB874" s="123"/>
      <c r="AC874" s="123"/>
      <c r="AD874" s="123"/>
      <c r="AE874" s="123"/>
      <c r="AF874" s="123"/>
      <c r="AG874" s="214"/>
      <c r="AH874" s="229" t="str">
        <f t="shared" si="116"/>
        <v>a2</v>
      </c>
      <c r="AI874" s="122"/>
      <c r="AJ874" s="122"/>
      <c r="AK874" s="122"/>
      <c r="AL874" s="122"/>
      <c r="AM874" s="122"/>
      <c r="AN874" s="173">
        <v>1</v>
      </c>
      <c r="AO874" s="173"/>
      <c r="AP874" s="173"/>
      <c r="AQ874" s="173"/>
      <c r="AR874" s="173"/>
      <c r="AS874" s="173"/>
      <c r="AT874" s="173"/>
      <c r="AU874" s="173"/>
      <c r="AV874" s="173"/>
      <c r="AW874" s="173"/>
      <c r="AX874" s="173"/>
      <c r="AY874" s="173"/>
      <c r="AZ874" s="211">
        <f t="shared" si="122"/>
        <v>1</v>
      </c>
      <c r="BA874" s="211">
        <f t="shared" si="123"/>
        <v>0</v>
      </c>
      <c r="BB874" s="205">
        <f t="shared" si="117"/>
        <v>8547</v>
      </c>
      <c r="BC874" s="205">
        <f t="shared" si="118"/>
        <v>7425</v>
      </c>
      <c r="BD874" s="205">
        <f t="shared" si="119"/>
        <v>1193</v>
      </c>
      <c r="BE874" s="205">
        <f t="shared" si="120"/>
        <v>71</v>
      </c>
      <c r="BF874" s="175">
        <v>7354</v>
      </c>
      <c r="BG874" s="175"/>
      <c r="BH874" s="175">
        <v>2690</v>
      </c>
      <c r="BI874" s="175">
        <v>1122</v>
      </c>
      <c r="BJ874" s="175"/>
      <c r="BK874" s="175">
        <v>2434</v>
      </c>
      <c r="BL874" s="175">
        <v>1208</v>
      </c>
      <c r="BM874" s="175">
        <v>812</v>
      </c>
      <c r="BN874" s="175"/>
      <c r="BO874" s="175">
        <v>281</v>
      </c>
      <c r="BP874" s="198">
        <f t="shared" si="121"/>
        <v>2971</v>
      </c>
    </row>
    <row r="875" spans="1:68" s="116" customFormat="1" x14ac:dyDescent="0.15">
      <c r="A875" s="117">
        <v>1721002009</v>
      </c>
      <c r="B875" s="118" t="s">
        <v>1367</v>
      </c>
      <c r="C875" s="118" t="s">
        <v>1324</v>
      </c>
      <c r="D875" s="118" t="s">
        <v>1359</v>
      </c>
      <c r="E875" s="118" t="s">
        <v>4054</v>
      </c>
      <c r="F875" s="120">
        <v>26</v>
      </c>
      <c r="G875" s="119">
        <v>52031</v>
      </c>
      <c r="H875" s="119"/>
      <c r="I875" s="120" t="s">
        <v>5820</v>
      </c>
      <c r="J875" s="120">
        <v>240</v>
      </c>
      <c r="K875" s="120">
        <v>52031</v>
      </c>
      <c r="L875" s="120">
        <v>0.59399999999999997</v>
      </c>
      <c r="M875" s="121" t="s">
        <v>5668</v>
      </c>
      <c r="N875" s="120">
        <v>1</v>
      </c>
      <c r="O875" s="119">
        <v>66</v>
      </c>
      <c r="P875" s="119">
        <v>14</v>
      </c>
      <c r="Q875" s="119">
        <v>1.3</v>
      </c>
      <c r="R875" s="120" t="s">
        <v>5658</v>
      </c>
      <c r="S875" s="120">
        <v>0.5</v>
      </c>
      <c r="T875" s="120"/>
      <c r="U875" s="120"/>
      <c r="V875" s="172">
        <v>63.5</v>
      </c>
      <c r="W875" s="172"/>
      <c r="X875" s="172">
        <v>63.5</v>
      </c>
      <c r="Y875" s="172"/>
      <c r="Z875" s="172"/>
      <c r="AA875" s="123">
        <v>42</v>
      </c>
      <c r="AB875" s="123"/>
      <c r="AC875" s="123"/>
      <c r="AD875" s="123"/>
      <c r="AE875" s="123"/>
      <c r="AF875" s="123"/>
      <c r="AG875" s="214"/>
      <c r="AH875" s="229" t="str">
        <f t="shared" si="116"/>
        <v>a2</v>
      </c>
      <c r="AI875" s="122"/>
      <c r="AJ875" s="122"/>
      <c r="AK875" s="122"/>
      <c r="AL875" s="122"/>
      <c r="AM875" s="122"/>
      <c r="AN875" s="173">
        <v>1</v>
      </c>
      <c r="AO875" s="173"/>
      <c r="AP875" s="173"/>
      <c r="AQ875" s="173"/>
      <c r="AR875" s="173"/>
      <c r="AS875" s="173"/>
      <c r="AT875" s="173"/>
      <c r="AU875" s="173"/>
      <c r="AV875" s="173">
        <v>1</v>
      </c>
      <c r="AW875" s="173">
        <v>1</v>
      </c>
      <c r="AX875" s="173"/>
      <c r="AY875" s="173"/>
      <c r="AZ875" s="211">
        <f t="shared" si="122"/>
        <v>1</v>
      </c>
      <c r="BA875" s="211">
        <f t="shared" si="123"/>
        <v>2</v>
      </c>
      <c r="BB875" s="205">
        <f t="shared" si="117"/>
        <v>10736</v>
      </c>
      <c r="BC875" s="205">
        <f t="shared" si="118"/>
        <v>9681</v>
      </c>
      <c r="BD875" s="205">
        <f t="shared" si="119"/>
        <v>1119</v>
      </c>
      <c r="BE875" s="205">
        <f t="shared" si="120"/>
        <v>64</v>
      </c>
      <c r="BF875" s="175">
        <v>9617</v>
      </c>
      <c r="BG875" s="175"/>
      <c r="BH875" s="175">
        <v>2333</v>
      </c>
      <c r="BI875" s="175">
        <v>1055</v>
      </c>
      <c r="BJ875" s="175"/>
      <c r="BK875" s="175">
        <v>662</v>
      </c>
      <c r="BL875" s="175">
        <v>2497</v>
      </c>
      <c r="BM875" s="175">
        <v>1001</v>
      </c>
      <c r="BN875" s="175"/>
      <c r="BO875" s="175">
        <v>3188</v>
      </c>
      <c r="BP875" s="198">
        <f t="shared" si="121"/>
        <v>5521</v>
      </c>
    </row>
    <row r="876" spans="1:68" s="116" customFormat="1" x14ac:dyDescent="0.15">
      <c r="A876" s="117">
        <v>1721002010</v>
      </c>
      <c r="B876" s="118" t="s">
        <v>1368</v>
      </c>
      <c r="C876" s="118" t="s">
        <v>1324</v>
      </c>
      <c r="D876" s="118" t="s">
        <v>1359</v>
      </c>
      <c r="E876" s="118" t="s">
        <v>4055</v>
      </c>
      <c r="F876" s="120">
        <v>23</v>
      </c>
      <c r="G876" s="119"/>
      <c r="H876" s="119"/>
      <c r="I876" s="120" t="s">
        <v>5820</v>
      </c>
      <c r="J876" s="120">
        <v>570</v>
      </c>
      <c r="K876" s="120"/>
      <c r="L876" s="120"/>
      <c r="M876" s="121" t="s">
        <v>5668</v>
      </c>
      <c r="N876" s="120">
        <v>1</v>
      </c>
      <c r="O876" s="119">
        <v>123</v>
      </c>
      <c r="P876" s="119">
        <v>32</v>
      </c>
      <c r="Q876" s="119">
        <v>2.8</v>
      </c>
      <c r="R876" s="120" t="s">
        <v>5658</v>
      </c>
      <c r="S876" s="120">
        <v>0.5</v>
      </c>
      <c r="T876" s="120"/>
      <c r="U876" s="120"/>
      <c r="V876" s="172">
        <v>105</v>
      </c>
      <c r="W876" s="172"/>
      <c r="X876" s="172">
        <v>105</v>
      </c>
      <c r="Y876" s="172"/>
      <c r="Z876" s="172"/>
      <c r="AA876" s="123">
        <v>254</v>
      </c>
      <c r="AB876" s="123"/>
      <c r="AC876" s="123"/>
      <c r="AD876" s="123"/>
      <c r="AE876" s="123"/>
      <c r="AF876" s="123"/>
      <c r="AG876" s="214"/>
      <c r="AH876" s="229" t="str">
        <f t="shared" si="116"/>
        <v>a2</v>
      </c>
      <c r="AI876" s="122"/>
      <c r="AJ876" s="122"/>
      <c r="AK876" s="122"/>
      <c r="AL876" s="122"/>
      <c r="AM876" s="122"/>
      <c r="AN876" s="173">
        <v>1</v>
      </c>
      <c r="AO876" s="173"/>
      <c r="AP876" s="173"/>
      <c r="AQ876" s="173"/>
      <c r="AR876" s="173"/>
      <c r="AS876" s="173"/>
      <c r="AT876" s="173"/>
      <c r="AU876" s="173"/>
      <c r="AV876" s="173"/>
      <c r="AW876" s="173"/>
      <c r="AX876" s="173"/>
      <c r="AY876" s="173"/>
      <c r="AZ876" s="211">
        <f t="shared" si="122"/>
        <v>1</v>
      </c>
      <c r="BA876" s="211">
        <f t="shared" si="123"/>
        <v>0</v>
      </c>
      <c r="BB876" s="205">
        <f t="shared" si="117"/>
        <v>12130</v>
      </c>
      <c r="BC876" s="205">
        <f t="shared" si="118"/>
        <v>11075</v>
      </c>
      <c r="BD876" s="205">
        <f t="shared" si="119"/>
        <v>1119</v>
      </c>
      <c r="BE876" s="205">
        <f t="shared" si="120"/>
        <v>64</v>
      </c>
      <c r="BF876" s="175">
        <v>11011</v>
      </c>
      <c r="BG876" s="175"/>
      <c r="BH876" s="175">
        <v>2333</v>
      </c>
      <c r="BI876" s="175">
        <v>1055</v>
      </c>
      <c r="BJ876" s="175"/>
      <c r="BK876" s="175">
        <v>3213</v>
      </c>
      <c r="BL876" s="175">
        <v>504</v>
      </c>
      <c r="BM876" s="175">
        <v>1793</v>
      </c>
      <c r="BN876" s="175"/>
      <c r="BO876" s="175">
        <v>3232</v>
      </c>
      <c r="BP876" s="198">
        <f t="shared" si="121"/>
        <v>5565</v>
      </c>
    </row>
    <row r="877" spans="1:68" s="116" customFormat="1" x14ac:dyDescent="0.15">
      <c r="A877" s="117">
        <v>1721002011</v>
      </c>
      <c r="B877" s="118" t="s">
        <v>1369</v>
      </c>
      <c r="C877" s="118" t="s">
        <v>1324</v>
      </c>
      <c r="D877" s="118" t="s">
        <v>1359</v>
      </c>
      <c r="E877" s="118" t="s">
        <v>4056</v>
      </c>
      <c r="F877" s="120">
        <v>23</v>
      </c>
      <c r="G877" s="119">
        <v>154365</v>
      </c>
      <c r="H877" s="119"/>
      <c r="I877" s="120" t="s">
        <v>5820</v>
      </c>
      <c r="J877" s="120">
        <v>450</v>
      </c>
      <c r="K877" s="120">
        <v>154365</v>
      </c>
      <c r="L877" s="120">
        <v>0.94</v>
      </c>
      <c r="M877" s="121" t="s">
        <v>5657</v>
      </c>
      <c r="N877" s="120">
        <v>1</v>
      </c>
      <c r="O877" s="119">
        <v>30.7</v>
      </c>
      <c r="P877" s="119">
        <v>9.1999999999999993</v>
      </c>
      <c r="Q877" s="119">
        <v>0.8</v>
      </c>
      <c r="R877" s="120" t="s">
        <v>5658</v>
      </c>
      <c r="S877" s="120">
        <v>0.6</v>
      </c>
      <c r="T877" s="120"/>
      <c r="U877" s="120"/>
      <c r="V877" s="172">
        <v>46.5</v>
      </c>
      <c r="W877" s="172"/>
      <c r="X877" s="172">
        <v>46.5</v>
      </c>
      <c r="Y877" s="172"/>
      <c r="Z877" s="172"/>
      <c r="AA877" s="123">
        <v>170</v>
      </c>
      <c r="AB877" s="123"/>
      <c r="AC877" s="123"/>
      <c r="AD877" s="123"/>
      <c r="AE877" s="123"/>
      <c r="AF877" s="123"/>
      <c r="AG877" s="214"/>
      <c r="AH877" s="229" t="str">
        <f t="shared" si="116"/>
        <v>a2</v>
      </c>
      <c r="AI877" s="122"/>
      <c r="AJ877" s="122"/>
      <c r="AK877" s="122"/>
      <c r="AL877" s="122"/>
      <c r="AM877" s="122"/>
      <c r="AN877" s="173">
        <v>1</v>
      </c>
      <c r="AO877" s="173"/>
      <c r="AP877" s="173"/>
      <c r="AQ877" s="173"/>
      <c r="AR877" s="173"/>
      <c r="AS877" s="173"/>
      <c r="AT877" s="173">
        <v>0.5</v>
      </c>
      <c r="AU877" s="173">
        <v>0.5</v>
      </c>
      <c r="AV877" s="173"/>
      <c r="AW877" s="173"/>
      <c r="AX877" s="173"/>
      <c r="AY877" s="173"/>
      <c r="AZ877" s="211">
        <f t="shared" si="122"/>
        <v>1</v>
      </c>
      <c r="BA877" s="211">
        <f t="shared" si="123"/>
        <v>1</v>
      </c>
      <c r="BB877" s="205">
        <f t="shared" si="117"/>
        <v>8491</v>
      </c>
      <c r="BC877" s="205">
        <f t="shared" si="118"/>
        <v>7419</v>
      </c>
      <c r="BD877" s="205">
        <f t="shared" si="119"/>
        <v>1137</v>
      </c>
      <c r="BE877" s="205">
        <f t="shared" si="120"/>
        <v>65</v>
      </c>
      <c r="BF877" s="175">
        <v>7354</v>
      </c>
      <c r="BG877" s="175"/>
      <c r="BH877" s="175">
        <v>2443</v>
      </c>
      <c r="BI877" s="175">
        <v>1072</v>
      </c>
      <c r="BJ877" s="175"/>
      <c r="BK877" s="175">
        <v>2280</v>
      </c>
      <c r="BL877" s="175">
        <v>960</v>
      </c>
      <c r="BM877" s="175">
        <v>810</v>
      </c>
      <c r="BN877" s="175"/>
      <c r="BO877" s="175">
        <v>926</v>
      </c>
      <c r="BP877" s="198">
        <f t="shared" si="121"/>
        <v>3369</v>
      </c>
    </row>
    <row r="878" spans="1:68" s="116" customFormat="1" x14ac:dyDescent="0.15">
      <c r="A878" s="117">
        <v>1721002012</v>
      </c>
      <c r="B878" s="118" t="s">
        <v>1370</v>
      </c>
      <c r="C878" s="118" t="s">
        <v>1324</v>
      </c>
      <c r="D878" s="118" t="s">
        <v>1359</v>
      </c>
      <c r="E878" s="118" t="s">
        <v>4057</v>
      </c>
      <c r="F878" s="120">
        <v>25</v>
      </c>
      <c r="G878" s="119">
        <v>95578</v>
      </c>
      <c r="H878" s="119"/>
      <c r="I878" s="120" t="s">
        <v>5820</v>
      </c>
      <c r="J878" s="120">
        <v>920</v>
      </c>
      <c r="K878" s="120">
        <v>95578</v>
      </c>
      <c r="L878" s="120">
        <v>0.28499999999999998</v>
      </c>
      <c r="M878" s="121" t="s">
        <v>5657</v>
      </c>
      <c r="N878" s="120">
        <v>1</v>
      </c>
      <c r="O878" s="119">
        <v>213</v>
      </c>
      <c r="P878" s="119">
        <v>36</v>
      </c>
      <c r="Q878" s="119">
        <v>4.0999999999999996</v>
      </c>
      <c r="R878" s="120" t="s">
        <v>5658</v>
      </c>
      <c r="S878" s="120">
        <v>0.9</v>
      </c>
      <c r="T878" s="120"/>
      <c r="U878" s="120"/>
      <c r="V878" s="172">
        <v>88.2</v>
      </c>
      <c r="W878" s="172"/>
      <c r="X878" s="172">
        <v>88.2</v>
      </c>
      <c r="Y878" s="172"/>
      <c r="Z878" s="172"/>
      <c r="AA878" s="123">
        <v>342</v>
      </c>
      <c r="AB878" s="123"/>
      <c r="AC878" s="123"/>
      <c r="AD878" s="123"/>
      <c r="AE878" s="123"/>
      <c r="AF878" s="123"/>
      <c r="AG878" s="214"/>
      <c r="AH878" s="229" t="str">
        <f t="shared" si="116"/>
        <v>a2</v>
      </c>
      <c r="AI878" s="122"/>
      <c r="AJ878" s="122"/>
      <c r="AK878" s="122"/>
      <c r="AL878" s="122"/>
      <c r="AM878" s="122"/>
      <c r="AN878" s="173">
        <v>1</v>
      </c>
      <c r="AO878" s="173"/>
      <c r="AP878" s="173"/>
      <c r="AQ878" s="173"/>
      <c r="AR878" s="173"/>
      <c r="AS878" s="173"/>
      <c r="AT878" s="173"/>
      <c r="AU878" s="173"/>
      <c r="AV878" s="173"/>
      <c r="AW878" s="173"/>
      <c r="AX878" s="173"/>
      <c r="AY878" s="173"/>
      <c r="AZ878" s="211">
        <f t="shared" si="122"/>
        <v>1</v>
      </c>
      <c r="BA878" s="211">
        <f t="shared" si="123"/>
        <v>0</v>
      </c>
      <c r="BB878" s="205">
        <f t="shared" si="117"/>
        <v>15559</v>
      </c>
      <c r="BC878" s="205">
        <f t="shared" si="118"/>
        <v>14279</v>
      </c>
      <c r="BD878" s="205">
        <f t="shared" si="119"/>
        <v>1401</v>
      </c>
      <c r="BE878" s="205">
        <f t="shared" si="120"/>
        <v>121</v>
      </c>
      <c r="BF878" s="175">
        <v>14158</v>
      </c>
      <c r="BG878" s="175"/>
      <c r="BH878" s="175">
        <v>2934</v>
      </c>
      <c r="BI878" s="175">
        <v>1280</v>
      </c>
      <c r="BJ878" s="175"/>
      <c r="BK878" s="175">
        <v>7222</v>
      </c>
      <c r="BL878" s="175">
        <v>29</v>
      </c>
      <c r="BM878" s="175">
        <v>1473</v>
      </c>
      <c r="BN878" s="175">
        <v>121</v>
      </c>
      <c r="BO878" s="175">
        <v>2500</v>
      </c>
      <c r="BP878" s="198">
        <f t="shared" si="121"/>
        <v>5434</v>
      </c>
    </row>
    <row r="879" spans="1:68" s="116" customFormat="1" x14ac:dyDescent="0.15">
      <c r="A879" s="117">
        <v>1721101001</v>
      </c>
      <c r="B879" s="118" t="s">
        <v>1371</v>
      </c>
      <c r="C879" s="118" t="s">
        <v>1324</v>
      </c>
      <c r="D879" s="118" t="s">
        <v>1372</v>
      </c>
      <c r="E879" s="118" t="s">
        <v>4058</v>
      </c>
      <c r="F879" s="120">
        <v>31</v>
      </c>
      <c r="G879" s="119">
        <v>521210</v>
      </c>
      <c r="H879" s="119"/>
      <c r="I879" s="120" t="s">
        <v>5820</v>
      </c>
      <c r="J879" s="120">
        <v>1800</v>
      </c>
      <c r="K879" s="120">
        <v>521210</v>
      </c>
      <c r="L879" s="120">
        <v>0.79300000000000004</v>
      </c>
      <c r="M879" s="121" t="s">
        <v>5657</v>
      </c>
      <c r="N879" s="120">
        <v>1</v>
      </c>
      <c r="O879" s="119">
        <v>121.8</v>
      </c>
      <c r="P879" s="119"/>
      <c r="Q879" s="119"/>
      <c r="R879" s="120" t="s">
        <v>5658</v>
      </c>
      <c r="S879" s="120">
        <v>0.6</v>
      </c>
      <c r="T879" s="120"/>
      <c r="U879" s="120"/>
      <c r="V879" s="172">
        <v>676.8</v>
      </c>
      <c r="W879" s="172">
        <v>341.7</v>
      </c>
      <c r="X879" s="172">
        <v>267.3</v>
      </c>
      <c r="Y879" s="172">
        <v>67.8</v>
      </c>
      <c r="Z879" s="172"/>
      <c r="AA879" s="123">
        <v>1256</v>
      </c>
      <c r="AB879" s="123"/>
      <c r="AC879" s="123">
        <v>146</v>
      </c>
      <c r="AD879" s="123"/>
      <c r="AE879" s="123"/>
      <c r="AF879" s="123"/>
      <c r="AG879" s="214"/>
      <c r="AH879" s="229" t="str">
        <f t="shared" si="116"/>
        <v>a3</v>
      </c>
      <c r="AI879" s="122"/>
      <c r="AJ879" s="122"/>
      <c r="AK879" s="122"/>
      <c r="AL879" s="122"/>
      <c r="AM879" s="122"/>
      <c r="AN879" s="173">
        <v>3</v>
      </c>
      <c r="AO879" s="173"/>
      <c r="AP879" s="173"/>
      <c r="AQ879" s="173"/>
      <c r="AR879" s="173"/>
      <c r="AS879" s="173">
        <v>1</v>
      </c>
      <c r="AT879" s="173">
        <v>0.8</v>
      </c>
      <c r="AU879" s="173">
        <v>0.8</v>
      </c>
      <c r="AV879" s="173">
        <v>0.8</v>
      </c>
      <c r="AW879" s="173">
        <v>0.8</v>
      </c>
      <c r="AX879" s="173">
        <v>0.8</v>
      </c>
      <c r="AY879" s="173"/>
      <c r="AZ879" s="211">
        <f t="shared" si="122"/>
        <v>4</v>
      </c>
      <c r="BA879" s="211">
        <f t="shared" si="123"/>
        <v>4</v>
      </c>
      <c r="BB879" s="205">
        <f t="shared" si="117"/>
        <v>33283</v>
      </c>
      <c r="BC879" s="205">
        <f t="shared" si="118"/>
        <v>22678</v>
      </c>
      <c r="BD879" s="205">
        <f t="shared" si="119"/>
        <v>10605</v>
      </c>
      <c r="BE879" s="205">
        <f t="shared" si="120"/>
        <v>0</v>
      </c>
      <c r="BF879" s="175">
        <v>22678</v>
      </c>
      <c r="BG879" s="175"/>
      <c r="BH879" s="175">
        <v>10605</v>
      </c>
      <c r="BI879" s="175">
        <v>10605</v>
      </c>
      <c r="BJ879" s="175"/>
      <c r="BK879" s="175">
        <v>4379</v>
      </c>
      <c r="BL879" s="175">
        <v>1670</v>
      </c>
      <c r="BM879" s="175">
        <v>4640</v>
      </c>
      <c r="BN879" s="175">
        <v>435</v>
      </c>
      <c r="BO879" s="175">
        <v>949</v>
      </c>
      <c r="BP879" s="198">
        <f t="shared" si="121"/>
        <v>11554</v>
      </c>
    </row>
    <row r="880" spans="1:68" s="116" customFormat="1" x14ac:dyDescent="0.15">
      <c r="A880" s="117">
        <v>1736101001</v>
      </c>
      <c r="B880" s="118" t="s">
        <v>1373</v>
      </c>
      <c r="C880" s="118" t="s">
        <v>1324</v>
      </c>
      <c r="D880" s="118" t="s">
        <v>1374</v>
      </c>
      <c r="E880" s="118" t="s">
        <v>4059</v>
      </c>
      <c r="F880" s="120">
        <v>23</v>
      </c>
      <c r="G880" s="119">
        <v>3066627</v>
      </c>
      <c r="H880" s="119"/>
      <c r="I880" s="120" t="s">
        <v>5820</v>
      </c>
      <c r="J880" s="120">
        <v>12800</v>
      </c>
      <c r="K880" s="120">
        <v>2791441</v>
      </c>
      <c r="L880" s="120">
        <v>0.59699999999999998</v>
      </c>
      <c r="M880" s="121" t="s">
        <v>5657</v>
      </c>
      <c r="N880" s="120">
        <v>1</v>
      </c>
      <c r="O880" s="119">
        <v>161.19999999999999</v>
      </c>
      <c r="P880" s="119"/>
      <c r="Q880" s="119"/>
      <c r="R880" s="120" t="s">
        <v>5655</v>
      </c>
      <c r="S880" s="120">
        <v>20.7</v>
      </c>
      <c r="T880" s="120"/>
      <c r="U880" s="120"/>
      <c r="V880" s="172">
        <v>2683.6</v>
      </c>
      <c r="W880" s="172">
        <v>238.7</v>
      </c>
      <c r="X880" s="172">
        <v>1696.3</v>
      </c>
      <c r="Y880" s="172">
        <v>366</v>
      </c>
      <c r="Z880" s="172">
        <v>382.6</v>
      </c>
      <c r="AA880" s="123">
        <v>28689</v>
      </c>
      <c r="AB880" s="123"/>
      <c r="AC880" s="123">
        <v>1914</v>
      </c>
      <c r="AD880" s="123"/>
      <c r="AE880" s="123"/>
      <c r="AF880" s="123"/>
      <c r="AG880" s="214"/>
      <c r="AH880" s="229" t="str">
        <f t="shared" si="116"/>
        <v>a3</v>
      </c>
      <c r="AI880" s="122"/>
      <c r="AJ880" s="122"/>
      <c r="AK880" s="122"/>
      <c r="AL880" s="122"/>
      <c r="AM880" s="122"/>
      <c r="AN880" s="173"/>
      <c r="AO880" s="173"/>
      <c r="AP880" s="173"/>
      <c r="AQ880" s="173"/>
      <c r="AR880" s="173"/>
      <c r="AS880" s="173">
        <v>0.5</v>
      </c>
      <c r="AT880" s="173">
        <v>3</v>
      </c>
      <c r="AU880" s="173">
        <v>3</v>
      </c>
      <c r="AV880" s="173">
        <v>3</v>
      </c>
      <c r="AW880" s="173">
        <v>3</v>
      </c>
      <c r="AX880" s="173">
        <v>1</v>
      </c>
      <c r="AY880" s="173">
        <v>0.5</v>
      </c>
      <c r="AZ880" s="211">
        <f t="shared" si="122"/>
        <v>0.5</v>
      </c>
      <c r="BA880" s="211">
        <f t="shared" si="123"/>
        <v>13.5</v>
      </c>
      <c r="BB880" s="205">
        <f t="shared" si="117"/>
        <v>155649</v>
      </c>
      <c r="BC880" s="205">
        <f t="shared" si="118"/>
        <v>155649</v>
      </c>
      <c r="BD880" s="205">
        <f t="shared" si="119"/>
        <v>-3221</v>
      </c>
      <c r="BE880" s="205">
        <f t="shared" si="120"/>
        <v>-3221</v>
      </c>
      <c r="BF880" s="175">
        <v>158870</v>
      </c>
      <c r="BG880" s="175">
        <v>12335</v>
      </c>
      <c r="BH880" s="175">
        <v>26168</v>
      </c>
      <c r="BI880" s="175"/>
      <c r="BJ880" s="175"/>
      <c r="BK880" s="175">
        <v>46854</v>
      </c>
      <c r="BL880" s="175">
        <v>13117</v>
      </c>
      <c r="BM880" s="175">
        <v>32580</v>
      </c>
      <c r="BN880" s="175">
        <v>11954</v>
      </c>
      <c r="BO880" s="175">
        <v>12641</v>
      </c>
      <c r="BP880" s="198">
        <f t="shared" si="121"/>
        <v>38809</v>
      </c>
    </row>
    <row r="881" spans="1:68" s="116" customFormat="1" x14ac:dyDescent="0.15">
      <c r="A881" s="117">
        <v>1736501001</v>
      </c>
      <c r="B881" s="118" t="s">
        <v>1375</v>
      </c>
      <c r="C881" s="118" t="s">
        <v>1324</v>
      </c>
      <c r="D881" s="118" t="s">
        <v>1376</v>
      </c>
      <c r="E881" s="118" t="s">
        <v>4060</v>
      </c>
      <c r="F881" s="120">
        <v>24</v>
      </c>
      <c r="G881" s="119"/>
      <c r="H881" s="119"/>
      <c r="I881" s="120" t="s">
        <v>5820</v>
      </c>
      <c r="J881" s="120">
        <v>11600</v>
      </c>
      <c r="K881" s="120">
        <v>2479283</v>
      </c>
      <c r="L881" s="120">
        <v>0.58599999999999997</v>
      </c>
      <c r="M881" s="121" t="s">
        <v>5657</v>
      </c>
      <c r="N881" s="120">
        <v>1</v>
      </c>
      <c r="O881" s="119">
        <v>250.6</v>
      </c>
      <c r="P881" s="119"/>
      <c r="Q881" s="119"/>
      <c r="R881" s="120" t="s">
        <v>5655</v>
      </c>
      <c r="S881" s="120">
        <v>17.8</v>
      </c>
      <c r="T881" s="120"/>
      <c r="U881" s="120"/>
      <c r="V881" s="172">
        <v>1184.5999999999999</v>
      </c>
      <c r="W881" s="172"/>
      <c r="X881" s="172">
        <v>990.1</v>
      </c>
      <c r="Y881" s="172">
        <v>107.26</v>
      </c>
      <c r="Z881" s="172">
        <v>87.24</v>
      </c>
      <c r="AA881" s="123">
        <v>35689.4</v>
      </c>
      <c r="AB881" s="123"/>
      <c r="AC881" s="123">
        <v>415.4</v>
      </c>
      <c r="AD881" s="123"/>
      <c r="AE881" s="123"/>
      <c r="AF881" s="123"/>
      <c r="AG881" s="214"/>
      <c r="AH881" s="229" t="str">
        <f t="shared" si="116"/>
        <v>a3</v>
      </c>
      <c r="AI881" s="122"/>
      <c r="AJ881" s="122"/>
      <c r="AK881" s="122"/>
      <c r="AL881" s="122"/>
      <c r="AM881" s="122"/>
      <c r="AN881" s="173"/>
      <c r="AO881" s="173"/>
      <c r="AP881" s="173"/>
      <c r="AQ881" s="173"/>
      <c r="AR881" s="173"/>
      <c r="AS881" s="173">
        <v>1</v>
      </c>
      <c r="AT881" s="173">
        <v>0.8</v>
      </c>
      <c r="AU881" s="173">
        <v>0.8</v>
      </c>
      <c r="AV881" s="173">
        <v>0.8</v>
      </c>
      <c r="AW881" s="173">
        <v>0.8</v>
      </c>
      <c r="AX881" s="173">
        <v>0.8</v>
      </c>
      <c r="AY881" s="173"/>
      <c r="AZ881" s="211">
        <f t="shared" si="122"/>
        <v>1</v>
      </c>
      <c r="BA881" s="211">
        <f t="shared" si="123"/>
        <v>4</v>
      </c>
      <c r="BB881" s="205">
        <f t="shared" si="117"/>
        <v>168264</v>
      </c>
      <c r="BC881" s="205">
        <f t="shared" si="118"/>
        <v>147282</v>
      </c>
      <c r="BD881" s="205">
        <f t="shared" si="119"/>
        <v>22192</v>
      </c>
      <c r="BE881" s="205">
        <f t="shared" si="120"/>
        <v>1210</v>
      </c>
      <c r="BF881" s="175">
        <v>146072</v>
      </c>
      <c r="BG881" s="175">
        <v>4389</v>
      </c>
      <c r="BH881" s="175">
        <v>44415</v>
      </c>
      <c r="BI881" s="175">
        <v>20982</v>
      </c>
      <c r="BJ881" s="175"/>
      <c r="BK881" s="175">
        <v>51236</v>
      </c>
      <c r="BL881" s="175">
        <v>4388</v>
      </c>
      <c r="BM881" s="175">
        <v>24069</v>
      </c>
      <c r="BN881" s="175">
        <v>13769</v>
      </c>
      <c r="BO881" s="175">
        <v>5016</v>
      </c>
      <c r="BP881" s="198">
        <f t="shared" si="121"/>
        <v>49431</v>
      </c>
    </row>
    <row r="882" spans="1:68" s="116" customFormat="1" x14ac:dyDescent="0.15">
      <c r="A882" s="117">
        <v>1738401001</v>
      </c>
      <c r="B882" s="118" t="s">
        <v>1377</v>
      </c>
      <c r="C882" s="118" t="s">
        <v>1324</v>
      </c>
      <c r="D882" s="118" t="s">
        <v>1378</v>
      </c>
      <c r="E882" s="118" t="s">
        <v>4061</v>
      </c>
      <c r="F882" s="120">
        <v>12</v>
      </c>
      <c r="G882" s="119">
        <v>429779</v>
      </c>
      <c r="H882" s="119"/>
      <c r="I882" s="120" t="s">
        <v>5820</v>
      </c>
      <c r="J882" s="120">
        <v>2450</v>
      </c>
      <c r="K882" s="120">
        <v>417924</v>
      </c>
      <c r="L882" s="120">
        <v>0.46700000000000003</v>
      </c>
      <c r="M882" s="121" t="s">
        <v>5657</v>
      </c>
      <c r="N882" s="120">
        <v>1</v>
      </c>
      <c r="O882" s="119">
        <v>64</v>
      </c>
      <c r="P882" s="119">
        <v>24.7</v>
      </c>
      <c r="Q882" s="119">
        <v>12.2</v>
      </c>
      <c r="R882" s="120" t="s">
        <v>5658</v>
      </c>
      <c r="S882" s="120">
        <v>0.64</v>
      </c>
      <c r="T882" s="120"/>
      <c r="U882" s="120"/>
      <c r="V882" s="172">
        <v>334</v>
      </c>
      <c r="W882" s="172">
        <v>63.4</v>
      </c>
      <c r="X882" s="172">
        <v>186.9</v>
      </c>
      <c r="Y882" s="172">
        <v>30</v>
      </c>
      <c r="Z882" s="172">
        <v>53.7</v>
      </c>
      <c r="AA882" s="123">
        <v>3277</v>
      </c>
      <c r="AB882" s="123"/>
      <c r="AC882" s="123">
        <v>261.89999999999998</v>
      </c>
      <c r="AD882" s="123"/>
      <c r="AE882" s="123"/>
      <c r="AF882" s="123"/>
      <c r="AG882" s="214"/>
      <c r="AH882" s="229" t="str">
        <f t="shared" si="116"/>
        <v>a3</v>
      </c>
      <c r="AI882" s="122"/>
      <c r="AJ882" s="122"/>
      <c r="AK882" s="122"/>
      <c r="AL882" s="122"/>
      <c r="AM882" s="122"/>
      <c r="AN882" s="173">
        <v>2</v>
      </c>
      <c r="AO882" s="173">
        <v>1</v>
      </c>
      <c r="AP882" s="173">
        <v>1</v>
      </c>
      <c r="AQ882" s="173"/>
      <c r="AR882" s="173"/>
      <c r="AS882" s="173">
        <v>1</v>
      </c>
      <c r="AT882" s="173">
        <v>2</v>
      </c>
      <c r="AU882" s="173">
        <v>2</v>
      </c>
      <c r="AV882" s="173">
        <v>2</v>
      </c>
      <c r="AW882" s="173">
        <v>2</v>
      </c>
      <c r="AX882" s="173">
        <v>2</v>
      </c>
      <c r="AY882" s="173"/>
      <c r="AZ882" s="211">
        <f t="shared" si="122"/>
        <v>5</v>
      </c>
      <c r="BA882" s="211">
        <f t="shared" si="123"/>
        <v>10</v>
      </c>
      <c r="BB882" s="205">
        <f t="shared" si="117"/>
        <v>53631</v>
      </c>
      <c r="BC882" s="205">
        <f t="shared" si="118"/>
        <v>46419</v>
      </c>
      <c r="BD882" s="205">
        <f t="shared" si="119"/>
        <v>12950</v>
      </c>
      <c r="BE882" s="205">
        <f t="shared" si="120"/>
        <v>5738</v>
      </c>
      <c r="BF882" s="175">
        <v>40681</v>
      </c>
      <c r="BG882" s="175">
        <v>11125</v>
      </c>
      <c r="BH882" s="175">
        <v>12950</v>
      </c>
      <c r="BI882" s="175">
        <v>7212</v>
      </c>
      <c r="BJ882" s="175"/>
      <c r="BK882" s="175">
        <v>5848</v>
      </c>
      <c r="BL882" s="175">
        <v>1847</v>
      </c>
      <c r="BM882" s="175">
        <v>6832</v>
      </c>
      <c r="BN882" s="175">
        <v>968</v>
      </c>
      <c r="BO882" s="175">
        <v>6849</v>
      </c>
      <c r="BP882" s="198">
        <f t="shared" si="121"/>
        <v>19799</v>
      </c>
    </row>
    <row r="883" spans="1:68" s="116" customFormat="1" x14ac:dyDescent="0.15">
      <c r="A883" s="117">
        <v>1738401002</v>
      </c>
      <c r="B883" s="118" t="s">
        <v>1379</v>
      </c>
      <c r="C883" s="118" t="s">
        <v>1324</v>
      </c>
      <c r="D883" s="118" t="s">
        <v>1378</v>
      </c>
      <c r="E883" s="118" t="s">
        <v>4062</v>
      </c>
      <c r="F883" s="120">
        <v>4</v>
      </c>
      <c r="G883" s="119">
        <v>173013</v>
      </c>
      <c r="H883" s="119"/>
      <c r="I883" s="120" t="s">
        <v>5820</v>
      </c>
      <c r="J883" s="120">
        <v>850</v>
      </c>
      <c r="K883" s="120">
        <v>173013</v>
      </c>
      <c r="L883" s="120">
        <v>0.55800000000000005</v>
      </c>
      <c r="M883" s="121" t="s">
        <v>5657</v>
      </c>
      <c r="N883" s="120">
        <v>1</v>
      </c>
      <c r="O883" s="119">
        <v>526.70000000000005</v>
      </c>
      <c r="P883" s="119">
        <v>123.8</v>
      </c>
      <c r="Q883" s="119">
        <v>2.2000000000000002</v>
      </c>
      <c r="R883" s="120" t="s">
        <v>5658</v>
      </c>
      <c r="S883" s="120">
        <v>0.3</v>
      </c>
      <c r="T883" s="120"/>
      <c r="U883" s="120"/>
      <c r="V883" s="172">
        <v>149.30000000000001</v>
      </c>
      <c r="W883" s="172">
        <v>26.9</v>
      </c>
      <c r="X883" s="172">
        <v>40.200000000000003</v>
      </c>
      <c r="Y883" s="172">
        <v>19.399999999999999</v>
      </c>
      <c r="Z883" s="172">
        <v>62.8</v>
      </c>
      <c r="AA883" s="123">
        <v>2613</v>
      </c>
      <c r="AB883" s="123"/>
      <c r="AC883" s="123">
        <v>194.6</v>
      </c>
      <c r="AD883" s="123"/>
      <c r="AE883" s="123"/>
      <c r="AF883" s="123"/>
      <c r="AG883" s="214"/>
      <c r="AH883" s="229" t="str">
        <f t="shared" si="116"/>
        <v>a3</v>
      </c>
      <c r="AI883" s="122"/>
      <c r="AJ883" s="122"/>
      <c r="AK883" s="122"/>
      <c r="AL883" s="122"/>
      <c r="AM883" s="122"/>
      <c r="AN883" s="173">
        <v>2</v>
      </c>
      <c r="AO883" s="173">
        <v>1</v>
      </c>
      <c r="AP883" s="173">
        <v>1</v>
      </c>
      <c r="AQ883" s="173"/>
      <c r="AR883" s="173"/>
      <c r="AS883" s="173">
        <v>1</v>
      </c>
      <c r="AT883" s="173">
        <v>2</v>
      </c>
      <c r="AU883" s="173">
        <v>2</v>
      </c>
      <c r="AV883" s="173">
        <v>2</v>
      </c>
      <c r="AW883" s="173">
        <v>2</v>
      </c>
      <c r="AX883" s="173">
        <v>2</v>
      </c>
      <c r="AY883" s="173"/>
      <c r="AZ883" s="211">
        <f t="shared" si="122"/>
        <v>5</v>
      </c>
      <c r="BA883" s="211">
        <f t="shared" si="123"/>
        <v>10</v>
      </c>
      <c r="BB883" s="205">
        <f t="shared" si="117"/>
        <v>34455</v>
      </c>
      <c r="BC883" s="205">
        <f t="shared" si="118"/>
        <v>29192</v>
      </c>
      <c r="BD883" s="205">
        <f t="shared" si="119"/>
        <v>8102</v>
      </c>
      <c r="BE883" s="205">
        <f t="shared" si="120"/>
        <v>2839</v>
      </c>
      <c r="BF883" s="175">
        <v>26353</v>
      </c>
      <c r="BG883" s="175">
        <v>11125</v>
      </c>
      <c r="BH883" s="175">
        <v>8102</v>
      </c>
      <c r="BI883" s="175">
        <v>5263</v>
      </c>
      <c r="BJ883" s="175"/>
      <c r="BK883" s="175">
        <v>1886</v>
      </c>
      <c r="BL883" s="175">
        <v>296</v>
      </c>
      <c r="BM883" s="175">
        <v>3381</v>
      </c>
      <c r="BN883" s="175">
        <v>416</v>
      </c>
      <c r="BO883" s="175">
        <v>3986</v>
      </c>
      <c r="BP883" s="198">
        <f t="shared" si="121"/>
        <v>12088</v>
      </c>
    </row>
    <row r="884" spans="1:68" s="116" customFormat="1" x14ac:dyDescent="0.15">
      <c r="A884" s="117">
        <v>1738402003</v>
      </c>
      <c r="B884" s="118" t="s">
        <v>1380</v>
      </c>
      <c r="C884" s="118" t="s">
        <v>1324</v>
      </c>
      <c r="D884" s="118" t="s">
        <v>1378</v>
      </c>
      <c r="E884" s="118" t="s">
        <v>4063</v>
      </c>
      <c r="F884" s="120">
        <v>13</v>
      </c>
      <c r="G884" s="119">
        <v>87948</v>
      </c>
      <c r="H884" s="119"/>
      <c r="I884" s="120" t="s">
        <v>5820</v>
      </c>
      <c r="J884" s="120">
        <v>390</v>
      </c>
      <c r="K884" s="120">
        <v>88475</v>
      </c>
      <c r="L884" s="120">
        <v>0.622</v>
      </c>
      <c r="M884" s="121" t="s">
        <v>5657</v>
      </c>
      <c r="N884" s="120">
        <v>1</v>
      </c>
      <c r="O884" s="119">
        <v>380.8</v>
      </c>
      <c r="P884" s="119">
        <v>69.8</v>
      </c>
      <c r="Q884" s="119">
        <v>9.4</v>
      </c>
      <c r="R884" s="120" t="s">
        <v>5658</v>
      </c>
      <c r="S884" s="120">
        <v>0.26</v>
      </c>
      <c r="T884" s="120"/>
      <c r="U884" s="120"/>
      <c r="V884" s="172">
        <v>107.5</v>
      </c>
      <c r="W884" s="172">
        <v>19.2</v>
      </c>
      <c r="X884" s="172">
        <v>60.2</v>
      </c>
      <c r="Y884" s="172">
        <v>8.5</v>
      </c>
      <c r="Z884" s="172">
        <v>19.600000000000001</v>
      </c>
      <c r="AA884" s="123">
        <v>973</v>
      </c>
      <c r="AB884" s="123"/>
      <c r="AC884" s="123"/>
      <c r="AD884" s="123"/>
      <c r="AE884" s="123"/>
      <c r="AF884" s="123"/>
      <c r="AG884" s="214"/>
      <c r="AH884" s="229" t="str">
        <f t="shared" si="116"/>
        <v>a2</v>
      </c>
      <c r="AI884" s="122"/>
      <c r="AJ884" s="122"/>
      <c r="AK884" s="122"/>
      <c r="AL884" s="122"/>
      <c r="AM884" s="122"/>
      <c r="AN884" s="173">
        <v>2</v>
      </c>
      <c r="AO884" s="173">
        <v>1</v>
      </c>
      <c r="AP884" s="173">
        <v>1</v>
      </c>
      <c r="AQ884" s="173"/>
      <c r="AR884" s="173"/>
      <c r="AS884" s="173">
        <v>1</v>
      </c>
      <c r="AT884" s="173">
        <v>2</v>
      </c>
      <c r="AU884" s="173">
        <v>2</v>
      </c>
      <c r="AV884" s="173">
        <v>2</v>
      </c>
      <c r="AW884" s="173">
        <v>2</v>
      </c>
      <c r="AX884" s="173">
        <v>2</v>
      </c>
      <c r="AY884" s="173"/>
      <c r="AZ884" s="211">
        <f t="shared" si="122"/>
        <v>5</v>
      </c>
      <c r="BA884" s="211">
        <f t="shared" si="123"/>
        <v>10</v>
      </c>
      <c r="BB884" s="205">
        <f t="shared" si="117"/>
        <v>26169</v>
      </c>
      <c r="BC884" s="205">
        <f t="shared" si="118"/>
        <v>24145</v>
      </c>
      <c r="BD884" s="205">
        <f t="shared" si="119"/>
        <v>3600</v>
      </c>
      <c r="BE884" s="205">
        <f t="shared" si="120"/>
        <v>1576</v>
      </c>
      <c r="BF884" s="175">
        <v>22569</v>
      </c>
      <c r="BG884" s="175"/>
      <c r="BH884" s="175">
        <v>3600</v>
      </c>
      <c r="BI884" s="175">
        <v>2024</v>
      </c>
      <c r="BJ884" s="175"/>
      <c r="BK884" s="175">
        <v>4940</v>
      </c>
      <c r="BL884" s="175">
        <v>8167</v>
      </c>
      <c r="BM884" s="175">
        <v>4189</v>
      </c>
      <c r="BN884" s="175">
        <v>355</v>
      </c>
      <c r="BO884" s="175">
        <v>2894</v>
      </c>
      <c r="BP884" s="198">
        <f t="shared" si="121"/>
        <v>6494</v>
      </c>
    </row>
    <row r="885" spans="1:68" s="116" customFormat="1" x14ac:dyDescent="0.15">
      <c r="A885" s="117">
        <v>1738402004</v>
      </c>
      <c r="B885" s="118" t="s">
        <v>1381</v>
      </c>
      <c r="C885" s="118" t="s">
        <v>1324</v>
      </c>
      <c r="D885" s="118" t="s">
        <v>1378</v>
      </c>
      <c r="E885" s="118" t="s">
        <v>4064</v>
      </c>
      <c r="F885" s="120">
        <v>9</v>
      </c>
      <c r="G885" s="119">
        <v>46253</v>
      </c>
      <c r="H885" s="119"/>
      <c r="I885" s="120" t="s">
        <v>5820</v>
      </c>
      <c r="J885" s="120">
        <v>290</v>
      </c>
      <c r="K885" s="120">
        <v>34977</v>
      </c>
      <c r="L885" s="120">
        <v>0.33</v>
      </c>
      <c r="M885" s="121" t="s">
        <v>5657</v>
      </c>
      <c r="N885" s="120">
        <v>1</v>
      </c>
      <c r="O885" s="119">
        <v>170.8</v>
      </c>
      <c r="P885" s="119">
        <v>39.4</v>
      </c>
      <c r="Q885" s="119">
        <v>6.3</v>
      </c>
      <c r="R885" s="120" t="s">
        <v>5658</v>
      </c>
      <c r="S885" s="120">
        <v>0.255</v>
      </c>
      <c r="T885" s="120"/>
      <c r="U885" s="120"/>
      <c r="V885" s="172">
        <v>89.5</v>
      </c>
      <c r="W885" s="172">
        <v>16</v>
      </c>
      <c r="X885" s="172">
        <v>50</v>
      </c>
      <c r="Y885" s="172">
        <v>7.1</v>
      </c>
      <c r="Z885" s="172">
        <v>16.399999999999999</v>
      </c>
      <c r="AA885" s="123">
        <v>433</v>
      </c>
      <c r="AB885" s="123"/>
      <c r="AC885" s="123"/>
      <c r="AD885" s="123"/>
      <c r="AE885" s="123"/>
      <c r="AF885" s="123"/>
      <c r="AG885" s="214"/>
      <c r="AH885" s="229" t="str">
        <f t="shared" si="116"/>
        <v>a2</v>
      </c>
      <c r="AI885" s="122"/>
      <c r="AJ885" s="122"/>
      <c r="AK885" s="122"/>
      <c r="AL885" s="122"/>
      <c r="AM885" s="122"/>
      <c r="AN885" s="173">
        <v>2</v>
      </c>
      <c r="AO885" s="173">
        <v>1</v>
      </c>
      <c r="AP885" s="173">
        <v>1</v>
      </c>
      <c r="AQ885" s="173"/>
      <c r="AR885" s="173"/>
      <c r="AS885" s="173">
        <v>1</v>
      </c>
      <c r="AT885" s="173">
        <v>2</v>
      </c>
      <c r="AU885" s="173">
        <v>2</v>
      </c>
      <c r="AV885" s="173">
        <v>2</v>
      </c>
      <c r="AW885" s="173">
        <v>2</v>
      </c>
      <c r="AX885" s="173">
        <v>2</v>
      </c>
      <c r="AY885" s="173"/>
      <c r="AZ885" s="211">
        <f t="shared" si="122"/>
        <v>5</v>
      </c>
      <c r="BA885" s="211">
        <f t="shared" si="123"/>
        <v>10</v>
      </c>
      <c r="BB885" s="205">
        <f t="shared" si="117"/>
        <v>23712</v>
      </c>
      <c r="BC885" s="205">
        <f t="shared" si="118"/>
        <v>22492</v>
      </c>
      <c r="BD885" s="205">
        <f t="shared" si="119"/>
        <v>2130</v>
      </c>
      <c r="BE885" s="205">
        <f t="shared" si="120"/>
        <v>910</v>
      </c>
      <c r="BF885" s="175">
        <v>21582</v>
      </c>
      <c r="BG885" s="175"/>
      <c r="BH885" s="175">
        <v>2130</v>
      </c>
      <c r="BI885" s="175">
        <v>1220</v>
      </c>
      <c r="BJ885" s="175"/>
      <c r="BK885" s="175">
        <v>2335</v>
      </c>
      <c r="BL885" s="175">
        <v>10520</v>
      </c>
      <c r="BM885" s="175">
        <v>2830</v>
      </c>
      <c r="BN885" s="175">
        <v>2988</v>
      </c>
      <c r="BO885" s="175">
        <v>1689</v>
      </c>
      <c r="BP885" s="198">
        <f t="shared" si="121"/>
        <v>3819</v>
      </c>
    </row>
    <row r="886" spans="1:68" s="116" customFormat="1" x14ac:dyDescent="0.15">
      <c r="A886" s="117">
        <v>1738602001</v>
      </c>
      <c r="B886" s="118" t="s">
        <v>1382</v>
      </c>
      <c r="C886" s="118" t="s">
        <v>1324</v>
      </c>
      <c r="D886" s="118" t="s">
        <v>1383</v>
      </c>
      <c r="E886" s="118" t="s">
        <v>4065</v>
      </c>
      <c r="F886" s="120">
        <v>17</v>
      </c>
      <c r="G886" s="119">
        <v>398739</v>
      </c>
      <c r="H886" s="119"/>
      <c r="I886" s="120" t="s">
        <v>5820</v>
      </c>
      <c r="J886" s="120">
        <v>3400</v>
      </c>
      <c r="K886" s="120">
        <v>398739</v>
      </c>
      <c r="L886" s="120">
        <v>0.32100000000000001</v>
      </c>
      <c r="M886" s="121" t="s">
        <v>5657</v>
      </c>
      <c r="N886" s="120">
        <v>1</v>
      </c>
      <c r="O886" s="119">
        <v>190</v>
      </c>
      <c r="P886" s="119"/>
      <c r="Q886" s="119"/>
      <c r="R886" s="120" t="s">
        <v>5658</v>
      </c>
      <c r="S886" s="120">
        <v>0.5</v>
      </c>
      <c r="T886" s="120"/>
      <c r="U886" s="120"/>
      <c r="V886" s="172">
        <v>344.5</v>
      </c>
      <c r="W886" s="172">
        <v>117.1</v>
      </c>
      <c r="X886" s="172">
        <v>189.5</v>
      </c>
      <c r="Y886" s="172">
        <v>24.1</v>
      </c>
      <c r="Z886" s="172">
        <v>13.8</v>
      </c>
      <c r="AA886" s="123">
        <v>1802</v>
      </c>
      <c r="AB886" s="123"/>
      <c r="AC886" s="123">
        <v>174</v>
      </c>
      <c r="AD886" s="123"/>
      <c r="AE886" s="123"/>
      <c r="AF886" s="123"/>
      <c r="AG886" s="214"/>
      <c r="AH886" s="229" t="str">
        <f t="shared" si="116"/>
        <v>a3</v>
      </c>
      <c r="AI886" s="122"/>
      <c r="AJ886" s="122"/>
      <c r="AK886" s="122"/>
      <c r="AL886" s="122"/>
      <c r="AM886" s="122"/>
      <c r="AN886" s="173">
        <v>0.5</v>
      </c>
      <c r="AO886" s="173"/>
      <c r="AP886" s="173"/>
      <c r="AQ886" s="173"/>
      <c r="AR886" s="173"/>
      <c r="AS886" s="173"/>
      <c r="AT886" s="173"/>
      <c r="AU886" s="173"/>
      <c r="AV886" s="173"/>
      <c r="AW886" s="173"/>
      <c r="AX886" s="173"/>
      <c r="AY886" s="173"/>
      <c r="AZ886" s="211">
        <f t="shared" si="122"/>
        <v>0.5</v>
      </c>
      <c r="BA886" s="211"/>
      <c r="BB886" s="205">
        <f t="shared" si="117"/>
        <v>26705</v>
      </c>
      <c r="BC886" s="205">
        <f t="shared" si="118"/>
        <v>26705</v>
      </c>
      <c r="BD886" s="205">
        <f t="shared" si="119"/>
        <v>0</v>
      </c>
      <c r="BE886" s="205">
        <f t="shared" si="120"/>
        <v>0</v>
      </c>
      <c r="BF886" s="175">
        <v>26705</v>
      </c>
      <c r="BG886" s="175">
        <v>7707</v>
      </c>
      <c r="BH886" s="175">
        <v>1348</v>
      </c>
      <c r="BI886" s="175"/>
      <c r="BJ886" s="175"/>
      <c r="BK886" s="175">
        <v>2763</v>
      </c>
      <c r="BL886" s="175">
        <v>1008</v>
      </c>
      <c r="BM886" s="175">
        <v>6218</v>
      </c>
      <c r="BN886" s="175">
        <v>69</v>
      </c>
      <c r="BO886" s="175">
        <v>7592</v>
      </c>
      <c r="BP886" s="198">
        <f t="shared" si="121"/>
        <v>8940</v>
      </c>
    </row>
    <row r="887" spans="1:68" s="116" customFormat="1" x14ac:dyDescent="0.15">
      <c r="A887" s="117">
        <v>1738602002</v>
      </c>
      <c r="B887" s="118" t="s">
        <v>1384</v>
      </c>
      <c r="C887" s="118" t="s">
        <v>1324</v>
      </c>
      <c r="D887" s="118" t="s">
        <v>1383</v>
      </c>
      <c r="E887" s="118" t="s">
        <v>4066</v>
      </c>
      <c r="F887" s="120">
        <v>15</v>
      </c>
      <c r="G887" s="119">
        <v>193745</v>
      </c>
      <c r="H887" s="119"/>
      <c r="I887" s="120" t="s">
        <v>5820</v>
      </c>
      <c r="J887" s="120">
        <v>1200</v>
      </c>
      <c r="K887" s="120">
        <v>193745</v>
      </c>
      <c r="L887" s="120">
        <v>0.442</v>
      </c>
      <c r="M887" s="121" t="s">
        <v>5657</v>
      </c>
      <c r="N887" s="120">
        <v>1</v>
      </c>
      <c r="O887" s="119">
        <v>181</v>
      </c>
      <c r="P887" s="119"/>
      <c r="Q887" s="119"/>
      <c r="R887" s="120" t="s">
        <v>5658</v>
      </c>
      <c r="S887" s="120">
        <v>0.27</v>
      </c>
      <c r="T887" s="120"/>
      <c r="U887" s="120"/>
      <c r="V887" s="172">
        <v>125.1</v>
      </c>
      <c r="W887" s="172">
        <v>26.4</v>
      </c>
      <c r="X887" s="172">
        <v>92.4</v>
      </c>
      <c r="Y887" s="172"/>
      <c r="Z887" s="172">
        <v>6.3</v>
      </c>
      <c r="AA887" s="123">
        <v>1206</v>
      </c>
      <c r="AB887" s="123"/>
      <c r="AC887" s="123"/>
      <c r="AD887" s="123"/>
      <c r="AE887" s="123"/>
      <c r="AF887" s="123"/>
      <c r="AG887" s="214"/>
      <c r="AH887" s="229" t="str">
        <f t="shared" si="116"/>
        <v>a2</v>
      </c>
      <c r="AI887" s="122"/>
      <c r="AJ887" s="122"/>
      <c r="AK887" s="122"/>
      <c r="AL887" s="122"/>
      <c r="AM887" s="122"/>
      <c r="AN887" s="173">
        <v>1</v>
      </c>
      <c r="AO887" s="173"/>
      <c r="AP887" s="173"/>
      <c r="AQ887" s="173"/>
      <c r="AR887" s="173"/>
      <c r="AS887" s="173"/>
      <c r="AT887" s="173"/>
      <c r="AU887" s="173"/>
      <c r="AV887" s="173"/>
      <c r="AW887" s="173"/>
      <c r="AX887" s="173"/>
      <c r="AY887" s="173"/>
      <c r="AZ887" s="211">
        <f t="shared" si="122"/>
        <v>1</v>
      </c>
      <c r="BA887" s="211"/>
      <c r="BB887" s="205">
        <f t="shared" si="117"/>
        <v>15077</v>
      </c>
      <c r="BC887" s="205">
        <f t="shared" si="118"/>
        <v>15077</v>
      </c>
      <c r="BD887" s="205">
        <f t="shared" si="119"/>
        <v>0</v>
      </c>
      <c r="BE887" s="205">
        <f t="shared" si="120"/>
        <v>0</v>
      </c>
      <c r="BF887" s="175">
        <v>15077</v>
      </c>
      <c r="BG887" s="175">
        <v>5069</v>
      </c>
      <c r="BH887" s="175">
        <v>892</v>
      </c>
      <c r="BI887" s="175"/>
      <c r="BJ887" s="175"/>
      <c r="BK887" s="175">
        <v>1995</v>
      </c>
      <c r="BL887" s="175">
        <v>941</v>
      </c>
      <c r="BM887" s="175">
        <v>2793</v>
      </c>
      <c r="BN887" s="175">
        <v>27</v>
      </c>
      <c r="BO887" s="175">
        <v>3360</v>
      </c>
      <c r="BP887" s="198">
        <f t="shared" si="121"/>
        <v>4252</v>
      </c>
    </row>
    <row r="888" spans="1:68" s="116" customFormat="1" x14ac:dyDescent="0.15">
      <c r="A888" s="117">
        <v>1738602003</v>
      </c>
      <c r="B888" s="118" t="s">
        <v>1385</v>
      </c>
      <c r="C888" s="118" t="s">
        <v>1324</v>
      </c>
      <c r="D888" s="118" t="s">
        <v>1383</v>
      </c>
      <c r="E888" s="118" t="s">
        <v>4067</v>
      </c>
      <c r="F888" s="120">
        <v>13</v>
      </c>
      <c r="G888" s="119">
        <v>199574</v>
      </c>
      <c r="H888" s="119"/>
      <c r="I888" s="120" t="s">
        <v>5820</v>
      </c>
      <c r="J888" s="120">
        <v>1500</v>
      </c>
      <c r="K888" s="120">
        <v>199574</v>
      </c>
      <c r="L888" s="120">
        <v>0.36499999999999999</v>
      </c>
      <c r="M888" s="121" t="s">
        <v>5657</v>
      </c>
      <c r="N888" s="120">
        <v>1</v>
      </c>
      <c r="O888" s="119">
        <v>220</v>
      </c>
      <c r="P888" s="119"/>
      <c r="Q888" s="119"/>
      <c r="R888" s="120" t="s">
        <v>5658</v>
      </c>
      <c r="S888" s="120">
        <v>0.27300000000000002</v>
      </c>
      <c r="T888" s="120"/>
      <c r="U888" s="120"/>
      <c r="V888" s="172">
        <v>126.7</v>
      </c>
      <c r="W888" s="172">
        <v>8.6</v>
      </c>
      <c r="X888" s="172">
        <v>80</v>
      </c>
      <c r="Y888" s="172"/>
      <c r="Z888" s="172">
        <v>38.1</v>
      </c>
      <c r="AA888" s="123">
        <v>1475</v>
      </c>
      <c r="AB888" s="123"/>
      <c r="AC888" s="123"/>
      <c r="AD888" s="123"/>
      <c r="AE888" s="123"/>
      <c r="AF888" s="123"/>
      <c r="AG888" s="214"/>
      <c r="AH888" s="229" t="str">
        <f t="shared" si="116"/>
        <v>a2</v>
      </c>
      <c r="AI888" s="122"/>
      <c r="AJ888" s="122"/>
      <c r="AK888" s="122"/>
      <c r="AL888" s="122"/>
      <c r="AM888" s="122"/>
      <c r="AN888" s="173">
        <v>1</v>
      </c>
      <c r="AO888" s="173"/>
      <c r="AP888" s="173"/>
      <c r="AQ888" s="173"/>
      <c r="AR888" s="173"/>
      <c r="AS888" s="173">
        <v>1</v>
      </c>
      <c r="AT888" s="173"/>
      <c r="AU888" s="173"/>
      <c r="AV888" s="173"/>
      <c r="AW888" s="173"/>
      <c r="AX888" s="173"/>
      <c r="AY888" s="173"/>
      <c r="AZ888" s="211">
        <f t="shared" si="122"/>
        <v>2</v>
      </c>
      <c r="BA888" s="211">
        <f t="shared" si="123"/>
        <v>0</v>
      </c>
      <c r="BB888" s="205">
        <f t="shared" si="117"/>
        <v>12654</v>
      </c>
      <c r="BC888" s="205">
        <f t="shared" si="118"/>
        <v>12654</v>
      </c>
      <c r="BD888" s="205">
        <f t="shared" si="119"/>
        <v>0</v>
      </c>
      <c r="BE888" s="205">
        <f t="shared" si="120"/>
        <v>0</v>
      </c>
      <c r="BF888" s="175">
        <v>12654</v>
      </c>
      <c r="BG888" s="175"/>
      <c r="BH888" s="175">
        <v>5450</v>
      </c>
      <c r="BI888" s="175"/>
      <c r="BJ888" s="175"/>
      <c r="BK888" s="175">
        <v>3088</v>
      </c>
      <c r="BL888" s="175">
        <v>1358</v>
      </c>
      <c r="BM888" s="175">
        <v>2590</v>
      </c>
      <c r="BN888" s="175">
        <v>28</v>
      </c>
      <c r="BO888" s="175">
        <v>140</v>
      </c>
      <c r="BP888" s="198">
        <f t="shared" si="121"/>
        <v>5590</v>
      </c>
    </row>
    <row r="889" spans="1:68" s="116" customFormat="1" x14ac:dyDescent="0.15">
      <c r="A889" s="117">
        <v>1738602004</v>
      </c>
      <c r="B889" s="118" t="s">
        <v>1386</v>
      </c>
      <c r="C889" s="118" t="s">
        <v>1324</v>
      </c>
      <c r="D889" s="118" t="s">
        <v>1383</v>
      </c>
      <c r="E889" s="118" t="s">
        <v>4068</v>
      </c>
      <c r="F889" s="120">
        <v>5</v>
      </c>
      <c r="G889" s="119">
        <v>94547</v>
      </c>
      <c r="H889" s="119"/>
      <c r="I889" s="120" t="s">
        <v>5820</v>
      </c>
      <c r="J889" s="120">
        <v>800</v>
      </c>
      <c r="K889" s="120">
        <v>94547</v>
      </c>
      <c r="L889" s="120">
        <v>0.32400000000000001</v>
      </c>
      <c r="M889" s="121" t="s">
        <v>5657</v>
      </c>
      <c r="N889" s="120">
        <v>1</v>
      </c>
      <c r="O889" s="119">
        <v>220</v>
      </c>
      <c r="P889" s="119"/>
      <c r="Q889" s="119"/>
      <c r="R889" s="120" t="s">
        <v>5658</v>
      </c>
      <c r="S889" s="120">
        <v>0.1</v>
      </c>
      <c r="T889" s="120"/>
      <c r="U889" s="120"/>
      <c r="V889" s="172">
        <v>102.4</v>
      </c>
      <c r="W889" s="172">
        <v>4.9000000000000004</v>
      </c>
      <c r="X889" s="172">
        <v>57</v>
      </c>
      <c r="Y889" s="172">
        <v>2.2999999999999998</v>
      </c>
      <c r="Z889" s="172">
        <v>38.200000000000003</v>
      </c>
      <c r="AA889" s="123"/>
      <c r="AB889" s="123"/>
      <c r="AC889" s="123">
        <v>8</v>
      </c>
      <c r="AD889" s="123"/>
      <c r="AE889" s="123"/>
      <c r="AF889" s="123"/>
      <c r="AG889" s="214"/>
      <c r="AH889" s="229" t="str">
        <f t="shared" si="116"/>
        <v>a3</v>
      </c>
      <c r="AI889" s="122"/>
      <c r="AJ889" s="122"/>
      <c r="AK889" s="122"/>
      <c r="AL889" s="122"/>
      <c r="AM889" s="122"/>
      <c r="AN889" s="173">
        <v>1</v>
      </c>
      <c r="AO889" s="173"/>
      <c r="AP889" s="173"/>
      <c r="AQ889" s="173"/>
      <c r="AR889" s="173"/>
      <c r="AS889" s="173">
        <v>1</v>
      </c>
      <c r="AT889" s="173"/>
      <c r="AU889" s="173"/>
      <c r="AV889" s="173"/>
      <c r="AW889" s="173"/>
      <c r="AX889" s="173"/>
      <c r="AY889" s="173"/>
      <c r="AZ889" s="211">
        <f t="shared" si="122"/>
        <v>2</v>
      </c>
      <c r="BA889" s="211">
        <f t="shared" si="123"/>
        <v>0</v>
      </c>
      <c r="BB889" s="205">
        <f t="shared" si="117"/>
        <v>9541</v>
      </c>
      <c r="BC889" s="205">
        <f t="shared" si="118"/>
        <v>9541</v>
      </c>
      <c r="BD889" s="205">
        <f t="shared" si="119"/>
        <v>0</v>
      </c>
      <c r="BE889" s="205">
        <f t="shared" si="120"/>
        <v>0</v>
      </c>
      <c r="BF889" s="175">
        <v>9541</v>
      </c>
      <c r="BG889" s="175"/>
      <c r="BH889" s="175">
        <v>5449</v>
      </c>
      <c r="BI889" s="175"/>
      <c r="BJ889" s="175"/>
      <c r="BK889" s="175">
        <v>1068</v>
      </c>
      <c r="BL889" s="175">
        <v>824</v>
      </c>
      <c r="BM889" s="175">
        <v>2071</v>
      </c>
      <c r="BN889" s="175">
        <v>36</v>
      </c>
      <c r="BO889" s="175">
        <v>93</v>
      </c>
      <c r="BP889" s="198">
        <f t="shared" si="121"/>
        <v>5542</v>
      </c>
    </row>
    <row r="890" spans="1:68" s="116" customFormat="1" x14ac:dyDescent="0.15">
      <c r="A890" s="117">
        <v>1740702001</v>
      </c>
      <c r="B890" s="118" t="s">
        <v>1387</v>
      </c>
      <c r="C890" s="118" t="s">
        <v>1324</v>
      </c>
      <c r="D890" s="118" t="s">
        <v>1388</v>
      </c>
      <c r="E890" s="118" t="s">
        <v>4069</v>
      </c>
      <c r="F890" s="120">
        <v>20</v>
      </c>
      <c r="G890" s="119">
        <v>422473</v>
      </c>
      <c r="H890" s="119"/>
      <c r="I890" s="120" t="s">
        <v>5820</v>
      </c>
      <c r="J890" s="120">
        <v>2700</v>
      </c>
      <c r="K890" s="120">
        <v>422473</v>
      </c>
      <c r="L890" s="120">
        <v>0.42899999999999999</v>
      </c>
      <c r="M890" s="121" t="s">
        <v>5657</v>
      </c>
      <c r="N890" s="120">
        <v>1</v>
      </c>
      <c r="O890" s="119">
        <v>197</v>
      </c>
      <c r="P890" s="119"/>
      <c r="Q890" s="119"/>
      <c r="R890" s="120" t="s">
        <v>5658</v>
      </c>
      <c r="S890" s="120">
        <v>0.7</v>
      </c>
      <c r="T890" s="120"/>
      <c r="U890" s="120"/>
      <c r="V890" s="172">
        <v>405</v>
      </c>
      <c r="W890" s="172"/>
      <c r="X890" s="172"/>
      <c r="Y890" s="172"/>
      <c r="Z890" s="172">
        <v>405</v>
      </c>
      <c r="AA890" s="123">
        <v>1298</v>
      </c>
      <c r="AB890" s="123"/>
      <c r="AC890" s="123">
        <v>200</v>
      </c>
      <c r="AD890" s="123"/>
      <c r="AE890" s="123"/>
      <c r="AF890" s="123"/>
      <c r="AG890" s="214"/>
      <c r="AH890" s="229" t="str">
        <f t="shared" si="116"/>
        <v>a3</v>
      </c>
      <c r="AI890" s="122"/>
      <c r="AJ890" s="122"/>
      <c r="AK890" s="122"/>
      <c r="AL890" s="122"/>
      <c r="AM890" s="122"/>
      <c r="AN890" s="173">
        <v>3</v>
      </c>
      <c r="AO890" s="173" t="s">
        <v>3186</v>
      </c>
      <c r="AP890" s="173" t="s">
        <v>3186</v>
      </c>
      <c r="AQ890" s="173" t="s">
        <v>3186</v>
      </c>
      <c r="AR890" s="173" t="s">
        <v>3186</v>
      </c>
      <c r="AS890" s="173">
        <v>4</v>
      </c>
      <c r="AT890" s="173">
        <v>1</v>
      </c>
      <c r="AU890" s="173">
        <v>1</v>
      </c>
      <c r="AV890" s="173">
        <v>1</v>
      </c>
      <c r="AW890" s="173">
        <v>0.5</v>
      </c>
      <c r="AX890" s="173">
        <v>0.5</v>
      </c>
      <c r="AY890" s="173" t="s">
        <v>3186</v>
      </c>
      <c r="AZ890" s="211">
        <f t="shared" si="122"/>
        <v>7</v>
      </c>
      <c r="BA890" s="211">
        <f t="shared" si="123"/>
        <v>4</v>
      </c>
      <c r="BB890" s="205">
        <f t="shared" si="117"/>
        <v>49974</v>
      </c>
      <c r="BC890" s="205">
        <f t="shared" si="118"/>
        <v>39842</v>
      </c>
      <c r="BD890" s="205">
        <f t="shared" si="119"/>
        <v>10132</v>
      </c>
      <c r="BE890" s="205">
        <f t="shared" si="120"/>
        <v>0</v>
      </c>
      <c r="BF890" s="175">
        <v>39842</v>
      </c>
      <c r="BG890" s="175">
        <v>4780</v>
      </c>
      <c r="BH890" s="175">
        <v>10132</v>
      </c>
      <c r="BI890" s="175">
        <v>828</v>
      </c>
      <c r="BJ890" s="175">
        <v>9304</v>
      </c>
      <c r="BK890" s="175">
        <v>7671</v>
      </c>
      <c r="BL890" s="175">
        <v>2232</v>
      </c>
      <c r="BM890" s="175">
        <v>8112</v>
      </c>
      <c r="BN890" s="175">
        <v>842</v>
      </c>
      <c r="BO890" s="175">
        <v>6073</v>
      </c>
      <c r="BP890" s="198">
        <f t="shared" si="121"/>
        <v>16205</v>
      </c>
    </row>
    <row r="891" spans="1:68" s="116" customFormat="1" x14ac:dyDescent="0.15">
      <c r="A891" s="117">
        <v>1740702002</v>
      </c>
      <c r="B891" s="118" t="s">
        <v>1389</v>
      </c>
      <c r="C891" s="118" t="s">
        <v>1324</v>
      </c>
      <c r="D891" s="118" t="s">
        <v>1388</v>
      </c>
      <c r="E891" s="118" t="s">
        <v>4070</v>
      </c>
      <c r="F891" s="120">
        <v>20</v>
      </c>
      <c r="G891" s="119">
        <v>291521</v>
      </c>
      <c r="H891" s="119"/>
      <c r="I891" s="120" t="s">
        <v>5820</v>
      </c>
      <c r="J891" s="120">
        <v>1300</v>
      </c>
      <c r="K891" s="120">
        <v>291521</v>
      </c>
      <c r="L891" s="120">
        <v>0.61399999999999999</v>
      </c>
      <c r="M891" s="121" t="s">
        <v>5657</v>
      </c>
      <c r="N891" s="120">
        <v>1</v>
      </c>
      <c r="O891" s="119">
        <v>261</v>
      </c>
      <c r="P891" s="119"/>
      <c r="Q891" s="119"/>
      <c r="R891" s="120" t="s">
        <v>5658</v>
      </c>
      <c r="S891" s="120">
        <v>0.6</v>
      </c>
      <c r="T891" s="120"/>
      <c r="U891" s="120"/>
      <c r="V891" s="172">
        <v>260</v>
      </c>
      <c r="W891" s="172"/>
      <c r="X891" s="172"/>
      <c r="Y891" s="172"/>
      <c r="Z891" s="172">
        <v>260</v>
      </c>
      <c r="AA891" s="123">
        <v>2353</v>
      </c>
      <c r="AB891" s="123"/>
      <c r="AC891" s="123">
        <v>264</v>
      </c>
      <c r="AD891" s="123"/>
      <c r="AE891" s="123"/>
      <c r="AF891" s="123"/>
      <c r="AG891" s="214"/>
      <c r="AH891" s="229" t="str">
        <f t="shared" si="116"/>
        <v>a3</v>
      </c>
      <c r="AI891" s="122"/>
      <c r="AJ891" s="122"/>
      <c r="AK891" s="122"/>
      <c r="AL891" s="122"/>
      <c r="AM891" s="122"/>
      <c r="AN891" s="173">
        <v>3</v>
      </c>
      <c r="AO891" s="173" t="s">
        <v>3186</v>
      </c>
      <c r="AP891" s="173" t="s">
        <v>3186</v>
      </c>
      <c r="AQ891" s="173" t="s">
        <v>3186</v>
      </c>
      <c r="AR891" s="173" t="s">
        <v>3186</v>
      </c>
      <c r="AS891" s="173">
        <v>4</v>
      </c>
      <c r="AT891" s="173">
        <v>1</v>
      </c>
      <c r="AU891" s="173">
        <v>1</v>
      </c>
      <c r="AV891" s="173">
        <v>1</v>
      </c>
      <c r="AW891" s="173">
        <v>0.5</v>
      </c>
      <c r="AX891" s="173">
        <v>0.5</v>
      </c>
      <c r="AY891" s="173" t="s">
        <v>3186</v>
      </c>
      <c r="AZ891" s="211">
        <f t="shared" si="122"/>
        <v>7</v>
      </c>
      <c r="BA891" s="211">
        <f t="shared" si="123"/>
        <v>4</v>
      </c>
      <c r="BB891" s="205">
        <f t="shared" si="117"/>
        <v>37147</v>
      </c>
      <c r="BC891" s="205">
        <f t="shared" si="118"/>
        <v>29380</v>
      </c>
      <c r="BD891" s="205">
        <f t="shared" si="119"/>
        <v>7767</v>
      </c>
      <c r="BE891" s="205">
        <f t="shared" si="120"/>
        <v>0</v>
      </c>
      <c r="BF891" s="175">
        <v>29380</v>
      </c>
      <c r="BG891" s="175">
        <v>3665</v>
      </c>
      <c r="BH891" s="175">
        <v>7767</v>
      </c>
      <c r="BI891" s="175">
        <v>635</v>
      </c>
      <c r="BJ891" s="175">
        <v>7132</v>
      </c>
      <c r="BK891" s="175">
        <v>5881</v>
      </c>
      <c r="BL891" s="175">
        <v>1711</v>
      </c>
      <c r="BM891" s="175">
        <v>4957</v>
      </c>
      <c r="BN891" s="175">
        <v>743</v>
      </c>
      <c r="BO891" s="175">
        <v>4656</v>
      </c>
      <c r="BP891" s="198">
        <f t="shared" si="121"/>
        <v>12423</v>
      </c>
    </row>
    <row r="892" spans="1:68" s="116" customFormat="1" x14ac:dyDescent="0.15">
      <c r="A892" s="117">
        <v>1740702003</v>
      </c>
      <c r="B892" s="118" t="s">
        <v>1390</v>
      </c>
      <c r="C892" s="118" t="s">
        <v>1324</v>
      </c>
      <c r="D892" s="118" t="s">
        <v>1388</v>
      </c>
      <c r="E892" s="118" t="s">
        <v>4071</v>
      </c>
      <c r="F892" s="120">
        <v>16</v>
      </c>
      <c r="G892" s="119">
        <v>226795</v>
      </c>
      <c r="H892" s="119"/>
      <c r="I892" s="120" t="s">
        <v>5820</v>
      </c>
      <c r="J892" s="120">
        <v>820</v>
      </c>
      <c r="K892" s="120">
        <v>226795</v>
      </c>
      <c r="L892" s="120">
        <v>0.75800000000000001</v>
      </c>
      <c r="M892" s="121" t="s">
        <v>5657</v>
      </c>
      <c r="N892" s="120">
        <v>1</v>
      </c>
      <c r="O892" s="119">
        <v>279</v>
      </c>
      <c r="P892" s="119"/>
      <c r="Q892" s="119"/>
      <c r="R892" s="120" t="s">
        <v>5658</v>
      </c>
      <c r="S892" s="120">
        <v>0.4</v>
      </c>
      <c r="T892" s="120"/>
      <c r="U892" s="120"/>
      <c r="V892" s="172">
        <v>170</v>
      </c>
      <c r="W892" s="172"/>
      <c r="X892" s="172"/>
      <c r="Y892" s="172"/>
      <c r="Z892" s="172">
        <v>170</v>
      </c>
      <c r="AA892" s="123">
        <v>2155</v>
      </c>
      <c r="AB892" s="123"/>
      <c r="AC892" s="123">
        <v>366</v>
      </c>
      <c r="AD892" s="123"/>
      <c r="AE892" s="123"/>
      <c r="AF892" s="123"/>
      <c r="AG892" s="214"/>
      <c r="AH892" s="229" t="str">
        <f t="shared" si="116"/>
        <v>a3</v>
      </c>
      <c r="AI892" s="122"/>
      <c r="AJ892" s="122"/>
      <c r="AK892" s="122"/>
      <c r="AL892" s="122"/>
      <c r="AM892" s="122"/>
      <c r="AN892" s="173">
        <v>3</v>
      </c>
      <c r="AO892" s="173" t="s">
        <v>3186</v>
      </c>
      <c r="AP892" s="173" t="s">
        <v>3186</v>
      </c>
      <c r="AQ892" s="173" t="s">
        <v>3186</v>
      </c>
      <c r="AR892" s="173" t="s">
        <v>3186</v>
      </c>
      <c r="AS892" s="173">
        <v>4</v>
      </c>
      <c r="AT892" s="173">
        <v>1</v>
      </c>
      <c r="AU892" s="173">
        <v>1</v>
      </c>
      <c r="AV892" s="173">
        <v>1</v>
      </c>
      <c r="AW892" s="173">
        <v>0.5</v>
      </c>
      <c r="AX892" s="173">
        <v>0.5</v>
      </c>
      <c r="AY892" s="173" t="s">
        <v>3186</v>
      </c>
      <c r="AZ892" s="211">
        <f t="shared" si="122"/>
        <v>7</v>
      </c>
      <c r="BA892" s="211">
        <f t="shared" si="123"/>
        <v>4</v>
      </c>
      <c r="BB892" s="205">
        <f t="shared" si="117"/>
        <v>27353</v>
      </c>
      <c r="BC892" s="205">
        <f t="shared" si="118"/>
        <v>21274</v>
      </c>
      <c r="BD892" s="205">
        <f t="shared" si="119"/>
        <v>6079</v>
      </c>
      <c r="BE892" s="205">
        <f t="shared" si="120"/>
        <v>0</v>
      </c>
      <c r="BF892" s="175">
        <v>21274</v>
      </c>
      <c r="BG892" s="175">
        <v>2868</v>
      </c>
      <c r="BH892" s="175">
        <v>6079</v>
      </c>
      <c r="BI892" s="175">
        <v>497</v>
      </c>
      <c r="BJ892" s="175">
        <v>5582</v>
      </c>
      <c r="BK892" s="175">
        <v>4603</v>
      </c>
      <c r="BL892" s="175">
        <v>1339</v>
      </c>
      <c r="BM892" s="175">
        <v>2604</v>
      </c>
      <c r="BN892" s="175">
        <v>137</v>
      </c>
      <c r="BO892" s="175">
        <v>3644</v>
      </c>
      <c r="BP892" s="198">
        <f t="shared" si="121"/>
        <v>9723</v>
      </c>
    </row>
    <row r="893" spans="1:68" s="116" customFormat="1" x14ac:dyDescent="0.15">
      <c r="A893" s="117">
        <v>1740702004</v>
      </c>
      <c r="B893" s="118" t="s">
        <v>1391</v>
      </c>
      <c r="C893" s="118" t="s">
        <v>1324</v>
      </c>
      <c r="D893" s="118" t="s">
        <v>1388</v>
      </c>
      <c r="E893" s="118" t="s">
        <v>4072</v>
      </c>
      <c r="F893" s="120">
        <v>12</v>
      </c>
      <c r="G893" s="119">
        <v>174364</v>
      </c>
      <c r="H893" s="119"/>
      <c r="I893" s="120" t="s">
        <v>5820</v>
      </c>
      <c r="J893" s="120">
        <v>1100</v>
      </c>
      <c r="K893" s="120">
        <v>174364</v>
      </c>
      <c r="L893" s="120">
        <v>0.434</v>
      </c>
      <c r="M893" s="121" t="s">
        <v>5657</v>
      </c>
      <c r="N893" s="120">
        <v>1</v>
      </c>
      <c r="O893" s="119">
        <v>200</v>
      </c>
      <c r="P893" s="119"/>
      <c r="Q893" s="119"/>
      <c r="R893" s="120" t="s">
        <v>5658</v>
      </c>
      <c r="S893" s="120">
        <v>0.4</v>
      </c>
      <c r="T893" s="120"/>
      <c r="U893" s="120"/>
      <c r="V893" s="172">
        <v>143</v>
      </c>
      <c r="W893" s="172"/>
      <c r="X893" s="172"/>
      <c r="Y893" s="172"/>
      <c r="Z893" s="172">
        <v>143</v>
      </c>
      <c r="AA893" s="123">
        <v>1296</v>
      </c>
      <c r="AB893" s="123"/>
      <c r="AC893" s="123"/>
      <c r="AD893" s="123"/>
      <c r="AE893" s="123"/>
      <c r="AF893" s="123"/>
      <c r="AG893" s="214"/>
      <c r="AH893" s="229" t="str">
        <f t="shared" si="116"/>
        <v>a2</v>
      </c>
      <c r="AI893" s="122"/>
      <c r="AJ893" s="122"/>
      <c r="AK893" s="122"/>
      <c r="AL893" s="122"/>
      <c r="AM893" s="122"/>
      <c r="AN893" s="173">
        <v>3</v>
      </c>
      <c r="AO893" s="173" t="s">
        <v>3186</v>
      </c>
      <c r="AP893" s="173" t="s">
        <v>3186</v>
      </c>
      <c r="AQ893" s="173" t="s">
        <v>3186</v>
      </c>
      <c r="AR893" s="173" t="s">
        <v>3186</v>
      </c>
      <c r="AS893" s="173">
        <v>4</v>
      </c>
      <c r="AT893" s="173">
        <v>1</v>
      </c>
      <c r="AU893" s="173">
        <v>1</v>
      </c>
      <c r="AV893" s="173" t="s">
        <v>3186</v>
      </c>
      <c r="AW893" s="173" t="s">
        <v>3186</v>
      </c>
      <c r="AX893" s="173" t="s">
        <v>3186</v>
      </c>
      <c r="AY893" s="173" t="s">
        <v>3186</v>
      </c>
      <c r="AZ893" s="211">
        <f t="shared" si="122"/>
        <v>7</v>
      </c>
      <c r="BA893" s="211">
        <f t="shared" si="123"/>
        <v>2</v>
      </c>
      <c r="BB893" s="205">
        <f t="shared" si="117"/>
        <v>22560</v>
      </c>
      <c r="BC893" s="205">
        <f t="shared" si="118"/>
        <v>17832</v>
      </c>
      <c r="BD893" s="205">
        <f t="shared" si="119"/>
        <v>4728</v>
      </c>
      <c r="BE893" s="205">
        <f t="shared" si="120"/>
        <v>0</v>
      </c>
      <c r="BF893" s="175">
        <v>17832</v>
      </c>
      <c r="BG893" s="175">
        <v>2231</v>
      </c>
      <c r="BH893" s="175">
        <v>4728</v>
      </c>
      <c r="BI893" s="175">
        <v>386</v>
      </c>
      <c r="BJ893" s="175">
        <v>4342</v>
      </c>
      <c r="BK893" s="175">
        <v>3580</v>
      </c>
      <c r="BL893" s="175">
        <v>1041</v>
      </c>
      <c r="BM893" s="175">
        <v>2473</v>
      </c>
      <c r="BN893" s="175">
        <v>946</v>
      </c>
      <c r="BO893" s="175">
        <v>2833</v>
      </c>
      <c r="BP893" s="198">
        <f t="shared" si="121"/>
        <v>7561</v>
      </c>
    </row>
    <row r="894" spans="1:68" s="116" customFormat="1" x14ac:dyDescent="0.15">
      <c r="A894" s="117">
        <v>1740702005</v>
      </c>
      <c r="B894" s="118" t="s">
        <v>1392</v>
      </c>
      <c r="C894" s="118" t="s">
        <v>1324</v>
      </c>
      <c r="D894" s="118" t="s">
        <v>1388</v>
      </c>
      <c r="E894" s="118" t="s">
        <v>4073</v>
      </c>
      <c r="F894" s="120">
        <v>11</v>
      </c>
      <c r="G894" s="119">
        <v>197060</v>
      </c>
      <c r="H894" s="119"/>
      <c r="I894" s="120" t="s">
        <v>5820</v>
      </c>
      <c r="J894" s="120">
        <v>1300</v>
      </c>
      <c r="K894" s="120">
        <v>197060</v>
      </c>
      <c r="L894" s="120">
        <v>0.41499999999999998</v>
      </c>
      <c r="M894" s="121" t="s">
        <v>5662</v>
      </c>
      <c r="N894" s="120">
        <v>1</v>
      </c>
      <c r="O894" s="119">
        <v>375</v>
      </c>
      <c r="P894" s="119"/>
      <c r="Q894" s="119"/>
      <c r="R894" s="120" t="s">
        <v>5658</v>
      </c>
      <c r="S894" s="120">
        <v>0.4</v>
      </c>
      <c r="T894" s="120"/>
      <c r="U894" s="120"/>
      <c r="V894" s="172">
        <v>210</v>
      </c>
      <c r="W894" s="172"/>
      <c r="X894" s="172"/>
      <c r="Y894" s="172"/>
      <c r="Z894" s="172">
        <v>210</v>
      </c>
      <c r="AA894" s="123">
        <v>1570</v>
      </c>
      <c r="AB894" s="123"/>
      <c r="AC894" s="123">
        <v>192</v>
      </c>
      <c r="AD894" s="123"/>
      <c r="AE894" s="123"/>
      <c r="AF894" s="123"/>
      <c r="AG894" s="214"/>
      <c r="AH894" s="229" t="str">
        <f t="shared" si="116"/>
        <v>a3</v>
      </c>
      <c r="AI894" s="122"/>
      <c r="AJ894" s="122"/>
      <c r="AK894" s="122"/>
      <c r="AL894" s="122"/>
      <c r="AM894" s="122"/>
      <c r="AN894" s="173">
        <v>3</v>
      </c>
      <c r="AO894" s="173" t="s">
        <v>3186</v>
      </c>
      <c r="AP894" s="173" t="s">
        <v>3186</v>
      </c>
      <c r="AQ894" s="173" t="s">
        <v>3186</v>
      </c>
      <c r="AR894" s="173" t="s">
        <v>3186</v>
      </c>
      <c r="AS894" s="173">
        <v>4</v>
      </c>
      <c r="AT894" s="173">
        <v>1</v>
      </c>
      <c r="AU894" s="173">
        <v>1</v>
      </c>
      <c r="AV894" s="173">
        <v>1</v>
      </c>
      <c r="AW894" s="173">
        <v>0.5</v>
      </c>
      <c r="AX894" s="173">
        <v>0.5</v>
      </c>
      <c r="AY894" s="173" t="s">
        <v>3186</v>
      </c>
      <c r="AZ894" s="211">
        <f t="shared" si="122"/>
        <v>7</v>
      </c>
      <c r="BA894" s="211">
        <f t="shared" si="123"/>
        <v>4</v>
      </c>
      <c r="BB894" s="205">
        <f t="shared" si="117"/>
        <v>25116</v>
      </c>
      <c r="BC894" s="205">
        <f t="shared" si="118"/>
        <v>20050</v>
      </c>
      <c r="BD894" s="205">
        <f t="shared" si="119"/>
        <v>5066</v>
      </c>
      <c r="BE894" s="205">
        <f t="shared" si="120"/>
        <v>0</v>
      </c>
      <c r="BF894" s="175">
        <v>20050</v>
      </c>
      <c r="BG894" s="175">
        <v>2390</v>
      </c>
      <c r="BH894" s="175">
        <v>5066</v>
      </c>
      <c r="BI894" s="175">
        <v>414</v>
      </c>
      <c r="BJ894" s="175">
        <v>4652</v>
      </c>
      <c r="BK894" s="175">
        <v>3835</v>
      </c>
      <c r="BL894" s="175">
        <v>1116</v>
      </c>
      <c r="BM894" s="175">
        <v>4117</v>
      </c>
      <c r="BN894" s="175">
        <v>489</v>
      </c>
      <c r="BO894" s="175">
        <v>3037</v>
      </c>
      <c r="BP894" s="198">
        <f t="shared" si="121"/>
        <v>8103</v>
      </c>
    </row>
    <row r="895" spans="1:68" s="116" customFormat="1" x14ac:dyDescent="0.15">
      <c r="A895" s="117">
        <v>1746101001</v>
      </c>
      <c r="B895" s="118" t="s">
        <v>1393</v>
      </c>
      <c r="C895" s="118" t="s">
        <v>1324</v>
      </c>
      <c r="D895" s="118" t="s">
        <v>1394</v>
      </c>
      <c r="E895" s="118" t="s">
        <v>4074</v>
      </c>
      <c r="F895" s="120">
        <v>13</v>
      </c>
      <c r="G895" s="119"/>
      <c r="H895" s="119"/>
      <c r="I895" s="120" t="s">
        <v>5820</v>
      </c>
      <c r="J895" s="120">
        <v>1600</v>
      </c>
      <c r="K895" s="120">
        <v>290896</v>
      </c>
      <c r="L895" s="120">
        <v>0.498</v>
      </c>
      <c r="M895" s="121" t="s">
        <v>5657</v>
      </c>
      <c r="N895" s="120">
        <v>1</v>
      </c>
      <c r="O895" s="119">
        <v>102.7</v>
      </c>
      <c r="P895" s="119"/>
      <c r="Q895" s="119"/>
      <c r="R895" s="120" t="s">
        <v>5658</v>
      </c>
      <c r="S895" s="120">
        <v>0.4</v>
      </c>
      <c r="T895" s="120"/>
      <c r="U895" s="120"/>
      <c r="V895" s="172">
        <v>249</v>
      </c>
      <c r="W895" s="172"/>
      <c r="X895" s="172">
        <v>230</v>
      </c>
      <c r="Y895" s="172">
        <v>19</v>
      </c>
      <c r="Z895" s="172"/>
      <c r="AA895" s="123">
        <v>2173</v>
      </c>
      <c r="AB895" s="123"/>
      <c r="AC895" s="123">
        <v>198</v>
      </c>
      <c r="AD895" s="123"/>
      <c r="AE895" s="123"/>
      <c r="AF895" s="123"/>
      <c r="AG895" s="214"/>
      <c r="AH895" s="229" t="str">
        <f t="shared" si="116"/>
        <v>a3</v>
      </c>
      <c r="AI895" s="122"/>
      <c r="AJ895" s="122"/>
      <c r="AK895" s="122"/>
      <c r="AL895" s="122"/>
      <c r="AM895" s="122"/>
      <c r="AN895" s="173">
        <v>1</v>
      </c>
      <c r="AO895" s="173"/>
      <c r="AP895" s="173"/>
      <c r="AQ895" s="173"/>
      <c r="AR895" s="173"/>
      <c r="AS895" s="173">
        <v>2</v>
      </c>
      <c r="AT895" s="173">
        <v>2</v>
      </c>
      <c r="AU895" s="173">
        <v>2</v>
      </c>
      <c r="AV895" s="173">
        <v>2</v>
      </c>
      <c r="AW895" s="173">
        <v>2</v>
      </c>
      <c r="AX895" s="173">
        <v>2</v>
      </c>
      <c r="AY895" s="173">
        <v>1</v>
      </c>
      <c r="AZ895" s="211">
        <f t="shared" si="122"/>
        <v>3</v>
      </c>
      <c r="BA895" s="211">
        <f t="shared" si="123"/>
        <v>11</v>
      </c>
      <c r="BB895" s="205">
        <f t="shared" si="117"/>
        <v>31654</v>
      </c>
      <c r="BC895" s="205">
        <f t="shared" si="118"/>
        <v>31654</v>
      </c>
      <c r="BD895" s="205">
        <f t="shared" si="119"/>
        <v>0</v>
      </c>
      <c r="BE895" s="205">
        <f t="shared" si="120"/>
        <v>0</v>
      </c>
      <c r="BF895" s="175">
        <v>31654</v>
      </c>
      <c r="BG895" s="175"/>
      <c r="BH895" s="175">
        <v>8978</v>
      </c>
      <c r="BI895" s="175"/>
      <c r="BJ895" s="175"/>
      <c r="BK895" s="175">
        <v>7272</v>
      </c>
      <c r="BL895" s="175"/>
      <c r="BM895" s="175">
        <v>5234</v>
      </c>
      <c r="BN895" s="175">
        <v>1237</v>
      </c>
      <c r="BO895" s="175">
        <v>8933</v>
      </c>
      <c r="BP895" s="198">
        <f t="shared" si="121"/>
        <v>17911</v>
      </c>
    </row>
    <row r="896" spans="1:68" s="116" customFormat="1" x14ac:dyDescent="0.15">
      <c r="A896" s="117">
        <v>1746301001</v>
      </c>
      <c r="B896" s="118" t="s">
        <v>1243</v>
      </c>
      <c r="C896" s="118" t="s">
        <v>1324</v>
      </c>
      <c r="D896" s="118" t="s">
        <v>1395</v>
      </c>
      <c r="E896" s="118" t="s">
        <v>4075</v>
      </c>
      <c r="F896" s="120">
        <v>9</v>
      </c>
      <c r="G896" s="119"/>
      <c r="H896" s="119"/>
      <c r="I896" s="120" t="s">
        <v>5820</v>
      </c>
      <c r="J896" s="120">
        <v>1625</v>
      </c>
      <c r="K896" s="120">
        <v>115773</v>
      </c>
      <c r="L896" s="120">
        <v>0.19500000000000001</v>
      </c>
      <c r="M896" s="121" t="s">
        <v>5657</v>
      </c>
      <c r="N896" s="120">
        <v>1</v>
      </c>
      <c r="O896" s="119">
        <v>200</v>
      </c>
      <c r="P896" s="119"/>
      <c r="Q896" s="119"/>
      <c r="R896" s="120" t="s">
        <v>5658</v>
      </c>
      <c r="S896" s="120">
        <v>0.1</v>
      </c>
      <c r="T896" s="120"/>
      <c r="U896" s="120"/>
      <c r="V896" s="172">
        <v>110.864</v>
      </c>
      <c r="W896" s="172"/>
      <c r="X896" s="172">
        <v>87.658000000000001</v>
      </c>
      <c r="Y896" s="172">
        <v>23.206</v>
      </c>
      <c r="Z896" s="172"/>
      <c r="AA896" s="123">
        <v>1143</v>
      </c>
      <c r="AB896" s="123"/>
      <c r="AC896" s="123">
        <v>120.9</v>
      </c>
      <c r="AD896" s="123"/>
      <c r="AE896" s="123"/>
      <c r="AF896" s="123"/>
      <c r="AG896" s="214"/>
      <c r="AH896" s="229" t="str">
        <f t="shared" si="116"/>
        <v>a3</v>
      </c>
      <c r="AI896" s="122"/>
      <c r="AJ896" s="122"/>
      <c r="AK896" s="122"/>
      <c r="AL896" s="122"/>
      <c r="AM896" s="122"/>
      <c r="AN896" s="173" t="s">
        <v>3186</v>
      </c>
      <c r="AO896" s="173" t="s">
        <v>3186</v>
      </c>
      <c r="AP896" s="173" t="s">
        <v>3186</v>
      </c>
      <c r="AQ896" s="173" t="s">
        <v>3186</v>
      </c>
      <c r="AR896" s="173" t="s">
        <v>3186</v>
      </c>
      <c r="AS896" s="173">
        <v>3</v>
      </c>
      <c r="AT896" s="173">
        <v>0.5</v>
      </c>
      <c r="AU896" s="173">
        <v>0.5</v>
      </c>
      <c r="AV896" s="173">
        <v>0.5</v>
      </c>
      <c r="AW896" s="173">
        <v>0.5</v>
      </c>
      <c r="AX896" s="173">
        <v>0.5</v>
      </c>
      <c r="AY896" s="173">
        <v>0.5</v>
      </c>
      <c r="AZ896" s="211">
        <f t="shared" si="122"/>
        <v>3</v>
      </c>
      <c r="BA896" s="211">
        <f t="shared" si="123"/>
        <v>3</v>
      </c>
      <c r="BB896" s="205">
        <f t="shared" si="117"/>
        <v>20567</v>
      </c>
      <c r="BC896" s="205">
        <f t="shared" si="118"/>
        <v>20567</v>
      </c>
      <c r="BD896" s="205">
        <f t="shared" si="119"/>
        <v>0</v>
      </c>
      <c r="BE896" s="205">
        <f t="shared" si="120"/>
        <v>0</v>
      </c>
      <c r="BF896" s="175">
        <v>20567</v>
      </c>
      <c r="BG896" s="175">
        <v>6253</v>
      </c>
      <c r="BH896" s="175">
        <v>3002</v>
      </c>
      <c r="BI896" s="175"/>
      <c r="BJ896" s="175"/>
      <c r="BK896" s="175">
        <v>2892</v>
      </c>
      <c r="BL896" s="175">
        <v>2482</v>
      </c>
      <c r="BM896" s="175">
        <v>3147</v>
      </c>
      <c r="BN896" s="175">
        <v>686</v>
      </c>
      <c r="BO896" s="175">
        <v>2105</v>
      </c>
      <c r="BP896" s="198">
        <f t="shared" si="121"/>
        <v>5107</v>
      </c>
    </row>
    <row r="897" spans="1:68" s="116" customFormat="1" x14ac:dyDescent="0.15">
      <c r="A897" s="117">
        <v>1746302002</v>
      </c>
      <c r="B897" s="118" t="s">
        <v>1396</v>
      </c>
      <c r="C897" s="118" t="s">
        <v>1324</v>
      </c>
      <c r="D897" s="118" t="s">
        <v>1395</v>
      </c>
      <c r="E897" s="118" t="s">
        <v>4076</v>
      </c>
      <c r="F897" s="120">
        <v>15</v>
      </c>
      <c r="G897" s="119"/>
      <c r="H897" s="119"/>
      <c r="I897" s="120" t="s">
        <v>5820</v>
      </c>
      <c r="J897" s="120">
        <v>370</v>
      </c>
      <c r="K897" s="120">
        <v>47269.4</v>
      </c>
      <c r="L897" s="120">
        <v>0.35</v>
      </c>
      <c r="M897" s="121" t="s">
        <v>5657</v>
      </c>
      <c r="N897" s="120">
        <v>1</v>
      </c>
      <c r="O897" s="119">
        <v>124</v>
      </c>
      <c r="P897" s="119"/>
      <c r="Q897" s="119"/>
      <c r="R897" s="120" t="s">
        <v>5658</v>
      </c>
      <c r="S897" s="120">
        <v>0.1</v>
      </c>
      <c r="T897" s="120"/>
      <c r="U897" s="120"/>
      <c r="V897" s="172">
        <v>36.686999999999998</v>
      </c>
      <c r="W897" s="172"/>
      <c r="X897" s="172">
        <v>36.686999999999998</v>
      </c>
      <c r="Y897" s="172"/>
      <c r="Z897" s="172"/>
      <c r="AA897" s="123">
        <v>176</v>
      </c>
      <c r="AB897" s="123"/>
      <c r="AC897" s="123"/>
      <c r="AD897" s="123"/>
      <c r="AE897" s="123"/>
      <c r="AF897" s="123"/>
      <c r="AG897" s="214"/>
      <c r="AH897" s="229" t="str">
        <f t="shared" si="116"/>
        <v>a2</v>
      </c>
      <c r="AI897" s="122"/>
      <c r="AJ897" s="122"/>
      <c r="AK897" s="122"/>
      <c r="AL897" s="122"/>
      <c r="AM897" s="122"/>
      <c r="AN897" s="173" t="s">
        <v>3186</v>
      </c>
      <c r="AO897" s="173" t="s">
        <v>3186</v>
      </c>
      <c r="AP897" s="173" t="s">
        <v>3186</v>
      </c>
      <c r="AQ897" s="173" t="s">
        <v>3186</v>
      </c>
      <c r="AR897" s="173" t="s">
        <v>3186</v>
      </c>
      <c r="AS897" s="173">
        <v>3</v>
      </c>
      <c r="AT897" s="173">
        <v>0.5</v>
      </c>
      <c r="AU897" s="173">
        <v>0.5</v>
      </c>
      <c r="AV897" s="173">
        <v>0.5</v>
      </c>
      <c r="AW897" s="173">
        <v>0.5</v>
      </c>
      <c r="AX897" s="173">
        <v>0.5</v>
      </c>
      <c r="AY897" s="173">
        <v>0.5</v>
      </c>
      <c r="AZ897" s="211">
        <f t="shared" si="122"/>
        <v>3</v>
      </c>
      <c r="BA897" s="211">
        <f t="shared" si="123"/>
        <v>3</v>
      </c>
      <c r="BB897" s="205">
        <f t="shared" si="117"/>
        <v>7007</v>
      </c>
      <c r="BC897" s="205">
        <f t="shared" si="118"/>
        <v>7007</v>
      </c>
      <c r="BD897" s="205">
        <f t="shared" si="119"/>
        <v>0</v>
      </c>
      <c r="BE897" s="205">
        <f t="shared" si="120"/>
        <v>0</v>
      </c>
      <c r="BF897" s="175">
        <v>7007</v>
      </c>
      <c r="BG897" s="175">
        <v>1530</v>
      </c>
      <c r="BH897" s="175">
        <v>2461</v>
      </c>
      <c r="BI897" s="175"/>
      <c r="BJ897" s="175"/>
      <c r="BK897" s="175">
        <v>707</v>
      </c>
      <c r="BL897" s="175">
        <v>188</v>
      </c>
      <c r="BM897" s="175">
        <v>1431</v>
      </c>
      <c r="BN897" s="175">
        <v>181</v>
      </c>
      <c r="BO897" s="175">
        <v>509</v>
      </c>
      <c r="BP897" s="198">
        <f t="shared" si="121"/>
        <v>2970</v>
      </c>
    </row>
    <row r="898" spans="1:68" s="116" customFormat="1" x14ac:dyDescent="0.15">
      <c r="A898" s="117">
        <v>1746302003</v>
      </c>
      <c r="B898" s="118" t="s">
        <v>1397</v>
      </c>
      <c r="C898" s="118" t="s">
        <v>1324</v>
      </c>
      <c r="D898" s="118" t="s">
        <v>1395</v>
      </c>
      <c r="E898" s="118" t="s">
        <v>4077</v>
      </c>
      <c r="F898" s="120">
        <v>13</v>
      </c>
      <c r="G898" s="119"/>
      <c r="H898" s="119"/>
      <c r="I898" s="120" t="s">
        <v>5820</v>
      </c>
      <c r="J898" s="120">
        <v>2200</v>
      </c>
      <c r="K898" s="120">
        <v>315371</v>
      </c>
      <c r="L898" s="120">
        <v>0.39300000000000002</v>
      </c>
      <c r="M898" s="121" t="s">
        <v>5657</v>
      </c>
      <c r="N898" s="120">
        <v>1</v>
      </c>
      <c r="O898" s="119">
        <v>281</v>
      </c>
      <c r="P898" s="119"/>
      <c r="Q898" s="119"/>
      <c r="R898" s="120" t="s">
        <v>5658</v>
      </c>
      <c r="S898" s="120">
        <v>0.5</v>
      </c>
      <c r="T898" s="120"/>
      <c r="U898" s="120"/>
      <c r="V898" s="172">
        <v>223.78</v>
      </c>
      <c r="W898" s="172"/>
      <c r="X898" s="172">
        <v>183.81</v>
      </c>
      <c r="Y898" s="172">
        <v>39.97</v>
      </c>
      <c r="Z898" s="172"/>
      <c r="AA898" s="123">
        <v>2523</v>
      </c>
      <c r="AB898" s="123"/>
      <c r="AC898" s="123">
        <v>200.9</v>
      </c>
      <c r="AD898" s="123"/>
      <c r="AE898" s="123"/>
      <c r="AF898" s="123"/>
      <c r="AG898" s="214"/>
      <c r="AH898" s="229" t="str">
        <f t="shared" si="116"/>
        <v>a3</v>
      </c>
      <c r="AI898" s="122"/>
      <c r="AJ898" s="122"/>
      <c r="AK898" s="122"/>
      <c r="AL898" s="122"/>
      <c r="AM898" s="122"/>
      <c r="AN898" s="173" t="s">
        <v>3186</v>
      </c>
      <c r="AO898" s="173" t="s">
        <v>3186</v>
      </c>
      <c r="AP898" s="173" t="s">
        <v>3186</v>
      </c>
      <c r="AQ898" s="173" t="s">
        <v>3186</v>
      </c>
      <c r="AR898" s="173" t="s">
        <v>3186</v>
      </c>
      <c r="AS898" s="173">
        <v>3</v>
      </c>
      <c r="AT898" s="173">
        <v>0.5</v>
      </c>
      <c r="AU898" s="173">
        <v>0.5</v>
      </c>
      <c r="AV898" s="173">
        <v>0.5</v>
      </c>
      <c r="AW898" s="173">
        <v>0.5</v>
      </c>
      <c r="AX898" s="173">
        <v>0.5</v>
      </c>
      <c r="AY898" s="173">
        <v>0.5</v>
      </c>
      <c r="AZ898" s="211">
        <f t="shared" si="122"/>
        <v>3</v>
      </c>
      <c r="BA898" s="211">
        <f t="shared" si="123"/>
        <v>3</v>
      </c>
      <c r="BB898" s="205">
        <f t="shared" si="117"/>
        <v>44062</v>
      </c>
      <c r="BC898" s="205">
        <f t="shared" si="118"/>
        <v>44062</v>
      </c>
      <c r="BD898" s="205">
        <f t="shared" si="119"/>
        <v>0</v>
      </c>
      <c r="BE898" s="205">
        <f t="shared" si="120"/>
        <v>0</v>
      </c>
      <c r="BF898" s="175">
        <v>44062</v>
      </c>
      <c r="BG898" s="175">
        <v>15056</v>
      </c>
      <c r="BH898" s="175">
        <v>6790</v>
      </c>
      <c r="BI898" s="175"/>
      <c r="BJ898" s="175"/>
      <c r="BK898" s="175">
        <v>6963</v>
      </c>
      <c r="BL898" s="175">
        <v>2384</v>
      </c>
      <c r="BM898" s="175">
        <v>6164</v>
      </c>
      <c r="BN898" s="175">
        <v>1764</v>
      </c>
      <c r="BO898" s="175">
        <v>4941</v>
      </c>
      <c r="BP898" s="198">
        <f t="shared" si="121"/>
        <v>11731</v>
      </c>
    </row>
    <row r="899" spans="1:68" s="116" customFormat="1" x14ac:dyDescent="0.15">
      <c r="A899" s="117">
        <v>1746302004</v>
      </c>
      <c r="B899" s="118" t="s">
        <v>1398</v>
      </c>
      <c r="C899" s="118" t="s">
        <v>1324</v>
      </c>
      <c r="D899" s="118" t="s">
        <v>1395</v>
      </c>
      <c r="E899" s="118" t="s">
        <v>4078</v>
      </c>
      <c r="F899" s="120">
        <v>4</v>
      </c>
      <c r="G899" s="119"/>
      <c r="H899" s="119"/>
      <c r="I899" s="120" t="s">
        <v>5820</v>
      </c>
      <c r="J899" s="120">
        <v>580</v>
      </c>
      <c r="K899" s="120">
        <v>34713</v>
      </c>
      <c r="L899" s="120">
        <v>0.16400000000000001</v>
      </c>
      <c r="M899" s="121" t="s">
        <v>5657</v>
      </c>
      <c r="N899" s="120">
        <v>1</v>
      </c>
      <c r="O899" s="119">
        <v>231</v>
      </c>
      <c r="P899" s="119"/>
      <c r="Q899" s="119"/>
      <c r="R899" s="120" t="s">
        <v>5658</v>
      </c>
      <c r="S899" s="120">
        <v>0.1</v>
      </c>
      <c r="T899" s="120"/>
      <c r="U899" s="120"/>
      <c r="V899" s="172">
        <v>30.977</v>
      </c>
      <c r="W899" s="172"/>
      <c r="X899" s="172">
        <v>30.977</v>
      </c>
      <c r="Y899" s="172"/>
      <c r="Z899" s="172"/>
      <c r="AA899" s="123">
        <v>312</v>
      </c>
      <c r="AB899" s="123"/>
      <c r="AC899" s="123"/>
      <c r="AD899" s="123"/>
      <c r="AE899" s="123"/>
      <c r="AF899" s="123"/>
      <c r="AG899" s="214"/>
      <c r="AH899" s="229" t="str">
        <f t="shared" si="116"/>
        <v>a2</v>
      </c>
      <c r="AI899" s="122"/>
      <c r="AJ899" s="122"/>
      <c r="AK899" s="122"/>
      <c r="AL899" s="122"/>
      <c r="AM899" s="122"/>
      <c r="AN899" s="173" t="s">
        <v>3186</v>
      </c>
      <c r="AO899" s="173" t="s">
        <v>3186</v>
      </c>
      <c r="AP899" s="173" t="s">
        <v>3186</v>
      </c>
      <c r="AQ899" s="173" t="s">
        <v>3186</v>
      </c>
      <c r="AR899" s="173" t="s">
        <v>3186</v>
      </c>
      <c r="AS899" s="173">
        <v>3</v>
      </c>
      <c r="AT899" s="173">
        <v>0.5</v>
      </c>
      <c r="AU899" s="173">
        <v>0.5</v>
      </c>
      <c r="AV899" s="173">
        <v>0.5</v>
      </c>
      <c r="AW899" s="173">
        <v>0.5</v>
      </c>
      <c r="AX899" s="173">
        <v>0.5</v>
      </c>
      <c r="AY899" s="173">
        <v>0.5</v>
      </c>
      <c r="AZ899" s="211">
        <f t="shared" si="122"/>
        <v>3</v>
      </c>
      <c r="BA899" s="211">
        <f t="shared" si="123"/>
        <v>3</v>
      </c>
      <c r="BB899" s="205">
        <f t="shared" si="117"/>
        <v>8634</v>
      </c>
      <c r="BC899" s="205">
        <f t="shared" si="118"/>
        <v>8634</v>
      </c>
      <c r="BD899" s="205">
        <f t="shared" si="119"/>
        <v>0</v>
      </c>
      <c r="BE899" s="205">
        <f t="shared" si="120"/>
        <v>0</v>
      </c>
      <c r="BF899" s="175">
        <v>8634</v>
      </c>
      <c r="BG899" s="175">
        <v>2112</v>
      </c>
      <c r="BH899" s="175">
        <v>2461</v>
      </c>
      <c r="BI899" s="175"/>
      <c r="BJ899" s="175"/>
      <c r="BK899" s="175">
        <v>977</v>
      </c>
      <c r="BL899" s="175">
        <v>851</v>
      </c>
      <c r="BM899" s="175">
        <v>1315</v>
      </c>
      <c r="BN899" s="175">
        <v>241</v>
      </c>
      <c r="BO899" s="175">
        <v>677</v>
      </c>
      <c r="BP899" s="198">
        <f t="shared" si="121"/>
        <v>3138</v>
      </c>
    </row>
    <row r="900" spans="1:68" s="116" customFormat="1" x14ac:dyDescent="0.15">
      <c r="A900" s="117">
        <v>1800181001</v>
      </c>
      <c r="B900" s="118" t="s">
        <v>1399</v>
      </c>
      <c r="C900" s="118" t="s">
        <v>1400</v>
      </c>
      <c r="D900" s="118" t="s">
        <v>1401</v>
      </c>
      <c r="E900" s="118" t="s">
        <v>4079</v>
      </c>
      <c r="F900" s="120">
        <v>31</v>
      </c>
      <c r="G900" s="119">
        <v>1027116</v>
      </c>
      <c r="H900" s="119"/>
      <c r="I900" s="120" t="s">
        <v>5820</v>
      </c>
      <c r="J900" s="120">
        <v>66300</v>
      </c>
      <c r="K900" s="120">
        <v>18801215</v>
      </c>
      <c r="L900" s="120">
        <v>0.77700000000000002</v>
      </c>
      <c r="M900" s="121" t="s">
        <v>5654</v>
      </c>
      <c r="N900" s="120">
        <v>1</v>
      </c>
      <c r="O900" s="119">
        <v>175</v>
      </c>
      <c r="P900" s="119">
        <v>34.9</v>
      </c>
      <c r="Q900" s="119">
        <v>3.9</v>
      </c>
      <c r="R900" s="120" t="s">
        <v>5655</v>
      </c>
      <c r="S900" s="120">
        <v>150</v>
      </c>
      <c r="T900" s="120"/>
      <c r="U900" s="120"/>
      <c r="V900" s="172">
        <v>5249.4</v>
      </c>
      <c r="W900" s="172"/>
      <c r="X900" s="172">
        <v>3621.7</v>
      </c>
      <c r="Y900" s="172">
        <v>1627.7</v>
      </c>
      <c r="Z900" s="172"/>
      <c r="AA900" s="123">
        <v>76426</v>
      </c>
      <c r="AB900" s="123">
        <v>113660.40000000046</v>
      </c>
      <c r="AC900" s="123">
        <v>5134</v>
      </c>
      <c r="AD900" s="123"/>
      <c r="AE900" s="123"/>
      <c r="AF900" s="123"/>
      <c r="AG900" s="214"/>
      <c r="AH900" s="229" t="str">
        <f t="shared" si="116"/>
        <v>a3</v>
      </c>
      <c r="AI900" s="122"/>
      <c r="AJ900" s="122"/>
      <c r="AK900" s="122"/>
      <c r="AL900" s="122"/>
      <c r="AM900" s="122"/>
      <c r="AN900" s="173">
        <v>4</v>
      </c>
      <c r="AO900" s="173"/>
      <c r="AP900" s="173"/>
      <c r="AQ900" s="173"/>
      <c r="AR900" s="173"/>
      <c r="AS900" s="173">
        <v>13</v>
      </c>
      <c r="AT900" s="173">
        <v>5</v>
      </c>
      <c r="AU900" s="173">
        <v>5</v>
      </c>
      <c r="AV900" s="173">
        <v>3</v>
      </c>
      <c r="AW900" s="173">
        <v>3</v>
      </c>
      <c r="AX900" s="173">
        <v>3</v>
      </c>
      <c r="AY900" s="173">
        <v>4</v>
      </c>
      <c r="AZ900" s="211">
        <f t="shared" si="122"/>
        <v>17</v>
      </c>
      <c r="BA900" s="211">
        <f t="shared" si="123"/>
        <v>23</v>
      </c>
      <c r="BB900" s="205">
        <f t="shared" si="117"/>
        <v>789344</v>
      </c>
      <c r="BC900" s="205">
        <f t="shared" si="118"/>
        <v>789344</v>
      </c>
      <c r="BD900" s="205">
        <f t="shared" si="119"/>
        <v>4153</v>
      </c>
      <c r="BE900" s="205">
        <f t="shared" si="120"/>
        <v>4153</v>
      </c>
      <c r="BF900" s="175">
        <v>785191</v>
      </c>
      <c r="BG900" s="175"/>
      <c r="BH900" s="175">
        <v>178114</v>
      </c>
      <c r="BI900" s="175"/>
      <c r="BJ900" s="175"/>
      <c r="BK900" s="175">
        <v>129723</v>
      </c>
      <c r="BL900" s="175">
        <v>145137</v>
      </c>
      <c r="BM900" s="175">
        <v>120783</v>
      </c>
      <c r="BN900" s="175">
        <v>41146</v>
      </c>
      <c r="BO900" s="175">
        <v>174441</v>
      </c>
      <c r="BP900" s="198">
        <f t="shared" si="121"/>
        <v>352555</v>
      </c>
    </row>
    <row r="901" spans="1:68" s="116" customFormat="1" x14ac:dyDescent="0.15">
      <c r="A901" s="117">
        <v>1802103001</v>
      </c>
      <c r="B901" s="118" t="s">
        <v>1402</v>
      </c>
      <c r="C901" s="118" t="s">
        <v>1400</v>
      </c>
      <c r="D901" s="118" t="s">
        <v>1403</v>
      </c>
      <c r="E901" s="118" t="s">
        <v>4080</v>
      </c>
      <c r="F901" s="120">
        <v>20</v>
      </c>
      <c r="G901" s="119"/>
      <c r="H901" s="119"/>
      <c r="I901" s="120" t="s">
        <v>5820</v>
      </c>
      <c r="J901" s="120">
        <v>16500</v>
      </c>
      <c r="K901" s="120">
        <v>4461091</v>
      </c>
      <c r="L901" s="120">
        <v>0.74099999999999999</v>
      </c>
      <c r="M901" s="121" t="s">
        <v>5662</v>
      </c>
      <c r="N901" s="120">
        <v>2</v>
      </c>
      <c r="O901" s="119">
        <v>76</v>
      </c>
      <c r="P901" s="119"/>
      <c r="Q901" s="119"/>
      <c r="R901" s="120" t="s">
        <v>5655</v>
      </c>
      <c r="S901" s="120">
        <v>26.36</v>
      </c>
      <c r="T901" s="120"/>
      <c r="U901" s="120"/>
      <c r="V901" s="172">
        <v>3567.5</v>
      </c>
      <c r="W901" s="172"/>
      <c r="X901" s="172"/>
      <c r="Y901" s="172"/>
      <c r="Z901" s="172">
        <v>3567.5</v>
      </c>
      <c r="AA901" s="123">
        <v>21475.200000000001</v>
      </c>
      <c r="AB901" s="123"/>
      <c r="AC901" s="123">
        <v>1302.04</v>
      </c>
      <c r="AD901" s="123"/>
      <c r="AE901" s="123"/>
      <c r="AF901" s="123"/>
      <c r="AG901" s="214"/>
      <c r="AH901" s="229" t="str">
        <f t="shared" ref="AH901:AH964" si="125">IF(N901=1,IF(AG901&gt;0,"a4",IF(AC901&gt;0,"a3",IF(AA901&gt;0,"a2","a1"))),IF(AG901&gt;0,"b4",IF(AC901&gt;0,"b3",IF(AA901&gt;0,"b2","b1"))))</f>
        <v>b3</v>
      </c>
      <c r="AI901" s="122"/>
      <c r="AJ901" s="122"/>
      <c r="AK901" s="122"/>
      <c r="AL901" s="122"/>
      <c r="AM901" s="122"/>
      <c r="AN901" s="173"/>
      <c r="AO901" s="173"/>
      <c r="AP901" s="173"/>
      <c r="AQ901" s="173"/>
      <c r="AR901" s="173"/>
      <c r="AS901" s="173"/>
      <c r="AT901" s="173"/>
      <c r="AU901" s="173"/>
      <c r="AV901" s="173"/>
      <c r="AW901" s="173"/>
      <c r="AX901" s="173"/>
      <c r="AY901" s="173"/>
      <c r="AZ901" s="211">
        <f t="shared" si="122"/>
        <v>0</v>
      </c>
      <c r="BA901" s="211">
        <f t="shared" si="123"/>
        <v>0</v>
      </c>
      <c r="BB901" s="205">
        <f t="shared" ref="BB901:BB964" si="126">SUM(BG901:BO901)</f>
        <v>0</v>
      </c>
      <c r="BC901" s="205">
        <f t="shared" ref="BC901:BC964" si="127">BG901+BH901+BK901+BL901+BM901+BN901+BO901</f>
        <v>0</v>
      </c>
      <c r="BD901" s="205">
        <f t="shared" ref="BD901:BD964" si="128">BB901-BF901</f>
        <v>0</v>
      </c>
      <c r="BE901" s="205">
        <f t="shared" ref="BE901:BE964" si="129">BC901-BF901</f>
        <v>0</v>
      </c>
      <c r="BF901" s="175"/>
      <c r="BG901" s="175"/>
      <c r="BH901" s="175"/>
      <c r="BI901" s="175"/>
      <c r="BJ901" s="175"/>
      <c r="BK901" s="175"/>
      <c r="BL901" s="175"/>
      <c r="BM901" s="175"/>
      <c r="BN901" s="175"/>
      <c r="BO901" s="175"/>
      <c r="BP901" s="198">
        <f t="shared" ref="BP901:BP964" si="130">BH901+BO901</f>
        <v>0</v>
      </c>
    </row>
    <row r="902" spans="1:68" x14ac:dyDescent="0.15">
      <c r="A902" s="117">
        <v>1820101001</v>
      </c>
      <c r="B902" s="118" t="s">
        <v>1404</v>
      </c>
      <c r="C902" s="118" t="s">
        <v>1400</v>
      </c>
      <c r="D902" s="118" t="s">
        <v>1405</v>
      </c>
      <c r="E902" s="118" t="s">
        <v>4081</v>
      </c>
      <c r="F902" s="120">
        <v>54</v>
      </c>
      <c r="G902" s="119">
        <v>7857750</v>
      </c>
      <c r="H902" s="119">
        <v>3284942</v>
      </c>
      <c r="I902" s="120" t="s">
        <v>5822</v>
      </c>
      <c r="J902" s="120">
        <v>23800</v>
      </c>
      <c r="K902" s="120">
        <v>11142692</v>
      </c>
      <c r="L902" s="120">
        <v>1.2829999999999999</v>
      </c>
      <c r="M902" s="121" t="s">
        <v>5654</v>
      </c>
      <c r="N902" s="120">
        <v>1</v>
      </c>
      <c r="O902" s="119">
        <v>53</v>
      </c>
      <c r="P902" s="119">
        <v>17</v>
      </c>
      <c r="Q902" s="119">
        <v>1.8</v>
      </c>
      <c r="R902" s="120" t="s">
        <v>5655</v>
      </c>
      <c r="S902" s="120">
        <v>68.2</v>
      </c>
      <c r="T902" s="120"/>
      <c r="U902" s="120"/>
      <c r="V902" s="172">
        <v>1166.3</v>
      </c>
      <c r="W902" s="172"/>
      <c r="X902" s="172">
        <v>860.8</v>
      </c>
      <c r="Y902" s="172"/>
      <c r="Z902" s="172">
        <v>305.5</v>
      </c>
      <c r="AA902" s="123"/>
      <c r="AB902" s="123"/>
      <c r="AC902" s="123"/>
      <c r="AD902" s="123"/>
      <c r="AE902" s="123"/>
      <c r="AF902" s="123"/>
      <c r="AG902" s="214"/>
      <c r="AH902" s="229" t="str">
        <f t="shared" si="125"/>
        <v>a1</v>
      </c>
      <c r="AI902" s="122" t="s">
        <v>5401</v>
      </c>
      <c r="AJ902" s="122"/>
      <c r="AK902" s="122"/>
      <c r="AL902" s="122"/>
      <c r="AM902" s="122" t="s">
        <v>5401</v>
      </c>
      <c r="AN902" s="173"/>
      <c r="AO902" s="173"/>
      <c r="AP902" s="173"/>
      <c r="AQ902" s="173"/>
      <c r="AR902" s="173"/>
      <c r="AS902" s="173">
        <v>1</v>
      </c>
      <c r="AT902" s="173">
        <v>2</v>
      </c>
      <c r="AU902" s="173">
        <v>2</v>
      </c>
      <c r="AV902" s="173" t="s">
        <v>3186</v>
      </c>
      <c r="AW902" s="173" t="s">
        <v>3186</v>
      </c>
      <c r="AX902" s="173">
        <v>0.5</v>
      </c>
      <c r="AY902" s="173">
        <v>0.5</v>
      </c>
      <c r="AZ902" s="211">
        <f t="shared" ref="AZ902:AZ965" si="131">SUBTOTAL(9,AN902:AS902)</f>
        <v>1</v>
      </c>
      <c r="BA902" s="211">
        <f t="shared" ref="BA902:BA965" si="132">SUBTOTAL(9,AT902:AY902)</f>
        <v>5</v>
      </c>
      <c r="BB902" s="205">
        <f t="shared" si="126"/>
        <v>93615</v>
      </c>
      <c r="BC902" s="205">
        <f t="shared" si="127"/>
        <v>93615</v>
      </c>
      <c r="BD902" s="205">
        <f t="shared" si="128"/>
        <v>0</v>
      </c>
      <c r="BE902" s="205">
        <f t="shared" si="129"/>
        <v>0</v>
      </c>
      <c r="BF902" s="175">
        <v>93615</v>
      </c>
      <c r="BG902" s="175"/>
      <c r="BH902" s="175">
        <v>83230</v>
      </c>
      <c r="BI902" s="175"/>
      <c r="BJ902" s="175"/>
      <c r="BK902" s="175">
        <v>517</v>
      </c>
      <c r="BL902" s="175">
        <v>9868</v>
      </c>
      <c r="BM902" s="175"/>
      <c r="BN902" s="175"/>
      <c r="BO902" s="175"/>
      <c r="BP902" s="198">
        <f t="shared" si="130"/>
        <v>83230</v>
      </c>
    </row>
    <row r="903" spans="1:68" x14ac:dyDescent="0.15">
      <c r="A903" s="117">
        <v>1820101002</v>
      </c>
      <c r="B903" s="118" t="s">
        <v>1406</v>
      </c>
      <c r="C903" s="118" t="s">
        <v>1400</v>
      </c>
      <c r="D903" s="118" t="s">
        <v>1405</v>
      </c>
      <c r="E903" s="118" t="s">
        <v>4082</v>
      </c>
      <c r="F903" s="120">
        <v>40</v>
      </c>
      <c r="G903" s="119">
        <v>601151</v>
      </c>
      <c r="H903" s="119"/>
      <c r="I903" s="120" t="s">
        <v>5820</v>
      </c>
      <c r="J903" s="120">
        <v>3100</v>
      </c>
      <c r="K903" s="120">
        <v>601151</v>
      </c>
      <c r="L903" s="120">
        <v>0.53100000000000003</v>
      </c>
      <c r="M903" s="121" t="s">
        <v>5657</v>
      </c>
      <c r="N903" s="120">
        <v>1</v>
      </c>
      <c r="O903" s="119">
        <v>130</v>
      </c>
      <c r="P903" s="119">
        <v>27</v>
      </c>
      <c r="Q903" s="119">
        <v>3.1</v>
      </c>
      <c r="R903" s="120" t="s">
        <v>5658</v>
      </c>
      <c r="S903" s="120">
        <v>0.9</v>
      </c>
      <c r="T903" s="120"/>
      <c r="U903" s="120"/>
      <c r="V903" s="172">
        <v>390.5</v>
      </c>
      <c r="W903" s="172">
        <v>152.1</v>
      </c>
      <c r="X903" s="172">
        <v>210.2</v>
      </c>
      <c r="Y903" s="172">
        <v>20.100000000000001</v>
      </c>
      <c r="Z903" s="172">
        <v>8.1</v>
      </c>
      <c r="AA903" s="123">
        <v>2902</v>
      </c>
      <c r="AB903" s="123"/>
      <c r="AC903" s="123">
        <v>143</v>
      </c>
      <c r="AD903" s="123"/>
      <c r="AE903" s="123"/>
      <c r="AF903" s="123"/>
      <c r="AG903" s="214"/>
      <c r="AH903" s="229" t="str">
        <f t="shared" si="125"/>
        <v>a3</v>
      </c>
      <c r="AI903" s="122" t="s">
        <v>5401</v>
      </c>
      <c r="AJ903" s="122"/>
      <c r="AK903" s="122" t="s">
        <v>5401</v>
      </c>
      <c r="AL903" s="122" t="s">
        <v>5401</v>
      </c>
      <c r="AM903" s="122" t="s">
        <v>5401</v>
      </c>
      <c r="AN903" s="173"/>
      <c r="AO903" s="173"/>
      <c r="AP903" s="173"/>
      <c r="AQ903" s="173"/>
      <c r="AR903" s="173"/>
      <c r="AS903" s="173"/>
      <c r="AT903" s="173"/>
      <c r="AU903" s="173"/>
      <c r="AV903" s="173"/>
      <c r="AW903" s="173"/>
      <c r="AX903" s="173"/>
      <c r="AY903" s="173"/>
      <c r="AZ903" s="211">
        <f t="shared" si="131"/>
        <v>0</v>
      </c>
      <c r="BA903" s="211">
        <f t="shared" si="132"/>
        <v>0</v>
      </c>
      <c r="BB903" s="205">
        <f t="shared" si="126"/>
        <v>38560</v>
      </c>
      <c r="BC903" s="205">
        <f t="shared" si="127"/>
        <v>38560</v>
      </c>
      <c r="BD903" s="205">
        <f t="shared" si="128"/>
        <v>0</v>
      </c>
      <c r="BE903" s="205">
        <f t="shared" si="129"/>
        <v>0</v>
      </c>
      <c r="BF903" s="175">
        <v>38560</v>
      </c>
      <c r="BG903" s="175"/>
      <c r="BH903" s="175">
        <v>29605</v>
      </c>
      <c r="BI903" s="175"/>
      <c r="BJ903" s="175"/>
      <c r="BK903" s="175">
        <v>4408</v>
      </c>
      <c r="BL903" s="175">
        <v>4547</v>
      </c>
      <c r="BM903" s="175"/>
      <c r="BN903" s="175"/>
      <c r="BO903" s="175"/>
      <c r="BP903" s="198">
        <f t="shared" si="130"/>
        <v>29605</v>
      </c>
    </row>
    <row r="904" spans="1:68" s="116" customFormat="1" x14ac:dyDescent="0.15">
      <c r="A904" s="117">
        <v>1820101003</v>
      </c>
      <c r="B904" s="118" t="s">
        <v>1407</v>
      </c>
      <c r="C904" s="118" t="s">
        <v>1400</v>
      </c>
      <c r="D904" s="118" t="s">
        <v>1405</v>
      </c>
      <c r="E904" s="118" t="s">
        <v>4083</v>
      </c>
      <c r="F904" s="120">
        <v>28</v>
      </c>
      <c r="G904" s="119">
        <v>32923959</v>
      </c>
      <c r="H904" s="119">
        <v>13087821</v>
      </c>
      <c r="I904" s="120" t="s">
        <v>5821</v>
      </c>
      <c r="J904" s="120">
        <v>128800</v>
      </c>
      <c r="K904" s="120">
        <v>46011780</v>
      </c>
      <c r="L904" s="120">
        <v>0.97899999999999998</v>
      </c>
      <c r="M904" s="121" t="s">
        <v>5654</v>
      </c>
      <c r="N904" s="120">
        <v>1</v>
      </c>
      <c r="O904" s="119">
        <v>79</v>
      </c>
      <c r="P904" s="119">
        <v>20</v>
      </c>
      <c r="Q904" s="119">
        <v>2.2999999999999998</v>
      </c>
      <c r="R904" s="120" t="s">
        <v>5655</v>
      </c>
      <c r="S904" s="120">
        <v>260.3</v>
      </c>
      <c r="T904" s="120"/>
      <c r="U904" s="120"/>
      <c r="V904" s="172">
        <v>9239.1</v>
      </c>
      <c r="W904" s="172">
        <v>1835</v>
      </c>
      <c r="X904" s="172">
        <v>4056.7</v>
      </c>
      <c r="Y904" s="172">
        <v>1600.1</v>
      </c>
      <c r="Z904" s="172">
        <v>1747.3</v>
      </c>
      <c r="AA904" s="123">
        <v>135635</v>
      </c>
      <c r="AB904" s="123">
        <v>752699.5</v>
      </c>
      <c r="AC904" s="123">
        <v>10849</v>
      </c>
      <c r="AD904" s="123"/>
      <c r="AE904" s="123"/>
      <c r="AF904" s="123"/>
      <c r="AG904" s="214"/>
      <c r="AH904" s="229" t="str">
        <f t="shared" si="125"/>
        <v>a3</v>
      </c>
      <c r="AI904" s="122" t="s">
        <v>5401</v>
      </c>
      <c r="AJ904" s="122"/>
      <c r="AK904" s="122" t="s">
        <v>5401</v>
      </c>
      <c r="AL904" s="122" t="s">
        <v>5401</v>
      </c>
      <c r="AM904" s="122" t="s">
        <v>5401</v>
      </c>
      <c r="AN904" s="173">
        <v>2</v>
      </c>
      <c r="AO904" s="173">
        <v>5</v>
      </c>
      <c r="AP904" s="173">
        <v>1</v>
      </c>
      <c r="AQ904" s="173">
        <v>2</v>
      </c>
      <c r="AR904" s="173" t="s">
        <v>3186</v>
      </c>
      <c r="AS904" s="173">
        <v>2</v>
      </c>
      <c r="AT904" s="173">
        <v>9</v>
      </c>
      <c r="AU904" s="173">
        <v>5</v>
      </c>
      <c r="AV904" s="173">
        <v>2</v>
      </c>
      <c r="AW904" s="173">
        <v>1</v>
      </c>
      <c r="AX904" s="173">
        <v>4</v>
      </c>
      <c r="AY904" s="173">
        <v>1</v>
      </c>
      <c r="AZ904" s="211">
        <f t="shared" si="131"/>
        <v>12</v>
      </c>
      <c r="BA904" s="211">
        <f t="shared" si="132"/>
        <v>22</v>
      </c>
      <c r="BB904" s="205">
        <f t="shared" si="126"/>
        <v>902758</v>
      </c>
      <c r="BC904" s="205">
        <f t="shared" si="127"/>
        <v>902758</v>
      </c>
      <c r="BD904" s="205">
        <f t="shared" si="128"/>
        <v>0</v>
      </c>
      <c r="BE904" s="205">
        <f t="shared" si="129"/>
        <v>0</v>
      </c>
      <c r="BF904" s="175">
        <v>902758</v>
      </c>
      <c r="BG904" s="175">
        <v>90619</v>
      </c>
      <c r="BH904" s="175">
        <v>351958</v>
      </c>
      <c r="BI904" s="175"/>
      <c r="BJ904" s="175"/>
      <c r="BK904" s="175">
        <v>230045</v>
      </c>
      <c r="BL904" s="175">
        <v>224004</v>
      </c>
      <c r="BM904" s="175"/>
      <c r="BN904" s="175"/>
      <c r="BO904" s="175">
        <v>6132</v>
      </c>
      <c r="BP904" s="198">
        <f t="shared" si="130"/>
        <v>358090</v>
      </c>
    </row>
    <row r="905" spans="1:68" x14ac:dyDescent="0.15">
      <c r="A905" s="117">
        <v>1820102004</v>
      </c>
      <c r="B905" s="118" t="s">
        <v>1408</v>
      </c>
      <c r="C905" s="118" t="s">
        <v>1400</v>
      </c>
      <c r="D905" s="118" t="s">
        <v>1405</v>
      </c>
      <c r="E905" s="118" t="s">
        <v>4084</v>
      </c>
      <c r="F905" s="120">
        <v>19</v>
      </c>
      <c r="G905" s="119">
        <v>553604</v>
      </c>
      <c r="H905" s="119"/>
      <c r="I905" s="120" t="s">
        <v>5820</v>
      </c>
      <c r="J905" s="120">
        <v>1970</v>
      </c>
      <c r="K905" s="120">
        <v>553604</v>
      </c>
      <c r="L905" s="120">
        <v>0.77</v>
      </c>
      <c r="M905" s="121" t="s">
        <v>5657</v>
      </c>
      <c r="N905" s="120">
        <v>1</v>
      </c>
      <c r="O905" s="119">
        <v>160</v>
      </c>
      <c r="P905" s="119">
        <v>12</v>
      </c>
      <c r="Q905" s="119">
        <v>1.2</v>
      </c>
      <c r="R905" s="120" t="s">
        <v>5658</v>
      </c>
      <c r="S905" s="120">
        <v>0.5</v>
      </c>
      <c r="T905" s="120"/>
      <c r="U905" s="120"/>
      <c r="V905" s="172">
        <v>392</v>
      </c>
      <c r="W905" s="172">
        <v>8.8000000000000007</v>
      </c>
      <c r="X905" s="172">
        <v>290.39999999999998</v>
      </c>
      <c r="Y905" s="172">
        <v>36</v>
      </c>
      <c r="Z905" s="172">
        <v>56.8</v>
      </c>
      <c r="AA905" s="123">
        <v>2679</v>
      </c>
      <c r="AB905" s="123"/>
      <c r="AC905" s="123">
        <v>196</v>
      </c>
      <c r="AD905" s="123"/>
      <c r="AE905" s="123"/>
      <c r="AF905" s="123"/>
      <c r="AG905" s="214"/>
      <c r="AH905" s="229" t="str">
        <f t="shared" si="125"/>
        <v>a3</v>
      </c>
      <c r="AI905" s="122" t="s">
        <v>5401</v>
      </c>
      <c r="AJ905" s="122"/>
      <c r="AK905" s="122" t="s">
        <v>5401</v>
      </c>
      <c r="AL905" s="122" t="s">
        <v>5401</v>
      </c>
      <c r="AM905" s="122" t="s">
        <v>5401</v>
      </c>
      <c r="AN905" s="173"/>
      <c r="AO905" s="173"/>
      <c r="AP905" s="173"/>
      <c r="AQ905" s="173"/>
      <c r="AR905" s="173"/>
      <c r="AS905" s="173"/>
      <c r="AT905" s="173"/>
      <c r="AU905" s="173"/>
      <c r="AV905" s="173"/>
      <c r="AW905" s="173"/>
      <c r="AX905" s="173"/>
      <c r="AY905" s="173"/>
      <c r="AZ905" s="211">
        <f t="shared" si="131"/>
        <v>0</v>
      </c>
      <c r="BA905" s="211">
        <f t="shared" si="132"/>
        <v>0</v>
      </c>
      <c r="BB905" s="205">
        <f t="shared" si="126"/>
        <v>26192</v>
      </c>
      <c r="BC905" s="205">
        <f t="shared" si="127"/>
        <v>26192</v>
      </c>
      <c r="BD905" s="205">
        <f t="shared" si="128"/>
        <v>0</v>
      </c>
      <c r="BE905" s="205">
        <f t="shared" si="129"/>
        <v>0</v>
      </c>
      <c r="BF905" s="175">
        <v>26192</v>
      </c>
      <c r="BG905" s="175"/>
      <c r="BH905" s="175">
        <v>17842</v>
      </c>
      <c r="BI905" s="175"/>
      <c r="BJ905" s="175"/>
      <c r="BK905" s="175">
        <v>3741</v>
      </c>
      <c r="BL905" s="175">
        <v>4609</v>
      </c>
      <c r="BM905" s="175"/>
      <c r="BN905" s="175"/>
      <c r="BO905" s="175"/>
      <c r="BP905" s="198">
        <f t="shared" si="130"/>
        <v>17842</v>
      </c>
    </row>
    <row r="906" spans="1:68" x14ac:dyDescent="0.15">
      <c r="A906" s="117">
        <v>1820102005</v>
      </c>
      <c r="B906" s="118" t="s">
        <v>584</v>
      </c>
      <c r="C906" s="118" t="s">
        <v>1400</v>
      </c>
      <c r="D906" s="118" t="s">
        <v>1405</v>
      </c>
      <c r="E906" s="118" t="s">
        <v>4085</v>
      </c>
      <c r="F906" s="120">
        <v>15</v>
      </c>
      <c r="G906" s="119">
        <v>347177</v>
      </c>
      <c r="H906" s="119"/>
      <c r="I906" s="120" t="s">
        <v>5820</v>
      </c>
      <c r="J906" s="120">
        <v>4600</v>
      </c>
      <c r="K906" s="120">
        <v>347177</v>
      </c>
      <c r="L906" s="120">
        <v>0.20699999999999999</v>
      </c>
      <c r="M906" s="121" t="s">
        <v>5657</v>
      </c>
      <c r="N906" s="120">
        <v>1</v>
      </c>
      <c r="O906" s="119">
        <v>110</v>
      </c>
      <c r="P906" s="119">
        <v>28</v>
      </c>
      <c r="Q906" s="119">
        <v>2.8</v>
      </c>
      <c r="R906" s="120" t="s">
        <v>5655</v>
      </c>
      <c r="S906" s="120">
        <v>4.3</v>
      </c>
      <c r="T906" s="120"/>
      <c r="U906" s="120"/>
      <c r="V906" s="172">
        <v>290.60000000000002</v>
      </c>
      <c r="W906" s="172"/>
      <c r="X906" s="172">
        <v>174</v>
      </c>
      <c r="Y906" s="172">
        <v>38.799999999999997</v>
      </c>
      <c r="Z906" s="172">
        <v>77.8</v>
      </c>
      <c r="AA906" s="123">
        <v>1589</v>
      </c>
      <c r="AB906" s="123"/>
      <c r="AC906" s="123">
        <v>165</v>
      </c>
      <c r="AD906" s="123"/>
      <c r="AE906" s="123"/>
      <c r="AF906" s="123"/>
      <c r="AG906" s="214"/>
      <c r="AH906" s="229" t="str">
        <f t="shared" si="125"/>
        <v>a3</v>
      </c>
      <c r="AI906" s="122" t="s">
        <v>5401</v>
      </c>
      <c r="AJ906" s="122"/>
      <c r="AK906" s="122" t="s">
        <v>5401</v>
      </c>
      <c r="AL906" s="122" t="s">
        <v>5401</v>
      </c>
      <c r="AM906" s="122" t="s">
        <v>5401</v>
      </c>
      <c r="AN906" s="173"/>
      <c r="AO906" s="173"/>
      <c r="AP906" s="173"/>
      <c r="AQ906" s="173"/>
      <c r="AR906" s="173"/>
      <c r="AS906" s="173">
        <v>0.5</v>
      </c>
      <c r="AT906" s="173">
        <v>0.5</v>
      </c>
      <c r="AU906" s="173">
        <v>0.5</v>
      </c>
      <c r="AV906" s="173">
        <v>0.5</v>
      </c>
      <c r="AW906" s="173">
        <v>0.5</v>
      </c>
      <c r="AX906" s="173"/>
      <c r="AY906" s="173"/>
      <c r="AZ906" s="211">
        <f t="shared" si="131"/>
        <v>0.5</v>
      </c>
      <c r="BA906" s="211">
        <f t="shared" si="132"/>
        <v>2</v>
      </c>
      <c r="BB906" s="205">
        <f t="shared" si="126"/>
        <v>14091</v>
      </c>
      <c r="BC906" s="205">
        <f t="shared" si="127"/>
        <v>14091</v>
      </c>
      <c r="BD906" s="205">
        <f t="shared" si="128"/>
        <v>0</v>
      </c>
      <c r="BE906" s="205">
        <f t="shared" si="129"/>
        <v>0</v>
      </c>
      <c r="BF906" s="175">
        <v>14091</v>
      </c>
      <c r="BG906" s="175"/>
      <c r="BH906" s="175">
        <v>369</v>
      </c>
      <c r="BI906" s="175"/>
      <c r="BJ906" s="175"/>
      <c r="BK906" s="175">
        <v>4321</v>
      </c>
      <c r="BL906" s="175">
        <v>9401</v>
      </c>
      <c r="BM906" s="175"/>
      <c r="BN906" s="175"/>
      <c r="BO906" s="175"/>
      <c r="BP906" s="198">
        <f t="shared" si="130"/>
        <v>369</v>
      </c>
    </row>
    <row r="907" spans="1:68" x14ac:dyDescent="0.15">
      <c r="A907" s="117">
        <v>1820102006</v>
      </c>
      <c r="B907" s="118" t="s">
        <v>1409</v>
      </c>
      <c r="C907" s="118" t="s">
        <v>1400</v>
      </c>
      <c r="D907" s="118" t="s">
        <v>1405</v>
      </c>
      <c r="E907" s="118" t="s">
        <v>4086</v>
      </c>
      <c r="F907" s="120">
        <v>11</v>
      </c>
      <c r="G907" s="119">
        <v>83000</v>
      </c>
      <c r="H907" s="119"/>
      <c r="I907" s="120" t="s">
        <v>5820</v>
      </c>
      <c r="J907" s="120">
        <v>500</v>
      </c>
      <c r="K907" s="120">
        <v>83000</v>
      </c>
      <c r="L907" s="120">
        <v>0.45500000000000002</v>
      </c>
      <c r="M907" s="121" t="s">
        <v>5657</v>
      </c>
      <c r="N907" s="120">
        <v>1</v>
      </c>
      <c r="O907" s="119">
        <v>190</v>
      </c>
      <c r="P907" s="119">
        <v>28</v>
      </c>
      <c r="Q907" s="119">
        <v>3.2</v>
      </c>
      <c r="R907" s="120" t="s">
        <v>5658</v>
      </c>
      <c r="S907" s="120">
        <v>0.4</v>
      </c>
      <c r="T907" s="120"/>
      <c r="U907" s="120"/>
      <c r="V907" s="172">
        <v>59.6</v>
      </c>
      <c r="W907" s="172"/>
      <c r="X907" s="172">
        <v>59.1</v>
      </c>
      <c r="Y907" s="172"/>
      <c r="Z907" s="172">
        <v>0.5</v>
      </c>
      <c r="AA907" s="123"/>
      <c r="AB907" s="123"/>
      <c r="AC907" s="123">
        <v>45</v>
      </c>
      <c r="AD907" s="123"/>
      <c r="AE907" s="123"/>
      <c r="AF907" s="123"/>
      <c r="AG907" s="214"/>
      <c r="AH907" s="229" t="str">
        <f t="shared" si="125"/>
        <v>a3</v>
      </c>
      <c r="AI907" s="122" t="s">
        <v>5401</v>
      </c>
      <c r="AJ907" s="122"/>
      <c r="AK907" s="122" t="s">
        <v>5401</v>
      </c>
      <c r="AL907" s="122" t="s">
        <v>5401</v>
      </c>
      <c r="AM907" s="122" t="s">
        <v>5401</v>
      </c>
      <c r="AN907" s="173"/>
      <c r="AO907" s="173"/>
      <c r="AP907" s="173"/>
      <c r="AQ907" s="173"/>
      <c r="AR907" s="173"/>
      <c r="AS907" s="173"/>
      <c r="AT907" s="173"/>
      <c r="AU907" s="173"/>
      <c r="AV907" s="173"/>
      <c r="AW907" s="173"/>
      <c r="AX907" s="173"/>
      <c r="AY907" s="173"/>
      <c r="AZ907" s="211">
        <f t="shared" si="131"/>
        <v>0</v>
      </c>
      <c r="BA907" s="211">
        <f t="shared" si="132"/>
        <v>0</v>
      </c>
      <c r="BB907" s="205">
        <f t="shared" si="126"/>
        <v>13275</v>
      </c>
      <c r="BC907" s="205">
        <f t="shared" si="127"/>
        <v>13275</v>
      </c>
      <c r="BD907" s="205">
        <f t="shared" si="128"/>
        <v>0</v>
      </c>
      <c r="BE907" s="205">
        <f t="shared" si="129"/>
        <v>0</v>
      </c>
      <c r="BF907" s="175">
        <v>13275</v>
      </c>
      <c r="BG907" s="175"/>
      <c r="BH907" s="175">
        <v>10048</v>
      </c>
      <c r="BI907" s="175"/>
      <c r="BJ907" s="175"/>
      <c r="BK907" s="175">
        <v>833</v>
      </c>
      <c r="BL907" s="175">
        <v>2394</v>
      </c>
      <c r="BM907" s="175"/>
      <c r="BN907" s="175"/>
      <c r="BO907" s="175"/>
      <c r="BP907" s="198">
        <f t="shared" si="130"/>
        <v>10048</v>
      </c>
    </row>
    <row r="908" spans="1:68" x14ac:dyDescent="0.15">
      <c r="A908" s="117">
        <v>1820102007</v>
      </c>
      <c r="B908" s="118" t="s">
        <v>1410</v>
      </c>
      <c r="C908" s="118" t="s">
        <v>1400</v>
      </c>
      <c r="D908" s="118" t="s">
        <v>1405</v>
      </c>
      <c r="E908" s="118" t="s">
        <v>4087</v>
      </c>
      <c r="F908" s="120">
        <v>5</v>
      </c>
      <c r="G908" s="119">
        <v>47967</v>
      </c>
      <c r="H908" s="119"/>
      <c r="I908" s="120" t="s">
        <v>5820</v>
      </c>
      <c r="J908" s="120">
        <v>400</v>
      </c>
      <c r="K908" s="120">
        <v>47967</v>
      </c>
      <c r="L908" s="120">
        <v>0.32900000000000001</v>
      </c>
      <c r="M908" s="121" t="s">
        <v>5657</v>
      </c>
      <c r="N908" s="120">
        <v>1</v>
      </c>
      <c r="O908" s="119">
        <v>110</v>
      </c>
      <c r="P908" s="119">
        <v>31</v>
      </c>
      <c r="Q908" s="119">
        <v>3.9</v>
      </c>
      <c r="R908" s="120" t="s">
        <v>5658</v>
      </c>
      <c r="S908" s="120">
        <v>0.2</v>
      </c>
      <c r="T908" s="120"/>
      <c r="U908" s="120"/>
      <c r="V908" s="172">
        <v>52.1</v>
      </c>
      <c r="W908" s="172"/>
      <c r="X908" s="172">
        <v>51.1</v>
      </c>
      <c r="Y908" s="172"/>
      <c r="Z908" s="172">
        <v>1</v>
      </c>
      <c r="AA908" s="123"/>
      <c r="AB908" s="123"/>
      <c r="AC908" s="123">
        <v>23</v>
      </c>
      <c r="AD908" s="123"/>
      <c r="AE908" s="123"/>
      <c r="AF908" s="123"/>
      <c r="AG908" s="214"/>
      <c r="AH908" s="229" t="str">
        <f t="shared" si="125"/>
        <v>a3</v>
      </c>
      <c r="AI908" s="122" t="s">
        <v>5401</v>
      </c>
      <c r="AJ908" s="122"/>
      <c r="AK908" s="122" t="s">
        <v>5401</v>
      </c>
      <c r="AL908" s="122" t="s">
        <v>5401</v>
      </c>
      <c r="AM908" s="122" t="s">
        <v>5401</v>
      </c>
      <c r="AN908" s="173"/>
      <c r="AO908" s="173"/>
      <c r="AP908" s="173"/>
      <c r="AQ908" s="173"/>
      <c r="AR908" s="173"/>
      <c r="AS908" s="173"/>
      <c r="AT908" s="173"/>
      <c r="AU908" s="173"/>
      <c r="AV908" s="173"/>
      <c r="AW908" s="173"/>
      <c r="AX908" s="173"/>
      <c r="AY908" s="173"/>
      <c r="AZ908" s="211">
        <f t="shared" si="131"/>
        <v>0</v>
      </c>
      <c r="BA908" s="211">
        <f t="shared" si="132"/>
        <v>0</v>
      </c>
      <c r="BB908" s="205">
        <f t="shared" si="126"/>
        <v>6511</v>
      </c>
      <c r="BC908" s="205">
        <f t="shared" si="127"/>
        <v>6511</v>
      </c>
      <c r="BD908" s="205">
        <f t="shared" si="128"/>
        <v>0</v>
      </c>
      <c r="BE908" s="205">
        <f t="shared" si="129"/>
        <v>0</v>
      </c>
      <c r="BF908" s="175">
        <v>6511</v>
      </c>
      <c r="BG908" s="175"/>
      <c r="BH908" s="175">
        <v>5902</v>
      </c>
      <c r="BI908" s="175"/>
      <c r="BJ908" s="175"/>
      <c r="BK908" s="175">
        <v>609</v>
      </c>
      <c r="BL908" s="175"/>
      <c r="BM908" s="175"/>
      <c r="BN908" s="175"/>
      <c r="BO908" s="175"/>
      <c r="BP908" s="198">
        <f t="shared" si="130"/>
        <v>5902</v>
      </c>
    </row>
    <row r="909" spans="1:68" s="116" customFormat="1" x14ac:dyDescent="0.15">
      <c r="A909" s="117">
        <v>1820201001</v>
      </c>
      <c r="B909" s="118" t="s">
        <v>1411</v>
      </c>
      <c r="C909" s="118" t="s">
        <v>1400</v>
      </c>
      <c r="D909" s="118" t="s">
        <v>1412</v>
      </c>
      <c r="E909" s="118" t="s">
        <v>4088</v>
      </c>
      <c r="F909" s="120">
        <v>30</v>
      </c>
      <c r="G909" s="119">
        <v>9871229</v>
      </c>
      <c r="H909" s="119"/>
      <c r="I909" s="120" t="s">
        <v>5820</v>
      </c>
      <c r="J909" s="120">
        <v>37575</v>
      </c>
      <c r="K909" s="120">
        <v>8896968</v>
      </c>
      <c r="L909" s="120">
        <v>0.64900000000000002</v>
      </c>
      <c r="M909" s="121" t="s">
        <v>5654</v>
      </c>
      <c r="N909" s="120">
        <v>2</v>
      </c>
      <c r="O909" s="119">
        <v>204</v>
      </c>
      <c r="P909" s="119">
        <v>28.1</v>
      </c>
      <c r="Q909" s="119">
        <v>6.2</v>
      </c>
      <c r="R909" s="120" t="s">
        <v>5655</v>
      </c>
      <c r="S909" s="120">
        <v>139.80000000000001</v>
      </c>
      <c r="T909" s="120"/>
      <c r="U909" s="120"/>
      <c r="V909" s="172">
        <v>3521</v>
      </c>
      <c r="W909" s="172">
        <v>1421</v>
      </c>
      <c r="X909" s="172">
        <v>1528</v>
      </c>
      <c r="Y909" s="172">
        <v>323</v>
      </c>
      <c r="Z909" s="172">
        <v>249</v>
      </c>
      <c r="AA909" s="123">
        <v>39770</v>
      </c>
      <c r="AB909" s="123"/>
      <c r="AC909" s="123">
        <v>5070</v>
      </c>
      <c r="AD909" s="123"/>
      <c r="AE909" s="123"/>
      <c r="AF909" s="123"/>
      <c r="AG909" s="214"/>
      <c r="AH909" s="229" t="str">
        <f t="shared" si="125"/>
        <v>b3</v>
      </c>
      <c r="AI909" s="122" t="s">
        <v>5401</v>
      </c>
      <c r="AJ909" s="122"/>
      <c r="AK909" s="122" t="s">
        <v>5401</v>
      </c>
      <c r="AL909" s="122" t="s">
        <v>5401</v>
      </c>
      <c r="AM909" s="122" t="s">
        <v>5401</v>
      </c>
      <c r="AN909" s="173">
        <v>1</v>
      </c>
      <c r="AO909" s="173">
        <v>1</v>
      </c>
      <c r="AP909" s="173">
        <v>1</v>
      </c>
      <c r="AQ909" s="173">
        <v>1</v>
      </c>
      <c r="AR909" s="173"/>
      <c r="AS909" s="173">
        <v>1</v>
      </c>
      <c r="AT909" s="173">
        <v>4</v>
      </c>
      <c r="AU909" s="173">
        <v>4</v>
      </c>
      <c r="AV909" s="173">
        <v>3</v>
      </c>
      <c r="AW909" s="173">
        <v>3</v>
      </c>
      <c r="AX909" s="173">
        <v>2</v>
      </c>
      <c r="AY909" s="173">
        <v>1</v>
      </c>
      <c r="AZ909" s="211">
        <f t="shared" si="131"/>
        <v>5</v>
      </c>
      <c r="BA909" s="211">
        <f t="shared" si="132"/>
        <v>17</v>
      </c>
      <c r="BB909" s="205">
        <f t="shared" si="126"/>
        <v>316880</v>
      </c>
      <c r="BC909" s="205">
        <f t="shared" si="127"/>
        <v>316880</v>
      </c>
      <c r="BD909" s="205">
        <f t="shared" si="128"/>
        <v>0</v>
      </c>
      <c r="BE909" s="205">
        <f t="shared" si="129"/>
        <v>0</v>
      </c>
      <c r="BF909" s="175">
        <v>316880</v>
      </c>
      <c r="BG909" s="175">
        <v>12041</v>
      </c>
      <c r="BH909" s="175">
        <v>122580</v>
      </c>
      <c r="BI909" s="175"/>
      <c r="BJ909" s="175"/>
      <c r="BK909" s="175">
        <v>111065</v>
      </c>
      <c r="BL909" s="175">
        <v>11893</v>
      </c>
      <c r="BM909" s="175">
        <v>46785</v>
      </c>
      <c r="BN909" s="175">
        <v>5548</v>
      </c>
      <c r="BO909" s="175">
        <v>6968</v>
      </c>
      <c r="BP909" s="198">
        <f t="shared" si="130"/>
        <v>129548</v>
      </c>
    </row>
    <row r="910" spans="1:68" s="116" customFormat="1" x14ac:dyDescent="0.15">
      <c r="A910" s="117">
        <v>1820401001</v>
      </c>
      <c r="B910" s="118" t="s">
        <v>1413</v>
      </c>
      <c r="C910" s="118" t="s">
        <v>1400</v>
      </c>
      <c r="D910" s="118" t="s">
        <v>1414</v>
      </c>
      <c r="E910" s="118" t="s">
        <v>4089</v>
      </c>
      <c r="F910" s="120">
        <v>22</v>
      </c>
      <c r="G910" s="119">
        <v>2910549</v>
      </c>
      <c r="H910" s="119"/>
      <c r="I910" s="120" t="s">
        <v>5820</v>
      </c>
      <c r="J910" s="120">
        <v>12700</v>
      </c>
      <c r="K910" s="120">
        <v>2910549</v>
      </c>
      <c r="L910" s="120">
        <v>0.628</v>
      </c>
      <c r="M910" s="121" t="s">
        <v>5654</v>
      </c>
      <c r="N910" s="120">
        <v>1</v>
      </c>
      <c r="O910" s="119">
        <v>282.2</v>
      </c>
      <c r="P910" s="119">
        <v>37.4</v>
      </c>
      <c r="Q910" s="119">
        <v>7.55</v>
      </c>
      <c r="R910" s="120" t="s">
        <v>5655</v>
      </c>
      <c r="S910" s="120">
        <v>40</v>
      </c>
      <c r="T910" s="120"/>
      <c r="U910" s="120"/>
      <c r="V910" s="172">
        <v>1530</v>
      </c>
      <c r="W910" s="172">
        <v>247</v>
      </c>
      <c r="X910" s="172">
        <v>820.4</v>
      </c>
      <c r="Y910" s="172">
        <v>170.8</v>
      </c>
      <c r="Z910" s="172">
        <v>291.8</v>
      </c>
      <c r="AA910" s="123">
        <v>21820</v>
      </c>
      <c r="AB910" s="123"/>
      <c r="AC910" s="123">
        <v>1538</v>
      </c>
      <c r="AD910" s="123"/>
      <c r="AE910" s="123"/>
      <c r="AF910" s="123"/>
      <c r="AG910" s="214"/>
      <c r="AH910" s="229" t="str">
        <f t="shared" si="125"/>
        <v>a3</v>
      </c>
      <c r="AI910" s="122"/>
      <c r="AJ910" s="122"/>
      <c r="AK910" s="122"/>
      <c r="AL910" s="122"/>
      <c r="AM910" s="122"/>
      <c r="AN910" s="173">
        <v>2</v>
      </c>
      <c r="AO910" s="173">
        <v>1</v>
      </c>
      <c r="AP910" s="173">
        <v>1</v>
      </c>
      <c r="AQ910" s="173"/>
      <c r="AR910" s="173"/>
      <c r="AS910" s="173"/>
      <c r="AT910" s="173">
        <v>2</v>
      </c>
      <c r="AU910" s="173">
        <v>2</v>
      </c>
      <c r="AV910" s="173">
        <v>2</v>
      </c>
      <c r="AW910" s="173">
        <v>2</v>
      </c>
      <c r="AX910" s="173">
        <v>2</v>
      </c>
      <c r="AY910" s="173"/>
      <c r="AZ910" s="211">
        <f t="shared" si="131"/>
        <v>4</v>
      </c>
      <c r="BA910" s="211">
        <f t="shared" si="132"/>
        <v>10</v>
      </c>
      <c r="BB910" s="205">
        <f t="shared" si="126"/>
        <v>237308</v>
      </c>
      <c r="BC910" s="205">
        <f t="shared" si="127"/>
        <v>196349</v>
      </c>
      <c r="BD910" s="205">
        <f t="shared" si="128"/>
        <v>41517</v>
      </c>
      <c r="BE910" s="205">
        <f t="shared" si="129"/>
        <v>558</v>
      </c>
      <c r="BF910" s="175">
        <v>195791</v>
      </c>
      <c r="BG910" s="175">
        <v>15283</v>
      </c>
      <c r="BH910" s="175">
        <v>74472</v>
      </c>
      <c r="BI910" s="175">
        <v>40959</v>
      </c>
      <c r="BJ910" s="175"/>
      <c r="BK910" s="175">
        <v>47933</v>
      </c>
      <c r="BL910" s="175">
        <v>7007</v>
      </c>
      <c r="BM910" s="175">
        <v>26715</v>
      </c>
      <c r="BN910" s="175">
        <v>12225</v>
      </c>
      <c r="BO910" s="175">
        <v>12714</v>
      </c>
      <c r="BP910" s="198">
        <f t="shared" si="130"/>
        <v>87186</v>
      </c>
    </row>
    <row r="911" spans="1:68" s="116" customFormat="1" x14ac:dyDescent="0.15">
      <c r="A911" s="117">
        <v>1820501001</v>
      </c>
      <c r="B911" s="118" t="s">
        <v>1415</v>
      </c>
      <c r="C911" s="118" t="s">
        <v>1400</v>
      </c>
      <c r="D911" s="118" t="s">
        <v>1416</v>
      </c>
      <c r="E911" s="118" t="s">
        <v>4090</v>
      </c>
      <c r="F911" s="120">
        <v>10</v>
      </c>
      <c r="G911" s="119">
        <v>637115</v>
      </c>
      <c r="H911" s="119"/>
      <c r="I911" s="120" t="s">
        <v>5820</v>
      </c>
      <c r="J911" s="120">
        <v>3000</v>
      </c>
      <c r="K911" s="120">
        <v>603818</v>
      </c>
      <c r="L911" s="120">
        <v>0.55100000000000005</v>
      </c>
      <c r="M911" s="121" t="s">
        <v>5657</v>
      </c>
      <c r="N911" s="120">
        <v>1</v>
      </c>
      <c r="O911" s="119">
        <v>184</v>
      </c>
      <c r="P911" s="119">
        <v>38.9</v>
      </c>
      <c r="Q911" s="119">
        <v>3.9</v>
      </c>
      <c r="R911" s="120" t="s">
        <v>5660</v>
      </c>
      <c r="S911" s="120">
        <v>0.6</v>
      </c>
      <c r="T911" s="120"/>
      <c r="U911" s="120"/>
      <c r="V911" s="172">
        <v>482</v>
      </c>
      <c r="W911" s="172"/>
      <c r="X911" s="172">
        <v>482</v>
      </c>
      <c r="Y911" s="172"/>
      <c r="Z911" s="172"/>
      <c r="AA911" s="123"/>
      <c r="AB911" s="123"/>
      <c r="AC911" s="123">
        <v>420.3</v>
      </c>
      <c r="AD911" s="123"/>
      <c r="AE911" s="123"/>
      <c r="AF911" s="123"/>
      <c r="AG911" s="214"/>
      <c r="AH911" s="229" t="str">
        <f t="shared" si="125"/>
        <v>a3</v>
      </c>
      <c r="AI911" s="122" t="s">
        <v>5401</v>
      </c>
      <c r="AJ911" s="122" t="s">
        <v>5401</v>
      </c>
      <c r="AK911" s="122" t="s">
        <v>5401</v>
      </c>
      <c r="AL911" s="122" t="s">
        <v>5401</v>
      </c>
      <c r="AM911" s="122" t="s">
        <v>5401</v>
      </c>
      <c r="AN911" s="173" t="s">
        <v>3186</v>
      </c>
      <c r="AO911" s="173" t="s">
        <v>3186</v>
      </c>
      <c r="AP911" s="173" t="s">
        <v>3186</v>
      </c>
      <c r="AQ911" s="173" t="s">
        <v>3186</v>
      </c>
      <c r="AR911" s="173" t="s">
        <v>3186</v>
      </c>
      <c r="AS911" s="173"/>
      <c r="AT911" s="173"/>
      <c r="AU911" s="173"/>
      <c r="AV911" s="173"/>
      <c r="AW911" s="173"/>
      <c r="AX911" s="173"/>
      <c r="AY911" s="173" t="s">
        <v>3186</v>
      </c>
      <c r="AZ911" s="211"/>
      <c r="BA911" s="211"/>
      <c r="BB911" s="205">
        <f t="shared" si="126"/>
        <v>85611</v>
      </c>
      <c r="BC911" s="205">
        <f t="shared" si="127"/>
        <v>72461</v>
      </c>
      <c r="BD911" s="205">
        <f t="shared" si="128"/>
        <v>19250</v>
      </c>
      <c r="BE911" s="205">
        <f t="shared" si="129"/>
        <v>6100</v>
      </c>
      <c r="BF911" s="175">
        <v>66361</v>
      </c>
      <c r="BG911" s="175">
        <v>32435</v>
      </c>
      <c r="BH911" s="175">
        <v>19250</v>
      </c>
      <c r="BI911" s="175">
        <v>10500</v>
      </c>
      <c r="BJ911" s="175">
        <v>2650</v>
      </c>
      <c r="BK911" s="175">
        <v>4465</v>
      </c>
      <c r="BL911" s="175">
        <v>1853</v>
      </c>
      <c r="BM911" s="175">
        <v>7969</v>
      </c>
      <c r="BN911" s="175">
        <v>389</v>
      </c>
      <c r="BO911" s="175">
        <v>6100</v>
      </c>
      <c r="BP911" s="198">
        <f t="shared" si="130"/>
        <v>25350</v>
      </c>
    </row>
    <row r="912" spans="1:68" x14ac:dyDescent="0.15">
      <c r="A912" s="117">
        <v>1820601001</v>
      </c>
      <c r="B912" s="118" t="s">
        <v>1417</v>
      </c>
      <c r="C912" s="118" t="s">
        <v>1400</v>
      </c>
      <c r="D912" s="118" t="s">
        <v>1418</v>
      </c>
      <c r="E912" s="118" t="s">
        <v>4091</v>
      </c>
      <c r="F912" s="120">
        <v>28</v>
      </c>
      <c r="G912" s="119">
        <v>3243507</v>
      </c>
      <c r="H912" s="119"/>
      <c r="I912" s="120" t="s">
        <v>5820</v>
      </c>
      <c r="J912" s="120">
        <v>13000</v>
      </c>
      <c r="K912" s="120">
        <v>3243507</v>
      </c>
      <c r="L912" s="120">
        <v>0.68400000000000005</v>
      </c>
      <c r="M912" s="121" t="s">
        <v>5654</v>
      </c>
      <c r="N912" s="120">
        <v>1</v>
      </c>
      <c r="O912" s="119">
        <v>320</v>
      </c>
      <c r="P912" s="119"/>
      <c r="Q912" s="119"/>
      <c r="R912" s="120" t="s">
        <v>5655</v>
      </c>
      <c r="S912" s="120">
        <v>33.5</v>
      </c>
      <c r="T912" s="120"/>
      <c r="U912" s="120"/>
      <c r="V912" s="172">
        <v>1624.7</v>
      </c>
      <c r="W912" s="172">
        <v>142.80000000000001</v>
      </c>
      <c r="X912" s="172">
        <v>817.4</v>
      </c>
      <c r="Y912" s="172">
        <v>394.6</v>
      </c>
      <c r="Z912" s="172">
        <v>269.89999999999998</v>
      </c>
      <c r="AA912" s="123">
        <v>16234</v>
      </c>
      <c r="AB912" s="123">
        <v>58020.300000000083</v>
      </c>
      <c r="AC912" s="123">
        <v>218.4</v>
      </c>
      <c r="AD912" s="123"/>
      <c r="AE912" s="123"/>
      <c r="AF912" s="123"/>
      <c r="AG912" s="214"/>
      <c r="AH912" s="229" t="str">
        <f t="shared" si="125"/>
        <v>a3</v>
      </c>
      <c r="AI912" s="122" t="s">
        <v>5401</v>
      </c>
      <c r="AJ912" s="122"/>
      <c r="AK912" s="122"/>
      <c r="AL912" s="122" t="s">
        <v>5401</v>
      </c>
      <c r="AM912" s="122"/>
      <c r="AN912" s="173">
        <v>2</v>
      </c>
      <c r="AO912" s="173"/>
      <c r="AP912" s="173"/>
      <c r="AQ912" s="173"/>
      <c r="AR912" s="173"/>
      <c r="AS912" s="173">
        <v>2</v>
      </c>
      <c r="AT912" s="173">
        <v>1</v>
      </c>
      <c r="AU912" s="173">
        <v>2</v>
      </c>
      <c r="AV912" s="173">
        <v>1</v>
      </c>
      <c r="AW912" s="173">
        <v>2</v>
      </c>
      <c r="AX912" s="173">
        <v>1</v>
      </c>
      <c r="AY912" s="173"/>
      <c r="AZ912" s="211">
        <f t="shared" si="131"/>
        <v>4</v>
      </c>
      <c r="BA912" s="211">
        <f t="shared" si="132"/>
        <v>7</v>
      </c>
      <c r="BB912" s="205">
        <f t="shared" si="126"/>
        <v>130329</v>
      </c>
      <c r="BC912" s="205">
        <f t="shared" si="127"/>
        <v>130329</v>
      </c>
      <c r="BD912" s="205">
        <f t="shared" si="128"/>
        <v>-33118</v>
      </c>
      <c r="BE912" s="205">
        <f t="shared" si="129"/>
        <v>-33118</v>
      </c>
      <c r="BF912" s="175">
        <v>163447</v>
      </c>
      <c r="BG912" s="175"/>
      <c r="BH912" s="175">
        <v>125303</v>
      </c>
      <c r="BI912" s="175"/>
      <c r="BJ912" s="175"/>
      <c r="BK912" s="175"/>
      <c r="BL912" s="175">
        <v>5026</v>
      </c>
      <c r="BM912" s="175"/>
      <c r="BN912" s="175"/>
      <c r="BO912" s="175"/>
      <c r="BP912" s="198">
        <f t="shared" si="130"/>
        <v>125303</v>
      </c>
    </row>
    <row r="913" spans="1:68" s="116" customFormat="1" x14ac:dyDescent="0.15">
      <c r="A913" s="117">
        <v>1820701001</v>
      </c>
      <c r="B913" s="118" t="s">
        <v>1419</v>
      </c>
      <c r="C913" s="118" t="s">
        <v>1400</v>
      </c>
      <c r="D913" s="118" t="s">
        <v>1420</v>
      </c>
      <c r="E913" s="118" t="s">
        <v>4092</v>
      </c>
      <c r="F913" s="120">
        <v>30</v>
      </c>
      <c r="G913" s="119">
        <v>9940814</v>
      </c>
      <c r="H913" s="119"/>
      <c r="I913" s="120" t="s">
        <v>5820</v>
      </c>
      <c r="J913" s="120">
        <v>39000</v>
      </c>
      <c r="K913" s="120">
        <v>9940814</v>
      </c>
      <c r="L913" s="120">
        <v>0.69799999999999995</v>
      </c>
      <c r="M913" s="121" t="s">
        <v>5654</v>
      </c>
      <c r="N913" s="120">
        <v>1</v>
      </c>
      <c r="O913" s="119">
        <v>160</v>
      </c>
      <c r="P913" s="119">
        <v>23</v>
      </c>
      <c r="Q913" s="119">
        <v>3.4</v>
      </c>
      <c r="R913" s="120" t="s">
        <v>5655</v>
      </c>
      <c r="S913" s="120">
        <v>86.7</v>
      </c>
      <c r="T913" s="120"/>
      <c r="U913" s="120"/>
      <c r="V913" s="172">
        <v>4959</v>
      </c>
      <c r="W913" s="172">
        <v>892</v>
      </c>
      <c r="X913" s="172">
        <v>2538</v>
      </c>
      <c r="Y913" s="172">
        <v>1361</v>
      </c>
      <c r="Z913" s="172">
        <v>168</v>
      </c>
      <c r="AA913" s="123">
        <v>46951</v>
      </c>
      <c r="AB913" s="123">
        <v>106358.40000000026</v>
      </c>
      <c r="AC913" s="123">
        <v>3002</v>
      </c>
      <c r="AD913" s="123"/>
      <c r="AE913" s="123"/>
      <c r="AF913" s="123"/>
      <c r="AG913" s="214"/>
      <c r="AH913" s="229" t="str">
        <f t="shared" si="125"/>
        <v>a3</v>
      </c>
      <c r="AI913" s="122" t="s">
        <v>5401</v>
      </c>
      <c r="AJ913" s="122" t="s">
        <v>5401</v>
      </c>
      <c r="AK913" s="122" t="s">
        <v>5401</v>
      </c>
      <c r="AL913" s="122" t="s">
        <v>5401</v>
      </c>
      <c r="AM913" s="122"/>
      <c r="AN913" s="173">
        <v>1</v>
      </c>
      <c r="AO913" s="173"/>
      <c r="AP913" s="173"/>
      <c r="AQ913" s="173"/>
      <c r="AR913" s="173"/>
      <c r="AS913" s="173">
        <v>2</v>
      </c>
      <c r="AT913" s="173">
        <v>1</v>
      </c>
      <c r="AU913" s="173">
        <v>4</v>
      </c>
      <c r="AV913" s="173">
        <v>1</v>
      </c>
      <c r="AW913" s="173">
        <v>4</v>
      </c>
      <c r="AX913" s="173">
        <v>2</v>
      </c>
      <c r="AY913" s="173"/>
      <c r="AZ913" s="211">
        <f t="shared" si="131"/>
        <v>3</v>
      </c>
      <c r="BA913" s="211">
        <f t="shared" si="132"/>
        <v>12</v>
      </c>
      <c r="BB913" s="205">
        <f t="shared" si="126"/>
        <v>197313</v>
      </c>
      <c r="BC913" s="205">
        <f t="shared" si="127"/>
        <v>197313</v>
      </c>
      <c r="BD913" s="205">
        <f t="shared" si="128"/>
        <v>-63058</v>
      </c>
      <c r="BE913" s="205">
        <f t="shared" si="129"/>
        <v>-63058</v>
      </c>
      <c r="BF913" s="175">
        <v>260371</v>
      </c>
      <c r="BG913" s="175">
        <v>4575</v>
      </c>
      <c r="BH913" s="175">
        <v>181745</v>
      </c>
      <c r="BI913" s="175"/>
      <c r="BJ913" s="175"/>
      <c r="BK913" s="175"/>
      <c r="BL913" s="175">
        <v>9667</v>
      </c>
      <c r="BM913" s="175"/>
      <c r="BN913" s="175"/>
      <c r="BO913" s="175">
        <v>1326</v>
      </c>
      <c r="BP913" s="198">
        <f t="shared" si="130"/>
        <v>183071</v>
      </c>
    </row>
    <row r="914" spans="1:68" s="116" customFormat="1" x14ac:dyDescent="0.15">
      <c r="A914" s="117">
        <v>1820901001</v>
      </c>
      <c r="B914" s="118" t="s">
        <v>1421</v>
      </c>
      <c r="C914" s="118" t="s">
        <v>1400</v>
      </c>
      <c r="D914" s="118" t="s">
        <v>1422</v>
      </c>
      <c r="E914" s="118" t="s">
        <v>4093</v>
      </c>
      <c r="F914" s="120">
        <v>33</v>
      </c>
      <c r="G914" s="119">
        <v>4859138</v>
      </c>
      <c r="H914" s="119">
        <v>645698</v>
      </c>
      <c r="I914" s="120" t="s">
        <v>5821</v>
      </c>
      <c r="J914" s="120">
        <v>19200</v>
      </c>
      <c r="K914" s="120">
        <v>5504836</v>
      </c>
      <c r="L914" s="120">
        <v>0.78600000000000003</v>
      </c>
      <c r="M914" s="121" t="s">
        <v>5654</v>
      </c>
      <c r="N914" s="120">
        <v>1</v>
      </c>
      <c r="O914" s="119">
        <v>99.8</v>
      </c>
      <c r="P914" s="119"/>
      <c r="Q914" s="119"/>
      <c r="R914" s="120" t="s">
        <v>5655</v>
      </c>
      <c r="S914" s="120">
        <v>63.6</v>
      </c>
      <c r="T914" s="120"/>
      <c r="U914" s="120"/>
      <c r="V914" s="172">
        <v>2061.69</v>
      </c>
      <c r="W914" s="172">
        <v>890.9</v>
      </c>
      <c r="X914" s="172">
        <v>817.16</v>
      </c>
      <c r="Y914" s="172">
        <v>294.82</v>
      </c>
      <c r="Z914" s="172">
        <v>58.81</v>
      </c>
      <c r="AA914" s="123">
        <v>24343</v>
      </c>
      <c r="AB914" s="123">
        <v>211378</v>
      </c>
      <c r="AC914" s="123">
        <v>1257.0999999999999</v>
      </c>
      <c r="AD914" s="123"/>
      <c r="AE914" s="123"/>
      <c r="AF914" s="123"/>
      <c r="AG914" s="214"/>
      <c r="AH914" s="229" t="str">
        <f t="shared" si="125"/>
        <v>a3</v>
      </c>
      <c r="AI914" s="122" t="s">
        <v>5401</v>
      </c>
      <c r="AJ914" s="122"/>
      <c r="AK914" s="122" t="s">
        <v>5401</v>
      </c>
      <c r="AL914" s="122" t="s">
        <v>5401</v>
      </c>
      <c r="AM914" s="122" t="s">
        <v>5402</v>
      </c>
      <c r="AN914" s="173">
        <v>2</v>
      </c>
      <c r="AO914" s="173" t="s">
        <v>3186</v>
      </c>
      <c r="AP914" s="173" t="s">
        <v>3186</v>
      </c>
      <c r="AQ914" s="173" t="s">
        <v>3186</v>
      </c>
      <c r="AR914" s="173" t="s">
        <v>3186</v>
      </c>
      <c r="AS914" s="173">
        <v>1.8</v>
      </c>
      <c r="AT914" s="173">
        <v>2.7</v>
      </c>
      <c r="AU914" s="173">
        <v>2.7</v>
      </c>
      <c r="AV914" s="173"/>
      <c r="AW914" s="173">
        <v>0.6</v>
      </c>
      <c r="AX914" s="173">
        <v>1.3</v>
      </c>
      <c r="AY914" s="173">
        <v>3</v>
      </c>
      <c r="AZ914" s="211">
        <f t="shared" si="131"/>
        <v>3.8</v>
      </c>
      <c r="BA914" s="211">
        <f t="shared" si="132"/>
        <v>10.3</v>
      </c>
      <c r="BB914" s="205">
        <f t="shared" si="126"/>
        <v>196652</v>
      </c>
      <c r="BC914" s="205">
        <f t="shared" si="127"/>
        <v>196652</v>
      </c>
      <c r="BD914" s="205">
        <f t="shared" si="128"/>
        <v>-559</v>
      </c>
      <c r="BE914" s="205">
        <f t="shared" si="129"/>
        <v>-559</v>
      </c>
      <c r="BF914" s="175">
        <v>197211</v>
      </c>
      <c r="BG914" s="175">
        <v>34350</v>
      </c>
      <c r="BH914" s="175">
        <v>117000</v>
      </c>
      <c r="BI914" s="175"/>
      <c r="BJ914" s="175"/>
      <c r="BK914" s="175">
        <v>26073</v>
      </c>
      <c r="BL914" s="175">
        <v>4483</v>
      </c>
      <c r="BM914" s="175"/>
      <c r="BN914" s="175"/>
      <c r="BO914" s="175">
        <v>14746</v>
      </c>
      <c r="BP914" s="198">
        <f t="shared" si="130"/>
        <v>131746</v>
      </c>
    </row>
    <row r="915" spans="1:68" s="116" customFormat="1" x14ac:dyDescent="0.15">
      <c r="A915" s="117">
        <v>1820901002</v>
      </c>
      <c r="B915" s="118" t="s">
        <v>1423</v>
      </c>
      <c r="C915" s="118" t="s">
        <v>1400</v>
      </c>
      <c r="D915" s="118" t="s">
        <v>1422</v>
      </c>
      <c r="E915" s="118" t="s">
        <v>4094</v>
      </c>
      <c r="F915" s="120">
        <v>8</v>
      </c>
      <c r="G915" s="119">
        <v>362550</v>
      </c>
      <c r="H915" s="119"/>
      <c r="I915" s="120" t="s">
        <v>5820</v>
      </c>
      <c r="J915" s="120">
        <v>2300</v>
      </c>
      <c r="K915" s="120">
        <v>362550</v>
      </c>
      <c r="L915" s="120">
        <v>0.432</v>
      </c>
      <c r="M915" s="121" t="s">
        <v>5664</v>
      </c>
      <c r="N915" s="120">
        <v>1</v>
      </c>
      <c r="O915" s="119">
        <v>100.9</v>
      </c>
      <c r="P915" s="119"/>
      <c r="Q915" s="119"/>
      <c r="R915" s="120" t="s">
        <v>5660</v>
      </c>
      <c r="S915" s="120">
        <v>0.42</v>
      </c>
      <c r="T915" s="120"/>
      <c r="U915" s="120"/>
      <c r="V915" s="172">
        <v>225.738</v>
      </c>
      <c r="W915" s="172">
        <v>62.86</v>
      </c>
      <c r="X915" s="172">
        <v>135.59</v>
      </c>
      <c r="Y915" s="172"/>
      <c r="Z915" s="172">
        <v>27.288</v>
      </c>
      <c r="AA915" s="123"/>
      <c r="AB915" s="123"/>
      <c r="AC915" s="123"/>
      <c r="AD915" s="123"/>
      <c r="AE915" s="123"/>
      <c r="AF915" s="123"/>
      <c r="AG915" s="214"/>
      <c r="AH915" s="229" t="str">
        <f t="shared" si="125"/>
        <v>a1</v>
      </c>
      <c r="AI915" s="122" t="s">
        <v>5401</v>
      </c>
      <c r="AJ915" s="122"/>
      <c r="AK915" s="122" t="s">
        <v>5401</v>
      </c>
      <c r="AL915" s="122" t="s">
        <v>5401</v>
      </c>
      <c r="AM915" s="122"/>
      <c r="AN915" s="173"/>
      <c r="AO915" s="173" t="s">
        <v>3186</v>
      </c>
      <c r="AP915" s="173" t="s">
        <v>3186</v>
      </c>
      <c r="AQ915" s="173" t="s">
        <v>3186</v>
      </c>
      <c r="AR915" s="173" t="s">
        <v>3186</v>
      </c>
      <c r="AS915" s="173"/>
      <c r="AT915" s="173"/>
      <c r="AU915" s="173"/>
      <c r="AV915" s="173"/>
      <c r="AW915" s="173"/>
      <c r="AX915" s="173"/>
      <c r="AY915" s="173"/>
      <c r="AZ915" s="211"/>
      <c r="BA915" s="211"/>
      <c r="BB915" s="205">
        <f t="shared" si="126"/>
        <v>19233</v>
      </c>
      <c r="BC915" s="205">
        <f t="shared" si="127"/>
        <v>19233</v>
      </c>
      <c r="BD915" s="205">
        <f t="shared" si="128"/>
        <v>0</v>
      </c>
      <c r="BE915" s="205">
        <f t="shared" si="129"/>
        <v>0</v>
      </c>
      <c r="BF915" s="175">
        <v>19233</v>
      </c>
      <c r="BG915" s="175">
        <v>2285</v>
      </c>
      <c r="BH915" s="175">
        <v>10300</v>
      </c>
      <c r="BI915" s="175"/>
      <c r="BJ915" s="175"/>
      <c r="BK915" s="175">
        <v>5622</v>
      </c>
      <c r="BL915" s="175"/>
      <c r="BM915" s="175"/>
      <c r="BN915" s="175"/>
      <c r="BO915" s="175">
        <v>1026</v>
      </c>
      <c r="BP915" s="198">
        <f t="shared" si="130"/>
        <v>11326</v>
      </c>
    </row>
    <row r="916" spans="1:68" s="116" customFormat="1" x14ac:dyDescent="0.15">
      <c r="A916" s="117">
        <v>1820901003</v>
      </c>
      <c r="B916" s="118" t="s">
        <v>1424</v>
      </c>
      <c r="C916" s="118" t="s">
        <v>1400</v>
      </c>
      <c r="D916" s="118" t="s">
        <v>1422</v>
      </c>
      <c r="E916" s="118" t="s">
        <v>4095</v>
      </c>
      <c r="F916" s="120">
        <v>4</v>
      </c>
      <c r="G916" s="119">
        <v>470670</v>
      </c>
      <c r="H916" s="119"/>
      <c r="I916" s="120" t="s">
        <v>5820</v>
      </c>
      <c r="J916" s="120">
        <v>2270</v>
      </c>
      <c r="K916" s="120">
        <v>470670</v>
      </c>
      <c r="L916" s="120">
        <v>0.56799999999999995</v>
      </c>
      <c r="M916" s="121" t="s">
        <v>5657</v>
      </c>
      <c r="N916" s="120">
        <v>1</v>
      </c>
      <c r="O916" s="119">
        <v>130</v>
      </c>
      <c r="P916" s="119"/>
      <c r="Q916" s="119"/>
      <c r="R916" s="120" t="s">
        <v>5660</v>
      </c>
      <c r="S916" s="120">
        <v>0.55000000000000004</v>
      </c>
      <c r="T916" s="120"/>
      <c r="U916" s="120"/>
      <c r="V916" s="172">
        <v>343.61</v>
      </c>
      <c r="W916" s="172">
        <v>35.094999999999999</v>
      </c>
      <c r="X916" s="172">
        <v>226.34</v>
      </c>
      <c r="Y916" s="172">
        <v>26.65</v>
      </c>
      <c r="Z916" s="172">
        <v>55.524999999999999</v>
      </c>
      <c r="AA916" s="123"/>
      <c r="AB916" s="123"/>
      <c r="AC916" s="123">
        <v>305.3</v>
      </c>
      <c r="AD916" s="123"/>
      <c r="AE916" s="123"/>
      <c r="AF916" s="123"/>
      <c r="AG916" s="214"/>
      <c r="AH916" s="229" t="str">
        <f t="shared" si="125"/>
        <v>a3</v>
      </c>
      <c r="AI916" s="122" t="s">
        <v>5401</v>
      </c>
      <c r="AJ916" s="122"/>
      <c r="AK916" s="122" t="s">
        <v>5401</v>
      </c>
      <c r="AL916" s="122" t="s">
        <v>5401</v>
      </c>
      <c r="AM916" s="122"/>
      <c r="AN916" s="173">
        <v>1</v>
      </c>
      <c r="AO916" s="173" t="s">
        <v>3186</v>
      </c>
      <c r="AP916" s="173" t="s">
        <v>3186</v>
      </c>
      <c r="AQ916" s="173" t="s">
        <v>3186</v>
      </c>
      <c r="AR916" s="173" t="s">
        <v>3186</v>
      </c>
      <c r="AS916" s="173"/>
      <c r="AT916" s="173"/>
      <c r="AU916" s="173"/>
      <c r="AV916" s="173"/>
      <c r="AW916" s="173"/>
      <c r="AX916" s="173"/>
      <c r="AY916" s="173"/>
      <c r="AZ916" s="211">
        <f t="shared" si="131"/>
        <v>1</v>
      </c>
      <c r="BA916" s="211"/>
      <c r="BB916" s="205">
        <f t="shared" si="126"/>
        <v>23172</v>
      </c>
      <c r="BC916" s="205">
        <f t="shared" si="127"/>
        <v>23172</v>
      </c>
      <c r="BD916" s="205">
        <f t="shared" si="128"/>
        <v>-20</v>
      </c>
      <c r="BE916" s="205">
        <f t="shared" si="129"/>
        <v>-20</v>
      </c>
      <c r="BF916" s="175">
        <v>23192</v>
      </c>
      <c r="BG916" s="175">
        <v>2757</v>
      </c>
      <c r="BH916" s="175">
        <v>12500</v>
      </c>
      <c r="BI916" s="175"/>
      <c r="BJ916" s="175"/>
      <c r="BK916" s="175">
        <v>6688</v>
      </c>
      <c r="BL916" s="175"/>
      <c r="BM916" s="175"/>
      <c r="BN916" s="175"/>
      <c r="BO916" s="175">
        <v>1227</v>
      </c>
      <c r="BP916" s="198">
        <f t="shared" si="130"/>
        <v>13727</v>
      </c>
    </row>
    <row r="917" spans="1:68" s="116" customFormat="1" x14ac:dyDescent="0.15">
      <c r="A917" s="117">
        <v>1832202001</v>
      </c>
      <c r="B917" s="118" t="s">
        <v>1425</v>
      </c>
      <c r="C917" s="118" t="s">
        <v>1400</v>
      </c>
      <c r="D917" s="118" t="s">
        <v>1426</v>
      </c>
      <c r="E917" s="118" t="s">
        <v>4096</v>
      </c>
      <c r="F917" s="120">
        <v>33</v>
      </c>
      <c r="G917" s="119"/>
      <c r="H917" s="119"/>
      <c r="I917" s="120" t="s">
        <v>5820</v>
      </c>
      <c r="J917" s="120">
        <v>1150</v>
      </c>
      <c r="K917" s="120">
        <v>100565</v>
      </c>
      <c r="L917" s="120">
        <v>0.24</v>
      </c>
      <c r="M917" s="121" t="s">
        <v>5677</v>
      </c>
      <c r="N917" s="120">
        <v>1</v>
      </c>
      <c r="O917" s="119">
        <v>94.5</v>
      </c>
      <c r="P917" s="119"/>
      <c r="Q917" s="119"/>
      <c r="R917" s="120" t="s">
        <v>5658</v>
      </c>
      <c r="S917" s="120">
        <v>0.56999999999999995</v>
      </c>
      <c r="T917" s="120"/>
      <c r="U917" s="120"/>
      <c r="V917" s="172">
        <v>56.5</v>
      </c>
      <c r="W917" s="172"/>
      <c r="X917" s="172">
        <v>53</v>
      </c>
      <c r="Y917" s="172"/>
      <c r="Z917" s="172">
        <v>3.5</v>
      </c>
      <c r="AA917" s="123">
        <v>310</v>
      </c>
      <c r="AB917" s="123"/>
      <c r="AC917" s="123"/>
      <c r="AD917" s="123"/>
      <c r="AE917" s="123"/>
      <c r="AF917" s="123"/>
      <c r="AG917" s="214"/>
      <c r="AH917" s="229" t="str">
        <f t="shared" si="125"/>
        <v>a2</v>
      </c>
      <c r="AI917" s="122"/>
      <c r="AJ917" s="122"/>
      <c r="AK917" s="122"/>
      <c r="AL917" s="122"/>
      <c r="AM917" s="122"/>
      <c r="AN917" s="173">
        <v>5</v>
      </c>
      <c r="AO917" s="173"/>
      <c r="AP917" s="173"/>
      <c r="AQ917" s="173"/>
      <c r="AR917" s="173"/>
      <c r="AS917" s="173">
        <v>1</v>
      </c>
      <c r="AT917" s="173">
        <v>0.6</v>
      </c>
      <c r="AU917" s="173">
        <v>0.6</v>
      </c>
      <c r="AV917" s="173">
        <v>0.6</v>
      </c>
      <c r="AW917" s="173">
        <v>0.6</v>
      </c>
      <c r="AX917" s="173">
        <v>0.6</v>
      </c>
      <c r="AY917" s="173"/>
      <c r="AZ917" s="211">
        <f t="shared" si="131"/>
        <v>6</v>
      </c>
      <c r="BA917" s="211">
        <f t="shared" si="132"/>
        <v>3</v>
      </c>
      <c r="BB917" s="205">
        <f t="shared" si="126"/>
        <v>10587</v>
      </c>
      <c r="BC917" s="205">
        <f t="shared" si="127"/>
        <v>10587</v>
      </c>
      <c r="BD917" s="205">
        <f t="shared" si="128"/>
        <v>0</v>
      </c>
      <c r="BE917" s="205">
        <f t="shared" si="129"/>
        <v>0</v>
      </c>
      <c r="BF917" s="175">
        <v>10587</v>
      </c>
      <c r="BG917" s="175">
        <v>510</v>
      </c>
      <c r="BH917" s="175">
        <v>4044</v>
      </c>
      <c r="BI917" s="175"/>
      <c r="BJ917" s="175"/>
      <c r="BK917" s="175">
        <v>1497</v>
      </c>
      <c r="BL917" s="175">
        <v>126</v>
      </c>
      <c r="BM917" s="175">
        <v>1112</v>
      </c>
      <c r="BN917" s="175">
        <v>57</v>
      </c>
      <c r="BO917" s="175">
        <v>3241</v>
      </c>
      <c r="BP917" s="198">
        <f t="shared" si="130"/>
        <v>7285</v>
      </c>
    </row>
    <row r="918" spans="1:68" s="116" customFormat="1" x14ac:dyDescent="0.15">
      <c r="A918" s="117">
        <v>1832202002</v>
      </c>
      <c r="B918" s="118" t="s">
        <v>189</v>
      </c>
      <c r="C918" s="118" t="s">
        <v>1400</v>
      </c>
      <c r="D918" s="118" t="s">
        <v>1426</v>
      </c>
      <c r="E918" s="118" t="s">
        <v>4097</v>
      </c>
      <c r="F918" s="120">
        <v>26</v>
      </c>
      <c r="G918" s="119">
        <v>703918</v>
      </c>
      <c r="H918" s="119"/>
      <c r="I918" s="120" t="s">
        <v>5820</v>
      </c>
      <c r="J918" s="120">
        <v>3180</v>
      </c>
      <c r="K918" s="120">
        <v>703918</v>
      </c>
      <c r="L918" s="120">
        <v>0.60599999999999998</v>
      </c>
      <c r="M918" s="121" t="s">
        <v>5677</v>
      </c>
      <c r="N918" s="120">
        <v>1</v>
      </c>
      <c r="O918" s="119">
        <v>140</v>
      </c>
      <c r="P918" s="119"/>
      <c r="Q918" s="119"/>
      <c r="R918" s="120" t="s">
        <v>5658</v>
      </c>
      <c r="S918" s="120">
        <v>1.5</v>
      </c>
      <c r="T918" s="120"/>
      <c r="U918" s="120"/>
      <c r="V918" s="172">
        <v>471</v>
      </c>
      <c r="W918" s="172">
        <v>80.599999999999994</v>
      </c>
      <c r="X918" s="172">
        <v>233.7</v>
      </c>
      <c r="Y918" s="172">
        <v>70</v>
      </c>
      <c r="Z918" s="172">
        <v>86.7</v>
      </c>
      <c r="AA918" s="123">
        <v>6378</v>
      </c>
      <c r="AB918" s="123">
        <v>11415.599999999982</v>
      </c>
      <c r="AC918" s="123">
        <v>183</v>
      </c>
      <c r="AD918" s="123"/>
      <c r="AE918" s="123"/>
      <c r="AF918" s="123"/>
      <c r="AG918" s="214"/>
      <c r="AH918" s="229" t="str">
        <f t="shared" si="125"/>
        <v>a3</v>
      </c>
      <c r="AI918" s="122"/>
      <c r="AJ918" s="122"/>
      <c r="AK918" s="122"/>
      <c r="AL918" s="122"/>
      <c r="AM918" s="122"/>
      <c r="AN918" s="173">
        <v>5</v>
      </c>
      <c r="AO918" s="173"/>
      <c r="AP918" s="173"/>
      <c r="AQ918" s="173"/>
      <c r="AR918" s="173"/>
      <c r="AS918" s="173">
        <v>1</v>
      </c>
      <c r="AT918" s="173">
        <v>0.6</v>
      </c>
      <c r="AU918" s="173">
        <v>0.6</v>
      </c>
      <c r="AV918" s="173">
        <v>0.6</v>
      </c>
      <c r="AW918" s="173">
        <v>0.6</v>
      </c>
      <c r="AX918" s="173">
        <v>0.6</v>
      </c>
      <c r="AY918" s="173"/>
      <c r="AZ918" s="211">
        <f t="shared" si="131"/>
        <v>6</v>
      </c>
      <c r="BA918" s="211">
        <f t="shared" si="132"/>
        <v>3</v>
      </c>
      <c r="BB918" s="205">
        <f t="shared" si="126"/>
        <v>76826</v>
      </c>
      <c r="BC918" s="205">
        <f t="shared" si="127"/>
        <v>76826</v>
      </c>
      <c r="BD918" s="205">
        <f t="shared" si="128"/>
        <v>0</v>
      </c>
      <c r="BE918" s="205">
        <f t="shared" si="129"/>
        <v>0</v>
      </c>
      <c r="BF918" s="175">
        <v>76826</v>
      </c>
      <c r="BG918" s="175">
        <v>3697</v>
      </c>
      <c r="BH918" s="175">
        <v>29346</v>
      </c>
      <c r="BI918" s="175"/>
      <c r="BJ918" s="175"/>
      <c r="BK918" s="175">
        <v>5411</v>
      </c>
      <c r="BL918" s="175">
        <v>14429</v>
      </c>
      <c r="BM918" s="175">
        <v>8069</v>
      </c>
      <c r="BN918" s="175">
        <v>414</v>
      </c>
      <c r="BO918" s="175">
        <v>15460</v>
      </c>
      <c r="BP918" s="198">
        <f t="shared" si="130"/>
        <v>44806</v>
      </c>
    </row>
    <row r="919" spans="1:68" s="116" customFormat="1" x14ac:dyDescent="0.15">
      <c r="A919" s="117">
        <v>1838202001</v>
      </c>
      <c r="B919" s="118" t="s">
        <v>1427</v>
      </c>
      <c r="C919" s="118" t="s">
        <v>1400</v>
      </c>
      <c r="D919" s="118" t="s">
        <v>311</v>
      </c>
      <c r="E919" s="118" t="s">
        <v>4098</v>
      </c>
      <c r="F919" s="120">
        <v>14</v>
      </c>
      <c r="G919" s="119">
        <v>268749</v>
      </c>
      <c r="H919" s="119"/>
      <c r="I919" s="120" t="s">
        <v>5820</v>
      </c>
      <c r="J919" s="120">
        <v>982</v>
      </c>
      <c r="K919" s="120">
        <v>268749</v>
      </c>
      <c r="L919" s="120">
        <v>0.75</v>
      </c>
      <c r="M919" s="121" t="s">
        <v>5657</v>
      </c>
      <c r="N919" s="120">
        <v>1</v>
      </c>
      <c r="O919" s="119">
        <v>246.3</v>
      </c>
      <c r="P919" s="119">
        <v>28</v>
      </c>
      <c r="Q919" s="119">
        <v>3.64</v>
      </c>
      <c r="R919" s="120" t="s">
        <v>5658</v>
      </c>
      <c r="S919" s="120">
        <v>1.2</v>
      </c>
      <c r="T919" s="120"/>
      <c r="U919" s="120"/>
      <c r="V919" s="172">
        <v>295</v>
      </c>
      <c r="W919" s="172"/>
      <c r="X919" s="172">
        <v>236</v>
      </c>
      <c r="Y919" s="172">
        <v>13</v>
      </c>
      <c r="Z919" s="172">
        <v>46</v>
      </c>
      <c r="AA919" s="123">
        <v>2164</v>
      </c>
      <c r="AB919" s="123"/>
      <c r="AC919" s="123">
        <v>124</v>
      </c>
      <c r="AD919" s="123"/>
      <c r="AE919" s="123"/>
      <c r="AF919" s="123"/>
      <c r="AG919" s="214"/>
      <c r="AH919" s="229" t="str">
        <f t="shared" si="125"/>
        <v>a3</v>
      </c>
      <c r="AI919" s="122"/>
      <c r="AJ919" s="122"/>
      <c r="AK919" s="122"/>
      <c r="AL919" s="122"/>
      <c r="AM919" s="122"/>
      <c r="AN919" s="173">
        <v>3</v>
      </c>
      <c r="AO919" s="173"/>
      <c r="AP919" s="173"/>
      <c r="AQ919" s="173"/>
      <c r="AR919" s="173"/>
      <c r="AS919" s="173">
        <v>2</v>
      </c>
      <c r="AT919" s="173">
        <v>0.5</v>
      </c>
      <c r="AU919" s="173">
        <v>0.5</v>
      </c>
      <c r="AV919" s="173">
        <v>0.5</v>
      </c>
      <c r="AW919" s="173">
        <v>0.5</v>
      </c>
      <c r="AX919" s="173">
        <v>2</v>
      </c>
      <c r="AY919" s="173"/>
      <c r="AZ919" s="211">
        <f t="shared" si="131"/>
        <v>5</v>
      </c>
      <c r="BA919" s="211">
        <f t="shared" si="132"/>
        <v>4</v>
      </c>
      <c r="BB919" s="205">
        <f t="shared" si="126"/>
        <v>49895</v>
      </c>
      <c r="BC919" s="205">
        <f t="shared" si="127"/>
        <v>35531</v>
      </c>
      <c r="BD919" s="205">
        <f t="shared" si="128"/>
        <v>14364</v>
      </c>
      <c r="BE919" s="205">
        <f t="shared" si="129"/>
        <v>0</v>
      </c>
      <c r="BF919" s="175">
        <v>35531</v>
      </c>
      <c r="BG919" s="175"/>
      <c r="BH919" s="175">
        <v>14364</v>
      </c>
      <c r="BI919" s="175">
        <v>14364</v>
      </c>
      <c r="BJ919" s="175"/>
      <c r="BK919" s="175">
        <v>2795</v>
      </c>
      <c r="BL919" s="175">
        <v>6176</v>
      </c>
      <c r="BM919" s="175">
        <v>6232</v>
      </c>
      <c r="BN919" s="175">
        <v>2196</v>
      </c>
      <c r="BO919" s="175">
        <v>3768</v>
      </c>
      <c r="BP919" s="198">
        <f t="shared" si="130"/>
        <v>18132</v>
      </c>
    </row>
    <row r="920" spans="1:68" s="116" customFormat="1" x14ac:dyDescent="0.15">
      <c r="A920" s="117">
        <v>1840402001</v>
      </c>
      <c r="B920" s="118" t="s">
        <v>1428</v>
      </c>
      <c r="C920" s="118" t="s">
        <v>1400</v>
      </c>
      <c r="D920" s="118" t="s">
        <v>1429</v>
      </c>
      <c r="E920" s="118" t="s">
        <v>4099</v>
      </c>
      <c r="F920" s="120">
        <v>20</v>
      </c>
      <c r="G920" s="119">
        <v>365820</v>
      </c>
      <c r="H920" s="119"/>
      <c r="I920" s="120" t="s">
        <v>5820</v>
      </c>
      <c r="J920" s="120">
        <v>1380</v>
      </c>
      <c r="K920" s="120">
        <v>365820</v>
      </c>
      <c r="L920" s="120">
        <v>0.72599999999999998</v>
      </c>
      <c r="M920" s="121" t="s">
        <v>5657</v>
      </c>
      <c r="N920" s="120">
        <v>1</v>
      </c>
      <c r="O920" s="119">
        <v>170.8</v>
      </c>
      <c r="P920" s="119">
        <v>33.200000000000003</v>
      </c>
      <c r="Q920" s="119">
        <v>4.2</v>
      </c>
      <c r="R920" s="120" t="s">
        <v>5663</v>
      </c>
      <c r="S920" s="120">
        <v>1.1000000000000001</v>
      </c>
      <c r="T920" s="120"/>
      <c r="U920" s="120"/>
      <c r="V920" s="172">
        <v>326.5</v>
      </c>
      <c r="W920" s="172"/>
      <c r="X920" s="172">
        <v>249.4</v>
      </c>
      <c r="Y920" s="172">
        <v>53.7</v>
      </c>
      <c r="Z920" s="172">
        <v>23.4</v>
      </c>
      <c r="AA920" s="123">
        <v>13324</v>
      </c>
      <c r="AB920" s="123"/>
      <c r="AC920" s="123">
        <v>227.1</v>
      </c>
      <c r="AD920" s="123"/>
      <c r="AE920" s="123"/>
      <c r="AF920" s="123"/>
      <c r="AG920" s="214"/>
      <c r="AH920" s="229" t="str">
        <f t="shared" si="125"/>
        <v>a3</v>
      </c>
      <c r="AI920" s="122"/>
      <c r="AJ920" s="122"/>
      <c r="AK920" s="122"/>
      <c r="AL920" s="122"/>
      <c r="AM920" s="122"/>
      <c r="AN920" s="173">
        <v>1</v>
      </c>
      <c r="AO920" s="173"/>
      <c r="AP920" s="173"/>
      <c r="AQ920" s="173"/>
      <c r="AR920" s="173"/>
      <c r="AS920" s="173"/>
      <c r="AT920" s="173">
        <v>0.5</v>
      </c>
      <c r="AU920" s="173">
        <v>0.5</v>
      </c>
      <c r="AV920" s="173">
        <v>0.5</v>
      </c>
      <c r="AW920" s="173">
        <v>0.5</v>
      </c>
      <c r="AX920" s="173"/>
      <c r="AY920" s="173"/>
      <c r="AZ920" s="211">
        <f t="shared" si="131"/>
        <v>1</v>
      </c>
      <c r="BA920" s="211">
        <f t="shared" si="132"/>
        <v>2</v>
      </c>
      <c r="BB920" s="205">
        <f t="shared" si="126"/>
        <v>72834</v>
      </c>
      <c r="BC920" s="205">
        <f t="shared" si="127"/>
        <v>57446</v>
      </c>
      <c r="BD920" s="205">
        <f t="shared" si="128"/>
        <v>19058</v>
      </c>
      <c r="BE920" s="205">
        <f t="shared" si="129"/>
        <v>3670</v>
      </c>
      <c r="BF920" s="175">
        <v>53776</v>
      </c>
      <c r="BG920" s="175">
        <v>6966</v>
      </c>
      <c r="BH920" s="175">
        <v>19058</v>
      </c>
      <c r="BI920" s="175">
        <v>13925</v>
      </c>
      <c r="BJ920" s="175">
        <v>1463</v>
      </c>
      <c r="BK920" s="175">
        <v>7076</v>
      </c>
      <c r="BL920" s="175">
        <v>11578</v>
      </c>
      <c r="BM920" s="175">
        <v>5465</v>
      </c>
      <c r="BN920" s="175">
        <v>416</v>
      </c>
      <c r="BO920" s="175">
        <v>6887</v>
      </c>
      <c r="BP920" s="198">
        <f t="shared" si="130"/>
        <v>25945</v>
      </c>
    </row>
    <row r="921" spans="1:68" s="116" customFormat="1" x14ac:dyDescent="0.15">
      <c r="A921" s="117">
        <v>1840402002</v>
      </c>
      <c r="B921" s="118" t="s">
        <v>1430</v>
      </c>
      <c r="C921" s="118" t="s">
        <v>1400</v>
      </c>
      <c r="D921" s="118" t="s">
        <v>1429</v>
      </c>
      <c r="E921" s="118" t="s">
        <v>4100</v>
      </c>
      <c r="F921" s="120">
        <v>13</v>
      </c>
      <c r="G921" s="119">
        <v>159711</v>
      </c>
      <c r="H921" s="119"/>
      <c r="I921" s="120" t="s">
        <v>5820</v>
      </c>
      <c r="J921" s="120">
        <v>1840</v>
      </c>
      <c r="K921" s="120">
        <v>159711</v>
      </c>
      <c r="L921" s="120">
        <v>0.23799999999999999</v>
      </c>
      <c r="M921" s="121" t="s">
        <v>5657</v>
      </c>
      <c r="N921" s="120">
        <v>1</v>
      </c>
      <c r="O921" s="119">
        <v>159</v>
      </c>
      <c r="P921" s="119">
        <v>39</v>
      </c>
      <c r="Q921" s="119">
        <v>4.5</v>
      </c>
      <c r="R921" s="120"/>
      <c r="S921" s="120"/>
      <c r="T921" s="120"/>
      <c r="U921" s="120" t="s">
        <v>5689</v>
      </c>
      <c r="V921" s="172">
        <v>257</v>
      </c>
      <c r="W921" s="172"/>
      <c r="X921" s="172">
        <v>112.6</v>
      </c>
      <c r="Y921" s="172">
        <v>67.7</v>
      </c>
      <c r="Z921" s="172">
        <v>76.7</v>
      </c>
      <c r="AA921" s="123">
        <v>1237</v>
      </c>
      <c r="AB921" s="123"/>
      <c r="AC921" s="123">
        <v>84</v>
      </c>
      <c r="AD921" s="123"/>
      <c r="AE921" s="123"/>
      <c r="AF921" s="123"/>
      <c r="AG921" s="214"/>
      <c r="AH921" s="229" t="str">
        <f t="shared" si="125"/>
        <v>a3</v>
      </c>
      <c r="AI921" s="122"/>
      <c r="AJ921" s="122"/>
      <c r="AK921" s="122"/>
      <c r="AL921" s="122"/>
      <c r="AM921" s="122"/>
      <c r="AN921" s="173"/>
      <c r="AO921" s="173"/>
      <c r="AP921" s="173"/>
      <c r="AQ921" s="173"/>
      <c r="AR921" s="173"/>
      <c r="AS921" s="173"/>
      <c r="AT921" s="173"/>
      <c r="AU921" s="173"/>
      <c r="AV921" s="173"/>
      <c r="AW921" s="173"/>
      <c r="AX921" s="173"/>
      <c r="AY921" s="173"/>
      <c r="AZ921" s="211">
        <f t="shared" si="131"/>
        <v>0</v>
      </c>
      <c r="BA921" s="211">
        <f t="shared" si="132"/>
        <v>0</v>
      </c>
      <c r="BB921" s="205">
        <f t="shared" si="126"/>
        <v>47682</v>
      </c>
      <c r="BC921" s="205">
        <f t="shared" si="127"/>
        <v>37493</v>
      </c>
      <c r="BD921" s="205">
        <f t="shared" si="128"/>
        <v>11477</v>
      </c>
      <c r="BE921" s="205">
        <f t="shared" si="129"/>
        <v>1288</v>
      </c>
      <c r="BF921" s="175">
        <v>36205</v>
      </c>
      <c r="BG921" s="175"/>
      <c r="BH921" s="175">
        <v>11477</v>
      </c>
      <c r="BI921" s="175">
        <v>9307</v>
      </c>
      <c r="BJ921" s="175">
        <v>882</v>
      </c>
      <c r="BK921" s="175">
        <v>2405</v>
      </c>
      <c r="BL921" s="175">
        <v>13011</v>
      </c>
      <c r="BM921" s="175">
        <v>6186</v>
      </c>
      <c r="BN921" s="175">
        <v>191</v>
      </c>
      <c r="BO921" s="175">
        <v>4223</v>
      </c>
      <c r="BP921" s="198">
        <f t="shared" si="130"/>
        <v>15700</v>
      </c>
    </row>
    <row r="922" spans="1:68" s="116" customFormat="1" x14ac:dyDescent="0.15">
      <c r="A922" s="117">
        <v>1842301001</v>
      </c>
      <c r="B922" s="118" t="s">
        <v>82</v>
      </c>
      <c r="C922" s="118" t="s">
        <v>1400</v>
      </c>
      <c r="D922" s="118" t="s">
        <v>1431</v>
      </c>
      <c r="E922" s="118" t="s">
        <v>4101</v>
      </c>
      <c r="F922" s="120">
        <v>27</v>
      </c>
      <c r="G922" s="119">
        <v>1103065</v>
      </c>
      <c r="H922" s="119"/>
      <c r="I922" s="120" t="s">
        <v>5820</v>
      </c>
      <c r="J922" s="120">
        <v>4500</v>
      </c>
      <c r="K922" s="120">
        <v>1103065</v>
      </c>
      <c r="L922" s="120">
        <v>0.67200000000000004</v>
      </c>
      <c r="M922" s="121" t="s">
        <v>5654</v>
      </c>
      <c r="N922" s="120">
        <v>1</v>
      </c>
      <c r="O922" s="119">
        <v>162</v>
      </c>
      <c r="P922" s="119"/>
      <c r="Q922" s="119"/>
      <c r="R922" s="120" t="s">
        <v>5655</v>
      </c>
      <c r="S922" s="120">
        <v>11.1</v>
      </c>
      <c r="T922" s="120"/>
      <c r="U922" s="120"/>
      <c r="V922" s="172">
        <v>653.4</v>
      </c>
      <c r="W922" s="172">
        <v>107</v>
      </c>
      <c r="X922" s="172">
        <v>319.7</v>
      </c>
      <c r="Y922" s="172">
        <v>120.3</v>
      </c>
      <c r="Z922" s="172">
        <v>106.4</v>
      </c>
      <c r="AA922" s="123">
        <v>8687</v>
      </c>
      <c r="AB922" s="123">
        <v>14126.399999999978</v>
      </c>
      <c r="AC922" s="123">
        <v>257</v>
      </c>
      <c r="AD922" s="123"/>
      <c r="AE922" s="123"/>
      <c r="AF922" s="123"/>
      <c r="AG922" s="214"/>
      <c r="AH922" s="229" t="str">
        <f t="shared" si="125"/>
        <v>a3</v>
      </c>
      <c r="AI922" s="122"/>
      <c r="AJ922" s="122"/>
      <c r="AK922" s="122"/>
      <c r="AL922" s="122"/>
      <c r="AM922" s="122"/>
      <c r="AN922" s="173" t="s">
        <v>3186</v>
      </c>
      <c r="AO922" s="173" t="s">
        <v>3186</v>
      </c>
      <c r="AP922" s="173" t="s">
        <v>3186</v>
      </c>
      <c r="AQ922" s="173" t="s">
        <v>3186</v>
      </c>
      <c r="AR922" s="173" t="s">
        <v>3186</v>
      </c>
      <c r="AS922" s="173">
        <v>1</v>
      </c>
      <c r="AT922" s="173">
        <v>0.5</v>
      </c>
      <c r="AU922" s="173">
        <v>0.5</v>
      </c>
      <c r="AV922" s="173">
        <v>0.5</v>
      </c>
      <c r="AW922" s="173">
        <v>0.5</v>
      </c>
      <c r="AX922" s="173">
        <v>1</v>
      </c>
      <c r="AY922" s="173">
        <v>1</v>
      </c>
      <c r="AZ922" s="211">
        <f t="shared" si="131"/>
        <v>1</v>
      </c>
      <c r="BA922" s="211">
        <f t="shared" si="132"/>
        <v>4</v>
      </c>
      <c r="BB922" s="205">
        <f t="shared" si="126"/>
        <v>62826</v>
      </c>
      <c r="BC922" s="205">
        <f t="shared" si="127"/>
        <v>46221</v>
      </c>
      <c r="BD922" s="205">
        <f t="shared" si="128"/>
        <v>17268</v>
      </c>
      <c r="BE922" s="205">
        <f t="shared" si="129"/>
        <v>663</v>
      </c>
      <c r="BF922" s="175">
        <v>45558</v>
      </c>
      <c r="BG922" s="175">
        <v>4801</v>
      </c>
      <c r="BH922" s="175">
        <v>17268</v>
      </c>
      <c r="BI922" s="175">
        <v>16605</v>
      </c>
      <c r="BJ922" s="175"/>
      <c r="BK922" s="175">
        <v>5972</v>
      </c>
      <c r="BL922" s="175">
        <v>3595</v>
      </c>
      <c r="BM922" s="175">
        <v>8142</v>
      </c>
      <c r="BN922" s="175">
        <v>3724</v>
      </c>
      <c r="BO922" s="175">
        <v>2719</v>
      </c>
      <c r="BP922" s="198">
        <f t="shared" si="130"/>
        <v>19987</v>
      </c>
    </row>
    <row r="923" spans="1:68" s="116" customFormat="1" x14ac:dyDescent="0.15">
      <c r="A923" s="117">
        <v>1842301002</v>
      </c>
      <c r="B923" s="118" t="s">
        <v>1432</v>
      </c>
      <c r="C923" s="118" t="s">
        <v>1400</v>
      </c>
      <c r="D923" s="118" t="s">
        <v>1431</v>
      </c>
      <c r="E923" s="118" t="s">
        <v>4102</v>
      </c>
      <c r="F923" s="120">
        <v>19</v>
      </c>
      <c r="G923" s="119">
        <v>530674</v>
      </c>
      <c r="H923" s="119"/>
      <c r="I923" s="120" t="s">
        <v>5820</v>
      </c>
      <c r="J923" s="120">
        <v>2400</v>
      </c>
      <c r="K923" s="120">
        <v>530674</v>
      </c>
      <c r="L923" s="120">
        <v>0.60599999999999998</v>
      </c>
      <c r="M923" s="121" t="s">
        <v>5657</v>
      </c>
      <c r="N923" s="120">
        <v>1</v>
      </c>
      <c r="O923" s="119">
        <v>246.9</v>
      </c>
      <c r="P923" s="119"/>
      <c r="Q923" s="119"/>
      <c r="R923" s="120" t="s">
        <v>5655</v>
      </c>
      <c r="S923" s="120">
        <v>5</v>
      </c>
      <c r="T923" s="120"/>
      <c r="U923" s="120"/>
      <c r="V923" s="172">
        <v>275.39999999999998</v>
      </c>
      <c r="W923" s="172">
        <v>76.5</v>
      </c>
      <c r="X923" s="172">
        <v>170.6</v>
      </c>
      <c r="Y923" s="172">
        <v>18.2</v>
      </c>
      <c r="Z923" s="172">
        <v>10.1</v>
      </c>
      <c r="AA923" s="123">
        <v>5442</v>
      </c>
      <c r="AB923" s="123"/>
      <c r="AC923" s="123">
        <v>333</v>
      </c>
      <c r="AD923" s="123"/>
      <c r="AE923" s="123"/>
      <c r="AF923" s="123"/>
      <c r="AG923" s="214"/>
      <c r="AH923" s="229" t="str">
        <f t="shared" si="125"/>
        <v>a3</v>
      </c>
      <c r="AI923" s="122"/>
      <c r="AJ923" s="122"/>
      <c r="AK923" s="122"/>
      <c r="AL923" s="122"/>
      <c r="AM923" s="122"/>
      <c r="AN923" s="173" t="s">
        <v>3186</v>
      </c>
      <c r="AO923" s="173" t="s">
        <v>3186</v>
      </c>
      <c r="AP923" s="173" t="s">
        <v>3186</v>
      </c>
      <c r="AQ923" s="173" t="s">
        <v>3186</v>
      </c>
      <c r="AR923" s="173" t="s">
        <v>3186</v>
      </c>
      <c r="AS923" s="173">
        <v>1</v>
      </c>
      <c r="AT923" s="173"/>
      <c r="AU923" s="173"/>
      <c r="AV923" s="173"/>
      <c r="AW923" s="173"/>
      <c r="AX923" s="173"/>
      <c r="AY923" s="173" t="s">
        <v>3186</v>
      </c>
      <c r="AZ923" s="211">
        <f t="shared" si="131"/>
        <v>1</v>
      </c>
      <c r="BA923" s="211"/>
      <c r="BB923" s="205">
        <f t="shared" si="126"/>
        <v>33177</v>
      </c>
      <c r="BC923" s="205">
        <f t="shared" si="127"/>
        <v>27034</v>
      </c>
      <c r="BD923" s="205">
        <f t="shared" si="128"/>
        <v>6388</v>
      </c>
      <c r="BE923" s="205">
        <f t="shared" si="129"/>
        <v>245</v>
      </c>
      <c r="BF923" s="175">
        <v>26789</v>
      </c>
      <c r="BG923" s="175">
        <v>2375</v>
      </c>
      <c r="BH923" s="175">
        <v>6388</v>
      </c>
      <c r="BI923" s="175">
        <v>6143</v>
      </c>
      <c r="BJ923" s="175"/>
      <c r="BK923" s="175">
        <v>5481</v>
      </c>
      <c r="BL923" s="175">
        <v>2889</v>
      </c>
      <c r="BM923" s="175">
        <v>4484</v>
      </c>
      <c r="BN923" s="175">
        <v>1256</v>
      </c>
      <c r="BO923" s="175">
        <v>4161</v>
      </c>
      <c r="BP923" s="198">
        <f t="shared" si="130"/>
        <v>10549</v>
      </c>
    </row>
    <row r="924" spans="1:68" s="116" customFormat="1" x14ac:dyDescent="0.15">
      <c r="A924" s="117">
        <v>1842302003</v>
      </c>
      <c r="B924" s="118" t="s">
        <v>539</v>
      </c>
      <c r="C924" s="118" t="s">
        <v>1400</v>
      </c>
      <c r="D924" s="118" t="s">
        <v>1431</v>
      </c>
      <c r="E924" s="118" t="s">
        <v>4103</v>
      </c>
      <c r="F924" s="120">
        <v>24</v>
      </c>
      <c r="G924" s="119">
        <v>336959</v>
      </c>
      <c r="H924" s="119"/>
      <c r="I924" s="120" t="s">
        <v>5820</v>
      </c>
      <c r="J924" s="120">
        <v>930</v>
      </c>
      <c r="K924" s="120">
        <v>336959</v>
      </c>
      <c r="L924" s="120">
        <v>0.99299999999999999</v>
      </c>
      <c r="M924" s="121" t="s">
        <v>5657</v>
      </c>
      <c r="N924" s="120">
        <v>1</v>
      </c>
      <c r="O924" s="119">
        <v>96</v>
      </c>
      <c r="P924" s="119"/>
      <c r="Q924" s="119"/>
      <c r="R924" s="120" t="s">
        <v>5658</v>
      </c>
      <c r="S924" s="120">
        <v>0.8</v>
      </c>
      <c r="T924" s="120"/>
      <c r="U924" s="120"/>
      <c r="V924" s="172">
        <v>102.1</v>
      </c>
      <c r="W924" s="172"/>
      <c r="X924" s="172">
        <v>97.7</v>
      </c>
      <c r="Y924" s="172"/>
      <c r="Z924" s="172">
        <v>4.4000000000000004</v>
      </c>
      <c r="AA924" s="123">
        <v>103</v>
      </c>
      <c r="AB924" s="123"/>
      <c r="AC924" s="123">
        <v>5.7</v>
      </c>
      <c r="AD924" s="123"/>
      <c r="AE924" s="123"/>
      <c r="AF924" s="123"/>
      <c r="AG924" s="214"/>
      <c r="AH924" s="229" t="str">
        <f t="shared" si="125"/>
        <v>a3</v>
      </c>
      <c r="AI924" s="122"/>
      <c r="AJ924" s="122"/>
      <c r="AK924" s="122"/>
      <c r="AL924" s="122"/>
      <c r="AM924" s="122"/>
      <c r="AN924" s="173" t="s">
        <v>3186</v>
      </c>
      <c r="AO924" s="173" t="s">
        <v>3186</v>
      </c>
      <c r="AP924" s="173" t="s">
        <v>3186</v>
      </c>
      <c r="AQ924" s="173" t="s">
        <v>3186</v>
      </c>
      <c r="AR924" s="173" t="s">
        <v>3186</v>
      </c>
      <c r="AS924" s="173">
        <v>1</v>
      </c>
      <c r="AT924" s="173"/>
      <c r="AU924" s="173"/>
      <c r="AV924" s="173"/>
      <c r="AW924" s="173"/>
      <c r="AX924" s="173"/>
      <c r="AY924" s="173" t="s">
        <v>3186</v>
      </c>
      <c r="AZ924" s="211">
        <f t="shared" si="131"/>
        <v>1</v>
      </c>
      <c r="BA924" s="211">
        <f t="shared" si="132"/>
        <v>0</v>
      </c>
      <c r="BB924" s="205">
        <f t="shared" si="126"/>
        <v>15620</v>
      </c>
      <c r="BC924" s="205">
        <f t="shared" si="127"/>
        <v>12669</v>
      </c>
      <c r="BD924" s="205">
        <f t="shared" si="128"/>
        <v>3068</v>
      </c>
      <c r="BE924" s="205">
        <f t="shared" si="129"/>
        <v>117</v>
      </c>
      <c r="BF924" s="175">
        <v>12552</v>
      </c>
      <c r="BG924" s="175"/>
      <c r="BH924" s="175">
        <v>3068</v>
      </c>
      <c r="BI924" s="175">
        <v>2951</v>
      </c>
      <c r="BJ924" s="175"/>
      <c r="BK924" s="175">
        <v>99</v>
      </c>
      <c r="BL924" s="175">
        <v>5380</v>
      </c>
      <c r="BM924" s="175">
        <v>1849</v>
      </c>
      <c r="BN924" s="175">
        <v>506</v>
      </c>
      <c r="BO924" s="175">
        <v>1767</v>
      </c>
      <c r="BP924" s="198">
        <f t="shared" si="130"/>
        <v>4835</v>
      </c>
    </row>
    <row r="925" spans="1:68" s="116" customFormat="1" x14ac:dyDescent="0.15">
      <c r="A925" s="117">
        <v>1844201001</v>
      </c>
      <c r="B925" s="118" t="s">
        <v>1433</v>
      </c>
      <c r="C925" s="118" t="s">
        <v>1400</v>
      </c>
      <c r="D925" s="118" t="s">
        <v>1434</v>
      </c>
      <c r="E925" s="118" t="s">
        <v>4104</v>
      </c>
      <c r="F925" s="120">
        <v>18</v>
      </c>
      <c r="G925" s="119">
        <v>900914</v>
      </c>
      <c r="H925" s="119"/>
      <c r="I925" s="120" t="s">
        <v>5820</v>
      </c>
      <c r="J925" s="120">
        <v>4000</v>
      </c>
      <c r="K925" s="120">
        <v>900914</v>
      </c>
      <c r="L925" s="120">
        <v>0.61699999999999999</v>
      </c>
      <c r="M925" s="121" t="s">
        <v>5657</v>
      </c>
      <c r="N925" s="120">
        <v>1</v>
      </c>
      <c r="O925" s="119">
        <v>122.7</v>
      </c>
      <c r="P925" s="119"/>
      <c r="Q925" s="119"/>
      <c r="R925" s="120" t="s">
        <v>5655</v>
      </c>
      <c r="S925" s="120">
        <v>35.799999999999997</v>
      </c>
      <c r="T925" s="120"/>
      <c r="U925" s="120"/>
      <c r="V925" s="172">
        <v>447.9</v>
      </c>
      <c r="W925" s="172">
        <v>84.1</v>
      </c>
      <c r="X925" s="172">
        <v>267.7</v>
      </c>
      <c r="Y925" s="172">
        <v>45.1</v>
      </c>
      <c r="Z925" s="172">
        <v>51</v>
      </c>
      <c r="AA925" s="123">
        <v>7377</v>
      </c>
      <c r="AB925" s="123"/>
      <c r="AC925" s="123">
        <v>455</v>
      </c>
      <c r="AD925" s="123"/>
      <c r="AE925" s="123"/>
      <c r="AF925" s="123"/>
      <c r="AG925" s="214"/>
      <c r="AH925" s="229" t="str">
        <f t="shared" si="125"/>
        <v>a3</v>
      </c>
      <c r="AI925" s="122"/>
      <c r="AJ925" s="122"/>
      <c r="AK925" s="122"/>
      <c r="AL925" s="122"/>
      <c r="AM925" s="122"/>
      <c r="AN925" s="173"/>
      <c r="AO925" s="173"/>
      <c r="AP925" s="173"/>
      <c r="AQ925" s="173"/>
      <c r="AR925" s="173"/>
      <c r="AS925" s="173">
        <v>1</v>
      </c>
      <c r="AT925" s="173">
        <v>1</v>
      </c>
      <c r="AU925" s="173">
        <v>1</v>
      </c>
      <c r="AV925" s="173">
        <v>1</v>
      </c>
      <c r="AW925" s="173">
        <v>1</v>
      </c>
      <c r="AX925" s="173">
        <v>1</v>
      </c>
      <c r="AY925" s="173"/>
      <c r="AZ925" s="211">
        <f t="shared" si="131"/>
        <v>1</v>
      </c>
      <c r="BA925" s="211">
        <f t="shared" si="132"/>
        <v>5</v>
      </c>
      <c r="BB925" s="205">
        <f t="shared" si="126"/>
        <v>102981</v>
      </c>
      <c r="BC925" s="205">
        <f t="shared" si="127"/>
        <v>83903</v>
      </c>
      <c r="BD925" s="205">
        <f t="shared" si="128"/>
        <v>36689</v>
      </c>
      <c r="BE925" s="205">
        <f t="shared" si="129"/>
        <v>17611</v>
      </c>
      <c r="BF925" s="175">
        <v>66292</v>
      </c>
      <c r="BG925" s="175">
        <v>8668</v>
      </c>
      <c r="BH925" s="175">
        <v>36689</v>
      </c>
      <c r="BI925" s="175">
        <v>19078</v>
      </c>
      <c r="BJ925" s="175"/>
      <c r="BK925" s="175">
        <v>5040</v>
      </c>
      <c r="BL925" s="175">
        <v>1493</v>
      </c>
      <c r="BM925" s="175">
        <v>7065</v>
      </c>
      <c r="BN925" s="175">
        <v>5174</v>
      </c>
      <c r="BO925" s="175">
        <v>19774</v>
      </c>
      <c r="BP925" s="198">
        <f t="shared" si="130"/>
        <v>56463</v>
      </c>
    </row>
    <row r="926" spans="1:68" s="116" customFormat="1" x14ac:dyDescent="0.15">
      <c r="A926" s="117">
        <v>1848101001</v>
      </c>
      <c r="B926" s="118" t="s">
        <v>1435</v>
      </c>
      <c r="C926" s="118" t="s">
        <v>1400</v>
      </c>
      <c r="D926" s="118" t="s">
        <v>1436</v>
      </c>
      <c r="E926" s="118" t="s">
        <v>4105</v>
      </c>
      <c r="F926" s="120">
        <v>14</v>
      </c>
      <c r="G926" s="119">
        <v>902399</v>
      </c>
      <c r="H926" s="119"/>
      <c r="I926" s="120" t="s">
        <v>5820</v>
      </c>
      <c r="J926" s="120">
        <v>5700</v>
      </c>
      <c r="K926" s="120">
        <v>902399</v>
      </c>
      <c r="L926" s="120">
        <v>0.434</v>
      </c>
      <c r="M926" s="121" t="s">
        <v>5661</v>
      </c>
      <c r="N926" s="120">
        <v>2</v>
      </c>
      <c r="O926" s="119">
        <v>165.9</v>
      </c>
      <c r="P926" s="119"/>
      <c r="Q926" s="119"/>
      <c r="R926" s="120" t="s">
        <v>5655</v>
      </c>
      <c r="S926" s="120">
        <v>11.8</v>
      </c>
      <c r="T926" s="120"/>
      <c r="U926" s="120"/>
      <c r="V926" s="172">
        <v>1078.3</v>
      </c>
      <c r="W926" s="172"/>
      <c r="X926" s="172">
        <v>814.6</v>
      </c>
      <c r="Y926" s="172">
        <v>71.8</v>
      </c>
      <c r="Z926" s="172">
        <v>191.9</v>
      </c>
      <c r="AA926" s="123">
        <v>12152</v>
      </c>
      <c r="AB926" s="123"/>
      <c r="AC926" s="123">
        <v>564.1</v>
      </c>
      <c r="AD926" s="123"/>
      <c r="AE926" s="123"/>
      <c r="AF926" s="123"/>
      <c r="AG926" s="214"/>
      <c r="AH926" s="229" t="str">
        <f t="shared" si="125"/>
        <v>b3</v>
      </c>
      <c r="AI926" s="122"/>
      <c r="AJ926" s="122"/>
      <c r="AK926" s="122"/>
      <c r="AL926" s="122"/>
      <c r="AM926" s="122"/>
      <c r="AN926" s="173">
        <v>3</v>
      </c>
      <c r="AO926" s="173" t="s">
        <v>3186</v>
      </c>
      <c r="AP926" s="173" t="s">
        <v>3186</v>
      </c>
      <c r="AQ926" s="173" t="s">
        <v>3186</v>
      </c>
      <c r="AR926" s="173" t="s">
        <v>3186</v>
      </c>
      <c r="AS926" s="173">
        <v>1</v>
      </c>
      <c r="AT926" s="173">
        <v>0.6</v>
      </c>
      <c r="AU926" s="173">
        <v>0.6</v>
      </c>
      <c r="AV926" s="173">
        <v>0.6</v>
      </c>
      <c r="AW926" s="173">
        <v>0.6</v>
      </c>
      <c r="AX926" s="173" t="s">
        <v>3186</v>
      </c>
      <c r="AY926" s="173">
        <v>0.6</v>
      </c>
      <c r="AZ926" s="211">
        <f t="shared" si="131"/>
        <v>4</v>
      </c>
      <c r="BA926" s="211">
        <f t="shared" si="132"/>
        <v>3</v>
      </c>
      <c r="BB926" s="205">
        <f t="shared" si="126"/>
        <v>132061</v>
      </c>
      <c r="BC926" s="205">
        <f t="shared" si="127"/>
        <v>101270</v>
      </c>
      <c r="BD926" s="205">
        <f t="shared" si="128"/>
        <v>30592</v>
      </c>
      <c r="BE926" s="205">
        <f t="shared" si="129"/>
        <v>-199</v>
      </c>
      <c r="BF926" s="175">
        <v>101469</v>
      </c>
      <c r="BG926" s="175"/>
      <c r="BH926" s="175">
        <v>30791</v>
      </c>
      <c r="BI926" s="175">
        <v>30791</v>
      </c>
      <c r="BJ926" s="175"/>
      <c r="BK926" s="175">
        <v>11240</v>
      </c>
      <c r="BL926" s="175">
        <v>22762</v>
      </c>
      <c r="BM926" s="175">
        <v>13292</v>
      </c>
      <c r="BN926" s="175">
        <v>3570</v>
      </c>
      <c r="BO926" s="175">
        <v>19615</v>
      </c>
      <c r="BP926" s="198">
        <f t="shared" si="130"/>
        <v>50406</v>
      </c>
    </row>
    <row r="927" spans="1:68" s="116" customFormat="1" x14ac:dyDescent="0.15">
      <c r="A927" s="117">
        <v>1848302001</v>
      </c>
      <c r="B927" s="118" t="s">
        <v>1437</v>
      </c>
      <c r="C927" s="118" t="s">
        <v>1400</v>
      </c>
      <c r="D927" s="118" t="s">
        <v>1438</v>
      </c>
      <c r="E927" s="118" t="s">
        <v>4106</v>
      </c>
      <c r="F927" s="120">
        <v>13</v>
      </c>
      <c r="G927" s="119"/>
      <c r="H927" s="119"/>
      <c r="I927" s="120" t="s">
        <v>5820</v>
      </c>
      <c r="J927" s="120">
        <v>980</v>
      </c>
      <c r="K927" s="120">
        <v>171101</v>
      </c>
      <c r="L927" s="120">
        <v>0.47799999999999998</v>
      </c>
      <c r="M927" s="121" t="s">
        <v>5657</v>
      </c>
      <c r="N927" s="120">
        <v>1</v>
      </c>
      <c r="O927" s="119">
        <v>151.5</v>
      </c>
      <c r="P927" s="119"/>
      <c r="Q927" s="119"/>
      <c r="R927" s="120" t="s">
        <v>5658</v>
      </c>
      <c r="S927" s="120">
        <v>0.5</v>
      </c>
      <c r="T927" s="120"/>
      <c r="U927" s="120"/>
      <c r="V927" s="172">
        <v>194.7</v>
      </c>
      <c r="W927" s="172"/>
      <c r="X927" s="172"/>
      <c r="Y927" s="172"/>
      <c r="Z927" s="172">
        <v>194.7</v>
      </c>
      <c r="AA927" s="123"/>
      <c r="AB927" s="123"/>
      <c r="AC927" s="123"/>
      <c r="AD927" s="123">
        <v>9</v>
      </c>
      <c r="AE927" s="123"/>
      <c r="AF927" s="123"/>
      <c r="AG927" s="214">
        <f t="shared" ref="AG927:AG964" si="133">SUM(AD927:AF927)</f>
        <v>9</v>
      </c>
      <c r="AH927" s="229" t="str">
        <f t="shared" si="125"/>
        <v>a4</v>
      </c>
      <c r="AI927" s="122"/>
      <c r="AJ927" s="122"/>
      <c r="AK927" s="122"/>
      <c r="AL927" s="122"/>
      <c r="AM927" s="122"/>
      <c r="AN927" s="173">
        <v>1</v>
      </c>
      <c r="AO927" s="173"/>
      <c r="AP927" s="173"/>
      <c r="AQ927" s="173"/>
      <c r="AR927" s="173"/>
      <c r="AS927" s="173"/>
      <c r="AT927" s="173">
        <v>0.5</v>
      </c>
      <c r="AU927" s="173">
        <v>0.5</v>
      </c>
      <c r="AV927" s="173">
        <v>0.5</v>
      </c>
      <c r="AW927" s="173">
        <v>0.5</v>
      </c>
      <c r="AX927" s="173"/>
      <c r="AY927" s="173"/>
      <c r="AZ927" s="211">
        <f t="shared" si="131"/>
        <v>1</v>
      </c>
      <c r="BA927" s="211">
        <f t="shared" si="132"/>
        <v>2</v>
      </c>
      <c r="BB927" s="205">
        <f t="shared" si="126"/>
        <v>23925</v>
      </c>
      <c r="BC927" s="205">
        <f t="shared" si="127"/>
        <v>23925</v>
      </c>
      <c r="BD927" s="205">
        <f t="shared" si="128"/>
        <v>0</v>
      </c>
      <c r="BE927" s="205">
        <f t="shared" si="129"/>
        <v>0</v>
      </c>
      <c r="BF927" s="175">
        <v>23925</v>
      </c>
      <c r="BG927" s="175"/>
      <c r="BH927" s="175">
        <v>9067</v>
      </c>
      <c r="BI927" s="175"/>
      <c r="BJ927" s="175"/>
      <c r="BK927" s="175"/>
      <c r="BL927" s="175">
        <v>1889</v>
      </c>
      <c r="BM927" s="175">
        <v>2750</v>
      </c>
      <c r="BN927" s="175">
        <v>648</v>
      </c>
      <c r="BO927" s="175">
        <v>9571</v>
      </c>
      <c r="BP927" s="198">
        <f t="shared" si="130"/>
        <v>18638</v>
      </c>
    </row>
    <row r="928" spans="1:68" s="116" customFormat="1" x14ac:dyDescent="0.15">
      <c r="A928" s="117">
        <v>1850102001</v>
      </c>
      <c r="B928" s="118" t="s">
        <v>1439</v>
      </c>
      <c r="C928" s="118" t="s">
        <v>1400</v>
      </c>
      <c r="D928" s="118" t="s">
        <v>1440</v>
      </c>
      <c r="E928" s="118" t="s">
        <v>4107</v>
      </c>
      <c r="F928" s="120">
        <v>16</v>
      </c>
      <c r="G928" s="119"/>
      <c r="H928" s="119"/>
      <c r="I928" s="120" t="s">
        <v>5820</v>
      </c>
      <c r="J928" s="120">
        <v>400</v>
      </c>
      <c r="K928" s="120">
        <v>95723</v>
      </c>
      <c r="L928" s="120">
        <v>0.65600000000000003</v>
      </c>
      <c r="M928" s="121" t="s">
        <v>5657</v>
      </c>
      <c r="N928" s="120">
        <v>1</v>
      </c>
      <c r="O928" s="119">
        <v>139</v>
      </c>
      <c r="P928" s="119"/>
      <c r="Q928" s="119"/>
      <c r="R928" s="120" t="s">
        <v>5658</v>
      </c>
      <c r="S928" s="120">
        <v>0.1</v>
      </c>
      <c r="T928" s="120"/>
      <c r="U928" s="120"/>
      <c r="V928" s="172">
        <v>99</v>
      </c>
      <c r="W928" s="172"/>
      <c r="X928" s="172"/>
      <c r="Y928" s="172"/>
      <c r="Z928" s="172">
        <v>99</v>
      </c>
      <c r="AA928" s="123">
        <v>175</v>
      </c>
      <c r="AB928" s="123"/>
      <c r="AC928" s="123"/>
      <c r="AD928" s="123"/>
      <c r="AE928" s="123"/>
      <c r="AF928" s="123"/>
      <c r="AG928" s="214"/>
      <c r="AH928" s="229" t="str">
        <f t="shared" si="125"/>
        <v>a2</v>
      </c>
      <c r="AI928" s="122"/>
      <c r="AJ928" s="122"/>
      <c r="AK928" s="122"/>
      <c r="AL928" s="122"/>
      <c r="AM928" s="122"/>
      <c r="AN928" s="173">
        <v>1</v>
      </c>
      <c r="AO928" s="173">
        <v>1</v>
      </c>
      <c r="AP928" s="173"/>
      <c r="AQ928" s="173"/>
      <c r="AR928" s="173"/>
      <c r="AS928" s="173"/>
      <c r="AT928" s="173">
        <v>0.5</v>
      </c>
      <c r="AU928" s="173">
        <v>0.5</v>
      </c>
      <c r="AV928" s="173">
        <v>0.5</v>
      </c>
      <c r="AW928" s="173">
        <v>0.5</v>
      </c>
      <c r="AX928" s="173">
        <v>1</v>
      </c>
      <c r="AY928" s="173"/>
      <c r="AZ928" s="211">
        <f t="shared" si="131"/>
        <v>2</v>
      </c>
      <c r="BA928" s="211">
        <f t="shared" si="132"/>
        <v>3</v>
      </c>
      <c r="BB928" s="205">
        <f t="shared" si="126"/>
        <v>9283</v>
      </c>
      <c r="BC928" s="205">
        <f t="shared" si="127"/>
        <v>9283</v>
      </c>
      <c r="BD928" s="205">
        <f t="shared" si="128"/>
        <v>0</v>
      </c>
      <c r="BE928" s="205">
        <f t="shared" si="129"/>
        <v>0</v>
      </c>
      <c r="BF928" s="175">
        <v>9283</v>
      </c>
      <c r="BG928" s="175"/>
      <c r="BH928" s="175">
        <v>3184</v>
      </c>
      <c r="BI928" s="175"/>
      <c r="BJ928" s="175"/>
      <c r="BK928" s="175">
        <v>438</v>
      </c>
      <c r="BL928" s="175">
        <v>1014</v>
      </c>
      <c r="BM928" s="175">
        <v>1738</v>
      </c>
      <c r="BN928" s="175">
        <v>1681</v>
      </c>
      <c r="BO928" s="175">
        <v>1228</v>
      </c>
      <c r="BP928" s="198">
        <f t="shared" si="130"/>
        <v>4412</v>
      </c>
    </row>
    <row r="929" spans="1:68" s="116" customFormat="1" x14ac:dyDescent="0.15">
      <c r="A929" s="117">
        <v>1850102002</v>
      </c>
      <c r="B929" s="118" t="s">
        <v>1441</v>
      </c>
      <c r="C929" s="118" t="s">
        <v>1400</v>
      </c>
      <c r="D929" s="118" t="s">
        <v>1440</v>
      </c>
      <c r="E929" s="118" t="s">
        <v>4108</v>
      </c>
      <c r="F929" s="120">
        <v>13</v>
      </c>
      <c r="G929" s="119"/>
      <c r="H929" s="119"/>
      <c r="I929" s="120" t="s">
        <v>5820</v>
      </c>
      <c r="J929" s="120">
        <v>1200</v>
      </c>
      <c r="K929" s="120">
        <v>278612</v>
      </c>
      <c r="L929" s="120">
        <v>0.63600000000000001</v>
      </c>
      <c r="M929" s="121" t="s">
        <v>5657</v>
      </c>
      <c r="N929" s="120">
        <v>1</v>
      </c>
      <c r="O929" s="119">
        <v>138</v>
      </c>
      <c r="P929" s="119"/>
      <c r="Q929" s="119"/>
      <c r="R929" s="120" t="s">
        <v>5658</v>
      </c>
      <c r="S929" s="120">
        <v>0.1</v>
      </c>
      <c r="T929" s="120"/>
      <c r="U929" s="120"/>
      <c r="V929" s="172">
        <v>272</v>
      </c>
      <c r="W929" s="172"/>
      <c r="X929" s="172"/>
      <c r="Y929" s="172"/>
      <c r="Z929" s="172">
        <v>272</v>
      </c>
      <c r="AA929" s="123">
        <v>1830</v>
      </c>
      <c r="AB929" s="123"/>
      <c r="AC929" s="123">
        <v>198</v>
      </c>
      <c r="AD929" s="123"/>
      <c r="AE929" s="123"/>
      <c r="AF929" s="123"/>
      <c r="AG929" s="214"/>
      <c r="AH929" s="229" t="str">
        <f t="shared" si="125"/>
        <v>a3</v>
      </c>
      <c r="AI929" s="122"/>
      <c r="AJ929" s="122"/>
      <c r="AK929" s="122"/>
      <c r="AL929" s="122"/>
      <c r="AM929" s="122"/>
      <c r="AN929" s="173">
        <v>1</v>
      </c>
      <c r="AO929" s="173">
        <v>1</v>
      </c>
      <c r="AP929" s="173"/>
      <c r="AQ929" s="173"/>
      <c r="AR929" s="173"/>
      <c r="AS929" s="173"/>
      <c r="AT929" s="173">
        <v>0.5</v>
      </c>
      <c r="AU929" s="173">
        <v>0.5</v>
      </c>
      <c r="AV929" s="173">
        <v>0.5</v>
      </c>
      <c r="AW929" s="173">
        <v>0.5</v>
      </c>
      <c r="AX929" s="173">
        <v>1</v>
      </c>
      <c r="AY929" s="173"/>
      <c r="AZ929" s="211">
        <f t="shared" si="131"/>
        <v>2</v>
      </c>
      <c r="BA929" s="211">
        <f t="shared" si="132"/>
        <v>3</v>
      </c>
      <c r="BB929" s="205">
        <f t="shared" si="126"/>
        <v>22841</v>
      </c>
      <c r="BC929" s="205">
        <f t="shared" si="127"/>
        <v>22841</v>
      </c>
      <c r="BD929" s="205">
        <f t="shared" si="128"/>
        <v>0</v>
      </c>
      <c r="BE929" s="205">
        <f t="shared" si="129"/>
        <v>0</v>
      </c>
      <c r="BF929" s="175">
        <v>22841</v>
      </c>
      <c r="BG929" s="175"/>
      <c r="BH929" s="175">
        <v>7907</v>
      </c>
      <c r="BI929" s="175"/>
      <c r="BJ929" s="175"/>
      <c r="BK929" s="175">
        <v>6352</v>
      </c>
      <c r="BL929" s="175">
        <v>975</v>
      </c>
      <c r="BM929" s="175">
        <v>3160</v>
      </c>
      <c r="BN929" s="175">
        <v>3184</v>
      </c>
      <c r="BO929" s="175">
        <v>1263</v>
      </c>
      <c r="BP929" s="198">
        <f t="shared" si="130"/>
        <v>9170</v>
      </c>
    </row>
    <row r="930" spans="1:68" s="116" customFormat="1" x14ac:dyDescent="0.15">
      <c r="A930" s="117">
        <v>1850102003</v>
      </c>
      <c r="B930" s="118" t="s">
        <v>1442</v>
      </c>
      <c r="C930" s="118" t="s">
        <v>1400</v>
      </c>
      <c r="D930" s="118" t="s">
        <v>1440</v>
      </c>
      <c r="E930" s="118" t="s">
        <v>4109</v>
      </c>
      <c r="F930" s="120">
        <v>13</v>
      </c>
      <c r="G930" s="119"/>
      <c r="H930" s="119"/>
      <c r="I930" s="120" t="s">
        <v>5820</v>
      </c>
      <c r="J930" s="120">
        <v>2600</v>
      </c>
      <c r="K930" s="120">
        <v>515990</v>
      </c>
      <c r="L930" s="120">
        <v>0.54400000000000004</v>
      </c>
      <c r="M930" s="121" t="s">
        <v>5676</v>
      </c>
      <c r="N930" s="120">
        <v>1</v>
      </c>
      <c r="O930" s="119">
        <v>136</v>
      </c>
      <c r="P930" s="119"/>
      <c r="Q930" s="119"/>
      <c r="R930" s="120" t="s">
        <v>5655</v>
      </c>
      <c r="S930" s="120">
        <v>0.5</v>
      </c>
      <c r="T930" s="120"/>
      <c r="U930" s="120"/>
      <c r="V930" s="172">
        <v>365</v>
      </c>
      <c r="W930" s="172"/>
      <c r="X930" s="172"/>
      <c r="Y930" s="172"/>
      <c r="Z930" s="172">
        <v>365</v>
      </c>
      <c r="AA930" s="123">
        <v>4570</v>
      </c>
      <c r="AB930" s="123"/>
      <c r="AC930" s="123">
        <v>541</v>
      </c>
      <c r="AD930" s="123"/>
      <c r="AE930" s="123"/>
      <c r="AF930" s="123"/>
      <c r="AG930" s="214"/>
      <c r="AH930" s="229" t="str">
        <f t="shared" si="125"/>
        <v>a3</v>
      </c>
      <c r="AI930" s="122"/>
      <c r="AJ930" s="122"/>
      <c r="AK930" s="122"/>
      <c r="AL930" s="122"/>
      <c r="AM930" s="122"/>
      <c r="AN930" s="173">
        <v>1</v>
      </c>
      <c r="AO930" s="173">
        <v>1</v>
      </c>
      <c r="AP930" s="173"/>
      <c r="AQ930" s="173"/>
      <c r="AR930" s="173"/>
      <c r="AS930" s="173">
        <v>2</v>
      </c>
      <c r="AT930" s="173">
        <v>1</v>
      </c>
      <c r="AU930" s="173">
        <v>1</v>
      </c>
      <c r="AV930" s="173">
        <v>1</v>
      </c>
      <c r="AW930" s="173">
        <v>1</v>
      </c>
      <c r="AX930" s="173">
        <v>1</v>
      </c>
      <c r="AY930" s="173"/>
      <c r="AZ930" s="211">
        <f t="shared" si="131"/>
        <v>4</v>
      </c>
      <c r="BA930" s="211">
        <f t="shared" si="132"/>
        <v>5</v>
      </c>
      <c r="BB930" s="205">
        <f t="shared" si="126"/>
        <v>35604</v>
      </c>
      <c r="BC930" s="205">
        <f t="shared" si="127"/>
        <v>35604</v>
      </c>
      <c r="BD930" s="205">
        <f t="shared" si="128"/>
        <v>0</v>
      </c>
      <c r="BE930" s="205">
        <f t="shared" si="129"/>
        <v>0</v>
      </c>
      <c r="BF930" s="175">
        <v>35604</v>
      </c>
      <c r="BG930" s="175"/>
      <c r="BH930" s="175">
        <v>17796</v>
      </c>
      <c r="BI930" s="175"/>
      <c r="BJ930" s="175"/>
      <c r="BK930" s="175">
        <v>5835</v>
      </c>
      <c r="BL930" s="175">
        <v>857</v>
      </c>
      <c r="BM930" s="175">
        <v>5609</v>
      </c>
      <c r="BN930" s="175">
        <v>2392</v>
      </c>
      <c r="BO930" s="175">
        <v>3115</v>
      </c>
      <c r="BP930" s="198">
        <f t="shared" si="130"/>
        <v>20911</v>
      </c>
    </row>
    <row r="931" spans="1:68" s="116" customFormat="1" x14ac:dyDescent="0.15">
      <c r="A931" s="117">
        <v>1850102004</v>
      </c>
      <c r="B931" s="118" t="s">
        <v>1443</v>
      </c>
      <c r="C931" s="118" t="s">
        <v>1400</v>
      </c>
      <c r="D931" s="118" t="s">
        <v>1440</v>
      </c>
      <c r="E931" s="118" t="s">
        <v>4110</v>
      </c>
      <c r="F931" s="120">
        <v>6</v>
      </c>
      <c r="G931" s="119"/>
      <c r="H931" s="119"/>
      <c r="I931" s="120" t="s">
        <v>5820</v>
      </c>
      <c r="J931" s="120">
        <v>230</v>
      </c>
      <c r="K931" s="120">
        <v>43956</v>
      </c>
      <c r="L931" s="120">
        <v>0.52400000000000002</v>
      </c>
      <c r="M931" s="121" t="s">
        <v>5670</v>
      </c>
      <c r="N931" s="120">
        <v>2</v>
      </c>
      <c r="O931" s="119">
        <v>51</v>
      </c>
      <c r="P931" s="119"/>
      <c r="Q931" s="119"/>
      <c r="R931" s="120"/>
      <c r="S931" s="120"/>
      <c r="T931" s="120"/>
      <c r="U931" s="120"/>
      <c r="V931" s="172">
        <v>104</v>
      </c>
      <c r="W931" s="172"/>
      <c r="X931" s="172"/>
      <c r="Y931" s="172"/>
      <c r="Z931" s="172">
        <v>104</v>
      </c>
      <c r="AA931" s="123"/>
      <c r="AB931" s="123"/>
      <c r="AC931" s="123"/>
      <c r="AD931" s="123"/>
      <c r="AE931" s="123"/>
      <c r="AF931" s="123"/>
      <c r="AG931" s="214"/>
      <c r="AH931" s="229" t="str">
        <f t="shared" si="125"/>
        <v>b1</v>
      </c>
      <c r="AI931" s="122"/>
      <c r="AJ931" s="122"/>
      <c r="AK931" s="122"/>
      <c r="AL931" s="122"/>
      <c r="AM931" s="122"/>
      <c r="AN931" s="173">
        <v>1</v>
      </c>
      <c r="AO931" s="173">
        <v>1</v>
      </c>
      <c r="AP931" s="173"/>
      <c r="AQ931" s="173"/>
      <c r="AR931" s="173"/>
      <c r="AS931" s="173"/>
      <c r="AT931" s="173">
        <v>0.5</v>
      </c>
      <c r="AU931" s="173">
        <v>0.5</v>
      </c>
      <c r="AV931" s="173">
        <v>0.5</v>
      </c>
      <c r="AW931" s="173">
        <v>0.5</v>
      </c>
      <c r="AX931" s="173">
        <v>1</v>
      </c>
      <c r="AY931" s="173"/>
      <c r="AZ931" s="211">
        <f t="shared" si="131"/>
        <v>2</v>
      </c>
      <c r="BA931" s="211">
        <f t="shared" si="132"/>
        <v>3</v>
      </c>
      <c r="BB931" s="205">
        <f t="shared" si="126"/>
        <v>8319</v>
      </c>
      <c r="BC931" s="205">
        <f t="shared" si="127"/>
        <v>8319</v>
      </c>
      <c r="BD931" s="205">
        <f t="shared" si="128"/>
        <v>0</v>
      </c>
      <c r="BE931" s="205">
        <f t="shared" si="129"/>
        <v>0</v>
      </c>
      <c r="BF931" s="175">
        <v>8319</v>
      </c>
      <c r="BG931" s="175"/>
      <c r="BH931" s="175">
        <v>2604</v>
      </c>
      <c r="BI931" s="175"/>
      <c r="BJ931" s="175"/>
      <c r="BK931" s="175">
        <v>2171</v>
      </c>
      <c r="BL931" s="175"/>
      <c r="BM931" s="175">
        <v>1817</v>
      </c>
      <c r="BN931" s="175">
        <v>802</v>
      </c>
      <c r="BO931" s="175">
        <v>925</v>
      </c>
      <c r="BP931" s="198">
        <f t="shared" si="130"/>
        <v>3529</v>
      </c>
    </row>
    <row r="932" spans="1:68" s="116" customFormat="1" x14ac:dyDescent="0.15">
      <c r="A932" s="117">
        <v>1880101001</v>
      </c>
      <c r="B932" s="118" t="s">
        <v>1444</v>
      </c>
      <c r="C932" s="118" t="s">
        <v>1400</v>
      </c>
      <c r="D932" s="118" t="s">
        <v>1445</v>
      </c>
      <c r="E932" s="118" t="s">
        <v>4111</v>
      </c>
      <c r="F932" s="120">
        <v>30</v>
      </c>
      <c r="G932" s="119">
        <v>2275880</v>
      </c>
      <c r="H932" s="119"/>
      <c r="I932" s="120" t="s">
        <v>5820</v>
      </c>
      <c r="J932" s="120">
        <v>8300</v>
      </c>
      <c r="K932" s="120">
        <v>2275880</v>
      </c>
      <c r="L932" s="120">
        <v>0.751</v>
      </c>
      <c r="M932" s="121" t="s">
        <v>5654</v>
      </c>
      <c r="N932" s="120">
        <v>1</v>
      </c>
      <c r="O932" s="119">
        <v>250</v>
      </c>
      <c r="P932" s="119">
        <v>33</v>
      </c>
      <c r="Q932" s="119">
        <v>3</v>
      </c>
      <c r="R932" s="120" t="s">
        <v>5655</v>
      </c>
      <c r="S932" s="120">
        <v>13</v>
      </c>
      <c r="T932" s="120"/>
      <c r="U932" s="120"/>
      <c r="V932" s="172">
        <v>823</v>
      </c>
      <c r="W932" s="172">
        <v>203</v>
      </c>
      <c r="X932" s="172">
        <v>545</v>
      </c>
      <c r="Y932" s="172">
        <v>67</v>
      </c>
      <c r="Z932" s="172">
        <v>8</v>
      </c>
      <c r="AA932" s="123">
        <v>19581</v>
      </c>
      <c r="AB932" s="123"/>
      <c r="AC932" s="123">
        <v>960</v>
      </c>
      <c r="AD932" s="123"/>
      <c r="AE932" s="123"/>
      <c r="AF932" s="123"/>
      <c r="AG932" s="214"/>
      <c r="AH932" s="229" t="str">
        <f t="shared" si="125"/>
        <v>a3</v>
      </c>
      <c r="AI932" s="122" t="s">
        <v>5402</v>
      </c>
      <c r="AJ932" s="122"/>
      <c r="AK932" s="122"/>
      <c r="AL932" s="122" t="s">
        <v>5402</v>
      </c>
      <c r="AM932" s="122" t="s">
        <v>5402</v>
      </c>
      <c r="AN932" s="173"/>
      <c r="AO932" s="173"/>
      <c r="AP932" s="173"/>
      <c r="AQ932" s="173"/>
      <c r="AR932" s="173"/>
      <c r="AS932" s="173">
        <v>2</v>
      </c>
      <c r="AT932" s="173">
        <v>1</v>
      </c>
      <c r="AU932" s="173">
        <v>1</v>
      </c>
      <c r="AV932" s="173">
        <v>1</v>
      </c>
      <c r="AW932" s="173">
        <v>1</v>
      </c>
      <c r="AX932" s="173">
        <v>1</v>
      </c>
      <c r="AY932" s="173">
        <v>1</v>
      </c>
      <c r="AZ932" s="211">
        <f t="shared" si="131"/>
        <v>2</v>
      </c>
      <c r="BA932" s="211">
        <f t="shared" si="132"/>
        <v>6</v>
      </c>
      <c r="BB932" s="205">
        <f t="shared" si="126"/>
        <v>122233</v>
      </c>
      <c r="BC932" s="205">
        <f t="shared" si="127"/>
        <v>122233</v>
      </c>
      <c r="BD932" s="205">
        <f t="shared" si="128"/>
        <v>0</v>
      </c>
      <c r="BE932" s="205">
        <f t="shared" si="129"/>
        <v>0</v>
      </c>
      <c r="BF932" s="175">
        <v>122233</v>
      </c>
      <c r="BG932" s="175">
        <v>12918</v>
      </c>
      <c r="BH932" s="175">
        <v>78750</v>
      </c>
      <c r="BI932" s="175"/>
      <c r="BJ932" s="175"/>
      <c r="BK932" s="175">
        <v>27321</v>
      </c>
      <c r="BL932" s="175">
        <v>1691</v>
      </c>
      <c r="BM932" s="175"/>
      <c r="BN932" s="175"/>
      <c r="BO932" s="175">
        <v>1553</v>
      </c>
      <c r="BP932" s="198">
        <f t="shared" si="130"/>
        <v>80303</v>
      </c>
    </row>
    <row r="933" spans="1:68" s="116" customFormat="1" x14ac:dyDescent="0.15">
      <c r="A933" s="117">
        <v>1900181001</v>
      </c>
      <c r="B933" s="118" t="s">
        <v>1446</v>
      </c>
      <c r="C933" s="118" t="s">
        <v>1447</v>
      </c>
      <c r="D933" s="118" t="s">
        <v>1448</v>
      </c>
      <c r="E933" s="118" t="s">
        <v>4112</v>
      </c>
      <c r="F933" s="120">
        <v>27</v>
      </c>
      <c r="G933" s="119"/>
      <c r="H933" s="119"/>
      <c r="I933" s="120" t="s">
        <v>5820</v>
      </c>
      <c r="J933" s="120">
        <v>42100</v>
      </c>
      <c r="K933" s="120">
        <v>7726740</v>
      </c>
      <c r="L933" s="120">
        <v>0.503</v>
      </c>
      <c r="M933" s="121" t="s">
        <v>5654</v>
      </c>
      <c r="N933" s="120">
        <v>1</v>
      </c>
      <c r="O933" s="119">
        <v>148</v>
      </c>
      <c r="P933" s="119">
        <v>23.2</v>
      </c>
      <c r="Q933" s="119">
        <v>2.9</v>
      </c>
      <c r="R933" s="120" t="s">
        <v>5655</v>
      </c>
      <c r="S933" s="120">
        <v>52.6</v>
      </c>
      <c r="T933" s="120"/>
      <c r="U933" s="120"/>
      <c r="V933" s="172">
        <v>2433</v>
      </c>
      <c r="W933" s="172"/>
      <c r="X933" s="172">
        <v>1881</v>
      </c>
      <c r="Y933" s="172">
        <v>446</v>
      </c>
      <c r="Z933" s="172">
        <v>106</v>
      </c>
      <c r="AA933" s="123">
        <v>34997</v>
      </c>
      <c r="AB933" s="123"/>
      <c r="AC933" s="123">
        <v>3970</v>
      </c>
      <c r="AD933" s="123"/>
      <c r="AE933" s="123"/>
      <c r="AF933" s="123"/>
      <c r="AG933" s="214"/>
      <c r="AH933" s="229" t="str">
        <f t="shared" si="125"/>
        <v>a3</v>
      </c>
      <c r="AI933" s="122" t="s">
        <v>5401</v>
      </c>
      <c r="AJ933" s="122"/>
      <c r="AK933" s="122" t="s">
        <v>5401</v>
      </c>
      <c r="AL933" s="122"/>
      <c r="AM933" s="122" t="s">
        <v>5401</v>
      </c>
      <c r="AN933" s="173" t="s">
        <v>3186</v>
      </c>
      <c r="AO933" s="173" t="s">
        <v>3186</v>
      </c>
      <c r="AP933" s="173" t="s">
        <v>3186</v>
      </c>
      <c r="AQ933" s="173" t="s">
        <v>3186</v>
      </c>
      <c r="AR933" s="173" t="s">
        <v>3186</v>
      </c>
      <c r="AS933" s="173">
        <v>4</v>
      </c>
      <c r="AT933" s="173">
        <v>4</v>
      </c>
      <c r="AU933" s="173">
        <v>4</v>
      </c>
      <c r="AV933" s="173">
        <v>4</v>
      </c>
      <c r="AW933" s="173">
        <v>4</v>
      </c>
      <c r="AX933" s="173">
        <v>5</v>
      </c>
      <c r="AY933" s="173">
        <v>1</v>
      </c>
      <c r="AZ933" s="211">
        <f t="shared" si="131"/>
        <v>4</v>
      </c>
      <c r="BA933" s="211">
        <f t="shared" si="132"/>
        <v>22</v>
      </c>
      <c r="BB933" s="205">
        <f t="shared" si="126"/>
        <v>572026</v>
      </c>
      <c r="BC933" s="205">
        <f t="shared" si="127"/>
        <v>477231</v>
      </c>
      <c r="BD933" s="205">
        <f t="shared" si="128"/>
        <v>99591</v>
      </c>
      <c r="BE933" s="205">
        <f t="shared" si="129"/>
        <v>4796</v>
      </c>
      <c r="BF933" s="175">
        <v>472435</v>
      </c>
      <c r="BG933" s="175">
        <v>34464</v>
      </c>
      <c r="BH933" s="175">
        <v>261342</v>
      </c>
      <c r="BI933" s="175">
        <v>94795</v>
      </c>
      <c r="BJ933" s="175"/>
      <c r="BK933" s="175">
        <v>75007</v>
      </c>
      <c r="BL933" s="175">
        <v>41304</v>
      </c>
      <c r="BM933" s="175"/>
      <c r="BN933" s="175">
        <v>3167</v>
      </c>
      <c r="BO933" s="175">
        <v>61947</v>
      </c>
      <c r="BP933" s="198">
        <f t="shared" si="130"/>
        <v>323289</v>
      </c>
    </row>
    <row r="934" spans="1:68" s="116" customFormat="1" x14ac:dyDescent="0.15">
      <c r="A934" s="117">
        <v>1900281001</v>
      </c>
      <c r="B934" s="118" t="s">
        <v>1449</v>
      </c>
      <c r="C934" s="118" t="s">
        <v>1447</v>
      </c>
      <c r="D934" s="118" t="s">
        <v>1450</v>
      </c>
      <c r="E934" s="118" t="s">
        <v>4113</v>
      </c>
      <c r="F934" s="120">
        <v>24</v>
      </c>
      <c r="G934" s="119">
        <v>10376071</v>
      </c>
      <c r="H934" s="119"/>
      <c r="I934" s="120" t="s">
        <v>5820</v>
      </c>
      <c r="J934" s="120">
        <v>46350</v>
      </c>
      <c r="K934" s="120">
        <v>10376071</v>
      </c>
      <c r="L934" s="120">
        <v>0.61299999999999999</v>
      </c>
      <c r="M934" s="121" t="s">
        <v>5654</v>
      </c>
      <c r="N934" s="120">
        <v>1</v>
      </c>
      <c r="O934" s="119">
        <v>140</v>
      </c>
      <c r="P934" s="119">
        <v>26.4</v>
      </c>
      <c r="Q934" s="119">
        <v>4.2869999999999999</v>
      </c>
      <c r="R934" s="120" t="s">
        <v>5655</v>
      </c>
      <c r="S934" s="120">
        <v>113.7</v>
      </c>
      <c r="T934" s="120"/>
      <c r="U934" s="120"/>
      <c r="V934" s="172">
        <v>3945.3</v>
      </c>
      <c r="W934" s="172">
        <v>974.7</v>
      </c>
      <c r="X934" s="172">
        <v>2069.4</v>
      </c>
      <c r="Y934" s="172">
        <v>901.2</v>
      </c>
      <c r="Z934" s="172"/>
      <c r="AA934" s="123">
        <v>59130</v>
      </c>
      <c r="AB934" s="123"/>
      <c r="AC934" s="123">
        <v>1874.7</v>
      </c>
      <c r="AD934" s="123"/>
      <c r="AE934" s="123"/>
      <c r="AF934" s="123"/>
      <c r="AG934" s="214"/>
      <c r="AH934" s="229" t="str">
        <f t="shared" si="125"/>
        <v>a3</v>
      </c>
      <c r="AI934" s="122" t="s">
        <v>5401</v>
      </c>
      <c r="AJ934" s="122"/>
      <c r="AK934" s="122" t="s">
        <v>5401</v>
      </c>
      <c r="AL934" s="122" t="s">
        <v>5401</v>
      </c>
      <c r="AM934" s="122" t="s">
        <v>5401</v>
      </c>
      <c r="AN934" s="173"/>
      <c r="AO934" s="173"/>
      <c r="AP934" s="173"/>
      <c r="AQ934" s="173"/>
      <c r="AR934" s="173"/>
      <c r="AS934" s="173">
        <v>6</v>
      </c>
      <c r="AT934" s="173">
        <v>5</v>
      </c>
      <c r="AU934" s="173">
        <v>5</v>
      </c>
      <c r="AV934" s="173">
        <v>5</v>
      </c>
      <c r="AW934" s="173">
        <v>5</v>
      </c>
      <c r="AX934" s="173">
        <v>3</v>
      </c>
      <c r="AY934" s="173">
        <v>1</v>
      </c>
      <c r="AZ934" s="211">
        <f t="shared" si="131"/>
        <v>6</v>
      </c>
      <c r="BA934" s="211">
        <f t="shared" si="132"/>
        <v>24</v>
      </c>
      <c r="BB934" s="205">
        <f t="shared" si="126"/>
        <v>644851</v>
      </c>
      <c r="BC934" s="205">
        <f t="shared" si="127"/>
        <v>644851</v>
      </c>
      <c r="BD934" s="205">
        <f t="shared" si="128"/>
        <v>0</v>
      </c>
      <c r="BE934" s="205">
        <f t="shared" si="129"/>
        <v>0</v>
      </c>
      <c r="BF934" s="175">
        <v>644851</v>
      </c>
      <c r="BG934" s="175">
        <v>44857</v>
      </c>
      <c r="BH934" s="175">
        <v>285036</v>
      </c>
      <c r="BI934" s="175"/>
      <c r="BJ934" s="175"/>
      <c r="BK934" s="175">
        <v>143344</v>
      </c>
      <c r="BL934" s="175">
        <v>109533</v>
      </c>
      <c r="BM934" s="175"/>
      <c r="BN934" s="175">
        <v>2609</v>
      </c>
      <c r="BO934" s="175">
        <v>59472</v>
      </c>
      <c r="BP934" s="198">
        <f t="shared" si="130"/>
        <v>344508</v>
      </c>
    </row>
    <row r="935" spans="1:68" s="116" customFormat="1" x14ac:dyDescent="0.15">
      <c r="A935" s="117">
        <v>1900381001</v>
      </c>
      <c r="B935" s="118" t="s">
        <v>1451</v>
      </c>
      <c r="C935" s="118" t="s">
        <v>1447</v>
      </c>
      <c r="D935" s="118" t="s">
        <v>1452</v>
      </c>
      <c r="E935" s="118" t="s">
        <v>4114</v>
      </c>
      <c r="F935" s="120">
        <v>20</v>
      </c>
      <c r="G935" s="119">
        <v>15464091</v>
      </c>
      <c r="H935" s="119"/>
      <c r="I935" s="120" t="s">
        <v>5820</v>
      </c>
      <c r="J935" s="120">
        <v>73250</v>
      </c>
      <c r="K935" s="120">
        <v>15464091</v>
      </c>
      <c r="L935" s="120">
        <v>0.57799999999999996</v>
      </c>
      <c r="M935" s="121" t="s">
        <v>5654</v>
      </c>
      <c r="N935" s="120">
        <v>1</v>
      </c>
      <c r="O935" s="119">
        <v>190</v>
      </c>
      <c r="P935" s="119">
        <v>33.200000000000003</v>
      </c>
      <c r="Q935" s="119">
        <v>6.67</v>
      </c>
      <c r="R935" s="120" t="s">
        <v>5655</v>
      </c>
      <c r="S935" s="120">
        <v>143.69999999999999</v>
      </c>
      <c r="T935" s="120"/>
      <c r="U935" s="120"/>
      <c r="V935" s="172">
        <v>4721.8</v>
      </c>
      <c r="W935" s="172">
        <v>1175.7</v>
      </c>
      <c r="X935" s="172">
        <v>2139</v>
      </c>
      <c r="Y935" s="172">
        <v>972.7</v>
      </c>
      <c r="Z935" s="172">
        <v>434.4</v>
      </c>
      <c r="AA935" s="123">
        <v>117709</v>
      </c>
      <c r="AB935" s="123"/>
      <c r="AC935" s="123">
        <v>13335.1</v>
      </c>
      <c r="AD935" s="123"/>
      <c r="AE935" s="123"/>
      <c r="AF935" s="123"/>
      <c r="AG935" s="214"/>
      <c r="AH935" s="229" t="str">
        <f t="shared" si="125"/>
        <v>a3</v>
      </c>
      <c r="AI935" s="122" t="s">
        <v>5401</v>
      </c>
      <c r="AJ935" s="122" t="s">
        <v>5401</v>
      </c>
      <c r="AK935" s="122" t="s">
        <v>5401</v>
      </c>
      <c r="AL935" s="122" t="s">
        <v>5401</v>
      </c>
      <c r="AM935" s="122" t="s">
        <v>5401</v>
      </c>
      <c r="AN935" s="173"/>
      <c r="AO935" s="173"/>
      <c r="AP935" s="173"/>
      <c r="AQ935" s="173"/>
      <c r="AR935" s="173"/>
      <c r="AS935" s="173">
        <v>2</v>
      </c>
      <c r="AT935" s="173">
        <v>6.5</v>
      </c>
      <c r="AU935" s="173">
        <v>6.5</v>
      </c>
      <c r="AV935" s="173">
        <v>6.5</v>
      </c>
      <c r="AW935" s="173">
        <v>6.5</v>
      </c>
      <c r="AX935" s="173">
        <v>3</v>
      </c>
      <c r="AY935" s="173">
        <v>1</v>
      </c>
      <c r="AZ935" s="211">
        <f t="shared" si="131"/>
        <v>2</v>
      </c>
      <c r="BA935" s="211">
        <f t="shared" si="132"/>
        <v>30</v>
      </c>
      <c r="BB935" s="205">
        <f t="shared" si="126"/>
        <v>950457</v>
      </c>
      <c r="BC935" s="205">
        <f t="shared" si="127"/>
        <v>950457</v>
      </c>
      <c r="BD935" s="205">
        <f t="shared" si="128"/>
        <v>0</v>
      </c>
      <c r="BE935" s="205">
        <f t="shared" si="129"/>
        <v>0</v>
      </c>
      <c r="BF935" s="175">
        <v>950457</v>
      </c>
      <c r="BG935" s="175"/>
      <c r="BH935" s="175">
        <v>441550</v>
      </c>
      <c r="BI935" s="175"/>
      <c r="BJ935" s="175"/>
      <c r="BK935" s="175">
        <v>282804</v>
      </c>
      <c r="BL935" s="175">
        <v>101023</v>
      </c>
      <c r="BM935" s="175"/>
      <c r="BN935" s="175">
        <v>3815</v>
      </c>
      <c r="BO935" s="175">
        <v>121265</v>
      </c>
      <c r="BP935" s="198">
        <f t="shared" si="130"/>
        <v>562815</v>
      </c>
    </row>
    <row r="936" spans="1:68" s="116" customFormat="1" x14ac:dyDescent="0.15">
      <c r="A936" s="117">
        <v>1900481001</v>
      </c>
      <c r="B936" s="118" t="s">
        <v>1453</v>
      </c>
      <c r="C936" s="118" t="s">
        <v>1447</v>
      </c>
      <c r="D936" s="118" t="s">
        <v>1454</v>
      </c>
      <c r="E936" s="118" t="s">
        <v>4115</v>
      </c>
      <c r="F936" s="120">
        <v>9</v>
      </c>
      <c r="G936" s="119"/>
      <c r="H936" s="119"/>
      <c r="I936" s="120" t="s">
        <v>5820</v>
      </c>
      <c r="J936" s="120">
        <v>15000</v>
      </c>
      <c r="K936" s="120">
        <v>2186710</v>
      </c>
      <c r="L936" s="120">
        <v>0.39900000000000002</v>
      </c>
      <c r="M936" s="121" t="s">
        <v>5654</v>
      </c>
      <c r="N936" s="120">
        <v>1</v>
      </c>
      <c r="O936" s="119">
        <v>200</v>
      </c>
      <c r="P936" s="119">
        <v>35.1</v>
      </c>
      <c r="Q936" s="119">
        <v>4.38</v>
      </c>
      <c r="R936" s="120"/>
      <c r="S936" s="120"/>
      <c r="T936" s="120"/>
      <c r="U936" s="120" t="s">
        <v>5689</v>
      </c>
      <c r="V936" s="172">
        <v>1645.6</v>
      </c>
      <c r="W936" s="172"/>
      <c r="X936" s="172">
        <v>1189.8</v>
      </c>
      <c r="Y936" s="172">
        <v>455.8</v>
      </c>
      <c r="Z936" s="172"/>
      <c r="AA936" s="123">
        <v>13150.1</v>
      </c>
      <c r="AB936" s="123"/>
      <c r="AC936" s="123">
        <v>1272.8999999999999</v>
      </c>
      <c r="AD936" s="123"/>
      <c r="AE936" s="123"/>
      <c r="AF936" s="123"/>
      <c r="AG936" s="214"/>
      <c r="AH936" s="229" t="str">
        <f t="shared" si="125"/>
        <v>a3</v>
      </c>
      <c r="AI936" s="122" t="s">
        <v>5400</v>
      </c>
      <c r="AJ936" s="122"/>
      <c r="AK936" s="122" t="s">
        <v>5400</v>
      </c>
      <c r="AL936" s="122"/>
      <c r="AM936" s="122" t="s">
        <v>5400</v>
      </c>
      <c r="AN936" s="173"/>
      <c r="AO936" s="173"/>
      <c r="AP936" s="173"/>
      <c r="AQ936" s="173"/>
      <c r="AR936" s="173"/>
      <c r="AS936" s="173">
        <v>4.5</v>
      </c>
      <c r="AT936" s="173">
        <v>4</v>
      </c>
      <c r="AU936" s="173">
        <v>3.5</v>
      </c>
      <c r="AV936" s="173">
        <v>3.5</v>
      </c>
      <c r="AW936" s="173">
        <v>3.5</v>
      </c>
      <c r="AX936" s="173">
        <v>4</v>
      </c>
      <c r="AY936" s="173">
        <v>1</v>
      </c>
      <c r="AZ936" s="211">
        <f t="shared" si="131"/>
        <v>4.5</v>
      </c>
      <c r="BA936" s="211">
        <f t="shared" si="132"/>
        <v>19.5</v>
      </c>
      <c r="BB936" s="205">
        <f t="shared" si="126"/>
        <v>359657</v>
      </c>
      <c r="BC936" s="205">
        <f t="shared" si="127"/>
        <v>359657</v>
      </c>
      <c r="BD936" s="205">
        <f t="shared" si="128"/>
        <v>0</v>
      </c>
      <c r="BE936" s="205">
        <f t="shared" si="129"/>
        <v>0</v>
      </c>
      <c r="BF936" s="175">
        <v>359657</v>
      </c>
      <c r="BG936" s="175"/>
      <c r="BH936" s="175">
        <v>169807</v>
      </c>
      <c r="BI936" s="175"/>
      <c r="BJ936" s="175"/>
      <c r="BK936" s="175">
        <v>27496</v>
      </c>
      <c r="BL936" s="175">
        <v>46779</v>
      </c>
      <c r="BM936" s="175">
        <v>48516</v>
      </c>
      <c r="BN936" s="175">
        <v>14637</v>
      </c>
      <c r="BO936" s="175">
        <v>52422</v>
      </c>
      <c r="BP936" s="198">
        <f t="shared" si="130"/>
        <v>222229</v>
      </c>
    </row>
    <row r="937" spans="1:68" s="116" customFormat="1" x14ac:dyDescent="0.15">
      <c r="A937" s="117">
        <v>1920101001</v>
      </c>
      <c r="B937" s="118" t="s">
        <v>1455</v>
      </c>
      <c r="C937" s="118" t="s">
        <v>1447</v>
      </c>
      <c r="D937" s="118" t="s">
        <v>1456</v>
      </c>
      <c r="E937" s="118" t="s">
        <v>4116</v>
      </c>
      <c r="F937" s="120">
        <v>33</v>
      </c>
      <c r="G937" s="119">
        <v>38491153</v>
      </c>
      <c r="H937" s="119"/>
      <c r="I937" s="120" t="s">
        <v>5821</v>
      </c>
      <c r="J937" s="120">
        <v>139800</v>
      </c>
      <c r="K937" s="120">
        <v>38491153</v>
      </c>
      <c r="L937" s="120">
        <v>0.754</v>
      </c>
      <c r="M937" s="121" t="s">
        <v>5654</v>
      </c>
      <c r="N937" s="120">
        <v>1</v>
      </c>
      <c r="O937" s="119">
        <v>228</v>
      </c>
      <c r="P937" s="119"/>
      <c r="Q937" s="119"/>
      <c r="R937" s="120" t="s">
        <v>5655</v>
      </c>
      <c r="S937" s="120">
        <v>503.2</v>
      </c>
      <c r="T937" s="120"/>
      <c r="U937" s="120"/>
      <c r="V937" s="172">
        <v>11083.406999999999</v>
      </c>
      <c r="W937" s="172">
        <v>1897.75</v>
      </c>
      <c r="X937" s="172">
        <v>7132.6769999999997</v>
      </c>
      <c r="Y937" s="172">
        <v>2052.98</v>
      </c>
      <c r="Z937" s="172"/>
      <c r="AA937" s="123">
        <v>4978</v>
      </c>
      <c r="AB937" s="123"/>
      <c r="AC937" s="123">
        <v>4646.04</v>
      </c>
      <c r="AD937" s="123"/>
      <c r="AE937" s="123"/>
      <c r="AF937" s="123"/>
      <c r="AG937" s="214"/>
      <c r="AH937" s="229" t="str">
        <f t="shared" si="125"/>
        <v>a3</v>
      </c>
      <c r="AI937" s="122" t="s">
        <v>5401</v>
      </c>
      <c r="AJ937" s="122" t="s">
        <v>5401</v>
      </c>
      <c r="AK937" s="122"/>
      <c r="AL937" s="122"/>
      <c r="AM937" s="122"/>
      <c r="AN937" s="173">
        <v>2</v>
      </c>
      <c r="AO937" s="173">
        <v>3</v>
      </c>
      <c r="AP937" s="173">
        <v>3</v>
      </c>
      <c r="AQ937" s="173">
        <v>1</v>
      </c>
      <c r="AR937" s="173"/>
      <c r="AS937" s="173">
        <v>4</v>
      </c>
      <c r="AT937" s="173">
        <v>8</v>
      </c>
      <c r="AU937" s="173">
        <v>9</v>
      </c>
      <c r="AV937" s="173">
        <v>9</v>
      </c>
      <c r="AW937" s="173">
        <v>9</v>
      </c>
      <c r="AX937" s="173">
        <v>2</v>
      </c>
      <c r="AY937" s="173">
        <v>0.5</v>
      </c>
      <c r="AZ937" s="211">
        <f t="shared" si="131"/>
        <v>13</v>
      </c>
      <c r="BA937" s="211">
        <f t="shared" si="132"/>
        <v>37.5</v>
      </c>
      <c r="BB937" s="205">
        <f t="shared" si="126"/>
        <v>850389</v>
      </c>
      <c r="BC937" s="205">
        <f t="shared" si="127"/>
        <v>662971</v>
      </c>
      <c r="BD937" s="205">
        <f t="shared" si="128"/>
        <v>249854</v>
      </c>
      <c r="BE937" s="205">
        <f t="shared" si="129"/>
        <v>62436</v>
      </c>
      <c r="BF937" s="175">
        <v>600535</v>
      </c>
      <c r="BG937" s="175"/>
      <c r="BH937" s="175">
        <v>310926</v>
      </c>
      <c r="BI937" s="175">
        <v>182418</v>
      </c>
      <c r="BJ937" s="175">
        <v>5000</v>
      </c>
      <c r="BK937" s="175">
        <v>38452</v>
      </c>
      <c r="BL937" s="175">
        <v>12465</v>
      </c>
      <c r="BM937" s="175">
        <v>174935</v>
      </c>
      <c r="BN937" s="175">
        <v>12909</v>
      </c>
      <c r="BO937" s="175">
        <v>113284</v>
      </c>
      <c r="BP937" s="198">
        <f t="shared" si="130"/>
        <v>424210</v>
      </c>
    </row>
    <row r="938" spans="1:68" s="116" customFormat="1" x14ac:dyDescent="0.15">
      <c r="A938" s="117">
        <v>1920801001</v>
      </c>
      <c r="B938" s="118" t="s">
        <v>1457</v>
      </c>
      <c r="C938" s="118" t="s">
        <v>1447</v>
      </c>
      <c r="D938" s="118" t="s">
        <v>1458</v>
      </c>
      <c r="E938" s="118" t="s">
        <v>4117</v>
      </c>
      <c r="F938" s="120">
        <v>20</v>
      </c>
      <c r="G938" s="119"/>
      <c r="H938" s="119"/>
      <c r="I938" s="120" t="s">
        <v>5820</v>
      </c>
      <c r="J938" s="120">
        <v>350</v>
      </c>
      <c r="K938" s="120">
        <v>91250</v>
      </c>
      <c r="L938" s="120">
        <v>0.71399999999999997</v>
      </c>
      <c r="M938" s="121" t="s">
        <v>5662</v>
      </c>
      <c r="N938" s="120">
        <v>1</v>
      </c>
      <c r="O938" s="119"/>
      <c r="P938" s="119"/>
      <c r="Q938" s="119"/>
      <c r="R938" s="120"/>
      <c r="S938" s="120"/>
      <c r="T938" s="120"/>
      <c r="U938" s="120"/>
      <c r="V938" s="172">
        <v>136</v>
      </c>
      <c r="W938" s="172"/>
      <c r="X938" s="172">
        <v>136</v>
      </c>
      <c r="Y938" s="172"/>
      <c r="Z938" s="172"/>
      <c r="AA938" s="123">
        <v>180</v>
      </c>
      <c r="AB938" s="123"/>
      <c r="AC938" s="123"/>
      <c r="AD938" s="123"/>
      <c r="AE938" s="123"/>
      <c r="AF938" s="123"/>
      <c r="AG938" s="214"/>
      <c r="AH938" s="229" t="str">
        <f t="shared" si="125"/>
        <v>a2</v>
      </c>
      <c r="AI938" s="122"/>
      <c r="AJ938" s="122"/>
      <c r="AK938" s="122"/>
      <c r="AL938" s="122"/>
      <c r="AM938" s="122"/>
      <c r="AN938" s="173"/>
      <c r="AO938" s="173"/>
      <c r="AP938" s="173"/>
      <c r="AQ938" s="173"/>
      <c r="AR938" s="173"/>
      <c r="AS938" s="173"/>
      <c r="AT938" s="173">
        <v>1</v>
      </c>
      <c r="AU938" s="173">
        <v>1</v>
      </c>
      <c r="AV938" s="173">
        <v>1</v>
      </c>
      <c r="AW938" s="173">
        <v>1</v>
      </c>
      <c r="AX938" s="173">
        <v>1</v>
      </c>
      <c r="AY938" s="173"/>
      <c r="AZ938" s="211">
        <f t="shared" si="131"/>
        <v>0</v>
      </c>
      <c r="BA938" s="211">
        <f t="shared" si="132"/>
        <v>5</v>
      </c>
      <c r="BB938" s="205">
        <f t="shared" si="126"/>
        <v>3639</v>
      </c>
      <c r="BC938" s="205">
        <f t="shared" si="127"/>
        <v>3639</v>
      </c>
      <c r="BD938" s="205">
        <f t="shared" si="128"/>
        <v>0</v>
      </c>
      <c r="BE938" s="205">
        <f t="shared" si="129"/>
        <v>0</v>
      </c>
      <c r="BF938" s="175">
        <v>3639</v>
      </c>
      <c r="BG938" s="175"/>
      <c r="BH938" s="175">
        <v>504</v>
      </c>
      <c r="BI938" s="175"/>
      <c r="BJ938" s="175"/>
      <c r="BK938" s="175">
        <v>1676</v>
      </c>
      <c r="BL938" s="175"/>
      <c r="BM938" s="175">
        <v>1399</v>
      </c>
      <c r="BN938" s="175">
        <v>12</v>
      </c>
      <c r="BO938" s="175">
        <v>48</v>
      </c>
      <c r="BP938" s="198">
        <f t="shared" si="130"/>
        <v>552</v>
      </c>
    </row>
    <row r="939" spans="1:68" x14ac:dyDescent="0.15">
      <c r="A939" s="117">
        <v>1920902001</v>
      </c>
      <c r="B939" s="118" t="s">
        <v>1459</v>
      </c>
      <c r="C939" s="118" t="s">
        <v>1447</v>
      </c>
      <c r="D939" s="118" t="s">
        <v>1460</v>
      </c>
      <c r="E939" s="118" t="s">
        <v>4118</v>
      </c>
      <c r="F939" s="120">
        <v>11</v>
      </c>
      <c r="G939" s="119"/>
      <c r="H939" s="119"/>
      <c r="I939" s="120" t="s">
        <v>5820</v>
      </c>
      <c r="J939" s="120">
        <v>2321</v>
      </c>
      <c r="K939" s="120">
        <v>283537</v>
      </c>
      <c r="L939" s="120">
        <v>0.33500000000000002</v>
      </c>
      <c r="M939" s="121" t="s">
        <v>5657</v>
      </c>
      <c r="N939" s="120">
        <v>1</v>
      </c>
      <c r="O939" s="119">
        <v>160</v>
      </c>
      <c r="P939" s="119">
        <v>30.6</v>
      </c>
      <c r="Q939" s="119">
        <v>4.3899999999999997</v>
      </c>
      <c r="R939" s="120" t="s">
        <v>5660</v>
      </c>
      <c r="S939" s="120">
        <v>0.5</v>
      </c>
      <c r="T939" s="120"/>
      <c r="U939" s="120"/>
      <c r="V939" s="172">
        <v>185.2</v>
      </c>
      <c r="W939" s="172"/>
      <c r="X939" s="172">
        <v>142.69999999999999</v>
      </c>
      <c r="Y939" s="172"/>
      <c r="Z939" s="172">
        <v>42.5</v>
      </c>
      <c r="AA939" s="123">
        <v>2220</v>
      </c>
      <c r="AB939" s="123"/>
      <c r="AC939" s="123"/>
      <c r="AD939" s="123"/>
      <c r="AE939" s="123"/>
      <c r="AF939" s="123"/>
      <c r="AG939" s="214"/>
      <c r="AH939" s="229" t="str">
        <f t="shared" si="125"/>
        <v>a2</v>
      </c>
      <c r="AI939" s="122"/>
      <c r="AJ939" s="122"/>
      <c r="AK939" s="122"/>
      <c r="AL939" s="122"/>
      <c r="AM939" s="122"/>
      <c r="AN939" s="173" t="s">
        <v>3186</v>
      </c>
      <c r="AO939" s="173" t="s">
        <v>3186</v>
      </c>
      <c r="AP939" s="173" t="s">
        <v>3186</v>
      </c>
      <c r="AQ939" s="173" t="s">
        <v>3186</v>
      </c>
      <c r="AR939" s="173" t="s">
        <v>3186</v>
      </c>
      <c r="AS939" s="173"/>
      <c r="AT939" s="173"/>
      <c r="AU939" s="173"/>
      <c r="AV939" s="173"/>
      <c r="AW939" s="173"/>
      <c r="AX939" s="173"/>
      <c r="AY939" s="173" t="s">
        <v>3186</v>
      </c>
      <c r="AZ939" s="211">
        <f t="shared" si="131"/>
        <v>0</v>
      </c>
      <c r="BA939" s="211">
        <f t="shared" si="132"/>
        <v>0</v>
      </c>
      <c r="BB939" s="205">
        <f t="shared" si="126"/>
        <v>23641</v>
      </c>
      <c r="BC939" s="205">
        <f t="shared" si="127"/>
        <v>23641</v>
      </c>
      <c r="BD939" s="205">
        <f t="shared" si="128"/>
        <v>0</v>
      </c>
      <c r="BE939" s="205">
        <f t="shared" si="129"/>
        <v>0</v>
      </c>
      <c r="BF939" s="175">
        <v>23641</v>
      </c>
      <c r="BG939" s="175"/>
      <c r="BH939" s="175">
        <v>2431</v>
      </c>
      <c r="BI939" s="175"/>
      <c r="BJ939" s="175"/>
      <c r="BK939" s="175">
        <v>21210</v>
      </c>
      <c r="BL939" s="175"/>
      <c r="BM939" s="175"/>
      <c r="BN939" s="175"/>
      <c r="BO939" s="175"/>
      <c r="BP939" s="198">
        <f t="shared" si="130"/>
        <v>2431</v>
      </c>
    </row>
    <row r="940" spans="1:68" x14ac:dyDescent="0.15">
      <c r="A940" s="117">
        <v>1920902002</v>
      </c>
      <c r="B940" s="118" t="s">
        <v>1461</v>
      </c>
      <c r="C940" s="118" t="s">
        <v>1447</v>
      </c>
      <c r="D940" s="118" t="s">
        <v>1460</v>
      </c>
      <c r="E940" s="118" t="s">
        <v>4119</v>
      </c>
      <c r="F940" s="120">
        <v>11</v>
      </c>
      <c r="G940" s="119"/>
      <c r="H940" s="119"/>
      <c r="I940" s="120" t="s">
        <v>5820</v>
      </c>
      <c r="J940" s="120">
        <v>3500</v>
      </c>
      <c r="K940" s="120">
        <v>411778</v>
      </c>
      <c r="L940" s="120">
        <v>0.32200000000000001</v>
      </c>
      <c r="M940" s="121" t="s">
        <v>5659</v>
      </c>
      <c r="N940" s="120">
        <v>1</v>
      </c>
      <c r="O940" s="119">
        <v>117</v>
      </c>
      <c r="P940" s="119">
        <v>39.700000000000003</v>
      </c>
      <c r="Q940" s="119">
        <v>4.07</v>
      </c>
      <c r="R940" s="120" t="s">
        <v>5660</v>
      </c>
      <c r="S940" s="120">
        <v>0.8</v>
      </c>
      <c r="T940" s="120"/>
      <c r="U940" s="120"/>
      <c r="V940" s="172">
        <v>417.8</v>
      </c>
      <c r="W940" s="172"/>
      <c r="X940" s="172">
        <v>313</v>
      </c>
      <c r="Y940" s="172">
        <v>29.9</v>
      </c>
      <c r="Z940" s="172">
        <v>74.900000000000006</v>
      </c>
      <c r="AA940" s="123">
        <v>1987</v>
      </c>
      <c r="AB940" s="123"/>
      <c r="AC940" s="123">
        <v>237</v>
      </c>
      <c r="AD940" s="123"/>
      <c r="AE940" s="123"/>
      <c r="AF940" s="123"/>
      <c r="AG940" s="214"/>
      <c r="AH940" s="229" t="str">
        <f t="shared" si="125"/>
        <v>a3</v>
      </c>
      <c r="AI940" s="122"/>
      <c r="AJ940" s="122"/>
      <c r="AK940" s="122"/>
      <c r="AL940" s="122"/>
      <c r="AM940" s="122"/>
      <c r="AN940" s="173" t="s">
        <v>3186</v>
      </c>
      <c r="AO940" s="173" t="s">
        <v>3186</v>
      </c>
      <c r="AP940" s="173" t="s">
        <v>3186</v>
      </c>
      <c r="AQ940" s="173" t="s">
        <v>3186</v>
      </c>
      <c r="AR940" s="173" t="s">
        <v>3186</v>
      </c>
      <c r="AS940" s="173"/>
      <c r="AT940" s="173"/>
      <c r="AU940" s="173"/>
      <c r="AV940" s="173"/>
      <c r="AW940" s="173"/>
      <c r="AX940" s="173"/>
      <c r="AY940" s="173" t="s">
        <v>3186</v>
      </c>
      <c r="AZ940" s="211">
        <f t="shared" si="131"/>
        <v>0</v>
      </c>
      <c r="BA940" s="211">
        <f t="shared" si="132"/>
        <v>0</v>
      </c>
      <c r="BB940" s="205">
        <f t="shared" si="126"/>
        <v>9572</v>
      </c>
      <c r="BC940" s="205">
        <f t="shared" si="127"/>
        <v>9572</v>
      </c>
      <c r="BD940" s="205">
        <f t="shared" si="128"/>
        <v>0</v>
      </c>
      <c r="BE940" s="205">
        <f t="shared" si="129"/>
        <v>0</v>
      </c>
      <c r="BF940" s="175">
        <v>9572</v>
      </c>
      <c r="BG940" s="175"/>
      <c r="BH940" s="175">
        <v>4057</v>
      </c>
      <c r="BI940" s="175"/>
      <c r="BJ940" s="175"/>
      <c r="BK940" s="175">
        <v>5515</v>
      </c>
      <c r="BL940" s="175"/>
      <c r="BM940" s="175"/>
      <c r="BN940" s="175"/>
      <c r="BO940" s="175"/>
      <c r="BP940" s="198">
        <f t="shared" si="130"/>
        <v>4057</v>
      </c>
    </row>
    <row r="941" spans="1:68" x14ac:dyDescent="0.15">
      <c r="A941" s="117">
        <v>1920902003</v>
      </c>
      <c r="B941" s="118" t="s">
        <v>1462</v>
      </c>
      <c r="C941" s="118" t="s">
        <v>1447</v>
      </c>
      <c r="D941" s="118" t="s">
        <v>1460</v>
      </c>
      <c r="E941" s="118" t="s">
        <v>4120</v>
      </c>
      <c r="F941" s="120">
        <v>17</v>
      </c>
      <c r="G941" s="119"/>
      <c r="H941" s="119"/>
      <c r="I941" s="120" t="s">
        <v>5820</v>
      </c>
      <c r="J941" s="120">
        <v>100</v>
      </c>
      <c r="K941" s="120">
        <v>18614</v>
      </c>
      <c r="L941" s="120">
        <v>0.51</v>
      </c>
      <c r="M941" s="121" t="s">
        <v>5662</v>
      </c>
      <c r="N941" s="120">
        <v>1</v>
      </c>
      <c r="O941" s="119">
        <v>109</v>
      </c>
      <c r="P941" s="119">
        <v>27.7</v>
      </c>
      <c r="Q941" s="119">
        <v>2.15</v>
      </c>
      <c r="R941" s="120" t="s">
        <v>5660</v>
      </c>
      <c r="S941" s="120">
        <v>0.1</v>
      </c>
      <c r="T941" s="120"/>
      <c r="U941" s="120"/>
      <c r="V941" s="172">
        <v>8</v>
      </c>
      <c r="W941" s="172"/>
      <c r="X941" s="172">
        <v>6</v>
      </c>
      <c r="Y941" s="172"/>
      <c r="Z941" s="172">
        <v>2</v>
      </c>
      <c r="AA941" s="123">
        <v>247.4</v>
      </c>
      <c r="AB941" s="123"/>
      <c r="AC941" s="123"/>
      <c r="AD941" s="123"/>
      <c r="AE941" s="123"/>
      <c r="AF941" s="123"/>
      <c r="AG941" s="214"/>
      <c r="AH941" s="229" t="str">
        <f t="shared" si="125"/>
        <v>a2</v>
      </c>
      <c r="AI941" s="122"/>
      <c r="AJ941" s="122"/>
      <c r="AK941" s="122"/>
      <c r="AL941" s="122"/>
      <c r="AM941" s="122"/>
      <c r="AN941" s="173" t="s">
        <v>3186</v>
      </c>
      <c r="AO941" s="173" t="s">
        <v>3186</v>
      </c>
      <c r="AP941" s="173" t="s">
        <v>3186</v>
      </c>
      <c r="AQ941" s="173" t="s">
        <v>3186</v>
      </c>
      <c r="AR941" s="173" t="s">
        <v>3186</v>
      </c>
      <c r="AS941" s="173"/>
      <c r="AT941" s="173"/>
      <c r="AU941" s="173"/>
      <c r="AV941" s="173"/>
      <c r="AW941" s="173"/>
      <c r="AX941" s="173"/>
      <c r="AY941" s="173" t="s">
        <v>3186</v>
      </c>
      <c r="AZ941" s="211">
        <f t="shared" si="131"/>
        <v>0</v>
      </c>
      <c r="BA941" s="211">
        <f t="shared" si="132"/>
        <v>0</v>
      </c>
      <c r="BB941" s="205">
        <f t="shared" si="126"/>
        <v>2595</v>
      </c>
      <c r="BC941" s="205">
        <f t="shared" si="127"/>
        <v>2595</v>
      </c>
      <c r="BD941" s="205">
        <f t="shared" si="128"/>
        <v>0</v>
      </c>
      <c r="BE941" s="205">
        <f t="shared" si="129"/>
        <v>0</v>
      </c>
      <c r="BF941" s="175">
        <v>2595</v>
      </c>
      <c r="BG941" s="175"/>
      <c r="BH941" s="175">
        <v>1755</v>
      </c>
      <c r="BI941" s="175"/>
      <c r="BJ941" s="175"/>
      <c r="BK941" s="175">
        <v>840</v>
      </c>
      <c r="BL941" s="175"/>
      <c r="BM941" s="175"/>
      <c r="BN941" s="175"/>
      <c r="BO941" s="175"/>
      <c r="BP941" s="198">
        <f t="shared" si="130"/>
        <v>1755</v>
      </c>
    </row>
    <row r="942" spans="1:68" x14ac:dyDescent="0.15">
      <c r="A942" s="117">
        <v>1920902004</v>
      </c>
      <c r="B942" s="118" t="s">
        <v>1463</v>
      </c>
      <c r="C942" s="118" t="s">
        <v>1447</v>
      </c>
      <c r="D942" s="118" t="s">
        <v>1460</v>
      </c>
      <c r="E942" s="118" t="s">
        <v>4121</v>
      </c>
      <c r="F942" s="120">
        <v>26</v>
      </c>
      <c r="G942" s="119"/>
      <c r="H942" s="119"/>
      <c r="I942" s="120" t="s">
        <v>5820</v>
      </c>
      <c r="J942" s="120">
        <v>1651</v>
      </c>
      <c r="K942" s="120">
        <v>112918</v>
      </c>
      <c r="L942" s="120">
        <v>0.187</v>
      </c>
      <c r="M942" s="121" t="s">
        <v>5664</v>
      </c>
      <c r="N942" s="120">
        <v>1</v>
      </c>
      <c r="O942" s="119">
        <v>64</v>
      </c>
      <c r="P942" s="119">
        <v>18</v>
      </c>
      <c r="Q942" s="119">
        <v>1.8</v>
      </c>
      <c r="R942" s="120" t="s">
        <v>5663</v>
      </c>
      <c r="S942" s="120">
        <v>0.2</v>
      </c>
      <c r="T942" s="120"/>
      <c r="U942" s="120"/>
      <c r="V942" s="172">
        <v>134.5</v>
      </c>
      <c r="W942" s="172"/>
      <c r="X942" s="172">
        <v>122.3</v>
      </c>
      <c r="Y942" s="172"/>
      <c r="Z942" s="172">
        <v>12.2</v>
      </c>
      <c r="AA942" s="123"/>
      <c r="AB942" s="123"/>
      <c r="AC942" s="123"/>
      <c r="AD942" s="123"/>
      <c r="AE942" s="123"/>
      <c r="AF942" s="123"/>
      <c r="AG942" s="214"/>
      <c r="AH942" s="229" t="str">
        <f t="shared" si="125"/>
        <v>a1</v>
      </c>
      <c r="AI942" s="122"/>
      <c r="AJ942" s="122"/>
      <c r="AK942" s="122"/>
      <c r="AL942" s="122"/>
      <c r="AM942" s="122"/>
      <c r="AN942" s="173" t="s">
        <v>3186</v>
      </c>
      <c r="AO942" s="173" t="s">
        <v>3186</v>
      </c>
      <c r="AP942" s="173" t="s">
        <v>3186</v>
      </c>
      <c r="AQ942" s="173" t="s">
        <v>3186</v>
      </c>
      <c r="AR942" s="173" t="s">
        <v>3186</v>
      </c>
      <c r="AS942" s="173"/>
      <c r="AT942" s="173"/>
      <c r="AU942" s="173"/>
      <c r="AV942" s="173"/>
      <c r="AW942" s="173"/>
      <c r="AX942" s="173"/>
      <c r="AY942" s="173" t="s">
        <v>3186</v>
      </c>
      <c r="AZ942" s="211">
        <f t="shared" si="131"/>
        <v>0</v>
      </c>
      <c r="BA942" s="211">
        <f t="shared" si="132"/>
        <v>0</v>
      </c>
      <c r="BB942" s="205">
        <f t="shared" si="126"/>
        <v>10240</v>
      </c>
      <c r="BC942" s="205">
        <f t="shared" si="127"/>
        <v>10240</v>
      </c>
      <c r="BD942" s="205">
        <f t="shared" si="128"/>
        <v>0</v>
      </c>
      <c r="BE942" s="205">
        <f t="shared" si="129"/>
        <v>0</v>
      </c>
      <c r="BF942" s="175">
        <v>10240</v>
      </c>
      <c r="BG942" s="175"/>
      <c r="BH942" s="175">
        <v>9261</v>
      </c>
      <c r="BI942" s="175"/>
      <c r="BJ942" s="175"/>
      <c r="BK942" s="175">
        <v>979</v>
      </c>
      <c r="BL942" s="175"/>
      <c r="BM942" s="175"/>
      <c r="BN942" s="175"/>
      <c r="BO942" s="175"/>
      <c r="BP942" s="198">
        <f t="shared" si="130"/>
        <v>9261</v>
      </c>
    </row>
    <row r="943" spans="1:68" x14ac:dyDescent="0.15">
      <c r="A943" s="117">
        <v>1920902005</v>
      </c>
      <c r="B943" s="118" t="s">
        <v>1464</v>
      </c>
      <c r="C943" s="118" t="s">
        <v>1447</v>
      </c>
      <c r="D943" s="118" t="s">
        <v>1460</v>
      </c>
      <c r="E943" s="118" t="s">
        <v>4122</v>
      </c>
      <c r="F943" s="120">
        <v>17</v>
      </c>
      <c r="G943" s="119"/>
      <c r="H943" s="119"/>
      <c r="I943" s="120" t="s">
        <v>5820</v>
      </c>
      <c r="J943" s="120">
        <v>1105</v>
      </c>
      <c r="K943" s="120">
        <v>133518</v>
      </c>
      <c r="L943" s="120">
        <v>0.33100000000000002</v>
      </c>
      <c r="M943" s="121" t="s">
        <v>5664</v>
      </c>
      <c r="N943" s="120">
        <v>1</v>
      </c>
      <c r="O943" s="119">
        <v>147</v>
      </c>
      <c r="P943" s="119">
        <v>25</v>
      </c>
      <c r="Q943" s="119">
        <v>2.8</v>
      </c>
      <c r="R943" s="120" t="s">
        <v>5663</v>
      </c>
      <c r="S943" s="120">
        <v>0.3</v>
      </c>
      <c r="T943" s="120"/>
      <c r="U943" s="120"/>
      <c r="V943" s="172">
        <v>130.6</v>
      </c>
      <c r="W943" s="172"/>
      <c r="X943" s="172"/>
      <c r="Y943" s="172"/>
      <c r="Z943" s="172">
        <v>130.6</v>
      </c>
      <c r="AA943" s="123"/>
      <c r="AB943" s="123"/>
      <c r="AC943" s="123"/>
      <c r="AD943" s="123"/>
      <c r="AE943" s="123"/>
      <c r="AF943" s="123"/>
      <c r="AG943" s="214"/>
      <c r="AH943" s="229" t="str">
        <f t="shared" si="125"/>
        <v>a1</v>
      </c>
      <c r="AI943" s="122"/>
      <c r="AJ943" s="122"/>
      <c r="AK943" s="122"/>
      <c r="AL943" s="122"/>
      <c r="AM943" s="122"/>
      <c r="AN943" s="173" t="s">
        <v>3186</v>
      </c>
      <c r="AO943" s="173" t="s">
        <v>3186</v>
      </c>
      <c r="AP943" s="173" t="s">
        <v>3186</v>
      </c>
      <c r="AQ943" s="173" t="s">
        <v>3186</v>
      </c>
      <c r="AR943" s="173" t="s">
        <v>3186</v>
      </c>
      <c r="AS943" s="173" t="s">
        <v>3186</v>
      </c>
      <c r="AT943" s="173" t="s">
        <v>3186</v>
      </c>
      <c r="AU943" s="173" t="s">
        <v>3186</v>
      </c>
      <c r="AV943" s="173" t="s">
        <v>3186</v>
      </c>
      <c r="AW943" s="173" t="s">
        <v>3186</v>
      </c>
      <c r="AX943" s="173" t="s">
        <v>3186</v>
      </c>
      <c r="AY943" s="173" t="s">
        <v>3186</v>
      </c>
      <c r="AZ943" s="211">
        <f t="shared" si="131"/>
        <v>0</v>
      </c>
      <c r="BA943" s="211">
        <f t="shared" si="132"/>
        <v>0</v>
      </c>
      <c r="BB943" s="205">
        <f t="shared" si="126"/>
        <v>7403</v>
      </c>
      <c r="BC943" s="205">
        <f t="shared" si="127"/>
        <v>7403</v>
      </c>
      <c r="BD943" s="205">
        <f t="shared" si="128"/>
        <v>0</v>
      </c>
      <c r="BE943" s="205">
        <f t="shared" si="129"/>
        <v>0</v>
      </c>
      <c r="BF943" s="175">
        <v>7403</v>
      </c>
      <c r="BG943" s="175"/>
      <c r="BH943" s="175">
        <v>7403</v>
      </c>
      <c r="BI943" s="175"/>
      <c r="BJ943" s="175"/>
      <c r="BK943" s="175"/>
      <c r="BL943" s="175"/>
      <c r="BM943" s="175"/>
      <c r="BN943" s="175"/>
      <c r="BO943" s="175"/>
      <c r="BP943" s="198">
        <f t="shared" si="130"/>
        <v>7403</v>
      </c>
    </row>
    <row r="944" spans="1:68" x14ac:dyDescent="0.15">
      <c r="A944" s="117">
        <v>1920902006</v>
      </c>
      <c r="B944" s="118" t="s">
        <v>1465</v>
      </c>
      <c r="C944" s="118" t="s">
        <v>1447</v>
      </c>
      <c r="D944" s="118" t="s">
        <v>1460</v>
      </c>
      <c r="E944" s="118" t="s">
        <v>4123</v>
      </c>
      <c r="F944" s="120">
        <v>14</v>
      </c>
      <c r="G944" s="119"/>
      <c r="H944" s="119"/>
      <c r="I944" s="120" t="s">
        <v>5820</v>
      </c>
      <c r="J944" s="120">
        <v>2274</v>
      </c>
      <c r="K944" s="120">
        <v>523278</v>
      </c>
      <c r="L944" s="120">
        <v>0.63</v>
      </c>
      <c r="M944" s="121" t="s">
        <v>5664</v>
      </c>
      <c r="N944" s="120">
        <v>1</v>
      </c>
      <c r="O944" s="119">
        <v>185</v>
      </c>
      <c r="P944" s="119"/>
      <c r="Q944" s="119">
        <v>4.8</v>
      </c>
      <c r="R944" s="120" t="s">
        <v>5663</v>
      </c>
      <c r="S944" s="120">
        <v>1.1000000000000001</v>
      </c>
      <c r="T944" s="120"/>
      <c r="U944" s="120"/>
      <c r="V944" s="172">
        <v>334</v>
      </c>
      <c r="W944" s="172"/>
      <c r="X944" s="172"/>
      <c r="Y944" s="172"/>
      <c r="Z944" s="172">
        <v>334</v>
      </c>
      <c r="AA944" s="123"/>
      <c r="AB944" s="123"/>
      <c r="AC944" s="123"/>
      <c r="AD944" s="123"/>
      <c r="AE944" s="123"/>
      <c r="AF944" s="123"/>
      <c r="AG944" s="214"/>
      <c r="AH944" s="229" t="str">
        <f t="shared" si="125"/>
        <v>a1</v>
      </c>
      <c r="AI944" s="122"/>
      <c r="AJ944" s="122"/>
      <c r="AK944" s="122"/>
      <c r="AL944" s="122"/>
      <c r="AM944" s="122"/>
      <c r="AN944" s="173" t="s">
        <v>3186</v>
      </c>
      <c r="AO944" s="173" t="s">
        <v>3186</v>
      </c>
      <c r="AP944" s="173" t="s">
        <v>3186</v>
      </c>
      <c r="AQ944" s="173" t="s">
        <v>3186</v>
      </c>
      <c r="AR944" s="173" t="s">
        <v>3186</v>
      </c>
      <c r="AS944" s="173"/>
      <c r="AT944" s="173"/>
      <c r="AU944" s="173"/>
      <c r="AV944" s="173"/>
      <c r="AW944" s="173"/>
      <c r="AX944" s="173"/>
      <c r="AY944" s="173" t="s">
        <v>3186</v>
      </c>
      <c r="AZ944" s="211">
        <f t="shared" si="131"/>
        <v>0</v>
      </c>
      <c r="BA944" s="211">
        <f t="shared" si="132"/>
        <v>0</v>
      </c>
      <c r="BB944" s="205">
        <f t="shared" si="126"/>
        <v>13258</v>
      </c>
      <c r="BC944" s="205">
        <f t="shared" si="127"/>
        <v>13258</v>
      </c>
      <c r="BD944" s="205">
        <f t="shared" si="128"/>
        <v>0</v>
      </c>
      <c r="BE944" s="205">
        <f t="shared" si="129"/>
        <v>0</v>
      </c>
      <c r="BF944" s="175">
        <v>13258</v>
      </c>
      <c r="BG944" s="175"/>
      <c r="BH944" s="175">
        <v>10427</v>
      </c>
      <c r="BI944" s="175"/>
      <c r="BJ944" s="175"/>
      <c r="BK944" s="175">
        <v>2831</v>
      </c>
      <c r="BL944" s="175"/>
      <c r="BM944" s="175"/>
      <c r="BN944" s="175"/>
      <c r="BO944" s="175"/>
      <c r="BP944" s="198">
        <f t="shared" si="130"/>
        <v>10427</v>
      </c>
    </row>
    <row r="945" spans="1:68" x14ac:dyDescent="0.15">
      <c r="A945" s="117">
        <v>1920902007</v>
      </c>
      <c r="B945" s="118" t="s">
        <v>1466</v>
      </c>
      <c r="C945" s="118" t="s">
        <v>1447</v>
      </c>
      <c r="D945" s="118" t="s">
        <v>1460</v>
      </c>
      <c r="E945" s="118" t="s">
        <v>4124</v>
      </c>
      <c r="F945" s="120">
        <v>17</v>
      </c>
      <c r="G945" s="119"/>
      <c r="H945" s="119"/>
      <c r="I945" s="120" t="s">
        <v>5820</v>
      </c>
      <c r="J945" s="120">
        <v>2210</v>
      </c>
      <c r="K945" s="120">
        <v>350610</v>
      </c>
      <c r="L945" s="120">
        <v>0.435</v>
      </c>
      <c r="M945" s="121" t="s">
        <v>5659</v>
      </c>
      <c r="N945" s="120">
        <v>1</v>
      </c>
      <c r="O945" s="119">
        <v>248</v>
      </c>
      <c r="P945" s="119">
        <v>46.1</v>
      </c>
      <c r="Q945" s="119">
        <v>5.88</v>
      </c>
      <c r="R945" s="120" t="s">
        <v>5660</v>
      </c>
      <c r="S945" s="120">
        <v>0.8</v>
      </c>
      <c r="T945" s="120"/>
      <c r="U945" s="120"/>
      <c r="V945" s="172">
        <v>394.2</v>
      </c>
      <c r="W945" s="172"/>
      <c r="X945" s="172">
        <v>246.6</v>
      </c>
      <c r="Y945" s="172">
        <v>50.9</v>
      </c>
      <c r="Z945" s="172">
        <v>96.7</v>
      </c>
      <c r="AA945" s="123">
        <v>1880.2</v>
      </c>
      <c r="AB945" s="123"/>
      <c r="AC945" s="123">
        <v>224</v>
      </c>
      <c r="AD945" s="123"/>
      <c r="AE945" s="123"/>
      <c r="AF945" s="123"/>
      <c r="AG945" s="214"/>
      <c r="AH945" s="229" t="str">
        <f t="shared" si="125"/>
        <v>a3</v>
      </c>
      <c r="AI945" s="122"/>
      <c r="AJ945" s="122"/>
      <c r="AK945" s="122"/>
      <c r="AL945" s="122"/>
      <c r="AM945" s="122"/>
      <c r="AN945" s="173" t="s">
        <v>3186</v>
      </c>
      <c r="AO945" s="173" t="s">
        <v>3186</v>
      </c>
      <c r="AP945" s="173" t="s">
        <v>3186</v>
      </c>
      <c r="AQ945" s="173" t="s">
        <v>3186</v>
      </c>
      <c r="AR945" s="173" t="s">
        <v>3186</v>
      </c>
      <c r="AS945" s="173" t="s">
        <v>3186</v>
      </c>
      <c r="AT945" s="173" t="s">
        <v>3186</v>
      </c>
      <c r="AU945" s="173" t="s">
        <v>3186</v>
      </c>
      <c r="AV945" s="173" t="s">
        <v>3186</v>
      </c>
      <c r="AW945" s="173" t="s">
        <v>3186</v>
      </c>
      <c r="AX945" s="173" t="s">
        <v>3186</v>
      </c>
      <c r="AY945" s="173" t="s">
        <v>3186</v>
      </c>
      <c r="AZ945" s="211">
        <f t="shared" si="131"/>
        <v>0</v>
      </c>
      <c r="BA945" s="211">
        <f t="shared" si="132"/>
        <v>0</v>
      </c>
      <c r="BB945" s="205">
        <f t="shared" si="126"/>
        <v>11143</v>
      </c>
      <c r="BC945" s="205">
        <f t="shared" si="127"/>
        <v>11143</v>
      </c>
      <c r="BD945" s="205">
        <f t="shared" si="128"/>
        <v>0</v>
      </c>
      <c r="BE945" s="205">
        <f t="shared" si="129"/>
        <v>0</v>
      </c>
      <c r="BF945" s="175">
        <v>11143</v>
      </c>
      <c r="BG945" s="175"/>
      <c r="BH945" s="175">
        <v>5389</v>
      </c>
      <c r="BI945" s="175"/>
      <c r="BJ945" s="175"/>
      <c r="BK945" s="175">
        <v>5754</v>
      </c>
      <c r="BL945" s="175"/>
      <c r="BM945" s="175"/>
      <c r="BN945" s="175"/>
      <c r="BO945" s="175"/>
      <c r="BP945" s="198">
        <f t="shared" si="130"/>
        <v>5389</v>
      </c>
    </row>
    <row r="946" spans="1:68" x14ac:dyDescent="0.15">
      <c r="A946" s="117">
        <v>1920902008</v>
      </c>
      <c r="B946" s="118" t="s">
        <v>1467</v>
      </c>
      <c r="C946" s="118" t="s">
        <v>1447</v>
      </c>
      <c r="D946" s="118" t="s">
        <v>1460</v>
      </c>
      <c r="E946" s="118" t="s">
        <v>4125</v>
      </c>
      <c r="F946" s="120">
        <v>17</v>
      </c>
      <c r="G946" s="119"/>
      <c r="H946" s="119"/>
      <c r="I946" s="120" t="s">
        <v>5820</v>
      </c>
      <c r="J946" s="120">
        <v>1500</v>
      </c>
      <c r="K946" s="120">
        <v>142557</v>
      </c>
      <c r="L946" s="120">
        <v>0.26</v>
      </c>
      <c r="M946" s="121" t="s">
        <v>5659</v>
      </c>
      <c r="N946" s="120">
        <v>1</v>
      </c>
      <c r="O946" s="119">
        <v>225</v>
      </c>
      <c r="P946" s="119">
        <v>47.1</v>
      </c>
      <c r="Q946" s="119">
        <v>5.75</v>
      </c>
      <c r="R946" s="120" t="s">
        <v>5660</v>
      </c>
      <c r="S946" s="120">
        <v>0.4</v>
      </c>
      <c r="T946" s="120"/>
      <c r="U946" s="120"/>
      <c r="V946" s="172">
        <v>175.4</v>
      </c>
      <c r="W946" s="172"/>
      <c r="X946" s="172">
        <v>110.1</v>
      </c>
      <c r="Y946" s="172">
        <v>21.6</v>
      </c>
      <c r="Z946" s="172">
        <v>43.7</v>
      </c>
      <c r="AA946" s="123">
        <v>905.9</v>
      </c>
      <c r="AB946" s="123"/>
      <c r="AC946" s="123">
        <v>103</v>
      </c>
      <c r="AD946" s="123"/>
      <c r="AE946" s="123"/>
      <c r="AF946" s="123"/>
      <c r="AG946" s="214"/>
      <c r="AH946" s="229" t="str">
        <f t="shared" si="125"/>
        <v>a3</v>
      </c>
      <c r="AI946" s="122"/>
      <c r="AJ946" s="122"/>
      <c r="AK946" s="122"/>
      <c r="AL946" s="122"/>
      <c r="AM946" s="122"/>
      <c r="AN946" s="173" t="s">
        <v>3186</v>
      </c>
      <c r="AO946" s="173" t="s">
        <v>3186</v>
      </c>
      <c r="AP946" s="173" t="s">
        <v>3186</v>
      </c>
      <c r="AQ946" s="173" t="s">
        <v>3186</v>
      </c>
      <c r="AR946" s="173" t="s">
        <v>3186</v>
      </c>
      <c r="AS946" s="173"/>
      <c r="AT946" s="173"/>
      <c r="AU946" s="173"/>
      <c r="AV946" s="173"/>
      <c r="AW946" s="173"/>
      <c r="AX946" s="173"/>
      <c r="AY946" s="173" t="s">
        <v>3186</v>
      </c>
      <c r="AZ946" s="211">
        <f t="shared" si="131"/>
        <v>0</v>
      </c>
      <c r="BA946" s="211">
        <f t="shared" si="132"/>
        <v>0</v>
      </c>
      <c r="BB946" s="205">
        <f t="shared" si="126"/>
        <v>5866</v>
      </c>
      <c r="BC946" s="205">
        <f t="shared" si="127"/>
        <v>5866</v>
      </c>
      <c r="BD946" s="205">
        <f t="shared" si="128"/>
        <v>0</v>
      </c>
      <c r="BE946" s="205">
        <f t="shared" si="129"/>
        <v>0</v>
      </c>
      <c r="BF946" s="175">
        <v>5866</v>
      </c>
      <c r="BG946" s="175"/>
      <c r="BH946" s="175">
        <v>3830</v>
      </c>
      <c r="BI946" s="175"/>
      <c r="BJ946" s="175"/>
      <c r="BK946" s="175">
        <v>2036</v>
      </c>
      <c r="BL946" s="175"/>
      <c r="BM946" s="175"/>
      <c r="BN946" s="175"/>
      <c r="BO946" s="175"/>
      <c r="BP946" s="198">
        <f t="shared" si="130"/>
        <v>3830</v>
      </c>
    </row>
    <row r="947" spans="1:68" x14ac:dyDescent="0.15">
      <c r="A947" s="117">
        <v>1920902009</v>
      </c>
      <c r="B947" s="118" t="s">
        <v>1468</v>
      </c>
      <c r="C947" s="118" t="s">
        <v>1447</v>
      </c>
      <c r="D947" s="118" t="s">
        <v>1460</v>
      </c>
      <c r="E947" s="118" t="s">
        <v>4126</v>
      </c>
      <c r="F947" s="120">
        <v>13</v>
      </c>
      <c r="G947" s="119"/>
      <c r="H947" s="119"/>
      <c r="I947" s="120" t="s">
        <v>5820</v>
      </c>
      <c r="J947" s="120">
        <v>2030</v>
      </c>
      <c r="K947" s="120">
        <v>382608</v>
      </c>
      <c r="L947" s="120">
        <v>0.51600000000000001</v>
      </c>
      <c r="M947" s="121" t="s">
        <v>5659</v>
      </c>
      <c r="N947" s="120">
        <v>1</v>
      </c>
      <c r="O947" s="119">
        <v>104</v>
      </c>
      <c r="P947" s="119">
        <v>30.5</v>
      </c>
      <c r="Q947" s="119">
        <v>2.9</v>
      </c>
      <c r="R947" s="120" t="s">
        <v>5660</v>
      </c>
      <c r="S947" s="120">
        <v>0.8</v>
      </c>
      <c r="T947" s="120"/>
      <c r="U947" s="120"/>
      <c r="V947" s="172">
        <v>448.8</v>
      </c>
      <c r="W947" s="172"/>
      <c r="X947" s="172">
        <v>242.4</v>
      </c>
      <c r="Y947" s="172">
        <v>15.9</v>
      </c>
      <c r="Z947" s="172">
        <v>190.5</v>
      </c>
      <c r="AA947" s="123">
        <v>1813.4</v>
      </c>
      <c r="AB947" s="123"/>
      <c r="AC947" s="123">
        <v>211</v>
      </c>
      <c r="AD947" s="123"/>
      <c r="AE947" s="123"/>
      <c r="AF947" s="123"/>
      <c r="AG947" s="214"/>
      <c r="AH947" s="229" t="str">
        <f t="shared" si="125"/>
        <v>a3</v>
      </c>
      <c r="AI947" s="122"/>
      <c r="AJ947" s="122"/>
      <c r="AK947" s="122"/>
      <c r="AL947" s="122"/>
      <c r="AM947" s="122"/>
      <c r="AN947" s="173" t="s">
        <v>3186</v>
      </c>
      <c r="AO947" s="173" t="s">
        <v>3186</v>
      </c>
      <c r="AP947" s="173" t="s">
        <v>3186</v>
      </c>
      <c r="AQ947" s="173" t="s">
        <v>3186</v>
      </c>
      <c r="AR947" s="173" t="s">
        <v>3186</v>
      </c>
      <c r="AS947" s="173"/>
      <c r="AT947" s="173"/>
      <c r="AU947" s="173"/>
      <c r="AV947" s="173"/>
      <c r="AW947" s="173"/>
      <c r="AX947" s="173"/>
      <c r="AY947" s="173" t="s">
        <v>3186</v>
      </c>
      <c r="AZ947" s="211">
        <f t="shared" si="131"/>
        <v>0</v>
      </c>
      <c r="BA947" s="211">
        <f t="shared" si="132"/>
        <v>0</v>
      </c>
      <c r="BB947" s="205">
        <f t="shared" si="126"/>
        <v>9720</v>
      </c>
      <c r="BC947" s="205">
        <f t="shared" si="127"/>
        <v>9720</v>
      </c>
      <c r="BD947" s="205">
        <f t="shared" si="128"/>
        <v>0</v>
      </c>
      <c r="BE947" s="205">
        <f t="shared" si="129"/>
        <v>0</v>
      </c>
      <c r="BF947" s="175">
        <v>9720</v>
      </c>
      <c r="BG947" s="175"/>
      <c r="BH947" s="175">
        <v>5009</v>
      </c>
      <c r="BI947" s="175"/>
      <c r="BJ947" s="175"/>
      <c r="BK947" s="175">
        <v>4711</v>
      </c>
      <c r="BL947" s="175"/>
      <c r="BM947" s="175"/>
      <c r="BN947" s="175"/>
      <c r="BO947" s="175"/>
      <c r="BP947" s="198">
        <f t="shared" si="130"/>
        <v>5009</v>
      </c>
    </row>
    <row r="948" spans="1:68" x14ac:dyDescent="0.15">
      <c r="A948" s="117">
        <v>1920902010</v>
      </c>
      <c r="B948" s="118" t="s">
        <v>1469</v>
      </c>
      <c r="C948" s="118" t="s">
        <v>1447</v>
      </c>
      <c r="D948" s="118" t="s">
        <v>1460</v>
      </c>
      <c r="E948" s="118" t="s">
        <v>4127</v>
      </c>
      <c r="F948" s="120">
        <v>13</v>
      </c>
      <c r="G948" s="119"/>
      <c r="H948" s="119"/>
      <c r="I948" s="120" t="s">
        <v>5820</v>
      </c>
      <c r="J948" s="120">
        <v>2240</v>
      </c>
      <c r="K948" s="120">
        <v>356453</v>
      </c>
      <c r="L948" s="120">
        <v>0.436</v>
      </c>
      <c r="M948" s="121" t="s">
        <v>5657</v>
      </c>
      <c r="N948" s="120">
        <v>1</v>
      </c>
      <c r="O948" s="119">
        <v>308</v>
      </c>
      <c r="P948" s="119">
        <v>57</v>
      </c>
      <c r="Q948" s="119">
        <v>7.74</v>
      </c>
      <c r="R948" s="120" t="s">
        <v>5660</v>
      </c>
      <c r="S948" s="120">
        <v>0.8</v>
      </c>
      <c r="T948" s="120"/>
      <c r="U948" s="120"/>
      <c r="V948" s="172">
        <v>242.6</v>
      </c>
      <c r="W948" s="172"/>
      <c r="X948" s="172">
        <v>154.1</v>
      </c>
      <c r="Y948" s="172">
        <v>16.399999999999999</v>
      </c>
      <c r="Z948" s="172">
        <v>72.099999999999994</v>
      </c>
      <c r="AA948" s="123">
        <v>4028.5</v>
      </c>
      <c r="AB948" s="123"/>
      <c r="AC948" s="123">
        <v>240</v>
      </c>
      <c r="AD948" s="123"/>
      <c r="AE948" s="123"/>
      <c r="AF948" s="123"/>
      <c r="AG948" s="214"/>
      <c r="AH948" s="229" t="str">
        <f t="shared" si="125"/>
        <v>a3</v>
      </c>
      <c r="AI948" s="122"/>
      <c r="AJ948" s="122"/>
      <c r="AK948" s="122"/>
      <c r="AL948" s="122"/>
      <c r="AM948" s="122"/>
      <c r="AN948" s="173" t="s">
        <v>3186</v>
      </c>
      <c r="AO948" s="173" t="s">
        <v>3186</v>
      </c>
      <c r="AP948" s="173" t="s">
        <v>3186</v>
      </c>
      <c r="AQ948" s="173" t="s">
        <v>3186</v>
      </c>
      <c r="AR948" s="173" t="s">
        <v>3186</v>
      </c>
      <c r="AS948" s="173"/>
      <c r="AT948" s="173"/>
      <c r="AU948" s="173"/>
      <c r="AV948" s="173"/>
      <c r="AW948" s="173"/>
      <c r="AX948" s="173"/>
      <c r="AY948" s="173" t="s">
        <v>3186</v>
      </c>
      <c r="AZ948" s="211">
        <f t="shared" si="131"/>
        <v>0</v>
      </c>
      <c r="BA948" s="211">
        <f t="shared" si="132"/>
        <v>0</v>
      </c>
      <c r="BB948" s="205">
        <f t="shared" si="126"/>
        <v>12154</v>
      </c>
      <c r="BC948" s="205">
        <f t="shared" si="127"/>
        <v>12154</v>
      </c>
      <c r="BD948" s="205">
        <f t="shared" si="128"/>
        <v>0</v>
      </c>
      <c r="BE948" s="205">
        <f t="shared" si="129"/>
        <v>0</v>
      </c>
      <c r="BF948" s="175">
        <v>12154</v>
      </c>
      <c r="BG948" s="175"/>
      <c r="BH948" s="175">
        <v>5550</v>
      </c>
      <c r="BI948" s="175"/>
      <c r="BJ948" s="175"/>
      <c r="BK948" s="175">
        <v>6604</v>
      </c>
      <c r="BL948" s="175"/>
      <c r="BM948" s="175"/>
      <c r="BN948" s="175"/>
      <c r="BO948" s="175"/>
      <c r="BP948" s="198">
        <f t="shared" si="130"/>
        <v>5550</v>
      </c>
    </row>
    <row r="949" spans="1:68" x14ac:dyDescent="0.15">
      <c r="A949" s="117">
        <v>1920902011</v>
      </c>
      <c r="B949" s="118" t="s">
        <v>679</v>
      </c>
      <c r="C949" s="118" t="s">
        <v>1447</v>
      </c>
      <c r="D949" s="118" t="s">
        <v>1460</v>
      </c>
      <c r="E949" s="118" t="s">
        <v>4128</v>
      </c>
      <c r="F949" s="120">
        <v>18</v>
      </c>
      <c r="G949" s="119"/>
      <c r="H949" s="119"/>
      <c r="I949" s="120" t="s">
        <v>5820</v>
      </c>
      <c r="J949" s="120">
        <v>2500</v>
      </c>
      <c r="K949" s="120">
        <v>395320</v>
      </c>
      <c r="L949" s="120">
        <v>0.433</v>
      </c>
      <c r="M949" s="121" t="s">
        <v>5659</v>
      </c>
      <c r="N949" s="120">
        <v>1</v>
      </c>
      <c r="O949" s="119">
        <v>263</v>
      </c>
      <c r="P949" s="119">
        <v>42.1</v>
      </c>
      <c r="Q949" s="119">
        <v>5.47</v>
      </c>
      <c r="R949" s="120" t="s">
        <v>5660</v>
      </c>
      <c r="S949" s="120">
        <v>0.9</v>
      </c>
      <c r="T949" s="120"/>
      <c r="U949" s="120"/>
      <c r="V949" s="172">
        <v>376.8</v>
      </c>
      <c r="W949" s="172"/>
      <c r="X949" s="172">
        <v>280.39999999999998</v>
      </c>
      <c r="Y949" s="172">
        <v>26.3</v>
      </c>
      <c r="Z949" s="172">
        <v>70.099999999999994</v>
      </c>
      <c r="AA949" s="123">
        <v>5859.9</v>
      </c>
      <c r="AB949" s="123"/>
      <c r="AC949" s="123">
        <v>237</v>
      </c>
      <c r="AD949" s="123"/>
      <c r="AE949" s="123"/>
      <c r="AF949" s="123"/>
      <c r="AG949" s="214"/>
      <c r="AH949" s="229" t="str">
        <f t="shared" si="125"/>
        <v>a3</v>
      </c>
      <c r="AI949" s="122"/>
      <c r="AJ949" s="122"/>
      <c r="AK949" s="122"/>
      <c r="AL949" s="122"/>
      <c r="AM949" s="122"/>
      <c r="AN949" s="173" t="s">
        <v>3186</v>
      </c>
      <c r="AO949" s="173" t="s">
        <v>3186</v>
      </c>
      <c r="AP949" s="173" t="s">
        <v>3186</v>
      </c>
      <c r="AQ949" s="173" t="s">
        <v>3186</v>
      </c>
      <c r="AR949" s="173" t="s">
        <v>3186</v>
      </c>
      <c r="AS949" s="173"/>
      <c r="AT949" s="173"/>
      <c r="AU949" s="173"/>
      <c r="AV949" s="173"/>
      <c r="AW949" s="173"/>
      <c r="AX949" s="173"/>
      <c r="AY949" s="173" t="s">
        <v>3186</v>
      </c>
      <c r="AZ949" s="211">
        <f t="shared" si="131"/>
        <v>0</v>
      </c>
      <c r="BA949" s="211">
        <f t="shared" si="132"/>
        <v>0</v>
      </c>
      <c r="BB949" s="205">
        <f t="shared" si="126"/>
        <v>10423</v>
      </c>
      <c r="BC949" s="205">
        <f t="shared" si="127"/>
        <v>10423</v>
      </c>
      <c r="BD949" s="205">
        <f t="shared" si="128"/>
        <v>0</v>
      </c>
      <c r="BE949" s="205">
        <f t="shared" si="129"/>
        <v>0</v>
      </c>
      <c r="BF949" s="175">
        <v>10423</v>
      </c>
      <c r="BG949" s="175"/>
      <c r="BH949" s="175">
        <v>5162</v>
      </c>
      <c r="BI949" s="175"/>
      <c r="BJ949" s="175"/>
      <c r="BK949" s="175">
        <v>5261</v>
      </c>
      <c r="BL949" s="175"/>
      <c r="BM949" s="175"/>
      <c r="BN949" s="175"/>
      <c r="BO949" s="175"/>
      <c r="BP949" s="198">
        <f t="shared" si="130"/>
        <v>5162</v>
      </c>
    </row>
    <row r="950" spans="1:68" x14ac:dyDescent="0.15">
      <c r="A950" s="117">
        <v>1920902012</v>
      </c>
      <c r="B950" s="118" t="s">
        <v>676</v>
      </c>
      <c r="C950" s="118" t="s">
        <v>1447</v>
      </c>
      <c r="D950" s="118" t="s">
        <v>1460</v>
      </c>
      <c r="E950" s="118" t="s">
        <v>4129</v>
      </c>
      <c r="F950" s="120">
        <v>10</v>
      </c>
      <c r="G950" s="119"/>
      <c r="H950" s="119"/>
      <c r="I950" s="120" t="s">
        <v>5820</v>
      </c>
      <c r="J950" s="120">
        <v>900</v>
      </c>
      <c r="K950" s="120">
        <v>96080</v>
      </c>
      <c r="L950" s="120">
        <v>0.29199999999999998</v>
      </c>
      <c r="M950" s="121" t="s">
        <v>5657</v>
      </c>
      <c r="N950" s="120">
        <v>1</v>
      </c>
      <c r="O950" s="119">
        <v>233</v>
      </c>
      <c r="P950" s="119">
        <v>44.2</v>
      </c>
      <c r="Q950" s="119">
        <v>5.31</v>
      </c>
      <c r="R950" s="120" t="s">
        <v>5660</v>
      </c>
      <c r="S950" s="120">
        <v>0.3</v>
      </c>
      <c r="T950" s="120"/>
      <c r="U950" s="120"/>
      <c r="V950" s="172">
        <v>96.3</v>
      </c>
      <c r="W950" s="172"/>
      <c r="X950" s="172"/>
      <c r="Y950" s="172"/>
      <c r="Z950" s="172">
        <v>96.3</v>
      </c>
      <c r="AA950" s="123"/>
      <c r="AB950" s="123"/>
      <c r="AC950" s="123">
        <v>76</v>
      </c>
      <c r="AD950" s="123"/>
      <c r="AE950" s="123"/>
      <c r="AF950" s="123"/>
      <c r="AG950" s="214"/>
      <c r="AH950" s="229" t="str">
        <f t="shared" si="125"/>
        <v>a3</v>
      </c>
      <c r="AI950" s="122"/>
      <c r="AJ950" s="122"/>
      <c r="AK950" s="122"/>
      <c r="AL950" s="122"/>
      <c r="AM950" s="122"/>
      <c r="AN950" s="173" t="s">
        <v>3186</v>
      </c>
      <c r="AO950" s="173" t="s">
        <v>3186</v>
      </c>
      <c r="AP950" s="173" t="s">
        <v>3186</v>
      </c>
      <c r="AQ950" s="173" t="s">
        <v>3186</v>
      </c>
      <c r="AR950" s="173" t="s">
        <v>3186</v>
      </c>
      <c r="AS950" s="173"/>
      <c r="AT950" s="173"/>
      <c r="AU950" s="173"/>
      <c r="AV950" s="173"/>
      <c r="AW950" s="173"/>
      <c r="AX950" s="173"/>
      <c r="AY950" s="173" t="s">
        <v>3186</v>
      </c>
      <c r="AZ950" s="211">
        <f t="shared" si="131"/>
        <v>0</v>
      </c>
      <c r="BA950" s="211">
        <f t="shared" si="132"/>
        <v>0</v>
      </c>
      <c r="BB950" s="205">
        <f t="shared" si="126"/>
        <v>4828</v>
      </c>
      <c r="BC950" s="205">
        <f t="shared" si="127"/>
        <v>4828</v>
      </c>
      <c r="BD950" s="205">
        <f t="shared" si="128"/>
        <v>0</v>
      </c>
      <c r="BE950" s="205">
        <f t="shared" si="129"/>
        <v>0</v>
      </c>
      <c r="BF950" s="175">
        <v>4828</v>
      </c>
      <c r="BG950" s="175"/>
      <c r="BH950" s="175">
        <v>2531</v>
      </c>
      <c r="BI950" s="175"/>
      <c r="BJ950" s="175"/>
      <c r="BK950" s="175">
        <v>2297</v>
      </c>
      <c r="BL950" s="175"/>
      <c r="BM950" s="175"/>
      <c r="BN950" s="175"/>
      <c r="BO950" s="175"/>
      <c r="BP950" s="198">
        <f t="shared" si="130"/>
        <v>2531</v>
      </c>
    </row>
    <row r="951" spans="1:68" x14ac:dyDescent="0.15">
      <c r="A951" s="117">
        <v>1920902013</v>
      </c>
      <c r="B951" s="118" t="s">
        <v>1470</v>
      </c>
      <c r="C951" s="118" t="s">
        <v>1447</v>
      </c>
      <c r="D951" s="118" t="s">
        <v>1460</v>
      </c>
      <c r="E951" s="118" t="s">
        <v>4130</v>
      </c>
      <c r="F951" s="120">
        <v>6</v>
      </c>
      <c r="G951" s="119"/>
      <c r="H951" s="119"/>
      <c r="I951" s="120" t="s">
        <v>5820</v>
      </c>
      <c r="J951" s="120">
        <v>1020</v>
      </c>
      <c r="K951" s="120">
        <v>146144</v>
      </c>
      <c r="L951" s="120">
        <v>0.39300000000000002</v>
      </c>
      <c r="M951" s="121" t="s">
        <v>5657</v>
      </c>
      <c r="N951" s="120">
        <v>1</v>
      </c>
      <c r="O951" s="119">
        <v>275</v>
      </c>
      <c r="P951" s="119">
        <v>46.4</v>
      </c>
      <c r="Q951" s="119">
        <v>5.0999999999999996</v>
      </c>
      <c r="R951" s="120" t="s">
        <v>5658</v>
      </c>
      <c r="S951" s="120">
        <v>0.3</v>
      </c>
      <c r="T951" s="120"/>
      <c r="U951" s="120"/>
      <c r="V951" s="172">
        <v>155</v>
      </c>
      <c r="W951" s="172"/>
      <c r="X951" s="172">
        <v>118</v>
      </c>
      <c r="Y951" s="172"/>
      <c r="Z951" s="172">
        <v>37</v>
      </c>
      <c r="AA951" s="123">
        <v>1040</v>
      </c>
      <c r="AB951" s="123"/>
      <c r="AC951" s="123"/>
      <c r="AD951" s="123"/>
      <c r="AE951" s="123"/>
      <c r="AF951" s="123"/>
      <c r="AG951" s="214"/>
      <c r="AH951" s="229" t="str">
        <f t="shared" si="125"/>
        <v>a2</v>
      </c>
      <c r="AI951" s="122"/>
      <c r="AJ951" s="122"/>
      <c r="AK951" s="122"/>
      <c r="AL951" s="122"/>
      <c r="AM951" s="122"/>
      <c r="AN951" s="173" t="s">
        <v>3186</v>
      </c>
      <c r="AO951" s="173" t="s">
        <v>3186</v>
      </c>
      <c r="AP951" s="173" t="s">
        <v>3186</v>
      </c>
      <c r="AQ951" s="173" t="s">
        <v>3186</v>
      </c>
      <c r="AR951" s="173" t="s">
        <v>3186</v>
      </c>
      <c r="AS951" s="173"/>
      <c r="AT951" s="173"/>
      <c r="AU951" s="173"/>
      <c r="AV951" s="173"/>
      <c r="AW951" s="173"/>
      <c r="AX951" s="173"/>
      <c r="AY951" s="173" t="s">
        <v>3186</v>
      </c>
      <c r="AZ951" s="211">
        <f t="shared" si="131"/>
        <v>0</v>
      </c>
      <c r="BA951" s="211">
        <f t="shared" si="132"/>
        <v>0</v>
      </c>
      <c r="BB951" s="205">
        <f t="shared" si="126"/>
        <v>13036</v>
      </c>
      <c r="BC951" s="205">
        <f t="shared" si="127"/>
        <v>13036</v>
      </c>
      <c r="BD951" s="205">
        <f t="shared" si="128"/>
        <v>0</v>
      </c>
      <c r="BE951" s="205">
        <f t="shared" si="129"/>
        <v>0</v>
      </c>
      <c r="BF951" s="175">
        <v>13036</v>
      </c>
      <c r="BG951" s="175"/>
      <c r="BH951" s="175">
        <v>2431</v>
      </c>
      <c r="BI951" s="175"/>
      <c r="BJ951" s="175"/>
      <c r="BK951" s="175">
        <v>10605</v>
      </c>
      <c r="BL951" s="175"/>
      <c r="BM951" s="175"/>
      <c r="BN951" s="175"/>
      <c r="BO951" s="175"/>
      <c r="BP951" s="198">
        <f t="shared" si="130"/>
        <v>2431</v>
      </c>
    </row>
    <row r="952" spans="1:68" s="116" customFormat="1" x14ac:dyDescent="0.15">
      <c r="A952" s="117">
        <v>1921302001</v>
      </c>
      <c r="B952" s="118" t="s">
        <v>491</v>
      </c>
      <c r="C952" s="118" t="s">
        <v>1447</v>
      </c>
      <c r="D952" s="118" t="s">
        <v>1471</v>
      </c>
      <c r="E952" s="118" t="s">
        <v>4131</v>
      </c>
      <c r="F952" s="120">
        <v>12</v>
      </c>
      <c r="G952" s="119"/>
      <c r="H952" s="119"/>
      <c r="I952" s="120" t="s">
        <v>5820</v>
      </c>
      <c r="J952" s="120">
        <v>1200</v>
      </c>
      <c r="K952" s="120">
        <v>132172.9</v>
      </c>
      <c r="L952" s="120">
        <v>0.30199999999999999</v>
      </c>
      <c r="M952" s="121" t="s">
        <v>5657</v>
      </c>
      <c r="N952" s="120">
        <v>1</v>
      </c>
      <c r="O952" s="119">
        <v>218</v>
      </c>
      <c r="P952" s="119">
        <v>39.700000000000003</v>
      </c>
      <c r="Q952" s="119">
        <v>4.8</v>
      </c>
      <c r="R952" s="120" t="s">
        <v>5655</v>
      </c>
      <c r="S952" s="120">
        <v>0.26500000000000001</v>
      </c>
      <c r="T952" s="120"/>
      <c r="U952" s="120"/>
      <c r="V952" s="172">
        <v>143.542</v>
      </c>
      <c r="W952" s="172"/>
      <c r="X952" s="172">
        <v>90.26</v>
      </c>
      <c r="Y952" s="172">
        <v>23.759499999999999</v>
      </c>
      <c r="Z952" s="172">
        <v>29.522500000000001</v>
      </c>
      <c r="AA952" s="123">
        <v>864</v>
      </c>
      <c r="AB952" s="123"/>
      <c r="AC952" s="123">
        <v>79.8</v>
      </c>
      <c r="AD952" s="123"/>
      <c r="AE952" s="123"/>
      <c r="AF952" s="123"/>
      <c r="AG952" s="214"/>
      <c r="AH952" s="229" t="str">
        <f t="shared" si="125"/>
        <v>a3</v>
      </c>
      <c r="AI952" s="122"/>
      <c r="AJ952" s="122"/>
      <c r="AK952" s="122"/>
      <c r="AL952" s="122"/>
      <c r="AM952" s="122"/>
      <c r="AN952" s="173" t="s">
        <v>3186</v>
      </c>
      <c r="AO952" s="173" t="s">
        <v>3186</v>
      </c>
      <c r="AP952" s="173" t="s">
        <v>3186</v>
      </c>
      <c r="AQ952" s="173" t="s">
        <v>3186</v>
      </c>
      <c r="AR952" s="173" t="s">
        <v>3186</v>
      </c>
      <c r="AS952" s="173">
        <v>3</v>
      </c>
      <c r="AT952" s="173">
        <v>0.5</v>
      </c>
      <c r="AU952" s="173">
        <v>0.5</v>
      </c>
      <c r="AV952" s="173">
        <v>0.5</v>
      </c>
      <c r="AW952" s="173">
        <v>0.5</v>
      </c>
      <c r="AX952" s="173">
        <v>1</v>
      </c>
      <c r="AY952" s="173" t="s">
        <v>3186</v>
      </c>
      <c r="AZ952" s="211">
        <f t="shared" si="131"/>
        <v>3</v>
      </c>
      <c r="BA952" s="211">
        <f t="shared" si="132"/>
        <v>3</v>
      </c>
      <c r="BB952" s="205">
        <f t="shared" si="126"/>
        <v>25846</v>
      </c>
      <c r="BC952" s="205">
        <f t="shared" si="127"/>
        <v>23225</v>
      </c>
      <c r="BD952" s="205">
        <f t="shared" si="128"/>
        <v>3059</v>
      </c>
      <c r="BE952" s="205">
        <f t="shared" si="129"/>
        <v>438</v>
      </c>
      <c r="BF952" s="175">
        <v>22787</v>
      </c>
      <c r="BG952" s="175">
        <v>1318</v>
      </c>
      <c r="BH952" s="175">
        <v>6227</v>
      </c>
      <c r="BI952" s="175">
        <v>2621</v>
      </c>
      <c r="BJ952" s="175"/>
      <c r="BK952" s="175">
        <v>1458</v>
      </c>
      <c r="BL952" s="175">
        <v>6985</v>
      </c>
      <c r="BM952" s="175">
        <v>5368</v>
      </c>
      <c r="BN952" s="175">
        <v>583</v>
      </c>
      <c r="BO952" s="175">
        <v>1286</v>
      </c>
      <c r="BP952" s="198">
        <f t="shared" si="130"/>
        <v>7513</v>
      </c>
    </row>
    <row r="953" spans="1:68" s="116" customFormat="1" x14ac:dyDescent="0.15">
      <c r="A953" s="117">
        <v>1934602001</v>
      </c>
      <c r="B953" s="118" t="s">
        <v>1472</v>
      </c>
      <c r="C953" s="118" t="s">
        <v>1447</v>
      </c>
      <c r="D953" s="118" t="s">
        <v>1473</v>
      </c>
      <c r="E953" s="118" t="s">
        <v>4132</v>
      </c>
      <c r="F953" s="120">
        <v>14</v>
      </c>
      <c r="G953" s="119">
        <v>283490</v>
      </c>
      <c r="H953" s="119"/>
      <c r="I953" s="120" t="s">
        <v>5820</v>
      </c>
      <c r="J953" s="120">
        <v>1920</v>
      </c>
      <c r="K953" s="120">
        <v>283490</v>
      </c>
      <c r="L953" s="120">
        <v>0.40500000000000003</v>
      </c>
      <c r="M953" s="121" t="s">
        <v>5657</v>
      </c>
      <c r="N953" s="120">
        <v>1</v>
      </c>
      <c r="O953" s="119">
        <v>173.4</v>
      </c>
      <c r="P953" s="119">
        <v>39</v>
      </c>
      <c r="Q953" s="119">
        <v>6.55</v>
      </c>
      <c r="R953" s="120" t="s">
        <v>5658</v>
      </c>
      <c r="S953" s="120">
        <v>0.2</v>
      </c>
      <c r="T953" s="120"/>
      <c r="U953" s="120"/>
      <c r="V953" s="172">
        <v>312.60000000000002</v>
      </c>
      <c r="W953" s="172">
        <v>24</v>
      </c>
      <c r="X953" s="172">
        <v>121.7</v>
      </c>
      <c r="Y953" s="172">
        <v>53.1</v>
      </c>
      <c r="Z953" s="172">
        <v>113.8</v>
      </c>
      <c r="AA953" s="123">
        <v>3261</v>
      </c>
      <c r="AB953" s="123"/>
      <c r="AC953" s="123">
        <v>193.69</v>
      </c>
      <c r="AD953" s="123"/>
      <c r="AE953" s="123"/>
      <c r="AF953" s="123"/>
      <c r="AG953" s="214"/>
      <c r="AH953" s="229" t="str">
        <f t="shared" si="125"/>
        <v>a3</v>
      </c>
      <c r="AI953" s="122"/>
      <c r="AJ953" s="122"/>
      <c r="AK953" s="122"/>
      <c r="AL953" s="122"/>
      <c r="AM953" s="122"/>
      <c r="AN953" s="173" t="s">
        <v>3186</v>
      </c>
      <c r="AO953" s="173" t="s">
        <v>3186</v>
      </c>
      <c r="AP953" s="173" t="s">
        <v>3186</v>
      </c>
      <c r="AQ953" s="173" t="s">
        <v>3186</v>
      </c>
      <c r="AR953" s="173" t="s">
        <v>3186</v>
      </c>
      <c r="AS953" s="173">
        <v>1</v>
      </c>
      <c r="AT953" s="173"/>
      <c r="AU953" s="173"/>
      <c r="AV953" s="173"/>
      <c r="AW953" s="173"/>
      <c r="AX953" s="173"/>
      <c r="AY953" s="173" t="s">
        <v>3186</v>
      </c>
      <c r="AZ953" s="211">
        <f t="shared" si="131"/>
        <v>1</v>
      </c>
      <c r="BA953" s="211">
        <f t="shared" si="132"/>
        <v>0</v>
      </c>
      <c r="BB953" s="205">
        <f t="shared" si="126"/>
        <v>45088</v>
      </c>
      <c r="BC953" s="205">
        <f t="shared" si="127"/>
        <v>37384</v>
      </c>
      <c r="BD953" s="205">
        <f t="shared" si="128"/>
        <v>10056</v>
      </c>
      <c r="BE953" s="205">
        <f t="shared" si="129"/>
        <v>2352</v>
      </c>
      <c r="BF953" s="175">
        <v>35032</v>
      </c>
      <c r="BG953" s="175"/>
      <c r="BH953" s="175">
        <v>10056</v>
      </c>
      <c r="BI953" s="175">
        <v>7704</v>
      </c>
      <c r="BJ953" s="175"/>
      <c r="BK953" s="175">
        <v>5912</v>
      </c>
      <c r="BL953" s="175">
        <v>9823</v>
      </c>
      <c r="BM953" s="175">
        <v>5560</v>
      </c>
      <c r="BN953" s="175">
        <v>1494</v>
      </c>
      <c r="BO953" s="175">
        <v>4539</v>
      </c>
      <c r="BP953" s="198">
        <f t="shared" si="130"/>
        <v>14595</v>
      </c>
    </row>
    <row r="954" spans="1:68" s="116" customFormat="1" x14ac:dyDescent="0.15">
      <c r="A954" s="117">
        <v>1936402001</v>
      </c>
      <c r="B954" s="118" t="s">
        <v>1474</v>
      </c>
      <c r="C954" s="118" t="s">
        <v>1447</v>
      </c>
      <c r="D954" s="118" t="s">
        <v>1475</v>
      </c>
      <c r="E954" s="118" t="s">
        <v>4133</v>
      </c>
      <c r="F954" s="120">
        <v>23</v>
      </c>
      <c r="G954" s="119"/>
      <c r="H954" s="119"/>
      <c r="I954" s="120" t="s">
        <v>5820</v>
      </c>
      <c r="J954" s="120">
        <v>440</v>
      </c>
      <c r="K954" s="120">
        <v>80892.100000000006</v>
      </c>
      <c r="L954" s="120">
        <v>0.504</v>
      </c>
      <c r="M954" s="121" t="s">
        <v>5665</v>
      </c>
      <c r="N954" s="120">
        <v>1</v>
      </c>
      <c r="O954" s="119">
        <v>83</v>
      </c>
      <c r="P954" s="119"/>
      <c r="Q954" s="119"/>
      <c r="R954" s="120" t="s">
        <v>5671</v>
      </c>
      <c r="S954" s="120">
        <v>0.1</v>
      </c>
      <c r="T954" s="120"/>
      <c r="U954" s="120"/>
      <c r="V954" s="172">
        <v>19.899999999999999</v>
      </c>
      <c r="W954" s="172"/>
      <c r="X954" s="172">
        <v>19.899999999999999</v>
      </c>
      <c r="Y954" s="172"/>
      <c r="Z954" s="172"/>
      <c r="AA954" s="123">
        <v>14.4</v>
      </c>
      <c r="AB954" s="123"/>
      <c r="AC954" s="123"/>
      <c r="AD954" s="123"/>
      <c r="AE954" s="123"/>
      <c r="AF954" s="123"/>
      <c r="AG954" s="214"/>
      <c r="AH954" s="229" t="str">
        <f t="shared" si="125"/>
        <v>a2</v>
      </c>
      <c r="AI954" s="122"/>
      <c r="AJ954" s="122"/>
      <c r="AK954" s="122"/>
      <c r="AL954" s="122"/>
      <c r="AM954" s="122"/>
      <c r="AN954" s="173"/>
      <c r="AO954" s="173"/>
      <c r="AP954" s="173"/>
      <c r="AQ954" s="173"/>
      <c r="AR954" s="173"/>
      <c r="AS954" s="173"/>
      <c r="AT954" s="173"/>
      <c r="AU954" s="173"/>
      <c r="AV954" s="173"/>
      <c r="AW954" s="173"/>
      <c r="AX954" s="173"/>
      <c r="AY954" s="173"/>
      <c r="AZ954" s="211">
        <f t="shared" si="131"/>
        <v>0</v>
      </c>
      <c r="BA954" s="211">
        <f t="shared" si="132"/>
        <v>0</v>
      </c>
      <c r="BB954" s="205">
        <f t="shared" si="126"/>
        <v>0</v>
      </c>
      <c r="BC954" s="205">
        <f t="shared" si="127"/>
        <v>0</v>
      </c>
      <c r="BD954" s="205">
        <f t="shared" si="128"/>
        <v>0</v>
      </c>
      <c r="BE954" s="205">
        <f t="shared" si="129"/>
        <v>0</v>
      </c>
      <c r="BF954" s="175"/>
      <c r="BG954" s="175"/>
      <c r="BH954" s="175"/>
      <c r="BI954" s="175"/>
      <c r="BJ954" s="175"/>
      <c r="BK954" s="175"/>
      <c r="BL954" s="175"/>
      <c r="BM954" s="175"/>
      <c r="BN954" s="175"/>
      <c r="BO954" s="175"/>
      <c r="BP954" s="198">
        <f t="shared" si="130"/>
        <v>0</v>
      </c>
    </row>
    <row r="955" spans="1:68" s="116" customFormat="1" x14ac:dyDescent="0.15">
      <c r="A955" s="117">
        <v>1936501001</v>
      </c>
      <c r="B955" s="118" t="s">
        <v>1476</v>
      </c>
      <c r="C955" s="118" t="s">
        <v>1447</v>
      </c>
      <c r="D955" s="118" t="s">
        <v>1477</v>
      </c>
      <c r="E955" s="118" t="s">
        <v>4134</v>
      </c>
      <c r="F955" s="120">
        <v>17</v>
      </c>
      <c r="G955" s="119">
        <v>66832</v>
      </c>
      <c r="H955" s="119"/>
      <c r="I955" s="120" t="s">
        <v>5820</v>
      </c>
      <c r="J955" s="120">
        <v>900</v>
      </c>
      <c r="K955" s="120">
        <v>66832</v>
      </c>
      <c r="L955" s="120">
        <v>0.20300000000000001</v>
      </c>
      <c r="M955" s="121" t="s">
        <v>5657</v>
      </c>
      <c r="N955" s="120">
        <v>1</v>
      </c>
      <c r="O955" s="119">
        <v>216</v>
      </c>
      <c r="P955" s="119"/>
      <c r="Q955" s="119"/>
      <c r="R955" s="120" t="s">
        <v>5658</v>
      </c>
      <c r="S955" s="120">
        <v>0.1275</v>
      </c>
      <c r="T955" s="120"/>
      <c r="U955" s="120"/>
      <c r="V955" s="172">
        <v>89</v>
      </c>
      <c r="W955" s="172"/>
      <c r="X955" s="172">
        <v>64.099999999999994</v>
      </c>
      <c r="Y955" s="172"/>
      <c r="Z955" s="172">
        <v>24.9</v>
      </c>
      <c r="AA955" s="123">
        <v>456</v>
      </c>
      <c r="AB955" s="123"/>
      <c r="AC955" s="123"/>
      <c r="AD955" s="123"/>
      <c r="AE955" s="123"/>
      <c r="AF955" s="123"/>
      <c r="AG955" s="214"/>
      <c r="AH955" s="229" t="str">
        <f t="shared" si="125"/>
        <v>a2</v>
      </c>
      <c r="AI955" s="122"/>
      <c r="AJ955" s="122"/>
      <c r="AK955" s="122"/>
      <c r="AL955" s="122"/>
      <c r="AM955" s="122"/>
      <c r="AN955" s="173">
        <v>2</v>
      </c>
      <c r="AO955" s="173" t="s">
        <v>3186</v>
      </c>
      <c r="AP955" s="173" t="s">
        <v>3186</v>
      </c>
      <c r="AQ955" s="173" t="s">
        <v>3186</v>
      </c>
      <c r="AR955" s="173" t="s">
        <v>3186</v>
      </c>
      <c r="AS955" s="173" t="s">
        <v>3186</v>
      </c>
      <c r="AT955" s="173">
        <v>2</v>
      </c>
      <c r="AU955" s="173">
        <v>2</v>
      </c>
      <c r="AV955" s="173">
        <v>2</v>
      </c>
      <c r="AW955" s="173">
        <v>2</v>
      </c>
      <c r="AX955" s="173">
        <v>2</v>
      </c>
      <c r="AY955" s="173" t="s">
        <v>3186</v>
      </c>
      <c r="AZ955" s="211">
        <f t="shared" si="131"/>
        <v>2</v>
      </c>
      <c r="BA955" s="211">
        <f t="shared" si="132"/>
        <v>10</v>
      </c>
      <c r="BB955" s="205">
        <f t="shared" si="126"/>
        <v>14893</v>
      </c>
      <c r="BC955" s="205">
        <f t="shared" si="127"/>
        <v>14893</v>
      </c>
      <c r="BD955" s="205">
        <f t="shared" si="128"/>
        <v>0</v>
      </c>
      <c r="BE955" s="205">
        <f t="shared" si="129"/>
        <v>0</v>
      </c>
      <c r="BF955" s="175">
        <v>14893</v>
      </c>
      <c r="BG955" s="175">
        <v>3537</v>
      </c>
      <c r="BH955" s="175">
        <v>2993</v>
      </c>
      <c r="BI955" s="175"/>
      <c r="BJ955" s="175"/>
      <c r="BK955" s="175">
        <v>4175</v>
      </c>
      <c r="BL955" s="175">
        <v>508</v>
      </c>
      <c r="BM955" s="175">
        <v>2372</v>
      </c>
      <c r="BN955" s="175">
        <v>115</v>
      </c>
      <c r="BO955" s="175">
        <v>1193</v>
      </c>
      <c r="BP955" s="198">
        <f t="shared" si="130"/>
        <v>4186</v>
      </c>
    </row>
    <row r="956" spans="1:68" s="116" customFormat="1" x14ac:dyDescent="0.15">
      <c r="A956" s="117">
        <v>1936501002</v>
      </c>
      <c r="B956" s="118" t="s">
        <v>1478</v>
      </c>
      <c r="C956" s="118" t="s">
        <v>1447</v>
      </c>
      <c r="D956" s="118" t="s">
        <v>1477</v>
      </c>
      <c r="E956" s="118" t="s">
        <v>4135</v>
      </c>
      <c r="F956" s="120">
        <v>4</v>
      </c>
      <c r="G956" s="119">
        <v>94135</v>
      </c>
      <c r="H956" s="119"/>
      <c r="I956" s="120" t="s">
        <v>5820</v>
      </c>
      <c r="J956" s="120">
        <v>1800</v>
      </c>
      <c r="K956" s="120">
        <v>94135</v>
      </c>
      <c r="L956" s="120">
        <v>0.14299999999999999</v>
      </c>
      <c r="M956" s="121" t="s">
        <v>5667</v>
      </c>
      <c r="N956" s="120">
        <v>1</v>
      </c>
      <c r="O956" s="119">
        <v>206</v>
      </c>
      <c r="P956" s="119"/>
      <c r="Q956" s="119"/>
      <c r="R956" s="120" t="s">
        <v>5658</v>
      </c>
      <c r="S956" s="120">
        <v>0.255</v>
      </c>
      <c r="T956" s="120"/>
      <c r="U956" s="120"/>
      <c r="V956" s="172">
        <v>163.80000000000001</v>
      </c>
      <c r="W956" s="172"/>
      <c r="X956" s="172">
        <v>126.4</v>
      </c>
      <c r="Y956" s="172"/>
      <c r="Z956" s="172">
        <v>37.4</v>
      </c>
      <c r="AA956" s="123"/>
      <c r="AB956" s="123"/>
      <c r="AC956" s="123">
        <v>16.489999999999998</v>
      </c>
      <c r="AD956" s="123"/>
      <c r="AE956" s="123"/>
      <c r="AF956" s="123"/>
      <c r="AG956" s="214"/>
      <c r="AH956" s="229" t="str">
        <f t="shared" si="125"/>
        <v>a3</v>
      </c>
      <c r="AI956" s="122"/>
      <c r="AJ956" s="122"/>
      <c r="AK956" s="122"/>
      <c r="AL956" s="122"/>
      <c r="AM956" s="122"/>
      <c r="AN956" s="173">
        <v>2</v>
      </c>
      <c r="AO956" s="173" t="s">
        <v>3186</v>
      </c>
      <c r="AP956" s="173" t="s">
        <v>3186</v>
      </c>
      <c r="AQ956" s="173" t="s">
        <v>3186</v>
      </c>
      <c r="AR956" s="173" t="s">
        <v>3186</v>
      </c>
      <c r="AS956" s="173" t="s">
        <v>3186</v>
      </c>
      <c r="AT956" s="173">
        <v>2</v>
      </c>
      <c r="AU956" s="173">
        <v>2</v>
      </c>
      <c r="AV956" s="173">
        <v>2</v>
      </c>
      <c r="AW956" s="173">
        <v>2</v>
      </c>
      <c r="AX956" s="173">
        <v>2</v>
      </c>
      <c r="AY956" s="173" t="s">
        <v>3186</v>
      </c>
      <c r="AZ956" s="211">
        <f t="shared" si="131"/>
        <v>2</v>
      </c>
      <c r="BA956" s="211">
        <f t="shared" si="132"/>
        <v>10</v>
      </c>
      <c r="BB956" s="205">
        <f t="shared" si="126"/>
        <v>20519</v>
      </c>
      <c r="BC956" s="205">
        <f t="shared" si="127"/>
        <v>20519</v>
      </c>
      <c r="BD956" s="205">
        <f t="shared" si="128"/>
        <v>0</v>
      </c>
      <c r="BE956" s="205">
        <f t="shared" si="129"/>
        <v>0</v>
      </c>
      <c r="BF956" s="175">
        <v>20519</v>
      </c>
      <c r="BG956" s="175">
        <v>6891</v>
      </c>
      <c r="BH956" s="175">
        <v>4240</v>
      </c>
      <c r="BI956" s="175"/>
      <c r="BJ956" s="175"/>
      <c r="BK956" s="175">
        <v>234</v>
      </c>
      <c r="BL956" s="175">
        <v>560</v>
      </c>
      <c r="BM956" s="175">
        <v>4057</v>
      </c>
      <c r="BN956" s="175">
        <v>363</v>
      </c>
      <c r="BO956" s="175">
        <v>4174</v>
      </c>
      <c r="BP956" s="198">
        <f t="shared" si="130"/>
        <v>8414</v>
      </c>
    </row>
    <row r="957" spans="1:68" s="116" customFormat="1" x14ac:dyDescent="0.15">
      <c r="A957" s="117">
        <v>1936502003</v>
      </c>
      <c r="B957" s="118" t="s">
        <v>1479</v>
      </c>
      <c r="C957" s="118" t="s">
        <v>1447</v>
      </c>
      <c r="D957" s="118" t="s">
        <v>1477</v>
      </c>
      <c r="E957" s="118" t="s">
        <v>4136</v>
      </c>
      <c r="F957" s="120">
        <v>21</v>
      </c>
      <c r="G957" s="119">
        <v>53356</v>
      </c>
      <c r="H957" s="119"/>
      <c r="I957" s="120" t="s">
        <v>5820</v>
      </c>
      <c r="J957" s="120">
        <v>314</v>
      </c>
      <c r="K957" s="120">
        <v>53356</v>
      </c>
      <c r="L957" s="120">
        <v>0.46600000000000003</v>
      </c>
      <c r="M957" s="121" t="s">
        <v>5657</v>
      </c>
      <c r="N957" s="120">
        <v>1</v>
      </c>
      <c r="O957" s="119">
        <v>182</v>
      </c>
      <c r="P957" s="119"/>
      <c r="Q957" s="119"/>
      <c r="R957" s="120" t="s">
        <v>5658</v>
      </c>
      <c r="S957" s="120">
        <v>0.1275</v>
      </c>
      <c r="T957" s="120"/>
      <c r="U957" s="120"/>
      <c r="V957" s="172">
        <v>77.599999999999994</v>
      </c>
      <c r="W957" s="172"/>
      <c r="X957" s="172">
        <v>51.3</v>
      </c>
      <c r="Y957" s="172"/>
      <c r="Z957" s="172">
        <v>26.3</v>
      </c>
      <c r="AA957" s="123">
        <v>294</v>
      </c>
      <c r="AB957" s="123"/>
      <c r="AC957" s="123"/>
      <c r="AD957" s="123"/>
      <c r="AE957" s="123"/>
      <c r="AF957" s="123"/>
      <c r="AG957" s="214"/>
      <c r="AH957" s="229" t="str">
        <f t="shared" si="125"/>
        <v>a2</v>
      </c>
      <c r="AI957" s="122"/>
      <c r="AJ957" s="122"/>
      <c r="AK957" s="122"/>
      <c r="AL957" s="122"/>
      <c r="AM957" s="122"/>
      <c r="AN957" s="173">
        <v>2</v>
      </c>
      <c r="AO957" s="173" t="s">
        <v>3186</v>
      </c>
      <c r="AP957" s="173" t="s">
        <v>3186</v>
      </c>
      <c r="AQ957" s="173" t="s">
        <v>3186</v>
      </c>
      <c r="AR957" s="173" t="s">
        <v>3186</v>
      </c>
      <c r="AS957" s="173" t="s">
        <v>3186</v>
      </c>
      <c r="AT957" s="173">
        <v>2</v>
      </c>
      <c r="AU957" s="173">
        <v>2</v>
      </c>
      <c r="AV957" s="173">
        <v>2</v>
      </c>
      <c r="AW957" s="173">
        <v>2</v>
      </c>
      <c r="AX957" s="173">
        <v>2</v>
      </c>
      <c r="AY957" s="173" t="s">
        <v>3186</v>
      </c>
      <c r="AZ957" s="211">
        <f t="shared" si="131"/>
        <v>2</v>
      </c>
      <c r="BA957" s="211">
        <f t="shared" si="132"/>
        <v>10</v>
      </c>
      <c r="BB957" s="205">
        <f t="shared" si="126"/>
        <v>13182</v>
      </c>
      <c r="BC957" s="205">
        <f t="shared" si="127"/>
        <v>13182</v>
      </c>
      <c r="BD957" s="205">
        <f t="shared" si="128"/>
        <v>0</v>
      </c>
      <c r="BE957" s="205">
        <f t="shared" si="129"/>
        <v>0</v>
      </c>
      <c r="BF957" s="175">
        <v>13182</v>
      </c>
      <c r="BG957" s="175">
        <v>3412</v>
      </c>
      <c r="BH957" s="175">
        <v>2121</v>
      </c>
      <c r="BI957" s="175"/>
      <c r="BJ957" s="175"/>
      <c r="BK957" s="175">
        <v>2796</v>
      </c>
      <c r="BL957" s="175">
        <v>467</v>
      </c>
      <c r="BM957" s="175">
        <v>1657</v>
      </c>
      <c r="BN957" s="175">
        <v>99</v>
      </c>
      <c r="BO957" s="175">
        <v>2630</v>
      </c>
      <c r="BP957" s="198">
        <f t="shared" si="130"/>
        <v>4751</v>
      </c>
    </row>
    <row r="958" spans="1:68" s="116" customFormat="1" x14ac:dyDescent="0.15">
      <c r="A958" s="117">
        <v>1936502004</v>
      </c>
      <c r="B958" s="118" t="s">
        <v>1480</v>
      </c>
      <c r="C958" s="118" t="s">
        <v>1447</v>
      </c>
      <c r="D958" s="118" t="s">
        <v>1477</v>
      </c>
      <c r="E958" s="118" t="s">
        <v>4137</v>
      </c>
      <c r="F958" s="120">
        <v>11</v>
      </c>
      <c r="G958" s="119">
        <v>284778</v>
      </c>
      <c r="H958" s="119"/>
      <c r="I958" s="120" t="s">
        <v>5820</v>
      </c>
      <c r="J958" s="120">
        <v>2400</v>
      </c>
      <c r="K958" s="120">
        <v>284778</v>
      </c>
      <c r="L958" s="120">
        <v>0.32500000000000001</v>
      </c>
      <c r="M958" s="121" t="s">
        <v>5657</v>
      </c>
      <c r="N958" s="120">
        <v>1</v>
      </c>
      <c r="O958" s="119">
        <v>157</v>
      </c>
      <c r="P958" s="119"/>
      <c r="Q958" s="119"/>
      <c r="R958" s="120" t="s">
        <v>5658</v>
      </c>
      <c r="S958" s="120">
        <v>0.51500000000000001</v>
      </c>
      <c r="T958" s="120"/>
      <c r="U958" s="120"/>
      <c r="V958" s="172">
        <v>322.10000000000002</v>
      </c>
      <c r="W958" s="172"/>
      <c r="X958" s="172">
        <v>125.5</v>
      </c>
      <c r="Y958" s="172">
        <v>25.4</v>
      </c>
      <c r="Z958" s="172">
        <v>171.2</v>
      </c>
      <c r="AA958" s="123">
        <v>2010</v>
      </c>
      <c r="AB958" s="123"/>
      <c r="AC958" s="123">
        <v>168.1</v>
      </c>
      <c r="AD958" s="123"/>
      <c r="AE958" s="123"/>
      <c r="AF958" s="123"/>
      <c r="AG958" s="214"/>
      <c r="AH958" s="229" t="str">
        <f t="shared" si="125"/>
        <v>a3</v>
      </c>
      <c r="AI958" s="122"/>
      <c r="AJ958" s="122"/>
      <c r="AK958" s="122"/>
      <c r="AL958" s="122"/>
      <c r="AM958" s="122"/>
      <c r="AN958" s="173">
        <v>4</v>
      </c>
      <c r="AO958" s="173" t="s">
        <v>3186</v>
      </c>
      <c r="AP958" s="173" t="s">
        <v>3186</v>
      </c>
      <c r="AQ958" s="173" t="s">
        <v>3186</v>
      </c>
      <c r="AR958" s="173" t="s">
        <v>3186</v>
      </c>
      <c r="AS958" s="173" t="s">
        <v>3186</v>
      </c>
      <c r="AT958" s="173">
        <v>2</v>
      </c>
      <c r="AU958" s="173">
        <v>2</v>
      </c>
      <c r="AV958" s="173">
        <v>2</v>
      </c>
      <c r="AW958" s="173">
        <v>2</v>
      </c>
      <c r="AX958" s="173">
        <v>2</v>
      </c>
      <c r="AY958" s="173" t="s">
        <v>3186</v>
      </c>
      <c r="AZ958" s="211">
        <f t="shared" si="131"/>
        <v>4</v>
      </c>
      <c r="BA958" s="211">
        <f t="shared" si="132"/>
        <v>10</v>
      </c>
      <c r="BB958" s="205">
        <f t="shared" si="126"/>
        <v>28328</v>
      </c>
      <c r="BC958" s="205">
        <f t="shared" si="127"/>
        <v>28328</v>
      </c>
      <c r="BD958" s="205">
        <f t="shared" si="128"/>
        <v>0</v>
      </c>
      <c r="BE958" s="205">
        <f t="shared" si="129"/>
        <v>0</v>
      </c>
      <c r="BF958" s="175">
        <v>28328</v>
      </c>
      <c r="BG958" s="175">
        <v>4181</v>
      </c>
      <c r="BH958" s="175">
        <v>6422</v>
      </c>
      <c r="BI958" s="175"/>
      <c r="BJ958" s="175"/>
      <c r="BK958" s="175">
        <v>4465</v>
      </c>
      <c r="BL958" s="175">
        <v>994</v>
      </c>
      <c r="BM958" s="175">
        <v>6860</v>
      </c>
      <c r="BN958" s="175">
        <v>1601</v>
      </c>
      <c r="BO958" s="175">
        <v>3805</v>
      </c>
      <c r="BP958" s="198">
        <f t="shared" si="130"/>
        <v>10227</v>
      </c>
    </row>
    <row r="959" spans="1:68" s="116" customFormat="1" x14ac:dyDescent="0.15">
      <c r="A959" s="117">
        <v>1936502005</v>
      </c>
      <c r="B959" s="118" t="s">
        <v>1481</v>
      </c>
      <c r="C959" s="118" t="s">
        <v>1447</v>
      </c>
      <c r="D959" s="118" t="s">
        <v>1477</v>
      </c>
      <c r="E959" s="118" t="s">
        <v>4138</v>
      </c>
      <c r="F959" s="120">
        <v>3</v>
      </c>
      <c r="G959" s="119"/>
      <c r="H959" s="119"/>
      <c r="I959" s="120" t="s">
        <v>5820</v>
      </c>
      <c r="J959" s="120">
        <v>800</v>
      </c>
      <c r="K959" s="120">
        <v>12141</v>
      </c>
      <c r="L959" s="120">
        <v>4.2000000000000003E-2</v>
      </c>
      <c r="M959" s="121" t="s">
        <v>5667</v>
      </c>
      <c r="N959" s="120">
        <v>1</v>
      </c>
      <c r="O959" s="119">
        <v>92</v>
      </c>
      <c r="P959" s="119"/>
      <c r="Q959" s="119"/>
      <c r="R959" s="120" t="s">
        <v>5655</v>
      </c>
      <c r="S959" s="120">
        <v>2.4E-2</v>
      </c>
      <c r="T959" s="120"/>
      <c r="U959" s="120"/>
      <c r="V959" s="172">
        <v>30.6</v>
      </c>
      <c r="W959" s="172"/>
      <c r="X959" s="172">
        <v>20.9</v>
      </c>
      <c r="Y959" s="172"/>
      <c r="Z959" s="172">
        <v>9.6999999999999993</v>
      </c>
      <c r="AA959" s="123"/>
      <c r="AB959" s="123"/>
      <c r="AC959" s="123"/>
      <c r="AD959" s="123"/>
      <c r="AE959" s="123"/>
      <c r="AF959" s="123"/>
      <c r="AG959" s="214"/>
      <c r="AH959" s="229" t="str">
        <f t="shared" si="125"/>
        <v>a1</v>
      </c>
      <c r="AI959" s="122"/>
      <c r="AJ959" s="122"/>
      <c r="AK959" s="122"/>
      <c r="AL959" s="122"/>
      <c r="AM959" s="122"/>
      <c r="AN959" s="173">
        <v>2</v>
      </c>
      <c r="AO959" s="173" t="s">
        <v>3186</v>
      </c>
      <c r="AP959" s="173" t="s">
        <v>3186</v>
      </c>
      <c r="AQ959" s="173" t="s">
        <v>3186</v>
      </c>
      <c r="AR959" s="173" t="s">
        <v>3186</v>
      </c>
      <c r="AS959" s="173" t="s">
        <v>3186</v>
      </c>
      <c r="AT959" s="173">
        <v>2</v>
      </c>
      <c r="AU959" s="173">
        <v>2</v>
      </c>
      <c r="AV959" s="173">
        <v>2</v>
      </c>
      <c r="AW959" s="173">
        <v>2</v>
      </c>
      <c r="AX959" s="173">
        <v>2</v>
      </c>
      <c r="AY959" s="173" t="s">
        <v>3186</v>
      </c>
      <c r="AZ959" s="211">
        <f t="shared" si="131"/>
        <v>2</v>
      </c>
      <c r="BA959" s="211">
        <f t="shared" si="132"/>
        <v>10</v>
      </c>
      <c r="BB959" s="205">
        <f t="shared" si="126"/>
        <v>12940</v>
      </c>
      <c r="BC959" s="205">
        <f t="shared" si="127"/>
        <v>12940</v>
      </c>
      <c r="BD959" s="205">
        <f t="shared" si="128"/>
        <v>0</v>
      </c>
      <c r="BE959" s="205">
        <f t="shared" si="129"/>
        <v>0</v>
      </c>
      <c r="BF959" s="175">
        <v>12940</v>
      </c>
      <c r="BG959" s="175">
        <v>5684</v>
      </c>
      <c r="BH959" s="175">
        <v>2903</v>
      </c>
      <c r="BI959" s="175"/>
      <c r="BJ959" s="175"/>
      <c r="BK959" s="175"/>
      <c r="BL959" s="175">
        <v>137</v>
      </c>
      <c r="BM959" s="175">
        <v>1951</v>
      </c>
      <c r="BN959" s="175">
        <v>46</v>
      </c>
      <c r="BO959" s="175">
        <v>2219</v>
      </c>
      <c r="BP959" s="198">
        <f t="shared" si="130"/>
        <v>5122</v>
      </c>
    </row>
    <row r="960" spans="1:68" s="116" customFormat="1" x14ac:dyDescent="0.15">
      <c r="A960" s="117">
        <v>1943002001</v>
      </c>
      <c r="B960" s="118" t="s">
        <v>1482</v>
      </c>
      <c r="C960" s="118" t="s">
        <v>1447</v>
      </c>
      <c r="D960" s="118" t="s">
        <v>1483</v>
      </c>
      <c r="E960" s="118" t="s">
        <v>4139</v>
      </c>
      <c r="F960" s="120">
        <v>14</v>
      </c>
      <c r="G960" s="119"/>
      <c r="H960" s="119"/>
      <c r="I960" s="120" t="s">
        <v>5820</v>
      </c>
      <c r="J960" s="120">
        <v>500</v>
      </c>
      <c r="K960" s="120">
        <v>31668</v>
      </c>
      <c r="L960" s="120">
        <v>0.17399999999999999</v>
      </c>
      <c r="M960" s="121" t="s">
        <v>5676</v>
      </c>
      <c r="N960" s="120">
        <v>1</v>
      </c>
      <c r="O960" s="119">
        <v>168</v>
      </c>
      <c r="P960" s="119">
        <v>31.5</v>
      </c>
      <c r="Q960" s="119">
        <v>3.76</v>
      </c>
      <c r="R960" s="120" t="s">
        <v>5658</v>
      </c>
      <c r="S960" s="120">
        <v>0.1</v>
      </c>
      <c r="T960" s="120"/>
      <c r="U960" s="120"/>
      <c r="V960" s="172">
        <v>67</v>
      </c>
      <c r="W960" s="172">
        <v>16.8</v>
      </c>
      <c r="X960" s="172">
        <v>43.6</v>
      </c>
      <c r="Y960" s="172">
        <v>6.6</v>
      </c>
      <c r="Z960" s="172"/>
      <c r="AA960" s="123"/>
      <c r="AB960" s="123"/>
      <c r="AC960" s="123"/>
      <c r="AD960" s="123"/>
      <c r="AE960" s="123"/>
      <c r="AF960" s="123"/>
      <c r="AG960" s="214"/>
      <c r="AH960" s="229" t="str">
        <f t="shared" si="125"/>
        <v>a1</v>
      </c>
      <c r="AI960" s="122"/>
      <c r="AJ960" s="122"/>
      <c r="AK960" s="122"/>
      <c r="AL960" s="122"/>
      <c r="AM960" s="122"/>
      <c r="AN960" s="173"/>
      <c r="AO960" s="173"/>
      <c r="AP960" s="173"/>
      <c r="AQ960" s="173"/>
      <c r="AR960" s="173"/>
      <c r="AS960" s="173">
        <v>2</v>
      </c>
      <c r="AT960" s="173">
        <v>1</v>
      </c>
      <c r="AU960" s="173">
        <v>1</v>
      </c>
      <c r="AV960" s="173" t="s">
        <v>3186</v>
      </c>
      <c r="AW960" s="173" t="s">
        <v>3186</v>
      </c>
      <c r="AX960" s="173" t="s">
        <v>3186</v>
      </c>
      <c r="AY960" s="173">
        <v>1</v>
      </c>
      <c r="AZ960" s="211">
        <f t="shared" si="131"/>
        <v>2</v>
      </c>
      <c r="BA960" s="211">
        <f t="shared" si="132"/>
        <v>3</v>
      </c>
      <c r="BB960" s="205">
        <f t="shared" si="126"/>
        <v>4987</v>
      </c>
      <c r="BC960" s="205">
        <f t="shared" si="127"/>
        <v>4987</v>
      </c>
      <c r="BD960" s="205">
        <f t="shared" si="128"/>
        <v>0</v>
      </c>
      <c r="BE960" s="205">
        <f t="shared" si="129"/>
        <v>0</v>
      </c>
      <c r="BF960" s="175">
        <v>4987</v>
      </c>
      <c r="BG960" s="175"/>
      <c r="BH960" s="175">
        <v>1400</v>
      </c>
      <c r="BI960" s="175"/>
      <c r="BJ960" s="175"/>
      <c r="BK960" s="175">
        <v>307</v>
      </c>
      <c r="BL960" s="175">
        <v>3027</v>
      </c>
      <c r="BM960" s="175"/>
      <c r="BN960" s="175"/>
      <c r="BO960" s="175">
        <v>253</v>
      </c>
      <c r="BP960" s="198">
        <f t="shared" si="130"/>
        <v>1653</v>
      </c>
    </row>
    <row r="961" spans="1:68" s="116" customFormat="1" x14ac:dyDescent="0.15">
      <c r="A961" s="117">
        <v>1944202001</v>
      </c>
      <c r="B961" s="118" t="s">
        <v>1484</v>
      </c>
      <c r="C961" s="118" t="s">
        <v>1447</v>
      </c>
      <c r="D961" s="118" t="s">
        <v>1485</v>
      </c>
      <c r="E961" s="118" t="s">
        <v>4140</v>
      </c>
      <c r="F961" s="120">
        <v>25</v>
      </c>
      <c r="G961" s="119"/>
      <c r="H961" s="119"/>
      <c r="I961" s="120" t="s">
        <v>5820</v>
      </c>
      <c r="J961" s="120">
        <v>1405</v>
      </c>
      <c r="K961" s="120">
        <v>229268</v>
      </c>
      <c r="L961" s="120">
        <v>0.44700000000000001</v>
      </c>
      <c r="M961" s="121" t="s">
        <v>5676</v>
      </c>
      <c r="N961" s="120">
        <v>1</v>
      </c>
      <c r="O961" s="119">
        <v>70</v>
      </c>
      <c r="P961" s="119">
        <v>10.1</v>
      </c>
      <c r="Q961" s="119">
        <v>1.54</v>
      </c>
      <c r="R961" s="120" t="s">
        <v>5658</v>
      </c>
      <c r="S961" s="120">
        <v>0.4</v>
      </c>
      <c r="T961" s="120"/>
      <c r="U961" s="120"/>
      <c r="V961" s="172">
        <v>242.9</v>
      </c>
      <c r="W961" s="172"/>
      <c r="X961" s="172">
        <v>194.3</v>
      </c>
      <c r="Y961" s="172">
        <v>12.6</v>
      </c>
      <c r="Z961" s="172">
        <v>36</v>
      </c>
      <c r="AA961" s="123"/>
      <c r="AB961" s="123"/>
      <c r="AC961" s="123">
        <v>123</v>
      </c>
      <c r="AD961" s="123"/>
      <c r="AE961" s="123"/>
      <c r="AF961" s="123"/>
      <c r="AG961" s="214"/>
      <c r="AH961" s="229" t="str">
        <f t="shared" si="125"/>
        <v>a3</v>
      </c>
      <c r="AI961" s="122"/>
      <c r="AJ961" s="122"/>
      <c r="AK961" s="122"/>
      <c r="AL961" s="122"/>
      <c r="AM961" s="122"/>
      <c r="AN961" s="173"/>
      <c r="AO961" s="173"/>
      <c r="AP961" s="173"/>
      <c r="AQ961" s="173"/>
      <c r="AR961" s="173"/>
      <c r="AS961" s="173">
        <v>2</v>
      </c>
      <c r="AT961" s="173">
        <v>2</v>
      </c>
      <c r="AU961" s="173">
        <v>2</v>
      </c>
      <c r="AV961" s="173">
        <v>2</v>
      </c>
      <c r="AW961" s="173">
        <v>2</v>
      </c>
      <c r="AX961" s="173">
        <v>2</v>
      </c>
      <c r="AY961" s="173"/>
      <c r="AZ961" s="211">
        <f t="shared" si="131"/>
        <v>2</v>
      </c>
      <c r="BA961" s="211">
        <f t="shared" si="132"/>
        <v>10</v>
      </c>
      <c r="BB961" s="205">
        <f t="shared" si="126"/>
        <v>33243</v>
      </c>
      <c r="BC961" s="205">
        <f t="shared" si="127"/>
        <v>25803</v>
      </c>
      <c r="BD961" s="205">
        <f t="shared" si="128"/>
        <v>7660</v>
      </c>
      <c r="BE961" s="205">
        <f t="shared" si="129"/>
        <v>220</v>
      </c>
      <c r="BF961" s="175">
        <v>25583</v>
      </c>
      <c r="BG961" s="175"/>
      <c r="BH961" s="175">
        <v>11749</v>
      </c>
      <c r="BI961" s="175">
        <v>4006</v>
      </c>
      <c r="BJ961" s="175">
        <v>3434</v>
      </c>
      <c r="BK961" s="175">
        <v>2982</v>
      </c>
      <c r="BL961" s="175"/>
      <c r="BM961" s="175">
        <v>4413</v>
      </c>
      <c r="BN961" s="175">
        <v>2595</v>
      </c>
      <c r="BO961" s="175">
        <v>4064</v>
      </c>
      <c r="BP961" s="198">
        <f t="shared" si="130"/>
        <v>15813</v>
      </c>
    </row>
    <row r="962" spans="1:68" s="116" customFormat="1" x14ac:dyDescent="0.15">
      <c r="A962" s="117">
        <v>1944302001</v>
      </c>
      <c r="B962" s="118" t="s">
        <v>1486</v>
      </c>
      <c r="C962" s="118" t="s">
        <v>1447</v>
      </c>
      <c r="D962" s="118" t="s">
        <v>1487</v>
      </c>
      <c r="E962" s="118" t="s">
        <v>4141</v>
      </c>
      <c r="F962" s="120">
        <v>26</v>
      </c>
      <c r="G962" s="119">
        <v>198389</v>
      </c>
      <c r="H962" s="119"/>
      <c r="I962" s="120" t="s">
        <v>5820</v>
      </c>
      <c r="J962" s="120">
        <v>713</v>
      </c>
      <c r="K962" s="120">
        <v>198389</v>
      </c>
      <c r="L962" s="120">
        <v>0.76200000000000001</v>
      </c>
      <c r="M962" s="121" t="s">
        <v>5676</v>
      </c>
      <c r="N962" s="120">
        <v>1</v>
      </c>
      <c r="O962" s="119">
        <v>66</v>
      </c>
      <c r="P962" s="119"/>
      <c r="Q962" s="119"/>
      <c r="R962" s="120"/>
      <c r="S962" s="120"/>
      <c r="T962" s="120"/>
      <c r="U962" s="120"/>
      <c r="V962" s="172">
        <v>218</v>
      </c>
      <c r="W962" s="172"/>
      <c r="X962" s="172">
        <v>136</v>
      </c>
      <c r="Y962" s="172">
        <v>22</v>
      </c>
      <c r="Z962" s="172">
        <v>60</v>
      </c>
      <c r="AA962" s="123"/>
      <c r="AB962" s="123"/>
      <c r="AC962" s="123">
        <v>83</v>
      </c>
      <c r="AD962" s="123"/>
      <c r="AE962" s="123"/>
      <c r="AF962" s="123"/>
      <c r="AG962" s="214"/>
      <c r="AH962" s="229" t="str">
        <f t="shared" si="125"/>
        <v>a3</v>
      </c>
      <c r="AI962" s="122"/>
      <c r="AJ962" s="122"/>
      <c r="AK962" s="122"/>
      <c r="AL962" s="122"/>
      <c r="AM962" s="122"/>
      <c r="AN962" s="173">
        <v>1</v>
      </c>
      <c r="AO962" s="173"/>
      <c r="AP962" s="173"/>
      <c r="AQ962" s="173"/>
      <c r="AR962" s="173"/>
      <c r="AS962" s="173"/>
      <c r="AT962" s="173"/>
      <c r="AU962" s="173"/>
      <c r="AV962" s="173"/>
      <c r="AW962" s="173"/>
      <c r="AX962" s="173"/>
      <c r="AY962" s="173"/>
      <c r="AZ962" s="211">
        <f t="shared" si="131"/>
        <v>1</v>
      </c>
      <c r="BA962" s="211">
        <f t="shared" si="132"/>
        <v>0</v>
      </c>
      <c r="BB962" s="205">
        <f t="shared" si="126"/>
        <v>48569</v>
      </c>
      <c r="BC962" s="205">
        <f t="shared" si="127"/>
        <v>48569</v>
      </c>
      <c r="BD962" s="205">
        <f t="shared" si="128"/>
        <v>0</v>
      </c>
      <c r="BE962" s="205">
        <f t="shared" si="129"/>
        <v>0</v>
      </c>
      <c r="BF962" s="175">
        <v>48569</v>
      </c>
      <c r="BG962" s="175"/>
      <c r="BH962" s="175">
        <v>7665</v>
      </c>
      <c r="BI962" s="175"/>
      <c r="BJ962" s="175"/>
      <c r="BK962" s="175">
        <v>3652</v>
      </c>
      <c r="BL962" s="175">
        <v>9843</v>
      </c>
      <c r="BM962" s="175">
        <v>6617</v>
      </c>
      <c r="BN962" s="175">
        <v>8911</v>
      </c>
      <c r="BO962" s="175">
        <v>11881</v>
      </c>
      <c r="BP962" s="198">
        <f t="shared" si="130"/>
        <v>19546</v>
      </c>
    </row>
    <row r="963" spans="1:68" s="116" customFormat="1" x14ac:dyDescent="0.15">
      <c r="A963" s="117">
        <v>2000181001</v>
      </c>
      <c r="B963" s="118" t="s">
        <v>1488</v>
      </c>
      <c r="C963" s="118" t="s">
        <v>1489</v>
      </c>
      <c r="D963" s="118" t="s">
        <v>1490</v>
      </c>
      <c r="E963" s="118" t="s">
        <v>4142</v>
      </c>
      <c r="F963" s="120">
        <v>34</v>
      </c>
      <c r="G963" s="119">
        <v>37311449</v>
      </c>
      <c r="H963" s="119"/>
      <c r="I963" s="120" t="s">
        <v>5820</v>
      </c>
      <c r="J963" s="120">
        <v>137700</v>
      </c>
      <c r="K963" s="120">
        <v>37311449</v>
      </c>
      <c r="L963" s="120">
        <v>0.74199999999999999</v>
      </c>
      <c r="M963" s="121" t="s">
        <v>5675</v>
      </c>
      <c r="N963" s="120">
        <v>2</v>
      </c>
      <c r="O963" s="119">
        <v>120</v>
      </c>
      <c r="P963" s="119">
        <v>27</v>
      </c>
      <c r="Q963" s="119">
        <v>3.1</v>
      </c>
      <c r="R963" s="120" t="s">
        <v>5655</v>
      </c>
      <c r="S963" s="120">
        <v>163.39999999999998</v>
      </c>
      <c r="T963" s="120"/>
      <c r="U963" s="120"/>
      <c r="V963" s="172">
        <v>19669.900000000001</v>
      </c>
      <c r="W963" s="172">
        <v>2199.1</v>
      </c>
      <c r="X963" s="172">
        <v>10864.7</v>
      </c>
      <c r="Y963" s="172">
        <v>5825.7</v>
      </c>
      <c r="Z963" s="172">
        <v>780.4</v>
      </c>
      <c r="AA963" s="123">
        <v>152931.4</v>
      </c>
      <c r="AB963" s="123">
        <v>581961.90000000049</v>
      </c>
      <c r="AC963" s="123">
        <v>10379</v>
      </c>
      <c r="AD963" s="123"/>
      <c r="AE963" s="123">
        <v>698.5</v>
      </c>
      <c r="AF963" s="123">
        <v>797.9</v>
      </c>
      <c r="AG963" s="214">
        <f t="shared" si="133"/>
        <v>1496.4</v>
      </c>
      <c r="AH963" s="229" t="str">
        <f t="shared" si="125"/>
        <v>b4</v>
      </c>
      <c r="AI963" s="122" t="s">
        <v>5401</v>
      </c>
      <c r="AJ963" s="122"/>
      <c r="AK963" s="122" t="s">
        <v>5401</v>
      </c>
      <c r="AL963" s="122" t="s">
        <v>5401</v>
      </c>
      <c r="AM963" s="122" t="s">
        <v>5401</v>
      </c>
      <c r="AN963" s="173">
        <v>11</v>
      </c>
      <c r="AO963" s="173" t="s">
        <v>3186</v>
      </c>
      <c r="AP963" s="173" t="s">
        <v>3186</v>
      </c>
      <c r="AQ963" s="173" t="s">
        <v>3186</v>
      </c>
      <c r="AR963" s="173" t="s">
        <v>3186</v>
      </c>
      <c r="AS963" s="173">
        <v>1.4</v>
      </c>
      <c r="AT963" s="173">
        <v>6.5</v>
      </c>
      <c r="AU963" s="173">
        <v>11.5</v>
      </c>
      <c r="AV963" s="173">
        <v>7.1</v>
      </c>
      <c r="AW963" s="173">
        <v>9.6</v>
      </c>
      <c r="AX963" s="173">
        <v>4.4000000000000004</v>
      </c>
      <c r="AY963" s="173">
        <v>3.5</v>
      </c>
      <c r="AZ963" s="211">
        <f t="shared" si="131"/>
        <v>12.4</v>
      </c>
      <c r="BA963" s="211">
        <f t="shared" si="132"/>
        <v>42.6</v>
      </c>
      <c r="BB963" s="205">
        <f t="shared" si="126"/>
        <v>1569948</v>
      </c>
      <c r="BC963" s="205">
        <f t="shared" si="127"/>
        <v>1345917</v>
      </c>
      <c r="BD963" s="205">
        <f t="shared" si="128"/>
        <v>235292</v>
      </c>
      <c r="BE963" s="205">
        <f t="shared" si="129"/>
        <v>11261</v>
      </c>
      <c r="BF963" s="175">
        <v>1334656</v>
      </c>
      <c r="BG963" s="175">
        <v>64752</v>
      </c>
      <c r="BH963" s="175">
        <v>478529</v>
      </c>
      <c r="BI963" s="175">
        <v>213736</v>
      </c>
      <c r="BJ963" s="175">
        <v>10295</v>
      </c>
      <c r="BK963" s="175">
        <v>19832</v>
      </c>
      <c r="BL963" s="175">
        <v>317084</v>
      </c>
      <c r="BM963" s="175">
        <v>285021</v>
      </c>
      <c r="BN963" s="175">
        <v>46176</v>
      </c>
      <c r="BO963" s="175">
        <v>134523</v>
      </c>
      <c r="BP963" s="198">
        <f t="shared" si="130"/>
        <v>613052</v>
      </c>
    </row>
    <row r="964" spans="1:68" s="116" customFormat="1" x14ac:dyDescent="0.15">
      <c r="A964" s="117">
        <v>2000281001</v>
      </c>
      <c r="B964" s="118" t="s">
        <v>1491</v>
      </c>
      <c r="C964" s="118" t="s">
        <v>1489</v>
      </c>
      <c r="D964" s="118" t="s">
        <v>1492</v>
      </c>
      <c r="E964" s="118" t="s">
        <v>4143</v>
      </c>
      <c r="F964" s="120">
        <v>22</v>
      </c>
      <c r="G964" s="119">
        <v>17817770</v>
      </c>
      <c r="H964" s="119"/>
      <c r="I964" s="120" t="s">
        <v>5820</v>
      </c>
      <c r="J964" s="120">
        <v>64000</v>
      </c>
      <c r="K964" s="120">
        <v>17817770</v>
      </c>
      <c r="L964" s="120">
        <v>0.76300000000000001</v>
      </c>
      <c r="M964" s="121" t="s">
        <v>5656</v>
      </c>
      <c r="N964" s="120">
        <v>2</v>
      </c>
      <c r="O964" s="119">
        <v>220</v>
      </c>
      <c r="P964" s="119">
        <v>53</v>
      </c>
      <c r="Q964" s="119">
        <v>6.7</v>
      </c>
      <c r="R964" s="120" t="s">
        <v>5655</v>
      </c>
      <c r="S964" s="120">
        <v>200.3</v>
      </c>
      <c r="T964" s="120"/>
      <c r="U964" s="120"/>
      <c r="V964" s="172">
        <v>9273</v>
      </c>
      <c r="W964" s="172">
        <v>1699</v>
      </c>
      <c r="X964" s="172">
        <v>4609</v>
      </c>
      <c r="Y964" s="172">
        <v>2782</v>
      </c>
      <c r="Z964" s="172">
        <v>183</v>
      </c>
      <c r="AA964" s="123">
        <v>92914</v>
      </c>
      <c r="AB964" s="123">
        <v>363948</v>
      </c>
      <c r="AC964" s="123">
        <v>7609</v>
      </c>
      <c r="AD964" s="123"/>
      <c r="AE964" s="123">
        <v>306.39999999999998</v>
      </c>
      <c r="AF964" s="123"/>
      <c r="AG964" s="214">
        <f t="shared" si="133"/>
        <v>306.39999999999998</v>
      </c>
      <c r="AH964" s="229" t="str">
        <f t="shared" si="125"/>
        <v>b4</v>
      </c>
      <c r="AI964" s="122" t="s">
        <v>5401</v>
      </c>
      <c r="AJ964" s="122" t="s">
        <v>5401</v>
      </c>
      <c r="AK964" s="122"/>
      <c r="AL964" s="122" t="s">
        <v>5401</v>
      </c>
      <c r="AM964" s="122"/>
      <c r="AN964" s="173"/>
      <c r="AO964" s="173"/>
      <c r="AP964" s="173"/>
      <c r="AQ964" s="173"/>
      <c r="AR964" s="173"/>
      <c r="AS964" s="173">
        <v>7</v>
      </c>
      <c r="AT964" s="173">
        <v>8</v>
      </c>
      <c r="AU964" s="173">
        <v>4</v>
      </c>
      <c r="AV964" s="173">
        <v>8</v>
      </c>
      <c r="AW964" s="173">
        <v>5</v>
      </c>
      <c r="AX964" s="173">
        <v>9</v>
      </c>
      <c r="AY964" s="173">
        <v>2</v>
      </c>
      <c r="AZ964" s="211">
        <f t="shared" si="131"/>
        <v>7</v>
      </c>
      <c r="BA964" s="211">
        <f t="shared" si="132"/>
        <v>36</v>
      </c>
      <c r="BB964" s="205">
        <f t="shared" si="126"/>
        <v>597243</v>
      </c>
      <c r="BC964" s="205">
        <f t="shared" si="127"/>
        <v>597243</v>
      </c>
      <c r="BD964" s="205">
        <f t="shared" si="128"/>
        <v>-134251</v>
      </c>
      <c r="BE964" s="205">
        <f t="shared" si="129"/>
        <v>-134251</v>
      </c>
      <c r="BF964" s="175">
        <v>731494</v>
      </c>
      <c r="BG964" s="175"/>
      <c r="BH964" s="175">
        <v>397166</v>
      </c>
      <c r="BI964" s="175"/>
      <c r="BJ964" s="175"/>
      <c r="BK964" s="175">
        <v>20795</v>
      </c>
      <c r="BL964" s="175">
        <v>166722</v>
      </c>
      <c r="BM964" s="175"/>
      <c r="BN964" s="175"/>
      <c r="BO964" s="175">
        <v>12560</v>
      </c>
      <c r="BP964" s="198">
        <f t="shared" si="130"/>
        <v>409726</v>
      </c>
    </row>
    <row r="965" spans="1:68" s="116" customFormat="1" x14ac:dyDescent="0.15">
      <c r="A965" s="117">
        <v>2000281002</v>
      </c>
      <c r="B965" s="118" t="s">
        <v>1493</v>
      </c>
      <c r="C965" s="118" t="s">
        <v>1489</v>
      </c>
      <c r="D965" s="118" t="s">
        <v>1492</v>
      </c>
      <c r="E965" s="118" t="s">
        <v>4144</v>
      </c>
      <c r="F965" s="120">
        <v>17</v>
      </c>
      <c r="G965" s="119">
        <v>16766633</v>
      </c>
      <c r="H965" s="119"/>
      <c r="I965" s="120" t="s">
        <v>5820</v>
      </c>
      <c r="J965" s="120">
        <v>62500</v>
      </c>
      <c r="K965" s="120">
        <v>16766633</v>
      </c>
      <c r="L965" s="120">
        <v>0.73499999999999999</v>
      </c>
      <c r="M965" s="121" t="s">
        <v>5656</v>
      </c>
      <c r="N965" s="120">
        <v>2</v>
      </c>
      <c r="O965" s="119">
        <v>230</v>
      </c>
      <c r="P965" s="119">
        <v>57</v>
      </c>
      <c r="Q965" s="119">
        <v>6.5</v>
      </c>
      <c r="R965" s="120" t="s">
        <v>5655</v>
      </c>
      <c r="S965" s="120">
        <v>128.1</v>
      </c>
      <c r="T965" s="120"/>
      <c r="U965" s="120"/>
      <c r="V965" s="172">
        <v>10573</v>
      </c>
      <c r="W965" s="172">
        <v>1633.9</v>
      </c>
      <c r="X965" s="172">
        <v>4879.5</v>
      </c>
      <c r="Y965" s="172">
        <v>3825.7</v>
      </c>
      <c r="Z965" s="172">
        <v>233.9</v>
      </c>
      <c r="AA965" s="123">
        <v>115594</v>
      </c>
      <c r="AB965" s="123">
        <v>149945.59999999945</v>
      </c>
      <c r="AC965" s="123">
        <v>8751</v>
      </c>
      <c r="AD965" s="123"/>
      <c r="AE965" s="123">
        <v>428.3</v>
      </c>
      <c r="AF965" s="123"/>
      <c r="AG965" s="214">
        <f t="shared" ref="AG965:AG985" si="134">SUM(AD965:AF965)</f>
        <v>428.3</v>
      </c>
      <c r="AH965" s="229" t="str">
        <f t="shared" ref="AH965:AH1028" si="135">IF(N965=1,IF(AG965&gt;0,"a4",IF(AC965&gt;0,"a3",IF(AA965&gt;0,"a2","a1"))),IF(AG965&gt;0,"b4",IF(AC965&gt;0,"b3",IF(AA965&gt;0,"b2","b1"))))</f>
        <v>b4</v>
      </c>
      <c r="AI965" s="122" t="s">
        <v>5401</v>
      </c>
      <c r="AJ965" s="122" t="s">
        <v>5401</v>
      </c>
      <c r="AK965" s="122" t="s">
        <v>5401</v>
      </c>
      <c r="AL965" s="122" t="s">
        <v>5401</v>
      </c>
      <c r="AM965" s="122"/>
      <c r="AN965" s="173"/>
      <c r="AO965" s="173"/>
      <c r="AP965" s="173"/>
      <c r="AQ965" s="173"/>
      <c r="AR965" s="173"/>
      <c r="AS965" s="173">
        <v>7</v>
      </c>
      <c r="AT965" s="173">
        <v>5</v>
      </c>
      <c r="AU965" s="173">
        <v>4.5</v>
      </c>
      <c r="AV965" s="173">
        <v>5</v>
      </c>
      <c r="AW965" s="173">
        <v>4.5</v>
      </c>
      <c r="AX965" s="173">
        <v>4</v>
      </c>
      <c r="AY965" s="173">
        <v>5</v>
      </c>
      <c r="AZ965" s="211">
        <f t="shared" si="131"/>
        <v>7</v>
      </c>
      <c r="BA965" s="211">
        <f t="shared" si="132"/>
        <v>28</v>
      </c>
      <c r="BB965" s="205">
        <f t="shared" ref="BB965:BB1028" si="136">SUM(BG965:BO965)</f>
        <v>695560</v>
      </c>
      <c r="BC965" s="205">
        <f t="shared" ref="BC965:BC1028" si="137">BG965+BH965+BK965+BL965+BM965+BN965+BO965</f>
        <v>695560</v>
      </c>
      <c r="BD965" s="205">
        <f t="shared" ref="BD965:BD1028" si="138">BB965-BF965</f>
        <v>-192622</v>
      </c>
      <c r="BE965" s="205">
        <f t="shared" ref="BE965:BE1028" si="139">BC965-BF965</f>
        <v>-192622</v>
      </c>
      <c r="BF965" s="175">
        <v>888182</v>
      </c>
      <c r="BG965" s="175"/>
      <c r="BH965" s="175">
        <v>396380</v>
      </c>
      <c r="BI965" s="175"/>
      <c r="BJ965" s="175"/>
      <c r="BK965" s="175">
        <v>69839</v>
      </c>
      <c r="BL965" s="175">
        <v>185751</v>
      </c>
      <c r="BM965" s="175"/>
      <c r="BN965" s="175"/>
      <c r="BO965" s="175">
        <v>43590</v>
      </c>
      <c r="BP965" s="198">
        <f t="shared" ref="BP965:BP1028" si="140">BH965+BO965</f>
        <v>439970</v>
      </c>
    </row>
    <row r="966" spans="1:68" s="116" customFormat="1" x14ac:dyDescent="0.15">
      <c r="A966" s="117">
        <v>2000381001</v>
      </c>
      <c r="B966" s="118" t="s">
        <v>1494</v>
      </c>
      <c r="C966" s="118" t="s">
        <v>1489</v>
      </c>
      <c r="D966" s="118" t="s">
        <v>1495</v>
      </c>
      <c r="E966" s="118" t="s">
        <v>4145</v>
      </c>
      <c r="F966" s="120">
        <v>16</v>
      </c>
      <c r="G966" s="119">
        <v>5695178</v>
      </c>
      <c r="H966" s="119"/>
      <c r="I966" s="120" t="s">
        <v>5820</v>
      </c>
      <c r="J966" s="120">
        <v>42000</v>
      </c>
      <c r="K966" s="120">
        <v>7825874</v>
      </c>
      <c r="L966" s="120">
        <v>0.51</v>
      </c>
      <c r="M966" s="121" t="s">
        <v>5654</v>
      </c>
      <c r="N966" s="120">
        <v>1</v>
      </c>
      <c r="O966" s="119">
        <v>310</v>
      </c>
      <c r="P966" s="119">
        <v>58</v>
      </c>
      <c r="Q966" s="119">
        <v>6.8</v>
      </c>
      <c r="R966" s="120" t="s">
        <v>5655</v>
      </c>
      <c r="S966" s="120">
        <v>88.3</v>
      </c>
      <c r="T966" s="120"/>
      <c r="U966" s="120"/>
      <c r="V966" s="172">
        <v>4606.2</v>
      </c>
      <c r="W966" s="172">
        <v>404.8</v>
      </c>
      <c r="X966" s="172">
        <v>2946.1</v>
      </c>
      <c r="Y966" s="172">
        <v>720.7</v>
      </c>
      <c r="Z966" s="172">
        <v>534.6</v>
      </c>
      <c r="AA966" s="123">
        <v>56518.7</v>
      </c>
      <c r="AB966" s="123">
        <v>141712.80000000034</v>
      </c>
      <c r="AC966" s="123">
        <v>3395</v>
      </c>
      <c r="AD966" s="123"/>
      <c r="AE966" s="123"/>
      <c r="AF966" s="123"/>
      <c r="AG966" s="214"/>
      <c r="AH966" s="229" t="str">
        <f t="shared" si="135"/>
        <v>a3</v>
      </c>
      <c r="AI966" s="122" t="s">
        <v>5401</v>
      </c>
      <c r="AJ966" s="122" t="s">
        <v>5401</v>
      </c>
      <c r="AK966" s="122" t="s">
        <v>5401</v>
      </c>
      <c r="AL966" s="122" t="s">
        <v>5401</v>
      </c>
      <c r="AM966" s="122"/>
      <c r="AN966" s="173"/>
      <c r="AO966" s="173"/>
      <c r="AP966" s="173"/>
      <c r="AQ966" s="173"/>
      <c r="AR966" s="173"/>
      <c r="AS966" s="173">
        <v>2</v>
      </c>
      <c r="AT966" s="173">
        <v>5</v>
      </c>
      <c r="AU966" s="173">
        <v>4</v>
      </c>
      <c r="AV966" s="173">
        <v>4</v>
      </c>
      <c r="AW966" s="173">
        <v>4</v>
      </c>
      <c r="AX966" s="173">
        <v>4</v>
      </c>
      <c r="AY966" s="173">
        <v>1</v>
      </c>
      <c r="AZ966" s="211">
        <f t="shared" ref="AZ966:AZ1029" si="141">SUBTOTAL(9,AN966:AS966)</f>
        <v>2</v>
      </c>
      <c r="BA966" s="211">
        <f t="shared" ref="BA966:BA1029" si="142">SUBTOTAL(9,AT966:AY966)</f>
        <v>22</v>
      </c>
      <c r="BB966" s="205">
        <f t="shared" si="136"/>
        <v>743281</v>
      </c>
      <c r="BC966" s="205">
        <f t="shared" si="137"/>
        <v>743281</v>
      </c>
      <c r="BD966" s="205">
        <f t="shared" si="138"/>
        <v>81636</v>
      </c>
      <c r="BE966" s="205">
        <f t="shared" si="139"/>
        <v>81636</v>
      </c>
      <c r="BF966" s="175">
        <v>661645</v>
      </c>
      <c r="BG966" s="175"/>
      <c r="BH966" s="175">
        <v>563730</v>
      </c>
      <c r="BI966" s="175"/>
      <c r="BJ966" s="175"/>
      <c r="BK966" s="175">
        <v>68934</v>
      </c>
      <c r="BL966" s="175"/>
      <c r="BM966" s="175">
        <v>79582</v>
      </c>
      <c r="BN966" s="175">
        <v>2054</v>
      </c>
      <c r="BO966" s="175">
        <v>28981</v>
      </c>
      <c r="BP966" s="198">
        <f t="shared" si="140"/>
        <v>592711</v>
      </c>
    </row>
    <row r="967" spans="1:68" s="116" customFormat="1" x14ac:dyDescent="0.15">
      <c r="A967" s="117">
        <v>2020101001</v>
      </c>
      <c r="B967" s="118" t="s">
        <v>676</v>
      </c>
      <c r="C967" s="118" t="s">
        <v>1489</v>
      </c>
      <c r="D967" s="118" t="s">
        <v>1496</v>
      </c>
      <c r="E967" s="118" t="s">
        <v>4146</v>
      </c>
      <c r="F967" s="120">
        <v>32</v>
      </c>
      <c r="G967" s="119">
        <v>19177682</v>
      </c>
      <c r="H967" s="119"/>
      <c r="I967" s="120" t="s">
        <v>5820</v>
      </c>
      <c r="J967" s="120">
        <v>85600</v>
      </c>
      <c r="K967" s="120">
        <v>19177682</v>
      </c>
      <c r="L967" s="120">
        <v>0.61399999999999999</v>
      </c>
      <c r="M967" s="121" t="s">
        <v>5654</v>
      </c>
      <c r="N967" s="120">
        <v>1</v>
      </c>
      <c r="O967" s="119">
        <v>260</v>
      </c>
      <c r="P967" s="119">
        <v>40</v>
      </c>
      <c r="Q967" s="119">
        <v>6.1</v>
      </c>
      <c r="R967" s="120" t="s">
        <v>5655</v>
      </c>
      <c r="S967" s="120">
        <v>642.20000000000005</v>
      </c>
      <c r="T967" s="120"/>
      <c r="U967" s="120"/>
      <c r="V967" s="172">
        <v>10543.082</v>
      </c>
      <c r="W967" s="172">
        <v>2428.3389999999999</v>
      </c>
      <c r="X967" s="172">
        <v>4205.8469999999998</v>
      </c>
      <c r="Y967" s="172">
        <v>3529.4</v>
      </c>
      <c r="Z967" s="172">
        <v>379.49599999999998</v>
      </c>
      <c r="AA967" s="123">
        <v>164812</v>
      </c>
      <c r="AB967" s="123"/>
      <c r="AC967" s="123">
        <v>17351.02</v>
      </c>
      <c r="AD967" s="123"/>
      <c r="AE967" s="123">
        <v>317.79000000000002</v>
      </c>
      <c r="AF967" s="123"/>
      <c r="AG967" s="214">
        <f t="shared" si="134"/>
        <v>317.79000000000002</v>
      </c>
      <c r="AH967" s="229" t="str">
        <f t="shared" si="135"/>
        <v>a4</v>
      </c>
      <c r="AI967" s="122" t="s">
        <v>5401</v>
      </c>
      <c r="AJ967" s="122"/>
      <c r="AK967" s="122" t="s">
        <v>5401</v>
      </c>
      <c r="AL967" s="122"/>
      <c r="AM967" s="122" t="s">
        <v>5401</v>
      </c>
      <c r="AN967" s="173">
        <v>4</v>
      </c>
      <c r="AO967" s="173">
        <v>2.5</v>
      </c>
      <c r="AP967" s="173">
        <v>2.5</v>
      </c>
      <c r="AQ967" s="173">
        <v>7</v>
      </c>
      <c r="AR967" s="173"/>
      <c r="AS967" s="173">
        <v>3</v>
      </c>
      <c r="AT967" s="173">
        <v>5</v>
      </c>
      <c r="AU967" s="173">
        <v>5</v>
      </c>
      <c r="AV967" s="173">
        <v>5</v>
      </c>
      <c r="AW967" s="173">
        <v>5</v>
      </c>
      <c r="AX967" s="173">
        <v>3</v>
      </c>
      <c r="AY967" s="173"/>
      <c r="AZ967" s="211">
        <f t="shared" si="141"/>
        <v>19</v>
      </c>
      <c r="BA967" s="211">
        <f t="shared" si="142"/>
        <v>23</v>
      </c>
      <c r="BB967" s="205">
        <f t="shared" si="136"/>
        <v>1053485</v>
      </c>
      <c r="BC967" s="205">
        <f t="shared" si="137"/>
        <v>885042</v>
      </c>
      <c r="BD967" s="205">
        <f t="shared" si="138"/>
        <v>173314</v>
      </c>
      <c r="BE967" s="205">
        <f t="shared" si="139"/>
        <v>4871</v>
      </c>
      <c r="BF967" s="175">
        <v>880171</v>
      </c>
      <c r="BG967" s="175">
        <v>87011</v>
      </c>
      <c r="BH967" s="175">
        <v>317926</v>
      </c>
      <c r="BI967" s="175">
        <v>121796</v>
      </c>
      <c r="BJ967" s="175">
        <v>46647</v>
      </c>
      <c r="BK967" s="175">
        <v>42929</v>
      </c>
      <c r="BL967" s="175">
        <v>213017</v>
      </c>
      <c r="BM967" s="175">
        <v>148931</v>
      </c>
      <c r="BN967" s="175">
        <v>27038</v>
      </c>
      <c r="BO967" s="175">
        <v>48190</v>
      </c>
      <c r="BP967" s="198">
        <f t="shared" si="140"/>
        <v>366116</v>
      </c>
    </row>
    <row r="968" spans="1:68" s="116" customFormat="1" x14ac:dyDescent="0.15">
      <c r="A968" s="117">
        <v>2020102002</v>
      </c>
      <c r="B968" s="118" t="s">
        <v>1497</v>
      </c>
      <c r="C968" s="118" t="s">
        <v>1489</v>
      </c>
      <c r="D968" s="118" t="s">
        <v>1496</v>
      </c>
      <c r="E968" s="118" t="s">
        <v>4147</v>
      </c>
      <c r="F968" s="120">
        <v>17</v>
      </c>
      <c r="G968" s="119"/>
      <c r="H968" s="119"/>
      <c r="I968" s="120" t="s">
        <v>5820</v>
      </c>
      <c r="J968" s="120">
        <v>3300</v>
      </c>
      <c r="K968" s="120">
        <v>198339.9</v>
      </c>
      <c r="L968" s="120">
        <v>0.16500000000000001</v>
      </c>
      <c r="M968" s="121" t="s">
        <v>5657</v>
      </c>
      <c r="N968" s="120">
        <v>1</v>
      </c>
      <c r="O968" s="119">
        <v>200</v>
      </c>
      <c r="P968" s="119">
        <v>32</v>
      </c>
      <c r="Q968" s="119">
        <v>3.84</v>
      </c>
      <c r="R968" s="120" t="s">
        <v>5663</v>
      </c>
      <c r="S968" s="120">
        <v>0.11650000000000001</v>
      </c>
      <c r="T968" s="120"/>
      <c r="U968" s="120"/>
      <c r="V968" s="172">
        <v>154.18600000000001</v>
      </c>
      <c r="W968" s="172"/>
      <c r="X968" s="172">
        <v>129.95500000000001</v>
      </c>
      <c r="Y968" s="172">
        <v>7.6509999999999998</v>
      </c>
      <c r="Z968" s="172">
        <v>16.579999999999998</v>
      </c>
      <c r="AA968" s="123">
        <v>1738.8</v>
      </c>
      <c r="AB968" s="123"/>
      <c r="AC968" s="123">
        <v>115.58</v>
      </c>
      <c r="AD968" s="123"/>
      <c r="AE968" s="123"/>
      <c r="AF968" s="123"/>
      <c r="AG968" s="214"/>
      <c r="AH968" s="229" t="str">
        <f t="shared" si="135"/>
        <v>a3</v>
      </c>
      <c r="AI968" s="122" t="s">
        <v>5401</v>
      </c>
      <c r="AJ968" s="122"/>
      <c r="AK968" s="122"/>
      <c r="AL968" s="122" t="s">
        <v>5401</v>
      </c>
      <c r="AM968" s="122"/>
      <c r="AN968" s="173"/>
      <c r="AO968" s="173"/>
      <c r="AP968" s="173"/>
      <c r="AQ968" s="173"/>
      <c r="AR968" s="173"/>
      <c r="AS968" s="173">
        <v>0.6</v>
      </c>
      <c r="AT968" s="173">
        <v>1.2</v>
      </c>
      <c r="AU968" s="173">
        <v>0.6</v>
      </c>
      <c r="AV968" s="173">
        <v>1.2</v>
      </c>
      <c r="AW968" s="173">
        <v>0.6</v>
      </c>
      <c r="AX968" s="173">
        <v>0.6</v>
      </c>
      <c r="AY968" s="173"/>
      <c r="AZ968" s="211">
        <f t="shared" si="141"/>
        <v>0.6</v>
      </c>
      <c r="BA968" s="211">
        <f t="shared" si="142"/>
        <v>4.2</v>
      </c>
      <c r="BB968" s="205">
        <f t="shared" si="136"/>
        <v>44897</v>
      </c>
      <c r="BC968" s="205">
        <f t="shared" si="137"/>
        <v>32626</v>
      </c>
      <c r="BD968" s="205">
        <f t="shared" si="138"/>
        <v>14000</v>
      </c>
      <c r="BE968" s="205">
        <f t="shared" si="139"/>
        <v>1729</v>
      </c>
      <c r="BF968" s="175">
        <v>30897</v>
      </c>
      <c r="BG968" s="175"/>
      <c r="BH968" s="175">
        <v>14000</v>
      </c>
      <c r="BI968" s="175">
        <v>12271</v>
      </c>
      <c r="BJ968" s="175"/>
      <c r="BK968" s="175">
        <v>3026</v>
      </c>
      <c r="BL968" s="175">
        <v>8491</v>
      </c>
      <c r="BM968" s="175">
        <v>5018</v>
      </c>
      <c r="BN968" s="175">
        <v>298</v>
      </c>
      <c r="BO968" s="175">
        <v>1793</v>
      </c>
      <c r="BP968" s="198">
        <f t="shared" si="140"/>
        <v>15793</v>
      </c>
    </row>
    <row r="969" spans="1:68" s="116" customFormat="1" x14ac:dyDescent="0.15">
      <c r="A969" s="117">
        <v>2020102003</v>
      </c>
      <c r="B969" s="118" t="s">
        <v>1498</v>
      </c>
      <c r="C969" s="118" t="s">
        <v>1489</v>
      </c>
      <c r="D969" s="118" t="s">
        <v>1496</v>
      </c>
      <c r="E969" s="118" t="s">
        <v>4148</v>
      </c>
      <c r="F969" s="120">
        <v>14</v>
      </c>
      <c r="G969" s="119"/>
      <c r="H969" s="119"/>
      <c r="I969" s="120" t="s">
        <v>5820</v>
      </c>
      <c r="J969" s="120">
        <v>1100</v>
      </c>
      <c r="K969" s="120">
        <v>134502.6</v>
      </c>
      <c r="L969" s="120">
        <v>0.33500000000000002</v>
      </c>
      <c r="M969" s="121" t="s">
        <v>5657</v>
      </c>
      <c r="N969" s="120">
        <v>1</v>
      </c>
      <c r="O969" s="119">
        <v>290</v>
      </c>
      <c r="P969" s="119">
        <v>39</v>
      </c>
      <c r="Q969" s="119">
        <v>5</v>
      </c>
      <c r="R969" s="120" t="s">
        <v>5663</v>
      </c>
      <c r="S969" s="120">
        <v>0.05</v>
      </c>
      <c r="T969" s="120"/>
      <c r="U969" s="120"/>
      <c r="V969" s="172">
        <v>111.732</v>
      </c>
      <c r="W969" s="172"/>
      <c r="X969" s="172">
        <v>96.134</v>
      </c>
      <c r="Y969" s="172">
        <v>6.1479999999999997</v>
      </c>
      <c r="Z969" s="172">
        <v>9.4499999999999993</v>
      </c>
      <c r="AA969" s="123">
        <v>1085</v>
      </c>
      <c r="AB969" s="123"/>
      <c r="AC969" s="123">
        <v>110.31</v>
      </c>
      <c r="AD969" s="123"/>
      <c r="AE969" s="123"/>
      <c r="AF969" s="123"/>
      <c r="AG969" s="214"/>
      <c r="AH969" s="229" t="str">
        <f t="shared" si="135"/>
        <v>a3</v>
      </c>
      <c r="AI969" s="122" t="s">
        <v>5401</v>
      </c>
      <c r="AJ969" s="122"/>
      <c r="AK969" s="122"/>
      <c r="AL969" s="122" t="s">
        <v>5401</v>
      </c>
      <c r="AM969" s="122"/>
      <c r="AN969" s="173"/>
      <c r="AO969" s="173"/>
      <c r="AP969" s="173"/>
      <c r="AQ969" s="173"/>
      <c r="AR969" s="173"/>
      <c r="AS969" s="173"/>
      <c r="AT969" s="173"/>
      <c r="AU969" s="173"/>
      <c r="AV969" s="173"/>
      <c r="AW969" s="173"/>
      <c r="AX969" s="173"/>
      <c r="AY969" s="173"/>
      <c r="AZ969" s="211">
        <f t="shared" si="141"/>
        <v>0</v>
      </c>
      <c r="BA969" s="211">
        <f t="shared" si="142"/>
        <v>0</v>
      </c>
      <c r="BB969" s="205">
        <f t="shared" si="136"/>
        <v>28128</v>
      </c>
      <c r="BC969" s="205">
        <f t="shared" si="137"/>
        <v>19832</v>
      </c>
      <c r="BD969" s="205">
        <f t="shared" si="138"/>
        <v>9465</v>
      </c>
      <c r="BE969" s="205">
        <f t="shared" si="139"/>
        <v>1169</v>
      </c>
      <c r="BF969" s="175">
        <v>18663</v>
      </c>
      <c r="BG969" s="175"/>
      <c r="BH969" s="175">
        <v>9465</v>
      </c>
      <c r="BI969" s="175">
        <v>8296</v>
      </c>
      <c r="BJ969" s="175"/>
      <c r="BK969" s="175">
        <v>1736</v>
      </c>
      <c r="BL969" s="175">
        <v>3837</v>
      </c>
      <c r="BM969" s="175">
        <v>3363</v>
      </c>
      <c r="BN969" s="175">
        <v>198</v>
      </c>
      <c r="BO969" s="175">
        <v>1233</v>
      </c>
      <c r="BP969" s="198">
        <f t="shared" si="140"/>
        <v>10698</v>
      </c>
    </row>
    <row r="970" spans="1:68" s="116" customFormat="1" x14ac:dyDescent="0.15">
      <c r="A970" s="117">
        <v>2020102004</v>
      </c>
      <c r="B970" s="118" t="s">
        <v>1499</v>
      </c>
      <c r="C970" s="118" t="s">
        <v>1489</v>
      </c>
      <c r="D970" s="118" t="s">
        <v>1496</v>
      </c>
      <c r="E970" s="118" t="s">
        <v>4149</v>
      </c>
      <c r="F970" s="120">
        <v>15</v>
      </c>
      <c r="G970" s="119">
        <v>64269</v>
      </c>
      <c r="H970" s="119"/>
      <c r="I970" s="120" t="s">
        <v>5820</v>
      </c>
      <c r="J970" s="120">
        <v>640</v>
      </c>
      <c r="K970" s="120">
        <v>64530.1</v>
      </c>
      <c r="L970" s="120">
        <v>0.27600000000000002</v>
      </c>
      <c r="M970" s="121" t="s">
        <v>5657</v>
      </c>
      <c r="N970" s="120">
        <v>1</v>
      </c>
      <c r="O970" s="119">
        <v>250</v>
      </c>
      <c r="P970" s="119">
        <v>37.799999999999997</v>
      </c>
      <c r="Q970" s="119">
        <v>4.7300000000000004</v>
      </c>
      <c r="R970" s="120" t="s">
        <v>5663</v>
      </c>
      <c r="S970" s="120">
        <v>7.0000000000000007E-2</v>
      </c>
      <c r="T970" s="120"/>
      <c r="U970" s="120"/>
      <c r="V970" s="172">
        <v>80.296000000000006</v>
      </c>
      <c r="W970" s="172">
        <v>2.9119999999999999</v>
      </c>
      <c r="X970" s="172">
        <v>55.616</v>
      </c>
      <c r="Y970" s="172">
        <v>3.8719999999999999</v>
      </c>
      <c r="Z970" s="172">
        <v>17.896000000000001</v>
      </c>
      <c r="AA970" s="123">
        <v>634</v>
      </c>
      <c r="AB970" s="123"/>
      <c r="AC970" s="123">
        <v>62.41</v>
      </c>
      <c r="AD970" s="123"/>
      <c r="AE970" s="123"/>
      <c r="AF970" s="123"/>
      <c r="AG970" s="214"/>
      <c r="AH970" s="229" t="str">
        <f t="shared" si="135"/>
        <v>a3</v>
      </c>
      <c r="AI970" s="122" t="s">
        <v>5401</v>
      </c>
      <c r="AJ970" s="122"/>
      <c r="AK970" s="122"/>
      <c r="AL970" s="122" t="s">
        <v>5401</v>
      </c>
      <c r="AM970" s="122"/>
      <c r="AN970" s="173"/>
      <c r="AO970" s="173"/>
      <c r="AP970" s="173"/>
      <c r="AQ970" s="173"/>
      <c r="AR970" s="173"/>
      <c r="AS970" s="173"/>
      <c r="AT970" s="173"/>
      <c r="AU970" s="173"/>
      <c r="AV970" s="173"/>
      <c r="AW970" s="173"/>
      <c r="AX970" s="173"/>
      <c r="AY970" s="173"/>
      <c r="AZ970" s="211">
        <f t="shared" si="141"/>
        <v>0</v>
      </c>
      <c r="BA970" s="211">
        <f t="shared" si="142"/>
        <v>0</v>
      </c>
      <c r="BB970" s="205">
        <f t="shared" si="136"/>
        <v>15203</v>
      </c>
      <c r="BC970" s="205">
        <f t="shared" si="137"/>
        <v>11066</v>
      </c>
      <c r="BD970" s="205">
        <f t="shared" si="138"/>
        <v>4720</v>
      </c>
      <c r="BE970" s="205">
        <f t="shared" si="139"/>
        <v>583</v>
      </c>
      <c r="BF970" s="175">
        <v>10483</v>
      </c>
      <c r="BG970" s="175"/>
      <c r="BH970" s="175">
        <v>4720</v>
      </c>
      <c r="BI970" s="175">
        <v>4137</v>
      </c>
      <c r="BJ970" s="175"/>
      <c r="BK970" s="175">
        <v>2284</v>
      </c>
      <c r="BL970" s="175">
        <v>588</v>
      </c>
      <c r="BM970" s="175">
        <v>2728</v>
      </c>
      <c r="BN970" s="175">
        <v>99</v>
      </c>
      <c r="BO970" s="175">
        <v>647</v>
      </c>
      <c r="BP970" s="198">
        <f t="shared" si="140"/>
        <v>5367</v>
      </c>
    </row>
    <row r="971" spans="1:68" s="116" customFormat="1" x14ac:dyDescent="0.15">
      <c r="A971" s="117">
        <v>2020102005</v>
      </c>
      <c r="B971" s="118" t="s">
        <v>1500</v>
      </c>
      <c r="C971" s="118" t="s">
        <v>1489</v>
      </c>
      <c r="D971" s="118" t="s">
        <v>1496</v>
      </c>
      <c r="E971" s="118" t="s">
        <v>4150</v>
      </c>
      <c r="F971" s="120">
        <v>14</v>
      </c>
      <c r="G971" s="119"/>
      <c r="H971" s="119"/>
      <c r="I971" s="120" t="s">
        <v>5820</v>
      </c>
      <c r="J971" s="120">
        <v>900</v>
      </c>
      <c r="K971" s="120">
        <v>168347.8</v>
      </c>
      <c r="L971" s="120">
        <v>0.51200000000000001</v>
      </c>
      <c r="M971" s="121" t="s">
        <v>5657</v>
      </c>
      <c r="N971" s="120">
        <v>1</v>
      </c>
      <c r="O971" s="119">
        <v>250</v>
      </c>
      <c r="P971" s="119">
        <v>47.7</v>
      </c>
      <c r="Q971" s="119">
        <v>5.27</v>
      </c>
      <c r="R971" s="120" t="s">
        <v>5663</v>
      </c>
      <c r="S971" s="120">
        <v>6.2E-2</v>
      </c>
      <c r="T971" s="120"/>
      <c r="U971" s="120"/>
      <c r="V971" s="172">
        <v>128.26</v>
      </c>
      <c r="W971" s="172"/>
      <c r="X971" s="172">
        <v>122.65300000000001</v>
      </c>
      <c r="Y971" s="172">
        <v>2.161</v>
      </c>
      <c r="Z971" s="172">
        <v>3.4460000000000002</v>
      </c>
      <c r="AA971" s="123"/>
      <c r="AB971" s="123"/>
      <c r="AC971" s="123">
        <v>138.79</v>
      </c>
      <c r="AD971" s="123"/>
      <c r="AE971" s="123"/>
      <c r="AF971" s="123"/>
      <c r="AG971" s="214"/>
      <c r="AH971" s="229" t="str">
        <f t="shared" si="135"/>
        <v>a3</v>
      </c>
      <c r="AI971" s="122" t="s">
        <v>5401</v>
      </c>
      <c r="AJ971" s="122"/>
      <c r="AK971" s="122"/>
      <c r="AL971" s="122" t="s">
        <v>5401</v>
      </c>
      <c r="AM971" s="122"/>
      <c r="AN971" s="173"/>
      <c r="AO971" s="173"/>
      <c r="AP971" s="173"/>
      <c r="AQ971" s="173"/>
      <c r="AR971" s="173"/>
      <c r="AS971" s="173">
        <v>1</v>
      </c>
      <c r="AT971" s="173"/>
      <c r="AU971" s="173"/>
      <c r="AV971" s="173"/>
      <c r="AW971" s="173"/>
      <c r="AX971" s="173"/>
      <c r="AY971" s="173"/>
      <c r="AZ971" s="211">
        <f t="shared" si="141"/>
        <v>1</v>
      </c>
      <c r="BA971" s="211">
        <f t="shared" si="142"/>
        <v>0</v>
      </c>
      <c r="BB971" s="205">
        <f t="shared" si="136"/>
        <v>39600</v>
      </c>
      <c r="BC971" s="205">
        <f t="shared" si="137"/>
        <v>29512</v>
      </c>
      <c r="BD971" s="205">
        <f t="shared" si="138"/>
        <v>11509</v>
      </c>
      <c r="BE971" s="205">
        <f t="shared" si="139"/>
        <v>1421</v>
      </c>
      <c r="BF971" s="175">
        <v>28091</v>
      </c>
      <c r="BG971" s="175"/>
      <c r="BH971" s="175">
        <v>11509</v>
      </c>
      <c r="BI971" s="175">
        <v>10088</v>
      </c>
      <c r="BJ971" s="175"/>
      <c r="BK971" s="175">
        <v>2907</v>
      </c>
      <c r="BL971" s="175">
        <v>9499</v>
      </c>
      <c r="BM971" s="175">
        <v>3874</v>
      </c>
      <c r="BN971" s="175">
        <v>241</v>
      </c>
      <c r="BO971" s="175">
        <v>1482</v>
      </c>
      <c r="BP971" s="198">
        <f t="shared" si="140"/>
        <v>12991</v>
      </c>
    </row>
    <row r="972" spans="1:68" s="116" customFormat="1" x14ac:dyDescent="0.15">
      <c r="A972" s="117">
        <v>2020102006</v>
      </c>
      <c r="B972" s="118" t="s">
        <v>1257</v>
      </c>
      <c r="C972" s="118" t="s">
        <v>1489</v>
      </c>
      <c r="D972" s="118" t="s">
        <v>1496</v>
      </c>
      <c r="E972" s="118" t="s">
        <v>4151</v>
      </c>
      <c r="F972" s="120">
        <v>11</v>
      </c>
      <c r="G972" s="119"/>
      <c r="H972" s="119"/>
      <c r="I972" s="120" t="s">
        <v>5820</v>
      </c>
      <c r="J972" s="120">
        <v>800</v>
      </c>
      <c r="K972" s="120">
        <v>100070</v>
      </c>
      <c r="L972" s="120">
        <v>0.34300000000000003</v>
      </c>
      <c r="M972" s="121" t="s">
        <v>5657</v>
      </c>
      <c r="N972" s="120">
        <v>1</v>
      </c>
      <c r="O972" s="119">
        <v>300</v>
      </c>
      <c r="P972" s="119">
        <v>47.6</v>
      </c>
      <c r="Q972" s="119">
        <v>5.71</v>
      </c>
      <c r="R972" s="120" t="s">
        <v>5663</v>
      </c>
      <c r="S972" s="120">
        <v>0.24</v>
      </c>
      <c r="T972" s="120"/>
      <c r="U972" s="120"/>
      <c r="V972" s="172">
        <v>68.522999999999996</v>
      </c>
      <c r="W972" s="172"/>
      <c r="X972" s="172">
        <v>51.947000000000003</v>
      </c>
      <c r="Y972" s="172">
        <v>6.0030000000000001</v>
      </c>
      <c r="Z972" s="172">
        <v>10.573</v>
      </c>
      <c r="AA972" s="123">
        <v>1971.7</v>
      </c>
      <c r="AB972" s="123"/>
      <c r="AC972" s="123">
        <v>77.349999999999994</v>
      </c>
      <c r="AD972" s="123"/>
      <c r="AE972" s="123"/>
      <c r="AF972" s="123"/>
      <c r="AG972" s="214"/>
      <c r="AH972" s="229" t="str">
        <f t="shared" si="135"/>
        <v>a3</v>
      </c>
      <c r="AI972" s="122" t="s">
        <v>5401</v>
      </c>
      <c r="AJ972" s="122"/>
      <c r="AK972" s="122"/>
      <c r="AL972" s="122" t="s">
        <v>5401</v>
      </c>
      <c r="AM972" s="122"/>
      <c r="AN972" s="173">
        <v>1</v>
      </c>
      <c r="AO972" s="173"/>
      <c r="AP972" s="173"/>
      <c r="AQ972" s="173"/>
      <c r="AR972" s="173"/>
      <c r="AS972" s="173">
        <v>1</v>
      </c>
      <c r="AT972" s="173"/>
      <c r="AU972" s="173"/>
      <c r="AV972" s="173"/>
      <c r="AW972" s="173"/>
      <c r="AX972" s="173"/>
      <c r="AY972" s="173" t="s">
        <v>3186</v>
      </c>
      <c r="AZ972" s="211">
        <f t="shared" si="141"/>
        <v>2</v>
      </c>
      <c r="BA972" s="211">
        <f t="shared" si="142"/>
        <v>0</v>
      </c>
      <c r="BB972" s="205">
        <f t="shared" si="136"/>
        <v>22280</v>
      </c>
      <c r="BC972" s="205">
        <f t="shared" si="137"/>
        <v>15698</v>
      </c>
      <c r="BD972" s="205">
        <f t="shared" si="138"/>
        <v>10967</v>
      </c>
      <c r="BE972" s="205">
        <f t="shared" si="139"/>
        <v>4385</v>
      </c>
      <c r="BF972" s="175">
        <v>11313</v>
      </c>
      <c r="BG972" s="175"/>
      <c r="BH972" s="175">
        <v>7509</v>
      </c>
      <c r="BI972" s="175">
        <v>6582</v>
      </c>
      <c r="BJ972" s="175"/>
      <c r="BK972" s="175">
        <v>1981</v>
      </c>
      <c r="BL972" s="175">
        <v>1762</v>
      </c>
      <c r="BM972" s="175">
        <v>3301</v>
      </c>
      <c r="BN972" s="175">
        <v>157</v>
      </c>
      <c r="BO972" s="175">
        <v>988</v>
      </c>
      <c r="BP972" s="198">
        <f t="shared" si="140"/>
        <v>8497</v>
      </c>
    </row>
    <row r="973" spans="1:68" s="116" customFormat="1" x14ac:dyDescent="0.15">
      <c r="A973" s="117">
        <v>2020201001</v>
      </c>
      <c r="B973" s="118" t="s">
        <v>1501</v>
      </c>
      <c r="C973" s="118" t="s">
        <v>1489</v>
      </c>
      <c r="D973" s="118" t="s">
        <v>1502</v>
      </c>
      <c r="E973" s="118" t="s">
        <v>4152</v>
      </c>
      <c r="F973" s="120">
        <v>54</v>
      </c>
      <c r="G973" s="119">
        <v>24793148</v>
      </c>
      <c r="H973" s="119">
        <v>1457436</v>
      </c>
      <c r="I973" s="120" t="s">
        <v>5821</v>
      </c>
      <c r="J973" s="120">
        <v>98020</v>
      </c>
      <c r="K973" s="120">
        <v>24793148</v>
      </c>
      <c r="L973" s="120">
        <v>0.69299999999999995</v>
      </c>
      <c r="M973" s="121" t="s">
        <v>5654</v>
      </c>
      <c r="N973" s="120">
        <v>1</v>
      </c>
      <c r="O973" s="119">
        <v>244</v>
      </c>
      <c r="P973" s="119">
        <v>32.1</v>
      </c>
      <c r="Q973" s="119">
        <v>5.27</v>
      </c>
      <c r="R973" s="120" t="s">
        <v>5655</v>
      </c>
      <c r="S973" s="120">
        <v>204.4</v>
      </c>
      <c r="T973" s="120"/>
      <c r="U973" s="120"/>
      <c r="V973" s="172">
        <v>4606</v>
      </c>
      <c r="W973" s="172">
        <v>869</v>
      </c>
      <c r="X973" s="172">
        <v>2604</v>
      </c>
      <c r="Y973" s="172">
        <v>1133</v>
      </c>
      <c r="Z973" s="172"/>
      <c r="AA973" s="123">
        <v>89959.200000000012</v>
      </c>
      <c r="AB973" s="123">
        <v>424533.99999999948</v>
      </c>
      <c r="AC973" s="123">
        <v>7020.4</v>
      </c>
      <c r="AD973" s="123"/>
      <c r="AE973" s="123"/>
      <c r="AF973" s="123"/>
      <c r="AG973" s="214"/>
      <c r="AH973" s="229" t="str">
        <f t="shared" si="135"/>
        <v>a3</v>
      </c>
      <c r="AI973" s="122"/>
      <c r="AJ973" s="122"/>
      <c r="AK973" s="122"/>
      <c r="AL973" s="122"/>
      <c r="AM973" s="122"/>
      <c r="AN973" s="173">
        <v>4</v>
      </c>
      <c r="AO973" s="173">
        <v>1.5</v>
      </c>
      <c r="AP973" s="173">
        <v>1.5</v>
      </c>
      <c r="AQ973" s="173"/>
      <c r="AR973" s="173"/>
      <c r="AS973" s="173">
        <v>2</v>
      </c>
      <c r="AT973" s="173">
        <v>1.2</v>
      </c>
      <c r="AU973" s="173">
        <v>7</v>
      </c>
      <c r="AV973" s="173">
        <v>1.5</v>
      </c>
      <c r="AW973" s="173">
        <v>7</v>
      </c>
      <c r="AX973" s="173">
        <v>3</v>
      </c>
      <c r="AY973" s="173"/>
      <c r="AZ973" s="211">
        <f t="shared" si="141"/>
        <v>9</v>
      </c>
      <c r="BA973" s="211">
        <f t="shared" si="142"/>
        <v>19.7</v>
      </c>
      <c r="BB973" s="205">
        <f t="shared" si="136"/>
        <v>673488</v>
      </c>
      <c r="BC973" s="205">
        <f t="shared" si="137"/>
        <v>590016</v>
      </c>
      <c r="BD973" s="205">
        <f t="shared" si="138"/>
        <v>86858</v>
      </c>
      <c r="BE973" s="205">
        <f t="shared" si="139"/>
        <v>3386</v>
      </c>
      <c r="BF973" s="175">
        <v>586630</v>
      </c>
      <c r="BG973" s="175">
        <v>35069</v>
      </c>
      <c r="BH973" s="175">
        <v>138915</v>
      </c>
      <c r="BI973" s="175">
        <v>83472</v>
      </c>
      <c r="BJ973" s="175"/>
      <c r="BK973" s="175">
        <v>142153</v>
      </c>
      <c r="BL973" s="175">
        <v>95100</v>
      </c>
      <c r="BM973" s="175">
        <v>94753</v>
      </c>
      <c r="BN973" s="175">
        <v>53909</v>
      </c>
      <c r="BO973" s="175">
        <v>30117</v>
      </c>
      <c r="BP973" s="198">
        <f t="shared" si="140"/>
        <v>169032</v>
      </c>
    </row>
    <row r="974" spans="1:68" s="116" customFormat="1" x14ac:dyDescent="0.15">
      <c r="A974" s="117">
        <v>2020201002</v>
      </c>
      <c r="B974" s="118" t="s">
        <v>1503</v>
      </c>
      <c r="C974" s="118" t="s">
        <v>1489</v>
      </c>
      <c r="D974" s="118" t="s">
        <v>1502</v>
      </c>
      <c r="E974" s="118" t="s">
        <v>4153</v>
      </c>
      <c r="F974" s="120">
        <v>25</v>
      </c>
      <c r="G974" s="119">
        <v>11730018</v>
      </c>
      <c r="H974" s="119"/>
      <c r="I974" s="120" t="s">
        <v>5820</v>
      </c>
      <c r="J974" s="120">
        <v>41100</v>
      </c>
      <c r="K974" s="120">
        <v>11730018</v>
      </c>
      <c r="L974" s="120">
        <v>0.78200000000000003</v>
      </c>
      <c r="M974" s="121" t="s">
        <v>5654</v>
      </c>
      <c r="N974" s="120">
        <v>1</v>
      </c>
      <c r="O974" s="119">
        <v>224</v>
      </c>
      <c r="P974" s="119">
        <v>27</v>
      </c>
      <c r="Q974" s="119">
        <v>3.2</v>
      </c>
      <c r="R974" s="120" t="s">
        <v>5655</v>
      </c>
      <c r="S974" s="120">
        <v>84.8</v>
      </c>
      <c r="T974" s="120"/>
      <c r="U974" s="120"/>
      <c r="V974" s="172">
        <v>3939.1</v>
      </c>
      <c r="W974" s="172">
        <v>771.1</v>
      </c>
      <c r="X974" s="172">
        <v>2144.6999999999998</v>
      </c>
      <c r="Y974" s="172">
        <v>1023.3</v>
      </c>
      <c r="Z974" s="172"/>
      <c r="AA974" s="123">
        <v>60792</v>
      </c>
      <c r="AB974" s="123">
        <v>184934.40000000017</v>
      </c>
      <c r="AC974" s="123">
        <v>3901</v>
      </c>
      <c r="AD974" s="123"/>
      <c r="AE974" s="123"/>
      <c r="AF974" s="123"/>
      <c r="AG974" s="214"/>
      <c r="AH974" s="229" t="str">
        <f t="shared" si="135"/>
        <v>a3</v>
      </c>
      <c r="AI974" s="122"/>
      <c r="AJ974" s="122"/>
      <c r="AK974" s="122"/>
      <c r="AL974" s="122"/>
      <c r="AM974" s="122"/>
      <c r="AN974" s="173">
        <v>1</v>
      </c>
      <c r="AO974" s="173">
        <v>1</v>
      </c>
      <c r="AP974" s="173">
        <v>1</v>
      </c>
      <c r="AQ974" s="173">
        <v>1</v>
      </c>
      <c r="AR974" s="173"/>
      <c r="AS974" s="173">
        <v>1</v>
      </c>
      <c r="AT974" s="173">
        <v>1</v>
      </c>
      <c r="AU974" s="173">
        <v>4.4000000000000004</v>
      </c>
      <c r="AV974" s="173">
        <v>1</v>
      </c>
      <c r="AW974" s="173">
        <v>3.9</v>
      </c>
      <c r="AX974" s="173">
        <v>1.5</v>
      </c>
      <c r="AY974" s="173"/>
      <c r="AZ974" s="211">
        <f t="shared" si="141"/>
        <v>5</v>
      </c>
      <c r="BA974" s="211">
        <f t="shared" si="142"/>
        <v>11.8</v>
      </c>
      <c r="BB974" s="205">
        <f t="shared" si="136"/>
        <v>440339</v>
      </c>
      <c r="BC974" s="205">
        <f t="shared" si="137"/>
        <v>377828</v>
      </c>
      <c r="BD974" s="205">
        <f t="shared" si="138"/>
        <v>65011</v>
      </c>
      <c r="BE974" s="205">
        <f t="shared" si="139"/>
        <v>2500</v>
      </c>
      <c r="BF974" s="175">
        <v>375328</v>
      </c>
      <c r="BG974" s="175">
        <v>27723</v>
      </c>
      <c r="BH974" s="175">
        <v>104475</v>
      </c>
      <c r="BI974" s="175">
        <v>62511</v>
      </c>
      <c r="BJ974" s="175"/>
      <c r="BK974" s="175">
        <v>78939</v>
      </c>
      <c r="BL974" s="175">
        <v>69804</v>
      </c>
      <c r="BM974" s="175">
        <v>49340</v>
      </c>
      <c r="BN974" s="175">
        <v>29689</v>
      </c>
      <c r="BO974" s="175">
        <v>17858</v>
      </c>
      <c r="BP974" s="198">
        <f t="shared" si="140"/>
        <v>122333</v>
      </c>
    </row>
    <row r="975" spans="1:68" s="116" customFormat="1" x14ac:dyDescent="0.15">
      <c r="A975" s="117">
        <v>2020201003</v>
      </c>
      <c r="B975" s="118" t="s">
        <v>1504</v>
      </c>
      <c r="C975" s="118" t="s">
        <v>1489</v>
      </c>
      <c r="D975" s="118" t="s">
        <v>1502</v>
      </c>
      <c r="E975" s="118" t="s">
        <v>4154</v>
      </c>
      <c r="F975" s="120">
        <v>19</v>
      </c>
      <c r="G975" s="119">
        <v>1248684</v>
      </c>
      <c r="H975" s="119"/>
      <c r="I975" s="120" t="s">
        <v>5821</v>
      </c>
      <c r="J975" s="120">
        <v>5400</v>
      </c>
      <c r="K975" s="120">
        <v>1332634</v>
      </c>
      <c r="L975" s="120">
        <v>0.67600000000000005</v>
      </c>
      <c r="M975" s="121" t="s">
        <v>5657</v>
      </c>
      <c r="N975" s="120">
        <v>1</v>
      </c>
      <c r="O975" s="119">
        <v>241</v>
      </c>
      <c r="P975" s="119"/>
      <c r="Q975" s="119"/>
      <c r="R975" s="120" t="s">
        <v>5655</v>
      </c>
      <c r="S975" s="120">
        <v>12.2</v>
      </c>
      <c r="T975" s="120"/>
      <c r="U975" s="120"/>
      <c r="V975" s="172">
        <v>740</v>
      </c>
      <c r="W975" s="172"/>
      <c r="X975" s="172"/>
      <c r="Y975" s="172"/>
      <c r="Z975" s="172">
        <v>740</v>
      </c>
      <c r="AA975" s="123">
        <v>13602.9</v>
      </c>
      <c r="AB975" s="123"/>
      <c r="AC975" s="123">
        <v>1022.3</v>
      </c>
      <c r="AD975" s="123"/>
      <c r="AE975" s="123"/>
      <c r="AF975" s="123"/>
      <c r="AG975" s="214"/>
      <c r="AH975" s="229" t="str">
        <f t="shared" si="135"/>
        <v>a3</v>
      </c>
      <c r="AI975" s="122"/>
      <c r="AJ975" s="122"/>
      <c r="AK975" s="122"/>
      <c r="AL975" s="122"/>
      <c r="AM975" s="122"/>
      <c r="AN975" s="173"/>
      <c r="AO975" s="173"/>
      <c r="AP975" s="173"/>
      <c r="AQ975" s="173"/>
      <c r="AR975" s="173"/>
      <c r="AS975" s="173">
        <v>1</v>
      </c>
      <c r="AT975" s="173">
        <v>0.8</v>
      </c>
      <c r="AU975" s="173">
        <v>0.8</v>
      </c>
      <c r="AV975" s="173">
        <v>0.8</v>
      </c>
      <c r="AW975" s="173">
        <v>0.8</v>
      </c>
      <c r="AX975" s="173">
        <v>0.8</v>
      </c>
      <c r="AY975" s="173"/>
      <c r="AZ975" s="211">
        <f t="shared" si="141"/>
        <v>1</v>
      </c>
      <c r="BA975" s="211">
        <f t="shared" si="142"/>
        <v>4</v>
      </c>
      <c r="BB975" s="205">
        <f t="shared" si="136"/>
        <v>107893</v>
      </c>
      <c r="BC975" s="205">
        <f t="shared" si="137"/>
        <v>91099</v>
      </c>
      <c r="BD975" s="205">
        <f t="shared" si="138"/>
        <v>17466</v>
      </c>
      <c r="BE975" s="205">
        <f t="shared" si="139"/>
        <v>672</v>
      </c>
      <c r="BF975" s="175">
        <v>90427</v>
      </c>
      <c r="BG975" s="175"/>
      <c r="BH975" s="175">
        <v>29077</v>
      </c>
      <c r="BI975" s="175">
        <v>16794</v>
      </c>
      <c r="BJ975" s="175"/>
      <c r="BK975" s="175">
        <v>20984</v>
      </c>
      <c r="BL975" s="175">
        <v>19750</v>
      </c>
      <c r="BM975" s="175">
        <v>11676</v>
      </c>
      <c r="BN975" s="175">
        <v>5565</v>
      </c>
      <c r="BO975" s="175">
        <v>4047</v>
      </c>
      <c r="BP975" s="198">
        <f t="shared" si="140"/>
        <v>33124</v>
      </c>
    </row>
    <row r="976" spans="1:68" s="116" customFormat="1" x14ac:dyDescent="0.15">
      <c r="A976" s="117">
        <v>2020202004</v>
      </c>
      <c r="B976" s="118" t="s">
        <v>1505</v>
      </c>
      <c r="C976" s="118" t="s">
        <v>1489</v>
      </c>
      <c r="D976" s="118" t="s">
        <v>1502</v>
      </c>
      <c r="E976" s="118" t="s">
        <v>4155</v>
      </c>
      <c r="F976" s="120">
        <v>21</v>
      </c>
      <c r="G976" s="119">
        <v>173450</v>
      </c>
      <c r="H976" s="119"/>
      <c r="I976" s="120" t="s">
        <v>5820</v>
      </c>
      <c r="J976" s="120">
        <v>1400</v>
      </c>
      <c r="K976" s="120">
        <v>173450</v>
      </c>
      <c r="L976" s="120">
        <v>0.33900000000000002</v>
      </c>
      <c r="M976" s="121" t="s">
        <v>5659</v>
      </c>
      <c r="N976" s="120">
        <v>1</v>
      </c>
      <c r="O976" s="119">
        <v>181</v>
      </c>
      <c r="P976" s="119"/>
      <c r="Q976" s="119"/>
      <c r="R976" s="120" t="s">
        <v>5658</v>
      </c>
      <c r="S976" s="120">
        <v>0.26</v>
      </c>
      <c r="T976" s="120"/>
      <c r="U976" s="120"/>
      <c r="V976" s="172">
        <v>268</v>
      </c>
      <c r="W976" s="172"/>
      <c r="X976" s="172"/>
      <c r="Y976" s="172"/>
      <c r="Z976" s="172">
        <v>268</v>
      </c>
      <c r="AA976" s="123"/>
      <c r="AB976" s="123"/>
      <c r="AC976" s="123">
        <v>106.56</v>
      </c>
      <c r="AD976" s="123"/>
      <c r="AE976" s="123"/>
      <c r="AF976" s="123"/>
      <c r="AG976" s="214"/>
      <c r="AH976" s="229" t="str">
        <f t="shared" si="135"/>
        <v>a3</v>
      </c>
      <c r="AI976" s="122"/>
      <c r="AJ976" s="122"/>
      <c r="AK976" s="122"/>
      <c r="AL976" s="122"/>
      <c r="AM976" s="122"/>
      <c r="AN976" s="173"/>
      <c r="AO976" s="173"/>
      <c r="AP976" s="173"/>
      <c r="AQ976" s="173"/>
      <c r="AR976" s="173"/>
      <c r="AS976" s="173"/>
      <c r="AT976" s="173">
        <v>0.6</v>
      </c>
      <c r="AU976" s="173">
        <v>0.6</v>
      </c>
      <c r="AV976" s="173"/>
      <c r="AW976" s="173"/>
      <c r="AX976" s="173"/>
      <c r="AY976" s="173"/>
      <c r="AZ976" s="211">
        <f t="shared" si="141"/>
        <v>0</v>
      </c>
      <c r="BA976" s="211">
        <f t="shared" si="142"/>
        <v>1.2</v>
      </c>
      <c r="BB976" s="205">
        <f t="shared" si="136"/>
        <v>54383</v>
      </c>
      <c r="BC976" s="205">
        <f t="shared" si="137"/>
        <v>44936</v>
      </c>
      <c r="BD976" s="205">
        <f t="shared" si="138"/>
        <v>9825</v>
      </c>
      <c r="BE976" s="205">
        <f t="shared" si="139"/>
        <v>378</v>
      </c>
      <c r="BF976" s="175">
        <v>44558</v>
      </c>
      <c r="BG976" s="175"/>
      <c r="BH976" s="175">
        <v>16925</v>
      </c>
      <c r="BI976" s="175">
        <v>9447</v>
      </c>
      <c r="BJ976" s="175"/>
      <c r="BK976" s="175">
        <v>3813</v>
      </c>
      <c r="BL976" s="175">
        <v>12808</v>
      </c>
      <c r="BM976" s="175">
        <v>4456</v>
      </c>
      <c r="BN976" s="175">
        <v>895</v>
      </c>
      <c r="BO976" s="175">
        <v>6039</v>
      </c>
      <c r="BP976" s="198">
        <f t="shared" si="140"/>
        <v>22964</v>
      </c>
    </row>
    <row r="977" spans="1:68" s="116" customFormat="1" x14ac:dyDescent="0.15">
      <c r="A977" s="117">
        <v>2020202005</v>
      </c>
      <c r="B977" s="118" t="s">
        <v>1506</v>
      </c>
      <c r="C977" s="118" t="s">
        <v>1489</v>
      </c>
      <c r="D977" s="118" t="s">
        <v>1502</v>
      </c>
      <c r="E977" s="118" t="s">
        <v>4156</v>
      </c>
      <c r="F977" s="120">
        <v>14</v>
      </c>
      <c r="G977" s="119">
        <v>96875</v>
      </c>
      <c r="H977" s="119"/>
      <c r="I977" s="120" t="s">
        <v>5820</v>
      </c>
      <c r="J977" s="120">
        <v>616</v>
      </c>
      <c r="K977" s="120">
        <v>96875</v>
      </c>
      <c r="L977" s="120">
        <v>0.43099999999999999</v>
      </c>
      <c r="M977" s="121" t="s">
        <v>5657</v>
      </c>
      <c r="N977" s="120">
        <v>1</v>
      </c>
      <c r="O977" s="119">
        <v>300</v>
      </c>
      <c r="P977" s="119"/>
      <c r="Q977" s="119"/>
      <c r="R977" s="120" t="s">
        <v>5658</v>
      </c>
      <c r="S977" s="120">
        <v>9.98E-2</v>
      </c>
      <c r="T977" s="120"/>
      <c r="U977" s="120"/>
      <c r="V977" s="172">
        <v>72</v>
      </c>
      <c r="W977" s="172"/>
      <c r="X977" s="172"/>
      <c r="Y977" s="172"/>
      <c r="Z977" s="172">
        <v>72</v>
      </c>
      <c r="AA977" s="123"/>
      <c r="AB977" s="123"/>
      <c r="AC977" s="123">
        <v>74.599999999999994</v>
      </c>
      <c r="AD977" s="123"/>
      <c r="AE977" s="123"/>
      <c r="AF977" s="123"/>
      <c r="AG977" s="214"/>
      <c r="AH977" s="229" t="str">
        <f t="shared" si="135"/>
        <v>a3</v>
      </c>
      <c r="AI977" s="122"/>
      <c r="AJ977" s="122"/>
      <c r="AK977" s="122"/>
      <c r="AL977" s="122"/>
      <c r="AM977" s="122"/>
      <c r="AN977" s="173"/>
      <c r="AO977" s="173"/>
      <c r="AP977" s="173"/>
      <c r="AQ977" s="173"/>
      <c r="AR977" s="173"/>
      <c r="AS977" s="173"/>
      <c r="AT977" s="173"/>
      <c r="AU977" s="173"/>
      <c r="AV977" s="173"/>
      <c r="AW977" s="173"/>
      <c r="AX977" s="173"/>
      <c r="AY977" s="173"/>
      <c r="AZ977" s="211">
        <f t="shared" si="141"/>
        <v>0</v>
      </c>
      <c r="BA977" s="211">
        <f t="shared" si="142"/>
        <v>0</v>
      </c>
      <c r="BB977" s="205">
        <f t="shared" si="136"/>
        <v>17336</v>
      </c>
      <c r="BC977" s="205">
        <f t="shared" si="137"/>
        <v>14195</v>
      </c>
      <c r="BD977" s="205">
        <f t="shared" si="138"/>
        <v>3267</v>
      </c>
      <c r="BE977" s="205">
        <f t="shared" si="139"/>
        <v>126</v>
      </c>
      <c r="BF977" s="175">
        <v>14069</v>
      </c>
      <c r="BG977" s="175"/>
      <c r="BH977" s="175">
        <v>5658</v>
      </c>
      <c r="BI977" s="175">
        <v>3141</v>
      </c>
      <c r="BJ977" s="175"/>
      <c r="BK977" s="175">
        <v>2249</v>
      </c>
      <c r="BL977" s="175">
        <v>1649</v>
      </c>
      <c r="BM977" s="175">
        <v>1396</v>
      </c>
      <c r="BN977" s="175">
        <v>581</v>
      </c>
      <c r="BO977" s="175">
        <v>2662</v>
      </c>
      <c r="BP977" s="198">
        <f t="shared" si="140"/>
        <v>8320</v>
      </c>
    </row>
    <row r="978" spans="1:68" s="116" customFormat="1" x14ac:dyDescent="0.15">
      <c r="A978" s="117">
        <v>2020301001</v>
      </c>
      <c r="B978" s="118" t="s">
        <v>1507</v>
      </c>
      <c r="C978" s="118" t="s">
        <v>1489</v>
      </c>
      <c r="D978" s="118" t="s">
        <v>1508</v>
      </c>
      <c r="E978" s="118" t="s">
        <v>4157</v>
      </c>
      <c r="F978" s="120">
        <v>41</v>
      </c>
      <c r="G978" s="119">
        <v>8058878</v>
      </c>
      <c r="H978" s="119"/>
      <c r="I978" s="120" t="s">
        <v>5820</v>
      </c>
      <c r="J978" s="120">
        <v>35250</v>
      </c>
      <c r="K978" s="120">
        <v>8058878</v>
      </c>
      <c r="L978" s="120">
        <v>0.626</v>
      </c>
      <c r="M978" s="121" t="s">
        <v>5654</v>
      </c>
      <c r="N978" s="120">
        <v>1</v>
      </c>
      <c r="O978" s="119">
        <v>280</v>
      </c>
      <c r="P978" s="119">
        <v>55</v>
      </c>
      <c r="Q978" s="119">
        <v>6.26</v>
      </c>
      <c r="R978" s="120" t="s">
        <v>5655</v>
      </c>
      <c r="S978" s="120">
        <v>124.4</v>
      </c>
      <c r="T978" s="120"/>
      <c r="U978" s="120"/>
      <c r="V978" s="172">
        <v>4993.5</v>
      </c>
      <c r="W978" s="172">
        <v>792.1</v>
      </c>
      <c r="X978" s="172">
        <v>1337.2</v>
      </c>
      <c r="Y978" s="172">
        <v>2826.9</v>
      </c>
      <c r="Z978" s="172">
        <v>37.299999999999997</v>
      </c>
      <c r="AA978" s="123">
        <v>312559</v>
      </c>
      <c r="AB978" s="123">
        <v>136893.69999999992</v>
      </c>
      <c r="AC978" s="123">
        <v>861.7</v>
      </c>
      <c r="AD978" s="123"/>
      <c r="AE978" s="123">
        <v>158</v>
      </c>
      <c r="AF978" s="123"/>
      <c r="AG978" s="214">
        <f t="shared" si="134"/>
        <v>158</v>
      </c>
      <c r="AH978" s="229" t="str">
        <f t="shared" si="135"/>
        <v>a4</v>
      </c>
      <c r="AI978" s="122"/>
      <c r="AJ978" s="122"/>
      <c r="AK978" s="122"/>
      <c r="AL978" s="122"/>
      <c r="AM978" s="122"/>
      <c r="AN978" s="173"/>
      <c r="AO978" s="173"/>
      <c r="AP978" s="173"/>
      <c r="AQ978" s="173"/>
      <c r="AR978" s="173"/>
      <c r="AS978" s="173">
        <v>3</v>
      </c>
      <c r="AT978" s="173">
        <v>2</v>
      </c>
      <c r="AU978" s="173">
        <v>2</v>
      </c>
      <c r="AV978" s="173">
        <v>2</v>
      </c>
      <c r="AW978" s="173">
        <v>2</v>
      </c>
      <c r="AX978" s="173">
        <v>3</v>
      </c>
      <c r="AY978" s="173">
        <v>1</v>
      </c>
      <c r="AZ978" s="211">
        <f t="shared" si="141"/>
        <v>3</v>
      </c>
      <c r="BA978" s="211">
        <f t="shared" si="142"/>
        <v>12</v>
      </c>
      <c r="BB978" s="205">
        <f t="shared" si="136"/>
        <v>327902</v>
      </c>
      <c r="BC978" s="205">
        <f t="shared" si="137"/>
        <v>279715</v>
      </c>
      <c r="BD978" s="205">
        <f t="shared" si="138"/>
        <v>65976</v>
      </c>
      <c r="BE978" s="205">
        <f t="shared" si="139"/>
        <v>17789</v>
      </c>
      <c r="BF978" s="175">
        <v>261926</v>
      </c>
      <c r="BG978" s="175"/>
      <c r="BH978" s="175">
        <v>117558</v>
      </c>
      <c r="BI978" s="175">
        <v>48187</v>
      </c>
      <c r="BJ978" s="175"/>
      <c r="BK978" s="175">
        <v>9467</v>
      </c>
      <c r="BL978" s="175">
        <v>30987</v>
      </c>
      <c r="BM978" s="175">
        <v>75163</v>
      </c>
      <c r="BN978" s="175">
        <v>19707</v>
      </c>
      <c r="BO978" s="175">
        <v>26833</v>
      </c>
      <c r="BP978" s="198">
        <f t="shared" si="140"/>
        <v>144391</v>
      </c>
    </row>
    <row r="979" spans="1:68" s="116" customFormat="1" x14ac:dyDescent="0.15">
      <c r="A979" s="117">
        <v>2020301002</v>
      </c>
      <c r="B979" s="118" t="s">
        <v>1509</v>
      </c>
      <c r="C979" s="118" t="s">
        <v>1489</v>
      </c>
      <c r="D979" s="118" t="s">
        <v>1508</v>
      </c>
      <c r="E979" s="118" t="s">
        <v>4158</v>
      </c>
      <c r="F979" s="120">
        <v>14</v>
      </c>
      <c r="G979" s="119">
        <v>1752670</v>
      </c>
      <c r="H979" s="119"/>
      <c r="I979" s="120" t="s">
        <v>5820</v>
      </c>
      <c r="J979" s="120">
        <v>8800</v>
      </c>
      <c r="K979" s="120">
        <v>1752670</v>
      </c>
      <c r="L979" s="120">
        <v>0.54600000000000004</v>
      </c>
      <c r="M979" s="121" t="s">
        <v>5657</v>
      </c>
      <c r="N979" s="120">
        <v>1</v>
      </c>
      <c r="O979" s="119">
        <v>270</v>
      </c>
      <c r="P979" s="119">
        <v>44.6</v>
      </c>
      <c r="Q979" s="119">
        <v>5.36</v>
      </c>
      <c r="R979" s="120" t="s">
        <v>5655</v>
      </c>
      <c r="S979" s="120">
        <v>19.3</v>
      </c>
      <c r="T979" s="120"/>
      <c r="U979" s="120"/>
      <c r="V979" s="172">
        <v>1076.5999999999999</v>
      </c>
      <c r="W979" s="172">
        <v>263.7</v>
      </c>
      <c r="X979" s="172">
        <v>636.9</v>
      </c>
      <c r="Y979" s="172">
        <v>52.8</v>
      </c>
      <c r="Z979" s="172">
        <v>123.2</v>
      </c>
      <c r="AA979" s="123"/>
      <c r="AB979" s="123"/>
      <c r="AC979" s="123">
        <v>269.58</v>
      </c>
      <c r="AD979" s="123"/>
      <c r="AE979" s="123"/>
      <c r="AF979" s="123"/>
      <c r="AG979" s="214"/>
      <c r="AH979" s="229" t="str">
        <f t="shared" si="135"/>
        <v>a3</v>
      </c>
      <c r="AI979" s="122"/>
      <c r="AJ979" s="122"/>
      <c r="AK979" s="122"/>
      <c r="AL979" s="122"/>
      <c r="AM979" s="122"/>
      <c r="AN979" s="173"/>
      <c r="AO979" s="173"/>
      <c r="AP979" s="173"/>
      <c r="AQ979" s="173"/>
      <c r="AR979" s="173"/>
      <c r="AS979" s="173"/>
      <c r="AT979" s="173">
        <v>0.5</v>
      </c>
      <c r="AU979" s="173">
        <v>0.5</v>
      </c>
      <c r="AV979" s="173">
        <v>0.5</v>
      </c>
      <c r="AW979" s="173">
        <v>0.5</v>
      </c>
      <c r="AX979" s="173">
        <v>0.5</v>
      </c>
      <c r="AY979" s="173">
        <v>0.5</v>
      </c>
      <c r="AZ979" s="211">
        <f t="shared" si="141"/>
        <v>0</v>
      </c>
      <c r="BA979" s="211">
        <f t="shared" si="142"/>
        <v>3</v>
      </c>
      <c r="BB979" s="205">
        <f t="shared" si="136"/>
        <v>99527</v>
      </c>
      <c r="BC979" s="205">
        <f t="shared" si="137"/>
        <v>88017</v>
      </c>
      <c r="BD979" s="205">
        <f t="shared" si="138"/>
        <v>16893</v>
      </c>
      <c r="BE979" s="205">
        <f t="shared" si="139"/>
        <v>5383</v>
      </c>
      <c r="BF979" s="175">
        <v>82634</v>
      </c>
      <c r="BG979" s="175"/>
      <c r="BH979" s="175">
        <v>28266</v>
      </c>
      <c r="BI979" s="175">
        <v>11510</v>
      </c>
      <c r="BJ979" s="175"/>
      <c r="BK979" s="175">
        <v>32882</v>
      </c>
      <c r="BL979" s="175">
        <v>3146</v>
      </c>
      <c r="BM979" s="175">
        <v>17292</v>
      </c>
      <c r="BN979" s="175">
        <v>245</v>
      </c>
      <c r="BO979" s="175">
        <v>6186</v>
      </c>
      <c r="BP979" s="198">
        <f t="shared" si="140"/>
        <v>34452</v>
      </c>
    </row>
    <row r="980" spans="1:68" s="116" customFormat="1" x14ac:dyDescent="0.15">
      <c r="A980" s="117">
        <v>2020301003</v>
      </c>
      <c r="B980" s="118" t="s">
        <v>1510</v>
      </c>
      <c r="C980" s="118" t="s">
        <v>1489</v>
      </c>
      <c r="D980" s="118" t="s">
        <v>1508</v>
      </c>
      <c r="E980" s="118" t="s">
        <v>4159</v>
      </c>
      <c r="F980" s="120">
        <v>14</v>
      </c>
      <c r="G980" s="119">
        <v>3072315</v>
      </c>
      <c r="H980" s="119"/>
      <c r="I980" s="120" t="s">
        <v>5820</v>
      </c>
      <c r="J980" s="120">
        <v>21450</v>
      </c>
      <c r="K980" s="120">
        <v>3072315</v>
      </c>
      <c r="L980" s="120">
        <v>0.39200000000000002</v>
      </c>
      <c r="M980" s="121" t="s">
        <v>5654</v>
      </c>
      <c r="N980" s="120">
        <v>1</v>
      </c>
      <c r="O980" s="119">
        <v>290</v>
      </c>
      <c r="P980" s="119">
        <v>55.8</v>
      </c>
      <c r="Q980" s="119">
        <v>6.52</v>
      </c>
      <c r="R980" s="120" t="s">
        <v>5655</v>
      </c>
      <c r="S980" s="120">
        <v>39.6</v>
      </c>
      <c r="T980" s="120"/>
      <c r="U980" s="120"/>
      <c r="V980" s="172">
        <v>1586.5</v>
      </c>
      <c r="W980" s="172">
        <v>254.1</v>
      </c>
      <c r="X980" s="172">
        <v>981.1</v>
      </c>
      <c r="Y980" s="172">
        <v>144.6</v>
      </c>
      <c r="Z980" s="172">
        <v>206.7</v>
      </c>
      <c r="AA980" s="123">
        <v>32767</v>
      </c>
      <c r="AB980" s="123"/>
      <c r="AC980" s="123">
        <v>694.1</v>
      </c>
      <c r="AD980" s="123"/>
      <c r="AE980" s="123"/>
      <c r="AF980" s="123"/>
      <c r="AG980" s="214"/>
      <c r="AH980" s="229" t="str">
        <f t="shared" si="135"/>
        <v>a3</v>
      </c>
      <c r="AI980" s="122"/>
      <c r="AJ980" s="122"/>
      <c r="AK980" s="122"/>
      <c r="AL980" s="122"/>
      <c r="AM980" s="122"/>
      <c r="AN980" s="173"/>
      <c r="AO980" s="173"/>
      <c r="AP980" s="173"/>
      <c r="AQ980" s="173"/>
      <c r="AR980" s="173"/>
      <c r="AS980" s="173">
        <v>0.5</v>
      </c>
      <c r="AT980" s="173">
        <v>0.5</v>
      </c>
      <c r="AU980" s="173">
        <v>0.5</v>
      </c>
      <c r="AV980" s="173">
        <v>0.5</v>
      </c>
      <c r="AW980" s="173">
        <v>0.5</v>
      </c>
      <c r="AX980" s="173">
        <v>0.5</v>
      </c>
      <c r="AY980" s="173">
        <v>0.5</v>
      </c>
      <c r="AZ980" s="211">
        <f t="shared" si="141"/>
        <v>0.5</v>
      </c>
      <c r="BA980" s="211">
        <f t="shared" si="142"/>
        <v>3</v>
      </c>
      <c r="BB980" s="205">
        <f t="shared" si="136"/>
        <v>200181</v>
      </c>
      <c r="BC980" s="205">
        <f t="shared" si="137"/>
        <v>179164</v>
      </c>
      <c r="BD980" s="205">
        <f t="shared" si="138"/>
        <v>36718</v>
      </c>
      <c r="BE980" s="205">
        <f t="shared" si="139"/>
        <v>15701</v>
      </c>
      <c r="BF980" s="175">
        <v>163463</v>
      </c>
      <c r="BG980" s="175"/>
      <c r="BH980" s="175">
        <v>68082</v>
      </c>
      <c r="BI980" s="175">
        <v>21017</v>
      </c>
      <c r="BJ980" s="175"/>
      <c r="BK980" s="175">
        <v>67716</v>
      </c>
      <c r="BL980" s="175">
        <v>2690</v>
      </c>
      <c r="BM980" s="175">
        <v>23619</v>
      </c>
      <c r="BN980" s="175">
        <v>282</v>
      </c>
      <c r="BO980" s="175">
        <v>16775</v>
      </c>
      <c r="BP980" s="198">
        <f t="shared" si="140"/>
        <v>84857</v>
      </c>
    </row>
    <row r="981" spans="1:68" s="116" customFormat="1" x14ac:dyDescent="0.15">
      <c r="A981" s="117">
        <v>2020302004</v>
      </c>
      <c r="B981" s="118" t="s">
        <v>1511</v>
      </c>
      <c r="C981" s="118" t="s">
        <v>1489</v>
      </c>
      <c r="D981" s="118" t="s">
        <v>1508</v>
      </c>
      <c r="E981" s="118" t="s">
        <v>4160</v>
      </c>
      <c r="F981" s="120">
        <v>28</v>
      </c>
      <c r="G981" s="119">
        <v>598595</v>
      </c>
      <c r="H981" s="119"/>
      <c r="I981" s="120" t="s">
        <v>5820</v>
      </c>
      <c r="J981" s="120">
        <v>4500</v>
      </c>
      <c r="K981" s="120">
        <v>598595</v>
      </c>
      <c r="L981" s="120">
        <v>0.36399999999999999</v>
      </c>
      <c r="M981" s="121" t="s">
        <v>5657</v>
      </c>
      <c r="N981" s="120">
        <v>1</v>
      </c>
      <c r="O981" s="119">
        <v>138</v>
      </c>
      <c r="P981" s="119">
        <v>27.9</v>
      </c>
      <c r="Q981" s="119">
        <v>3.23</v>
      </c>
      <c r="R981" s="120" t="s">
        <v>5655</v>
      </c>
      <c r="S981" s="120">
        <v>4.4000000000000004</v>
      </c>
      <c r="T981" s="120"/>
      <c r="U981" s="120"/>
      <c r="V981" s="172">
        <v>449.7</v>
      </c>
      <c r="W981" s="172"/>
      <c r="X981" s="172">
        <v>392</v>
      </c>
      <c r="Y981" s="172">
        <v>22.1</v>
      </c>
      <c r="Z981" s="172">
        <v>35.6</v>
      </c>
      <c r="AA981" s="123"/>
      <c r="AB981" s="123"/>
      <c r="AC981" s="123">
        <v>39.799999999999997</v>
      </c>
      <c r="AD981" s="123"/>
      <c r="AE981" s="123"/>
      <c r="AF981" s="123"/>
      <c r="AG981" s="214"/>
      <c r="AH981" s="229" t="str">
        <f t="shared" si="135"/>
        <v>a3</v>
      </c>
      <c r="AI981" s="122"/>
      <c r="AJ981" s="122"/>
      <c r="AK981" s="122"/>
      <c r="AL981" s="122"/>
      <c r="AM981" s="122"/>
      <c r="AN981" s="173"/>
      <c r="AO981" s="173"/>
      <c r="AP981" s="173"/>
      <c r="AQ981" s="173"/>
      <c r="AR981" s="173"/>
      <c r="AS981" s="173"/>
      <c r="AT981" s="173">
        <v>0.5</v>
      </c>
      <c r="AU981" s="173">
        <v>0.5</v>
      </c>
      <c r="AV981" s="173">
        <v>0.5</v>
      </c>
      <c r="AW981" s="173">
        <v>0.5</v>
      </c>
      <c r="AX981" s="173">
        <v>0.5</v>
      </c>
      <c r="AY981" s="173">
        <v>0.5</v>
      </c>
      <c r="AZ981" s="211">
        <f t="shared" si="141"/>
        <v>0</v>
      </c>
      <c r="BA981" s="211">
        <f t="shared" si="142"/>
        <v>3</v>
      </c>
      <c r="BB981" s="205">
        <f t="shared" si="136"/>
        <v>44970</v>
      </c>
      <c r="BC981" s="205">
        <f t="shared" si="137"/>
        <v>35591</v>
      </c>
      <c r="BD981" s="205">
        <f t="shared" si="138"/>
        <v>10809</v>
      </c>
      <c r="BE981" s="205">
        <f t="shared" si="139"/>
        <v>1430</v>
      </c>
      <c r="BF981" s="175">
        <v>34161</v>
      </c>
      <c r="BG981" s="175"/>
      <c r="BH981" s="175">
        <v>19278</v>
      </c>
      <c r="BI981" s="175">
        <v>9379</v>
      </c>
      <c r="BJ981" s="175"/>
      <c r="BK981" s="175">
        <v>3202</v>
      </c>
      <c r="BL981" s="175">
        <v>718</v>
      </c>
      <c r="BM981" s="175">
        <v>9175</v>
      </c>
      <c r="BN981" s="175">
        <v>221</v>
      </c>
      <c r="BO981" s="175">
        <v>2997</v>
      </c>
      <c r="BP981" s="198">
        <f t="shared" si="140"/>
        <v>22275</v>
      </c>
    </row>
    <row r="982" spans="1:68" s="116" customFormat="1" x14ac:dyDescent="0.15">
      <c r="A982" s="117">
        <v>2020302005</v>
      </c>
      <c r="B982" s="118" t="s">
        <v>1512</v>
      </c>
      <c r="C982" s="118" t="s">
        <v>1489</v>
      </c>
      <c r="D982" s="118" t="s">
        <v>1508</v>
      </c>
      <c r="E982" s="118" t="s">
        <v>4161</v>
      </c>
      <c r="F982" s="120">
        <v>26</v>
      </c>
      <c r="G982" s="119"/>
      <c r="H982" s="119"/>
      <c r="I982" s="120" t="s">
        <v>5820</v>
      </c>
      <c r="J982" s="120">
        <v>3300</v>
      </c>
      <c r="K982" s="120">
        <v>600438</v>
      </c>
      <c r="L982" s="120">
        <v>0.498</v>
      </c>
      <c r="M982" s="121" t="s">
        <v>5657</v>
      </c>
      <c r="N982" s="120">
        <v>1</v>
      </c>
      <c r="O982" s="119">
        <v>85</v>
      </c>
      <c r="P982" s="119">
        <v>14.5</v>
      </c>
      <c r="Q982" s="119">
        <v>1.95</v>
      </c>
      <c r="R982" s="120" t="s">
        <v>5660</v>
      </c>
      <c r="S982" s="120">
        <v>0.2</v>
      </c>
      <c r="T982" s="120"/>
      <c r="U982" s="120"/>
      <c r="V982" s="172">
        <v>180.3</v>
      </c>
      <c r="W982" s="172"/>
      <c r="X982" s="172">
        <v>175</v>
      </c>
      <c r="Y982" s="172">
        <v>5.3</v>
      </c>
      <c r="Z982" s="172"/>
      <c r="AA982" s="123"/>
      <c r="AB982" s="123"/>
      <c r="AC982" s="123">
        <v>26.9</v>
      </c>
      <c r="AD982" s="123"/>
      <c r="AE982" s="123"/>
      <c r="AF982" s="123"/>
      <c r="AG982" s="214"/>
      <c r="AH982" s="229" t="str">
        <f t="shared" si="135"/>
        <v>a3</v>
      </c>
      <c r="AI982" s="122"/>
      <c r="AJ982" s="122"/>
      <c r="AK982" s="122"/>
      <c r="AL982" s="122"/>
      <c r="AM982" s="122"/>
      <c r="AN982" s="173"/>
      <c r="AO982" s="173"/>
      <c r="AP982" s="173"/>
      <c r="AQ982" s="173"/>
      <c r="AR982" s="173"/>
      <c r="AS982" s="173"/>
      <c r="AT982" s="173">
        <v>0.5</v>
      </c>
      <c r="AU982" s="173"/>
      <c r="AV982" s="173"/>
      <c r="AW982" s="173"/>
      <c r="AX982" s="173"/>
      <c r="AY982" s="173">
        <v>0.5</v>
      </c>
      <c r="AZ982" s="211">
        <f t="shared" si="141"/>
        <v>0</v>
      </c>
      <c r="BA982" s="211">
        <f t="shared" si="142"/>
        <v>1</v>
      </c>
      <c r="BB982" s="205">
        <f t="shared" si="136"/>
        <v>27317</v>
      </c>
      <c r="BC982" s="205">
        <f t="shared" si="137"/>
        <v>21338</v>
      </c>
      <c r="BD982" s="205">
        <f t="shared" si="138"/>
        <v>7062</v>
      </c>
      <c r="BE982" s="205">
        <f t="shared" si="139"/>
        <v>1083</v>
      </c>
      <c r="BF982" s="175">
        <v>20255</v>
      </c>
      <c r="BG982" s="175"/>
      <c r="BH982" s="175">
        <v>12495</v>
      </c>
      <c r="BI982" s="175">
        <v>5979</v>
      </c>
      <c r="BJ982" s="175"/>
      <c r="BK982" s="175">
        <v>2510</v>
      </c>
      <c r="BL982" s="175">
        <v>1134</v>
      </c>
      <c r="BM982" s="175">
        <v>3499</v>
      </c>
      <c r="BN982" s="175">
        <v>145</v>
      </c>
      <c r="BO982" s="175">
        <v>1555</v>
      </c>
      <c r="BP982" s="198">
        <f t="shared" si="140"/>
        <v>14050</v>
      </c>
    </row>
    <row r="983" spans="1:68" s="116" customFormat="1" x14ac:dyDescent="0.15">
      <c r="A983" s="117">
        <v>2020302006</v>
      </c>
      <c r="B983" s="118" t="s">
        <v>1513</v>
      </c>
      <c r="C983" s="118" t="s">
        <v>1489</v>
      </c>
      <c r="D983" s="118" t="s">
        <v>1508</v>
      </c>
      <c r="E983" s="118" t="s">
        <v>4162</v>
      </c>
      <c r="F983" s="120">
        <v>18</v>
      </c>
      <c r="G983" s="119"/>
      <c r="H983" s="119"/>
      <c r="I983" s="120" t="s">
        <v>5820</v>
      </c>
      <c r="J983" s="120">
        <v>2400</v>
      </c>
      <c r="K983" s="120">
        <v>302388</v>
      </c>
      <c r="L983" s="120">
        <v>0.34499999999999997</v>
      </c>
      <c r="M983" s="121" t="s">
        <v>5657</v>
      </c>
      <c r="N983" s="120">
        <v>1</v>
      </c>
      <c r="O983" s="119">
        <v>170</v>
      </c>
      <c r="P983" s="119">
        <v>24.7</v>
      </c>
      <c r="Q983" s="119">
        <v>3.4</v>
      </c>
      <c r="R983" s="120" t="s">
        <v>5660</v>
      </c>
      <c r="S983" s="120">
        <v>0.2</v>
      </c>
      <c r="T983" s="120"/>
      <c r="U983" s="120"/>
      <c r="V983" s="172">
        <v>250.3</v>
      </c>
      <c r="W983" s="172"/>
      <c r="X983" s="172">
        <v>146.4</v>
      </c>
      <c r="Y983" s="172">
        <v>68</v>
      </c>
      <c r="Z983" s="172">
        <v>35.9</v>
      </c>
      <c r="AA983" s="123"/>
      <c r="AB983" s="123"/>
      <c r="AC983" s="123">
        <v>29</v>
      </c>
      <c r="AD983" s="123"/>
      <c r="AE983" s="123"/>
      <c r="AF983" s="123"/>
      <c r="AG983" s="214"/>
      <c r="AH983" s="229" t="str">
        <f t="shared" si="135"/>
        <v>a3</v>
      </c>
      <c r="AI983" s="122"/>
      <c r="AJ983" s="122"/>
      <c r="AK983" s="122"/>
      <c r="AL983" s="122"/>
      <c r="AM983" s="122"/>
      <c r="AN983" s="173"/>
      <c r="AO983" s="173"/>
      <c r="AP983" s="173"/>
      <c r="AQ983" s="173"/>
      <c r="AR983" s="173"/>
      <c r="AS983" s="173">
        <v>0.5</v>
      </c>
      <c r="AT983" s="173"/>
      <c r="AU983" s="173"/>
      <c r="AV983" s="173"/>
      <c r="AW983" s="173"/>
      <c r="AX983" s="173">
        <v>0.5</v>
      </c>
      <c r="AY983" s="173"/>
      <c r="AZ983" s="211">
        <f t="shared" si="141"/>
        <v>0.5</v>
      </c>
      <c r="BA983" s="211">
        <f t="shared" si="142"/>
        <v>0.5</v>
      </c>
      <c r="BB983" s="205">
        <f t="shared" si="136"/>
        <v>22027</v>
      </c>
      <c r="BC983" s="205">
        <f t="shared" si="137"/>
        <v>17469</v>
      </c>
      <c r="BD983" s="205">
        <f t="shared" si="138"/>
        <v>5473</v>
      </c>
      <c r="BE983" s="205">
        <f t="shared" si="139"/>
        <v>915</v>
      </c>
      <c r="BF983" s="175">
        <v>16554</v>
      </c>
      <c r="BG983" s="175"/>
      <c r="BH983" s="175">
        <v>10574</v>
      </c>
      <c r="BI983" s="175">
        <v>4558</v>
      </c>
      <c r="BJ983" s="175"/>
      <c r="BK983" s="175">
        <v>1106</v>
      </c>
      <c r="BL983" s="175"/>
      <c r="BM983" s="175">
        <v>4338</v>
      </c>
      <c r="BN983" s="175">
        <v>82</v>
      </c>
      <c r="BO983" s="175">
        <v>1369</v>
      </c>
      <c r="BP983" s="198">
        <f t="shared" si="140"/>
        <v>11943</v>
      </c>
    </row>
    <row r="984" spans="1:68" s="116" customFormat="1" x14ac:dyDescent="0.15">
      <c r="A984" s="117">
        <v>2020302007</v>
      </c>
      <c r="B984" s="118" t="s">
        <v>1514</v>
      </c>
      <c r="C984" s="118" t="s">
        <v>1489</v>
      </c>
      <c r="D984" s="118" t="s">
        <v>1508</v>
      </c>
      <c r="E984" s="118" t="s">
        <v>4163</v>
      </c>
      <c r="F984" s="120">
        <v>16</v>
      </c>
      <c r="G984" s="119"/>
      <c r="H984" s="119"/>
      <c r="I984" s="120" t="s">
        <v>5820</v>
      </c>
      <c r="J984" s="120">
        <v>3200</v>
      </c>
      <c r="K984" s="120">
        <v>396741</v>
      </c>
      <c r="L984" s="120">
        <v>0.34</v>
      </c>
      <c r="M984" s="121" t="s">
        <v>5657</v>
      </c>
      <c r="N984" s="120">
        <v>1</v>
      </c>
      <c r="O984" s="119">
        <v>240</v>
      </c>
      <c r="P984" s="119">
        <v>42.5</v>
      </c>
      <c r="Q984" s="119">
        <v>5.52</v>
      </c>
      <c r="R984" s="120" t="s">
        <v>5658</v>
      </c>
      <c r="S984" s="120">
        <v>0.27</v>
      </c>
      <c r="T984" s="120"/>
      <c r="U984" s="120"/>
      <c r="V984" s="172">
        <v>321.3</v>
      </c>
      <c r="W984" s="172"/>
      <c r="X984" s="172">
        <v>202.2</v>
      </c>
      <c r="Y984" s="172">
        <v>73.3</v>
      </c>
      <c r="Z984" s="172">
        <v>45.8</v>
      </c>
      <c r="AA984" s="123">
        <v>6970</v>
      </c>
      <c r="AB984" s="123"/>
      <c r="AC984" s="123">
        <v>58.8</v>
      </c>
      <c r="AD984" s="123"/>
      <c r="AE984" s="123"/>
      <c r="AF984" s="123"/>
      <c r="AG984" s="214"/>
      <c r="AH984" s="229" t="str">
        <f t="shared" si="135"/>
        <v>a3</v>
      </c>
      <c r="AI984" s="122"/>
      <c r="AJ984" s="122"/>
      <c r="AK984" s="122"/>
      <c r="AL984" s="122"/>
      <c r="AM984" s="122"/>
      <c r="AN984" s="173"/>
      <c r="AO984" s="173"/>
      <c r="AP984" s="173"/>
      <c r="AQ984" s="173"/>
      <c r="AR984" s="173"/>
      <c r="AS984" s="173">
        <v>0.5</v>
      </c>
      <c r="AT984" s="173"/>
      <c r="AU984" s="173"/>
      <c r="AV984" s="173"/>
      <c r="AW984" s="173"/>
      <c r="AX984" s="173">
        <v>0.5</v>
      </c>
      <c r="AY984" s="173"/>
      <c r="AZ984" s="211">
        <f t="shared" si="141"/>
        <v>0.5</v>
      </c>
      <c r="BA984" s="211">
        <f t="shared" si="142"/>
        <v>0.5</v>
      </c>
      <c r="BB984" s="205">
        <f t="shared" si="136"/>
        <v>42093</v>
      </c>
      <c r="BC984" s="205">
        <f t="shared" si="137"/>
        <v>34708</v>
      </c>
      <c r="BD984" s="205">
        <f t="shared" si="138"/>
        <v>11027</v>
      </c>
      <c r="BE984" s="205">
        <f t="shared" si="139"/>
        <v>3642</v>
      </c>
      <c r="BF984" s="175">
        <v>31066</v>
      </c>
      <c r="BG984" s="175"/>
      <c r="BH984" s="175">
        <v>17483</v>
      </c>
      <c r="BI984" s="175">
        <v>7385</v>
      </c>
      <c r="BJ984" s="175"/>
      <c r="BK984" s="175">
        <v>5687</v>
      </c>
      <c r="BL984" s="175">
        <v>1692</v>
      </c>
      <c r="BM984" s="175">
        <v>5411</v>
      </c>
      <c r="BN984" s="175">
        <v>196</v>
      </c>
      <c r="BO984" s="175">
        <v>4239</v>
      </c>
      <c r="BP984" s="198">
        <f t="shared" si="140"/>
        <v>21722</v>
      </c>
    </row>
    <row r="985" spans="1:68" s="116" customFormat="1" x14ac:dyDescent="0.15">
      <c r="A985" s="117">
        <v>2020501001</v>
      </c>
      <c r="B985" s="118" t="s">
        <v>1515</v>
      </c>
      <c r="C985" s="118" t="s">
        <v>1489</v>
      </c>
      <c r="D985" s="118" t="s">
        <v>1516</v>
      </c>
      <c r="E985" s="118" t="s">
        <v>4164</v>
      </c>
      <c r="F985" s="120">
        <v>36</v>
      </c>
      <c r="G985" s="119">
        <v>12405380</v>
      </c>
      <c r="H985" s="119"/>
      <c r="I985" s="120" t="s">
        <v>5820</v>
      </c>
      <c r="J985" s="120">
        <v>41600</v>
      </c>
      <c r="K985" s="120">
        <v>11109228</v>
      </c>
      <c r="L985" s="120">
        <v>0.73199999999999998</v>
      </c>
      <c r="M985" s="121" t="s">
        <v>5654</v>
      </c>
      <c r="N985" s="120">
        <v>1</v>
      </c>
      <c r="O985" s="119">
        <v>320</v>
      </c>
      <c r="P985" s="119">
        <v>48</v>
      </c>
      <c r="Q985" s="119">
        <v>6.29</v>
      </c>
      <c r="R985" s="120" t="s">
        <v>5655</v>
      </c>
      <c r="S985" s="120">
        <v>50.8</v>
      </c>
      <c r="T985" s="120"/>
      <c r="U985" s="120"/>
      <c r="V985" s="172">
        <v>4963.8</v>
      </c>
      <c r="W985" s="172">
        <v>832.8</v>
      </c>
      <c r="X985" s="172">
        <v>1830.5</v>
      </c>
      <c r="Y985" s="172">
        <v>2056.5</v>
      </c>
      <c r="Z985" s="172">
        <v>244</v>
      </c>
      <c r="AA985" s="123">
        <v>54130</v>
      </c>
      <c r="AB985" s="123">
        <v>257581.59999999969</v>
      </c>
      <c r="AC985" s="123">
        <v>4278</v>
      </c>
      <c r="AD985" s="123">
        <v>702</v>
      </c>
      <c r="AE985" s="123">
        <v>162</v>
      </c>
      <c r="AF985" s="123"/>
      <c r="AG985" s="214">
        <f t="shared" si="134"/>
        <v>864</v>
      </c>
      <c r="AH985" s="229" t="str">
        <f t="shared" si="135"/>
        <v>a4</v>
      </c>
      <c r="AI985" s="122" t="s">
        <v>5401</v>
      </c>
      <c r="AJ985" s="122"/>
      <c r="AK985" s="122"/>
      <c r="AL985" s="122"/>
      <c r="AM985" s="122"/>
      <c r="AN985" s="173">
        <v>2</v>
      </c>
      <c r="AO985" s="173">
        <v>1.5</v>
      </c>
      <c r="AP985" s="173">
        <v>1.5</v>
      </c>
      <c r="AQ985" s="173">
        <v>3</v>
      </c>
      <c r="AR985" s="173"/>
      <c r="AS985" s="173">
        <v>2</v>
      </c>
      <c r="AT985" s="173">
        <v>4</v>
      </c>
      <c r="AU985" s="173">
        <v>4</v>
      </c>
      <c r="AV985" s="173">
        <v>4</v>
      </c>
      <c r="AW985" s="173">
        <v>4</v>
      </c>
      <c r="AX985" s="173">
        <v>1</v>
      </c>
      <c r="AY985" s="173"/>
      <c r="AZ985" s="211">
        <f t="shared" si="141"/>
        <v>10</v>
      </c>
      <c r="BA985" s="211">
        <f t="shared" si="142"/>
        <v>17</v>
      </c>
      <c r="BB985" s="205">
        <f t="shared" si="136"/>
        <v>406874</v>
      </c>
      <c r="BC985" s="205">
        <f t="shared" si="137"/>
        <v>406874</v>
      </c>
      <c r="BD985" s="205">
        <f t="shared" si="138"/>
        <v>0</v>
      </c>
      <c r="BE985" s="205">
        <f t="shared" si="139"/>
        <v>0</v>
      </c>
      <c r="BF985" s="175">
        <v>406874</v>
      </c>
      <c r="BG985" s="175">
        <v>39765</v>
      </c>
      <c r="BH985" s="175">
        <v>212184</v>
      </c>
      <c r="BI985" s="175"/>
      <c r="BJ985" s="175"/>
      <c r="BK985" s="175">
        <v>19812</v>
      </c>
      <c r="BL985" s="175">
        <v>52336</v>
      </c>
      <c r="BM985" s="175">
        <v>72554</v>
      </c>
      <c r="BN985" s="175">
        <v>4254</v>
      </c>
      <c r="BO985" s="175">
        <v>5969</v>
      </c>
      <c r="BP985" s="198">
        <f t="shared" si="140"/>
        <v>218153</v>
      </c>
    </row>
    <row r="986" spans="1:68" s="116" customFormat="1" x14ac:dyDescent="0.15">
      <c r="A986" s="117">
        <v>2020501002</v>
      </c>
      <c r="B986" s="118" t="s">
        <v>1517</v>
      </c>
      <c r="C986" s="118" t="s">
        <v>1489</v>
      </c>
      <c r="D986" s="118" t="s">
        <v>1516</v>
      </c>
      <c r="E986" s="118" t="s">
        <v>4165</v>
      </c>
      <c r="F986" s="120">
        <v>9</v>
      </c>
      <c r="G986" s="119">
        <v>172366</v>
      </c>
      <c r="H986" s="119"/>
      <c r="I986" s="120" t="s">
        <v>5820</v>
      </c>
      <c r="J986" s="120">
        <v>650</v>
      </c>
      <c r="K986" s="120">
        <v>142110</v>
      </c>
      <c r="L986" s="120">
        <v>0.59899999999999998</v>
      </c>
      <c r="M986" s="121" t="s">
        <v>5657</v>
      </c>
      <c r="N986" s="120">
        <v>1</v>
      </c>
      <c r="O986" s="119">
        <v>266</v>
      </c>
      <c r="P986" s="119">
        <v>43.3</v>
      </c>
      <c r="Q986" s="119">
        <v>5.04</v>
      </c>
      <c r="R986" s="120" t="s">
        <v>5660</v>
      </c>
      <c r="S986" s="120">
        <v>0.12</v>
      </c>
      <c r="T986" s="120"/>
      <c r="U986" s="120"/>
      <c r="V986" s="172">
        <v>128.6</v>
      </c>
      <c r="W986" s="172">
        <v>29.3</v>
      </c>
      <c r="X986" s="172">
        <v>82.3</v>
      </c>
      <c r="Y986" s="172">
        <v>5.2</v>
      </c>
      <c r="Z986" s="172">
        <v>11.8</v>
      </c>
      <c r="AA986" s="123"/>
      <c r="AB986" s="123"/>
      <c r="AC986" s="123">
        <v>117</v>
      </c>
      <c r="AD986" s="123"/>
      <c r="AE986" s="123"/>
      <c r="AF986" s="123"/>
      <c r="AG986" s="214"/>
      <c r="AH986" s="229" t="str">
        <f t="shared" si="135"/>
        <v>a3</v>
      </c>
      <c r="AI986" s="122" t="s">
        <v>5401</v>
      </c>
      <c r="AJ986" s="122"/>
      <c r="AK986" s="122"/>
      <c r="AL986" s="122"/>
      <c r="AM986" s="122"/>
      <c r="AN986" s="173"/>
      <c r="AO986" s="173"/>
      <c r="AP986" s="173"/>
      <c r="AQ986" s="173"/>
      <c r="AR986" s="173"/>
      <c r="AS986" s="173"/>
      <c r="AT986" s="173">
        <v>0.5</v>
      </c>
      <c r="AU986" s="173">
        <v>0.5</v>
      </c>
      <c r="AV986" s="173">
        <v>0.5</v>
      </c>
      <c r="AW986" s="173">
        <v>0.5</v>
      </c>
      <c r="AX986" s="173"/>
      <c r="AY986" s="173"/>
      <c r="AZ986" s="211">
        <f t="shared" si="141"/>
        <v>0</v>
      </c>
      <c r="BA986" s="211">
        <f t="shared" si="142"/>
        <v>2</v>
      </c>
      <c r="BB986" s="205">
        <f t="shared" si="136"/>
        <v>12963</v>
      </c>
      <c r="BC986" s="205">
        <f t="shared" si="137"/>
        <v>12963</v>
      </c>
      <c r="BD986" s="205">
        <f t="shared" si="138"/>
        <v>0</v>
      </c>
      <c r="BE986" s="205">
        <f t="shared" si="139"/>
        <v>0</v>
      </c>
      <c r="BF986" s="175">
        <v>12963</v>
      </c>
      <c r="BG986" s="175"/>
      <c r="BH986" s="175">
        <v>7014</v>
      </c>
      <c r="BI986" s="175"/>
      <c r="BJ986" s="175"/>
      <c r="BK986" s="175">
        <v>2996</v>
      </c>
      <c r="BL986" s="175"/>
      <c r="BM986" s="175">
        <v>2213</v>
      </c>
      <c r="BN986" s="175">
        <v>516</v>
      </c>
      <c r="BO986" s="175">
        <v>224</v>
      </c>
      <c r="BP986" s="198">
        <f t="shared" si="140"/>
        <v>7238</v>
      </c>
    </row>
    <row r="987" spans="1:68" s="116" customFormat="1" x14ac:dyDescent="0.15">
      <c r="A987" s="117">
        <v>2020502003</v>
      </c>
      <c r="B987" s="118" t="s">
        <v>1518</v>
      </c>
      <c r="C987" s="118" t="s">
        <v>1489</v>
      </c>
      <c r="D987" s="118" t="s">
        <v>1516</v>
      </c>
      <c r="E987" s="118" t="s">
        <v>4166</v>
      </c>
      <c r="F987" s="120">
        <v>8</v>
      </c>
      <c r="G987" s="119">
        <v>106577</v>
      </c>
      <c r="H987" s="119"/>
      <c r="I987" s="120" t="s">
        <v>5820</v>
      </c>
      <c r="J987" s="120">
        <v>900</v>
      </c>
      <c r="K987" s="120">
        <v>106577</v>
      </c>
      <c r="L987" s="120">
        <v>0.32400000000000001</v>
      </c>
      <c r="M987" s="121" t="s">
        <v>5657</v>
      </c>
      <c r="N987" s="120">
        <v>1</v>
      </c>
      <c r="O987" s="119">
        <v>232</v>
      </c>
      <c r="P987" s="119">
        <v>37.700000000000003</v>
      </c>
      <c r="Q987" s="119">
        <v>4.3</v>
      </c>
      <c r="R987" s="120" t="s">
        <v>5660</v>
      </c>
      <c r="S987" s="120">
        <v>7.6999999999999999E-2</v>
      </c>
      <c r="T987" s="120"/>
      <c r="U987" s="120"/>
      <c r="V987" s="172">
        <v>83.8</v>
      </c>
      <c r="W987" s="172">
        <v>4.0999999999999996</v>
      </c>
      <c r="X987" s="172">
        <v>63.7</v>
      </c>
      <c r="Y987" s="172">
        <v>3.3</v>
      </c>
      <c r="Z987" s="172">
        <v>12.7</v>
      </c>
      <c r="AA987" s="123">
        <v>1081</v>
      </c>
      <c r="AB987" s="123"/>
      <c r="AC987" s="123">
        <v>81</v>
      </c>
      <c r="AD987" s="123"/>
      <c r="AE987" s="123"/>
      <c r="AF987" s="123"/>
      <c r="AG987" s="214"/>
      <c r="AH987" s="229" t="str">
        <f t="shared" si="135"/>
        <v>a3</v>
      </c>
      <c r="AI987" s="122" t="s">
        <v>5401</v>
      </c>
      <c r="AJ987" s="122"/>
      <c r="AK987" s="122"/>
      <c r="AL987" s="122"/>
      <c r="AM987" s="122"/>
      <c r="AN987" s="173"/>
      <c r="AO987" s="173"/>
      <c r="AP987" s="173"/>
      <c r="AQ987" s="173"/>
      <c r="AR987" s="173"/>
      <c r="AS987" s="173"/>
      <c r="AT987" s="173">
        <v>0.5</v>
      </c>
      <c r="AU987" s="173">
        <v>0.5</v>
      </c>
      <c r="AV987" s="173">
        <v>0.5</v>
      </c>
      <c r="AW987" s="173">
        <v>0.5</v>
      </c>
      <c r="AX987" s="173"/>
      <c r="AY987" s="173"/>
      <c r="AZ987" s="211">
        <f t="shared" si="141"/>
        <v>0</v>
      </c>
      <c r="BA987" s="211">
        <f t="shared" si="142"/>
        <v>2</v>
      </c>
      <c r="BB987" s="205">
        <f t="shared" si="136"/>
        <v>12672</v>
      </c>
      <c r="BC987" s="205">
        <f t="shared" si="137"/>
        <v>12672</v>
      </c>
      <c r="BD987" s="205">
        <f t="shared" si="138"/>
        <v>0</v>
      </c>
      <c r="BE987" s="205">
        <f t="shared" si="139"/>
        <v>0</v>
      </c>
      <c r="BF987" s="175">
        <v>12672</v>
      </c>
      <c r="BG987" s="175"/>
      <c r="BH987" s="175">
        <v>7413</v>
      </c>
      <c r="BI987" s="175"/>
      <c r="BJ987" s="175"/>
      <c r="BK987" s="175">
        <v>2918</v>
      </c>
      <c r="BL987" s="175">
        <v>97</v>
      </c>
      <c r="BM987" s="175">
        <v>1762</v>
      </c>
      <c r="BN987" s="175">
        <v>231</v>
      </c>
      <c r="BO987" s="175">
        <v>251</v>
      </c>
      <c r="BP987" s="198">
        <f t="shared" si="140"/>
        <v>7664</v>
      </c>
    </row>
    <row r="988" spans="1:68" s="116" customFormat="1" x14ac:dyDescent="0.15">
      <c r="A988" s="117">
        <v>2020502004</v>
      </c>
      <c r="B988" s="118" t="s">
        <v>1519</v>
      </c>
      <c r="C988" s="118" t="s">
        <v>1489</v>
      </c>
      <c r="D988" s="118" t="s">
        <v>1516</v>
      </c>
      <c r="E988" s="118" t="s">
        <v>4167</v>
      </c>
      <c r="F988" s="120">
        <v>10</v>
      </c>
      <c r="G988" s="119">
        <v>385827</v>
      </c>
      <c r="H988" s="119"/>
      <c r="I988" s="120" t="s">
        <v>5820</v>
      </c>
      <c r="J988" s="120">
        <v>3200</v>
      </c>
      <c r="K988" s="120">
        <v>312663</v>
      </c>
      <c r="L988" s="120">
        <v>0.26800000000000002</v>
      </c>
      <c r="M988" s="121" t="s">
        <v>5657</v>
      </c>
      <c r="N988" s="120">
        <v>1</v>
      </c>
      <c r="O988" s="119">
        <v>302</v>
      </c>
      <c r="P988" s="119">
        <v>49.9</v>
      </c>
      <c r="Q988" s="119">
        <v>5.76</v>
      </c>
      <c r="R988" s="120" t="s">
        <v>5660</v>
      </c>
      <c r="S988" s="120">
        <v>0.32</v>
      </c>
      <c r="T988" s="120"/>
      <c r="U988" s="120"/>
      <c r="V988" s="172">
        <v>221</v>
      </c>
      <c r="W988" s="172">
        <v>24.6</v>
      </c>
      <c r="X988" s="172">
        <v>162.80000000000001</v>
      </c>
      <c r="Y988" s="172">
        <v>4.5999999999999996</v>
      </c>
      <c r="Z988" s="172">
        <v>29</v>
      </c>
      <c r="AA988" s="123"/>
      <c r="AB988" s="123"/>
      <c r="AC988" s="123">
        <v>266</v>
      </c>
      <c r="AD988" s="123"/>
      <c r="AE988" s="123"/>
      <c r="AF988" s="123"/>
      <c r="AG988" s="214"/>
      <c r="AH988" s="229" t="str">
        <f t="shared" si="135"/>
        <v>a3</v>
      </c>
      <c r="AI988" s="122" t="s">
        <v>5401</v>
      </c>
      <c r="AJ988" s="122"/>
      <c r="AK988" s="122"/>
      <c r="AL988" s="122"/>
      <c r="AM988" s="122"/>
      <c r="AN988" s="173"/>
      <c r="AO988" s="173"/>
      <c r="AP988" s="173"/>
      <c r="AQ988" s="173"/>
      <c r="AR988" s="173"/>
      <c r="AS988" s="173"/>
      <c r="AT988" s="173">
        <v>0.5</v>
      </c>
      <c r="AU988" s="173">
        <v>0.5</v>
      </c>
      <c r="AV988" s="173">
        <v>0.5</v>
      </c>
      <c r="AW988" s="173">
        <v>0.5</v>
      </c>
      <c r="AX988" s="173"/>
      <c r="AY988" s="173"/>
      <c r="AZ988" s="211">
        <f t="shared" si="141"/>
        <v>0</v>
      </c>
      <c r="BA988" s="211">
        <f t="shared" si="142"/>
        <v>2</v>
      </c>
      <c r="BB988" s="205">
        <f t="shared" si="136"/>
        <v>22347</v>
      </c>
      <c r="BC988" s="205">
        <f t="shared" si="137"/>
        <v>22347</v>
      </c>
      <c r="BD988" s="205">
        <f t="shared" si="138"/>
        <v>0</v>
      </c>
      <c r="BE988" s="205">
        <f t="shared" si="139"/>
        <v>0</v>
      </c>
      <c r="BF988" s="175">
        <v>22347</v>
      </c>
      <c r="BG988" s="175"/>
      <c r="BH988" s="175">
        <v>8662</v>
      </c>
      <c r="BI988" s="175"/>
      <c r="BJ988" s="175"/>
      <c r="BK988" s="175">
        <v>7289</v>
      </c>
      <c r="BL988" s="175">
        <v>2099</v>
      </c>
      <c r="BM988" s="175">
        <v>3665</v>
      </c>
      <c r="BN988" s="175">
        <v>475</v>
      </c>
      <c r="BO988" s="175">
        <v>157</v>
      </c>
      <c r="BP988" s="198">
        <f t="shared" si="140"/>
        <v>8819</v>
      </c>
    </row>
    <row r="989" spans="1:68" s="116" customFormat="1" x14ac:dyDescent="0.15">
      <c r="A989" s="117">
        <v>2020801001</v>
      </c>
      <c r="B989" s="118" t="s">
        <v>1520</v>
      </c>
      <c r="C989" s="118" t="s">
        <v>1489</v>
      </c>
      <c r="D989" s="118" t="s">
        <v>1521</v>
      </c>
      <c r="E989" s="118" t="s">
        <v>4168</v>
      </c>
      <c r="F989" s="120">
        <v>23</v>
      </c>
      <c r="G989" s="119"/>
      <c r="H989" s="119"/>
      <c r="I989" s="120" t="s">
        <v>5820</v>
      </c>
      <c r="J989" s="120">
        <v>9300</v>
      </c>
      <c r="K989" s="120">
        <v>2149797</v>
      </c>
      <c r="L989" s="120">
        <v>0.63300000000000001</v>
      </c>
      <c r="M989" s="121" t="s">
        <v>5654</v>
      </c>
      <c r="N989" s="120">
        <v>1</v>
      </c>
      <c r="O989" s="119">
        <v>290</v>
      </c>
      <c r="P989" s="119">
        <v>42.3</v>
      </c>
      <c r="Q989" s="119">
        <v>6.22</v>
      </c>
      <c r="R989" s="120" t="s">
        <v>5655</v>
      </c>
      <c r="S989" s="120">
        <v>13.34</v>
      </c>
      <c r="T989" s="120"/>
      <c r="U989" s="120"/>
      <c r="V989" s="172">
        <v>1167.83</v>
      </c>
      <c r="W989" s="172"/>
      <c r="X989" s="172">
        <v>907</v>
      </c>
      <c r="Y989" s="172">
        <v>208.85</v>
      </c>
      <c r="Z989" s="172">
        <v>51.98</v>
      </c>
      <c r="AA989" s="123">
        <v>13864</v>
      </c>
      <c r="AB989" s="123"/>
      <c r="AC989" s="123">
        <v>1500.7</v>
      </c>
      <c r="AD989" s="123"/>
      <c r="AE989" s="123"/>
      <c r="AF989" s="123"/>
      <c r="AG989" s="214"/>
      <c r="AH989" s="229" t="str">
        <f t="shared" si="135"/>
        <v>a3</v>
      </c>
      <c r="AI989" s="122"/>
      <c r="AJ989" s="122"/>
      <c r="AK989" s="122"/>
      <c r="AL989" s="122"/>
      <c r="AM989" s="122"/>
      <c r="AN989" s="173" t="s">
        <v>3186</v>
      </c>
      <c r="AO989" s="173" t="s">
        <v>3186</v>
      </c>
      <c r="AP989" s="173" t="s">
        <v>3186</v>
      </c>
      <c r="AQ989" s="173" t="s">
        <v>3186</v>
      </c>
      <c r="AR989" s="173" t="s">
        <v>3186</v>
      </c>
      <c r="AS989" s="173">
        <v>1</v>
      </c>
      <c r="AT989" s="173">
        <v>0.7</v>
      </c>
      <c r="AU989" s="173">
        <v>3.1</v>
      </c>
      <c r="AV989" s="173">
        <v>0.7</v>
      </c>
      <c r="AW989" s="173">
        <v>1.3</v>
      </c>
      <c r="AX989" s="173">
        <v>0.7</v>
      </c>
      <c r="AY989" s="173"/>
      <c r="AZ989" s="211">
        <f t="shared" si="141"/>
        <v>1</v>
      </c>
      <c r="BA989" s="211">
        <f t="shared" si="142"/>
        <v>6.5</v>
      </c>
      <c r="BB989" s="205">
        <f t="shared" si="136"/>
        <v>179542</v>
      </c>
      <c r="BC989" s="205">
        <f t="shared" si="137"/>
        <v>143051</v>
      </c>
      <c r="BD989" s="205">
        <f t="shared" si="138"/>
        <v>51421</v>
      </c>
      <c r="BE989" s="205">
        <f t="shared" si="139"/>
        <v>14930</v>
      </c>
      <c r="BF989" s="175">
        <v>128121</v>
      </c>
      <c r="BG989" s="175"/>
      <c r="BH989" s="175">
        <v>51421</v>
      </c>
      <c r="BI989" s="175">
        <v>29851</v>
      </c>
      <c r="BJ989" s="175">
        <v>6640</v>
      </c>
      <c r="BK989" s="175">
        <v>46454</v>
      </c>
      <c r="BL989" s="175">
        <v>8737</v>
      </c>
      <c r="BM989" s="175">
        <v>17790</v>
      </c>
      <c r="BN989" s="175">
        <v>1284</v>
      </c>
      <c r="BO989" s="175">
        <v>17365</v>
      </c>
      <c r="BP989" s="198">
        <f t="shared" si="140"/>
        <v>68786</v>
      </c>
    </row>
    <row r="990" spans="1:68" s="116" customFormat="1" x14ac:dyDescent="0.15">
      <c r="A990" s="117">
        <v>2020802002</v>
      </c>
      <c r="B990" s="118" t="s">
        <v>1518</v>
      </c>
      <c r="C990" s="118" t="s">
        <v>1489</v>
      </c>
      <c r="D990" s="118" t="s">
        <v>1521</v>
      </c>
      <c r="E990" s="118" t="s">
        <v>4169</v>
      </c>
      <c r="F990" s="120">
        <v>10</v>
      </c>
      <c r="G990" s="119"/>
      <c r="H990" s="119"/>
      <c r="I990" s="120" t="s">
        <v>5820</v>
      </c>
      <c r="J990" s="120">
        <v>2800</v>
      </c>
      <c r="K990" s="120">
        <v>456698</v>
      </c>
      <c r="L990" s="120">
        <v>0.44700000000000001</v>
      </c>
      <c r="M990" s="121" t="s">
        <v>5657</v>
      </c>
      <c r="N990" s="120">
        <v>1</v>
      </c>
      <c r="O990" s="119">
        <v>270</v>
      </c>
      <c r="P990" s="119">
        <v>46</v>
      </c>
      <c r="Q990" s="119">
        <v>6.4</v>
      </c>
      <c r="R990" s="120" t="s">
        <v>5660</v>
      </c>
      <c r="S990" s="120">
        <v>0.309</v>
      </c>
      <c r="T990" s="120"/>
      <c r="U990" s="120"/>
      <c r="V990" s="172">
        <v>321.27</v>
      </c>
      <c r="W990" s="172"/>
      <c r="X990" s="172">
        <v>321.27</v>
      </c>
      <c r="Y990" s="172"/>
      <c r="Z990" s="172"/>
      <c r="AA990" s="123"/>
      <c r="AB990" s="123"/>
      <c r="AC990" s="123">
        <v>500.5</v>
      </c>
      <c r="AD990" s="123"/>
      <c r="AE990" s="123"/>
      <c r="AF990" s="123"/>
      <c r="AG990" s="214"/>
      <c r="AH990" s="229" t="str">
        <f t="shared" si="135"/>
        <v>a3</v>
      </c>
      <c r="AI990" s="122"/>
      <c r="AJ990" s="122"/>
      <c r="AK990" s="122"/>
      <c r="AL990" s="122"/>
      <c r="AM990" s="122"/>
      <c r="AN990" s="173" t="s">
        <v>3186</v>
      </c>
      <c r="AO990" s="173" t="s">
        <v>3186</v>
      </c>
      <c r="AP990" s="173" t="s">
        <v>3186</v>
      </c>
      <c r="AQ990" s="173" t="s">
        <v>3186</v>
      </c>
      <c r="AR990" s="173" t="s">
        <v>3186</v>
      </c>
      <c r="AS990" s="173">
        <v>1</v>
      </c>
      <c r="AT990" s="173"/>
      <c r="AU990" s="173">
        <v>0.6</v>
      </c>
      <c r="AV990" s="173"/>
      <c r="AW990" s="173"/>
      <c r="AX990" s="173"/>
      <c r="AY990" s="173"/>
      <c r="AZ990" s="211">
        <f t="shared" si="141"/>
        <v>1</v>
      </c>
      <c r="BA990" s="211">
        <f t="shared" si="142"/>
        <v>0.6</v>
      </c>
      <c r="BB990" s="205">
        <f t="shared" si="136"/>
        <v>46008</v>
      </c>
      <c r="BC990" s="205">
        <f t="shared" si="137"/>
        <v>36278</v>
      </c>
      <c r="BD990" s="205">
        <f t="shared" si="138"/>
        <v>12950</v>
      </c>
      <c r="BE990" s="205">
        <f t="shared" si="139"/>
        <v>3220</v>
      </c>
      <c r="BF990" s="175">
        <v>33058</v>
      </c>
      <c r="BG990" s="175"/>
      <c r="BH990" s="175">
        <v>12950</v>
      </c>
      <c r="BI990" s="175">
        <v>6440</v>
      </c>
      <c r="BJ990" s="175">
        <v>3290</v>
      </c>
      <c r="BK990" s="175">
        <v>12053</v>
      </c>
      <c r="BL990" s="175">
        <v>3216</v>
      </c>
      <c r="BM990" s="175">
        <v>3993</v>
      </c>
      <c r="BN990" s="175">
        <v>55</v>
      </c>
      <c r="BO990" s="175">
        <v>4011</v>
      </c>
      <c r="BP990" s="198">
        <f t="shared" si="140"/>
        <v>16961</v>
      </c>
    </row>
    <row r="991" spans="1:68" s="116" customFormat="1" x14ac:dyDescent="0.15">
      <c r="A991" s="117">
        <v>2020901001</v>
      </c>
      <c r="B991" s="118" t="s">
        <v>1522</v>
      </c>
      <c r="C991" s="118" t="s">
        <v>1489</v>
      </c>
      <c r="D991" s="118" t="s">
        <v>1523</v>
      </c>
      <c r="E991" s="118" t="s">
        <v>4170</v>
      </c>
      <c r="F991" s="120">
        <v>20</v>
      </c>
      <c r="G991" s="119">
        <v>1238122</v>
      </c>
      <c r="H991" s="119"/>
      <c r="I991" s="120" t="s">
        <v>5820</v>
      </c>
      <c r="J991" s="120">
        <v>12980</v>
      </c>
      <c r="K991" s="120">
        <v>2699040</v>
      </c>
      <c r="L991" s="120">
        <v>0.56999999999999995</v>
      </c>
      <c r="M991" s="121" t="s">
        <v>5654</v>
      </c>
      <c r="N991" s="120">
        <v>1</v>
      </c>
      <c r="O991" s="119">
        <v>340</v>
      </c>
      <c r="P991" s="119">
        <v>33</v>
      </c>
      <c r="Q991" s="119">
        <v>3.5</v>
      </c>
      <c r="R991" s="120" t="s">
        <v>5655</v>
      </c>
      <c r="S991" s="120">
        <v>21.3</v>
      </c>
      <c r="T991" s="120"/>
      <c r="U991" s="120"/>
      <c r="V991" s="172">
        <v>1436.6</v>
      </c>
      <c r="W991" s="172">
        <v>97.9</v>
      </c>
      <c r="X991" s="172">
        <v>447.4</v>
      </c>
      <c r="Y991" s="172">
        <v>276.89999999999998</v>
      </c>
      <c r="Z991" s="172">
        <v>614.4</v>
      </c>
      <c r="AA991" s="123">
        <v>26914.799999999999</v>
      </c>
      <c r="AB991" s="123"/>
      <c r="AC991" s="123">
        <v>2573</v>
      </c>
      <c r="AD991" s="123"/>
      <c r="AE991" s="123"/>
      <c r="AF991" s="123"/>
      <c r="AG991" s="214"/>
      <c r="AH991" s="229" t="str">
        <f t="shared" si="135"/>
        <v>a3</v>
      </c>
      <c r="AI991" s="122"/>
      <c r="AJ991" s="122"/>
      <c r="AK991" s="122"/>
      <c r="AL991" s="122"/>
      <c r="AM991" s="122"/>
      <c r="AN991" s="173">
        <v>1</v>
      </c>
      <c r="AO991" s="173" t="s">
        <v>3186</v>
      </c>
      <c r="AP991" s="173" t="s">
        <v>3186</v>
      </c>
      <c r="AQ991" s="173" t="s">
        <v>3186</v>
      </c>
      <c r="AR991" s="173" t="s">
        <v>3186</v>
      </c>
      <c r="AS991" s="173">
        <v>1</v>
      </c>
      <c r="AT991" s="173">
        <v>2</v>
      </c>
      <c r="AU991" s="173">
        <v>1</v>
      </c>
      <c r="AV991" s="173">
        <v>1</v>
      </c>
      <c r="AW991" s="173">
        <v>1</v>
      </c>
      <c r="AX991" s="173">
        <v>1</v>
      </c>
      <c r="AY991" s="173"/>
      <c r="AZ991" s="211">
        <f t="shared" si="141"/>
        <v>2</v>
      </c>
      <c r="BA991" s="211">
        <f t="shared" si="142"/>
        <v>6</v>
      </c>
      <c r="BB991" s="205">
        <f t="shared" si="136"/>
        <v>205975</v>
      </c>
      <c r="BC991" s="205">
        <f t="shared" si="137"/>
        <v>154107</v>
      </c>
      <c r="BD991" s="205">
        <f t="shared" si="138"/>
        <v>51868</v>
      </c>
      <c r="BE991" s="205">
        <f t="shared" si="139"/>
        <v>0</v>
      </c>
      <c r="BF991" s="175">
        <v>154107</v>
      </c>
      <c r="BG991" s="175">
        <v>25119</v>
      </c>
      <c r="BH991" s="175">
        <v>51868</v>
      </c>
      <c r="BI991" s="175">
        <v>51868</v>
      </c>
      <c r="BJ991" s="175"/>
      <c r="BK991" s="175">
        <v>47531</v>
      </c>
      <c r="BL991" s="175">
        <v>1960</v>
      </c>
      <c r="BM991" s="175">
        <v>21288</v>
      </c>
      <c r="BN991" s="175">
        <v>3888</v>
      </c>
      <c r="BO991" s="175">
        <v>2453</v>
      </c>
      <c r="BP991" s="198">
        <f t="shared" si="140"/>
        <v>54321</v>
      </c>
    </row>
    <row r="992" spans="1:68" s="116" customFormat="1" x14ac:dyDescent="0.15">
      <c r="A992" s="117">
        <v>2020901002</v>
      </c>
      <c r="B992" s="118" t="s">
        <v>1524</v>
      </c>
      <c r="C992" s="118" t="s">
        <v>1489</v>
      </c>
      <c r="D992" s="118" t="s">
        <v>1523</v>
      </c>
      <c r="E992" s="118" t="s">
        <v>4171</v>
      </c>
      <c r="F992" s="120">
        <v>20</v>
      </c>
      <c r="G992" s="119"/>
      <c r="H992" s="119"/>
      <c r="I992" s="120" t="s">
        <v>5820</v>
      </c>
      <c r="J992" s="120">
        <v>2360</v>
      </c>
      <c r="K992" s="120">
        <v>378272</v>
      </c>
      <c r="L992" s="120">
        <v>0.439</v>
      </c>
      <c r="M992" s="121" t="s">
        <v>5657</v>
      </c>
      <c r="N992" s="120">
        <v>1</v>
      </c>
      <c r="O992" s="119">
        <v>293</v>
      </c>
      <c r="P992" s="119">
        <v>45</v>
      </c>
      <c r="Q992" s="119">
        <v>5.5</v>
      </c>
      <c r="R992" s="120" t="s">
        <v>5660</v>
      </c>
      <c r="S992" s="120">
        <v>0.6</v>
      </c>
      <c r="T992" s="120"/>
      <c r="U992" s="120"/>
      <c r="V992" s="172">
        <v>194.7</v>
      </c>
      <c r="W992" s="172"/>
      <c r="X992" s="172"/>
      <c r="Y992" s="172"/>
      <c r="Z992" s="172">
        <v>194.7</v>
      </c>
      <c r="AA992" s="123"/>
      <c r="AB992" s="123"/>
      <c r="AC992" s="123">
        <v>311</v>
      </c>
      <c r="AD992" s="123"/>
      <c r="AE992" s="123"/>
      <c r="AF992" s="123"/>
      <c r="AG992" s="214"/>
      <c r="AH992" s="229" t="str">
        <f t="shared" si="135"/>
        <v>a3</v>
      </c>
      <c r="AI992" s="122"/>
      <c r="AJ992" s="122"/>
      <c r="AK992" s="122"/>
      <c r="AL992" s="122"/>
      <c r="AM992" s="122"/>
      <c r="AN992" s="173">
        <v>1</v>
      </c>
      <c r="AO992" s="173" t="s">
        <v>3186</v>
      </c>
      <c r="AP992" s="173" t="s">
        <v>3186</v>
      </c>
      <c r="AQ992" s="173" t="s">
        <v>3186</v>
      </c>
      <c r="AR992" s="173" t="s">
        <v>3186</v>
      </c>
      <c r="AS992" s="173">
        <v>1</v>
      </c>
      <c r="AT992" s="173">
        <v>2</v>
      </c>
      <c r="AU992" s="173">
        <v>1</v>
      </c>
      <c r="AV992" s="173">
        <v>1</v>
      </c>
      <c r="AW992" s="173">
        <v>1</v>
      </c>
      <c r="AX992" s="173">
        <v>1</v>
      </c>
      <c r="AY992" s="173"/>
      <c r="AZ992" s="211">
        <f t="shared" si="141"/>
        <v>2</v>
      </c>
      <c r="BA992" s="211">
        <f t="shared" si="142"/>
        <v>6</v>
      </c>
      <c r="BB992" s="205">
        <f t="shared" si="136"/>
        <v>42892</v>
      </c>
      <c r="BC992" s="205">
        <f t="shared" si="137"/>
        <v>27667</v>
      </c>
      <c r="BD992" s="205">
        <f t="shared" si="138"/>
        <v>15225</v>
      </c>
      <c r="BE992" s="205">
        <f t="shared" si="139"/>
        <v>0</v>
      </c>
      <c r="BF992" s="175">
        <v>27667</v>
      </c>
      <c r="BG992" s="175"/>
      <c r="BH992" s="175">
        <v>15225</v>
      </c>
      <c r="BI992" s="175">
        <v>15225</v>
      </c>
      <c r="BJ992" s="175"/>
      <c r="BK992" s="175">
        <v>6514</v>
      </c>
      <c r="BL992" s="175">
        <v>111</v>
      </c>
      <c r="BM992" s="175">
        <v>3600</v>
      </c>
      <c r="BN992" s="175">
        <v>1422</v>
      </c>
      <c r="BO992" s="175">
        <v>795</v>
      </c>
      <c r="BP992" s="198">
        <f t="shared" si="140"/>
        <v>16020</v>
      </c>
    </row>
    <row r="993" spans="1:68" s="116" customFormat="1" x14ac:dyDescent="0.15">
      <c r="A993" s="117">
        <v>2020902003</v>
      </c>
      <c r="B993" s="118" t="s">
        <v>1525</v>
      </c>
      <c r="C993" s="118" t="s">
        <v>1489</v>
      </c>
      <c r="D993" s="118" t="s">
        <v>1523</v>
      </c>
      <c r="E993" s="118" t="s">
        <v>4172</v>
      </c>
      <c r="F993" s="120">
        <v>16</v>
      </c>
      <c r="G993" s="119">
        <v>193126</v>
      </c>
      <c r="H993" s="119"/>
      <c r="I993" s="120" t="s">
        <v>5820</v>
      </c>
      <c r="J993" s="120">
        <v>1150</v>
      </c>
      <c r="K993" s="120">
        <v>193126</v>
      </c>
      <c r="L993" s="120">
        <v>0.46</v>
      </c>
      <c r="M993" s="121" t="s">
        <v>5657</v>
      </c>
      <c r="N993" s="120">
        <v>1</v>
      </c>
      <c r="O993" s="119">
        <v>448</v>
      </c>
      <c r="P993" s="119">
        <v>45</v>
      </c>
      <c r="Q993" s="119">
        <v>7</v>
      </c>
      <c r="R993" s="120" t="s">
        <v>5660</v>
      </c>
      <c r="S993" s="120">
        <v>0.2</v>
      </c>
      <c r="T993" s="120"/>
      <c r="U993" s="120"/>
      <c r="V993" s="172">
        <v>202.7</v>
      </c>
      <c r="W993" s="172">
        <v>15.7</v>
      </c>
      <c r="X993" s="172">
        <v>132.9</v>
      </c>
      <c r="Y993" s="172">
        <v>28.2</v>
      </c>
      <c r="Z993" s="172">
        <v>25.9</v>
      </c>
      <c r="AA993" s="123">
        <v>2113</v>
      </c>
      <c r="AB993" s="123"/>
      <c r="AC993" s="123">
        <v>267</v>
      </c>
      <c r="AD993" s="123"/>
      <c r="AE993" s="123"/>
      <c r="AF993" s="123"/>
      <c r="AG993" s="214"/>
      <c r="AH993" s="229" t="str">
        <f t="shared" si="135"/>
        <v>a3</v>
      </c>
      <c r="AI993" s="122"/>
      <c r="AJ993" s="122"/>
      <c r="AK993" s="122"/>
      <c r="AL993" s="122"/>
      <c r="AM993" s="122"/>
      <c r="AN993" s="173">
        <v>1</v>
      </c>
      <c r="AO993" s="173" t="s">
        <v>3186</v>
      </c>
      <c r="AP993" s="173" t="s">
        <v>3186</v>
      </c>
      <c r="AQ993" s="173" t="s">
        <v>3186</v>
      </c>
      <c r="AR993" s="173" t="s">
        <v>3186</v>
      </c>
      <c r="AS993" s="173">
        <v>1</v>
      </c>
      <c r="AT993" s="173">
        <v>2</v>
      </c>
      <c r="AU993" s="173">
        <v>1</v>
      </c>
      <c r="AV993" s="173">
        <v>1</v>
      </c>
      <c r="AW993" s="173">
        <v>1</v>
      </c>
      <c r="AX993" s="173">
        <v>1</v>
      </c>
      <c r="AY993" s="173"/>
      <c r="AZ993" s="211">
        <f t="shared" si="141"/>
        <v>2</v>
      </c>
      <c r="BA993" s="211">
        <f t="shared" si="142"/>
        <v>6</v>
      </c>
      <c r="BB993" s="205">
        <f t="shared" si="136"/>
        <v>40893</v>
      </c>
      <c r="BC993" s="205">
        <f t="shared" si="137"/>
        <v>33889</v>
      </c>
      <c r="BD993" s="205">
        <f t="shared" si="138"/>
        <v>7004</v>
      </c>
      <c r="BE993" s="205">
        <f t="shared" si="139"/>
        <v>0</v>
      </c>
      <c r="BF993" s="175">
        <v>33889</v>
      </c>
      <c r="BG993" s="175">
        <v>14878</v>
      </c>
      <c r="BH993" s="175">
        <v>7004</v>
      </c>
      <c r="BI993" s="175">
        <v>7004</v>
      </c>
      <c r="BJ993" s="175"/>
      <c r="BK993" s="175">
        <v>4271</v>
      </c>
      <c r="BL993" s="175">
        <v>2370</v>
      </c>
      <c r="BM993" s="175">
        <v>3265</v>
      </c>
      <c r="BN993" s="175">
        <v>1145</v>
      </c>
      <c r="BO993" s="175">
        <v>956</v>
      </c>
      <c r="BP993" s="198">
        <f t="shared" si="140"/>
        <v>7960</v>
      </c>
    </row>
    <row r="994" spans="1:68" s="116" customFormat="1" x14ac:dyDescent="0.15">
      <c r="A994" s="117">
        <v>2020902004</v>
      </c>
      <c r="B994" s="118" t="s">
        <v>1526</v>
      </c>
      <c r="C994" s="118" t="s">
        <v>1489</v>
      </c>
      <c r="D994" s="118" t="s">
        <v>1523</v>
      </c>
      <c r="E994" s="118" t="s">
        <v>4173</v>
      </c>
      <c r="F994" s="120">
        <v>12</v>
      </c>
      <c r="G994" s="119"/>
      <c r="H994" s="119"/>
      <c r="I994" s="120" t="s">
        <v>5820</v>
      </c>
      <c r="J994" s="120">
        <v>2580</v>
      </c>
      <c r="K994" s="120">
        <v>415176</v>
      </c>
      <c r="L994" s="120">
        <v>0.441</v>
      </c>
      <c r="M994" s="121" t="s">
        <v>5657</v>
      </c>
      <c r="N994" s="120">
        <v>1</v>
      </c>
      <c r="O994" s="119">
        <v>266</v>
      </c>
      <c r="P994" s="119">
        <v>48</v>
      </c>
      <c r="Q994" s="119">
        <v>5.2</v>
      </c>
      <c r="R994" s="120" t="s">
        <v>5660</v>
      </c>
      <c r="S994" s="120">
        <v>0.2</v>
      </c>
      <c r="T994" s="120"/>
      <c r="U994" s="120"/>
      <c r="V994" s="172">
        <v>306.5</v>
      </c>
      <c r="W994" s="172"/>
      <c r="X994" s="172">
        <v>239.6</v>
      </c>
      <c r="Y994" s="172">
        <v>31.3</v>
      </c>
      <c r="Z994" s="172">
        <v>35.6</v>
      </c>
      <c r="AA994" s="123">
        <v>3915</v>
      </c>
      <c r="AB994" s="123"/>
      <c r="AC994" s="123">
        <v>355</v>
      </c>
      <c r="AD994" s="123"/>
      <c r="AE994" s="123"/>
      <c r="AF994" s="123"/>
      <c r="AG994" s="214"/>
      <c r="AH994" s="229" t="str">
        <f t="shared" si="135"/>
        <v>a3</v>
      </c>
      <c r="AI994" s="122"/>
      <c r="AJ994" s="122"/>
      <c r="AK994" s="122"/>
      <c r="AL994" s="122"/>
      <c r="AM994" s="122"/>
      <c r="AN994" s="173">
        <v>1</v>
      </c>
      <c r="AO994" s="173" t="s">
        <v>3186</v>
      </c>
      <c r="AP994" s="173" t="s">
        <v>3186</v>
      </c>
      <c r="AQ994" s="173" t="s">
        <v>3186</v>
      </c>
      <c r="AR994" s="173" t="s">
        <v>3186</v>
      </c>
      <c r="AS994" s="173">
        <v>1</v>
      </c>
      <c r="AT994" s="173">
        <v>2</v>
      </c>
      <c r="AU994" s="173">
        <v>1</v>
      </c>
      <c r="AV994" s="173">
        <v>1</v>
      </c>
      <c r="AW994" s="173">
        <v>1</v>
      </c>
      <c r="AX994" s="173">
        <v>1</v>
      </c>
      <c r="AY994" s="173"/>
      <c r="AZ994" s="211">
        <f t="shared" si="141"/>
        <v>2</v>
      </c>
      <c r="BA994" s="211">
        <f t="shared" si="142"/>
        <v>6</v>
      </c>
      <c r="BB994" s="205">
        <f t="shared" si="136"/>
        <v>41536</v>
      </c>
      <c r="BC994" s="205">
        <f t="shared" si="137"/>
        <v>28747</v>
      </c>
      <c r="BD994" s="205">
        <f t="shared" si="138"/>
        <v>12789</v>
      </c>
      <c r="BE994" s="205">
        <f t="shared" si="139"/>
        <v>0</v>
      </c>
      <c r="BF994" s="175">
        <v>28747</v>
      </c>
      <c r="BG994" s="175"/>
      <c r="BH994" s="175">
        <v>12789</v>
      </c>
      <c r="BI994" s="175">
        <v>12789</v>
      </c>
      <c r="BJ994" s="175"/>
      <c r="BK994" s="175">
        <v>7265</v>
      </c>
      <c r="BL994" s="175">
        <v>987</v>
      </c>
      <c r="BM994" s="175">
        <v>4925</v>
      </c>
      <c r="BN994" s="175">
        <v>1906</v>
      </c>
      <c r="BO994" s="175">
        <v>875</v>
      </c>
      <c r="BP994" s="198">
        <f t="shared" si="140"/>
        <v>13664</v>
      </c>
    </row>
    <row r="995" spans="1:68" s="116" customFormat="1" x14ac:dyDescent="0.15">
      <c r="A995" s="117">
        <v>2020902005</v>
      </c>
      <c r="B995" s="118" t="s">
        <v>1527</v>
      </c>
      <c r="C995" s="118" t="s">
        <v>1489</v>
      </c>
      <c r="D995" s="118" t="s">
        <v>1523</v>
      </c>
      <c r="E995" s="118" t="s">
        <v>4174</v>
      </c>
      <c r="F995" s="120">
        <v>9</v>
      </c>
      <c r="G995" s="119"/>
      <c r="H995" s="119"/>
      <c r="I995" s="120" t="s">
        <v>5820</v>
      </c>
      <c r="J995" s="120">
        <v>1600</v>
      </c>
      <c r="K995" s="120">
        <v>271659</v>
      </c>
      <c r="L995" s="120">
        <v>0.46500000000000002</v>
      </c>
      <c r="M995" s="121" t="s">
        <v>5657</v>
      </c>
      <c r="N995" s="120">
        <v>1</v>
      </c>
      <c r="O995" s="119">
        <v>340</v>
      </c>
      <c r="P995" s="119">
        <v>52</v>
      </c>
      <c r="Q995" s="119">
        <v>6.3</v>
      </c>
      <c r="R995" s="120" t="s">
        <v>5660</v>
      </c>
      <c r="S995" s="120">
        <v>0.1</v>
      </c>
      <c r="T995" s="120"/>
      <c r="U995" s="120"/>
      <c r="V995" s="172">
        <v>185.5</v>
      </c>
      <c r="W995" s="172"/>
      <c r="X995" s="172"/>
      <c r="Y995" s="172"/>
      <c r="Z995" s="172">
        <v>185.5</v>
      </c>
      <c r="AA995" s="123"/>
      <c r="AB995" s="123"/>
      <c r="AC995" s="123">
        <v>256</v>
      </c>
      <c r="AD995" s="123"/>
      <c r="AE995" s="123"/>
      <c r="AF995" s="123"/>
      <c r="AG995" s="214"/>
      <c r="AH995" s="229" t="str">
        <f t="shared" si="135"/>
        <v>a3</v>
      </c>
      <c r="AI995" s="122"/>
      <c r="AJ995" s="122"/>
      <c r="AK995" s="122"/>
      <c r="AL995" s="122"/>
      <c r="AM995" s="122"/>
      <c r="AN995" s="173">
        <v>1</v>
      </c>
      <c r="AO995" s="173" t="s">
        <v>3186</v>
      </c>
      <c r="AP995" s="173" t="s">
        <v>3186</v>
      </c>
      <c r="AQ995" s="173" t="s">
        <v>3186</v>
      </c>
      <c r="AR995" s="173" t="s">
        <v>3186</v>
      </c>
      <c r="AS995" s="173">
        <v>1</v>
      </c>
      <c r="AT995" s="173">
        <v>2</v>
      </c>
      <c r="AU995" s="173">
        <v>1</v>
      </c>
      <c r="AV995" s="173">
        <v>1</v>
      </c>
      <c r="AW995" s="173">
        <v>1</v>
      </c>
      <c r="AX995" s="173">
        <v>1</v>
      </c>
      <c r="AY995" s="173"/>
      <c r="AZ995" s="211">
        <f t="shared" si="141"/>
        <v>2</v>
      </c>
      <c r="BA995" s="211">
        <f t="shared" si="142"/>
        <v>6</v>
      </c>
      <c r="BB995" s="205">
        <f t="shared" si="136"/>
        <v>32194</v>
      </c>
      <c r="BC995" s="205">
        <f t="shared" si="137"/>
        <v>21646</v>
      </c>
      <c r="BD995" s="205">
        <f t="shared" si="138"/>
        <v>10548</v>
      </c>
      <c r="BE995" s="205">
        <f t="shared" si="139"/>
        <v>0</v>
      </c>
      <c r="BF995" s="175">
        <v>21646</v>
      </c>
      <c r="BG995" s="175"/>
      <c r="BH995" s="175">
        <v>10548</v>
      </c>
      <c r="BI995" s="175">
        <v>10548</v>
      </c>
      <c r="BJ995" s="175"/>
      <c r="BK995" s="175">
        <v>5095</v>
      </c>
      <c r="BL995" s="175">
        <v>504</v>
      </c>
      <c r="BM995" s="175">
        <v>3410</v>
      </c>
      <c r="BN995" s="175">
        <v>1125</v>
      </c>
      <c r="BO995" s="175">
        <v>964</v>
      </c>
      <c r="BP995" s="198">
        <f t="shared" si="140"/>
        <v>11512</v>
      </c>
    </row>
    <row r="996" spans="1:68" s="116" customFormat="1" x14ac:dyDescent="0.15">
      <c r="A996" s="117">
        <v>2021001001</v>
      </c>
      <c r="B996" s="118" t="s">
        <v>1528</v>
      </c>
      <c r="C996" s="118" t="s">
        <v>1489</v>
      </c>
      <c r="D996" s="118" t="s">
        <v>1529</v>
      </c>
      <c r="E996" s="118" t="s">
        <v>4175</v>
      </c>
      <c r="F996" s="120">
        <v>18</v>
      </c>
      <c r="G996" s="119">
        <v>2349039</v>
      </c>
      <c r="H996" s="119"/>
      <c r="I996" s="120" t="s">
        <v>5820</v>
      </c>
      <c r="J996" s="120">
        <v>10240</v>
      </c>
      <c r="K996" s="120">
        <v>2349039</v>
      </c>
      <c r="L996" s="120">
        <v>0.628</v>
      </c>
      <c r="M996" s="121" t="s">
        <v>5654</v>
      </c>
      <c r="N996" s="120">
        <v>1</v>
      </c>
      <c r="O996" s="119">
        <v>230</v>
      </c>
      <c r="P996" s="119">
        <v>41</v>
      </c>
      <c r="Q996" s="119">
        <v>6.7</v>
      </c>
      <c r="R996" s="120" t="s">
        <v>5655</v>
      </c>
      <c r="S996" s="120">
        <v>19.7</v>
      </c>
      <c r="T996" s="120"/>
      <c r="U996" s="120"/>
      <c r="V996" s="172">
        <v>1470.3</v>
      </c>
      <c r="W996" s="172">
        <v>160.9</v>
      </c>
      <c r="X996" s="172">
        <v>946.5</v>
      </c>
      <c r="Y996" s="172">
        <v>128.30000000000001</v>
      </c>
      <c r="Z996" s="172">
        <v>234.6</v>
      </c>
      <c r="AA996" s="123">
        <v>18100</v>
      </c>
      <c r="AB996" s="123"/>
      <c r="AC996" s="123">
        <v>369</v>
      </c>
      <c r="AD996" s="123"/>
      <c r="AE996" s="123"/>
      <c r="AF996" s="123"/>
      <c r="AG996" s="214"/>
      <c r="AH996" s="229" t="str">
        <f t="shared" si="135"/>
        <v>a3</v>
      </c>
      <c r="AI996" s="122"/>
      <c r="AJ996" s="122"/>
      <c r="AK996" s="122"/>
      <c r="AL996" s="122"/>
      <c r="AM996" s="122"/>
      <c r="AN996" s="173">
        <v>6</v>
      </c>
      <c r="AO996" s="173" t="s">
        <v>3186</v>
      </c>
      <c r="AP996" s="173" t="s">
        <v>3186</v>
      </c>
      <c r="AQ996" s="173" t="s">
        <v>3186</v>
      </c>
      <c r="AR996" s="173" t="s">
        <v>3186</v>
      </c>
      <c r="AS996" s="173">
        <v>1</v>
      </c>
      <c r="AT996" s="173">
        <v>5</v>
      </c>
      <c r="AU996" s="173" t="s">
        <v>3186</v>
      </c>
      <c r="AV996" s="173" t="s">
        <v>3186</v>
      </c>
      <c r="AW996" s="173" t="s">
        <v>3186</v>
      </c>
      <c r="AX996" s="173">
        <v>1</v>
      </c>
      <c r="AY996" s="173" t="s">
        <v>3186</v>
      </c>
      <c r="AZ996" s="211">
        <f t="shared" si="141"/>
        <v>7</v>
      </c>
      <c r="BA996" s="211">
        <f t="shared" si="142"/>
        <v>6</v>
      </c>
      <c r="BB996" s="205">
        <f t="shared" si="136"/>
        <v>118924</v>
      </c>
      <c r="BC996" s="205">
        <f t="shared" si="137"/>
        <v>118924</v>
      </c>
      <c r="BD996" s="205">
        <f t="shared" si="138"/>
        <v>0</v>
      </c>
      <c r="BE996" s="205">
        <f t="shared" si="139"/>
        <v>0</v>
      </c>
      <c r="BF996" s="175">
        <v>118924</v>
      </c>
      <c r="BG996" s="175">
        <v>2435</v>
      </c>
      <c r="BH996" s="175">
        <v>52694</v>
      </c>
      <c r="BI996" s="175"/>
      <c r="BJ996" s="175"/>
      <c r="BK996" s="175">
        <v>27630</v>
      </c>
      <c r="BL996" s="175">
        <v>14424</v>
      </c>
      <c r="BM996" s="175">
        <v>18083</v>
      </c>
      <c r="BN996" s="175">
        <v>680</v>
      </c>
      <c r="BO996" s="175">
        <v>2978</v>
      </c>
      <c r="BP996" s="198">
        <f t="shared" si="140"/>
        <v>55672</v>
      </c>
    </row>
    <row r="997" spans="1:68" s="116" customFormat="1" x14ac:dyDescent="0.15">
      <c r="A997" s="117">
        <v>2021101001</v>
      </c>
      <c r="B997" s="118" t="s">
        <v>1530</v>
      </c>
      <c r="C997" s="118" t="s">
        <v>1489</v>
      </c>
      <c r="D997" s="118" t="s">
        <v>1531</v>
      </c>
      <c r="E997" s="118" t="s">
        <v>4176</v>
      </c>
      <c r="F997" s="120">
        <v>28</v>
      </c>
      <c r="G997" s="119">
        <v>2702802</v>
      </c>
      <c r="H997" s="119"/>
      <c r="I997" s="120" t="s">
        <v>5820</v>
      </c>
      <c r="J997" s="120">
        <v>14800</v>
      </c>
      <c r="K997" s="120">
        <v>2702802</v>
      </c>
      <c r="L997" s="120">
        <v>0.5</v>
      </c>
      <c r="M997" s="121" t="s">
        <v>5654</v>
      </c>
      <c r="N997" s="120">
        <v>1</v>
      </c>
      <c r="O997" s="119">
        <v>333</v>
      </c>
      <c r="P997" s="119"/>
      <c r="Q997" s="119"/>
      <c r="R997" s="120" t="s">
        <v>5655</v>
      </c>
      <c r="S997" s="120">
        <v>10.6</v>
      </c>
      <c r="T997" s="120"/>
      <c r="U997" s="120"/>
      <c r="V997" s="172">
        <v>1790.7</v>
      </c>
      <c r="W997" s="172"/>
      <c r="X997" s="172">
        <v>1266.9000000000001</v>
      </c>
      <c r="Y997" s="172">
        <v>523.79999999999995</v>
      </c>
      <c r="Z997" s="172"/>
      <c r="AA997" s="123">
        <v>32058</v>
      </c>
      <c r="AB997" s="123"/>
      <c r="AC997" s="123">
        <v>2133</v>
      </c>
      <c r="AD997" s="123"/>
      <c r="AE997" s="123"/>
      <c r="AF997" s="123"/>
      <c r="AG997" s="214"/>
      <c r="AH997" s="229" t="str">
        <f t="shared" si="135"/>
        <v>a3</v>
      </c>
      <c r="AI997" s="122" t="s">
        <v>5400</v>
      </c>
      <c r="AJ997" s="122"/>
      <c r="AK997" s="122"/>
      <c r="AL997" s="122" t="s">
        <v>5400</v>
      </c>
      <c r="AM997" s="122" t="s">
        <v>5400</v>
      </c>
      <c r="AN997" s="173" t="s">
        <v>3186</v>
      </c>
      <c r="AO997" s="173" t="s">
        <v>3186</v>
      </c>
      <c r="AP997" s="173" t="s">
        <v>3186</v>
      </c>
      <c r="AQ997" s="173" t="s">
        <v>3186</v>
      </c>
      <c r="AR997" s="173" t="s">
        <v>3186</v>
      </c>
      <c r="AS997" s="173"/>
      <c r="AT997" s="173">
        <v>1.6</v>
      </c>
      <c r="AU997" s="173">
        <v>1.9</v>
      </c>
      <c r="AV997" s="173">
        <v>1.1000000000000001</v>
      </c>
      <c r="AW997" s="173">
        <v>1.3</v>
      </c>
      <c r="AX997" s="173"/>
      <c r="AY997" s="173"/>
      <c r="AZ997" s="211"/>
      <c r="BA997" s="211">
        <f t="shared" si="142"/>
        <v>5.8999999999999995</v>
      </c>
      <c r="BB997" s="205">
        <f t="shared" si="136"/>
        <v>195339</v>
      </c>
      <c r="BC997" s="205">
        <f t="shared" si="137"/>
        <v>170907</v>
      </c>
      <c r="BD997" s="205">
        <f t="shared" si="138"/>
        <v>25387</v>
      </c>
      <c r="BE997" s="205">
        <f t="shared" si="139"/>
        <v>955</v>
      </c>
      <c r="BF997" s="175">
        <v>169952</v>
      </c>
      <c r="BG997" s="175">
        <v>7027</v>
      </c>
      <c r="BH997" s="175">
        <v>49114</v>
      </c>
      <c r="BI997" s="175">
        <v>23928</v>
      </c>
      <c r="BJ997" s="175">
        <v>504</v>
      </c>
      <c r="BK997" s="175">
        <v>20107</v>
      </c>
      <c r="BL997" s="175">
        <v>46246</v>
      </c>
      <c r="BM997" s="175">
        <v>28487</v>
      </c>
      <c r="BN997" s="175">
        <v>15443</v>
      </c>
      <c r="BO997" s="175">
        <v>4483</v>
      </c>
      <c r="BP997" s="198">
        <f t="shared" si="140"/>
        <v>53597</v>
      </c>
    </row>
    <row r="998" spans="1:68" s="116" customFormat="1" x14ac:dyDescent="0.15">
      <c r="A998" s="117">
        <v>2021101002</v>
      </c>
      <c r="B998" s="118" t="s">
        <v>1532</v>
      </c>
      <c r="C998" s="118" t="s">
        <v>1489</v>
      </c>
      <c r="D998" s="118" t="s">
        <v>1531</v>
      </c>
      <c r="E998" s="118" t="s">
        <v>4177</v>
      </c>
      <c r="F998" s="120">
        <v>22</v>
      </c>
      <c r="G998" s="119">
        <v>62840</v>
      </c>
      <c r="H998" s="119"/>
      <c r="I998" s="120" t="s">
        <v>5820</v>
      </c>
      <c r="J998" s="120">
        <v>620</v>
      </c>
      <c r="K998" s="120">
        <v>62840</v>
      </c>
      <c r="L998" s="120">
        <v>0.27800000000000002</v>
      </c>
      <c r="M998" s="121" t="s">
        <v>5659</v>
      </c>
      <c r="N998" s="120">
        <v>1</v>
      </c>
      <c r="O998" s="119">
        <v>365</v>
      </c>
      <c r="P998" s="119"/>
      <c r="Q998" s="119"/>
      <c r="R998" s="120" t="s">
        <v>5658</v>
      </c>
      <c r="S998" s="120">
        <v>0.1</v>
      </c>
      <c r="T998" s="120"/>
      <c r="U998" s="120"/>
      <c r="V998" s="172">
        <v>126.6</v>
      </c>
      <c r="W998" s="172"/>
      <c r="X998" s="172">
        <v>126.6</v>
      </c>
      <c r="Y998" s="172"/>
      <c r="Z998" s="172"/>
      <c r="AA998" s="123">
        <v>305.10000000000002</v>
      </c>
      <c r="AB998" s="123"/>
      <c r="AC998" s="123"/>
      <c r="AD998" s="123"/>
      <c r="AE998" s="123"/>
      <c r="AF998" s="123"/>
      <c r="AG998" s="214"/>
      <c r="AH998" s="229" t="str">
        <f t="shared" si="135"/>
        <v>a2</v>
      </c>
      <c r="AI998" s="122" t="s">
        <v>5400</v>
      </c>
      <c r="AJ998" s="122"/>
      <c r="AK998" s="122"/>
      <c r="AL998" s="122"/>
      <c r="AM998" s="122" t="s">
        <v>5400</v>
      </c>
      <c r="AN998" s="173" t="s">
        <v>3186</v>
      </c>
      <c r="AO998" s="173" t="s">
        <v>3186</v>
      </c>
      <c r="AP998" s="173" t="s">
        <v>3186</v>
      </c>
      <c r="AQ998" s="173" t="s">
        <v>3186</v>
      </c>
      <c r="AR998" s="173" t="s">
        <v>3186</v>
      </c>
      <c r="AS998" s="173"/>
      <c r="AT998" s="173"/>
      <c r="AU998" s="173"/>
      <c r="AV998" s="173"/>
      <c r="AW998" s="173"/>
      <c r="AX998" s="173"/>
      <c r="AY998" s="173"/>
      <c r="AZ998" s="211"/>
      <c r="BA998" s="211"/>
      <c r="BB998" s="205">
        <f t="shared" si="136"/>
        <v>7801</v>
      </c>
      <c r="BC998" s="205">
        <f t="shared" si="137"/>
        <v>7213</v>
      </c>
      <c r="BD998" s="205">
        <f t="shared" si="138"/>
        <v>611</v>
      </c>
      <c r="BE998" s="205">
        <f t="shared" si="139"/>
        <v>23</v>
      </c>
      <c r="BF998" s="175">
        <v>7190</v>
      </c>
      <c r="BG998" s="175">
        <v>165</v>
      </c>
      <c r="BH998" s="175">
        <v>2009</v>
      </c>
      <c r="BI998" s="175">
        <v>567</v>
      </c>
      <c r="BJ998" s="175">
        <v>21</v>
      </c>
      <c r="BK998" s="175">
        <v>1300</v>
      </c>
      <c r="BL998" s="175">
        <v>326</v>
      </c>
      <c r="BM998" s="175">
        <v>2296</v>
      </c>
      <c r="BN998" s="175">
        <v>206</v>
      </c>
      <c r="BO998" s="175">
        <v>911</v>
      </c>
      <c r="BP998" s="198">
        <f t="shared" si="140"/>
        <v>2920</v>
      </c>
    </row>
    <row r="999" spans="1:68" s="116" customFormat="1" x14ac:dyDescent="0.15">
      <c r="A999" s="117">
        <v>2021102003</v>
      </c>
      <c r="B999" s="118" t="s">
        <v>1533</v>
      </c>
      <c r="C999" s="118" t="s">
        <v>1489</v>
      </c>
      <c r="D999" s="118" t="s">
        <v>1531</v>
      </c>
      <c r="E999" s="118" t="s">
        <v>4178</v>
      </c>
      <c r="F999" s="120">
        <v>13</v>
      </c>
      <c r="G999" s="119">
        <v>268361</v>
      </c>
      <c r="H999" s="119"/>
      <c r="I999" s="120" t="s">
        <v>5820</v>
      </c>
      <c r="J999" s="120">
        <v>1200</v>
      </c>
      <c r="K999" s="120">
        <v>268361</v>
      </c>
      <c r="L999" s="120">
        <v>0.61299999999999999</v>
      </c>
      <c r="M999" s="121" t="s">
        <v>5657</v>
      </c>
      <c r="N999" s="120">
        <v>1</v>
      </c>
      <c r="O999" s="119">
        <v>279.8</v>
      </c>
      <c r="P999" s="119"/>
      <c r="Q999" s="119"/>
      <c r="R999" s="120" t="s">
        <v>5658</v>
      </c>
      <c r="S999" s="120">
        <v>0.2</v>
      </c>
      <c r="T999" s="120"/>
      <c r="U999" s="120"/>
      <c r="V999" s="172">
        <v>240.7</v>
      </c>
      <c r="W999" s="172"/>
      <c r="X999" s="172">
        <v>210.4</v>
      </c>
      <c r="Y999" s="172">
        <v>30.3</v>
      </c>
      <c r="Z999" s="172"/>
      <c r="AA999" s="123">
        <v>2717.5</v>
      </c>
      <c r="AB999" s="123"/>
      <c r="AC999" s="123">
        <v>206</v>
      </c>
      <c r="AD999" s="123"/>
      <c r="AE999" s="123"/>
      <c r="AF999" s="123"/>
      <c r="AG999" s="214"/>
      <c r="AH999" s="229" t="str">
        <f t="shared" si="135"/>
        <v>a3</v>
      </c>
      <c r="AI999" s="122" t="s">
        <v>5400</v>
      </c>
      <c r="AJ999" s="122"/>
      <c r="AK999" s="122"/>
      <c r="AL999" s="122" t="s">
        <v>5400</v>
      </c>
      <c r="AM999" s="122" t="s">
        <v>5400</v>
      </c>
      <c r="AN999" s="173" t="s">
        <v>3186</v>
      </c>
      <c r="AO999" s="173" t="s">
        <v>3186</v>
      </c>
      <c r="AP999" s="173" t="s">
        <v>3186</v>
      </c>
      <c r="AQ999" s="173" t="s">
        <v>3186</v>
      </c>
      <c r="AR999" s="173" t="s">
        <v>3186</v>
      </c>
      <c r="AS999" s="173"/>
      <c r="AT999" s="173"/>
      <c r="AU999" s="173"/>
      <c r="AV999" s="173"/>
      <c r="AW999" s="173"/>
      <c r="AX999" s="173"/>
      <c r="AY999" s="173"/>
      <c r="AZ999" s="211"/>
      <c r="BA999" s="211"/>
      <c r="BB999" s="205">
        <f t="shared" si="136"/>
        <v>22889</v>
      </c>
      <c r="BC999" s="205">
        <f t="shared" si="137"/>
        <v>20423</v>
      </c>
      <c r="BD999" s="205">
        <f t="shared" si="138"/>
        <v>2562</v>
      </c>
      <c r="BE999" s="205">
        <f t="shared" si="139"/>
        <v>96</v>
      </c>
      <c r="BF999" s="175">
        <v>20327</v>
      </c>
      <c r="BG999" s="175">
        <v>657</v>
      </c>
      <c r="BH999" s="175">
        <v>6206</v>
      </c>
      <c r="BI999" s="175">
        <v>2403</v>
      </c>
      <c r="BJ999" s="175">
        <v>63</v>
      </c>
      <c r="BK999" s="175">
        <v>2385</v>
      </c>
      <c r="BL999" s="175">
        <v>4391</v>
      </c>
      <c r="BM999" s="175">
        <v>4391</v>
      </c>
      <c r="BN999" s="175">
        <v>1902</v>
      </c>
      <c r="BO999" s="175">
        <v>491</v>
      </c>
      <c r="BP999" s="198">
        <f t="shared" si="140"/>
        <v>6697</v>
      </c>
    </row>
    <row r="1000" spans="1:68" s="116" customFormat="1" x14ac:dyDescent="0.15">
      <c r="A1000" s="117">
        <v>2021102004</v>
      </c>
      <c r="B1000" s="118" t="s">
        <v>1534</v>
      </c>
      <c r="C1000" s="118" t="s">
        <v>1489</v>
      </c>
      <c r="D1000" s="118" t="s">
        <v>1531</v>
      </c>
      <c r="E1000" s="118" t="s">
        <v>4179</v>
      </c>
      <c r="F1000" s="120">
        <v>10</v>
      </c>
      <c r="G1000" s="119">
        <v>88008</v>
      </c>
      <c r="H1000" s="119"/>
      <c r="I1000" s="120" t="s">
        <v>5820</v>
      </c>
      <c r="J1000" s="120">
        <v>800</v>
      </c>
      <c r="K1000" s="120">
        <v>88008</v>
      </c>
      <c r="L1000" s="120">
        <v>0.30099999999999999</v>
      </c>
      <c r="M1000" s="121" t="s">
        <v>5657</v>
      </c>
      <c r="N1000" s="120">
        <v>1</v>
      </c>
      <c r="O1000" s="119">
        <v>246</v>
      </c>
      <c r="P1000" s="119"/>
      <c r="Q1000" s="119"/>
      <c r="R1000" s="120" t="s">
        <v>5658</v>
      </c>
      <c r="S1000" s="120">
        <v>0.1</v>
      </c>
      <c r="T1000" s="120"/>
      <c r="U1000" s="120"/>
      <c r="V1000" s="172">
        <v>65.05</v>
      </c>
      <c r="W1000" s="172"/>
      <c r="X1000" s="172">
        <v>65.05</v>
      </c>
      <c r="Y1000" s="172"/>
      <c r="Z1000" s="172"/>
      <c r="AA1000" s="123"/>
      <c r="AB1000" s="123"/>
      <c r="AC1000" s="123">
        <v>91</v>
      </c>
      <c r="AD1000" s="123"/>
      <c r="AE1000" s="123"/>
      <c r="AF1000" s="123"/>
      <c r="AG1000" s="214"/>
      <c r="AH1000" s="229" t="str">
        <f t="shared" si="135"/>
        <v>a3</v>
      </c>
      <c r="AI1000" s="122" t="s">
        <v>5400</v>
      </c>
      <c r="AJ1000" s="122"/>
      <c r="AK1000" s="122"/>
      <c r="AL1000" s="122" t="s">
        <v>5400</v>
      </c>
      <c r="AM1000" s="122" t="s">
        <v>5400</v>
      </c>
      <c r="AN1000" s="173" t="s">
        <v>3186</v>
      </c>
      <c r="AO1000" s="173" t="s">
        <v>3186</v>
      </c>
      <c r="AP1000" s="173" t="s">
        <v>3186</v>
      </c>
      <c r="AQ1000" s="173" t="s">
        <v>3186</v>
      </c>
      <c r="AR1000" s="173" t="s">
        <v>3186</v>
      </c>
      <c r="AS1000" s="173"/>
      <c r="AT1000" s="173"/>
      <c r="AU1000" s="173"/>
      <c r="AV1000" s="173"/>
      <c r="AW1000" s="173"/>
      <c r="AX1000" s="173"/>
      <c r="AY1000" s="173"/>
      <c r="AZ1000" s="211"/>
      <c r="BA1000" s="211"/>
      <c r="BB1000" s="205">
        <f t="shared" si="136"/>
        <v>6935</v>
      </c>
      <c r="BC1000" s="205">
        <f t="shared" si="137"/>
        <v>6064</v>
      </c>
      <c r="BD1000" s="205">
        <f t="shared" si="138"/>
        <v>904</v>
      </c>
      <c r="BE1000" s="205">
        <f t="shared" si="139"/>
        <v>33</v>
      </c>
      <c r="BF1000" s="175">
        <v>6031</v>
      </c>
      <c r="BG1000" s="175">
        <v>221</v>
      </c>
      <c r="BH1000" s="175">
        <v>2458</v>
      </c>
      <c r="BI1000" s="175">
        <v>846</v>
      </c>
      <c r="BJ1000" s="175">
        <v>25</v>
      </c>
      <c r="BK1000" s="175">
        <v>1379</v>
      </c>
      <c r="BL1000" s="175">
        <v>254</v>
      </c>
      <c r="BM1000" s="175">
        <v>1412</v>
      </c>
      <c r="BN1000" s="175">
        <v>217</v>
      </c>
      <c r="BO1000" s="175">
        <v>123</v>
      </c>
      <c r="BP1000" s="198">
        <f t="shared" si="140"/>
        <v>2581</v>
      </c>
    </row>
    <row r="1001" spans="1:68" s="116" customFormat="1" x14ac:dyDescent="0.15">
      <c r="A1001" s="117">
        <v>2021201001</v>
      </c>
      <c r="B1001" s="118" t="s">
        <v>1535</v>
      </c>
      <c r="C1001" s="118" t="s">
        <v>1489</v>
      </c>
      <c r="D1001" s="118" t="s">
        <v>1536</v>
      </c>
      <c r="E1001" s="118" t="s">
        <v>4180</v>
      </c>
      <c r="F1001" s="120">
        <v>16</v>
      </c>
      <c r="G1001" s="119">
        <v>1468217</v>
      </c>
      <c r="H1001" s="119"/>
      <c r="I1001" s="120" t="s">
        <v>5820</v>
      </c>
      <c r="J1001" s="120">
        <v>7800</v>
      </c>
      <c r="K1001" s="120">
        <v>1323612</v>
      </c>
      <c r="L1001" s="120">
        <v>0.46500000000000002</v>
      </c>
      <c r="M1001" s="121" t="s">
        <v>5672</v>
      </c>
      <c r="N1001" s="120">
        <v>1</v>
      </c>
      <c r="O1001" s="119">
        <v>360</v>
      </c>
      <c r="P1001" s="119"/>
      <c r="Q1001" s="119"/>
      <c r="R1001" s="120" t="s">
        <v>5655</v>
      </c>
      <c r="S1001" s="120">
        <v>19.5</v>
      </c>
      <c r="T1001" s="120"/>
      <c r="U1001" s="120"/>
      <c r="V1001" s="172">
        <v>995.7</v>
      </c>
      <c r="W1001" s="172"/>
      <c r="X1001" s="172"/>
      <c r="Y1001" s="172"/>
      <c r="Z1001" s="172">
        <v>995.7</v>
      </c>
      <c r="AA1001" s="123">
        <v>13443</v>
      </c>
      <c r="AB1001" s="123"/>
      <c r="AC1001" s="123">
        <v>262</v>
      </c>
      <c r="AD1001" s="123"/>
      <c r="AE1001" s="123"/>
      <c r="AF1001" s="123"/>
      <c r="AG1001" s="214"/>
      <c r="AH1001" s="229" t="str">
        <f t="shared" si="135"/>
        <v>a3</v>
      </c>
      <c r="AI1001" s="122"/>
      <c r="AJ1001" s="122"/>
      <c r="AK1001" s="122"/>
      <c r="AL1001" s="122"/>
      <c r="AM1001" s="122"/>
      <c r="AN1001" s="173">
        <v>2</v>
      </c>
      <c r="AO1001" s="173"/>
      <c r="AP1001" s="173"/>
      <c r="AQ1001" s="173"/>
      <c r="AR1001" s="173"/>
      <c r="AS1001" s="173">
        <v>0.6</v>
      </c>
      <c r="AT1001" s="173">
        <v>0.5</v>
      </c>
      <c r="AU1001" s="173">
        <v>1.2</v>
      </c>
      <c r="AV1001" s="173">
        <v>0.8</v>
      </c>
      <c r="AW1001" s="173">
        <v>0.5</v>
      </c>
      <c r="AX1001" s="173">
        <v>1.4</v>
      </c>
      <c r="AY1001" s="173"/>
      <c r="AZ1001" s="211">
        <f t="shared" si="141"/>
        <v>2.6</v>
      </c>
      <c r="BA1001" s="211">
        <f t="shared" si="142"/>
        <v>4.4000000000000004</v>
      </c>
      <c r="BB1001" s="205">
        <f t="shared" si="136"/>
        <v>23875</v>
      </c>
      <c r="BC1001" s="205">
        <f t="shared" si="137"/>
        <v>23875</v>
      </c>
      <c r="BD1001" s="205">
        <f t="shared" si="138"/>
        <v>0</v>
      </c>
      <c r="BE1001" s="205">
        <f t="shared" si="139"/>
        <v>0</v>
      </c>
      <c r="BF1001" s="175">
        <v>23875</v>
      </c>
      <c r="BG1001" s="175"/>
      <c r="BH1001" s="175"/>
      <c r="BI1001" s="175"/>
      <c r="BJ1001" s="175"/>
      <c r="BK1001" s="175">
        <v>22517</v>
      </c>
      <c r="BL1001" s="175">
        <v>1009</v>
      </c>
      <c r="BM1001" s="175"/>
      <c r="BN1001" s="175"/>
      <c r="BO1001" s="175">
        <v>349</v>
      </c>
      <c r="BP1001" s="198">
        <f t="shared" si="140"/>
        <v>349</v>
      </c>
    </row>
    <row r="1002" spans="1:68" s="116" customFormat="1" x14ac:dyDescent="0.15">
      <c r="A1002" s="117">
        <v>2021301001</v>
      </c>
      <c r="B1002" s="118" t="s">
        <v>1537</v>
      </c>
      <c r="C1002" s="118" t="s">
        <v>1489</v>
      </c>
      <c r="D1002" s="118" t="s">
        <v>1538</v>
      </c>
      <c r="E1002" s="118" t="s">
        <v>4181</v>
      </c>
      <c r="F1002" s="120">
        <v>16</v>
      </c>
      <c r="G1002" s="119"/>
      <c r="H1002" s="119"/>
      <c r="I1002" s="120" t="s">
        <v>5820</v>
      </c>
      <c r="J1002" s="120">
        <v>6150</v>
      </c>
      <c r="K1002" s="120">
        <v>972902</v>
      </c>
      <c r="L1002" s="120">
        <v>0.433</v>
      </c>
      <c r="M1002" s="121" t="s">
        <v>5657</v>
      </c>
      <c r="N1002" s="120">
        <v>1</v>
      </c>
      <c r="O1002" s="119">
        <v>185</v>
      </c>
      <c r="P1002" s="119">
        <v>38</v>
      </c>
      <c r="Q1002" s="119">
        <v>5.4749999999999996</v>
      </c>
      <c r="R1002" s="120" t="s">
        <v>5655</v>
      </c>
      <c r="S1002" s="120">
        <v>18.29</v>
      </c>
      <c r="T1002" s="120"/>
      <c r="U1002" s="120"/>
      <c r="V1002" s="172">
        <v>1004.62</v>
      </c>
      <c r="W1002" s="172"/>
      <c r="X1002" s="172">
        <v>699.9</v>
      </c>
      <c r="Y1002" s="172">
        <v>88.42</v>
      </c>
      <c r="Z1002" s="172">
        <v>216.3</v>
      </c>
      <c r="AA1002" s="123">
        <v>9874.7000000000007</v>
      </c>
      <c r="AB1002" s="123"/>
      <c r="AC1002" s="123">
        <v>872</v>
      </c>
      <c r="AD1002" s="123"/>
      <c r="AE1002" s="123"/>
      <c r="AF1002" s="123"/>
      <c r="AG1002" s="214"/>
      <c r="AH1002" s="229" t="str">
        <f t="shared" si="135"/>
        <v>a3</v>
      </c>
      <c r="AI1002" s="122"/>
      <c r="AJ1002" s="122"/>
      <c r="AK1002" s="122"/>
      <c r="AL1002" s="122"/>
      <c r="AM1002" s="122"/>
      <c r="AN1002" s="173"/>
      <c r="AO1002" s="173"/>
      <c r="AP1002" s="173"/>
      <c r="AQ1002" s="173"/>
      <c r="AR1002" s="173"/>
      <c r="AS1002" s="173"/>
      <c r="AT1002" s="173"/>
      <c r="AU1002" s="173"/>
      <c r="AV1002" s="173"/>
      <c r="AW1002" s="173"/>
      <c r="AX1002" s="173"/>
      <c r="AY1002" s="173">
        <v>1</v>
      </c>
      <c r="AZ1002" s="211">
        <f t="shared" si="141"/>
        <v>0</v>
      </c>
      <c r="BA1002" s="211">
        <f t="shared" si="142"/>
        <v>1</v>
      </c>
      <c r="BB1002" s="205">
        <f t="shared" si="136"/>
        <v>61908</v>
      </c>
      <c r="BC1002" s="205">
        <f t="shared" si="137"/>
        <v>61908</v>
      </c>
      <c r="BD1002" s="205">
        <f t="shared" si="138"/>
        <v>0</v>
      </c>
      <c r="BE1002" s="205">
        <f t="shared" si="139"/>
        <v>0</v>
      </c>
      <c r="BF1002" s="175">
        <v>61908</v>
      </c>
      <c r="BG1002" s="175"/>
      <c r="BH1002" s="175">
        <v>8603</v>
      </c>
      <c r="BI1002" s="175"/>
      <c r="BJ1002" s="175"/>
      <c r="BK1002" s="175">
        <v>16532</v>
      </c>
      <c r="BL1002" s="175">
        <v>9353</v>
      </c>
      <c r="BM1002" s="175">
        <v>14835</v>
      </c>
      <c r="BN1002" s="175">
        <v>5166</v>
      </c>
      <c r="BO1002" s="175">
        <v>7419</v>
      </c>
      <c r="BP1002" s="198">
        <f t="shared" si="140"/>
        <v>16022</v>
      </c>
    </row>
    <row r="1003" spans="1:68" s="116" customFormat="1" x14ac:dyDescent="0.15">
      <c r="A1003" s="117">
        <v>2021301002</v>
      </c>
      <c r="B1003" s="118" t="s">
        <v>1539</v>
      </c>
      <c r="C1003" s="118" t="s">
        <v>1489</v>
      </c>
      <c r="D1003" s="118" t="s">
        <v>1538</v>
      </c>
      <c r="E1003" s="118" t="s">
        <v>4182</v>
      </c>
      <c r="F1003" s="120">
        <v>14</v>
      </c>
      <c r="G1003" s="119"/>
      <c r="H1003" s="119"/>
      <c r="I1003" s="120" t="s">
        <v>5820</v>
      </c>
      <c r="J1003" s="120">
        <v>1800</v>
      </c>
      <c r="K1003" s="120">
        <v>315052</v>
      </c>
      <c r="L1003" s="120">
        <v>0.48</v>
      </c>
      <c r="M1003" s="121" t="s">
        <v>5657</v>
      </c>
      <c r="N1003" s="120">
        <v>1</v>
      </c>
      <c r="O1003" s="119">
        <v>137.5</v>
      </c>
      <c r="P1003" s="119">
        <v>32.25</v>
      </c>
      <c r="Q1003" s="119">
        <v>3.4</v>
      </c>
      <c r="R1003" s="120" t="s">
        <v>5660</v>
      </c>
      <c r="S1003" s="120">
        <v>0.11700000000000001</v>
      </c>
      <c r="T1003" s="120"/>
      <c r="U1003" s="120"/>
      <c r="V1003" s="172">
        <v>183.09</v>
      </c>
      <c r="W1003" s="172"/>
      <c r="X1003" s="172">
        <v>94.62</v>
      </c>
      <c r="Y1003" s="172">
        <v>34.39</v>
      </c>
      <c r="Z1003" s="172">
        <v>54.08</v>
      </c>
      <c r="AA1003" s="123"/>
      <c r="AB1003" s="123"/>
      <c r="AC1003" s="123">
        <v>160.6</v>
      </c>
      <c r="AD1003" s="123"/>
      <c r="AE1003" s="123"/>
      <c r="AF1003" s="123"/>
      <c r="AG1003" s="214"/>
      <c r="AH1003" s="229" t="str">
        <f t="shared" si="135"/>
        <v>a3</v>
      </c>
      <c r="AI1003" s="122"/>
      <c r="AJ1003" s="122"/>
      <c r="AK1003" s="122"/>
      <c r="AL1003" s="122"/>
      <c r="AM1003" s="122"/>
      <c r="AN1003" s="173"/>
      <c r="AO1003" s="173"/>
      <c r="AP1003" s="173"/>
      <c r="AQ1003" s="173"/>
      <c r="AR1003" s="173"/>
      <c r="AS1003" s="173"/>
      <c r="AT1003" s="173"/>
      <c r="AU1003" s="173"/>
      <c r="AV1003" s="173"/>
      <c r="AW1003" s="173"/>
      <c r="AX1003" s="173"/>
      <c r="AY1003" s="173">
        <v>1</v>
      </c>
      <c r="AZ1003" s="211">
        <f t="shared" si="141"/>
        <v>0</v>
      </c>
      <c r="BA1003" s="211">
        <f t="shared" si="142"/>
        <v>1</v>
      </c>
      <c r="BB1003" s="205">
        <f t="shared" si="136"/>
        <v>19212</v>
      </c>
      <c r="BC1003" s="205">
        <f t="shared" si="137"/>
        <v>19212</v>
      </c>
      <c r="BD1003" s="205">
        <f t="shared" si="138"/>
        <v>-15637</v>
      </c>
      <c r="BE1003" s="205">
        <f t="shared" si="139"/>
        <v>-15637</v>
      </c>
      <c r="BF1003" s="175">
        <v>34849</v>
      </c>
      <c r="BG1003" s="175"/>
      <c r="BH1003" s="175">
        <v>5355</v>
      </c>
      <c r="BI1003" s="175"/>
      <c r="BJ1003" s="175"/>
      <c r="BK1003" s="175">
        <v>3527</v>
      </c>
      <c r="BL1003" s="175">
        <v>3219</v>
      </c>
      <c r="BM1003" s="175">
        <v>3687</v>
      </c>
      <c r="BN1003" s="175">
        <v>764</v>
      </c>
      <c r="BO1003" s="175">
        <v>2660</v>
      </c>
      <c r="BP1003" s="198">
        <f t="shared" si="140"/>
        <v>8015</v>
      </c>
    </row>
    <row r="1004" spans="1:68" s="116" customFormat="1" x14ac:dyDescent="0.15">
      <c r="A1004" s="117">
        <v>2021302003</v>
      </c>
      <c r="B1004" s="118" t="s">
        <v>1540</v>
      </c>
      <c r="C1004" s="118" t="s">
        <v>1489</v>
      </c>
      <c r="D1004" s="118" t="s">
        <v>1538</v>
      </c>
      <c r="E1004" s="118" t="s">
        <v>4183</v>
      </c>
      <c r="F1004" s="120">
        <v>22</v>
      </c>
      <c r="G1004" s="119"/>
      <c r="H1004" s="119"/>
      <c r="I1004" s="120" t="s">
        <v>5820</v>
      </c>
      <c r="J1004" s="120">
        <v>4680</v>
      </c>
      <c r="K1004" s="120">
        <v>954607</v>
      </c>
      <c r="L1004" s="120">
        <v>0.55900000000000005</v>
      </c>
      <c r="M1004" s="121" t="s">
        <v>5657</v>
      </c>
      <c r="N1004" s="120">
        <v>1</v>
      </c>
      <c r="O1004" s="119">
        <v>90</v>
      </c>
      <c r="P1004" s="119">
        <v>22</v>
      </c>
      <c r="Q1004" s="119">
        <v>2.375</v>
      </c>
      <c r="R1004" s="120" t="s">
        <v>5660</v>
      </c>
      <c r="S1004" s="120">
        <v>2.76</v>
      </c>
      <c r="T1004" s="120"/>
      <c r="U1004" s="120"/>
      <c r="V1004" s="172">
        <v>370.57</v>
      </c>
      <c r="W1004" s="172"/>
      <c r="X1004" s="172">
        <v>222.39</v>
      </c>
      <c r="Y1004" s="172">
        <v>111.58</v>
      </c>
      <c r="Z1004" s="172">
        <v>36.6</v>
      </c>
      <c r="AA1004" s="123">
        <v>2998</v>
      </c>
      <c r="AB1004" s="123"/>
      <c r="AC1004" s="123">
        <v>295.7</v>
      </c>
      <c r="AD1004" s="123"/>
      <c r="AE1004" s="123"/>
      <c r="AF1004" s="123"/>
      <c r="AG1004" s="214"/>
      <c r="AH1004" s="229" t="str">
        <f t="shared" si="135"/>
        <v>a3</v>
      </c>
      <c r="AI1004" s="122"/>
      <c r="AJ1004" s="122"/>
      <c r="AK1004" s="122"/>
      <c r="AL1004" s="122"/>
      <c r="AM1004" s="122"/>
      <c r="AN1004" s="173"/>
      <c r="AO1004" s="173"/>
      <c r="AP1004" s="173"/>
      <c r="AQ1004" s="173"/>
      <c r="AR1004" s="173"/>
      <c r="AS1004" s="173"/>
      <c r="AT1004" s="173"/>
      <c r="AU1004" s="173"/>
      <c r="AV1004" s="173"/>
      <c r="AW1004" s="173"/>
      <c r="AX1004" s="173"/>
      <c r="AY1004" s="173">
        <v>1</v>
      </c>
      <c r="AZ1004" s="211">
        <f t="shared" si="141"/>
        <v>0</v>
      </c>
      <c r="BA1004" s="211">
        <f t="shared" si="142"/>
        <v>1</v>
      </c>
      <c r="BB1004" s="205">
        <f t="shared" si="136"/>
        <v>49365</v>
      </c>
      <c r="BC1004" s="205">
        <f t="shared" si="137"/>
        <v>49365</v>
      </c>
      <c r="BD1004" s="205">
        <f t="shared" si="138"/>
        <v>0</v>
      </c>
      <c r="BE1004" s="205">
        <f t="shared" si="139"/>
        <v>0</v>
      </c>
      <c r="BF1004" s="175">
        <v>49365</v>
      </c>
      <c r="BG1004" s="175"/>
      <c r="BH1004" s="175">
        <v>11487</v>
      </c>
      <c r="BI1004" s="175"/>
      <c r="BJ1004" s="175"/>
      <c r="BK1004" s="175">
        <v>6157</v>
      </c>
      <c r="BL1004" s="175">
        <v>11487</v>
      </c>
      <c r="BM1004" s="175">
        <v>9656</v>
      </c>
      <c r="BN1004" s="175">
        <v>1563</v>
      </c>
      <c r="BO1004" s="175">
        <v>9015</v>
      </c>
      <c r="BP1004" s="198">
        <f t="shared" si="140"/>
        <v>20502</v>
      </c>
    </row>
    <row r="1005" spans="1:68" s="116" customFormat="1" x14ac:dyDescent="0.15">
      <c r="A1005" s="117">
        <v>2021302004</v>
      </c>
      <c r="B1005" s="118" t="s">
        <v>1541</v>
      </c>
      <c r="C1005" s="118" t="s">
        <v>1489</v>
      </c>
      <c r="D1005" s="118" t="s">
        <v>1538</v>
      </c>
      <c r="E1005" s="118" t="s">
        <v>4184</v>
      </c>
      <c r="F1005" s="120">
        <v>11</v>
      </c>
      <c r="G1005" s="119"/>
      <c r="H1005" s="119"/>
      <c r="I1005" s="120" t="s">
        <v>5820</v>
      </c>
      <c r="J1005" s="120">
        <v>2600</v>
      </c>
      <c r="K1005" s="120">
        <v>120986</v>
      </c>
      <c r="L1005" s="120">
        <v>0.127</v>
      </c>
      <c r="M1005" s="121" t="s">
        <v>5657</v>
      </c>
      <c r="N1005" s="120">
        <v>1</v>
      </c>
      <c r="O1005" s="119">
        <v>78.25</v>
      </c>
      <c r="P1005" s="119">
        <v>18</v>
      </c>
      <c r="Q1005" s="119">
        <v>1.7250000000000001</v>
      </c>
      <c r="R1005" s="120" t="s">
        <v>5660</v>
      </c>
      <c r="S1005" s="120">
        <v>0.19</v>
      </c>
      <c r="T1005" s="120"/>
      <c r="U1005" s="120"/>
      <c r="V1005" s="172">
        <v>116.55800000000001</v>
      </c>
      <c r="W1005" s="172"/>
      <c r="X1005" s="172">
        <v>26.847999999999999</v>
      </c>
      <c r="Y1005" s="172">
        <v>60.96</v>
      </c>
      <c r="Z1005" s="172">
        <v>28.75</v>
      </c>
      <c r="AA1005" s="123">
        <v>194.3</v>
      </c>
      <c r="AB1005" s="123"/>
      <c r="AC1005" s="123">
        <v>25.7</v>
      </c>
      <c r="AD1005" s="123"/>
      <c r="AE1005" s="123"/>
      <c r="AF1005" s="123"/>
      <c r="AG1005" s="214"/>
      <c r="AH1005" s="229" t="str">
        <f t="shared" si="135"/>
        <v>a3</v>
      </c>
      <c r="AI1005" s="122"/>
      <c r="AJ1005" s="122"/>
      <c r="AK1005" s="122"/>
      <c r="AL1005" s="122"/>
      <c r="AM1005" s="122"/>
      <c r="AN1005" s="173"/>
      <c r="AO1005" s="173"/>
      <c r="AP1005" s="173"/>
      <c r="AQ1005" s="173"/>
      <c r="AR1005" s="173"/>
      <c r="AS1005" s="173"/>
      <c r="AT1005" s="173"/>
      <c r="AU1005" s="173"/>
      <c r="AV1005" s="173"/>
      <c r="AW1005" s="173"/>
      <c r="AX1005" s="173"/>
      <c r="AY1005" s="173">
        <v>1</v>
      </c>
      <c r="AZ1005" s="211">
        <f t="shared" si="141"/>
        <v>0</v>
      </c>
      <c r="BA1005" s="211">
        <f t="shared" si="142"/>
        <v>1</v>
      </c>
      <c r="BB1005" s="205">
        <f t="shared" si="136"/>
        <v>10132</v>
      </c>
      <c r="BC1005" s="205">
        <f t="shared" si="137"/>
        <v>10132</v>
      </c>
      <c r="BD1005" s="205">
        <f t="shared" si="138"/>
        <v>0</v>
      </c>
      <c r="BE1005" s="205">
        <f t="shared" si="139"/>
        <v>0</v>
      </c>
      <c r="BF1005" s="175">
        <v>10132</v>
      </c>
      <c r="BG1005" s="175"/>
      <c r="BH1005" s="175">
        <v>3041</v>
      </c>
      <c r="BI1005" s="175"/>
      <c r="BJ1005" s="175"/>
      <c r="BK1005" s="175"/>
      <c r="BL1005" s="175">
        <v>1009</v>
      </c>
      <c r="BM1005" s="175">
        <v>4234</v>
      </c>
      <c r="BN1005" s="175">
        <v>209</v>
      </c>
      <c r="BO1005" s="175">
        <v>1639</v>
      </c>
      <c r="BP1005" s="198">
        <f t="shared" si="140"/>
        <v>4680</v>
      </c>
    </row>
    <row r="1006" spans="1:68" s="116" customFormat="1" x14ac:dyDescent="0.15">
      <c r="A1006" s="117">
        <v>2021501001</v>
      </c>
      <c r="B1006" s="118" t="s">
        <v>1542</v>
      </c>
      <c r="C1006" s="118" t="s">
        <v>1489</v>
      </c>
      <c r="D1006" s="118" t="s">
        <v>1543</v>
      </c>
      <c r="E1006" s="118" t="s">
        <v>4185</v>
      </c>
      <c r="F1006" s="120">
        <v>28</v>
      </c>
      <c r="G1006" s="119"/>
      <c r="H1006" s="119"/>
      <c r="I1006" s="120" t="s">
        <v>5820</v>
      </c>
      <c r="J1006" s="120">
        <v>30700</v>
      </c>
      <c r="K1006" s="120">
        <v>7329576</v>
      </c>
      <c r="L1006" s="120">
        <v>0.65400000000000003</v>
      </c>
      <c r="M1006" s="121" t="s">
        <v>5654</v>
      </c>
      <c r="N1006" s="120">
        <v>1</v>
      </c>
      <c r="O1006" s="119">
        <v>248</v>
      </c>
      <c r="P1006" s="119">
        <v>52</v>
      </c>
      <c r="Q1006" s="119">
        <v>6.2</v>
      </c>
      <c r="R1006" s="120" t="s">
        <v>5655</v>
      </c>
      <c r="S1006" s="120">
        <v>84.46</v>
      </c>
      <c r="T1006" s="120"/>
      <c r="U1006" s="120"/>
      <c r="V1006" s="172">
        <v>3364.6680000000001</v>
      </c>
      <c r="W1006" s="172"/>
      <c r="X1006" s="172">
        <v>1411.1418000000001</v>
      </c>
      <c r="Y1006" s="172">
        <v>1857.9697000000001</v>
      </c>
      <c r="Z1006" s="172">
        <v>95.5565</v>
      </c>
      <c r="AA1006" s="123">
        <v>40266</v>
      </c>
      <c r="AB1006" s="123"/>
      <c r="AC1006" s="123">
        <v>5212.53</v>
      </c>
      <c r="AD1006" s="123"/>
      <c r="AE1006" s="123"/>
      <c r="AF1006" s="123"/>
      <c r="AG1006" s="214"/>
      <c r="AH1006" s="229" t="str">
        <f t="shared" si="135"/>
        <v>a3</v>
      </c>
      <c r="AI1006" s="122"/>
      <c r="AJ1006" s="122"/>
      <c r="AK1006" s="122"/>
      <c r="AL1006" s="122"/>
      <c r="AM1006" s="122"/>
      <c r="AN1006" s="173">
        <v>1.5</v>
      </c>
      <c r="AO1006" s="173">
        <v>0.5</v>
      </c>
      <c r="AP1006" s="173">
        <v>0.5</v>
      </c>
      <c r="AQ1006" s="173">
        <v>0.5</v>
      </c>
      <c r="AR1006" s="173" t="s">
        <v>3186</v>
      </c>
      <c r="AS1006" s="173">
        <v>1</v>
      </c>
      <c r="AT1006" s="173">
        <v>2</v>
      </c>
      <c r="AU1006" s="173">
        <v>4</v>
      </c>
      <c r="AV1006" s="173">
        <v>2</v>
      </c>
      <c r="AW1006" s="173">
        <v>3</v>
      </c>
      <c r="AX1006" s="173">
        <v>1</v>
      </c>
      <c r="AY1006" s="173" t="s">
        <v>3186</v>
      </c>
      <c r="AZ1006" s="211">
        <f t="shared" si="141"/>
        <v>4</v>
      </c>
      <c r="BA1006" s="211">
        <f t="shared" si="142"/>
        <v>12</v>
      </c>
      <c r="BB1006" s="205">
        <f t="shared" si="136"/>
        <v>450448</v>
      </c>
      <c r="BC1006" s="205">
        <f t="shared" si="137"/>
        <v>403830</v>
      </c>
      <c r="BD1006" s="205">
        <f t="shared" si="138"/>
        <v>87675</v>
      </c>
      <c r="BE1006" s="205">
        <f t="shared" si="139"/>
        <v>41057</v>
      </c>
      <c r="BF1006" s="175">
        <v>362773</v>
      </c>
      <c r="BG1006" s="175">
        <v>18163</v>
      </c>
      <c r="BH1006" s="175">
        <v>87675</v>
      </c>
      <c r="BI1006" s="175">
        <v>46618</v>
      </c>
      <c r="BJ1006" s="175"/>
      <c r="BK1006" s="175">
        <v>112070</v>
      </c>
      <c r="BL1006" s="175">
        <v>37190</v>
      </c>
      <c r="BM1006" s="175">
        <v>47769</v>
      </c>
      <c r="BN1006" s="175">
        <v>43965</v>
      </c>
      <c r="BO1006" s="175">
        <v>56998</v>
      </c>
      <c r="BP1006" s="198">
        <f t="shared" si="140"/>
        <v>144673</v>
      </c>
    </row>
    <row r="1007" spans="1:68" s="116" customFormat="1" x14ac:dyDescent="0.15">
      <c r="A1007" s="117">
        <v>2021502002</v>
      </c>
      <c r="B1007" s="118" t="s">
        <v>1544</v>
      </c>
      <c r="C1007" s="118" t="s">
        <v>1489</v>
      </c>
      <c r="D1007" s="118" t="s">
        <v>1543</v>
      </c>
      <c r="E1007" s="118" t="s">
        <v>4186</v>
      </c>
      <c r="F1007" s="120">
        <v>12</v>
      </c>
      <c r="G1007" s="119"/>
      <c r="H1007" s="119"/>
      <c r="I1007" s="120" t="s">
        <v>5820</v>
      </c>
      <c r="J1007" s="120">
        <v>1400</v>
      </c>
      <c r="K1007" s="120">
        <v>182237.9</v>
      </c>
      <c r="L1007" s="120">
        <v>0.35699999999999998</v>
      </c>
      <c r="M1007" s="121" t="s">
        <v>5657</v>
      </c>
      <c r="N1007" s="120">
        <v>1</v>
      </c>
      <c r="O1007" s="119">
        <v>223</v>
      </c>
      <c r="P1007" s="119">
        <v>36</v>
      </c>
      <c r="Q1007" s="119">
        <v>4.9000000000000004</v>
      </c>
      <c r="R1007" s="120" t="s">
        <v>5660</v>
      </c>
      <c r="S1007" s="120">
        <v>0.33</v>
      </c>
      <c r="T1007" s="120"/>
      <c r="U1007" s="120"/>
      <c r="V1007" s="172">
        <v>121.197</v>
      </c>
      <c r="W1007" s="172"/>
      <c r="X1007" s="172">
        <v>89.65</v>
      </c>
      <c r="Y1007" s="172">
        <v>10.5</v>
      </c>
      <c r="Z1007" s="172">
        <v>21.047000000000001</v>
      </c>
      <c r="AA1007" s="123">
        <v>1093</v>
      </c>
      <c r="AB1007" s="123"/>
      <c r="AC1007" s="123"/>
      <c r="AD1007" s="123"/>
      <c r="AE1007" s="123"/>
      <c r="AF1007" s="123"/>
      <c r="AG1007" s="214"/>
      <c r="AH1007" s="229" t="str">
        <f t="shared" si="135"/>
        <v>a2</v>
      </c>
      <c r="AI1007" s="122"/>
      <c r="AJ1007" s="122"/>
      <c r="AK1007" s="122"/>
      <c r="AL1007" s="122"/>
      <c r="AM1007" s="122"/>
      <c r="AN1007" s="173">
        <v>0.5</v>
      </c>
      <c r="AO1007" s="173" t="s">
        <v>3186</v>
      </c>
      <c r="AP1007" s="173" t="s">
        <v>3186</v>
      </c>
      <c r="AQ1007" s="173" t="s">
        <v>3186</v>
      </c>
      <c r="AR1007" s="173" t="s">
        <v>3186</v>
      </c>
      <c r="AS1007" s="173">
        <v>1</v>
      </c>
      <c r="AT1007" s="173"/>
      <c r="AU1007" s="173">
        <v>0.6</v>
      </c>
      <c r="AV1007" s="173"/>
      <c r="AW1007" s="173"/>
      <c r="AX1007" s="173">
        <v>0.5</v>
      </c>
      <c r="AY1007" s="173" t="s">
        <v>3186</v>
      </c>
      <c r="AZ1007" s="211">
        <f t="shared" si="141"/>
        <v>1.5</v>
      </c>
      <c r="BA1007" s="211">
        <f t="shared" si="142"/>
        <v>1.1000000000000001</v>
      </c>
      <c r="BB1007" s="205">
        <f t="shared" si="136"/>
        <v>27041</v>
      </c>
      <c r="BC1007" s="205">
        <f t="shared" si="137"/>
        <v>24495</v>
      </c>
      <c r="BD1007" s="205">
        <f t="shared" si="138"/>
        <v>4888</v>
      </c>
      <c r="BE1007" s="205">
        <f t="shared" si="139"/>
        <v>2342</v>
      </c>
      <c r="BF1007" s="175">
        <v>22153</v>
      </c>
      <c r="BG1007" s="175"/>
      <c r="BH1007" s="175">
        <v>4888</v>
      </c>
      <c r="BI1007" s="175">
        <v>2546</v>
      </c>
      <c r="BJ1007" s="175"/>
      <c r="BK1007" s="175">
        <v>8261</v>
      </c>
      <c r="BL1007" s="175">
        <v>3132</v>
      </c>
      <c r="BM1007" s="175">
        <v>1975</v>
      </c>
      <c r="BN1007" s="175">
        <v>881</v>
      </c>
      <c r="BO1007" s="175">
        <v>5358</v>
      </c>
      <c r="BP1007" s="198">
        <f t="shared" si="140"/>
        <v>10246</v>
      </c>
    </row>
    <row r="1008" spans="1:68" s="116" customFormat="1" x14ac:dyDescent="0.15">
      <c r="A1008" s="117">
        <v>2021701001</v>
      </c>
      <c r="B1008" s="118" t="s">
        <v>1545</v>
      </c>
      <c r="C1008" s="118" t="s">
        <v>1489</v>
      </c>
      <c r="D1008" s="118" t="s">
        <v>1546</v>
      </c>
      <c r="E1008" s="118" t="s">
        <v>4187</v>
      </c>
      <c r="F1008" s="120">
        <v>31</v>
      </c>
      <c r="G1008" s="119">
        <v>6420035</v>
      </c>
      <c r="H1008" s="119"/>
      <c r="I1008" s="120" t="s">
        <v>5820</v>
      </c>
      <c r="J1008" s="120">
        <v>25023</v>
      </c>
      <c r="K1008" s="120">
        <v>6420035</v>
      </c>
      <c r="L1008" s="120">
        <v>0.70299999999999996</v>
      </c>
      <c r="M1008" s="121" t="s">
        <v>5654</v>
      </c>
      <c r="N1008" s="120">
        <v>1</v>
      </c>
      <c r="O1008" s="119">
        <v>208</v>
      </c>
      <c r="P1008" s="119">
        <v>38</v>
      </c>
      <c r="Q1008" s="119">
        <v>4.9000000000000004</v>
      </c>
      <c r="R1008" s="120" t="s">
        <v>5655</v>
      </c>
      <c r="S1008" s="120">
        <v>63.069000000000003</v>
      </c>
      <c r="T1008" s="120"/>
      <c r="U1008" s="120"/>
      <c r="V1008" s="172">
        <v>3044.51</v>
      </c>
      <c r="W1008" s="172">
        <v>796.66</v>
      </c>
      <c r="X1008" s="172">
        <v>1039.94</v>
      </c>
      <c r="Y1008" s="172">
        <v>1049.55</v>
      </c>
      <c r="Z1008" s="172">
        <v>158.36000000000001</v>
      </c>
      <c r="AA1008" s="123">
        <v>59674</v>
      </c>
      <c r="AB1008" s="123"/>
      <c r="AC1008" s="123">
        <v>5863</v>
      </c>
      <c r="AD1008" s="123"/>
      <c r="AE1008" s="123"/>
      <c r="AF1008" s="123"/>
      <c r="AG1008" s="214"/>
      <c r="AH1008" s="229" t="str">
        <f t="shared" si="135"/>
        <v>a3</v>
      </c>
      <c r="AI1008" s="122"/>
      <c r="AJ1008" s="122"/>
      <c r="AK1008" s="122"/>
      <c r="AL1008" s="122"/>
      <c r="AM1008" s="122"/>
      <c r="AN1008" s="173">
        <v>5</v>
      </c>
      <c r="AO1008" s="173" t="s">
        <v>3186</v>
      </c>
      <c r="AP1008" s="173" t="s">
        <v>3186</v>
      </c>
      <c r="AQ1008" s="173" t="s">
        <v>3186</v>
      </c>
      <c r="AR1008" s="173" t="s">
        <v>3186</v>
      </c>
      <c r="AS1008" s="173">
        <v>1</v>
      </c>
      <c r="AT1008" s="173">
        <v>3</v>
      </c>
      <c r="AU1008" s="173">
        <v>6</v>
      </c>
      <c r="AV1008" s="173">
        <v>1</v>
      </c>
      <c r="AW1008" s="173">
        <v>2</v>
      </c>
      <c r="AX1008" s="173">
        <v>2</v>
      </c>
      <c r="AY1008" s="173" t="s">
        <v>3186</v>
      </c>
      <c r="AZ1008" s="211">
        <f t="shared" si="141"/>
        <v>6</v>
      </c>
      <c r="BA1008" s="211">
        <f t="shared" si="142"/>
        <v>14</v>
      </c>
      <c r="BB1008" s="205">
        <f t="shared" si="136"/>
        <v>473781</v>
      </c>
      <c r="BC1008" s="205">
        <f t="shared" si="137"/>
        <v>402843</v>
      </c>
      <c r="BD1008" s="205">
        <f t="shared" si="138"/>
        <v>73853</v>
      </c>
      <c r="BE1008" s="205">
        <f t="shared" si="139"/>
        <v>2915</v>
      </c>
      <c r="BF1008" s="175">
        <v>399928</v>
      </c>
      <c r="BG1008" s="175">
        <v>1307</v>
      </c>
      <c r="BH1008" s="175">
        <v>132470</v>
      </c>
      <c r="BI1008" s="175">
        <v>70938</v>
      </c>
      <c r="BJ1008" s="175"/>
      <c r="BK1008" s="175">
        <v>100535</v>
      </c>
      <c r="BL1008" s="175">
        <v>45467</v>
      </c>
      <c r="BM1008" s="175">
        <v>59918</v>
      </c>
      <c r="BN1008" s="175">
        <v>24409</v>
      </c>
      <c r="BO1008" s="175">
        <v>38737</v>
      </c>
      <c r="BP1008" s="198">
        <f t="shared" si="140"/>
        <v>171207</v>
      </c>
    </row>
    <row r="1009" spans="1:68" s="116" customFormat="1" x14ac:dyDescent="0.15">
      <c r="A1009" s="117">
        <v>2021702002</v>
      </c>
      <c r="B1009" s="118" t="s">
        <v>1547</v>
      </c>
      <c r="C1009" s="118" t="s">
        <v>1489</v>
      </c>
      <c r="D1009" s="118" t="s">
        <v>1546</v>
      </c>
      <c r="E1009" s="118" t="s">
        <v>4188</v>
      </c>
      <c r="F1009" s="120">
        <v>17</v>
      </c>
      <c r="G1009" s="119"/>
      <c r="H1009" s="119"/>
      <c r="I1009" s="120" t="s">
        <v>5820</v>
      </c>
      <c r="J1009" s="120">
        <v>2680</v>
      </c>
      <c r="K1009" s="120">
        <v>413707.3</v>
      </c>
      <c r="L1009" s="120">
        <v>0.42299999999999999</v>
      </c>
      <c r="M1009" s="121" t="s">
        <v>5657</v>
      </c>
      <c r="N1009" s="120">
        <v>1</v>
      </c>
      <c r="O1009" s="119">
        <v>240</v>
      </c>
      <c r="P1009" s="119">
        <v>39</v>
      </c>
      <c r="Q1009" s="119">
        <v>8.1</v>
      </c>
      <c r="R1009" s="120" t="s">
        <v>5658</v>
      </c>
      <c r="S1009" s="120">
        <v>0.69499999999999995</v>
      </c>
      <c r="T1009" s="120"/>
      <c r="U1009" s="120"/>
      <c r="V1009" s="172">
        <v>430.15300000000002</v>
      </c>
      <c r="W1009" s="172"/>
      <c r="X1009" s="172">
        <v>329.73450000000003</v>
      </c>
      <c r="Y1009" s="172">
        <v>33.767299999999999</v>
      </c>
      <c r="Z1009" s="172">
        <v>66.651200000000003</v>
      </c>
      <c r="AA1009" s="123">
        <v>4425.8</v>
      </c>
      <c r="AB1009" s="123"/>
      <c r="AC1009" s="123">
        <v>291.64</v>
      </c>
      <c r="AD1009" s="123"/>
      <c r="AE1009" s="123"/>
      <c r="AF1009" s="123"/>
      <c r="AG1009" s="214"/>
      <c r="AH1009" s="229" t="str">
        <f t="shared" si="135"/>
        <v>a3</v>
      </c>
      <c r="AI1009" s="122"/>
      <c r="AJ1009" s="122"/>
      <c r="AK1009" s="122"/>
      <c r="AL1009" s="122"/>
      <c r="AM1009" s="122"/>
      <c r="AN1009" s="173"/>
      <c r="AO1009" s="173"/>
      <c r="AP1009" s="173"/>
      <c r="AQ1009" s="173"/>
      <c r="AR1009" s="173"/>
      <c r="AS1009" s="173"/>
      <c r="AT1009" s="173">
        <v>0.5</v>
      </c>
      <c r="AU1009" s="173">
        <v>1.5</v>
      </c>
      <c r="AV1009" s="173">
        <v>0.5</v>
      </c>
      <c r="AW1009" s="173"/>
      <c r="AX1009" s="173">
        <v>0.5</v>
      </c>
      <c r="AY1009" s="173"/>
      <c r="AZ1009" s="211"/>
      <c r="BA1009" s="211">
        <f t="shared" si="142"/>
        <v>3</v>
      </c>
      <c r="BB1009" s="205">
        <f t="shared" si="136"/>
        <v>75200</v>
      </c>
      <c r="BC1009" s="205">
        <f t="shared" si="137"/>
        <v>63444</v>
      </c>
      <c r="BD1009" s="205">
        <f t="shared" si="138"/>
        <v>14690</v>
      </c>
      <c r="BE1009" s="205">
        <f t="shared" si="139"/>
        <v>2934</v>
      </c>
      <c r="BF1009" s="175">
        <v>60510</v>
      </c>
      <c r="BG1009" s="175">
        <v>84</v>
      </c>
      <c r="BH1009" s="175">
        <v>22404</v>
      </c>
      <c r="BI1009" s="175">
        <v>11756</v>
      </c>
      <c r="BJ1009" s="175"/>
      <c r="BK1009" s="175">
        <v>10311</v>
      </c>
      <c r="BL1009" s="175">
        <v>8112</v>
      </c>
      <c r="BM1009" s="175">
        <v>10302</v>
      </c>
      <c r="BN1009" s="175">
        <v>3296</v>
      </c>
      <c r="BO1009" s="175">
        <v>8935</v>
      </c>
      <c r="BP1009" s="198">
        <f t="shared" si="140"/>
        <v>31339</v>
      </c>
    </row>
    <row r="1010" spans="1:68" s="116" customFormat="1" x14ac:dyDescent="0.15">
      <c r="A1010" s="117">
        <v>2021702003</v>
      </c>
      <c r="B1010" s="118" t="s">
        <v>1548</v>
      </c>
      <c r="C1010" s="118" t="s">
        <v>1489</v>
      </c>
      <c r="D1010" s="118" t="s">
        <v>1546</v>
      </c>
      <c r="E1010" s="118" t="s">
        <v>4189</v>
      </c>
      <c r="F1010" s="120">
        <v>16</v>
      </c>
      <c r="G1010" s="119"/>
      <c r="H1010" s="119"/>
      <c r="I1010" s="120" t="s">
        <v>5820</v>
      </c>
      <c r="J1010" s="120">
        <v>2000</v>
      </c>
      <c r="K1010" s="120">
        <v>291298.8</v>
      </c>
      <c r="L1010" s="120">
        <v>0.39900000000000002</v>
      </c>
      <c r="M1010" s="121" t="s">
        <v>5657</v>
      </c>
      <c r="N1010" s="120">
        <v>1</v>
      </c>
      <c r="O1010" s="119">
        <v>177</v>
      </c>
      <c r="P1010" s="119">
        <v>38</v>
      </c>
      <c r="Q1010" s="119">
        <v>4.9000000000000004</v>
      </c>
      <c r="R1010" s="120" t="s">
        <v>5658</v>
      </c>
      <c r="S1010" s="120">
        <v>0.51300000000000001</v>
      </c>
      <c r="T1010" s="120"/>
      <c r="U1010" s="120"/>
      <c r="V1010" s="172">
        <v>216.41050000000001</v>
      </c>
      <c r="W1010" s="172"/>
      <c r="X1010" s="172">
        <v>139.90049999999999</v>
      </c>
      <c r="Y1010" s="172">
        <v>33.31</v>
      </c>
      <c r="Z1010" s="172">
        <v>43.2</v>
      </c>
      <c r="AA1010" s="123">
        <v>2421.8000000000002</v>
      </c>
      <c r="AB1010" s="123"/>
      <c r="AC1010" s="123"/>
      <c r="AD1010" s="123"/>
      <c r="AE1010" s="123"/>
      <c r="AF1010" s="123"/>
      <c r="AG1010" s="214"/>
      <c r="AH1010" s="229" t="str">
        <f t="shared" si="135"/>
        <v>a2</v>
      </c>
      <c r="AI1010" s="122"/>
      <c r="AJ1010" s="122"/>
      <c r="AK1010" s="122"/>
      <c r="AL1010" s="122"/>
      <c r="AM1010" s="122"/>
      <c r="AN1010" s="173"/>
      <c r="AO1010" s="173"/>
      <c r="AP1010" s="173"/>
      <c r="AQ1010" s="173"/>
      <c r="AR1010" s="173"/>
      <c r="AS1010" s="173"/>
      <c r="AT1010" s="173">
        <v>2</v>
      </c>
      <c r="AU1010" s="173">
        <v>1.5</v>
      </c>
      <c r="AV1010" s="173"/>
      <c r="AW1010" s="173"/>
      <c r="AX1010" s="173">
        <v>0.5</v>
      </c>
      <c r="AY1010" s="173"/>
      <c r="AZ1010" s="211"/>
      <c r="BA1010" s="211">
        <f t="shared" si="142"/>
        <v>4</v>
      </c>
      <c r="BB1010" s="205">
        <f t="shared" si="136"/>
        <v>106680</v>
      </c>
      <c r="BC1010" s="205">
        <f t="shared" si="137"/>
        <v>101141</v>
      </c>
      <c r="BD1010" s="205">
        <f t="shared" si="138"/>
        <v>5973</v>
      </c>
      <c r="BE1010" s="205">
        <f t="shared" si="139"/>
        <v>434</v>
      </c>
      <c r="BF1010" s="175">
        <v>100707</v>
      </c>
      <c r="BG1010" s="175">
        <v>58</v>
      </c>
      <c r="BH1010" s="175">
        <v>11381</v>
      </c>
      <c r="BI1010" s="175">
        <v>5539</v>
      </c>
      <c r="BJ1010" s="175"/>
      <c r="BK1010" s="175">
        <v>73033</v>
      </c>
      <c r="BL1010" s="175">
        <v>6334</v>
      </c>
      <c r="BM1010" s="175">
        <v>7335</v>
      </c>
      <c r="BN1010" s="175">
        <v>1861</v>
      </c>
      <c r="BO1010" s="175">
        <v>1139</v>
      </c>
      <c r="BP1010" s="198">
        <f t="shared" si="140"/>
        <v>12520</v>
      </c>
    </row>
    <row r="1011" spans="1:68" s="116" customFormat="1" x14ac:dyDescent="0.15">
      <c r="A1011" s="117">
        <v>2021702004</v>
      </c>
      <c r="B1011" s="118" t="s">
        <v>1549</v>
      </c>
      <c r="C1011" s="118" t="s">
        <v>1489</v>
      </c>
      <c r="D1011" s="118" t="s">
        <v>1546</v>
      </c>
      <c r="E1011" s="118" t="s">
        <v>4190</v>
      </c>
      <c r="F1011" s="120">
        <v>14</v>
      </c>
      <c r="G1011" s="119">
        <v>136210</v>
      </c>
      <c r="H1011" s="119"/>
      <c r="I1011" s="120" t="s">
        <v>5820</v>
      </c>
      <c r="J1011" s="120">
        <v>800</v>
      </c>
      <c r="K1011" s="120">
        <v>136210</v>
      </c>
      <c r="L1011" s="120">
        <v>0.46600000000000003</v>
      </c>
      <c r="M1011" s="121" t="s">
        <v>5657</v>
      </c>
      <c r="N1011" s="120">
        <v>1</v>
      </c>
      <c r="O1011" s="119">
        <v>140</v>
      </c>
      <c r="P1011" s="119">
        <v>35</v>
      </c>
      <c r="Q1011" s="119">
        <v>4.3</v>
      </c>
      <c r="R1011" s="120" t="s">
        <v>5658</v>
      </c>
      <c r="S1011" s="120">
        <v>0.34499999999999997</v>
      </c>
      <c r="T1011" s="120"/>
      <c r="U1011" s="120"/>
      <c r="V1011" s="172">
        <v>122.3188</v>
      </c>
      <c r="W1011" s="172"/>
      <c r="X1011" s="172">
        <v>77.754499999999993</v>
      </c>
      <c r="Y1011" s="172">
        <v>16.946999999999999</v>
      </c>
      <c r="Z1011" s="172">
        <v>27.6173</v>
      </c>
      <c r="AA1011" s="123">
        <v>1242.4000000000001</v>
      </c>
      <c r="AB1011" s="123"/>
      <c r="AC1011" s="123"/>
      <c r="AD1011" s="123"/>
      <c r="AE1011" s="123"/>
      <c r="AF1011" s="123"/>
      <c r="AG1011" s="214"/>
      <c r="AH1011" s="229" t="str">
        <f t="shared" si="135"/>
        <v>a2</v>
      </c>
      <c r="AI1011" s="122"/>
      <c r="AJ1011" s="122"/>
      <c r="AK1011" s="122"/>
      <c r="AL1011" s="122"/>
      <c r="AM1011" s="122"/>
      <c r="AN1011" s="173"/>
      <c r="AO1011" s="173"/>
      <c r="AP1011" s="173"/>
      <c r="AQ1011" s="173"/>
      <c r="AR1011" s="173"/>
      <c r="AS1011" s="173"/>
      <c r="AT1011" s="173">
        <v>2</v>
      </c>
      <c r="AU1011" s="173">
        <v>0.9</v>
      </c>
      <c r="AV1011" s="173"/>
      <c r="AW1011" s="173"/>
      <c r="AX1011" s="173">
        <v>0.5</v>
      </c>
      <c r="AY1011" s="173"/>
      <c r="AZ1011" s="211"/>
      <c r="BA1011" s="211">
        <f t="shared" si="142"/>
        <v>3.4</v>
      </c>
      <c r="BB1011" s="205">
        <f t="shared" si="136"/>
        <v>63073</v>
      </c>
      <c r="BC1011" s="205">
        <f t="shared" si="137"/>
        <v>60763</v>
      </c>
      <c r="BD1011" s="205">
        <f t="shared" si="138"/>
        <v>2397</v>
      </c>
      <c r="BE1011" s="205">
        <f t="shared" si="139"/>
        <v>87</v>
      </c>
      <c r="BF1011" s="175">
        <v>60676</v>
      </c>
      <c r="BG1011" s="175">
        <v>32</v>
      </c>
      <c r="BH1011" s="175">
        <v>4895</v>
      </c>
      <c r="BI1011" s="175">
        <v>2310</v>
      </c>
      <c r="BJ1011" s="175"/>
      <c r="BK1011" s="175">
        <v>41997</v>
      </c>
      <c r="BL1011" s="175">
        <v>9310</v>
      </c>
      <c r="BM1011" s="175">
        <v>3090</v>
      </c>
      <c r="BN1011" s="175">
        <v>984</v>
      </c>
      <c r="BO1011" s="175">
        <v>455</v>
      </c>
      <c r="BP1011" s="198">
        <f t="shared" si="140"/>
        <v>5350</v>
      </c>
    </row>
    <row r="1012" spans="1:68" s="116" customFormat="1" x14ac:dyDescent="0.15">
      <c r="A1012" s="117">
        <v>2021901001</v>
      </c>
      <c r="B1012" s="118" t="s">
        <v>676</v>
      </c>
      <c r="C1012" s="118" t="s">
        <v>1489</v>
      </c>
      <c r="D1012" s="118" t="s">
        <v>1550</v>
      </c>
      <c r="E1012" s="118" t="s">
        <v>4191</v>
      </c>
      <c r="F1012" s="120">
        <v>22</v>
      </c>
      <c r="G1012" s="119">
        <v>2088469</v>
      </c>
      <c r="H1012" s="119"/>
      <c r="I1012" s="120" t="s">
        <v>5820</v>
      </c>
      <c r="J1012" s="120">
        <v>10440</v>
      </c>
      <c r="K1012" s="120">
        <v>2088469</v>
      </c>
      <c r="L1012" s="120">
        <v>0.54800000000000004</v>
      </c>
      <c r="M1012" s="121" t="s">
        <v>5657</v>
      </c>
      <c r="N1012" s="120">
        <v>1</v>
      </c>
      <c r="O1012" s="119">
        <v>281</v>
      </c>
      <c r="P1012" s="119">
        <v>47.1</v>
      </c>
      <c r="Q1012" s="119">
        <v>6.75</v>
      </c>
      <c r="R1012" s="120" t="s">
        <v>5655</v>
      </c>
      <c r="S1012" s="120">
        <v>31.584</v>
      </c>
      <c r="T1012" s="120"/>
      <c r="U1012" s="120"/>
      <c r="V1012" s="172">
        <v>1041.17</v>
      </c>
      <c r="W1012" s="172">
        <v>102.96</v>
      </c>
      <c r="X1012" s="172">
        <v>727.42</v>
      </c>
      <c r="Y1012" s="172">
        <v>99.06</v>
      </c>
      <c r="Z1012" s="172">
        <v>111.73</v>
      </c>
      <c r="AA1012" s="123">
        <v>21277</v>
      </c>
      <c r="AB1012" s="123"/>
      <c r="AC1012" s="123">
        <v>1501</v>
      </c>
      <c r="AD1012" s="123"/>
      <c r="AE1012" s="123"/>
      <c r="AF1012" s="123"/>
      <c r="AG1012" s="214"/>
      <c r="AH1012" s="229" t="str">
        <f t="shared" si="135"/>
        <v>a3</v>
      </c>
      <c r="AI1012" s="122"/>
      <c r="AJ1012" s="122"/>
      <c r="AK1012" s="122"/>
      <c r="AL1012" s="122"/>
      <c r="AM1012" s="122"/>
      <c r="AN1012" s="173"/>
      <c r="AO1012" s="173"/>
      <c r="AP1012" s="173"/>
      <c r="AQ1012" s="173"/>
      <c r="AR1012" s="173"/>
      <c r="AS1012" s="173" t="s">
        <v>3186</v>
      </c>
      <c r="AT1012" s="173" t="s">
        <v>3186</v>
      </c>
      <c r="AU1012" s="173" t="s">
        <v>3186</v>
      </c>
      <c r="AV1012" s="173" t="s">
        <v>3186</v>
      </c>
      <c r="AW1012" s="173" t="s">
        <v>3186</v>
      </c>
      <c r="AX1012" s="173" t="s">
        <v>3186</v>
      </c>
      <c r="AY1012" s="173" t="s">
        <v>3186</v>
      </c>
      <c r="AZ1012" s="211">
        <f t="shared" si="141"/>
        <v>0</v>
      </c>
      <c r="BA1012" s="211">
        <f t="shared" si="142"/>
        <v>0</v>
      </c>
      <c r="BB1012" s="205">
        <f t="shared" si="136"/>
        <v>96959</v>
      </c>
      <c r="BC1012" s="205">
        <f t="shared" si="137"/>
        <v>96959</v>
      </c>
      <c r="BD1012" s="205">
        <f t="shared" si="138"/>
        <v>0</v>
      </c>
      <c r="BE1012" s="205">
        <f t="shared" si="139"/>
        <v>0</v>
      </c>
      <c r="BF1012" s="175">
        <v>96959</v>
      </c>
      <c r="BG1012" s="175"/>
      <c r="BH1012" s="175">
        <v>45300</v>
      </c>
      <c r="BI1012" s="175"/>
      <c r="BJ1012" s="175"/>
      <c r="BK1012" s="175">
        <v>31293</v>
      </c>
      <c r="BL1012" s="175">
        <v>3519</v>
      </c>
      <c r="BM1012" s="175">
        <v>15531</v>
      </c>
      <c r="BN1012" s="175">
        <v>392</v>
      </c>
      <c r="BO1012" s="175">
        <v>924</v>
      </c>
      <c r="BP1012" s="198">
        <f t="shared" si="140"/>
        <v>46224</v>
      </c>
    </row>
    <row r="1013" spans="1:68" s="116" customFormat="1" x14ac:dyDescent="0.15">
      <c r="A1013" s="117">
        <v>2021902002</v>
      </c>
      <c r="B1013" s="118" t="s">
        <v>1551</v>
      </c>
      <c r="C1013" s="118" t="s">
        <v>1489</v>
      </c>
      <c r="D1013" s="118" t="s">
        <v>1550</v>
      </c>
      <c r="E1013" s="118" t="s">
        <v>4192</v>
      </c>
      <c r="F1013" s="120">
        <v>14</v>
      </c>
      <c r="G1013" s="119">
        <v>129307</v>
      </c>
      <c r="H1013" s="119"/>
      <c r="I1013" s="120" t="s">
        <v>5820</v>
      </c>
      <c r="J1013" s="120">
        <v>860</v>
      </c>
      <c r="K1013" s="120">
        <v>129307</v>
      </c>
      <c r="L1013" s="120">
        <v>0.41199999999999998</v>
      </c>
      <c r="M1013" s="121" t="s">
        <v>5667</v>
      </c>
      <c r="N1013" s="120">
        <v>1</v>
      </c>
      <c r="O1013" s="119">
        <v>250</v>
      </c>
      <c r="P1013" s="119">
        <v>62</v>
      </c>
      <c r="Q1013" s="119">
        <v>6.3</v>
      </c>
      <c r="R1013" s="120" t="s">
        <v>5660</v>
      </c>
      <c r="S1013" s="120">
        <v>0.18</v>
      </c>
      <c r="T1013" s="120"/>
      <c r="U1013" s="120"/>
      <c r="V1013" s="172">
        <v>226.99100000000001</v>
      </c>
      <c r="W1013" s="172"/>
      <c r="X1013" s="172">
        <v>226.99100000000001</v>
      </c>
      <c r="Y1013" s="172"/>
      <c r="Z1013" s="172"/>
      <c r="AA1013" s="123">
        <v>242</v>
      </c>
      <c r="AB1013" s="123"/>
      <c r="AC1013" s="123"/>
      <c r="AD1013" s="123"/>
      <c r="AE1013" s="123"/>
      <c r="AF1013" s="123"/>
      <c r="AG1013" s="214"/>
      <c r="AH1013" s="229" t="str">
        <f t="shared" si="135"/>
        <v>a2</v>
      </c>
      <c r="AI1013" s="122"/>
      <c r="AJ1013" s="122"/>
      <c r="AK1013" s="122"/>
      <c r="AL1013" s="122"/>
      <c r="AM1013" s="122"/>
      <c r="AN1013" s="173" t="s">
        <v>3186</v>
      </c>
      <c r="AO1013" s="173" t="s">
        <v>3186</v>
      </c>
      <c r="AP1013" s="173" t="s">
        <v>3186</v>
      </c>
      <c r="AQ1013" s="173" t="s">
        <v>3186</v>
      </c>
      <c r="AR1013" s="173" t="s">
        <v>3186</v>
      </c>
      <c r="AS1013" s="173">
        <v>0.5</v>
      </c>
      <c r="AT1013" s="173"/>
      <c r="AU1013" s="173"/>
      <c r="AV1013" s="173"/>
      <c r="AW1013" s="173"/>
      <c r="AX1013" s="173"/>
      <c r="AY1013" s="173"/>
      <c r="AZ1013" s="211">
        <f t="shared" si="141"/>
        <v>0.5</v>
      </c>
      <c r="BA1013" s="211">
        <f t="shared" si="142"/>
        <v>0</v>
      </c>
      <c r="BB1013" s="205">
        <f t="shared" si="136"/>
        <v>11236</v>
      </c>
      <c r="BC1013" s="205">
        <f t="shared" si="137"/>
        <v>11236</v>
      </c>
      <c r="BD1013" s="205">
        <f t="shared" si="138"/>
        <v>0</v>
      </c>
      <c r="BE1013" s="205">
        <f t="shared" si="139"/>
        <v>0</v>
      </c>
      <c r="BF1013" s="175">
        <v>11236</v>
      </c>
      <c r="BG1013" s="175"/>
      <c r="BH1013" s="175">
        <v>4077</v>
      </c>
      <c r="BI1013" s="175"/>
      <c r="BJ1013" s="175"/>
      <c r="BK1013" s="175">
        <v>2505</v>
      </c>
      <c r="BL1013" s="175">
        <v>987</v>
      </c>
      <c r="BM1013" s="175">
        <v>3432</v>
      </c>
      <c r="BN1013" s="175">
        <v>95</v>
      </c>
      <c r="BO1013" s="175">
        <v>140</v>
      </c>
      <c r="BP1013" s="198">
        <f t="shared" si="140"/>
        <v>4217</v>
      </c>
    </row>
    <row r="1014" spans="1:68" s="116" customFormat="1" x14ac:dyDescent="0.15">
      <c r="A1014" s="117">
        <v>2022001001</v>
      </c>
      <c r="B1014" s="118" t="s">
        <v>1552</v>
      </c>
      <c r="C1014" s="118" t="s">
        <v>1489</v>
      </c>
      <c r="D1014" s="118" t="s">
        <v>1553</v>
      </c>
      <c r="E1014" s="118" t="s">
        <v>4193</v>
      </c>
      <c r="F1014" s="120">
        <v>13</v>
      </c>
      <c r="G1014" s="119">
        <v>329177</v>
      </c>
      <c r="H1014" s="119"/>
      <c r="I1014" s="120" t="s">
        <v>5820</v>
      </c>
      <c r="J1014" s="120">
        <v>2940</v>
      </c>
      <c r="K1014" s="120">
        <v>329177</v>
      </c>
      <c r="L1014" s="120">
        <v>0.307</v>
      </c>
      <c r="M1014" s="121" t="s">
        <v>5662</v>
      </c>
      <c r="N1014" s="120">
        <v>1</v>
      </c>
      <c r="O1014" s="119">
        <v>380</v>
      </c>
      <c r="P1014" s="119">
        <v>49</v>
      </c>
      <c r="Q1014" s="119">
        <v>5.8</v>
      </c>
      <c r="R1014" s="120" t="s">
        <v>5660</v>
      </c>
      <c r="S1014" s="120">
        <v>0.17599999999999999</v>
      </c>
      <c r="T1014" s="120"/>
      <c r="U1014" s="120"/>
      <c r="V1014" s="172">
        <v>296.76</v>
      </c>
      <c r="W1014" s="172">
        <v>26.78</v>
      </c>
      <c r="X1014" s="172">
        <v>192.37</v>
      </c>
      <c r="Y1014" s="172">
        <v>37.33</v>
      </c>
      <c r="Z1014" s="172">
        <v>40.28</v>
      </c>
      <c r="AA1014" s="123"/>
      <c r="AB1014" s="123"/>
      <c r="AC1014" s="123">
        <v>274.63</v>
      </c>
      <c r="AD1014" s="123"/>
      <c r="AE1014" s="123"/>
      <c r="AF1014" s="123"/>
      <c r="AG1014" s="214"/>
      <c r="AH1014" s="229" t="str">
        <f t="shared" si="135"/>
        <v>a3</v>
      </c>
      <c r="AI1014" s="122"/>
      <c r="AJ1014" s="122"/>
      <c r="AK1014" s="122"/>
      <c r="AL1014" s="122"/>
      <c r="AM1014" s="122"/>
      <c r="AN1014" s="173">
        <v>2</v>
      </c>
      <c r="AO1014" s="173" t="s">
        <v>3186</v>
      </c>
      <c r="AP1014" s="173" t="s">
        <v>3186</v>
      </c>
      <c r="AQ1014" s="173" t="s">
        <v>3186</v>
      </c>
      <c r="AR1014" s="173" t="s">
        <v>3186</v>
      </c>
      <c r="AS1014" s="173">
        <v>1</v>
      </c>
      <c r="AT1014" s="173"/>
      <c r="AU1014" s="173"/>
      <c r="AV1014" s="173"/>
      <c r="AW1014" s="173"/>
      <c r="AX1014" s="173"/>
      <c r="AY1014" s="173"/>
      <c r="AZ1014" s="211">
        <f t="shared" si="141"/>
        <v>3</v>
      </c>
      <c r="BA1014" s="211">
        <f t="shared" si="142"/>
        <v>0</v>
      </c>
      <c r="BB1014" s="205">
        <f t="shared" si="136"/>
        <v>21578</v>
      </c>
      <c r="BC1014" s="205">
        <f t="shared" si="137"/>
        <v>21578</v>
      </c>
      <c r="BD1014" s="205">
        <f t="shared" si="138"/>
        <v>-6662</v>
      </c>
      <c r="BE1014" s="205">
        <f t="shared" si="139"/>
        <v>-6662</v>
      </c>
      <c r="BF1014" s="175">
        <v>28240</v>
      </c>
      <c r="BG1014" s="175"/>
      <c r="BH1014" s="175">
        <v>5943</v>
      </c>
      <c r="BI1014" s="175"/>
      <c r="BJ1014" s="175"/>
      <c r="BK1014" s="175">
        <v>6153</v>
      </c>
      <c r="BL1014" s="175">
        <v>2777</v>
      </c>
      <c r="BM1014" s="175"/>
      <c r="BN1014" s="175"/>
      <c r="BO1014" s="175">
        <v>6705</v>
      </c>
      <c r="BP1014" s="198">
        <f t="shared" si="140"/>
        <v>12648</v>
      </c>
    </row>
    <row r="1015" spans="1:68" x14ac:dyDescent="0.15">
      <c r="A1015" s="117">
        <v>2030402001</v>
      </c>
      <c r="B1015" s="118" t="s">
        <v>1554</v>
      </c>
      <c r="C1015" s="118" t="s">
        <v>1489</v>
      </c>
      <c r="D1015" s="118" t="s">
        <v>1555</v>
      </c>
      <c r="E1015" s="118" t="s">
        <v>4194</v>
      </c>
      <c r="F1015" s="120">
        <v>13</v>
      </c>
      <c r="G1015" s="119"/>
      <c r="H1015" s="119"/>
      <c r="I1015" s="120" t="s">
        <v>5820</v>
      </c>
      <c r="J1015" s="120">
        <v>700</v>
      </c>
      <c r="K1015" s="120">
        <v>130857</v>
      </c>
      <c r="L1015" s="120">
        <v>0.51200000000000001</v>
      </c>
      <c r="M1015" s="121" t="s">
        <v>5657</v>
      </c>
      <c r="N1015" s="120">
        <v>1</v>
      </c>
      <c r="O1015" s="119">
        <v>220</v>
      </c>
      <c r="P1015" s="119">
        <v>54</v>
      </c>
      <c r="Q1015" s="119">
        <v>7</v>
      </c>
      <c r="R1015" s="120" t="s">
        <v>5660</v>
      </c>
      <c r="S1015" s="120">
        <v>0.2</v>
      </c>
      <c r="T1015" s="120"/>
      <c r="U1015" s="120"/>
      <c r="V1015" s="172">
        <v>104.3</v>
      </c>
      <c r="W1015" s="172"/>
      <c r="X1015" s="172">
        <v>68.3</v>
      </c>
      <c r="Y1015" s="172">
        <v>21.4</v>
      </c>
      <c r="Z1015" s="172">
        <v>14.6</v>
      </c>
      <c r="AA1015" s="123">
        <v>1210</v>
      </c>
      <c r="AB1015" s="123"/>
      <c r="AC1015" s="123">
        <v>167</v>
      </c>
      <c r="AD1015" s="123"/>
      <c r="AE1015" s="123"/>
      <c r="AF1015" s="123"/>
      <c r="AG1015" s="214"/>
      <c r="AH1015" s="229" t="str">
        <f t="shared" si="135"/>
        <v>a3</v>
      </c>
      <c r="AI1015" s="122"/>
      <c r="AJ1015" s="122"/>
      <c r="AK1015" s="122"/>
      <c r="AL1015" s="122"/>
      <c r="AM1015" s="122"/>
      <c r="AN1015" s="173">
        <v>1</v>
      </c>
      <c r="AO1015" s="173" t="s">
        <v>3186</v>
      </c>
      <c r="AP1015" s="173" t="s">
        <v>3186</v>
      </c>
      <c r="AQ1015" s="173" t="s">
        <v>3186</v>
      </c>
      <c r="AR1015" s="173" t="s">
        <v>3186</v>
      </c>
      <c r="AS1015" s="173" t="s">
        <v>3186</v>
      </c>
      <c r="AT1015" s="173">
        <v>0.5</v>
      </c>
      <c r="AU1015" s="173">
        <v>0.5</v>
      </c>
      <c r="AV1015" s="173">
        <v>0.5</v>
      </c>
      <c r="AW1015" s="173">
        <v>0.5</v>
      </c>
      <c r="AX1015" s="173">
        <v>1</v>
      </c>
      <c r="AY1015" s="173" t="s">
        <v>3186</v>
      </c>
      <c r="AZ1015" s="211">
        <f t="shared" si="141"/>
        <v>1</v>
      </c>
      <c r="BA1015" s="211">
        <f t="shared" si="142"/>
        <v>3</v>
      </c>
      <c r="BB1015" s="205">
        <f t="shared" si="136"/>
        <v>24230</v>
      </c>
      <c r="BC1015" s="205">
        <f t="shared" si="137"/>
        <v>24230</v>
      </c>
      <c r="BD1015" s="205">
        <f t="shared" si="138"/>
        <v>5173</v>
      </c>
      <c r="BE1015" s="205">
        <f t="shared" si="139"/>
        <v>5173</v>
      </c>
      <c r="BF1015" s="175">
        <v>19057</v>
      </c>
      <c r="BG1015" s="175">
        <v>4889</v>
      </c>
      <c r="BH1015" s="175">
        <v>9875</v>
      </c>
      <c r="BI1015" s="175"/>
      <c r="BJ1015" s="175"/>
      <c r="BK1015" s="175">
        <v>4293</v>
      </c>
      <c r="BL1015" s="175"/>
      <c r="BM1015" s="175">
        <v>5075</v>
      </c>
      <c r="BN1015" s="175">
        <v>98</v>
      </c>
      <c r="BO1015" s="175"/>
      <c r="BP1015" s="198">
        <f t="shared" si="140"/>
        <v>9875</v>
      </c>
    </row>
    <row r="1016" spans="1:68" s="116" customFormat="1" x14ac:dyDescent="0.15">
      <c r="A1016" s="117">
        <v>2030502001</v>
      </c>
      <c r="B1016" s="118" t="s">
        <v>1556</v>
      </c>
      <c r="C1016" s="118" t="s">
        <v>1489</v>
      </c>
      <c r="D1016" s="118" t="s">
        <v>1557</v>
      </c>
      <c r="E1016" s="118" t="s">
        <v>4195</v>
      </c>
      <c r="F1016" s="120">
        <v>18</v>
      </c>
      <c r="G1016" s="119"/>
      <c r="H1016" s="119"/>
      <c r="I1016" s="120" t="s">
        <v>5820</v>
      </c>
      <c r="J1016" s="120">
        <v>220</v>
      </c>
      <c r="K1016" s="120">
        <v>34607</v>
      </c>
      <c r="L1016" s="120">
        <v>0.43099999999999999</v>
      </c>
      <c r="M1016" s="121" t="s">
        <v>5657</v>
      </c>
      <c r="N1016" s="120">
        <v>1</v>
      </c>
      <c r="O1016" s="119">
        <v>237</v>
      </c>
      <c r="P1016" s="119">
        <v>57</v>
      </c>
      <c r="Q1016" s="119">
        <v>6.6</v>
      </c>
      <c r="R1016" s="120" t="s">
        <v>5660</v>
      </c>
      <c r="S1016" s="120">
        <v>0.1</v>
      </c>
      <c r="T1016" s="120"/>
      <c r="U1016" s="120"/>
      <c r="V1016" s="172">
        <v>83.8</v>
      </c>
      <c r="W1016" s="172"/>
      <c r="X1016" s="172">
        <v>83.8</v>
      </c>
      <c r="Y1016" s="172"/>
      <c r="Z1016" s="172"/>
      <c r="AA1016" s="123">
        <v>5.6</v>
      </c>
      <c r="AB1016" s="123"/>
      <c r="AC1016" s="123"/>
      <c r="AD1016" s="123"/>
      <c r="AE1016" s="123"/>
      <c r="AF1016" s="123"/>
      <c r="AG1016" s="214"/>
      <c r="AH1016" s="229" t="str">
        <f t="shared" si="135"/>
        <v>a2</v>
      </c>
      <c r="AI1016" s="122"/>
      <c r="AJ1016" s="122"/>
      <c r="AK1016" s="122"/>
      <c r="AL1016" s="122"/>
      <c r="AM1016" s="122"/>
      <c r="AN1016" s="173">
        <v>1</v>
      </c>
      <c r="AO1016" s="173" t="s">
        <v>3186</v>
      </c>
      <c r="AP1016" s="173" t="s">
        <v>3186</v>
      </c>
      <c r="AQ1016" s="173" t="s">
        <v>3186</v>
      </c>
      <c r="AR1016" s="173" t="s">
        <v>3186</v>
      </c>
      <c r="AS1016" s="173">
        <v>0.5</v>
      </c>
      <c r="AT1016" s="173"/>
      <c r="AU1016" s="173"/>
      <c r="AV1016" s="173"/>
      <c r="AW1016" s="173"/>
      <c r="AX1016" s="173"/>
      <c r="AY1016" s="173"/>
      <c r="AZ1016" s="211">
        <f t="shared" si="141"/>
        <v>1.5</v>
      </c>
      <c r="BA1016" s="211">
        <f t="shared" si="142"/>
        <v>0</v>
      </c>
      <c r="BB1016" s="205">
        <f t="shared" si="136"/>
        <v>17899</v>
      </c>
      <c r="BC1016" s="205">
        <f t="shared" si="137"/>
        <v>17899</v>
      </c>
      <c r="BD1016" s="205">
        <f t="shared" si="138"/>
        <v>3932</v>
      </c>
      <c r="BE1016" s="205">
        <f t="shared" si="139"/>
        <v>3932</v>
      </c>
      <c r="BF1016" s="175">
        <v>13967</v>
      </c>
      <c r="BG1016" s="175"/>
      <c r="BH1016" s="175">
        <v>3933</v>
      </c>
      <c r="BI1016" s="175"/>
      <c r="BJ1016" s="175"/>
      <c r="BK1016" s="175">
        <v>6093</v>
      </c>
      <c r="BL1016" s="175"/>
      <c r="BM1016" s="175">
        <v>1861</v>
      </c>
      <c r="BN1016" s="175">
        <v>176</v>
      </c>
      <c r="BO1016" s="175">
        <v>5836</v>
      </c>
      <c r="BP1016" s="198">
        <f t="shared" si="140"/>
        <v>9769</v>
      </c>
    </row>
    <row r="1017" spans="1:68" s="116" customFormat="1" x14ac:dyDescent="0.15">
      <c r="A1017" s="117">
        <v>2030502002</v>
      </c>
      <c r="B1017" s="118" t="s">
        <v>1558</v>
      </c>
      <c r="C1017" s="118" t="s">
        <v>1489</v>
      </c>
      <c r="D1017" s="118" t="s">
        <v>1557</v>
      </c>
      <c r="E1017" s="118" t="s">
        <v>4196</v>
      </c>
      <c r="F1017" s="120">
        <v>15</v>
      </c>
      <c r="G1017" s="119"/>
      <c r="H1017" s="119"/>
      <c r="I1017" s="120" t="s">
        <v>5820</v>
      </c>
      <c r="J1017" s="120">
        <v>250</v>
      </c>
      <c r="K1017" s="120">
        <v>39738</v>
      </c>
      <c r="L1017" s="120">
        <v>0.435</v>
      </c>
      <c r="M1017" s="121" t="s">
        <v>5657</v>
      </c>
      <c r="N1017" s="120">
        <v>1</v>
      </c>
      <c r="O1017" s="119">
        <v>236</v>
      </c>
      <c r="P1017" s="119">
        <v>43</v>
      </c>
      <c r="Q1017" s="119">
        <v>5</v>
      </c>
      <c r="R1017" s="120" t="s">
        <v>5660</v>
      </c>
      <c r="S1017" s="120">
        <v>0.1</v>
      </c>
      <c r="T1017" s="120"/>
      <c r="U1017" s="120"/>
      <c r="V1017" s="172">
        <v>84.1</v>
      </c>
      <c r="W1017" s="172"/>
      <c r="X1017" s="172">
        <v>84.1</v>
      </c>
      <c r="Y1017" s="172"/>
      <c r="Z1017" s="172"/>
      <c r="AA1017" s="123">
        <v>4.3</v>
      </c>
      <c r="AB1017" s="123"/>
      <c r="AC1017" s="123"/>
      <c r="AD1017" s="123"/>
      <c r="AE1017" s="123"/>
      <c r="AF1017" s="123"/>
      <c r="AG1017" s="214"/>
      <c r="AH1017" s="229" t="str">
        <f t="shared" si="135"/>
        <v>a2</v>
      </c>
      <c r="AI1017" s="122"/>
      <c r="AJ1017" s="122"/>
      <c r="AK1017" s="122"/>
      <c r="AL1017" s="122"/>
      <c r="AM1017" s="122"/>
      <c r="AN1017" s="173" t="s">
        <v>3186</v>
      </c>
      <c r="AO1017" s="173" t="s">
        <v>3186</v>
      </c>
      <c r="AP1017" s="173" t="s">
        <v>3186</v>
      </c>
      <c r="AQ1017" s="173" t="s">
        <v>3186</v>
      </c>
      <c r="AR1017" s="173" t="s">
        <v>3186</v>
      </c>
      <c r="AS1017" s="173">
        <v>0.5</v>
      </c>
      <c r="AT1017" s="173"/>
      <c r="AU1017" s="173"/>
      <c r="AV1017" s="173"/>
      <c r="AW1017" s="173"/>
      <c r="AX1017" s="173"/>
      <c r="AY1017" s="173"/>
      <c r="AZ1017" s="211">
        <f t="shared" si="141"/>
        <v>0.5</v>
      </c>
      <c r="BA1017" s="211">
        <f t="shared" si="142"/>
        <v>0</v>
      </c>
      <c r="BB1017" s="205">
        <f t="shared" si="136"/>
        <v>14482</v>
      </c>
      <c r="BC1017" s="205">
        <f t="shared" si="137"/>
        <v>14482</v>
      </c>
      <c r="BD1017" s="205">
        <f t="shared" si="138"/>
        <v>3933</v>
      </c>
      <c r="BE1017" s="205">
        <f t="shared" si="139"/>
        <v>3933</v>
      </c>
      <c r="BF1017" s="175">
        <v>10549</v>
      </c>
      <c r="BG1017" s="175"/>
      <c r="BH1017" s="175">
        <v>3933</v>
      </c>
      <c r="BI1017" s="175"/>
      <c r="BJ1017" s="175"/>
      <c r="BK1017" s="175">
        <v>1933</v>
      </c>
      <c r="BL1017" s="175">
        <v>1365</v>
      </c>
      <c r="BM1017" s="175">
        <v>1862</v>
      </c>
      <c r="BN1017" s="175">
        <v>162</v>
      </c>
      <c r="BO1017" s="175">
        <v>5227</v>
      </c>
      <c r="BP1017" s="198">
        <f t="shared" si="140"/>
        <v>9160</v>
      </c>
    </row>
    <row r="1018" spans="1:68" s="116" customFormat="1" x14ac:dyDescent="0.15">
      <c r="A1018" s="117">
        <v>2032101001</v>
      </c>
      <c r="B1018" s="118" t="s">
        <v>1559</v>
      </c>
      <c r="C1018" s="118" t="s">
        <v>1489</v>
      </c>
      <c r="D1018" s="118" t="s">
        <v>1560</v>
      </c>
      <c r="E1018" s="118" t="s">
        <v>4197</v>
      </c>
      <c r="F1018" s="120">
        <v>20</v>
      </c>
      <c r="G1018" s="119"/>
      <c r="H1018" s="119"/>
      <c r="I1018" s="120" t="s">
        <v>5820</v>
      </c>
      <c r="J1018" s="120">
        <v>7600</v>
      </c>
      <c r="K1018" s="120">
        <v>1334807</v>
      </c>
      <c r="L1018" s="120">
        <v>0.48099999999999998</v>
      </c>
      <c r="M1018" s="121" t="s">
        <v>5657</v>
      </c>
      <c r="N1018" s="120">
        <v>1</v>
      </c>
      <c r="O1018" s="119">
        <v>180</v>
      </c>
      <c r="P1018" s="119"/>
      <c r="Q1018" s="119"/>
      <c r="R1018" s="120" t="s">
        <v>5655</v>
      </c>
      <c r="S1018" s="120">
        <v>10.1</v>
      </c>
      <c r="T1018" s="120"/>
      <c r="U1018" s="120"/>
      <c r="V1018" s="172">
        <v>745</v>
      </c>
      <c r="W1018" s="172"/>
      <c r="X1018" s="172">
        <v>594.20000000000005</v>
      </c>
      <c r="Y1018" s="172">
        <v>58.1</v>
      </c>
      <c r="Z1018" s="172">
        <v>92.7</v>
      </c>
      <c r="AA1018" s="123">
        <v>3699</v>
      </c>
      <c r="AB1018" s="123"/>
      <c r="AC1018" s="123">
        <v>1021</v>
      </c>
      <c r="AD1018" s="123"/>
      <c r="AE1018" s="123"/>
      <c r="AF1018" s="123"/>
      <c r="AG1018" s="214"/>
      <c r="AH1018" s="229" t="str">
        <f t="shared" si="135"/>
        <v>a3</v>
      </c>
      <c r="AI1018" s="122"/>
      <c r="AJ1018" s="122"/>
      <c r="AK1018" s="122"/>
      <c r="AL1018" s="122"/>
      <c r="AM1018" s="122"/>
      <c r="AN1018" s="173" t="s">
        <v>3186</v>
      </c>
      <c r="AO1018" s="173" t="s">
        <v>3186</v>
      </c>
      <c r="AP1018" s="173" t="s">
        <v>3186</v>
      </c>
      <c r="AQ1018" s="173" t="s">
        <v>3186</v>
      </c>
      <c r="AR1018" s="173" t="s">
        <v>3186</v>
      </c>
      <c r="AS1018" s="173"/>
      <c r="AT1018" s="173"/>
      <c r="AU1018" s="173"/>
      <c r="AV1018" s="173"/>
      <c r="AW1018" s="173"/>
      <c r="AX1018" s="173"/>
      <c r="AY1018" s="173" t="s">
        <v>3186</v>
      </c>
      <c r="AZ1018" s="211"/>
      <c r="BA1018" s="211"/>
      <c r="BB1018" s="205">
        <f t="shared" si="136"/>
        <v>138346</v>
      </c>
      <c r="BC1018" s="205">
        <f t="shared" si="137"/>
        <v>138346</v>
      </c>
      <c r="BD1018" s="205">
        <f t="shared" si="138"/>
        <v>0</v>
      </c>
      <c r="BE1018" s="205">
        <f t="shared" si="139"/>
        <v>0</v>
      </c>
      <c r="BF1018" s="175">
        <v>138346</v>
      </c>
      <c r="BG1018" s="175">
        <v>4872</v>
      </c>
      <c r="BH1018" s="175">
        <v>25248</v>
      </c>
      <c r="BI1018" s="175"/>
      <c r="BJ1018" s="175"/>
      <c r="BK1018" s="175">
        <v>5011</v>
      </c>
      <c r="BL1018" s="175">
        <v>372</v>
      </c>
      <c r="BM1018" s="175">
        <v>17324</v>
      </c>
      <c r="BN1018" s="175">
        <v>4915</v>
      </c>
      <c r="BO1018" s="175">
        <v>80604</v>
      </c>
      <c r="BP1018" s="198">
        <f t="shared" si="140"/>
        <v>105852</v>
      </c>
    </row>
    <row r="1019" spans="1:68" s="116" customFormat="1" x14ac:dyDescent="0.15">
      <c r="A1019" s="117">
        <v>2032101002</v>
      </c>
      <c r="B1019" s="118" t="s">
        <v>1561</v>
      </c>
      <c r="C1019" s="118" t="s">
        <v>1489</v>
      </c>
      <c r="D1019" s="118" t="s">
        <v>1560</v>
      </c>
      <c r="E1019" s="118" t="s">
        <v>4198</v>
      </c>
      <c r="F1019" s="120">
        <v>12</v>
      </c>
      <c r="G1019" s="119"/>
      <c r="H1019" s="119"/>
      <c r="I1019" s="120" t="s">
        <v>5820</v>
      </c>
      <c r="J1019" s="120">
        <v>1800</v>
      </c>
      <c r="K1019" s="120">
        <v>178016</v>
      </c>
      <c r="L1019" s="120">
        <v>0.27100000000000002</v>
      </c>
      <c r="M1019" s="121" t="s">
        <v>5657</v>
      </c>
      <c r="N1019" s="120">
        <v>1</v>
      </c>
      <c r="O1019" s="119">
        <v>190</v>
      </c>
      <c r="P1019" s="119"/>
      <c r="Q1019" s="119"/>
      <c r="R1019" s="120" t="s">
        <v>5660</v>
      </c>
      <c r="S1019" s="120">
        <v>0.1</v>
      </c>
      <c r="T1019" s="120"/>
      <c r="U1019" s="120"/>
      <c r="V1019" s="172">
        <v>169.5</v>
      </c>
      <c r="W1019" s="172"/>
      <c r="X1019" s="172">
        <v>135.6</v>
      </c>
      <c r="Y1019" s="172">
        <v>22.6</v>
      </c>
      <c r="Z1019" s="172">
        <v>11.3</v>
      </c>
      <c r="AA1019" s="123">
        <v>1899</v>
      </c>
      <c r="AB1019" s="123"/>
      <c r="AC1019" s="123">
        <v>175</v>
      </c>
      <c r="AD1019" s="123"/>
      <c r="AE1019" s="123"/>
      <c r="AF1019" s="123"/>
      <c r="AG1019" s="214"/>
      <c r="AH1019" s="229" t="str">
        <f t="shared" si="135"/>
        <v>a3</v>
      </c>
      <c r="AI1019" s="122"/>
      <c r="AJ1019" s="122"/>
      <c r="AK1019" s="122"/>
      <c r="AL1019" s="122"/>
      <c r="AM1019" s="122"/>
      <c r="AN1019" s="173" t="s">
        <v>3186</v>
      </c>
      <c r="AO1019" s="173" t="s">
        <v>3186</v>
      </c>
      <c r="AP1019" s="173" t="s">
        <v>3186</v>
      </c>
      <c r="AQ1019" s="173" t="s">
        <v>3186</v>
      </c>
      <c r="AR1019" s="173" t="s">
        <v>3186</v>
      </c>
      <c r="AS1019" s="173"/>
      <c r="AT1019" s="173"/>
      <c r="AU1019" s="173"/>
      <c r="AV1019" s="173"/>
      <c r="AW1019" s="173"/>
      <c r="AX1019" s="173"/>
      <c r="AY1019" s="173" t="s">
        <v>3186</v>
      </c>
      <c r="AZ1019" s="211"/>
      <c r="BA1019" s="211"/>
      <c r="BB1019" s="205">
        <f t="shared" si="136"/>
        <v>21402</v>
      </c>
      <c r="BC1019" s="205">
        <f t="shared" si="137"/>
        <v>21402</v>
      </c>
      <c r="BD1019" s="205">
        <f t="shared" si="138"/>
        <v>0</v>
      </c>
      <c r="BE1019" s="205">
        <f t="shared" si="139"/>
        <v>0</v>
      </c>
      <c r="BF1019" s="175">
        <v>21402</v>
      </c>
      <c r="BG1019" s="175">
        <v>596</v>
      </c>
      <c r="BH1019" s="175">
        <v>10721</v>
      </c>
      <c r="BI1019" s="175"/>
      <c r="BJ1019" s="175"/>
      <c r="BK1019" s="175">
        <v>511</v>
      </c>
      <c r="BL1019" s="175">
        <v>45</v>
      </c>
      <c r="BM1019" s="175">
        <v>3500</v>
      </c>
      <c r="BN1019" s="175">
        <v>683</v>
      </c>
      <c r="BO1019" s="175">
        <v>5346</v>
      </c>
      <c r="BP1019" s="198">
        <f t="shared" si="140"/>
        <v>16067</v>
      </c>
    </row>
    <row r="1020" spans="1:68" s="116" customFormat="1" x14ac:dyDescent="0.15">
      <c r="A1020" s="117">
        <v>2032301001</v>
      </c>
      <c r="B1020" s="118" t="s">
        <v>1562</v>
      </c>
      <c r="C1020" s="118" t="s">
        <v>1489</v>
      </c>
      <c r="D1020" s="118" t="s">
        <v>1563</v>
      </c>
      <c r="E1020" s="118" t="s">
        <v>4199</v>
      </c>
      <c r="F1020" s="120">
        <v>17</v>
      </c>
      <c r="G1020" s="119"/>
      <c r="H1020" s="119"/>
      <c r="I1020" s="120" t="s">
        <v>5820</v>
      </c>
      <c r="J1020" s="120">
        <v>6200</v>
      </c>
      <c r="K1020" s="120">
        <v>1141830</v>
      </c>
      <c r="L1020" s="120">
        <v>0.505</v>
      </c>
      <c r="M1020" s="121" t="s">
        <v>5657</v>
      </c>
      <c r="N1020" s="120">
        <v>1</v>
      </c>
      <c r="O1020" s="119">
        <v>280</v>
      </c>
      <c r="P1020" s="119"/>
      <c r="Q1020" s="119"/>
      <c r="R1020" s="120" t="s">
        <v>5660</v>
      </c>
      <c r="S1020" s="120">
        <v>0.9</v>
      </c>
      <c r="T1020" s="120"/>
      <c r="U1020" s="120"/>
      <c r="V1020" s="172">
        <v>744.95</v>
      </c>
      <c r="W1020" s="172"/>
      <c r="X1020" s="172">
        <v>609.20000000000005</v>
      </c>
      <c r="Y1020" s="172">
        <v>57.05</v>
      </c>
      <c r="Z1020" s="172">
        <v>78.7</v>
      </c>
      <c r="AA1020" s="123"/>
      <c r="AB1020" s="123"/>
      <c r="AC1020" s="123">
        <v>1246</v>
      </c>
      <c r="AD1020" s="123"/>
      <c r="AE1020" s="123"/>
      <c r="AF1020" s="123"/>
      <c r="AG1020" s="214"/>
      <c r="AH1020" s="229" t="str">
        <f t="shared" si="135"/>
        <v>a3</v>
      </c>
      <c r="AI1020" s="122"/>
      <c r="AJ1020" s="122"/>
      <c r="AK1020" s="122"/>
      <c r="AL1020" s="122"/>
      <c r="AM1020" s="122"/>
      <c r="AN1020" s="173">
        <v>1</v>
      </c>
      <c r="AO1020" s="173" t="s">
        <v>3186</v>
      </c>
      <c r="AP1020" s="173" t="s">
        <v>3186</v>
      </c>
      <c r="AQ1020" s="173" t="s">
        <v>3186</v>
      </c>
      <c r="AR1020" s="173" t="s">
        <v>3186</v>
      </c>
      <c r="AS1020" s="173"/>
      <c r="AT1020" s="173"/>
      <c r="AU1020" s="173"/>
      <c r="AV1020" s="173"/>
      <c r="AW1020" s="173"/>
      <c r="AX1020" s="173"/>
      <c r="AY1020" s="173" t="s">
        <v>3186</v>
      </c>
      <c r="AZ1020" s="211">
        <f t="shared" si="141"/>
        <v>1</v>
      </c>
      <c r="BA1020" s="211">
        <f t="shared" si="142"/>
        <v>0</v>
      </c>
      <c r="BB1020" s="205">
        <f t="shared" si="136"/>
        <v>128612</v>
      </c>
      <c r="BC1020" s="205">
        <f t="shared" si="137"/>
        <v>128612</v>
      </c>
      <c r="BD1020" s="205">
        <f t="shared" si="138"/>
        <v>-15782</v>
      </c>
      <c r="BE1020" s="205">
        <f t="shared" si="139"/>
        <v>-15782</v>
      </c>
      <c r="BF1020" s="175">
        <v>144394</v>
      </c>
      <c r="BG1020" s="175"/>
      <c r="BH1020" s="175">
        <v>40130</v>
      </c>
      <c r="BI1020" s="175"/>
      <c r="BJ1020" s="175"/>
      <c r="BK1020" s="175">
        <v>6121</v>
      </c>
      <c r="BL1020" s="175">
        <v>4253</v>
      </c>
      <c r="BM1020" s="175"/>
      <c r="BN1020" s="175"/>
      <c r="BO1020" s="175">
        <v>78108</v>
      </c>
      <c r="BP1020" s="198">
        <f t="shared" si="140"/>
        <v>118238</v>
      </c>
    </row>
    <row r="1021" spans="1:68" s="116" customFormat="1" x14ac:dyDescent="0.15">
      <c r="A1021" s="117">
        <v>2032402001</v>
      </c>
      <c r="B1021" s="118" t="s">
        <v>1564</v>
      </c>
      <c r="C1021" s="118" t="s">
        <v>1489</v>
      </c>
      <c r="D1021" s="118" t="s">
        <v>1565</v>
      </c>
      <c r="E1021" s="118" t="s">
        <v>4200</v>
      </c>
      <c r="F1021" s="120">
        <v>15</v>
      </c>
      <c r="G1021" s="119"/>
      <c r="H1021" s="119"/>
      <c r="I1021" s="120" t="s">
        <v>5820</v>
      </c>
      <c r="J1021" s="120">
        <v>1610</v>
      </c>
      <c r="K1021" s="120">
        <v>265963</v>
      </c>
      <c r="L1021" s="120">
        <v>0.45300000000000001</v>
      </c>
      <c r="M1021" s="121" t="s">
        <v>5657</v>
      </c>
      <c r="N1021" s="120">
        <v>1</v>
      </c>
      <c r="O1021" s="119">
        <v>200</v>
      </c>
      <c r="P1021" s="119">
        <v>33.799999999999997</v>
      </c>
      <c r="Q1021" s="119">
        <v>3.88</v>
      </c>
      <c r="R1021" s="120" t="s">
        <v>5660</v>
      </c>
      <c r="S1021" s="120">
        <v>0.21099999999999999</v>
      </c>
      <c r="T1021" s="120"/>
      <c r="U1021" s="120"/>
      <c r="V1021" s="172">
        <v>213.39</v>
      </c>
      <c r="W1021" s="172"/>
      <c r="X1021" s="172">
        <v>165.33439999999999</v>
      </c>
      <c r="Y1021" s="172">
        <v>14.9656</v>
      </c>
      <c r="Z1021" s="172">
        <v>33.090000000000003</v>
      </c>
      <c r="AA1021" s="123">
        <v>1597</v>
      </c>
      <c r="AB1021" s="123"/>
      <c r="AC1021" s="123"/>
      <c r="AD1021" s="123"/>
      <c r="AE1021" s="123"/>
      <c r="AF1021" s="123"/>
      <c r="AG1021" s="214"/>
      <c r="AH1021" s="229" t="str">
        <f t="shared" si="135"/>
        <v>a2</v>
      </c>
      <c r="AI1021" s="122"/>
      <c r="AJ1021" s="122"/>
      <c r="AK1021" s="122"/>
      <c r="AL1021" s="122"/>
      <c r="AM1021" s="122"/>
      <c r="AN1021" s="173" t="s">
        <v>3186</v>
      </c>
      <c r="AO1021" s="173" t="s">
        <v>3186</v>
      </c>
      <c r="AP1021" s="173" t="s">
        <v>3186</v>
      </c>
      <c r="AQ1021" s="173" t="s">
        <v>3186</v>
      </c>
      <c r="AR1021" s="173" t="s">
        <v>3186</v>
      </c>
      <c r="AS1021" s="173">
        <v>1</v>
      </c>
      <c r="AT1021" s="173"/>
      <c r="AU1021" s="173">
        <v>0.5</v>
      </c>
      <c r="AV1021" s="173"/>
      <c r="AW1021" s="173"/>
      <c r="AX1021" s="173"/>
      <c r="AY1021" s="173"/>
      <c r="AZ1021" s="211">
        <f t="shared" si="141"/>
        <v>1</v>
      </c>
      <c r="BA1021" s="211">
        <f t="shared" si="142"/>
        <v>0.5</v>
      </c>
      <c r="BB1021" s="205">
        <f t="shared" si="136"/>
        <v>45337</v>
      </c>
      <c r="BC1021" s="205">
        <f t="shared" si="137"/>
        <v>45337</v>
      </c>
      <c r="BD1021" s="205">
        <f t="shared" si="138"/>
        <v>-1</v>
      </c>
      <c r="BE1021" s="205">
        <f t="shared" si="139"/>
        <v>-1</v>
      </c>
      <c r="BF1021" s="175">
        <v>45338</v>
      </c>
      <c r="BG1021" s="175">
        <v>4282</v>
      </c>
      <c r="BH1021" s="175">
        <v>9404</v>
      </c>
      <c r="BI1021" s="175"/>
      <c r="BJ1021" s="175"/>
      <c r="BK1021" s="175">
        <v>11820</v>
      </c>
      <c r="BL1021" s="175">
        <v>4429</v>
      </c>
      <c r="BM1021" s="175">
        <v>4939</v>
      </c>
      <c r="BN1021" s="175">
        <v>1021</v>
      </c>
      <c r="BO1021" s="175">
        <v>9442</v>
      </c>
      <c r="BP1021" s="198">
        <f t="shared" si="140"/>
        <v>18846</v>
      </c>
    </row>
    <row r="1022" spans="1:68" s="116" customFormat="1" x14ac:dyDescent="0.15">
      <c r="A1022" s="117">
        <v>2034902001</v>
      </c>
      <c r="B1022" s="118" t="s">
        <v>1566</v>
      </c>
      <c r="C1022" s="118" t="s">
        <v>1489</v>
      </c>
      <c r="D1022" s="118" t="s">
        <v>1567</v>
      </c>
      <c r="E1022" s="118" t="s">
        <v>4201</v>
      </c>
      <c r="F1022" s="120">
        <v>17</v>
      </c>
      <c r="G1022" s="119"/>
      <c r="H1022" s="119"/>
      <c r="I1022" s="120" t="s">
        <v>5820</v>
      </c>
      <c r="J1022" s="120">
        <v>1870</v>
      </c>
      <c r="K1022" s="120">
        <v>305494</v>
      </c>
      <c r="L1022" s="120">
        <v>0.44800000000000001</v>
      </c>
      <c r="M1022" s="121" t="s">
        <v>5657</v>
      </c>
      <c r="N1022" s="120">
        <v>1</v>
      </c>
      <c r="O1022" s="119">
        <v>221</v>
      </c>
      <c r="P1022" s="119">
        <v>41.6</v>
      </c>
      <c r="Q1022" s="119">
        <v>5.2</v>
      </c>
      <c r="R1022" s="120" t="s">
        <v>5658</v>
      </c>
      <c r="S1022" s="120">
        <v>0.1</v>
      </c>
      <c r="T1022" s="120"/>
      <c r="U1022" s="120"/>
      <c r="V1022" s="172">
        <v>307.89999999999998</v>
      </c>
      <c r="W1022" s="172"/>
      <c r="X1022" s="172">
        <v>259.89999999999998</v>
      </c>
      <c r="Y1022" s="172">
        <v>22.7</v>
      </c>
      <c r="Z1022" s="172">
        <v>25.3</v>
      </c>
      <c r="AA1022" s="123">
        <v>3060</v>
      </c>
      <c r="AB1022" s="123"/>
      <c r="AC1022" s="123">
        <v>293</v>
      </c>
      <c r="AD1022" s="123"/>
      <c r="AE1022" s="123"/>
      <c r="AF1022" s="123"/>
      <c r="AG1022" s="214"/>
      <c r="AH1022" s="229" t="str">
        <f t="shared" si="135"/>
        <v>a3</v>
      </c>
      <c r="AI1022" s="122"/>
      <c r="AJ1022" s="122"/>
      <c r="AK1022" s="122"/>
      <c r="AL1022" s="122"/>
      <c r="AM1022" s="122"/>
      <c r="AN1022" s="173" t="s">
        <v>3186</v>
      </c>
      <c r="AO1022" s="173" t="s">
        <v>3186</v>
      </c>
      <c r="AP1022" s="173" t="s">
        <v>3186</v>
      </c>
      <c r="AQ1022" s="173" t="s">
        <v>3186</v>
      </c>
      <c r="AR1022" s="173" t="s">
        <v>3186</v>
      </c>
      <c r="AS1022" s="173"/>
      <c r="AT1022" s="173"/>
      <c r="AU1022" s="173"/>
      <c r="AV1022" s="173"/>
      <c r="AW1022" s="173"/>
      <c r="AX1022" s="173"/>
      <c r="AY1022" s="173"/>
      <c r="AZ1022" s="211"/>
      <c r="BA1022" s="211"/>
      <c r="BB1022" s="205">
        <f t="shared" si="136"/>
        <v>124468</v>
      </c>
      <c r="BC1022" s="205">
        <f t="shared" si="137"/>
        <v>113600</v>
      </c>
      <c r="BD1022" s="205">
        <f t="shared" si="138"/>
        <v>10868</v>
      </c>
      <c r="BE1022" s="205">
        <f t="shared" si="139"/>
        <v>0</v>
      </c>
      <c r="BF1022" s="175">
        <v>113600</v>
      </c>
      <c r="BG1022" s="175">
        <v>8587</v>
      </c>
      <c r="BH1022" s="175">
        <v>10868</v>
      </c>
      <c r="BI1022" s="175">
        <v>10868</v>
      </c>
      <c r="BJ1022" s="175"/>
      <c r="BK1022" s="175">
        <v>5628</v>
      </c>
      <c r="BL1022" s="175">
        <v>5051</v>
      </c>
      <c r="BM1022" s="175">
        <v>3966</v>
      </c>
      <c r="BN1022" s="175">
        <v>2130</v>
      </c>
      <c r="BO1022" s="175">
        <v>77370</v>
      </c>
      <c r="BP1022" s="198">
        <f t="shared" si="140"/>
        <v>88238</v>
      </c>
    </row>
    <row r="1023" spans="1:68" s="116" customFormat="1" x14ac:dyDescent="0.15">
      <c r="A1023" s="117">
        <v>2035002001</v>
      </c>
      <c r="B1023" s="118" t="s">
        <v>1568</v>
      </c>
      <c r="C1023" s="118" t="s">
        <v>1489</v>
      </c>
      <c r="D1023" s="118" t="s">
        <v>1569</v>
      </c>
      <c r="E1023" s="118" t="s">
        <v>4202</v>
      </c>
      <c r="F1023" s="120">
        <v>15</v>
      </c>
      <c r="G1023" s="119">
        <v>556070</v>
      </c>
      <c r="H1023" s="119"/>
      <c r="I1023" s="120" t="s">
        <v>5820</v>
      </c>
      <c r="J1023" s="120">
        <v>3210</v>
      </c>
      <c r="K1023" s="120">
        <v>536835</v>
      </c>
      <c r="L1023" s="120">
        <v>0.45800000000000002</v>
      </c>
      <c r="M1023" s="121" t="s">
        <v>5657</v>
      </c>
      <c r="N1023" s="120">
        <v>1</v>
      </c>
      <c r="O1023" s="119">
        <v>240</v>
      </c>
      <c r="P1023" s="119">
        <v>47.7</v>
      </c>
      <c r="Q1023" s="119">
        <v>5.6</v>
      </c>
      <c r="R1023" s="120" t="s">
        <v>5658</v>
      </c>
      <c r="S1023" s="120">
        <v>1.3</v>
      </c>
      <c r="T1023" s="120"/>
      <c r="U1023" s="120"/>
      <c r="V1023" s="172">
        <v>343.4</v>
      </c>
      <c r="W1023" s="172">
        <v>46.5</v>
      </c>
      <c r="X1023" s="172">
        <v>208.7</v>
      </c>
      <c r="Y1023" s="172">
        <v>29.4</v>
      </c>
      <c r="Z1023" s="172">
        <v>58.8</v>
      </c>
      <c r="AA1023" s="123">
        <v>4338</v>
      </c>
      <c r="AB1023" s="123"/>
      <c r="AC1023" s="123">
        <v>365</v>
      </c>
      <c r="AD1023" s="123"/>
      <c r="AE1023" s="123"/>
      <c r="AF1023" s="123"/>
      <c r="AG1023" s="214"/>
      <c r="AH1023" s="229" t="str">
        <f t="shared" si="135"/>
        <v>a3</v>
      </c>
      <c r="AI1023" s="122"/>
      <c r="AJ1023" s="122"/>
      <c r="AK1023" s="122"/>
      <c r="AL1023" s="122"/>
      <c r="AM1023" s="122"/>
      <c r="AN1023" s="173" t="s">
        <v>3186</v>
      </c>
      <c r="AO1023" s="173" t="s">
        <v>3186</v>
      </c>
      <c r="AP1023" s="173" t="s">
        <v>3186</v>
      </c>
      <c r="AQ1023" s="173" t="s">
        <v>3186</v>
      </c>
      <c r="AR1023" s="173" t="s">
        <v>3186</v>
      </c>
      <c r="AS1023" s="173">
        <v>2</v>
      </c>
      <c r="AT1023" s="173">
        <v>0.5</v>
      </c>
      <c r="AU1023" s="173">
        <v>0.5</v>
      </c>
      <c r="AV1023" s="173"/>
      <c r="AW1023" s="173"/>
      <c r="AX1023" s="173"/>
      <c r="AY1023" s="173" t="s">
        <v>3186</v>
      </c>
      <c r="AZ1023" s="211">
        <f t="shared" si="141"/>
        <v>2</v>
      </c>
      <c r="BA1023" s="211">
        <f t="shared" si="142"/>
        <v>1</v>
      </c>
      <c r="BB1023" s="205">
        <f t="shared" si="136"/>
        <v>72768</v>
      </c>
      <c r="BC1023" s="205">
        <f t="shared" si="137"/>
        <v>61818</v>
      </c>
      <c r="BD1023" s="205">
        <f t="shared" si="138"/>
        <v>19950</v>
      </c>
      <c r="BE1023" s="205">
        <f t="shared" si="139"/>
        <v>9000</v>
      </c>
      <c r="BF1023" s="175">
        <v>52818</v>
      </c>
      <c r="BG1023" s="175">
        <v>10000</v>
      </c>
      <c r="BH1023" s="175">
        <v>19950</v>
      </c>
      <c r="BI1023" s="175">
        <v>5000</v>
      </c>
      <c r="BJ1023" s="175">
        <v>5950</v>
      </c>
      <c r="BK1023" s="175">
        <v>7452</v>
      </c>
      <c r="BL1023" s="175">
        <v>4468</v>
      </c>
      <c r="BM1023" s="175">
        <v>6290</v>
      </c>
      <c r="BN1023" s="175">
        <v>1853</v>
      </c>
      <c r="BO1023" s="175">
        <v>11805</v>
      </c>
      <c r="BP1023" s="198">
        <f t="shared" si="140"/>
        <v>31755</v>
      </c>
    </row>
    <row r="1024" spans="1:68" s="116" customFormat="1" x14ac:dyDescent="0.15">
      <c r="A1024" s="117">
        <v>2035002002</v>
      </c>
      <c r="B1024" s="118" t="s">
        <v>1570</v>
      </c>
      <c r="C1024" s="118" t="s">
        <v>1489</v>
      </c>
      <c r="D1024" s="118" t="s">
        <v>1569</v>
      </c>
      <c r="E1024" s="118" t="s">
        <v>4203</v>
      </c>
      <c r="F1024" s="120">
        <v>9</v>
      </c>
      <c r="G1024" s="119">
        <v>59963</v>
      </c>
      <c r="H1024" s="119"/>
      <c r="I1024" s="120" t="s">
        <v>5820</v>
      </c>
      <c r="J1024" s="120">
        <v>420</v>
      </c>
      <c r="K1024" s="120">
        <v>59963</v>
      </c>
      <c r="L1024" s="120">
        <v>0.39100000000000001</v>
      </c>
      <c r="M1024" s="121" t="s">
        <v>5657</v>
      </c>
      <c r="N1024" s="120">
        <v>1</v>
      </c>
      <c r="O1024" s="119">
        <v>159.80000000000001</v>
      </c>
      <c r="P1024" s="119">
        <v>27.6</v>
      </c>
      <c r="Q1024" s="119">
        <v>2.5499999999999998</v>
      </c>
      <c r="R1024" s="120" t="s">
        <v>5658</v>
      </c>
      <c r="S1024" s="120">
        <v>0.2</v>
      </c>
      <c r="T1024" s="120"/>
      <c r="U1024" s="120"/>
      <c r="V1024" s="172">
        <v>47.2</v>
      </c>
      <c r="W1024" s="172">
        <v>35.6</v>
      </c>
      <c r="X1024" s="172">
        <v>11.4</v>
      </c>
      <c r="Y1024" s="172">
        <v>0.2</v>
      </c>
      <c r="Z1024" s="172"/>
      <c r="AA1024" s="123">
        <v>77.099999999999994</v>
      </c>
      <c r="AB1024" s="123"/>
      <c r="AC1024" s="123"/>
      <c r="AD1024" s="123"/>
      <c r="AE1024" s="123"/>
      <c r="AF1024" s="123"/>
      <c r="AG1024" s="214"/>
      <c r="AH1024" s="229" t="str">
        <f t="shared" si="135"/>
        <v>a2</v>
      </c>
      <c r="AI1024" s="122"/>
      <c r="AJ1024" s="122"/>
      <c r="AK1024" s="122"/>
      <c r="AL1024" s="122"/>
      <c r="AM1024" s="122"/>
      <c r="AN1024" s="173">
        <v>1</v>
      </c>
      <c r="AO1024" s="173" t="s">
        <v>3186</v>
      </c>
      <c r="AP1024" s="173" t="s">
        <v>3186</v>
      </c>
      <c r="AQ1024" s="173" t="s">
        <v>3186</v>
      </c>
      <c r="AR1024" s="173" t="s">
        <v>3186</v>
      </c>
      <c r="AS1024" s="173">
        <v>2</v>
      </c>
      <c r="AT1024" s="173"/>
      <c r="AU1024" s="173">
        <v>0.6</v>
      </c>
      <c r="AV1024" s="173"/>
      <c r="AW1024" s="173"/>
      <c r="AX1024" s="173"/>
      <c r="AY1024" s="173"/>
      <c r="AZ1024" s="211">
        <f t="shared" si="141"/>
        <v>3</v>
      </c>
      <c r="BA1024" s="211">
        <f t="shared" si="142"/>
        <v>0.6</v>
      </c>
      <c r="BB1024" s="205">
        <f t="shared" si="136"/>
        <v>16000</v>
      </c>
      <c r="BC1024" s="205">
        <f t="shared" si="137"/>
        <v>16000</v>
      </c>
      <c r="BD1024" s="205">
        <f t="shared" si="138"/>
        <v>6300</v>
      </c>
      <c r="BE1024" s="205">
        <f t="shared" si="139"/>
        <v>6300</v>
      </c>
      <c r="BF1024" s="175">
        <v>9700</v>
      </c>
      <c r="BG1024" s="175"/>
      <c r="BH1024" s="175">
        <v>6300</v>
      </c>
      <c r="BI1024" s="175"/>
      <c r="BJ1024" s="175"/>
      <c r="BK1024" s="175">
        <v>800</v>
      </c>
      <c r="BL1024" s="175">
        <v>700</v>
      </c>
      <c r="BM1024" s="175">
        <v>1545</v>
      </c>
      <c r="BN1024" s="175">
        <v>335</v>
      </c>
      <c r="BO1024" s="175">
        <v>6320</v>
      </c>
      <c r="BP1024" s="198">
        <f t="shared" si="140"/>
        <v>12620</v>
      </c>
    </row>
    <row r="1025" spans="1:68" s="116" customFormat="1" x14ac:dyDescent="0.15">
      <c r="A1025" s="117">
        <v>2036201001</v>
      </c>
      <c r="B1025" s="118" t="s">
        <v>1571</v>
      </c>
      <c r="C1025" s="118" t="s">
        <v>1489</v>
      </c>
      <c r="D1025" s="118" t="s">
        <v>1572</v>
      </c>
      <c r="E1025" s="118" t="s">
        <v>4204</v>
      </c>
      <c r="F1025" s="120">
        <v>17</v>
      </c>
      <c r="G1025" s="119"/>
      <c r="H1025" s="119"/>
      <c r="I1025" s="120" t="s">
        <v>5820</v>
      </c>
      <c r="J1025" s="120">
        <v>2700</v>
      </c>
      <c r="K1025" s="120">
        <v>658970</v>
      </c>
      <c r="L1025" s="120">
        <v>0.66900000000000004</v>
      </c>
      <c r="M1025" s="121" t="s">
        <v>5657</v>
      </c>
      <c r="N1025" s="120">
        <v>1</v>
      </c>
      <c r="O1025" s="119">
        <v>251</v>
      </c>
      <c r="P1025" s="119">
        <v>42</v>
      </c>
      <c r="Q1025" s="119">
        <v>4.9000000000000004</v>
      </c>
      <c r="R1025" s="120" t="s">
        <v>5660</v>
      </c>
      <c r="S1025" s="120">
        <v>0.5</v>
      </c>
      <c r="T1025" s="120"/>
      <c r="U1025" s="120"/>
      <c r="V1025" s="172">
        <v>251.2</v>
      </c>
      <c r="W1025" s="172"/>
      <c r="X1025" s="172">
        <v>185.8</v>
      </c>
      <c r="Y1025" s="172">
        <v>26.9</v>
      </c>
      <c r="Z1025" s="172">
        <v>38.5</v>
      </c>
      <c r="AA1025" s="123">
        <v>6260</v>
      </c>
      <c r="AB1025" s="123"/>
      <c r="AC1025" s="123">
        <v>544</v>
      </c>
      <c r="AD1025" s="123"/>
      <c r="AE1025" s="123"/>
      <c r="AF1025" s="123"/>
      <c r="AG1025" s="214"/>
      <c r="AH1025" s="229" t="str">
        <f t="shared" si="135"/>
        <v>a3</v>
      </c>
      <c r="AI1025" s="122"/>
      <c r="AJ1025" s="122"/>
      <c r="AK1025" s="122"/>
      <c r="AL1025" s="122"/>
      <c r="AM1025" s="122"/>
      <c r="AN1025" s="173">
        <v>1</v>
      </c>
      <c r="AO1025" s="173" t="s">
        <v>3186</v>
      </c>
      <c r="AP1025" s="173" t="s">
        <v>3186</v>
      </c>
      <c r="AQ1025" s="173" t="s">
        <v>3186</v>
      </c>
      <c r="AR1025" s="173" t="s">
        <v>3186</v>
      </c>
      <c r="AS1025" s="173"/>
      <c r="AT1025" s="173">
        <v>0.7</v>
      </c>
      <c r="AU1025" s="173">
        <v>0.6</v>
      </c>
      <c r="AV1025" s="173"/>
      <c r="AW1025" s="173"/>
      <c r="AX1025" s="173"/>
      <c r="AY1025" s="173"/>
      <c r="AZ1025" s="211">
        <f t="shared" si="141"/>
        <v>1</v>
      </c>
      <c r="BA1025" s="211">
        <f t="shared" si="142"/>
        <v>1.2999999999999998</v>
      </c>
      <c r="BB1025" s="205">
        <f t="shared" si="136"/>
        <v>57838</v>
      </c>
      <c r="BC1025" s="205">
        <f t="shared" si="137"/>
        <v>47748</v>
      </c>
      <c r="BD1025" s="205">
        <f t="shared" si="138"/>
        <v>17495</v>
      </c>
      <c r="BE1025" s="205">
        <f t="shared" si="139"/>
        <v>7405</v>
      </c>
      <c r="BF1025" s="175">
        <v>40343</v>
      </c>
      <c r="BG1025" s="175"/>
      <c r="BH1025" s="175">
        <v>17495</v>
      </c>
      <c r="BI1025" s="175">
        <v>10090</v>
      </c>
      <c r="BJ1025" s="175"/>
      <c r="BK1025" s="175">
        <v>12879</v>
      </c>
      <c r="BL1025" s="175">
        <v>1374</v>
      </c>
      <c r="BM1025" s="175">
        <v>4152</v>
      </c>
      <c r="BN1025" s="175">
        <v>3560</v>
      </c>
      <c r="BO1025" s="175">
        <v>8288</v>
      </c>
      <c r="BP1025" s="198">
        <f t="shared" si="140"/>
        <v>25783</v>
      </c>
    </row>
    <row r="1026" spans="1:68" s="116" customFormat="1" x14ac:dyDescent="0.15">
      <c r="A1026" s="117">
        <v>2036201002</v>
      </c>
      <c r="B1026" s="118" t="s">
        <v>1573</v>
      </c>
      <c r="C1026" s="118" t="s">
        <v>1489</v>
      </c>
      <c r="D1026" s="118" t="s">
        <v>1572</v>
      </c>
      <c r="E1026" s="118" t="s">
        <v>4205</v>
      </c>
      <c r="F1026" s="120">
        <v>14</v>
      </c>
      <c r="G1026" s="119"/>
      <c r="H1026" s="119"/>
      <c r="I1026" s="120" t="s">
        <v>5820</v>
      </c>
      <c r="J1026" s="120">
        <v>1300</v>
      </c>
      <c r="K1026" s="120">
        <v>145810</v>
      </c>
      <c r="L1026" s="120">
        <v>0.307</v>
      </c>
      <c r="M1026" s="121" t="s">
        <v>5657</v>
      </c>
      <c r="N1026" s="120">
        <v>1</v>
      </c>
      <c r="O1026" s="119">
        <v>261</v>
      </c>
      <c r="P1026" s="119">
        <v>37</v>
      </c>
      <c r="Q1026" s="119">
        <v>4.2</v>
      </c>
      <c r="R1026" s="120" t="s">
        <v>5660</v>
      </c>
      <c r="S1026" s="120">
        <v>0.1</v>
      </c>
      <c r="T1026" s="120"/>
      <c r="U1026" s="120"/>
      <c r="V1026" s="172">
        <v>99.7</v>
      </c>
      <c r="W1026" s="172"/>
      <c r="X1026" s="172">
        <v>65.5</v>
      </c>
      <c r="Y1026" s="172">
        <v>12.5</v>
      </c>
      <c r="Z1026" s="172">
        <v>21.7</v>
      </c>
      <c r="AA1026" s="123">
        <v>551</v>
      </c>
      <c r="AB1026" s="123"/>
      <c r="AC1026" s="123"/>
      <c r="AD1026" s="123"/>
      <c r="AE1026" s="123"/>
      <c r="AF1026" s="123"/>
      <c r="AG1026" s="214"/>
      <c r="AH1026" s="229" t="str">
        <f t="shared" si="135"/>
        <v>a2</v>
      </c>
      <c r="AI1026" s="122"/>
      <c r="AJ1026" s="122"/>
      <c r="AK1026" s="122"/>
      <c r="AL1026" s="122"/>
      <c r="AM1026" s="122"/>
      <c r="AN1026" s="173">
        <v>1</v>
      </c>
      <c r="AO1026" s="173" t="s">
        <v>3186</v>
      </c>
      <c r="AP1026" s="173" t="s">
        <v>3186</v>
      </c>
      <c r="AQ1026" s="173" t="s">
        <v>3186</v>
      </c>
      <c r="AR1026" s="173" t="s">
        <v>3186</v>
      </c>
      <c r="AS1026" s="173"/>
      <c r="AT1026" s="173"/>
      <c r="AU1026" s="173"/>
      <c r="AV1026" s="173"/>
      <c r="AW1026" s="173"/>
      <c r="AX1026" s="173"/>
      <c r="AY1026" s="173"/>
      <c r="AZ1026" s="211">
        <f t="shared" si="141"/>
        <v>1</v>
      </c>
      <c r="BA1026" s="211">
        <f t="shared" si="142"/>
        <v>0</v>
      </c>
      <c r="BB1026" s="205">
        <f t="shared" si="136"/>
        <v>26549</v>
      </c>
      <c r="BC1026" s="205">
        <f t="shared" si="137"/>
        <v>21162</v>
      </c>
      <c r="BD1026" s="205">
        <f t="shared" si="138"/>
        <v>9322</v>
      </c>
      <c r="BE1026" s="205">
        <f t="shared" si="139"/>
        <v>3935</v>
      </c>
      <c r="BF1026" s="175">
        <v>17227</v>
      </c>
      <c r="BG1026" s="175"/>
      <c r="BH1026" s="175">
        <v>9322</v>
      </c>
      <c r="BI1026" s="175">
        <v>5387</v>
      </c>
      <c r="BJ1026" s="175"/>
      <c r="BK1026" s="175">
        <v>3162</v>
      </c>
      <c r="BL1026" s="175">
        <v>2054</v>
      </c>
      <c r="BM1026" s="175">
        <v>1727</v>
      </c>
      <c r="BN1026" s="175">
        <v>289</v>
      </c>
      <c r="BO1026" s="175">
        <v>4608</v>
      </c>
      <c r="BP1026" s="198">
        <f t="shared" si="140"/>
        <v>13930</v>
      </c>
    </row>
    <row r="1027" spans="1:68" s="116" customFormat="1" x14ac:dyDescent="0.15">
      <c r="A1027" s="117">
        <v>2038201001</v>
      </c>
      <c r="B1027" s="118" t="s">
        <v>1574</v>
      </c>
      <c r="C1027" s="118" t="s">
        <v>1489</v>
      </c>
      <c r="D1027" s="118" t="s">
        <v>1575</v>
      </c>
      <c r="E1027" s="118" t="s">
        <v>4206</v>
      </c>
      <c r="F1027" s="120">
        <v>21</v>
      </c>
      <c r="G1027" s="119"/>
      <c r="H1027" s="119"/>
      <c r="I1027" s="120" t="s">
        <v>5820</v>
      </c>
      <c r="J1027" s="120">
        <v>6270</v>
      </c>
      <c r="K1027" s="120">
        <v>1842375</v>
      </c>
      <c r="L1027" s="120">
        <v>0.80500000000000005</v>
      </c>
      <c r="M1027" s="121" t="s">
        <v>5657</v>
      </c>
      <c r="N1027" s="120">
        <v>1</v>
      </c>
      <c r="O1027" s="119">
        <v>240</v>
      </c>
      <c r="P1027" s="119">
        <v>32</v>
      </c>
      <c r="Q1027" s="119">
        <v>3.5</v>
      </c>
      <c r="R1027" s="120" t="s">
        <v>5655</v>
      </c>
      <c r="S1027" s="120">
        <v>18.899999999999999</v>
      </c>
      <c r="T1027" s="120"/>
      <c r="U1027" s="120"/>
      <c r="V1027" s="172">
        <v>833.4</v>
      </c>
      <c r="W1027" s="172"/>
      <c r="X1027" s="172">
        <v>755.4</v>
      </c>
      <c r="Y1027" s="172">
        <v>78</v>
      </c>
      <c r="Z1027" s="172"/>
      <c r="AA1027" s="123">
        <v>10630</v>
      </c>
      <c r="AB1027" s="123"/>
      <c r="AC1027" s="123">
        <v>1293</v>
      </c>
      <c r="AD1027" s="123"/>
      <c r="AE1027" s="123"/>
      <c r="AF1027" s="123"/>
      <c r="AG1027" s="214"/>
      <c r="AH1027" s="229" t="str">
        <f t="shared" si="135"/>
        <v>a3</v>
      </c>
      <c r="AI1027" s="122"/>
      <c r="AJ1027" s="122"/>
      <c r="AK1027" s="122"/>
      <c r="AL1027" s="122"/>
      <c r="AM1027" s="122"/>
      <c r="AN1027" s="173">
        <v>1</v>
      </c>
      <c r="AO1027" s="173"/>
      <c r="AP1027" s="173"/>
      <c r="AQ1027" s="173"/>
      <c r="AR1027" s="173"/>
      <c r="AS1027" s="173">
        <v>0.5</v>
      </c>
      <c r="AT1027" s="173"/>
      <c r="AU1027" s="173"/>
      <c r="AV1027" s="173">
        <v>1</v>
      </c>
      <c r="AW1027" s="173"/>
      <c r="AX1027" s="173"/>
      <c r="AY1027" s="173"/>
      <c r="AZ1027" s="211">
        <f t="shared" si="141"/>
        <v>1.5</v>
      </c>
      <c r="BA1027" s="211">
        <f t="shared" si="142"/>
        <v>1</v>
      </c>
      <c r="BB1027" s="205">
        <f t="shared" si="136"/>
        <v>103501</v>
      </c>
      <c r="BC1027" s="205">
        <f t="shared" si="137"/>
        <v>93448</v>
      </c>
      <c r="BD1027" s="205">
        <f t="shared" si="138"/>
        <v>10450</v>
      </c>
      <c r="BE1027" s="205">
        <f t="shared" si="139"/>
        <v>397</v>
      </c>
      <c r="BF1027" s="175">
        <v>93051</v>
      </c>
      <c r="BG1027" s="175">
        <v>5846</v>
      </c>
      <c r="BH1027" s="175">
        <v>20889</v>
      </c>
      <c r="BI1027" s="175">
        <v>10053</v>
      </c>
      <c r="BJ1027" s="175"/>
      <c r="BK1027" s="175">
        <v>22371</v>
      </c>
      <c r="BL1027" s="175">
        <v>17056</v>
      </c>
      <c r="BM1027" s="175">
        <v>13068</v>
      </c>
      <c r="BN1027" s="175">
        <v>5859</v>
      </c>
      <c r="BO1027" s="175">
        <v>8359</v>
      </c>
      <c r="BP1027" s="198">
        <f t="shared" si="140"/>
        <v>29248</v>
      </c>
    </row>
    <row r="1028" spans="1:68" s="116" customFormat="1" x14ac:dyDescent="0.15">
      <c r="A1028" s="117">
        <v>2038202002</v>
      </c>
      <c r="B1028" s="118" t="s">
        <v>1576</v>
      </c>
      <c r="C1028" s="118" t="s">
        <v>1489</v>
      </c>
      <c r="D1028" s="118" t="s">
        <v>1575</v>
      </c>
      <c r="E1028" s="118" t="s">
        <v>4207</v>
      </c>
      <c r="F1028" s="120">
        <v>16</v>
      </c>
      <c r="G1028" s="119">
        <v>292493</v>
      </c>
      <c r="H1028" s="119"/>
      <c r="I1028" s="120" t="s">
        <v>5820</v>
      </c>
      <c r="J1028" s="120">
        <v>2130</v>
      </c>
      <c r="K1028" s="120">
        <v>292493</v>
      </c>
      <c r="L1028" s="120">
        <v>0.376</v>
      </c>
      <c r="M1028" s="121" t="s">
        <v>5657</v>
      </c>
      <c r="N1028" s="120">
        <v>1</v>
      </c>
      <c r="O1028" s="119">
        <v>260</v>
      </c>
      <c r="P1028" s="119">
        <v>41</v>
      </c>
      <c r="Q1028" s="119">
        <v>5</v>
      </c>
      <c r="R1028" s="120" t="s">
        <v>5663</v>
      </c>
      <c r="S1028" s="120">
        <v>0.5</v>
      </c>
      <c r="T1028" s="120"/>
      <c r="U1028" s="120"/>
      <c r="V1028" s="172">
        <v>275</v>
      </c>
      <c r="W1028" s="172">
        <v>10.199999999999999</v>
      </c>
      <c r="X1028" s="172">
        <v>227.4</v>
      </c>
      <c r="Y1028" s="172">
        <v>16.3</v>
      </c>
      <c r="Z1028" s="172">
        <v>21.1</v>
      </c>
      <c r="AA1028" s="123"/>
      <c r="AB1028" s="123"/>
      <c r="AC1028" s="123">
        <v>265</v>
      </c>
      <c r="AD1028" s="123"/>
      <c r="AE1028" s="123"/>
      <c r="AF1028" s="123"/>
      <c r="AG1028" s="214"/>
      <c r="AH1028" s="229" t="str">
        <f t="shared" si="135"/>
        <v>a3</v>
      </c>
      <c r="AI1028" s="122"/>
      <c r="AJ1028" s="122"/>
      <c r="AK1028" s="122"/>
      <c r="AL1028" s="122"/>
      <c r="AM1028" s="122"/>
      <c r="AN1028" s="173">
        <v>1</v>
      </c>
      <c r="AO1028" s="173"/>
      <c r="AP1028" s="173"/>
      <c r="AQ1028" s="173"/>
      <c r="AR1028" s="173"/>
      <c r="AS1028" s="173">
        <v>0.5</v>
      </c>
      <c r="AT1028" s="173"/>
      <c r="AU1028" s="173">
        <v>0.6</v>
      </c>
      <c r="AV1028" s="173">
        <v>1.7</v>
      </c>
      <c r="AW1028" s="173"/>
      <c r="AX1028" s="173"/>
      <c r="AY1028" s="173"/>
      <c r="AZ1028" s="211">
        <f t="shared" si="141"/>
        <v>1.5</v>
      </c>
      <c r="BA1028" s="211">
        <f t="shared" si="142"/>
        <v>2.2999999999999998</v>
      </c>
      <c r="BB1028" s="205">
        <f t="shared" si="136"/>
        <v>44284</v>
      </c>
      <c r="BC1028" s="205">
        <f t="shared" si="137"/>
        <v>41191</v>
      </c>
      <c r="BD1028" s="205">
        <f t="shared" si="138"/>
        <v>3219</v>
      </c>
      <c r="BE1028" s="205">
        <f t="shared" si="139"/>
        <v>126</v>
      </c>
      <c r="BF1028" s="175">
        <v>41065</v>
      </c>
      <c r="BG1028" s="175">
        <v>4209</v>
      </c>
      <c r="BH1028" s="175">
        <v>7928</v>
      </c>
      <c r="BI1028" s="175">
        <v>3093</v>
      </c>
      <c r="BJ1028" s="175"/>
      <c r="BK1028" s="175">
        <v>5546</v>
      </c>
      <c r="BL1028" s="175">
        <v>7041</v>
      </c>
      <c r="BM1028" s="175">
        <v>4471</v>
      </c>
      <c r="BN1028" s="175">
        <v>428</v>
      </c>
      <c r="BO1028" s="175">
        <v>11568</v>
      </c>
      <c r="BP1028" s="198">
        <f t="shared" si="140"/>
        <v>19496</v>
      </c>
    </row>
    <row r="1029" spans="1:68" s="116" customFormat="1" x14ac:dyDescent="0.15">
      <c r="A1029" s="117">
        <v>2038301001</v>
      </c>
      <c r="B1029" s="118" t="s">
        <v>1577</v>
      </c>
      <c r="C1029" s="118" t="s">
        <v>1489</v>
      </c>
      <c r="D1029" s="118" t="s">
        <v>1578</v>
      </c>
      <c r="E1029" s="118" t="s">
        <v>4208</v>
      </c>
      <c r="F1029" s="120">
        <v>19</v>
      </c>
      <c r="G1029" s="119">
        <v>1751674</v>
      </c>
      <c r="H1029" s="119"/>
      <c r="I1029" s="120" t="s">
        <v>5820</v>
      </c>
      <c r="J1029" s="120">
        <v>7550</v>
      </c>
      <c r="K1029" s="120">
        <v>1751674</v>
      </c>
      <c r="L1029" s="120">
        <v>0.63600000000000001</v>
      </c>
      <c r="M1029" s="121" t="s">
        <v>5657</v>
      </c>
      <c r="N1029" s="120">
        <v>1</v>
      </c>
      <c r="O1029" s="119">
        <v>270</v>
      </c>
      <c r="P1029" s="119"/>
      <c r="Q1029" s="119"/>
      <c r="R1029" s="120" t="s">
        <v>5655</v>
      </c>
      <c r="S1029" s="120">
        <v>12</v>
      </c>
      <c r="T1029" s="120"/>
      <c r="U1029" s="120"/>
      <c r="V1029" s="172">
        <v>806.2</v>
      </c>
      <c r="W1029" s="172">
        <v>109.3</v>
      </c>
      <c r="X1029" s="172">
        <v>545.5</v>
      </c>
      <c r="Y1029" s="172">
        <v>67.5</v>
      </c>
      <c r="Z1029" s="172">
        <v>83.9</v>
      </c>
      <c r="AA1029" s="123">
        <v>2400</v>
      </c>
      <c r="AB1029" s="123"/>
      <c r="AC1029" s="123">
        <v>211</v>
      </c>
      <c r="AD1029" s="123"/>
      <c r="AE1029" s="123"/>
      <c r="AF1029" s="123"/>
      <c r="AG1029" s="214"/>
      <c r="AH1029" s="229" t="str">
        <f t="shared" ref="AH1029:AH1092" si="143">IF(N1029=1,IF(AG1029&gt;0,"a4",IF(AC1029&gt;0,"a3",IF(AA1029&gt;0,"a2","a1"))),IF(AG1029&gt;0,"b4",IF(AC1029&gt;0,"b3",IF(AA1029&gt;0,"b2","b1"))))</f>
        <v>a3</v>
      </c>
      <c r="AI1029" s="122"/>
      <c r="AJ1029" s="122"/>
      <c r="AK1029" s="122"/>
      <c r="AL1029" s="122"/>
      <c r="AM1029" s="122"/>
      <c r="AN1029" s="173">
        <v>5</v>
      </c>
      <c r="AO1029" s="173"/>
      <c r="AP1029" s="173"/>
      <c r="AQ1029" s="173"/>
      <c r="AR1029" s="173"/>
      <c r="AS1029" s="173"/>
      <c r="AT1029" s="173"/>
      <c r="AU1029" s="173">
        <v>1.1000000000000001</v>
      </c>
      <c r="AV1029" s="173"/>
      <c r="AW1029" s="173"/>
      <c r="AX1029" s="173"/>
      <c r="AY1029" s="173"/>
      <c r="AZ1029" s="211">
        <f t="shared" si="141"/>
        <v>5</v>
      </c>
      <c r="BA1029" s="211">
        <f t="shared" si="142"/>
        <v>1.1000000000000001</v>
      </c>
      <c r="BB1029" s="205">
        <f t="shared" ref="BB1029:BB1092" si="144">SUM(BG1029:BO1029)</f>
        <v>88133</v>
      </c>
      <c r="BC1029" s="205">
        <f t="shared" ref="BC1029:BC1092" si="145">BG1029+BH1029+BK1029+BL1029+BM1029+BN1029+BO1029</f>
        <v>78592</v>
      </c>
      <c r="BD1029" s="205">
        <f t="shared" ref="BD1029:BD1092" si="146">BB1029-BF1029</f>
        <v>10845</v>
      </c>
      <c r="BE1029" s="205">
        <f t="shared" ref="BE1029:BE1092" si="147">BC1029-BF1029</f>
        <v>1304</v>
      </c>
      <c r="BF1029" s="175">
        <v>77288</v>
      </c>
      <c r="BG1029" s="175"/>
      <c r="BH1029" s="175">
        <v>24904</v>
      </c>
      <c r="BI1029" s="175">
        <v>9541</v>
      </c>
      <c r="BJ1029" s="175"/>
      <c r="BK1029" s="175">
        <v>21157</v>
      </c>
      <c r="BL1029" s="175">
        <v>4093</v>
      </c>
      <c r="BM1029" s="175">
        <v>13116</v>
      </c>
      <c r="BN1029" s="175">
        <v>48</v>
      </c>
      <c r="BO1029" s="175">
        <v>15274</v>
      </c>
      <c r="BP1029" s="198">
        <f t="shared" ref="BP1029:BP1092" si="148">BH1029+BO1029</f>
        <v>40178</v>
      </c>
    </row>
    <row r="1030" spans="1:68" s="116" customFormat="1" x14ac:dyDescent="0.15">
      <c r="A1030" s="117">
        <v>2038401001</v>
      </c>
      <c r="B1030" s="118" t="s">
        <v>1579</v>
      </c>
      <c r="C1030" s="118" t="s">
        <v>1489</v>
      </c>
      <c r="D1030" s="118" t="s">
        <v>1580</v>
      </c>
      <c r="E1030" s="118" t="s">
        <v>4209</v>
      </c>
      <c r="F1030" s="120">
        <v>13</v>
      </c>
      <c r="G1030" s="119"/>
      <c r="H1030" s="119"/>
      <c r="I1030" s="120" t="s">
        <v>5820</v>
      </c>
      <c r="J1030" s="120">
        <v>1400</v>
      </c>
      <c r="K1030" s="120">
        <v>315482</v>
      </c>
      <c r="L1030" s="120">
        <v>0.61699999999999999</v>
      </c>
      <c r="M1030" s="121" t="s">
        <v>5657</v>
      </c>
      <c r="N1030" s="120">
        <v>1</v>
      </c>
      <c r="O1030" s="119">
        <v>270</v>
      </c>
      <c r="P1030" s="119">
        <v>32</v>
      </c>
      <c r="Q1030" s="119">
        <v>5.5</v>
      </c>
      <c r="R1030" s="120" t="s">
        <v>5660</v>
      </c>
      <c r="S1030" s="120">
        <v>0.25900000000000001</v>
      </c>
      <c r="T1030" s="120"/>
      <c r="U1030" s="120"/>
      <c r="V1030" s="172">
        <v>167.5</v>
      </c>
      <c r="W1030" s="172"/>
      <c r="X1030" s="172">
        <v>97.4</v>
      </c>
      <c r="Y1030" s="172">
        <v>28.9</v>
      </c>
      <c r="Z1030" s="172">
        <v>41.2</v>
      </c>
      <c r="AA1030" s="123">
        <v>3097.6</v>
      </c>
      <c r="AB1030" s="123"/>
      <c r="AC1030" s="123">
        <v>282.88</v>
      </c>
      <c r="AD1030" s="123"/>
      <c r="AE1030" s="123"/>
      <c r="AF1030" s="123"/>
      <c r="AG1030" s="214"/>
      <c r="AH1030" s="229" t="str">
        <f t="shared" si="143"/>
        <v>a3</v>
      </c>
      <c r="AI1030" s="122"/>
      <c r="AJ1030" s="122"/>
      <c r="AK1030" s="122"/>
      <c r="AL1030" s="122"/>
      <c r="AM1030" s="122"/>
      <c r="AN1030" s="173" t="s">
        <v>3186</v>
      </c>
      <c r="AO1030" s="173" t="s">
        <v>3186</v>
      </c>
      <c r="AP1030" s="173" t="s">
        <v>3186</v>
      </c>
      <c r="AQ1030" s="173" t="s">
        <v>3186</v>
      </c>
      <c r="AR1030" s="173" t="s">
        <v>3186</v>
      </c>
      <c r="AS1030" s="173"/>
      <c r="AT1030" s="173">
        <v>0.5</v>
      </c>
      <c r="AU1030" s="173">
        <v>0.5</v>
      </c>
      <c r="AV1030" s="173">
        <v>0.5</v>
      </c>
      <c r="AW1030" s="173">
        <v>0.5</v>
      </c>
      <c r="AX1030" s="173"/>
      <c r="AY1030" s="173"/>
      <c r="AZ1030" s="211"/>
      <c r="BA1030" s="211">
        <f t="shared" ref="BA1030:BA1092" si="149">SUBTOTAL(9,AT1030:AY1030)</f>
        <v>2</v>
      </c>
      <c r="BB1030" s="205">
        <f t="shared" si="144"/>
        <v>51615</v>
      </c>
      <c r="BC1030" s="205">
        <f t="shared" si="145"/>
        <v>47479</v>
      </c>
      <c r="BD1030" s="205">
        <f t="shared" si="146"/>
        <v>4453</v>
      </c>
      <c r="BE1030" s="205">
        <f t="shared" si="147"/>
        <v>317</v>
      </c>
      <c r="BF1030" s="175">
        <v>47162</v>
      </c>
      <c r="BG1030" s="175">
        <v>8838</v>
      </c>
      <c r="BH1030" s="175">
        <v>7140</v>
      </c>
      <c r="BI1030" s="175">
        <v>4136</v>
      </c>
      <c r="BJ1030" s="175"/>
      <c r="BK1030" s="175">
        <v>10470</v>
      </c>
      <c r="BL1030" s="175">
        <v>547</v>
      </c>
      <c r="BM1030" s="175">
        <v>3840</v>
      </c>
      <c r="BN1030" s="175">
        <v>2422</v>
      </c>
      <c r="BO1030" s="175">
        <v>14222</v>
      </c>
      <c r="BP1030" s="198">
        <f t="shared" si="148"/>
        <v>21362</v>
      </c>
    </row>
    <row r="1031" spans="1:68" s="116" customFormat="1" x14ac:dyDescent="0.15">
      <c r="A1031" s="117">
        <v>2038401002</v>
      </c>
      <c r="B1031" s="118" t="s">
        <v>1581</v>
      </c>
      <c r="C1031" s="118" t="s">
        <v>1489</v>
      </c>
      <c r="D1031" s="118" t="s">
        <v>1580</v>
      </c>
      <c r="E1031" s="118" t="s">
        <v>4210</v>
      </c>
      <c r="F1031" s="120">
        <v>5</v>
      </c>
      <c r="G1031" s="119">
        <v>87981</v>
      </c>
      <c r="H1031" s="119"/>
      <c r="I1031" s="120" t="s">
        <v>5820</v>
      </c>
      <c r="J1031" s="120">
        <v>800</v>
      </c>
      <c r="K1031" s="120">
        <v>87981</v>
      </c>
      <c r="L1031" s="120">
        <v>0.30099999999999999</v>
      </c>
      <c r="M1031" s="121" t="s">
        <v>5657</v>
      </c>
      <c r="N1031" s="120">
        <v>1</v>
      </c>
      <c r="O1031" s="119">
        <v>250</v>
      </c>
      <c r="P1031" s="119">
        <v>35</v>
      </c>
      <c r="Q1031" s="119">
        <v>5.4</v>
      </c>
      <c r="R1031" s="120" t="s">
        <v>5660</v>
      </c>
      <c r="S1031" s="120">
        <v>6.8000000000000005E-2</v>
      </c>
      <c r="T1031" s="120"/>
      <c r="U1031" s="120"/>
      <c r="V1031" s="172">
        <v>90.125</v>
      </c>
      <c r="W1031" s="172">
        <v>2.7050000000000001</v>
      </c>
      <c r="X1031" s="172">
        <v>71.12</v>
      </c>
      <c r="Y1031" s="172">
        <v>11.686</v>
      </c>
      <c r="Z1031" s="172">
        <v>4.6139999999999999</v>
      </c>
      <c r="AA1031" s="123">
        <v>800.9</v>
      </c>
      <c r="AB1031" s="123"/>
      <c r="AC1031" s="123">
        <v>62.81</v>
      </c>
      <c r="AD1031" s="123"/>
      <c r="AE1031" s="123"/>
      <c r="AF1031" s="123"/>
      <c r="AG1031" s="214"/>
      <c r="AH1031" s="229" t="str">
        <f t="shared" si="143"/>
        <v>a3</v>
      </c>
      <c r="AI1031" s="122"/>
      <c r="AJ1031" s="122"/>
      <c r="AK1031" s="122"/>
      <c r="AL1031" s="122"/>
      <c r="AM1031" s="122"/>
      <c r="AN1031" s="173" t="s">
        <v>3186</v>
      </c>
      <c r="AO1031" s="173" t="s">
        <v>3186</v>
      </c>
      <c r="AP1031" s="173" t="s">
        <v>3186</v>
      </c>
      <c r="AQ1031" s="173" t="s">
        <v>3186</v>
      </c>
      <c r="AR1031" s="173" t="s">
        <v>3186</v>
      </c>
      <c r="AS1031" s="173"/>
      <c r="AT1031" s="173">
        <v>0.5</v>
      </c>
      <c r="AU1031" s="173">
        <v>0.5</v>
      </c>
      <c r="AV1031" s="173">
        <v>0.5</v>
      </c>
      <c r="AW1031" s="173">
        <v>0.5</v>
      </c>
      <c r="AX1031" s="173"/>
      <c r="AY1031" s="173"/>
      <c r="AZ1031" s="211"/>
      <c r="BA1031" s="211">
        <f t="shared" si="149"/>
        <v>2</v>
      </c>
      <c r="BB1031" s="205">
        <f t="shared" si="144"/>
        <v>30513</v>
      </c>
      <c r="BC1031" s="205">
        <f t="shared" si="145"/>
        <v>28078</v>
      </c>
      <c r="BD1031" s="205">
        <f t="shared" si="146"/>
        <v>2596</v>
      </c>
      <c r="BE1031" s="205">
        <f t="shared" si="147"/>
        <v>161</v>
      </c>
      <c r="BF1031" s="175">
        <v>27917</v>
      </c>
      <c r="BG1031" s="175">
        <v>8838</v>
      </c>
      <c r="BH1031" s="175">
        <v>4106</v>
      </c>
      <c r="BI1031" s="175">
        <v>2435</v>
      </c>
      <c r="BJ1031" s="175"/>
      <c r="BK1031" s="175">
        <v>3312</v>
      </c>
      <c r="BL1031" s="175">
        <v>581</v>
      </c>
      <c r="BM1031" s="175">
        <v>1917</v>
      </c>
      <c r="BN1031" s="175">
        <v>163</v>
      </c>
      <c r="BO1031" s="175">
        <v>9161</v>
      </c>
      <c r="BP1031" s="198">
        <f t="shared" si="148"/>
        <v>13267</v>
      </c>
    </row>
    <row r="1032" spans="1:68" s="116" customFormat="1" x14ac:dyDescent="0.15">
      <c r="A1032" s="117">
        <v>2038501001</v>
      </c>
      <c r="B1032" s="118" t="s">
        <v>1582</v>
      </c>
      <c r="C1032" s="118" t="s">
        <v>1489</v>
      </c>
      <c r="D1032" s="118" t="s">
        <v>1583</v>
      </c>
      <c r="E1032" s="118" t="s">
        <v>4211</v>
      </c>
      <c r="F1032" s="120">
        <v>16</v>
      </c>
      <c r="G1032" s="119">
        <v>1295147</v>
      </c>
      <c r="H1032" s="119"/>
      <c r="I1032" s="120" t="s">
        <v>5820</v>
      </c>
      <c r="J1032" s="120">
        <v>6000</v>
      </c>
      <c r="K1032" s="120">
        <v>1295147</v>
      </c>
      <c r="L1032" s="120">
        <v>0.59099999999999997</v>
      </c>
      <c r="M1032" s="121" t="s">
        <v>5657</v>
      </c>
      <c r="N1032" s="120">
        <v>1</v>
      </c>
      <c r="O1032" s="119">
        <v>340</v>
      </c>
      <c r="P1032" s="119">
        <v>52</v>
      </c>
      <c r="Q1032" s="119">
        <v>6.6</v>
      </c>
      <c r="R1032" s="120" t="s">
        <v>5655</v>
      </c>
      <c r="S1032" s="120">
        <v>15.3</v>
      </c>
      <c r="T1032" s="120"/>
      <c r="U1032" s="120"/>
      <c r="V1032" s="172">
        <v>763</v>
      </c>
      <c r="W1032" s="172">
        <v>108</v>
      </c>
      <c r="X1032" s="172">
        <v>504</v>
      </c>
      <c r="Y1032" s="172">
        <v>67</v>
      </c>
      <c r="Z1032" s="172">
        <v>84</v>
      </c>
      <c r="AA1032" s="123"/>
      <c r="AB1032" s="123"/>
      <c r="AC1032" s="123">
        <v>1030</v>
      </c>
      <c r="AD1032" s="123"/>
      <c r="AE1032" s="123"/>
      <c r="AF1032" s="123"/>
      <c r="AG1032" s="214"/>
      <c r="AH1032" s="229" t="str">
        <f t="shared" si="143"/>
        <v>a3</v>
      </c>
      <c r="AI1032" s="122"/>
      <c r="AJ1032" s="122"/>
      <c r="AK1032" s="122"/>
      <c r="AL1032" s="122"/>
      <c r="AM1032" s="122"/>
      <c r="AN1032" s="173"/>
      <c r="AO1032" s="173"/>
      <c r="AP1032" s="173"/>
      <c r="AQ1032" s="173"/>
      <c r="AR1032" s="173"/>
      <c r="AS1032" s="173"/>
      <c r="AT1032" s="173"/>
      <c r="AU1032" s="173">
        <v>0.6</v>
      </c>
      <c r="AV1032" s="173"/>
      <c r="AW1032" s="173"/>
      <c r="AX1032" s="173"/>
      <c r="AY1032" s="173"/>
      <c r="AZ1032" s="211">
        <f t="shared" ref="AZ1032:AZ1093" si="150">SUBTOTAL(9,AN1032:AS1032)</f>
        <v>0</v>
      </c>
      <c r="BA1032" s="211">
        <f t="shared" si="149"/>
        <v>0.6</v>
      </c>
      <c r="BB1032" s="205">
        <f t="shared" si="144"/>
        <v>80810</v>
      </c>
      <c r="BC1032" s="205">
        <f t="shared" si="145"/>
        <v>71840</v>
      </c>
      <c r="BD1032" s="205">
        <f t="shared" si="146"/>
        <v>9532</v>
      </c>
      <c r="BE1032" s="205">
        <f t="shared" si="147"/>
        <v>562</v>
      </c>
      <c r="BF1032" s="175">
        <v>71278</v>
      </c>
      <c r="BG1032" s="175"/>
      <c r="BH1032" s="175">
        <v>22943</v>
      </c>
      <c r="BI1032" s="175">
        <v>8970</v>
      </c>
      <c r="BJ1032" s="175"/>
      <c r="BK1032" s="175">
        <v>17704</v>
      </c>
      <c r="BL1032" s="175">
        <v>9039</v>
      </c>
      <c r="BM1032" s="175">
        <v>13948</v>
      </c>
      <c r="BN1032" s="175">
        <v>882</v>
      </c>
      <c r="BO1032" s="175">
        <v>7324</v>
      </c>
      <c r="BP1032" s="198">
        <f t="shared" si="148"/>
        <v>30267</v>
      </c>
    </row>
    <row r="1033" spans="1:68" s="116" customFormat="1" x14ac:dyDescent="0.15">
      <c r="A1033" s="117">
        <v>2038601001</v>
      </c>
      <c r="B1033" s="118" t="s">
        <v>1584</v>
      </c>
      <c r="C1033" s="118" t="s">
        <v>1489</v>
      </c>
      <c r="D1033" s="118" t="s">
        <v>1585</v>
      </c>
      <c r="E1033" s="118" t="s">
        <v>4212</v>
      </c>
      <c r="F1033" s="120">
        <v>16</v>
      </c>
      <c r="G1033" s="119"/>
      <c r="H1033" s="119"/>
      <c r="I1033" s="120" t="s">
        <v>5820</v>
      </c>
      <c r="J1033" s="120">
        <v>500</v>
      </c>
      <c r="K1033" s="120">
        <v>95783</v>
      </c>
      <c r="L1033" s="120">
        <v>0.52500000000000002</v>
      </c>
      <c r="M1033" s="121" t="s">
        <v>5657</v>
      </c>
      <c r="N1033" s="120">
        <v>1</v>
      </c>
      <c r="O1033" s="119">
        <v>180</v>
      </c>
      <c r="P1033" s="119">
        <v>25</v>
      </c>
      <c r="Q1033" s="119">
        <v>4.4000000000000004</v>
      </c>
      <c r="R1033" s="120" t="s">
        <v>5660</v>
      </c>
      <c r="S1033" s="120">
        <v>0.1</v>
      </c>
      <c r="T1033" s="120"/>
      <c r="U1033" s="120"/>
      <c r="V1033" s="172">
        <v>67.924000000000007</v>
      </c>
      <c r="W1033" s="172"/>
      <c r="X1033" s="172">
        <v>67.424000000000007</v>
      </c>
      <c r="Y1033" s="172"/>
      <c r="Z1033" s="172">
        <v>0.5</v>
      </c>
      <c r="AA1033" s="123">
        <v>762</v>
      </c>
      <c r="AB1033" s="123"/>
      <c r="AC1033" s="123">
        <v>80.099999999999994</v>
      </c>
      <c r="AD1033" s="123"/>
      <c r="AE1033" s="123"/>
      <c r="AF1033" s="123"/>
      <c r="AG1033" s="214"/>
      <c r="AH1033" s="229" t="str">
        <f t="shared" si="143"/>
        <v>a3</v>
      </c>
      <c r="AI1033" s="122"/>
      <c r="AJ1033" s="122"/>
      <c r="AK1033" s="122"/>
      <c r="AL1033" s="122"/>
      <c r="AM1033" s="122"/>
      <c r="AN1033" s="173">
        <v>0.5</v>
      </c>
      <c r="AO1033" s="173" t="s">
        <v>3186</v>
      </c>
      <c r="AP1033" s="173" t="s">
        <v>3186</v>
      </c>
      <c r="AQ1033" s="173" t="s">
        <v>3186</v>
      </c>
      <c r="AR1033" s="173" t="s">
        <v>3186</v>
      </c>
      <c r="AS1033" s="173">
        <v>1.1000000000000001</v>
      </c>
      <c r="AT1033" s="173"/>
      <c r="AU1033" s="173">
        <v>0.8</v>
      </c>
      <c r="AV1033" s="173"/>
      <c r="AW1033" s="173"/>
      <c r="AX1033" s="173"/>
      <c r="AY1033" s="173"/>
      <c r="AZ1033" s="211">
        <f t="shared" si="150"/>
        <v>1.6</v>
      </c>
      <c r="BA1033" s="211">
        <f t="shared" si="149"/>
        <v>0.8</v>
      </c>
      <c r="BB1033" s="205">
        <f t="shared" si="144"/>
        <v>19389</v>
      </c>
      <c r="BC1033" s="205">
        <f t="shared" si="145"/>
        <v>19389</v>
      </c>
      <c r="BD1033" s="205">
        <f t="shared" si="146"/>
        <v>4326</v>
      </c>
      <c r="BE1033" s="205">
        <f t="shared" si="147"/>
        <v>4326</v>
      </c>
      <c r="BF1033" s="175">
        <v>15063</v>
      </c>
      <c r="BG1033" s="175">
        <v>1940</v>
      </c>
      <c r="BH1033" s="175">
        <v>4043</v>
      </c>
      <c r="BI1033" s="175"/>
      <c r="BJ1033" s="175"/>
      <c r="BK1033" s="175">
        <v>3248</v>
      </c>
      <c r="BL1033" s="175">
        <v>2232</v>
      </c>
      <c r="BM1033" s="175">
        <v>969</v>
      </c>
      <c r="BN1033" s="175">
        <v>512</v>
      </c>
      <c r="BO1033" s="175">
        <v>6445</v>
      </c>
      <c r="BP1033" s="198">
        <f t="shared" si="148"/>
        <v>10488</v>
      </c>
    </row>
    <row r="1034" spans="1:68" s="116" customFormat="1" x14ac:dyDescent="0.15">
      <c r="A1034" s="117">
        <v>2038601002</v>
      </c>
      <c r="B1034" s="118" t="s">
        <v>1586</v>
      </c>
      <c r="C1034" s="118" t="s">
        <v>1489</v>
      </c>
      <c r="D1034" s="118" t="s">
        <v>1585</v>
      </c>
      <c r="E1034" s="118" t="s">
        <v>4213</v>
      </c>
      <c r="F1034" s="120">
        <v>10</v>
      </c>
      <c r="G1034" s="119"/>
      <c r="H1034" s="119"/>
      <c r="I1034" s="120" t="s">
        <v>5820</v>
      </c>
      <c r="J1034" s="120">
        <v>900</v>
      </c>
      <c r="K1034" s="120">
        <v>149647</v>
      </c>
      <c r="L1034" s="120">
        <v>0.45600000000000002</v>
      </c>
      <c r="M1034" s="121" t="s">
        <v>5657</v>
      </c>
      <c r="N1034" s="120">
        <v>1</v>
      </c>
      <c r="O1034" s="119">
        <v>240</v>
      </c>
      <c r="P1034" s="119">
        <v>37</v>
      </c>
      <c r="Q1034" s="119">
        <v>6.4</v>
      </c>
      <c r="R1034" s="120" t="s">
        <v>5660</v>
      </c>
      <c r="S1034" s="120">
        <v>0.1</v>
      </c>
      <c r="T1034" s="120"/>
      <c r="U1034" s="120"/>
      <c r="V1034" s="172">
        <v>117.2</v>
      </c>
      <c r="W1034" s="172"/>
      <c r="X1034" s="172">
        <v>114</v>
      </c>
      <c r="Y1034" s="172"/>
      <c r="Z1034" s="172">
        <v>3.2</v>
      </c>
      <c r="AA1034" s="123">
        <v>1293</v>
      </c>
      <c r="AB1034" s="123"/>
      <c r="AC1034" s="123">
        <v>123.7</v>
      </c>
      <c r="AD1034" s="123"/>
      <c r="AE1034" s="123"/>
      <c r="AF1034" s="123"/>
      <c r="AG1034" s="214"/>
      <c r="AH1034" s="229" t="str">
        <f t="shared" si="143"/>
        <v>a3</v>
      </c>
      <c r="AI1034" s="122"/>
      <c r="AJ1034" s="122"/>
      <c r="AK1034" s="122"/>
      <c r="AL1034" s="122"/>
      <c r="AM1034" s="122"/>
      <c r="AN1034" s="173">
        <v>0.5</v>
      </c>
      <c r="AO1034" s="173" t="s">
        <v>3186</v>
      </c>
      <c r="AP1034" s="173" t="s">
        <v>3186</v>
      </c>
      <c r="AQ1034" s="173" t="s">
        <v>3186</v>
      </c>
      <c r="AR1034" s="173" t="s">
        <v>3186</v>
      </c>
      <c r="AS1034" s="173">
        <v>0.9</v>
      </c>
      <c r="AT1034" s="173"/>
      <c r="AU1034" s="173">
        <v>1</v>
      </c>
      <c r="AV1034" s="173"/>
      <c r="AW1034" s="173"/>
      <c r="AX1034" s="173"/>
      <c r="AY1034" s="173"/>
      <c r="AZ1034" s="211">
        <f t="shared" si="150"/>
        <v>1.4</v>
      </c>
      <c r="BA1034" s="211">
        <f t="shared" si="149"/>
        <v>1</v>
      </c>
      <c r="BB1034" s="205">
        <f t="shared" si="144"/>
        <v>23934</v>
      </c>
      <c r="BC1034" s="205">
        <f t="shared" si="145"/>
        <v>23934</v>
      </c>
      <c r="BD1034" s="205">
        <f t="shared" si="146"/>
        <v>4127</v>
      </c>
      <c r="BE1034" s="205">
        <f t="shared" si="147"/>
        <v>4127</v>
      </c>
      <c r="BF1034" s="175">
        <v>19807</v>
      </c>
      <c r="BG1034" s="175">
        <v>4123</v>
      </c>
      <c r="BH1034" s="175">
        <v>4127</v>
      </c>
      <c r="BI1034" s="175"/>
      <c r="BJ1034" s="175"/>
      <c r="BK1034" s="175">
        <v>4962</v>
      </c>
      <c r="BL1034" s="175">
        <v>906</v>
      </c>
      <c r="BM1034" s="175">
        <v>1666</v>
      </c>
      <c r="BN1034" s="175">
        <v>1184</v>
      </c>
      <c r="BO1034" s="175">
        <v>6966</v>
      </c>
      <c r="BP1034" s="198">
        <f t="shared" si="148"/>
        <v>11093</v>
      </c>
    </row>
    <row r="1035" spans="1:68" s="116" customFormat="1" x14ac:dyDescent="0.15">
      <c r="A1035" s="117">
        <v>2038801001</v>
      </c>
      <c r="B1035" s="118" t="s">
        <v>1587</v>
      </c>
      <c r="C1035" s="118" t="s">
        <v>1489</v>
      </c>
      <c r="D1035" s="118" t="s">
        <v>1588</v>
      </c>
      <c r="E1035" s="118" t="s">
        <v>4214</v>
      </c>
      <c r="F1035" s="120">
        <v>21</v>
      </c>
      <c r="G1035" s="119">
        <v>576734</v>
      </c>
      <c r="H1035" s="119"/>
      <c r="I1035" s="120" t="s">
        <v>5820</v>
      </c>
      <c r="J1035" s="120">
        <v>3750</v>
      </c>
      <c r="K1035" s="120">
        <v>576734</v>
      </c>
      <c r="L1035" s="120">
        <v>0.42099999999999999</v>
      </c>
      <c r="M1035" s="121" t="s">
        <v>5657</v>
      </c>
      <c r="N1035" s="120">
        <v>1</v>
      </c>
      <c r="O1035" s="119">
        <v>220</v>
      </c>
      <c r="P1035" s="119">
        <v>32</v>
      </c>
      <c r="Q1035" s="119">
        <v>5.2</v>
      </c>
      <c r="R1035" s="120" t="s">
        <v>5660</v>
      </c>
      <c r="S1035" s="120">
        <v>0.8</v>
      </c>
      <c r="T1035" s="120"/>
      <c r="U1035" s="120"/>
      <c r="V1035" s="172">
        <v>441.1</v>
      </c>
      <c r="W1035" s="172">
        <v>21</v>
      </c>
      <c r="X1035" s="172">
        <v>354.3</v>
      </c>
      <c r="Y1035" s="172">
        <v>46.5</v>
      </c>
      <c r="Z1035" s="172">
        <v>19.3</v>
      </c>
      <c r="AA1035" s="123">
        <v>6203</v>
      </c>
      <c r="AB1035" s="123"/>
      <c r="AC1035" s="123">
        <v>546</v>
      </c>
      <c r="AD1035" s="123"/>
      <c r="AE1035" s="123"/>
      <c r="AF1035" s="123"/>
      <c r="AG1035" s="214"/>
      <c r="AH1035" s="229" t="str">
        <f t="shared" si="143"/>
        <v>a3</v>
      </c>
      <c r="AI1035" s="122"/>
      <c r="AJ1035" s="122"/>
      <c r="AK1035" s="122"/>
      <c r="AL1035" s="122"/>
      <c r="AM1035" s="122"/>
      <c r="AN1035" s="173"/>
      <c r="AO1035" s="173"/>
      <c r="AP1035" s="173"/>
      <c r="AQ1035" s="173"/>
      <c r="AR1035" s="173"/>
      <c r="AS1035" s="173"/>
      <c r="AT1035" s="173"/>
      <c r="AU1035" s="173">
        <v>0.5</v>
      </c>
      <c r="AV1035" s="173">
        <v>0.5</v>
      </c>
      <c r="AW1035" s="173"/>
      <c r="AX1035" s="173"/>
      <c r="AY1035" s="173"/>
      <c r="AZ1035" s="211">
        <f t="shared" si="150"/>
        <v>0</v>
      </c>
      <c r="BA1035" s="211">
        <f t="shared" si="149"/>
        <v>1</v>
      </c>
      <c r="BB1035" s="205">
        <f t="shared" si="144"/>
        <v>41208</v>
      </c>
      <c r="BC1035" s="205">
        <f t="shared" si="145"/>
        <v>41208</v>
      </c>
      <c r="BD1035" s="205">
        <f t="shared" si="146"/>
        <v>0</v>
      </c>
      <c r="BE1035" s="205">
        <f t="shared" si="147"/>
        <v>0</v>
      </c>
      <c r="BF1035" s="175">
        <v>41208</v>
      </c>
      <c r="BG1035" s="175"/>
      <c r="BH1035" s="175">
        <v>17809</v>
      </c>
      <c r="BI1035" s="175"/>
      <c r="BJ1035" s="175"/>
      <c r="BK1035" s="175">
        <v>11600</v>
      </c>
      <c r="BL1035" s="175">
        <v>4015</v>
      </c>
      <c r="BM1035" s="175">
        <v>6483</v>
      </c>
      <c r="BN1035" s="175">
        <v>234</v>
      </c>
      <c r="BO1035" s="175">
        <v>1067</v>
      </c>
      <c r="BP1035" s="198">
        <f t="shared" si="148"/>
        <v>18876</v>
      </c>
    </row>
    <row r="1036" spans="1:68" s="116" customFormat="1" x14ac:dyDescent="0.15">
      <c r="A1036" s="117">
        <v>2040201001</v>
      </c>
      <c r="B1036" s="118" t="s">
        <v>1589</v>
      </c>
      <c r="C1036" s="118" t="s">
        <v>1489</v>
      </c>
      <c r="D1036" s="118" t="s">
        <v>1590</v>
      </c>
      <c r="E1036" s="118" t="s">
        <v>4215</v>
      </c>
      <c r="F1036" s="120">
        <v>15</v>
      </c>
      <c r="G1036" s="119"/>
      <c r="H1036" s="119"/>
      <c r="I1036" s="120" t="s">
        <v>5820</v>
      </c>
      <c r="J1036" s="120">
        <v>2700</v>
      </c>
      <c r="K1036" s="120">
        <v>454206</v>
      </c>
      <c r="L1036" s="120">
        <v>0.46100000000000002</v>
      </c>
      <c r="M1036" s="121" t="s">
        <v>5657</v>
      </c>
      <c r="N1036" s="120">
        <v>1</v>
      </c>
      <c r="O1036" s="119"/>
      <c r="P1036" s="119"/>
      <c r="Q1036" s="119"/>
      <c r="R1036" s="120" t="s">
        <v>5655</v>
      </c>
      <c r="S1036" s="120">
        <v>0.2</v>
      </c>
      <c r="T1036" s="120"/>
      <c r="U1036" s="120"/>
      <c r="V1036" s="172">
        <v>391.4</v>
      </c>
      <c r="W1036" s="172"/>
      <c r="X1036" s="172">
        <v>332.8</v>
      </c>
      <c r="Y1036" s="172">
        <v>50.8</v>
      </c>
      <c r="Z1036" s="172">
        <v>7.8</v>
      </c>
      <c r="AA1036" s="123">
        <v>4818</v>
      </c>
      <c r="AB1036" s="123"/>
      <c r="AC1036" s="123">
        <v>440.4</v>
      </c>
      <c r="AD1036" s="123"/>
      <c r="AE1036" s="123"/>
      <c r="AF1036" s="123"/>
      <c r="AG1036" s="214"/>
      <c r="AH1036" s="229" t="str">
        <f t="shared" si="143"/>
        <v>a3</v>
      </c>
      <c r="AI1036" s="122"/>
      <c r="AJ1036" s="122"/>
      <c r="AK1036" s="122"/>
      <c r="AL1036" s="122"/>
      <c r="AM1036" s="122"/>
      <c r="AN1036" s="173">
        <v>2</v>
      </c>
      <c r="AO1036" s="173" t="s">
        <v>3186</v>
      </c>
      <c r="AP1036" s="173" t="s">
        <v>3186</v>
      </c>
      <c r="AQ1036" s="173" t="s">
        <v>3186</v>
      </c>
      <c r="AR1036" s="173" t="s">
        <v>3186</v>
      </c>
      <c r="AS1036" s="173"/>
      <c r="AT1036" s="173"/>
      <c r="AU1036" s="173"/>
      <c r="AV1036" s="173"/>
      <c r="AW1036" s="173"/>
      <c r="AX1036" s="173">
        <v>1</v>
      </c>
      <c r="AY1036" s="173"/>
      <c r="AZ1036" s="211">
        <f t="shared" si="150"/>
        <v>2</v>
      </c>
      <c r="BA1036" s="211">
        <f t="shared" si="149"/>
        <v>1</v>
      </c>
      <c r="BB1036" s="205">
        <f t="shared" si="144"/>
        <v>34701</v>
      </c>
      <c r="BC1036" s="205">
        <f t="shared" si="145"/>
        <v>34701</v>
      </c>
      <c r="BD1036" s="205">
        <f t="shared" si="146"/>
        <v>0</v>
      </c>
      <c r="BE1036" s="205">
        <f t="shared" si="147"/>
        <v>0</v>
      </c>
      <c r="BF1036" s="175">
        <v>34701</v>
      </c>
      <c r="BG1036" s="175"/>
      <c r="BH1036" s="175">
        <v>7035</v>
      </c>
      <c r="BI1036" s="175"/>
      <c r="BJ1036" s="175"/>
      <c r="BK1036" s="175">
        <v>15074</v>
      </c>
      <c r="BL1036" s="175">
        <v>1748</v>
      </c>
      <c r="BM1036" s="175">
        <v>6499</v>
      </c>
      <c r="BN1036" s="175">
        <v>2167</v>
      </c>
      <c r="BO1036" s="175">
        <v>2178</v>
      </c>
      <c r="BP1036" s="198">
        <f t="shared" si="148"/>
        <v>9213</v>
      </c>
    </row>
    <row r="1037" spans="1:68" s="116" customFormat="1" x14ac:dyDescent="0.15">
      <c r="A1037" s="117">
        <v>2040301001</v>
      </c>
      <c r="B1037" s="118" t="s">
        <v>1591</v>
      </c>
      <c r="C1037" s="118" t="s">
        <v>1489</v>
      </c>
      <c r="D1037" s="118" t="s">
        <v>1592</v>
      </c>
      <c r="E1037" s="118" t="s">
        <v>4216</v>
      </c>
      <c r="F1037" s="120">
        <v>13</v>
      </c>
      <c r="G1037" s="119">
        <v>637757</v>
      </c>
      <c r="H1037" s="119"/>
      <c r="I1037" s="120" t="s">
        <v>5820</v>
      </c>
      <c r="J1037" s="120">
        <v>4110</v>
      </c>
      <c r="K1037" s="120">
        <v>637757</v>
      </c>
      <c r="L1037" s="120">
        <v>0.42499999999999999</v>
      </c>
      <c r="M1037" s="121" t="s">
        <v>5657</v>
      </c>
      <c r="N1037" s="120">
        <v>1</v>
      </c>
      <c r="O1037" s="119">
        <v>260</v>
      </c>
      <c r="P1037" s="119">
        <v>29</v>
      </c>
      <c r="Q1037" s="119">
        <v>3.6</v>
      </c>
      <c r="R1037" s="120" t="s">
        <v>5660</v>
      </c>
      <c r="S1037" s="120">
        <v>0.312</v>
      </c>
      <c r="T1037" s="120"/>
      <c r="U1037" s="120"/>
      <c r="V1037" s="172">
        <v>399.4</v>
      </c>
      <c r="W1037" s="172">
        <v>53.6</v>
      </c>
      <c r="X1037" s="172">
        <v>238.7</v>
      </c>
      <c r="Y1037" s="172">
        <v>34.1</v>
      </c>
      <c r="Z1037" s="172">
        <v>73</v>
      </c>
      <c r="AA1037" s="123"/>
      <c r="AB1037" s="123"/>
      <c r="AC1037" s="123">
        <v>663.7</v>
      </c>
      <c r="AD1037" s="123"/>
      <c r="AE1037" s="123"/>
      <c r="AF1037" s="123"/>
      <c r="AG1037" s="214"/>
      <c r="AH1037" s="229" t="str">
        <f t="shared" si="143"/>
        <v>a3</v>
      </c>
      <c r="AI1037" s="122"/>
      <c r="AJ1037" s="122"/>
      <c r="AK1037" s="122"/>
      <c r="AL1037" s="122"/>
      <c r="AM1037" s="122"/>
      <c r="AN1037" s="173" t="s">
        <v>3186</v>
      </c>
      <c r="AO1037" s="173" t="s">
        <v>3186</v>
      </c>
      <c r="AP1037" s="173" t="s">
        <v>3186</v>
      </c>
      <c r="AQ1037" s="173" t="s">
        <v>3186</v>
      </c>
      <c r="AR1037" s="173" t="s">
        <v>3186</v>
      </c>
      <c r="AS1037" s="173">
        <v>1</v>
      </c>
      <c r="AT1037" s="173"/>
      <c r="AU1037" s="173"/>
      <c r="AV1037" s="173"/>
      <c r="AW1037" s="173"/>
      <c r="AX1037" s="173">
        <v>1</v>
      </c>
      <c r="AY1037" s="173"/>
      <c r="AZ1037" s="211">
        <f t="shared" si="150"/>
        <v>1</v>
      </c>
      <c r="BA1037" s="211">
        <f t="shared" si="149"/>
        <v>1</v>
      </c>
      <c r="BB1037" s="205">
        <f t="shared" si="144"/>
        <v>69489</v>
      </c>
      <c r="BC1037" s="205">
        <f t="shared" si="145"/>
        <v>69489</v>
      </c>
      <c r="BD1037" s="205">
        <f t="shared" si="146"/>
        <v>14291</v>
      </c>
      <c r="BE1037" s="205">
        <f t="shared" si="147"/>
        <v>14291</v>
      </c>
      <c r="BF1037" s="175">
        <v>55198</v>
      </c>
      <c r="BG1037" s="175">
        <v>11720</v>
      </c>
      <c r="BH1037" s="175">
        <v>14291</v>
      </c>
      <c r="BI1037" s="175"/>
      <c r="BJ1037" s="175"/>
      <c r="BK1037" s="175">
        <v>10745</v>
      </c>
      <c r="BL1037" s="175">
        <v>3532</v>
      </c>
      <c r="BM1037" s="175">
        <v>5858</v>
      </c>
      <c r="BN1037" s="175">
        <v>1942</v>
      </c>
      <c r="BO1037" s="175">
        <v>21401</v>
      </c>
      <c r="BP1037" s="198">
        <f t="shared" si="148"/>
        <v>35692</v>
      </c>
    </row>
    <row r="1038" spans="1:68" s="116" customFormat="1" x14ac:dyDescent="0.15">
      <c r="A1038" s="117">
        <v>2040702001</v>
      </c>
      <c r="B1038" s="118" t="s">
        <v>1593</v>
      </c>
      <c r="C1038" s="118" t="s">
        <v>1489</v>
      </c>
      <c r="D1038" s="118" t="s">
        <v>1594</v>
      </c>
      <c r="E1038" s="118" t="s">
        <v>4217</v>
      </c>
      <c r="F1038" s="120">
        <v>16</v>
      </c>
      <c r="G1038" s="119">
        <v>328792</v>
      </c>
      <c r="H1038" s="119"/>
      <c r="I1038" s="120" t="s">
        <v>5820</v>
      </c>
      <c r="J1038" s="120">
        <v>2900</v>
      </c>
      <c r="K1038" s="120">
        <v>328792</v>
      </c>
      <c r="L1038" s="120">
        <v>0.311</v>
      </c>
      <c r="M1038" s="121" t="s">
        <v>5659</v>
      </c>
      <c r="N1038" s="120">
        <v>1</v>
      </c>
      <c r="O1038" s="119">
        <v>167.1</v>
      </c>
      <c r="P1038" s="119"/>
      <c r="Q1038" s="119"/>
      <c r="R1038" s="120" t="s">
        <v>5663</v>
      </c>
      <c r="S1038" s="120">
        <v>0.2</v>
      </c>
      <c r="T1038" s="120"/>
      <c r="U1038" s="120"/>
      <c r="V1038" s="172">
        <v>525.9</v>
      </c>
      <c r="W1038" s="172">
        <v>1</v>
      </c>
      <c r="X1038" s="172">
        <v>271.7</v>
      </c>
      <c r="Y1038" s="172">
        <v>27.8</v>
      </c>
      <c r="Z1038" s="172">
        <v>225.4</v>
      </c>
      <c r="AA1038" s="123"/>
      <c r="AB1038" s="123"/>
      <c r="AC1038" s="123">
        <v>160</v>
      </c>
      <c r="AD1038" s="123"/>
      <c r="AE1038" s="123"/>
      <c r="AF1038" s="123"/>
      <c r="AG1038" s="214"/>
      <c r="AH1038" s="229" t="str">
        <f t="shared" si="143"/>
        <v>a3</v>
      </c>
      <c r="AI1038" s="122"/>
      <c r="AJ1038" s="122"/>
      <c r="AK1038" s="122"/>
      <c r="AL1038" s="122"/>
      <c r="AM1038" s="122"/>
      <c r="AN1038" s="173"/>
      <c r="AO1038" s="173"/>
      <c r="AP1038" s="173"/>
      <c r="AQ1038" s="173"/>
      <c r="AR1038" s="173"/>
      <c r="AS1038" s="173"/>
      <c r="AT1038" s="173"/>
      <c r="AU1038" s="173"/>
      <c r="AV1038" s="173"/>
      <c r="AW1038" s="173"/>
      <c r="AX1038" s="173"/>
      <c r="AY1038" s="173">
        <v>1</v>
      </c>
      <c r="AZ1038" s="211">
        <f t="shared" si="150"/>
        <v>0</v>
      </c>
      <c r="BA1038" s="211">
        <f t="shared" si="149"/>
        <v>1</v>
      </c>
      <c r="BB1038" s="205">
        <f t="shared" si="144"/>
        <v>33995</v>
      </c>
      <c r="BC1038" s="205">
        <f t="shared" si="145"/>
        <v>33995</v>
      </c>
      <c r="BD1038" s="205">
        <f t="shared" si="146"/>
        <v>-83</v>
      </c>
      <c r="BE1038" s="205">
        <f t="shared" si="147"/>
        <v>-83</v>
      </c>
      <c r="BF1038" s="175">
        <v>34078</v>
      </c>
      <c r="BG1038" s="175"/>
      <c r="BH1038" s="175">
        <v>13385</v>
      </c>
      <c r="BI1038" s="175"/>
      <c r="BJ1038" s="175"/>
      <c r="BK1038" s="175">
        <v>3093</v>
      </c>
      <c r="BL1038" s="175">
        <v>5394</v>
      </c>
      <c r="BM1038" s="175">
        <v>9353</v>
      </c>
      <c r="BN1038" s="175">
        <v>1259</v>
      </c>
      <c r="BO1038" s="175">
        <v>1511</v>
      </c>
      <c r="BP1038" s="198">
        <f t="shared" si="148"/>
        <v>14896</v>
      </c>
    </row>
    <row r="1039" spans="1:68" s="116" customFormat="1" x14ac:dyDescent="0.15">
      <c r="A1039" s="117">
        <v>2040702002</v>
      </c>
      <c r="B1039" s="118" t="s">
        <v>1595</v>
      </c>
      <c r="C1039" s="118" t="s">
        <v>1489</v>
      </c>
      <c r="D1039" s="118" t="s">
        <v>1594</v>
      </c>
      <c r="E1039" s="118" t="s">
        <v>4218</v>
      </c>
      <c r="F1039" s="120">
        <v>11</v>
      </c>
      <c r="G1039" s="119">
        <v>234971</v>
      </c>
      <c r="H1039" s="119"/>
      <c r="I1039" s="120" t="s">
        <v>5820</v>
      </c>
      <c r="J1039" s="120">
        <v>1255</v>
      </c>
      <c r="K1039" s="120">
        <v>234917</v>
      </c>
      <c r="L1039" s="120">
        <v>0.51300000000000001</v>
      </c>
      <c r="M1039" s="121" t="s">
        <v>5662</v>
      </c>
      <c r="N1039" s="120">
        <v>1</v>
      </c>
      <c r="O1039" s="119">
        <v>315.8</v>
      </c>
      <c r="P1039" s="119"/>
      <c r="Q1039" s="119"/>
      <c r="R1039" s="120" t="s">
        <v>5663</v>
      </c>
      <c r="S1039" s="120">
        <v>0.3</v>
      </c>
      <c r="T1039" s="120"/>
      <c r="U1039" s="120"/>
      <c r="V1039" s="172">
        <v>401.7</v>
      </c>
      <c r="W1039" s="172">
        <v>1</v>
      </c>
      <c r="X1039" s="172">
        <v>291.2</v>
      </c>
      <c r="Y1039" s="172">
        <v>23.6</v>
      </c>
      <c r="Z1039" s="172">
        <v>85.9</v>
      </c>
      <c r="AA1039" s="123"/>
      <c r="AB1039" s="123"/>
      <c r="AC1039" s="123">
        <v>206</v>
      </c>
      <c r="AD1039" s="123"/>
      <c r="AE1039" s="123"/>
      <c r="AF1039" s="123"/>
      <c r="AG1039" s="214"/>
      <c r="AH1039" s="229" t="str">
        <f t="shared" si="143"/>
        <v>a3</v>
      </c>
      <c r="AI1039" s="122"/>
      <c r="AJ1039" s="122"/>
      <c r="AK1039" s="122"/>
      <c r="AL1039" s="122"/>
      <c r="AM1039" s="122"/>
      <c r="AN1039" s="173"/>
      <c r="AO1039" s="173"/>
      <c r="AP1039" s="173"/>
      <c r="AQ1039" s="173"/>
      <c r="AR1039" s="173"/>
      <c r="AS1039" s="173"/>
      <c r="AT1039" s="173"/>
      <c r="AU1039" s="173"/>
      <c r="AV1039" s="173"/>
      <c r="AW1039" s="173"/>
      <c r="AX1039" s="173"/>
      <c r="AY1039" s="173"/>
      <c r="AZ1039" s="211">
        <f t="shared" si="150"/>
        <v>0</v>
      </c>
      <c r="BA1039" s="211">
        <f t="shared" si="149"/>
        <v>0</v>
      </c>
      <c r="BB1039" s="205">
        <f t="shared" si="144"/>
        <v>20109</v>
      </c>
      <c r="BC1039" s="205">
        <f t="shared" si="145"/>
        <v>20109</v>
      </c>
      <c r="BD1039" s="205">
        <f t="shared" si="146"/>
        <v>0</v>
      </c>
      <c r="BE1039" s="205">
        <f t="shared" si="147"/>
        <v>0</v>
      </c>
      <c r="BF1039" s="175">
        <v>20109</v>
      </c>
      <c r="BG1039" s="175"/>
      <c r="BH1039" s="175">
        <v>6858</v>
      </c>
      <c r="BI1039" s="175"/>
      <c r="BJ1039" s="175"/>
      <c r="BK1039" s="175">
        <v>3325</v>
      </c>
      <c r="BL1039" s="175">
        <v>1497</v>
      </c>
      <c r="BM1039" s="175">
        <v>6308</v>
      </c>
      <c r="BN1039" s="175">
        <v>853</v>
      </c>
      <c r="BO1039" s="175">
        <v>1268</v>
      </c>
      <c r="BP1039" s="198">
        <f t="shared" si="148"/>
        <v>8126</v>
      </c>
    </row>
    <row r="1040" spans="1:68" s="116" customFormat="1" x14ac:dyDescent="0.15">
      <c r="A1040" s="117">
        <v>2041302001</v>
      </c>
      <c r="B1040" s="118" t="s">
        <v>1596</v>
      </c>
      <c r="C1040" s="118" t="s">
        <v>1489</v>
      </c>
      <c r="D1040" s="118" t="s">
        <v>1597</v>
      </c>
      <c r="E1040" s="118" t="s">
        <v>4219</v>
      </c>
      <c r="F1040" s="120">
        <v>12</v>
      </c>
      <c r="G1040" s="119"/>
      <c r="H1040" s="119"/>
      <c r="I1040" s="120" t="s">
        <v>5820</v>
      </c>
      <c r="J1040" s="120">
        <v>800</v>
      </c>
      <c r="K1040" s="120">
        <v>84275</v>
      </c>
      <c r="L1040" s="120">
        <v>0.28899999999999998</v>
      </c>
      <c r="M1040" s="121" t="s">
        <v>5657</v>
      </c>
      <c r="N1040" s="120">
        <v>1</v>
      </c>
      <c r="O1040" s="119">
        <v>112</v>
      </c>
      <c r="P1040" s="119"/>
      <c r="Q1040" s="119"/>
      <c r="R1040" s="120" t="s">
        <v>5655</v>
      </c>
      <c r="S1040" s="120">
        <v>0.18</v>
      </c>
      <c r="T1040" s="120"/>
      <c r="U1040" s="120"/>
      <c r="V1040" s="172">
        <v>61.4</v>
      </c>
      <c r="W1040" s="172"/>
      <c r="X1040" s="172"/>
      <c r="Y1040" s="172"/>
      <c r="Z1040" s="172">
        <v>61.4</v>
      </c>
      <c r="AA1040" s="123">
        <v>9.9</v>
      </c>
      <c r="AB1040" s="123"/>
      <c r="AC1040" s="123">
        <v>786.4</v>
      </c>
      <c r="AD1040" s="123"/>
      <c r="AE1040" s="123"/>
      <c r="AF1040" s="123"/>
      <c r="AG1040" s="214"/>
      <c r="AH1040" s="229" t="str">
        <f t="shared" si="143"/>
        <v>a3</v>
      </c>
      <c r="AI1040" s="122"/>
      <c r="AJ1040" s="122"/>
      <c r="AK1040" s="122"/>
      <c r="AL1040" s="122"/>
      <c r="AM1040" s="122"/>
      <c r="AN1040" s="173">
        <v>0.9</v>
      </c>
      <c r="AO1040" s="173" t="s">
        <v>3186</v>
      </c>
      <c r="AP1040" s="173" t="s">
        <v>3186</v>
      </c>
      <c r="AQ1040" s="173" t="s">
        <v>3186</v>
      </c>
      <c r="AR1040" s="173"/>
      <c r="AS1040" s="173" t="s">
        <v>3186</v>
      </c>
      <c r="AT1040" s="173"/>
      <c r="AU1040" s="173"/>
      <c r="AV1040" s="173"/>
      <c r="AW1040" s="173"/>
      <c r="AX1040" s="173"/>
      <c r="AY1040" s="173" t="s">
        <v>3186</v>
      </c>
      <c r="AZ1040" s="211">
        <f t="shared" si="150"/>
        <v>0.9</v>
      </c>
      <c r="BA1040" s="211"/>
      <c r="BB1040" s="205">
        <f t="shared" si="144"/>
        <v>26375</v>
      </c>
      <c r="BC1040" s="205">
        <f t="shared" si="145"/>
        <v>26375</v>
      </c>
      <c r="BD1040" s="205">
        <f t="shared" si="146"/>
        <v>8548</v>
      </c>
      <c r="BE1040" s="205">
        <f t="shared" si="147"/>
        <v>8548</v>
      </c>
      <c r="BF1040" s="175">
        <v>17827</v>
      </c>
      <c r="BG1040" s="175">
        <v>6993</v>
      </c>
      <c r="BH1040" s="175">
        <v>5576</v>
      </c>
      <c r="BI1040" s="175"/>
      <c r="BJ1040" s="175"/>
      <c r="BK1040" s="175">
        <v>2157</v>
      </c>
      <c r="BL1040" s="175"/>
      <c r="BM1040" s="175">
        <v>2559</v>
      </c>
      <c r="BN1040" s="175">
        <v>413</v>
      </c>
      <c r="BO1040" s="175">
        <v>8677</v>
      </c>
      <c r="BP1040" s="198">
        <f t="shared" si="148"/>
        <v>14253</v>
      </c>
    </row>
    <row r="1041" spans="1:68" s="116" customFormat="1" x14ac:dyDescent="0.15">
      <c r="A1041" s="117">
        <v>2041502001</v>
      </c>
      <c r="B1041" s="118" t="s">
        <v>1598</v>
      </c>
      <c r="C1041" s="118" t="s">
        <v>1489</v>
      </c>
      <c r="D1041" s="118" t="s">
        <v>1599</v>
      </c>
      <c r="E1041" s="118" t="s">
        <v>4220</v>
      </c>
      <c r="F1041" s="120">
        <v>17</v>
      </c>
      <c r="G1041" s="119"/>
      <c r="H1041" s="119"/>
      <c r="I1041" s="120" t="s">
        <v>5820</v>
      </c>
      <c r="J1041" s="120">
        <v>1600</v>
      </c>
      <c r="K1041" s="120">
        <v>345372</v>
      </c>
      <c r="L1041" s="120">
        <v>0.59099999999999997</v>
      </c>
      <c r="M1041" s="121" t="s">
        <v>5657</v>
      </c>
      <c r="N1041" s="120">
        <v>1</v>
      </c>
      <c r="O1041" s="119">
        <v>270</v>
      </c>
      <c r="P1041" s="119">
        <v>28</v>
      </c>
      <c r="Q1041" s="119">
        <v>3.2</v>
      </c>
      <c r="R1041" s="120" t="s">
        <v>5660</v>
      </c>
      <c r="S1041" s="120">
        <v>0.39</v>
      </c>
      <c r="T1041" s="120"/>
      <c r="U1041" s="120"/>
      <c r="V1041" s="172">
        <v>355.92200000000003</v>
      </c>
      <c r="W1041" s="172"/>
      <c r="X1041" s="172">
        <v>245.75700000000001</v>
      </c>
      <c r="Y1041" s="172">
        <v>33.192</v>
      </c>
      <c r="Z1041" s="172">
        <v>76.972999999999999</v>
      </c>
      <c r="AA1041" s="123"/>
      <c r="AB1041" s="123"/>
      <c r="AC1041" s="123">
        <v>366</v>
      </c>
      <c r="AD1041" s="123"/>
      <c r="AE1041" s="123"/>
      <c r="AF1041" s="123"/>
      <c r="AG1041" s="214"/>
      <c r="AH1041" s="229" t="str">
        <f t="shared" si="143"/>
        <v>a3</v>
      </c>
      <c r="AI1041" s="122"/>
      <c r="AJ1041" s="122"/>
      <c r="AK1041" s="122"/>
      <c r="AL1041" s="122"/>
      <c r="AM1041" s="122"/>
      <c r="AN1041" s="173" t="s">
        <v>3186</v>
      </c>
      <c r="AO1041" s="173" t="s">
        <v>3186</v>
      </c>
      <c r="AP1041" s="173" t="s">
        <v>3186</v>
      </c>
      <c r="AQ1041" s="173" t="s">
        <v>3186</v>
      </c>
      <c r="AR1041" s="173" t="s">
        <v>3186</v>
      </c>
      <c r="AS1041" s="173">
        <v>1</v>
      </c>
      <c r="AT1041" s="173">
        <v>0.5</v>
      </c>
      <c r="AU1041" s="173">
        <v>0.5</v>
      </c>
      <c r="AV1041" s="173">
        <v>0.5</v>
      </c>
      <c r="AW1041" s="173">
        <v>0.5</v>
      </c>
      <c r="AX1041" s="173">
        <v>1</v>
      </c>
      <c r="AY1041" s="173" t="s">
        <v>3186</v>
      </c>
      <c r="AZ1041" s="211">
        <f t="shared" si="150"/>
        <v>1</v>
      </c>
      <c r="BA1041" s="211">
        <f t="shared" si="149"/>
        <v>3</v>
      </c>
      <c r="BB1041" s="205">
        <f t="shared" si="144"/>
        <v>42148</v>
      </c>
      <c r="BC1041" s="205">
        <f t="shared" si="145"/>
        <v>42148</v>
      </c>
      <c r="BD1041" s="205">
        <f t="shared" si="146"/>
        <v>0</v>
      </c>
      <c r="BE1041" s="205">
        <f t="shared" si="147"/>
        <v>0</v>
      </c>
      <c r="BF1041" s="175">
        <v>42148</v>
      </c>
      <c r="BG1041" s="175"/>
      <c r="BH1041" s="175">
        <v>10101</v>
      </c>
      <c r="BI1041" s="175"/>
      <c r="BJ1041" s="175"/>
      <c r="BK1041" s="175">
        <v>16228</v>
      </c>
      <c r="BL1041" s="175">
        <v>6035</v>
      </c>
      <c r="BM1041" s="175">
        <v>5981</v>
      </c>
      <c r="BN1041" s="175">
        <v>3030</v>
      </c>
      <c r="BO1041" s="175">
        <v>773</v>
      </c>
      <c r="BP1041" s="198">
        <f t="shared" si="148"/>
        <v>10874</v>
      </c>
    </row>
    <row r="1042" spans="1:68" s="116" customFormat="1" x14ac:dyDescent="0.15">
      <c r="A1042" s="117">
        <v>2041602001</v>
      </c>
      <c r="B1042" s="118" t="s">
        <v>1600</v>
      </c>
      <c r="C1042" s="118" t="s">
        <v>1489</v>
      </c>
      <c r="D1042" s="118" t="s">
        <v>1601</v>
      </c>
      <c r="E1042" s="118" t="s">
        <v>4221</v>
      </c>
      <c r="F1042" s="120">
        <v>17</v>
      </c>
      <c r="G1042" s="119">
        <v>475790</v>
      </c>
      <c r="H1042" s="119"/>
      <c r="I1042" s="120" t="s">
        <v>5820</v>
      </c>
      <c r="J1042" s="120">
        <v>2100</v>
      </c>
      <c r="K1042" s="120">
        <v>475790</v>
      </c>
      <c r="L1042" s="120">
        <v>0.621</v>
      </c>
      <c r="M1042" s="121" t="s">
        <v>5657</v>
      </c>
      <c r="N1042" s="120">
        <v>1</v>
      </c>
      <c r="O1042" s="119">
        <v>202</v>
      </c>
      <c r="P1042" s="119">
        <v>42</v>
      </c>
      <c r="Q1042" s="119">
        <v>6.1</v>
      </c>
      <c r="R1042" s="120" t="s">
        <v>5658</v>
      </c>
      <c r="S1042" s="120">
        <v>0.7</v>
      </c>
      <c r="T1042" s="120"/>
      <c r="U1042" s="120"/>
      <c r="V1042" s="172">
        <v>337.11200000000002</v>
      </c>
      <c r="W1042" s="172">
        <v>35.5</v>
      </c>
      <c r="X1042" s="172">
        <v>252.25</v>
      </c>
      <c r="Y1042" s="172">
        <v>34.362000000000002</v>
      </c>
      <c r="Z1042" s="172">
        <v>15</v>
      </c>
      <c r="AA1042" s="123">
        <v>5181.3</v>
      </c>
      <c r="AB1042" s="123"/>
      <c r="AC1042" s="123">
        <v>387.6</v>
      </c>
      <c r="AD1042" s="123"/>
      <c r="AE1042" s="123"/>
      <c r="AF1042" s="123"/>
      <c r="AG1042" s="214"/>
      <c r="AH1042" s="229" t="str">
        <f t="shared" si="143"/>
        <v>a3</v>
      </c>
      <c r="AI1042" s="122"/>
      <c r="AJ1042" s="122"/>
      <c r="AK1042" s="122"/>
      <c r="AL1042" s="122"/>
      <c r="AM1042" s="122"/>
      <c r="AN1042" s="173"/>
      <c r="AO1042" s="173"/>
      <c r="AP1042" s="173"/>
      <c r="AQ1042" s="173"/>
      <c r="AR1042" s="173"/>
      <c r="AS1042" s="173"/>
      <c r="AT1042" s="173"/>
      <c r="AU1042" s="173"/>
      <c r="AV1042" s="173"/>
      <c r="AW1042" s="173"/>
      <c r="AX1042" s="173">
        <v>1</v>
      </c>
      <c r="AY1042" s="173"/>
      <c r="AZ1042" s="211">
        <f t="shared" si="150"/>
        <v>0</v>
      </c>
      <c r="BA1042" s="211">
        <f t="shared" si="149"/>
        <v>1</v>
      </c>
      <c r="BB1042" s="205">
        <f t="shared" si="144"/>
        <v>58142</v>
      </c>
      <c r="BC1042" s="205">
        <f t="shared" si="145"/>
        <v>48880</v>
      </c>
      <c r="BD1042" s="205">
        <f t="shared" si="146"/>
        <v>9749</v>
      </c>
      <c r="BE1042" s="205">
        <f t="shared" si="147"/>
        <v>487</v>
      </c>
      <c r="BF1042" s="175">
        <v>48393</v>
      </c>
      <c r="BG1042" s="175"/>
      <c r="BH1042" s="175">
        <v>9750</v>
      </c>
      <c r="BI1042" s="175">
        <v>7995</v>
      </c>
      <c r="BJ1042" s="175">
        <v>1267</v>
      </c>
      <c r="BK1042" s="175">
        <v>11833</v>
      </c>
      <c r="BL1042" s="175">
        <v>16163</v>
      </c>
      <c r="BM1042" s="175">
        <v>6066</v>
      </c>
      <c r="BN1042" s="175">
        <v>3556</v>
      </c>
      <c r="BO1042" s="175">
        <v>1512</v>
      </c>
      <c r="BP1042" s="198">
        <f t="shared" si="148"/>
        <v>11262</v>
      </c>
    </row>
    <row r="1043" spans="1:68" s="116" customFormat="1" x14ac:dyDescent="0.15">
      <c r="A1043" s="117">
        <v>2042201001</v>
      </c>
      <c r="B1043" s="118" t="s">
        <v>1602</v>
      </c>
      <c r="C1043" s="118" t="s">
        <v>1489</v>
      </c>
      <c r="D1043" s="118" t="s">
        <v>1603</v>
      </c>
      <c r="E1043" s="118" t="s">
        <v>4222</v>
      </c>
      <c r="F1043" s="120">
        <v>9</v>
      </c>
      <c r="G1043" s="119"/>
      <c r="H1043" s="119"/>
      <c r="I1043" s="120" t="s">
        <v>5820</v>
      </c>
      <c r="J1043" s="120">
        <v>1200</v>
      </c>
      <c r="K1043" s="120">
        <v>283017</v>
      </c>
      <c r="L1043" s="120">
        <v>0.64600000000000002</v>
      </c>
      <c r="M1043" s="121" t="s">
        <v>5657</v>
      </c>
      <c r="N1043" s="120">
        <v>1</v>
      </c>
      <c r="O1043" s="119">
        <v>320</v>
      </c>
      <c r="P1043" s="119"/>
      <c r="Q1043" s="119"/>
      <c r="R1043" s="120" t="s">
        <v>5660</v>
      </c>
      <c r="S1043" s="120">
        <v>0.3</v>
      </c>
      <c r="T1043" s="120"/>
      <c r="U1043" s="120"/>
      <c r="V1043" s="172">
        <v>154.19999999999999</v>
      </c>
      <c r="W1043" s="172"/>
      <c r="X1043" s="172">
        <v>90.6</v>
      </c>
      <c r="Y1043" s="172">
        <v>35.6</v>
      </c>
      <c r="Z1043" s="172">
        <v>28</v>
      </c>
      <c r="AA1043" s="123">
        <v>2230</v>
      </c>
      <c r="AB1043" s="123"/>
      <c r="AC1043" s="123"/>
      <c r="AD1043" s="123"/>
      <c r="AE1043" s="123"/>
      <c r="AF1043" s="123"/>
      <c r="AG1043" s="214"/>
      <c r="AH1043" s="229" t="str">
        <f t="shared" si="143"/>
        <v>a2</v>
      </c>
      <c r="AI1043" s="122"/>
      <c r="AJ1043" s="122"/>
      <c r="AK1043" s="122"/>
      <c r="AL1043" s="122"/>
      <c r="AM1043" s="122"/>
      <c r="AN1043" s="173">
        <v>0.5</v>
      </c>
      <c r="AO1043" s="173"/>
      <c r="AP1043" s="173"/>
      <c r="AQ1043" s="173"/>
      <c r="AR1043" s="173"/>
      <c r="AS1043" s="173"/>
      <c r="AT1043" s="173"/>
      <c r="AU1043" s="173"/>
      <c r="AV1043" s="173"/>
      <c r="AW1043" s="173"/>
      <c r="AX1043" s="173"/>
      <c r="AY1043" s="173"/>
      <c r="AZ1043" s="211">
        <f t="shared" si="150"/>
        <v>0.5</v>
      </c>
      <c r="BA1043" s="211">
        <f t="shared" si="149"/>
        <v>0</v>
      </c>
      <c r="BB1043" s="205">
        <f t="shared" si="144"/>
        <v>27184</v>
      </c>
      <c r="BC1043" s="205">
        <f t="shared" si="145"/>
        <v>22316</v>
      </c>
      <c r="BD1043" s="205">
        <f t="shared" si="146"/>
        <v>5228</v>
      </c>
      <c r="BE1043" s="205">
        <f t="shared" si="147"/>
        <v>360</v>
      </c>
      <c r="BF1043" s="175">
        <v>21956</v>
      </c>
      <c r="BG1043" s="175"/>
      <c r="BH1043" s="175">
        <v>5228</v>
      </c>
      <c r="BI1043" s="175">
        <v>4868</v>
      </c>
      <c r="BJ1043" s="175"/>
      <c r="BK1043" s="175">
        <v>3572</v>
      </c>
      <c r="BL1043" s="175">
        <v>3300</v>
      </c>
      <c r="BM1043" s="175">
        <v>2560</v>
      </c>
      <c r="BN1043" s="175">
        <v>236</v>
      </c>
      <c r="BO1043" s="175">
        <v>7420</v>
      </c>
      <c r="BP1043" s="198">
        <f t="shared" si="148"/>
        <v>12648</v>
      </c>
    </row>
    <row r="1044" spans="1:68" s="116" customFormat="1" x14ac:dyDescent="0.15">
      <c r="A1044" s="117">
        <v>2042302001</v>
      </c>
      <c r="B1044" s="118" t="s">
        <v>1604</v>
      </c>
      <c r="C1044" s="118" t="s">
        <v>1489</v>
      </c>
      <c r="D1044" s="118" t="s">
        <v>1605</v>
      </c>
      <c r="E1044" s="118" t="s">
        <v>4223</v>
      </c>
      <c r="F1044" s="120">
        <v>13</v>
      </c>
      <c r="G1044" s="119">
        <v>90235</v>
      </c>
      <c r="H1044" s="119"/>
      <c r="I1044" s="120" t="s">
        <v>5820</v>
      </c>
      <c r="J1044" s="120">
        <v>310</v>
      </c>
      <c r="K1044" s="120">
        <v>40522</v>
      </c>
      <c r="L1044" s="120">
        <v>0.35799999999999998</v>
      </c>
      <c r="M1044" s="121" t="s">
        <v>5665</v>
      </c>
      <c r="N1044" s="120">
        <v>1</v>
      </c>
      <c r="O1044" s="119">
        <v>214</v>
      </c>
      <c r="P1044" s="119"/>
      <c r="Q1044" s="119"/>
      <c r="R1044" s="120" t="s">
        <v>5660</v>
      </c>
      <c r="S1044" s="120">
        <v>0.1</v>
      </c>
      <c r="T1044" s="120"/>
      <c r="U1044" s="120"/>
      <c r="V1044" s="172">
        <v>182.4</v>
      </c>
      <c r="W1044" s="172">
        <v>55.4</v>
      </c>
      <c r="X1044" s="172">
        <v>59.7</v>
      </c>
      <c r="Y1044" s="172">
        <v>7.6</v>
      </c>
      <c r="Z1044" s="172">
        <v>59.7</v>
      </c>
      <c r="AA1044" s="123">
        <v>270</v>
      </c>
      <c r="AB1044" s="123"/>
      <c r="AC1044" s="123"/>
      <c r="AD1044" s="123"/>
      <c r="AE1044" s="123"/>
      <c r="AF1044" s="123"/>
      <c r="AG1044" s="214"/>
      <c r="AH1044" s="229" t="str">
        <f t="shared" si="143"/>
        <v>a2</v>
      </c>
      <c r="AI1044" s="122"/>
      <c r="AJ1044" s="122"/>
      <c r="AK1044" s="122"/>
      <c r="AL1044" s="122"/>
      <c r="AM1044" s="122"/>
      <c r="AN1044" s="173">
        <v>1</v>
      </c>
      <c r="AO1044" s="173" t="s">
        <v>3186</v>
      </c>
      <c r="AP1044" s="173" t="s">
        <v>3186</v>
      </c>
      <c r="AQ1044" s="173" t="s">
        <v>3186</v>
      </c>
      <c r="AR1044" s="173" t="s">
        <v>3186</v>
      </c>
      <c r="AS1044" s="173">
        <v>1</v>
      </c>
      <c r="AT1044" s="173"/>
      <c r="AU1044" s="173"/>
      <c r="AV1044" s="173"/>
      <c r="AW1044" s="173"/>
      <c r="AX1044" s="173"/>
      <c r="AY1044" s="173" t="s">
        <v>3186</v>
      </c>
      <c r="AZ1044" s="211">
        <f t="shared" si="150"/>
        <v>2</v>
      </c>
      <c r="BA1044" s="211"/>
      <c r="BB1044" s="205">
        <f t="shared" si="144"/>
        <v>27329</v>
      </c>
      <c r="BC1044" s="205">
        <f t="shared" si="145"/>
        <v>22115</v>
      </c>
      <c r="BD1044" s="205">
        <f t="shared" si="146"/>
        <v>5565</v>
      </c>
      <c r="BE1044" s="205">
        <f t="shared" si="147"/>
        <v>351</v>
      </c>
      <c r="BF1044" s="175">
        <v>21764</v>
      </c>
      <c r="BG1044" s="175">
        <v>8573</v>
      </c>
      <c r="BH1044" s="175">
        <v>5565</v>
      </c>
      <c r="BI1044" s="175">
        <v>3793</v>
      </c>
      <c r="BJ1044" s="175">
        <v>1421</v>
      </c>
      <c r="BK1044" s="175">
        <v>731</v>
      </c>
      <c r="BL1044" s="175">
        <v>2143</v>
      </c>
      <c r="BM1044" s="175">
        <v>3264</v>
      </c>
      <c r="BN1044" s="175">
        <v>160</v>
      </c>
      <c r="BO1044" s="175">
        <v>1679</v>
      </c>
      <c r="BP1044" s="198">
        <f t="shared" si="148"/>
        <v>7244</v>
      </c>
    </row>
    <row r="1045" spans="1:68" s="116" customFormat="1" x14ac:dyDescent="0.15">
      <c r="A1045" s="117">
        <v>2042502001</v>
      </c>
      <c r="B1045" s="118" t="s">
        <v>1606</v>
      </c>
      <c r="C1045" s="118" t="s">
        <v>1489</v>
      </c>
      <c r="D1045" s="118" t="s">
        <v>1607</v>
      </c>
      <c r="E1045" s="118" t="s">
        <v>4224</v>
      </c>
      <c r="F1045" s="120">
        <v>12</v>
      </c>
      <c r="G1045" s="119"/>
      <c r="H1045" s="119"/>
      <c r="I1045" s="120"/>
      <c r="J1045" s="120">
        <v>850</v>
      </c>
      <c r="K1045" s="120">
        <v>197892</v>
      </c>
      <c r="L1045" s="120">
        <v>0.63800000000000001</v>
      </c>
      <c r="M1045" s="121" t="s">
        <v>5657</v>
      </c>
      <c r="N1045" s="120">
        <v>1</v>
      </c>
      <c r="O1045" s="119">
        <v>200</v>
      </c>
      <c r="P1045" s="119"/>
      <c r="Q1045" s="119"/>
      <c r="R1045" s="120" t="s">
        <v>5660</v>
      </c>
      <c r="S1045" s="120">
        <v>0.2</v>
      </c>
      <c r="T1045" s="120"/>
      <c r="U1045" s="120"/>
      <c r="V1045" s="172">
        <v>88.7</v>
      </c>
      <c r="W1045" s="172"/>
      <c r="X1045" s="172">
        <v>65.5</v>
      </c>
      <c r="Y1045" s="172">
        <v>10.3</v>
      </c>
      <c r="Z1045" s="172">
        <v>12.9</v>
      </c>
      <c r="AA1045" s="123">
        <v>1500</v>
      </c>
      <c r="AB1045" s="123"/>
      <c r="AC1045" s="123"/>
      <c r="AD1045" s="123"/>
      <c r="AE1045" s="123"/>
      <c r="AF1045" s="123"/>
      <c r="AG1045" s="214"/>
      <c r="AH1045" s="229" t="str">
        <f t="shared" si="143"/>
        <v>a2</v>
      </c>
      <c r="AI1045" s="122"/>
      <c r="AJ1045" s="122"/>
      <c r="AK1045" s="122"/>
      <c r="AL1045" s="122"/>
      <c r="AM1045" s="122"/>
      <c r="AN1045" s="173"/>
      <c r="AO1045" s="173" t="s">
        <v>3186</v>
      </c>
      <c r="AP1045" s="173" t="s">
        <v>3186</v>
      </c>
      <c r="AQ1045" s="173" t="s">
        <v>3186</v>
      </c>
      <c r="AR1045" s="173" t="s">
        <v>3186</v>
      </c>
      <c r="AS1045" s="173">
        <v>1</v>
      </c>
      <c r="AT1045" s="173">
        <v>1</v>
      </c>
      <c r="AU1045" s="173">
        <v>1</v>
      </c>
      <c r="AV1045" s="173">
        <v>1</v>
      </c>
      <c r="AW1045" s="173">
        <v>1</v>
      </c>
      <c r="AX1045" s="173">
        <v>1</v>
      </c>
      <c r="AY1045" s="173"/>
      <c r="AZ1045" s="211">
        <f t="shared" si="150"/>
        <v>1</v>
      </c>
      <c r="BA1045" s="211">
        <f t="shared" si="149"/>
        <v>5</v>
      </c>
      <c r="BB1045" s="205">
        <f t="shared" si="144"/>
        <v>42373</v>
      </c>
      <c r="BC1045" s="205">
        <f t="shared" si="145"/>
        <v>37814</v>
      </c>
      <c r="BD1045" s="205">
        <f t="shared" si="146"/>
        <v>6699</v>
      </c>
      <c r="BE1045" s="205">
        <f t="shared" si="147"/>
        <v>2140</v>
      </c>
      <c r="BF1045" s="175">
        <v>35674</v>
      </c>
      <c r="BG1045" s="175">
        <v>8897</v>
      </c>
      <c r="BH1045" s="175">
        <v>8106</v>
      </c>
      <c r="BI1045" s="175">
        <v>4559</v>
      </c>
      <c r="BJ1045" s="175"/>
      <c r="BK1045" s="175">
        <v>8778</v>
      </c>
      <c r="BL1045" s="175">
        <v>2257</v>
      </c>
      <c r="BM1045" s="175">
        <v>3462</v>
      </c>
      <c r="BN1045" s="175">
        <v>588</v>
      </c>
      <c r="BO1045" s="175">
        <v>5726</v>
      </c>
      <c r="BP1045" s="198">
        <f t="shared" si="148"/>
        <v>13832</v>
      </c>
    </row>
    <row r="1046" spans="1:68" s="116" customFormat="1" x14ac:dyDescent="0.15">
      <c r="A1046" s="117">
        <v>2043002001</v>
      </c>
      <c r="B1046" s="118" t="s">
        <v>1608</v>
      </c>
      <c r="C1046" s="118" t="s">
        <v>1489</v>
      </c>
      <c r="D1046" s="118" t="s">
        <v>1609</v>
      </c>
      <c r="E1046" s="118" t="s">
        <v>4225</v>
      </c>
      <c r="F1046" s="120">
        <v>10</v>
      </c>
      <c r="G1046" s="119">
        <v>113170</v>
      </c>
      <c r="H1046" s="119"/>
      <c r="I1046" s="120" t="s">
        <v>5820</v>
      </c>
      <c r="J1046" s="120">
        <v>1000</v>
      </c>
      <c r="K1046" s="120">
        <v>113170</v>
      </c>
      <c r="L1046" s="120">
        <v>0.31</v>
      </c>
      <c r="M1046" s="121" t="s">
        <v>5657</v>
      </c>
      <c r="N1046" s="120">
        <v>1</v>
      </c>
      <c r="O1046" s="119">
        <v>170</v>
      </c>
      <c r="P1046" s="119"/>
      <c r="Q1046" s="119"/>
      <c r="R1046" s="120" t="s">
        <v>5660</v>
      </c>
      <c r="S1046" s="120">
        <v>0.2</v>
      </c>
      <c r="T1046" s="120"/>
      <c r="U1046" s="120"/>
      <c r="V1046" s="172">
        <v>87.4</v>
      </c>
      <c r="W1046" s="172">
        <v>9.1</v>
      </c>
      <c r="X1046" s="172">
        <v>64.3</v>
      </c>
      <c r="Y1046" s="172">
        <v>12.8</v>
      </c>
      <c r="Z1046" s="172">
        <v>1.2</v>
      </c>
      <c r="AA1046" s="123">
        <v>658</v>
      </c>
      <c r="AB1046" s="123"/>
      <c r="AC1046" s="123"/>
      <c r="AD1046" s="123"/>
      <c r="AE1046" s="123"/>
      <c r="AF1046" s="123"/>
      <c r="AG1046" s="214"/>
      <c r="AH1046" s="229" t="str">
        <f t="shared" si="143"/>
        <v>a2</v>
      </c>
      <c r="AI1046" s="122"/>
      <c r="AJ1046" s="122"/>
      <c r="AK1046" s="122"/>
      <c r="AL1046" s="122"/>
      <c r="AM1046" s="122"/>
      <c r="AN1046" s="173">
        <v>1</v>
      </c>
      <c r="AO1046" s="173" t="s">
        <v>3186</v>
      </c>
      <c r="AP1046" s="173" t="s">
        <v>3186</v>
      </c>
      <c r="AQ1046" s="173" t="s">
        <v>3186</v>
      </c>
      <c r="AR1046" s="173" t="s">
        <v>3186</v>
      </c>
      <c r="AS1046" s="173">
        <v>1</v>
      </c>
      <c r="AT1046" s="173"/>
      <c r="AU1046" s="173"/>
      <c r="AV1046" s="173"/>
      <c r="AW1046" s="173"/>
      <c r="AX1046" s="173"/>
      <c r="AY1046" s="173"/>
      <c r="AZ1046" s="211">
        <f t="shared" si="150"/>
        <v>2</v>
      </c>
      <c r="BA1046" s="211">
        <f t="shared" si="149"/>
        <v>0</v>
      </c>
      <c r="BB1046" s="205">
        <f t="shared" si="144"/>
        <v>22101</v>
      </c>
      <c r="BC1046" s="205">
        <f t="shared" si="145"/>
        <v>22101</v>
      </c>
      <c r="BD1046" s="205">
        <f t="shared" si="146"/>
        <v>8283</v>
      </c>
      <c r="BE1046" s="205">
        <f t="shared" si="147"/>
        <v>8283</v>
      </c>
      <c r="BF1046" s="175">
        <v>13818</v>
      </c>
      <c r="BG1046" s="175"/>
      <c r="BH1046" s="175">
        <v>8283</v>
      </c>
      <c r="BI1046" s="175"/>
      <c r="BJ1046" s="175"/>
      <c r="BK1046" s="175">
        <v>1683</v>
      </c>
      <c r="BL1046" s="175">
        <v>87</v>
      </c>
      <c r="BM1046" s="175">
        <v>3681</v>
      </c>
      <c r="BN1046" s="175">
        <v>84</v>
      </c>
      <c r="BO1046" s="175">
        <v>8283</v>
      </c>
      <c r="BP1046" s="198">
        <f t="shared" si="148"/>
        <v>16566</v>
      </c>
    </row>
    <row r="1047" spans="1:68" s="116" customFormat="1" x14ac:dyDescent="0.15">
      <c r="A1047" s="117">
        <v>2043201001</v>
      </c>
      <c r="B1047" s="118" t="s">
        <v>1610</v>
      </c>
      <c r="C1047" s="118" t="s">
        <v>1489</v>
      </c>
      <c r="D1047" s="118" t="s">
        <v>1611</v>
      </c>
      <c r="E1047" s="118" t="s">
        <v>4226</v>
      </c>
      <c r="F1047" s="120">
        <v>16</v>
      </c>
      <c r="G1047" s="119">
        <v>747979</v>
      </c>
      <c r="H1047" s="119"/>
      <c r="I1047" s="120" t="s">
        <v>5820</v>
      </c>
      <c r="J1047" s="120">
        <v>3100</v>
      </c>
      <c r="K1047" s="120">
        <v>747979</v>
      </c>
      <c r="L1047" s="120">
        <v>0.66100000000000003</v>
      </c>
      <c r="M1047" s="121" t="s">
        <v>5657</v>
      </c>
      <c r="N1047" s="120">
        <v>1</v>
      </c>
      <c r="O1047" s="119">
        <v>230</v>
      </c>
      <c r="P1047" s="119">
        <v>49</v>
      </c>
      <c r="Q1047" s="119">
        <v>5.9</v>
      </c>
      <c r="R1047" s="120" t="s">
        <v>5660</v>
      </c>
      <c r="S1047" s="120">
        <v>0.6</v>
      </c>
      <c r="T1047" s="120"/>
      <c r="U1047" s="120"/>
      <c r="V1047" s="172">
        <v>460.7</v>
      </c>
      <c r="W1047" s="172"/>
      <c r="X1047" s="172">
        <v>392.4</v>
      </c>
      <c r="Y1047" s="172">
        <v>14.4</v>
      </c>
      <c r="Z1047" s="172">
        <v>53.9</v>
      </c>
      <c r="AA1047" s="123">
        <v>5990</v>
      </c>
      <c r="AB1047" s="123"/>
      <c r="AC1047" s="123"/>
      <c r="AD1047" s="123"/>
      <c r="AE1047" s="123"/>
      <c r="AF1047" s="123"/>
      <c r="AG1047" s="214"/>
      <c r="AH1047" s="229" t="str">
        <f t="shared" si="143"/>
        <v>a2</v>
      </c>
      <c r="AI1047" s="122"/>
      <c r="AJ1047" s="122"/>
      <c r="AK1047" s="122"/>
      <c r="AL1047" s="122"/>
      <c r="AM1047" s="122"/>
      <c r="AN1047" s="173">
        <v>1</v>
      </c>
      <c r="AO1047" s="173"/>
      <c r="AP1047" s="173"/>
      <c r="AQ1047" s="173"/>
      <c r="AR1047" s="173"/>
      <c r="AS1047" s="173">
        <v>2</v>
      </c>
      <c r="AT1047" s="173">
        <v>0.7</v>
      </c>
      <c r="AU1047" s="173">
        <v>0.7</v>
      </c>
      <c r="AV1047" s="173"/>
      <c r="AW1047" s="173"/>
      <c r="AX1047" s="173">
        <v>0.5</v>
      </c>
      <c r="AY1047" s="173">
        <v>0.5</v>
      </c>
      <c r="AZ1047" s="211">
        <f t="shared" si="150"/>
        <v>3</v>
      </c>
      <c r="BA1047" s="211">
        <f t="shared" si="149"/>
        <v>2.4</v>
      </c>
      <c r="BB1047" s="205">
        <f t="shared" si="144"/>
        <v>66850</v>
      </c>
      <c r="BC1047" s="205">
        <f t="shared" si="145"/>
        <v>55890</v>
      </c>
      <c r="BD1047" s="205">
        <f t="shared" si="146"/>
        <v>18057</v>
      </c>
      <c r="BE1047" s="205">
        <f t="shared" si="147"/>
        <v>7097</v>
      </c>
      <c r="BF1047" s="175">
        <v>48793</v>
      </c>
      <c r="BG1047" s="175"/>
      <c r="BH1047" s="175">
        <v>18057</v>
      </c>
      <c r="BI1047" s="175">
        <v>10645</v>
      </c>
      <c r="BJ1047" s="175">
        <v>315</v>
      </c>
      <c r="BK1047" s="175">
        <v>10408</v>
      </c>
      <c r="BL1047" s="175">
        <v>163</v>
      </c>
      <c r="BM1047" s="175">
        <v>17761</v>
      </c>
      <c r="BN1047" s="175">
        <v>766</v>
      </c>
      <c r="BO1047" s="175">
        <v>8735</v>
      </c>
      <c r="BP1047" s="198">
        <f t="shared" si="148"/>
        <v>26792</v>
      </c>
    </row>
    <row r="1048" spans="1:68" s="116" customFormat="1" x14ac:dyDescent="0.15">
      <c r="A1048" s="117">
        <v>2043202002</v>
      </c>
      <c r="B1048" s="118" t="s">
        <v>1612</v>
      </c>
      <c r="C1048" s="118" t="s">
        <v>1489</v>
      </c>
      <c r="D1048" s="118" t="s">
        <v>1611</v>
      </c>
      <c r="E1048" s="118" t="s">
        <v>4227</v>
      </c>
      <c r="F1048" s="120">
        <v>16</v>
      </c>
      <c r="G1048" s="119"/>
      <c r="H1048" s="119"/>
      <c r="I1048" s="120" t="s">
        <v>5820</v>
      </c>
      <c r="J1048" s="120">
        <v>1140</v>
      </c>
      <c r="K1048" s="120">
        <v>218873</v>
      </c>
      <c r="L1048" s="120">
        <v>0.52600000000000002</v>
      </c>
      <c r="M1048" s="121" t="s">
        <v>5657</v>
      </c>
      <c r="N1048" s="120">
        <v>1</v>
      </c>
      <c r="O1048" s="119">
        <v>280</v>
      </c>
      <c r="P1048" s="119">
        <v>46</v>
      </c>
      <c r="Q1048" s="119">
        <v>5.8</v>
      </c>
      <c r="R1048" s="120" t="s">
        <v>5660</v>
      </c>
      <c r="S1048" s="120">
        <v>0.2</v>
      </c>
      <c r="T1048" s="120"/>
      <c r="U1048" s="120"/>
      <c r="V1048" s="172">
        <v>147</v>
      </c>
      <c r="W1048" s="172"/>
      <c r="X1048" s="172">
        <v>126.7</v>
      </c>
      <c r="Y1048" s="172">
        <v>16.7</v>
      </c>
      <c r="Z1048" s="172">
        <v>3.6</v>
      </c>
      <c r="AA1048" s="123">
        <v>1530</v>
      </c>
      <c r="AB1048" s="123"/>
      <c r="AC1048" s="123"/>
      <c r="AD1048" s="123"/>
      <c r="AE1048" s="123"/>
      <c r="AF1048" s="123"/>
      <c r="AG1048" s="214"/>
      <c r="AH1048" s="229" t="str">
        <f t="shared" si="143"/>
        <v>a2</v>
      </c>
      <c r="AI1048" s="122"/>
      <c r="AJ1048" s="122"/>
      <c r="AK1048" s="122"/>
      <c r="AL1048" s="122"/>
      <c r="AM1048" s="122"/>
      <c r="AN1048" s="173">
        <v>1</v>
      </c>
      <c r="AO1048" s="173"/>
      <c r="AP1048" s="173"/>
      <c r="AQ1048" s="173"/>
      <c r="AR1048" s="173"/>
      <c r="AS1048" s="173">
        <v>2</v>
      </c>
      <c r="AT1048" s="173"/>
      <c r="AU1048" s="173"/>
      <c r="AV1048" s="173"/>
      <c r="AW1048" s="173"/>
      <c r="AX1048" s="173"/>
      <c r="AY1048" s="173"/>
      <c r="AZ1048" s="211">
        <f t="shared" si="150"/>
        <v>3</v>
      </c>
      <c r="BA1048" s="211">
        <f t="shared" si="149"/>
        <v>0</v>
      </c>
      <c r="BB1048" s="205">
        <f t="shared" si="144"/>
        <v>32081</v>
      </c>
      <c r="BC1048" s="205">
        <f t="shared" si="145"/>
        <v>25377</v>
      </c>
      <c r="BD1048" s="205">
        <f t="shared" si="146"/>
        <v>10998</v>
      </c>
      <c r="BE1048" s="205">
        <f t="shared" si="147"/>
        <v>4294</v>
      </c>
      <c r="BF1048" s="175">
        <v>21083</v>
      </c>
      <c r="BG1048" s="175"/>
      <c r="BH1048" s="175">
        <v>10998</v>
      </c>
      <c r="BI1048" s="175">
        <v>6441</v>
      </c>
      <c r="BJ1048" s="175">
        <v>263</v>
      </c>
      <c r="BK1048" s="175">
        <v>3052</v>
      </c>
      <c r="BL1048" s="175">
        <v>124</v>
      </c>
      <c r="BM1048" s="175">
        <v>5719</v>
      </c>
      <c r="BN1048" s="175">
        <v>299</v>
      </c>
      <c r="BO1048" s="175">
        <v>5185</v>
      </c>
      <c r="BP1048" s="198">
        <f t="shared" si="148"/>
        <v>16183</v>
      </c>
    </row>
    <row r="1049" spans="1:68" s="116" customFormat="1" x14ac:dyDescent="0.15">
      <c r="A1049" s="117">
        <v>2043202003</v>
      </c>
      <c r="B1049" s="118" t="s">
        <v>441</v>
      </c>
      <c r="C1049" s="118" t="s">
        <v>1489</v>
      </c>
      <c r="D1049" s="118" t="s">
        <v>1611</v>
      </c>
      <c r="E1049" s="118" t="s">
        <v>4228</v>
      </c>
      <c r="F1049" s="120">
        <v>10</v>
      </c>
      <c r="G1049" s="119"/>
      <c r="H1049" s="119"/>
      <c r="I1049" s="120" t="s">
        <v>5820</v>
      </c>
      <c r="J1049" s="120">
        <v>300</v>
      </c>
      <c r="K1049" s="120">
        <v>12207</v>
      </c>
      <c r="L1049" s="120">
        <v>0.111</v>
      </c>
      <c r="M1049" s="121" t="s">
        <v>5657</v>
      </c>
      <c r="N1049" s="120">
        <v>1</v>
      </c>
      <c r="O1049" s="119">
        <v>140</v>
      </c>
      <c r="P1049" s="119">
        <v>35</v>
      </c>
      <c r="Q1049" s="119">
        <v>4.2</v>
      </c>
      <c r="R1049" s="120"/>
      <c r="S1049" s="120"/>
      <c r="T1049" s="120"/>
      <c r="U1049" s="120"/>
      <c r="V1049" s="172">
        <v>21.4</v>
      </c>
      <c r="W1049" s="172"/>
      <c r="X1049" s="172">
        <v>16.2</v>
      </c>
      <c r="Y1049" s="172">
        <v>5.2</v>
      </c>
      <c r="Z1049" s="172"/>
      <c r="AA1049" s="123">
        <v>120</v>
      </c>
      <c r="AB1049" s="123"/>
      <c r="AC1049" s="123"/>
      <c r="AD1049" s="123"/>
      <c r="AE1049" s="123"/>
      <c r="AF1049" s="123"/>
      <c r="AG1049" s="214"/>
      <c r="AH1049" s="229" t="str">
        <f t="shared" si="143"/>
        <v>a2</v>
      </c>
      <c r="AI1049" s="122"/>
      <c r="AJ1049" s="122"/>
      <c r="AK1049" s="122"/>
      <c r="AL1049" s="122"/>
      <c r="AM1049" s="122"/>
      <c r="AN1049" s="173">
        <v>1</v>
      </c>
      <c r="AO1049" s="173"/>
      <c r="AP1049" s="173"/>
      <c r="AQ1049" s="173"/>
      <c r="AR1049" s="173"/>
      <c r="AS1049" s="173">
        <v>2</v>
      </c>
      <c r="AT1049" s="173"/>
      <c r="AU1049" s="173"/>
      <c r="AV1049" s="173"/>
      <c r="AW1049" s="173"/>
      <c r="AX1049" s="173"/>
      <c r="AY1049" s="173"/>
      <c r="AZ1049" s="211">
        <f t="shared" si="150"/>
        <v>3</v>
      </c>
      <c r="BA1049" s="211">
        <f t="shared" si="149"/>
        <v>0</v>
      </c>
      <c r="BB1049" s="205">
        <f t="shared" si="144"/>
        <v>7097</v>
      </c>
      <c r="BC1049" s="205">
        <f t="shared" si="145"/>
        <v>5241</v>
      </c>
      <c r="BD1049" s="205">
        <f t="shared" si="146"/>
        <v>3072</v>
      </c>
      <c r="BE1049" s="205">
        <f t="shared" si="147"/>
        <v>1216</v>
      </c>
      <c r="BF1049" s="175">
        <v>4025</v>
      </c>
      <c r="BG1049" s="175"/>
      <c r="BH1049" s="175">
        <v>3072</v>
      </c>
      <c r="BI1049" s="175">
        <v>1824</v>
      </c>
      <c r="BJ1049" s="175">
        <v>32</v>
      </c>
      <c r="BK1049" s="175">
        <v>196</v>
      </c>
      <c r="BL1049" s="175">
        <v>7</v>
      </c>
      <c r="BM1049" s="175">
        <v>632</v>
      </c>
      <c r="BN1049" s="175">
        <v>48</v>
      </c>
      <c r="BO1049" s="175">
        <v>1286</v>
      </c>
      <c r="BP1049" s="198">
        <f t="shared" si="148"/>
        <v>4358</v>
      </c>
    </row>
    <row r="1050" spans="1:68" s="116" customFormat="1" x14ac:dyDescent="0.15">
      <c r="A1050" s="117">
        <v>2044602001</v>
      </c>
      <c r="B1050" s="118" t="s">
        <v>1613</v>
      </c>
      <c r="C1050" s="118" t="s">
        <v>1489</v>
      </c>
      <c r="D1050" s="118" t="s">
        <v>1614</v>
      </c>
      <c r="E1050" s="118" t="s">
        <v>4229</v>
      </c>
      <c r="F1050" s="120">
        <v>14</v>
      </c>
      <c r="G1050" s="119">
        <v>171168</v>
      </c>
      <c r="H1050" s="119"/>
      <c r="I1050" s="120" t="s">
        <v>5820</v>
      </c>
      <c r="J1050" s="120">
        <v>1400</v>
      </c>
      <c r="K1050" s="120">
        <v>171168</v>
      </c>
      <c r="L1050" s="120">
        <v>0.33500000000000002</v>
      </c>
      <c r="M1050" s="121" t="s">
        <v>5657</v>
      </c>
      <c r="N1050" s="120">
        <v>1</v>
      </c>
      <c r="O1050" s="119">
        <v>300</v>
      </c>
      <c r="P1050" s="119">
        <v>56.8</v>
      </c>
      <c r="Q1050" s="119">
        <v>6.33</v>
      </c>
      <c r="R1050" s="120" t="s">
        <v>5658</v>
      </c>
      <c r="S1050" s="120">
        <v>0.1</v>
      </c>
      <c r="T1050" s="120"/>
      <c r="U1050" s="120"/>
      <c r="V1050" s="172">
        <v>99.11</v>
      </c>
      <c r="W1050" s="172">
        <v>7.91</v>
      </c>
      <c r="X1050" s="172">
        <v>75.3</v>
      </c>
      <c r="Y1050" s="172">
        <v>5.5</v>
      </c>
      <c r="Z1050" s="172">
        <v>10.4</v>
      </c>
      <c r="AA1050" s="123">
        <v>1180</v>
      </c>
      <c r="AB1050" s="123"/>
      <c r="AC1050" s="123">
        <v>141.97999999999999</v>
      </c>
      <c r="AD1050" s="123"/>
      <c r="AE1050" s="123"/>
      <c r="AF1050" s="123"/>
      <c r="AG1050" s="214"/>
      <c r="AH1050" s="229" t="str">
        <f t="shared" si="143"/>
        <v>a3</v>
      </c>
      <c r="AI1050" s="122"/>
      <c r="AJ1050" s="122"/>
      <c r="AK1050" s="122"/>
      <c r="AL1050" s="122"/>
      <c r="AM1050" s="122"/>
      <c r="AN1050" s="173">
        <v>1</v>
      </c>
      <c r="AO1050" s="173" t="s">
        <v>3186</v>
      </c>
      <c r="AP1050" s="173" t="s">
        <v>3186</v>
      </c>
      <c r="AQ1050" s="173" t="s">
        <v>3186</v>
      </c>
      <c r="AR1050" s="173" t="s">
        <v>3186</v>
      </c>
      <c r="AS1050" s="173" t="s">
        <v>3186</v>
      </c>
      <c r="AT1050" s="173"/>
      <c r="AU1050" s="173"/>
      <c r="AV1050" s="173">
        <v>0.5</v>
      </c>
      <c r="AW1050" s="173">
        <v>0.5</v>
      </c>
      <c r="AX1050" s="173"/>
      <c r="AY1050" s="173" t="s">
        <v>3186</v>
      </c>
      <c r="AZ1050" s="211">
        <f t="shared" si="150"/>
        <v>1</v>
      </c>
      <c r="BA1050" s="211">
        <f t="shared" si="149"/>
        <v>1</v>
      </c>
      <c r="BB1050" s="205">
        <f t="shared" si="144"/>
        <v>41575</v>
      </c>
      <c r="BC1050" s="205">
        <f t="shared" si="145"/>
        <v>41575</v>
      </c>
      <c r="BD1050" s="205">
        <f t="shared" si="146"/>
        <v>0</v>
      </c>
      <c r="BE1050" s="205">
        <f t="shared" si="147"/>
        <v>0</v>
      </c>
      <c r="BF1050" s="175">
        <v>41575</v>
      </c>
      <c r="BG1050" s="175">
        <v>8480</v>
      </c>
      <c r="BH1050" s="175">
        <v>7031</v>
      </c>
      <c r="BI1050" s="175"/>
      <c r="BJ1050" s="175"/>
      <c r="BK1050" s="175">
        <v>5072</v>
      </c>
      <c r="BL1050" s="175">
        <v>2968</v>
      </c>
      <c r="BM1050" s="175">
        <v>3347</v>
      </c>
      <c r="BN1050" s="175">
        <v>927</v>
      </c>
      <c r="BO1050" s="175">
        <v>13750</v>
      </c>
      <c r="BP1050" s="198">
        <f t="shared" si="148"/>
        <v>20781</v>
      </c>
    </row>
    <row r="1051" spans="1:68" s="116" customFormat="1" x14ac:dyDescent="0.15">
      <c r="A1051" s="117">
        <v>2045002001</v>
      </c>
      <c r="B1051" s="118" t="s">
        <v>604</v>
      </c>
      <c r="C1051" s="118" t="s">
        <v>1489</v>
      </c>
      <c r="D1051" s="118" t="s">
        <v>1615</v>
      </c>
      <c r="E1051" s="118" t="s">
        <v>4230</v>
      </c>
      <c r="F1051" s="120">
        <v>17</v>
      </c>
      <c r="G1051" s="119"/>
      <c r="H1051" s="119"/>
      <c r="I1051" s="120" t="s">
        <v>5820</v>
      </c>
      <c r="J1051" s="120">
        <v>3400</v>
      </c>
      <c r="K1051" s="120">
        <v>775233</v>
      </c>
      <c r="L1051" s="120">
        <v>0.625</v>
      </c>
      <c r="M1051" s="121" t="s">
        <v>5657</v>
      </c>
      <c r="N1051" s="120">
        <v>1</v>
      </c>
      <c r="O1051" s="119">
        <v>309</v>
      </c>
      <c r="P1051" s="119"/>
      <c r="Q1051" s="119"/>
      <c r="R1051" s="120" t="s">
        <v>5658</v>
      </c>
      <c r="S1051" s="120">
        <v>0.7</v>
      </c>
      <c r="T1051" s="120"/>
      <c r="U1051" s="120"/>
      <c r="V1051" s="172">
        <v>703.3</v>
      </c>
      <c r="W1051" s="172"/>
      <c r="X1051" s="172">
        <v>529.79999999999995</v>
      </c>
      <c r="Y1051" s="172">
        <v>41.4</v>
      </c>
      <c r="Z1051" s="172">
        <v>132.1</v>
      </c>
      <c r="AA1051" s="123"/>
      <c r="AB1051" s="123"/>
      <c r="AC1051" s="123">
        <v>711.2</v>
      </c>
      <c r="AD1051" s="123"/>
      <c r="AE1051" s="123"/>
      <c r="AF1051" s="123"/>
      <c r="AG1051" s="214"/>
      <c r="AH1051" s="229" t="str">
        <f t="shared" si="143"/>
        <v>a3</v>
      </c>
      <c r="AI1051" s="122"/>
      <c r="AJ1051" s="122"/>
      <c r="AK1051" s="122"/>
      <c r="AL1051" s="122"/>
      <c r="AM1051" s="122"/>
      <c r="AN1051" s="173"/>
      <c r="AO1051" s="173"/>
      <c r="AP1051" s="173"/>
      <c r="AQ1051" s="173"/>
      <c r="AR1051" s="173"/>
      <c r="AS1051" s="173">
        <v>1</v>
      </c>
      <c r="AT1051" s="173">
        <v>0.5</v>
      </c>
      <c r="AU1051" s="173">
        <v>0.5</v>
      </c>
      <c r="AV1051" s="173">
        <v>0.6</v>
      </c>
      <c r="AW1051" s="173"/>
      <c r="AX1051" s="173"/>
      <c r="AY1051" s="173"/>
      <c r="AZ1051" s="211">
        <f t="shared" si="150"/>
        <v>1</v>
      </c>
      <c r="BA1051" s="211">
        <f t="shared" si="149"/>
        <v>1.6</v>
      </c>
      <c r="BB1051" s="205">
        <f t="shared" si="144"/>
        <v>75845</v>
      </c>
      <c r="BC1051" s="205">
        <f t="shared" si="145"/>
        <v>75845</v>
      </c>
      <c r="BD1051" s="205">
        <f t="shared" si="146"/>
        <v>0</v>
      </c>
      <c r="BE1051" s="205">
        <f t="shared" si="147"/>
        <v>0</v>
      </c>
      <c r="BF1051" s="175">
        <v>75845</v>
      </c>
      <c r="BG1051" s="175"/>
      <c r="BH1051" s="175">
        <v>29757</v>
      </c>
      <c r="BI1051" s="175"/>
      <c r="BJ1051" s="175"/>
      <c r="BK1051" s="175">
        <v>15017</v>
      </c>
      <c r="BL1051" s="175">
        <v>6729</v>
      </c>
      <c r="BM1051" s="175">
        <v>12294</v>
      </c>
      <c r="BN1051" s="175">
        <v>4007</v>
      </c>
      <c r="BO1051" s="175">
        <v>8041</v>
      </c>
      <c r="BP1051" s="198">
        <f t="shared" si="148"/>
        <v>37798</v>
      </c>
    </row>
    <row r="1052" spans="1:68" s="116" customFormat="1" x14ac:dyDescent="0.15">
      <c r="A1052" s="117">
        <v>2045102001</v>
      </c>
      <c r="B1052" s="118" t="s">
        <v>1616</v>
      </c>
      <c r="C1052" s="118" t="s">
        <v>1489</v>
      </c>
      <c r="D1052" s="118" t="s">
        <v>1617</v>
      </c>
      <c r="E1052" s="118" t="s">
        <v>4231</v>
      </c>
      <c r="F1052" s="120">
        <v>17</v>
      </c>
      <c r="G1052" s="119"/>
      <c r="H1052" s="119"/>
      <c r="I1052" s="120" t="s">
        <v>5820</v>
      </c>
      <c r="J1052" s="120">
        <v>2790</v>
      </c>
      <c r="K1052" s="120">
        <v>433086</v>
      </c>
      <c r="L1052" s="120">
        <v>0.42499999999999999</v>
      </c>
      <c r="M1052" s="121" t="s">
        <v>5657</v>
      </c>
      <c r="N1052" s="120">
        <v>1</v>
      </c>
      <c r="O1052" s="119">
        <v>358</v>
      </c>
      <c r="P1052" s="119"/>
      <c r="Q1052" s="119"/>
      <c r="R1052" s="120" t="s">
        <v>5658</v>
      </c>
      <c r="S1052" s="120">
        <v>0.9</v>
      </c>
      <c r="T1052" s="120"/>
      <c r="U1052" s="120"/>
      <c r="V1052" s="172">
        <v>360</v>
      </c>
      <c r="W1052" s="172"/>
      <c r="X1052" s="172"/>
      <c r="Y1052" s="172"/>
      <c r="Z1052" s="172">
        <v>360</v>
      </c>
      <c r="AA1052" s="123">
        <v>4769</v>
      </c>
      <c r="AB1052" s="123"/>
      <c r="AC1052" s="123">
        <v>375</v>
      </c>
      <c r="AD1052" s="123"/>
      <c r="AE1052" s="123"/>
      <c r="AF1052" s="123"/>
      <c r="AG1052" s="214"/>
      <c r="AH1052" s="229" t="str">
        <f t="shared" si="143"/>
        <v>a3</v>
      </c>
      <c r="AI1052" s="122"/>
      <c r="AJ1052" s="122"/>
      <c r="AK1052" s="122"/>
      <c r="AL1052" s="122"/>
      <c r="AM1052" s="122"/>
      <c r="AN1052" s="173">
        <v>2</v>
      </c>
      <c r="AO1052" s="173"/>
      <c r="AP1052" s="173"/>
      <c r="AQ1052" s="173"/>
      <c r="AR1052" s="173"/>
      <c r="AS1052" s="173"/>
      <c r="AT1052" s="173">
        <v>0.5</v>
      </c>
      <c r="AU1052" s="173">
        <v>0.5</v>
      </c>
      <c r="AV1052" s="173">
        <v>0.5</v>
      </c>
      <c r="AW1052" s="173">
        <v>0.5</v>
      </c>
      <c r="AX1052" s="173">
        <v>0.5</v>
      </c>
      <c r="AY1052" s="173">
        <v>0.5</v>
      </c>
      <c r="AZ1052" s="211">
        <f t="shared" si="150"/>
        <v>2</v>
      </c>
      <c r="BA1052" s="211">
        <f t="shared" si="149"/>
        <v>3</v>
      </c>
      <c r="BB1052" s="205">
        <f t="shared" si="144"/>
        <v>53785</v>
      </c>
      <c r="BC1052" s="205">
        <f t="shared" si="145"/>
        <v>53785</v>
      </c>
      <c r="BD1052" s="205">
        <f t="shared" si="146"/>
        <v>0</v>
      </c>
      <c r="BE1052" s="205">
        <f t="shared" si="147"/>
        <v>0</v>
      </c>
      <c r="BF1052" s="175">
        <v>53785</v>
      </c>
      <c r="BG1052" s="175">
        <v>8819</v>
      </c>
      <c r="BH1052" s="175">
        <v>27825</v>
      </c>
      <c r="BI1052" s="175"/>
      <c r="BJ1052" s="175"/>
      <c r="BK1052" s="175">
        <v>7298</v>
      </c>
      <c r="BL1052" s="175">
        <v>1680</v>
      </c>
      <c r="BM1052" s="175">
        <v>7770</v>
      </c>
      <c r="BN1052" s="175">
        <v>80</v>
      </c>
      <c r="BO1052" s="175">
        <v>313</v>
      </c>
      <c r="BP1052" s="198">
        <f t="shared" si="148"/>
        <v>28138</v>
      </c>
    </row>
    <row r="1053" spans="1:68" s="116" customFormat="1" x14ac:dyDescent="0.15">
      <c r="A1053" s="117">
        <v>2048101001</v>
      </c>
      <c r="B1053" s="118" t="s">
        <v>1618</v>
      </c>
      <c r="C1053" s="118" t="s">
        <v>1489</v>
      </c>
      <c r="D1053" s="118" t="s">
        <v>311</v>
      </c>
      <c r="E1053" s="118" t="s">
        <v>4232</v>
      </c>
      <c r="F1053" s="120">
        <v>13</v>
      </c>
      <c r="G1053" s="119">
        <v>956128</v>
      </c>
      <c r="H1053" s="119"/>
      <c r="I1053" s="120" t="s">
        <v>5820</v>
      </c>
      <c r="J1053" s="120">
        <v>5800</v>
      </c>
      <c r="K1053" s="120">
        <v>956128</v>
      </c>
      <c r="L1053" s="120">
        <v>0.45200000000000001</v>
      </c>
      <c r="M1053" s="121" t="s">
        <v>5657</v>
      </c>
      <c r="N1053" s="120">
        <v>1</v>
      </c>
      <c r="O1053" s="119">
        <v>190.8</v>
      </c>
      <c r="P1053" s="119"/>
      <c r="Q1053" s="119"/>
      <c r="R1053" s="120"/>
      <c r="S1053" s="120"/>
      <c r="T1053" s="120"/>
      <c r="U1053" s="120" t="s">
        <v>5689</v>
      </c>
      <c r="V1053" s="172">
        <v>625</v>
      </c>
      <c r="W1053" s="172">
        <v>61.7</v>
      </c>
      <c r="X1053" s="172">
        <v>396.5</v>
      </c>
      <c r="Y1053" s="172">
        <v>18.100000000000001</v>
      </c>
      <c r="Z1053" s="172">
        <v>148.69999999999999</v>
      </c>
      <c r="AA1053" s="123"/>
      <c r="AB1053" s="123"/>
      <c r="AC1053" s="123">
        <v>672</v>
      </c>
      <c r="AD1053" s="123"/>
      <c r="AE1053" s="123"/>
      <c r="AF1053" s="123"/>
      <c r="AG1053" s="214"/>
      <c r="AH1053" s="229" t="str">
        <f t="shared" si="143"/>
        <v>a3</v>
      </c>
      <c r="AI1053" s="122" t="s">
        <v>5402</v>
      </c>
      <c r="AJ1053" s="122"/>
      <c r="AK1053" s="122"/>
      <c r="AL1053" s="122" t="s">
        <v>5402</v>
      </c>
      <c r="AM1053" s="122" t="s">
        <v>5402</v>
      </c>
      <c r="AN1053" s="173">
        <v>1</v>
      </c>
      <c r="AO1053" s="173" t="s">
        <v>3186</v>
      </c>
      <c r="AP1053" s="173" t="s">
        <v>3186</v>
      </c>
      <c r="AQ1053" s="173" t="s">
        <v>3186</v>
      </c>
      <c r="AR1053" s="173" t="s">
        <v>3186</v>
      </c>
      <c r="AS1053" s="173">
        <v>1</v>
      </c>
      <c r="AT1053" s="173">
        <v>0.5</v>
      </c>
      <c r="AU1053" s="173">
        <v>0.5</v>
      </c>
      <c r="AV1053" s="173">
        <v>0.5</v>
      </c>
      <c r="AW1053" s="173">
        <v>0.5</v>
      </c>
      <c r="AX1053" s="173">
        <v>1</v>
      </c>
      <c r="AY1053" s="173" t="s">
        <v>3186</v>
      </c>
      <c r="AZ1053" s="211">
        <f t="shared" si="150"/>
        <v>2</v>
      </c>
      <c r="BA1053" s="211">
        <f t="shared" si="149"/>
        <v>3</v>
      </c>
      <c r="BB1053" s="205">
        <f t="shared" si="144"/>
        <v>57080</v>
      </c>
      <c r="BC1053" s="205">
        <f t="shared" si="145"/>
        <v>57080</v>
      </c>
      <c r="BD1053" s="205">
        <f t="shared" si="146"/>
        <v>0</v>
      </c>
      <c r="BE1053" s="205">
        <f t="shared" si="147"/>
        <v>0</v>
      </c>
      <c r="BF1053" s="175">
        <v>57080</v>
      </c>
      <c r="BG1053" s="175"/>
      <c r="BH1053" s="175">
        <v>24255</v>
      </c>
      <c r="BI1053" s="175"/>
      <c r="BJ1053" s="175"/>
      <c r="BK1053" s="175">
        <v>15013</v>
      </c>
      <c r="BL1053" s="175">
        <v>1834</v>
      </c>
      <c r="BM1053" s="175">
        <v>11081</v>
      </c>
      <c r="BN1053" s="175">
        <v>640</v>
      </c>
      <c r="BO1053" s="175">
        <v>4257</v>
      </c>
      <c r="BP1053" s="198">
        <f t="shared" si="148"/>
        <v>28512</v>
      </c>
    </row>
    <row r="1054" spans="1:68" s="116" customFormat="1" x14ac:dyDescent="0.15">
      <c r="A1054" s="117">
        <v>2048202001</v>
      </c>
      <c r="B1054" s="118" t="s">
        <v>1619</v>
      </c>
      <c r="C1054" s="118" t="s">
        <v>1489</v>
      </c>
      <c r="D1054" s="118" t="s">
        <v>1620</v>
      </c>
      <c r="E1054" s="118" t="s">
        <v>4233</v>
      </c>
      <c r="F1054" s="120">
        <v>13</v>
      </c>
      <c r="G1054" s="119">
        <v>1205065</v>
      </c>
      <c r="H1054" s="119"/>
      <c r="I1054" s="120" t="s">
        <v>5820</v>
      </c>
      <c r="J1054" s="120">
        <v>7650</v>
      </c>
      <c r="K1054" s="120">
        <v>1205065</v>
      </c>
      <c r="L1054" s="120">
        <v>0.432</v>
      </c>
      <c r="M1054" s="121" t="s">
        <v>5662</v>
      </c>
      <c r="N1054" s="120">
        <v>1</v>
      </c>
      <c r="O1054" s="119">
        <v>320</v>
      </c>
      <c r="P1054" s="119"/>
      <c r="Q1054" s="119"/>
      <c r="R1054" s="120" t="s">
        <v>5658</v>
      </c>
      <c r="S1054" s="120">
        <v>2.6</v>
      </c>
      <c r="T1054" s="120"/>
      <c r="U1054" s="120"/>
      <c r="V1054" s="172">
        <v>958.2</v>
      </c>
      <c r="W1054" s="172">
        <v>125.9</v>
      </c>
      <c r="X1054" s="172">
        <v>679.9</v>
      </c>
      <c r="Y1054" s="172">
        <v>22.6</v>
      </c>
      <c r="Z1054" s="172">
        <v>129.80000000000001</v>
      </c>
      <c r="AA1054" s="123"/>
      <c r="AB1054" s="123"/>
      <c r="AC1054" s="123">
        <v>868</v>
      </c>
      <c r="AD1054" s="123"/>
      <c r="AE1054" s="123"/>
      <c r="AF1054" s="123"/>
      <c r="AG1054" s="214"/>
      <c r="AH1054" s="229" t="str">
        <f t="shared" si="143"/>
        <v>a3</v>
      </c>
      <c r="AI1054" s="122"/>
      <c r="AJ1054" s="122"/>
      <c r="AK1054" s="122"/>
      <c r="AL1054" s="122"/>
      <c r="AM1054" s="122"/>
      <c r="AN1054" s="173">
        <v>3</v>
      </c>
      <c r="AO1054" s="173"/>
      <c r="AP1054" s="173"/>
      <c r="AQ1054" s="173"/>
      <c r="AR1054" s="173"/>
      <c r="AS1054" s="173"/>
      <c r="AT1054" s="173">
        <v>0.6</v>
      </c>
      <c r="AU1054" s="173">
        <v>0.6</v>
      </c>
      <c r="AV1054" s="173">
        <v>0.6</v>
      </c>
      <c r="AW1054" s="173">
        <v>0.6</v>
      </c>
      <c r="AX1054" s="173">
        <v>0.6</v>
      </c>
      <c r="AY1054" s="173"/>
      <c r="AZ1054" s="211">
        <f t="shared" si="150"/>
        <v>3</v>
      </c>
      <c r="BA1054" s="211">
        <f t="shared" si="149"/>
        <v>3</v>
      </c>
      <c r="BB1054" s="205">
        <f t="shared" si="144"/>
        <v>76508</v>
      </c>
      <c r="BC1054" s="205">
        <f t="shared" si="145"/>
        <v>76508</v>
      </c>
      <c r="BD1054" s="205">
        <f t="shared" si="146"/>
        <v>0</v>
      </c>
      <c r="BE1054" s="205">
        <f t="shared" si="147"/>
        <v>0</v>
      </c>
      <c r="BF1054" s="175">
        <v>76508</v>
      </c>
      <c r="BG1054" s="175">
        <v>6995</v>
      </c>
      <c r="BH1054" s="175">
        <v>26040</v>
      </c>
      <c r="BI1054" s="175"/>
      <c r="BJ1054" s="175"/>
      <c r="BK1054" s="175">
        <v>16627</v>
      </c>
      <c r="BL1054" s="175">
        <v>7930</v>
      </c>
      <c r="BM1054" s="175">
        <v>14389</v>
      </c>
      <c r="BN1054" s="175">
        <v>499</v>
      </c>
      <c r="BO1054" s="175">
        <v>4028</v>
      </c>
      <c r="BP1054" s="198">
        <f t="shared" si="148"/>
        <v>30068</v>
      </c>
    </row>
    <row r="1055" spans="1:68" s="116" customFormat="1" x14ac:dyDescent="0.15">
      <c r="A1055" s="117">
        <v>2048501001</v>
      </c>
      <c r="B1055" s="118" t="s">
        <v>1621</v>
      </c>
      <c r="C1055" s="118" t="s">
        <v>1489</v>
      </c>
      <c r="D1055" s="118" t="s">
        <v>1622</v>
      </c>
      <c r="E1055" s="118" t="s">
        <v>4234</v>
      </c>
      <c r="F1055" s="120">
        <v>20</v>
      </c>
      <c r="G1055" s="119"/>
      <c r="H1055" s="119"/>
      <c r="I1055" s="120" t="s">
        <v>5820</v>
      </c>
      <c r="J1055" s="120">
        <v>6075</v>
      </c>
      <c r="K1055" s="120">
        <v>945341</v>
      </c>
      <c r="L1055" s="120">
        <v>0.42599999999999999</v>
      </c>
      <c r="M1055" s="121" t="s">
        <v>5657</v>
      </c>
      <c r="N1055" s="120">
        <v>1</v>
      </c>
      <c r="O1055" s="119">
        <v>200</v>
      </c>
      <c r="P1055" s="119"/>
      <c r="Q1055" s="119"/>
      <c r="R1055" s="120" t="s">
        <v>5655</v>
      </c>
      <c r="S1055" s="120">
        <v>7.8</v>
      </c>
      <c r="T1055" s="120"/>
      <c r="U1055" s="120"/>
      <c r="V1055" s="172">
        <v>504</v>
      </c>
      <c r="W1055" s="172"/>
      <c r="X1055" s="172">
        <v>504</v>
      </c>
      <c r="Y1055" s="172"/>
      <c r="Z1055" s="172"/>
      <c r="AA1055" s="123">
        <v>7719</v>
      </c>
      <c r="AB1055" s="123"/>
      <c r="AC1055" s="123">
        <v>586.70000000000005</v>
      </c>
      <c r="AD1055" s="123"/>
      <c r="AE1055" s="123"/>
      <c r="AF1055" s="123"/>
      <c r="AG1055" s="214"/>
      <c r="AH1055" s="229" t="str">
        <f t="shared" si="143"/>
        <v>a3</v>
      </c>
      <c r="AI1055" s="122"/>
      <c r="AJ1055" s="122"/>
      <c r="AK1055" s="122"/>
      <c r="AL1055" s="122"/>
      <c r="AM1055" s="122"/>
      <c r="AN1055" s="173">
        <v>1</v>
      </c>
      <c r="AO1055" s="173"/>
      <c r="AP1055" s="173"/>
      <c r="AQ1055" s="173"/>
      <c r="AR1055" s="173"/>
      <c r="AS1055" s="173">
        <v>0.5</v>
      </c>
      <c r="AT1055" s="173">
        <v>0.5</v>
      </c>
      <c r="AU1055" s="173">
        <v>0.5</v>
      </c>
      <c r="AV1055" s="173">
        <v>0.5</v>
      </c>
      <c r="AW1055" s="173">
        <v>0.5</v>
      </c>
      <c r="AX1055" s="173">
        <v>0.5</v>
      </c>
      <c r="AY1055" s="173"/>
      <c r="AZ1055" s="211">
        <f t="shared" si="150"/>
        <v>1.5</v>
      </c>
      <c r="BA1055" s="211">
        <f t="shared" si="149"/>
        <v>2.5</v>
      </c>
      <c r="BB1055" s="205">
        <f t="shared" si="144"/>
        <v>71688</v>
      </c>
      <c r="BC1055" s="205">
        <f t="shared" si="145"/>
        <v>53424</v>
      </c>
      <c r="BD1055" s="205">
        <f t="shared" si="146"/>
        <v>18690</v>
      </c>
      <c r="BE1055" s="205">
        <f t="shared" si="147"/>
        <v>426</v>
      </c>
      <c r="BF1055" s="175">
        <v>52998</v>
      </c>
      <c r="BG1055" s="175"/>
      <c r="BH1055" s="175">
        <v>18690</v>
      </c>
      <c r="BI1055" s="175">
        <v>16323</v>
      </c>
      <c r="BJ1055" s="175">
        <v>1941</v>
      </c>
      <c r="BK1055" s="175">
        <v>9710</v>
      </c>
      <c r="BL1055" s="175">
        <v>9339</v>
      </c>
      <c r="BM1055" s="175">
        <v>11303</v>
      </c>
      <c r="BN1055" s="175">
        <v>2031</v>
      </c>
      <c r="BO1055" s="175">
        <v>2351</v>
      </c>
      <c r="BP1055" s="198">
        <f t="shared" si="148"/>
        <v>21041</v>
      </c>
    </row>
    <row r="1056" spans="1:68" s="116" customFormat="1" x14ac:dyDescent="0.15">
      <c r="A1056" s="117">
        <v>2048602001</v>
      </c>
      <c r="B1056" s="118" t="s">
        <v>1623</v>
      </c>
      <c r="C1056" s="118" t="s">
        <v>1489</v>
      </c>
      <c r="D1056" s="118" t="s">
        <v>1624</v>
      </c>
      <c r="E1056" s="118" t="s">
        <v>4235</v>
      </c>
      <c r="F1056" s="120">
        <v>13</v>
      </c>
      <c r="G1056" s="119">
        <v>56581</v>
      </c>
      <c r="H1056" s="119"/>
      <c r="I1056" s="120" t="s">
        <v>5820</v>
      </c>
      <c r="J1056" s="120">
        <v>1185</v>
      </c>
      <c r="K1056" s="120">
        <v>56581</v>
      </c>
      <c r="L1056" s="120">
        <v>0.13100000000000001</v>
      </c>
      <c r="M1056" s="121" t="s">
        <v>5659</v>
      </c>
      <c r="N1056" s="120">
        <v>1</v>
      </c>
      <c r="O1056" s="119">
        <v>210</v>
      </c>
      <c r="P1056" s="119">
        <v>25.5</v>
      </c>
      <c r="Q1056" s="119">
        <v>3.7</v>
      </c>
      <c r="R1056" s="120" t="s">
        <v>5658</v>
      </c>
      <c r="S1056" s="120">
        <v>0.27400000000000002</v>
      </c>
      <c r="T1056" s="120"/>
      <c r="U1056" s="120"/>
      <c r="V1056" s="172">
        <v>174</v>
      </c>
      <c r="W1056" s="172">
        <v>67</v>
      </c>
      <c r="X1056" s="172">
        <v>100</v>
      </c>
      <c r="Y1056" s="172">
        <v>7</v>
      </c>
      <c r="Z1056" s="172"/>
      <c r="AA1056" s="123">
        <v>434</v>
      </c>
      <c r="AB1056" s="123"/>
      <c r="AC1056" s="123">
        <v>8.9499999999999993</v>
      </c>
      <c r="AD1056" s="123"/>
      <c r="AE1056" s="123"/>
      <c r="AF1056" s="123"/>
      <c r="AG1056" s="214"/>
      <c r="AH1056" s="229" t="str">
        <f t="shared" si="143"/>
        <v>a3</v>
      </c>
      <c r="AI1056" s="122"/>
      <c r="AJ1056" s="122"/>
      <c r="AK1056" s="122"/>
      <c r="AL1056" s="122"/>
      <c r="AM1056" s="122"/>
      <c r="AN1056" s="173"/>
      <c r="AO1056" s="173"/>
      <c r="AP1056" s="173"/>
      <c r="AQ1056" s="173"/>
      <c r="AR1056" s="173"/>
      <c r="AS1056" s="173">
        <v>1</v>
      </c>
      <c r="AT1056" s="173">
        <v>1</v>
      </c>
      <c r="AU1056" s="173">
        <v>1</v>
      </c>
      <c r="AV1056" s="173">
        <v>1</v>
      </c>
      <c r="AW1056" s="173">
        <v>1</v>
      </c>
      <c r="AX1056" s="173">
        <v>1</v>
      </c>
      <c r="AY1056" s="173"/>
      <c r="AZ1056" s="211">
        <f t="shared" si="150"/>
        <v>1</v>
      </c>
      <c r="BA1056" s="211">
        <f t="shared" si="149"/>
        <v>5</v>
      </c>
      <c r="BB1056" s="205">
        <f t="shared" si="144"/>
        <v>17199</v>
      </c>
      <c r="BC1056" s="205">
        <f t="shared" si="145"/>
        <v>17199</v>
      </c>
      <c r="BD1056" s="205">
        <f t="shared" si="146"/>
        <v>0</v>
      </c>
      <c r="BE1056" s="205">
        <f t="shared" si="147"/>
        <v>0</v>
      </c>
      <c r="BF1056" s="175">
        <v>17199</v>
      </c>
      <c r="BG1056" s="175"/>
      <c r="BH1056" s="175">
        <v>9713</v>
      </c>
      <c r="BI1056" s="175"/>
      <c r="BJ1056" s="175"/>
      <c r="BK1056" s="175">
        <v>697</v>
      </c>
      <c r="BL1056" s="175">
        <v>2325</v>
      </c>
      <c r="BM1056" s="175">
        <v>3234</v>
      </c>
      <c r="BN1056" s="175">
        <v>359</v>
      </c>
      <c r="BO1056" s="175">
        <v>871</v>
      </c>
      <c r="BP1056" s="198">
        <f t="shared" si="148"/>
        <v>10584</v>
      </c>
    </row>
    <row r="1057" spans="1:68" s="116" customFormat="1" x14ac:dyDescent="0.15">
      <c r="A1057" s="117">
        <v>2054302001</v>
      </c>
      <c r="B1057" s="118" t="s">
        <v>1625</v>
      </c>
      <c r="C1057" s="118" t="s">
        <v>1489</v>
      </c>
      <c r="D1057" s="118" t="s">
        <v>1626</v>
      </c>
      <c r="E1057" s="118" t="s">
        <v>4236</v>
      </c>
      <c r="F1057" s="120">
        <v>12</v>
      </c>
      <c r="G1057" s="119"/>
      <c r="H1057" s="119"/>
      <c r="I1057" s="120" t="s">
        <v>5820</v>
      </c>
      <c r="J1057" s="120">
        <v>510</v>
      </c>
      <c r="K1057" s="120">
        <v>14548</v>
      </c>
      <c r="L1057" s="120">
        <v>7.8E-2</v>
      </c>
      <c r="M1057" s="121" t="s">
        <v>5657</v>
      </c>
      <c r="N1057" s="120">
        <v>1</v>
      </c>
      <c r="O1057" s="119">
        <v>165</v>
      </c>
      <c r="P1057" s="119">
        <v>42</v>
      </c>
      <c r="Q1057" s="119"/>
      <c r="R1057" s="120" t="s">
        <v>5658</v>
      </c>
      <c r="S1057" s="120">
        <v>0.1</v>
      </c>
      <c r="T1057" s="120"/>
      <c r="U1057" s="120"/>
      <c r="V1057" s="172">
        <v>19</v>
      </c>
      <c r="W1057" s="172"/>
      <c r="X1057" s="172"/>
      <c r="Y1057" s="172">
        <v>19</v>
      </c>
      <c r="Z1057" s="172"/>
      <c r="AA1057" s="123"/>
      <c r="AB1057" s="123"/>
      <c r="AC1057" s="123">
        <v>88</v>
      </c>
      <c r="AD1057" s="123"/>
      <c r="AE1057" s="123"/>
      <c r="AF1057" s="123"/>
      <c r="AG1057" s="214"/>
      <c r="AH1057" s="229" t="str">
        <f t="shared" si="143"/>
        <v>a3</v>
      </c>
      <c r="AI1057" s="122"/>
      <c r="AJ1057" s="122"/>
      <c r="AK1057" s="122"/>
      <c r="AL1057" s="122"/>
      <c r="AM1057" s="122"/>
      <c r="AN1057" s="173" t="s">
        <v>3186</v>
      </c>
      <c r="AO1057" s="173" t="s">
        <v>3186</v>
      </c>
      <c r="AP1057" s="173" t="s">
        <v>3186</v>
      </c>
      <c r="AQ1057" s="173" t="s">
        <v>3186</v>
      </c>
      <c r="AR1057" s="173" t="s">
        <v>3186</v>
      </c>
      <c r="AS1057" s="173"/>
      <c r="AT1057" s="173">
        <v>1</v>
      </c>
      <c r="AU1057" s="173">
        <v>1</v>
      </c>
      <c r="AV1057" s="173">
        <v>1</v>
      </c>
      <c r="AW1057" s="173" t="s">
        <v>3186</v>
      </c>
      <c r="AX1057" s="173" t="s">
        <v>3186</v>
      </c>
      <c r="AY1057" s="173" t="s">
        <v>3186</v>
      </c>
      <c r="AZ1057" s="211">
        <f t="shared" si="150"/>
        <v>0</v>
      </c>
      <c r="BA1057" s="211">
        <f t="shared" si="149"/>
        <v>3</v>
      </c>
      <c r="BB1057" s="205">
        <f t="shared" si="144"/>
        <v>7534</v>
      </c>
      <c r="BC1057" s="205">
        <f t="shared" si="145"/>
        <v>7534</v>
      </c>
      <c r="BD1057" s="205">
        <f t="shared" si="146"/>
        <v>0</v>
      </c>
      <c r="BE1057" s="205">
        <f t="shared" si="147"/>
        <v>0</v>
      </c>
      <c r="BF1057" s="175">
        <v>7534</v>
      </c>
      <c r="BG1057" s="175"/>
      <c r="BH1057" s="175">
        <v>3253</v>
      </c>
      <c r="BI1057" s="175"/>
      <c r="BJ1057" s="175"/>
      <c r="BK1057" s="175">
        <v>171</v>
      </c>
      <c r="BL1057" s="175">
        <v>2363</v>
      </c>
      <c r="BM1057" s="175">
        <v>1336</v>
      </c>
      <c r="BN1057" s="175">
        <v>353</v>
      </c>
      <c r="BO1057" s="175">
        <v>58</v>
      </c>
      <c r="BP1057" s="198">
        <f t="shared" si="148"/>
        <v>3311</v>
      </c>
    </row>
    <row r="1058" spans="1:68" s="116" customFormat="1" x14ac:dyDescent="0.15">
      <c r="A1058" s="117">
        <v>2056101001</v>
      </c>
      <c r="B1058" s="118" t="s">
        <v>1627</v>
      </c>
      <c r="C1058" s="118" t="s">
        <v>1489</v>
      </c>
      <c r="D1058" s="118" t="s">
        <v>1628</v>
      </c>
      <c r="E1058" s="118" t="s">
        <v>4237</v>
      </c>
      <c r="F1058" s="120">
        <v>25</v>
      </c>
      <c r="G1058" s="119"/>
      <c r="H1058" s="119"/>
      <c r="I1058" s="120" t="s">
        <v>5820</v>
      </c>
      <c r="J1058" s="120">
        <v>5500</v>
      </c>
      <c r="K1058" s="120">
        <v>1190939</v>
      </c>
      <c r="L1058" s="120">
        <v>0.59299999999999997</v>
      </c>
      <c r="M1058" s="121" t="s">
        <v>5654</v>
      </c>
      <c r="N1058" s="120">
        <v>1</v>
      </c>
      <c r="O1058" s="119">
        <v>232.2</v>
      </c>
      <c r="P1058" s="119">
        <v>38.04</v>
      </c>
      <c r="Q1058" s="119">
        <v>5.65</v>
      </c>
      <c r="R1058" s="120" t="s">
        <v>5655</v>
      </c>
      <c r="S1058" s="120">
        <v>0.88</v>
      </c>
      <c r="T1058" s="120"/>
      <c r="U1058" s="120"/>
      <c r="V1058" s="172">
        <v>745.5</v>
      </c>
      <c r="W1058" s="172">
        <v>36.4</v>
      </c>
      <c r="X1058" s="172">
        <v>565.20000000000005</v>
      </c>
      <c r="Y1058" s="172">
        <v>83.6</v>
      </c>
      <c r="Z1058" s="172">
        <v>60.3</v>
      </c>
      <c r="AA1058" s="123">
        <v>5652</v>
      </c>
      <c r="AB1058" s="123"/>
      <c r="AC1058" s="123">
        <v>723.9</v>
      </c>
      <c r="AD1058" s="123"/>
      <c r="AE1058" s="123"/>
      <c r="AF1058" s="123"/>
      <c r="AG1058" s="214"/>
      <c r="AH1058" s="229" t="str">
        <f t="shared" si="143"/>
        <v>a3</v>
      </c>
      <c r="AI1058" s="122"/>
      <c r="AJ1058" s="122"/>
      <c r="AK1058" s="122"/>
      <c r="AL1058" s="122"/>
      <c r="AM1058" s="122"/>
      <c r="AN1058" s="173">
        <v>3</v>
      </c>
      <c r="AO1058" s="173"/>
      <c r="AP1058" s="173"/>
      <c r="AQ1058" s="173"/>
      <c r="AR1058" s="173"/>
      <c r="AS1058" s="173">
        <v>0.5</v>
      </c>
      <c r="AT1058" s="173">
        <v>1</v>
      </c>
      <c r="AU1058" s="173">
        <v>1</v>
      </c>
      <c r="AV1058" s="173">
        <v>0.5</v>
      </c>
      <c r="AW1058" s="173">
        <v>0.5</v>
      </c>
      <c r="AX1058" s="173">
        <v>1</v>
      </c>
      <c r="AY1058" s="173">
        <v>0.5</v>
      </c>
      <c r="AZ1058" s="211">
        <f t="shared" si="150"/>
        <v>3.5</v>
      </c>
      <c r="BA1058" s="211">
        <f t="shared" si="149"/>
        <v>4.5</v>
      </c>
      <c r="BB1058" s="205">
        <f t="shared" si="144"/>
        <v>128980</v>
      </c>
      <c r="BC1058" s="205">
        <f t="shared" si="145"/>
        <v>109662</v>
      </c>
      <c r="BD1058" s="205">
        <f t="shared" si="146"/>
        <v>20090</v>
      </c>
      <c r="BE1058" s="205">
        <f t="shared" si="147"/>
        <v>772</v>
      </c>
      <c r="BF1058" s="175">
        <v>108890</v>
      </c>
      <c r="BG1058" s="175">
        <v>14757</v>
      </c>
      <c r="BH1058" s="175">
        <v>33810</v>
      </c>
      <c r="BI1058" s="175">
        <v>19318</v>
      </c>
      <c r="BJ1058" s="175"/>
      <c r="BK1058" s="175">
        <v>12544</v>
      </c>
      <c r="BL1058" s="175">
        <v>8096</v>
      </c>
      <c r="BM1058" s="175">
        <v>13461</v>
      </c>
      <c r="BN1058" s="175">
        <v>6005</v>
      </c>
      <c r="BO1058" s="175">
        <v>20989</v>
      </c>
      <c r="BP1058" s="198">
        <f t="shared" si="148"/>
        <v>54799</v>
      </c>
    </row>
    <row r="1059" spans="1:68" s="116" customFormat="1" x14ac:dyDescent="0.15">
      <c r="A1059" s="117">
        <v>2056202001</v>
      </c>
      <c r="B1059" s="118" t="s">
        <v>1629</v>
      </c>
      <c r="C1059" s="118" t="s">
        <v>1489</v>
      </c>
      <c r="D1059" s="118" t="s">
        <v>1630</v>
      </c>
      <c r="E1059" s="118" t="s">
        <v>4238</v>
      </c>
      <c r="F1059" s="120">
        <v>19</v>
      </c>
      <c r="G1059" s="119"/>
      <c r="H1059" s="119"/>
      <c r="I1059" s="120" t="s">
        <v>5822</v>
      </c>
      <c r="J1059" s="120">
        <v>4500</v>
      </c>
      <c r="K1059" s="120">
        <v>506422</v>
      </c>
      <c r="L1059" s="120">
        <v>0.308</v>
      </c>
      <c r="M1059" s="121" t="s">
        <v>5659</v>
      </c>
      <c r="N1059" s="120">
        <v>1</v>
      </c>
      <c r="O1059" s="119">
        <v>279</v>
      </c>
      <c r="P1059" s="119">
        <v>36</v>
      </c>
      <c r="Q1059" s="119">
        <v>3.8</v>
      </c>
      <c r="R1059" s="120"/>
      <c r="S1059" s="120"/>
      <c r="T1059" s="120"/>
      <c r="U1059" s="120" t="s">
        <v>5689</v>
      </c>
      <c r="V1059" s="172">
        <v>648</v>
      </c>
      <c r="W1059" s="172"/>
      <c r="X1059" s="172">
        <v>298</v>
      </c>
      <c r="Y1059" s="172">
        <v>142</v>
      </c>
      <c r="Z1059" s="172">
        <v>208</v>
      </c>
      <c r="AA1059" s="123">
        <v>3380</v>
      </c>
      <c r="AB1059" s="123"/>
      <c r="AC1059" s="123">
        <v>362</v>
      </c>
      <c r="AD1059" s="123"/>
      <c r="AE1059" s="123"/>
      <c r="AF1059" s="123"/>
      <c r="AG1059" s="214"/>
      <c r="AH1059" s="229" t="str">
        <f t="shared" si="143"/>
        <v>a3</v>
      </c>
      <c r="AI1059" s="122" t="s">
        <v>5401</v>
      </c>
      <c r="AJ1059" s="122"/>
      <c r="AK1059" s="122"/>
      <c r="AL1059" s="122" t="s">
        <v>5401</v>
      </c>
      <c r="AM1059" s="122" t="s">
        <v>5401</v>
      </c>
      <c r="AN1059" s="173"/>
      <c r="AO1059" s="173"/>
      <c r="AP1059" s="173"/>
      <c r="AQ1059" s="173"/>
      <c r="AR1059" s="173"/>
      <c r="AS1059" s="173">
        <v>1</v>
      </c>
      <c r="AT1059" s="173">
        <v>1.2</v>
      </c>
      <c r="AU1059" s="173">
        <v>1.2</v>
      </c>
      <c r="AV1059" s="173">
        <v>0.7</v>
      </c>
      <c r="AW1059" s="173">
        <v>0.7</v>
      </c>
      <c r="AX1059" s="173"/>
      <c r="AY1059" s="173"/>
      <c r="AZ1059" s="211">
        <f t="shared" si="150"/>
        <v>1</v>
      </c>
      <c r="BA1059" s="211">
        <f t="shared" si="149"/>
        <v>3.8</v>
      </c>
      <c r="BB1059" s="205">
        <f t="shared" si="144"/>
        <v>0</v>
      </c>
      <c r="BC1059" s="205">
        <f t="shared" si="145"/>
        <v>0</v>
      </c>
      <c r="BD1059" s="205">
        <f t="shared" si="146"/>
        <v>0</v>
      </c>
      <c r="BE1059" s="205">
        <f t="shared" si="147"/>
        <v>0</v>
      </c>
      <c r="BF1059" s="175"/>
      <c r="BG1059" s="175"/>
      <c r="BH1059" s="175"/>
      <c r="BI1059" s="175"/>
      <c r="BJ1059" s="175"/>
      <c r="BK1059" s="175"/>
      <c r="BL1059" s="175"/>
      <c r="BM1059" s="175"/>
      <c r="BN1059" s="175"/>
      <c r="BO1059" s="175"/>
      <c r="BP1059" s="198">
        <f t="shared" si="148"/>
        <v>0</v>
      </c>
    </row>
    <row r="1060" spans="1:68" s="116" customFormat="1" x14ac:dyDescent="0.15">
      <c r="A1060" s="117">
        <v>2056301001</v>
      </c>
      <c r="B1060" s="118" t="s">
        <v>1631</v>
      </c>
      <c r="C1060" s="118" t="s">
        <v>1489</v>
      </c>
      <c r="D1060" s="118" t="s">
        <v>1632</v>
      </c>
      <c r="E1060" s="118" t="s">
        <v>4239</v>
      </c>
      <c r="F1060" s="120">
        <v>51</v>
      </c>
      <c r="G1060" s="119"/>
      <c r="H1060" s="119"/>
      <c r="I1060" s="120" t="s">
        <v>5820</v>
      </c>
      <c r="J1060" s="120">
        <v>7200</v>
      </c>
      <c r="K1060" s="120">
        <v>1446660</v>
      </c>
      <c r="L1060" s="120">
        <v>0.55000000000000004</v>
      </c>
      <c r="M1060" s="121" t="s">
        <v>5677</v>
      </c>
      <c r="N1060" s="120">
        <v>1</v>
      </c>
      <c r="O1060" s="119">
        <v>113.3</v>
      </c>
      <c r="P1060" s="119"/>
      <c r="Q1060" s="119"/>
      <c r="R1060" s="120" t="s">
        <v>5655</v>
      </c>
      <c r="S1060" s="120">
        <v>18.8</v>
      </c>
      <c r="T1060" s="120"/>
      <c r="U1060" s="120"/>
      <c r="V1060" s="172">
        <v>508.4</v>
      </c>
      <c r="W1060" s="172"/>
      <c r="X1060" s="172">
        <v>231.8</v>
      </c>
      <c r="Y1060" s="172">
        <v>218.4</v>
      </c>
      <c r="Z1060" s="172">
        <v>58.2</v>
      </c>
      <c r="AA1060" s="123">
        <v>1692</v>
      </c>
      <c r="AB1060" s="123">
        <v>7662.6799999999903</v>
      </c>
      <c r="AC1060" s="123">
        <v>101</v>
      </c>
      <c r="AD1060" s="123"/>
      <c r="AE1060" s="123"/>
      <c r="AF1060" s="123"/>
      <c r="AG1060" s="214"/>
      <c r="AH1060" s="229" t="str">
        <f t="shared" si="143"/>
        <v>a3</v>
      </c>
      <c r="AI1060" s="122"/>
      <c r="AJ1060" s="122"/>
      <c r="AK1060" s="122"/>
      <c r="AL1060" s="122"/>
      <c r="AM1060" s="122"/>
      <c r="AN1060" s="173">
        <v>1</v>
      </c>
      <c r="AO1060" s="173">
        <v>1</v>
      </c>
      <c r="AP1060" s="173"/>
      <c r="AQ1060" s="173"/>
      <c r="AR1060" s="173"/>
      <c r="AS1060" s="173"/>
      <c r="AT1060" s="173">
        <v>0.5</v>
      </c>
      <c r="AU1060" s="173">
        <v>2</v>
      </c>
      <c r="AV1060" s="173"/>
      <c r="AW1060" s="173">
        <v>1</v>
      </c>
      <c r="AX1060" s="173"/>
      <c r="AY1060" s="173">
        <v>1</v>
      </c>
      <c r="AZ1060" s="211">
        <f t="shared" si="150"/>
        <v>2</v>
      </c>
      <c r="BA1060" s="211">
        <f t="shared" si="149"/>
        <v>4.5</v>
      </c>
      <c r="BB1060" s="205">
        <f t="shared" si="144"/>
        <v>96007</v>
      </c>
      <c r="BC1060" s="205">
        <f t="shared" si="145"/>
        <v>72571</v>
      </c>
      <c r="BD1060" s="205">
        <f t="shared" si="146"/>
        <v>23436</v>
      </c>
      <c r="BE1060" s="205">
        <f t="shared" si="147"/>
        <v>0</v>
      </c>
      <c r="BF1060" s="175">
        <v>72571</v>
      </c>
      <c r="BG1060" s="175">
        <v>13757</v>
      </c>
      <c r="BH1060" s="175">
        <v>23436</v>
      </c>
      <c r="BI1060" s="175">
        <v>23436</v>
      </c>
      <c r="BJ1060" s="175"/>
      <c r="BK1060" s="175">
        <v>3439</v>
      </c>
      <c r="BL1060" s="175">
        <v>14868</v>
      </c>
      <c r="BM1060" s="175">
        <v>8447</v>
      </c>
      <c r="BN1060" s="175">
        <v>5217</v>
      </c>
      <c r="BO1060" s="175">
        <v>3407</v>
      </c>
      <c r="BP1060" s="198">
        <f t="shared" si="148"/>
        <v>26843</v>
      </c>
    </row>
    <row r="1061" spans="1:68" s="116" customFormat="1" x14ac:dyDescent="0.15">
      <c r="A1061" s="117">
        <v>2058301001</v>
      </c>
      <c r="B1061" s="118" t="s">
        <v>678</v>
      </c>
      <c r="C1061" s="118" t="s">
        <v>1489</v>
      </c>
      <c r="D1061" s="118" t="s">
        <v>1633</v>
      </c>
      <c r="E1061" s="118" t="s">
        <v>4240</v>
      </c>
      <c r="F1061" s="120">
        <v>18</v>
      </c>
      <c r="G1061" s="119">
        <v>163336</v>
      </c>
      <c r="H1061" s="119"/>
      <c r="I1061" s="120" t="s">
        <v>5820</v>
      </c>
      <c r="J1061" s="120">
        <v>2245</v>
      </c>
      <c r="K1061" s="120">
        <v>163336</v>
      </c>
      <c r="L1061" s="120">
        <v>0.19900000000000001</v>
      </c>
      <c r="M1061" s="121" t="s">
        <v>5659</v>
      </c>
      <c r="N1061" s="120">
        <v>1</v>
      </c>
      <c r="O1061" s="119">
        <v>140</v>
      </c>
      <c r="P1061" s="119">
        <v>39</v>
      </c>
      <c r="Q1061" s="119">
        <v>6.3</v>
      </c>
      <c r="R1061" s="120" t="s">
        <v>5660</v>
      </c>
      <c r="S1061" s="120">
        <v>0.3</v>
      </c>
      <c r="T1061" s="120"/>
      <c r="U1061" s="120"/>
      <c r="V1061" s="172">
        <v>158.4</v>
      </c>
      <c r="W1061" s="172">
        <v>2.6</v>
      </c>
      <c r="X1061" s="172">
        <v>96.7</v>
      </c>
      <c r="Y1061" s="172">
        <v>15.2</v>
      </c>
      <c r="Z1061" s="172">
        <v>43.9</v>
      </c>
      <c r="AA1061" s="123">
        <v>1602</v>
      </c>
      <c r="AB1061" s="123"/>
      <c r="AC1061" s="123">
        <v>114.2</v>
      </c>
      <c r="AD1061" s="123"/>
      <c r="AE1061" s="123"/>
      <c r="AF1061" s="123"/>
      <c r="AG1061" s="214"/>
      <c r="AH1061" s="229" t="str">
        <f t="shared" si="143"/>
        <v>a3</v>
      </c>
      <c r="AI1061" s="122"/>
      <c r="AJ1061" s="122"/>
      <c r="AK1061" s="122"/>
      <c r="AL1061" s="122"/>
      <c r="AM1061" s="122"/>
      <c r="AN1061" s="173" t="s">
        <v>3186</v>
      </c>
      <c r="AO1061" s="173" t="s">
        <v>3186</v>
      </c>
      <c r="AP1061" s="173" t="s">
        <v>3186</v>
      </c>
      <c r="AQ1061" s="173" t="s">
        <v>3186</v>
      </c>
      <c r="AR1061" s="173" t="s">
        <v>3186</v>
      </c>
      <c r="AS1061" s="173">
        <v>1</v>
      </c>
      <c r="AT1061" s="173"/>
      <c r="AU1061" s="173">
        <v>0.5</v>
      </c>
      <c r="AV1061" s="173"/>
      <c r="AW1061" s="173">
        <v>1</v>
      </c>
      <c r="AX1061" s="173">
        <v>1</v>
      </c>
      <c r="AY1061" s="173" t="s">
        <v>3186</v>
      </c>
      <c r="AZ1061" s="211">
        <f t="shared" si="150"/>
        <v>1</v>
      </c>
      <c r="BA1061" s="211">
        <f t="shared" si="149"/>
        <v>2.5</v>
      </c>
      <c r="BB1061" s="205">
        <f t="shared" si="144"/>
        <v>52273</v>
      </c>
      <c r="BC1061" s="205">
        <f t="shared" si="145"/>
        <v>52273</v>
      </c>
      <c r="BD1061" s="205">
        <f t="shared" si="146"/>
        <v>18929</v>
      </c>
      <c r="BE1061" s="205">
        <f t="shared" si="147"/>
        <v>18929</v>
      </c>
      <c r="BF1061" s="175">
        <v>33344</v>
      </c>
      <c r="BG1061" s="175"/>
      <c r="BH1061" s="175">
        <v>18959</v>
      </c>
      <c r="BI1061" s="175"/>
      <c r="BJ1061" s="175"/>
      <c r="BK1061" s="175">
        <v>2018</v>
      </c>
      <c r="BL1061" s="175">
        <v>4956</v>
      </c>
      <c r="BM1061" s="175">
        <v>4180</v>
      </c>
      <c r="BN1061" s="175">
        <v>888</v>
      </c>
      <c r="BO1061" s="175">
        <v>21272</v>
      </c>
      <c r="BP1061" s="198">
        <f t="shared" si="148"/>
        <v>40231</v>
      </c>
    </row>
    <row r="1062" spans="1:68" s="116" customFormat="1" x14ac:dyDescent="0.15">
      <c r="A1062" s="117">
        <v>2058301002</v>
      </c>
      <c r="B1062" s="118" t="s">
        <v>1634</v>
      </c>
      <c r="C1062" s="118" t="s">
        <v>1489</v>
      </c>
      <c r="D1062" s="118" t="s">
        <v>1633</v>
      </c>
      <c r="E1062" s="118" t="s">
        <v>4241</v>
      </c>
      <c r="F1062" s="120">
        <v>6</v>
      </c>
      <c r="G1062" s="119">
        <v>158210</v>
      </c>
      <c r="H1062" s="119"/>
      <c r="I1062" s="120" t="s">
        <v>5820</v>
      </c>
      <c r="J1062" s="120">
        <v>1100</v>
      </c>
      <c r="K1062" s="120">
        <v>158210</v>
      </c>
      <c r="L1062" s="120">
        <v>0.39400000000000002</v>
      </c>
      <c r="M1062" s="121" t="s">
        <v>5657</v>
      </c>
      <c r="N1062" s="120">
        <v>1</v>
      </c>
      <c r="O1062" s="119">
        <v>231.3</v>
      </c>
      <c r="P1062" s="119">
        <v>50.8</v>
      </c>
      <c r="Q1062" s="119">
        <v>5.4</v>
      </c>
      <c r="R1062" s="120" t="s">
        <v>5660</v>
      </c>
      <c r="S1062" s="120">
        <v>0.2</v>
      </c>
      <c r="T1062" s="120"/>
      <c r="U1062" s="120"/>
      <c r="V1062" s="172">
        <v>104.4</v>
      </c>
      <c r="W1062" s="172">
        <v>30.7</v>
      </c>
      <c r="X1062" s="172">
        <v>69.8</v>
      </c>
      <c r="Y1062" s="172">
        <v>3.9</v>
      </c>
      <c r="Z1062" s="172"/>
      <c r="AA1062" s="123"/>
      <c r="AB1062" s="123"/>
      <c r="AC1062" s="123">
        <v>152.4</v>
      </c>
      <c r="AD1062" s="123"/>
      <c r="AE1062" s="123"/>
      <c r="AF1062" s="123"/>
      <c r="AG1062" s="214"/>
      <c r="AH1062" s="229" t="str">
        <f t="shared" si="143"/>
        <v>a3</v>
      </c>
      <c r="AI1062" s="122"/>
      <c r="AJ1062" s="122"/>
      <c r="AK1062" s="122"/>
      <c r="AL1062" s="122"/>
      <c r="AM1062" s="122"/>
      <c r="AN1062" s="173" t="s">
        <v>3186</v>
      </c>
      <c r="AO1062" s="173" t="s">
        <v>3186</v>
      </c>
      <c r="AP1062" s="173" t="s">
        <v>3186</v>
      </c>
      <c r="AQ1062" s="173" t="s">
        <v>3186</v>
      </c>
      <c r="AR1062" s="173" t="s">
        <v>3186</v>
      </c>
      <c r="AS1062" s="173">
        <v>1</v>
      </c>
      <c r="AT1062" s="173"/>
      <c r="AU1062" s="173">
        <v>0.5</v>
      </c>
      <c r="AV1062" s="173"/>
      <c r="AW1062" s="173">
        <v>1</v>
      </c>
      <c r="AX1062" s="173" t="s">
        <v>3186</v>
      </c>
      <c r="AY1062" s="173" t="s">
        <v>3186</v>
      </c>
      <c r="AZ1062" s="211">
        <f t="shared" si="150"/>
        <v>1</v>
      </c>
      <c r="BA1062" s="211">
        <f t="shared" si="149"/>
        <v>1.5</v>
      </c>
      <c r="BB1062" s="205">
        <f t="shared" si="144"/>
        <v>27066</v>
      </c>
      <c r="BC1062" s="205">
        <f t="shared" si="145"/>
        <v>27066</v>
      </c>
      <c r="BD1062" s="205">
        <f t="shared" si="146"/>
        <v>9072</v>
      </c>
      <c r="BE1062" s="205">
        <f t="shared" si="147"/>
        <v>9072</v>
      </c>
      <c r="BF1062" s="175">
        <v>17994</v>
      </c>
      <c r="BG1062" s="175"/>
      <c r="BH1062" s="175">
        <v>9072</v>
      </c>
      <c r="BI1062" s="175"/>
      <c r="BJ1062" s="175"/>
      <c r="BK1062" s="175">
        <v>2901</v>
      </c>
      <c r="BL1062" s="175">
        <v>263</v>
      </c>
      <c r="BM1062" s="175">
        <v>3494</v>
      </c>
      <c r="BN1062" s="175">
        <v>629</v>
      </c>
      <c r="BO1062" s="175">
        <v>10707</v>
      </c>
      <c r="BP1062" s="198">
        <f t="shared" si="148"/>
        <v>19779</v>
      </c>
    </row>
    <row r="1063" spans="1:68" s="116" customFormat="1" x14ac:dyDescent="0.15">
      <c r="A1063" s="117">
        <v>2058802001</v>
      </c>
      <c r="B1063" s="118" t="s">
        <v>1635</v>
      </c>
      <c r="C1063" s="118" t="s">
        <v>1489</v>
      </c>
      <c r="D1063" s="118" t="s">
        <v>1636</v>
      </c>
      <c r="E1063" s="118" t="s">
        <v>4242</v>
      </c>
      <c r="F1063" s="120">
        <v>18</v>
      </c>
      <c r="G1063" s="119">
        <v>103746</v>
      </c>
      <c r="H1063" s="119"/>
      <c r="I1063" s="120" t="s">
        <v>5820</v>
      </c>
      <c r="J1063" s="120">
        <v>450</v>
      </c>
      <c r="K1063" s="120">
        <v>103746</v>
      </c>
      <c r="L1063" s="120">
        <v>0.63200000000000001</v>
      </c>
      <c r="M1063" s="121" t="s">
        <v>5667</v>
      </c>
      <c r="N1063" s="120">
        <v>1</v>
      </c>
      <c r="O1063" s="119">
        <v>193</v>
      </c>
      <c r="P1063" s="119"/>
      <c r="Q1063" s="119"/>
      <c r="R1063" s="120" t="s">
        <v>5658</v>
      </c>
      <c r="S1063" s="120">
        <v>0.3</v>
      </c>
      <c r="T1063" s="120"/>
      <c r="U1063" s="120"/>
      <c r="V1063" s="172">
        <v>91.9</v>
      </c>
      <c r="W1063" s="172">
        <v>9.5</v>
      </c>
      <c r="X1063" s="172">
        <v>70</v>
      </c>
      <c r="Y1063" s="172">
        <v>7.3</v>
      </c>
      <c r="Z1063" s="172">
        <v>5.0999999999999996</v>
      </c>
      <c r="AA1063" s="123"/>
      <c r="AB1063" s="123"/>
      <c r="AC1063" s="123"/>
      <c r="AD1063" s="123"/>
      <c r="AE1063" s="123"/>
      <c r="AF1063" s="123"/>
      <c r="AG1063" s="214"/>
      <c r="AH1063" s="229" t="str">
        <f t="shared" si="143"/>
        <v>a1</v>
      </c>
      <c r="AI1063" s="122"/>
      <c r="AJ1063" s="122"/>
      <c r="AK1063" s="122"/>
      <c r="AL1063" s="122"/>
      <c r="AM1063" s="122"/>
      <c r="AN1063" s="173"/>
      <c r="AO1063" s="173"/>
      <c r="AP1063" s="173"/>
      <c r="AQ1063" s="173"/>
      <c r="AR1063" s="173"/>
      <c r="AS1063" s="173"/>
      <c r="AT1063" s="173"/>
      <c r="AU1063" s="173"/>
      <c r="AV1063" s="173"/>
      <c r="AW1063" s="173"/>
      <c r="AX1063" s="173">
        <v>1</v>
      </c>
      <c r="AY1063" s="173">
        <v>0.5</v>
      </c>
      <c r="AZ1063" s="211">
        <f t="shared" si="150"/>
        <v>0</v>
      </c>
      <c r="BA1063" s="211">
        <f t="shared" si="149"/>
        <v>1.5</v>
      </c>
      <c r="BB1063" s="205">
        <f t="shared" si="144"/>
        <v>17732</v>
      </c>
      <c r="BC1063" s="205">
        <f t="shared" si="145"/>
        <v>15776</v>
      </c>
      <c r="BD1063" s="205">
        <f t="shared" si="146"/>
        <v>4368</v>
      </c>
      <c r="BE1063" s="205">
        <f t="shared" si="147"/>
        <v>2412</v>
      </c>
      <c r="BF1063" s="175">
        <v>13364</v>
      </c>
      <c r="BG1063" s="175"/>
      <c r="BH1063" s="175">
        <v>4368</v>
      </c>
      <c r="BI1063" s="175">
        <v>1956</v>
      </c>
      <c r="BJ1063" s="175"/>
      <c r="BK1063" s="175">
        <v>618</v>
      </c>
      <c r="BL1063" s="175">
        <v>991</v>
      </c>
      <c r="BM1063" s="175">
        <v>3433</v>
      </c>
      <c r="BN1063" s="175">
        <v>97</v>
      </c>
      <c r="BO1063" s="175">
        <v>6269</v>
      </c>
      <c r="BP1063" s="198">
        <f t="shared" si="148"/>
        <v>10637</v>
      </c>
    </row>
    <row r="1064" spans="1:68" s="116" customFormat="1" x14ac:dyDescent="0.15">
      <c r="A1064" s="117">
        <v>2058802002</v>
      </c>
      <c r="B1064" s="118" t="s">
        <v>1637</v>
      </c>
      <c r="C1064" s="118" t="s">
        <v>1489</v>
      </c>
      <c r="D1064" s="118" t="s">
        <v>1636</v>
      </c>
      <c r="E1064" s="118" t="s">
        <v>4243</v>
      </c>
      <c r="F1064" s="120">
        <v>15</v>
      </c>
      <c r="G1064" s="119">
        <v>80441.7</v>
      </c>
      <c r="H1064" s="119"/>
      <c r="I1064" s="120" t="s">
        <v>5820</v>
      </c>
      <c r="J1064" s="120">
        <v>400</v>
      </c>
      <c r="K1064" s="120">
        <v>84447</v>
      </c>
      <c r="L1064" s="120">
        <v>0.57799999999999996</v>
      </c>
      <c r="M1064" s="121" t="s">
        <v>5667</v>
      </c>
      <c r="N1064" s="120">
        <v>1</v>
      </c>
      <c r="O1064" s="119">
        <v>290</v>
      </c>
      <c r="P1064" s="119"/>
      <c r="Q1064" s="119"/>
      <c r="R1064" s="120" t="s">
        <v>5658</v>
      </c>
      <c r="S1064" s="120">
        <v>0.3</v>
      </c>
      <c r="T1064" s="120"/>
      <c r="U1064" s="120"/>
      <c r="V1064" s="172">
        <v>62</v>
      </c>
      <c r="W1064" s="172">
        <v>12.2</v>
      </c>
      <c r="X1064" s="172">
        <v>36</v>
      </c>
      <c r="Y1064" s="172">
        <v>7.2</v>
      </c>
      <c r="Z1064" s="172">
        <v>6.6</v>
      </c>
      <c r="AA1064" s="123"/>
      <c r="AB1064" s="123"/>
      <c r="AC1064" s="123"/>
      <c r="AD1064" s="123"/>
      <c r="AE1064" s="123"/>
      <c r="AF1064" s="123"/>
      <c r="AG1064" s="214"/>
      <c r="AH1064" s="229" t="str">
        <f t="shared" si="143"/>
        <v>a1</v>
      </c>
      <c r="AI1064" s="122"/>
      <c r="AJ1064" s="122"/>
      <c r="AK1064" s="122"/>
      <c r="AL1064" s="122"/>
      <c r="AM1064" s="122"/>
      <c r="AN1064" s="173"/>
      <c r="AO1064" s="173"/>
      <c r="AP1064" s="173"/>
      <c r="AQ1064" s="173"/>
      <c r="AR1064" s="173"/>
      <c r="AS1064" s="173"/>
      <c r="AT1064" s="173"/>
      <c r="AU1064" s="173"/>
      <c r="AV1064" s="173"/>
      <c r="AW1064" s="173"/>
      <c r="AX1064" s="173">
        <v>1</v>
      </c>
      <c r="AY1064" s="173">
        <v>0.5</v>
      </c>
      <c r="AZ1064" s="211">
        <f t="shared" si="150"/>
        <v>0</v>
      </c>
      <c r="BA1064" s="211">
        <f t="shared" si="149"/>
        <v>1.5</v>
      </c>
      <c r="BB1064" s="205">
        <f t="shared" si="144"/>
        <v>13125</v>
      </c>
      <c r="BC1064" s="205">
        <f t="shared" si="145"/>
        <v>11289</v>
      </c>
      <c r="BD1064" s="205">
        <f t="shared" si="146"/>
        <v>4032</v>
      </c>
      <c r="BE1064" s="205">
        <f t="shared" si="147"/>
        <v>2196</v>
      </c>
      <c r="BF1064" s="175">
        <v>9093</v>
      </c>
      <c r="BG1064" s="175"/>
      <c r="BH1064" s="175">
        <v>4032</v>
      </c>
      <c r="BI1064" s="175">
        <v>1836</v>
      </c>
      <c r="BJ1064" s="175"/>
      <c r="BK1064" s="175">
        <v>408</v>
      </c>
      <c r="BL1064" s="175">
        <v>38</v>
      </c>
      <c r="BM1064" s="175">
        <v>2054</v>
      </c>
      <c r="BN1064" s="175">
        <v>34</v>
      </c>
      <c r="BO1064" s="175">
        <v>4723</v>
      </c>
      <c r="BP1064" s="198">
        <f t="shared" si="148"/>
        <v>8755</v>
      </c>
    </row>
    <row r="1065" spans="1:68" s="116" customFormat="1" x14ac:dyDescent="0.15">
      <c r="A1065" s="117">
        <v>2059002001</v>
      </c>
      <c r="B1065" s="118" t="s">
        <v>1638</v>
      </c>
      <c r="C1065" s="118" t="s">
        <v>1489</v>
      </c>
      <c r="D1065" s="118" t="s">
        <v>1639</v>
      </c>
      <c r="E1065" s="118" t="s">
        <v>4244</v>
      </c>
      <c r="F1065" s="120">
        <v>14</v>
      </c>
      <c r="G1065" s="119"/>
      <c r="H1065" s="119"/>
      <c r="I1065" s="120" t="s">
        <v>5820</v>
      </c>
      <c r="J1065" s="120">
        <v>3000</v>
      </c>
      <c r="K1065" s="120">
        <v>578938</v>
      </c>
      <c r="L1065" s="120">
        <v>0.52900000000000003</v>
      </c>
      <c r="M1065" s="121" t="s">
        <v>5657</v>
      </c>
      <c r="N1065" s="120">
        <v>1</v>
      </c>
      <c r="O1065" s="119">
        <v>339</v>
      </c>
      <c r="P1065" s="119">
        <v>59</v>
      </c>
      <c r="Q1065" s="119">
        <v>7.7</v>
      </c>
      <c r="R1065" s="120" t="s">
        <v>5663</v>
      </c>
      <c r="S1065" s="120">
        <v>0.3</v>
      </c>
      <c r="T1065" s="120"/>
      <c r="U1065" s="120"/>
      <c r="V1065" s="172">
        <v>340.7</v>
      </c>
      <c r="W1065" s="172"/>
      <c r="X1065" s="172">
        <v>187.4</v>
      </c>
      <c r="Y1065" s="172">
        <v>44.3</v>
      </c>
      <c r="Z1065" s="172">
        <v>109</v>
      </c>
      <c r="AA1065" s="123"/>
      <c r="AB1065" s="123"/>
      <c r="AC1065" s="123">
        <v>75.5</v>
      </c>
      <c r="AD1065" s="123"/>
      <c r="AE1065" s="123"/>
      <c r="AF1065" s="123"/>
      <c r="AG1065" s="214"/>
      <c r="AH1065" s="229" t="str">
        <f t="shared" si="143"/>
        <v>a3</v>
      </c>
      <c r="AI1065" s="122"/>
      <c r="AJ1065" s="122"/>
      <c r="AK1065" s="122"/>
      <c r="AL1065" s="122"/>
      <c r="AM1065" s="122"/>
      <c r="AN1065" s="173">
        <v>1</v>
      </c>
      <c r="AO1065" s="173" t="s">
        <v>3186</v>
      </c>
      <c r="AP1065" s="173" t="s">
        <v>3186</v>
      </c>
      <c r="AQ1065" s="173" t="s">
        <v>3186</v>
      </c>
      <c r="AR1065" s="173" t="s">
        <v>3186</v>
      </c>
      <c r="AS1065" s="173" t="s">
        <v>3186</v>
      </c>
      <c r="AT1065" s="173"/>
      <c r="AU1065" s="173"/>
      <c r="AV1065" s="173"/>
      <c r="AW1065" s="173"/>
      <c r="AX1065" s="173"/>
      <c r="AY1065" s="173" t="s">
        <v>3186</v>
      </c>
      <c r="AZ1065" s="211">
        <f t="shared" si="150"/>
        <v>1</v>
      </c>
      <c r="BA1065" s="211">
        <f t="shared" si="149"/>
        <v>0</v>
      </c>
      <c r="BB1065" s="205">
        <f t="shared" si="144"/>
        <v>73424</v>
      </c>
      <c r="BC1065" s="205">
        <f t="shared" si="145"/>
        <v>67947</v>
      </c>
      <c r="BD1065" s="205">
        <f t="shared" si="146"/>
        <v>18256</v>
      </c>
      <c r="BE1065" s="205">
        <f t="shared" si="147"/>
        <v>12779</v>
      </c>
      <c r="BF1065" s="175">
        <v>55168</v>
      </c>
      <c r="BG1065" s="175"/>
      <c r="BH1065" s="175">
        <v>18256</v>
      </c>
      <c r="BI1065" s="175">
        <v>5477</v>
      </c>
      <c r="BJ1065" s="175"/>
      <c r="BK1065" s="175">
        <v>9639</v>
      </c>
      <c r="BL1065" s="175">
        <v>3599</v>
      </c>
      <c r="BM1065" s="175">
        <v>8621</v>
      </c>
      <c r="BN1065" s="175">
        <v>1696</v>
      </c>
      <c r="BO1065" s="175">
        <v>26136</v>
      </c>
      <c r="BP1065" s="198">
        <f t="shared" si="148"/>
        <v>44392</v>
      </c>
    </row>
    <row r="1066" spans="1:68" s="116" customFormat="1" x14ac:dyDescent="0.15">
      <c r="A1066" s="117">
        <v>2080302001</v>
      </c>
      <c r="B1066" s="118" t="s">
        <v>1640</v>
      </c>
      <c r="C1066" s="118" t="s">
        <v>1489</v>
      </c>
      <c r="D1066" s="118" t="s">
        <v>1641</v>
      </c>
      <c r="E1066" s="118" t="s">
        <v>4245</v>
      </c>
      <c r="F1066" s="120">
        <v>32</v>
      </c>
      <c r="G1066" s="119"/>
      <c r="H1066" s="119"/>
      <c r="I1066" s="120" t="s">
        <v>5820</v>
      </c>
      <c r="J1066" s="120">
        <v>6400</v>
      </c>
      <c r="K1066" s="120">
        <v>753951</v>
      </c>
      <c r="L1066" s="120">
        <v>0.32300000000000001</v>
      </c>
      <c r="M1066" s="121" t="s">
        <v>5677</v>
      </c>
      <c r="N1066" s="120">
        <v>1</v>
      </c>
      <c r="O1066" s="119">
        <v>57</v>
      </c>
      <c r="P1066" s="119"/>
      <c r="Q1066" s="119"/>
      <c r="R1066" s="120" t="s">
        <v>5655</v>
      </c>
      <c r="S1066" s="120">
        <v>7.1</v>
      </c>
      <c r="T1066" s="120"/>
      <c r="U1066" s="120"/>
      <c r="V1066" s="172">
        <v>398.4</v>
      </c>
      <c r="W1066" s="172"/>
      <c r="X1066" s="172">
        <v>369</v>
      </c>
      <c r="Y1066" s="172">
        <v>29.4</v>
      </c>
      <c r="Z1066" s="172"/>
      <c r="AA1066" s="123">
        <v>1092</v>
      </c>
      <c r="AB1066" s="123"/>
      <c r="AC1066" s="123">
        <v>211</v>
      </c>
      <c r="AD1066" s="123"/>
      <c r="AE1066" s="123"/>
      <c r="AF1066" s="123"/>
      <c r="AG1066" s="214"/>
      <c r="AH1066" s="229" t="str">
        <f t="shared" si="143"/>
        <v>a3</v>
      </c>
      <c r="AI1066" s="122"/>
      <c r="AJ1066" s="122"/>
      <c r="AK1066" s="122"/>
      <c r="AL1066" s="122"/>
      <c r="AM1066" s="122"/>
      <c r="AN1066" s="173">
        <v>2.5</v>
      </c>
      <c r="AO1066" s="173"/>
      <c r="AP1066" s="173"/>
      <c r="AQ1066" s="173"/>
      <c r="AR1066" s="173"/>
      <c r="AS1066" s="173">
        <v>1</v>
      </c>
      <c r="AT1066" s="173">
        <v>1</v>
      </c>
      <c r="AU1066" s="173">
        <v>1</v>
      </c>
      <c r="AV1066" s="173">
        <v>1</v>
      </c>
      <c r="AW1066" s="173">
        <v>1</v>
      </c>
      <c r="AX1066" s="173">
        <v>1</v>
      </c>
      <c r="AY1066" s="173"/>
      <c r="AZ1066" s="211">
        <f t="shared" si="150"/>
        <v>3.5</v>
      </c>
      <c r="BA1066" s="211">
        <f t="shared" si="149"/>
        <v>5</v>
      </c>
      <c r="BB1066" s="205">
        <f t="shared" si="144"/>
        <v>53486</v>
      </c>
      <c r="BC1066" s="205">
        <f t="shared" si="145"/>
        <v>53486</v>
      </c>
      <c r="BD1066" s="205">
        <f t="shared" si="146"/>
        <v>0</v>
      </c>
      <c r="BE1066" s="205">
        <f t="shared" si="147"/>
        <v>0</v>
      </c>
      <c r="BF1066" s="175">
        <v>53486</v>
      </c>
      <c r="BG1066" s="175"/>
      <c r="BH1066" s="175">
        <v>31500</v>
      </c>
      <c r="BI1066" s="175"/>
      <c r="BJ1066" s="175"/>
      <c r="BK1066" s="175">
        <v>3981</v>
      </c>
      <c r="BL1066" s="175">
        <v>5952</v>
      </c>
      <c r="BM1066" s="175">
        <v>6147</v>
      </c>
      <c r="BN1066" s="175">
        <v>3814</v>
      </c>
      <c r="BO1066" s="175">
        <v>2092</v>
      </c>
      <c r="BP1066" s="198">
        <f t="shared" si="148"/>
        <v>33592</v>
      </c>
    </row>
    <row r="1067" spans="1:68" s="116" customFormat="1" x14ac:dyDescent="0.15">
      <c r="A1067" s="117">
        <v>2080402001</v>
      </c>
      <c r="B1067" s="118" t="s">
        <v>1642</v>
      </c>
      <c r="C1067" s="118" t="s">
        <v>1489</v>
      </c>
      <c r="D1067" s="118" t="s">
        <v>1643</v>
      </c>
      <c r="E1067" s="118" t="s">
        <v>4246</v>
      </c>
      <c r="F1067" s="120">
        <v>17</v>
      </c>
      <c r="G1067" s="119">
        <v>74508</v>
      </c>
      <c r="H1067" s="119"/>
      <c r="I1067" s="120" t="s">
        <v>5820</v>
      </c>
      <c r="J1067" s="120">
        <v>735</v>
      </c>
      <c r="K1067" s="120">
        <v>74508</v>
      </c>
      <c r="L1067" s="120">
        <v>0.27800000000000002</v>
      </c>
      <c r="M1067" s="121" t="s">
        <v>5657</v>
      </c>
      <c r="N1067" s="120">
        <v>1</v>
      </c>
      <c r="O1067" s="119">
        <v>240</v>
      </c>
      <c r="P1067" s="119">
        <v>40.4</v>
      </c>
      <c r="Q1067" s="119">
        <v>5.28</v>
      </c>
      <c r="R1067" s="120" t="s">
        <v>5660</v>
      </c>
      <c r="S1067" s="120">
        <v>0.1</v>
      </c>
      <c r="T1067" s="120"/>
      <c r="U1067" s="120"/>
      <c r="V1067" s="172">
        <v>70.8</v>
      </c>
      <c r="W1067" s="172"/>
      <c r="X1067" s="172">
        <v>64.599999999999994</v>
      </c>
      <c r="Y1067" s="172"/>
      <c r="Z1067" s="172">
        <v>6.2</v>
      </c>
      <c r="AA1067" s="123">
        <v>734.4</v>
      </c>
      <c r="AB1067" s="123"/>
      <c r="AC1067" s="123"/>
      <c r="AD1067" s="123"/>
      <c r="AE1067" s="123"/>
      <c r="AF1067" s="123"/>
      <c r="AG1067" s="214"/>
      <c r="AH1067" s="229" t="str">
        <f t="shared" si="143"/>
        <v>a2</v>
      </c>
      <c r="AI1067" s="122"/>
      <c r="AJ1067" s="122"/>
      <c r="AK1067" s="122"/>
      <c r="AL1067" s="122"/>
      <c r="AM1067" s="122"/>
      <c r="AN1067" s="173" t="s">
        <v>3186</v>
      </c>
      <c r="AO1067" s="173" t="s">
        <v>3186</v>
      </c>
      <c r="AP1067" s="173" t="s">
        <v>3186</v>
      </c>
      <c r="AQ1067" s="173" t="s">
        <v>3186</v>
      </c>
      <c r="AR1067" s="173" t="s">
        <v>3186</v>
      </c>
      <c r="AS1067" s="173">
        <v>1</v>
      </c>
      <c r="AT1067" s="173"/>
      <c r="AU1067" s="173"/>
      <c r="AV1067" s="173"/>
      <c r="AW1067" s="173"/>
      <c r="AX1067" s="173"/>
      <c r="AY1067" s="173"/>
      <c r="AZ1067" s="211">
        <f t="shared" si="150"/>
        <v>1</v>
      </c>
      <c r="BA1067" s="211"/>
      <c r="BB1067" s="205">
        <f t="shared" si="144"/>
        <v>29334</v>
      </c>
      <c r="BC1067" s="205">
        <f t="shared" si="145"/>
        <v>29334</v>
      </c>
      <c r="BD1067" s="205">
        <f t="shared" si="146"/>
        <v>-1</v>
      </c>
      <c r="BE1067" s="205">
        <f t="shared" si="147"/>
        <v>-1</v>
      </c>
      <c r="BF1067" s="175">
        <v>29335</v>
      </c>
      <c r="BG1067" s="175">
        <v>5550</v>
      </c>
      <c r="BH1067" s="175">
        <v>6468</v>
      </c>
      <c r="BI1067" s="175"/>
      <c r="BJ1067" s="175"/>
      <c r="BK1067" s="175">
        <v>9910</v>
      </c>
      <c r="BL1067" s="175">
        <v>2709</v>
      </c>
      <c r="BM1067" s="175">
        <v>2121</v>
      </c>
      <c r="BN1067" s="175">
        <v>437</v>
      </c>
      <c r="BO1067" s="175">
        <v>2139</v>
      </c>
      <c r="BP1067" s="198">
        <f t="shared" si="148"/>
        <v>8607</v>
      </c>
    </row>
    <row r="1068" spans="1:68" s="116" customFormat="1" x14ac:dyDescent="0.15">
      <c r="A1068" s="117">
        <v>2080402002</v>
      </c>
      <c r="B1068" s="118" t="s">
        <v>1644</v>
      </c>
      <c r="C1068" s="118" t="s">
        <v>1489</v>
      </c>
      <c r="D1068" s="118" t="s">
        <v>1643</v>
      </c>
      <c r="E1068" s="118" t="s">
        <v>4247</v>
      </c>
      <c r="F1068" s="120">
        <v>14</v>
      </c>
      <c r="G1068" s="119"/>
      <c r="H1068" s="119"/>
      <c r="I1068" s="120" t="s">
        <v>5820</v>
      </c>
      <c r="J1068" s="120">
        <v>96</v>
      </c>
      <c r="K1068" s="120">
        <v>13111</v>
      </c>
      <c r="L1068" s="120">
        <v>0.374</v>
      </c>
      <c r="M1068" s="121" t="s">
        <v>5654</v>
      </c>
      <c r="N1068" s="120">
        <v>2</v>
      </c>
      <c r="O1068" s="119">
        <v>57.4</v>
      </c>
      <c r="P1068" s="119">
        <v>152.5</v>
      </c>
      <c r="Q1068" s="119">
        <v>66.17</v>
      </c>
      <c r="R1068" s="120" t="s">
        <v>5658</v>
      </c>
      <c r="S1068" s="120">
        <v>6.8000000000000005E-2</v>
      </c>
      <c r="T1068" s="120"/>
      <c r="U1068" s="120"/>
      <c r="V1068" s="172">
        <v>599.29999999999995</v>
      </c>
      <c r="W1068" s="172"/>
      <c r="X1068" s="172">
        <v>359.6</v>
      </c>
      <c r="Y1068" s="172">
        <v>209.8</v>
      </c>
      <c r="Z1068" s="172">
        <v>29.9</v>
      </c>
      <c r="AA1068" s="123"/>
      <c r="AB1068" s="123"/>
      <c r="AC1068" s="123"/>
      <c r="AD1068" s="123"/>
      <c r="AE1068" s="123">
        <v>19.5</v>
      </c>
      <c r="AF1068" s="123"/>
      <c r="AG1068" s="214">
        <f t="shared" ref="AG1068:AG1086" si="151">SUM(AD1068:AF1068)</f>
        <v>19.5</v>
      </c>
      <c r="AH1068" s="229" t="str">
        <f t="shared" si="143"/>
        <v>b4</v>
      </c>
      <c r="AI1068" s="122"/>
      <c r="AJ1068" s="122"/>
      <c r="AK1068" s="122"/>
      <c r="AL1068" s="122"/>
      <c r="AM1068" s="122"/>
      <c r="AN1068" s="173">
        <v>5</v>
      </c>
      <c r="AO1068" s="173">
        <v>0.5</v>
      </c>
      <c r="AP1068" s="173">
        <v>1.5</v>
      </c>
      <c r="AQ1068" s="173">
        <v>1</v>
      </c>
      <c r="AR1068" s="173"/>
      <c r="AS1068" s="173" t="s">
        <v>3186</v>
      </c>
      <c r="AT1068" s="173" t="s">
        <v>3186</v>
      </c>
      <c r="AU1068" s="173" t="s">
        <v>3186</v>
      </c>
      <c r="AV1068" s="173" t="s">
        <v>3186</v>
      </c>
      <c r="AW1068" s="173" t="s">
        <v>3186</v>
      </c>
      <c r="AX1068" s="173" t="s">
        <v>3186</v>
      </c>
      <c r="AY1068" s="173" t="s">
        <v>3186</v>
      </c>
      <c r="AZ1068" s="211">
        <f t="shared" si="150"/>
        <v>8</v>
      </c>
      <c r="BA1068" s="211"/>
      <c r="BB1068" s="205">
        <f t="shared" si="144"/>
        <v>95530</v>
      </c>
      <c r="BC1068" s="205">
        <f t="shared" si="145"/>
        <v>95530</v>
      </c>
      <c r="BD1068" s="205">
        <f t="shared" si="146"/>
        <v>0</v>
      </c>
      <c r="BE1068" s="205">
        <f t="shared" si="147"/>
        <v>0</v>
      </c>
      <c r="BF1068" s="175">
        <v>95530</v>
      </c>
      <c r="BG1068" s="175">
        <v>23051</v>
      </c>
      <c r="BH1068" s="175"/>
      <c r="BI1068" s="175"/>
      <c r="BJ1068" s="175"/>
      <c r="BK1068" s="175">
        <v>15389</v>
      </c>
      <c r="BL1068" s="175">
        <v>9108</v>
      </c>
      <c r="BM1068" s="175">
        <v>8435</v>
      </c>
      <c r="BN1068" s="175">
        <v>5315</v>
      </c>
      <c r="BO1068" s="175">
        <v>34232</v>
      </c>
      <c r="BP1068" s="198">
        <f t="shared" si="148"/>
        <v>34232</v>
      </c>
    </row>
    <row r="1069" spans="1:68" s="116" customFormat="1" x14ac:dyDescent="0.15">
      <c r="A1069" s="117">
        <v>2080501001</v>
      </c>
      <c r="B1069" s="118" t="s">
        <v>1645</v>
      </c>
      <c r="C1069" s="118" t="s">
        <v>1489</v>
      </c>
      <c r="D1069" s="118" t="s">
        <v>1646</v>
      </c>
      <c r="E1069" s="118" t="s">
        <v>4248</v>
      </c>
      <c r="F1069" s="120">
        <v>13</v>
      </c>
      <c r="G1069" s="119">
        <v>994985</v>
      </c>
      <c r="H1069" s="119"/>
      <c r="I1069" s="120" t="s">
        <v>5820</v>
      </c>
      <c r="J1069" s="120">
        <v>4875</v>
      </c>
      <c r="K1069" s="120">
        <v>994985</v>
      </c>
      <c r="L1069" s="120">
        <v>0.55900000000000005</v>
      </c>
      <c r="M1069" s="121" t="s">
        <v>5657</v>
      </c>
      <c r="N1069" s="120">
        <v>1</v>
      </c>
      <c r="O1069" s="119">
        <v>310</v>
      </c>
      <c r="P1069" s="119"/>
      <c r="Q1069" s="119"/>
      <c r="R1069" s="120"/>
      <c r="S1069" s="120"/>
      <c r="T1069" s="120"/>
      <c r="U1069" s="120" t="s">
        <v>5689</v>
      </c>
      <c r="V1069" s="172">
        <v>704.4</v>
      </c>
      <c r="W1069" s="172">
        <v>107.4</v>
      </c>
      <c r="X1069" s="172">
        <v>394.1</v>
      </c>
      <c r="Y1069" s="172">
        <v>101</v>
      </c>
      <c r="Z1069" s="172">
        <v>101.9</v>
      </c>
      <c r="AA1069" s="123">
        <v>11662</v>
      </c>
      <c r="AB1069" s="123"/>
      <c r="AC1069" s="123">
        <v>780</v>
      </c>
      <c r="AD1069" s="123"/>
      <c r="AE1069" s="123"/>
      <c r="AF1069" s="123"/>
      <c r="AG1069" s="214"/>
      <c r="AH1069" s="229" t="str">
        <f t="shared" si="143"/>
        <v>a3</v>
      </c>
      <c r="AI1069" s="122"/>
      <c r="AJ1069" s="122"/>
      <c r="AK1069" s="122"/>
      <c r="AL1069" s="122"/>
      <c r="AM1069" s="122"/>
      <c r="AN1069" s="173" t="s">
        <v>3186</v>
      </c>
      <c r="AO1069" s="173" t="s">
        <v>3186</v>
      </c>
      <c r="AP1069" s="173" t="s">
        <v>3186</v>
      </c>
      <c r="AQ1069" s="173" t="s">
        <v>3186</v>
      </c>
      <c r="AR1069" s="173" t="s">
        <v>3186</v>
      </c>
      <c r="AS1069" s="173"/>
      <c r="AT1069" s="173"/>
      <c r="AU1069" s="173"/>
      <c r="AV1069" s="173"/>
      <c r="AW1069" s="173"/>
      <c r="AX1069" s="173"/>
      <c r="AY1069" s="173" t="s">
        <v>3186</v>
      </c>
      <c r="AZ1069" s="211">
        <f t="shared" si="150"/>
        <v>0</v>
      </c>
      <c r="BA1069" s="211">
        <f t="shared" si="149"/>
        <v>0</v>
      </c>
      <c r="BB1069" s="205">
        <f t="shared" si="144"/>
        <v>80269</v>
      </c>
      <c r="BC1069" s="205">
        <f t="shared" si="145"/>
        <v>80269</v>
      </c>
      <c r="BD1069" s="205">
        <f t="shared" si="146"/>
        <v>0</v>
      </c>
      <c r="BE1069" s="205">
        <f t="shared" si="147"/>
        <v>0</v>
      </c>
      <c r="BF1069" s="175">
        <v>80269</v>
      </c>
      <c r="BG1069" s="175"/>
      <c r="BH1069" s="175">
        <v>22292</v>
      </c>
      <c r="BI1069" s="175"/>
      <c r="BJ1069" s="175"/>
      <c r="BK1069" s="175">
        <v>19017</v>
      </c>
      <c r="BL1069" s="175">
        <v>11806</v>
      </c>
      <c r="BM1069" s="175">
        <v>11889</v>
      </c>
      <c r="BN1069" s="175">
        <v>9272</v>
      </c>
      <c r="BO1069" s="175">
        <v>5993</v>
      </c>
      <c r="BP1069" s="198">
        <f t="shared" si="148"/>
        <v>28285</v>
      </c>
    </row>
    <row r="1070" spans="1:68" s="116" customFormat="1" x14ac:dyDescent="0.15">
      <c r="A1070" s="117">
        <v>2080701001</v>
      </c>
      <c r="B1070" s="118" t="s">
        <v>1647</v>
      </c>
      <c r="C1070" s="118" t="s">
        <v>1489</v>
      </c>
      <c r="D1070" s="118" t="s">
        <v>1648</v>
      </c>
      <c r="E1070" s="118" t="s">
        <v>4249</v>
      </c>
      <c r="F1070" s="120">
        <v>10</v>
      </c>
      <c r="G1070" s="119"/>
      <c r="H1070" s="119"/>
      <c r="I1070" s="120"/>
      <c r="J1070" s="120"/>
      <c r="K1070" s="120"/>
      <c r="L1070" s="120"/>
      <c r="M1070" s="121" t="s">
        <v>3186</v>
      </c>
      <c r="N1070" s="120">
        <v>1</v>
      </c>
      <c r="O1070" s="119"/>
      <c r="P1070" s="119"/>
      <c r="Q1070" s="119"/>
      <c r="R1070" s="120"/>
      <c r="S1070" s="120"/>
      <c r="T1070" s="120"/>
      <c r="U1070" s="120"/>
      <c r="V1070" s="172">
        <v>260.7</v>
      </c>
      <c r="W1070" s="172"/>
      <c r="X1070" s="172"/>
      <c r="Y1070" s="172">
        <v>260.7</v>
      </c>
      <c r="Z1070" s="172"/>
      <c r="AA1070" s="123"/>
      <c r="AB1070" s="123"/>
      <c r="AC1070" s="123">
        <v>196.01</v>
      </c>
      <c r="AD1070" s="123"/>
      <c r="AE1070" s="123"/>
      <c r="AF1070" s="123"/>
      <c r="AG1070" s="214"/>
      <c r="AH1070" s="229" t="str">
        <f t="shared" si="143"/>
        <v>a3</v>
      </c>
      <c r="AI1070" s="122"/>
      <c r="AJ1070" s="122"/>
      <c r="AK1070" s="122"/>
      <c r="AL1070" s="122"/>
      <c r="AM1070" s="122"/>
      <c r="AN1070" s="173"/>
      <c r="AO1070" s="173" t="s">
        <v>3186</v>
      </c>
      <c r="AP1070" s="173">
        <v>0.5</v>
      </c>
      <c r="AQ1070" s="173"/>
      <c r="AR1070" s="173"/>
      <c r="AS1070" s="173" t="s">
        <v>3186</v>
      </c>
      <c r="AT1070" s="173" t="s">
        <v>3186</v>
      </c>
      <c r="AU1070" s="173" t="s">
        <v>3186</v>
      </c>
      <c r="AV1070" s="173" t="s">
        <v>3186</v>
      </c>
      <c r="AW1070" s="173" t="s">
        <v>3186</v>
      </c>
      <c r="AX1070" s="173" t="s">
        <v>3186</v>
      </c>
      <c r="AY1070" s="173" t="s">
        <v>3186</v>
      </c>
      <c r="AZ1070" s="211">
        <f t="shared" si="150"/>
        <v>0.5</v>
      </c>
      <c r="BA1070" s="211">
        <f t="shared" si="149"/>
        <v>0</v>
      </c>
      <c r="BB1070" s="205">
        <f t="shared" si="144"/>
        <v>48833</v>
      </c>
      <c r="BC1070" s="205">
        <f t="shared" si="145"/>
        <v>48833</v>
      </c>
      <c r="BD1070" s="205">
        <f t="shared" si="146"/>
        <v>0</v>
      </c>
      <c r="BE1070" s="205">
        <f t="shared" si="147"/>
        <v>0</v>
      </c>
      <c r="BF1070" s="175">
        <v>48833</v>
      </c>
      <c r="BG1070" s="175">
        <v>7781</v>
      </c>
      <c r="BH1070" s="175"/>
      <c r="BI1070" s="175"/>
      <c r="BJ1070" s="175"/>
      <c r="BK1070" s="175">
        <v>25710</v>
      </c>
      <c r="BL1070" s="175">
        <v>213</v>
      </c>
      <c r="BM1070" s="175">
        <v>5572</v>
      </c>
      <c r="BN1070" s="175">
        <v>6371</v>
      </c>
      <c r="BO1070" s="175">
        <v>3186</v>
      </c>
      <c r="BP1070" s="198">
        <f t="shared" si="148"/>
        <v>3186</v>
      </c>
    </row>
    <row r="1071" spans="1:68" s="116" customFormat="1" x14ac:dyDescent="0.15">
      <c r="A1071" s="117">
        <v>2100181001</v>
      </c>
      <c r="B1071" s="118" t="s">
        <v>1649</v>
      </c>
      <c r="C1071" s="118" t="s">
        <v>1650</v>
      </c>
      <c r="D1071" s="118" t="s">
        <v>1651</v>
      </c>
      <c r="E1071" s="118" t="s">
        <v>4250</v>
      </c>
      <c r="F1071" s="120">
        <v>22</v>
      </c>
      <c r="G1071" s="119">
        <v>42737590</v>
      </c>
      <c r="H1071" s="119"/>
      <c r="I1071" s="120" t="s">
        <v>5820</v>
      </c>
      <c r="J1071" s="120">
        <v>208000</v>
      </c>
      <c r="K1071" s="120">
        <v>44720354</v>
      </c>
      <c r="L1071" s="120">
        <v>0.58899999999999997</v>
      </c>
      <c r="M1071" s="121" t="s">
        <v>5661</v>
      </c>
      <c r="N1071" s="120">
        <v>2</v>
      </c>
      <c r="O1071" s="119">
        <v>170</v>
      </c>
      <c r="P1071" s="119">
        <v>33</v>
      </c>
      <c r="Q1071" s="119">
        <v>4.5999999999999996</v>
      </c>
      <c r="R1071" s="120" t="s">
        <v>5655</v>
      </c>
      <c r="S1071" s="120">
        <v>603</v>
      </c>
      <c r="T1071" s="120"/>
      <c r="U1071" s="120"/>
      <c r="V1071" s="172">
        <v>18505.8</v>
      </c>
      <c r="W1071" s="172">
        <v>4536</v>
      </c>
      <c r="X1071" s="172">
        <v>12432.7</v>
      </c>
      <c r="Y1071" s="172">
        <v>1292.0999999999999</v>
      </c>
      <c r="Z1071" s="172">
        <v>245</v>
      </c>
      <c r="AA1071" s="123">
        <v>307210</v>
      </c>
      <c r="AB1071" s="123"/>
      <c r="AC1071" s="123">
        <v>32381</v>
      </c>
      <c r="AD1071" s="123"/>
      <c r="AE1071" s="123"/>
      <c r="AF1071" s="123"/>
      <c r="AG1071" s="214"/>
      <c r="AH1071" s="229" t="str">
        <f t="shared" si="143"/>
        <v>b3</v>
      </c>
      <c r="AI1071" s="122"/>
      <c r="AJ1071" s="122"/>
      <c r="AK1071" s="122"/>
      <c r="AL1071" s="122"/>
      <c r="AM1071" s="122"/>
      <c r="AN1071" s="173" t="s">
        <v>3186</v>
      </c>
      <c r="AO1071" s="173" t="s">
        <v>3186</v>
      </c>
      <c r="AP1071" s="173" t="s">
        <v>3186</v>
      </c>
      <c r="AQ1071" s="173" t="s">
        <v>3186</v>
      </c>
      <c r="AR1071" s="173" t="s">
        <v>3186</v>
      </c>
      <c r="AS1071" s="173">
        <v>14</v>
      </c>
      <c r="AT1071" s="173">
        <v>10</v>
      </c>
      <c r="AU1071" s="173">
        <v>11</v>
      </c>
      <c r="AV1071" s="173">
        <v>2</v>
      </c>
      <c r="AW1071" s="173">
        <v>4</v>
      </c>
      <c r="AX1071" s="173">
        <v>5</v>
      </c>
      <c r="AY1071" s="173">
        <v>10</v>
      </c>
      <c r="AZ1071" s="211">
        <f t="shared" si="150"/>
        <v>14</v>
      </c>
      <c r="BA1071" s="211">
        <f t="shared" si="149"/>
        <v>42</v>
      </c>
      <c r="BB1071" s="205">
        <f t="shared" si="144"/>
        <v>2333765</v>
      </c>
      <c r="BC1071" s="205">
        <f t="shared" si="145"/>
        <v>2031886</v>
      </c>
      <c r="BD1071" s="205">
        <f t="shared" si="146"/>
        <v>310311</v>
      </c>
      <c r="BE1071" s="205">
        <f t="shared" si="147"/>
        <v>8432</v>
      </c>
      <c r="BF1071" s="175">
        <v>2023454</v>
      </c>
      <c r="BG1071" s="175">
        <v>88617</v>
      </c>
      <c r="BH1071" s="175">
        <v>442092</v>
      </c>
      <c r="BI1071" s="175">
        <v>217996</v>
      </c>
      <c r="BJ1071" s="175">
        <v>83883</v>
      </c>
      <c r="BK1071" s="175">
        <v>733304</v>
      </c>
      <c r="BL1071" s="175">
        <v>134609</v>
      </c>
      <c r="BM1071" s="175">
        <v>274844</v>
      </c>
      <c r="BN1071" s="175">
        <v>104727</v>
      </c>
      <c r="BO1071" s="175">
        <v>253693</v>
      </c>
      <c r="BP1071" s="198">
        <f t="shared" si="148"/>
        <v>695785</v>
      </c>
    </row>
    <row r="1072" spans="1:68" s="116" customFormat="1" x14ac:dyDescent="0.15">
      <c r="A1072" s="117">
        <v>2120101001</v>
      </c>
      <c r="B1072" s="118" t="s">
        <v>1652</v>
      </c>
      <c r="C1072" s="118" t="s">
        <v>1650</v>
      </c>
      <c r="D1072" s="118" t="s">
        <v>1653</v>
      </c>
      <c r="E1072" s="118" t="s">
        <v>4251</v>
      </c>
      <c r="F1072" s="120">
        <v>76</v>
      </c>
      <c r="G1072" s="119">
        <v>8659530</v>
      </c>
      <c r="H1072" s="119"/>
      <c r="I1072" s="120" t="s">
        <v>5820</v>
      </c>
      <c r="J1072" s="120">
        <v>33900</v>
      </c>
      <c r="K1072" s="120">
        <v>8659530</v>
      </c>
      <c r="L1072" s="120">
        <v>0.7</v>
      </c>
      <c r="M1072" s="121" t="s">
        <v>5673</v>
      </c>
      <c r="N1072" s="120">
        <v>1</v>
      </c>
      <c r="O1072" s="119">
        <v>230</v>
      </c>
      <c r="P1072" s="119">
        <v>28.3</v>
      </c>
      <c r="Q1072" s="119">
        <v>3.7</v>
      </c>
      <c r="R1072" s="120" t="s">
        <v>5655</v>
      </c>
      <c r="S1072" s="120">
        <v>88.36</v>
      </c>
      <c r="T1072" s="120"/>
      <c r="U1072" s="120"/>
      <c r="V1072" s="172">
        <v>2362.5039999999999</v>
      </c>
      <c r="W1072" s="172">
        <v>410.55</v>
      </c>
      <c r="X1072" s="172">
        <v>1792.3240000000001</v>
      </c>
      <c r="Y1072" s="172">
        <v>159.63</v>
      </c>
      <c r="Z1072" s="172"/>
      <c r="AA1072" s="123">
        <v>19526</v>
      </c>
      <c r="AB1072" s="123"/>
      <c r="AC1072" s="123">
        <v>5069.47</v>
      </c>
      <c r="AD1072" s="123"/>
      <c r="AE1072" s="123"/>
      <c r="AF1072" s="123"/>
      <c r="AG1072" s="214"/>
      <c r="AH1072" s="229" t="str">
        <f t="shared" si="143"/>
        <v>a3</v>
      </c>
      <c r="AI1072" s="122"/>
      <c r="AJ1072" s="122"/>
      <c r="AK1072" s="122"/>
      <c r="AL1072" s="122"/>
      <c r="AM1072" s="122"/>
      <c r="AN1072" s="173">
        <v>2</v>
      </c>
      <c r="AO1072" s="173">
        <v>11</v>
      </c>
      <c r="AP1072" s="173">
        <v>1</v>
      </c>
      <c r="AQ1072" s="173"/>
      <c r="AR1072" s="173"/>
      <c r="AS1072" s="173">
        <v>1</v>
      </c>
      <c r="AT1072" s="173"/>
      <c r="AU1072" s="173"/>
      <c r="AV1072" s="173">
        <v>1</v>
      </c>
      <c r="AW1072" s="173">
        <v>1</v>
      </c>
      <c r="AX1072" s="173"/>
      <c r="AY1072" s="173">
        <v>4</v>
      </c>
      <c r="AZ1072" s="211">
        <f t="shared" si="150"/>
        <v>15</v>
      </c>
      <c r="BA1072" s="211">
        <f t="shared" si="149"/>
        <v>6</v>
      </c>
      <c r="BB1072" s="205">
        <f t="shared" si="144"/>
        <v>231192</v>
      </c>
      <c r="BC1072" s="205">
        <f t="shared" si="145"/>
        <v>220086</v>
      </c>
      <c r="BD1072" s="205">
        <f t="shared" si="146"/>
        <v>11556</v>
      </c>
      <c r="BE1072" s="205">
        <f t="shared" si="147"/>
        <v>450</v>
      </c>
      <c r="BF1072" s="175">
        <v>219636</v>
      </c>
      <c r="BG1072" s="175">
        <v>99724</v>
      </c>
      <c r="BH1072" s="175">
        <v>19656</v>
      </c>
      <c r="BI1072" s="175">
        <v>11106</v>
      </c>
      <c r="BJ1072" s="175"/>
      <c r="BK1072" s="175">
        <v>14516</v>
      </c>
      <c r="BL1072" s="175">
        <v>827</v>
      </c>
      <c r="BM1072" s="175">
        <v>37442</v>
      </c>
      <c r="BN1072" s="175">
        <v>16223</v>
      </c>
      <c r="BO1072" s="175">
        <v>31698</v>
      </c>
      <c r="BP1072" s="198">
        <f t="shared" si="148"/>
        <v>51354</v>
      </c>
    </row>
    <row r="1073" spans="1:68" s="116" customFormat="1" x14ac:dyDescent="0.15">
      <c r="A1073" s="117">
        <v>2120101002</v>
      </c>
      <c r="B1073" s="118" t="s">
        <v>1654</v>
      </c>
      <c r="C1073" s="118" t="s">
        <v>1650</v>
      </c>
      <c r="D1073" s="118" t="s">
        <v>1653</v>
      </c>
      <c r="E1073" s="118" t="s">
        <v>4252</v>
      </c>
      <c r="F1073" s="120">
        <v>47</v>
      </c>
      <c r="G1073" s="119">
        <v>14086990</v>
      </c>
      <c r="H1073" s="119"/>
      <c r="I1073" s="120" t="s">
        <v>5820</v>
      </c>
      <c r="J1073" s="120">
        <v>46200</v>
      </c>
      <c r="K1073" s="120">
        <v>14086990</v>
      </c>
      <c r="L1073" s="120">
        <v>0.83499999999999996</v>
      </c>
      <c r="M1073" s="121" t="s">
        <v>5673</v>
      </c>
      <c r="N1073" s="120">
        <v>1</v>
      </c>
      <c r="O1073" s="119">
        <v>240</v>
      </c>
      <c r="P1073" s="119">
        <v>35.1</v>
      </c>
      <c r="Q1073" s="119">
        <v>6.5</v>
      </c>
      <c r="R1073" s="120" t="s">
        <v>5655</v>
      </c>
      <c r="S1073" s="120">
        <v>65.930000000000007</v>
      </c>
      <c r="T1073" s="120"/>
      <c r="U1073" s="120"/>
      <c r="V1073" s="172">
        <v>7121.5</v>
      </c>
      <c r="W1073" s="172"/>
      <c r="X1073" s="172">
        <v>3186.1</v>
      </c>
      <c r="Y1073" s="172">
        <v>3935.4</v>
      </c>
      <c r="Z1073" s="172"/>
      <c r="AA1073" s="123">
        <v>121989</v>
      </c>
      <c r="AB1073" s="123"/>
      <c r="AC1073" s="123">
        <v>9416.67</v>
      </c>
      <c r="AD1073" s="123"/>
      <c r="AE1073" s="123">
        <v>475.79300000000001</v>
      </c>
      <c r="AF1073" s="123"/>
      <c r="AG1073" s="214">
        <f t="shared" si="151"/>
        <v>475.79300000000001</v>
      </c>
      <c r="AH1073" s="229" t="str">
        <f t="shared" si="143"/>
        <v>a4</v>
      </c>
      <c r="AI1073" s="122"/>
      <c r="AJ1073" s="122"/>
      <c r="AK1073" s="122"/>
      <c r="AL1073" s="122"/>
      <c r="AM1073" s="122"/>
      <c r="AN1073" s="173">
        <v>1</v>
      </c>
      <c r="AO1073" s="173">
        <v>8</v>
      </c>
      <c r="AP1073" s="173">
        <v>1</v>
      </c>
      <c r="AQ1073" s="173"/>
      <c r="AR1073" s="173"/>
      <c r="AS1073" s="173">
        <v>1</v>
      </c>
      <c r="AT1073" s="173"/>
      <c r="AU1073" s="173"/>
      <c r="AV1073" s="173">
        <v>7</v>
      </c>
      <c r="AW1073" s="173">
        <v>7</v>
      </c>
      <c r="AX1073" s="173"/>
      <c r="AY1073" s="173">
        <v>6</v>
      </c>
      <c r="AZ1073" s="211">
        <f t="shared" si="150"/>
        <v>11</v>
      </c>
      <c r="BA1073" s="211">
        <f t="shared" si="149"/>
        <v>20</v>
      </c>
      <c r="BB1073" s="205">
        <f t="shared" si="144"/>
        <v>614802</v>
      </c>
      <c r="BC1073" s="205">
        <f t="shared" si="145"/>
        <v>560534</v>
      </c>
      <c r="BD1073" s="205">
        <f t="shared" si="146"/>
        <v>56438</v>
      </c>
      <c r="BE1073" s="205">
        <f t="shared" si="147"/>
        <v>2170</v>
      </c>
      <c r="BF1073" s="175">
        <v>558364</v>
      </c>
      <c r="BG1073" s="175">
        <v>91211</v>
      </c>
      <c r="BH1073" s="175">
        <v>96096</v>
      </c>
      <c r="BI1073" s="175">
        <v>54268</v>
      </c>
      <c r="BJ1073" s="175"/>
      <c r="BK1073" s="175">
        <v>11099</v>
      </c>
      <c r="BL1073" s="175">
        <v>48516</v>
      </c>
      <c r="BM1073" s="175">
        <v>115842</v>
      </c>
      <c r="BN1073" s="175">
        <v>141595</v>
      </c>
      <c r="BO1073" s="175">
        <v>56175</v>
      </c>
      <c r="BP1073" s="198">
        <f t="shared" si="148"/>
        <v>152271</v>
      </c>
    </row>
    <row r="1074" spans="1:68" s="116" customFormat="1" x14ac:dyDescent="0.15">
      <c r="A1074" s="117">
        <v>2120101003</v>
      </c>
      <c r="B1074" s="118" t="s">
        <v>1655</v>
      </c>
      <c r="C1074" s="118" t="s">
        <v>1650</v>
      </c>
      <c r="D1074" s="118" t="s">
        <v>1653</v>
      </c>
      <c r="E1074" s="118" t="s">
        <v>4253</v>
      </c>
      <c r="F1074" s="120">
        <v>40</v>
      </c>
      <c r="G1074" s="119">
        <v>20969145</v>
      </c>
      <c r="H1074" s="119"/>
      <c r="I1074" s="120" t="s">
        <v>5820</v>
      </c>
      <c r="J1074" s="120">
        <v>72800</v>
      </c>
      <c r="K1074" s="120">
        <v>20969145</v>
      </c>
      <c r="L1074" s="120">
        <v>0.78900000000000003</v>
      </c>
      <c r="M1074" s="121" t="s">
        <v>5673</v>
      </c>
      <c r="N1074" s="120">
        <v>1</v>
      </c>
      <c r="O1074" s="119">
        <v>250</v>
      </c>
      <c r="P1074" s="119">
        <v>34.200000000000003</v>
      </c>
      <c r="Q1074" s="119">
        <v>5.2</v>
      </c>
      <c r="R1074" s="120" t="s">
        <v>5655</v>
      </c>
      <c r="S1074" s="120">
        <v>173</v>
      </c>
      <c r="T1074" s="120"/>
      <c r="U1074" s="120"/>
      <c r="V1074" s="172">
        <v>7798.9</v>
      </c>
      <c r="W1074" s="172">
        <v>1156</v>
      </c>
      <c r="X1074" s="172">
        <v>3936.2</v>
      </c>
      <c r="Y1074" s="172">
        <v>2023.8</v>
      </c>
      <c r="Z1074" s="172">
        <v>682.9</v>
      </c>
      <c r="AA1074" s="123">
        <v>103140</v>
      </c>
      <c r="AB1074" s="123"/>
      <c r="AC1074" s="123">
        <v>11957</v>
      </c>
      <c r="AD1074" s="123"/>
      <c r="AE1074" s="123">
        <v>235.7</v>
      </c>
      <c r="AF1074" s="123"/>
      <c r="AG1074" s="214">
        <f t="shared" si="151"/>
        <v>235.7</v>
      </c>
      <c r="AH1074" s="229" t="str">
        <f t="shared" si="143"/>
        <v>a4</v>
      </c>
      <c r="AI1074" s="122"/>
      <c r="AJ1074" s="122"/>
      <c r="AK1074" s="122"/>
      <c r="AL1074" s="122"/>
      <c r="AM1074" s="122"/>
      <c r="AN1074" s="173">
        <v>1</v>
      </c>
      <c r="AO1074" s="173">
        <v>4.5</v>
      </c>
      <c r="AP1074" s="173">
        <v>0.5</v>
      </c>
      <c r="AQ1074" s="173" t="s">
        <v>3186</v>
      </c>
      <c r="AR1074" s="173" t="s">
        <v>3186</v>
      </c>
      <c r="AS1074" s="173">
        <v>1</v>
      </c>
      <c r="AT1074" s="173">
        <v>3</v>
      </c>
      <c r="AU1074" s="173">
        <v>3</v>
      </c>
      <c r="AV1074" s="173">
        <v>3</v>
      </c>
      <c r="AW1074" s="173">
        <v>3</v>
      </c>
      <c r="AX1074" s="173" t="s">
        <v>3186</v>
      </c>
      <c r="AY1074" s="173">
        <v>7</v>
      </c>
      <c r="AZ1074" s="211">
        <f t="shared" si="150"/>
        <v>7</v>
      </c>
      <c r="BA1074" s="211">
        <f t="shared" si="149"/>
        <v>19</v>
      </c>
      <c r="BB1074" s="205">
        <f t="shared" si="144"/>
        <v>499854</v>
      </c>
      <c r="BC1074" s="205">
        <f t="shared" si="145"/>
        <v>441858</v>
      </c>
      <c r="BD1074" s="205">
        <f t="shared" si="146"/>
        <v>60357</v>
      </c>
      <c r="BE1074" s="205">
        <f t="shared" si="147"/>
        <v>2361</v>
      </c>
      <c r="BF1074" s="175">
        <v>439497</v>
      </c>
      <c r="BG1074" s="175">
        <v>45804</v>
      </c>
      <c r="BH1074" s="175">
        <v>102648</v>
      </c>
      <c r="BI1074" s="175">
        <v>57996</v>
      </c>
      <c r="BJ1074" s="175"/>
      <c r="BK1074" s="175">
        <v>4584</v>
      </c>
      <c r="BL1074" s="175">
        <v>19659</v>
      </c>
      <c r="BM1074" s="175">
        <v>119571</v>
      </c>
      <c r="BN1074" s="175">
        <v>94140</v>
      </c>
      <c r="BO1074" s="175">
        <v>55452</v>
      </c>
      <c r="BP1074" s="198">
        <f t="shared" si="148"/>
        <v>158100</v>
      </c>
    </row>
    <row r="1075" spans="1:68" s="116" customFormat="1" x14ac:dyDescent="0.15">
      <c r="A1075" s="117">
        <v>2120101004</v>
      </c>
      <c r="B1075" s="118" t="s">
        <v>1656</v>
      </c>
      <c r="C1075" s="118" t="s">
        <v>1650</v>
      </c>
      <c r="D1075" s="118" t="s">
        <v>1653</v>
      </c>
      <c r="E1075" s="118" t="s">
        <v>4254</v>
      </c>
      <c r="F1075" s="120">
        <v>9</v>
      </c>
      <c r="G1075" s="119">
        <v>3817365</v>
      </c>
      <c r="H1075" s="119"/>
      <c r="I1075" s="120" t="s">
        <v>5820</v>
      </c>
      <c r="J1075" s="120">
        <v>22300</v>
      </c>
      <c r="K1075" s="120">
        <v>3817365</v>
      </c>
      <c r="L1075" s="120">
        <v>0.46899999999999997</v>
      </c>
      <c r="M1075" s="121" t="s">
        <v>5675</v>
      </c>
      <c r="N1075" s="120">
        <v>2</v>
      </c>
      <c r="O1075" s="119">
        <v>240</v>
      </c>
      <c r="P1075" s="119">
        <v>35.299999999999997</v>
      </c>
      <c r="Q1075" s="119">
        <v>3.7</v>
      </c>
      <c r="R1075" s="120" t="s">
        <v>5655</v>
      </c>
      <c r="S1075" s="120">
        <v>2.8262299999999998</v>
      </c>
      <c r="T1075" s="120"/>
      <c r="U1075" s="120"/>
      <c r="V1075" s="172">
        <v>2192.19</v>
      </c>
      <c r="W1075" s="172"/>
      <c r="X1075" s="172">
        <v>2192.19</v>
      </c>
      <c r="Y1075" s="172"/>
      <c r="Z1075" s="172"/>
      <c r="AA1075" s="123"/>
      <c r="AB1075" s="123"/>
      <c r="AC1075" s="123"/>
      <c r="AD1075" s="123"/>
      <c r="AE1075" s="123"/>
      <c r="AF1075" s="123"/>
      <c r="AG1075" s="214"/>
      <c r="AH1075" s="229" t="str">
        <f t="shared" si="143"/>
        <v>b1</v>
      </c>
      <c r="AI1075" s="122"/>
      <c r="AJ1075" s="122"/>
      <c r="AK1075" s="122"/>
      <c r="AL1075" s="122"/>
      <c r="AM1075" s="122"/>
      <c r="AN1075" s="173"/>
      <c r="AO1075" s="173">
        <v>4</v>
      </c>
      <c r="AP1075" s="173"/>
      <c r="AQ1075" s="173"/>
      <c r="AR1075" s="173"/>
      <c r="AS1075" s="173"/>
      <c r="AT1075" s="173"/>
      <c r="AU1075" s="173"/>
      <c r="AV1075" s="173"/>
      <c r="AW1075" s="173"/>
      <c r="AX1075" s="173"/>
      <c r="AY1075" s="173"/>
      <c r="AZ1075" s="211">
        <f t="shared" si="150"/>
        <v>4</v>
      </c>
      <c r="BA1075" s="211"/>
      <c r="BB1075" s="205">
        <f t="shared" si="144"/>
        <v>82374</v>
      </c>
      <c r="BC1075" s="205">
        <f t="shared" si="145"/>
        <v>82374</v>
      </c>
      <c r="BD1075" s="205">
        <f t="shared" si="146"/>
        <v>0</v>
      </c>
      <c r="BE1075" s="205">
        <f t="shared" si="147"/>
        <v>0</v>
      </c>
      <c r="BF1075" s="175">
        <v>82374</v>
      </c>
      <c r="BG1075" s="175">
        <v>22629</v>
      </c>
      <c r="BH1075" s="175"/>
      <c r="BI1075" s="175"/>
      <c r="BJ1075" s="175"/>
      <c r="BK1075" s="175">
        <v>517</v>
      </c>
      <c r="BL1075" s="175">
        <v>2458</v>
      </c>
      <c r="BM1075" s="175">
        <v>34331</v>
      </c>
      <c r="BN1075" s="175">
        <v>9525</v>
      </c>
      <c r="BO1075" s="175">
        <v>12914</v>
      </c>
      <c r="BP1075" s="198">
        <f t="shared" si="148"/>
        <v>12914</v>
      </c>
    </row>
    <row r="1076" spans="1:68" s="116" customFormat="1" x14ac:dyDescent="0.15">
      <c r="A1076" s="117">
        <v>2120201001</v>
      </c>
      <c r="B1076" s="118" t="s">
        <v>1657</v>
      </c>
      <c r="C1076" s="118" t="s">
        <v>1650</v>
      </c>
      <c r="D1076" s="118" t="s">
        <v>1658</v>
      </c>
      <c r="E1076" s="118" t="s">
        <v>4255</v>
      </c>
      <c r="F1076" s="120">
        <v>51</v>
      </c>
      <c r="G1076" s="119">
        <v>25310271</v>
      </c>
      <c r="H1076" s="119"/>
      <c r="I1076" s="120" t="s">
        <v>5820</v>
      </c>
      <c r="J1076" s="120">
        <v>80200</v>
      </c>
      <c r="K1076" s="120">
        <v>26687525</v>
      </c>
      <c r="L1076" s="120">
        <v>0.91200000000000003</v>
      </c>
      <c r="M1076" s="121" t="s">
        <v>5654</v>
      </c>
      <c r="N1076" s="120">
        <v>2</v>
      </c>
      <c r="O1076" s="119">
        <v>107.9</v>
      </c>
      <c r="P1076" s="119">
        <v>17.7</v>
      </c>
      <c r="Q1076" s="119">
        <v>3.39</v>
      </c>
      <c r="R1076" s="120" t="s">
        <v>5655</v>
      </c>
      <c r="S1076" s="120">
        <v>60.8</v>
      </c>
      <c r="T1076" s="120"/>
      <c r="U1076" s="120"/>
      <c r="V1076" s="172">
        <v>7173.1</v>
      </c>
      <c r="W1076" s="172">
        <v>2856.8</v>
      </c>
      <c r="X1076" s="172">
        <v>2689.3</v>
      </c>
      <c r="Y1076" s="172">
        <v>958.7</v>
      </c>
      <c r="Z1076" s="172">
        <v>668.3</v>
      </c>
      <c r="AA1076" s="123">
        <v>135017</v>
      </c>
      <c r="AB1076" s="123">
        <v>699968.5</v>
      </c>
      <c r="AC1076" s="123">
        <v>6589</v>
      </c>
      <c r="AD1076" s="123"/>
      <c r="AE1076" s="123"/>
      <c r="AF1076" s="123"/>
      <c r="AG1076" s="214"/>
      <c r="AH1076" s="229" t="str">
        <f t="shared" si="143"/>
        <v>b3</v>
      </c>
      <c r="AI1076" s="122"/>
      <c r="AJ1076" s="122"/>
      <c r="AK1076" s="122"/>
      <c r="AL1076" s="122"/>
      <c r="AM1076" s="122"/>
      <c r="AN1076" s="173">
        <v>7</v>
      </c>
      <c r="AO1076" s="173">
        <v>1</v>
      </c>
      <c r="AP1076" s="173">
        <v>2</v>
      </c>
      <c r="AQ1076" s="173">
        <v>2</v>
      </c>
      <c r="AR1076" s="173">
        <v>1</v>
      </c>
      <c r="AS1076" s="173"/>
      <c r="AT1076" s="173">
        <v>8</v>
      </c>
      <c r="AU1076" s="173">
        <v>1</v>
      </c>
      <c r="AV1076" s="173">
        <v>1</v>
      </c>
      <c r="AW1076" s="173">
        <v>1</v>
      </c>
      <c r="AX1076" s="173"/>
      <c r="AY1076" s="173">
        <v>1</v>
      </c>
      <c r="AZ1076" s="211">
        <f t="shared" si="150"/>
        <v>13</v>
      </c>
      <c r="BA1076" s="211">
        <f t="shared" si="149"/>
        <v>12</v>
      </c>
      <c r="BB1076" s="205">
        <f t="shared" si="144"/>
        <v>539006</v>
      </c>
      <c r="BC1076" s="205">
        <f t="shared" si="145"/>
        <v>539006</v>
      </c>
      <c r="BD1076" s="205">
        <f t="shared" si="146"/>
        <v>0</v>
      </c>
      <c r="BE1076" s="205">
        <f t="shared" si="147"/>
        <v>0</v>
      </c>
      <c r="BF1076" s="175">
        <v>539006</v>
      </c>
      <c r="BG1076" s="175">
        <v>75571</v>
      </c>
      <c r="BH1076" s="175">
        <v>79254</v>
      </c>
      <c r="BI1076" s="175"/>
      <c r="BJ1076" s="175"/>
      <c r="BK1076" s="175">
        <v>112865</v>
      </c>
      <c r="BL1076" s="175">
        <v>108459</v>
      </c>
      <c r="BM1076" s="175">
        <v>100262</v>
      </c>
      <c r="BN1076" s="175">
        <v>38502</v>
      </c>
      <c r="BO1076" s="175">
        <v>24093</v>
      </c>
      <c r="BP1076" s="198">
        <f t="shared" si="148"/>
        <v>103347</v>
      </c>
    </row>
    <row r="1077" spans="1:68" s="116" customFormat="1" x14ac:dyDescent="0.15">
      <c r="A1077" s="117">
        <v>2120201004</v>
      </c>
      <c r="B1077" s="118" t="s">
        <v>1659</v>
      </c>
      <c r="C1077" s="118" t="s">
        <v>1650</v>
      </c>
      <c r="D1077" s="118" t="s">
        <v>1658</v>
      </c>
      <c r="E1077" s="118" t="s">
        <v>4256</v>
      </c>
      <c r="F1077" s="120">
        <v>0</v>
      </c>
      <c r="G1077" s="119">
        <v>99803</v>
      </c>
      <c r="H1077" s="119"/>
      <c r="I1077" s="120" t="s">
        <v>5820</v>
      </c>
      <c r="J1077" s="120">
        <v>1350</v>
      </c>
      <c r="K1077" s="120">
        <v>99803</v>
      </c>
      <c r="L1077" s="120">
        <v>0.20300000000000001</v>
      </c>
      <c r="M1077" s="121" t="s">
        <v>5676</v>
      </c>
      <c r="N1077" s="120">
        <v>1</v>
      </c>
      <c r="O1077" s="119">
        <v>91.8</v>
      </c>
      <c r="P1077" s="119">
        <v>20.5</v>
      </c>
      <c r="Q1077" s="119">
        <v>2.02</v>
      </c>
      <c r="R1077" s="120" t="s">
        <v>5658</v>
      </c>
      <c r="S1077" s="120">
        <v>0.1</v>
      </c>
      <c r="T1077" s="120"/>
      <c r="U1077" s="120"/>
      <c r="V1077" s="172">
        <v>3.9</v>
      </c>
      <c r="W1077" s="172"/>
      <c r="X1077" s="172"/>
      <c r="Y1077" s="172"/>
      <c r="Z1077" s="172">
        <v>3.9</v>
      </c>
      <c r="AA1077" s="123"/>
      <c r="AB1077" s="123"/>
      <c r="AC1077" s="123"/>
      <c r="AD1077" s="123"/>
      <c r="AE1077" s="123"/>
      <c r="AF1077" s="123"/>
      <c r="AG1077" s="214"/>
      <c r="AH1077" s="229" t="str">
        <f t="shared" si="143"/>
        <v>a1</v>
      </c>
      <c r="AI1077" s="122"/>
      <c r="AJ1077" s="122"/>
      <c r="AK1077" s="122"/>
      <c r="AL1077" s="122"/>
      <c r="AM1077" s="122"/>
      <c r="AN1077" s="173"/>
      <c r="AO1077" s="173"/>
      <c r="AP1077" s="173"/>
      <c r="AQ1077" s="173"/>
      <c r="AR1077" s="173"/>
      <c r="AS1077" s="173"/>
      <c r="AT1077" s="173"/>
      <c r="AU1077" s="173"/>
      <c r="AV1077" s="173"/>
      <c r="AW1077" s="173"/>
      <c r="AX1077" s="173"/>
      <c r="AY1077" s="173"/>
      <c r="AZ1077" s="211">
        <f t="shared" si="150"/>
        <v>0</v>
      </c>
      <c r="BA1077" s="211">
        <f t="shared" si="149"/>
        <v>0</v>
      </c>
      <c r="BB1077" s="205">
        <f t="shared" si="144"/>
        <v>0</v>
      </c>
      <c r="BC1077" s="205">
        <f t="shared" si="145"/>
        <v>0</v>
      </c>
      <c r="BD1077" s="205">
        <f t="shared" si="146"/>
        <v>0</v>
      </c>
      <c r="BE1077" s="205">
        <f t="shared" si="147"/>
        <v>0</v>
      </c>
      <c r="BF1077" s="175"/>
      <c r="BG1077" s="175"/>
      <c r="BH1077" s="175"/>
      <c r="BI1077" s="175"/>
      <c r="BJ1077" s="175"/>
      <c r="BK1077" s="175"/>
      <c r="BL1077" s="175"/>
      <c r="BM1077" s="175"/>
      <c r="BN1077" s="175"/>
      <c r="BO1077" s="175"/>
      <c r="BP1077" s="198">
        <f t="shared" si="148"/>
        <v>0</v>
      </c>
    </row>
    <row r="1078" spans="1:68" s="116" customFormat="1" x14ac:dyDescent="0.15">
      <c r="A1078" s="117">
        <v>2120202002</v>
      </c>
      <c r="B1078" s="118" t="s">
        <v>1660</v>
      </c>
      <c r="C1078" s="118" t="s">
        <v>1650</v>
      </c>
      <c r="D1078" s="118" t="s">
        <v>1658</v>
      </c>
      <c r="E1078" s="118" t="s">
        <v>4257</v>
      </c>
      <c r="F1078" s="120">
        <v>13</v>
      </c>
      <c r="G1078" s="119">
        <v>294301</v>
      </c>
      <c r="H1078" s="119"/>
      <c r="I1078" s="120" t="s">
        <v>5820</v>
      </c>
      <c r="J1078" s="120">
        <v>1600</v>
      </c>
      <c r="K1078" s="120">
        <v>294301</v>
      </c>
      <c r="L1078" s="120">
        <v>0.504</v>
      </c>
      <c r="M1078" s="121" t="s">
        <v>5657</v>
      </c>
      <c r="N1078" s="120">
        <v>1</v>
      </c>
      <c r="O1078" s="119">
        <v>138</v>
      </c>
      <c r="P1078" s="119"/>
      <c r="Q1078" s="119"/>
      <c r="R1078" s="120" t="s">
        <v>5658</v>
      </c>
      <c r="S1078" s="120">
        <v>0.4</v>
      </c>
      <c r="T1078" s="120"/>
      <c r="U1078" s="120"/>
      <c r="V1078" s="172">
        <v>225</v>
      </c>
      <c r="W1078" s="172">
        <v>17</v>
      </c>
      <c r="X1078" s="172">
        <v>90</v>
      </c>
      <c r="Y1078" s="172">
        <v>15</v>
      </c>
      <c r="Z1078" s="172">
        <v>103</v>
      </c>
      <c r="AA1078" s="123">
        <v>2616</v>
      </c>
      <c r="AB1078" s="123"/>
      <c r="AC1078" s="123">
        <v>138</v>
      </c>
      <c r="AD1078" s="123"/>
      <c r="AE1078" s="123"/>
      <c r="AF1078" s="123"/>
      <c r="AG1078" s="214"/>
      <c r="AH1078" s="229" t="str">
        <f t="shared" si="143"/>
        <v>a3</v>
      </c>
      <c r="AI1078" s="122"/>
      <c r="AJ1078" s="122"/>
      <c r="AK1078" s="122"/>
      <c r="AL1078" s="122"/>
      <c r="AM1078" s="122"/>
      <c r="AN1078" s="173"/>
      <c r="AO1078" s="173"/>
      <c r="AP1078" s="173"/>
      <c r="AQ1078" s="173"/>
      <c r="AR1078" s="173"/>
      <c r="AS1078" s="173"/>
      <c r="AT1078" s="173">
        <v>1</v>
      </c>
      <c r="AU1078" s="173"/>
      <c r="AV1078" s="173">
        <v>2</v>
      </c>
      <c r="AW1078" s="173"/>
      <c r="AX1078" s="173"/>
      <c r="AY1078" s="173"/>
      <c r="AZ1078" s="211">
        <f t="shared" si="150"/>
        <v>0</v>
      </c>
      <c r="BA1078" s="211">
        <f t="shared" si="149"/>
        <v>3</v>
      </c>
      <c r="BB1078" s="205">
        <f t="shared" si="144"/>
        <v>79838</v>
      </c>
      <c r="BC1078" s="205">
        <f t="shared" si="145"/>
        <v>64028</v>
      </c>
      <c r="BD1078" s="205">
        <f t="shared" si="146"/>
        <v>28392</v>
      </c>
      <c r="BE1078" s="205">
        <f t="shared" si="147"/>
        <v>12582</v>
      </c>
      <c r="BF1078" s="175">
        <v>51446</v>
      </c>
      <c r="BG1078" s="175"/>
      <c r="BH1078" s="175">
        <v>29812</v>
      </c>
      <c r="BI1078" s="175">
        <v>15810</v>
      </c>
      <c r="BJ1078" s="175"/>
      <c r="BK1078" s="175">
        <v>6401</v>
      </c>
      <c r="BL1078" s="175">
        <v>6000</v>
      </c>
      <c r="BM1078" s="175">
        <v>3910</v>
      </c>
      <c r="BN1078" s="175">
        <v>1274</v>
      </c>
      <c r="BO1078" s="175">
        <v>16631</v>
      </c>
      <c r="BP1078" s="198">
        <f t="shared" si="148"/>
        <v>46443</v>
      </c>
    </row>
    <row r="1079" spans="1:68" s="116" customFormat="1" x14ac:dyDescent="0.15">
      <c r="A1079" s="117">
        <v>2120202003</v>
      </c>
      <c r="B1079" s="118" t="s">
        <v>1661</v>
      </c>
      <c r="C1079" s="118" t="s">
        <v>1650</v>
      </c>
      <c r="D1079" s="118" t="s">
        <v>1658</v>
      </c>
      <c r="E1079" s="118" t="s">
        <v>4258</v>
      </c>
      <c r="F1079" s="120">
        <v>8</v>
      </c>
      <c r="G1079" s="119">
        <v>145882</v>
      </c>
      <c r="H1079" s="119"/>
      <c r="I1079" s="120" t="s">
        <v>5820</v>
      </c>
      <c r="J1079" s="120">
        <v>1200</v>
      </c>
      <c r="K1079" s="120">
        <v>145882</v>
      </c>
      <c r="L1079" s="120">
        <v>0.33300000000000002</v>
      </c>
      <c r="M1079" s="121" t="s">
        <v>5657</v>
      </c>
      <c r="N1079" s="120">
        <v>1</v>
      </c>
      <c r="O1079" s="119">
        <v>150</v>
      </c>
      <c r="P1079" s="119"/>
      <c r="Q1079" s="119"/>
      <c r="R1079" s="120" t="s">
        <v>5658</v>
      </c>
      <c r="S1079" s="120">
        <v>0.2</v>
      </c>
      <c r="T1079" s="120"/>
      <c r="U1079" s="120"/>
      <c r="V1079" s="172">
        <v>142</v>
      </c>
      <c r="W1079" s="172">
        <v>8.8000000000000007</v>
      </c>
      <c r="X1079" s="172">
        <v>83.2</v>
      </c>
      <c r="Y1079" s="172">
        <v>2.2000000000000002</v>
      </c>
      <c r="Z1079" s="172">
        <v>47.8</v>
      </c>
      <c r="AA1079" s="123"/>
      <c r="AB1079" s="123"/>
      <c r="AC1079" s="123">
        <v>90</v>
      </c>
      <c r="AD1079" s="123"/>
      <c r="AE1079" s="123"/>
      <c r="AF1079" s="123"/>
      <c r="AG1079" s="214"/>
      <c r="AH1079" s="229" t="str">
        <f t="shared" si="143"/>
        <v>a3</v>
      </c>
      <c r="AI1079" s="122"/>
      <c r="AJ1079" s="122"/>
      <c r="AK1079" s="122"/>
      <c r="AL1079" s="122"/>
      <c r="AM1079" s="122"/>
      <c r="AN1079" s="173"/>
      <c r="AO1079" s="173"/>
      <c r="AP1079" s="173"/>
      <c r="AQ1079" s="173"/>
      <c r="AR1079" s="173"/>
      <c r="AS1079" s="173"/>
      <c r="AT1079" s="173">
        <v>1</v>
      </c>
      <c r="AU1079" s="173"/>
      <c r="AV1079" s="173">
        <v>1</v>
      </c>
      <c r="AW1079" s="173"/>
      <c r="AX1079" s="173"/>
      <c r="AY1079" s="173"/>
      <c r="AZ1079" s="211">
        <f t="shared" si="150"/>
        <v>0</v>
      </c>
      <c r="BA1079" s="211">
        <f t="shared" si="149"/>
        <v>2</v>
      </c>
      <c r="BB1079" s="205">
        <f t="shared" si="144"/>
        <v>37175</v>
      </c>
      <c r="BC1079" s="205">
        <f t="shared" si="145"/>
        <v>30453</v>
      </c>
      <c r="BD1079" s="205">
        <f t="shared" si="146"/>
        <v>11868</v>
      </c>
      <c r="BE1079" s="205">
        <f t="shared" si="147"/>
        <v>5146</v>
      </c>
      <c r="BF1079" s="175">
        <v>25307</v>
      </c>
      <c r="BG1079" s="175"/>
      <c r="BH1079" s="175">
        <v>12461</v>
      </c>
      <c r="BI1079" s="175">
        <v>6722</v>
      </c>
      <c r="BJ1079" s="175"/>
      <c r="BK1079" s="175">
        <v>3854</v>
      </c>
      <c r="BL1079" s="175">
        <v>2222</v>
      </c>
      <c r="BM1079" s="175">
        <v>2668</v>
      </c>
      <c r="BN1079" s="175">
        <v>674</v>
      </c>
      <c r="BO1079" s="175">
        <v>8574</v>
      </c>
      <c r="BP1079" s="198">
        <f t="shared" si="148"/>
        <v>21035</v>
      </c>
    </row>
    <row r="1080" spans="1:68" s="116" customFormat="1" x14ac:dyDescent="0.15">
      <c r="A1080" s="117">
        <v>2120301001</v>
      </c>
      <c r="B1080" s="118" t="s">
        <v>1662</v>
      </c>
      <c r="C1080" s="118" t="s">
        <v>1650</v>
      </c>
      <c r="D1080" s="118" t="s">
        <v>1663</v>
      </c>
      <c r="E1080" s="118" t="s">
        <v>4259</v>
      </c>
      <c r="F1080" s="120">
        <v>34</v>
      </c>
      <c r="G1080" s="119">
        <v>11592523</v>
      </c>
      <c r="H1080" s="119"/>
      <c r="I1080" s="120" t="s">
        <v>5820</v>
      </c>
      <c r="J1080" s="120">
        <v>37500</v>
      </c>
      <c r="K1080" s="120">
        <v>10498777</v>
      </c>
      <c r="L1080" s="120">
        <v>0.76700000000000002</v>
      </c>
      <c r="M1080" s="121" t="s">
        <v>5670</v>
      </c>
      <c r="N1080" s="120">
        <v>2</v>
      </c>
      <c r="O1080" s="119">
        <v>145</v>
      </c>
      <c r="P1080" s="119">
        <v>25</v>
      </c>
      <c r="Q1080" s="119">
        <v>3</v>
      </c>
      <c r="R1080" s="120" t="s">
        <v>5655</v>
      </c>
      <c r="S1080" s="120">
        <v>53.65</v>
      </c>
      <c r="T1080" s="120"/>
      <c r="U1080" s="120"/>
      <c r="V1080" s="172">
        <v>5240.1000000000004</v>
      </c>
      <c r="W1080" s="172">
        <v>534</v>
      </c>
      <c r="X1080" s="172">
        <v>2921</v>
      </c>
      <c r="Y1080" s="172">
        <v>1785.1</v>
      </c>
      <c r="Z1080" s="172"/>
      <c r="AA1080" s="123">
        <v>54596</v>
      </c>
      <c r="AB1080" s="123">
        <v>177095.80000000031</v>
      </c>
      <c r="AC1080" s="123">
        <v>5123</v>
      </c>
      <c r="AD1080" s="123"/>
      <c r="AE1080" s="123">
        <v>133</v>
      </c>
      <c r="AF1080" s="123"/>
      <c r="AG1080" s="214">
        <f t="shared" si="151"/>
        <v>133</v>
      </c>
      <c r="AH1080" s="229" t="str">
        <f t="shared" si="143"/>
        <v>b4</v>
      </c>
      <c r="AI1080" s="122"/>
      <c r="AJ1080" s="122"/>
      <c r="AK1080" s="122"/>
      <c r="AL1080" s="122"/>
      <c r="AM1080" s="122"/>
      <c r="AN1080" s="173">
        <v>3</v>
      </c>
      <c r="AO1080" s="173"/>
      <c r="AP1080" s="173"/>
      <c r="AQ1080" s="173"/>
      <c r="AR1080" s="173"/>
      <c r="AS1080" s="173">
        <v>3</v>
      </c>
      <c r="AT1080" s="173">
        <v>1</v>
      </c>
      <c r="AU1080" s="173">
        <v>2</v>
      </c>
      <c r="AV1080" s="173">
        <v>3</v>
      </c>
      <c r="AW1080" s="173">
        <v>3</v>
      </c>
      <c r="AX1080" s="173">
        <v>1</v>
      </c>
      <c r="AY1080" s="173">
        <v>1</v>
      </c>
      <c r="AZ1080" s="211">
        <f t="shared" si="150"/>
        <v>6</v>
      </c>
      <c r="BA1080" s="211">
        <f t="shared" si="149"/>
        <v>11</v>
      </c>
      <c r="BB1080" s="205">
        <f t="shared" si="144"/>
        <v>333374</v>
      </c>
      <c r="BC1080" s="205">
        <f t="shared" si="145"/>
        <v>272487</v>
      </c>
      <c r="BD1080" s="205">
        <f t="shared" si="146"/>
        <v>76974</v>
      </c>
      <c r="BE1080" s="205">
        <f t="shared" si="147"/>
        <v>16087</v>
      </c>
      <c r="BF1080" s="175">
        <v>256400</v>
      </c>
      <c r="BG1080" s="175">
        <v>17485</v>
      </c>
      <c r="BH1080" s="175">
        <v>76975</v>
      </c>
      <c r="BI1080" s="175">
        <v>60887</v>
      </c>
      <c r="BJ1080" s="175"/>
      <c r="BK1080" s="175">
        <v>2226</v>
      </c>
      <c r="BL1080" s="175">
        <v>12193</v>
      </c>
      <c r="BM1080" s="175">
        <v>77584</v>
      </c>
      <c r="BN1080" s="175">
        <v>34249</v>
      </c>
      <c r="BO1080" s="175">
        <v>51775</v>
      </c>
      <c r="BP1080" s="198">
        <f t="shared" si="148"/>
        <v>128750</v>
      </c>
    </row>
    <row r="1081" spans="1:68" s="116" customFormat="1" x14ac:dyDescent="0.15">
      <c r="A1081" s="117">
        <v>2120302002</v>
      </c>
      <c r="B1081" s="118" t="s">
        <v>1664</v>
      </c>
      <c r="C1081" s="118" t="s">
        <v>1650</v>
      </c>
      <c r="D1081" s="118" t="s">
        <v>1663</v>
      </c>
      <c r="E1081" s="118" t="s">
        <v>4260</v>
      </c>
      <c r="F1081" s="120">
        <v>23</v>
      </c>
      <c r="G1081" s="119">
        <v>98962</v>
      </c>
      <c r="H1081" s="119"/>
      <c r="I1081" s="120" t="s">
        <v>5820</v>
      </c>
      <c r="J1081" s="120">
        <v>430</v>
      </c>
      <c r="K1081" s="120">
        <v>98962</v>
      </c>
      <c r="L1081" s="120">
        <v>0.63100000000000001</v>
      </c>
      <c r="M1081" s="121" t="s">
        <v>5657</v>
      </c>
      <c r="N1081" s="120">
        <v>1</v>
      </c>
      <c r="O1081" s="119"/>
      <c r="P1081" s="119"/>
      <c r="Q1081" s="119"/>
      <c r="R1081" s="120" t="s">
        <v>5658</v>
      </c>
      <c r="S1081" s="120">
        <v>8.4000000000000005E-2</v>
      </c>
      <c r="T1081" s="120"/>
      <c r="U1081" s="120"/>
      <c r="V1081" s="172">
        <v>40.799999999999997</v>
      </c>
      <c r="W1081" s="172"/>
      <c r="X1081" s="172">
        <v>38.799999999999997</v>
      </c>
      <c r="Y1081" s="172"/>
      <c r="Z1081" s="172">
        <v>2</v>
      </c>
      <c r="AA1081" s="123">
        <v>254</v>
      </c>
      <c r="AB1081" s="123"/>
      <c r="AC1081" s="123">
        <v>7.9409999999999998</v>
      </c>
      <c r="AD1081" s="123">
        <v>7.9</v>
      </c>
      <c r="AE1081" s="123"/>
      <c r="AF1081" s="123"/>
      <c r="AG1081" s="214">
        <f t="shared" si="151"/>
        <v>7.9</v>
      </c>
      <c r="AH1081" s="229" t="str">
        <f t="shared" si="143"/>
        <v>a4</v>
      </c>
      <c r="AI1081" s="122"/>
      <c r="AJ1081" s="122"/>
      <c r="AK1081" s="122"/>
      <c r="AL1081" s="122"/>
      <c r="AM1081" s="122"/>
      <c r="AN1081" s="173"/>
      <c r="AO1081" s="173"/>
      <c r="AP1081" s="173"/>
      <c r="AQ1081" s="173"/>
      <c r="AR1081" s="173"/>
      <c r="AS1081" s="173"/>
      <c r="AT1081" s="173"/>
      <c r="AU1081" s="173"/>
      <c r="AV1081" s="173"/>
      <c r="AW1081" s="173"/>
      <c r="AX1081" s="173"/>
      <c r="AY1081" s="173"/>
      <c r="AZ1081" s="211">
        <f t="shared" si="150"/>
        <v>0</v>
      </c>
      <c r="BA1081" s="211">
        <f t="shared" si="149"/>
        <v>0</v>
      </c>
      <c r="BB1081" s="205">
        <f t="shared" si="144"/>
        <v>0</v>
      </c>
      <c r="BC1081" s="205">
        <f t="shared" si="145"/>
        <v>0</v>
      </c>
      <c r="BD1081" s="205">
        <f t="shared" si="146"/>
        <v>0</v>
      </c>
      <c r="BE1081" s="205">
        <f t="shared" si="147"/>
        <v>0</v>
      </c>
      <c r="BF1081" s="175"/>
      <c r="BG1081" s="175"/>
      <c r="BH1081" s="175"/>
      <c r="BI1081" s="175"/>
      <c r="BJ1081" s="175"/>
      <c r="BK1081" s="175"/>
      <c r="BL1081" s="175"/>
      <c r="BM1081" s="175"/>
      <c r="BN1081" s="175"/>
      <c r="BO1081" s="175"/>
      <c r="BP1081" s="198">
        <f t="shared" si="148"/>
        <v>0</v>
      </c>
    </row>
    <row r="1082" spans="1:68" s="116" customFormat="1" x14ac:dyDescent="0.15">
      <c r="A1082" s="117">
        <v>2120302003</v>
      </c>
      <c r="B1082" s="118" t="s">
        <v>1665</v>
      </c>
      <c r="C1082" s="118" t="s">
        <v>1650</v>
      </c>
      <c r="D1082" s="118" t="s">
        <v>1663</v>
      </c>
      <c r="E1082" s="118" t="s">
        <v>4261</v>
      </c>
      <c r="F1082" s="120">
        <v>20</v>
      </c>
      <c r="G1082" s="119">
        <v>352858</v>
      </c>
      <c r="H1082" s="119"/>
      <c r="I1082" s="120" t="s">
        <v>5820</v>
      </c>
      <c r="J1082" s="120">
        <v>2200</v>
      </c>
      <c r="K1082" s="120">
        <v>352858</v>
      </c>
      <c r="L1082" s="120">
        <v>0.439</v>
      </c>
      <c r="M1082" s="121" t="s">
        <v>5664</v>
      </c>
      <c r="N1082" s="120">
        <v>1</v>
      </c>
      <c r="O1082" s="119"/>
      <c r="P1082" s="119"/>
      <c r="Q1082" s="119"/>
      <c r="R1082" s="120" t="s">
        <v>5658</v>
      </c>
      <c r="S1082" s="120">
        <v>0.21099999999999999</v>
      </c>
      <c r="T1082" s="120"/>
      <c r="U1082" s="120"/>
      <c r="V1082" s="172">
        <v>209.41200000000001</v>
      </c>
      <c r="W1082" s="172"/>
      <c r="X1082" s="172">
        <v>195.595</v>
      </c>
      <c r="Y1082" s="172"/>
      <c r="Z1082" s="172">
        <v>13.817</v>
      </c>
      <c r="AA1082" s="123"/>
      <c r="AB1082" s="123"/>
      <c r="AC1082" s="123"/>
      <c r="AD1082" s="123"/>
      <c r="AE1082" s="123"/>
      <c r="AF1082" s="123"/>
      <c r="AG1082" s="214"/>
      <c r="AH1082" s="229" t="str">
        <f t="shared" si="143"/>
        <v>a1</v>
      </c>
      <c r="AI1082" s="122"/>
      <c r="AJ1082" s="122"/>
      <c r="AK1082" s="122"/>
      <c r="AL1082" s="122"/>
      <c r="AM1082" s="122"/>
      <c r="AN1082" s="173"/>
      <c r="AO1082" s="173"/>
      <c r="AP1082" s="173"/>
      <c r="AQ1082" s="173"/>
      <c r="AR1082" s="173"/>
      <c r="AS1082" s="173"/>
      <c r="AT1082" s="173"/>
      <c r="AU1082" s="173"/>
      <c r="AV1082" s="173"/>
      <c r="AW1082" s="173"/>
      <c r="AX1082" s="173"/>
      <c r="AY1082" s="173"/>
      <c r="AZ1082" s="211">
        <f t="shared" si="150"/>
        <v>0</v>
      </c>
      <c r="BA1082" s="211">
        <f t="shared" si="149"/>
        <v>0</v>
      </c>
      <c r="BB1082" s="205">
        <f t="shared" si="144"/>
        <v>0</v>
      </c>
      <c r="BC1082" s="205">
        <f t="shared" si="145"/>
        <v>0</v>
      </c>
      <c r="BD1082" s="205">
        <f t="shared" si="146"/>
        <v>0</v>
      </c>
      <c r="BE1082" s="205">
        <f t="shared" si="147"/>
        <v>0</v>
      </c>
      <c r="BF1082" s="175"/>
      <c r="BG1082" s="175"/>
      <c r="BH1082" s="175"/>
      <c r="BI1082" s="175"/>
      <c r="BJ1082" s="175"/>
      <c r="BK1082" s="175"/>
      <c r="BL1082" s="175"/>
      <c r="BM1082" s="175"/>
      <c r="BN1082" s="175"/>
      <c r="BO1082" s="175"/>
      <c r="BP1082" s="198">
        <f t="shared" si="148"/>
        <v>0</v>
      </c>
    </row>
    <row r="1083" spans="1:68" s="116" customFormat="1" x14ac:dyDescent="0.15">
      <c r="A1083" s="117">
        <v>2120302004</v>
      </c>
      <c r="B1083" s="118" t="s">
        <v>1666</v>
      </c>
      <c r="C1083" s="118" t="s">
        <v>1650</v>
      </c>
      <c r="D1083" s="118" t="s">
        <v>1663</v>
      </c>
      <c r="E1083" s="118" t="s">
        <v>4262</v>
      </c>
      <c r="F1083" s="120">
        <v>16</v>
      </c>
      <c r="G1083" s="119">
        <v>209513</v>
      </c>
      <c r="H1083" s="119"/>
      <c r="I1083" s="120" t="s">
        <v>5820</v>
      </c>
      <c r="J1083" s="120">
        <v>1800</v>
      </c>
      <c r="K1083" s="120">
        <v>209513</v>
      </c>
      <c r="L1083" s="120">
        <v>0.31900000000000001</v>
      </c>
      <c r="M1083" s="121" t="s">
        <v>5664</v>
      </c>
      <c r="N1083" s="120">
        <v>1</v>
      </c>
      <c r="O1083" s="119"/>
      <c r="P1083" s="119"/>
      <c r="Q1083" s="119"/>
      <c r="R1083" s="120" t="s">
        <v>5658</v>
      </c>
      <c r="S1083" s="120">
        <v>0.22600000000000001</v>
      </c>
      <c r="T1083" s="120"/>
      <c r="U1083" s="120"/>
      <c r="V1083" s="172">
        <v>146.84399999999999</v>
      </c>
      <c r="W1083" s="172"/>
      <c r="X1083" s="172">
        <v>138.01</v>
      </c>
      <c r="Y1083" s="172"/>
      <c r="Z1083" s="172">
        <v>8.8339999999999996</v>
      </c>
      <c r="AA1083" s="123"/>
      <c r="AB1083" s="123"/>
      <c r="AC1083" s="123"/>
      <c r="AD1083" s="123"/>
      <c r="AE1083" s="123"/>
      <c r="AF1083" s="123"/>
      <c r="AG1083" s="214"/>
      <c r="AH1083" s="229" t="str">
        <f t="shared" si="143"/>
        <v>a1</v>
      </c>
      <c r="AI1083" s="122"/>
      <c r="AJ1083" s="122"/>
      <c r="AK1083" s="122"/>
      <c r="AL1083" s="122"/>
      <c r="AM1083" s="122"/>
      <c r="AN1083" s="173"/>
      <c r="AO1083" s="173"/>
      <c r="AP1083" s="173"/>
      <c r="AQ1083" s="173"/>
      <c r="AR1083" s="173"/>
      <c r="AS1083" s="173"/>
      <c r="AT1083" s="173"/>
      <c r="AU1083" s="173"/>
      <c r="AV1083" s="173"/>
      <c r="AW1083" s="173"/>
      <c r="AX1083" s="173"/>
      <c r="AY1083" s="173"/>
      <c r="AZ1083" s="211">
        <f t="shared" si="150"/>
        <v>0</v>
      </c>
      <c r="BA1083" s="211">
        <f t="shared" si="149"/>
        <v>0</v>
      </c>
      <c r="BB1083" s="205">
        <f t="shared" si="144"/>
        <v>0</v>
      </c>
      <c r="BC1083" s="205">
        <f t="shared" si="145"/>
        <v>0</v>
      </c>
      <c r="BD1083" s="205">
        <f t="shared" si="146"/>
        <v>0</v>
      </c>
      <c r="BE1083" s="205">
        <f t="shared" si="147"/>
        <v>0</v>
      </c>
      <c r="BF1083" s="175"/>
      <c r="BG1083" s="175"/>
      <c r="BH1083" s="175"/>
      <c r="BI1083" s="175"/>
      <c r="BJ1083" s="175"/>
      <c r="BK1083" s="175"/>
      <c r="BL1083" s="175"/>
      <c r="BM1083" s="175"/>
      <c r="BN1083" s="175"/>
      <c r="BO1083" s="175"/>
      <c r="BP1083" s="198">
        <f t="shared" si="148"/>
        <v>0</v>
      </c>
    </row>
    <row r="1084" spans="1:68" s="116" customFormat="1" x14ac:dyDescent="0.15">
      <c r="A1084" s="117">
        <v>2120302005</v>
      </c>
      <c r="B1084" s="118" t="s">
        <v>1667</v>
      </c>
      <c r="C1084" s="118" t="s">
        <v>1650</v>
      </c>
      <c r="D1084" s="118" t="s">
        <v>1663</v>
      </c>
      <c r="E1084" s="118" t="s">
        <v>4263</v>
      </c>
      <c r="F1084" s="120">
        <v>13</v>
      </c>
      <c r="G1084" s="119">
        <v>98833</v>
      </c>
      <c r="H1084" s="119"/>
      <c r="I1084" s="120" t="s">
        <v>5820</v>
      </c>
      <c r="J1084" s="120">
        <v>600</v>
      </c>
      <c r="K1084" s="120">
        <v>98833</v>
      </c>
      <c r="L1084" s="120">
        <v>0.45100000000000001</v>
      </c>
      <c r="M1084" s="121" t="s">
        <v>5657</v>
      </c>
      <c r="N1084" s="120">
        <v>1</v>
      </c>
      <c r="O1084" s="119"/>
      <c r="P1084" s="119"/>
      <c r="Q1084" s="119"/>
      <c r="R1084" s="120"/>
      <c r="S1084" s="120"/>
      <c r="T1084" s="120"/>
      <c r="U1084" s="120" t="s">
        <v>5689</v>
      </c>
      <c r="V1084" s="172">
        <v>198.34399999999999</v>
      </c>
      <c r="W1084" s="172"/>
      <c r="X1084" s="172">
        <v>198.34399999999999</v>
      </c>
      <c r="Y1084" s="172"/>
      <c r="Z1084" s="172"/>
      <c r="AA1084" s="123">
        <v>691.6</v>
      </c>
      <c r="AB1084" s="123"/>
      <c r="AC1084" s="123">
        <v>79.36</v>
      </c>
      <c r="AD1084" s="123"/>
      <c r="AE1084" s="123"/>
      <c r="AF1084" s="123"/>
      <c r="AG1084" s="214"/>
      <c r="AH1084" s="229" t="str">
        <f t="shared" si="143"/>
        <v>a3</v>
      </c>
      <c r="AI1084" s="122"/>
      <c r="AJ1084" s="122"/>
      <c r="AK1084" s="122"/>
      <c r="AL1084" s="122"/>
      <c r="AM1084" s="122"/>
      <c r="AN1084" s="173"/>
      <c r="AO1084" s="173"/>
      <c r="AP1084" s="173"/>
      <c r="AQ1084" s="173"/>
      <c r="AR1084" s="173"/>
      <c r="AS1084" s="173"/>
      <c r="AT1084" s="173"/>
      <c r="AU1084" s="173"/>
      <c r="AV1084" s="173"/>
      <c r="AW1084" s="173"/>
      <c r="AX1084" s="173"/>
      <c r="AY1084" s="173"/>
      <c r="AZ1084" s="211">
        <f t="shared" si="150"/>
        <v>0</v>
      </c>
      <c r="BA1084" s="211">
        <f t="shared" si="149"/>
        <v>0</v>
      </c>
      <c r="BB1084" s="205">
        <f t="shared" si="144"/>
        <v>0</v>
      </c>
      <c r="BC1084" s="205">
        <f t="shared" si="145"/>
        <v>0</v>
      </c>
      <c r="BD1084" s="205">
        <f t="shared" si="146"/>
        <v>0</v>
      </c>
      <c r="BE1084" s="205">
        <f t="shared" si="147"/>
        <v>0</v>
      </c>
      <c r="BF1084" s="175"/>
      <c r="BG1084" s="175"/>
      <c r="BH1084" s="175"/>
      <c r="BI1084" s="175"/>
      <c r="BJ1084" s="175"/>
      <c r="BK1084" s="175"/>
      <c r="BL1084" s="175"/>
      <c r="BM1084" s="175"/>
      <c r="BN1084" s="175"/>
      <c r="BO1084" s="175"/>
      <c r="BP1084" s="198">
        <f t="shared" si="148"/>
        <v>0</v>
      </c>
    </row>
    <row r="1085" spans="1:68" s="116" customFormat="1" x14ac:dyDescent="0.15">
      <c r="A1085" s="117">
        <v>2120302006</v>
      </c>
      <c r="B1085" s="118" t="s">
        <v>1668</v>
      </c>
      <c r="C1085" s="118" t="s">
        <v>1650</v>
      </c>
      <c r="D1085" s="118" t="s">
        <v>1663</v>
      </c>
      <c r="E1085" s="118" t="s">
        <v>4264</v>
      </c>
      <c r="F1085" s="120">
        <v>11</v>
      </c>
      <c r="G1085" s="119">
        <v>169835</v>
      </c>
      <c r="H1085" s="119"/>
      <c r="I1085" s="120" t="s">
        <v>5820</v>
      </c>
      <c r="J1085" s="120">
        <v>1390</v>
      </c>
      <c r="K1085" s="120">
        <v>169835</v>
      </c>
      <c r="L1085" s="120">
        <v>0.33500000000000002</v>
      </c>
      <c r="M1085" s="121" t="s">
        <v>5657</v>
      </c>
      <c r="N1085" s="120">
        <v>1</v>
      </c>
      <c r="O1085" s="119"/>
      <c r="P1085" s="119"/>
      <c r="Q1085" s="119"/>
      <c r="R1085" s="120" t="s">
        <v>5658</v>
      </c>
      <c r="S1085" s="120">
        <v>0.26700000000000002</v>
      </c>
      <c r="T1085" s="120"/>
      <c r="U1085" s="120"/>
      <c r="V1085" s="172">
        <v>153.69999999999999</v>
      </c>
      <c r="W1085" s="172"/>
      <c r="X1085" s="172">
        <v>153.69999999999999</v>
      </c>
      <c r="Y1085" s="172"/>
      <c r="Z1085" s="172"/>
      <c r="AA1085" s="123"/>
      <c r="AB1085" s="123"/>
      <c r="AC1085" s="123">
        <v>97</v>
      </c>
      <c r="AD1085" s="123"/>
      <c r="AE1085" s="123"/>
      <c r="AF1085" s="123"/>
      <c r="AG1085" s="214"/>
      <c r="AH1085" s="229" t="str">
        <f t="shared" si="143"/>
        <v>a3</v>
      </c>
      <c r="AI1085" s="122"/>
      <c r="AJ1085" s="122"/>
      <c r="AK1085" s="122"/>
      <c r="AL1085" s="122"/>
      <c r="AM1085" s="122"/>
      <c r="AN1085" s="173"/>
      <c r="AO1085" s="173"/>
      <c r="AP1085" s="173"/>
      <c r="AQ1085" s="173"/>
      <c r="AR1085" s="173"/>
      <c r="AS1085" s="173"/>
      <c r="AT1085" s="173"/>
      <c r="AU1085" s="173"/>
      <c r="AV1085" s="173"/>
      <c r="AW1085" s="173"/>
      <c r="AX1085" s="173"/>
      <c r="AY1085" s="173"/>
      <c r="AZ1085" s="211">
        <f t="shared" si="150"/>
        <v>0</v>
      </c>
      <c r="BA1085" s="211">
        <f t="shared" si="149"/>
        <v>0</v>
      </c>
      <c r="BB1085" s="205">
        <f t="shared" si="144"/>
        <v>0</v>
      </c>
      <c r="BC1085" s="205">
        <f t="shared" si="145"/>
        <v>0</v>
      </c>
      <c r="BD1085" s="205">
        <f t="shared" si="146"/>
        <v>0</v>
      </c>
      <c r="BE1085" s="205">
        <f t="shared" si="147"/>
        <v>0</v>
      </c>
      <c r="BF1085" s="175"/>
      <c r="BG1085" s="175"/>
      <c r="BH1085" s="175"/>
      <c r="BI1085" s="175"/>
      <c r="BJ1085" s="175"/>
      <c r="BK1085" s="175"/>
      <c r="BL1085" s="175"/>
      <c r="BM1085" s="175"/>
      <c r="BN1085" s="175"/>
      <c r="BO1085" s="175"/>
      <c r="BP1085" s="198">
        <f t="shared" si="148"/>
        <v>0</v>
      </c>
    </row>
    <row r="1086" spans="1:68" s="116" customFormat="1" x14ac:dyDescent="0.15">
      <c r="A1086" s="117">
        <v>2120302007</v>
      </c>
      <c r="B1086" s="118" t="s">
        <v>1669</v>
      </c>
      <c r="C1086" s="118" t="s">
        <v>1650</v>
      </c>
      <c r="D1086" s="118" t="s">
        <v>1663</v>
      </c>
      <c r="E1086" s="118" t="s">
        <v>4265</v>
      </c>
      <c r="F1086" s="120">
        <v>11</v>
      </c>
      <c r="G1086" s="119">
        <v>76101.899999999994</v>
      </c>
      <c r="H1086" s="119"/>
      <c r="I1086" s="120" t="s">
        <v>5820</v>
      </c>
      <c r="J1086" s="120">
        <v>490</v>
      </c>
      <c r="K1086" s="120">
        <v>76101.899999999994</v>
      </c>
      <c r="L1086" s="120">
        <v>0.42599999999999999</v>
      </c>
      <c r="M1086" s="121" t="s">
        <v>5657</v>
      </c>
      <c r="N1086" s="120">
        <v>1</v>
      </c>
      <c r="O1086" s="119"/>
      <c r="P1086" s="119"/>
      <c r="Q1086" s="119"/>
      <c r="R1086" s="120" t="s">
        <v>5658</v>
      </c>
      <c r="S1086" s="120">
        <v>6.7400000000000002E-2</v>
      </c>
      <c r="T1086" s="120"/>
      <c r="U1086" s="120"/>
      <c r="V1086" s="172">
        <v>151.53899999999999</v>
      </c>
      <c r="W1086" s="172"/>
      <c r="X1086" s="172">
        <v>151.53899999999999</v>
      </c>
      <c r="Y1086" s="172"/>
      <c r="Z1086" s="172"/>
      <c r="AA1086" s="123">
        <v>674</v>
      </c>
      <c r="AB1086" s="123"/>
      <c r="AC1086" s="123">
        <v>22.751999999999999</v>
      </c>
      <c r="AD1086" s="123">
        <v>22.751999999999999</v>
      </c>
      <c r="AE1086" s="123"/>
      <c r="AF1086" s="123"/>
      <c r="AG1086" s="214">
        <f t="shared" si="151"/>
        <v>22.751999999999999</v>
      </c>
      <c r="AH1086" s="229" t="str">
        <f t="shared" si="143"/>
        <v>a4</v>
      </c>
      <c r="AI1086" s="122"/>
      <c r="AJ1086" s="122"/>
      <c r="AK1086" s="122"/>
      <c r="AL1086" s="122"/>
      <c r="AM1086" s="122"/>
      <c r="AN1086" s="173"/>
      <c r="AO1086" s="173"/>
      <c r="AP1086" s="173"/>
      <c r="AQ1086" s="173"/>
      <c r="AR1086" s="173"/>
      <c r="AS1086" s="173"/>
      <c r="AT1086" s="173"/>
      <c r="AU1086" s="173"/>
      <c r="AV1086" s="173"/>
      <c r="AW1086" s="173"/>
      <c r="AX1086" s="173"/>
      <c r="AY1086" s="173"/>
      <c r="AZ1086" s="211">
        <f t="shared" si="150"/>
        <v>0</v>
      </c>
      <c r="BA1086" s="211">
        <f t="shared" si="149"/>
        <v>0</v>
      </c>
      <c r="BB1086" s="205">
        <f t="shared" si="144"/>
        <v>0</v>
      </c>
      <c r="BC1086" s="205">
        <f t="shared" si="145"/>
        <v>0</v>
      </c>
      <c r="BD1086" s="205">
        <f t="shared" si="146"/>
        <v>0</v>
      </c>
      <c r="BE1086" s="205">
        <f t="shared" si="147"/>
        <v>0</v>
      </c>
      <c r="BF1086" s="175"/>
      <c r="BG1086" s="175"/>
      <c r="BH1086" s="175"/>
      <c r="BI1086" s="175"/>
      <c r="BJ1086" s="175"/>
      <c r="BK1086" s="175"/>
      <c r="BL1086" s="175"/>
      <c r="BM1086" s="175"/>
      <c r="BN1086" s="175"/>
      <c r="BO1086" s="175"/>
      <c r="BP1086" s="198">
        <f t="shared" si="148"/>
        <v>0</v>
      </c>
    </row>
    <row r="1087" spans="1:68" s="116" customFormat="1" x14ac:dyDescent="0.15">
      <c r="A1087" s="117">
        <v>2120302008</v>
      </c>
      <c r="B1087" s="118" t="s">
        <v>1670</v>
      </c>
      <c r="C1087" s="118" t="s">
        <v>1650</v>
      </c>
      <c r="D1087" s="118" t="s">
        <v>1663</v>
      </c>
      <c r="E1087" s="118" t="s">
        <v>4266</v>
      </c>
      <c r="F1087" s="120">
        <v>11</v>
      </c>
      <c r="G1087" s="119">
        <v>105047</v>
      </c>
      <c r="H1087" s="119"/>
      <c r="I1087" s="120" t="s">
        <v>5820</v>
      </c>
      <c r="J1087" s="120">
        <v>770</v>
      </c>
      <c r="K1087" s="120">
        <v>105047</v>
      </c>
      <c r="L1087" s="120">
        <v>0.374</v>
      </c>
      <c r="M1087" s="121" t="s">
        <v>5657</v>
      </c>
      <c r="N1087" s="120">
        <v>1</v>
      </c>
      <c r="O1087" s="119"/>
      <c r="P1087" s="119"/>
      <c r="Q1087" s="119"/>
      <c r="R1087" s="120" t="s">
        <v>5658</v>
      </c>
      <c r="S1087" s="120">
        <v>0.159</v>
      </c>
      <c r="T1087" s="120"/>
      <c r="U1087" s="120"/>
      <c r="V1087" s="172">
        <v>133.19999999999999</v>
      </c>
      <c r="W1087" s="172"/>
      <c r="X1087" s="172">
        <v>133.19999999999999</v>
      </c>
      <c r="Y1087" s="172"/>
      <c r="Z1087" s="172"/>
      <c r="AA1087" s="123"/>
      <c r="AB1087" s="123"/>
      <c r="AC1087" s="123">
        <v>57.99</v>
      </c>
      <c r="AD1087" s="123"/>
      <c r="AE1087" s="123"/>
      <c r="AF1087" s="123"/>
      <c r="AG1087" s="214"/>
      <c r="AH1087" s="229" t="str">
        <f t="shared" si="143"/>
        <v>a3</v>
      </c>
      <c r="AI1087" s="122"/>
      <c r="AJ1087" s="122"/>
      <c r="AK1087" s="122"/>
      <c r="AL1087" s="122"/>
      <c r="AM1087" s="122"/>
      <c r="AN1087" s="173"/>
      <c r="AO1087" s="173"/>
      <c r="AP1087" s="173"/>
      <c r="AQ1087" s="173"/>
      <c r="AR1087" s="173"/>
      <c r="AS1087" s="173"/>
      <c r="AT1087" s="173"/>
      <c r="AU1087" s="173"/>
      <c r="AV1087" s="173"/>
      <c r="AW1087" s="173"/>
      <c r="AX1087" s="173"/>
      <c r="AY1087" s="173"/>
      <c r="AZ1087" s="211">
        <f t="shared" si="150"/>
        <v>0</v>
      </c>
      <c r="BA1087" s="211">
        <f t="shared" si="149"/>
        <v>0</v>
      </c>
      <c r="BB1087" s="205">
        <f t="shared" si="144"/>
        <v>0</v>
      </c>
      <c r="BC1087" s="205">
        <f t="shared" si="145"/>
        <v>0</v>
      </c>
      <c r="BD1087" s="205">
        <f t="shared" si="146"/>
        <v>0</v>
      </c>
      <c r="BE1087" s="205">
        <f t="shared" si="147"/>
        <v>0</v>
      </c>
      <c r="BF1087" s="175"/>
      <c r="BG1087" s="175"/>
      <c r="BH1087" s="175"/>
      <c r="BI1087" s="175"/>
      <c r="BJ1087" s="175"/>
      <c r="BK1087" s="175"/>
      <c r="BL1087" s="175"/>
      <c r="BM1087" s="175"/>
      <c r="BN1087" s="175"/>
      <c r="BO1087" s="175"/>
      <c r="BP1087" s="198">
        <f t="shared" si="148"/>
        <v>0</v>
      </c>
    </row>
    <row r="1088" spans="1:68" s="116" customFormat="1" x14ac:dyDescent="0.15">
      <c r="A1088" s="117">
        <v>2120302009</v>
      </c>
      <c r="B1088" s="118" t="s">
        <v>1671</v>
      </c>
      <c r="C1088" s="118" t="s">
        <v>1650</v>
      </c>
      <c r="D1088" s="118" t="s">
        <v>1663</v>
      </c>
      <c r="E1088" s="118" t="s">
        <v>4267</v>
      </c>
      <c r="F1088" s="120">
        <v>10</v>
      </c>
      <c r="G1088" s="119">
        <v>103328.1</v>
      </c>
      <c r="H1088" s="119"/>
      <c r="I1088" s="120" t="s">
        <v>5820</v>
      </c>
      <c r="J1088" s="120">
        <v>400</v>
      </c>
      <c r="K1088" s="120">
        <v>103328.1</v>
      </c>
      <c r="L1088" s="120">
        <v>0.70799999999999996</v>
      </c>
      <c r="M1088" s="121" t="s">
        <v>5657</v>
      </c>
      <c r="N1088" s="120">
        <v>1</v>
      </c>
      <c r="O1088" s="119"/>
      <c r="P1088" s="119"/>
      <c r="Q1088" s="119"/>
      <c r="R1088" s="120" t="s">
        <v>5658</v>
      </c>
      <c r="S1088" s="120">
        <v>0.20399999999999999</v>
      </c>
      <c r="T1088" s="120"/>
      <c r="U1088" s="120"/>
      <c r="V1088" s="172">
        <v>83.64</v>
      </c>
      <c r="W1088" s="172"/>
      <c r="X1088" s="172">
        <v>83.64</v>
      </c>
      <c r="Y1088" s="172"/>
      <c r="Z1088" s="172"/>
      <c r="AA1088" s="123"/>
      <c r="AB1088" s="123"/>
      <c r="AC1088" s="123">
        <v>60.18</v>
      </c>
      <c r="AD1088" s="123"/>
      <c r="AE1088" s="123"/>
      <c r="AF1088" s="123"/>
      <c r="AG1088" s="214"/>
      <c r="AH1088" s="229" t="str">
        <f t="shared" si="143"/>
        <v>a3</v>
      </c>
      <c r="AI1088" s="122"/>
      <c r="AJ1088" s="122"/>
      <c r="AK1088" s="122"/>
      <c r="AL1088" s="122"/>
      <c r="AM1088" s="122"/>
      <c r="AN1088" s="173"/>
      <c r="AO1088" s="173"/>
      <c r="AP1088" s="173"/>
      <c r="AQ1088" s="173"/>
      <c r="AR1088" s="173"/>
      <c r="AS1088" s="173"/>
      <c r="AT1088" s="173"/>
      <c r="AU1088" s="173"/>
      <c r="AV1088" s="173"/>
      <c r="AW1088" s="173"/>
      <c r="AX1088" s="173"/>
      <c r="AY1088" s="173"/>
      <c r="AZ1088" s="211">
        <f t="shared" si="150"/>
        <v>0</v>
      </c>
      <c r="BA1088" s="211">
        <f t="shared" si="149"/>
        <v>0</v>
      </c>
      <c r="BB1088" s="205">
        <f t="shared" si="144"/>
        <v>0</v>
      </c>
      <c r="BC1088" s="205">
        <f t="shared" si="145"/>
        <v>0</v>
      </c>
      <c r="BD1088" s="205">
        <f t="shared" si="146"/>
        <v>0</v>
      </c>
      <c r="BE1088" s="205">
        <f t="shared" si="147"/>
        <v>0</v>
      </c>
      <c r="BF1088" s="175"/>
      <c r="BG1088" s="175"/>
      <c r="BH1088" s="175"/>
      <c r="BI1088" s="175"/>
      <c r="BJ1088" s="175"/>
      <c r="BK1088" s="175"/>
      <c r="BL1088" s="175"/>
      <c r="BM1088" s="175"/>
      <c r="BN1088" s="175"/>
      <c r="BO1088" s="175"/>
      <c r="BP1088" s="198">
        <f t="shared" si="148"/>
        <v>0</v>
      </c>
    </row>
    <row r="1089" spans="1:68" s="116" customFormat="1" x14ac:dyDescent="0.15">
      <c r="A1089" s="117">
        <v>2120302010</v>
      </c>
      <c r="B1089" s="118" t="s">
        <v>1672</v>
      </c>
      <c r="C1089" s="118" t="s">
        <v>1650</v>
      </c>
      <c r="D1089" s="118" t="s">
        <v>1663</v>
      </c>
      <c r="E1089" s="118" t="s">
        <v>4268</v>
      </c>
      <c r="F1089" s="120">
        <v>9</v>
      </c>
      <c r="G1089" s="119">
        <v>223301</v>
      </c>
      <c r="H1089" s="119"/>
      <c r="I1089" s="120" t="s">
        <v>5820</v>
      </c>
      <c r="J1089" s="120">
        <v>1550</v>
      </c>
      <c r="K1089" s="120">
        <v>223301</v>
      </c>
      <c r="L1089" s="120">
        <v>0.39500000000000002</v>
      </c>
      <c r="M1089" s="121" t="s">
        <v>5657</v>
      </c>
      <c r="N1089" s="120">
        <v>1</v>
      </c>
      <c r="O1089" s="119"/>
      <c r="P1089" s="119"/>
      <c r="Q1089" s="119"/>
      <c r="R1089" s="120"/>
      <c r="S1089" s="120"/>
      <c r="T1089" s="120"/>
      <c r="U1089" s="120" t="s">
        <v>5689</v>
      </c>
      <c r="V1089" s="172">
        <v>188.44220000000001</v>
      </c>
      <c r="W1089" s="172"/>
      <c r="X1089" s="172">
        <v>188.44220000000001</v>
      </c>
      <c r="Y1089" s="172"/>
      <c r="Z1089" s="172"/>
      <c r="AA1089" s="123"/>
      <c r="AB1089" s="123"/>
      <c r="AC1089" s="123">
        <v>196.34</v>
      </c>
      <c r="AD1089" s="123"/>
      <c r="AE1089" s="123"/>
      <c r="AF1089" s="123"/>
      <c r="AG1089" s="214"/>
      <c r="AH1089" s="229" t="str">
        <f t="shared" si="143"/>
        <v>a3</v>
      </c>
      <c r="AI1089" s="122"/>
      <c r="AJ1089" s="122"/>
      <c r="AK1089" s="122"/>
      <c r="AL1089" s="122"/>
      <c r="AM1089" s="122"/>
      <c r="AN1089" s="173"/>
      <c r="AO1089" s="173"/>
      <c r="AP1089" s="173"/>
      <c r="AQ1089" s="173"/>
      <c r="AR1089" s="173"/>
      <c r="AS1089" s="173"/>
      <c r="AT1089" s="173"/>
      <c r="AU1089" s="173"/>
      <c r="AV1089" s="173"/>
      <c r="AW1089" s="173"/>
      <c r="AX1089" s="173"/>
      <c r="AY1089" s="173"/>
      <c r="AZ1089" s="211">
        <f t="shared" si="150"/>
        <v>0</v>
      </c>
      <c r="BA1089" s="211">
        <f t="shared" si="149"/>
        <v>0</v>
      </c>
      <c r="BB1089" s="205">
        <f t="shared" si="144"/>
        <v>0</v>
      </c>
      <c r="BC1089" s="205">
        <f t="shared" si="145"/>
        <v>0</v>
      </c>
      <c r="BD1089" s="205">
        <f t="shared" si="146"/>
        <v>0</v>
      </c>
      <c r="BE1089" s="205">
        <f t="shared" si="147"/>
        <v>0</v>
      </c>
      <c r="BF1089" s="175"/>
      <c r="BG1089" s="175"/>
      <c r="BH1089" s="175"/>
      <c r="BI1089" s="175"/>
      <c r="BJ1089" s="175"/>
      <c r="BK1089" s="175"/>
      <c r="BL1089" s="175"/>
      <c r="BM1089" s="175"/>
      <c r="BN1089" s="175"/>
      <c r="BO1089" s="175"/>
      <c r="BP1089" s="198">
        <f t="shared" si="148"/>
        <v>0</v>
      </c>
    </row>
    <row r="1090" spans="1:68" s="116" customFormat="1" x14ac:dyDescent="0.15">
      <c r="A1090" s="117">
        <v>2120302011</v>
      </c>
      <c r="B1090" s="118" t="s">
        <v>1673</v>
      </c>
      <c r="C1090" s="118" t="s">
        <v>1650</v>
      </c>
      <c r="D1090" s="118" t="s">
        <v>1663</v>
      </c>
      <c r="E1090" s="118" t="s">
        <v>4269</v>
      </c>
      <c r="F1090" s="120">
        <v>7</v>
      </c>
      <c r="G1090" s="119">
        <v>51600</v>
      </c>
      <c r="H1090" s="119"/>
      <c r="I1090" s="120" t="s">
        <v>5820</v>
      </c>
      <c r="J1090" s="120">
        <v>863</v>
      </c>
      <c r="K1090" s="120">
        <v>51600</v>
      </c>
      <c r="L1090" s="120">
        <v>0.16400000000000001</v>
      </c>
      <c r="M1090" s="121" t="s">
        <v>5664</v>
      </c>
      <c r="N1090" s="120">
        <v>1</v>
      </c>
      <c r="O1090" s="119"/>
      <c r="P1090" s="119"/>
      <c r="Q1090" s="119"/>
      <c r="R1090" s="120" t="s">
        <v>5658</v>
      </c>
      <c r="S1090" s="120">
        <v>7.1499999999999994E-2</v>
      </c>
      <c r="T1090" s="120"/>
      <c r="U1090" s="120"/>
      <c r="V1090" s="172">
        <v>108.50700000000001</v>
      </c>
      <c r="W1090" s="172"/>
      <c r="X1090" s="172">
        <v>108.50700000000001</v>
      </c>
      <c r="Y1090" s="172"/>
      <c r="Z1090" s="172"/>
      <c r="AA1090" s="123"/>
      <c r="AB1090" s="123"/>
      <c r="AC1090" s="123"/>
      <c r="AD1090" s="123"/>
      <c r="AE1090" s="123"/>
      <c r="AF1090" s="123"/>
      <c r="AG1090" s="214"/>
      <c r="AH1090" s="229" t="str">
        <f t="shared" si="143"/>
        <v>a1</v>
      </c>
      <c r="AI1090" s="122"/>
      <c r="AJ1090" s="122"/>
      <c r="AK1090" s="122"/>
      <c r="AL1090" s="122"/>
      <c r="AM1090" s="122"/>
      <c r="AN1090" s="173"/>
      <c r="AO1090" s="173"/>
      <c r="AP1090" s="173"/>
      <c r="AQ1090" s="173"/>
      <c r="AR1090" s="173"/>
      <c r="AS1090" s="173"/>
      <c r="AT1090" s="173"/>
      <c r="AU1090" s="173"/>
      <c r="AV1090" s="173"/>
      <c r="AW1090" s="173"/>
      <c r="AX1090" s="173"/>
      <c r="AY1090" s="173"/>
      <c r="AZ1090" s="211">
        <f t="shared" si="150"/>
        <v>0</v>
      </c>
      <c r="BA1090" s="211">
        <f t="shared" si="149"/>
        <v>0</v>
      </c>
      <c r="BB1090" s="205">
        <f t="shared" si="144"/>
        <v>0</v>
      </c>
      <c r="BC1090" s="205">
        <f t="shared" si="145"/>
        <v>0</v>
      </c>
      <c r="BD1090" s="205">
        <f t="shared" si="146"/>
        <v>0</v>
      </c>
      <c r="BE1090" s="205">
        <f t="shared" si="147"/>
        <v>0</v>
      </c>
      <c r="BF1090" s="175"/>
      <c r="BG1090" s="175"/>
      <c r="BH1090" s="175"/>
      <c r="BI1090" s="175"/>
      <c r="BJ1090" s="175"/>
      <c r="BK1090" s="175"/>
      <c r="BL1090" s="175"/>
      <c r="BM1090" s="175"/>
      <c r="BN1090" s="175"/>
      <c r="BO1090" s="175"/>
      <c r="BP1090" s="198">
        <f t="shared" si="148"/>
        <v>0</v>
      </c>
    </row>
    <row r="1091" spans="1:68" s="116" customFormat="1" x14ac:dyDescent="0.15">
      <c r="A1091" s="117">
        <v>2120401001</v>
      </c>
      <c r="B1091" s="118" t="s">
        <v>1674</v>
      </c>
      <c r="C1091" s="118" t="s">
        <v>1650</v>
      </c>
      <c r="D1091" s="118" t="s">
        <v>1675</v>
      </c>
      <c r="E1091" s="118" t="s">
        <v>4270</v>
      </c>
      <c r="F1091" s="120">
        <v>36</v>
      </c>
      <c r="G1091" s="119">
        <v>16877654</v>
      </c>
      <c r="H1091" s="119">
        <v>177598</v>
      </c>
      <c r="I1091" s="120" t="s">
        <v>5821</v>
      </c>
      <c r="J1091" s="120">
        <v>43000</v>
      </c>
      <c r="K1091" s="120">
        <v>16877654</v>
      </c>
      <c r="L1091" s="120">
        <v>1.075</v>
      </c>
      <c r="M1091" s="121" t="s">
        <v>5654</v>
      </c>
      <c r="N1091" s="120">
        <v>1</v>
      </c>
      <c r="O1091" s="119">
        <v>130</v>
      </c>
      <c r="P1091" s="119">
        <v>25</v>
      </c>
      <c r="Q1091" s="119">
        <v>2.2999999999999998</v>
      </c>
      <c r="R1091" s="120" t="s">
        <v>5655</v>
      </c>
      <c r="S1091" s="120">
        <v>58.4</v>
      </c>
      <c r="T1091" s="120"/>
      <c r="U1091" s="120"/>
      <c r="V1091" s="172">
        <v>4542.3689999999997</v>
      </c>
      <c r="W1091" s="172">
        <v>1347.0350000000001</v>
      </c>
      <c r="X1091" s="172">
        <v>2818.8339999999998</v>
      </c>
      <c r="Y1091" s="172">
        <v>376.5</v>
      </c>
      <c r="Z1091" s="172"/>
      <c r="AA1091" s="123">
        <v>52198</v>
      </c>
      <c r="AB1091" s="123"/>
      <c r="AC1091" s="123">
        <v>1841</v>
      </c>
      <c r="AD1091" s="123"/>
      <c r="AE1091" s="123"/>
      <c r="AF1091" s="123"/>
      <c r="AG1091" s="214"/>
      <c r="AH1091" s="229" t="str">
        <f t="shared" si="143"/>
        <v>a3</v>
      </c>
      <c r="AI1091" s="122"/>
      <c r="AJ1091" s="122"/>
      <c r="AK1091" s="122"/>
      <c r="AL1091" s="122"/>
      <c r="AM1091" s="122"/>
      <c r="AN1091" s="173">
        <v>1</v>
      </c>
      <c r="AO1091" s="173">
        <v>4.5</v>
      </c>
      <c r="AP1091" s="173">
        <v>1</v>
      </c>
      <c r="AQ1091" s="173">
        <v>1</v>
      </c>
      <c r="AR1091" s="173"/>
      <c r="AS1091" s="173"/>
      <c r="AT1091" s="173">
        <v>0.9</v>
      </c>
      <c r="AU1091" s="173">
        <v>0.9</v>
      </c>
      <c r="AV1091" s="173"/>
      <c r="AW1091" s="173"/>
      <c r="AX1091" s="173"/>
      <c r="AY1091" s="173"/>
      <c r="AZ1091" s="211">
        <f t="shared" si="150"/>
        <v>7.5</v>
      </c>
      <c r="BA1091" s="211">
        <f t="shared" si="149"/>
        <v>1.8</v>
      </c>
      <c r="BB1091" s="205">
        <f t="shared" si="144"/>
        <v>346427</v>
      </c>
      <c r="BC1091" s="205">
        <f t="shared" si="145"/>
        <v>331604</v>
      </c>
      <c r="BD1091" s="205">
        <f t="shared" si="146"/>
        <v>18650</v>
      </c>
      <c r="BE1091" s="205">
        <f t="shared" si="147"/>
        <v>3827</v>
      </c>
      <c r="BF1091" s="175">
        <v>327777</v>
      </c>
      <c r="BG1091" s="175">
        <v>33336</v>
      </c>
      <c r="BH1091" s="175">
        <v>27603</v>
      </c>
      <c r="BI1091" s="175">
        <v>14823</v>
      </c>
      <c r="BJ1091" s="175"/>
      <c r="BK1091" s="175">
        <v>146980</v>
      </c>
      <c r="BL1091" s="175">
        <v>11975</v>
      </c>
      <c r="BM1091" s="175">
        <v>70849</v>
      </c>
      <c r="BN1091" s="175">
        <v>29093</v>
      </c>
      <c r="BO1091" s="175">
        <v>11768</v>
      </c>
      <c r="BP1091" s="198">
        <f t="shared" si="148"/>
        <v>39371</v>
      </c>
    </row>
    <row r="1092" spans="1:68" s="116" customFormat="1" x14ac:dyDescent="0.15">
      <c r="A1092" s="117">
        <v>2120401002</v>
      </c>
      <c r="B1092" s="118" t="s">
        <v>1676</v>
      </c>
      <c r="C1092" s="118" t="s">
        <v>1650</v>
      </c>
      <c r="D1092" s="118" t="s">
        <v>1675</v>
      </c>
      <c r="E1092" s="118" t="s">
        <v>4271</v>
      </c>
      <c r="F1092" s="120">
        <v>15</v>
      </c>
      <c r="G1092" s="119">
        <v>1277032</v>
      </c>
      <c r="H1092" s="119"/>
      <c r="I1092" s="120" t="s">
        <v>5820</v>
      </c>
      <c r="J1092" s="120">
        <v>8500</v>
      </c>
      <c r="K1092" s="120">
        <v>1277032</v>
      </c>
      <c r="L1092" s="120">
        <v>0.41199999999999998</v>
      </c>
      <c r="M1092" s="121" t="s">
        <v>5659</v>
      </c>
      <c r="N1092" s="120">
        <v>1</v>
      </c>
      <c r="O1092" s="119">
        <v>150</v>
      </c>
      <c r="P1092" s="119">
        <v>30</v>
      </c>
      <c r="Q1092" s="119">
        <v>2.9</v>
      </c>
      <c r="R1092" s="120" t="s">
        <v>5655</v>
      </c>
      <c r="S1092" s="120">
        <v>4.1159999999999997</v>
      </c>
      <c r="T1092" s="120"/>
      <c r="U1092" s="120"/>
      <c r="V1092" s="172">
        <v>1021.1</v>
      </c>
      <c r="W1092" s="172"/>
      <c r="X1092" s="172">
        <v>1021.1</v>
      </c>
      <c r="Y1092" s="172"/>
      <c r="Z1092" s="172"/>
      <c r="AA1092" s="123">
        <v>8287</v>
      </c>
      <c r="AB1092" s="123"/>
      <c r="AC1092" s="123">
        <v>174</v>
      </c>
      <c r="AD1092" s="123"/>
      <c r="AE1092" s="123"/>
      <c r="AF1092" s="123"/>
      <c r="AG1092" s="214"/>
      <c r="AH1092" s="229" t="str">
        <f t="shared" si="143"/>
        <v>a3</v>
      </c>
      <c r="AI1092" s="122"/>
      <c r="AJ1092" s="122"/>
      <c r="AK1092" s="122"/>
      <c r="AL1092" s="122"/>
      <c r="AM1092" s="122"/>
      <c r="AN1092" s="173"/>
      <c r="AO1092" s="173"/>
      <c r="AP1092" s="173">
        <v>0.5</v>
      </c>
      <c r="AQ1092" s="173">
        <v>0.7</v>
      </c>
      <c r="AR1092" s="173"/>
      <c r="AS1092" s="173"/>
      <c r="AT1092" s="173"/>
      <c r="AU1092" s="173">
        <v>0.8</v>
      </c>
      <c r="AV1092" s="173"/>
      <c r="AW1092" s="173"/>
      <c r="AX1092" s="173"/>
      <c r="AY1092" s="173" t="s">
        <v>3186</v>
      </c>
      <c r="AZ1092" s="211">
        <f t="shared" si="150"/>
        <v>1.2</v>
      </c>
      <c r="BA1092" s="211">
        <f t="shared" si="149"/>
        <v>0.8</v>
      </c>
      <c r="BB1092" s="205">
        <f t="shared" si="144"/>
        <v>48922</v>
      </c>
      <c r="BC1092" s="205">
        <f t="shared" si="145"/>
        <v>48293</v>
      </c>
      <c r="BD1092" s="205">
        <f t="shared" si="146"/>
        <v>1117</v>
      </c>
      <c r="BE1092" s="205">
        <f t="shared" si="147"/>
        <v>488</v>
      </c>
      <c r="BF1092" s="175">
        <v>47805</v>
      </c>
      <c r="BG1092" s="175">
        <v>2829</v>
      </c>
      <c r="BH1092" s="175">
        <v>1125</v>
      </c>
      <c r="BI1092" s="175">
        <v>629</v>
      </c>
      <c r="BJ1092" s="175"/>
      <c r="BK1092" s="175">
        <v>17083</v>
      </c>
      <c r="BL1092" s="175">
        <v>3384</v>
      </c>
      <c r="BM1092" s="175">
        <v>15623</v>
      </c>
      <c r="BN1092" s="175">
        <v>5324</v>
      </c>
      <c r="BO1092" s="175">
        <v>2925</v>
      </c>
      <c r="BP1092" s="198">
        <f t="shared" si="148"/>
        <v>4050</v>
      </c>
    </row>
    <row r="1093" spans="1:68" s="116" customFormat="1" x14ac:dyDescent="0.15">
      <c r="A1093" s="117">
        <v>2120401003</v>
      </c>
      <c r="B1093" s="118" t="s">
        <v>1677</v>
      </c>
      <c r="C1093" s="118" t="s">
        <v>1650</v>
      </c>
      <c r="D1093" s="118" t="s">
        <v>1675</v>
      </c>
      <c r="E1093" s="118" t="s">
        <v>4272</v>
      </c>
      <c r="F1093" s="120">
        <v>13</v>
      </c>
      <c r="G1093" s="119">
        <v>769388</v>
      </c>
      <c r="H1093" s="119"/>
      <c r="I1093" s="120" t="s">
        <v>5820</v>
      </c>
      <c r="J1093" s="120">
        <v>3200</v>
      </c>
      <c r="K1093" s="120">
        <v>769388</v>
      </c>
      <c r="L1093" s="120">
        <v>0.65900000000000003</v>
      </c>
      <c r="M1093" s="121" t="s">
        <v>5665</v>
      </c>
      <c r="N1093" s="120">
        <v>1</v>
      </c>
      <c r="O1093" s="119">
        <v>200</v>
      </c>
      <c r="P1093" s="119">
        <v>43</v>
      </c>
      <c r="Q1093" s="119">
        <v>3.7</v>
      </c>
      <c r="R1093" s="120" t="s">
        <v>5655</v>
      </c>
      <c r="S1093" s="120">
        <v>6.82</v>
      </c>
      <c r="T1093" s="120"/>
      <c r="U1093" s="120"/>
      <c r="V1093" s="172">
        <v>718.7</v>
      </c>
      <c r="W1093" s="172"/>
      <c r="X1093" s="172">
        <v>718.7</v>
      </c>
      <c r="Y1093" s="172"/>
      <c r="Z1093" s="172"/>
      <c r="AA1093" s="123"/>
      <c r="AB1093" s="123"/>
      <c r="AC1093" s="123">
        <v>111.28</v>
      </c>
      <c r="AD1093" s="123"/>
      <c r="AE1093" s="123"/>
      <c r="AF1093" s="123"/>
      <c r="AG1093" s="214"/>
      <c r="AH1093" s="229" t="str">
        <f t="shared" ref="AH1093:AH1156" si="152">IF(N1093=1,IF(AG1093&gt;0,"a4",IF(AC1093&gt;0,"a3",IF(AA1093&gt;0,"a2","a1"))),IF(AG1093&gt;0,"b4",IF(AC1093&gt;0,"b3",IF(AA1093&gt;0,"b2","b1"))))</f>
        <v>a3</v>
      </c>
      <c r="AI1093" s="122"/>
      <c r="AJ1093" s="122"/>
      <c r="AK1093" s="122"/>
      <c r="AL1093" s="122"/>
      <c r="AM1093" s="122"/>
      <c r="AN1093" s="173"/>
      <c r="AO1093" s="173"/>
      <c r="AP1093" s="173"/>
      <c r="AQ1093" s="173">
        <v>0.7</v>
      </c>
      <c r="AR1093" s="173"/>
      <c r="AS1093" s="173"/>
      <c r="AT1093" s="173"/>
      <c r="AU1093" s="173"/>
      <c r="AV1093" s="173"/>
      <c r="AW1093" s="173"/>
      <c r="AX1093" s="173"/>
      <c r="AY1093" s="173"/>
      <c r="AZ1093" s="211">
        <f t="shared" si="150"/>
        <v>0.7</v>
      </c>
      <c r="BA1093" s="211"/>
      <c r="BB1093" s="205">
        <f t="shared" ref="BB1093:BB1156" si="153">SUM(BG1093:BO1093)</f>
        <v>73043</v>
      </c>
      <c r="BC1093" s="205">
        <f t="shared" ref="BC1093:BC1156" si="154">BG1093+BH1093+BK1093+BL1093+BM1093+BN1093+BO1093</f>
        <v>61046</v>
      </c>
      <c r="BD1093" s="205">
        <f t="shared" ref="BD1093:BD1156" si="155">BB1093-BF1093</f>
        <v>12317</v>
      </c>
      <c r="BE1093" s="205">
        <f t="shared" ref="BE1093:BE1156" si="156">BC1093-BF1093</f>
        <v>320</v>
      </c>
      <c r="BF1093" s="175">
        <v>60726</v>
      </c>
      <c r="BG1093" s="175">
        <v>4607</v>
      </c>
      <c r="BH1093" s="175">
        <v>21284</v>
      </c>
      <c r="BI1093" s="175">
        <v>11997</v>
      </c>
      <c r="BJ1093" s="175"/>
      <c r="BK1093" s="175">
        <v>12582</v>
      </c>
      <c r="BL1093" s="175">
        <v>3996</v>
      </c>
      <c r="BM1093" s="175">
        <v>11002</v>
      </c>
      <c r="BN1093" s="175">
        <v>5392</v>
      </c>
      <c r="BO1093" s="175">
        <v>2183</v>
      </c>
      <c r="BP1093" s="198">
        <f t="shared" ref="BP1093:BP1124" si="157">BH1093+BO1093</f>
        <v>23467</v>
      </c>
    </row>
    <row r="1094" spans="1:68" s="116" customFormat="1" x14ac:dyDescent="0.15">
      <c r="A1094" s="117">
        <v>2120501001</v>
      </c>
      <c r="B1094" s="118" t="s">
        <v>1678</v>
      </c>
      <c r="C1094" s="118" t="s">
        <v>1650</v>
      </c>
      <c r="D1094" s="118" t="s">
        <v>1679</v>
      </c>
      <c r="E1094" s="118" t="s">
        <v>4273</v>
      </c>
      <c r="F1094" s="120">
        <v>46</v>
      </c>
      <c r="G1094" s="119">
        <v>9848663</v>
      </c>
      <c r="H1094" s="119"/>
      <c r="I1094" s="120" t="s">
        <v>5820</v>
      </c>
      <c r="J1094" s="120">
        <v>42000</v>
      </c>
      <c r="K1094" s="120">
        <v>9848663</v>
      </c>
      <c r="L1094" s="120">
        <v>0.64200000000000002</v>
      </c>
      <c r="M1094" s="121" t="s">
        <v>5654</v>
      </c>
      <c r="N1094" s="120">
        <v>2</v>
      </c>
      <c r="O1094" s="119">
        <v>212.5</v>
      </c>
      <c r="P1094" s="119">
        <v>29.9</v>
      </c>
      <c r="Q1094" s="119">
        <v>8.1199999999999992</v>
      </c>
      <c r="R1094" s="120" t="s">
        <v>5655</v>
      </c>
      <c r="S1094" s="120">
        <v>85</v>
      </c>
      <c r="T1094" s="120"/>
      <c r="U1094" s="120"/>
      <c r="V1094" s="172">
        <v>4934.7</v>
      </c>
      <c r="W1094" s="172">
        <v>554.29999999999995</v>
      </c>
      <c r="X1094" s="172">
        <v>2847.7</v>
      </c>
      <c r="Y1094" s="172">
        <v>1104.9000000000001</v>
      </c>
      <c r="Z1094" s="172">
        <v>427.8</v>
      </c>
      <c r="AA1094" s="123">
        <v>62543</v>
      </c>
      <c r="AB1094" s="123"/>
      <c r="AC1094" s="123">
        <v>5304</v>
      </c>
      <c r="AD1094" s="123">
        <v>1386</v>
      </c>
      <c r="AE1094" s="123">
        <v>140</v>
      </c>
      <c r="AF1094" s="123"/>
      <c r="AG1094" s="214">
        <f t="shared" ref="AG1094:AG1108" si="158">SUM(AD1094:AF1094)</f>
        <v>1526</v>
      </c>
      <c r="AH1094" s="229" t="str">
        <f t="shared" si="152"/>
        <v>b4</v>
      </c>
      <c r="AI1094" s="122"/>
      <c r="AJ1094" s="122"/>
      <c r="AK1094" s="122"/>
      <c r="AL1094" s="122"/>
      <c r="AM1094" s="122"/>
      <c r="AN1094" s="173">
        <v>2.5</v>
      </c>
      <c r="AO1094" s="173">
        <v>8</v>
      </c>
      <c r="AP1094" s="173">
        <v>8</v>
      </c>
      <c r="AQ1094" s="173">
        <v>0.5</v>
      </c>
      <c r="AR1094" s="173"/>
      <c r="AS1094" s="173"/>
      <c r="AT1094" s="173" t="s">
        <v>3186</v>
      </c>
      <c r="AU1094" s="173" t="s">
        <v>3186</v>
      </c>
      <c r="AV1094" s="173" t="s">
        <v>3186</v>
      </c>
      <c r="AW1094" s="173" t="s">
        <v>3186</v>
      </c>
      <c r="AX1094" s="173" t="s">
        <v>3186</v>
      </c>
      <c r="AY1094" s="173" t="s">
        <v>3186</v>
      </c>
      <c r="AZ1094" s="211">
        <f t="shared" ref="AZ1094:AZ1157" si="159">SUBTOTAL(9,AN1094:AS1094)</f>
        <v>19</v>
      </c>
      <c r="BA1094" s="211"/>
      <c r="BB1094" s="205">
        <f t="shared" si="153"/>
        <v>316664</v>
      </c>
      <c r="BC1094" s="205">
        <f t="shared" si="154"/>
        <v>316664</v>
      </c>
      <c r="BD1094" s="205">
        <f t="shared" si="155"/>
        <v>0</v>
      </c>
      <c r="BE1094" s="205">
        <f t="shared" si="156"/>
        <v>0</v>
      </c>
      <c r="BF1094" s="175">
        <v>316664</v>
      </c>
      <c r="BG1094" s="175">
        <v>90247</v>
      </c>
      <c r="BH1094" s="175"/>
      <c r="BI1094" s="175"/>
      <c r="BJ1094" s="175"/>
      <c r="BK1094" s="175">
        <v>6954</v>
      </c>
      <c r="BL1094" s="175">
        <v>86002</v>
      </c>
      <c r="BM1094" s="175">
        <v>73252</v>
      </c>
      <c r="BN1094" s="175">
        <v>51607</v>
      </c>
      <c r="BO1094" s="175">
        <v>8602</v>
      </c>
      <c r="BP1094" s="198">
        <f t="shared" si="157"/>
        <v>8602</v>
      </c>
    </row>
    <row r="1095" spans="1:68" s="116" customFormat="1" x14ac:dyDescent="0.15">
      <c r="A1095" s="117">
        <v>2120502002</v>
      </c>
      <c r="B1095" s="118" t="s">
        <v>1680</v>
      </c>
      <c r="C1095" s="118" t="s">
        <v>1650</v>
      </c>
      <c r="D1095" s="118" t="s">
        <v>1679</v>
      </c>
      <c r="E1095" s="118" t="s">
        <v>4274</v>
      </c>
      <c r="F1095" s="120">
        <v>21</v>
      </c>
      <c r="G1095" s="119">
        <v>374587</v>
      </c>
      <c r="H1095" s="119"/>
      <c r="I1095" s="120" t="s">
        <v>5820</v>
      </c>
      <c r="J1095" s="120">
        <v>1650</v>
      </c>
      <c r="K1095" s="120">
        <v>374587</v>
      </c>
      <c r="L1095" s="120">
        <v>0.622</v>
      </c>
      <c r="M1095" s="121" t="s">
        <v>5659</v>
      </c>
      <c r="N1095" s="120">
        <v>1</v>
      </c>
      <c r="O1095" s="119">
        <v>168.6</v>
      </c>
      <c r="P1095" s="119">
        <v>28.8</v>
      </c>
      <c r="Q1095" s="119">
        <v>3.2</v>
      </c>
      <c r="R1095" s="120" t="s">
        <v>5655</v>
      </c>
      <c r="S1095" s="120">
        <v>5</v>
      </c>
      <c r="T1095" s="120"/>
      <c r="U1095" s="120"/>
      <c r="V1095" s="172">
        <v>215</v>
      </c>
      <c r="W1095" s="172">
        <v>26.1</v>
      </c>
      <c r="X1095" s="172">
        <v>120.5</v>
      </c>
      <c r="Y1095" s="172">
        <v>43.5</v>
      </c>
      <c r="Z1095" s="172">
        <v>24.9</v>
      </c>
      <c r="AA1095" s="123">
        <v>1100</v>
      </c>
      <c r="AB1095" s="123"/>
      <c r="AC1095" s="123"/>
      <c r="AD1095" s="123"/>
      <c r="AE1095" s="123"/>
      <c r="AF1095" s="123"/>
      <c r="AG1095" s="214"/>
      <c r="AH1095" s="229" t="str">
        <f t="shared" si="152"/>
        <v>a2</v>
      </c>
      <c r="AI1095" s="122"/>
      <c r="AJ1095" s="122"/>
      <c r="AK1095" s="122"/>
      <c r="AL1095" s="122"/>
      <c r="AM1095" s="122"/>
      <c r="AN1095" s="173"/>
      <c r="AO1095" s="173"/>
      <c r="AP1095" s="173"/>
      <c r="AQ1095" s="173"/>
      <c r="AR1095" s="173"/>
      <c r="AS1095" s="173"/>
      <c r="AT1095" s="173"/>
      <c r="AU1095" s="173"/>
      <c r="AV1095" s="173"/>
      <c r="AW1095" s="173"/>
      <c r="AX1095" s="173"/>
      <c r="AY1095" s="173"/>
      <c r="AZ1095" s="211">
        <f t="shared" si="159"/>
        <v>0</v>
      </c>
      <c r="BA1095" s="211">
        <f t="shared" ref="BA1095:BA1157" si="160">SUBTOTAL(9,AT1095:AY1095)</f>
        <v>0</v>
      </c>
      <c r="BB1095" s="205">
        <f t="shared" si="153"/>
        <v>24831</v>
      </c>
      <c r="BC1095" s="205">
        <f t="shared" si="154"/>
        <v>24831</v>
      </c>
      <c r="BD1095" s="205">
        <f t="shared" si="155"/>
        <v>0</v>
      </c>
      <c r="BE1095" s="205">
        <f t="shared" si="156"/>
        <v>0</v>
      </c>
      <c r="BF1095" s="175">
        <v>24831</v>
      </c>
      <c r="BG1095" s="175"/>
      <c r="BH1095" s="175"/>
      <c r="BI1095" s="175"/>
      <c r="BJ1095" s="175"/>
      <c r="BK1095" s="175">
        <v>16430</v>
      </c>
      <c r="BL1095" s="175">
        <v>1491</v>
      </c>
      <c r="BM1095" s="175">
        <v>3508</v>
      </c>
      <c r="BN1095" s="175">
        <v>307</v>
      </c>
      <c r="BO1095" s="175">
        <v>3095</v>
      </c>
      <c r="BP1095" s="198">
        <f t="shared" si="157"/>
        <v>3095</v>
      </c>
    </row>
    <row r="1096" spans="1:68" s="116" customFormat="1" x14ac:dyDescent="0.15">
      <c r="A1096" s="117">
        <v>2120502003</v>
      </c>
      <c r="B1096" s="118" t="s">
        <v>1681</v>
      </c>
      <c r="C1096" s="118" t="s">
        <v>1650</v>
      </c>
      <c r="D1096" s="118" t="s">
        <v>1679</v>
      </c>
      <c r="E1096" s="118" t="s">
        <v>4275</v>
      </c>
      <c r="F1096" s="120">
        <v>18</v>
      </c>
      <c r="G1096" s="119">
        <v>996934</v>
      </c>
      <c r="H1096" s="119"/>
      <c r="I1096" s="120" t="s">
        <v>5820</v>
      </c>
      <c r="J1096" s="120">
        <v>3800</v>
      </c>
      <c r="K1096" s="120">
        <v>996934</v>
      </c>
      <c r="L1096" s="120">
        <v>0.71899999999999997</v>
      </c>
      <c r="M1096" s="121" t="s">
        <v>5659</v>
      </c>
      <c r="N1096" s="120">
        <v>2</v>
      </c>
      <c r="O1096" s="119">
        <v>175</v>
      </c>
      <c r="P1096" s="119">
        <v>27.1</v>
      </c>
      <c r="Q1096" s="119">
        <v>4.38</v>
      </c>
      <c r="R1096" s="120" t="s">
        <v>5655</v>
      </c>
      <c r="S1096" s="120">
        <v>21</v>
      </c>
      <c r="T1096" s="120"/>
      <c r="U1096" s="120"/>
      <c r="V1096" s="172">
        <v>625.1</v>
      </c>
      <c r="W1096" s="172">
        <v>71</v>
      </c>
      <c r="X1096" s="172">
        <v>459.3</v>
      </c>
      <c r="Y1096" s="172">
        <v>63.1</v>
      </c>
      <c r="Z1096" s="172">
        <v>31.7</v>
      </c>
      <c r="AA1096" s="123">
        <v>5255</v>
      </c>
      <c r="AB1096" s="123"/>
      <c r="AC1096" s="123"/>
      <c r="AD1096" s="123"/>
      <c r="AE1096" s="123"/>
      <c r="AF1096" s="123"/>
      <c r="AG1096" s="214"/>
      <c r="AH1096" s="229" t="str">
        <f t="shared" si="152"/>
        <v>b2</v>
      </c>
      <c r="AI1096" s="122"/>
      <c r="AJ1096" s="122"/>
      <c r="AK1096" s="122"/>
      <c r="AL1096" s="122"/>
      <c r="AM1096" s="122"/>
      <c r="AN1096" s="173"/>
      <c r="AO1096" s="173"/>
      <c r="AP1096" s="173"/>
      <c r="AQ1096" s="173"/>
      <c r="AR1096" s="173"/>
      <c r="AS1096" s="173"/>
      <c r="AT1096" s="173"/>
      <c r="AU1096" s="173"/>
      <c r="AV1096" s="173"/>
      <c r="AW1096" s="173"/>
      <c r="AX1096" s="173"/>
      <c r="AY1096" s="173"/>
      <c r="AZ1096" s="211">
        <f t="shared" si="159"/>
        <v>0</v>
      </c>
      <c r="BA1096" s="211">
        <f t="shared" si="160"/>
        <v>0</v>
      </c>
      <c r="BB1096" s="205">
        <f t="shared" si="153"/>
        <v>96569</v>
      </c>
      <c r="BC1096" s="205">
        <f t="shared" si="154"/>
        <v>96569</v>
      </c>
      <c r="BD1096" s="205">
        <f t="shared" si="155"/>
        <v>0</v>
      </c>
      <c r="BE1096" s="205">
        <f t="shared" si="156"/>
        <v>0</v>
      </c>
      <c r="BF1096" s="175">
        <v>96569</v>
      </c>
      <c r="BG1096" s="175"/>
      <c r="BH1096" s="175"/>
      <c r="BI1096" s="175"/>
      <c r="BJ1096" s="175"/>
      <c r="BK1096" s="175">
        <v>61501</v>
      </c>
      <c r="BL1096" s="175">
        <v>21017</v>
      </c>
      <c r="BM1096" s="175">
        <v>9717</v>
      </c>
      <c r="BN1096" s="175">
        <v>1239</v>
      </c>
      <c r="BO1096" s="175">
        <v>3095</v>
      </c>
      <c r="BP1096" s="198">
        <f t="shared" si="157"/>
        <v>3095</v>
      </c>
    </row>
    <row r="1097" spans="1:68" s="116" customFormat="1" x14ac:dyDescent="0.15">
      <c r="A1097" s="117">
        <v>2120502004</v>
      </c>
      <c r="B1097" s="118" t="s">
        <v>1682</v>
      </c>
      <c r="C1097" s="118" t="s">
        <v>1650</v>
      </c>
      <c r="D1097" s="118" t="s">
        <v>1679</v>
      </c>
      <c r="E1097" s="118" t="s">
        <v>4276</v>
      </c>
      <c r="F1097" s="120">
        <v>16</v>
      </c>
      <c r="G1097" s="119">
        <v>359699</v>
      </c>
      <c r="H1097" s="119"/>
      <c r="I1097" s="120" t="s">
        <v>5820</v>
      </c>
      <c r="J1097" s="120">
        <v>1800</v>
      </c>
      <c r="K1097" s="120">
        <v>359699</v>
      </c>
      <c r="L1097" s="120">
        <v>0.54700000000000004</v>
      </c>
      <c r="M1097" s="121" t="s">
        <v>5659</v>
      </c>
      <c r="N1097" s="120">
        <v>1</v>
      </c>
      <c r="O1097" s="119">
        <v>130</v>
      </c>
      <c r="P1097" s="119">
        <v>22</v>
      </c>
      <c r="Q1097" s="119">
        <v>2.6</v>
      </c>
      <c r="R1097" s="120" t="s">
        <v>5655</v>
      </c>
      <c r="S1097" s="120">
        <v>6.1</v>
      </c>
      <c r="T1097" s="120"/>
      <c r="U1097" s="120"/>
      <c r="V1097" s="172">
        <v>278.8</v>
      </c>
      <c r="W1097" s="172">
        <v>21.6</v>
      </c>
      <c r="X1097" s="172">
        <v>204.2</v>
      </c>
      <c r="Y1097" s="172">
        <v>53</v>
      </c>
      <c r="Z1097" s="172"/>
      <c r="AA1097" s="123">
        <v>883</v>
      </c>
      <c r="AB1097" s="123"/>
      <c r="AC1097" s="123"/>
      <c r="AD1097" s="123"/>
      <c r="AE1097" s="123"/>
      <c r="AF1097" s="123"/>
      <c r="AG1097" s="214"/>
      <c r="AH1097" s="229" t="str">
        <f t="shared" si="152"/>
        <v>a2</v>
      </c>
      <c r="AI1097" s="122"/>
      <c r="AJ1097" s="122"/>
      <c r="AK1097" s="122"/>
      <c r="AL1097" s="122"/>
      <c r="AM1097" s="122"/>
      <c r="AN1097" s="173"/>
      <c r="AO1097" s="173"/>
      <c r="AP1097" s="173"/>
      <c r="AQ1097" s="173"/>
      <c r="AR1097" s="173"/>
      <c r="AS1097" s="173"/>
      <c r="AT1097" s="173"/>
      <c r="AU1097" s="173"/>
      <c r="AV1097" s="173"/>
      <c r="AW1097" s="173"/>
      <c r="AX1097" s="173"/>
      <c r="AY1097" s="173"/>
      <c r="AZ1097" s="211">
        <f t="shared" si="159"/>
        <v>0</v>
      </c>
      <c r="BA1097" s="211">
        <f t="shared" si="160"/>
        <v>0</v>
      </c>
      <c r="BB1097" s="205">
        <f t="shared" si="153"/>
        <v>17099</v>
      </c>
      <c r="BC1097" s="205">
        <f t="shared" si="154"/>
        <v>17099</v>
      </c>
      <c r="BD1097" s="205">
        <f t="shared" si="155"/>
        <v>0</v>
      </c>
      <c r="BE1097" s="205">
        <f t="shared" si="156"/>
        <v>0</v>
      </c>
      <c r="BF1097" s="175">
        <v>17099</v>
      </c>
      <c r="BG1097" s="175"/>
      <c r="BH1097" s="175"/>
      <c r="BI1097" s="175"/>
      <c r="BJ1097" s="175"/>
      <c r="BK1097" s="175">
        <v>9480</v>
      </c>
      <c r="BL1097" s="175"/>
      <c r="BM1097" s="175">
        <v>4236</v>
      </c>
      <c r="BN1097" s="175">
        <v>288</v>
      </c>
      <c r="BO1097" s="175">
        <v>3095</v>
      </c>
      <c r="BP1097" s="198">
        <f t="shared" si="157"/>
        <v>3095</v>
      </c>
    </row>
    <row r="1098" spans="1:68" s="116" customFormat="1" x14ac:dyDescent="0.15">
      <c r="A1098" s="117">
        <v>2120502005</v>
      </c>
      <c r="B1098" s="118" t="s">
        <v>1683</v>
      </c>
      <c r="C1098" s="118" t="s">
        <v>1650</v>
      </c>
      <c r="D1098" s="118" t="s">
        <v>1679</v>
      </c>
      <c r="E1098" s="118" t="s">
        <v>4277</v>
      </c>
      <c r="F1098" s="120">
        <v>15</v>
      </c>
      <c r="G1098" s="119">
        <v>603296</v>
      </c>
      <c r="H1098" s="119"/>
      <c r="I1098" s="120" t="s">
        <v>5820</v>
      </c>
      <c r="J1098" s="120">
        <v>3600</v>
      </c>
      <c r="K1098" s="120">
        <v>603296</v>
      </c>
      <c r="L1098" s="120">
        <v>0.45900000000000002</v>
      </c>
      <c r="M1098" s="121" t="s">
        <v>5659</v>
      </c>
      <c r="N1098" s="120">
        <v>1</v>
      </c>
      <c r="O1098" s="119">
        <v>182</v>
      </c>
      <c r="P1098" s="119"/>
      <c r="Q1098" s="119"/>
      <c r="R1098" s="120" t="s">
        <v>5660</v>
      </c>
      <c r="S1098" s="120">
        <v>0.3</v>
      </c>
      <c r="T1098" s="120"/>
      <c r="U1098" s="120"/>
      <c r="V1098" s="172">
        <v>696</v>
      </c>
      <c r="W1098" s="172"/>
      <c r="X1098" s="172">
        <v>696</v>
      </c>
      <c r="Y1098" s="172"/>
      <c r="Z1098" s="172"/>
      <c r="AA1098" s="123">
        <v>3624.3</v>
      </c>
      <c r="AB1098" s="123"/>
      <c r="AC1098" s="123">
        <v>351.3</v>
      </c>
      <c r="AD1098" s="123"/>
      <c r="AE1098" s="123"/>
      <c r="AF1098" s="123"/>
      <c r="AG1098" s="214"/>
      <c r="AH1098" s="229" t="str">
        <f t="shared" si="152"/>
        <v>a3</v>
      </c>
      <c r="AI1098" s="122"/>
      <c r="AJ1098" s="122"/>
      <c r="AK1098" s="122"/>
      <c r="AL1098" s="122"/>
      <c r="AM1098" s="122"/>
      <c r="AN1098" s="173" t="s">
        <v>3186</v>
      </c>
      <c r="AO1098" s="173" t="s">
        <v>3186</v>
      </c>
      <c r="AP1098" s="173" t="s">
        <v>3186</v>
      </c>
      <c r="AQ1098" s="173" t="s">
        <v>3186</v>
      </c>
      <c r="AR1098" s="173" t="s">
        <v>3186</v>
      </c>
      <c r="AS1098" s="173"/>
      <c r="AT1098" s="173"/>
      <c r="AU1098" s="173"/>
      <c r="AV1098" s="173"/>
      <c r="AW1098" s="173"/>
      <c r="AX1098" s="173"/>
      <c r="AY1098" s="173" t="s">
        <v>3186</v>
      </c>
      <c r="AZ1098" s="211">
        <f t="shared" si="159"/>
        <v>0</v>
      </c>
      <c r="BA1098" s="211">
        <f t="shared" si="160"/>
        <v>0</v>
      </c>
      <c r="BB1098" s="205">
        <f t="shared" si="153"/>
        <v>67206</v>
      </c>
      <c r="BC1098" s="205">
        <f t="shared" si="154"/>
        <v>48621</v>
      </c>
      <c r="BD1098" s="205">
        <f t="shared" si="155"/>
        <v>18585</v>
      </c>
      <c r="BE1098" s="205">
        <f t="shared" si="156"/>
        <v>0</v>
      </c>
      <c r="BF1098" s="175">
        <v>48621</v>
      </c>
      <c r="BG1098" s="175"/>
      <c r="BH1098" s="175">
        <v>18585</v>
      </c>
      <c r="BI1098" s="175">
        <v>18585</v>
      </c>
      <c r="BJ1098" s="175"/>
      <c r="BK1098" s="175">
        <v>4229</v>
      </c>
      <c r="BL1098" s="175">
        <v>8872</v>
      </c>
      <c r="BM1098" s="175">
        <v>12685</v>
      </c>
      <c r="BN1098" s="175">
        <v>3041</v>
      </c>
      <c r="BO1098" s="175">
        <v>1209</v>
      </c>
      <c r="BP1098" s="198">
        <f t="shared" si="157"/>
        <v>19794</v>
      </c>
    </row>
    <row r="1099" spans="1:68" s="116" customFormat="1" x14ac:dyDescent="0.15">
      <c r="A1099" s="117">
        <v>2120502006</v>
      </c>
      <c r="B1099" s="118" t="s">
        <v>1684</v>
      </c>
      <c r="C1099" s="118" t="s">
        <v>1650</v>
      </c>
      <c r="D1099" s="118" t="s">
        <v>1679</v>
      </c>
      <c r="E1099" s="118" t="s">
        <v>4278</v>
      </c>
      <c r="F1099" s="120">
        <v>14</v>
      </c>
      <c r="G1099" s="119">
        <v>135389</v>
      </c>
      <c r="H1099" s="119"/>
      <c r="I1099" s="120" t="s">
        <v>5820</v>
      </c>
      <c r="J1099" s="120">
        <v>770</v>
      </c>
      <c r="K1099" s="120">
        <v>135389</v>
      </c>
      <c r="L1099" s="120">
        <v>0.48199999999999998</v>
      </c>
      <c r="M1099" s="121" t="s">
        <v>5665</v>
      </c>
      <c r="N1099" s="120">
        <v>1</v>
      </c>
      <c r="O1099" s="119">
        <v>181.7</v>
      </c>
      <c r="P1099" s="119">
        <v>40.9</v>
      </c>
      <c r="Q1099" s="119">
        <v>4.5999999999999996</v>
      </c>
      <c r="R1099" s="120"/>
      <c r="S1099" s="120"/>
      <c r="T1099" s="120"/>
      <c r="U1099" s="120" t="s">
        <v>5592</v>
      </c>
      <c r="V1099" s="172">
        <v>329.9</v>
      </c>
      <c r="W1099" s="172"/>
      <c r="X1099" s="172">
        <v>329.9</v>
      </c>
      <c r="Y1099" s="172"/>
      <c r="Z1099" s="172"/>
      <c r="AA1099" s="123">
        <v>1265</v>
      </c>
      <c r="AB1099" s="123"/>
      <c r="AC1099" s="123">
        <v>73</v>
      </c>
      <c r="AD1099" s="123"/>
      <c r="AE1099" s="123"/>
      <c r="AF1099" s="123"/>
      <c r="AG1099" s="214"/>
      <c r="AH1099" s="229" t="str">
        <f t="shared" si="152"/>
        <v>a3</v>
      </c>
      <c r="AI1099" s="122"/>
      <c r="AJ1099" s="122"/>
      <c r="AK1099" s="122"/>
      <c r="AL1099" s="122"/>
      <c r="AM1099" s="122"/>
      <c r="AN1099" s="173" t="s">
        <v>3186</v>
      </c>
      <c r="AO1099" s="173" t="s">
        <v>3186</v>
      </c>
      <c r="AP1099" s="173" t="s">
        <v>3186</v>
      </c>
      <c r="AQ1099" s="173" t="s">
        <v>3186</v>
      </c>
      <c r="AR1099" s="173" t="s">
        <v>3186</v>
      </c>
      <c r="AS1099" s="173"/>
      <c r="AT1099" s="173"/>
      <c r="AU1099" s="173"/>
      <c r="AV1099" s="173"/>
      <c r="AW1099" s="173"/>
      <c r="AX1099" s="173">
        <v>1</v>
      </c>
      <c r="AY1099" s="173" t="s">
        <v>3186</v>
      </c>
      <c r="AZ1099" s="211">
        <f t="shared" si="159"/>
        <v>0</v>
      </c>
      <c r="BA1099" s="211">
        <f t="shared" si="160"/>
        <v>1</v>
      </c>
      <c r="BB1099" s="205">
        <f t="shared" si="153"/>
        <v>31944</v>
      </c>
      <c r="BC1099" s="205">
        <f t="shared" si="154"/>
        <v>21654</v>
      </c>
      <c r="BD1099" s="205">
        <f t="shared" si="155"/>
        <v>10290</v>
      </c>
      <c r="BE1099" s="205">
        <f t="shared" si="156"/>
        <v>0</v>
      </c>
      <c r="BF1099" s="175">
        <v>21654</v>
      </c>
      <c r="BG1099" s="175"/>
      <c r="BH1099" s="175">
        <v>10290</v>
      </c>
      <c r="BI1099" s="175">
        <v>10290</v>
      </c>
      <c r="BJ1099" s="175"/>
      <c r="BK1099" s="175">
        <v>2096</v>
      </c>
      <c r="BL1099" s="175">
        <v>2313</v>
      </c>
      <c r="BM1099" s="175">
        <v>4889</v>
      </c>
      <c r="BN1099" s="175">
        <v>904</v>
      </c>
      <c r="BO1099" s="175">
        <v>1162</v>
      </c>
      <c r="BP1099" s="198">
        <f t="shared" si="157"/>
        <v>11452</v>
      </c>
    </row>
    <row r="1100" spans="1:68" s="116" customFormat="1" x14ac:dyDescent="0.15">
      <c r="A1100" s="117">
        <v>2120502007</v>
      </c>
      <c r="B1100" s="118" t="s">
        <v>1685</v>
      </c>
      <c r="C1100" s="118" t="s">
        <v>1650</v>
      </c>
      <c r="D1100" s="118" t="s">
        <v>1679</v>
      </c>
      <c r="E1100" s="118" t="s">
        <v>4279</v>
      </c>
      <c r="F1100" s="120">
        <v>11</v>
      </c>
      <c r="G1100" s="119">
        <v>149819</v>
      </c>
      <c r="H1100" s="119"/>
      <c r="I1100" s="120" t="s">
        <v>5820</v>
      </c>
      <c r="J1100" s="120">
        <v>990</v>
      </c>
      <c r="K1100" s="120">
        <v>149819</v>
      </c>
      <c r="L1100" s="120">
        <v>0.41499999999999998</v>
      </c>
      <c r="M1100" s="121" t="s">
        <v>5665</v>
      </c>
      <c r="N1100" s="120">
        <v>1</v>
      </c>
      <c r="O1100" s="119">
        <v>100.8</v>
      </c>
      <c r="P1100" s="119">
        <v>24.3</v>
      </c>
      <c r="Q1100" s="119">
        <v>2.75</v>
      </c>
      <c r="R1100" s="120" t="s">
        <v>5660</v>
      </c>
      <c r="S1100" s="120">
        <v>3</v>
      </c>
      <c r="T1100" s="120"/>
      <c r="U1100" s="120"/>
      <c r="V1100" s="172">
        <v>294</v>
      </c>
      <c r="W1100" s="172"/>
      <c r="X1100" s="172">
        <v>294</v>
      </c>
      <c r="Y1100" s="172"/>
      <c r="Z1100" s="172"/>
      <c r="AA1100" s="123">
        <v>635</v>
      </c>
      <c r="AB1100" s="123"/>
      <c r="AC1100" s="123">
        <v>78</v>
      </c>
      <c r="AD1100" s="123"/>
      <c r="AE1100" s="123"/>
      <c r="AF1100" s="123"/>
      <c r="AG1100" s="214"/>
      <c r="AH1100" s="229" t="str">
        <f t="shared" si="152"/>
        <v>a3</v>
      </c>
      <c r="AI1100" s="122"/>
      <c r="AJ1100" s="122"/>
      <c r="AK1100" s="122"/>
      <c r="AL1100" s="122"/>
      <c r="AM1100" s="122"/>
      <c r="AN1100" s="173"/>
      <c r="AO1100" s="173"/>
      <c r="AP1100" s="173"/>
      <c r="AQ1100" s="173"/>
      <c r="AR1100" s="173"/>
      <c r="AS1100" s="173"/>
      <c r="AT1100" s="173"/>
      <c r="AU1100" s="173"/>
      <c r="AV1100" s="173"/>
      <c r="AW1100" s="173"/>
      <c r="AX1100" s="173">
        <v>0.5</v>
      </c>
      <c r="AY1100" s="173" t="s">
        <v>3186</v>
      </c>
      <c r="AZ1100" s="211">
        <f t="shared" si="159"/>
        <v>0</v>
      </c>
      <c r="BA1100" s="211">
        <f t="shared" si="160"/>
        <v>0.5</v>
      </c>
      <c r="BB1100" s="205">
        <f t="shared" si="153"/>
        <v>35963</v>
      </c>
      <c r="BC1100" s="205">
        <f t="shared" si="154"/>
        <v>26151</v>
      </c>
      <c r="BD1100" s="205">
        <f t="shared" si="155"/>
        <v>9812</v>
      </c>
      <c r="BE1100" s="205">
        <f t="shared" si="156"/>
        <v>0</v>
      </c>
      <c r="BF1100" s="175">
        <v>26151</v>
      </c>
      <c r="BG1100" s="175"/>
      <c r="BH1100" s="175">
        <v>9812</v>
      </c>
      <c r="BI1100" s="175">
        <v>9812</v>
      </c>
      <c r="BJ1100" s="175"/>
      <c r="BK1100" s="175">
        <v>2588</v>
      </c>
      <c r="BL1100" s="175">
        <v>4085</v>
      </c>
      <c r="BM1100" s="175">
        <v>6184</v>
      </c>
      <c r="BN1100" s="175">
        <v>646</v>
      </c>
      <c r="BO1100" s="175">
        <v>2836</v>
      </c>
      <c r="BP1100" s="198">
        <f t="shared" si="157"/>
        <v>12648</v>
      </c>
    </row>
    <row r="1101" spans="1:68" s="116" customFormat="1" x14ac:dyDescent="0.15">
      <c r="A1101" s="117">
        <v>2120601001</v>
      </c>
      <c r="B1101" s="118" t="s">
        <v>1686</v>
      </c>
      <c r="C1101" s="118" t="s">
        <v>1650</v>
      </c>
      <c r="D1101" s="118" t="s">
        <v>1687</v>
      </c>
      <c r="E1101" s="118" t="s">
        <v>4280</v>
      </c>
      <c r="F1101" s="120">
        <v>24</v>
      </c>
      <c r="G1101" s="119"/>
      <c r="H1101" s="119"/>
      <c r="I1101" s="120" t="s">
        <v>5820</v>
      </c>
      <c r="J1101" s="120">
        <v>20000</v>
      </c>
      <c r="K1101" s="120">
        <v>3068435</v>
      </c>
      <c r="L1101" s="120">
        <v>0.42</v>
      </c>
      <c r="M1101" s="121" t="s">
        <v>5672</v>
      </c>
      <c r="N1101" s="120">
        <v>1</v>
      </c>
      <c r="O1101" s="119">
        <v>210</v>
      </c>
      <c r="P1101" s="119">
        <v>29</v>
      </c>
      <c r="Q1101" s="119">
        <v>3.81</v>
      </c>
      <c r="R1101" s="120"/>
      <c r="S1101" s="120"/>
      <c r="T1101" s="120">
        <v>16</v>
      </c>
      <c r="U1101" s="120"/>
      <c r="V1101" s="172">
        <v>1344.2</v>
      </c>
      <c r="W1101" s="172"/>
      <c r="X1101" s="172">
        <v>1090.3</v>
      </c>
      <c r="Y1101" s="172">
        <v>99.8</v>
      </c>
      <c r="Z1101" s="172">
        <v>154.1</v>
      </c>
      <c r="AA1101" s="123">
        <v>14203</v>
      </c>
      <c r="AB1101" s="123"/>
      <c r="AC1101" s="123">
        <v>1957</v>
      </c>
      <c r="AD1101" s="123"/>
      <c r="AE1101" s="123"/>
      <c r="AF1101" s="123"/>
      <c r="AG1101" s="214"/>
      <c r="AH1101" s="229" t="str">
        <f t="shared" si="152"/>
        <v>a3</v>
      </c>
      <c r="AI1101" s="122"/>
      <c r="AJ1101" s="122"/>
      <c r="AK1101" s="122"/>
      <c r="AL1101" s="122"/>
      <c r="AM1101" s="122"/>
      <c r="AN1101" s="173">
        <v>4</v>
      </c>
      <c r="AO1101" s="173">
        <v>1</v>
      </c>
      <c r="AP1101" s="173"/>
      <c r="AQ1101" s="173">
        <v>1</v>
      </c>
      <c r="AR1101" s="173"/>
      <c r="AS1101" s="173"/>
      <c r="AT1101" s="173">
        <v>1</v>
      </c>
      <c r="AU1101" s="173">
        <v>1</v>
      </c>
      <c r="AV1101" s="173">
        <v>2</v>
      </c>
      <c r="AW1101" s="173">
        <v>2</v>
      </c>
      <c r="AX1101" s="173">
        <v>1</v>
      </c>
      <c r="AY1101" s="173"/>
      <c r="AZ1101" s="211">
        <f t="shared" si="159"/>
        <v>6</v>
      </c>
      <c r="BA1101" s="211">
        <f t="shared" si="160"/>
        <v>7</v>
      </c>
      <c r="BB1101" s="205">
        <f t="shared" si="153"/>
        <v>211856</v>
      </c>
      <c r="BC1101" s="205">
        <f t="shared" si="154"/>
        <v>163592</v>
      </c>
      <c r="BD1101" s="205">
        <f t="shared" si="155"/>
        <v>50274</v>
      </c>
      <c r="BE1101" s="205">
        <f t="shared" si="156"/>
        <v>2010</v>
      </c>
      <c r="BF1101" s="175">
        <v>161582</v>
      </c>
      <c r="BG1101" s="175"/>
      <c r="BH1101" s="175">
        <v>50274</v>
      </c>
      <c r="BI1101" s="175">
        <v>48264</v>
      </c>
      <c r="BJ1101" s="175"/>
      <c r="BK1101" s="175">
        <v>51680</v>
      </c>
      <c r="BL1101" s="175">
        <v>11390</v>
      </c>
      <c r="BM1101" s="175">
        <v>24634</v>
      </c>
      <c r="BN1101" s="175">
        <v>18734</v>
      </c>
      <c r="BO1101" s="175">
        <v>6880</v>
      </c>
      <c r="BP1101" s="198">
        <f t="shared" si="157"/>
        <v>57154</v>
      </c>
    </row>
    <row r="1102" spans="1:68" s="116" customFormat="1" x14ac:dyDescent="0.15">
      <c r="A1102" s="117">
        <v>2120601009</v>
      </c>
      <c r="B1102" s="118" t="s">
        <v>1688</v>
      </c>
      <c r="C1102" s="118" t="s">
        <v>1650</v>
      </c>
      <c r="D1102" s="118" t="s">
        <v>1687</v>
      </c>
      <c r="E1102" s="118" t="s">
        <v>4281</v>
      </c>
      <c r="F1102" s="120">
        <v>2</v>
      </c>
      <c r="G1102" s="119">
        <v>161951</v>
      </c>
      <c r="H1102" s="119"/>
      <c r="I1102" s="120" t="s">
        <v>5820</v>
      </c>
      <c r="J1102" s="120">
        <v>2200</v>
      </c>
      <c r="K1102" s="120">
        <v>161951</v>
      </c>
      <c r="L1102" s="120">
        <v>0.20200000000000001</v>
      </c>
      <c r="M1102" s="121" t="s">
        <v>5676</v>
      </c>
      <c r="N1102" s="120">
        <v>1</v>
      </c>
      <c r="O1102" s="119">
        <v>224</v>
      </c>
      <c r="P1102" s="119">
        <v>35.200000000000003</v>
      </c>
      <c r="Q1102" s="119">
        <v>4.7300000000000004</v>
      </c>
      <c r="R1102" s="120" t="s">
        <v>5660</v>
      </c>
      <c r="S1102" s="120">
        <v>0.26</v>
      </c>
      <c r="T1102" s="120"/>
      <c r="U1102" s="120"/>
      <c r="V1102" s="172">
        <v>156.6</v>
      </c>
      <c r="W1102" s="172"/>
      <c r="X1102" s="172">
        <v>124.9</v>
      </c>
      <c r="Y1102" s="172">
        <v>31.7</v>
      </c>
      <c r="Z1102" s="172"/>
      <c r="AA1102" s="123"/>
      <c r="AB1102" s="123"/>
      <c r="AC1102" s="123">
        <v>105.9</v>
      </c>
      <c r="AD1102" s="123"/>
      <c r="AE1102" s="123"/>
      <c r="AF1102" s="123"/>
      <c r="AG1102" s="214"/>
      <c r="AH1102" s="229" t="str">
        <f t="shared" si="152"/>
        <v>a3</v>
      </c>
      <c r="AI1102" s="122"/>
      <c r="AJ1102" s="122"/>
      <c r="AK1102" s="122"/>
      <c r="AL1102" s="122"/>
      <c r="AM1102" s="122"/>
      <c r="AN1102" s="173">
        <v>1</v>
      </c>
      <c r="AO1102" s="173"/>
      <c r="AP1102" s="173"/>
      <c r="AQ1102" s="173"/>
      <c r="AR1102" s="173"/>
      <c r="AS1102" s="173"/>
      <c r="AT1102" s="173">
        <v>1</v>
      </c>
      <c r="AU1102" s="173">
        <v>1</v>
      </c>
      <c r="AV1102" s="173">
        <v>0.5</v>
      </c>
      <c r="AW1102" s="173">
        <v>0.5</v>
      </c>
      <c r="AX1102" s="173"/>
      <c r="AY1102" s="173">
        <v>1</v>
      </c>
      <c r="AZ1102" s="211">
        <f t="shared" si="159"/>
        <v>1</v>
      </c>
      <c r="BA1102" s="211">
        <f t="shared" si="160"/>
        <v>4</v>
      </c>
      <c r="BB1102" s="205">
        <f t="shared" si="153"/>
        <v>52039</v>
      </c>
      <c r="BC1102" s="205">
        <f t="shared" si="154"/>
        <v>31960</v>
      </c>
      <c r="BD1102" s="205">
        <f t="shared" si="155"/>
        <v>20916</v>
      </c>
      <c r="BE1102" s="205">
        <f t="shared" si="156"/>
        <v>837</v>
      </c>
      <c r="BF1102" s="175">
        <v>31123</v>
      </c>
      <c r="BG1102" s="175"/>
      <c r="BH1102" s="175">
        <v>20916</v>
      </c>
      <c r="BI1102" s="175">
        <v>20079</v>
      </c>
      <c r="BJ1102" s="175"/>
      <c r="BK1102" s="175">
        <v>1211</v>
      </c>
      <c r="BL1102" s="175">
        <v>2909</v>
      </c>
      <c r="BM1102" s="175">
        <v>3620</v>
      </c>
      <c r="BN1102" s="175">
        <v>971</v>
      </c>
      <c r="BO1102" s="175">
        <v>2333</v>
      </c>
      <c r="BP1102" s="198">
        <f t="shared" si="157"/>
        <v>23249</v>
      </c>
    </row>
    <row r="1103" spans="1:68" s="116" customFormat="1" x14ac:dyDescent="0.15">
      <c r="A1103" s="117">
        <v>2120602002</v>
      </c>
      <c r="B1103" s="118" t="s">
        <v>1689</v>
      </c>
      <c r="C1103" s="118" t="s">
        <v>1650</v>
      </c>
      <c r="D1103" s="118" t="s">
        <v>1687</v>
      </c>
      <c r="E1103" s="118" t="s">
        <v>4282</v>
      </c>
      <c r="F1103" s="120">
        <v>16</v>
      </c>
      <c r="G1103" s="119">
        <v>587350</v>
      </c>
      <c r="H1103" s="119"/>
      <c r="I1103" s="120" t="s">
        <v>5820</v>
      </c>
      <c r="J1103" s="120">
        <v>2900</v>
      </c>
      <c r="K1103" s="120">
        <v>587350</v>
      </c>
      <c r="L1103" s="120">
        <v>0.55500000000000005</v>
      </c>
      <c r="M1103" s="121" t="s">
        <v>5664</v>
      </c>
      <c r="N1103" s="120">
        <v>1</v>
      </c>
      <c r="O1103" s="119">
        <v>138</v>
      </c>
      <c r="P1103" s="119">
        <v>25</v>
      </c>
      <c r="Q1103" s="119">
        <v>2.7</v>
      </c>
      <c r="R1103" s="120"/>
      <c r="S1103" s="120"/>
      <c r="T1103" s="120"/>
      <c r="U1103" s="120" t="s">
        <v>5689</v>
      </c>
      <c r="V1103" s="172">
        <v>248.5</v>
      </c>
      <c r="W1103" s="172"/>
      <c r="X1103" s="172">
        <v>244.9</v>
      </c>
      <c r="Y1103" s="172"/>
      <c r="Z1103" s="172">
        <v>3.6</v>
      </c>
      <c r="AA1103" s="123">
        <v>871.2</v>
      </c>
      <c r="AB1103" s="123"/>
      <c r="AC1103" s="123">
        <v>141.5</v>
      </c>
      <c r="AD1103" s="123"/>
      <c r="AE1103" s="123"/>
      <c r="AF1103" s="123"/>
      <c r="AG1103" s="214"/>
      <c r="AH1103" s="229" t="str">
        <f t="shared" si="152"/>
        <v>a3</v>
      </c>
      <c r="AI1103" s="122"/>
      <c r="AJ1103" s="122"/>
      <c r="AK1103" s="122"/>
      <c r="AL1103" s="122"/>
      <c r="AM1103" s="122"/>
      <c r="AN1103" s="173"/>
      <c r="AO1103" s="173"/>
      <c r="AP1103" s="173"/>
      <c r="AQ1103" s="173"/>
      <c r="AR1103" s="173"/>
      <c r="AS1103" s="173"/>
      <c r="AT1103" s="173"/>
      <c r="AU1103" s="173"/>
      <c r="AV1103" s="173"/>
      <c r="AW1103" s="173"/>
      <c r="AX1103" s="173"/>
      <c r="AY1103" s="173"/>
      <c r="AZ1103" s="211">
        <f t="shared" si="159"/>
        <v>0</v>
      </c>
      <c r="BA1103" s="211">
        <f t="shared" si="160"/>
        <v>0</v>
      </c>
      <c r="BB1103" s="205">
        <f t="shared" si="153"/>
        <v>0</v>
      </c>
      <c r="BC1103" s="205">
        <f t="shared" si="154"/>
        <v>0</v>
      </c>
      <c r="BD1103" s="205">
        <f t="shared" si="155"/>
        <v>0</v>
      </c>
      <c r="BE1103" s="205">
        <f t="shared" si="156"/>
        <v>0</v>
      </c>
      <c r="BF1103" s="175"/>
      <c r="BG1103" s="175"/>
      <c r="BH1103" s="175"/>
      <c r="BI1103" s="175"/>
      <c r="BJ1103" s="175"/>
      <c r="BK1103" s="175"/>
      <c r="BL1103" s="175"/>
      <c r="BM1103" s="175"/>
      <c r="BN1103" s="175"/>
      <c r="BO1103" s="175"/>
      <c r="BP1103" s="198">
        <f t="shared" si="157"/>
        <v>0</v>
      </c>
    </row>
    <row r="1104" spans="1:68" s="116" customFormat="1" x14ac:dyDescent="0.15">
      <c r="A1104" s="117">
        <v>2120602003</v>
      </c>
      <c r="B1104" s="118" t="s">
        <v>1690</v>
      </c>
      <c r="C1104" s="118" t="s">
        <v>1650</v>
      </c>
      <c r="D1104" s="118" t="s">
        <v>1687</v>
      </c>
      <c r="E1104" s="118" t="s">
        <v>4283</v>
      </c>
      <c r="F1104" s="120">
        <v>15</v>
      </c>
      <c r="G1104" s="119"/>
      <c r="H1104" s="119"/>
      <c r="I1104" s="120" t="s">
        <v>5820</v>
      </c>
      <c r="J1104" s="120">
        <v>809</v>
      </c>
      <c r="K1104" s="120">
        <v>236035</v>
      </c>
      <c r="L1104" s="120">
        <v>0.79900000000000004</v>
      </c>
      <c r="M1104" s="121" t="s">
        <v>5657</v>
      </c>
      <c r="N1104" s="120">
        <v>1</v>
      </c>
      <c r="O1104" s="119">
        <v>205</v>
      </c>
      <c r="P1104" s="119">
        <v>39</v>
      </c>
      <c r="Q1104" s="119">
        <v>49</v>
      </c>
      <c r="R1104" s="120" t="s">
        <v>5660</v>
      </c>
      <c r="S1104" s="120">
        <v>0.4</v>
      </c>
      <c r="T1104" s="120"/>
      <c r="U1104" s="120"/>
      <c r="V1104" s="172">
        <v>159.80000000000001</v>
      </c>
      <c r="W1104" s="172"/>
      <c r="X1104" s="172">
        <v>155.6</v>
      </c>
      <c r="Y1104" s="172"/>
      <c r="Z1104" s="172">
        <v>4.2</v>
      </c>
      <c r="AA1104" s="123">
        <v>1257</v>
      </c>
      <c r="AB1104" s="123"/>
      <c r="AC1104" s="123">
        <v>37.799999999999997</v>
      </c>
      <c r="AD1104" s="123">
        <v>38</v>
      </c>
      <c r="AE1104" s="123"/>
      <c r="AF1104" s="123"/>
      <c r="AG1104" s="214">
        <f t="shared" si="158"/>
        <v>38</v>
      </c>
      <c r="AH1104" s="229" t="str">
        <f t="shared" si="152"/>
        <v>a4</v>
      </c>
      <c r="AI1104" s="122"/>
      <c r="AJ1104" s="122"/>
      <c r="AK1104" s="122"/>
      <c r="AL1104" s="122"/>
      <c r="AM1104" s="122"/>
      <c r="AN1104" s="173"/>
      <c r="AO1104" s="173"/>
      <c r="AP1104" s="173"/>
      <c r="AQ1104" s="173"/>
      <c r="AR1104" s="173"/>
      <c r="AS1104" s="173"/>
      <c r="AT1104" s="173"/>
      <c r="AU1104" s="173"/>
      <c r="AV1104" s="173">
        <v>1</v>
      </c>
      <c r="AW1104" s="173"/>
      <c r="AX1104" s="173"/>
      <c r="AY1104" s="173"/>
      <c r="AZ1104" s="211">
        <f t="shared" si="159"/>
        <v>0</v>
      </c>
      <c r="BA1104" s="211">
        <f t="shared" si="160"/>
        <v>1</v>
      </c>
      <c r="BB1104" s="205">
        <f t="shared" si="153"/>
        <v>48728</v>
      </c>
      <c r="BC1104" s="205">
        <f t="shared" si="154"/>
        <v>33366</v>
      </c>
      <c r="BD1104" s="205">
        <f t="shared" si="155"/>
        <v>16002</v>
      </c>
      <c r="BE1104" s="205">
        <f t="shared" si="156"/>
        <v>640</v>
      </c>
      <c r="BF1104" s="175">
        <v>32726</v>
      </c>
      <c r="BG1104" s="175"/>
      <c r="BH1104" s="175">
        <v>16002</v>
      </c>
      <c r="BI1104" s="175">
        <v>15362</v>
      </c>
      <c r="BJ1104" s="175"/>
      <c r="BK1104" s="175">
        <v>173</v>
      </c>
      <c r="BL1104" s="175">
        <v>4129</v>
      </c>
      <c r="BM1104" s="175">
        <v>8249</v>
      </c>
      <c r="BN1104" s="175">
        <v>1957</v>
      </c>
      <c r="BO1104" s="175">
        <v>2856</v>
      </c>
      <c r="BP1104" s="198">
        <f t="shared" si="157"/>
        <v>18858</v>
      </c>
    </row>
    <row r="1105" spans="1:68" s="116" customFormat="1" x14ac:dyDescent="0.15">
      <c r="A1105" s="117">
        <v>2120602004</v>
      </c>
      <c r="B1105" s="118" t="s">
        <v>1691</v>
      </c>
      <c r="C1105" s="118" t="s">
        <v>1650</v>
      </c>
      <c r="D1105" s="118" t="s">
        <v>1687</v>
      </c>
      <c r="E1105" s="118" t="s">
        <v>4284</v>
      </c>
      <c r="F1105" s="120">
        <v>15</v>
      </c>
      <c r="G1105" s="119"/>
      <c r="H1105" s="119"/>
      <c r="I1105" s="120" t="s">
        <v>5820</v>
      </c>
      <c r="J1105" s="120">
        <v>600</v>
      </c>
      <c r="K1105" s="120">
        <v>57322</v>
      </c>
      <c r="L1105" s="120">
        <v>0.26200000000000001</v>
      </c>
      <c r="M1105" s="121" t="s">
        <v>5657</v>
      </c>
      <c r="N1105" s="120">
        <v>1</v>
      </c>
      <c r="O1105" s="119">
        <v>230</v>
      </c>
      <c r="P1105" s="119">
        <v>26</v>
      </c>
      <c r="Q1105" s="119">
        <v>3.7</v>
      </c>
      <c r="R1105" s="120" t="s">
        <v>5660</v>
      </c>
      <c r="S1105" s="120">
        <v>0.2</v>
      </c>
      <c r="T1105" s="120"/>
      <c r="U1105" s="120"/>
      <c r="V1105" s="172">
        <v>81.900000000000006</v>
      </c>
      <c r="W1105" s="172"/>
      <c r="X1105" s="172">
        <v>78.3</v>
      </c>
      <c r="Y1105" s="172"/>
      <c r="Z1105" s="172">
        <v>3.6</v>
      </c>
      <c r="AA1105" s="123">
        <v>966.6</v>
      </c>
      <c r="AB1105" s="123"/>
      <c r="AC1105" s="123">
        <v>57.6</v>
      </c>
      <c r="AD1105" s="123"/>
      <c r="AE1105" s="123"/>
      <c r="AF1105" s="123"/>
      <c r="AG1105" s="214"/>
      <c r="AH1105" s="229" t="str">
        <f t="shared" si="152"/>
        <v>a3</v>
      </c>
      <c r="AI1105" s="122"/>
      <c r="AJ1105" s="122"/>
      <c r="AK1105" s="122"/>
      <c r="AL1105" s="122"/>
      <c r="AM1105" s="122"/>
      <c r="AN1105" s="173">
        <v>1</v>
      </c>
      <c r="AO1105" s="173"/>
      <c r="AP1105" s="173"/>
      <c r="AQ1105" s="173"/>
      <c r="AR1105" s="173"/>
      <c r="AS1105" s="173"/>
      <c r="AT1105" s="173">
        <v>0.7</v>
      </c>
      <c r="AU1105" s="173"/>
      <c r="AV1105" s="173"/>
      <c r="AW1105" s="173">
        <v>0.5</v>
      </c>
      <c r="AX1105" s="173"/>
      <c r="AY1105" s="173"/>
      <c r="AZ1105" s="211">
        <f t="shared" si="159"/>
        <v>1</v>
      </c>
      <c r="BA1105" s="211">
        <f t="shared" si="160"/>
        <v>1.2</v>
      </c>
      <c r="BB1105" s="205">
        <f t="shared" si="153"/>
        <v>22207</v>
      </c>
      <c r="BC1105" s="205">
        <f t="shared" si="154"/>
        <v>15070</v>
      </c>
      <c r="BD1105" s="205">
        <f t="shared" si="155"/>
        <v>7434</v>
      </c>
      <c r="BE1105" s="205">
        <f t="shared" si="156"/>
        <v>297</v>
      </c>
      <c r="BF1105" s="175">
        <v>14773</v>
      </c>
      <c r="BG1105" s="175"/>
      <c r="BH1105" s="175">
        <v>7434</v>
      </c>
      <c r="BI1105" s="175">
        <v>7137</v>
      </c>
      <c r="BJ1105" s="175"/>
      <c r="BK1105" s="175">
        <v>1579</v>
      </c>
      <c r="BL1105" s="175">
        <v>1407</v>
      </c>
      <c r="BM1105" s="175">
        <v>2259</v>
      </c>
      <c r="BN1105" s="175">
        <v>769</v>
      </c>
      <c r="BO1105" s="175">
        <v>1622</v>
      </c>
      <c r="BP1105" s="198">
        <f t="shared" si="157"/>
        <v>9056</v>
      </c>
    </row>
    <row r="1106" spans="1:68" s="116" customFormat="1" x14ac:dyDescent="0.15">
      <c r="A1106" s="117">
        <v>2120602005</v>
      </c>
      <c r="B1106" s="118" t="s">
        <v>1692</v>
      </c>
      <c r="C1106" s="118" t="s">
        <v>1650</v>
      </c>
      <c r="D1106" s="118" t="s">
        <v>1687</v>
      </c>
      <c r="E1106" s="118" t="s">
        <v>4285</v>
      </c>
      <c r="F1106" s="120">
        <v>13</v>
      </c>
      <c r="G1106" s="119">
        <v>426719</v>
      </c>
      <c r="H1106" s="119"/>
      <c r="I1106" s="120" t="s">
        <v>5820</v>
      </c>
      <c r="J1106" s="120">
        <v>2700</v>
      </c>
      <c r="K1106" s="120">
        <v>426719</v>
      </c>
      <c r="L1106" s="120">
        <v>0.433</v>
      </c>
      <c r="M1106" s="121" t="s">
        <v>5665</v>
      </c>
      <c r="N1106" s="120">
        <v>1</v>
      </c>
      <c r="O1106" s="119">
        <v>248</v>
      </c>
      <c r="P1106" s="119">
        <v>38</v>
      </c>
      <c r="Q1106" s="119">
        <v>5.0999999999999996</v>
      </c>
      <c r="R1106" s="120" t="s">
        <v>5660</v>
      </c>
      <c r="S1106" s="120">
        <v>0.4</v>
      </c>
      <c r="T1106" s="120"/>
      <c r="U1106" s="120"/>
      <c r="V1106" s="172">
        <v>382.1</v>
      </c>
      <c r="W1106" s="172">
        <v>44.4</v>
      </c>
      <c r="X1106" s="172">
        <v>261.89999999999998</v>
      </c>
      <c r="Y1106" s="172">
        <v>25.3</v>
      </c>
      <c r="Z1106" s="172">
        <v>50.5</v>
      </c>
      <c r="AA1106" s="123">
        <v>2619</v>
      </c>
      <c r="AB1106" s="123"/>
      <c r="AC1106" s="123">
        <v>237.5</v>
      </c>
      <c r="AD1106" s="123"/>
      <c r="AE1106" s="123"/>
      <c r="AF1106" s="123"/>
      <c r="AG1106" s="214"/>
      <c r="AH1106" s="229" t="str">
        <f t="shared" si="152"/>
        <v>a3</v>
      </c>
      <c r="AI1106" s="122"/>
      <c r="AJ1106" s="122"/>
      <c r="AK1106" s="122"/>
      <c r="AL1106" s="122"/>
      <c r="AM1106" s="122"/>
      <c r="AN1106" s="173"/>
      <c r="AO1106" s="173"/>
      <c r="AP1106" s="173"/>
      <c r="AQ1106" s="173"/>
      <c r="AR1106" s="173"/>
      <c r="AS1106" s="173"/>
      <c r="AT1106" s="173">
        <v>1</v>
      </c>
      <c r="AU1106" s="173"/>
      <c r="AV1106" s="173">
        <v>0.7</v>
      </c>
      <c r="AW1106" s="173">
        <v>0.5</v>
      </c>
      <c r="AX1106" s="173"/>
      <c r="AY1106" s="173"/>
      <c r="AZ1106" s="211">
        <f t="shared" si="159"/>
        <v>0</v>
      </c>
      <c r="BA1106" s="211">
        <f t="shared" si="160"/>
        <v>2.2000000000000002</v>
      </c>
      <c r="BB1106" s="205">
        <f t="shared" si="153"/>
        <v>58924</v>
      </c>
      <c r="BC1106" s="205">
        <f t="shared" si="154"/>
        <v>42957</v>
      </c>
      <c r="BD1106" s="205">
        <f t="shared" si="155"/>
        <v>16632</v>
      </c>
      <c r="BE1106" s="205">
        <f t="shared" si="156"/>
        <v>665</v>
      </c>
      <c r="BF1106" s="175">
        <v>42292</v>
      </c>
      <c r="BG1106" s="175"/>
      <c r="BH1106" s="175">
        <v>16632</v>
      </c>
      <c r="BI1106" s="175">
        <v>15967</v>
      </c>
      <c r="BJ1106" s="175"/>
      <c r="BK1106" s="175">
        <v>7804</v>
      </c>
      <c r="BL1106" s="175">
        <v>5544</v>
      </c>
      <c r="BM1106" s="175">
        <v>9296</v>
      </c>
      <c r="BN1106" s="175">
        <v>1328</v>
      </c>
      <c r="BO1106" s="175">
        <v>2353</v>
      </c>
      <c r="BP1106" s="198">
        <f t="shared" si="157"/>
        <v>18985</v>
      </c>
    </row>
    <row r="1107" spans="1:68" s="116" customFormat="1" x14ac:dyDescent="0.15">
      <c r="A1107" s="117">
        <v>2120602006</v>
      </c>
      <c r="B1107" s="118" t="s">
        <v>1693</v>
      </c>
      <c r="C1107" s="118" t="s">
        <v>1650</v>
      </c>
      <c r="D1107" s="118" t="s">
        <v>1687</v>
      </c>
      <c r="E1107" s="118" t="s">
        <v>4286</v>
      </c>
      <c r="F1107" s="120">
        <v>13</v>
      </c>
      <c r="G1107" s="119"/>
      <c r="H1107" s="119"/>
      <c r="I1107" s="120" t="s">
        <v>5820</v>
      </c>
      <c r="J1107" s="120">
        <v>1500</v>
      </c>
      <c r="K1107" s="120">
        <v>238616</v>
      </c>
      <c r="L1107" s="120">
        <v>0.436</v>
      </c>
      <c r="M1107" s="121" t="s">
        <v>5657</v>
      </c>
      <c r="N1107" s="120">
        <v>1</v>
      </c>
      <c r="O1107" s="119">
        <v>246</v>
      </c>
      <c r="P1107" s="119">
        <v>31.5</v>
      </c>
      <c r="Q1107" s="119">
        <v>4.59</v>
      </c>
      <c r="R1107" s="120" t="s">
        <v>5660</v>
      </c>
      <c r="S1107" s="120">
        <v>0.3</v>
      </c>
      <c r="T1107" s="120"/>
      <c r="U1107" s="120"/>
      <c r="V1107" s="172">
        <v>187.9</v>
      </c>
      <c r="W1107" s="172"/>
      <c r="X1107" s="172">
        <v>133.19999999999999</v>
      </c>
      <c r="Y1107" s="172">
        <v>4.9000000000000004</v>
      </c>
      <c r="Z1107" s="172">
        <v>49.8</v>
      </c>
      <c r="AA1107" s="123">
        <v>1343</v>
      </c>
      <c r="AB1107" s="123"/>
      <c r="AC1107" s="123">
        <v>121.3</v>
      </c>
      <c r="AD1107" s="123"/>
      <c r="AE1107" s="123"/>
      <c r="AF1107" s="123"/>
      <c r="AG1107" s="214"/>
      <c r="AH1107" s="229" t="str">
        <f t="shared" si="152"/>
        <v>a3</v>
      </c>
      <c r="AI1107" s="122"/>
      <c r="AJ1107" s="122"/>
      <c r="AK1107" s="122"/>
      <c r="AL1107" s="122"/>
      <c r="AM1107" s="122"/>
      <c r="AN1107" s="173">
        <v>1</v>
      </c>
      <c r="AO1107" s="173"/>
      <c r="AP1107" s="173"/>
      <c r="AQ1107" s="173"/>
      <c r="AR1107" s="173"/>
      <c r="AS1107" s="173"/>
      <c r="AT1107" s="173">
        <v>1</v>
      </c>
      <c r="AU1107" s="173"/>
      <c r="AV1107" s="173">
        <v>1</v>
      </c>
      <c r="AW1107" s="173"/>
      <c r="AX1107" s="173"/>
      <c r="AY1107" s="173"/>
      <c r="AZ1107" s="211">
        <f t="shared" si="159"/>
        <v>1</v>
      </c>
      <c r="BA1107" s="211">
        <f t="shared" si="160"/>
        <v>2</v>
      </c>
      <c r="BB1107" s="205">
        <f t="shared" si="153"/>
        <v>41387</v>
      </c>
      <c r="BC1107" s="205">
        <f t="shared" si="154"/>
        <v>30984</v>
      </c>
      <c r="BD1107" s="205">
        <f t="shared" si="155"/>
        <v>10836</v>
      </c>
      <c r="BE1107" s="205">
        <f t="shared" si="156"/>
        <v>433</v>
      </c>
      <c r="BF1107" s="175">
        <v>30551</v>
      </c>
      <c r="BG1107" s="175"/>
      <c r="BH1107" s="175">
        <v>10836</v>
      </c>
      <c r="BI1107" s="175">
        <v>10403</v>
      </c>
      <c r="BJ1107" s="175"/>
      <c r="BK1107" s="175">
        <v>3669</v>
      </c>
      <c r="BL1107" s="175">
        <v>7598</v>
      </c>
      <c r="BM1107" s="175">
        <v>4256</v>
      </c>
      <c r="BN1107" s="175">
        <v>2270</v>
      </c>
      <c r="BO1107" s="175">
        <v>2355</v>
      </c>
      <c r="BP1107" s="198">
        <f t="shared" si="157"/>
        <v>13191</v>
      </c>
    </row>
    <row r="1108" spans="1:68" s="116" customFormat="1" x14ac:dyDescent="0.15">
      <c r="A1108" s="117">
        <v>2120602007</v>
      </c>
      <c r="B1108" s="118" t="s">
        <v>1694</v>
      </c>
      <c r="C1108" s="118" t="s">
        <v>1650</v>
      </c>
      <c r="D1108" s="118" t="s">
        <v>1687</v>
      </c>
      <c r="E1108" s="118" t="s">
        <v>4287</v>
      </c>
      <c r="F1108" s="120">
        <v>13</v>
      </c>
      <c r="G1108" s="119"/>
      <c r="H1108" s="119"/>
      <c r="I1108" s="120" t="s">
        <v>5820</v>
      </c>
      <c r="J1108" s="120">
        <v>1560</v>
      </c>
      <c r="K1108" s="120">
        <v>270103</v>
      </c>
      <c r="L1108" s="120">
        <v>0.47399999999999998</v>
      </c>
      <c r="M1108" s="121" t="s">
        <v>5657</v>
      </c>
      <c r="N1108" s="120">
        <v>1</v>
      </c>
      <c r="O1108" s="119">
        <v>218</v>
      </c>
      <c r="P1108" s="119">
        <v>39</v>
      </c>
      <c r="Q1108" s="119">
        <v>4.7</v>
      </c>
      <c r="R1108" s="120"/>
      <c r="S1108" s="120"/>
      <c r="T1108" s="120"/>
      <c r="U1108" s="120" t="s">
        <v>5689</v>
      </c>
      <c r="V1108" s="172">
        <v>208</v>
      </c>
      <c r="W1108" s="172"/>
      <c r="X1108" s="172">
        <v>208</v>
      </c>
      <c r="Y1108" s="172"/>
      <c r="Z1108" s="172"/>
      <c r="AA1108" s="123">
        <v>1748</v>
      </c>
      <c r="AB1108" s="123"/>
      <c r="AC1108" s="123">
        <v>45.9</v>
      </c>
      <c r="AD1108" s="123">
        <v>46</v>
      </c>
      <c r="AE1108" s="123"/>
      <c r="AF1108" s="123"/>
      <c r="AG1108" s="214">
        <f t="shared" si="158"/>
        <v>46</v>
      </c>
      <c r="AH1108" s="229" t="str">
        <f t="shared" si="152"/>
        <v>a4</v>
      </c>
      <c r="AI1108" s="122"/>
      <c r="AJ1108" s="122"/>
      <c r="AK1108" s="122"/>
      <c r="AL1108" s="122"/>
      <c r="AM1108" s="122"/>
      <c r="AN1108" s="173">
        <v>1</v>
      </c>
      <c r="AO1108" s="173"/>
      <c r="AP1108" s="173"/>
      <c r="AQ1108" s="173"/>
      <c r="AR1108" s="173"/>
      <c r="AS1108" s="173"/>
      <c r="AT1108" s="173"/>
      <c r="AU1108" s="173">
        <v>1</v>
      </c>
      <c r="AV1108" s="173"/>
      <c r="AW1108" s="173"/>
      <c r="AX1108" s="173"/>
      <c r="AY1108" s="173" t="s">
        <v>3186</v>
      </c>
      <c r="AZ1108" s="211">
        <f t="shared" si="159"/>
        <v>1</v>
      </c>
      <c r="BA1108" s="211">
        <f t="shared" si="160"/>
        <v>1</v>
      </c>
      <c r="BB1108" s="205">
        <f t="shared" si="153"/>
        <v>42590</v>
      </c>
      <c r="BC1108" s="205">
        <f t="shared" si="154"/>
        <v>30615</v>
      </c>
      <c r="BD1108" s="205">
        <f t="shared" si="155"/>
        <v>12474</v>
      </c>
      <c r="BE1108" s="205">
        <f t="shared" si="156"/>
        <v>499</v>
      </c>
      <c r="BF1108" s="175">
        <v>30116</v>
      </c>
      <c r="BG1108" s="175"/>
      <c r="BH1108" s="175">
        <v>12474</v>
      </c>
      <c r="BI1108" s="175">
        <v>11975</v>
      </c>
      <c r="BJ1108" s="175"/>
      <c r="BK1108" s="175">
        <v>210</v>
      </c>
      <c r="BL1108" s="175">
        <v>6297</v>
      </c>
      <c r="BM1108" s="175">
        <v>6458</v>
      </c>
      <c r="BN1108" s="175">
        <v>3175</v>
      </c>
      <c r="BO1108" s="175">
        <v>2001</v>
      </c>
      <c r="BP1108" s="198">
        <f t="shared" si="157"/>
        <v>14475</v>
      </c>
    </row>
    <row r="1109" spans="1:68" s="116" customFormat="1" x14ac:dyDescent="0.15">
      <c r="A1109" s="117">
        <v>2120602008</v>
      </c>
      <c r="B1109" s="118" t="s">
        <v>1695</v>
      </c>
      <c r="C1109" s="118" t="s">
        <v>1650</v>
      </c>
      <c r="D1109" s="118" t="s">
        <v>1687</v>
      </c>
      <c r="E1109" s="118" t="s">
        <v>4288</v>
      </c>
      <c r="F1109" s="120">
        <v>9</v>
      </c>
      <c r="G1109" s="119"/>
      <c r="H1109" s="119"/>
      <c r="I1109" s="120" t="s">
        <v>5820</v>
      </c>
      <c r="J1109" s="120">
        <v>3500</v>
      </c>
      <c r="K1109" s="120">
        <v>393626</v>
      </c>
      <c r="L1109" s="120">
        <v>0.308</v>
      </c>
      <c r="M1109" s="121" t="s">
        <v>5672</v>
      </c>
      <c r="N1109" s="120">
        <v>1</v>
      </c>
      <c r="O1109" s="119">
        <v>240</v>
      </c>
      <c r="P1109" s="119">
        <v>37.299999999999997</v>
      </c>
      <c r="Q1109" s="119">
        <v>5.01</v>
      </c>
      <c r="R1109" s="120" t="s">
        <v>5660</v>
      </c>
      <c r="S1109" s="120">
        <v>0.25</v>
      </c>
      <c r="T1109" s="120"/>
      <c r="U1109" s="120"/>
      <c r="V1109" s="172">
        <v>446.4</v>
      </c>
      <c r="W1109" s="172"/>
      <c r="X1109" s="172">
        <v>369.4</v>
      </c>
      <c r="Y1109" s="172">
        <v>19.3</v>
      </c>
      <c r="Z1109" s="172">
        <v>57.7</v>
      </c>
      <c r="AA1109" s="123">
        <v>3885.7</v>
      </c>
      <c r="AB1109" s="123"/>
      <c r="AC1109" s="123">
        <v>274</v>
      </c>
      <c r="AD1109" s="123"/>
      <c r="AE1109" s="123"/>
      <c r="AF1109" s="123"/>
      <c r="AG1109" s="214"/>
      <c r="AH1109" s="229" t="str">
        <f t="shared" si="152"/>
        <v>a3</v>
      </c>
      <c r="AI1109" s="122"/>
      <c r="AJ1109" s="122"/>
      <c r="AK1109" s="122"/>
      <c r="AL1109" s="122"/>
      <c r="AM1109" s="122"/>
      <c r="AN1109" s="173">
        <v>1</v>
      </c>
      <c r="AO1109" s="173"/>
      <c r="AP1109" s="173"/>
      <c r="AQ1109" s="173"/>
      <c r="AR1109" s="173"/>
      <c r="AS1109" s="173"/>
      <c r="AT1109" s="173">
        <v>1</v>
      </c>
      <c r="AU1109" s="173"/>
      <c r="AV1109" s="173">
        <v>1</v>
      </c>
      <c r="AW1109" s="173"/>
      <c r="AX1109" s="173"/>
      <c r="AY1109" s="173"/>
      <c r="AZ1109" s="211">
        <f t="shared" si="159"/>
        <v>1</v>
      </c>
      <c r="BA1109" s="211">
        <f t="shared" si="160"/>
        <v>2</v>
      </c>
      <c r="BB1109" s="205">
        <f t="shared" si="153"/>
        <v>62814</v>
      </c>
      <c r="BC1109" s="205">
        <f t="shared" si="154"/>
        <v>50718</v>
      </c>
      <c r="BD1109" s="205">
        <f t="shared" si="155"/>
        <v>12600</v>
      </c>
      <c r="BE1109" s="205">
        <f t="shared" si="156"/>
        <v>504</v>
      </c>
      <c r="BF1109" s="175">
        <v>50214</v>
      </c>
      <c r="BG1109" s="175"/>
      <c r="BH1109" s="175">
        <v>12600</v>
      </c>
      <c r="BI1109" s="175">
        <v>12096</v>
      </c>
      <c r="BJ1109" s="175"/>
      <c r="BK1109" s="175">
        <v>10073</v>
      </c>
      <c r="BL1109" s="175">
        <v>13341</v>
      </c>
      <c r="BM1109" s="175">
        <v>9007</v>
      </c>
      <c r="BN1109" s="175">
        <v>4058</v>
      </c>
      <c r="BO1109" s="175">
        <v>1639</v>
      </c>
      <c r="BP1109" s="198">
        <f t="shared" si="157"/>
        <v>14239</v>
      </c>
    </row>
    <row r="1110" spans="1:68" s="116" customFormat="1" x14ac:dyDescent="0.15">
      <c r="A1110" s="117">
        <v>2120701001</v>
      </c>
      <c r="B1110" s="118" t="s">
        <v>1696</v>
      </c>
      <c r="C1110" s="118" t="s">
        <v>1650</v>
      </c>
      <c r="D1110" s="118" t="s">
        <v>1697</v>
      </c>
      <c r="E1110" s="118" t="s">
        <v>4289</v>
      </c>
      <c r="F1110" s="120">
        <v>17</v>
      </c>
      <c r="G1110" s="119">
        <v>448154</v>
      </c>
      <c r="H1110" s="119"/>
      <c r="I1110" s="120" t="s">
        <v>5820</v>
      </c>
      <c r="J1110" s="120">
        <v>2200</v>
      </c>
      <c r="K1110" s="120">
        <v>448154</v>
      </c>
      <c r="L1110" s="120">
        <v>0.55800000000000005</v>
      </c>
      <c r="M1110" s="121" t="s">
        <v>5665</v>
      </c>
      <c r="N1110" s="120">
        <v>1</v>
      </c>
      <c r="O1110" s="119">
        <v>101</v>
      </c>
      <c r="P1110" s="119"/>
      <c r="Q1110" s="119"/>
      <c r="R1110" s="120" t="s">
        <v>5658</v>
      </c>
      <c r="S1110" s="120">
        <v>0.5</v>
      </c>
      <c r="T1110" s="120"/>
      <c r="U1110" s="120"/>
      <c r="V1110" s="172">
        <v>344</v>
      </c>
      <c r="W1110" s="172">
        <v>27</v>
      </c>
      <c r="X1110" s="172">
        <v>146</v>
      </c>
      <c r="Y1110" s="172">
        <v>58</v>
      </c>
      <c r="Z1110" s="172">
        <v>113</v>
      </c>
      <c r="AA1110" s="123">
        <v>292.02</v>
      </c>
      <c r="AB1110" s="123"/>
      <c r="AC1110" s="123">
        <v>239.62</v>
      </c>
      <c r="AD1110" s="123"/>
      <c r="AE1110" s="123"/>
      <c r="AF1110" s="123"/>
      <c r="AG1110" s="214"/>
      <c r="AH1110" s="229" t="str">
        <f t="shared" si="152"/>
        <v>a3</v>
      </c>
      <c r="AI1110" s="122"/>
      <c r="AJ1110" s="122"/>
      <c r="AK1110" s="122"/>
      <c r="AL1110" s="122"/>
      <c r="AM1110" s="122"/>
      <c r="AN1110" s="173"/>
      <c r="AO1110" s="173"/>
      <c r="AP1110" s="173"/>
      <c r="AQ1110" s="173"/>
      <c r="AR1110" s="173"/>
      <c r="AS1110" s="173"/>
      <c r="AT1110" s="173"/>
      <c r="AU1110" s="173"/>
      <c r="AV1110" s="173"/>
      <c r="AW1110" s="173"/>
      <c r="AX1110" s="173"/>
      <c r="AY1110" s="173"/>
      <c r="AZ1110" s="211">
        <f t="shared" si="159"/>
        <v>0</v>
      </c>
      <c r="BA1110" s="211">
        <f t="shared" si="160"/>
        <v>0</v>
      </c>
      <c r="BB1110" s="205">
        <f t="shared" si="153"/>
        <v>28942</v>
      </c>
      <c r="BC1110" s="205">
        <f t="shared" si="154"/>
        <v>28942</v>
      </c>
      <c r="BD1110" s="205">
        <f t="shared" si="155"/>
        <v>0</v>
      </c>
      <c r="BE1110" s="205">
        <f t="shared" si="156"/>
        <v>0</v>
      </c>
      <c r="BF1110" s="175">
        <v>28942</v>
      </c>
      <c r="BG1110" s="175"/>
      <c r="BH1110" s="175">
        <v>10794</v>
      </c>
      <c r="BI1110" s="175"/>
      <c r="BJ1110" s="175"/>
      <c r="BK1110" s="175">
        <v>4658</v>
      </c>
      <c r="BL1110" s="175">
        <v>1195</v>
      </c>
      <c r="BM1110" s="175">
        <v>6373</v>
      </c>
      <c r="BN1110" s="175">
        <v>2760</v>
      </c>
      <c r="BO1110" s="175">
        <v>3162</v>
      </c>
      <c r="BP1110" s="198">
        <f t="shared" si="157"/>
        <v>13956</v>
      </c>
    </row>
    <row r="1111" spans="1:68" s="116" customFormat="1" x14ac:dyDescent="0.15">
      <c r="A1111" s="117">
        <v>2120701002</v>
      </c>
      <c r="B1111" s="118" t="s">
        <v>1698</v>
      </c>
      <c r="C1111" s="118" t="s">
        <v>1650</v>
      </c>
      <c r="D1111" s="118" t="s">
        <v>1697</v>
      </c>
      <c r="E1111" s="118" t="s">
        <v>4290</v>
      </c>
      <c r="F1111" s="120">
        <v>11</v>
      </c>
      <c r="G1111" s="119">
        <v>1213253.8999999999</v>
      </c>
      <c r="H1111" s="119"/>
      <c r="I1111" s="120" t="s">
        <v>5820</v>
      </c>
      <c r="J1111" s="120">
        <v>4050</v>
      </c>
      <c r="K1111" s="120">
        <v>1213254</v>
      </c>
      <c r="L1111" s="120">
        <v>0.82099999999999995</v>
      </c>
      <c r="M1111" s="121" t="s">
        <v>5657</v>
      </c>
      <c r="N1111" s="120">
        <v>1</v>
      </c>
      <c r="O1111" s="119">
        <v>169</v>
      </c>
      <c r="P1111" s="119"/>
      <c r="Q1111" s="119"/>
      <c r="R1111" s="120" t="s">
        <v>5655</v>
      </c>
      <c r="S1111" s="120">
        <v>19.3</v>
      </c>
      <c r="T1111" s="120"/>
      <c r="U1111" s="120"/>
      <c r="V1111" s="172">
        <v>1023.5</v>
      </c>
      <c r="W1111" s="172">
        <v>167.3</v>
      </c>
      <c r="X1111" s="172">
        <v>613.9</v>
      </c>
      <c r="Y1111" s="172">
        <v>110.2</v>
      </c>
      <c r="Z1111" s="172">
        <v>132.1</v>
      </c>
      <c r="AA1111" s="123">
        <v>1009.88</v>
      </c>
      <c r="AB1111" s="123"/>
      <c r="AC1111" s="123">
        <v>1064.8399999999999</v>
      </c>
      <c r="AD1111" s="123"/>
      <c r="AE1111" s="123"/>
      <c r="AF1111" s="123"/>
      <c r="AG1111" s="214"/>
      <c r="AH1111" s="229" t="str">
        <f t="shared" si="152"/>
        <v>a3</v>
      </c>
      <c r="AI1111" s="122"/>
      <c r="AJ1111" s="122"/>
      <c r="AK1111" s="122"/>
      <c r="AL1111" s="122"/>
      <c r="AM1111" s="122"/>
      <c r="AN1111" s="173"/>
      <c r="AO1111" s="173"/>
      <c r="AP1111" s="173"/>
      <c r="AQ1111" s="173"/>
      <c r="AR1111" s="173"/>
      <c r="AS1111" s="173"/>
      <c r="AT1111" s="173">
        <v>1</v>
      </c>
      <c r="AU1111" s="173">
        <v>0.7</v>
      </c>
      <c r="AV1111" s="173">
        <v>0.7</v>
      </c>
      <c r="AW1111" s="173"/>
      <c r="AX1111" s="173"/>
      <c r="AY1111" s="173"/>
      <c r="AZ1111" s="211">
        <f t="shared" si="159"/>
        <v>0</v>
      </c>
      <c r="BA1111" s="211">
        <f t="shared" si="160"/>
        <v>2.4</v>
      </c>
      <c r="BB1111" s="205">
        <f t="shared" si="153"/>
        <v>92981</v>
      </c>
      <c r="BC1111" s="205">
        <f t="shared" si="154"/>
        <v>92981</v>
      </c>
      <c r="BD1111" s="205">
        <f t="shared" si="155"/>
        <v>0</v>
      </c>
      <c r="BE1111" s="205">
        <f t="shared" si="156"/>
        <v>0</v>
      </c>
      <c r="BF1111" s="175">
        <v>92981</v>
      </c>
      <c r="BG1111" s="175"/>
      <c r="BH1111" s="175">
        <v>27730</v>
      </c>
      <c r="BI1111" s="175"/>
      <c r="BJ1111" s="175"/>
      <c r="BK1111" s="175">
        <v>26343</v>
      </c>
      <c r="BL1111" s="175">
        <v>1553</v>
      </c>
      <c r="BM1111" s="175">
        <v>16452</v>
      </c>
      <c r="BN1111" s="175">
        <v>9482</v>
      </c>
      <c r="BO1111" s="175">
        <v>11421</v>
      </c>
      <c r="BP1111" s="198">
        <f t="shared" si="157"/>
        <v>39151</v>
      </c>
    </row>
    <row r="1112" spans="1:68" s="116" customFormat="1" x14ac:dyDescent="0.15">
      <c r="A1112" s="117">
        <v>2120701003</v>
      </c>
      <c r="B1112" s="118" t="s">
        <v>1699</v>
      </c>
      <c r="C1112" s="118" t="s">
        <v>1650</v>
      </c>
      <c r="D1112" s="118" t="s">
        <v>1697</v>
      </c>
      <c r="E1112" s="118" t="s">
        <v>4291</v>
      </c>
      <c r="F1112" s="120">
        <v>5</v>
      </c>
      <c r="G1112" s="119">
        <v>32239.9</v>
      </c>
      <c r="H1112" s="119"/>
      <c r="I1112" s="120" t="s">
        <v>5820</v>
      </c>
      <c r="J1112" s="120">
        <v>750</v>
      </c>
      <c r="K1112" s="120">
        <v>32239.9</v>
      </c>
      <c r="L1112" s="120">
        <v>0.11799999999999999</v>
      </c>
      <c r="M1112" s="121" t="s">
        <v>5657</v>
      </c>
      <c r="N1112" s="120">
        <v>1</v>
      </c>
      <c r="O1112" s="119">
        <v>169</v>
      </c>
      <c r="P1112" s="119"/>
      <c r="Q1112" s="119"/>
      <c r="R1112" s="120" t="s">
        <v>5658</v>
      </c>
      <c r="S1112" s="120">
        <v>0.1</v>
      </c>
      <c r="T1112" s="120"/>
      <c r="U1112" s="120"/>
      <c r="V1112" s="172">
        <v>278</v>
      </c>
      <c r="W1112" s="172">
        <v>40</v>
      </c>
      <c r="X1112" s="172">
        <v>185</v>
      </c>
      <c r="Y1112" s="172"/>
      <c r="Z1112" s="172">
        <v>53</v>
      </c>
      <c r="AA1112" s="123">
        <v>24.01</v>
      </c>
      <c r="AB1112" s="123"/>
      <c r="AC1112" s="123">
        <v>24.79</v>
      </c>
      <c r="AD1112" s="123"/>
      <c r="AE1112" s="123"/>
      <c r="AF1112" s="123"/>
      <c r="AG1112" s="214"/>
      <c r="AH1112" s="229" t="str">
        <f t="shared" si="152"/>
        <v>a3</v>
      </c>
      <c r="AI1112" s="122"/>
      <c r="AJ1112" s="122"/>
      <c r="AK1112" s="122"/>
      <c r="AL1112" s="122"/>
      <c r="AM1112" s="122"/>
      <c r="AN1112" s="173"/>
      <c r="AO1112" s="173"/>
      <c r="AP1112" s="173"/>
      <c r="AQ1112" s="173"/>
      <c r="AR1112" s="173"/>
      <c r="AS1112" s="173"/>
      <c r="AT1112" s="173"/>
      <c r="AU1112" s="173"/>
      <c r="AV1112" s="173"/>
      <c r="AW1112" s="173"/>
      <c r="AX1112" s="173"/>
      <c r="AY1112" s="173"/>
      <c r="AZ1112" s="211">
        <f t="shared" si="159"/>
        <v>0</v>
      </c>
      <c r="BA1112" s="211">
        <f t="shared" si="160"/>
        <v>0</v>
      </c>
      <c r="BB1112" s="205">
        <f t="shared" si="153"/>
        <v>16017</v>
      </c>
      <c r="BC1112" s="205">
        <f t="shared" si="154"/>
        <v>16017</v>
      </c>
      <c r="BD1112" s="205">
        <f t="shared" si="155"/>
        <v>0</v>
      </c>
      <c r="BE1112" s="205">
        <f t="shared" si="156"/>
        <v>0</v>
      </c>
      <c r="BF1112" s="175">
        <v>16017</v>
      </c>
      <c r="BG1112" s="175"/>
      <c r="BH1112" s="175">
        <v>5324</v>
      </c>
      <c r="BI1112" s="175"/>
      <c r="BJ1112" s="175"/>
      <c r="BK1112" s="175">
        <v>655</v>
      </c>
      <c r="BL1112" s="175">
        <v>1020</v>
      </c>
      <c r="BM1112" s="175">
        <v>4744</v>
      </c>
      <c r="BN1112" s="175">
        <v>1436</v>
      </c>
      <c r="BO1112" s="175">
        <v>2838</v>
      </c>
      <c r="BP1112" s="198">
        <f t="shared" si="157"/>
        <v>8162</v>
      </c>
    </row>
    <row r="1113" spans="1:68" s="116" customFormat="1" x14ac:dyDescent="0.15">
      <c r="A1113" s="117">
        <v>2120801001</v>
      </c>
      <c r="B1113" s="118" t="s">
        <v>1700</v>
      </c>
      <c r="C1113" s="118" t="s">
        <v>1650</v>
      </c>
      <c r="D1113" s="118" t="s">
        <v>1701</v>
      </c>
      <c r="E1113" s="118" t="s">
        <v>4292</v>
      </c>
      <c r="F1113" s="120">
        <v>48</v>
      </c>
      <c r="G1113" s="119">
        <v>3595757</v>
      </c>
      <c r="H1113" s="119"/>
      <c r="I1113" s="120" t="s">
        <v>5820</v>
      </c>
      <c r="J1113" s="120">
        <v>12000</v>
      </c>
      <c r="K1113" s="120">
        <v>3595757</v>
      </c>
      <c r="L1113" s="120">
        <v>0.82099999999999995</v>
      </c>
      <c r="M1113" s="121" t="s">
        <v>5661</v>
      </c>
      <c r="N1113" s="120">
        <v>1</v>
      </c>
      <c r="O1113" s="119">
        <v>234</v>
      </c>
      <c r="P1113" s="119">
        <v>32.299999999999997</v>
      </c>
      <c r="Q1113" s="119">
        <v>4.16</v>
      </c>
      <c r="R1113" s="120" t="s">
        <v>5655</v>
      </c>
      <c r="S1113" s="120">
        <v>12</v>
      </c>
      <c r="T1113" s="120"/>
      <c r="U1113" s="120"/>
      <c r="V1113" s="172">
        <v>1360.3</v>
      </c>
      <c r="W1113" s="172">
        <v>186.5</v>
      </c>
      <c r="X1113" s="172">
        <v>995.8</v>
      </c>
      <c r="Y1113" s="172">
        <v>115.3</v>
      </c>
      <c r="Z1113" s="172">
        <v>62.7</v>
      </c>
      <c r="AA1113" s="123">
        <v>28398</v>
      </c>
      <c r="AB1113" s="123"/>
      <c r="AC1113" s="123">
        <v>2041</v>
      </c>
      <c r="AD1113" s="123"/>
      <c r="AE1113" s="123"/>
      <c r="AF1113" s="123"/>
      <c r="AG1113" s="214"/>
      <c r="AH1113" s="229" t="str">
        <f t="shared" si="152"/>
        <v>a3</v>
      </c>
      <c r="AI1113" s="122"/>
      <c r="AJ1113" s="122"/>
      <c r="AK1113" s="122"/>
      <c r="AL1113" s="122"/>
      <c r="AM1113" s="122"/>
      <c r="AN1113" s="173">
        <v>3</v>
      </c>
      <c r="AO1113" s="173">
        <v>3</v>
      </c>
      <c r="AP1113" s="173">
        <v>1.5</v>
      </c>
      <c r="AQ1113" s="173">
        <v>0.5</v>
      </c>
      <c r="AR1113" s="173" t="s">
        <v>3186</v>
      </c>
      <c r="AS1113" s="173" t="s">
        <v>3186</v>
      </c>
      <c r="AT1113" s="173" t="s">
        <v>3186</v>
      </c>
      <c r="AU1113" s="173" t="s">
        <v>3186</v>
      </c>
      <c r="AV1113" s="173" t="s">
        <v>3186</v>
      </c>
      <c r="AW1113" s="173" t="s">
        <v>3186</v>
      </c>
      <c r="AX1113" s="173" t="s">
        <v>3186</v>
      </c>
      <c r="AY1113" s="173">
        <v>1</v>
      </c>
      <c r="AZ1113" s="211">
        <f t="shared" si="159"/>
        <v>8</v>
      </c>
      <c r="BA1113" s="211">
        <f t="shared" si="160"/>
        <v>1</v>
      </c>
      <c r="BB1113" s="205">
        <f t="shared" si="153"/>
        <v>145516</v>
      </c>
      <c r="BC1113" s="205">
        <f t="shared" si="154"/>
        <v>145516</v>
      </c>
      <c r="BD1113" s="205">
        <f t="shared" si="155"/>
        <v>0</v>
      </c>
      <c r="BE1113" s="205">
        <f t="shared" si="156"/>
        <v>0</v>
      </c>
      <c r="BF1113" s="175">
        <v>145516</v>
      </c>
      <c r="BG1113" s="175">
        <v>45379</v>
      </c>
      <c r="BH1113" s="175"/>
      <c r="BI1113" s="175"/>
      <c r="BJ1113" s="175"/>
      <c r="BK1113" s="175">
        <v>40168</v>
      </c>
      <c r="BL1113" s="175">
        <v>6904</v>
      </c>
      <c r="BM1113" s="175">
        <v>21451</v>
      </c>
      <c r="BN1113" s="175">
        <v>8974</v>
      </c>
      <c r="BO1113" s="175">
        <v>22640</v>
      </c>
      <c r="BP1113" s="198">
        <f t="shared" si="157"/>
        <v>22640</v>
      </c>
    </row>
    <row r="1114" spans="1:68" s="116" customFormat="1" x14ac:dyDescent="0.15">
      <c r="A1114" s="117">
        <v>2120901001</v>
      </c>
      <c r="B1114" s="118" t="s">
        <v>1702</v>
      </c>
      <c r="C1114" s="118" t="s">
        <v>1650</v>
      </c>
      <c r="D1114" s="118" t="s">
        <v>1703</v>
      </c>
      <c r="E1114" s="118" t="s">
        <v>4293</v>
      </c>
      <c r="F1114" s="120">
        <v>13</v>
      </c>
      <c r="G1114" s="119">
        <v>2313100</v>
      </c>
      <c r="H1114" s="119"/>
      <c r="I1114" s="120" t="s">
        <v>5820</v>
      </c>
      <c r="J1114" s="120">
        <v>13200</v>
      </c>
      <c r="K1114" s="120">
        <v>2313100</v>
      </c>
      <c r="L1114" s="120">
        <v>0.48</v>
      </c>
      <c r="M1114" s="121" t="s">
        <v>5654</v>
      </c>
      <c r="N1114" s="120">
        <v>1</v>
      </c>
      <c r="O1114" s="119">
        <v>106</v>
      </c>
      <c r="P1114" s="119">
        <v>32.1</v>
      </c>
      <c r="Q1114" s="119">
        <v>3.2</v>
      </c>
      <c r="R1114" s="120" t="s">
        <v>5655</v>
      </c>
      <c r="S1114" s="120">
        <v>26.3</v>
      </c>
      <c r="T1114" s="120"/>
      <c r="U1114" s="120"/>
      <c r="V1114" s="172">
        <v>2220</v>
      </c>
      <c r="W1114" s="172">
        <v>1021</v>
      </c>
      <c r="X1114" s="172">
        <v>1065</v>
      </c>
      <c r="Y1114" s="172">
        <v>87</v>
      </c>
      <c r="Z1114" s="172">
        <v>47</v>
      </c>
      <c r="AA1114" s="123">
        <v>16009</v>
      </c>
      <c r="AB1114" s="123"/>
      <c r="AC1114" s="123">
        <v>1691</v>
      </c>
      <c r="AD1114" s="123"/>
      <c r="AE1114" s="123"/>
      <c r="AF1114" s="123"/>
      <c r="AG1114" s="214"/>
      <c r="AH1114" s="229" t="str">
        <f t="shared" si="152"/>
        <v>a3</v>
      </c>
      <c r="AI1114" s="122"/>
      <c r="AJ1114" s="122"/>
      <c r="AK1114" s="122"/>
      <c r="AL1114" s="122"/>
      <c r="AM1114" s="122"/>
      <c r="AN1114" s="173">
        <v>3</v>
      </c>
      <c r="AO1114" s="173">
        <v>2</v>
      </c>
      <c r="AP1114" s="173" t="s">
        <v>3186</v>
      </c>
      <c r="AQ1114" s="173" t="s">
        <v>3186</v>
      </c>
      <c r="AR1114" s="173" t="s">
        <v>3186</v>
      </c>
      <c r="AS1114" s="173" t="s">
        <v>3186</v>
      </c>
      <c r="AT1114" s="173" t="s">
        <v>3186</v>
      </c>
      <c r="AU1114" s="173">
        <v>2</v>
      </c>
      <c r="AV1114" s="173">
        <v>1</v>
      </c>
      <c r="AW1114" s="173">
        <v>1</v>
      </c>
      <c r="AX1114" s="173" t="s">
        <v>3186</v>
      </c>
      <c r="AY1114" s="173">
        <v>1</v>
      </c>
      <c r="AZ1114" s="211">
        <f t="shared" si="159"/>
        <v>5</v>
      </c>
      <c r="BA1114" s="211">
        <f t="shared" si="160"/>
        <v>5</v>
      </c>
      <c r="BB1114" s="205">
        <f t="shared" si="153"/>
        <v>239497</v>
      </c>
      <c r="BC1114" s="205">
        <f t="shared" si="154"/>
        <v>210124</v>
      </c>
      <c r="BD1114" s="205">
        <f t="shared" si="155"/>
        <v>30988</v>
      </c>
      <c r="BE1114" s="205">
        <f t="shared" si="156"/>
        <v>1615</v>
      </c>
      <c r="BF1114" s="175">
        <v>208509</v>
      </c>
      <c r="BG1114" s="175">
        <v>34381</v>
      </c>
      <c r="BH1114" s="175">
        <v>52962</v>
      </c>
      <c r="BI1114" s="175">
        <v>29373</v>
      </c>
      <c r="BJ1114" s="175"/>
      <c r="BK1114" s="175">
        <v>56727</v>
      </c>
      <c r="BL1114" s="175">
        <v>10125</v>
      </c>
      <c r="BM1114" s="175">
        <v>32695</v>
      </c>
      <c r="BN1114" s="175">
        <v>15009</v>
      </c>
      <c r="BO1114" s="175">
        <v>8225</v>
      </c>
      <c r="BP1114" s="198">
        <f t="shared" si="157"/>
        <v>61187</v>
      </c>
    </row>
    <row r="1115" spans="1:68" s="116" customFormat="1" x14ac:dyDescent="0.15">
      <c r="A1115" s="117">
        <v>2121001001</v>
      </c>
      <c r="B1115" s="118" t="s">
        <v>1704</v>
      </c>
      <c r="C1115" s="118" t="s">
        <v>1650</v>
      </c>
      <c r="D1115" s="118" t="s">
        <v>1705</v>
      </c>
      <c r="E1115" s="118" t="s">
        <v>4294</v>
      </c>
      <c r="F1115" s="120">
        <v>34</v>
      </c>
      <c r="G1115" s="119"/>
      <c r="H1115" s="119"/>
      <c r="I1115" s="120" t="s">
        <v>5820</v>
      </c>
      <c r="J1115" s="120">
        <v>9600</v>
      </c>
      <c r="K1115" s="120">
        <v>3654132</v>
      </c>
      <c r="L1115" s="120">
        <v>1.0429999999999999</v>
      </c>
      <c r="M1115" s="121" t="s">
        <v>5654</v>
      </c>
      <c r="N1115" s="120">
        <v>1</v>
      </c>
      <c r="O1115" s="119">
        <v>199</v>
      </c>
      <c r="P1115" s="119"/>
      <c r="Q1115" s="119"/>
      <c r="R1115" s="120" t="s">
        <v>5655</v>
      </c>
      <c r="S1115" s="120">
        <v>28</v>
      </c>
      <c r="T1115" s="120"/>
      <c r="U1115" s="120"/>
      <c r="V1115" s="172">
        <v>1302.9000000000001</v>
      </c>
      <c r="W1115" s="172"/>
      <c r="X1115" s="172">
        <v>776.1</v>
      </c>
      <c r="Y1115" s="172">
        <v>290.10000000000002</v>
      </c>
      <c r="Z1115" s="172">
        <v>236.7</v>
      </c>
      <c r="AA1115" s="123">
        <v>19536</v>
      </c>
      <c r="AB1115" s="123">
        <v>18700.799999999992</v>
      </c>
      <c r="AC1115" s="123">
        <v>1968</v>
      </c>
      <c r="AD1115" s="123"/>
      <c r="AE1115" s="123"/>
      <c r="AF1115" s="123"/>
      <c r="AG1115" s="214"/>
      <c r="AH1115" s="229" t="str">
        <f t="shared" si="152"/>
        <v>a3</v>
      </c>
      <c r="AI1115" s="122" t="s">
        <v>5402</v>
      </c>
      <c r="AJ1115" s="122"/>
      <c r="AK1115" s="122" t="s">
        <v>5402</v>
      </c>
      <c r="AL1115" s="122"/>
      <c r="AM1115" s="122"/>
      <c r="AN1115" s="173" t="s">
        <v>3186</v>
      </c>
      <c r="AO1115" s="173" t="s">
        <v>3186</v>
      </c>
      <c r="AP1115" s="173" t="s">
        <v>3186</v>
      </c>
      <c r="AQ1115" s="173" t="s">
        <v>3186</v>
      </c>
      <c r="AR1115" s="173" t="s">
        <v>3186</v>
      </c>
      <c r="AS1115" s="173">
        <v>3</v>
      </c>
      <c r="AT1115" s="173">
        <v>2</v>
      </c>
      <c r="AU1115" s="173">
        <v>3</v>
      </c>
      <c r="AV1115" s="173">
        <v>1</v>
      </c>
      <c r="AW1115" s="173">
        <v>2</v>
      </c>
      <c r="AX1115" s="173">
        <v>2</v>
      </c>
      <c r="AY1115" s="173">
        <v>1</v>
      </c>
      <c r="AZ1115" s="211">
        <f t="shared" si="159"/>
        <v>3</v>
      </c>
      <c r="BA1115" s="211">
        <f t="shared" si="160"/>
        <v>11</v>
      </c>
      <c r="BB1115" s="205">
        <f t="shared" si="153"/>
        <v>215894</v>
      </c>
      <c r="BC1115" s="205">
        <f t="shared" si="154"/>
        <v>215894</v>
      </c>
      <c r="BD1115" s="205">
        <f t="shared" si="155"/>
        <v>0</v>
      </c>
      <c r="BE1115" s="205">
        <f t="shared" si="156"/>
        <v>0</v>
      </c>
      <c r="BF1115" s="175">
        <v>215894</v>
      </c>
      <c r="BG1115" s="175"/>
      <c r="BH1115" s="175">
        <v>164878</v>
      </c>
      <c r="BI1115" s="175"/>
      <c r="BJ1115" s="175"/>
      <c r="BK1115" s="175">
        <v>50126</v>
      </c>
      <c r="BL1115" s="175"/>
      <c r="BM1115" s="175"/>
      <c r="BN1115" s="175"/>
      <c r="BO1115" s="175">
        <v>890</v>
      </c>
      <c r="BP1115" s="198">
        <f t="shared" si="157"/>
        <v>165768</v>
      </c>
    </row>
    <row r="1116" spans="1:68" s="116" customFormat="1" x14ac:dyDescent="0.15">
      <c r="A1116" s="117">
        <v>2121002002</v>
      </c>
      <c r="B1116" s="118" t="s">
        <v>1706</v>
      </c>
      <c r="C1116" s="118" t="s">
        <v>1650</v>
      </c>
      <c r="D1116" s="118" t="s">
        <v>1705</v>
      </c>
      <c r="E1116" s="118" t="s">
        <v>4295</v>
      </c>
      <c r="F1116" s="120">
        <v>19</v>
      </c>
      <c r="G1116" s="119">
        <v>618079</v>
      </c>
      <c r="H1116" s="119"/>
      <c r="I1116" s="120" t="s">
        <v>5820</v>
      </c>
      <c r="J1116" s="120">
        <v>2200</v>
      </c>
      <c r="K1116" s="120">
        <v>618079</v>
      </c>
      <c r="L1116" s="120">
        <v>0.77</v>
      </c>
      <c r="M1116" s="121" t="s">
        <v>5659</v>
      </c>
      <c r="N1116" s="120">
        <v>2</v>
      </c>
      <c r="O1116" s="119">
        <v>131.5</v>
      </c>
      <c r="P1116" s="119">
        <v>43.6</v>
      </c>
      <c r="Q1116" s="119">
        <v>4.3899999999999997</v>
      </c>
      <c r="R1116" s="120"/>
      <c r="S1116" s="120"/>
      <c r="T1116" s="120"/>
      <c r="U1116" s="120" t="s">
        <v>5689</v>
      </c>
      <c r="V1116" s="172">
        <v>481.8</v>
      </c>
      <c r="W1116" s="172"/>
      <c r="X1116" s="172">
        <v>327.60000000000002</v>
      </c>
      <c r="Y1116" s="172">
        <v>33.700000000000003</v>
      </c>
      <c r="Z1116" s="172">
        <v>120.5</v>
      </c>
      <c r="AA1116" s="123">
        <v>10796</v>
      </c>
      <c r="AB1116" s="123"/>
      <c r="AC1116" s="123">
        <v>9496</v>
      </c>
      <c r="AD1116" s="123"/>
      <c r="AE1116" s="123"/>
      <c r="AF1116" s="123"/>
      <c r="AG1116" s="214"/>
      <c r="AH1116" s="229" t="str">
        <f t="shared" si="152"/>
        <v>b3</v>
      </c>
      <c r="AI1116" s="122" t="s">
        <v>5402</v>
      </c>
      <c r="AJ1116" s="122"/>
      <c r="AK1116" s="122"/>
      <c r="AL1116" s="122"/>
      <c r="AM1116" s="122"/>
      <c r="AN1116" s="173" t="s">
        <v>3186</v>
      </c>
      <c r="AO1116" s="173" t="s">
        <v>3186</v>
      </c>
      <c r="AP1116" s="173" t="s">
        <v>3186</v>
      </c>
      <c r="AQ1116" s="173" t="s">
        <v>3186</v>
      </c>
      <c r="AR1116" s="173" t="s">
        <v>3186</v>
      </c>
      <c r="AS1116" s="173">
        <v>1</v>
      </c>
      <c r="AT1116" s="173">
        <v>3</v>
      </c>
      <c r="AU1116" s="173">
        <v>3</v>
      </c>
      <c r="AV1116" s="173">
        <v>2</v>
      </c>
      <c r="AW1116" s="173">
        <v>2</v>
      </c>
      <c r="AX1116" s="173">
        <v>2</v>
      </c>
      <c r="AY1116" s="173">
        <v>1</v>
      </c>
      <c r="AZ1116" s="211">
        <f t="shared" si="159"/>
        <v>1</v>
      </c>
      <c r="BA1116" s="211">
        <f t="shared" si="160"/>
        <v>13</v>
      </c>
      <c r="BB1116" s="205">
        <f t="shared" si="153"/>
        <v>90936</v>
      </c>
      <c r="BC1116" s="205">
        <f t="shared" si="154"/>
        <v>90936</v>
      </c>
      <c r="BD1116" s="205">
        <f t="shared" si="155"/>
        <v>0</v>
      </c>
      <c r="BE1116" s="205">
        <f t="shared" si="156"/>
        <v>0</v>
      </c>
      <c r="BF1116" s="175">
        <v>90936</v>
      </c>
      <c r="BG1116" s="175"/>
      <c r="BH1116" s="175">
        <v>74781</v>
      </c>
      <c r="BI1116" s="175"/>
      <c r="BJ1116" s="175"/>
      <c r="BK1116" s="175">
        <v>12278</v>
      </c>
      <c r="BL1116" s="175"/>
      <c r="BM1116" s="175"/>
      <c r="BN1116" s="175"/>
      <c r="BO1116" s="175">
        <v>3877</v>
      </c>
      <c r="BP1116" s="198">
        <f t="shared" si="157"/>
        <v>78658</v>
      </c>
    </row>
    <row r="1117" spans="1:68" s="116" customFormat="1" x14ac:dyDescent="0.15">
      <c r="A1117" s="117">
        <v>2121002003</v>
      </c>
      <c r="B1117" s="118" t="s">
        <v>1707</v>
      </c>
      <c r="C1117" s="118" t="s">
        <v>1650</v>
      </c>
      <c r="D1117" s="118" t="s">
        <v>1705</v>
      </c>
      <c r="E1117" s="118" t="s">
        <v>4296</v>
      </c>
      <c r="F1117" s="120">
        <v>11</v>
      </c>
      <c r="G1117" s="119"/>
      <c r="H1117" s="119"/>
      <c r="I1117" s="120" t="s">
        <v>5820</v>
      </c>
      <c r="J1117" s="120">
        <v>1250</v>
      </c>
      <c r="K1117" s="120">
        <v>242474</v>
      </c>
      <c r="L1117" s="120">
        <v>0.53100000000000003</v>
      </c>
      <c r="M1117" s="121" t="s">
        <v>5657</v>
      </c>
      <c r="N1117" s="120">
        <v>1</v>
      </c>
      <c r="O1117" s="119">
        <v>201</v>
      </c>
      <c r="P1117" s="119"/>
      <c r="Q1117" s="119"/>
      <c r="R1117" s="120" t="s">
        <v>5658</v>
      </c>
      <c r="S1117" s="120">
        <v>0.2</v>
      </c>
      <c r="T1117" s="120"/>
      <c r="U1117" s="120"/>
      <c r="V1117" s="172">
        <v>215.4</v>
      </c>
      <c r="W1117" s="172"/>
      <c r="X1117" s="172">
        <v>111.7</v>
      </c>
      <c r="Y1117" s="172">
        <v>38.200000000000003</v>
      </c>
      <c r="Z1117" s="172">
        <v>65.5</v>
      </c>
      <c r="AA1117" s="123"/>
      <c r="AB1117" s="123"/>
      <c r="AC1117" s="123">
        <v>200</v>
      </c>
      <c r="AD1117" s="123"/>
      <c r="AE1117" s="123"/>
      <c r="AF1117" s="123"/>
      <c r="AG1117" s="214"/>
      <c r="AH1117" s="229" t="str">
        <f t="shared" si="152"/>
        <v>a3</v>
      </c>
      <c r="AI1117" s="122" t="s">
        <v>5402</v>
      </c>
      <c r="AJ1117" s="122"/>
      <c r="AK1117" s="122"/>
      <c r="AL1117" s="122"/>
      <c r="AM1117" s="122"/>
      <c r="AN1117" s="173" t="s">
        <v>3186</v>
      </c>
      <c r="AO1117" s="173" t="s">
        <v>3186</v>
      </c>
      <c r="AP1117" s="173" t="s">
        <v>3186</v>
      </c>
      <c r="AQ1117" s="173" t="s">
        <v>3186</v>
      </c>
      <c r="AR1117" s="173" t="s">
        <v>3186</v>
      </c>
      <c r="AS1117" s="173" t="s">
        <v>3186</v>
      </c>
      <c r="AT1117" s="173"/>
      <c r="AU1117" s="173"/>
      <c r="AV1117" s="173"/>
      <c r="AW1117" s="173"/>
      <c r="AX1117" s="173"/>
      <c r="AY1117" s="173"/>
      <c r="AZ1117" s="211">
        <f t="shared" si="159"/>
        <v>0</v>
      </c>
      <c r="BA1117" s="211">
        <f t="shared" si="160"/>
        <v>0</v>
      </c>
      <c r="BB1117" s="205">
        <f t="shared" si="153"/>
        <v>35574</v>
      </c>
      <c r="BC1117" s="205">
        <f t="shared" si="154"/>
        <v>35574</v>
      </c>
      <c r="BD1117" s="205">
        <f t="shared" si="155"/>
        <v>0</v>
      </c>
      <c r="BE1117" s="205">
        <f t="shared" si="156"/>
        <v>0</v>
      </c>
      <c r="BF1117" s="175">
        <v>35574</v>
      </c>
      <c r="BG1117" s="175"/>
      <c r="BH1117" s="175">
        <v>30366</v>
      </c>
      <c r="BI1117" s="175"/>
      <c r="BJ1117" s="175"/>
      <c r="BK1117" s="175">
        <v>4845</v>
      </c>
      <c r="BL1117" s="175"/>
      <c r="BM1117" s="175"/>
      <c r="BN1117" s="175"/>
      <c r="BO1117" s="175">
        <v>363</v>
      </c>
      <c r="BP1117" s="198">
        <f t="shared" si="157"/>
        <v>30729</v>
      </c>
    </row>
    <row r="1118" spans="1:68" s="116" customFormat="1" x14ac:dyDescent="0.15">
      <c r="A1118" s="117">
        <v>2121002004</v>
      </c>
      <c r="B1118" s="118" t="s">
        <v>1708</v>
      </c>
      <c r="C1118" s="118" t="s">
        <v>1650</v>
      </c>
      <c r="D1118" s="118" t="s">
        <v>1705</v>
      </c>
      <c r="E1118" s="118" t="s">
        <v>4297</v>
      </c>
      <c r="F1118" s="120">
        <v>10</v>
      </c>
      <c r="G1118" s="119"/>
      <c r="H1118" s="119"/>
      <c r="I1118" s="120" t="s">
        <v>5820</v>
      </c>
      <c r="J1118" s="120">
        <v>1700</v>
      </c>
      <c r="K1118" s="120">
        <v>289897</v>
      </c>
      <c r="L1118" s="120">
        <v>0.46700000000000003</v>
      </c>
      <c r="M1118" s="121" t="s">
        <v>5657</v>
      </c>
      <c r="N1118" s="120">
        <v>2</v>
      </c>
      <c r="O1118" s="119">
        <v>148</v>
      </c>
      <c r="P1118" s="119">
        <v>27.5</v>
      </c>
      <c r="Q1118" s="119">
        <v>3</v>
      </c>
      <c r="R1118" s="120" t="s">
        <v>5658</v>
      </c>
      <c r="S1118" s="120">
        <v>0.1</v>
      </c>
      <c r="T1118" s="120"/>
      <c r="U1118" s="120"/>
      <c r="V1118" s="172">
        <v>315.3</v>
      </c>
      <c r="W1118" s="172"/>
      <c r="X1118" s="172">
        <v>161.9</v>
      </c>
      <c r="Y1118" s="172">
        <v>11.1</v>
      </c>
      <c r="Z1118" s="172">
        <v>142.30000000000001</v>
      </c>
      <c r="AA1118" s="123"/>
      <c r="AB1118" s="123"/>
      <c r="AC1118" s="123">
        <v>253</v>
      </c>
      <c r="AD1118" s="123"/>
      <c r="AE1118" s="123"/>
      <c r="AF1118" s="123"/>
      <c r="AG1118" s="214"/>
      <c r="AH1118" s="229" t="str">
        <f t="shared" si="152"/>
        <v>b3</v>
      </c>
      <c r="AI1118" s="122" t="s">
        <v>5402</v>
      </c>
      <c r="AJ1118" s="122"/>
      <c r="AK1118" s="122"/>
      <c r="AL1118" s="122"/>
      <c r="AM1118" s="122"/>
      <c r="AN1118" s="173" t="s">
        <v>3186</v>
      </c>
      <c r="AO1118" s="173" t="s">
        <v>3186</v>
      </c>
      <c r="AP1118" s="173" t="s">
        <v>3186</v>
      </c>
      <c r="AQ1118" s="173" t="s">
        <v>3186</v>
      </c>
      <c r="AR1118" s="173" t="s">
        <v>3186</v>
      </c>
      <c r="AS1118" s="173">
        <v>2</v>
      </c>
      <c r="AT1118" s="173">
        <v>2</v>
      </c>
      <c r="AU1118" s="173">
        <v>2</v>
      </c>
      <c r="AV1118" s="173">
        <v>2</v>
      </c>
      <c r="AW1118" s="173">
        <v>2</v>
      </c>
      <c r="AX1118" s="173">
        <v>2</v>
      </c>
      <c r="AY1118" s="173" t="s">
        <v>3186</v>
      </c>
      <c r="AZ1118" s="211">
        <f t="shared" si="159"/>
        <v>2</v>
      </c>
      <c r="BA1118" s="211">
        <f t="shared" si="160"/>
        <v>10</v>
      </c>
      <c r="BB1118" s="205">
        <f t="shared" si="153"/>
        <v>55642</v>
      </c>
      <c r="BC1118" s="205">
        <f t="shared" si="154"/>
        <v>55642</v>
      </c>
      <c r="BD1118" s="205">
        <f t="shared" si="155"/>
        <v>0</v>
      </c>
      <c r="BE1118" s="205">
        <f t="shared" si="156"/>
        <v>0</v>
      </c>
      <c r="BF1118" s="175">
        <v>55642</v>
      </c>
      <c r="BG1118" s="175"/>
      <c r="BH1118" s="175">
        <v>47477</v>
      </c>
      <c r="BI1118" s="175"/>
      <c r="BJ1118" s="175"/>
      <c r="BK1118" s="175">
        <v>7876</v>
      </c>
      <c r="BL1118" s="175"/>
      <c r="BM1118" s="175"/>
      <c r="BN1118" s="175"/>
      <c r="BO1118" s="175">
        <v>289</v>
      </c>
      <c r="BP1118" s="198">
        <f t="shared" si="157"/>
        <v>47766</v>
      </c>
    </row>
    <row r="1119" spans="1:68" s="116" customFormat="1" x14ac:dyDescent="0.15">
      <c r="A1119" s="117">
        <v>2121002005</v>
      </c>
      <c r="B1119" s="118" t="s">
        <v>1709</v>
      </c>
      <c r="C1119" s="118" t="s">
        <v>1650</v>
      </c>
      <c r="D1119" s="118" t="s">
        <v>1705</v>
      </c>
      <c r="E1119" s="118" t="s">
        <v>4298</v>
      </c>
      <c r="F1119" s="120">
        <v>9</v>
      </c>
      <c r="G1119" s="119"/>
      <c r="H1119" s="119"/>
      <c r="I1119" s="120" t="s">
        <v>5820</v>
      </c>
      <c r="J1119" s="120">
        <v>760</v>
      </c>
      <c r="K1119" s="120">
        <v>125979</v>
      </c>
      <c r="L1119" s="120">
        <v>0.45400000000000001</v>
      </c>
      <c r="M1119" s="121" t="s">
        <v>5657</v>
      </c>
      <c r="N1119" s="120">
        <v>2</v>
      </c>
      <c r="O1119" s="119">
        <v>94.2</v>
      </c>
      <c r="P1119" s="119">
        <v>38.9</v>
      </c>
      <c r="Q1119" s="119">
        <v>3.96</v>
      </c>
      <c r="R1119" s="120" t="s">
        <v>5658</v>
      </c>
      <c r="S1119" s="120">
        <v>0.1</v>
      </c>
      <c r="T1119" s="120"/>
      <c r="U1119" s="120"/>
      <c r="V1119" s="172">
        <v>120.4</v>
      </c>
      <c r="W1119" s="172"/>
      <c r="X1119" s="172">
        <v>72.3</v>
      </c>
      <c r="Y1119" s="172">
        <v>36.1</v>
      </c>
      <c r="Z1119" s="172">
        <v>12</v>
      </c>
      <c r="AA1119" s="123"/>
      <c r="AB1119" s="123"/>
      <c r="AC1119" s="123">
        <v>3602</v>
      </c>
      <c r="AD1119" s="123"/>
      <c r="AE1119" s="123"/>
      <c r="AF1119" s="123"/>
      <c r="AG1119" s="214"/>
      <c r="AH1119" s="229" t="str">
        <f t="shared" si="152"/>
        <v>b3</v>
      </c>
      <c r="AI1119" s="122" t="s">
        <v>5402</v>
      </c>
      <c r="AJ1119" s="122"/>
      <c r="AK1119" s="122"/>
      <c r="AL1119" s="122"/>
      <c r="AM1119" s="122"/>
      <c r="AN1119" s="173" t="s">
        <v>3186</v>
      </c>
      <c r="AO1119" s="173" t="s">
        <v>3186</v>
      </c>
      <c r="AP1119" s="173" t="s">
        <v>3186</v>
      </c>
      <c r="AQ1119" s="173" t="s">
        <v>3186</v>
      </c>
      <c r="AR1119" s="173" t="s">
        <v>3186</v>
      </c>
      <c r="AS1119" s="173" t="s">
        <v>3186</v>
      </c>
      <c r="AT1119" s="173">
        <v>1</v>
      </c>
      <c r="AU1119" s="173">
        <v>2</v>
      </c>
      <c r="AV1119" s="173">
        <v>2</v>
      </c>
      <c r="AW1119" s="173">
        <v>2</v>
      </c>
      <c r="AX1119" s="173">
        <v>2</v>
      </c>
      <c r="AY1119" s="173"/>
      <c r="AZ1119" s="211">
        <f t="shared" si="159"/>
        <v>0</v>
      </c>
      <c r="BA1119" s="211">
        <f t="shared" si="160"/>
        <v>9</v>
      </c>
      <c r="BB1119" s="205">
        <f t="shared" si="153"/>
        <v>33685</v>
      </c>
      <c r="BC1119" s="205">
        <f t="shared" si="154"/>
        <v>33685</v>
      </c>
      <c r="BD1119" s="205">
        <f t="shared" si="155"/>
        <v>0</v>
      </c>
      <c r="BE1119" s="205">
        <f t="shared" si="156"/>
        <v>0</v>
      </c>
      <c r="BF1119" s="175">
        <v>33685</v>
      </c>
      <c r="BG1119" s="175"/>
      <c r="BH1119" s="175">
        <v>30933</v>
      </c>
      <c r="BI1119" s="175"/>
      <c r="BJ1119" s="175"/>
      <c r="BK1119" s="175">
        <v>2573</v>
      </c>
      <c r="BL1119" s="175"/>
      <c r="BM1119" s="175"/>
      <c r="BN1119" s="175"/>
      <c r="BO1119" s="175">
        <v>179</v>
      </c>
      <c r="BP1119" s="198">
        <f t="shared" si="157"/>
        <v>31112</v>
      </c>
    </row>
    <row r="1120" spans="1:68" s="116" customFormat="1" x14ac:dyDescent="0.15">
      <c r="A1120" s="117">
        <v>2121002006</v>
      </c>
      <c r="B1120" s="118" t="s">
        <v>1710</v>
      </c>
      <c r="C1120" s="118" t="s">
        <v>1650</v>
      </c>
      <c r="D1120" s="118" t="s">
        <v>1705</v>
      </c>
      <c r="E1120" s="118" t="s">
        <v>4299</v>
      </c>
      <c r="F1120" s="120">
        <v>6</v>
      </c>
      <c r="G1120" s="119">
        <v>115164</v>
      </c>
      <c r="H1120" s="119"/>
      <c r="I1120" s="120" t="s">
        <v>5820</v>
      </c>
      <c r="J1120" s="120">
        <v>1000</v>
      </c>
      <c r="K1120" s="120">
        <v>115164</v>
      </c>
      <c r="L1120" s="120">
        <v>0.316</v>
      </c>
      <c r="M1120" s="121" t="s">
        <v>5657</v>
      </c>
      <c r="N1120" s="120">
        <v>1</v>
      </c>
      <c r="O1120" s="119">
        <v>203.3</v>
      </c>
      <c r="P1120" s="119">
        <v>50.7</v>
      </c>
      <c r="Q1120" s="119">
        <v>7</v>
      </c>
      <c r="R1120" s="120" t="s">
        <v>5658</v>
      </c>
      <c r="S1120" s="120">
        <v>0.3</v>
      </c>
      <c r="T1120" s="120"/>
      <c r="U1120" s="120"/>
      <c r="V1120" s="172">
        <v>125.3</v>
      </c>
      <c r="W1120" s="172">
        <v>4.4000000000000004</v>
      </c>
      <c r="X1120" s="172">
        <v>75.2</v>
      </c>
      <c r="Y1120" s="172">
        <v>25.1</v>
      </c>
      <c r="Z1120" s="172">
        <v>20.6</v>
      </c>
      <c r="AA1120" s="123"/>
      <c r="AB1120" s="123"/>
      <c r="AC1120" s="123">
        <v>68</v>
      </c>
      <c r="AD1120" s="123"/>
      <c r="AE1120" s="123"/>
      <c r="AF1120" s="123"/>
      <c r="AG1120" s="214"/>
      <c r="AH1120" s="229" t="str">
        <f t="shared" si="152"/>
        <v>a3</v>
      </c>
      <c r="AI1120" s="122"/>
      <c r="AJ1120" s="122"/>
      <c r="AK1120" s="122"/>
      <c r="AL1120" s="122"/>
      <c r="AM1120" s="122"/>
      <c r="AN1120" s="173"/>
      <c r="AO1120" s="173" t="s">
        <v>3186</v>
      </c>
      <c r="AP1120" s="173" t="s">
        <v>3186</v>
      </c>
      <c r="AQ1120" s="173" t="s">
        <v>3186</v>
      </c>
      <c r="AR1120" s="173" t="s">
        <v>3186</v>
      </c>
      <c r="AS1120" s="173" t="s">
        <v>3186</v>
      </c>
      <c r="AT1120" s="173">
        <v>0.9</v>
      </c>
      <c r="AU1120" s="173"/>
      <c r="AV1120" s="173">
        <v>0.9</v>
      </c>
      <c r="AW1120" s="173"/>
      <c r="AX1120" s="173"/>
      <c r="AY1120" s="173" t="s">
        <v>3186</v>
      </c>
      <c r="AZ1120" s="211">
        <f t="shared" si="159"/>
        <v>0</v>
      </c>
      <c r="BA1120" s="211">
        <f t="shared" si="160"/>
        <v>1.8</v>
      </c>
      <c r="BB1120" s="205">
        <f t="shared" si="153"/>
        <v>30261</v>
      </c>
      <c r="BC1120" s="205">
        <f t="shared" si="154"/>
        <v>26767</v>
      </c>
      <c r="BD1120" s="205">
        <f t="shared" si="155"/>
        <v>6332</v>
      </c>
      <c r="BE1120" s="205">
        <f t="shared" si="156"/>
        <v>2838</v>
      </c>
      <c r="BF1120" s="175">
        <v>23929</v>
      </c>
      <c r="BG1120" s="175"/>
      <c r="BH1120" s="175">
        <v>11648</v>
      </c>
      <c r="BI1120" s="175">
        <v>3494</v>
      </c>
      <c r="BJ1120" s="175"/>
      <c r="BK1120" s="175">
        <v>4794</v>
      </c>
      <c r="BL1120" s="175">
        <v>2188</v>
      </c>
      <c r="BM1120" s="175">
        <v>2672</v>
      </c>
      <c r="BN1120" s="175">
        <v>120</v>
      </c>
      <c r="BO1120" s="175">
        <v>5345</v>
      </c>
      <c r="BP1120" s="198">
        <f t="shared" si="157"/>
        <v>16993</v>
      </c>
    </row>
    <row r="1121" spans="1:68" s="116" customFormat="1" x14ac:dyDescent="0.15">
      <c r="A1121" s="117">
        <v>2121101001</v>
      </c>
      <c r="B1121" s="118" t="s">
        <v>1711</v>
      </c>
      <c r="C1121" s="118" t="s">
        <v>1650</v>
      </c>
      <c r="D1121" s="118" t="s">
        <v>1712</v>
      </c>
      <c r="E1121" s="118" t="s">
        <v>4300</v>
      </c>
      <c r="F1121" s="120">
        <v>9</v>
      </c>
      <c r="G1121" s="119">
        <v>1044090</v>
      </c>
      <c r="H1121" s="119"/>
      <c r="I1121" s="120" t="s">
        <v>5820</v>
      </c>
      <c r="J1121" s="120">
        <v>7500</v>
      </c>
      <c r="K1121" s="120">
        <v>917493</v>
      </c>
      <c r="L1121" s="120">
        <v>0.33500000000000002</v>
      </c>
      <c r="M1121" s="121" t="s">
        <v>5657</v>
      </c>
      <c r="N1121" s="120">
        <v>1</v>
      </c>
      <c r="O1121" s="119">
        <v>182</v>
      </c>
      <c r="P1121" s="119">
        <v>45</v>
      </c>
      <c r="Q1121" s="119">
        <v>5</v>
      </c>
      <c r="R1121" s="120" t="s">
        <v>5658</v>
      </c>
      <c r="S1121" s="120">
        <v>3.2</v>
      </c>
      <c r="T1121" s="120"/>
      <c r="U1121" s="120"/>
      <c r="V1121" s="172">
        <v>599</v>
      </c>
      <c r="W1121" s="172"/>
      <c r="X1121" s="172"/>
      <c r="Y1121" s="172"/>
      <c r="Z1121" s="172">
        <v>599</v>
      </c>
      <c r="AA1121" s="123"/>
      <c r="AB1121" s="123"/>
      <c r="AC1121" s="123">
        <v>122</v>
      </c>
      <c r="AD1121" s="123"/>
      <c r="AE1121" s="123"/>
      <c r="AF1121" s="123"/>
      <c r="AG1121" s="214"/>
      <c r="AH1121" s="229" t="str">
        <f t="shared" si="152"/>
        <v>a3</v>
      </c>
      <c r="AI1121" s="122"/>
      <c r="AJ1121" s="122"/>
      <c r="AK1121" s="122"/>
      <c r="AL1121" s="122"/>
      <c r="AM1121" s="122"/>
      <c r="AN1121" s="173">
        <v>1</v>
      </c>
      <c r="AO1121" s="173"/>
      <c r="AP1121" s="173"/>
      <c r="AQ1121" s="173"/>
      <c r="AR1121" s="173"/>
      <c r="AS1121" s="173">
        <v>1</v>
      </c>
      <c r="AT1121" s="173">
        <v>2</v>
      </c>
      <c r="AU1121" s="173">
        <v>1.1000000000000001</v>
      </c>
      <c r="AV1121" s="173">
        <v>0.8</v>
      </c>
      <c r="AW1121" s="173">
        <v>0.6</v>
      </c>
      <c r="AX1121" s="173">
        <v>1</v>
      </c>
      <c r="AY1121" s="173">
        <v>1</v>
      </c>
      <c r="AZ1121" s="211">
        <f t="shared" si="159"/>
        <v>2</v>
      </c>
      <c r="BA1121" s="211">
        <f t="shared" si="160"/>
        <v>6.5</v>
      </c>
      <c r="BB1121" s="205">
        <f t="shared" si="153"/>
        <v>200213</v>
      </c>
      <c r="BC1121" s="205">
        <f t="shared" si="154"/>
        <v>140890</v>
      </c>
      <c r="BD1121" s="205">
        <f t="shared" si="155"/>
        <v>70224</v>
      </c>
      <c r="BE1121" s="205">
        <f t="shared" si="156"/>
        <v>10901</v>
      </c>
      <c r="BF1121" s="175">
        <v>129989</v>
      </c>
      <c r="BG1121" s="175">
        <v>2739</v>
      </c>
      <c r="BH1121" s="175">
        <v>70224</v>
      </c>
      <c r="BI1121" s="175">
        <v>59323</v>
      </c>
      <c r="BJ1121" s="175"/>
      <c r="BK1121" s="175">
        <v>32258</v>
      </c>
      <c r="BL1121" s="175">
        <v>9720</v>
      </c>
      <c r="BM1121" s="175">
        <v>9766</v>
      </c>
      <c r="BN1121" s="175">
        <v>1183</v>
      </c>
      <c r="BO1121" s="175">
        <v>15000</v>
      </c>
      <c r="BP1121" s="198">
        <f t="shared" si="157"/>
        <v>85224</v>
      </c>
    </row>
    <row r="1122" spans="1:68" s="116" customFormat="1" x14ac:dyDescent="0.15">
      <c r="A1122" s="117">
        <v>2121201001</v>
      </c>
      <c r="B1122" s="118" t="s">
        <v>1713</v>
      </c>
      <c r="C1122" s="118" t="s">
        <v>1650</v>
      </c>
      <c r="D1122" s="118" t="s">
        <v>1714</v>
      </c>
      <c r="E1122" s="118" t="s">
        <v>4301</v>
      </c>
      <c r="F1122" s="120">
        <v>28</v>
      </c>
      <c r="G1122" s="119">
        <v>5205844</v>
      </c>
      <c r="H1122" s="119"/>
      <c r="I1122" s="120" t="s">
        <v>5820</v>
      </c>
      <c r="J1122" s="120">
        <v>19900</v>
      </c>
      <c r="K1122" s="120">
        <v>5205844</v>
      </c>
      <c r="L1122" s="120">
        <v>0.71699999999999997</v>
      </c>
      <c r="M1122" s="121" t="s">
        <v>5656</v>
      </c>
      <c r="N1122" s="120">
        <v>2</v>
      </c>
      <c r="O1122" s="119">
        <v>155</v>
      </c>
      <c r="P1122" s="119">
        <v>23.3</v>
      </c>
      <c r="Q1122" s="119">
        <v>2.85</v>
      </c>
      <c r="R1122" s="120" t="s">
        <v>5655</v>
      </c>
      <c r="S1122" s="120">
        <v>23.8</v>
      </c>
      <c r="T1122" s="120"/>
      <c r="U1122" s="120"/>
      <c r="V1122" s="172">
        <v>2345.6999999999998</v>
      </c>
      <c r="W1122" s="172">
        <v>262.89999999999998</v>
      </c>
      <c r="X1122" s="172">
        <v>1720</v>
      </c>
      <c r="Y1122" s="172">
        <v>153.5</v>
      </c>
      <c r="Z1122" s="172">
        <v>209.3</v>
      </c>
      <c r="AA1122" s="123">
        <v>24511</v>
      </c>
      <c r="AB1122" s="123"/>
      <c r="AC1122" s="123">
        <v>2895</v>
      </c>
      <c r="AD1122" s="123"/>
      <c r="AE1122" s="123"/>
      <c r="AF1122" s="123"/>
      <c r="AG1122" s="214"/>
      <c r="AH1122" s="229" t="str">
        <f t="shared" si="152"/>
        <v>b3</v>
      </c>
      <c r="AI1122" s="122"/>
      <c r="AJ1122" s="122"/>
      <c r="AK1122" s="122"/>
      <c r="AL1122" s="122"/>
      <c r="AM1122" s="122"/>
      <c r="AN1122" s="173"/>
      <c r="AO1122" s="173">
        <v>0.7</v>
      </c>
      <c r="AP1122" s="173"/>
      <c r="AQ1122" s="173">
        <v>0.7</v>
      </c>
      <c r="AR1122" s="173">
        <v>1</v>
      </c>
      <c r="AS1122" s="173">
        <v>1.5</v>
      </c>
      <c r="AT1122" s="173">
        <v>2</v>
      </c>
      <c r="AU1122" s="173">
        <v>2.5</v>
      </c>
      <c r="AV1122" s="173">
        <v>1</v>
      </c>
      <c r="AW1122" s="173">
        <v>1</v>
      </c>
      <c r="AX1122" s="173">
        <v>1.5</v>
      </c>
      <c r="AY1122" s="173">
        <v>1</v>
      </c>
      <c r="AZ1122" s="211">
        <f t="shared" si="159"/>
        <v>3.9</v>
      </c>
      <c r="BA1122" s="211">
        <f t="shared" si="160"/>
        <v>9</v>
      </c>
      <c r="BB1122" s="205">
        <f t="shared" si="153"/>
        <v>274869</v>
      </c>
      <c r="BC1122" s="205">
        <f t="shared" si="154"/>
        <v>232459</v>
      </c>
      <c r="BD1122" s="205">
        <f t="shared" si="155"/>
        <v>44743</v>
      </c>
      <c r="BE1122" s="205">
        <f t="shared" si="156"/>
        <v>2333</v>
      </c>
      <c r="BF1122" s="175">
        <v>230126</v>
      </c>
      <c r="BG1122" s="175">
        <v>20902</v>
      </c>
      <c r="BH1122" s="175">
        <v>75894</v>
      </c>
      <c r="BI1122" s="175">
        <v>42410</v>
      </c>
      <c r="BJ1122" s="175"/>
      <c r="BK1122" s="175">
        <v>61150</v>
      </c>
      <c r="BL1122" s="175">
        <v>2562</v>
      </c>
      <c r="BM1122" s="175">
        <v>36082</v>
      </c>
      <c r="BN1122" s="175">
        <v>19421</v>
      </c>
      <c r="BO1122" s="175">
        <v>16448</v>
      </c>
      <c r="BP1122" s="198">
        <f t="shared" si="157"/>
        <v>92342</v>
      </c>
    </row>
    <row r="1123" spans="1:68" s="116" customFormat="1" x14ac:dyDescent="0.15">
      <c r="A1123" s="117">
        <v>2121402001</v>
      </c>
      <c r="B1123" s="118" t="s">
        <v>1715</v>
      </c>
      <c r="C1123" s="118" t="s">
        <v>1650</v>
      </c>
      <c r="D1123" s="118" t="s">
        <v>1716</v>
      </c>
      <c r="E1123" s="118" t="s">
        <v>4302</v>
      </c>
      <c r="F1123" s="120">
        <v>24</v>
      </c>
      <c r="G1123" s="119">
        <v>129610</v>
      </c>
      <c r="H1123" s="119"/>
      <c r="I1123" s="120" t="s">
        <v>5820</v>
      </c>
      <c r="J1123" s="120">
        <v>440</v>
      </c>
      <c r="K1123" s="120">
        <v>129610</v>
      </c>
      <c r="L1123" s="120">
        <v>0.80700000000000005</v>
      </c>
      <c r="M1123" s="121" t="s">
        <v>5657</v>
      </c>
      <c r="N1123" s="120">
        <v>1</v>
      </c>
      <c r="O1123" s="119">
        <v>177.5</v>
      </c>
      <c r="P1123" s="119">
        <v>35.5</v>
      </c>
      <c r="Q1123" s="119">
        <v>4.4000000000000004</v>
      </c>
      <c r="R1123" s="120" t="s">
        <v>5658</v>
      </c>
      <c r="S1123" s="120">
        <v>0.3</v>
      </c>
      <c r="T1123" s="120"/>
      <c r="U1123" s="120"/>
      <c r="V1123" s="172">
        <v>91.1</v>
      </c>
      <c r="W1123" s="172"/>
      <c r="X1123" s="172">
        <v>84.8</v>
      </c>
      <c r="Y1123" s="172"/>
      <c r="Z1123" s="172">
        <v>6.3</v>
      </c>
      <c r="AA1123" s="123">
        <v>653</v>
      </c>
      <c r="AB1123" s="123"/>
      <c r="AC1123" s="123">
        <v>8</v>
      </c>
      <c r="AD1123" s="123"/>
      <c r="AE1123" s="123"/>
      <c r="AF1123" s="123"/>
      <c r="AG1123" s="214"/>
      <c r="AH1123" s="229" t="str">
        <f t="shared" si="152"/>
        <v>a3</v>
      </c>
      <c r="AI1123" s="122"/>
      <c r="AJ1123" s="122"/>
      <c r="AK1123" s="122"/>
      <c r="AL1123" s="122"/>
      <c r="AM1123" s="122"/>
      <c r="AN1123" s="173"/>
      <c r="AO1123" s="173" t="s">
        <v>3186</v>
      </c>
      <c r="AP1123" s="173" t="s">
        <v>3186</v>
      </c>
      <c r="AQ1123" s="173" t="s">
        <v>3186</v>
      </c>
      <c r="AR1123" s="173" t="s">
        <v>3186</v>
      </c>
      <c r="AS1123" s="173"/>
      <c r="AT1123" s="173"/>
      <c r="AU1123" s="173"/>
      <c r="AV1123" s="173"/>
      <c r="AW1123" s="173"/>
      <c r="AX1123" s="173"/>
      <c r="AY1123" s="173" t="s">
        <v>3186</v>
      </c>
      <c r="AZ1123" s="211"/>
      <c r="BA1123" s="211"/>
      <c r="BB1123" s="205">
        <f t="shared" si="153"/>
        <v>17601</v>
      </c>
      <c r="BC1123" s="205">
        <f t="shared" si="154"/>
        <v>17601</v>
      </c>
      <c r="BD1123" s="205">
        <f t="shared" si="155"/>
        <v>1736</v>
      </c>
      <c r="BE1123" s="205">
        <f t="shared" si="156"/>
        <v>1736</v>
      </c>
      <c r="BF1123" s="175">
        <v>15865</v>
      </c>
      <c r="BG1123" s="175">
        <v>500</v>
      </c>
      <c r="BH1123" s="175">
        <v>15265</v>
      </c>
      <c r="BI1123" s="175"/>
      <c r="BJ1123" s="175"/>
      <c r="BK1123" s="175"/>
      <c r="BL1123" s="175"/>
      <c r="BM1123" s="175">
        <v>1684</v>
      </c>
      <c r="BN1123" s="175">
        <v>52</v>
      </c>
      <c r="BO1123" s="175">
        <v>100</v>
      </c>
      <c r="BP1123" s="198">
        <f t="shared" si="157"/>
        <v>15365</v>
      </c>
    </row>
    <row r="1124" spans="1:68" s="116" customFormat="1" x14ac:dyDescent="0.15">
      <c r="A1124" s="117">
        <v>2121501001</v>
      </c>
      <c r="B1124" s="118" t="s">
        <v>1717</v>
      </c>
      <c r="C1124" s="118" t="s">
        <v>1650</v>
      </c>
      <c r="D1124" s="118" t="s">
        <v>1718</v>
      </c>
      <c r="E1124" s="118" t="s">
        <v>4303</v>
      </c>
      <c r="F1124" s="120">
        <v>5</v>
      </c>
      <c r="G1124" s="119">
        <v>446111</v>
      </c>
      <c r="H1124" s="119"/>
      <c r="I1124" s="120" t="s">
        <v>5820</v>
      </c>
      <c r="J1124" s="120">
        <v>420</v>
      </c>
      <c r="K1124" s="120">
        <v>446111</v>
      </c>
      <c r="L1124" s="120">
        <v>2.91</v>
      </c>
      <c r="M1124" s="121" t="s">
        <v>5676</v>
      </c>
      <c r="N1124" s="120">
        <v>1</v>
      </c>
      <c r="O1124" s="119">
        <v>113.3</v>
      </c>
      <c r="P1124" s="119"/>
      <c r="Q1124" s="119"/>
      <c r="R1124" s="120" t="s">
        <v>5660</v>
      </c>
      <c r="S1124" s="120">
        <v>3.4</v>
      </c>
      <c r="T1124" s="120"/>
      <c r="U1124" s="120"/>
      <c r="V1124" s="172">
        <v>475.6</v>
      </c>
      <c r="W1124" s="172">
        <v>52.7</v>
      </c>
      <c r="X1124" s="172">
        <v>294.2</v>
      </c>
      <c r="Y1124" s="172">
        <v>10.1</v>
      </c>
      <c r="Z1124" s="172">
        <v>118.6</v>
      </c>
      <c r="AA1124" s="123"/>
      <c r="AB1124" s="123"/>
      <c r="AC1124" s="123">
        <v>40</v>
      </c>
      <c r="AD1124" s="123"/>
      <c r="AE1124" s="123"/>
      <c r="AF1124" s="123"/>
      <c r="AG1124" s="214"/>
      <c r="AH1124" s="229" t="str">
        <f t="shared" si="152"/>
        <v>a3</v>
      </c>
      <c r="AI1124" s="122"/>
      <c r="AJ1124" s="122"/>
      <c r="AK1124" s="122"/>
      <c r="AL1124" s="122"/>
      <c r="AM1124" s="122"/>
      <c r="AN1124" s="173">
        <v>3</v>
      </c>
      <c r="AO1124" s="173" t="s">
        <v>3186</v>
      </c>
      <c r="AP1124" s="173" t="s">
        <v>3186</v>
      </c>
      <c r="AQ1124" s="173" t="s">
        <v>3186</v>
      </c>
      <c r="AR1124" s="173" t="s">
        <v>3186</v>
      </c>
      <c r="AS1124" s="173">
        <v>0.5</v>
      </c>
      <c r="AT1124" s="173">
        <v>0.5</v>
      </c>
      <c r="AU1124" s="173">
        <v>0.5</v>
      </c>
      <c r="AV1124" s="173">
        <v>0.5</v>
      </c>
      <c r="AW1124" s="173">
        <v>0.5</v>
      </c>
      <c r="AX1124" s="173">
        <v>0.5</v>
      </c>
      <c r="AY1124" s="173" t="s">
        <v>3186</v>
      </c>
      <c r="AZ1124" s="211">
        <f t="shared" si="159"/>
        <v>3.5</v>
      </c>
      <c r="BA1124" s="211">
        <f t="shared" si="160"/>
        <v>2.5</v>
      </c>
      <c r="BB1124" s="205">
        <f t="shared" si="153"/>
        <v>72315</v>
      </c>
      <c r="BC1124" s="205">
        <f t="shared" si="154"/>
        <v>58613</v>
      </c>
      <c r="BD1124" s="205">
        <f t="shared" si="155"/>
        <v>14091</v>
      </c>
      <c r="BE1124" s="205">
        <f t="shared" si="156"/>
        <v>389</v>
      </c>
      <c r="BF1124" s="175">
        <v>58224</v>
      </c>
      <c r="BG1124" s="175">
        <v>13956</v>
      </c>
      <c r="BH1124" s="175">
        <v>27577</v>
      </c>
      <c r="BI1124" s="175">
        <v>13702</v>
      </c>
      <c r="BJ1124" s="175"/>
      <c r="BK1124" s="175">
        <v>2270</v>
      </c>
      <c r="BL1124" s="175">
        <v>3475</v>
      </c>
      <c r="BM1124" s="175">
        <v>8650</v>
      </c>
      <c r="BN1124" s="175">
        <v>1558</v>
      </c>
      <c r="BO1124" s="175">
        <v>1127</v>
      </c>
      <c r="BP1124" s="198">
        <f t="shared" si="157"/>
        <v>28704</v>
      </c>
    </row>
    <row r="1125" spans="1:68" s="116" customFormat="1" x14ac:dyDescent="0.15">
      <c r="A1125" s="117">
        <v>2121602001</v>
      </c>
      <c r="B1125" s="118" t="s">
        <v>1719</v>
      </c>
      <c r="C1125" s="118" t="s">
        <v>1650</v>
      </c>
      <c r="D1125" s="118" t="s">
        <v>1720</v>
      </c>
      <c r="E1125" s="118" t="s">
        <v>4304</v>
      </c>
      <c r="F1125" s="120">
        <v>9</v>
      </c>
      <c r="G1125" s="119">
        <v>307397</v>
      </c>
      <c r="H1125" s="119"/>
      <c r="I1125" s="120" t="s">
        <v>5820</v>
      </c>
      <c r="J1125" s="120">
        <v>3100</v>
      </c>
      <c r="K1125" s="120">
        <v>307397</v>
      </c>
      <c r="L1125" s="120">
        <v>0.27200000000000002</v>
      </c>
      <c r="M1125" s="121" t="s">
        <v>5657</v>
      </c>
      <c r="N1125" s="120">
        <v>1</v>
      </c>
      <c r="O1125" s="119">
        <v>159</v>
      </c>
      <c r="P1125" s="119">
        <v>39</v>
      </c>
      <c r="Q1125" s="119">
        <v>4.8</v>
      </c>
      <c r="R1125" s="120"/>
      <c r="S1125" s="120"/>
      <c r="T1125" s="120"/>
      <c r="U1125" s="120" t="s">
        <v>5689</v>
      </c>
      <c r="V1125" s="172">
        <v>241</v>
      </c>
      <c r="W1125" s="172"/>
      <c r="X1125" s="172">
        <v>154.6</v>
      </c>
      <c r="Y1125" s="172">
        <v>13.5</v>
      </c>
      <c r="Z1125" s="172">
        <v>72.900000000000006</v>
      </c>
      <c r="AA1125" s="123"/>
      <c r="AB1125" s="123"/>
      <c r="AC1125" s="123">
        <v>200</v>
      </c>
      <c r="AD1125" s="123"/>
      <c r="AE1125" s="123"/>
      <c r="AF1125" s="123"/>
      <c r="AG1125" s="214"/>
      <c r="AH1125" s="229" t="str">
        <f t="shared" si="152"/>
        <v>a3</v>
      </c>
      <c r="AI1125" s="122"/>
      <c r="AJ1125" s="122"/>
      <c r="AK1125" s="122"/>
      <c r="AL1125" s="122"/>
      <c r="AM1125" s="122"/>
      <c r="AN1125" s="173">
        <v>1</v>
      </c>
      <c r="AO1125" s="173"/>
      <c r="AP1125" s="173"/>
      <c r="AQ1125" s="173"/>
      <c r="AR1125" s="173"/>
      <c r="AS1125" s="173"/>
      <c r="AT1125" s="173">
        <v>0.6</v>
      </c>
      <c r="AU1125" s="173">
        <v>0.8</v>
      </c>
      <c r="AV1125" s="173">
        <v>2.2999999999999998</v>
      </c>
      <c r="AW1125" s="173">
        <v>2.5</v>
      </c>
      <c r="AX1125" s="173"/>
      <c r="AY1125" s="173">
        <v>0.5</v>
      </c>
      <c r="AZ1125" s="211">
        <f t="shared" si="159"/>
        <v>1</v>
      </c>
      <c r="BA1125" s="211">
        <f t="shared" si="160"/>
        <v>6.6999999999999993</v>
      </c>
      <c r="BB1125" s="205">
        <f t="shared" si="153"/>
        <v>44272</v>
      </c>
      <c r="BC1125" s="205">
        <f t="shared" si="154"/>
        <v>34029</v>
      </c>
      <c r="BD1125" s="205">
        <f t="shared" si="155"/>
        <v>10563</v>
      </c>
      <c r="BE1125" s="205">
        <f t="shared" si="156"/>
        <v>320</v>
      </c>
      <c r="BF1125" s="175">
        <v>33709</v>
      </c>
      <c r="BG1125" s="175">
        <v>3371</v>
      </c>
      <c r="BH1125" s="175">
        <v>17010</v>
      </c>
      <c r="BI1125" s="175">
        <v>8009</v>
      </c>
      <c r="BJ1125" s="175">
        <v>2234</v>
      </c>
      <c r="BK1125" s="175">
        <v>6162</v>
      </c>
      <c r="BL1125" s="175">
        <v>551</v>
      </c>
      <c r="BM1125" s="175">
        <v>4158</v>
      </c>
      <c r="BN1125" s="175">
        <v>1374</v>
      </c>
      <c r="BO1125" s="175">
        <v>1403</v>
      </c>
      <c r="BP1125" s="198">
        <f t="shared" ref="BP1125:BP1156" si="161">BH1125+BO1125</f>
        <v>18413</v>
      </c>
    </row>
    <row r="1126" spans="1:68" s="116" customFormat="1" x14ac:dyDescent="0.15">
      <c r="A1126" s="117">
        <v>2121701001</v>
      </c>
      <c r="B1126" s="118" t="s">
        <v>1721</v>
      </c>
      <c r="C1126" s="118" t="s">
        <v>1650</v>
      </c>
      <c r="D1126" s="118" t="s">
        <v>1722</v>
      </c>
      <c r="E1126" s="118" t="s">
        <v>4305</v>
      </c>
      <c r="F1126" s="120">
        <v>17</v>
      </c>
      <c r="G1126" s="119">
        <v>949161</v>
      </c>
      <c r="H1126" s="119"/>
      <c r="I1126" s="120" t="s">
        <v>5820</v>
      </c>
      <c r="J1126" s="120">
        <v>6600</v>
      </c>
      <c r="K1126" s="120">
        <v>949161</v>
      </c>
      <c r="L1126" s="120">
        <v>0.39400000000000002</v>
      </c>
      <c r="M1126" s="121" t="s">
        <v>5657</v>
      </c>
      <c r="N1126" s="120">
        <v>1</v>
      </c>
      <c r="O1126" s="119">
        <v>280</v>
      </c>
      <c r="P1126" s="119"/>
      <c r="Q1126" s="119"/>
      <c r="R1126" s="120" t="s">
        <v>5655</v>
      </c>
      <c r="S1126" s="120">
        <v>8.1199999999999992</v>
      </c>
      <c r="T1126" s="120"/>
      <c r="U1126" s="120"/>
      <c r="V1126" s="172">
        <v>829.2</v>
      </c>
      <c r="W1126" s="172">
        <v>165.4</v>
      </c>
      <c r="X1126" s="172">
        <v>497.3</v>
      </c>
      <c r="Y1126" s="172">
        <v>124.3</v>
      </c>
      <c r="Z1126" s="172">
        <v>42.2</v>
      </c>
      <c r="AA1126" s="123">
        <v>8230</v>
      </c>
      <c r="AB1126" s="123"/>
      <c r="AC1126" s="123">
        <v>824.62</v>
      </c>
      <c r="AD1126" s="123"/>
      <c r="AE1126" s="123"/>
      <c r="AF1126" s="123"/>
      <c r="AG1126" s="214"/>
      <c r="AH1126" s="229" t="str">
        <f t="shared" si="152"/>
        <v>a3</v>
      </c>
      <c r="AI1126" s="122"/>
      <c r="AJ1126" s="122"/>
      <c r="AK1126" s="122"/>
      <c r="AL1126" s="122"/>
      <c r="AM1126" s="122"/>
      <c r="AN1126" s="173"/>
      <c r="AO1126" s="173"/>
      <c r="AP1126" s="173"/>
      <c r="AQ1126" s="173"/>
      <c r="AR1126" s="173"/>
      <c r="AS1126" s="173"/>
      <c r="AT1126" s="173"/>
      <c r="AU1126" s="173">
        <v>0.5</v>
      </c>
      <c r="AV1126" s="173"/>
      <c r="AW1126" s="173"/>
      <c r="AX1126" s="173"/>
      <c r="AY1126" s="173">
        <v>1</v>
      </c>
      <c r="AZ1126" s="211">
        <f t="shared" si="159"/>
        <v>0</v>
      </c>
      <c r="BA1126" s="211">
        <f t="shared" si="160"/>
        <v>1.5</v>
      </c>
      <c r="BB1126" s="205">
        <f t="shared" si="153"/>
        <v>102163</v>
      </c>
      <c r="BC1126" s="205">
        <f t="shared" si="154"/>
        <v>85907</v>
      </c>
      <c r="BD1126" s="205">
        <f t="shared" si="155"/>
        <v>17483</v>
      </c>
      <c r="BE1126" s="205">
        <f t="shared" si="156"/>
        <v>1227</v>
      </c>
      <c r="BF1126" s="175">
        <v>84680</v>
      </c>
      <c r="BG1126" s="175"/>
      <c r="BH1126" s="175">
        <v>32701</v>
      </c>
      <c r="BI1126" s="175">
        <v>16256</v>
      </c>
      <c r="BJ1126" s="175"/>
      <c r="BK1126" s="175">
        <v>13548</v>
      </c>
      <c r="BL1126" s="175">
        <v>6857</v>
      </c>
      <c r="BM1126" s="175">
        <v>14867</v>
      </c>
      <c r="BN1126" s="175">
        <v>2392</v>
      </c>
      <c r="BO1126" s="175">
        <v>15542</v>
      </c>
      <c r="BP1126" s="198">
        <f t="shared" si="161"/>
        <v>48243</v>
      </c>
    </row>
    <row r="1127" spans="1:68" s="116" customFormat="1" x14ac:dyDescent="0.15">
      <c r="A1127" s="117">
        <v>2121701003</v>
      </c>
      <c r="B1127" s="118" t="s">
        <v>1723</v>
      </c>
      <c r="C1127" s="118" t="s">
        <v>1650</v>
      </c>
      <c r="D1127" s="118" t="s">
        <v>1722</v>
      </c>
      <c r="E1127" s="118" t="s">
        <v>4306</v>
      </c>
      <c r="F1127" s="120">
        <v>8</v>
      </c>
      <c r="G1127" s="119">
        <v>350898</v>
      </c>
      <c r="H1127" s="119"/>
      <c r="I1127" s="120" t="s">
        <v>5820</v>
      </c>
      <c r="J1127" s="120">
        <v>3260</v>
      </c>
      <c r="K1127" s="120">
        <v>350898</v>
      </c>
      <c r="L1127" s="120">
        <v>0.29499999999999998</v>
      </c>
      <c r="M1127" s="121" t="s">
        <v>5657</v>
      </c>
      <c r="N1127" s="120">
        <v>1</v>
      </c>
      <c r="O1127" s="119">
        <v>170</v>
      </c>
      <c r="P1127" s="119"/>
      <c r="Q1127" s="119"/>
      <c r="R1127" s="120" t="s">
        <v>5658</v>
      </c>
      <c r="S1127" s="120">
        <v>0.26</v>
      </c>
      <c r="T1127" s="120"/>
      <c r="U1127" s="120"/>
      <c r="V1127" s="172">
        <v>471</v>
      </c>
      <c r="W1127" s="172">
        <v>93</v>
      </c>
      <c r="X1127" s="172">
        <v>280</v>
      </c>
      <c r="Y1127" s="172">
        <v>70</v>
      </c>
      <c r="Z1127" s="172">
        <v>28</v>
      </c>
      <c r="AA1127" s="123"/>
      <c r="AB1127" s="123"/>
      <c r="AC1127" s="123">
        <v>174.08</v>
      </c>
      <c r="AD1127" s="123"/>
      <c r="AE1127" s="123"/>
      <c r="AF1127" s="123"/>
      <c r="AG1127" s="214"/>
      <c r="AH1127" s="229" t="str">
        <f t="shared" si="152"/>
        <v>a3</v>
      </c>
      <c r="AI1127" s="122"/>
      <c r="AJ1127" s="122"/>
      <c r="AK1127" s="122"/>
      <c r="AL1127" s="122"/>
      <c r="AM1127" s="122"/>
      <c r="AN1127" s="173">
        <v>1</v>
      </c>
      <c r="AO1127" s="173"/>
      <c r="AP1127" s="173"/>
      <c r="AQ1127" s="173"/>
      <c r="AR1127" s="173"/>
      <c r="AS1127" s="173"/>
      <c r="AT1127" s="173"/>
      <c r="AU1127" s="173">
        <v>0.5</v>
      </c>
      <c r="AV1127" s="173"/>
      <c r="AW1127" s="173"/>
      <c r="AX1127" s="173"/>
      <c r="AY1127" s="173">
        <v>1</v>
      </c>
      <c r="AZ1127" s="211">
        <f t="shared" si="159"/>
        <v>1</v>
      </c>
      <c r="BA1127" s="211">
        <f t="shared" si="160"/>
        <v>1.5</v>
      </c>
      <c r="BB1127" s="205">
        <f t="shared" si="153"/>
        <v>43784</v>
      </c>
      <c r="BC1127" s="205">
        <f t="shared" si="154"/>
        <v>36711</v>
      </c>
      <c r="BD1127" s="205">
        <f t="shared" si="155"/>
        <v>7628</v>
      </c>
      <c r="BE1127" s="205">
        <f t="shared" si="156"/>
        <v>555</v>
      </c>
      <c r="BF1127" s="175">
        <v>36156</v>
      </c>
      <c r="BG1127" s="175"/>
      <c r="BH1127" s="175">
        <v>15236</v>
      </c>
      <c r="BI1127" s="175">
        <v>7073</v>
      </c>
      <c r="BJ1127" s="175"/>
      <c r="BK1127" s="175">
        <v>2333</v>
      </c>
      <c r="BL1127" s="175">
        <v>3841</v>
      </c>
      <c r="BM1127" s="175">
        <v>7976</v>
      </c>
      <c r="BN1127" s="175">
        <v>1762</v>
      </c>
      <c r="BO1127" s="175">
        <v>5563</v>
      </c>
      <c r="BP1127" s="198">
        <f t="shared" si="161"/>
        <v>20799</v>
      </c>
    </row>
    <row r="1128" spans="1:68" s="116" customFormat="1" x14ac:dyDescent="0.15">
      <c r="A1128" s="117">
        <v>2121702004</v>
      </c>
      <c r="B1128" s="118" t="s">
        <v>1724</v>
      </c>
      <c r="C1128" s="118" t="s">
        <v>1650</v>
      </c>
      <c r="D1128" s="118" t="s">
        <v>1722</v>
      </c>
      <c r="E1128" s="118" t="s">
        <v>4307</v>
      </c>
      <c r="F1128" s="120">
        <v>11</v>
      </c>
      <c r="G1128" s="119"/>
      <c r="H1128" s="119"/>
      <c r="I1128" s="120" t="s">
        <v>5820</v>
      </c>
      <c r="J1128" s="120">
        <v>1200</v>
      </c>
      <c r="K1128" s="120">
        <v>67954</v>
      </c>
      <c r="L1128" s="120">
        <v>0.155</v>
      </c>
      <c r="M1128" s="121" t="s">
        <v>5657</v>
      </c>
      <c r="N1128" s="120">
        <v>1</v>
      </c>
      <c r="O1128" s="119">
        <v>390</v>
      </c>
      <c r="P1128" s="119"/>
      <c r="Q1128" s="119"/>
      <c r="R1128" s="120" t="s">
        <v>5658</v>
      </c>
      <c r="S1128" s="120">
        <v>0.05</v>
      </c>
      <c r="T1128" s="120"/>
      <c r="U1128" s="120"/>
      <c r="V1128" s="172">
        <v>86</v>
      </c>
      <c r="W1128" s="172"/>
      <c r="X1128" s="172">
        <v>86</v>
      </c>
      <c r="Y1128" s="172"/>
      <c r="Z1128" s="172"/>
      <c r="AA1128" s="123">
        <v>349</v>
      </c>
      <c r="AB1128" s="123"/>
      <c r="AC1128" s="123">
        <v>36.1</v>
      </c>
      <c r="AD1128" s="123"/>
      <c r="AE1128" s="123"/>
      <c r="AF1128" s="123"/>
      <c r="AG1128" s="214"/>
      <c r="AH1128" s="229" t="str">
        <f t="shared" si="152"/>
        <v>a3</v>
      </c>
      <c r="AI1128" s="122"/>
      <c r="AJ1128" s="122"/>
      <c r="AK1128" s="122"/>
      <c r="AL1128" s="122"/>
      <c r="AM1128" s="122"/>
      <c r="AN1128" s="173">
        <v>1</v>
      </c>
      <c r="AO1128" s="173"/>
      <c r="AP1128" s="173"/>
      <c r="AQ1128" s="173"/>
      <c r="AR1128" s="173"/>
      <c r="AS1128" s="173"/>
      <c r="AT1128" s="173"/>
      <c r="AU1128" s="173">
        <v>0.5</v>
      </c>
      <c r="AV1128" s="173"/>
      <c r="AW1128" s="173"/>
      <c r="AX1128" s="173"/>
      <c r="AY1128" s="173">
        <v>1</v>
      </c>
      <c r="AZ1128" s="211">
        <f t="shared" si="159"/>
        <v>1</v>
      </c>
      <c r="BA1128" s="211">
        <f t="shared" si="160"/>
        <v>1.5</v>
      </c>
      <c r="BB1128" s="205">
        <f t="shared" si="153"/>
        <v>29484</v>
      </c>
      <c r="BC1128" s="205">
        <f t="shared" si="154"/>
        <v>23455</v>
      </c>
      <c r="BD1128" s="205">
        <f t="shared" si="155"/>
        <v>6358</v>
      </c>
      <c r="BE1128" s="205">
        <f t="shared" si="156"/>
        <v>329</v>
      </c>
      <c r="BF1128" s="175">
        <v>23126</v>
      </c>
      <c r="BG1128" s="175"/>
      <c r="BH1128" s="175">
        <v>12338</v>
      </c>
      <c r="BI1128" s="175">
        <v>6029</v>
      </c>
      <c r="BJ1128" s="175"/>
      <c r="BK1128" s="175">
        <v>558</v>
      </c>
      <c r="BL1128" s="175">
        <v>4633</v>
      </c>
      <c r="BM1128" s="175">
        <v>1822</v>
      </c>
      <c r="BN1128" s="175">
        <v>496</v>
      </c>
      <c r="BO1128" s="175">
        <v>3608</v>
      </c>
      <c r="BP1128" s="198">
        <f t="shared" si="161"/>
        <v>15946</v>
      </c>
    </row>
    <row r="1129" spans="1:68" s="116" customFormat="1" x14ac:dyDescent="0.15">
      <c r="A1129" s="117">
        <v>2121702005</v>
      </c>
      <c r="B1129" s="118" t="s">
        <v>1725</v>
      </c>
      <c r="C1129" s="118" t="s">
        <v>1650</v>
      </c>
      <c r="D1129" s="118" t="s">
        <v>1722</v>
      </c>
      <c r="E1129" s="118" t="s">
        <v>4308</v>
      </c>
      <c r="F1129" s="120">
        <v>10</v>
      </c>
      <c r="G1129" s="119">
        <v>45927</v>
      </c>
      <c r="H1129" s="119"/>
      <c r="I1129" s="120" t="s">
        <v>5820</v>
      </c>
      <c r="J1129" s="120">
        <v>870</v>
      </c>
      <c r="K1129" s="120">
        <v>45927</v>
      </c>
      <c r="L1129" s="120">
        <v>0.14499999999999999</v>
      </c>
      <c r="M1129" s="121" t="s">
        <v>5657</v>
      </c>
      <c r="N1129" s="120">
        <v>1</v>
      </c>
      <c r="O1129" s="119">
        <v>340</v>
      </c>
      <c r="P1129" s="119"/>
      <c r="Q1129" s="119"/>
      <c r="R1129" s="120"/>
      <c r="S1129" s="120"/>
      <c r="T1129" s="120"/>
      <c r="U1129" s="120" t="s">
        <v>5689</v>
      </c>
      <c r="V1129" s="172">
        <v>82.9</v>
      </c>
      <c r="W1129" s="172">
        <v>15.9</v>
      </c>
      <c r="X1129" s="172">
        <v>49.9</v>
      </c>
      <c r="Y1129" s="172">
        <v>11.6</v>
      </c>
      <c r="Z1129" s="172">
        <v>5.5</v>
      </c>
      <c r="AA1129" s="123"/>
      <c r="AB1129" s="123"/>
      <c r="AC1129" s="123">
        <v>52.66</v>
      </c>
      <c r="AD1129" s="123"/>
      <c r="AE1129" s="123"/>
      <c r="AF1129" s="123"/>
      <c r="AG1129" s="214"/>
      <c r="AH1129" s="229" t="str">
        <f t="shared" si="152"/>
        <v>a3</v>
      </c>
      <c r="AI1129" s="122"/>
      <c r="AJ1129" s="122"/>
      <c r="AK1129" s="122"/>
      <c r="AL1129" s="122"/>
      <c r="AM1129" s="122"/>
      <c r="AN1129" s="173"/>
      <c r="AO1129" s="173"/>
      <c r="AP1129" s="173"/>
      <c r="AQ1129" s="173"/>
      <c r="AR1129" s="173"/>
      <c r="AS1129" s="173"/>
      <c r="AT1129" s="173"/>
      <c r="AU1129" s="173">
        <v>0.5</v>
      </c>
      <c r="AV1129" s="173"/>
      <c r="AW1129" s="173"/>
      <c r="AX1129" s="173"/>
      <c r="AY1129" s="173">
        <v>1</v>
      </c>
      <c r="AZ1129" s="211">
        <f t="shared" si="159"/>
        <v>0</v>
      </c>
      <c r="BA1129" s="211">
        <f t="shared" si="160"/>
        <v>1.5</v>
      </c>
      <c r="BB1129" s="205">
        <f t="shared" si="153"/>
        <v>29954</v>
      </c>
      <c r="BC1129" s="205">
        <f t="shared" si="154"/>
        <v>23957</v>
      </c>
      <c r="BD1129" s="205">
        <f t="shared" si="155"/>
        <v>6414</v>
      </c>
      <c r="BE1129" s="205">
        <f t="shared" si="156"/>
        <v>417</v>
      </c>
      <c r="BF1129" s="175">
        <v>23540</v>
      </c>
      <c r="BG1129" s="175"/>
      <c r="BH1129" s="175">
        <v>12923</v>
      </c>
      <c r="BI1129" s="175">
        <v>5997</v>
      </c>
      <c r="BJ1129" s="175"/>
      <c r="BK1129" s="175">
        <v>926</v>
      </c>
      <c r="BL1129" s="175">
        <v>865</v>
      </c>
      <c r="BM1129" s="175">
        <v>2287</v>
      </c>
      <c r="BN1129" s="175">
        <v>989</v>
      </c>
      <c r="BO1129" s="175">
        <v>5967</v>
      </c>
      <c r="BP1129" s="198">
        <f t="shared" si="161"/>
        <v>18890</v>
      </c>
    </row>
    <row r="1130" spans="1:68" s="116" customFormat="1" x14ac:dyDescent="0.15">
      <c r="A1130" s="117">
        <v>2121802001</v>
      </c>
      <c r="B1130" s="118" t="s">
        <v>1726</v>
      </c>
      <c r="C1130" s="118" t="s">
        <v>1650</v>
      </c>
      <c r="D1130" s="118" t="s">
        <v>1727</v>
      </c>
      <c r="E1130" s="118" t="s">
        <v>4309</v>
      </c>
      <c r="F1130" s="120">
        <v>11</v>
      </c>
      <c r="G1130" s="119"/>
      <c r="H1130" s="119"/>
      <c r="I1130" s="120" t="s">
        <v>5820</v>
      </c>
      <c r="J1130" s="120">
        <v>1200</v>
      </c>
      <c r="K1130" s="120">
        <v>153226</v>
      </c>
      <c r="L1130" s="120">
        <v>0.35</v>
      </c>
      <c r="M1130" s="121" t="s">
        <v>5657</v>
      </c>
      <c r="N1130" s="120">
        <v>1</v>
      </c>
      <c r="O1130" s="119">
        <v>68</v>
      </c>
      <c r="P1130" s="119"/>
      <c r="Q1130" s="119"/>
      <c r="R1130" s="120"/>
      <c r="S1130" s="120"/>
      <c r="T1130" s="120"/>
      <c r="U1130" s="120" t="s">
        <v>5689</v>
      </c>
      <c r="V1130" s="172">
        <v>159.9</v>
      </c>
      <c r="W1130" s="172"/>
      <c r="X1130" s="172">
        <v>142.9</v>
      </c>
      <c r="Y1130" s="172">
        <v>17</v>
      </c>
      <c r="Z1130" s="172"/>
      <c r="AA1130" s="123"/>
      <c r="AB1130" s="123"/>
      <c r="AC1130" s="123">
        <v>50</v>
      </c>
      <c r="AD1130" s="123"/>
      <c r="AE1130" s="123"/>
      <c r="AF1130" s="123"/>
      <c r="AG1130" s="214"/>
      <c r="AH1130" s="229" t="str">
        <f t="shared" si="152"/>
        <v>a3</v>
      </c>
      <c r="AI1130" s="122"/>
      <c r="AJ1130" s="122"/>
      <c r="AK1130" s="122"/>
      <c r="AL1130" s="122"/>
      <c r="AM1130" s="122"/>
      <c r="AN1130" s="173">
        <v>0.5</v>
      </c>
      <c r="AO1130" s="173"/>
      <c r="AP1130" s="173"/>
      <c r="AQ1130" s="173"/>
      <c r="AR1130" s="173"/>
      <c r="AS1130" s="173"/>
      <c r="AT1130" s="173">
        <v>0.5</v>
      </c>
      <c r="AU1130" s="173">
        <v>1</v>
      </c>
      <c r="AV1130" s="173">
        <v>0.5</v>
      </c>
      <c r="AW1130" s="173">
        <v>1</v>
      </c>
      <c r="AX1130" s="173"/>
      <c r="AY1130" s="173">
        <v>0.5</v>
      </c>
      <c r="AZ1130" s="211">
        <f t="shared" si="159"/>
        <v>0.5</v>
      </c>
      <c r="BA1130" s="211">
        <f t="shared" si="160"/>
        <v>3.5</v>
      </c>
      <c r="BB1130" s="205">
        <f t="shared" si="153"/>
        <v>65179</v>
      </c>
      <c r="BC1130" s="205">
        <f t="shared" si="154"/>
        <v>51323</v>
      </c>
      <c r="BD1130" s="205">
        <f t="shared" si="155"/>
        <v>13993</v>
      </c>
      <c r="BE1130" s="205">
        <f t="shared" si="156"/>
        <v>137</v>
      </c>
      <c r="BF1130" s="175">
        <v>51186</v>
      </c>
      <c r="BG1130" s="175">
        <v>3859</v>
      </c>
      <c r="BH1130" s="175">
        <v>29122</v>
      </c>
      <c r="BI1130" s="175">
        <v>13856</v>
      </c>
      <c r="BJ1130" s="175"/>
      <c r="BK1130" s="175">
        <v>2078</v>
      </c>
      <c r="BL1130" s="175">
        <v>8403</v>
      </c>
      <c r="BM1130" s="175">
        <v>5908</v>
      </c>
      <c r="BN1130" s="175">
        <v>1295</v>
      </c>
      <c r="BO1130" s="175">
        <v>658</v>
      </c>
      <c r="BP1130" s="198">
        <f t="shared" si="161"/>
        <v>29780</v>
      </c>
    </row>
    <row r="1131" spans="1:68" s="116" customFormat="1" x14ac:dyDescent="0.15">
      <c r="A1131" s="117">
        <v>2121802002</v>
      </c>
      <c r="B1131" s="118" t="s">
        <v>1728</v>
      </c>
      <c r="C1131" s="118" t="s">
        <v>1650</v>
      </c>
      <c r="D1131" s="118" t="s">
        <v>1727</v>
      </c>
      <c r="E1131" s="118" t="s">
        <v>4310</v>
      </c>
      <c r="F1131" s="120">
        <v>9</v>
      </c>
      <c r="G1131" s="119">
        <v>487835</v>
      </c>
      <c r="H1131" s="119"/>
      <c r="I1131" s="120" t="s">
        <v>5820</v>
      </c>
      <c r="J1131" s="120">
        <v>4100</v>
      </c>
      <c r="K1131" s="120">
        <v>487835</v>
      </c>
      <c r="L1131" s="120">
        <v>0.32600000000000001</v>
      </c>
      <c r="M1131" s="121" t="s">
        <v>5657</v>
      </c>
      <c r="N1131" s="120">
        <v>1</v>
      </c>
      <c r="O1131" s="119">
        <v>180</v>
      </c>
      <c r="P1131" s="119"/>
      <c r="Q1131" s="119"/>
      <c r="R1131" s="120" t="s">
        <v>5658</v>
      </c>
      <c r="S1131" s="120">
        <v>4.9000000000000004</v>
      </c>
      <c r="T1131" s="120"/>
      <c r="U1131" s="120"/>
      <c r="V1131" s="172">
        <v>287.8</v>
      </c>
      <c r="W1131" s="172">
        <v>67.8</v>
      </c>
      <c r="X1131" s="172">
        <v>203.5</v>
      </c>
      <c r="Y1131" s="172">
        <v>16.5</v>
      </c>
      <c r="Z1131" s="172"/>
      <c r="AA1131" s="123"/>
      <c r="AB1131" s="123"/>
      <c r="AC1131" s="123">
        <v>53.4</v>
      </c>
      <c r="AD1131" s="123"/>
      <c r="AE1131" s="123"/>
      <c r="AF1131" s="123"/>
      <c r="AG1131" s="214"/>
      <c r="AH1131" s="229" t="str">
        <f t="shared" si="152"/>
        <v>a3</v>
      </c>
      <c r="AI1131" s="122"/>
      <c r="AJ1131" s="122"/>
      <c r="AK1131" s="122"/>
      <c r="AL1131" s="122"/>
      <c r="AM1131" s="122"/>
      <c r="AN1131" s="173">
        <v>0.5</v>
      </c>
      <c r="AO1131" s="173"/>
      <c r="AP1131" s="173"/>
      <c r="AQ1131" s="173"/>
      <c r="AR1131" s="173"/>
      <c r="AS1131" s="173">
        <v>0.5</v>
      </c>
      <c r="AT1131" s="173">
        <v>1</v>
      </c>
      <c r="AU1131" s="173">
        <v>0.5</v>
      </c>
      <c r="AV1131" s="173">
        <v>1</v>
      </c>
      <c r="AW1131" s="173">
        <v>0.5</v>
      </c>
      <c r="AX1131" s="173">
        <v>0.5</v>
      </c>
      <c r="AY1131" s="173"/>
      <c r="AZ1131" s="211">
        <f t="shared" si="159"/>
        <v>1</v>
      </c>
      <c r="BA1131" s="211">
        <f t="shared" si="160"/>
        <v>3.5</v>
      </c>
      <c r="BB1131" s="205">
        <f t="shared" si="153"/>
        <v>86151</v>
      </c>
      <c r="BC1131" s="205">
        <f t="shared" si="154"/>
        <v>69067</v>
      </c>
      <c r="BD1131" s="205">
        <f t="shared" si="155"/>
        <v>20098</v>
      </c>
      <c r="BE1131" s="205">
        <f t="shared" si="156"/>
        <v>3014</v>
      </c>
      <c r="BF1131" s="175">
        <v>66053</v>
      </c>
      <c r="BG1131" s="175">
        <v>3859</v>
      </c>
      <c r="BH1131" s="175">
        <v>39879</v>
      </c>
      <c r="BI1131" s="175">
        <v>17084</v>
      </c>
      <c r="BJ1131" s="175"/>
      <c r="BK1131" s="175">
        <v>8250</v>
      </c>
      <c r="BL1131" s="175">
        <v>5158</v>
      </c>
      <c r="BM1131" s="175">
        <v>5649</v>
      </c>
      <c r="BN1131" s="175">
        <v>1546</v>
      </c>
      <c r="BO1131" s="175">
        <v>4726</v>
      </c>
      <c r="BP1131" s="198">
        <f t="shared" si="161"/>
        <v>44605</v>
      </c>
    </row>
    <row r="1132" spans="1:68" s="116" customFormat="1" x14ac:dyDescent="0.15">
      <c r="A1132" s="117">
        <v>2121901001</v>
      </c>
      <c r="B1132" s="118" t="s">
        <v>1729</v>
      </c>
      <c r="C1132" s="118" t="s">
        <v>1650</v>
      </c>
      <c r="D1132" s="118" t="s">
        <v>1730</v>
      </c>
      <c r="E1132" s="118" t="s">
        <v>4311</v>
      </c>
      <c r="F1132" s="120">
        <v>12</v>
      </c>
      <c r="G1132" s="119">
        <v>819849</v>
      </c>
      <c r="H1132" s="119"/>
      <c r="I1132" s="120" t="s">
        <v>5820</v>
      </c>
      <c r="J1132" s="120">
        <v>5787</v>
      </c>
      <c r="K1132" s="120">
        <v>819849</v>
      </c>
      <c r="L1132" s="120">
        <v>0.38800000000000001</v>
      </c>
      <c r="M1132" s="121" t="s">
        <v>5665</v>
      </c>
      <c r="N1132" s="120">
        <v>1</v>
      </c>
      <c r="O1132" s="119">
        <v>216.7</v>
      </c>
      <c r="P1132" s="119">
        <v>35.299999999999997</v>
      </c>
      <c r="Q1132" s="119">
        <v>3.9</v>
      </c>
      <c r="R1132" s="120"/>
      <c r="S1132" s="120"/>
      <c r="T1132" s="120"/>
      <c r="U1132" s="120" t="s">
        <v>5689</v>
      </c>
      <c r="V1132" s="172">
        <v>979.7</v>
      </c>
      <c r="W1132" s="172">
        <v>453.1</v>
      </c>
      <c r="X1132" s="172">
        <v>347.9</v>
      </c>
      <c r="Y1132" s="172">
        <v>58.4</v>
      </c>
      <c r="Z1132" s="172">
        <v>120.3</v>
      </c>
      <c r="AA1132" s="123"/>
      <c r="AB1132" s="123"/>
      <c r="AC1132" s="123">
        <v>606</v>
      </c>
      <c r="AD1132" s="123"/>
      <c r="AE1132" s="123"/>
      <c r="AF1132" s="123"/>
      <c r="AG1132" s="214"/>
      <c r="AH1132" s="229" t="str">
        <f t="shared" si="152"/>
        <v>a3</v>
      </c>
      <c r="AI1132" s="122"/>
      <c r="AJ1132" s="122"/>
      <c r="AK1132" s="122"/>
      <c r="AL1132" s="122"/>
      <c r="AM1132" s="122"/>
      <c r="AN1132" s="173" t="s">
        <v>3186</v>
      </c>
      <c r="AO1132" s="173" t="s">
        <v>3186</v>
      </c>
      <c r="AP1132" s="173" t="s">
        <v>3186</v>
      </c>
      <c r="AQ1132" s="173" t="s">
        <v>3186</v>
      </c>
      <c r="AR1132" s="173" t="s">
        <v>3186</v>
      </c>
      <c r="AS1132" s="173" t="s">
        <v>3186</v>
      </c>
      <c r="AT1132" s="173">
        <v>0.5</v>
      </c>
      <c r="AU1132" s="173">
        <v>0.5</v>
      </c>
      <c r="AV1132" s="173"/>
      <c r="AW1132" s="173"/>
      <c r="AX1132" s="173"/>
      <c r="AY1132" s="173" t="s">
        <v>3186</v>
      </c>
      <c r="AZ1132" s="211">
        <f t="shared" si="159"/>
        <v>0</v>
      </c>
      <c r="BA1132" s="211">
        <f t="shared" si="160"/>
        <v>1</v>
      </c>
      <c r="BB1132" s="205">
        <f t="shared" si="153"/>
        <v>44982</v>
      </c>
      <c r="BC1132" s="205">
        <f t="shared" si="154"/>
        <v>37490</v>
      </c>
      <c r="BD1132" s="205">
        <f t="shared" si="155"/>
        <v>7791</v>
      </c>
      <c r="BE1132" s="205">
        <f t="shared" si="156"/>
        <v>299</v>
      </c>
      <c r="BF1132" s="175">
        <v>37191</v>
      </c>
      <c r="BG1132" s="175"/>
      <c r="BH1132" s="175">
        <v>13839</v>
      </c>
      <c r="BI1132" s="175">
        <v>7492</v>
      </c>
      <c r="BJ1132" s="175"/>
      <c r="BK1132" s="175">
        <v>3941</v>
      </c>
      <c r="BL1132" s="175">
        <v>434</v>
      </c>
      <c r="BM1132" s="175">
        <v>14862</v>
      </c>
      <c r="BN1132" s="175">
        <v>1908</v>
      </c>
      <c r="BO1132" s="175">
        <v>2506</v>
      </c>
      <c r="BP1132" s="198">
        <f t="shared" si="161"/>
        <v>16345</v>
      </c>
    </row>
    <row r="1133" spans="1:68" s="116" customFormat="1" x14ac:dyDescent="0.15">
      <c r="A1133" s="117">
        <v>2121902002</v>
      </c>
      <c r="B1133" s="118" t="s">
        <v>1731</v>
      </c>
      <c r="C1133" s="118" t="s">
        <v>1650</v>
      </c>
      <c r="D1133" s="118" t="s">
        <v>1730</v>
      </c>
      <c r="E1133" s="118" t="s">
        <v>4312</v>
      </c>
      <c r="F1133" s="120">
        <v>20</v>
      </c>
      <c r="G1133" s="119">
        <v>203077</v>
      </c>
      <c r="H1133" s="119"/>
      <c r="I1133" s="120" t="s">
        <v>5820</v>
      </c>
      <c r="J1133" s="120">
        <v>980</v>
      </c>
      <c r="K1133" s="120">
        <v>203077</v>
      </c>
      <c r="L1133" s="120">
        <v>0.56799999999999995</v>
      </c>
      <c r="M1133" s="121" t="s">
        <v>5659</v>
      </c>
      <c r="N1133" s="120">
        <v>1</v>
      </c>
      <c r="O1133" s="119">
        <v>145</v>
      </c>
      <c r="P1133" s="119">
        <v>22</v>
      </c>
      <c r="Q1133" s="119">
        <v>3.2</v>
      </c>
      <c r="R1133" s="120" t="s">
        <v>5658</v>
      </c>
      <c r="S1133" s="120">
        <v>0.29599999999999999</v>
      </c>
      <c r="T1133" s="120"/>
      <c r="U1133" s="120"/>
      <c r="V1133" s="172">
        <v>182.8</v>
      </c>
      <c r="W1133" s="172"/>
      <c r="X1133" s="172"/>
      <c r="Y1133" s="172"/>
      <c r="Z1133" s="172">
        <v>182.8</v>
      </c>
      <c r="AA1133" s="123">
        <v>1134</v>
      </c>
      <c r="AB1133" s="123"/>
      <c r="AC1133" s="123">
        <v>86</v>
      </c>
      <c r="AD1133" s="123"/>
      <c r="AE1133" s="123"/>
      <c r="AF1133" s="123"/>
      <c r="AG1133" s="214"/>
      <c r="AH1133" s="229" t="str">
        <f t="shared" si="152"/>
        <v>a3</v>
      </c>
      <c r="AI1133" s="122"/>
      <c r="AJ1133" s="122"/>
      <c r="AK1133" s="122"/>
      <c r="AL1133" s="122"/>
      <c r="AM1133" s="122"/>
      <c r="AN1133" s="173" t="s">
        <v>3186</v>
      </c>
      <c r="AO1133" s="173" t="s">
        <v>3186</v>
      </c>
      <c r="AP1133" s="173" t="s">
        <v>3186</v>
      </c>
      <c r="AQ1133" s="173" t="s">
        <v>3186</v>
      </c>
      <c r="AR1133" s="173" t="s">
        <v>3186</v>
      </c>
      <c r="AS1133" s="173" t="s">
        <v>3186</v>
      </c>
      <c r="AT1133" s="173">
        <v>0.5</v>
      </c>
      <c r="AU1133" s="173">
        <v>0.5</v>
      </c>
      <c r="AV1133" s="173"/>
      <c r="AW1133" s="173"/>
      <c r="AX1133" s="173"/>
      <c r="AY1133" s="173" t="s">
        <v>3186</v>
      </c>
      <c r="AZ1133" s="211">
        <f t="shared" si="159"/>
        <v>0</v>
      </c>
      <c r="BA1133" s="211">
        <f t="shared" si="160"/>
        <v>1</v>
      </c>
      <c r="BB1133" s="205">
        <f t="shared" si="153"/>
        <v>22538</v>
      </c>
      <c r="BC1133" s="205">
        <f t="shared" si="154"/>
        <v>17362</v>
      </c>
      <c r="BD1133" s="205">
        <f t="shared" si="155"/>
        <v>5383</v>
      </c>
      <c r="BE1133" s="205">
        <f t="shared" si="156"/>
        <v>207</v>
      </c>
      <c r="BF1133" s="175">
        <v>17155</v>
      </c>
      <c r="BG1133" s="175"/>
      <c r="BH1133" s="175">
        <v>9503</v>
      </c>
      <c r="BI1133" s="175">
        <v>5176</v>
      </c>
      <c r="BJ1133" s="175"/>
      <c r="BK1133" s="175">
        <v>891</v>
      </c>
      <c r="BL1133" s="175">
        <v>1289</v>
      </c>
      <c r="BM1133" s="175">
        <v>3000</v>
      </c>
      <c r="BN1133" s="175">
        <v>860</v>
      </c>
      <c r="BO1133" s="175">
        <v>1819</v>
      </c>
      <c r="BP1133" s="198">
        <f t="shared" si="161"/>
        <v>11322</v>
      </c>
    </row>
    <row r="1134" spans="1:68" s="116" customFormat="1" x14ac:dyDescent="0.15">
      <c r="A1134" s="117">
        <v>2121902003</v>
      </c>
      <c r="B1134" s="118" t="s">
        <v>1732</v>
      </c>
      <c r="C1134" s="118" t="s">
        <v>1650</v>
      </c>
      <c r="D1134" s="118" t="s">
        <v>1730</v>
      </c>
      <c r="E1134" s="118" t="s">
        <v>4313</v>
      </c>
      <c r="F1134" s="120">
        <v>16</v>
      </c>
      <c r="G1134" s="119">
        <v>281409</v>
      </c>
      <c r="H1134" s="119"/>
      <c r="I1134" s="120" t="s">
        <v>5820</v>
      </c>
      <c r="J1134" s="120">
        <v>1130</v>
      </c>
      <c r="K1134" s="120">
        <v>281409</v>
      </c>
      <c r="L1134" s="120">
        <v>0.68200000000000005</v>
      </c>
      <c r="M1134" s="121" t="s">
        <v>5665</v>
      </c>
      <c r="N1134" s="120">
        <v>1</v>
      </c>
      <c r="O1134" s="119">
        <v>125</v>
      </c>
      <c r="P1134" s="119">
        <v>27</v>
      </c>
      <c r="Q1134" s="119">
        <v>2.7</v>
      </c>
      <c r="R1134" s="120" t="s">
        <v>5660</v>
      </c>
      <c r="S1134" s="120">
        <v>0.6</v>
      </c>
      <c r="T1134" s="120"/>
      <c r="U1134" s="120"/>
      <c r="V1134" s="172">
        <v>297.39999999999998</v>
      </c>
      <c r="W1134" s="172">
        <v>172.3</v>
      </c>
      <c r="X1134" s="172">
        <v>61.4</v>
      </c>
      <c r="Y1134" s="172">
        <v>27.8</v>
      </c>
      <c r="Z1134" s="172">
        <v>35.9</v>
      </c>
      <c r="AA1134" s="123">
        <v>2516</v>
      </c>
      <c r="AB1134" s="123"/>
      <c r="AC1134" s="123">
        <v>223</v>
      </c>
      <c r="AD1134" s="123"/>
      <c r="AE1134" s="123"/>
      <c r="AF1134" s="123"/>
      <c r="AG1134" s="214"/>
      <c r="AH1134" s="229" t="str">
        <f t="shared" si="152"/>
        <v>a3</v>
      </c>
      <c r="AI1134" s="122"/>
      <c r="AJ1134" s="122"/>
      <c r="AK1134" s="122"/>
      <c r="AL1134" s="122"/>
      <c r="AM1134" s="122"/>
      <c r="AN1134" s="173" t="s">
        <v>3186</v>
      </c>
      <c r="AO1134" s="173" t="s">
        <v>3186</v>
      </c>
      <c r="AP1134" s="173" t="s">
        <v>3186</v>
      </c>
      <c r="AQ1134" s="173" t="s">
        <v>3186</v>
      </c>
      <c r="AR1134" s="173" t="s">
        <v>3186</v>
      </c>
      <c r="AS1134" s="173" t="s">
        <v>3186</v>
      </c>
      <c r="AT1134" s="173">
        <v>0.5</v>
      </c>
      <c r="AU1134" s="173">
        <v>0.5</v>
      </c>
      <c r="AV1134" s="173"/>
      <c r="AW1134" s="173"/>
      <c r="AX1134" s="173"/>
      <c r="AY1134" s="173" t="s">
        <v>3186</v>
      </c>
      <c r="AZ1134" s="211">
        <f t="shared" si="159"/>
        <v>0</v>
      </c>
      <c r="BA1134" s="211">
        <f t="shared" si="160"/>
        <v>1</v>
      </c>
      <c r="BB1134" s="205">
        <f t="shared" si="153"/>
        <v>37756</v>
      </c>
      <c r="BC1134" s="205">
        <f t="shared" si="154"/>
        <v>31938</v>
      </c>
      <c r="BD1134" s="205">
        <f t="shared" si="155"/>
        <v>6050</v>
      </c>
      <c r="BE1134" s="205">
        <f t="shared" si="156"/>
        <v>232</v>
      </c>
      <c r="BF1134" s="175">
        <v>31706</v>
      </c>
      <c r="BG1134" s="175"/>
      <c r="BH1134" s="175">
        <v>10616</v>
      </c>
      <c r="BI1134" s="175">
        <v>5818</v>
      </c>
      <c r="BJ1134" s="175"/>
      <c r="BK1134" s="175">
        <v>1736</v>
      </c>
      <c r="BL1134" s="175">
        <v>7540</v>
      </c>
      <c r="BM1134" s="175">
        <v>4832</v>
      </c>
      <c r="BN1134" s="175">
        <v>5224</v>
      </c>
      <c r="BO1134" s="175">
        <v>1990</v>
      </c>
      <c r="BP1134" s="198">
        <f t="shared" si="161"/>
        <v>12606</v>
      </c>
    </row>
    <row r="1135" spans="1:68" s="116" customFormat="1" x14ac:dyDescent="0.15">
      <c r="A1135" s="117">
        <v>2121902004</v>
      </c>
      <c r="B1135" s="118" t="s">
        <v>1733</v>
      </c>
      <c r="C1135" s="118" t="s">
        <v>1650</v>
      </c>
      <c r="D1135" s="118" t="s">
        <v>1730</v>
      </c>
      <c r="E1135" s="118" t="s">
        <v>4314</v>
      </c>
      <c r="F1135" s="120">
        <v>14</v>
      </c>
      <c r="G1135" s="119">
        <v>141691</v>
      </c>
      <c r="H1135" s="119"/>
      <c r="I1135" s="120" t="s">
        <v>5820</v>
      </c>
      <c r="J1135" s="120">
        <v>657</v>
      </c>
      <c r="K1135" s="120">
        <v>141691</v>
      </c>
      <c r="L1135" s="120">
        <v>0.59099999999999997</v>
      </c>
      <c r="M1135" s="121" t="s">
        <v>5665</v>
      </c>
      <c r="N1135" s="120">
        <v>1</v>
      </c>
      <c r="O1135" s="119">
        <v>146.5</v>
      </c>
      <c r="P1135" s="119">
        <v>29.3</v>
      </c>
      <c r="Q1135" s="119">
        <v>3</v>
      </c>
      <c r="R1135" s="120"/>
      <c r="S1135" s="120"/>
      <c r="T1135" s="120"/>
      <c r="U1135" s="120" t="s">
        <v>5689</v>
      </c>
      <c r="V1135" s="172">
        <v>159.9</v>
      </c>
      <c r="W1135" s="172">
        <v>16</v>
      </c>
      <c r="X1135" s="172">
        <v>48</v>
      </c>
      <c r="Y1135" s="172">
        <v>64</v>
      </c>
      <c r="Z1135" s="172">
        <v>31.9</v>
      </c>
      <c r="AA1135" s="123">
        <v>2017</v>
      </c>
      <c r="AB1135" s="123"/>
      <c r="AC1135" s="123">
        <v>71</v>
      </c>
      <c r="AD1135" s="123"/>
      <c r="AE1135" s="123"/>
      <c r="AF1135" s="123"/>
      <c r="AG1135" s="214"/>
      <c r="AH1135" s="229" t="str">
        <f t="shared" si="152"/>
        <v>a3</v>
      </c>
      <c r="AI1135" s="122"/>
      <c r="AJ1135" s="122"/>
      <c r="AK1135" s="122"/>
      <c r="AL1135" s="122"/>
      <c r="AM1135" s="122"/>
      <c r="AN1135" s="173" t="s">
        <v>3186</v>
      </c>
      <c r="AO1135" s="173" t="s">
        <v>3186</v>
      </c>
      <c r="AP1135" s="173" t="s">
        <v>3186</v>
      </c>
      <c r="AQ1135" s="173" t="s">
        <v>3186</v>
      </c>
      <c r="AR1135" s="173" t="s">
        <v>3186</v>
      </c>
      <c r="AS1135" s="173" t="s">
        <v>3186</v>
      </c>
      <c r="AT1135" s="173">
        <v>0.5</v>
      </c>
      <c r="AU1135" s="173">
        <v>0.5</v>
      </c>
      <c r="AV1135" s="173"/>
      <c r="AW1135" s="173"/>
      <c r="AX1135" s="173"/>
      <c r="AY1135" s="173" t="s">
        <v>3186</v>
      </c>
      <c r="AZ1135" s="211">
        <f t="shared" si="159"/>
        <v>0</v>
      </c>
      <c r="BA1135" s="211">
        <f t="shared" si="160"/>
        <v>1</v>
      </c>
      <c r="BB1135" s="205">
        <f t="shared" si="153"/>
        <v>20306</v>
      </c>
      <c r="BC1135" s="205">
        <f t="shared" si="154"/>
        <v>15798</v>
      </c>
      <c r="BD1135" s="205">
        <f t="shared" si="155"/>
        <v>4688</v>
      </c>
      <c r="BE1135" s="205">
        <f t="shared" si="156"/>
        <v>180</v>
      </c>
      <c r="BF1135" s="175">
        <v>15618</v>
      </c>
      <c r="BG1135" s="175"/>
      <c r="BH1135" s="175">
        <v>8190</v>
      </c>
      <c r="BI1135" s="175">
        <v>4508</v>
      </c>
      <c r="BJ1135" s="175"/>
      <c r="BK1135" s="175">
        <v>668</v>
      </c>
      <c r="BL1135" s="175">
        <v>602</v>
      </c>
      <c r="BM1135" s="175">
        <v>2962</v>
      </c>
      <c r="BN1135" s="175">
        <v>1576</v>
      </c>
      <c r="BO1135" s="175">
        <v>1800</v>
      </c>
      <c r="BP1135" s="198">
        <f t="shared" si="161"/>
        <v>9990</v>
      </c>
    </row>
    <row r="1136" spans="1:68" s="116" customFormat="1" x14ac:dyDescent="0.15">
      <c r="A1136" s="117">
        <v>2121902005</v>
      </c>
      <c r="B1136" s="118" t="s">
        <v>1734</v>
      </c>
      <c r="C1136" s="118" t="s">
        <v>1650</v>
      </c>
      <c r="D1136" s="118" t="s">
        <v>1730</v>
      </c>
      <c r="E1136" s="118" t="s">
        <v>4315</v>
      </c>
      <c r="F1136" s="120">
        <v>13</v>
      </c>
      <c r="G1136" s="119">
        <v>189213</v>
      </c>
      <c r="H1136" s="119"/>
      <c r="I1136" s="120" t="s">
        <v>5820</v>
      </c>
      <c r="J1136" s="120">
        <v>1150</v>
      </c>
      <c r="K1136" s="120">
        <v>189213</v>
      </c>
      <c r="L1136" s="120">
        <v>0.45100000000000001</v>
      </c>
      <c r="M1136" s="121" t="s">
        <v>5659</v>
      </c>
      <c r="N1136" s="120">
        <v>1</v>
      </c>
      <c r="O1136" s="119">
        <v>140</v>
      </c>
      <c r="P1136" s="119">
        <v>23.7</v>
      </c>
      <c r="Q1136" s="119">
        <v>2.5299999999999998</v>
      </c>
      <c r="R1136" s="120"/>
      <c r="S1136" s="120"/>
      <c r="T1136" s="120"/>
      <c r="U1136" s="120" t="s">
        <v>5689</v>
      </c>
      <c r="V1136" s="172">
        <v>192.9</v>
      </c>
      <c r="W1136" s="172"/>
      <c r="X1136" s="172">
        <v>108</v>
      </c>
      <c r="Y1136" s="172">
        <v>33.299999999999997</v>
      </c>
      <c r="Z1136" s="172">
        <v>51.6</v>
      </c>
      <c r="AA1136" s="123">
        <v>1551</v>
      </c>
      <c r="AB1136" s="123"/>
      <c r="AC1136" s="123">
        <v>99</v>
      </c>
      <c r="AD1136" s="123"/>
      <c r="AE1136" s="123"/>
      <c r="AF1136" s="123"/>
      <c r="AG1136" s="214"/>
      <c r="AH1136" s="229" t="str">
        <f t="shared" si="152"/>
        <v>a3</v>
      </c>
      <c r="AI1136" s="122"/>
      <c r="AJ1136" s="122"/>
      <c r="AK1136" s="122"/>
      <c r="AL1136" s="122"/>
      <c r="AM1136" s="122"/>
      <c r="AN1136" s="173" t="s">
        <v>3186</v>
      </c>
      <c r="AO1136" s="173" t="s">
        <v>3186</v>
      </c>
      <c r="AP1136" s="173" t="s">
        <v>3186</v>
      </c>
      <c r="AQ1136" s="173" t="s">
        <v>3186</v>
      </c>
      <c r="AR1136" s="173" t="s">
        <v>3186</v>
      </c>
      <c r="AS1136" s="173" t="s">
        <v>3186</v>
      </c>
      <c r="AT1136" s="173">
        <v>0.5</v>
      </c>
      <c r="AU1136" s="173">
        <v>0.5</v>
      </c>
      <c r="AV1136" s="173"/>
      <c r="AW1136" s="173"/>
      <c r="AX1136" s="173"/>
      <c r="AY1136" s="173" t="s">
        <v>3186</v>
      </c>
      <c r="AZ1136" s="211">
        <f t="shared" si="159"/>
        <v>0</v>
      </c>
      <c r="BA1136" s="211">
        <f t="shared" si="160"/>
        <v>1</v>
      </c>
      <c r="BB1136" s="205">
        <f t="shared" si="153"/>
        <v>22701</v>
      </c>
      <c r="BC1136" s="205">
        <f t="shared" si="154"/>
        <v>18215</v>
      </c>
      <c r="BD1136" s="205">
        <f t="shared" si="155"/>
        <v>4665</v>
      </c>
      <c r="BE1136" s="205">
        <f t="shared" si="156"/>
        <v>179</v>
      </c>
      <c r="BF1136" s="175">
        <v>18036</v>
      </c>
      <c r="BG1136" s="175"/>
      <c r="BH1136" s="175">
        <v>8180</v>
      </c>
      <c r="BI1136" s="175">
        <v>4486</v>
      </c>
      <c r="BJ1136" s="175"/>
      <c r="BK1136" s="175">
        <v>723</v>
      </c>
      <c r="BL1136" s="175">
        <v>3065</v>
      </c>
      <c r="BM1136" s="175">
        <v>3169</v>
      </c>
      <c r="BN1136" s="175">
        <v>1178</v>
      </c>
      <c r="BO1136" s="175">
        <v>1900</v>
      </c>
      <c r="BP1136" s="198">
        <f t="shared" si="161"/>
        <v>10080</v>
      </c>
    </row>
    <row r="1137" spans="1:68" s="116" customFormat="1" x14ac:dyDescent="0.15">
      <c r="A1137" s="117">
        <v>2121902006</v>
      </c>
      <c r="B1137" s="118" t="s">
        <v>1735</v>
      </c>
      <c r="C1137" s="118" t="s">
        <v>1650</v>
      </c>
      <c r="D1137" s="118" t="s">
        <v>1730</v>
      </c>
      <c r="E1137" s="118" t="s">
        <v>4316</v>
      </c>
      <c r="F1137" s="120">
        <v>12</v>
      </c>
      <c r="G1137" s="119"/>
      <c r="H1137" s="119"/>
      <c r="I1137" s="120" t="s">
        <v>5820</v>
      </c>
      <c r="J1137" s="120">
        <v>4100</v>
      </c>
      <c r="K1137" s="120">
        <v>622171</v>
      </c>
      <c r="L1137" s="120">
        <v>0.41599999999999998</v>
      </c>
      <c r="M1137" s="121" t="s">
        <v>5657</v>
      </c>
      <c r="N1137" s="120">
        <v>1</v>
      </c>
      <c r="O1137" s="119">
        <v>140</v>
      </c>
      <c r="P1137" s="119">
        <v>25.5</v>
      </c>
      <c r="Q1137" s="119">
        <v>1.6</v>
      </c>
      <c r="R1137" s="120" t="s">
        <v>5660</v>
      </c>
      <c r="S1137" s="120">
        <v>1.1200000000000001</v>
      </c>
      <c r="T1137" s="120"/>
      <c r="U1137" s="120"/>
      <c r="V1137" s="172">
        <v>318</v>
      </c>
      <c r="W1137" s="172"/>
      <c r="X1137" s="172">
        <v>208.6</v>
      </c>
      <c r="Y1137" s="172">
        <v>56.5</v>
      </c>
      <c r="Z1137" s="172">
        <v>52.9</v>
      </c>
      <c r="AA1137" s="123">
        <v>6182</v>
      </c>
      <c r="AB1137" s="123"/>
      <c r="AC1137" s="123">
        <v>382.8</v>
      </c>
      <c r="AD1137" s="123"/>
      <c r="AE1137" s="123"/>
      <c r="AF1137" s="123"/>
      <c r="AG1137" s="214"/>
      <c r="AH1137" s="229" t="str">
        <f t="shared" si="152"/>
        <v>a3</v>
      </c>
      <c r="AI1137" s="122"/>
      <c r="AJ1137" s="122"/>
      <c r="AK1137" s="122"/>
      <c r="AL1137" s="122"/>
      <c r="AM1137" s="122"/>
      <c r="AN1137" s="173" t="s">
        <v>3186</v>
      </c>
      <c r="AO1137" s="173" t="s">
        <v>3186</v>
      </c>
      <c r="AP1137" s="173" t="s">
        <v>3186</v>
      </c>
      <c r="AQ1137" s="173" t="s">
        <v>3186</v>
      </c>
      <c r="AR1137" s="173" t="s">
        <v>3186</v>
      </c>
      <c r="AS1137" s="173" t="s">
        <v>3186</v>
      </c>
      <c r="AT1137" s="173">
        <v>0.5</v>
      </c>
      <c r="AU1137" s="173">
        <v>0.5</v>
      </c>
      <c r="AV1137" s="173"/>
      <c r="AW1137" s="173"/>
      <c r="AX1137" s="173"/>
      <c r="AY1137" s="173" t="s">
        <v>3186</v>
      </c>
      <c r="AZ1137" s="211">
        <f t="shared" si="159"/>
        <v>0</v>
      </c>
      <c r="BA1137" s="211">
        <f t="shared" si="160"/>
        <v>1</v>
      </c>
      <c r="BB1137" s="205">
        <f t="shared" si="153"/>
        <v>34538</v>
      </c>
      <c r="BC1137" s="205">
        <f t="shared" si="154"/>
        <v>29189</v>
      </c>
      <c r="BD1137" s="205">
        <f t="shared" si="155"/>
        <v>5562</v>
      </c>
      <c r="BE1137" s="205">
        <f t="shared" si="156"/>
        <v>213</v>
      </c>
      <c r="BF1137" s="175">
        <v>28976</v>
      </c>
      <c r="BG1137" s="175"/>
      <c r="BH1137" s="175">
        <v>9786</v>
      </c>
      <c r="BI1137" s="175">
        <v>5349</v>
      </c>
      <c r="BJ1137" s="175"/>
      <c r="BK1137" s="175">
        <v>3444</v>
      </c>
      <c r="BL1137" s="175">
        <v>3549</v>
      </c>
      <c r="BM1137" s="175">
        <v>5081</v>
      </c>
      <c r="BN1137" s="175">
        <v>5464</v>
      </c>
      <c r="BO1137" s="175">
        <v>1865</v>
      </c>
      <c r="BP1137" s="198">
        <f t="shared" si="161"/>
        <v>11651</v>
      </c>
    </row>
    <row r="1138" spans="1:68" s="116" customFormat="1" x14ac:dyDescent="0.15">
      <c r="A1138" s="117">
        <v>2121902007</v>
      </c>
      <c r="B1138" s="118" t="s">
        <v>1736</v>
      </c>
      <c r="C1138" s="118" t="s">
        <v>1650</v>
      </c>
      <c r="D1138" s="118" t="s">
        <v>1730</v>
      </c>
      <c r="E1138" s="118" t="s">
        <v>4317</v>
      </c>
      <c r="F1138" s="120">
        <v>9</v>
      </c>
      <c r="G1138" s="119">
        <v>234522</v>
      </c>
      <c r="H1138" s="119"/>
      <c r="I1138" s="120" t="s">
        <v>5820</v>
      </c>
      <c r="J1138" s="120">
        <v>1060</v>
      </c>
      <c r="K1138" s="120">
        <v>234522</v>
      </c>
      <c r="L1138" s="120">
        <v>0.60599999999999998</v>
      </c>
      <c r="M1138" s="121" t="s">
        <v>5676</v>
      </c>
      <c r="N1138" s="120">
        <v>1</v>
      </c>
      <c r="O1138" s="119">
        <v>162.5</v>
      </c>
      <c r="P1138" s="119">
        <v>32</v>
      </c>
      <c r="Q1138" s="119">
        <v>3.35</v>
      </c>
      <c r="R1138" s="120"/>
      <c r="S1138" s="120"/>
      <c r="T1138" s="120"/>
      <c r="U1138" s="120" t="s">
        <v>5689</v>
      </c>
      <c r="V1138" s="172">
        <v>319</v>
      </c>
      <c r="W1138" s="172">
        <v>25</v>
      </c>
      <c r="X1138" s="172">
        <v>119</v>
      </c>
      <c r="Y1138" s="172">
        <v>17</v>
      </c>
      <c r="Z1138" s="172">
        <v>158</v>
      </c>
      <c r="AA1138" s="123"/>
      <c r="AB1138" s="123"/>
      <c r="AC1138" s="123">
        <v>175</v>
      </c>
      <c r="AD1138" s="123"/>
      <c r="AE1138" s="123"/>
      <c r="AF1138" s="123"/>
      <c r="AG1138" s="214"/>
      <c r="AH1138" s="229" t="str">
        <f t="shared" si="152"/>
        <v>a3</v>
      </c>
      <c r="AI1138" s="122"/>
      <c r="AJ1138" s="122"/>
      <c r="AK1138" s="122"/>
      <c r="AL1138" s="122"/>
      <c r="AM1138" s="122"/>
      <c r="AN1138" s="173" t="s">
        <v>3186</v>
      </c>
      <c r="AO1138" s="173" t="s">
        <v>3186</v>
      </c>
      <c r="AP1138" s="173" t="s">
        <v>3186</v>
      </c>
      <c r="AQ1138" s="173" t="s">
        <v>3186</v>
      </c>
      <c r="AR1138" s="173" t="s">
        <v>3186</v>
      </c>
      <c r="AS1138" s="173" t="s">
        <v>3186</v>
      </c>
      <c r="AT1138" s="173">
        <v>0.5</v>
      </c>
      <c r="AU1138" s="173">
        <v>0.5</v>
      </c>
      <c r="AV1138" s="173"/>
      <c r="AW1138" s="173"/>
      <c r="AX1138" s="173"/>
      <c r="AY1138" s="173" t="s">
        <v>3186</v>
      </c>
      <c r="AZ1138" s="211">
        <f t="shared" si="159"/>
        <v>0</v>
      </c>
      <c r="BA1138" s="211">
        <f t="shared" si="160"/>
        <v>1</v>
      </c>
      <c r="BB1138" s="205">
        <f t="shared" si="153"/>
        <v>18511</v>
      </c>
      <c r="BC1138" s="205">
        <f t="shared" si="154"/>
        <v>14501</v>
      </c>
      <c r="BD1138" s="205">
        <f t="shared" si="155"/>
        <v>4170</v>
      </c>
      <c r="BE1138" s="205">
        <f t="shared" si="156"/>
        <v>160</v>
      </c>
      <c r="BF1138" s="175">
        <v>14341</v>
      </c>
      <c r="BG1138" s="175"/>
      <c r="BH1138" s="175">
        <v>7350</v>
      </c>
      <c r="BI1138" s="175">
        <v>4010</v>
      </c>
      <c r="BJ1138" s="175"/>
      <c r="BK1138" s="175">
        <v>1302</v>
      </c>
      <c r="BL1138" s="175">
        <v>22</v>
      </c>
      <c r="BM1138" s="175">
        <v>2571</v>
      </c>
      <c r="BN1138" s="175">
        <v>1447</v>
      </c>
      <c r="BO1138" s="175">
        <v>1809</v>
      </c>
      <c r="BP1138" s="198">
        <f t="shared" si="161"/>
        <v>9159</v>
      </c>
    </row>
    <row r="1139" spans="1:68" s="116" customFormat="1" x14ac:dyDescent="0.15">
      <c r="A1139" s="117">
        <v>2121902008</v>
      </c>
      <c r="B1139" s="118" t="s">
        <v>1737</v>
      </c>
      <c r="C1139" s="118" t="s">
        <v>1650</v>
      </c>
      <c r="D1139" s="118" t="s">
        <v>1730</v>
      </c>
      <c r="E1139" s="118" t="s">
        <v>4318</v>
      </c>
      <c r="F1139" s="120">
        <v>8</v>
      </c>
      <c r="G1139" s="119">
        <v>13217</v>
      </c>
      <c r="H1139" s="119"/>
      <c r="I1139" s="120" t="s">
        <v>5820</v>
      </c>
      <c r="J1139" s="120">
        <v>155</v>
      </c>
      <c r="K1139" s="120">
        <v>13217</v>
      </c>
      <c r="L1139" s="120">
        <v>0.23400000000000001</v>
      </c>
      <c r="M1139" s="121" t="s">
        <v>5659</v>
      </c>
      <c r="N1139" s="120">
        <v>1</v>
      </c>
      <c r="O1139" s="119">
        <v>66</v>
      </c>
      <c r="P1139" s="119">
        <v>27</v>
      </c>
      <c r="Q1139" s="119">
        <v>1.42</v>
      </c>
      <c r="R1139" s="120" t="s">
        <v>5658</v>
      </c>
      <c r="S1139" s="120">
        <v>4.4999999999999998E-2</v>
      </c>
      <c r="T1139" s="120"/>
      <c r="U1139" s="120"/>
      <c r="V1139" s="172">
        <v>27.8</v>
      </c>
      <c r="W1139" s="172"/>
      <c r="X1139" s="172"/>
      <c r="Y1139" s="172"/>
      <c r="Z1139" s="172">
        <v>27.8</v>
      </c>
      <c r="AA1139" s="123">
        <v>63</v>
      </c>
      <c r="AB1139" s="123"/>
      <c r="AC1139" s="123"/>
      <c r="AD1139" s="123"/>
      <c r="AE1139" s="123"/>
      <c r="AF1139" s="123"/>
      <c r="AG1139" s="214"/>
      <c r="AH1139" s="229" t="str">
        <f t="shared" si="152"/>
        <v>a2</v>
      </c>
      <c r="AI1139" s="122"/>
      <c r="AJ1139" s="122"/>
      <c r="AK1139" s="122"/>
      <c r="AL1139" s="122"/>
      <c r="AM1139" s="122"/>
      <c r="AN1139" s="173" t="s">
        <v>3186</v>
      </c>
      <c r="AO1139" s="173" t="s">
        <v>3186</v>
      </c>
      <c r="AP1139" s="173" t="s">
        <v>3186</v>
      </c>
      <c r="AQ1139" s="173" t="s">
        <v>3186</v>
      </c>
      <c r="AR1139" s="173" t="s">
        <v>3186</v>
      </c>
      <c r="AS1139" s="173" t="s">
        <v>3186</v>
      </c>
      <c r="AT1139" s="173">
        <v>0.5</v>
      </c>
      <c r="AU1139" s="173">
        <v>0.5</v>
      </c>
      <c r="AV1139" s="173"/>
      <c r="AW1139" s="173"/>
      <c r="AX1139" s="173"/>
      <c r="AY1139" s="173" t="s">
        <v>3186</v>
      </c>
      <c r="AZ1139" s="211">
        <f t="shared" si="159"/>
        <v>0</v>
      </c>
      <c r="BA1139" s="211">
        <f t="shared" si="160"/>
        <v>1</v>
      </c>
      <c r="BB1139" s="205">
        <f t="shared" si="153"/>
        <v>9915</v>
      </c>
      <c r="BC1139" s="205">
        <f t="shared" si="154"/>
        <v>7486</v>
      </c>
      <c r="BD1139" s="205">
        <f t="shared" si="155"/>
        <v>2526</v>
      </c>
      <c r="BE1139" s="205">
        <f t="shared" si="156"/>
        <v>97</v>
      </c>
      <c r="BF1139" s="175">
        <v>7389</v>
      </c>
      <c r="BG1139" s="175"/>
      <c r="BH1139" s="175">
        <v>4389</v>
      </c>
      <c r="BI1139" s="175">
        <v>2429</v>
      </c>
      <c r="BJ1139" s="175"/>
      <c r="BK1139" s="175">
        <v>291</v>
      </c>
      <c r="BL1139" s="175">
        <v>200</v>
      </c>
      <c r="BM1139" s="175">
        <v>778</v>
      </c>
      <c r="BN1139" s="175">
        <v>458</v>
      </c>
      <c r="BO1139" s="175">
        <v>1370</v>
      </c>
      <c r="BP1139" s="198">
        <f t="shared" si="161"/>
        <v>5759</v>
      </c>
    </row>
    <row r="1140" spans="1:68" s="116" customFormat="1" x14ac:dyDescent="0.15">
      <c r="A1140" s="117">
        <v>2122001001</v>
      </c>
      <c r="B1140" s="118" t="s">
        <v>1738</v>
      </c>
      <c r="C1140" s="118" t="s">
        <v>1650</v>
      </c>
      <c r="D1140" s="118" t="s">
        <v>1739</v>
      </c>
      <c r="E1140" s="118" t="s">
        <v>4319</v>
      </c>
      <c r="F1140" s="120">
        <v>24</v>
      </c>
      <c r="G1140" s="119">
        <v>572921</v>
      </c>
      <c r="H1140" s="119"/>
      <c r="I1140" s="120" t="s">
        <v>5820</v>
      </c>
      <c r="J1140" s="120">
        <v>3500</v>
      </c>
      <c r="K1140" s="120">
        <v>572921</v>
      </c>
      <c r="L1140" s="120">
        <v>0.44800000000000001</v>
      </c>
      <c r="M1140" s="121" t="s">
        <v>5659</v>
      </c>
      <c r="N1140" s="120">
        <v>1</v>
      </c>
      <c r="O1140" s="119">
        <v>190</v>
      </c>
      <c r="P1140" s="119">
        <v>17.100000000000001</v>
      </c>
      <c r="Q1140" s="119">
        <v>2</v>
      </c>
      <c r="R1140" s="120"/>
      <c r="S1140" s="120"/>
      <c r="T1140" s="120"/>
      <c r="U1140" s="120" t="s">
        <v>5689</v>
      </c>
      <c r="V1140" s="172">
        <v>444</v>
      </c>
      <c r="W1140" s="172"/>
      <c r="X1140" s="172"/>
      <c r="Y1140" s="172"/>
      <c r="Z1140" s="172">
        <v>444</v>
      </c>
      <c r="AA1140" s="123">
        <v>1863</v>
      </c>
      <c r="AB1140" s="123"/>
      <c r="AC1140" s="123">
        <v>199</v>
      </c>
      <c r="AD1140" s="123"/>
      <c r="AE1140" s="123"/>
      <c r="AF1140" s="123"/>
      <c r="AG1140" s="214"/>
      <c r="AH1140" s="229" t="str">
        <f t="shared" si="152"/>
        <v>a3</v>
      </c>
      <c r="AI1140" s="122"/>
      <c r="AJ1140" s="122"/>
      <c r="AK1140" s="122"/>
      <c r="AL1140" s="122"/>
      <c r="AM1140" s="122"/>
      <c r="AN1140" s="173" t="s">
        <v>3186</v>
      </c>
      <c r="AO1140" s="173" t="s">
        <v>3186</v>
      </c>
      <c r="AP1140" s="173" t="s">
        <v>3186</v>
      </c>
      <c r="AQ1140" s="173" t="s">
        <v>3186</v>
      </c>
      <c r="AR1140" s="173" t="s">
        <v>3186</v>
      </c>
      <c r="AS1140" s="173"/>
      <c r="AT1140" s="173"/>
      <c r="AU1140" s="173"/>
      <c r="AV1140" s="173"/>
      <c r="AW1140" s="173"/>
      <c r="AX1140" s="173"/>
      <c r="AY1140" s="173"/>
      <c r="AZ1140" s="211">
        <f t="shared" si="159"/>
        <v>0</v>
      </c>
      <c r="BA1140" s="211">
        <f t="shared" si="160"/>
        <v>0</v>
      </c>
      <c r="BB1140" s="205">
        <f t="shared" si="153"/>
        <v>37233</v>
      </c>
      <c r="BC1140" s="205">
        <f t="shared" si="154"/>
        <v>37233</v>
      </c>
      <c r="BD1140" s="205">
        <f t="shared" si="155"/>
        <v>0</v>
      </c>
      <c r="BE1140" s="205">
        <f t="shared" si="156"/>
        <v>0</v>
      </c>
      <c r="BF1140" s="175">
        <v>37233</v>
      </c>
      <c r="BG1140" s="175"/>
      <c r="BH1140" s="175">
        <v>23292</v>
      </c>
      <c r="BI1140" s="175"/>
      <c r="BJ1140" s="175"/>
      <c r="BK1140" s="175">
        <v>1446</v>
      </c>
      <c r="BL1140" s="175">
        <v>1632</v>
      </c>
      <c r="BM1140" s="175">
        <v>8967</v>
      </c>
      <c r="BN1140" s="175">
        <v>1269</v>
      </c>
      <c r="BO1140" s="175">
        <v>627</v>
      </c>
      <c r="BP1140" s="198">
        <f t="shared" si="161"/>
        <v>23919</v>
      </c>
    </row>
    <row r="1141" spans="1:68" s="116" customFormat="1" x14ac:dyDescent="0.15">
      <c r="A1141" s="117">
        <v>2122001002</v>
      </c>
      <c r="B1141" s="118" t="s">
        <v>1740</v>
      </c>
      <c r="C1141" s="118" t="s">
        <v>1650</v>
      </c>
      <c r="D1141" s="118" t="s">
        <v>1739</v>
      </c>
      <c r="E1141" s="118" t="s">
        <v>4320</v>
      </c>
      <c r="F1141" s="120">
        <v>16</v>
      </c>
      <c r="G1141" s="119">
        <v>505788</v>
      </c>
      <c r="H1141" s="119"/>
      <c r="I1141" s="120" t="s">
        <v>5820</v>
      </c>
      <c r="J1141" s="120">
        <v>3200</v>
      </c>
      <c r="K1141" s="120">
        <v>505788</v>
      </c>
      <c r="L1141" s="120">
        <v>0.433</v>
      </c>
      <c r="M1141" s="121" t="s">
        <v>5659</v>
      </c>
      <c r="N1141" s="120">
        <v>1</v>
      </c>
      <c r="O1141" s="119">
        <v>137.9</v>
      </c>
      <c r="P1141" s="119">
        <v>26.4</v>
      </c>
      <c r="Q1141" s="119">
        <v>2.7</v>
      </c>
      <c r="R1141" s="120"/>
      <c r="S1141" s="120"/>
      <c r="T1141" s="120"/>
      <c r="U1141" s="120" t="s">
        <v>5689</v>
      </c>
      <c r="V1141" s="172">
        <v>617</v>
      </c>
      <c r="W1141" s="172"/>
      <c r="X1141" s="172"/>
      <c r="Y1141" s="172"/>
      <c r="Z1141" s="172">
        <v>617</v>
      </c>
      <c r="AA1141" s="123">
        <v>1567</v>
      </c>
      <c r="AB1141" s="123"/>
      <c r="AC1141" s="123">
        <v>169</v>
      </c>
      <c r="AD1141" s="123"/>
      <c r="AE1141" s="123"/>
      <c r="AF1141" s="123"/>
      <c r="AG1141" s="214"/>
      <c r="AH1141" s="229" t="str">
        <f t="shared" si="152"/>
        <v>a3</v>
      </c>
      <c r="AI1141" s="122"/>
      <c r="AJ1141" s="122"/>
      <c r="AK1141" s="122"/>
      <c r="AL1141" s="122"/>
      <c r="AM1141" s="122"/>
      <c r="AN1141" s="173" t="s">
        <v>3186</v>
      </c>
      <c r="AO1141" s="173" t="s">
        <v>3186</v>
      </c>
      <c r="AP1141" s="173" t="s">
        <v>3186</v>
      </c>
      <c r="AQ1141" s="173" t="s">
        <v>3186</v>
      </c>
      <c r="AR1141" s="173" t="s">
        <v>3186</v>
      </c>
      <c r="AS1141" s="173">
        <v>2</v>
      </c>
      <c r="AT1141" s="173"/>
      <c r="AU1141" s="173"/>
      <c r="AV1141" s="173"/>
      <c r="AW1141" s="173"/>
      <c r="AX1141" s="173"/>
      <c r="AY1141" s="173"/>
      <c r="AZ1141" s="211">
        <f t="shared" si="159"/>
        <v>2</v>
      </c>
      <c r="BA1141" s="211">
        <f t="shared" si="160"/>
        <v>0</v>
      </c>
      <c r="BB1141" s="205">
        <f t="shared" si="153"/>
        <v>38853</v>
      </c>
      <c r="BC1141" s="205">
        <f t="shared" si="154"/>
        <v>38853</v>
      </c>
      <c r="BD1141" s="205">
        <f t="shared" si="155"/>
        <v>0</v>
      </c>
      <c r="BE1141" s="205">
        <f t="shared" si="156"/>
        <v>0</v>
      </c>
      <c r="BF1141" s="175">
        <v>38853</v>
      </c>
      <c r="BG1141" s="175"/>
      <c r="BH1141" s="175">
        <v>19444</v>
      </c>
      <c r="BI1141" s="175"/>
      <c r="BJ1141" s="175"/>
      <c r="BK1141" s="175">
        <v>2552</v>
      </c>
      <c r="BL1141" s="175">
        <v>910</v>
      </c>
      <c r="BM1141" s="175">
        <v>11671</v>
      </c>
      <c r="BN1141" s="175">
        <v>2492</v>
      </c>
      <c r="BO1141" s="175">
        <v>1784</v>
      </c>
      <c r="BP1141" s="198">
        <f t="shared" si="161"/>
        <v>21228</v>
      </c>
    </row>
    <row r="1142" spans="1:68" s="116" customFormat="1" x14ac:dyDescent="0.15">
      <c r="A1142" s="117">
        <v>2122001003</v>
      </c>
      <c r="B1142" s="118" t="s">
        <v>1741</v>
      </c>
      <c r="C1142" s="118" t="s">
        <v>1650</v>
      </c>
      <c r="D1142" s="118" t="s">
        <v>1739</v>
      </c>
      <c r="E1142" s="118" t="s">
        <v>4321</v>
      </c>
      <c r="F1142" s="120">
        <v>8</v>
      </c>
      <c r="G1142" s="119">
        <v>401551</v>
      </c>
      <c r="H1142" s="119"/>
      <c r="I1142" s="120" t="s">
        <v>5820</v>
      </c>
      <c r="J1142" s="120">
        <v>4000</v>
      </c>
      <c r="K1142" s="120">
        <v>401551</v>
      </c>
      <c r="L1142" s="120">
        <v>0.27500000000000002</v>
      </c>
      <c r="M1142" s="121" t="s">
        <v>5659</v>
      </c>
      <c r="N1142" s="120">
        <v>1</v>
      </c>
      <c r="O1142" s="119">
        <v>133.19999999999999</v>
      </c>
      <c r="P1142" s="119">
        <v>29.1</v>
      </c>
      <c r="Q1142" s="119">
        <v>2.8</v>
      </c>
      <c r="R1142" s="120"/>
      <c r="S1142" s="120"/>
      <c r="T1142" s="120"/>
      <c r="U1142" s="120" t="s">
        <v>5689</v>
      </c>
      <c r="V1142" s="172">
        <v>377</v>
      </c>
      <c r="W1142" s="172"/>
      <c r="X1142" s="172"/>
      <c r="Y1142" s="172"/>
      <c r="Z1142" s="172">
        <v>377</v>
      </c>
      <c r="AA1142" s="123"/>
      <c r="AB1142" s="123"/>
      <c r="AC1142" s="123">
        <v>271</v>
      </c>
      <c r="AD1142" s="123"/>
      <c r="AE1142" s="123"/>
      <c r="AF1142" s="123"/>
      <c r="AG1142" s="214"/>
      <c r="AH1142" s="229" t="str">
        <f t="shared" si="152"/>
        <v>a3</v>
      </c>
      <c r="AI1142" s="122"/>
      <c r="AJ1142" s="122"/>
      <c r="AK1142" s="122"/>
      <c r="AL1142" s="122"/>
      <c r="AM1142" s="122"/>
      <c r="AN1142" s="173" t="s">
        <v>3186</v>
      </c>
      <c r="AO1142" s="173" t="s">
        <v>3186</v>
      </c>
      <c r="AP1142" s="173" t="s">
        <v>3186</v>
      </c>
      <c r="AQ1142" s="173" t="s">
        <v>3186</v>
      </c>
      <c r="AR1142" s="173" t="s">
        <v>3186</v>
      </c>
      <c r="AS1142" s="173"/>
      <c r="AT1142" s="173"/>
      <c r="AU1142" s="173"/>
      <c r="AV1142" s="173"/>
      <c r="AW1142" s="173"/>
      <c r="AX1142" s="173"/>
      <c r="AY1142" s="173"/>
      <c r="AZ1142" s="211">
        <f t="shared" si="159"/>
        <v>0</v>
      </c>
      <c r="BA1142" s="211">
        <f t="shared" si="160"/>
        <v>0</v>
      </c>
      <c r="BB1142" s="205">
        <f t="shared" si="153"/>
        <v>41834</v>
      </c>
      <c r="BC1142" s="205">
        <f t="shared" si="154"/>
        <v>41834</v>
      </c>
      <c r="BD1142" s="205">
        <f t="shared" si="155"/>
        <v>0</v>
      </c>
      <c r="BE1142" s="205">
        <f t="shared" si="156"/>
        <v>0</v>
      </c>
      <c r="BF1142" s="175">
        <v>41834</v>
      </c>
      <c r="BG1142" s="175"/>
      <c r="BH1142" s="175">
        <v>17544</v>
      </c>
      <c r="BI1142" s="175"/>
      <c r="BJ1142" s="175"/>
      <c r="BK1142" s="175">
        <v>12201</v>
      </c>
      <c r="BL1142" s="175">
        <v>216</v>
      </c>
      <c r="BM1142" s="175">
        <v>6987</v>
      </c>
      <c r="BN1142" s="175">
        <v>2191</v>
      </c>
      <c r="BO1142" s="175">
        <v>2695</v>
      </c>
      <c r="BP1142" s="198">
        <f t="shared" si="161"/>
        <v>20239</v>
      </c>
    </row>
    <row r="1143" spans="1:68" s="116" customFormat="1" x14ac:dyDescent="0.15">
      <c r="A1143" s="117">
        <v>2122002004</v>
      </c>
      <c r="B1143" s="118" t="s">
        <v>1742</v>
      </c>
      <c r="C1143" s="118" t="s">
        <v>1650</v>
      </c>
      <c r="D1143" s="118" t="s">
        <v>1739</v>
      </c>
      <c r="E1143" s="118" t="s">
        <v>4322</v>
      </c>
      <c r="F1143" s="120">
        <v>14</v>
      </c>
      <c r="G1143" s="119"/>
      <c r="H1143" s="119"/>
      <c r="I1143" s="120" t="s">
        <v>5820</v>
      </c>
      <c r="J1143" s="120">
        <v>1000</v>
      </c>
      <c r="K1143" s="120">
        <v>123141</v>
      </c>
      <c r="L1143" s="120">
        <v>0.33700000000000002</v>
      </c>
      <c r="M1143" s="121" t="s">
        <v>5657</v>
      </c>
      <c r="N1143" s="120">
        <v>1</v>
      </c>
      <c r="O1143" s="119">
        <v>335</v>
      </c>
      <c r="P1143" s="119">
        <v>52.7</v>
      </c>
      <c r="Q1143" s="119">
        <v>6.2</v>
      </c>
      <c r="R1143" s="120"/>
      <c r="S1143" s="120"/>
      <c r="T1143" s="120"/>
      <c r="U1143" s="120" t="s">
        <v>5689</v>
      </c>
      <c r="V1143" s="172">
        <v>29.1</v>
      </c>
      <c r="W1143" s="172"/>
      <c r="X1143" s="172">
        <v>7.6</v>
      </c>
      <c r="Y1143" s="172">
        <v>3.9</v>
      </c>
      <c r="Z1143" s="172">
        <v>17.600000000000001</v>
      </c>
      <c r="AA1143" s="123">
        <v>1135</v>
      </c>
      <c r="AB1143" s="123"/>
      <c r="AC1143" s="123">
        <v>61</v>
      </c>
      <c r="AD1143" s="123"/>
      <c r="AE1143" s="123"/>
      <c r="AF1143" s="123"/>
      <c r="AG1143" s="214"/>
      <c r="AH1143" s="229" t="str">
        <f t="shared" si="152"/>
        <v>a3</v>
      </c>
      <c r="AI1143" s="122"/>
      <c r="AJ1143" s="122"/>
      <c r="AK1143" s="122"/>
      <c r="AL1143" s="122"/>
      <c r="AM1143" s="122"/>
      <c r="AN1143" s="173" t="s">
        <v>3186</v>
      </c>
      <c r="AO1143" s="173" t="s">
        <v>3186</v>
      </c>
      <c r="AP1143" s="173" t="s">
        <v>3186</v>
      </c>
      <c r="AQ1143" s="173" t="s">
        <v>3186</v>
      </c>
      <c r="AR1143" s="173" t="s">
        <v>3186</v>
      </c>
      <c r="AS1143" s="173"/>
      <c r="AT1143" s="173"/>
      <c r="AU1143" s="173"/>
      <c r="AV1143" s="173"/>
      <c r="AW1143" s="173"/>
      <c r="AX1143" s="173"/>
      <c r="AY1143" s="173"/>
      <c r="AZ1143" s="211">
        <f t="shared" si="159"/>
        <v>0</v>
      </c>
      <c r="BA1143" s="211">
        <f t="shared" si="160"/>
        <v>0</v>
      </c>
      <c r="BB1143" s="205">
        <f t="shared" si="153"/>
        <v>19596</v>
      </c>
      <c r="BC1143" s="205">
        <f t="shared" si="154"/>
        <v>19596</v>
      </c>
      <c r="BD1143" s="205">
        <f t="shared" si="155"/>
        <v>0</v>
      </c>
      <c r="BE1143" s="205">
        <f t="shared" si="156"/>
        <v>0</v>
      </c>
      <c r="BF1143" s="175">
        <v>19596</v>
      </c>
      <c r="BG1143" s="175"/>
      <c r="BH1143" s="175">
        <v>12999</v>
      </c>
      <c r="BI1143" s="175"/>
      <c r="BJ1143" s="175"/>
      <c r="BK1143" s="175">
        <v>453</v>
      </c>
      <c r="BL1143" s="175">
        <v>3455</v>
      </c>
      <c r="BM1143" s="175">
        <v>247</v>
      </c>
      <c r="BN1143" s="175">
        <v>1836</v>
      </c>
      <c r="BO1143" s="175">
        <v>606</v>
      </c>
      <c r="BP1143" s="198">
        <f t="shared" si="161"/>
        <v>13605</v>
      </c>
    </row>
    <row r="1144" spans="1:68" s="116" customFormat="1" x14ac:dyDescent="0.15">
      <c r="A1144" s="117">
        <v>2122002005</v>
      </c>
      <c r="B1144" s="118" t="s">
        <v>638</v>
      </c>
      <c r="C1144" s="118" t="s">
        <v>1650</v>
      </c>
      <c r="D1144" s="118" t="s">
        <v>1739</v>
      </c>
      <c r="E1144" s="118" t="s">
        <v>4323</v>
      </c>
      <c r="F1144" s="120">
        <v>14</v>
      </c>
      <c r="G1144" s="119">
        <v>438633</v>
      </c>
      <c r="H1144" s="119"/>
      <c r="I1144" s="120" t="s">
        <v>5820</v>
      </c>
      <c r="J1144" s="120">
        <v>3300</v>
      </c>
      <c r="K1144" s="120">
        <v>438633</v>
      </c>
      <c r="L1144" s="120">
        <v>0.36399999999999999</v>
      </c>
      <c r="M1144" s="121" t="s">
        <v>5665</v>
      </c>
      <c r="N1144" s="120">
        <v>1</v>
      </c>
      <c r="O1144" s="119">
        <v>166.1</v>
      </c>
      <c r="P1144" s="119"/>
      <c r="Q1144" s="119"/>
      <c r="R1144" s="120"/>
      <c r="S1144" s="120"/>
      <c r="T1144" s="120"/>
      <c r="U1144" s="120" t="s">
        <v>5689</v>
      </c>
      <c r="V1144" s="172">
        <v>444.4</v>
      </c>
      <c r="W1144" s="172"/>
      <c r="X1144" s="172"/>
      <c r="Y1144" s="172"/>
      <c r="Z1144" s="172">
        <v>444.4</v>
      </c>
      <c r="AA1144" s="123">
        <v>2993</v>
      </c>
      <c r="AB1144" s="123"/>
      <c r="AC1144" s="123">
        <v>202</v>
      </c>
      <c r="AD1144" s="123"/>
      <c r="AE1144" s="123"/>
      <c r="AF1144" s="123"/>
      <c r="AG1144" s="214"/>
      <c r="AH1144" s="229" t="str">
        <f t="shared" si="152"/>
        <v>a3</v>
      </c>
      <c r="AI1144" s="122"/>
      <c r="AJ1144" s="122"/>
      <c r="AK1144" s="122"/>
      <c r="AL1144" s="122"/>
      <c r="AM1144" s="122"/>
      <c r="AN1144" s="173" t="s">
        <v>3186</v>
      </c>
      <c r="AO1144" s="173" t="s">
        <v>3186</v>
      </c>
      <c r="AP1144" s="173" t="s">
        <v>3186</v>
      </c>
      <c r="AQ1144" s="173" t="s">
        <v>3186</v>
      </c>
      <c r="AR1144" s="173" t="s">
        <v>3186</v>
      </c>
      <c r="AS1144" s="173"/>
      <c r="AT1144" s="173"/>
      <c r="AU1144" s="173"/>
      <c r="AV1144" s="173">
        <v>1</v>
      </c>
      <c r="AW1144" s="173">
        <v>1</v>
      </c>
      <c r="AX1144" s="173"/>
      <c r="AY1144" s="173"/>
      <c r="AZ1144" s="211">
        <f t="shared" si="159"/>
        <v>0</v>
      </c>
      <c r="BA1144" s="211">
        <f t="shared" si="160"/>
        <v>2</v>
      </c>
      <c r="BB1144" s="205">
        <f t="shared" si="153"/>
        <v>45808</v>
      </c>
      <c r="BC1144" s="205">
        <f t="shared" si="154"/>
        <v>45808</v>
      </c>
      <c r="BD1144" s="205">
        <f t="shared" si="155"/>
        <v>0</v>
      </c>
      <c r="BE1144" s="205">
        <f t="shared" si="156"/>
        <v>0</v>
      </c>
      <c r="BF1144" s="175">
        <v>45808</v>
      </c>
      <c r="BG1144" s="175"/>
      <c r="BH1144" s="175">
        <v>15526</v>
      </c>
      <c r="BI1144" s="175"/>
      <c r="BJ1144" s="175"/>
      <c r="BK1144" s="175">
        <v>1543</v>
      </c>
      <c r="BL1144" s="175">
        <v>4007</v>
      </c>
      <c r="BM1144" s="175">
        <v>13438</v>
      </c>
      <c r="BN1144" s="175">
        <v>4830</v>
      </c>
      <c r="BO1144" s="175">
        <v>6464</v>
      </c>
      <c r="BP1144" s="198">
        <f t="shared" si="161"/>
        <v>21990</v>
      </c>
    </row>
    <row r="1145" spans="1:68" s="116" customFormat="1" x14ac:dyDescent="0.15">
      <c r="A1145" s="117">
        <v>2122002006</v>
      </c>
      <c r="B1145" s="118" t="s">
        <v>1743</v>
      </c>
      <c r="C1145" s="118" t="s">
        <v>1650</v>
      </c>
      <c r="D1145" s="118" t="s">
        <v>1739</v>
      </c>
      <c r="E1145" s="118" t="s">
        <v>4324</v>
      </c>
      <c r="F1145" s="120">
        <v>12</v>
      </c>
      <c r="G1145" s="119">
        <v>329209</v>
      </c>
      <c r="H1145" s="119"/>
      <c r="I1145" s="120" t="s">
        <v>5820</v>
      </c>
      <c r="J1145" s="120">
        <v>1850</v>
      </c>
      <c r="K1145" s="120">
        <v>329209</v>
      </c>
      <c r="L1145" s="120">
        <v>0.48799999999999999</v>
      </c>
      <c r="M1145" s="121" t="s">
        <v>5673</v>
      </c>
      <c r="N1145" s="120">
        <v>1</v>
      </c>
      <c r="O1145" s="119">
        <v>149.19999999999999</v>
      </c>
      <c r="P1145" s="119"/>
      <c r="Q1145" s="119"/>
      <c r="R1145" s="120"/>
      <c r="S1145" s="120"/>
      <c r="T1145" s="120"/>
      <c r="U1145" s="120" t="s">
        <v>5689</v>
      </c>
      <c r="V1145" s="172">
        <v>437.5</v>
      </c>
      <c r="W1145" s="172"/>
      <c r="X1145" s="172">
        <v>216.6</v>
      </c>
      <c r="Y1145" s="172">
        <v>32</v>
      </c>
      <c r="Z1145" s="172">
        <v>188.9</v>
      </c>
      <c r="AA1145" s="123">
        <v>2790</v>
      </c>
      <c r="AB1145" s="123"/>
      <c r="AC1145" s="123">
        <v>196</v>
      </c>
      <c r="AD1145" s="123"/>
      <c r="AE1145" s="123"/>
      <c r="AF1145" s="123"/>
      <c r="AG1145" s="214"/>
      <c r="AH1145" s="229" t="str">
        <f t="shared" si="152"/>
        <v>a3</v>
      </c>
      <c r="AI1145" s="122"/>
      <c r="AJ1145" s="122"/>
      <c r="AK1145" s="122"/>
      <c r="AL1145" s="122"/>
      <c r="AM1145" s="122"/>
      <c r="AN1145" s="173" t="s">
        <v>3186</v>
      </c>
      <c r="AO1145" s="173" t="s">
        <v>3186</v>
      </c>
      <c r="AP1145" s="173" t="s">
        <v>3186</v>
      </c>
      <c r="AQ1145" s="173" t="s">
        <v>3186</v>
      </c>
      <c r="AR1145" s="173" t="s">
        <v>3186</v>
      </c>
      <c r="AS1145" s="173"/>
      <c r="AT1145" s="173"/>
      <c r="AU1145" s="173"/>
      <c r="AV1145" s="173"/>
      <c r="AW1145" s="173"/>
      <c r="AX1145" s="173"/>
      <c r="AY1145" s="173"/>
      <c r="AZ1145" s="211">
        <f t="shared" si="159"/>
        <v>0</v>
      </c>
      <c r="BA1145" s="211">
        <f t="shared" si="160"/>
        <v>0</v>
      </c>
      <c r="BB1145" s="205">
        <f t="shared" si="153"/>
        <v>35736</v>
      </c>
      <c r="BC1145" s="205">
        <f t="shared" si="154"/>
        <v>35736</v>
      </c>
      <c r="BD1145" s="205">
        <f t="shared" si="155"/>
        <v>0</v>
      </c>
      <c r="BE1145" s="205">
        <f t="shared" si="156"/>
        <v>0</v>
      </c>
      <c r="BF1145" s="175">
        <v>35736</v>
      </c>
      <c r="BG1145" s="175"/>
      <c r="BH1145" s="175">
        <v>16370</v>
      </c>
      <c r="BI1145" s="175"/>
      <c r="BJ1145" s="175"/>
      <c r="BK1145" s="175">
        <v>1102</v>
      </c>
      <c r="BL1145" s="175">
        <v>4993</v>
      </c>
      <c r="BM1145" s="175">
        <v>8624</v>
      </c>
      <c r="BN1145" s="175">
        <v>2281</v>
      </c>
      <c r="BO1145" s="175">
        <v>2366</v>
      </c>
      <c r="BP1145" s="198">
        <f t="shared" si="161"/>
        <v>18736</v>
      </c>
    </row>
    <row r="1146" spans="1:68" s="116" customFormat="1" x14ac:dyDescent="0.15">
      <c r="A1146" s="117">
        <v>2122002007</v>
      </c>
      <c r="B1146" s="118" t="s">
        <v>1744</v>
      </c>
      <c r="C1146" s="118" t="s">
        <v>1650</v>
      </c>
      <c r="D1146" s="118" t="s">
        <v>1739</v>
      </c>
      <c r="E1146" s="118" t="s">
        <v>4325</v>
      </c>
      <c r="F1146" s="120">
        <v>9</v>
      </c>
      <c r="G1146" s="119">
        <v>144554</v>
      </c>
      <c r="H1146" s="119"/>
      <c r="I1146" s="120" t="s">
        <v>5820</v>
      </c>
      <c r="J1146" s="120">
        <v>1400</v>
      </c>
      <c r="K1146" s="120">
        <v>144554</v>
      </c>
      <c r="L1146" s="120">
        <v>0.28299999999999997</v>
      </c>
      <c r="M1146" s="121" t="s">
        <v>5657</v>
      </c>
      <c r="N1146" s="120">
        <v>1</v>
      </c>
      <c r="O1146" s="119">
        <v>213.3</v>
      </c>
      <c r="P1146" s="119">
        <v>39.299999999999997</v>
      </c>
      <c r="Q1146" s="119">
        <v>4.2</v>
      </c>
      <c r="R1146" s="120" t="s">
        <v>5658</v>
      </c>
      <c r="S1146" s="120">
        <v>1.5</v>
      </c>
      <c r="T1146" s="120"/>
      <c r="U1146" s="120"/>
      <c r="V1146" s="172">
        <v>281.5</v>
      </c>
      <c r="W1146" s="172"/>
      <c r="X1146" s="172">
        <v>106.7</v>
      </c>
      <c r="Y1146" s="172">
        <v>11.3</v>
      </c>
      <c r="Z1146" s="172">
        <v>163.5</v>
      </c>
      <c r="AA1146" s="123"/>
      <c r="AB1146" s="123"/>
      <c r="AC1146" s="123">
        <v>117</v>
      </c>
      <c r="AD1146" s="123"/>
      <c r="AE1146" s="123"/>
      <c r="AF1146" s="123"/>
      <c r="AG1146" s="214"/>
      <c r="AH1146" s="229" t="str">
        <f t="shared" si="152"/>
        <v>a3</v>
      </c>
      <c r="AI1146" s="122"/>
      <c r="AJ1146" s="122"/>
      <c r="AK1146" s="122"/>
      <c r="AL1146" s="122"/>
      <c r="AM1146" s="122"/>
      <c r="AN1146" s="173" t="s">
        <v>3186</v>
      </c>
      <c r="AO1146" s="173" t="s">
        <v>3186</v>
      </c>
      <c r="AP1146" s="173" t="s">
        <v>3186</v>
      </c>
      <c r="AQ1146" s="173" t="s">
        <v>3186</v>
      </c>
      <c r="AR1146" s="173" t="s">
        <v>3186</v>
      </c>
      <c r="AS1146" s="173"/>
      <c r="AT1146" s="173"/>
      <c r="AU1146" s="173"/>
      <c r="AV1146" s="173"/>
      <c r="AW1146" s="173"/>
      <c r="AX1146" s="173"/>
      <c r="AY1146" s="173"/>
      <c r="AZ1146" s="211">
        <f t="shared" si="159"/>
        <v>0</v>
      </c>
      <c r="BA1146" s="211">
        <f t="shared" si="160"/>
        <v>0</v>
      </c>
      <c r="BB1146" s="205">
        <f t="shared" si="153"/>
        <v>24466</v>
      </c>
      <c r="BC1146" s="205">
        <f t="shared" si="154"/>
        <v>24466</v>
      </c>
      <c r="BD1146" s="205">
        <f t="shared" si="155"/>
        <v>0</v>
      </c>
      <c r="BE1146" s="205">
        <f t="shared" si="156"/>
        <v>0</v>
      </c>
      <c r="BF1146" s="175">
        <v>24466</v>
      </c>
      <c r="BG1146" s="175"/>
      <c r="BH1146" s="175">
        <v>11792</v>
      </c>
      <c r="BI1146" s="175"/>
      <c r="BJ1146" s="175"/>
      <c r="BK1146" s="175">
        <v>1001</v>
      </c>
      <c r="BL1146" s="175">
        <v>3010</v>
      </c>
      <c r="BM1146" s="175">
        <v>4006</v>
      </c>
      <c r="BN1146" s="175">
        <v>1574</v>
      </c>
      <c r="BO1146" s="175">
        <v>3083</v>
      </c>
      <c r="BP1146" s="198">
        <f t="shared" si="161"/>
        <v>14875</v>
      </c>
    </row>
    <row r="1147" spans="1:68" s="116" customFormat="1" x14ac:dyDescent="0.15">
      <c r="A1147" s="117">
        <v>2122002008</v>
      </c>
      <c r="B1147" s="118" t="s">
        <v>1745</v>
      </c>
      <c r="C1147" s="118" t="s">
        <v>1650</v>
      </c>
      <c r="D1147" s="118" t="s">
        <v>1739</v>
      </c>
      <c r="E1147" s="118" t="s">
        <v>4326</v>
      </c>
      <c r="F1147" s="120">
        <v>7</v>
      </c>
      <c r="G1147" s="119">
        <v>458573</v>
      </c>
      <c r="H1147" s="119"/>
      <c r="I1147" s="120" t="s">
        <v>5820</v>
      </c>
      <c r="J1147" s="120">
        <v>2600</v>
      </c>
      <c r="K1147" s="120">
        <v>458573</v>
      </c>
      <c r="L1147" s="120">
        <v>0.48299999999999998</v>
      </c>
      <c r="M1147" s="121" t="s">
        <v>5657</v>
      </c>
      <c r="N1147" s="120">
        <v>1</v>
      </c>
      <c r="O1147" s="119">
        <v>246.7</v>
      </c>
      <c r="P1147" s="119">
        <v>38</v>
      </c>
      <c r="Q1147" s="119">
        <v>4.5999999999999996</v>
      </c>
      <c r="R1147" s="120"/>
      <c r="S1147" s="120"/>
      <c r="T1147" s="120"/>
      <c r="U1147" s="120" t="s">
        <v>5689</v>
      </c>
      <c r="V1147" s="172">
        <v>1594.5</v>
      </c>
      <c r="W1147" s="172"/>
      <c r="X1147" s="172">
        <v>240</v>
      </c>
      <c r="Y1147" s="172">
        <v>12.5</v>
      </c>
      <c r="Z1147" s="172">
        <v>1342</v>
      </c>
      <c r="AA1147" s="123"/>
      <c r="AB1147" s="123"/>
      <c r="AC1147" s="123"/>
      <c r="AD1147" s="123"/>
      <c r="AE1147" s="123"/>
      <c r="AF1147" s="123"/>
      <c r="AG1147" s="214"/>
      <c r="AH1147" s="229" t="str">
        <f t="shared" si="152"/>
        <v>a1</v>
      </c>
      <c r="AI1147" s="122"/>
      <c r="AJ1147" s="122"/>
      <c r="AK1147" s="122"/>
      <c r="AL1147" s="122"/>
      <c r="AM1147" s="122"/>
      <c r="AN1147" s="173" t="s">
        <v>3186</v>
      </c>
      <c r="AO1147" s="173" t="s">
        <v>3186</v>
      </c>
      <c r="AP1147" s="173" t="s">
        <v>3186</v>
      </c>
      <c r="AQ1147" s="173" t="s">
        <v>3186</v>
      </c>
      <c r="AR1147" s="173" t="s">
        <v>3186</v>
      </c>
      <c r="AS1147" s="173"/>
      <c r="AT1147" s="173"/>
      <c r="AU1147" s="173"/>
      <c r="AV1147" s="173"/>
      <c r="AW1147" s="173"/>
      <c r="AX1147" s="173"/>
      <c r="AY1147" s="173"/>
      <c r="AZ1147" s="211">
        <f t="shared" si="159"/>
        <v>0</v>
      </c>
      <c r="BA1147" s="211">
        <f t="shared" si="160"/>
        <v>0</v>
      </c>
      <c r="BB1147" s="205">
        <f t="shared" si="153"/>
        <v>45789</v>
      </c>
      <c r="BC1147" s="205">
        <f t="shared" si="154"/>
        <v>45789</v>
      </c>
      <c r="BD1147" s="205">
        <f t="shared" si="155"/>
        <v>0</v>
      </c>
      <c r="BE1147" s="205">
        <f t="shared" si="156"/>
        <v>0</v>
      </c>
      <c r="BF1147" s="175">
        <v>45789</v>
      </c>
      <c r="BG1147" s="175"/>
      <c r="BH1147" s="175">
        <v>18785</v>
      </c>
      <c r="BI1147" s="175"/>
      <c r="BJ1147" s="175"/>
      <c r="BK1147" s="175">
        <v>1192</v>
      </c>
      <c r="BL1147" s="175">
        <v>3642</v>
      </c>
      <c r="BM1147" s="175">
        <v>13861</v>
      </c>
      <c r="BN1147" s="175">
        <v>3784</v>
      </c>
      <c r="BO1147" s="175">
        <v>4525</v>
      </c>
      <c r="BP1147" s="198">
        <f t="shared" si="161"/>
        <v>23310</v>
      </c>
    </row>
    <row r="1148" spans="1:68" s="116" customFormat="1" x14ac:dyDescent="0.15">
      <c r="A1148" s="117">
        <v>2122101001</v>
      </c>
      <c r="B1148" s="118" t="s">
        <v>678</v>
      </c>
      <c r="C1148" s="118" t="s">
        <v>1650</v>
      </c>
      <c r="D1148" s="118" t="s">
        <v>1746</v>
      </c>
      <c r="E1148" s="118" t="s">
        <v>4327</v>
      </c>
      <c r="F1148" s="120">
        <v>19</v>
      </c>
      <c r="G1148" s="119">
        <v>240300</v>
      </c>
      <c r="H1148" s="119"/>
      <c r="I1148" s="120" t="s">
        <v>5820</v>
      </c>
      <c r="J1148" s="120">
        <v>1400</v>
      </c>
      <c r="K1148" s="120">
        <v>240300</v>
      </c>
      <c r="L1148" s="120">
        <v>0.47</v>
      </c>
      <c r="M1148" s="121" t="s">
        <v>5657</v>
      </c>
      <c r="N1148" s="120">
        <v>1</v>
      </c>
      <c r="O1148" s="119">
        <v>190.3</v>
      </c>
      <c r="P1148" s="119">
        <v>19.899999999999999</v>
      </c>
      <c r="Q1148" s="119">
        <v>2.2999999999999998</v>
      </c>
      <c r="R1148" s="120" t="s">
        <v>5658</v>
      </c>
      <c r="S1148" s="120">
        <v>0.52</v>
      </c>
      <c r="T1148" s="120"/>
      <c r="U1148" s="120"/>
      <c r="V1148" s="172">
        <v>272.70499999999998</v>
      </c>
      <c r="W1148" s="172"/>
      <c r="X1148" s="172">
        <v>258.005</v>
      </c>
      <c r="Y1148" s="172">
        <v>14.7</v>
      </c>
      <c r="Z1148" s="172"/>
      <c r="AA1148" s="123"/>
      <c r="AB1148" s="123"/>
      <c r="AC1148" s="123">
        <v>176</v>
      </c>
      <c r="AD1148" s="123"/>
      <c r="AE1148" s="123"/>
      <c r="AF1148" s="123"/>
      <c r="AG1148" s="214"/>
      <c r="AH1148" s="229" t="str">
        <f t="shared" si="152"/>
        <v>a3</v>
      </c>
      <c r="AI1148" s="122"/>
      <c r="AJ1148" s="122"/>
      <c r="AK1148" s="122"/>
      <c r="AL1148" s="122"/>
      <c r="AM1148" s="122"/>
      <c r="AN1148" s="173"/>
      <c r="AO1148" s="173"/>
      <c r="AP1148" s="173"/>
      <c r="AQ1148" s="173"/>
      <c r="AR1148" s="173"/>
      <c r="AS1148" s="173"/>
      <c r="AT1148" s="173">
        <v>0.5</v>
      </c>
      <c r="AU1148" s="173">
        <v>0.5</v>
      </c>
      <c r="AV1148" s="173">
        <v>0.5</v>
      </c>
      <c r="AW1148" s="173">
        <v>0.5</v>
      </c>
      <c r="AX1148" s="173">
        <v>0.5</v>
      </c>
      <c r="AY1148" s="173"/>
      <c r="AZ1148" s="211">
        <f t="shared" si="159"/>
        <v>0</v>
      </c>
      <c r="BA1148" s="211">
        <f t="shared" si="160"/>
        <v>2.5</v>
      </c>
      <c r="BB1148" s="205">
        <f t="shared" si="153"/>
        <v>40419</v>
      </c>
      <c r="BC1148" s="205">
        <f t="shared" si="154"/>
        <v>29192</v>
      </c>
      <c r="BD1148" s="205">
        <f t="shared" si="155"/>
        <v>11227</v>
      </c>
      <c r="BE1148" s="205">
        <f t="shared" si="156"/>
        <v>0</v>
      </c>
      <c r="BF1148" s="175">
        <v>29192</v>
      </c>
      <c r="BG1148" s="175"/>
      <c r="BH1148" s="175">
        <v>11227</v>
      </c>
      <c r="BI1148" s="175">
        <v>11227</v>
      </c>
      <c r="BJ1148" s="175"/>
      <c r="BK1148" s="175">
        <v>9190</v>
      </c>
      <c r="BL1148" s="175">
        <v>1277</v>
      </c>
      <c r="BM1148" s="175">
        <v>5027</v>
      </c>
      <c r="BN1148" s="175">
        <v>1728</v>
      </c>
      <c r="BO1148" s="175">
        <v>743</v>
      </c>
      <c r="BP1148" s="198">
        <f t="shared" si="161"/>
        <v>11970</v>
      </c>
    </row>
    <row r="1149" spans="1:68" s="116" customFormat="1" x14ac:dyDescent="0.15">
      <c r="A1149" s="117">
        <v>2122101002</v>
      </c>
      <c r="B1149" s="118" t="s">
        <v>1747</v>
      </c>
      <c r="C1149" s="118" t="s">
        <v>1650</v>
      </c>
      <c r="D1149" s="118" t="s">
        <v>1746</v>
      </c>
      <c r="E1149" s="118" t="s">
        <v>4328</v>
      </c>
      <c r="F1149" s="120">
        <v>19</v>
      </c>
      <c r="G1149" s="119">
        <v>868026</v>
      </c>
      <c r="H1149" s="119"/>
      <c r="I1149" s="120" t="s">
        <v>5820</v>
      </c>
      <c r="J1149" s="120">
        <v>4750</v>
      </c>
      <c r="K1149" s="120">
        <v>868026</v>
      </c>
      <c r="L1149" s="120">
        <v>0.501</v>
      </c>
      <c r="M1149" s="121" t="s">
        <v>5657</v>
      </c>
      <c r="N1149" s="120">
        <v>1</v>
      </c>
      <c r="O1149" s="119">
        <v>216.8</v>
      </c>
      <c r="P1149" s="119">
        <v>36.799999999999997</v>
      </c>
      <c r="Q1149" s="119">
        <v>4.0999999999999996</v>
      </c>
      <c r="R1149" s="120" t="s">
        <v>5655</v>
      </c>
      <c r="S1149" s="120">
        <v>12</v>
      </c>
      <c r="T1149" s="120"/>
      <c r="U1149" s="120"/>
      <c r="V1149" s="172">
        <v>627.846</v>
      </c>
      <c r="W1149" s="172">
        <v>112.69499999999999</v>
      </c>
      <c r="X1149" s="172">
        <v>329.65899999999999</v>
      </c>
      <c r="Y1149" s="172">
        <v>74.843000000000004</v>
      </c>
      <c r="Z1149" s="172">
        <v>110.649</v>
      </c>
      <c r="AA1149" s="123">
        <v>5490</v>
      </c>
      <c r="AB1149" s="123"/>
      <c r="AC1149" s="123">
        <v>574</v>
      </c>
      <c r="AD1149" s="123"/>
      <c r="AE1149" s="123"/>
      <c r="AF1149" s="123"/>
      <c r="AG1149" s="214"/>
      <c r="AH1149" s="229" t="str">
        <f t="shared" si="152"/>
        <v>a3</v>
      </c>
      <c r="AI1149" s="122"/>
      <c r="AJ1149" s="122"/>
      <c r="AK1149" s="122"/>
      <c r="AL1149" s="122"/>
      <c r="AM1149" s="122"/>
      <c r="AN1149" s="173"/>
      <c r="AO1149" s="173"/>
      <c r="AP1149" s="173"/>
      <c r="AQ1149" s="173"/>
      <c r="AR1149" s="173"/>
      <c r="AS1149" s="173"/>
      <c r="AT1149" s="173">
        <v>0.7</v>
      </c>
      <c r="AU1149" s="173">
        <v>0.7</v>
      </c>
      <c r="AV1149" s="173">
        <v>0.7</v>
      </c>
      <c r="AW1149" s="173">
        <v>0.7</v>
      </c>
      <c r="AX1149" s="173">
        <v>1</v>
      </c>
      <c r="AY1149" s="173"/>
      <c r="AZ1149" s="211"/>
      <c r="BA1149" s="211">
        <f t="shared" si="160"/>
        <v>3.8</v>
      </c>
      <c r="BB1149" s="205">
        <f t="shared" si="153"/>
        <v>60765528</v>
      </c>
      <c r="BC1149" s="205">
        <f t="shared" si="154"/>
        <v>30412128</v>
      </c>
      <c r="BD1149" s="205">
        <f t="shared" si="155"/>
        <v>30353400</v>
      </c>
      <c r="BE1149" s="205">
        <f t="shared" si="156"/>
        <v>0</v>
      </c>
      <c r="BF1149" s="175">
        <v>30412128</v>
      </c>
      <c r="BG1149" s="175">
        <v>835</v>
      </c>
      <c r="BH1149" s="175">
        <v>30353400</v>
      </c>
      <c r="BI1149" s="175">
        <v>30353400</v>
      </c>
      <c r="BJ1149" s="175"/>
      <c r="BK1149" s="175">
        <v>20023</v>
      </c>
      <c r="BL1149" s="175">
        <v>10529</v>
      </c>
      <c r="BM1149" s="175">
        <v>19474</v>
      </c>
      <c r="BN1149" s="175">
        <v>3157</v>
      </c>
      <c r="BO1149" s="175">
        <v>4710</v>
      </c>
      <c r="BP1149" s="198">
        <f t="shared" si="161"/>
        <v>30358110</v>
      </c>
    </row>
    <row r="1150" spans="1:68" s="116" customFormat="1" x14ac:dyDescent="0.15">
      <c r="A1150" s="117">
        <v>2122101003</v>
      </c>
      <c r="B1150" s="118" t="s">
        <v>1748</v>
      </c>
      <c r="C1150" s="118" t="s">
        <v>1650</v>
      </c>
      <c r="D1150" s="118" t="s">
        <v>1746</v>
      </c>
      <c r="E1150" s="118" t="s">
        <v>4329</v>
      </c>
      <c r="F1150" s="120">
        <v>16</v>
      </c>
      <c r="G1150" s="119">
        <v>794181</v>
      </c>
      <c r="H1150" s="119"/>
      <c r="I1150" s="120" t="s">
        <v>5820</v>
      </c>
      <c r="J1150" s="120">
        <v>3500</v>
      </c>
      <c r="K1150" s="120">
        <v>794181</v>
      </c>
      <c r="L1150" s="120">
        <v>0.622</v>
      </c>
      <c r="M1150" s="121" t="s">
        <v>5657</v>
      </c>
      <c r="N1150" s="120">
        <v>1</v>
      </c>
      <c r="O1150" s="119">
        <v>129.6</v>
      </c>
      <c r="P1150" s="119">
        <v>27.1</v>
      </c>
      <c r="Q1150" s="119">
        <v>3.6</v>
      </c>
      <c r="R1150" s="120" t="s">
        <v>5655</v>
      </c>
      <c r="S1150" s="120">
        <v>19.7</v>
      </c>
      <c r="T1150" s="120"/>
      <c r="U1150" s="120"/>
      <c r="V1150" s="172">
        <v>512.54499999999996</v>
      </c>
      <c r="W1150" s="172">
        <v>116.634</v>
      </c>
      <c r="X1150" s="172">
        <v>227.45599999999999</v>
      </c>
      <c r="Y1150" s="172">
        <v>36.506999999999998</v>
      </c>
      <c r="Z1150" s="172">
        <v>131.94800000000001</v>
      </c>
      <c r="AA1150" s="123">
        <v>5809</v>
      </c>
      <c r="AB1150" s="123"/>
      <c r="AC1150" s="123">
        <v>461</v>
      </c>
      <c r="AD1150" s="123"/>
      <c r="AE1150" s="123"/>
      <c r="AF1150" s="123"/>
      <c r="AG1150" s="214"/>
      <c r="AH1150" s="229" t="str">
        <f t="shared" si="152"/>
        <v>a3</v>
      </c>
      <c r="AI1150" s="122"/>
      <c r="AJ1150" s="122"/>
      <c r="AK1150" s="122"/>
      <c r="AL1150" s="122"/>
      <c r="AM1150" s="122"/>
      <c r="AN1150" s="173"/>
      <c r="AO1150" s="173"/>
      <c r="AP1150" s="173"/>
      <c r="AQ1150" s="173"/>
      <c r="AR1150" s="173"/>
      <c r="AS1150" s="173"/>
      <c r="AT1150" s="173">
        <v>0.6</v>
      </c>
      <c r="AU1150" s="173">
        <v>0.6</v>
      </c>
      <c r="AV1150" s="173">
        <v>0.6</v>
      </c>
      <c r="AW1150" s="173">
        <v>0.6</v>
      </c>
      <c r="AX1150" s="173">
        <v>0.6</v>
      </c>
      <c r="AY1150" s="173"/>
      <c r="AZ1150" s="211"/>
      <c r="BA1150" s="211">
        <f t="shared" si="160"/>
        <v>3</v>
      </c>
      <c r="BB1150" s="205">
        <f t="shared" si="153"/>
        <v>129726</v>
      </c>
      <c r="BC1150" s="205">
        <f t="shared" si="154"/>
        <v>85374</v>
      </c>
      <c r="BD1150" s="205">
        <f t="shared" si="155"/>
        <v>44352</v>
      </c>
      <c r="BE1150" s="205">
        <f t="shared" si="156"/>
        <v>0</v>
      </c>
      <c r="BF1150" s="175">
        <v>85374</v>
      </c>
      <c r="BG1150" s="175">
        <v>835</v>
      </c>
      <c r="BH1150" s="175">
        <v>44352</v>
      </c>
      <c r="BI1150" s="175">
        <v>44352</v>
      </c>
      <c r="BJ1150" s="175"/>
      <c r="BK1150" s="175">
        <v>16896</v>
      </c>
      <c r="BL1150" s="175">
        <v>4067</v>
      </c>
      <c r="BM1150" s="175">
        <v>13232</v>
      </c>
      <c r="BN1150" s="175">
        <v>2711</v>
      </c>
      <c r="BO1150" s="175">
        <v>3281</v>
      </c>
      <c r="BP1150" s="198">
        <f t="shared" si="161"/>
        <v>47633</v>
      </c>
    </row>
    <row r="1151" spans="1:68" s="116" customFormat="1" x14ac:dyDescent="0.15">
      <c r="A1151" s="117">
        <v>2122102004</v>
      </c>
      <c r="B1151" s="118" t="s">
        <v>1749</v>
      </c>
      <c r="C1151" s="118" t="s">
        <v>1650</v>
      </c>
      <c r="D1151" s="118" t="s">
        <v>1746</v>
      </c>
      <c r="E1151" s="118" t="s">
        <v>4330</v>
      </c>
      <c r="F1151" s="120">
        <v>17</v>
      </c>
      <c r="G1151" s="119">
        <v>202015</v>
      </c>
      <c r="H1151" s="119"/>
      <c r="I1151" s="120" t="s">
        <v>5820</v>
      </c>
      <c r="J1151" s="120">
        <v>1400</v>
      </c>
      <c r="K1151" s="120">
        <v>202015</v>
      </c>
      <c r="L1151" s="120">
        <v>0.39500000000000002</v>
      </c>
      <c r="M1151" s="121" t="s">
        <v>5657</v>
      </c>
      <c r="N1151" s="120">
        <v>1</v>
      </c>
      <c r="O1151" s="119">
        <v>286.89999999999998</v>
      </c>
      <c r="P1151" s="119">
        <v>41.7</v>
      </c>
      <c r="Q1151" s="119">
        <v>5</v>
      </c>
      <c r="R1151" s="120" t="s">
        <v>5658</v>
      </c>
      <c r="S1151" s="120">
        <v>0.6</v>
      </c>
      <c r="T1151" s="120"/>
      <c r="U1151" s="120"/>
      <c r="V1151" s="172">
        <v>332.81200000000001</v>
      </c>
      <c r="W1151" s="172"/>
      <c r="X1151" s="172">
        <v>296.56799999999998</v>
      </c>
      <c r="Y1151" s="172"/>
      <c r="Z1151" s="172">
        <v>36.244</v>
      </c>
      <c r="AA1151" s="123">
        <v>2304</v>
      </c>
      <c r="AB1151" s="123"/>
      <c r="AC1151" s="123">
        <v>157</v>
      </c>
      <c r="AD1151" s="123"/>
      <c r="AE1151" s="123"/>
      <c r="AF1151" s="123"/>
      <c r="AG1151" s="214"/>
      <c r="AH1151" s="229" t="str">
        <f t="shared" si="152"/>
        <v>a3</v>
      </c>
      <c r="AI1151" s="122"/>
      <c r="AJ1151" s="122"/>
      <c r="AK1151" s="122"/>
      <c r="AL1151" s="122"/>
      <c r="AM1151" s="122"/>
      <c r="AN1151" s="173"/>
      <c r="AO1151" s="173"/>
      <c r="AP1151" s="173"/>
      <c r="AQ1151" s="173"/>
      <c r="AR1151" s="173"/>
      <c r="AS1151" s="173"/>
      <c r="AT1151" s="173">
        <v>0.7</v>
      </c>
      <c r="AU1151" s="173">
        <v>0.7</v>
      </c>
      <c r="AV1151" s="173">
        <v>0.7</v>
      </c>
      <c r="AW1151" s="173">
        <v>0.7</v>
      </c>
      <c r="AX1151" s="173">
        <v>0.7</v>
      </c>
      <c r="AY1151" s="173"/>
      <c r="AZ1151" s="211">
        <f t="shared" si="159"/>
        <v>0</v>
      </c>
      <c r="BA1151" s="211">
        <f t="shared" si="160"/>
        <v>3.5</v>
      </c>
      <c r="BB1151" s="205">
        <f t="shared" si="153"/>
        <v>60463</v>
      </c>
      <c r="BC1151" s="205">
        <f t="shared" si="154"/>
        <v>41563</v>
      </c>
      <c r="BD1151" s="205">
        <f t="shared" si="155"/>
        <v>18900</v>
      </c>
      <c r="BE1151" s="205">
        <f t="shared" si="156"/>
        <v>0</v>
      </c>
      <c r="BF1151" s="175">
        <v>41563</v>
      </c>
      <c r="BG1151" s="175"/>
      <c r="BH1151" s="175">
        <v>18900</v>
      </c>
      <c r="BI1151" s="175">
        <v>18900</v>
      </c>
      <c r="BJ1151" s="175"/>
      <c r="BK1151" s="175">
        <v>5744</v>
      </c>
      <c r="BL1151" s="175">
        <v>3445</v>
      </c>
      <c r="BM1151" s="175">
        <v>6130</v>
      </c>
      <c r="BN1151" s="175">
        <v>2740</v>
      </c>
      <c r="BO1151" s="175">
        <v>4604</v>
      </c>
      <c r="BP1151" s="198">
        <f t="shared" si="161"/>
        <v>23504</v>
      </c>
    </row>
    <row r="1152" spans="1:68" s="116" customFormat="1" x14ac:dyDescent="0.15">
      <c r="A1152" s="117">
        <v>2122102005</v>
      </c>
      <c r="B1152" s="118" t="s">
        <v>1750</v>
      </c>
      <c r="C1152" s="118" t="s">
        <v>1650</v>
      </c>
      <c r="D1152" s="118" t="s">
        <v>1746</v>
      </c>
      <c r="E1152" s="118" t="s">
        <v>4331</v>
      </c>
      <c r="F1152" s="120">
        <v>10</v>
      </c>
      <c r="G1152" s="119">
        <v>163746</v>
      </c>
      <c r="H1152" s="119"/>
      <c r="I1152" s="120" t="s">
        <v>5820</v>
      </c>
      <c r="J1152" s="120">
        <v>2090</v>
      </c>
      <c r="K1152" s="120">
        <v>163746</v>
      </c>
      <c r="L1152" s="120">
        <v>0.215</v>
      </c>
      <c r="M1152" s="121" t="s">
        <v>5657</v>
      </c>
      <c r="N1152" s="120">
        <v>1</v>
      </c>
      <c r="O1152" s="119">
        <v>176.4</v>
      </c>
      <c r="P1152" s="119">
        <v>30.2</v>
      </c>
      <c r="Q1152" s="119">
        <v>4.2</v>
      </c>
      <c r="R1152" s="120" t="s">
        <v>5658</v>
      </c>
      <c r="S1152" s="120">
        <v>0.4</v>
      </c>
      <c r="T1152" s="120"/>
      <c r="U1152" s="120"/>
      <c r="V1152" s="172">
        <v>235.36199999999999</v>
      </c>
      <c r="W1152" s="172"/>
      <c r="X1152" s="172">
        <v>201.78700000000001</v>
      </c>
      <c r="Y1152" s="172"/>
      <c r="Z1152" s="172">
        <v>33.575000000000003</v>
      </c>
      <c r="AA1152" s="123">
        <v>836</v>
      </c>
      <c r="AB1152" s="123"/>
      <c r="AC1152" s="123">
        <v>83</v>
      </c>
      <c r="AD1152" s="123"/>
      <c r="AE1152" s="123"/>
      <c r="AF1152" s="123"/>
      <c r="AG1152" s="214"/>
      <c r="AH1152" s="229" t="str">
        <f t="shared" si="152"/>
        <v>a3</v>
      </c>
      <c r="AI1152" s="122"/>
      <c r="AJ1152" s="122"/>
      <c r="AK1152" s="122"/>
      <c r="AL1152" s="122"/>
      <c r="AM1152" s="122"/>
      <c r="AN1152" s="173"/>
      <c r="AO1152" s="173"/>
      <c r="AP1152" s="173"/>
      <c r="AQ1152" s="173"/>
      <c r="AR1152" s="173"/>
      <c r="AS1152" s="173"/>
      <c r="AT1152" s="173">
        <v>0.7</v>
      </c>
      <c r="AU1152" s="173">
        <v>0.7</v>
      </c>
      <c r="AV1152" s="173">
        <v>0.7</v>
      </c>
      <c r="AW1152" s="173">
        <v>0.7</v>
      </c>
      <c r="AX1152" s="173"/>
      <c r="AY1152" s="173"/>
      <c r="AZ1152" s="211">
        <f t="shared" si="159"/>
        <v>0</v>
      </c>
      <c r="BA1152" s="211">
        <f t="shared" si="160"/>
        <v>2.8</v>
      </c>
      <c r="BB1152" s="205">
        <f t="shared" si="153"/>
        <v>53100</v>
      </c>
      <c r="BC1152" s="205">
        <f t="shared" si="154"/>
        <v>32562</v>
      </c>
      <c r="BD1152" s="205">
        <f t="shared" si="155"/>
        <v>20538</v>
      </c>
      <c r="BE1152" s="205">
        <f t="shared" si="156"/>
        <v>0</v>
      </c>
      <c r="BF1152" s="175">
        <v>32562</v>
      </c>
      <c r="BG1152" s="175"/>
      <c r="BH1152" s="175">
        <v>20538</v>
      </c>
      <c r="BI1152" s="175">
        <v>20538</v>
      </c>
      <c r="BJ1152" s="175"/>
      <c r="BK1152" s="175">
        <v>3045</v>
      </c>
      <c r="BL1152" s="175">
        <v>461</v>
      </c>
      <c r="BM1152" s="175">
        <v>4215</v>
      </c>
      <c r="BN1152" s="175">
        <v>1163</v>
      </c>
      <c r="BO1152" s="175">
        <v>3140</v>
      </c>
      <c r="BP1152" s="198">
        <f t="shared" si="161"/>
        <v>23678</v>
      </c>
    </row>
    <row r="1153" spans="1:68" s="116" customFormat="1" x14ac:dyDescent="0.15">
      <c r="A1153" s="117">
        <v>2134101001</v>
      </c>
      <c r="B1153" s="118" t="s">
        <v>679</v>
      </c>
      <c r="C1153" s="118" t="s">
        <v>1650</v>
      </c>
      <c r="D1153" s="118" t="s">
        <v>1751</v>
      </c>
      <c r="E1153" s="118" t="s">
        <v>4332</v>
      </c>
      <c r="F1153" s="120">
        <v>13</v>
      </c>
      <c r="G1153" s="119">
        <v>825889</v>
      </c>
      <c r="H1153" s="119"/>
      <c r="I1153" s="120" t="s">
        <v>5820</v>
      </c>
      <c r="J1153" s="120">
        <v>3800</v>
      </c>
      <c r="K1153" s="120">
        <v>825889</v>
      </c>
      <c r="L1153" s="120">
        <v>0.59499999999999997</v>
      </c>
      <c r="M1153" s="121" t="s">
        <v>5657</v>
      </c>
      <c r="N1153" s="120">
        <v>1</v>
      </c>
      <c r="O1153" s="119"/>
      <c r="P1153" s="119"/>
      <c r="Q1153" s="119"/>
      <c r="R1153" s="120" t="s">
        <v>5658</v>
      </c>
      <c r="S1153" s="120">
        <v>0.8</v>
      </c>
      <c r="T1153" s="120"/>
      <c r="U1153" s="120"/>
      <c r="V1153" s="172">
        <v>500</v>
      </c>
      <c r="W1153" s="172">
        <v>93.8</v>
      </c>
      <c r="X1153" s="172">
        <v>210.8</v>
      </c>
      <c r="Y1153" s="172">
        <v>30.7</v>
      </c>
      <c r="Z1153" s="172">
        <v>164.7</v>
      </c>
      <c r="AA1153" s="123">
        <v>2646</v>
      </c>
      <c r="AB1153" s="123"/>
      <c r="AC1153" s="123">
        <v>360</v>
      </c>
      <c r="AD1153" s="123"/>
      <c r="AE1153" s="123"/>
      <c r="AF1153" s="123"/>
      <c r="AG1153" s="214"/>
      <c r="AH1153" s="229" t="str">
        <f t="shared" si="152"/>
        <v>a3</v>
      </c>
      <c r="AI1153" s="122"/>
      <c r="AJ1153" s="122"/>
      <c r="AK1153" s="122"/>
      <c r="AL1153" s="122"/>
      <c r="AM1153" s="122"/>
      <c r="AN1153" s="173" t="s">
        <v>3186</v>
      </c>
      <c r="AO1153" s="173" t="s">
        <v>3186</v>
      </c>
      <c r="AP1153" s="173" t="s">
        <v>3186</v>
      </c>
      <c r="AQ1153" s="173" t="s">
        <v>3186</v>
      </c>
      <c r="AR1153" s="173" t="s">
        <v>3186</v>
      </c>
      <c r="AS1153" s="173">
        <v>0.5</v>
      </c>
      <c r="AT1153" s="173">
        <v>0.5</v>
      </c>
      <c r="AU1153" s="173">
        <v>0.5</v>
      </c>
      <c r="AV1153" s="173">
        <v>0.5</v>
      </c>
      <c r="AW1153" s="173">
        <v>0.5</v>
      </c>
      <c r="AX1153" s="173">
        <v>0.5</v>
      </c>
      <c r="AY1153" s="173">
        <v>1</v>
      </c>
      <c r="AZ1153" s="211">
        <f t="shared" si="159"/>
        <v>0.5</v>
      </c>
      <c r="BA1153" s="211">
        <f t="shared" si="160"/>
        <v>3.5</v>
      </c>
      <c r="BB1153" s="205">
        <f t="shared" si="153"/>
        <v>73493</v>
      </c>
      <c r="BC1153" s="205">
        <f t="shared" si="154"/>
        <v>73493</v>
      </c>
      <c r="BD1153" s="205">
        <f t="shared" si="155"/>
        <v>0</v>
      </c>
      <c r="BE1153" s="205">
        <f t="shared" si="156"/>
        <v>0</v>
      </c>
      <c r="BF1153" s="175">
        <v>73493</v>
      </c>
      <c r="BG1153" s="175"/>
      <c r="BH1153" s="175">
        <v>42835</v>
      </c>
      <c r="BI1153" s="175"/>
      <c r="BJ1153" s="175"/>
      <c r="BK1153" s="175">
        <v>15940</v>
      </c>
      <c r="BL1153" s="175">
        <v>195</v>
      </c>
      <c r="BM1153" s="175">
        <v>9055</v>
      </c>
      <c r="BN1153" s="175">
        <v>2478</v>
      </c>
      <c r="BO1153" s="175">
        <v>2990</v>
      </c>
      <c r="BP1153" s="198">
        <f t="shared" si="161"/>
        <v>45825</v>
      </c>
    </row>
    <row r="1154" spans="1:68" s="116" customFormat="1" x14ac:dyDescent="0.15">
      <c r="A1154" s="117">
        <v>2136101001</v>
      </c>
      <c r="B1154" s="118" t="s">
        <v>1752</v>
      </c>
      <c r="C1154" s="118" t="s">
        <v>1650</v>
      </c>
      <c r="D1154" s="118" t="s">
        <v>1753</v>
      </c>
      <c r="E1154" s="118" t="s">
        <v>4333</v>
      </c>
      <c r="F1154" s="120">
        <v>11</v>
      </c>
      <c r="G1154" s="119">
        <v>1161538</v>
      </c>
      <c r="H1154" s="119"/>
      <c r="I1154" s="120" t="s">
        <v>5820</v>
      </c>
      <c r="J1154" s="120">
        <v>5700</v>
      </c>
      <c r="K1154" s="120">
        <v>1161538</v>
      </c>
      <c r="L1154" s="120">
        <v>0.55800000000000005</v>
      </c>
      <c r="M1154" s="121" t="s">
        <v>5654</v>
      </c>
      <c r="N1154" s="120">
        <v>1</v>
      </c>
      <c r="O1154" s="119">
        <v>139</v>
      </c>
      <c r="P1154" s="119"/>
      <c r="Q1154" s="119"/>
      <c r="R1154" s="120" t="s">
        <v>5658</v>
      </c>
      <c r="S1154" s="120">
        <v>1.7</v>
      </c>
      <c r="T1154" s="120"/>
      <c r="U1154" s="120"/>
      <c r="V1154" s="172">
        <v>957.4</v>
      </c>
      <c r="W1154" s="172">
        <v>110.4</v>
      </c>
      <c r="X1154" s="172">
        <v>415.3</v>
      </c>
      <c r="Y1154" s="172">
        <v>247.4</v>
      </c>
      <c r="Z1154" s="172">
        <v>184.3</v>
      </c>
      <c r="AA1154" s="123">
        <v>7759</v>
      </c>
      <c r="AB1154" s="123"/>
      <c r="AC1154" s="123">
        <v>751.1</v>
      </c>
      <c r="AD1154" s="123"/>
      <c r="AE1154" s="123"/>
      <c r="AF1154" s="123"/>
      <c r="AG1154" s="214"/>
      <c r="AH1154" s="229" t="str">
        <f t="shared" si="152"/>
        <v>a3</v>
      </c>
      <c r="AI1154" s="122"/>
      <c r="AJ1154" s="122"/>
      <c r="AK1154" s="122"/>
      <c r="AL1154" s="122"/>
      <c r="AM1154" s="122"/>
      <c r="AN1154" s="173">
        <v>0.8</v>
      </c>
      <c r="AO1154" s="173" t="s">
        <v>3186</v>
      </c>
      <c r="AP1154" s="173" t="s">
        <v>3186</v>
      </c>
      <c r="AQ1154" s="173" t="s">
        <v>3186</v>
      </c>
      <c r="AR1154" s="173"/>
      <c r="AS1154" s="173"/>
      <c r="AT1154" s="173">
        <v>1</v>
      </c>
      <c r="AU1154" s="173">
        <v>1</v>
      </c>
      <c r="AV1154" s="173">
        <v>0.5</v>
      </c>
      <c r="AW1154" s="173">
        <v>0.5</v>
      </c>
      <c r="AX1154" s="173">
        <v>0.5</v>
      </c>
      <c r="AY1154" s="173"/>
      <c r="AZ1154" s="211">
        <f t="shared" si="159"/>
        <v>0.8</v>
      </c>
      <c r="BA1154" s="211">
        <f t="shared" si="160"/>
        <v>3.5</v>
      </c>
      <c r="BB1154" s="205">
        <f t="shared" si="153"/>
        <v>169698</v>
      </c>
      <c r="BC1154" s="205">
        <f t="shared" si="154"/>
        <v>125598</v>
      </c>
      <c r="BD1154" s="205">
        <f t="shared" si="155"/>
        <v>44100</v>
      </c>
      <c r="BE1154" s="205">
        <f t="shared" si="156"/>
        <v>0</v>
      </c>
      <c r="BF1154" s="175">
        <v>125598</v>
      </c>
      <c r="BG1154" s="175">
        <v>2360</v>
      </c>
      <c r="BH1154" s="175">
        <v>44100</v>
      </c>
      <c r="BI1154" s="175">
        <v>44100</v>
      </c>
      <c r="BJ1154" s="175"/>
      <c r="BK1154" s="175">
        <v>30252</v>
      </c>
      <c r="BL1154" s="175">
        <v>8859</v>
      </c>
      <c r="BM1154" s="175">
        <v>16230</v>
      </c>
      <c r="BN1154" s="175">
        <v>9812</v>
      </c>
      <c r="BO1154" s="175">
        <v>13985</v>
      </c>
      <c r="BP1154" s="198">
        <f t="shared" si="161"/>
        <v>58085</v>
      </c>
    </row>
    <row r="1155" spans="1:68" s="116" customFormat="1" x14ac:dyDescent="0.15">
      <c r="A1155" s="117">
        <v>2136201001</v>
      </c>
      <c r="B1155" s="118" t="s">
        <v>1754</v>
      </c>
      <c r="C1155" s="118" t="s">
        <v>1650</v>
      </c>
      <c r="D1155" s="118" t="s">
        <v>1755</v>
      </c>
      <c r="E1155" s="118" t="s">
        <v>4334</v>
      </c>
      <c r="F1155" s="120">
        <v>15</v>
      </c>
      <c r="G1155" s="119">
        <v>500410</v>
      </c>
      <c r="H1155" s="119"/>
      <c r="I1155" s="120" t="s">
        <v>5820</v>
      </c>
      <c r="J1155" s="120">
        <v>3400</v>
      </c>
      <c r="K1155" s="120">
        <v>500410</v>
      </c>
      <c r="L1155" s="120">
        <v>0.40300000000000002</v>
      </c>
      <c r="M1155" s="121" t="s">
        <v>5657</v>
      </c>
      <c r="N1155" s="120">
        <v>1</v>
      </c>
      <c r="O1155" s="119">
        <v>161</v>
      </c>
      <c r="P1155" s="119">
        <v>33.799999999999997</v>
      </c>
      <c r="Q1155" s="119">
        <v>4</v>
      </c>
      <c r="R1155" s="120" t="s">
        <v>5658</v>
      </c>
      <c r="S1155" s="120">
        <v>1</v>
      </c>
      <c r="T1155" s="120"/>
      <c r="U1155" s="120"/>
      <c r="V1155" s="172">
        <v>381</v>
      </c>
      <c r="W1155" s="172"/>
      <c r="X1155" s="172">
        <v>329</v>
      </c>
      <c r="Y1155" s="172">
        <v>52</v>
      </c>
      <c r="Z1155" s="172"/>
      <c r="AA1155" s="123">
        <v>5117</v>
      </c>
      <c r="AB1155" s="123"/>
      <c r="AC1155" s="123">
        <v>385</v>
      </c>
      <c r="AD1155" s="123"/>
      <c r="AE1155" s="123"/>
      <c r="AF1155" s="123"/>
      <c r="AG1155" s="214"/>
      <c r="AH1155" s="229" t="str">
        <f t="shared" si="152"/>
        <v>a3</v>
      </c>
      <c r="AI1155" s="122"/>
      <c r="AJ1155" s="122"/>
      <c r="AK1155" s="122"/>
      <c r="AL1155" s="122"/>
      <c r="AM1155" s="122"/>
      <c r="AN1155" s="173">
        <v>1</v>
      </c>
      <c r="AO1155" s="173"/>
      <c r="AP1155" s="173"/>
      <c r="AQ1155" s="173"/>
      <c r="AR1155" s="173"/>
      <c r="AS1155" s="173"/>
      <c r="AT1155" s="173">
        <v>1</v>
      </c>
      <c r="AU1155" s="173">
        <v>0.5</v>
      </c>
      <c r="AV1155" s="173">
        <v>0.7</v>
      </c>
      <c r="AW1155" s="173">
        <v>0.5</v>
      </c>
      <c r="AX1155" s="173"/>
      <c r="AY1155" s="173"/>
      <c r="AZ1155" s="211">
        <f t="shared" si="159"/>
        <v>1</v>
      </c>
      <c r="BA1155" s="211">
        <f t="shared" si="160"/>
        <v>2.7</v>
      </c>
      <c r="BB1155" s="205">
        <f t="shared" si="153"/>
        <v>82524</v>
      </c>
      <c r="BC1155" s="205">
        <f t="shared" si="154"/>
        <v>82524</v>
      </c>
      <c r="BD1155" s="205">
        <f t="shared" si="155"/>
        <v>0</v>
      </c>
      <c r="BE1155" s="205">
        <f t="shared" si="156"/>
        <v>0</v>
      </c>
      <c r="BF1155" s="175">
        <v>82524</v>
      </c>
      <c r="BG1155" s="175">
        <v>9326</v>
      </c>
      <c r="BH1155" s="175">
        <v>24444</v>
      </c>
      <c r="BI1155" s="175"/>
      <c r="BJ1155" s="175"/>
      <c r="BK1155" s="175">
        <v>13769</v>
      </c>
      <c r="BL1155" s="175">
        <v>8130</v>
      </c>
      <c r="BM1155" s="175">
        <v>8972</v>
      </c>
      <c r="BN1155" s="175">
        <v>2353</v>
      </c>
      <c r="BO1155" s="175">
        <v>15530</v>
      </c>
      <c r="BP1155" s="198">
        <f t="shared" si="161"/>
        <v>39974</v>
      </c>
    </row>
    <row r="1156" spans="1:68" s="116" customFormat="1" x14ac:dyDescent="0.15">
      <c r="A1156" s="117">
        <v>2138101001</v>
      </c>
      <c r="B1156" s="118" t="s">
        <v>1756</v>
      </c>
      <c r="C1156" s="118" t="s">
        <v>1650</v>
      </c>
      <c r="D1156" s="118" t="s">
        <v>1757</v>
      </c>
      <c r="E1156" s="118" t="s">
        <v>4335</v>
      </c>
      <c r="F1156" s="120">
        <v>6</v>
      </c>
      <c r="G1156" s="119">
        <v>814861</v>
      </c>
      <c r="H1156" s="119"/>
      <c r="I1156" s="120" t="s">
        <v>5820</v>
      </c>
      <c r="J1156" s="120">
        <v>6500</v>
      </c>
      <c r="K1156" s="120">
        <v>593940</v>
      </c>
      <c r="L1156" s="120">
        <v>0.25</v>
      </c>
      <c r="M1156" s="121" t="s">
        <v>5670</v>
      </c>
      <c r="N1156" s="120">
        <v>2</v>
      </c>
      <c r="O1156" s="119">
        <v>136.9</v>
      </c>
      <c r="P1156" s="119">
        <v>26.9</v>
      </c>
      <c r="Q1156" s="119">
        <v>2.65</v>
      </c>
      <c r="R1156" s="120" t="s">
        <v>5658</v>
      </c>
      <c r="S1156" s="120">
        <v>1.76</v>
      </c>
      <c r="T1156" s="120"/>
      <c r="U1156" s="120"/>
      <c r="V1156" s="172">
        <v>581.20000000000005</v>
      </c>
      <c r="W1156" s="172">
        <v>112.9</v>
      </c>
      <c r="X1156" s="172">
        <v>344.2</v>
      </c>
      <c r="Y1156" s="172">
        <v>29.8</v>
      </c>
      <c r="Z1156" s="172">
        <v>94.3</v>
      </c>
      <c r="AA1156" s="123"/>
      <c r="AB1156" s="123"/>
      <c r="AC1156" s="123">
        <v>378.07</v>
      </c>
      <c r="AD1156" s="123"/>
      <c r="AE1156" s="123"/>
      <c r="AF1156" s="123"/>
      <c r="AG1156" s="214"/>
      <c r="AH1156" s="229" t="str">
        <f t="shared" si="152"/>
        <v>b3</v>
      </c>
      <c r="AI1156" s="122"/>
      <c r="AJ1156" s="122"/>
      <c r="AK1156" s="122"/>
      <c r="AL1156" s="122"/>
      <c r="AM1156" s="122"/>
      <c r="AN1156" s="173">
        <v>3</v>
      </c>
      <c r="AO1156" s="173"/>
      <c r="AP1156" s="173"/>
      <c r="AQ1156" s="173"/>
      <c r="AR1156" s="173"/>
      <c r="AS1156" s="173">
        <v>1</v>
      </c>
      <c r="AT1156" s="173">
        <v>1</v>
      </c>
      <c r="AU1156" s="173">
        <v>1</v>
      </c>
      <c r="AV1156" s="173">
        <v>1</v>
      </c>
      <c r="AW1156" s="173">
        <v>1</v>
      </c>
      <c r="AX1156" s="173">
        <v>1</v>
      </c>
      <c r="AY1156" s="173">
        <v>1</v>
      </c>
      <c r="AZ1156" s="211">
        <f t="shared" si="159"/>
        <v>4</v>
      </c>
      <c r="BA1156" s="211">
        <f t="shared" si="160"/>
        <v>6</v>
      </c>
      <c r="BB1156" s="205">
        <f t="shared" si="153"/>
        <v>117568</v>
      </c>
      <c r="BC1156" s="205">
        <f t="shared" si="154"/>
        <v>79443</v>
      </c>
      <c r="BD1156" s="205">
        <f t="shared" si="155"/>
        <v>39037</v>
      </c>
      <c r="BE1156" s="205">
        <f t="shared" si="156"/>
        <v>912</v>
      </c>
      <c r="BF1156" s="175">
        <v>78531</v>
      </c>
      <c r="BG1156" s="175">
        <v>5350</v>
      </c>
      <c r="BH1156" s="175">
        <v>39037</v>
      </c>
      <c r="BI1156" s="175">
        <v>37812</v>
      </c>
      <c r="BJ1156" s="175">
        <v>313</v>
      </c>
      <c r="BK1156" s="175">
        <v>4342</v>
      </c>
      <c r="BL1156" s="175">
        <v>1794</v>
      </c>
      <c r="BM1156" s="175">
        <v>10944</v>
      </c>
      <c r="BN1156" s="175">
        <v>9936</v>
      </c>
      <c r="BO1156" s="175">
        <v>8040</v>
      </c>
      <c r="BP1156" s="198">
        <f t="shared" si="161"/>
        <v>47077</v>
      </c>
    </row>
    <row r="1157" spans="1:68" s="116" customFormat="1" x14ac:dyDescent="0.15">
      <c r="A1157" s="117">
        <v>2138202001</v>
      </c>
      <c r="B1157" s="118" t="s">
        <v>1758</v>
      </c>
      <c r="C1157" s="118" t="s">
        <v>1650</v>
      </c>
      <c r="D1157" s="118" t="s">
        <v>1759</v>
      </c>
      <c r="E1157" s="118" t="s">
        <v>4336</v>
      </c>
      <c r="F1157" s="120">
        <v>9</v>
      </c>
      <c r="G1157" s="119">
        <v>356399</v>
      </c>
      <c r="H1157" s="119"/>
      <c r="I1157" s="120" t="s">
        <v>5820</v>
      </c>
      <c r="J1157" s="120">
        <v>3200</v>
      </c>
      <c r="K1157" s="120">
        <v>356399</v>
      </c>
      <c r="L1157" s="120">
        <v>0.30499999999999999</v>
      </c>
      <c r="M1157" s="121" t="s">
        <v>5676</v>
      </c>
      <c r="N1157" s="120">
        <v>1</v>
      </c>
      <c r="O1157" s="119">
        <v>184.5</v>
      </c>
      <c r="P1157" s="119">
        <v>48</v>
      </c>
      <c r="Q1157" s="119">
        <v>5.0999999999999996</v>
      </c>
      <c r="R1157" s="120" t="s">
        <v>5658</v>
      </c>
      <c r="S1157" s="120">
        <v>0.24</v>
      </c>
      <c r="T1157" s="120"/>
      <c r="U1157" s="120"/>
      <c r="V1157" s="172">
        <v>374.2</v>
      </c>
      <c r="W1157" s="172">
        <v>19.8</v>
      </c>
      <c r="X1157" s="172">
        <v>305.3</v>
      </c>
      <c r="Y1157" s="172">
        <v>3.3</v>
      </c>
      <c r="Z1157" s="172">
        <v>45.8</v>
      </c>
      <c r="AA1157" s="123"/>
      <c r="AB1157" s="123"/>
      <c r="AC1157" s="123">
        <v>288</v>
      </c>
      <c r="AD1157" s="123"/>
      <c r="AE1157" s="123"/>
      <c r="AF1157" s="123"/>
      <c r="AG1157" s="214"/>
      <c r="AH1157" s="229" t="str">
        <f t="shared" ref="AH1157:AH1220" si="162">IF(N1157=1,IF(AG1157&gt;0,"a4",IF(AC1157&gt;0,"a3",IF(AA1157&gt;0,"a2","a1"))),IF(AG1157&gt;0,"b4",IF(AC1157&gt;0,"b3",IF(AA1157&gt;0,"b2","b1"))))</f>
        <v>a3</v>
      </c>
      <c r="AI1157" s="122"/>
      <c r="AJ1157" s="122"/>
      <c r="AK1157" s="122"/>
      <c r="AL1157" s="122"/>
      <c r="AM1157" s="122"/>
      <c r="AN1157" s="173" t="s">
        <v>3186</v>
      </c>
      <c r="AO1157" s="173" t="s">
        <v>3186</v>
      </c>
      <c r="AP1157" s="173" t="s">
        <v>3186</v>
      </c>
      <c r="AQ1157" s="173" t="s">
        <v>3186</v>
      </c>
      <c r="AR1157" s="173" t="s">
        <v>3186</v>
      </c>
      <c r="AS1157" s="173">
        <v>2</v>
      </c>
      <c r="AT1157" s="173">
        <v>1</v>
      </c>
      <c r="AU1157" s="173">
        <v>1</v>
      </c>
      <c r="AV1157" s="173">
        <v>1</v>
      </c>
      <c r="AW1157" s="173">
        <v>1</v>
      </c>
      <c r="AX1157" s="173">
        <v>1</v>
      </c>
      <c r="AY1157" s="173">
        <v>1</v>
      </c>
      <c r="AZ1157" s="211">
        <f t="shared" si="159"/>
        <v>2</v>
      </c>
      <c r="BA1157" s="211">
        <f t="shared" si="160"/>
        <v>6</v>
      </c>
      <c r="BB1157" s="205">
        <f t="shared" ref="BB1157:BB1220" si="163">SUM(BG1157:BO1157)</f>
        <v>58654</v>
      </c>
      <c r="BC1157" s="205">
        <f t="shared" ref="BC1157:BC1220" si="164">BG1157+BH1157+BK1157+BL1157+BM1157+BN1157+BO1157</f>
        <v>45898</v>
      </c>
      <c r="BD1157" s="205">
        <f t="shared" ref="BD1157:BD1220" si="165">BB1157-BF1157</f>
        <v>13465</v>
      </c>
      <c r="BE1157" s="205">
        <f t="shared" ref="BE1157:BE1220" si="166">BC1157-BF1157</f>
        <v>709</v>
      </c>
      <c r="BF1157" s="175">
        <v>45189</v>
      </c>
      <c r="BG1157" s="175"/>
      <c r="BH1157" s="175">
        <v>24119</v>
      </c>
      <c r="BI1157" s="175">
        <v>12756</v>
      </c>
      <c r="BJ1157" s="175"/>
      <c r="BK1157" s="175">
        <v>6939</v>
      </c>
      <c r="BL1157" s="175">
        <v>542</v>
      </c>
      <c r="BM1157" s="175">
        <v>7460</v>
      </c>
      <c r="BN1157" s="175">
        <v>1384</v>
      </c>
      <c r="BO1157" s="175">
        <v>5454</v>
      </c>
      <c r="BP1157" s="198">
        <f t="shared" ref="BP1157:BP1220" si="167">BH1157+BO1157</f>
        <v>29573</v>
      </c>
    </row>
    <row r="1158" spans="1:68" s="116" customFormat="1" x14ac:dyDescent="0.15">
      <c r="A1158" s="117">
        <v>2138301001</v>
      </c>
      <c r="B1158" s="118" t="s">
        <v>1760</v>
      </c>
      <c r="C1158" s="118" t="s">
        <v>1650</v>
      </c>
      <c r="D1158" s="118" t="s">
        <v>1761</v>
      </c>
      <c r="E1158" s="118" t="s">
        <v>4337</v>
      </c>
      <c r="F1158" s="120">
        <v>16</v>
      </c>
      <c r="G1158" s="119">
        <v>1610529</v>
      </c>
      <c r="H1158" s="119"/>
      <c r="I1158" s="120" t="s">
        <v>5820</v>
      </c>
      <c r="J1158" s="120">
        <v>7500</v>
      </c>
      <c r="K1158" s="120">
        <v>1610529</v>
      </c>
      <c r="L1158" s="120">
        <v>0.58799999999999997</v>
      </c>
      <c r="M1158" s="121" t="s">
        <v>5657</v>
      </c>
      <c r="N1158" s="120">
        <v>1</v>
      </c>
      <c r="O1158" s="119">
        <v>198.8</v>
      </c>
      <c r="P1158" s="119">
        <v>56.2</v>
      </c>
      <c r="Q1158" s="119">
        <v>8</v>
      </c>
      <c r="R1158" s="120" t="s">
        <v>5655</v>
      </c>
      <c r="S1158" s="120">
        <v>31.8</v>
      </c>
      <c r="T1158" s="120"/>
      <c r="U1158" s="120"/>
      <c r="V1158" s="172">
        <v>1273</v>
      </c>
      <c r="W1158" s="172"/>
      <c r="X1158" s="172"/>
      <c r="Y1158" s="172"/>
      <c r="Z1158" s="172">
        <v>1273</v>
      </c>
      <c r="AA1158" s="123">
        <v>9507</v>
      </c>
      <c r="AB1158" s="123"/>
      <c r="AC1158" s="123">
        <v>1272</v>
      </c>
      <c r="AD1158" s="123"/>
      <c r="AE1158" s="123"/>
      <c r="AF1158" s="123"/>
      <c r="AG1158" s="214"/>
      <c r="AH1158" s="229" t="str">
        <f t="shared" si="162"/>
        <v>a3</v>
      </c>
      <c r="AI1158" s="122"/>
      <c r="AJ1158" s="122"/>
      <c r="AK1158" s="122"/>
      <c r="AL1158" s="122"/>
      <c r="AM1158" s="122"/>
      <c r="AN1158" s="173"/>
      <c r="AO1158" s="173"/>
      <c r="AP1158" s="173"/>
      <c r="AQ1158" s="173"/>
      <c r="AR1158" s="173"/>
      <c r="AS1158" s="173"/>
      <c r="AT1158" s="173">
        <v>1</v>
      </c>
      <c r="AU1158" s="173">
        <v>1</v>
      </c>
      <c r="AV1158" s="173">
        <v>1</v>
      </c>
      <c r="AW1158" s="173">
        <v>1</v>
      </c>
      <c r="AX1158" s="173">
        <v>1</v>
      </c>
      <c r="AY1158" s="173">
        <v>1</v>
      </c>
      <c r="AZ1158" s="211">
        <f t="shared" ref="AZ1158:AZ1221" si="168">SUBTOTAL(9,AN1158:AS1158)</f>
        <v>0</v>
      </c>
      <c r="BA1158" s="211">
        <f t="shared" ref="BA1158:BA1221" si="169">SUBTOTAL(9,AT1158:AY1158)</f>
        <v>6</v>
      </c>
      <c r="BB1158" s="205">
        <f t="shared" si="163"/>
        <v>166920</v>
      </c>
      <c r="BC1158" s="205">
        <f t="shared" si="164"/>
        <v>139255</v>
      </c>
      <c r="BD1158" s="205">
        <f t="shared" si="165"/>
        <v>28772</v>
      </c>
      <c r="BE1158" s="205">
        <f t="shared" si="166"/>
        <v>1107</v>
      </c>
      <c r="BF1158" s="175">
        <v>138148</v>
      </c>
      <c r="BG1158" s="175"/>
      <c r="BH1158" s="175">
        <v>50589</v>
      </c>
      <c r="BI1158" s="175">
        <v>27665</v>
      </c>
      <c r="BJ1158" s="175"/>
      <c r="BK1158" s="175">
        <v>32015</v>
      </c>
      <c r="BL1158" s="175">
        <v>22288</v>
      </c>
      <c r="BM1158" s="175">
        <v>19448</v>
      </c>
      <c r="BN1158" s="175">
        <v>10445</v>
      </c>
      <c r="BO1158" s="175">
        <v>4470</v>
      </c>
      <c r="BP1158" s="198">
        <f t="shared" si="167"/>
        <v>55059</v>
      </c>
    </row>
    <row r="1159" spans="1:68" s="116" customFormat="1" x14ac:dyDescent="0.15">
      <c r="A1159" s="117">
        <v>2140102001</v>
      </c>
      <c r="B1159" s="118" t="s">
        <v>1762</v>
      </c>
      <c r="C1159" s="118" t="s">
        <v>1650</v>
      </c>
      <c r="D1159" s="118" t="s">
        <v>1763</v>
      </c>
      <c r="E1159" s="118" t="s">
        <v>4338</v>
      </c>
      <c r="F1159" s="120">
        <v>4</v>
      </c>
      <c r="G1159" s="119"/>
      <c r="H1159" s="119"/>
      <c r="I1159" s="120" t="s">
        <v>5820</v>
      </c>
      <c r="J1159" s="120">
        <v>970</v>
      </c>
      <c r="K1159" s="120">
        <v>65024</v>
      </c>
      <c r="L1159" s="120">
        <v>0.184</v>
      </c>
      <c r="M1159" s="121" t="s">
        <v>5657</v>
      </c>
      <c r="N1159" s="120">
        <v>1</v>
      </c>
      <c r="O1159" s="119">
        <v>95.8</v>
      </c>
      <c r="P1159" s="119">
        <v>20.3</v>
      </c>
      <c r="Q1159" s="119">
        <v>2.2000000000000002</v>
      </c>
      <c r="R1159" s="120" t="s">
        <v>5660</v>
      </c>
      <c r="S1159" s="120">
        <v>0.25</v>
      </c>
      <c r="T1159" s="120"/>
      <c r="U1159" s="120"/>
      <c r="V1159" s="172">
        <v>84.4</v>
      </c>
      <c r="W1159" s="172"/>
      <c r="X1159" s="172">
        <v>84.4</v>
      </c>
      <c r="Y1159" s="172"/>
      <c r="Z1159" s="172"/>
      <c r="AA1159" s="123"/>
      <c r="AB1159" s="123"/>
      <c r="AC1159" s="123"/>
      <c r="AD1159" s="123"/>
      <c r="AE1159" s="123"/>
      <c r="AF1159" s="123"/>
      <c r="AG1159" s="214"/>
      <c r="AH1159" s="229" t="str">
        <f t="shared" si="162"/>
        <v>a1</v>
      </c>
      <c r="AI1159" s="122"/>
      <c r="AJ1159" s="122"/>
      <c r="AK1159" s="122"/>
      <c r="AL1159" s="122"/>
      <c r="AM1159" s="122"/>
      <c r="AN1159" s="173"/>
      <c r="AO1159" s="173"/>
      <c r="AP1159" s="173"/>
      <c r="AQ1159" s="173"/>
      <c r="AR1159" s="173"/>
      <c r="AS1159" s="173">
        <v>6</v>
      </c>
      <c r="AT1159" s="173">
        <v>1.5</v>
      </c>
      <c r="AU1159" s="173">
        <v>1.5</v>
      </c>
      <c r="AV1159" s="173">
        <v>0.5</v>
      </c>
      <c r="AW1159" s="173">
        <v>0.5</v>
      </c>
      <c r="AX1159" s="173">
        <v>1</v>
      </c>
      <c r="AY1159" s="173">
        <v>1</v>
      </c>
      <c r="AZ1159" s="211">
        <f t="shared" si="168"/>
        <v>6</v>
      </c>
      <c r="BA1159" s="211">
        <f t="shared" si="169"/>
        <v>6</v>
      </c>
      <c r="BB1159" s="205">
        <f t="shared" si="163"/>
        <v>24295</v>
      </c>
      <c r="BC1159" s="205">
        <f t="shared" si="164"/>
        <v>20953</v>
      </c>
      <c r="BD1159" s="205">
        <f t="shared" si="165"/>
        <v>9071</v>
      </c>
      <c r="BE1159" s="205">
        <f t="shared" si="166"/>
        <v>5729</v>
      </c>
      <c r="BF1159" s="175">
        <v>15224</v>
      </c>
      <c r="BG1159" s="175"/>
      <c r="BH1159" s="175">
        <v>9071</v>
      </c>
      <c r="BI1159" s="175">
        <v>3342</v>
      </c>
      <c r="BJ1159" s="175"/>
      <c r="BK1159" s="175">
        <v>904</v>
      </c>
      <c r="BL1159" s="175">
        <v>635</v>
      </c>
      <c r="BM1159" s="175">
        <v>1497</v>
      </c>
      <c r="BN1159" s="175">
        <v>277</v>
      </c>
      <c r="BO1159" s="175">
        <v>8569</v>
      </c>
      <c r="BP1159" s="198">
        <f t="shared" si="167"/>
        <v>17640</v>
      </c>
    </row>
    <row r="1160" spans="1:68" s="116" customFormat="1" x14ac:dyDescent="0.15">
      <c r="A1160" s="117">
        <v>2140401001</v>
      </c>
      <c r="B1160" s="118" t="s">
        <v>1764</v>
      </c>
      <c r="C1160" s="118" t="s">
        <v>1650</v>
      </c>
      <c r="D1160" s="118" t="s">
        <v>311</v>
      </c>
      <c r="E1160" s="118" t="s">
        <v>4339</v>
      </c>
      <c r="F1160" s="120">
        <v>10</v>
      </c>
      <c r="G1160" s="119">
        <v>826076</v>
      </c>
      <c r="H1160" s="119"/>
      <c r="I1160" s="120" t="s">
        <v>5820</v>
      </c>
      <c r="J1160" s="120">
        <v>3800</v>
      </c>
      <c r="K1160" s="120">
        <v>826076</v>
      </c>
      <c r="L1160" s="120">
        <v>0.59599999999999997</v>
      </c>
      <c r="M1160" s="121" t="s">
        <v>5657</v>
      </c>
      <c r="N1160" s="120">
        <v>1</v>
      </c>
      <c r="O1160" s="119">
        <v>151.1</v>
      </c>
      <c r="P1160" s="119"/>
      <c r="Q1160" s="119"/>
      <c r="R1160" s="120" t="s">
        <v>5658</v>
      </c>
      <c r="S1160" s="120">
        <v>0.5</v>
      </c>
      <c r="T1160" s="120"/>
      <c r="U1160" s="120"/>
      <c r="V1160" s="172">
        <v>393.4</v>
      </c>
      <c r="W1160" s="172">
        <v>35.4</v>
      </c>
      <c r="X1160" s="172">
        <v>240</v>
      </c>
      <c r="Y1160" s="172">
        <v>114.1</v>
      </c>
      <c r="Z1160" s="172">
        <v>3.9</v>
      </c>
      <c r="AA1160" s="123"/>
      <c r="AB1160" s="123"/>
      <c r="AC1160" s="123">
        <v>400</v>
      </c>
      <c r="AD1160" s="123"/>
      <c r="AE1160" s="123"/>
      <c r="AF1160" s="123"/>
      <c r="AG1160" s="214"/>
      <c r="AH1160" s="229" t="str">
        <f t="shared" si="162"/>
        <v>a3</v>
      </c>
      <c r="AI1160" s="122"/>
      <c r="AJ1160" s="122"/>
      <c r="AK1160" s="122"/>
      <c r="AL1160" s="122"/>
      <c r="AM1160" s="122"/>
      <c r="AN1160" s="173"/>
      <c r="AO1160" s="173"/>
      <c r="AP1160" s="173"/>
      <c r="AQ1160" s="173"/>
      <c r="AR1160" s="173"/>
      <c r="AS1160" s="173">
        <v>1</v>
      </c>
      <c r="AT1160" s="173">
        <v>1</v>
      </c>
      <c r="AU1160" s="173">
        <v>1</v>
      </c>
      <c r="AV1160" s="173">
        <v>0.5</v>
      </c>
      <c r="AW1160" s="173">
        <v>0.5</v>
      </c>
      <c r="AX1160" s="173">
        <v>1</v>
      </c>
      <c r="AY1160" s="173"/>
      <c r="AZ1160" s="211">
        <f t="shared" si="168"/>
        <v>1</v>
      </c>
      <c r="BA1160" s="211">
        <f t="shared" si="169"/>
        <v>4</v>
      </c>
      <c r="BB1160" s="205">
        <f t="shared" si="163"/>
        <v>124775</v>
      </c>
      <c r="BC1160" s="205">
        <f t="shared" si="164"/>
        <v>84665</v>
      </c>
      <c r="BD1160" s="205">
        <f t="shared" si="165"/>
        <v>41333</v>
      </c>
      <c r="BE1160" s="205">
        <f t="shared" si="166"/>
        <v>1223</v>
      </c>
      <c r="BF1160" s="175">
        <v>83442</v>
      </c>
      <c r="BG1160" s="175"/>
      <c r="BH1160" s="175">
        <v>56279</v>
      </c>
      <c r="BI1160" s="175">
        <v>40110</v>
      </c>
      <c r="BJ1160" s="175"/>
      <c r="BK1160" s="175">
        <v>14232</v>
      </c>
      <c r="BL1160" s="175">
        <v>4903</v>
      </c>
      <c r="BM1160" s="175">
        <v>5734</v>
      </c>
      <c r="BN1160" s="175">
        <v>1222</v>
      </c>
      <c r="BO1160" s="175">
        <v>2295</v>
      </c>
      <c r="BP1160" s="198">
        <f t="shared" si="167"/>
        <v>58574</v>
      </c>
    </row>
    <row r="1161" spans="1:68" s="116" customFormat="1" x14ac:dyDescent="0.15">
      <c r="A1161" s="117">
        <v>2142101001</v>
      </c>
      <c r="B1161" s="118" t="s">
        <v>1765</v>
      </c>
      <c r="C1161" s="118" t="s">
        <v>1650</v>
      </c>
      <c r="D1161" s="118" t="s">
        <v>1766</v>
      </c>
      <c r="E1161" s="118" t="s">
        <v>4340</v>
      </c>
      <c r="F1161" s="120">
        <v>15</v>
      </c>
      <c r="G1161" s="119">
        <v>3150538</v>
      </c>
      <c r="H1161" s="119"/>
      <c r="I1161" s="120" t="s">
        <v>5820</v>
      </c>
      <c r="J1161" s="120">
        <v>9150</v>
      </c>
      <c r="K1161" s="120">
        <v>1766498</v>
      </c>
      <c r="L1161" s="120">
        <v>0.52900000000000003</v>
      </c>
      <c r="M1161" s="121" t="s">
        <v>5657</v>
      </c>
      <c r="N1161" s="120">
        <v>1</v>
      </c>
      <c r="O1161" s="119">
        <v>177.54</v>
      </c>
      <c r="P1161" s="119">
        <v>47</v>
      </c>
      <c r="Q1161" s="119">
        <v>5</v>
      </c>
      <c r="R1161" s="120" t="s">
        <v>5655</v>
      </c>
      <c r="S1161" s="120">
        <v>23.349</v>
      </c>
      <c r="T1161" s="120"/>
      <c r="U1161" s="120"/>
      <c r="V1161" s="172">
        <v>2043.5</v>
      </c>
      <c r="W1161" s="172">
        <v>276.60000000000002</v>
      </c>
      <c r="X1161" s="172">
        <v>1364.5</v>
      </c>
      <c r="Y1161" s="172">
        <v>61.5</v>
      </c>
      <c r="Z1161" s="172">
        <v>340.9</v>
      </c>
      <c r="AA1161" s="123">
        <v>3488</v>
      </c>
      <c r="AB1161" s="123"/>
      <c r="AC1161" s="123">
        <v>247</v>
      </c>
      <c r="AD1161" s="123"/>
      <c r="AE1161" s="123"/>
      <c r="AF1161" s="123"/>
      <c r="AG1161" s="214"/>
      <c r="AH1161" s="229" t="str">
        <f t="shared" si="162"/>
        <v>a3</v>
      </c>
      <c r="AI1161" s="122"/>
      <c r="AJ1161" s="122"/>
      <c r="AK1161" s="122"/>
      <c r="AL1161" s="122"/>
      <c r="AM1161" s="122"/>
      <c r="AN1161" s="173" t="s">
        <v>3186</v>
      </c>
      <c r="AO1161" s="173" t="s">
        <v>3186</v>
      </c>
      <c r="AP1161" s="173" t="s">
        <v>3186</v>
      </c>
      <c r="AQ1161" s="173" t="s">
        <v>3186</v>
      </c>
      <c r="AR1161" s="173" t="s">
        <v>3186</v>
      </c>
      <c r="AS1161" s="173">
        <v>0.5</v>
      </c>
      <c r="AT1161" s="173">
        <v>1.5</v>
      </c>
      <c r="AU1161" s="173">
        <v>0.5</v>
      </c>
      <c r="AV1161" s="173">
        <v>0.8</v>
      </c>
      <c r="AW1161" s="173"/>
      <c r="AX1161" s="173">
        <v>1</v>
      </c>
      <c r="AY1161" s="173">
        <v>0.5</v>
      </c>
      <c r="AZ1161" s="211">
        <f t="shared" si="168"/>
        <v>0.5</v>
      </c>
      <c r="BA1161" s="211">
        <f t="shared" si="169"/>
        <v>4.3</v>
      </c>
      <c r="BB1161" s="205">
        <f t="shared" si="163"/>
        <v>178677</v>
      </c>
      <c r="BC1161" s="205">
        <f t="shared" si="164"/>
        <v>145327</v>
      </c>
      <c r="BD1161" s="205">
        <f t="shared" si="165"/>
        <v>36403</v>
      </c>
      <c r="BE1161" s="205">
        <f t="shared" si="166"/>
        <v>3053</v>
      </c>
      <c r="BF1161" s="175">
        <v>142274</v>
      </c>
      <c r="BG1161" s="175"/>
      <c r="BH1161" s="175">
        <v>59367</v>
      </c>
      <c r="BI1161" s="175">
        <v>33350</v>
      </c>
      <c r="BJ1161" s="175"/>
      <c r="BK1161" s="175">
        <v>9774</v>
      </c>
      <c r="BL1161" s="175">
        <v>1345</v>
      </c>
      <c r="BM1161" s="175">
        <v>26281</v>
      </c>
      <c r="BN1161" s="175">
        <v>2380</v>
      </c>
      <c r="BO1161" s="175">
        <v>46180</v>
      </c>
      <c r="BP1161" s="198">
        <f t="shared" si="167"/>
        <v>105547</v>
      </c>
    </row>
    <row r="1162" spans="1:68" s="116" customFormat="1" x14ac:dyDescent="0.15">
      <c r="A1162" s="117">
        <v>2150202001</v>
      </c>
      <c r="B1162" s="118" t="s">
        <v>1767</v>
      </c>
      <c r="C1162" s="118" t="s">
        <v>1650</v>
      </c>
      <c r="D1162" s="118" t="s">
        <v>1768</v>
      </c>
      <c r="E1162" s="118" t="s">
        <v>4341</v>
      </c>
      <c r="F1162" s="120">
        <v>14</v>
      </c>
      <c r="G1162" s="119">
        <v>418531</v>
      </c>
      <c r="H1162" s="119"/>
      <c r="I1162" s="120" t="s">
        <v>5820</v>
      </c>
      <c r="J1162" s="120">
        <v>3100</v>
      </c>
      <c r="K1162" s="120">
        <v>418531</v>
      </c>
      <c r="L1162" s="120">
        <v>0.37</v>
      </c>
      <c r="M1162" s="121" t="s">
        <v>5657</v>
      </c>
      <c r="N1162" s="120">
        <v>1</v>
      </c>
      <c r="O1162" s="119">
        <v>181.7</v>
      </c>
      <c r="P1162" s="119">
        <v>37.299999999999997</v>
      </c>
      <c r="Q1162" s="119">
        <v>4.5199999999999996</v>
      </c>
      <c r="R1162" s="120" t="s">
        <v>5660</v>
      </c>
      <c r="S1162" s="120">
        <v>2.2999999999999998</v>
      </c>
      <c r="T1162" s="120"/>
      <c r="U1162" s="120"/>
      <c r="V1162" s="172">
        <v>207</v>
      </c>
      <c r="W1162" s="172"/>
      <c r="X1162" s="172">
        <v>173</v>
      </c>
      <c r="Y1162" s="172">
        <v>29</v>
      </c>
      <c r="Z1162" s="172">
        <v>5</v>
      </c>
      <c r="AA1162" s="123"/>
      <c r="AB1162" s="123"/>
      <c r="AC1162" s="123">
        <v>254.95</v>
      </c>
      <c r="AD1162" s="123"/>
      <c r="AE1162" s="123"/>
      <c r="AF1162" s="123"/>
      <c r="AG1162" s="214"/>
      <c r="AH1162" s="229" t="str">
        <f t="shared" si="162"/>
        <v>a3</v>
      </c>
      <c r="AI1162" s="122"/>
      <c r="AJ1162" s="122"/>
      <c r="AK1162" s="122"/>
      <c r="AL1162" s="122"/>
      <c r="AM1162" s="122"/>
      <c r="AN1162" s="173">
        <v>3</v>
      </c>
      <c r="AO1162" s="173"/>
      <c r="AP1162" s="173"/>
      <c r="AQ1162" s="173"/>
      <c r="AR1162" s="173"/>
      <c r="AS1162" s="173">
        <v>1</v>
      </c>
      <c r="AT1162" s="173">
        <v>0.5</v>
      </c>
      <c r="AU1162" s="173">
        <v>0.5</v>
      </c>
      <c r="AV1162" s="173">
        <v>0.5</v>
      </c>
      <c r="AW1162" s="173">
        <v>0.5</v>
      </c>
      <c r="AX1162" s="173"/>
      <c r="AY1162" s="173"/>
      <c r="AZ1162" s="211">
        <f t="shared" si="168"/>
        <v>4</v>
      </c>
      <c r="BA1162" s="211">
        <f t="shared" si="169"/>
        <v>2</v>
      </c>
      <c r="BB1162" s="205">
        <f t="shared" si="163"/>
        <v>39561</v>
      </c>
      <c r="BC1162" s="205">
        <f t="shared" si="164"/>
        <v>39561</v>
      </c>
      <c r="BD1162" s="205">
        <f t="shared" si="165"/>
        <v>0</v>
      </c>
      <c r="BE1162" s="205">
        <f t="shared" si="166"/>
        <v>0</v>
      </c>
      <c r="BF1162" s="175">
        <v>39561</v>
      </c>
      <c r="BG1162" s="175"/>
      <c r="BH1162" s="175">
        <v>21662</v>
      </c>
      <c r="BI1162" s="175"/>
      <c r="BJ1162" s="175"/>
      <c r="BK1162" s="175">
        <v>2890</v>
      </c>
      <c r="BL1162" s="175">
        <v>463</v>
      </c>
      <c r="BM1162" s="175">
        <v>5062</v>
      </c>
      <c r="BN1162" s="175">
        <v>3820</v>
      </c>
      <c r="BO1162" s="175">
        <v>5664</v>
      </c>
      <c r="BP1162" s="198">
        <f t="shared" si="167"/>
        <v>27326</v>
      </c>
    </row>
    <row r="1163" spans="1:68" s="116" customFormat="1" x14ac:dyDescent="0.15">
      <c r="A1163" s="117">
        <v>2160402001</v>
      </c>
      <c r="B1163" s="118" t="s">
        <v>1769</v>
      </c>
      <c r="C1163" s="118" t="s">
        <v>1650</v>
      </c>
      <c r="D1163" s="118" t="s">
        <v>1770</v>
      </c>
      <c r="E1163" s="118" t="s">
        <v>4342</v>
      </c>
      <c r="F1163" s="120">
        <v>18</v>
      </c>
      <c r="G1163" s="119">
        <v>263761</v>
      </c>
      <c r="H1163" s="119"/>
      <c r="I1163" s="120" t="s">
        <v>5820</v>
      </c>
      <c r="J1163" s="120">
        <v>1300</v>
      </c>
      <c r="K1163" s="120">
        <v>263761</v>
      </c>
      <c r="L1163" s="120">
        <v>0.55600000000000005</v>
      </c>
      <c r="M1163" s="121" t="s">
        <v>5657</v>
      </c>
      <c r="N1163" s="120">
        <v>1</v>
      </c>
      <c r="O1163" s="119">
        <v>205</v>
      </c>
      <c r="P1163" s="119">
        <v>28.5</v>
      </c>
      <c r="Q1163" s="119">
        <v>2.9</v>
      </c>
      <c r="R1163" s="120" t="s">
        <v>5658</v>
      </c>
      <c r="S1163" s="120">
        <v>0.4</v>
      </c>
      <c r="T1163" s="120"/>
      <c r="U1163" s="120"/>
      <c r="V1163" s="172">
        <v>264.10000000000002</v>
      </c>
      <c r="W1163" s="172">
        <v>21.7</v>
      </c>
      <c r="X1163" s="172">
        <v>153.1</v>
      </c>
      <c r="Y1163" s="172">
        <v>19.3</v>
      </c>
      <c r="Z1163" s="172">
        <v>70</v>
      </c>
      <c r="AA1163" s="123">
        <v>3567</v>
      </c>
      <c r="AB1163" s="123"/>
      <c r="AC1163" s="123">
        <v>155</v>
      </c>
      <c r="AD1163" s="123"/>
      <c r="AE1163" s="123"/>
      <c r="AF1163" s="123"/>
      <c r="AG1163" s="214"/>
      <c r="AH1163" s="229" t="str">
        <f t="shared" si="162"/>
        <v>a3</v>
      </c>
      <c r="AI1163" s="122"/>
      <c r="AJ1163" s="122"/>
      <c r="AK1163" s="122"/>
      <c r="AL1163" s="122"/>
      <c r="AM1163" s="122"/>
      <c r="AN1163" s="173" t="s">
        <v>3186</v>
      </c>
      <c r="AO1163" s="173" t="s">
        <v>3186</v>
      </c>
      <c r="AP1163" s="173" t="s">
        <v>3186</v>
      </c>
      <c r="AQ1163" s="173" t="s">
        <v>3186</v>
      </c>
      <c r="AR1163" s="173" t="s">
        <v>3186</v>
      </c>
      <c r="AS1163" s="173"/>
      <c r="AT1163" s="173"/>
      <c r="AU1163" s="173"/>
      <c r="AV1163" s="173"/>
      <c r="AW1163" s="173"/>
      <c r="AX1163" s="173"/>
      <c r="AY1163" s="173" t="s">
        <v>3186</v>
      </c>
      <c r="AZ1163" s="211"/>
      <c r="BA1163" s="211"/>
      <c r="BB1163" s="205">
        <f t="shared" si="163"/>
        <v>38953</v>
      </c>
      <c r="BC1163" s="205">
        <f t="shared" si="164"/>
        <v>33868</v>
      </c>
      <c r="BD1163" s="205">
        <f t="shared" si="165"/>
        <v>5288</v>
      </c>
      <c r="BE1163" s="205">
        <f t="shared" si="166"/>
        <v>203</v>
      </c>
      <c r="BF1163" s="175">
        <v>33665</v>
      </c>
      <c r="BG1163" s="175">
        <v>6935</v>
      </c>
      <c r="BH1163" s="175">
        <v>9114</v>
      </c>
      <c r="BI1163" s="175">
        <v>5085</v>
      </c>
      <c r="BJ1163" s="175"/>
      <c r="BK1163" s="175">
        <v>6991</v>
      </c>
      <c r="BL1163" s="175">
        <v>1166</v>
      </c>
      <c r="BM1163" s="175">
        <v>4789</v>
      </c>
      <c r="BN1163" s="175">
        <v>1750</v>
      </c>
      <c r="BO1163" s="175">
        <v>3123</v>
      </c>
      <c r="BP1163" s="198">
        <f t="shared" si="167"/>
        <v>12237</v>
      </c>
    </row>
    <row r="1164" spans="1:68" s="116" customFormat="1" x14ac:dyDescent="0.15">
      <c r="A1164" s="117">
        <v>2160402002</v>
      </c>
      <c r="B1164" s="118" t="s">
        <v>1771</v>
      </c>
      <c r="C1164" s="118" t="s">
        <v>1650</v>
      </c>
      <c r="D1164" s="118" t="s">
        <v>1770</v>
      </c>
      <c r="E1164" s="118" t="s">
        <v>4343</v>
      </c>
      <c r="F1164" s="120">
        <v>9</v>
      </c>
      <c r="G1164" s="119"/>
      <c r="H1164" s="119"/>
      <c r="I1164" s="120" t="s">
        <v>5820</v>
      </c>
      <c r="J1164" s="120">
        <v>320</v>
      </c>
      <c r="K1164" s="120">
        <v>58506</v>
      </c>
      <c r="L1164" s="120">
        <v>0.501</v>
      </c>
      <c r="M1164" s="121" t="s">
        <v>5657</v>
      </c>
      <c r="N1164" s="120">
        <v>1</v>
      </c>
      <c r="O1164" s="119">
        <v>72.5</v>
      </c>
      <c r="P1164" s="119">
        <v>12.9</v>
      </c>
      <c r="Q1164" s="119">
        <v>1.1499999999999999</v>
      </c>
      <c r="R1164" s="120" t="s">
        <v>5658</v>
      </c>
      <c r="S1164" s="120">
        <v>0.1</v>
      </c>
      <c r="T1164" s="120"/>
      <c r="U1164" s="120"/>
      <c r="V1164" s="172">
        <v>75</v>
      </c>
      <c r="W1164" s="172"/>
      <c r="X1164" s="172">
        <v>50.3</v>
      </c>
      <c r="Y1164" s="172">
        <v>21.5</v>
      </c>
      <c r="Z1164" s="172">
        <v>3.2</v>
      </c>
      <c r="AA1164" s="123"/>
      <c r="AB1164" s="123"/>
      <c r="AC1164" s="123">
        <v>22</v>
      </c>
      <c r="AD1164" s="123"/>
      <c r="AE1164" s="123"/>
      <c r="AF1164" s="123"/>
      <c r="AG1164" s="214"/>
      <c r="AH1164" s="229" t="str">
        <f t="shared" si="162"/>
        <v>a3</v>
      </c>
      <c r="AI1164" s="122"/>
      <c r="AJ1164" s="122"/>
      <c r="AK1164" s="122"/>
      <c r="AL1164" s="122"/>
      <c r="AM1164" s="122"/>
      <c r="AN1164" s="173" t="s">
        <v>3186</v>
      </c>
      <c r="AO1164" s="173" t="s">
        <v>3186</v>
      </c>
      <c r="AP1164" s="173" t="s">
        <v>3186</v>
      </c>
      <c r="AQ1164" s="173" t="s">
        <v>3186</v>
      </c>
      <c r="AR1164" s="173" t="s">
        <v>3186</v>
      </c>
      <c r="AS1164" s="173"/>
      <c r="AT1164" s="173"/>
      <c r="AU1164" s="173"/>
      <c r="AV1164" s="173"/>
      <c r="AW1164" s="173"/>
      <c r="AX1164" s="173"/>
      <c r="AY1164" s="173" t="s">
        <v>3186</v>
      </c>
      <c r="AZ1164" s="211">
        <f t="shared" si="168"/>
        <v>0</v>
      </c>
      <c r="BA1164" s="211">
        <f t="shared" si="169"/>
        <v>0</v>
      </c>
      <c r="BB1164" s="205">
        <f t="shared" si="163"/>
        <v>14281</v>
      </c>
      <c r="BC1164" s="205">
        <f t="shared" si="164"/>
        <v>11484</v>
      </c>
      <c r="BD1164" s="205">
        <f t="shared" si="165"/>
        <v>2908</v>
      </c>
      <c r="BE1164" s="205">
        <f t="shared" si="166"/>
        <v>111</v>
      </c>
      <c r="BF1164" s="175">
        <v>11373</v>
      </c>
      <c r="BG1164" s="175"/>
      <c r="BH1164" s="175">
        <v>5009</v>
      </c>
      <c r="BI1164" s="175">
        <v>2797</v>
      </c>
      <c r="BJ1164" s="175"/>
      <c r="BK1164" s="175">
        <v>1014</v>
      </c>
      <c r="BL1164" s="175"/>
      <c r="BM1164" s="175">
        <v>1979</v>
      </c>
      <c r="BN1164" s="175">
        <v>373</v>
      </c>
      <c r="BO1164" s="175">
        <v>3109</v>
      </c>
      <c r="BP1164" s="198">
        <f t="shared" si="167"/>
        <v>8118</v>
      </c>
    </row>
    <row r="1165" spans="1:68" s="116" customFormat="1" x14ac:dyDescent="0.15">
      <c r="A1165" s="117">
        <v>2200181001</v>
      </c>
      <c r="B1165" s="118" t="s">
        <v>1772</v>
      </c>
      <c r="C1165" s="118" t="s">
        <v>1773</v>
      </c>
      <c r="D1165" s="118" t="s">
        <v>1774</v>
      </c>
      <c r="E1165" s="118" t="s">
        <v>4344</v>
      </c>
      <c r="F1165" s="120">
        <v>27</v>
      </c>
      <c r="G1165" s="119">
        <v>5547890</v>
      </c>
      <c r="H1165" s="119"/>
      <c r="I1165" s="120" t="s">
        <v>5820</v>
      </c>
      <c r="J1165" s="120">
        <v>175000</v>
      </c>
      <c r="K1165" s="120">
        <v>50326787</v>
      </c>
      <c r="L1165" s="120">
        <v>0.78800000000000003</v>
      </c>
      <c r="M1165" s="121" t="s">
        <v>5654</v>
      </c>
      <c r="N1165" s="120">
        <v>1</v>
      </c>
      <c r="O1165" s="119">
        <v>242</v>
      </c>
      <c r="P1165" s="119">
        <v>40</v>
      </c>
      <c r="Q1165" s="119">
        <v>7.3</v>
      </c>
      <c r="R1165" s="120" t="s">
        <v>5655</v>
      </c>
      <c r="S1165" s="120">
        <v>669.2</v>
      </c>
      <c r="T1165" s="120"/>
      <c r="U1165" s="120"/>
      <c r="V1165" s="172">
        <v>27309.1</v>
      </c>
      <c r="W1165" s="172">
        <v>5561.7</v>
      </c>
      <c r="X1165" s="172">
        <v>13223.4</v>
      </c>
      <c r="Y1165" s="172">
        <v>8295.1</v>
      </c>
      <c r="Z1165" s="172">
        <v>228.9</v>
      </c>
      <c r="AA1165" s="123">
        <v>351447</v>
      </c>
      <c r="AB1165" s="123"/>
      <c r="AC1165" s="123"/>
      <c r="AD1165" s="123"/>
      <c r="AE1165" s="123">
        <v>849</v>
      </c>
      <c r="AF1165" s="123"/>
      <c r="AG1165" s="214">
        <f t="shared" ref="AG1165:AG1194" si="170">SUM(AD1165:AF1165)</f>
        <v>849</v>
      </c>
      <c r="AH1165" s="229" t="str">
        <f t="shared" si="162"/>
        <v>a4</v>
      </c>
      <c r="AI1165" s="122"/>
      <c r="AJ1165" s="122"/>
      <c r="AK1165" s="122"/>
      <c r="AL1165" s="122"/>
      <c r="AM1165" s="122"/>
      <c r="AN1165" s="173"/>
      <c r="AO1165" s="173"/>
      <c r="AP1165" s="173"/>
      <c r="AQ1165" s="173"/>
      <c r="AR1165" s="173"/>
      <c r="AS1165" s="173"/>
      <c r="AT1165" s="173"/>
      <c r="AU1165" s="173"/>
      <c r="AV1165" s="173"/>
      <c r="AW1165" s="173"/>
      <c r="AX1165" s="173"/>
      <c r="AY1165" s="173"/>
      <c r="AZ1165" s="211">
        <f t="shared" si="168"/>
        <v>0</v>
      </c>
      <c r="BA1165" s="211">
        <f t="shared" si="169"/>
        <v>0</v>
      </c>
      <c r="BB1165" s="205">
        <f t="shared" si="163"/>
        <v>0</v>
      </c>
      <c r="BC1165" s="205">
        <f t="shared" si="164"/>
        <v>0</v>
      </c>
      <c r="BD1165" s="205">
        <f t="shared" si="165"/>
        <v>0</v>
      </c>
      <c r="BE1165" s="205">
        <f t="shared" si="166"/>
        <v>0</v>
      </c>
      <c r="BF1165" s="175"/>
      <c r="BG1165" s="175"/>
      <c r="BH1165" s="175"/>
      <c r="BI1165" s="175"/>
      <c r="BJ1165" s="175"/>
      <c r="BK1165" s="175"/>
      <c r="BL1165" s="175"/>
      <c r="BM1165" s="175"/>
      <c r="BN1165" s="175"/>
      <c r="BO1165" s="175"/>
      <c r="BP1165" s="198">
        <f t="shared" si="167"/>
        <v>0</v>
      </c>
    </row>
    <row r="1166" spans="1:68" s="116" customFormat="1" x14ac:dyDescent="0.15">
      <c r="A1166" s="117">
        <v>2200281001</v>
      </c>
      <c r="B1166" s="118" t="s">
        <v>1775</v>
      </c>
      <c r="C1166" s="118" t="s">
        <v>1773</v>
      </c>
      <c r="D1166" s="118" t="s">
        <v>1776</v>
      </c>
      <c r="E1166" s="118" t="s">
        <v>4345</v>
      </c>
      <c r="F1166" s="120">
        <v>28</v>
      </c>
      <c r="G1166" s="119">
        <v>11472080</v>
      </c>
      <c r="H1166" s="119"/>
      <c r="I1166" s="120" t="s">
        <v>5820</v>
      </c>
      <c r="J1166" s="120">
        <v>54000</v>
      </c>
      <c r="K1166" s="120">
        <v>11472080</v>
      </c>
      <c r="L1166" s="120">
        <v>0.58199999999999996</v>
      </c>
      <c r="M1166" s="121" t="s">
        <v>5654</v>
      </c>
      <c r="N1166" s="120">
        <v>1</v>
      </c>
      <c r="O1166" s="119">
        <v>158</v>
      </c>
      <c r="P1166" s="119">
        <v>23.2</v>
      </c>
      <c r="Q1166" s="119">
        <v>2.8</v>
      </c>
      <c r="R1166" s="120" t="s">
        <v>5655</v>
      </c>
      <c r="S1166" s="120">
        <v>173.5</v>
      </c>
      <c r="T1166" s="120"/>
      <c r="U1166" s="120"/>
      <c r="V1166" s="172">
        <v>4755.2</v>
      </c>
      <c r="W1166" s="172">
        <v>748.5</v>
      </c>
      <c r="X1166" s="172">
        <v>2708.9</v>
      </c>
      <c r="Y1166" s="172">
        <v>1046.5</v>
      </c>
      <c r="Z1166" s="172">
        <v>251.3</v>
      </c>
      <c r="AA1166" s="123">
        <v>62323</v>
      </c>
      <c r="AB1166" s="123"/>
      <c r="AC1166" s="123">
        <v>6204</v>
      </c>
      <c r="AD1166" s="123"/>
      <c r="AE1166" s="123"/>
      <c r="AF1166" s="123"/>
      <c r="AG1166" s="214"/>
      <c r="AH1166" s="229" t="str">
        <f t="shared" si="162"/>
        <v>a3</v>
      </c>
      <c r="AI1166" s="122"/>
      <c r="AJ1166" s="122"/>
      <c r="AK1166" s="122"/>
      <c r="AL1166" s="122"/>
      <c r="AM1166" s="122"/>
      <c r="AN1166" s="173"/>
      <c r="AO1166" s="173"/>
      <c r="AP1166" s="173"/>
      <c r="AQ1166" s="173"/>
      <c r="AR1166" s="173"/>
      <c r="AS1166" s="173"/>
      <c r="AT1166" s="173"/>
      <c r="AU1166" s="173"/>
      <c r="AV1166" s="173"/>
      <c r="AW1166" s="173"/>
      <c r="AX1166" s="173"/>
      <c r="AY1166" s="173"/>
      <c r="AZ1166" s="211">
        <f t="shared" si="168"/>
        <v>0</v>
      </c>
      <c r="BA1166" s="211">
        <f t="shared" si="169"/>
        <v>0</v>
      </c>
      <c r="BB1166" s="205">
        <f t="shared" si="163"/>
        <v>0</v>
      </c>
      <c r="BC1166" s="205">
        <f t="shared" si="164"/>
        <v>0</v>
      </c>
      <c r="BD1166" s="205">
        <f t="shared" si="165"/>
        <v>0</v>
      </c>
      <c r="BE1166" s="205">
        <f t="shared" si="166"/>
        <v>0</v>
      </c>
      <c r="BF1166" s="175"/>
      <c r="BG1166" s="175"/>
      <c r="BH1166" s="175"/>
      <c r="BI1166" s="175"/>
      <c r="BJ1166" s="175"/>
      <c r="BK1166" s="175"/>
      <c r="BL1166" s="175"/>
      <c r="BM1166" s="175"/>
      <c r="BN1166" s="175"/>
      <c r="BO1166" s="175"/>
      <c r="BP1166" s="198">
        <f t="shared" si="167"/>
        <v>0</v>
      </c>
    </row>
    <row r="1167" spans="1:68" s="116" customFormat="1" x14ac:dyDescent="0.15">
      <c r="A1167" s="117">
        <v>2200281002</v>
      </c>
      <c r="B1167" s="118" t="s">
        <v>1777</v>
      </c>
      <c r="C1167" s="118" t="s">
        <v>1773</v>
      </c>
      <c r="D1167" s="118" t="s">
        <v>1776</v>
      </c>
      <c r="E1167" s="118" t="s">
        <v>4346</v>
      </c>
      <c r="F1167" s="120">
        <v>19</v>
      </c>
      <c r="G1167" s="119">
        <v>18625080</v>
      </c>
      <c r="H1167" s="119"/>
      <c r="I1167" s="120" t="s">
        <v>5820</v>
      </c>
      <c r="J1167" s="120">
        <v>81000</v>
      </c>
      <c r="K1167" s="120">
        <v>18625080</v>
      </c>
      <c r="L1167" s="120">
        <v>0.63</v>
      </c>
      <c r="M1167" s="121" t="s">
        <v>5654</v>
      </c>
      <c r="N1167" s="120">
        <v>1</v>
      </c>
      <c r="O1167" s="119">
        <v>180</v>
      </c>
      <c r="P1167" s="119">
        <v>30.2</v>
      </c>
      <c r="Q1167" s="119">
        <v>3.4</v>
      </c>
      <c r="R1167" s="120" t="s">
        <v>5655</v>
      </c>
      <c r="S1167" s="120">
        <v>151</v>
      </c>
      <c r="T1167" s="120"/>
      <c r="U1167" s="120"/>
      <c r="V1167" s="172">
        <v>8800.7000000000007</v>
      </c>
      <c r="W1167" s="172">
        <v>1494.2</v>
      </c>
      <c r="X1167" s="172">
        <v>5734.8</v>
      </c>
      <c r="Y1167" s="172">
        <v>1361.4</v>
      </c>
      <c r="Z1167" s="172">
        <v>210.3</v>
      </c>
      <c r="AA1167" s="123">
        <v>101742</v>
      </c>
      <c r="AB1167" s="123"/>
      <c r="AC1167" s="123">
        <v>12568</v>
      </c>
      <c r="AD1167" s="123"/>
      <c r="AE1167" s="123"/>
      <c r="AF1167" s="123"/>
      <c r="AG1167" s="214"/>
      <c r="AH1167" s="229" t="str">
        <f t="shared" si="162"/>
        <v>a3</v>
      </c>
      <c r="AI1167" s="122"/>
      <c r="AJ1167" s="122"/>
      <c r="AK1167" s="122"/>
      <c r="AL1167" s="122"/>
      <c r="AM1167" s="122"/>
      <c r="AN1167" s="173"/>
      <c r="AO1167" s="173"/>
      <c r="AP1167" s="173"/>
      <c r="AQ1167" s="173"/>
      <c r="AR1167" s="173"/>
      <c r="AS1167" s="173"/>
      <c r="AT1167" s="173"/>
      <c r="AU1167" s="173"/>
      <c r="AV1167" s="173"/>
      <c r="AW1167" s="173"/>
      <c r="AX1167" s="173"/>
      <c r="AY1167" s="173"/>
      <c r="AZ1167" s="211">
        <f t="shared" si="168"/>
        <v>0</v>
      </c>
      <c r="BA1167" s="211">
        <f t="shared" si="169"/>
        <v>0</v>
      </c>
      <c r="BB1167" s="205">
        <f t="shared" si="163"/>
        <v>0</v>
      </c>
      <c r="BC1167" s="205">
        <f t="shared" si="164"/>
        <v>0</v>
      </c>
      <c r="BD1167" s="205">
        <f t="shared" si="165"/>
        <v>0</v>
      </c>
      <c r="BE1167" s="205">
        <f t="shared" si="166"/>
        <v>0</v>
      </c>
      <c r="BF1167" s="175"/>
      <c r="BG1167" s="175"/>
      <c r="BH1167" s="175"/>
      <c r="BI1167" s="175"/>
      <c r="BJ1167" s="175"/>
      <c r="BK1167" s="175"/>
      <c r="BL1167" s="175"/>
      <c r="BM1167" s="175"/>
      <c r="BN1167" s="175"/>
      <c r="BO1167" s="175"/>
      <c r="BP1167" s="198">
        <f t="shared" si="167"/>
        <v>0</v>
      </c>
    </row>
    <row r="1168" spans="1:68" s="116" customFormat="1" x14ac:dyDescent="0.15">
      <c r="A1168" s="117">
        <v>2200381001</v>
      </c>
      <c r="B1168" s="118" t="s">
        <v>1778</v>
      </c>
      <c r="C1168" s="118" t="s">
        <v>1773</v>
      </c>
      <c r="D1168" s="118" t="s">
        <v>1779</v>
      </c>
      <c r="E1168" s="118" t="s">
        <v>4347</v>
      </c>
      <c r="F1168" s="120">
        <v>23</v>
      </c>
      <c r="G1168" s="119">
        <v>14288870</v>
      </c>
      <c r="H1168" s="119"/>
      <c r="I1168" s="120" t="s">
        <v>5820</v>
      </c>
      <c r="J1168" s="120">
        <v>66000</v>
      </c>
      <c r="K1168" s="120">
        <v>13125028</v>
      </c>
      <c r="L1168" s="120">
        <v>0.54500000000000004</v>
      </c>
      <c r="M1168" s="121" t="s">
        <v>5654</v>
      </c>
      <c r="N1168" s="120">
        <v>1</v>
      </c>
      <c r="O1168" s="119">
        <v>225</v>
      </c>
      <c r="P1168" s="119">
        <v>39</v>
      </c>
      <c r="Q1168" s="119">
        <v>6.9</v>
      </c>
      <c r="R1168" s="120" t="s">
        <v>5655</v>
      </c>
      <c r="S1168" s="120">
        <v>202.4205</v>
      </c>
      <c r="T1168" s="120"/>
      <c r="U1168" s="120"/>
      <c r="V1168" s="172">
        <v>7191.35</v>
      </c>
      <c r="W1168" s="172">
        <v>1653.58</v>
      </c>
      <c r="X1168" s="172">
        <v>2506.58</v>
      </c>
      <c r="Y1168" s="172">
        <v>2769.69</v>
      </c>
      <c r="Z1168" s="172">
        <v>261.5</v>
      </c>
      <c r="AA1168" s="123">
        <v>68712</v>
      </c>
      <c r="AB1168" s="123"/>
      <c r="AC1168" s="123">
        <v>9104.98</v>
      </c>
      <c r="AD1168" s="123"/>
      <c r="AE1168" s="123">
        <v>186.5</v>
      </c>
      <c r="AF1168" s="123"/>
      <c r="AG1168" s="214">
        <f t="shared" si="170"/>
        <v>186.5</v>
      </c>
      <c r="AH1168" s="229" t="str">
        <f t="shared" si="162"/>
        <v>a4</v>
      </c>
      <c r="AI1168" s="122"/>
      <c r="AJ1168" s="122"/>
      <c r="AK1168" s="122"/>
      <c r="AL1168" s="122"/>
      <c r="AM1168" s="122"/>
      <c r="AN1168" s="173"/>
      <c r="AO1168" s="173"/>
      <c r="AP1168" s="173"/>
      <c r="AQ1168" s="173"/>
      <c r="AR1168" s="173"/>
      <c r="AS1168" s="173"/>
      <c r="AT1168" s="173"/>
      <c r="AU1168" s="173"/>
      <c r="AV1168" s="173"/>
      <c r="AW1168" s="173"/>
      <c r="AX1168" s="173"/>
      <c r="AY1168" s="173"/>
      <c r="AZ1168" s="211">
        <f t="shared" si="168"/>
        <v>0</v>
      </c>
      <c r="BA1168" s="211">
        <f t="shared" si="169"/>
        <v>0</v>
      </c>
      <c r="BB1168" s="205">
        <f t="shared" si="163"/>
        <v>0</v>
      </c>
      <c r="BC1168" s="205">
        <f t="shared" si="164"/>
        <v>0</v>
      </c>
      <c r="BD1168" s="205">
        <f t="shared" si="165"/>
        <v>0</v>
      </c>
      <c r="BE1168" s="205">
        <f t="shared" si="166"/>
        <v>0</v>
      </c>
      <c r="BF1168" s="175"/>
      <c r="BG1168" s="175"/>
      <c r="BH1168" s="175"/>
      <c r="BI1168" s="175"/>
      <c r="BJ1168" s="175"/>
      <c r="BK1168" s="175"/>
      <c r="BL1168" s="175"/>
      <c r="BM1168" s="175"/>
      <c r="BN1168" s="175"/>
      <c r="BO1168" s="175"/>
      <c r="BP1168" s="198">
        <f t="shared" si="167"/>
        <v>0</v>
      </c>
    </row>
    <row r="1169" spans="1:68" s="116" customFormat="1" x14ac:dyDescent="0.15">
      <c r="A1169" s="117">
        <v>2210001001</v>
      </c>
      <c r="B1169" s="118" t="s">
        <v>700</v>
      </c>
      <c r="C1169" s="118" t="s">
        <v>1773</v>
      </c>
      <c r="D1169" s="118" t="s">
        <v>1780</v>
      </c>
      <c r="E1169" s="118" t="s">
        <v>4348</v>
      </c>
      <c r="F1169" s="120">
        <v>53</v>
      </c>
      <c r="G1169" s="119">
        <v>46985232</v>
      </c>
      <c r="H1169" s="119">
        <v>4750461</v>
      </c>
      <c r="I1169" s="120" t="s">
        <v>5822</v>
      </c>
      <c r="J1169" s="120">
        <v>191500</v>
      </c>
      <c r="K1169" s="120">
        <v>52083335</v>
      </c>
      <c r="L1169" s="120">
        <v>0.745</v>
      </c>
      <c r="M1169" s="121" t="s">
        <v>5654</v>
      </c>
      <c r="N1169" s="120">
        <v>2</v>
      </c>
      <c r="O1169" s="119">
        <v>62.2</v>
      </c>
      <c r="P1169" s="119">
        <v>11</v>
      </c>
      <c r="Q1169" s="119">
        <v>1.4</v>
      </c>
      <c r="R1169" s="120" t="s">
        <v>5655</v>
      </c>
      <c r="S1169" s="120">
        <v>22.1</v>
      </c>
      <c r="T1169" s="120"/>
      <c r="U1169" s="120"/>
      <c r="V1169" s="172">
        <v>7345.8</v>
      </c>
      <c r="W1169" s="172">
        <v>764</v>
      </c>
      <c r="X1169" s="172">
        <v>6562.8</v>
      </c>
      <c r="Y1169" s="172"/>
      <c r="Z1169" s="172">
        <v>19</v>
      </c>
      <c r="AA1169" s="123"/>
      <c r="AB1169" s="123"/>
      <c r="AC1169" s="123"/>
      <c r="AD1169" s="123"/>
      <c r="AE1169" s="123"/>
      <c r="AF1169" s="123"/>
      <c r="AG1169" s="214"/>
      <c r="AH1169" s="229" t="str">
        <f t="shared" si="162"/>
        <v>b1</v>
      </c>
      <c r="AI1169" s="122"/>
      <c r="AJ1169" s="122"/>
      <c r="AK1169" s="122"/>
      <c r="AL1169" s="122"/>
      <c r="AM1169" s="122"/>
      <c r="AN1169" s="173">
        <v>8</v>
      </c>
      <c r="AO1169" s="173"/>
      <c r="AP1169" s="173"/>
      <c r="AQ1169" s="173">
        <v>2</v>
      </c>
      <c r="AR1169" s="173"/>
      <c r="AS1169" s="173">
        <v>0.8</v>
      </c>
      <c r="AT1169" s="173">
        <v>7.5</v>
      </c>
      <c r="AU1169" s="173">
        <v>2.5</v>
      </c>
      <c r="AV1169" s="173"/>
      <c r="AW1169" s="173"/>
      <c r="AX1169" s="173">
        <v>0.8</v>
      </c>
      <c r="AY1169" s="173"/>
      <c r="AZ1169" s="211">
        <f t="shared" si="168"/>
        <v>10.8</v>
      </c>
      <c r="BA1169" s="211">
        <f t="shared" si="169"/>
        <v>10.8</v>
      </c>
      <c r="BB1169" s="205">
        <f t="shared" si="163"/>
        <v>324304</v>
      </c>
      <c r="BC1169" s="205">
        <f t="shared" si="164"/>
        <v>307021</v>
      </c>
      <c r="BD1169" s="205">
        <f t="shared" si="165"/>
        <v>17974</v>
      </c>
      <c r="BE1169" s="205">
        <f t="shared" si="166"/>
        <v>691</v>
      </c>
      <c r="BF1169" s="175">
        <v>306330</v>
      </c>
      <c r="BG1169" s="175">
        <v>83199</v>
      </c>
      <c r="BH1169" s="175">
        <v>29400</v>
      </c>
      <c r="BI1169" s="175">
        <v>17283</v>
      </c>
      <c r="BJ1169" s="175"/>
      <c r="BK1169" s="175">
        <v>958</v>
      </c>
      <c r="BL1169" s="175">
        <v>49455</v>
      </c>
      <c r="BM1169" s="175">
        <v>117162</v>
      </c>
      <c r="BN1169" s="175">
        <v>11891</v>
      </c>
      <c r="BO1169" s="175">
        <v>14956</v>
      </c>
      <c r="BP1169" s="198">
        <f t="shared" si="167"/>
        <v>44356</v>
      </c>
    </row>
    <row r="1170" spans="1:68" s="116" customFormat="1" x14ac:dyDescent="0.15">
      <c r="A1170" s="117">
        <v>2210001002</v>
      </c>
      <c r="B1170" s="118" t="s">
        <v>1781</v>
      </c>
      <c r="C1170" s="118" t="s">
        <v>1773</v>
      </c>
      <c r="D1170" s="118" t="s">
        <v>1780</v>
      </c>
      <c r="E1170" s="118" t="s">
        <v>4349</v>
      </c>
      <c r="F1170" s="120">
        <v>41</v>
      </c>
      <c r="G1170" s="119"/>
      <c r="H1170" s="119"/>
      <c r="I1170" s="120" t="s">
        <v>5821</v>
      </c>
      <c r="J1170" s="120">
        <v>45600</v>
      </c>
      <c r="K1170" s="120">
        <v>12841607</v>
      </c>
      <c r="L1170" s="120">
        <v>0.77200000000000002</v>
      </c>
      <c r="M1170" s="121" t="s">
        <v>5654</v>
      </c>
      <c r="N1170" s="120">
        <v>1</v>
      </c>
      <c r="O1170" s="119">
        <v>197</v>
      </c>
      <c r="P1170" s="119">
        <v>36</v>
      </c>
      <c r="Q1170" s="119">
        <v>3.2</v>
      </c>
      <c r="R1170" s="120" t="s">
        <v>5655</v>
      </c>
      <c r="S1170" s="120">
        <v>15.8</v>
      </c>
      <c r="T1170" s="120"/>
      <c r="U1170" s="120"/>
      <c r="V1170" s="172">
        <v>5574.2</v>
      </c>
      <c r="W1170" s="172"/>
      <c r="X1170" s="172">
        <v>4900.8999999999996</v>
      </c>
      <c r="Y1170" s="172">
        <v>673.3</v>
      </c>
      <c r="Z1170" s="172"/>
      <c r="AA1170" s="123">
        <v>133237</v>
      </c>
      <c r="AB1170" s="123"/>
      <c r="AC1170" s="123">
        <v>1488</v>
      </c>
      <c r="AD1170" s="123"/>
      <c r="AE1170" s="123"/>
      <c r="AF1170" s="123"/>
      <c r="AG1170" s="214"/>
      <c r="AH1170" s="229" t="str">
        <f t="shared" si="162"/>
        <v>a3</v>
      </c>
      <c r="AI1170" s="122"/>
      <c r="AJ1170" s="122"/>
      <c r="AK1170" s="122"/>
      <c r="AL1170" s="122"/>
      <c r="AM1170" s="122"/>
      <c r="AN1170" s="173">
        <v>7.5</v>
      </c>
      <c r="AO1170" s="173"/>
      <c r="AP1170" s="173"/>
      <c r="AQ1170" s="173">
        <v>1.5</v>
      </c>
      <c r="AR1170" s="173"/>
      <c r="AS1170" s="173">
        <v>2</v>
      </c>
      <c r="AT1170" s="173">
        <v>9.9</v>
      </c>
      <c r="AU1170" s="173">
        <v>10.1</v>
      </c>
      <c r="AV1170" s="173">
        <v>2.8</v>
      </c>
      <c r="AW1170" s="173">
        <v>2.9</v>
      </c>
      <c r="AX1170" s="173">
        <v>2</v>
      </c>
      <c r="AY1170" s="173">
        <v>1.3</v>
      </c>
      <c r="AZ1170" s="211">
        <f t="shared" si="168"/>
        <v>11</v>
      </c>
      <c r="BA1170" s="211">
        <f t="shared" si="169"/>
        <v>29</v>
      </c>
      <c r="BB1170" s="205">
        <f t="shared" si="163"/>
        <v>984180</v>
      </c>
      <c r="BC1170" s="205">
        <f t="shared" si="164"/>
        <v>811341</v>
      </c>
      <c r="BD1170" s="205">
        <f t="shared" si="165"/>
        <v>179741</v>
      </c>
      <c r="BE1170" s="205">
        <f t="shared" si="166"/>
        <v>6902</v>
      </c>
      <c r="BF1170" s="175">
        <v>804439</v>
      </c>
      <c r="BG1170" s="175">
        <v>45335</v>
      </c>
      <c r="BH1170" s="175">
        <v>292261</v>
      </c>
      <c r="BI1170" s="175">
        <v>172839</v>
      </c>
      <c r="BJ1170" s="175"/>
      <c r="BK1170" s="175">
        <v>124937</v>
      </c>
      <c r="BL1170" s="175">
        <v>67468</v>
      </c>
      <c r="BM1170" s="175">
        <v>151335</v>
      </c>
      <c r="BN1170" s="175">
        <v>61210</v>
      </c>
      <c r="BO1170" s="175">
        <v>68795</v>
      </c>
      <c r="BP1170" s="198">
        <f t="shared" si="167"/>
        <v>361056</v>
      </c>
    </row>
    <row r="1171" spans="1:68" s="116" customFormat="1" x14ac:dyDescent="0.15">
      <c r="A1171" s="117">
        <v>2210001003</v>
      </c>
      <c r="B1171" s="118" t="s">
        <v>1782</v>
      </c>
      <c r="C1171" s="118" t="s">
        <v>1773</v>
      </c>
      <c r="D1171" s="118" t="s">
        <v>1780</v>
      </c>
      <c r="E1171" s="118" t="s">
        <v>4350</v>
      </c>
      <c r="F1171" s="120">
        <v>36</v>
      </c>
      <c r="G1171" s="119">
        <v>17414850</v>
      </c>
      <c r="H1171" s="119">
        <v>920420</v>
      </c>
      <c r="I1171" s="120" t="s">
        <v>5821</v>
      </c>
      <c r="J1171" s="120">
        <v>54000</v>
      </c>
      <c r="K1171" s="120">
        <v>16467100</v>
      </c>
      <c r="L1171" s="120">
        <v>0.83499999999999996</v>
      </c>
      <c r="M1171" s="121" t="s">
        <v>5654</v>
      </c>
      <c r="N1171" s="120">
        <v>1</v>
      </c>
      <c r="O1171" s="119">
        <v>74.7</v>
      </c>
      <c r="P1171" s="119">
        <v>17</v>
      </c>
      <c r="Q1171" s="119">
        <v>2.1</v>
      </c>
      <c r="R1171" s="120" t="s">
        <v>5655</v>
      </c>
      <c r="S1171" s="120">
        <v>6.8</v>
      </c>
      <c r="T1171" s="120"/>
      <c r="U1171" s="120"/>
      <c r="V1171" s="172">
        <v>4569</v>
      </c>
      <c r="W1171" s="172">
        <v>788</v>
      </c>
      <c r="X1171" s="172">
        <v>3044.3</v>
      </c>
      <c r="Y1171" s="172">
        <v>736.7</v>
      </c>
      <c r="Z1171" s="172"/>
      <c r="AA1171" s="123">
        <v>59252</v>
      </c>
      <c r="AB1171" s="123"/>
      <c r="AC1171" s="123">
        <v>1657</v>
      </c>
      <c r="AD1171" s="123"/>
      <c r="AE1171" s="123"/>
      <c r="AF1171" s="123"/>
      <c r="AG1171" s="214"/>
      <c r="AH1171" s="229" t="str">
        <f t="shared" si="162"/>
        <v>a3</v>
      </c>
      <c r="AI1171" s="122" t="s">
        <v>5401</v>
      </c>
      <c r="AJ1171" s="122"/>
      <c r="AK1171" s="122"/>
      <c r="AL1171" s="122"/>
      <c r="AM1171" s="122" t="s">
        <v>5401</v>
      </c>
      <c r="AN1171" s="173">
        <v>4.5</v>
      </c>
      <c r="AO1171" s="173"/>
      <c r="AP1171" s="173"/>
      <c r="AQ1171" s="173"/>
      <c r="AR1171" s="173"/>
      <c r="AS1171" s="173">
        <v>0.8</v>
      </c>
      <c r="AT1171" s="173">
        <v>5.9</v>
      </c>
      <c r="AU1171" s="173">
        <v>4</v>
      </c>
      <c r="AV1171" s="173">
        <v>2.9</v>
      </c>
      <c r="AW1171" s="173">
        <v>1.9</v>
      </c>
      <c r="AX1171" s="173">
        <v>1.5</v>
      </c>
      <c r="AY1171" s="173">
        <v>2</v>
      </c>
      <c r="AZ1171" s="211">
        <f t="shared" si="168"/>
        <v>5.3</v>
      </c>
      <c r="BA1171" s="211">
        <f t="shared" si="169"/>
        <v>18.200000000000003</v>
      </c>
      <c r="BB1171" s="205">
        <f t="shared" si="163"/>
        <v>434143</v>
      </c>
      <c r="BC1171" s="205">
        <f t="shared" si="164"/>
        <v>368001</v>
      </c>
      <c r="BD1171" s="205">
        <f t="shared" si="165"/>
        <v>68788</v>
      </c>
      <c r="BE1171" s="205">
        <f t="shared" si="166"/>
        <v>2646</v>
      </c>
      <c r="BF1171" s="175">
        <v>365355</v>
      </c>
      <c r="BG1171" s="175">
        <v>42663</v>
      </c>
      <c r="BH1171" s="175">
        <v>156450</v>
      </c>
      <c r="BI1171" s="175">
        <v>66142</v>
      </c>
      <c r="BJ1171" s="175"/>
      <c r="BK1171" s="175">
        <v>39896</v>
      </c>
      <c r="BL1171" s="175">
        <v>42819</v>
      </c>
      <c r="BM1171" s="175">
        <v>69636</v>
      </c>
      <c r="BN1171" s="175">
        <v>9637</v>
      </c>
      <c r="BO1171" s="175">
        <v>6900</v>
      </c>
      <c r="BP1171" s="198">
        <f t="shared" si="167"/>
        <v>163350</v>
      </c>
    </row>
    <row r="1172" spans="1:68" s="116" customFormat="1" x14ac:dyDescent="0.15">
      <c r="A1172" s="117">
        <v>2210001004</v>
      </c>
      <c r="B1172" s="118" t="s">
        <v>1783</v>
      </c>
      <c r="C1172" s="118" t="s">
        <v>1773</v>
      </c>
      <c r="D1172" s="118" t="s">
        <v>1780</v>
      </c>
      <c r="E1172" s="118" t="s">
        <v>4351</v>
      </c>
      <c r="F1172" s="120">
        <v>32</v>
      </c>
      <c r="G1172" s="119">
        <v>4113585</v>
      </c>
      <c r="H1172" s="119">
        <v>1269319</v>
      </c>
      <c r="I1172" s="120" t="s">
        <v>5821</v>
      </c>
      <c r="J1172" s="120">
        <v>15140</v>
      </c>
      <c r="K1172" s="120">
        <v>4707449</v>
      </c>
      <c r="L1172" s="120">
        <v>0.85199999999999998</v>
      </c>
      <c r="M1172" s="121" t="s">
        <v>5654</v>
      </c>
      <c r="N1172" s="120">
        <v>1</v>
      </c>
      <c r="O1172" s="119">
        <v>111</v>
      </c>
      <c r="P1172" s="119">
        <v>21</v>
      </c>
      <c r="Q1172" s="119">
        <v>2.7</v>
      </c>
      <c r="R1172" s="120" t="s">
        <v>5655</v>
      </c>
      <c r="S1172" s="120">
        <v>6.1</v>
      </c>
      <c r="T1172" s="120"/>
      <c r="U1172" s="120"/>
      <c r="V1172" s="172">
        <v>2552.4</v>
      </c>
      <c r="W1172" s="172">
        <v>422.3</v>
      </c>
      <c r="X1172" s="172">
        <v>1882.8</v>
      </c>
      <c r="Y1172" s="172">
        <v>57.9</v>
      </c>
      <c r="Z1172" s="172">
        <v>189.4</v>
      </c>
      <c r="AA1172" s="123">
        <v>21031</v>
      </c>
      <c r="AB1172" s="123"/>
      <c r="AC1172" s="123">
        <v>375.50700000000001</v>
      </c>
      <c r="AD1172" s="123"/>
      <c r="AE1172" s="123"/>
      <c r="AF1172" s="123"/>
      <c r="AG1172" s="214"/>
      <c r="AH1172" s="229" t="str">
        <f t="shared" si="162"/>
        <v>a3</v>
      </c>
      <c r="AI1172" s="122"/>
      <c r="AJ1172" s="122"/>
      <c r="AK1172" s="122"/>
      <c r="AL1172" s="122"/>
      <c r="AM1172" s="122"/>
      <c r="AN1172" s="173">
        <v>3.5</v>
      </c>
      <c r="AO1172" s="173"/>
      <c r="AP1172" s="173"/>
      <c r="AQ1172" s="173">
        <v>1.5</v>
      </c>
      <c r="AR1172" s="173"/>
      <c r="AS1172" s="173">
        <v>1.2</v>
      </c>
      <c r="AT1172" s="173">
        <v>5.8</v>
      </c>
      <c r="AU1172" s="173">
        <v>4.8</v>
      </c>
      <c r="AV1172" s="173">
        <v>1.4</v>
      </c>
      <c r="AW1172" s="173">
        <v>1.2</v>
      </c>
      <c r="AX1172" s="173">
        <v>0.8</v>
      </c>
      <c r="AY1172" s="173">
        <v>0.8</v>
      </c>
      <c r="AZ1172" s="211">
        <f t="shared" si="168"/>
        <v>6.2</v>
      </c>
      <c r="BA1172" s="211">
        <f t="shared" si="169"/>
        <v>14.8</v>
      </c>
      <c r="BB1172" s="205">
        <f t="shared" si="163"/>
        <v>391782</v>
      </c>
      <c r="BC1172" s="205">
        <f t="shared" si="164"/>
        <v>316684</v>
      </c>
      <c r="BD1172" s="205">
        <f t="shared" si="165"/>
        <v>79968</v>
      </c>
      <c r="BE1172" s="205">
        <f t="shared" si="166"/>
        <v>4870</v>
      </c>
      <c r="BF1172" s="175">
        <v>311814</v>
      </c>
      <c r="BG1172" s="175">
        <v>53818</v>
      </c>
      <c r="BH1172" s="175">
        <v>124589</v>
      </c>
      <c r="BI1172" s="175">
        <v>75098</v>
      </c>
      <c r="BJ1172" s="175"/>
      <c r="BK1172" s="175">
        <v>34436</v>
      </c>
      <c r="BL1172" s="175">
        <v>16480</v>
      </c>
      <c r="BM1172" s="175">
        <v>45239</v>
      </c>
      <c r="BN1172" s="175">
        <v>24626</v>
      </c>
      <c r="BO1172" s="175">
        <v>17496</v>
      </c>
      <c r="BP1172" s="198">
        <f t="shared" si="167"/>
        <v>142085</v>
      </c>
    </row>
    <row r="1173" spans="1:68" s="116" customFormat="1" x14ac:dyDescent="0.15">
      <c r="A1173" s="117">
        <v>2210001005</v>
      </c>
      <c r="B1173" s="118" t="s">
        <v>1339</v>
      </c>
      <c r="C1173" s="118" t="s">
        <v>1773</v>
      </c>
      <c r="D1173" s="118" t="s">
        <v>1780</v>
      </c>
      <c r="E1173" s="118" t="s">
        <v>4352</v>
      </c>
      <c r="F1173" s="120">
        <v>28</v>
      </c>
      <c r="G1173" s="119">
        <v>26153429</v>
      </c>
      <c r="H1173" s="119"/>
      <c r="I1173" s="120" t="s">
        <v>5820</v>
      </c>
      <c r="J1173" s="120">
        <v>101250</v>
      </c>
      <c r="K1173" s="120">
        <v>23488304</v>
      </c>
      <c r="L1173" s="120">
        <v>0.63600000000000001</v>
      </c>
      <c r="M1173" s="121" t="s">
        <v>5654</v>
      </c>
      <c r="N1173" s="120">
        <v>1</v>
      </c>
      <c r="O1173" s="119">
        <v>401</v>
      </c>
      <c r="P1173" s="119">
        <v>33</v>
      </c>
      <c r="Q1173" s="119">
        <v>3.9</v>
      </c>
      <c r="R1173" s="120" t="s">
        <v>5655</v>
      </c>
      <c r="S1173" s="120">
        <v>40.86</v>
      </c>
      <c r="T1173" s="120"/>
      <c r="U1173" s="120"/>
      <c r="V1173" s="172">
        <v>14433.2</v>
      </c>
      <c r="W1173" s="172">
        <v>1542.1</v>
      </c>
      <c r="X1173" s="172">
        <v>7321.4</v>
      </c>
      <c r="Y1173" s="172">
        <v>5569.7</v>
      </c>
      <c r="Z1173" s="172"/>
      <c r="AA1173" s="123">
        <v>257037</v>
      </c>
      <c r="AB1173" s="123"/>
      <c r="AC1173" s="123">
        <v>6708</v>
      </c>
      <c r="AD1173" s="123"/>
      <c r="AE1173" s="123">
        <v>882</v>
      </c>
      <c r="AF1173" s="123"/>
      <c r="AG1173" s="214">
        <f t="shared" si="170"/>
        <v>882</v>
      </c>
      <c r="AH1173" s="229" t="str">
        <f t="shared" si="162"/>
        <v>a4</v>
      </c>
      <c r="AI1173" s="122"/>
      <c r="AJ1173" s="122"/>
      <c r="AK1173" s="122"/>
      <c r="AL1173" s="122"/>
      <c r="AM1173" s="122"/>
      <c r="AN1173" s="173">
        <v>9</v>
      </c>
      <c r="AO1173" s="173"/>
      <c r="AP1173" s="173"/>
      <c r="AQ1173" s="173">
        <v>2</v>
      </c>
      <c r="AR1173" s="173"/>
      <c r="AS1173" s="173">
        <v>1.6</v>
      </c>
      <c r="AT1173" s="173">
        <v>7.8</v>
      </c>
      <c r="AU1173" s="173">
        <v>7.9</v>
      </c>
      <c r="AV1173" s="173">
        <v>10.4</v>
      </c>
      <c r="AW1173" s="173">
        <v>4.4000000000000004</v>
      </c>
      <c r="AX1173" s="173">
        <v>2.6</v>
      </c>
      <c r="AY1173" s="173">
        <v>1.3</v>
      </c>
      <c r="AZ1173" s="211">
        <f t="shared" si="168"/>
        <v>12.6</v>
      </c>
      <c r="BA1173" s="211">
        <f t="shared" si="169"/>
        <v>34.4</v>
      </c>
      <c r="BB1173" s="205">
        <f t="shared" si="163"/>
        <v>1028314</v>
      </c>
      <c r="BC1173" s="205">
        <f t="shared" si="164"/>
        <v>880790</v>
      </c>
      <c r="BD1173" s="205">
        <f t="shared" si="165"/>
        <v>153595</v>
      </c>
      <c r="BE1173" s="205">
        <f t="shared" si="166"/>
        <v>6071</v>
      </c>
      <c r="BF1173" s="175">
        <v>874719</v>
      </c>
      <c r="BG1173" s="175">
        <v>101276</v>
      </c>
      <c r="BH1173" s="175">
        <v>248850</v>
      </c>
      <c r="BI1173" s="175">
        <v>147524</v>
      </c>
      <c r="BJ1173" s="175"/>
      <c r="BK1173" s="175">
        <v>39348</v>
      </c>
      <c r="BL1173" s="175">
        <v>98326</v>
      </c>
      <c r="BM1173" s="175">
        <v>213169</v>
      </c>
      <c r="BN1173" s="175">
        <v>129253</v>
      </c>
      <c r="BO1173" s="175">
        <v>50568</v>
      </c>
      <c r="BP1173" s="198">
        <f t="shared" si="167"/>
        <v>299418</v>
      </c>
    </row>
    <row r="1174" spans="1:68" s="116" customFormat="1" x14ac:dyDescent="0.15">
      <c r="A1174" s="117">
        <v>2210001006</v>
      </c>
      <c r="B1174" s="118" t="s">
        <v>1784</v>
      </c>
      <c r="C1174" s="118" t="s">
        <v>1773</v>
      </c>
      <c r="D1174" s="118" t="s">
        <v>1780</v>
      </c>
      <c r="E1174" s="118" t="s">
        <v>4353</v>
      </c>
      <c r="F1174" s="120">
        <v>11</v>
      </c>
      <c r="G1174" s="119">
        <v>5570240</v>
      </c>
      <c r="H1174" s="119"/>
      <c r="I1174" s="120" t="s">
        <v>5820</v>
      </c>
      <c r="J1174" s="120">
        <v>25620</v>
      </c>
      <c r="K1174" s="120">
        <v>4959726</v>
      </c>
      <c r="L1174" s="120">
        <v>0.53</v>
      </c>
      <c r="M1174" s="121" t="s">
        <v>5654</v>
      </c>
      <c r="N1174" s="120">
        <v>1</v>
      </c>
      <c r="O1174" s="119">
        <v>140</v>
      </c>
      <c r="P1174" s="119">
        <v>32</v>
      </c>
      <c r="Q1174" s="119">
        <v>3.6</v>
      </c>
      <c r="R1174" s="120" t="s">
        <v>5655</v>
      </c>
      <c r="S1174" s="120">
        <v>6</v>
      </c>
      <c r="T1174" s="120"/>
      <c r="U1174" s="120"/>
      <c r="V1174" s="172">
        <v>2327.9</v>
      </c>
      <c r="W1174" s="172">
        <v>489.8</v>
      </c>
      <c r="X1174" s="172">
        <v>1710.9</v>
      </c>
      <c r="Y1174" s="172"/>
      <c r="Z1174" s="172">
        <v>127.2</v>
      </c>
      <c r="AA1174" s="123"/>
      <c r="AB1174" s="123"/>
      <c r="AC1174" s="123"/>
      <c r="AD1174" s="123"/>
      <c r="AE1174" s="123"/>
      <c r="AF1174" s="123"/>
      <c r="AG1174" s="214"/>
      <c r="AH1174" s="229" t="str">
        <f t="shared" si="162"/>
        <v>a1</v>
      </c>
      <c r="AI1174" s="122" t="s">
        <v>5401</v>
      </c>
      <c r="AJ1174" s="122"/>
      <c r="AK1174" s="122" t="s">
        <v>5401</v>
      </c>
      <c r="AL1174" s="122"/>
      <c r="AM1174" s="122" t="s">
        <v>5401</v>
      </c>
      <c r="AN1174" s="173">
        <v>4.5</v>
      </c>
      <c r="AO1174" s="173"/>
      <c r="AP1174" s="173"/>
      <c r="AQ1174" s="173"/>
      <c r="AR1174" s="173"/>
      <c r="AS1174" s="173">
        <v>2.9</v>
      </c>
      <c r="AT1174" s="173">
        <v>2.8</v>
      </c>
      <c r="AU1174" s="173">
        <v>5.6</v>
      </c>
      <c r="AV1174" s="173"/>
      <c r="AW1174" s="173"/>
      <c r="AX1174" s="173">
        <v>1.4</v>
      </c>
      <c r="AY1174" s="173">
        <v>1.3</v>
      </c>
      <c r="AZ1174" s="211">
        <f t="shared" si="168"/>
        <v>7.4</v>
      </c>
      <c r="BA1174" s="211">
        <f t="shared" si="169"/>
        <v>11.1</v>
      </c>
      <c r="BB1174" s="205">
        <f t="shared" si="163"/>
        <v>328487</v>
      </c>
      <c r="BC1174" s="205">
        <f t="shared" si="164"/>
        <v>263929</v>
      </c>
      <c r="BD1174" s="205">
        <f t="shared" si="165"/>
        <v>67140</v>
      </c>
      <c r="BE1174" s="205">
        <f t="shared" si="166"/>
        <v>2582</v>
      </c>
      <c r="BF1174" s="175">
        <v>261347</v>
      </c>
      <c r="BG1174" s="175">
        <v>12976</v>
      </c>
      <c r="BH1174" s="175">
        <v>195300</v>
      </c>
      <c r="BI1174" s="175">
        <v>64558</v>
      </c>
      <c r="BJ1174" s="175"/>
      <c r="BK1174" s="175">
        <v>334</v>
      </c>
      <c r="BL1174" s="175">
        <v>50452</v>
      </c>
      <c r="BM1174" s="175"/>
      <c r="BN1174" s="175">
        <v>477</v>
      </c>
      <c r="BO1174" s="175">
        <v>4390</v>
      </c>
      <c r="BP1174" s="198">
        <f t="shared" si="167"/>
        <v>199690</v>
      </c>
    </row>
    <row r="1175" spans="1:68" s="116" customFormat="1" x14ac:dyDescent="0.15">
      <c r="A1175" s="117">
        <v>2210001007</v>
      </c>
      <c r="B1175" s="118" t="s">
        <v>1785</v>
      </c>
      <c r="C1175" s="118" t="s">
        <v>1773</v>
      </c>
      <c r="D1175" s="118" t="s">
        <v>1780</v>
      </c>
      <c r="E1175" s="118" t="s">
        <v>4354</v>
      </c>
      <c r="F1175" s="120">
        <v>16</v>
      </c>
      <c r="G1175" s="119">
        <v>13072753</v>
      </c>
      <c r="H1175" s="119"/>
      <c r="I1175" s="120" t="s">
        <v>5820</v>
      </c>
      <c r="J1175" s="120">
        <v>83750</v>
      </c>
      <c r="K1175" s="120">
        <v>13072753</v>
      </c>
      <c r="L1175" s="120">
        <v>0.42799999999999999</v>
      </c>
      <c r="M1175" s="121" t="s">
        <v>5654</v>
      </c>
      <c r="N1175" s="120">
        <v>1</v>
      </c>
      <c r="O1175" s="119">
        <v>188</v>
      </c>
      <c r="P1175" s="119">
        <v>48</v>
      </c>
      <c r="Q1175" s="119">
        <v>5</v>
      </c>
      <c r="R1175" s="120" t="s">
        <v>5655</v>
      </c>
      <c r="S1175" s="120">
        <v>10.6</v>
      </c>
      <c r="T1175" s="120"/>
      <c r="U1175" s="120"/>
      <c r="V1175" s="172">
        <v>6569.4960000000001</v>
      </c>
      <c r="W1175" s="172">
        <v>1143.0920000000001</v>
      </c>
      <c r="X1175" s="172">
        <v>4079.6570000000002</v>
      </c>
      <c r="Y1175" s="172">
        <v>965.71500000000003</v>
      </c>
      <c r="Z1175" s="172">
        <v>381.03199999999998</v>
      </c>
      <c r="AA1175" s="123">
        <v>51174</v>
      </c>
      <c r="AB1175" s="123"/>
      <c r="AC1175" s="123">
        <v>2494.71</v>
      </c>
      <c r="AD1175" s="123"/>
      <c r="AE1175" s="123"/>
      <c r="AF1175" s="123"/>
      <c r="AG1175" s="214"/>
      <c r="AH1175" s="229" t="str">
        <f t="shared" si="162"/>
        <v>a3</v>
      </c>
      <c r="AI1175" s="122" t="s">
        <v>5401</v>
      </c>
      <c r="AJ1175" s="122" t="s">
        <v>5401</v>
      </c>
      <c r="AK1175" s="122"/>
      <c r="AL1175" s="122"/>
      <c r="AM1175" s="122"/>
      <c r="AN1175" s="173"/>
      <c r="AO1175" s="173"/>
      <c r="AP1175" s="173"/>
      <c r="AQ1175" s="173"/>
      <c r="AR1175" s="173"/>
      <c r="AS1175" s="173"/>
      <c r="AT1175" s="173"/>
      <c r="AU1175" s="173"/>
      <c r="AV1175" s="173"/>
      <c r="AW1175" s="173"/>
      <c r="AX1175" s="173"/>
      <c r="AY1175" s="173"/>
      <c r="AZ1175" s="211">
        <f t="shared" si="168"/>
        <v>0</v>
      </c>
      <c r="BA1175" s="211">
        <f t="shared" si="169"/>
        <v>0</v>
      </c>
      <c r="BB1175" s="205">
        <f t="shared" si="163"/>
        <v>0</v>
      </c>
      <c r="BC1175" s="205">
        <f t="shared" si="164"/>
        <v>0</v>
      </c>
      <c r="BD1175" s="205">
        <f t="shared" si="165"/>
        <v>0</v>
      </c>
      <c r="BE1175" s="205">
        <f t="shared" si="166"/>
        <v>0</v>
      </c>
      <c r="BF1175" s="175"/>
      <c r="BG1175" s="175"/>
      <c r="BH1175" s="175"/>
      <c r="BI1175" s="175"/>
      <c r="BJ1175" s="175"/>
      <c r="BK1175" s="175"/>
      <c r="BL1175" s="175"/>
      <c r="BM1175" s="175"/>
      <c r="BN1175" s="175"/>
      <c r="BO1175" s="175"/>
      <c r="BP1175" s="198">
        <f t="shared" si="167"/>
        <v>0</v>
      </c>
    </row>
    <row r="1176" spans="1:68" s="116" customFormat="1" x14ac:dyDescent="0.15">
      <c r="A1176" s="117">
        <v>2213001001</v>
      </c>
      <c r="B1176" s="118" t="s">
        <v>679</v>
      </c>
      <c r="C1176" s="118" t="s">
        <v>1773</v>
      </c>
      <c r="D1176" s="118" t="s">
        <v>1786</v>
      </c>
      <c r="E1176" s="118" t="s">
        <v>4355</v>
      </c>
      <c r="F1176" s="120">
        <v>47</v>
      </c>
      <c r="G1176" s="119">
        <v>36271030</v>
      </c>
      <c r="H1176" s="119">
        <v>665288</v>
      </c>
      <c r="I1176" s="120" t="s">
        <v>5821</v>
      </c>
      <c r="J1176" s="120">
        <v>124000</v>
      </c>
      <c r="K1176" s="120">
        <v>36271030</v>
      </c>
      <c r="L1176" s="120">
        <v>0.80100000000000005</v>
      </c>
      <c r="M1176" s="121" t="s">
        <v>5654</v>
      </c>
      <c r="N1176" s="120">
        <v>1</v>
      </c>
      <c r="O1176" s="119">
        <v>260</v>
      </c>
      <c r="P1176" s="119">
        <v>43</v>
      </c>
      <c r="Q1176" s="119">
        <v>3.3</v>
      </c>
      <c r="R1176" s="120" t="s">
        <v>5655</v>
      </c>
      <c r="S1176" s="120">
        <v>21.5</v>
      </c>
      <c r="T1176" s="120"/>
      <c r="U1176" s="120"/>
      <c r="V1176" s="172">
        <v>11903</v>
      </c>
      <c r="W1176" s="172">
        <v>2168.5</v>
      </c>
      <c r="X1176" s="172">
        <v>6115.2</v>
      </c>
      <c r="Y1176" s="172">
        <v>3320.8</v>
      </c>
      <c r="Z1176" s="172">
        <v>298.5</v>
      </c>
      <c r="AA1176" s="123">
        <v>110511.5</v>
      </c>
      <c r="AB1176" s="123"/>
      <c r="AC1176" s="123">
        <v>14283.9</v>
      </c>
      <c r="AD1176" s="123"/>
      <c r="AE1176" s="123">
        <v>237</v>
      </c>
      <c r="AF1176" s="123"/>
      <c r="AG1176" s="214">
        <f t="shared" si="170"/>
        <v>237</v>
      </c>
      <c r="AH1176" s="229" t="str">
        <f t="shared" si="162"/>
        <v>a4</v>
      </c>
      <c r="AI1176" s="122"/>
      <c r="AJ1176" s="122" t="s">
        <v>5401</v>
      </c>
      <c r="AK1176" s="122"/>
      <c r="AL1176" s="122"/>
      <c r="AM1176" s="122" t="s">
        <v>5400</v>
      </c>
      <c r="AN1176" s="173">
        <v>5</v>
      </c>
      <c r="AO1176" s="173">
        <v>17</v>
      </c>
      <c r="AP1176" s="173">
        <v>2</v>
      </c>
      <c r="AQ1176" s="173">
        <v>1</v>
      </c>
      <c r="AR1176" s="173" t="s">
        <v>3186</v>
      </c>
      <c r="AS1176" s="173" t="s">
        <v>3186</v>
      </c>
      <c r="AT1176" s="173" t="s">
        <v>3186</v>
      </c>
      <c r="AU1176" s="173" t="s">
        <v>3186</v>
      </c>
      <c r="AV1176" s="173">
        <v>11</v>
      </c>
      <c r="AW1176" s="173" t="s">
        <v>3186</v>
      </c>
      <c r="AX1176" s="173" t="s">
        <v>3186</v>
      </c>
      <c r="AY1176" s="173" t="s">
        <v>3186</v>
      </c>
      <c r="AZ1176" s="211">
        <f t="shared" si="168"/>
        <v>25</v>
      </c>
      <c r="BA1176" s="211">
        <f t="shared" si="169"/>
        <v>11</v>
      </c>
      <c r="BB1176" s="205">
        <f t="shared" si="163"/>
        <v>921813</v>
      </c>
      <c r="BC1176" s="205">
        <f t="shared" si="164"/>
        <v>872674</v>
      </c>
      <c r="BD1176" s="205">
        <f t="shared" si="165"/>
        <v>51104</v>
      </c>
      <c r="BE1176" s="205">
        <f t="shared" si="166"/>
        <v>1965</v>
      </c>
      <c r="BF1176" s="175">
        <v>870709</v>
      </c>
      <c r="BG1176" s="175">
        <v>210775</v>
      </c>
      <c r="BH1176" s="175">
        <v>183330</v>
      </c>
      <c r="BI1176" s="175">
        <v>49139</v>
      </c>
      <c r="BJ1176" s="175"/>
      <c r="BK1176" s="175">
        <v>62969</v>
      </c>
      <c r="BL1176" s="175">
        <v>165954</v>
      </c>
      <c r="BM1176" s="175">
        <v>168526</v>
      </c>
      <c r="BN1176" s="175">
        <v>25527</v>
      </c>
      <c r="BO1176" s="175">
        <v>55593</v>
      </c>
      <c r="BP1176" s="198">
        <f t="shared" si="167"/>
        <v>238923</v>
      </c>
    </row>
    <row r="1177" spans="1:68" s="116" customFormat="1" x14ac:dyDescent="0.15">
      <c r="A1177" s="117">
        <v>2213001002</v>
      </c>
      <c r="B1177" s="118" t="s">
        <v>1787</v>
      </c>
      <c r="C1177" s="118" t="s">
        <v>1773</v>
      </c>
      <c r="D1177" s="118" t="s">
        <v>1786</v>
      </c>
      <c r="E1177" s="118" t="s">
        <v>4356</v>
      </c>
      <c r="F1177" s="120">
        <v>26</v>
      </c>
      <c r="G1177" s="119">
        <v>1805853</v>
      </c>
      <c r="H1177" s="119"/>
      <c r="I1177" s="120" t="s">
        <v>5820</v>
      </c>
      <c r="J1177" s="120">
        <v>6000</v>
      </c>
      <c r="K1177" s="120">
        <v>1805853</v>
      </c>
      <c r="L1177" s="120">
        <v>0.82499999999999996</v>
      </c>
      <c r="M1177" s="121" t="s">
        <v>5682</v>
      </c>
      <c r="N1177" s="120">
        <v>2</v>
      </c>
      <c r="O1177" s="119">
        <v>180</v>
      </c>
      <c r="P1177" s="119">
        <v>25</v>
      </c>
      <c r="Q1177" s="119">
        <v>3.1</v>
      </c>
      <c r="R1177" s="120" t="s">
        <v>5655</v>
      </c>
      <c r="S1177" s="120">
        <v>2.9</v>
      </c>
      <c r="T1177" s="120"/>
      <c r="U1177" s="120"/>
      <c r="V1177" s="172">
        <v>1472.1</v>
      </c>
      <c r="W1177" s="172"/>
      <c r="X1177" s="172"/>
      <c r="Y1177" s="172"/>
      <c r="Z1177" s="172">
        <v>1472.1</v>
      </c>
      <c r="AA1177" s="123">
        <v>22422</v>
      </c>
      <c r="AB1177" s="123"/>
      <c r="AC1177" s="123"/>
      <c r="AD1177" s="123"/>
      <c r="AE1177" s="123"/>
      <c r="AF1177" s="123"/>
      <c r="AG1177" s="214"/>
      <c r="AH1177" s="229" t="str">
        <f t="shared" si="162"/>
        <v>b2</v>
      </c>
      <c r="AI1177" s="122"/>
      <c r="AJ1177" s="122"/>
      <c r="AK1177" s="122"/>
      <c r="AL1177" s="122"/>
      <c r="AM1177" s="122"/>
      <c r="AN1177" s="173" t="s">
        <v>3186</v>
      </c>
      <c r="AO1177" s="173" t="s">
        <v>3186</v>
      </c>
      <c r="AP1177" s="173" t="s">
        <v>3186</v>
      </c>
      <c r="AQ1177" s="173" t="s">
        <v>3186</v>
      </c>
      <c r="AR1177" s="173" t="s">
        <v>3186</v>
      </c>
      <c r="AS1177" s="173">
        <v>0.5</v>
      </c>
      <c r="AT1177" s="173">
        <v>2</v>
      </c>
      <c r="AU1177" s="173">
        <v>2</v>
      </c>
      <c r="AV1177" s="173" t="s">
        <v>3186</v>
      </c>
      <c r="AW1177" s="173" t="s">
        <v>3186</v>
      </c>
      <c r="AX1177" s="173">
        <v>1</v>
      </c>
      <c r="AY1177" s="173" t="s">
        <v>3186</v>
      </c>
      <c r="AZ1177" s="211">
        <f t="shared" si="168"/>
        <v>0.5</v>
      </c>
      <c r="BA1177" s="211">
        <f t="shared" si="169"/>
        <v>5</v>
      </c>
      <c r="BB1177" s="205">
        <f t="shared" si="163"/>
        <v>72209</v>
      </c>
      <c r="BC1177" s="205">
        <f t="shared" si="164"/>
        <v>72209</v>
      </c>
      <c r="BD1177" s="205">
        <f t="shared" si="165"/>
        <v>0</v>
      </c>
      <c r="BE1177" s="205">
        <f t="shared" si="166"/>
        <v>0</v>
      </c>
      <c r="BF1177" s="175">
        <v>72209</v>
      </c>
      <c r="BG1177" s="175"/>
      <c r="BH1177" s="175">
        <v>19999</v>
      </c>
      <c r="BI1177" s="175"/>
      <c r="BJ1177" s="175"/>
      <c r="BK1177" s="175">
        <v>8007</v>
      </c>
      <c r="BL1177" s="175">
        <v>13015</v>
      </c>
      <c r="BM1177" s="175">
        <v>22699</v>
      </c>
      <c r="BN1177" s="175">
        <v>2388</v>
      </c>
      <c r="BO1177" s="175">
        <v>6101</v>
      </c>
      <c r="BP1177" s="198">
        <f t="shared" si="167"/>
        <v>26100</v>
      </c>
    </row>
    <row r="1178" spans="1:68" s="116" customFormat="1" x14ac:dyDescent="0.15">
      <c r="A1178" s="117">
        <v>2213001003</v>
      </c>
      <c r="B1178" s="118" t="s">
        <v>1788</v>
      </c>
      <c r="C1178" s="118" t="s">
        <v>1773</v>
      </c>
      <c r="D1178" s="118" t="s">
        <v>1786</v>
      </c>
      <c r="E1178" s="118" t="s">
        <v>4357</v>
      </c>
      <c r="F1178" s="120">
        <v>17</v>
      </c>
      <c r="G1178" s="119">
        <v>561229</v>
      </c>
      <c r="H1178" s="119"/>
      <c r="I1178" s="120" t="s">
        <v>5820</v>
      </c>
      <c r="J1178" s="120">
        <v>3400</v>
      </c>
      <c r="K1178" s="120">
        <v>561229</v>
      </c>
      <c r="L1178" s="120">
        <v>0.45200000000000001</v>
      </c>
      <c r="M1178" s="121" t="s">
        <v>5670</v>
      </c>
      <c r="N1178" s="120">
        <v>2</v>
      </c>
      <c r="O1178" s="119">
        <v>180</v>
      </c>
      <c r="P1178" s="119">
        <v>34</v>
      </c>
      <c r="Q1178" s="119">
        <v>5.3</v>
      </c>
      <c r="R1178" s="120" t="s">
        <v>5658</v>
      </c>
      <c r="S1178" s="120">
        <v>2.08</v>
      </c>
      <c r="T1178" s="120"/>
      <c r="U1178" s="120"/>
      <c r="V1178" s="172">
        <v>774.8</v>
      </c>
      <c r="W1178" s="172">
        <v>52.1</v>
      </c>
      <c r="X1178" s="172">
        <v>349.4</v>
      </c>
      <c r="Y1178" s="172">
        <v>157.69999999999999</v>
      </c>
      <c r="Z1178" s="172">
        <v>215.6</v>
      </c>
      <c r="AA1178" s="123">
        <v>7002</v>
      </c>
      <c r="AB1178" s="123"/>
      <c r="AC1178" s="123">
        <v>388</v>
      </c>
      <c r="AD1178" s="123"/>
      <c r="AE1178" s="123"/>
      <c r="AF1178" s="123"/>
      <c r="AG1178" s="214"/>
      <c r="AH1178" s="229" t="str">
        <f t="shared" si="162"/>
        <v>b3</v>
      </c>
      <c r="AI1178" s="122" t="s">
        <v>5401</v>
      </c>
      <c r="AJ1178" s="122" t="s">
        <v>5401</v>
      </c>
      <c r="AK1178" s="122"/>
      <c r="AL1178" s="122"/>
      <c r="AM1178" s="122"/>
      <c r="AN1178" s="173" t="s">
        <v>3186</v>
      </c>
      <c r="AO1178" s="173" t="s">
        <v>3186</v>
      </c>
      <c r="AP1178" s="173" t="s">
        <v>3186</v>
      </c>
      <c r="AQ1178" s="173" t="s">
        <v>3186</v>
      </c>
      <c r="AR1178" s="173" t="s">
        <v>3186</v>
      </c>
      <c r="AS1178" s="173"/>
      <c r="AT1178" s="173"/>
      <c r="AU1178" s="173">
        <v>0.5</v>
      </c>
      <c r="AV1178" s="173"/>
      <c r="AW1178" s="173">
        <v>0.5</v>
      </c>
      <c r="AX1178" s="173"/>
      <c r="AY1178" s="173">
        <v>1</v>
      </c>
      <c r="AZ1178" s="211">
        <f t="shared" si="168"/>
        <v>0</v>
      </c>
      <c r="BA1178" s="211">
        <f t="shared" si="169"/>
        <v>2</v>
      </c>
      <c r="BB1178" s="205">
        <f t="shared" si="163"/>
        <v>61281</v>
      </c>
      <c r="BC1178" s="205">
        <f t="shared" si="164"/>
        <v>51781</v>
      </c>
      <c r="BD1178" s="205">
        <f t="shared" si="165"/>
        <v>9880</v>
      </c>
      <c r="BE1178" s="205">
        <f t="shared" si="166"/>
        <v>380</v>
      </c>
      <c r="BF1178" s="175">
        <v>51401</v>
      </c>
      <c r="BG1178" s="175"/>
      <c r="BH1178" s="175">
        <v>18139</v>
      </c>
      <c r="BI1178" s="175">
        <v>9500</v>
      </c>
      <c r="BJ1178" s="175"/>
      <c r="BK1178" s="175">
        <v>7160</v>
      </c>
      <c r="BL1178" s="175">
        <v>8607</v>
      </c>
      <c r="BM1178" s="175">
        <v>11671</v>
      </c>
      <c r="BN1178" s="175">
        <v>18</v>
      </c>
      <c r="BO1178" s="175">
        <v>6186</v>
      </c>
      <c r="BP1178" s="198">
        <f t="shared" si="167"/>
        <v>24325</v>
      </c>
    </row>
    <row r="1179" spans="1:68" s="116" customFormat="1" x14ac:dyDescent="0.15">
      <c r="A1179" s="117">
        <v>2213001004</v>
      </c>
      <c r="B1179" s="118" t="s">
        <v>1789</v>
      </c>
      <c r="C1179" s="118" t="s">
        <v>1773</v>
      </c>
      <c r="D1179" s="118" t="s">
        <v>1786</v>
      </c>
      <c r="E1179" s="118" t="s">
        <v>4358</v>
      </c>
      <c r="F1179" s="120">
        <v>14</v>
      </c>
      <c r="G1179" s="119">
        <v>892470</v>
      </c>
      <c r="H1179" s="119"/>
      <c r="I1179" s="120" t="s">
        <v>5820</v>
      </c>
      <c r="J1179" s="120">
        <v>4800</v>
      </c>
      <c r="K1179" s="120">
        <v>892470</v>
      </c>
      <c r="L1179" s="120">
        <v>0.50900000000000001</v>
      </c>
      <c r="M1179" s="121" t="s">
        <v>5675</v>
      </c>
      <c r="N1179" s="120">
        <v>2</v>
      </c>
      <c r="O1179" s="119">
        <v>170</v>
      </c>
      <c r="P1179" s="119">
        <v>39</v>
      </c>
      <c r="Q1179" s="119">
        <v>4.3</v>
      </c>
      <c r="R1179" s="120" t="s">
        <v>5655</v>
      </c>
      <c r="S1179" s="120">
        <v>8.18</v>
      </c>
      <c r="T1179" s="120"/>
      <c r="U1179" s="120"/>
      <c r="V1179" s="172">
        <v>934.1</v>
      </c>
      <c r="W1179" s="172">
        <v>90.8</v>
      </c>
      <c r="X1179" s="172">
        <v>539.9</v>
      </c>
      <c r="Y1179" s="172">
        <v>53.6</v>
      </c>
      <c r="Z1179" s="172">
        <v>249.8</v>
      </c>
      <c r="AA1179" s="123">
        <v>6063</v>
      </c>
      <c r="AB1179" s="123"/>
      <c r="AC1179" s="123">
        <v>660</v>
      </c>
      <c r="AD1179" s="123"/>
      <c r="AE1179" s="123"/>
      <c r="AF1179" s="123"/>
      <c r="AG1179" s="214"/>
      <c r="AH1179" s="229" t="str">
        <f t="shared" si="162"/>
        <v>b3</v>
      </c>
      <c r="AI1179" s="122" t="s">
        <v>5401</v>
      </c>
      <c r="AJ1179" s="122" t="s">
        <v>5401</v>
      </c>
      <c r="AK1179" s="122"/>
      <c r="AL1179" s="122"/>
      <c r="AM1179" s="122"/>
      <c r="AN1179" s="173" t="s">
        <v>3186</v>
      </c>
      <c r="AO1179" s="173" t="s">
        <v>3186</v>
      </c>
      <c r="AP1179" s="173" t="s">
        <v>3186</v>
      </c>
      <c r="AQ1179" s="173" t="s">
        <v>3186</v>
      </c>
      <c r="AR1179" s="173" t="s">
        <v>3186</v>
      </c>
      <c r="AS1179" s="173"/>
      <c r="AT1179" s="173"/>
      <c r="AU1179" s="173">
        <v>0.5</v>
      </c>
      <c r="AV1179" s="173"/>
      <c r="AW1179" s="173">
        <v>0.5</v>
      </c>
      <c r="AX1179" s="173"/>
      <c r="AY1179" s="173">
        <v>1</v>
      </c>
      <c r="AZ1179" s="211">
        <f t="shared" si="168"/>
        <v>0</v>
      </c>
      <c r="BA1179" s="211">
        <f t="shared" si="169"/>
        <v>2</v>
      </c>
      <c r="BB1179" s="205">
        <f t="shared" si="163"/>
        <v>53425</v>
      </c>
      <c r="BC1179" s="205">
        <f t="shared" si="164"/>
        <v>53425</v>
      </c>
      <c r="BD1179" s="205">
        <f t="shared" si="165"/>
        <v>0</v>
      </c>
      <c r="BE1179" s="205">
        <f t="shared" si="166"/>
        <v>0</v>
      </c>
      <c r="BF1179" s="175">
        <v>53425</v>
      </c>
      <c r="BG1179" s="175"/>
      <c r="BH1179" s="175">
        <v>20036</v>
      </c>
      <c r="BI1179" s="175"/>
      <c r="BJ1179" s="175"/>
      <c r="BK1179" s="175">
        <v>11983</v>
      </c>
      <c r="BL1179" s="175">
        <v>351</v>
      </c>
      <c r="BM1179" s="175">
        <v>14571</v>
      </c>
      <c r="BN1179" s="175">
        <v>5</v>
      </c>
      <c r="BO1179" s="175">
        <v>6479</v>
      </c>
      <c r="BP1179" s="198">
        <f t="shared" si="167"/>
        <v>26515</v>
      </c>
    </row>
    <row r="1180" spans="1:68" s="116" customFormat="1" x14ac:dyDescent="0.15">
      <c r="A1180" s="117">
        <v>2213001005</v>
      </c>
      <c r="B1180" s="118" t="s">
        <v>1790</v>
      </c>
      <c r="C1180" s="118" t="s">
        <v>1773</v>
      </c>
      <c r="D1180" s="118" t="s">
        <v>1786</v>
      </c>
      <c r="E1180" s="118" t="s">
        <v>4359</v>
      </c>
      <c r="F1180" s="120">
        <v>7</v>
      </c>
      <c r="G1180" s="119">
        <v>205302</v>
      </c>
      <c r="H1180" s="119"/>
      <c r="I1180" s="120" t="s">
        <v>5820</v>
      </c>
      <c r="J1180" s="120">
        <v>1800</v>
      </c>
      <c r="K1180" s="120">
        <v>205032</v>
      </c>
      <c r="L1180" s="120">
        <v>0.312</v>
      </c>
      <c r="M1180" s="121" t="s">
        <v>5676</v>
      </c>
      <c r="N1180" s="120">
        <v>1</v>
      </c>
      <c r="O1180" s="119">
        <v>150</v>
      </c>
      <c r="P1180" s="119">
        <v>35</v>
      </c>
      <c r="Q1180" s="119">
        <v>4</v>
      </c>
      <c r="R1180" s="120" t="s">
        <v>5658</v>
      </c>
      <c r="S1180" s="120">
        <v>0.52500000000000002</v>
      </c>
      <c r="T1180" s="120"/>
      <c r="U1180" s="120"/>
      <c r="V1180" s="172">
        <v>198.5</v>
      </c>
      <c r="W1180" s="172">
        <v>27.5</v>
      </c>
      <c r="X1180" s="172">
        <v>101</v>
      </c>
      <c r="Y1180" s="172">
        <v>11.2</v>
      </c>
      <c r="Z1180" s="172">
        <v>58.8</v>
      </c>
      <c r="AA1180" s="123"/>
      <c r="AB1180" s="123"/>
      <c r="AC1180" s="123">
        <v>168</v>
      </c>
      <c r="AD1180" s="123"/>
      <c r="AE1180" s="123"/>
      <c r="AF1180" s="123"/>
      <c r="AG1180" s="214"/>
      <c r="AH1180" s="229" t="str">
        <f t="shared" si="162"/>
        <v>a3</v>
      </c>
      <c r="AI1180" s="122" t="s">
        <v>5401</v>
      </c>
      <c r="AJ1180" s="122" t="s">
        <v>5401</v>
      </c>
      <c r="AK1180" s="122"/>
      <c r="AL1180" s="122"/>
      <c r="AM1180" s="122"/>
      <c r="AN1180" s="173" t="s">
        <v>3186</v>
      </c>
      <c r="AO1180" s="173" t="s">
        <v>3186</v>
      </c>
      <c r="AP1180" s="173" t="s">
        <v>3186</v>
      </c>
      <c r="AQ1180" s="173" t="s">
        <v>3186</v>
      </c>
      <c r="AR1180" s="173" t="s">
        <v>3186</v>
      </c>
      <c r="AS1180" s="173"/>
      <c r="AT1180" s="173"/>
      <c r="AU1180" s="173">
        <v>0.5</v>
      </c>
      <c r="AV1180" s="173"/>
      <c r="AW1180" s="173">
        <v>0.5</v>
      </c>
      <c r="AX1180" s="173"/>
      <c r="AY1180" s="173">
        <v>1</v>
      </c>
      <c r="AZ1180" s="211">
        <f t="shared" si="168"/>
        <v>0</v>
      </c>
      <c r="BA1180" s="211">
        <f t="shared" si="169"/>
        <v>2</v>
      </c>
      <c r="BB1180" s="205">
        <f t="shared" si="163"/>
        <v>24635</v>
      </c>
      <c r="BC1180" s="205">
        <f t="shared" si="164"/>
        <v>24635</v>
      </c>
      <c r="BD1180" s="205">
        <f t="shared" si="165"/>
        <v>0</v>
      </c>
      <c r="BE1180" s="205">
        <f t="shared" si="166"/>
        <v>0</v>
      </c>
      <c r="BF1180" s="175">
        <v>24635</v>
      </c>
      <c r="BG1180" s="175"/>
      <c r="BH1180" s="175">
        <v>10250</v>
      </c>
      <c r="BI1180" s="175"/>
      <c r="BJ1180" s="175"/>
      <c r="BK1180" s="175">
        <v>2314</v>
      </c>
      <c r="BL1180" s="175">
        <v>1012</v>
      </c>
      <c r="BM1180" s="175">
        <v>3411</v>
      </c>
      <c r="BN1180" s="175">
        <v>9</v>
      </c>
      <c r="BO1180" s="175">
        <v>7639</v>
      </c>
      <c r="BP1180" s="198">
        <f t="shared" si="167"/>
        <v>17889</v>
      </c>
    </row>
    <row r="1181" spans="1:68" s="116" customFormat="1" x14ac:dyDescent="0.15">
      <c r="A1181" s="117">
        <v>2213002006</v>
      </c>
      <c r="B1181" s="118" t="s">
        <v>1791</v>
      </c>
      <c r="C1181" s="118" t="s">
        <v>1773</v>
      </c>
      <c r="D1181" s="118" t="s">
        <v>1786</v>
      </c>
      <c r="E1181" s="118" t="s">
        <v>4360</v>
      </c>
      <c r="F1181" s="120">
        <v>31</v>
      </c>
      <c r="G1181" s="119">
        <v>545872</v>
      </c>
      <c r="H1181" s="119"/>
      <c r="I1181" s="120" t="s">
        <v>5820</v>
      </c>
      <c r="J1181" s="120">
        <v>2400</v>
      </c>
      <c r="K1181" s="120">
        <v>545872</v>
      </c>
      <c r="L1181" s="120">
        <v>0.623</v>
      </c>
      <c r="M1181" s="121" t="s">
        <v>5682</v>
      </c>
      <c r="N1181" s="120">
        <v>2</v>
      </c>
      <c r="O1181" s="119">
        <v>270</v>
      </c>
      <c r="P1181" s="119">
        <v>41</v>
      </c>
      <c r="Q1181" s="119">
        <v>4.5999999999999996</v>
      </c>
      <c r="R1181" s="120"/>
      <c r="S1181" s="120"/>
      <c r="T1181" s="120"/>
      <c r="U1181" s="120"/>
      <c r="V1181" s="172">
        <v>654.79999999999995</v>
      </c>
      <c r="W1181" s="172"/>
      <c r="X1181" s="172"/>
      <c r="Y1181" s="172"/>
      <c r="Z1181" s="172">
        <v>654.79999999999995</v>
      </c>
      <c r="AA1181" s="123">
        <v>5178</v>
      </c>
      <c r="AB1181" s="123"/>
      <c r="AC1181" s="123"/>
      <c r="AD1181" s="123"/>
      <c r="AE1181" s="123"/>
      <c r="AF1181" s="123"/>
      <c r="AG1181" s="214"/>
      <c r="AH1181" s="229" t="str">
        <f t="shared" si="162"/>
        <v>b2</v>
      </c>
      <c r="AI1181" s="122"/>
      <c r="AJ1181" s="122"/>
      <c r="AK1181" s="122"/>
      <c r="AL1181" s="122"/>
      <c r="AM1181" s="122"/>
      <c r="AN1181" s="173" t="s">
        <v>3186</v>
      </c>
      <c r="AO1181" s="173" t="s">
        <v>3186</v>
      </c>
      <c r="AP1181" s="173" t="s">
        <v>3186</v>
      </c>
      <c r="AQ1181" s="173" t="s">
        <v>3186</v>
      </c>
      <c r="AR1181" s="173" t="s">
        <v>3186</v>
      </c>
      <c r="AS1181" s="173">
        <v>0.5</v>
      </c>
      <c r="AT1181" s="173">
        <v>1</v>
      </c>
      <c r="AU1181" s="173">
        <v>1</v>
      </c>
      <c r="AV1181" s="173" t="s">
        <v>3186</v>
      </c>
      <c r="AW1181" s="173" t="s">
        <v>3186</v>
      </c>
      <c r="AX1181" s="173">
        <v>1</v>
      </c>
      <c r="AY1181" s="173" t="s">
        <v>3186</v>
      </c>
      <c r="AZ1181" s="211">
        <f t="shared" si="168"/>
        <v>0.5</v>
      </c>
      <c r="BA1181" s="211">
        <f t="shared" si="169"/>
        <v>3</v>
      </c>
      <c r="BB1181" s="205">
        <f t="shared" si="163"/>
        <v>48982</v>
      </c>
      <c r="BC1181" s="205">
        <f t="shared" si="164"/>
        <v>48982</v>
      </c>
      <c r="BD1181" s="205">
        <f t="shared" si="165"/>
        <v>0</v>
      </c>
      <c r="BE1181" s="205">
        <f t="shared" si="166"/>
        <v>0</v>
      </c>
      <c r="BF1181" s="175">
        <v>48982</v>
      </c>
      <c r="BG1181" s="175"/>
      <c r="BH1181" s="175">
        <v>22999</v>
      </c>
      <c r="BI1181" s="175"/>
      <c r="BJ1181" s="175"/>
      <c r="BK1181" s="175">
        <v>7365</v>
      </c>
      <c r="BL1181" s="175">
        <v>3405</v>
      </c>
      <c r="BM1181" s="175">
        <v>10055</v>
      </c>
      <c r="BN1181" s="175">
        <v>1975</v>
      </c>
      <c r="BO1181" s="175">
        <v>3183</v>
      </c>
      <c r="BP1181" s="198">
        <f t="shared" si="167"/>
        <v>26182</v>
      </c>
    </row>
    <row r="1182" spans="1:68" s="116" customFormat="1" x14ac:dyDescent="0.15">
      <c r="A1182" s="117">
        <v>2213002007</v>
      </c>
      <c r="B1182" s="118" t="s">
        <v>1792</v>
      </c>
      <c r="C1182" s="118" t="s">
        <v>1773</v>
      </c>
      <c r="D1182" s="118" t="s">
        <v>1786</v>
      </c>
      <c r="E1182" s="118" t="s">
        <v>4361</v>
      </c>
      <c r="F1182" s="120">
        <v>17</v>
      </c>
      <c r="G1182" s="119">
        <v>83101</v>
      </c>
      <c r="H1182" s="119"/>
      <c r="I1182" s="120" t="s">
        <v>5820</v>
      </c>
      <c r="J1182" s="120">
        <v>800</v>
      </c>
      <c r="K1182" s="120">
        <v>83101</v>
      </c>
      <c r="L1182" s="120">
        <v>0.28499999999999998</v>
      </c>
      <c r="M1182" s="121" t="s">
        <v>5657</v>
      </c>
      <c r="N1182" s="120">
        <v>1</v>
      </c>
      <c r="O1182" s="119">
        <v>104</v>
      </c>
      <c r="P1182" s="119">
        <v>21</v>
      </c>
      <c r="Q1182" s="119">
        <v>3</v>
      </c>
      <c r="R1182" s="120" t="s">
        <v>5658</v>
      </c>
      <c r="S1182" s="120">
        <v>0.2</v>
      </c>
      <c r="T1182" s="120"/>
      <c r="U1182" s="120"/>
      <c r="V1182" s="172">
        <v>161.6</v>
      </c>
      <c r="W1182" s="172">
        <v>51.2</v>
      </c>
      <c r="X1182" s="172">
        <v>73.900000000000006</v>
      </c>
      <c r="Y1182" s="172">
        <v>32.200000000000003</v>
      </c>
      <c r="Z1182" s="172">
        <v>4.3</v>
      </c>
      <c r="AA1182" s="123">
        <v>668</v>
      </c>
      <c r="AB1182" s="123"/>
      <c r="AC1182" s="123">
        <v>102</v>
      </c>
      <c r="AD1182" s="123"/>
      <c r="AE1182" s="123"/>
      <c r="AF1182" s="123"/>
      <c r="AG1182" s="214"/>
      <c r="AH1182" s="229" t="str">
        <f t="shared" si="162"/>
        <v>a3</v>
      </c>
      <c r="AI1182" s="122" t="s">
        <v>5401</v>
      </c>
      <c r="AJ1182" s="122"/>
      <c r="AK1182" s="122"/>
      <c r="AL1182" s="122"/>
      <c r="AM1182" s="122"/>
      <c r="AN1182" s="173"/>
      <c r="AO1182" s="173"/>
      <c r="AP1182" s="173"/>
      <c r="AQ1182" s="173"/>
      <c r="AR1182" s="173"/>
      <c r="AS1182" s="173"/>
      <c r="AT1182" s="173">
        <v>0.5</v>
      </c>
      <c r="AU1182" s="173"/>
      <c r="AV1182" s="173"/>
      <c r="AW1182" s="173"/>
      <c r="AX1182" s="173"/>
      <c r="AY1182" s="173"/>
      <c r="AZ1182" s="211">
        <f t="shared" si="168"/>
        <v>0</v>
      </c>
      <c r="BA1182" s="211">
        <f t="shared" si="169"/>
        <v>0.5</v>
      </c>
      <c r="BB1182" s="205">
        <f t="shared" si="163"/>
        <v>26343</v>
      </c>
      <c r="BC1182" s="205">
        <f t="shared" si="164"/>
        <v>21225</v>
      </c>
      <c r="BD1182" s="205">
        <f t="shared" si="165"/>
        <v>5118</v>
      </c>
      <c r="BE1182" s="205">
        <f t="shared" si="166"/>
        <v>0</v>
      </c>
      <c r="BF1182" s="175">
        <v>21225</v>
      </c>
      <c r="BG1182" s="175"/>
      <c r="BH1182" s="175">
        <v>12746</v>
      </c>
      <c r="BI1182" s="175">
        <v>5118</v>
      </c>
      <c r="BJ1182" s="175"/>
      <c r="BK1182" s="175">
        <v>1720</v>
      </c>
      <c r="BL1182" s="175">
        <v>6756</v>
      </c>
      <c r="BM1182" s="175"/>
      <c r="BN1182" s="175"/>
      <c r="BO1182" s="175">
        <v>3</v>
      </c>
      <c r="BP1182" s="198">
        <f t="shared" si="167"/>
        <v>12749</v>
      </c>
    </row>
    <row r="1183" spans="1:68" s="116" customFormat="1" x14ac:dyDescent="0.15">
      <c r="A1183" s="117">
        <v>2213002008</v>
      </c>
      <c r="B1183" s="118" t="s">
        <v>1793</v>
      </c>
      <c r="C1183" s="118" t="s">
        <v>1773</v>
      </c>
      <c r="D1183" s="118" t="s">
        <v>1786</v>
      </c>
      <c r="E1183" s="118" t="s">
        <v>4362</v>
      </c>
      <c r="F1183" s="120">
        <v>13</v>
      </c>
      <c r="G1183" s="119">
        <v>163522</v>
      </c>
      <c r="H1183" s="119"/>
      <c r="I1183" s="120" t="s">
        <v>5820</v>
      </c>
      <c r="J1183" s="120">
        <v>1300</v>
      </c>
      <c r="K1183" s="120">
        <v>163522</v>
      </c>
      <c r="L1183" s="120">
        <v>0.34499999999999997</v>
      </c>
      <c r="M1183" s="121" t="s">
        <v>5657</v>
      </c>
      <c r="N1183" s="120">
        <v>1</v>
      </c>
      <c r="O1183" s="119">
        <v>140.80000000000001</v>
      </c>
      <c r="P1183" s="119">
        <v>39.6</v>
      </c>
      <c r="Q1183" s="119">
        <v>4.3</v>
      </c>
      <c r="R1183" s="120"/>
      <c r="S1183" s="120"/>
      <c r="T1183" s="120"/>
      <c r="U1183" s="120" t="s">
        <v>5689</v>
      </c>
      <c r="V1183" s="172">
        <v>153.5</v>
      </c>
      <c r="W1183" s="172">
        <v>14.7</v>
      </c>
      <c r="X1183" s="172">
        <v>87.9</v>
      </c>
      <c r="Y1183" s="172">
        <v>17</v>
      </c>
      <c r="Z1183" s="172">
        <v>33.9</v>
      </c>
      <c r="AA1183" s="123">
        <v>1652</v>
      </c>
      <c r="AB1183" s="123"/>
      <c r="AC1183" s="123">
        <v>118</v>
      </c>
      <c r="AD1183" s="123"/>
      <c r="AE1183" s="123"/>
      <c r="AF1183" s="123"/>
      <c r="AG1183" s="214"/>
      <c r="AH1183" s="229" t="str">
        <f t="shared" si="162"/>
        <v>a3</v>
      </c>
      <c r="AI1183" s="122" t="s">
        <v>5401</v>
      </c>
      <c r="AJ1183" s="122"/>
      <c r="AK1183" s="122"/>
      <c r="AL1183" s="122"/>
      <c r="AM1183" s="122"/>
      <c r="AN1183" s="173"/>
      <c r="AO1183" s="173"/>
      <c r="AP1183" s="173"/>
      <c r="AQ1183" s="173"/>
      <c r="AR1183" s="173"/>
      <c r="AS1183" s="173"/>
      <c r="AT1183" s="173"/>
      <c r="AU1183" s="173"/>
      <c r="AV1183" s="173"/>
      <c r="AW1183" s="173"/>
      <c r="AX1183" s="173"/>
      <c r="AY1183" s="173"/>
      <c r="AZ1183" s="211">
        <f t="shared" si="168"/>
        <v>0</v>
      </c>
      <c r="BA1183" s="211">
        <f t="shared" si="169"/>
        <v>0</v>
      </c>
      <c r="BB1183" s="205">
        <f t="shared" si="163"/>
        <v>28271</v>
      </c>
      <c r="BC1183" s="205">
        <f t="shared" si="164"/>
        <v>22463</v>
      </c>
      <c r="BD1183" s="205">
        <f t="shared" si="165"/>
        <v>10823</v>
      </c>
      <c r="BE1183" s="205">
        <f t="shared" si="166"/>
        <v>5015</v>
      </c>
      <c r="BF1183" s="175">
        <v>17448</v>
      </c>
      <c r="BG1183" s="175"/>
      <c r="BH1183" s="175">
        <v>15536</v>
      </c>
      <c r="BI1183" s="175">
        <v>5808</v>
      </c>
      <c r="BJ1183" s="175"/>
      <c r="BK1183" s="175">
        <v>647</v>
      </c>
      <c r="BL1183" s="175">
        <v>230</v>
      </c>
      <c r="BM1183" s="175"/>
      <c r="BN1183" s="175">
        <v>44</v>
      </c>
      <c r="BO1183" s="175">
        <v>6006</v>
      </c>
      <c r="BP1183" s="198">
        <f t="shared" si="167"/>
        <v>21542</v>
      </c>
    </row>
    <row r="1184" spans="1:68" s="116" customFormat="1" x14ac:dyDescent="0.15">
      <c r="A1184" s="117">
        <v>2213002009</v>
      </c>
      <c r="B1184" s="118" t="s">
        <v>1794</v>
      </c>
      <c r="C1184" s="118" t="s">
        <v>1773</v>
      </c>
      <c r="D1184" s="118" t="s">
        <v>1786</v>
      </c>
      <c r="E1184" s="118" t="s">
        <v>4363</v>
      </c>
      <c r="F1184" s="120">
        <v>11</v>
      </c>
      <c r="G1184" s="119">
        <v>123044</v>
      </c>
      <c r="H1184" s="119"/>
      <c r="I1184" s="120" t="s">
        <v>5820</v>
      </c>
      <c r="J1184" s="120">
        <v>1155</v>
      </c>
      <c r="K1184" s="120">
        <v>123044</v>
      </c>
      <c r="L1184" s="120">
        <v>0.29199999999999998</v>
      </c>
      <c r="M1184" s="121" t="s">
        <v>5657</v>
      </c>
      <c r="N1184" s="120">
        <v>1</v>
      </c>
      <c r="O1184" s="119">
        <v>160</v>
      </c>
      <c r="P1184" s="119">
        <v>34</v>
      </c>
      <c r="Q1184" s="119">
        <v>4.9000000000000004</v>
      </c>
      <c r="R1184" s="120" t="s">
        <v>5658</v>
      </c>
      <c r="S1184" s="120">
        <v>0.2</v>
      </c>
      <c r="T1184" s="120"/>
      <c r="U1184" s="120"/>
      <c r="V1184" s="172">
        <v>164</v>
      </c>
      <c r="W1184" s="172">
        <v>93.8</v>
      </c>
      <c r="X1184" s="172">
        <v>63.5</v>
      </c>
      <c r="Y1184" s="172">
        <v>5.0999999999999996</v>
      </c>
      <c r="Z1184" s="172">
        <v>1.6</v>
      </c>
      <c r="AA1184" s="123">
        <v>804</v>
      </c>
      <c r="AB1184" s="123"/>
      <c r="AC1184" s="123"/>
      <c r="AD1184" s="123"/>
      <c r="AE1184" s="123"/>
      <c r="AF1184" s="123"/>
      <c r="AG1184" s="214"/>
      <c r="AH1184" s="229" t="str">
        <f t="shared" si="162"/>
        <v>a2</v>
      </c>
      <c r="AI1184" s="122" t="s">
        <v>5401</v>
      </c>
      <c r="AJ1184" s="122"/>
      <c r="AK1184" s="122"/>
      <c r="AL1184" s="122"/>
      <c r="AM1184" s="122"/>
      <c r="AN1184" s="173"/>
      <c r="AO1184" s="173"/>
      <c r="AP1184" s="173"/>
      <c r="AQ1184" s="173"/>
      <c r="AR1184" s="173"/>
      <c r="AS1184" s="173"/>
      <c r="AT1184" s="173">
        <v>0.5</v>
      </c>
      <c r="AU1184" s="173"/>
      <c r="AV1184" s="173"/>
      <c r="AW1184" s="173"/>
      <c r="AX1184" s="173"/>
      <c r="AY1184" s="173"/>
      <c r="AZ1184" s="211">
        <f t="shared" si="168"/>
        <v>0</v>
      </c>
      <c r="BA1184" s="211">
        <f t="shared" si="169"/>
        <v>0.5</v>
      </c>
      <c r="BB1184" s="205">
        <f t="shared" si="163"/>
        <v>24836</v>
      </c>
      <c r="BC1184" s="205">
        <f t="shared" si="164"/>
        <v>19718</v>
      </c>
      <c r="BD1184" s="205">
        <f t="shared" si="165"/>
        <v>5118</v>
      </c>
      <c r="BE1184" s="205">
        <f t="shared" si="166"/>
        <v>0</v>
      </c>
      <c r="BF1184" s="175">
        <v>19718</v>
      </c>
      <c r="BG1184" s="175"/>
      <c r="BH1184" s="175">
        <v>12441</v>
      </c>
      <c r="BI1184" s="175">
        <v>5118</v>
      </c>
      <c r="BJ1184" s="175"/>
      <c r="BK1184" s="175">
        <v>5721</v>
      </c>
      <c r="BL1184" s="175">
        <v>1553</v>
      </c>
      <c r="BM1184" s="175"/>
      <c r="BN1184" s="175"/>
      <c r="BO1184" s="175">
        <v>3</v>
      </c>
      <c r="BP1184" s="198">
        <f t="shared" si="167"/>
        <v>12444</v>
      </c>
    </row>
    <row r="1185" spans="1:68" s="116" customFormat="1" x14ac:dyDescent="0.15">
      <c r="A1185" s="117">
        <v>2213002010</v>
      </c>
      <c r="B1185" s="118" t="s">
        <v>1795</v>
      </c>
      <c r="C1185" s="118" t="s">
        <v>1773</v>
      </c>
      <c r="D1185" s="118" t="s">
        <v>1786</v>
      </c>
      <c r="E1185" s="118" t="s">
        <v>4364</v>
      </c>
      <c r="F1185" s="120">
        <v>5</v>
      </c>
      <c r="G1185" s="119">
        <v>128842</v>
      </c>
      <c r="H1185" s="119"/>
      <c r="I1185" s="120" t="s">
        <v>5820</v>
      </c>
      <c r="J1185" s="120">
        <v>1375</v>
      </c>
      <c r="K1185" s="120">
        <v>128842</v>
      </c>
      <c r="L1185" s="120">
        <v>0.25700000000000001</v>
      </c>
      <c r="M1185" s="121" t="s">
        <v>5670</v>
      </c>
      <c r="N1185" s="120">
        <v>2</v>
      </c>
      <c r="O1185" s="119">
        <v>98</v>
      </c>
      <c r="P1185" s="119">
        <v>29</v>
      </c>
      <c r="Q1185" s="119">
        <v>3.5</v>
      </c>
      <c r="R1185" s="120"/>
      <c r="S1185" s="120"/>
      <c r="T1185" s="120"/>
      <c r="U1185" s="120"/>
      <c r="V1185" s="172">
        <v>279.7</v>
      </c>
      <c r="W1185" s="172">
        <v>94.8</v>
      </c>
      <c r="X1185" s="172">
        <v>151.6</v>
      </c>
      <c r="Y1185" s="172">
        <v>16.2</v>
      </c>
      <c r="Z1185" s="172">
        <v>17.100000000000001</v>
      </c>
      <c r="AA1185" s="123"/>
      <c r="AB1185" s="123"/>
      <c r="AC1185" s="123">
        <v>52.1</v>
      </c>
      <c r="AD1185" s="123"/>
      <c r="AE1185" s="123"/>
      <c r="AF1185" s="123"/>
      <c r="AG1185" s="214"/>
      <c r="AH1185" s="229" t="str">
        <f t="shared" si="162"/>
        <v>b3</v>
      </c>
      <c r="AI1185" s="122" t="s">
        <v>5401</v>
      </c>
      <c r="AJ1185" s="122"/>
      <c r="AK1185" s="122"/>
      <c r="AL1185" s="122"/>
      <c r="AM1185" s="122"/>
      <c r="AN1185" s="173"/>
      <c r="AO1185" s="173"/>
      <c r="AP1185" s="173"/>
      <c r="AQ1185" s="173"/>
      <c r="AR1185" s="173"/>
      <c r="AS1185" s="173"/>
      <c r="AT1185" s="173">
        <v>0.5</v>
      </c>
      <c r="AU1185" s="173"/>
      <c r="AV1185" s="173"/>
      <c r="AW1185" s="173"/>
      <c r="AX1185" s="173"/>
      <c r="AY1185" s="173"/>
      <c r="AZ1185" s="211">
        <f t="shared" si="168"/>
        <v>0</v>
      </c>
      <c r="BA1185" s="211">
        <f t="shared" si="169"/>
        <v>0.5</v>
      </c>
      <c r="BB1185" s="205">
        <f t="shared" si="163"/>
        <v>19986</v>
      </c>
      <c r="BC1185" s="205">
        <f t="shared" si="164"/>
        <v>19986</v>
      </c>
      <c r="BD1185" s="205">
        <f t="shared" si="165"/>
        <v>0</v>
      </c>
      <c r="BE1185" s="205">
        <f t="shared" si="166"/>
        <v>0</v>
      </c>
      <c r="BF1185" s="175">
        <v>19986</v>
      </c>
      <c r="BG1185" s="175"/>
      <c r="BH1185" s="175">
        <v>16493</v>
      </c>
      <c r="BI1185" s="175"/>
      <c r="BJ1185" s="175"/>
      <c r="BK1185" s="175">
        <v>567</v>
      </c>
      <c r="BL1185" s="175">
        <v>2416</v>
      </c>
      <c r="BM1185" s="175"/>
      <c r="BN1185" s="175"/>
      <c r="BO1185" s="175">
        <v>510</v>
      </c>
      <c r="BP1185" s="198">
        <f t="shared" si="167"/>
        <v>17003</v>
      </c>
    </row>
    <row r="1186" spans="1:68" s="116" customFormat="1" x14ac:dyDescent="0.15">
      <c r="A1186" s="117">
        <v>2220301001</v>
      </c>
      <c r="B1186" s="118" t="s">
        <v>1796</v>
      </c>
      <c r="C1186" s="118" t="s">
        <v>1773</v>
      </c>
      <c r="D1186" s="118" t="s">
        <v>1797</v>
      </c>
      <c r="E1186" s="118" t="s">
        <v>4365</v>
      </c>
      <c r="F1186" s="120">
        <v>35</v>
      </c>
      <c r="G1186" s="119"/>
      <c r="H1186" s="119"/>
      <c r="I1186" s="120" t="s">
        <v>5822</v>
      </c>
      <c r="J1186" s="120">
        <v>24150</v>
      </c>
      <c r="K1186" s="120">
        <v>13677721</v>
      </c>
      <c r="L1186" s="120">
        <v>1.552</v>
      </c>
      <c r="M1186" s="121" t="s">
        <v>5654</v>
      </c>
      <c r="N1186" s="120">
        <v>1</v>
      </c>
      <c r="O1186" s="119">
        <v>140</v>
      </c>
      <c r="P1186" s="119"/>
      <c r="Q1186" s="119"/>
      <c r="R1186" s="120" t="s">
        <v>5655</v>
      </c>
      <c r="S1186" s="120">
        <v>100.81</v>
      </c>
      <c r="T1186" s="120"/>
      <c r="U1186" s="120"/>
      <c r="V1186" s="172">
        <v>3953.6</v>
      </c>
      <c r="W1186" s="172"/>
      <c r="X1186" s="172"/>
      <c r="Y1186" s="172"/>
      <c r="Z1186" s="172">
        <v>3953.6</v>
      </c>
      <c r="AA1186" s="123">
        <v>24295</v>
      </c>
      <c r="AB1186" s="123">
        <v>62020</v>
      </c>
      <c r="AC1186" s="123">
        <v>1835.6</v>
      </c>
      <c r="AD1186" s="123"/>
      <c r="AE1186" s="123"/>
      <c r="AF1186" s="123"/>
      <c r="AG1186" s="214"/>
      <c r="AH1186" s="229" t="str">
        <f t="shared" si="162"/>
        <v>a3</v>
      </c>
      <c r="AI1186" s="122"/>
      <c r="AJ1186" s="122"/>
      <c r="AK1186" s="122"/>
      <c r="AL1186" s="122"/>
      <c r="AM1186" s="122"/>
      <c r="AN1186" s="173"/>
      <c r="AO1186" s="173"/>
      <c r="AP1186" s="173"/>
      <c r="AQ1186" s="173"/>
      <c r="AR1186" s="173"/>
      <c r="AS1186" s="173">
        <v>1.2</v>
      </c>
      <c r="AT1186" s="173">
        <v>6</v>
      </c>
      <c r="AU1186" s="173">
        <v>10.5</v>
      </c>
      <c r="AV1186" s="173">
        <v>0.5</v>
      </c>
      <c r="AW1186" s="173">
        <v>0.5</v>
      </c>
      <c r="AX1186" s="173">
        <v>0.8</v>
      </c>
      <c r="AY1186" s="173">
        <v>0.5</v>
      </c>
      <c r="AZ1186" s="211">
        <f t="shared" si="168"/>
        <v>1.2</v>
      </c>
      <c r="BA1186" s="211">
        <f t="shared" si="169"/>
        <v>18.8</v>
      </c>
      <c r="BB1186" s="205">
        <f t="shared" si="163"/>
        <v>511244</v>
      </c>
      <c r="BC1186" s="205">
        <f t="shared" si="164"/>
        <v>448012</v>
      </c>
      <c r="BD1186" s="205">
        <f t="shared" si="165"/>
        <v>67224</v>
      </c>
      <c r="BE1186" s="205">
        <f t="shared" si="166"/>
        <v>3992</v>
      </c>
      <c r="BF1186" s="175">
        <v>444020</v>
      </c>
      <c r="BG1186" s="175"/>
      <c r="BH1186" s="175">
        <v>109582</v>
      </c>
      <c r="BI1186" s="175">
        <v>63232</v>
      </c>
      <c r="BJ1186" s="175"/>
      <c r="BK1186" s="175">
        <v>37783</v>
      </c>
      <c r="BL1186" s="175">
        <v>7325</v>
      </c>
      <c r="BM1186" s="175">
        <v>75465</v>
      </c>
      <c r="BN1186" s="175">
        <v>16903</v>
      </c>
      <c r="BO1186" s="175">
        <v>200954</v>
      </c>
      <c r="BP1186" s="198">
        <f t="shared" si="167"/>
        <v>310536</v>
      </c>
    </row>
    <row r="1187" spans="1:68" s="116" customFormat="1" x14ac:dyDescent="0.15">
      <c r="A1187" s="117">
        <v>2220301002</v>
      </c>
      <c r="B1187" s="118" t="s">
        <v>1798</v>
      </c>
      <c r="C1187" s="118" t="s">
        <v>1773</v>
      </c>
      <c r="D1187" s="118" t="s">
        <v>1797</v>
      </c>
      <c r="E1187" s="118" t="s">
        <v>4366</v>
      </c>
      <c r="F1187" s="120">
        <v>27</v>
      </c>
      <c r="G1187" s="119"/>
      <c r="H1187" s="119"/>
      <c r="I1187" s="120" t="s">
        <v>5820</v>
      </c>
      <c r="J1187" s="120">
        <v>1899</v>
      </c>
      <c r="K1187" s="120">
        <v>365844</v>
      </c>
      <c r="L1187" s="120">
        <v>0.52800000000000002</v>
      </c>
      <c r="M1187" s="121" t="s">
        <v>5662</v>
      </c>
      <c r="N1187" s="120">
        <v>1</v>
      </c>
      <c r="O1187" s="119">
        <v>130</v>
      </c>
      <c r="P1187" s="119"/>
      <c r="Q1187" s="119"/>
      <c r="R1187" s="120" t="s">
        <v>5655</v>
      </c>
      <c r="S1187" s="120">
        <v>5.47</v>
      </c>
      <c r="T1187" s="120"/>
      <c r="U1187" s="120"/>
      <c r="V1187" s="172">
        <v>310.8</v>
      </c>
      <c r="W1187" s="172"/>
      <c r="X1187" s="172"/>
      <c r="Y1187" s="172"/>
      <c r="Z1187" s="172">
        <v>310.8</v>
      </c>
      <c r="AA1187" s="123">
        <v>1170</v>
      </c>
      <c r="AB1187" s="123"/>
      <c r="AC1187" s="123"/>
      <c r="AD1187" s="123"/>
      <c r="AE1187" s="123"/>
      <c r="AF1187" s="123"/>
      <c r="AG1187" s="214"/>
      <c r="AH1187" s="229" t="str">
        <f t="shared" si="162"/>
        <v>a2</v>
      </c>
      <c r="AI1187" s="122"/>
      <c r="AJ1187" s="122"/>
      <c r="AK1187" s="122"/>
      <c r="AL1187" s="122"/>
      <c r="AM1187" s="122"/>
      <c r="AN1187" s="173"/>
      <c r="AO1187" s="173"/>
      <c r="AP1187" s="173"/>
      <c r="AQ1187" s="173"/>
      <c r="AR1187" s="173"/>
      <c r="AS1187" s="173"/>
      <c r="AT1187" s="173">
        <v>0.5</v>
      </c>
      <c r="AU1187" s="173">
        <v>0.8</v>
      </c>
      <c r="AV1187" s="173"/>
      <c r="AW1187" s="173"/>
      <c r="AX1187" s="173"/>
      <c r="AY1187" s="173"/>
      <c r="AZ1187" s="211">
        <f t="shared" si="168"/>
        <v>0</v>
      </c>
      <c r="BA1187" s="211">
        <f t="shared" si="169"/>
        <v>1.3</v>
      </c>
      <c r="BB1187" s="205">
        <f t="shared" si="163"/>
        <v>40330</v>
      </c>
      <c r="BC1187" s="205">
        <f t="shared" si="164"/>
        <v>34297</v>
      </c>
      <c r="BD1187" s="205">
        <f t="shared" si="165"/>
        <v>6414</v>
      </c>
      <c r="BE1187" s="205">
        <f t="shared" si="166"/>
        <v>381</v>
      </c>
      <c r="BF1187" s="175">
        <v>33916</v>
      </c>
      <c r="BG1187" s="175"/>
      <c r="BH1187" s="175">
        <v>10455</v>
      </c>
      <c r="BI1187" s="175">
        <v>6033</v>
      </c>
      <c r="BJ1187" s="175"/>
      <c r="BK1187" s="175">
        <v>7229</v>
      </c>
      <c r="BL1187" s="175">
        <v>3928</v>
      </c>
      <c r="BM1187" s="175">
        <v>7424</v>
      </c>
      <c r="BN1187" s="175">
        <v>1375</v>
      </c>
      <c r="BO1187" s="175">
        <v>3886</v>
      </c>
      <c r="BP1187" s="198">
        <f t="shared" si="167"/>
        <v>14341</v>
      </c>
    </row>
    <row r="1188" spans="1:68" s="116" customFormat="1" x14ac:dyDescent="0.15">
      <c r="A1188" s="117">
        <v>2220301003</v>
      </c>
      <c r="B1188" s="118" t="s">
        <v>680</v>
      </c>
      <c r="C1188" s="118" t="s">
        <v>1773</v>
      </c>
      <c r="D1188" s="118" t="s">
        <v>1797</v>
      </c>
      <c r="E1188" s="118" t="s">
        <v>4367</v>
      </c>
      <c r="F1188" s="120">
        <v>9</v>
      </c>
      <c r="G1188" s="119">
        <v>2122058</v>
      </c>
      <c r="H1188" s="119"/>
      <c r="I1188" s="120" t="s">
        <v>5820</v>
      </c>
      <c r="J1188" s="120">
        <v>26000</v>
      </c>
      <c r="K1188" s="120">
        <v>2122058</v>
      </c>
      <c r="L1188" s="120">
        <v>0.224</v>
      </c>
      <c r="M1188" s="121" t="s">
        <v>5654</v>
      </c>
      <c r="N1188" s="120">
        <v>1</v>
      </c>
      <c r="O1188" s="119">
        <v>241</v>
      </c>
      <c r="P1188" s="119"/>
      <c r="Q1188" s="119"/>
      <c r="R1188" s="120" t="s">
        <v>5655</v>
      </c>
      <c r="S1188" s="120">
        <v>28.966999999999999</v>
      </c>
      <c r="T1188" s="120"/>
      <c r="U1188" s="120"/>
      <c r="V1188" s="172">
        <v>2930.7</v>
      </c>
      <c r="W1188" s="172">
        <v>534.29999999999995</v>
      </c>
      <c r="X1188" s="172">
        <v>1520.8</v>
      </c>
      <c r="Y1188" s="172">
        <v>381.3</v>
      </c>
      <c r="Z1188" s="172">
        <v>494.3</v>
      </c>
      <c r="AA1188" s="123">
        <v>21096</v>
      </c>
      <c r="AB1188" s="123"/>
      <c r="AC1188" s="123">
        <v>1900</v>
      </c>
      <c r="AD1188" s="123"/>
      <c r="AE1188" s="123"/>
      <c r="AF1188" s="123"/>
      <c r="AG1188" s="214"/>
      <c r="AH1188" s="229" t="str">
        <f t="shared" si="162"/>
        <v>a3</v>
      </c>
      <c r="AI1188" s="122"/>
      <c r="AJ1188" s="122"/>
      <c r="AK1188" s="122"/>
      <c r="AL1188" s="122"/>
      <c r="AM1188" s="122"/>
      <c r="AN1188" s="173">
        <v>9</v>
      </c>
      <c r="AO1188" s="173"/>
      <c r="AP1188" s="173"/>
      <c r="AQ1188" s="173"/>
      <c r="AR1188" s="173"/>
      <c r="AS1188" s="173">
        <v>0.8</v>
      </c>
      <c r="AT1188" s="173">
        <v>3.5</v>
      </c>
      <c r="AU1188" s="173">
        <v>6</v>
      </c>
      <c r="AV1188" s="173"/>
      <c r="AW1188" s="173"/>
      <c r="AX1188" s="173">
        <v>1</v>
      </c>
      <c r="AY1188" s="173"/>
      <c r="AZ1188" s="211">
        <f t="shared" si="168"/>
        <v>9.8000000000000007</v>
      </c>
      <c r="BA1188" s="211">
        <f t="shared" si="169"/>
        <v>10.5</v>
      </c>
      <c r="BB1188" s="205">
        <f t="shared" si="163"/>
        <v>269493</v>
      </c>
      <c r="BC1188" s="205">
        <f t="shared" si="164"/>
        <v>235962</v>
      </c>
      <c r="BD1188" s="205">
        <f t="shared" si="165"/>
        <v>35650</v>
      </c>
      <c r="BE1188" s="205">
        <f t="shared" si="166"/>
        <v>2119</v>
      </c>
      <c r="BF1188" s="175">
        <v>233843</v>
      </c>
      <c r="BG1188" s="175">
        <v>55247</v>
      </c>
      <c r="BH1188" s="175">
        <v>58110</v>
      </c>
      <c r="BI1188" s="175">
        <v>33531</v>
      </c>
      <c r="BJ1188" s="175"/>
      <c r="BK1188" s="175">
        <v>35880</v>
      </c>
      <c r="BL1188" s="175">
        <v>4967</v>
      </c>
      <c r="BM1188" s="175">
        <v>48867</v>
      </c>
      <c r="BN1188" s="175">
        <v>14501</v>
      </c>
      <c r="BO1188" s="175">
        <v>18390</v>
      </c>
      <c r="BP1188" s="198">
        <f t="shared" si="167"/>
        <v>76500</v>
      </c>
    </row>
    <row r="1189" spans="1:68" s="116" customFormat="1" x14ac:dyDescent="0.15">
      <c r="A1189" s="117">
        <v>2220302004</v>
      </c>
      <c r="B1189" s="118" t="s">
        <v>1799</v>
      </c>
      <c r="C1189" s="118" t="s">
        <v>1773</v>
      </c>
      <c r="D1189" s="118" t="s">
        <v>1797</v>
      </c>
      <c r="E1189" s="118" t="s">
        <v>4368</v>
      </c>
      <c r="F1189" s="120">
        <v>34</v>
      </c>
      <c r="G1189" s="119">
        <v>61106</v>
      </c>
      <c r="H1189" s="119"/>
      <c r="I1189" s="120" t="s">
        <v>5820</v>
      </c>
      <c r="J1189" s="120">
        <v>612</v>
      </c>
      <c r="K1189" s="120">
        <v>61106</v>
      </c>
      <c r="L1189" s="120">
        <v>0.27400000000000002</v>
      </c>
      <c r="M1189" s="121" t="s">
        <v>5662</v>
      </c>
      <c r="N1189" s="120">
        <v>1</v>
      </c>
      <c r="O1189" s="119">
        <v>125</v>
      </c>
      <c r="P1189" s="119"/>
      <c r="Q1189" s="119"/>
      <c r="R1189" s="120" t="s">
        <v>5655</v>
      </c>
      <c r="S1189" s="120">
        <v>1.27</v>
      </c>
      <c r="T1189" s="120"/>
      <c r="U1189" s="120"/>
      <c r="V1189" s="172">
        <v>100.4</v>
      </c>
      <c r="W1189" s="172"/>
      <c r="X1189" s="172"/>
      <c r="Y1189" s="172"/>
      <c r="Z1189" s="172">
        <v>100.4</v>
      </c>
      <c r="AA1189" s="123">
        <v>126</v>
      </c>
      <c r="AB1189" s="123"/>
      <c r="AC1189" s="123"/>
      <c r="AD1189" s="123"/>
      <c r="AE1189" s="123"/>
      <c r="AF1189" s="123"/>
      <c r="AG1189" s="214"/>
      <c r="AH1189" s="229" t="str">
        <f t="shared" si="162"/>
        <v>a2</v>
      </c>
      <c r="AI1189" s="122"/>
      <c r="AJ1189" s="122"/>
      <c r="AK1189" s="122"/>
      <c r="AL1189" s="122"/>
      <c r="AM1189" s="122"/>
      <c r="AN1189" s="173"/>
      <c r="AO1189" s="173"/>
      <c r="AP1189" s="173"/>
      <c r="AQ1189" s="173"/>
      <c r="AR1189" s="173"/>
      <c r="AS1189" s="173"/>
      <c r="AT1189" s="173"/>
      <c r="AU1189" s="173"/>
      <c r="AV1189" s="173"/>
      <c r="AW1189" s="173"/>
      <c r="AX1189" s="173"/>
      <c r="AY1189" s="173"/>
      <c r="AZ1189" s="211">
        <f t="shared" si="168"/>
        <v>0</v>
      </c>
      <c r="BA1189" s="211">
        <f t="shared" si="169"/>
        <v>0</v>
      </c>
      <c r="BB1189" s="205">
        <f t="shared" si="163"/>
        <v>13009</v>
      </c>
      <c r="BC1189" s="205">
        <f t="shared" si="164"/>
        <v>9645</v>
      </c>
      <c r="BD1189" s="205">
        <f t="shared" si="165"/>
        <v>3575</v>
      </c>
      <c r="BE1189" s="205">
        <f t="shared" si="166"/>
        <v>211</v>
      </c>
      <c r="BF1189" s="175">
        <v>9434</v>
      </c>
      <c r="BG1189" s="175"/>
      <c r="BH1189" s="175">
        <v>5831</v>
      </c>
      <c r="BI1189" s="175">
        <v>3364</v>
      </c>
      <c r="BJ1189" s="175"/>
      <c r="BK1189" s="175">
        <v>765</v>
      </c>
      <c r="BL1189" s="175">
        <v>299</v>
      </c>
      <c r="BM1189" s="175">
        <v>1732</v>
      </c>
      <c r="BN1189" s="175">
        <v>193</v>
      </c>
      <c r="BO1189" s="175">
        <v>825</v>
      </c>
      <c r="BP1189" s="198">
        <f t="shared" si="167"/>
        <v>6656</v>
      </c>
    </row>
    <row r="1190" spans="1:68" s="116" customFormat="1" x14ac:dyDescent="0.15">
      <c r="A1190" s="117">
        <v>2220302005</v>
      </c>
      <c r="B1190" s="118" t="s">
        <v>1800</v>
      </c>
      <c r="C1190" s="118" t="s">
        <v>1773</v>
      </c>
      <c r="D1190" s="118" t="s">
        <v>1797</v>
      </c>
      <c r="E1190" s="118" t="s">
        <v>4369</v>
      </c>
      <c r="F1190" s="120">
        <v>5</v>
      </c>
      <c r="G1190" s="119">
        <v>174940</v>
      </c>
      <c r="H1190" s="119"/>
      <c r="I1190" s="120" t="s">
        <v>5820</v>
      </c>
      <c r="J1190" s="120">
        <v>2140</v>
      </c>
      <c r="K1190" s="120">
        <v>174940</v>
      </c>
      <c r="L1190" s="120">
        <v>0.224</v>
      </c>
      <c r="M1190" s="121" t="s">
        <v>5670</v>
      </c>
      <c r="N1190" s="120">
        <v>2</v>
      </c>
      <c r="O1190" s="119">
        <v>112</v>
      </c>
      <c r="P1190" s="119"/>
      <c r="Q1190" s="119"/>
      <c r="R1190" s="120"/>
      <c r="S1190" s="120"/>
      <c r="T1190" s="120"/>
      <c r="U1190" s="120"/>
      <c r="V1190" s="172">
        <v>303.06</v>
      </c>
      <c r="W1190" s="172"/>
      <c r="X1190" s="172"/>
      <c r="Y1190" s="172"/>
      <c r="Z1190" s="172">
        <v>303.06</v>
      </c>
      <c r="AA1190" s="123"/>
      <c r="AB1190" s="123"/>
      <c r="AC1190" s="123">
        <v>84</v>
      </c>
      <c r="AD1190" s="123"/>
      <c r="AE1190" s="123"/>
      <c r="AF1190" s="123"/>
      <c r="AG1190" s="214"/>
      <c r="AH1190" s="229" t="str">
        <f t="shared" si="162"/>
        <v>b3</v>
      </c>
      <c r="AI1190" s="122"/>
      <c r="AJ1190" s="122"/>
      <c r="AK1190" s="122"/>
      <c r="AL1190" s="122"/>
      <c r="AM1190" s="122"/>
      <c r="AN1190" s="173"/>
      <c r="AO1190" s="173"/>
      <c r="AP1190" s="173"/>
      <c r="AQ1190" s="173"/>
      <c r="AR1190" s="173"/>
      <c r="AS1190" s="173"/>
      <c r="AT1190" s="173">
        <v>0.5</v>
      </c>
      <c r="AU1190" s="173">
        <v>0.6</v>
      </c>
      <c r="AV1190" s="173"/>
      <c r="AW1190" s="173"/>
      <c r="AX1190" s="173"/>
      <c r="AY1190" s="173"/>
      <c r="AZ1190" s="211">
        <f t="shared" si="168"/>
        <v>0</v>
      </c>
      <c r="BA1190" s="211">
        <f t="shared" si="169"/>
        <v>1.1000000000000001</v>
      </c>
      <c r="BB1190" s="205">
        <f t="shared" si="163"/>
        <v>31669</v>
      </c>
      <c r="BC1190" s="205">
        <f t="shared" si="164"/>
        <v>24940</v>
      </c>
      <c r="BD1190" s="205">
        <f t="shared" si="165"/>
        <v>7154</v>
      </c>
      <c r="BE1190" s="205">
        <f t="shared" si="166"/>
        <v>425</v>
      </c>
      <c r="BF1190" s="175">
        <v>24515</v>
      </c>
      <c r="BG1190" s="175"/>
      <c r="BH1190" s="175">
        <v>11663</v>
      </c>
      <c r="BI1190" s="175">
        <v>6729</v>
      </c>
      <c r="BJ1190" s="175"/>
      <c r="BK1190" s="175">
        <v>1597</v>
      </c>
      <c r="BL1190" s="175">
        <v>312</v>
      </c>
      <c r="BM1190" s="175">
        <v>6001</v>
      </c>
      <c r="BN1190" s="175">
        <v>949</v>
      </c>
      <c r="BO1190" s="175">
        <v>4418</v>
      </c>
      <c r="BP1190" s="198">
        <f t="shared" si="167"/>
        <v>16081</v>
      </c>
    </row>
    <row r="1191" spans="1:68" s="116" customFormat="1" x14ac:dyDescent="0.15">
      <c r="A1191" s="117">
        <v>2220501001</v>
      </c>
      <c r="B1191" s="118" t="s">
        <v>1801</v>
      </c>
      <c r="C1191" s="118" t="s">
        <v>1773</v>
      </c>
      <c r="D1191" s="118" t="s">
        <v>1802</v>
      </c>
      <c r="E1191" s="118" t="s">
        <v>4370</v>
      </c>
      <c r="F1191" s="120">
        <v>28</v>
      </c>
      <c r="G1191" s="119">
        <v>6243000</v>
      </c>
      <c r="H1191" s="119"/>
      <c r="I1191" s="120" t="s">
        <v>5820</v>
      </c>
      <c r="J1191" s="120">
        <v>47500</v>
      </c>
      <c r="K1191" s="120">
        <v>6243000</v>
      </c>
      <c r="L1191" s="120">
        <v>0.36</v>
      </c>
      <c r="M1191" s="121" t="s">
        <v>5654</v>
      </c>
      <c r="N1191" s="120">
        <v>1</v>
      </c>
      <c r="O1191" s="119">
        <v>141</v>
      </c>
      <c r="P1191" s="119"/>
      <c r="Q1191" s="119"/>
      <c r="R1191" s="120" t="s">
        <v>5655</v>
      </c>
      <c r="S1191" s="120">
        <v>144.10000000000002</v>
      </c>
      <c r="T1191" s="120"/>
      <c r="U1191" s="120"/>
      <c r="V1191" s="172">
        <v>2665</v>
      </c>
      <c r="W1191" s="172">
        <v>432.7</v>
      </c>
      <c r="X1191" s="172">
        <v>1861.9</v>
      </c>
      <c r="Y1191" s="172">
        <v>157.69999999999999</v>
      </c>
      <c r="Z1191" s="172">
        <v>212.7</v>
      </c>
      <c r="AA1191" s="123">
        <v>39880</v>
      </c>
      <c r="AB1191" s="123"/>
      <c r="AC1191" s="123">
        <v>1994</v>
      </c>
      <c r="AD1191" s="123"/>
      <c r="AE1191" s="123"/>
      <c r="AF1191" s="123"/>
      <c r="AG1191" s="214"/>
      <c r="AH1191" s="229" t="str">
        <f t="shared" si="162"/>
        <v>a3</v>
      </c>
      <c r="AI1191" s="122" t="s">
        <v>5401</v>
      </c>
      <c r="AJ1191" s="122"/>
      <c r="AK1191" s="122" t="s">
        <v>5401</v>
      </c>
      <c r="AL1191" s="122"/>
      <c r="AM1191" s="122" t="s">
        <v>5401</v>
      </c>
      <c r="AN1191" s="173">
        <v>1</v>
      </c>
      <c r="AO1191" s="173"/>
      <c r="AP1191" s="173"/>
      <c r="AQ1191" s="173"/>
      <c r="AR1191" s="173"/>
      <c r="AS1191" s="173">
        <v>0.5</v>
      </c>
      <c r="AT1191" s="173">
        <v>12</v>
      </c>
      <c r="AU1191" s="173">
        <v>2</v>
      </c>
      <c r="AV1191" s="173">
        <v>1.5</v>
      </c>
      <c r="AW1191" s="173">
        <v>0.5</v>
      </c>
      <c r="AX1191" s="173">
        <v>0.5</v>
      </c>
      <c r="AY1191" s="173"/>
      <c r="AZ1191" s="211">
        <f t="shared" si="168"/>
        <v>1.5</v>
      </c>
      <c r="BA1191" s="211">
        <f t="shared" si="169"/>
        <v>16.5</v>
      </c>
      <c r="BB1191" s="205">
        <f t="shared" si="163"/>
        <v>299071</v>
      </c>
      <c r="BC1191" s="205">
        <f t="shared" si="164"/>
        <v>299071</v>
      </c>
      <c r="BD1191" s="205">
        <f t="shared" si="165"/>
        <v>0</v>
      </c>
      <c r="BE1191" s="205">
        <f t="shared" si="166"/>
        <v>0</v>
      </c>
      <c r="BF1191" s="175">
        <v>299071</v>
      </c>
      <c r="BG1191" s="175">
        <v>9097</v>
      </c>
      <c r="BH1191" s="175">
        <v>215400</v>
      </c>
      <c r="BI1191" s="175"/>
      <c r="BJ1191" s="175"/>
      <c r="BK1191" s="175">
        <v>32471</v>
      </c>
      <c r="BL1191" s="175">
        <v>39641</v>
      </c>
      <c r="BM1191" s="175"/>
      <c r="BN1191" s="175"/>
      <c r="BO1191" s="175">
        <v>2462</v>
      </c>
      <c r="BP1191" s="198">
        <f t="shared" si="167"/>
        <v>217862</v>
      </c>
    </row>
    <row r="1192" spans="1:68" s="116" customFormat="1" x14ac:dyDescent="0.15">
      <c r="A1192" s="117">
        <v>2220601001</v>
      </c>
      <c r="B1192" s="118" t="s">
        <v>1803</v>
      </c>
      <c r="C1192" s="118" t="s">
        <v>1773</v>
      </c>
      <c r="D1192" s="118" t="s">
        <v>1804</v>
      </c>
      <c r="E1192" s="118" t="s">
        <v>4371</v>
      </c>
      <c r="F1192" s="120">
        <v>37</v>
      </c>
      <c r="G1192" s="119">
        <v>7631290</v>
      </c>
      <c r="H1192" s="119"/>
      <c r="I1192" s="120" t="s">
        <v>5820</v>
      </c>
      <c r="J1192" s="120">
        <v>26800</v>
      </c>
      <c r="K1192" s="120">
        <v>7631290</v>
      </c>
      <c r="L1192" s="120">
        <v>0.78</v>
      </c>
      <c r="M1192" s="121" t="s">
        <v>5654</v>
      </c>
      <c r="N1192" s="120">
        <v>1</v>
      </c>
      <c r="O1192" s="119">
        <v>222</v>
      </c>
      <c r="P1192" s="119"/>
      <c r="Q1192" s="119"/>
      <c r="R1192" s="120" t="s">
        <v>5655</v>
      </c>
      <c r="S1192" s="120">
        <v>80.3</v>
      </c>
      <c r="T1192" s="120"/>
      <c r="U1192" s="120"/>
      <c r="V1192" s="172">
        <v>2482.79</v>
      </c>
      <c r="W1192" s="172">
        <v>205.59505999999999</v>
      </c>
      <c r="X1192" s="172">
        <v>1663.4509399999999</v>
      </c>
      <c r="Y1192" s="172">
        <v>613.74400000000003</v>
      </c>
      <c r="Z1192" s="172"/>
      <c r="AA1192" s="123">
        <v>39305</v>
      </c>
      <c r="AB1192" s="123"/>
      <c r="AC1192" s="123">
        <v>3674.5</v>
      </c>
      <c r="AD1192" s="123"/>
      <c r="AE1192" s="123"/>
      <c r="AF1192" s="123"/>
      <c r="AG1192" s="214"/>
      <c r="AH1192" s="229" t="str">
        <f t="shared" si="162"/>
        <v>a3</v>
      </c>
      <c r="AI1192" s="122"/>
      <c r="AJ1192" s="122"/>
      <c r="AK1192" s="122"/>
      <c r="AL1192" s="122"/>
      <c r="AM1192" s="122"/>
      <c r="AN1192" s="173">
        <v>1</v>
      </c>
      <c r="AO1192" s="173">
        <v>1</v>
      </c>
      <c r="AP1192" s="173">
        <v>1</v>
      </c>
      <c r="AQ1192" s="173">
        <v>1</v>
      </c>
      <c r="AR1192" s="173">
        <v>3</v>
      </c>
      <c r="AS1192" s="173">
        <v>1</v>
      </c>
      <c r="AT1192" s="173">
        <v>12</v>
      </c>
      <c r="AU1192" s="173"/>
      <c r="AV1192" s="173">
        <v>6</v>
      </c>
      <c r="AW1192" s="173"/>
      <c r="AX1192" s="173"/>
      <c r="AY1192" s="173">
        <v>1</v>
      </c>
      <c r="AZ1192" s="211">
        <f t="shared" si="168"/>
        <v>8</v>
      </c>
      <c r="BA1192" s="211">
        <f t="shared" si="169"/>
        <v>19</v>
      </c>
      <c r="BB1192" s="205">
        <f t="shared" si="163"/>
        <v>355529</v>
      </c>
      <c r="BC1192" s="205">
        <f t="shared" si="164"/>
        <v>295332</v>
      </c>
      <c r="BD1192" s="205">
        <f t="shared" si="165"/>
        <v>59964</v>
      </c>
      <c r="BE1192" s="205">
        <f t="shared" si="166"/>
        <v>-233</v>
      </c>
      <c r="BF1192" s="175">
        <v>295565</v>
      </c>
      <c r="BG1192" s="175">
        <v>10682</v>
      </c>
      <c r="BH1192" s="175">
        <v>96272</v>
      </c>
      <c r="BI1192" s="175">
        <v>60197</v>
      </c>
      <c r="BJ1192" s="175"/>
      <c r="BK1192" s="175">
        <v>90056</v>
      </c>
      <c r="BL1192" s="175">
        <v>15211</v>
      </c>
      <c r="BM1192" s="175">
        <v>46183</v>
      </c>
      <c r="BN1192" s="175">
        <v>22522</v>
      </c>
      <c r="BO1192" s="175">
        <v>14406</v>
      </c>
      <c r="BP1192" s="198">
        <f t="shared" si="167"/>
        <v>110678</v>
      </c>
    </row>
    <row r="1193" spans="1:68" s="116" customFormat="1" x14ac:dyDescent="0.15">
      <c r="A1193" s="117">
        <v>2220701001</v>
      </c>
      <c r="B1193" s="118" t="s">
        <v>1805</v>
      </c>
      <c r="C1193" s="118" t="s">
        <v>1773</v>
      </c>
      <c r="D1193" s="118" t="s">
        <v>1806</v>
      </c>
      <c r="E1193" s="118" t="s">
        <v>4372</v>
      </c>
      <c r="F1193" s="120">
        <v>31</v>
      </c>
      <c r="G1193" s="119"/>
      <c r="H1193" s="119"/>
      <c r="I1193" s="120" t="s">
        <v>5820</v>
      </c>
      <c r="J1193" s="120">
        <v>35850</v>
      </c>
      <c r="K1193" s="120">
        <v>8498383</v>
      </c>
      <c r="L1193" s="120">
        <v>0.64900000000000002</v>
      </c>
      <c r="M1193" s="121" t="s">
        <v>5654</v>
      </c>
      <c r="N1193" s="120">
        <v>1</v>
      </c>
      <c r="O1193" s="119">
        <v>126</v>
      </c>
      <c r="P1193" s="119"/>
      <c r="Q1193" s="119"/>
      <c r="R1193" s="120" t="s">
        <v>5655</v>
      </c>
      <c r="S1193" s="120">
        <v>58.3</v>
      </c>
      <c r="T1193" s="120"/>
      <c r="U1193" s="120"/>
      <c r="V1193" s="172">
        <v>3050.5</v>
      </c>
      <c r="W1193" s="172"/>
      <c r="X1193" s="172">
        <v>1748.3</v>
      </c>
      <c r="Y1193" s="172">
        <v>758.2</v>
      </c>
      <c r="Z1193" s="172">
        <v>544</v>
      </c>
      <c r="AA1193" s="123">
        <v>77738</v>
      </c>
      <c r="AB1193" s="123"/>
      <c r="AC1193" s="123">
        <v>5106</v>
      </c>
      <c r="AD1193" s="123"/>
      <c r="AE1193" s="123"/>
      <c r="AF1193" s="123"/>
      <c r="AG1193" s="214"/>
      <c r="AH1193" s="229" t="str">
        <f t="shared" si="162"/>
        <v>a3</v>
      </c>
      <c r="AI1193" s="122"/>
      <c r="AJ1193" s="122"/>
      <c r="AK1193" s="122"/>
      <c r="AL1193" s="122"/>
      <c r="AM1193" s="122"/>
      <c r="AN1193" s="173">
        <v>3</v>
      </c>
      <c r="AO1193" s="173"/>
      <c r="AP1193" s="173"/>
      <c r="AQ1193" s="173"/>
      <c r="AR1193" s="173"/>
      <c r="AS1193" s="173">
        <v>2</v>
      </c>
      <c r="AT1193" s="173">
        <v>6</v>
      </c>
      <c r="AU1193" s="173">
        <v>4</v>
      </c>
      <c r="AV1193" s="173">
        <v>2</v>
      </c>
      <c r="AW1193" s="173">
        <v>3</v>
      </c>
      <c r="AX1193" s="173">
        <v>1</v>
      </c>
      <c r="AY1193" s="173"/>
      <c r="AZ1193" s="211">
        <f t="shared" si="168"/>
        <v>5</v>
      </c>
      <c r="BA1193" s="211">
        <f t="shared" si="169"/>
        <v>16</v>
      </c>
      <c r="BB1193" s="205">
        <f t="shared" si="163"/>
        <v>443129</v>
      </c>
      <c r="BC1193" s="205">
        <f t="shared" si="164"/>
        <v>365517</v>
      </c>
      <c r="BD1193" s="205">
        <f t="shared" si="165"/>
        <v>125364</v>
      </c>
      <c r="BE1193" s="205">
        <f t="shared" si="166"/>
        <v>47752</v>
      </c>
      <c r="BF1193" s="175">
        <v>317765</v>
      </c>
      <c r="BG1193" s="175">
        <v>16646</v>
      </c>
      <c r="BH1193" s="175">
        <v>125181</v>
      </c>
      <c r="BI1193" s="175">
        <v>77612</v>
      </c>
      <c r="BJ1193" s="175"/>
      <c r="BK1193" s="175">
        <v>84862</v>
      </c>
      <c r="BL1193" s="175">
        <v>15702</v>
      </c>
      <c r="BM1193" s="175">
        <v>55140</v>
      </c>
      <c r="BN1193" s="175">
        <v>9835</v>
      </c>
      <c r="BO1193" s="175">
        <v>58151</v>
      </c>
      <c r="BP1193" s="198">
        <f t="shared" si="167"/>
        <v>183332</v>
      </c>
    </row>
    <row r="1194" spans="1:68" x14ac:dyDescent="0.15">
      <c r="A1194" s="117">
        <v>2220801001</v>
      </c>
      <c r="B1194" s="118" t="s">
        <v>1807</v>
      </c>
      <c r="C1194" s="118" t="s">
        <v>1773</v>
      </c>
      <c r="D1194" s="118" t="s">
        <v>1808</v>
      </c>
      <c r="E1194" s="118" t="s">
        <v>4373</v>
      </c>
      <c r="F1194" s="120">
        <v>39</v>
      </c>
      <c r="G1194" s="119">
        <v>413948</v>
      </c>
      <c r="H1194" s="119"/>
      <c r="I1194" s="120" t="s">
        <v>5821</v>
      </c>
      <c r="J1194" s="120">
        <v>44200</v>
      </c>
      <c r="K1194" s="120">
        <v>10628640</v>
      </c>
      <c r="L1194" s="120">
        <v>0.65900000000000003</v>
      </c>
      <c r="M1194" s="121" t="s">
        <v>5654</v>
      </c>
      <c r="N1194" s="120">
        <v>1</v>
      </c>
      <c r="O1194" s="119">
        <v>79.5</v>
      </c>
      <c r="P1194" s="119">
        <v>12</v>
      </c>
      <c r="Q1194" s="119">
        <v>1.95</v>
      </c>
      <c r="R1194" s="120" t="s">
        <v>5655</v>
      </c>
      <c r="S1194" s="120">
        <v>26.94</v>
      </c>
      <c r="T1194" s="120"/>
      <c r="U1194" s="120"/>
      <c r="V1194" s="172">
        <v>2473.46</v>
      </c>
      <c r="W1194" s="172">
        <v>111.089</v>
      </c>
      <c r="X1194" s="172">
        <v>1634.415</v>
      </c>
      <c r="Y1194" s="172">
        <v>696.73</v>
      </c>
      <c r="Z1194" s="172">
        <v>31.225999999999999</v>
      </c>
      <c r="AA1194" s="123">
        <v>27830</v>
      </c>
      <c r="AB1194" s="123"/>
      <c r="AC1194" s="123">
        <v>2684.5</v>
      </c>
      <c r="AD1194" s="123"/>
      <c r="AE1194" s="123">
        <v>47.01</v>
      </c>
      <c r="AF1194" s="123"/>
      <c r="AG1194" s="214">
        <f t="shared" si="170"/>
        <v>47.01</v>
      </c>
      <c r="AH1194" s="229" t="str">
        <f t="shared" si="162"/>
        <v>a4</v>
      </c>
      <c r="AI1194" s="122" t="s">
        <v>5402</v>
      </c>
      <c r="AJ1194" s="122"/>
      <c r="AK1194" s="122" t="s">
        <v>5402</v>
      </c>
      <c r="AL1194" s="122" t="s">
        <v>5402</v>
      </c>
      <c r="AM1194" s="122" t="s">
        <v>5402</v>
      </c>
      <c r="AN1194" s="173" t="s">
        <v>3186</v>
      </c>
      <c r="AO1194" s="173" t="s">
        <v>3186</v>
      </c>
      <c r="AP1194" s="173" t="s">
        <v>3186</v>
      </c>
      <c r="AQ1194" s="173" t="s">
        <v>3186</v>
      </c>
      <c r="AR1194" s="173" t="s">
        <v>3186</v>
      </c>
      <c r="AS1194" s="173">
        <v>3</v>
      </c>
      <c r="AT1194" s="173">
        <v>3</v>
      </c>
      <c r="AU1194" s="173">
        <v>10</v>
      </c>
      <c r="AV1194" s="173">
        <v>3</v>
      </c>
      <c r="AW1194" s="173">
        <v>7</v>
      </c>
      <c r="AX1194" s="173">
        <v>2</v>
      </c>
      <c r="AY1194" s="173">
        <v>2</v>
      </c>
      <c r="AZ1194" s="211">
        <f t="shared" si="168"/>
        <v>3</v>
      </c>
      <c r="BA1194" s="211">
        <f t="shared" si="169"/>
        <v>27</v>
      </c>
      <c r="BB1194" s="205">
        <f t="shared" si="163"/>
        <v>291255</v>
      </c>
      <c r="BC1194" s="205">
        <f t="shared" si="164"/>
        <v>291255</v>
      </c>
      <c r="BD1194" s="205">
        <f t="shared" si="165"/>
        <v>0</v>
      </c>
      <c r="BE1194" s="205">
        <f t="shared" si="166"/>
        <v>0</v>
      </c>
      <c r="BF1194" s="175">
        <v>291255</v>
      </c>
      <c r="BG1194" s="175"/>
      <c r="BH1194" s="175">
        <v>291255</v>
      </c>
      <c r="BI1194" s="175"/>
      <c r="BJ1194" s="175"/>
      <c r="BK1194" s="175"/>
      <c r="BL1194" s="175"/>
      <c r="BM1194" s="175"/>
      <c r="BN1194" s="175"/>
      <c r="BO1194" s="175"/>
      <c r="BP1194" s="198">
        <f t="shared" si="167"/>
        <v>291255</v>
      </c>
    </row>
    <row r="1195" spans="1:68" x14ac:dyDescent="0.15">
      <c r="A1195" s="117">
        <v>2220802002</v>
      </c>
      <c r="B1195" s="118" t="s">
        <v>1809</v>
      </c>
      <c r="C1195" s="118" t="s">
        <v>1773</v>
      </c>
      <c r="D1195" s="118" t="s">
        <v>1808</v>
      </c>
      <c r="E1195" s="118" t="s">
        <v>4374</v>
      </c>
      <c r="F1195" s="120">
        <v>7</v>
      </c>
      <c r="G1195" s="119"/>
      <c r="H1195" s="119"/>
      <c r="I1195" s="120" t="s">
        <v>5820</v>
      </c>
      <c r="J1195" s="120">
        <v>2293</v>
      </c>
      <c r="K1195" s="120">
        <v>269640</v>
      </c>
      <c r="L1195" s="120">
        <v>0.32200000000000001</v>
      </c>
      <c r="M1195" s="121" t="s">
        <v>5657</v>
      </c>
      <c r="N1195" s="120">
        <v>1</v>
      </c>
      <c r="O1195" s="119">
        <v>216.6</v>
      </c>
      <c r="P1195" s="119">
        <v>28</v>
      </c>
      <c r="Q1195" s="119">
        <v>2.75</v>
      </c>
      <c r="R1195" s="120" t="s">
        <v>5658</v>
      </c>
      <c r="S1195" s="120">
        <v>0.20300000000000001</v>
      </c>
      <c r="T1195" s="120"/>
      <c r="U1195" s="120"/>
      <c r="V1195" s="172">
        <v>158.80000000000001</v>
      </c>
      <c r="W1195" s="172"/>
      <c r="X1195" s="172">
        <v>140.19999999999999</v>
      </c>
      <c r="Y1195" s="172">
        <v>15.6</v>
      </c>
      <c r="Z1195" s="172">
        <v>3</v>
      </c>
      <c r="AA1195" s="123">
        <v>862.9</v>
      </c>
      <c r="AB1195" s="123"/>
      <c r="AC1195" s="123"/>
      <c r="AD1195" s="123"/>
      <c r="AE1195" s="123"/>
      <c r="AF1195" s="123"/>
      <c r="AG1195" s="214"/>
      <c r="AH1195" s="229" t="str">
        <f t="shared" si="162"/>
        <v>a2</v>
      </c>
      <c r="AI1195" s="122" t="s">
        <v>5402</v>
      </c>
      <c r="AJ1195" s="122"/>
      <c r="AK1195" s="122"/>
      <c r="AL1195" s="122" t="s">
        <v>5402</v>
      </c>
      <c r="AM1195" s="122" t="s">
        <v>5402</v>
      </c>
      <c r="AN1195" s="173"/>
      <c r="AO1195" s="173"/>
      <c r="AP1195" s="173"/>
      <c r="AQ1195" s="173"/>
      <c r="AR1195" s="173"/>
      <c r="AS1195" s="173">
        <v>1</v>
      </c>
      <c r="AT1195" s="173">
        <v>0.5</v>
      </c>
      <c r="AU1195" s="173">
        <v>1</v>
      </c>
      <c r="AV1195" s="173">
        <v>0.5</v>
      </c>
      <c r="AW1195" s="173">
        <v>1</v>
      </c>
      <c r="AX1195" s="173">
        <v>1</v>
      </c>
      <c r="AY1195" s="173"/>
      <c r="AZ1195" s="211">
        <f t="shared" si="168"/>
        <v>1</v>
      </c>
      <c r="BA1195" s="211">
        <f t="shared" si="169"/>
        <v>4</v>
      </c>
      <c r="BB1195" s="205">
        <f t="shared" si="163"/>
        <v>23207</v>
      </c>
      <c r="BC1195" s="205">
        <f t="shared" si="164"/>
        <v>23207</v>
      </c>
      <c r="BD1195" s="205">
        <f t="shared" si="165"/>
        <v>0</v>
      </c>
      <c r="BE1195" s="205">
        <f t="shared" si="166"/>
        <v>0</v>
      </c>
      <c r="BF1195" s="175">
        <v>23207</v>
      </c>
      <c r="BG1195" s="175"/>
      <c r="BH1195" s="175">
        <v>23207</v>
      </c>
      <c r="BI1195" s="175"/>
      <c r="BJ1195" s="175"/>
      <c r="BK1195" s="175"/>
      <c r="BL1195" s="175"/>
      <c r="BM1195" s="175"/>
      <c r="BN1195" s="175"/>
      <c r="BO1195" s="175"/>
      <c r="BP1195" s="198">
        <f t="shared" si="167"/>
        <v>23207</v>
      </c>
    </row>
    <row r="1196" spans="1:68" s="116" customFormat="1" x14ac:dyDescent="0.15">
      <c r="A1196" s="117">
        <v>2220901001</v>
      </c>
      <c r="B1196" s="118" t="s">
        <v>1810</v>
      </c>
      <c r="C1196" s="118" t="s">
        <v>1773</v>
      </c>
      <c r="D1196" s="118" t="s">
        <v>1811</v>
      </c>
      <c r="E1196" s="118" t="s">
        <v>4375</v>
      </c>
      <c r="F1196" s="120">
        <v>18</v>
      </c>
      <c r="G1196" s="119">
        <v>1135389</v>
      </c>
      <c r="H1196" s="119"/>
      <c r="I1196" s="120" t="s">
        <v>5820</v>
      </c>
      <c r="J1196" s="120">
        <v>6900</v>
      </c>
      <c r="K1196" s="120">
        <v>1135389</v>
      </c>
      <c r="L1196" s="120">
        <v>0.45100000000000001</v>
      </c>
      <c r="M1196" s="121" t="s">
        <v>5654</v>
      </c>
      <c r="N1196" s="120">
        <v>1</v>
      </c>
      <c r="O1196" s="119">
        <v>145</v>
      </c>
      <c r="P1196" s="119"/>
      <c r="Q1196" s="119"/>
      <c r="R1196" s="120" t="s">
        <v>5655</v>
      </c>
      <c r="S1196" s="120">
        <v>23.2</v>
      </c>
      <c r="T1196" s="120"/>
      <c r="U1196" s="120"/>
      <c r="V1196" s="172">
        <v>773.9</v>
      </c>
      <c r="W1196" s="172">
        <v>94</v>
      </c>
      <c r="X1196" s="172">
        <v>562.20000000000005</v>
      </c>
      <c r="Y1196" s="172">
        <v>117.7</v>
      </c>
      <c r="Z1196" s="172"/>
      <c r="AA1196" s="123">
        <v>10534.1</v>
      </c>
      <c r="AB1196" s="123"/>
      <c r="AC1196" s="123">
        <v>915</v>
      </c>
      <c r="AD1196" s="123"/>
      <c r="AE1196" s="123"/>
      <c r="AF1196" s="123"/>
      <c r="AG1196" s="214"/>
      <c r="AH1196" s="229" t="str">
        <f t="shared" si="162"/>
        <v>a3</v>
      </c>
      <c r="AI1196" s="122"/>
      <c r="AJ1196" s="122"/>
      <c r="AK1196" s="122"/>
      <c r="AL1196" s="122"/>
      <c r="AM1196" s="122"/>
      <c r="AN1196" s="173">
        <v>3</v>
      </c>
      <c r="AO1196" s="173" t="s">
        <v>3186</v>
      </c>
      <c r="AP1196" s="173" t="s">
        <v>3186</v>
      </c>
      <c r="AQ1196" s="173" t="s">
        <v>3186</v>
      </c>
      <c r="AR1196" s="173" t="s">
        <v>3186</v>
      </c>
      <c r="AS1196" s="173">
        <v>2</v>
      </c>
      <c r="AT1196" s="173">
        <v>3</v>
      </c>
      <c r="AU1196" s="173">
        <v>3</v>
      </c>
      <c r="AV1196" s="173">
        <v>1</v>
      </c>
      <c r="AW1196" s="173">
        <v>1</v>
      </c>
      <c r="AX1196" s="173">
        <v>1</v>
      </c>
      <c r="AY1196" s="173">
        <v>1</v>
      </c>
      <c r="AZ1196" s="211">
        <f t="shared" si="168"/>
        <v>5</v>
      </c>
      <c r="BA1196" s="211">
        <f t="shared" si="169"/>
        <v>10</v>
      </c>
      <c r="BB1196" s="205">
        <f t="shared" si="163"/>
        <v>139775</v>
      </c>
      <c r="BC1196" s="205">
        <f t="shared" si="164"/>
        <v>139775</v>
      </c>
      <c r="BD1196" s="205">
        <f t="shared" si="165"/>
        <v>0</v>
      </c>
      <c r="BE1196" s="205">
        <f t="shared" si="166"/>
        <v>0</v>
      </c>
      <c r="BF1196" s="175">
        <v>139775</v>
      </c>
      <c r="BG1196" s="175">
        <v>15583</v>
      </c>
      <c r="BH1196" s="175">
        <v>96179</v>
      </c>
      <c r="BI1196" s="175"/>
      <c r="BJ1196" s="175"/>
      <c r="BK1196" s="175">
        <v>14835</v>
      </c>
      <c r="BL1196" s="175">
        <v>6087</v>
      </c>
      <c r="BM1196" s="175">
        <v>93</v>
      </c>
      <c r="BN1196" s="175">
        <v>236</v>
      </c>
      <c r="BO1196" s="175">
        <v>6762</v>
      </c>
      <c r="BP1196" s="198">
        <f t="shared" si="167"/>
        <v>102941</v>
      </c>
    </row>
    <row r="1197" spans="1:68" s="116" customFormat="1" x14ac:dyDescent="0.15">
      <c r="A1197" s="117">
        <v>2221001002</v>
      </c>
      <c r="B1197" s="118" t="s">
        <v>1812</v>
      </c>
      <c r="C1197" s="118" t="s">
        <v>1773</v>
      </c>
      <c r="D1197" s="118" t="s">
        <v>1813</v>
      </c>
      <c r="E1197" s="118" t="s">
        <v>4376</v>
      </c>
      <c r="F1197" s="120">
        <v>33</v>
      </c>
      <c r="G1197" s="119">
        <v>13017656</v>
      </c>
      <c r="H1197" s="119"/>
      <c r="I1197" s="120" t="s">
        <v>5820</v>
      </c>
      <c r="J1197" s="120">
        <v>43500</v>
      </c>
      <c r="K1197" s="120">
        <v>13017656</v>
      </c>
      <c r="L1197" s="120">
        <v>0.82</v>
      </c>
      <c r="M1197" s="121" t="s">
        <v>5654</v>
      </c>
      <c r="N1197" s="120">
        <v>1</v>
      </c>
      <c r="O1197" s="119">
        <v>162</v>
      </c>
      <c r="P1197" s="119"/>
      <c r="Q1197" s="119"/>
      <c r="R1197" s="120" t="s">
        <v>5655</v>
      </c>
      <c r="S1197" s="120">
        <v>192.8</v>
      </c>
      <c r="T1197" s="120"/>
      <c r="U1197" s="120"/>
      <c r="V1197" s="172">
        <v>6127</v>
      </c>
      <c r="W1197" s="172">
        <v>623.29999999999995</v>
      </c>
      <c r="X1197" s="172">
        <v>3380.3</v>
      </c>
      <c r="Y1197" s="172">
        <v>1058</v>
      </c>
      <c r="Z1197" s="172">
        <v>1065.4000000000001</v>
      </c>
      <c r="AA1197" s="123">
        <v>83433</v>
      </c>
      <c r="AB1197" s="123">
        <v>128089.49999999988</v>
      </c>
      <c r="AC1197" s="123">
        <v>5222</v>
      </c>
      <c r="AD1197" s="123"/>
      <c r="AE1197" s="123"/>
      <c r="AF1197" s="123"/>
      <c r="AG1197" s="214"/>
      <c r="AH1197" s="229" t="str">
        <f t="shared" si="162"/>
        <v>a3</v>
      </c>
      <c r="AI1197" s="122" t="s">
        <v>5401</v>
      </c>
      <c r="AJ1197" s="122"/>
      <c r="AK1197" s="122"/>
      <c r="AL1197" s="122"/>
      <c r="AM1197" s="122"/>
      <c r="AN1197" s="173">
        <v>3</v>
      </c>
      <c r="AO1197" s="173" t="s">
        <v>3186</v>
      </c>
      <c r="AP1197" s="173" t="s">
        <v>3186</v>
      </c>
      <c r="AQ1197" s="173" t="s">
        <v>3186</v>
      </c>
      <c r="AR1197" s="173" t="s">
        <v>3186</v>
      </c>
      <c r="AS1197" s="173">
        <v>3</v>
      </c>
      <c r="AT1197" s="173">
        <v>7</v>
      </c>
      <c r="AU1197" s="173">
        <v>2</v>
      </c>
      <c r="AV1197" s="173">
        <v>5</v>
      </c>
      <c r="AW1197" s="173">
        <v>2</v>
      </c>
      <c r="AX1197" s="173">
        <v>2</v>
      </c>
      <c r="AY1197" s="173">
        <v>2</v>
      </c>
      <c r="AZ1197" s="211">
        <f t="shared" si="168"/>
        <v>6</v>
      </c>
      <c r="BA1197" s="211">
        <f t="shared" si="169"/>
        <v>20</v>
      </c>
      <c r="BB1197" s="205">
        <f t="shared" si="163"/>
        <v>940166</v>
      </c>
      <c r="BC1197" s="205">
        <f t="shared" si="164"/>
        <v>704403</v>
      </c>
      <c r="BD1197" s="205">
        <f t="shared" si="165"/>
        <v>391902</v>
      </c>
      <c r="BE1197" s="205">
        <f t="shared" si="166"/>
        <v>156139</v>
      </c>
      <c r="BF1197" s="175">
        <v>548264</v>
      </c>
      <c r="BG1197" s="175">
        <v>27907</v>
      </c>
      <c r="BH1197" s="175">
        <v>391902</v>
      </c>
      <c r="BI1197" s="175">
        <v>182364</v>
      </c>
      <c r="BJ1197" s="175">
        <v>53399</v>
      </c>
      <c r="BK1197" s="175">
        <v>88902</v>
      </c>
      <c r="BL1197" s="175">
        <v>36362</v>
      </c>
      <c r="BM1197" s="175"/>
      <c r="BN1197" s="175"/>
      <c r="BO1197" s="175">
        <v>159330</v>
      </c>
      <c r="BP1197" s="198">
        <f t="shared" si="167"/>
        <v>551232</v>
      </c>
    </row>
    <row r="1198" spans="1:68" s="116" customFormat="1" x14ac:dyDescent="0.15">
      <c r="A1198" s="117">
        <v>2221001003</v>
      </c>
      <c r="B1198" s="118" t="s">
        <v>676</v>
      </c>
      <c r="C1198" s="118" t="s">
        <v>1773</v>
      </c>
      <c r="D1198" s="118" t="s">
        <v>1813</v>
      </c>
      <c r="E1198" s="118" t="s">
        <v>4377</v>
      </c>
      <c r="F1198" s="120">
        <v>23</v>
      </c>
      <c r="G1198" s="119">
        <v>12847545</v>
      </c>
      <c r="H1198" s="119"/>
      <c r="I1198" s="120" t="s">
        <v>5820</v>
      </c>
      <c r="J1198" s="120">
        <v>55800</v>
      </c>
      <c r="K1198" s="120">
        <v>12847545</v>
      </c>
      <c r="L1198" s="120">
        <v>0.63100000000000001</v>
      </c>
      <c r="M1198" s="121" t="s">
        <v>5654</v>
      </c>
      <c r="N1198" s="120">
        <v>1</v>
      </c>
      <c r="O1198" s="119">
        <v>165</v>
      </c>
      <c r="P1198" s="119"/>
      <c r="Q1198" s="119"/>
      <c r="R1198" s="120" t="s">
        <v>5655</v>
      </c>
      <c r="S1198" s="120">
        <v>297.60000000000002</v>
      </c>
      <c r="T1198" s="120"/>
      <c r="U1198" s="120"/>
      <c r="V1198" s="172">
        <v>5361.4</v>
      </c>
      <c r="W1198" s="172">
        <v>1022.3</v>
      </c>
      <c r="X1198" s="172">
        <v>1566.2</v>
      </c>
      <c r="Y1198" s="172">
        <v>321.60000000000002</v>
      </c>
      <c r="Z1198" s="172">
        <v>2451.3000000000002</v>
      </c>
      <c r="AA1198" s="123">
        <v>45920</v>
      </c>
      <c r="AB1198" s="123"/>
      <c r="AC1198" s="123">
        <v>6668</v>
      </c>
      <c r="AD1198" s="123"/>
      <c r="AE1198" s="123"/>
      <c r="AF1198" s="123"/>
      <c r="AG1198" s="214"/>
      <c r="AH1198" s="229" t="str">
        <f t="shared" si="162"/>
        <v>a3</v>
      </c>
      <c r="AI1198" s="122" t="s">
        <v>5401</v>
      </c>
      <c r="AJ1198" s="122"/>
      <c r="AK1198" s="122"/>
      <c r="AL1198" s="122"/>
      <c r="AM1198" s="122"/>
      <c r="AN1198" s="173">
        <v>3</v>
      </c>
      <c r="AO1198" s="173" t="s">
        <v>3186</v>
      </c>
      <c r="AP1198" s="173" t="s">
        <v>3186</v>
      </c>
      <c r="AQ1198" s="173" t="s">
        <v>3186</v>
      </c>
      <c r="AR1198" s="173" t="s">
        <v>3186</v>
      </c>
      <c r="AS1198" s="173">
        <v>2</v>
      </c>
      <c r="AT1198" s="173">
        <v>5</v>
      </c>
      <c r="AU1198" s="173">
        <v>3</v>
      </c>
      <c r="AV1198" s="173">
        <v>6</v>
      </c>
      <c r="AW1198" s="173">
        <v>3</v>
      </c>
      <c r="AX1198" s="173">
        <v>2</v>
      </c>
      <c r="AY1198" s="173">
        <v>2</v>
      </c>
      <c r="AZ1198" s="211">
        <f t="shared" si="168"/>
        <v>5</v>
      </c>
      <c r="BA1198" s="211">
        <f t="shared" si="169"/>
        <v>21</v>
      </c>
      <c r="BB1198" s="205">
        <f t="shared" si="163"/>
        <v>921536</v>
      </c>
      <c r="BC1198" s="205">
        <f t="shared" si="164"/>
        <v>669843</v>
      </c>
      <c r="BD1198" s="205">
        <f t="shared" si="165"/>
        <v>385549</v>
      </c>
      <c r="BE1198" s="205">
        <f t="shared" si="166"/>
        <v>133856</v>
      </c>
      <c r="BF1198" s="175">
        <v>535987</v>
      </c>
      <c r="BG1198" s="175">
        <v>27454</v>
      </c>
      <c r="BH1198" s="175">
        <v>385549</v>
      </c>
      <c r="BI1198" s="175">
        <v>172272</v>
      </c>
      <c r="BJ1198" s="175">
        <v>79421</v>
      </c>
      <c r="BK1198" s="175">
        <v>102026</v>
      </c>
      <c r="BL1198" s="175">
        <v>18032</v>
      </c>
      <c r="BM1198" s="175"/>
      <c r="BN1198" s="175"/>
      <c r="BO1198" s="175">
        <v>136782</v>
      </c>
      <c r="BP1198" s="198">
        <f t="shared" si="167"/>
        <v>522331</v>
      </c>
    </row>
    <row r="1199" spans="1:68" s="116" customFormat="1" x14ac:dyDescent="0.15">
      <c r="A1199" s="117">
        <v>2221102001</v>
      </c>
      <c r="B1199" s="118" t="s">
        <v>1814</v>
      </c>
      <c r="C1199" s="118" t="s">
        <v>1773</v>
      </c>
      <c r="D1199" s="118" t="s">
        <v>1815</v>
      </c>
      <c r="E1199" s="118" t="s">
        <v>4378</v>
      </c>
      <c r="F1199" s="120">
        <v>12</v>
      </c>
      <c r="G1199" s="119">
        <v>720878</v>
      </c>
      <c r="H1199" s="119"/>
      <c r="I1199" s="120" t="s">
        <v>5820</v>
      </c>
      <c r="J1199" s="120">
        <v>3300</v>
      </c>
      <c r="K1199" s="120">
        <v>720878</v>
      </c>
      <c r="L1199" s="120">
        <v>0.59799999999999998</v>
      </c>
      <c r="M1199" s="121" t="s">
        <v>5657</v>
      </c>
      <c r="N1199" s="120">
        <v>1</v>
      </c>
      <c r="O1199" s="119">
        <v>208</v>
      </c>
      <c r="P1199" s="119">
        <v>42.2</v>
      </c>
      <c r="Q1199" s="119">
        <v>4.9000000000000004</v>
      </c>
      <c r="R1199" s="120" t="s">
        <v>5658</v>
      </c>
      <c r="S1199" s="120">
        <v>2.8</v>
      </c>
      <c r="T1199" s="120"/>
      <c r="U1199" s="120"/>
      <c r="V1199" s="172">
        <v>440.7</v>
      </c>
      <c r="W1199" s="172">
        <v>74.5</v>
      </c>
      <c r="X1199" s="172">
        <v>200.1</v>
      </c>
      <c r="Y1199" s="172">
        <v>70.8</v>
      </c>
      <c r="Z1199" s="172">
        <v>95.3</v>
      </c>
      <c r="AA1199" s="123">
        <v>5212</v>
      </c>
      <c r="AB1199" s="123"/>
      <c r="AC1199" s="123">
        <v>519</v>
      </c>
      <c r="AD1199" s="123"/>
      <c r="AE1199" s="123"/>
      <c r="AF1199" s="123"/>
      <c r="AG1199" s="214"/>
      <c r="AH1199" s="229" t="str">
        <f t="shared" si="162"/>
        <v>a3</v>
      </c>
      <c r="AI1199" s="122"/>
      <c r="AJ1199" s="122"/>
      <c r="AK1199" s="122"/>
      <c r="AL1199" s="122"/>
      <c r="AM1199" s="122"/>
      <c r="AN1199" s="173"/>
      <c r="AO1199" s="173"/>
      <c r="AP1199" s="173"/>
      <c r="AQ1199" s="173"/>
      <c r="AR1199" s="173"/>
      <c r="AS1199" s="173"/>
      <c r="AT1199" s="173">
        <v>0.6</v>
      </c>
      <c r="AU1199" s="173">
        <v>0.6</v>
      </c>
      <c r="AV1199" s="173">
        <v>0.6</v>
      </c>
      <c r="AW1199" s="173">
        <v>0.6</v>
      </c>
      <c r="AX1199" s="173"/>
      <c r="AY1199" s="173"/>
      <c r="AZ1199" s="211">
        <f t="shared" si="168"/>
        <v>0</v>
      </c>
      <c r="BA1199" s="211">
        <f t="shared" si="169"/>
        <v>2.4</v>
      </c>
      <c r="BB1199" s="205">
        <f t="shared" si="163"/>
        <v>68276</v>
      </c>
      <c r="BC1199" s="205">
        <f t="shared" si="164"/>
        <v>58812</v>
      </c>
      <c r="BD1199" s="205">
        <f t="shared" si="165"/>
        <v>9842</v>
      </c>
      <c r="BE1199" s="205">
        <f t="shared" si="166"/>
        <v>378</v>
      </c>
      <c r="BF1199" s="175">
        <v>58434</v>
      </c>
      <c r="BG1199" s="175"/>
      <c r="BH1199" s="175">
        <v>18900</v>
      </c>
      <c r="BI1199" s="175">
        <v>9464</v>
      </c>
      <c r="BJ1199" s="175"/>
      <c r="BK1199" s="175">
        <v>13249</v>
      </c>
      <c r="BL1199" s="175">
        <v>14617</v>
      </c>
      <c r="BM1199" s="175">
        <v>8849</v>
      </c>
      <c r="BN1199" s="175">
        <v>185</v>
      </c>
      <c r="BO1199" s="175">
        <v>3012</v>
      </c>
      <c r="BP1199" s="198">
        <f t="shared" si="167"/>
        <v>21912</v>
      </c>
    </row>
    <row r="1200" spans="1:68" s="116" customFormat="1" x14ac:dyDescent="0.15">
      <c r="A1200" s="117">
        <v>2221201001</v>
      </c>
      <c r="B1200" s="118" t="s">
        <v>1816</v>
      </c>
      <c r="C1200" s="118" t="s">
        <v>1773</v>
      </c>
      <c r="D1200" s="118" t="s">
        <v>1817</v>
      </c>
      <c r="E1200" s="118" t="s">
        <v>4379</v>
      </c>
      <c r="F1200" s="120">
        <v>33</v>
      </c>
      <c r="G1200" s="119">
        <v>4236695</v>
      </c>
      <c r="H1200" s="119"/>
      <c r="I1200" s="120" t="s">
        <v>5820</v>
      </c>
      <c r="J1200" s="120">
        <v>22600</v>
      </c>
      <c r="K1200" s="120">
        <v>4236695</v>
      </c>
      <c r="L1200" s="120">
        <v>0.51400000000000001</v>
      </c>
      <c r="M1200" s="121" t="s">
        <v>5654</v>
      </c>
      <c r="N1200" s="120">
        <v>1</v>
      </c>
      <c r="O1200" s="119">
        <v>179</v>
      </c>
      <c r="P1200" s="119">
        <v>29</v>
      </c>
      <c r="Q1200" s="119">
        <v>8</v>
      </c>
      <c r="R1200" s="120" t="s">
        <v>5655</v>
      </c>
      <c r="S1200" s="120">
        <v>53.3</v>
      </c>
      <c r="T1200" s="120"/>
      <c r="U1200" s="120"/>
      <c r="V1200" s="172">
        <v>2582.1</v>
      </c>
      <c r="W1200" s="172">
        <v>258.2</v>
      </c>
      <c r="X1200" s="172">
        <v>1807.5</v>
      </c>
      <c r="Y1200" s="172">
        <v>129.1</v>
      </c>
      <c r="Z1200" s="172">
        <v>387.3</v>
      </c>
      <c r="AA1200" s="123"/>
      <c r="AB1200" s="123"/>
      <c r="AC1200" s="123">
        <v>3448</v>
      </c>
      <c r="AD1200" s="123"/>
      <c r="AE1200" s="123"/>
      <c r="AF1200" s="123"/>
      <c r="AG1200" s="214"/>
      <c r="AH1200" s="229" t="str">
        <f t="shared" si="162"/>
        <v>a3</v>
      </c>
      <c r="AI1200" s="122" t="s">
        <v>5400</v>
      </c>
      <c r="AJ1200" s="122" t="s">
        <v>5400</v>
      </c>
      <c r="AK1200" s="122" t="s">
        <v>5400</v>
      </c>
      <c r="AL1200" s="122" t="s">
        <v>5400</v>
      </c>
      <c r="AM1200" s="122"/>
      <c r="AN1200" s="173">
        <v>2</v>
      </c>
      <c r="AO1200" s="173">
        <v>1</v>
      </c>
      <c r="AP1200" s="173" t="s">
        <v>3186</v>
      </c>
      <c r="AQ1200" s="173" t="s">
        <v>3186</v>
      </c>
      <c r="AR1200" s="173" t="s">
        <v>3186</v>
      </c>
      <c r="AS1200" s="173">
        <v>2</v>
      </c>
      <c r="AT1200" s="173">
        <v>3</v>
      </c>
      <c r="AU1200" s="173">
        <v>4</v>
      </c>
      <c r="AV1200" s="173">
        <v>1</v>
      </c>
      <c r="AW1200" s="173">
        <v>2</v>
      </c>
      <c r="AX1200" s="173">
        <v>3</v>
      </c>
      <c r="AY1200" s="173" t="s">
        <v>3186</v>
      </c>
      <c r="AZ1200" s="211">
        <f t="shared" si="168"/>
        <v>5</v>
      </c>
      <c r="BA1200" s="211">
        <f t="shared" si="169"/>
        <v>13</v>
      </c>
      <c r="BB1200" s="205">
        <f t="shared" si="163"/>
        <v>348041</v>
      </c>
      <c r="BC1200" s="205">
        <f t="shared" si="164"/>
        <v>290821</v>
      </c>
      <c r="BD1200" s="205">
        <f t="shared" si="165"/>
        <v>73081</v>
      </c>
      <c r="BE1200" s="205">
        <f t="shared" si="166"/>
        <v>15861</v>
      </c>
      <c r="BF1200" s="175">
        <v>274960</v>
      </c>
      <c r="BG1200" s="175">
        <v>25529</v>
      </c>
      <c r="BH1200" s="175">
        <v>107977</v>
      </c>
      <c r="BI1200" s="175">
        <v>57220</v>
      </c>
      <c r="BJ1200" s="175"/>
      <c r="BK1200" s="175">
        <v>70227</v>
      </c>
      <c r="BL1200" s="175">
        <v>13177</v>
      </c>
      <c r="BM1200" s="175">
        <v>41463</v>
      </c>
      <c r="BN1200" s="175">
        <v>7956</v>
      </c>
      <c r="BO1200" s="175">
        <v>24492</v>
      </c>
      <c r="BP1200" s="198">
        <f t="shared" si="167"/>
        <v>132469</v>
      </c>
    </row>
    <row r="1201" spans="1:68" s="116" customFormat="1" x14ac:dyDescent="0.15">
      <c r="A1201" s="117">
        <v>2221301001</v>
      </c>
      <c r="B1201" s="118" t="s">
        <v>1818</v>
      </c>
      <c r="C1201" s="118" t="s">
        <v>1773</v>
      </c>
      <c r="D1201" s="118" t="s">
        <v>1819</v>
      </c>
      <c r="E1201" s="118" t="s">
        <v>4380</v>
      </c>
      <c r="F1201" s="120">
        <v>12</v>
      </c>
      <c r="G1201" s="119">
        <v>2118880</v>
      </c>
      <c r="H1201" s="119"/>
      <c r="I1201" s="120" t="s">
        <v>5820</v>
      </c>
      <c r="J1201" s="120">
        <v>14300</v>
      </c>
      <c r="K1201" s="120">
        <v>2118880</v>
      </c>
      <c r="L1201" s="120">
        <v>0.40600000000000003</v>
      </c>
      <c r="M1201" s="121" t="s">
        <v>5654</v>
      </c>
      <c r="N1201" s="120">
        <v>1</v>
      </c>
      <c r="O1201" s="119">
        <v>140.9</v>
      </c>
      <c r="P1201" s="119"/>
      <c r="Q1201" s="119"/>
      <c r="R1201" s="120" t="s">
        <v>5671</v>
      </c>
      <c r="S1201" s="120">
        <v>91.9</v>
      </c>
      <c r="T1201" s="120"/>
      <c r="U1201" s="120"/>
      <c r="V1201" s="172">
        <v>1614.9</v>
      </c>
      <c r="W1201" s="172">
        <v>274.7</v>
      </c>
      <c r="X1201" s="172">
        <v>719.2</v>
      </c>
      <c r="Y1201" s="172">
        <v>335.9</v>
      </c>
      <c r="Z1201" s="172">
        <v>285.10000000000002</v>
      </c>
      <c r="AA1201" s="123">
        <v>14598</v>
      </c>
      <c r="AB1201" s="123"/>
      <c r="AC1201" s="123">
        <v>403</v>
      </c>
      <c r="AD1201" s="123"/>
      <c r="AE1201" s="123"/>
      <c r="AF1201" s="123"/>
      <c r="AG1201" s="214"/>
      <c r="AH1201" s="229" t="str">
        <f t="shared" si="162"/>
        <v>a3</v>
      </c>
      <c r="AI1201" s="122"/>
      <c r="AJ1201" s="122"/>
      <c r="AK1201" s="122"/>
      <c r="AL1201" s="122"/>
      <c r="AM1201" s="122"/>
      <c r="AN1201" s="173">
        <v>0.7</v>
      </c>
      <c r="AO1201" s="173"/>
      <c r="AP1201" s="173"/>
      <c r="AQ1201" s="173"/>
      <c r="AR1201" s="173"/>
      <c r="AS1201" s="173"/>
      <c r="AT1201" s="173"/>
      <c r="AU1201" s="173"/>
      <c r="AV1201" s="173"/>
      <c r="AW1201" s="173"/>
      <c r="AX1201" s="173"/>
      <c r="AY1201" s="173"/>
      <c r="AZ1201" s="211">
        <f t="shared" si="168"/>
        <v>0.7</v>
      </c>
      <c r="BA1201" s="211"/>
      <c r="BB1201" s="205">
        <f t="shared" si="163"/>
        <v>242710</v>
      </c>
      <c r="BC1201" s="205">
        <f t="shared" si="164"/>
        <v>171264</v>
      </c>
      <c r="BD1201" s="205">
        <f t="shared" si="165"/>
        <v>72135</v>
      </c>
      <c r="BE1201" s="205">
        <f t="shared" si="166"/>
        <v>689</v>
      </c>
      <c r="BF1201" s="175">
        <v>170575</v>
      </c>
      <c r="BG1201" s="175">
        <v>7580</v>
      </c>
      <c r="BH1201" s="175">
        <v>72135</v>
      </c>
      <c r="BI1201" s="175">
        <v>17240</v>
      </c>
      <c r="BJ1201" s="175">
        <v>54206</v>
      </c>
      <c r="BK1201" s="175">
        <v>35546</v>
      </c>
      <c r="BL1201" s="175">
        <v>26720</v>
      </c>
      <c r="BM1201" s="175">
        <v>22908</v>
      </c>
      <c r="BN1201" s="175">
        <v>495</v>
      </c>
      <c r="BO1201" s="175">
        <v>5880</v>
      </c>
      <c r="BP1201" s="198">
        <f t="shared" si="167"/>
        <v>78015</v>
      </c>
    </row>
    <row r="1202" spans="1:68" s="116" customFormat="1" x14ac:dyDescent="0.15">
      <c r="A1202" s="117">
        <v>2221301002</v>
      </c>
      <c r="B1202" s="118" t="s">
        <v>1820</v>
      </c>
      <c r="C1202" s="118" t="s">
        <v>1773</v>
      </c>
      <c r="D1202" s="118" t="s">
        <v>1819</v>
      </c>
      <c r="E1202" s="118" t="s">
        <v>4381</v>
      </c>
      <c r="F1202" s="120">
        <v>12</v>
      </c>
      <c r="G1202" s="119">
        <v>854979</v>
      </c>
      <c r="H1202" s="119"/>
      <c r="I1202" s="120" t="s">
        <v>5820</v>
      </c>
      <c r="J1202" s="120">
        <v>5550</v>
      </c>
      <c r="K1202" s="120">
        <v>854979</v>
      </c>
      <c r="L1202" s="120">
        <v>0.42199999999999999</v>
      </c>
      <c r="M1202" s="121" t="s">
        <v>5657</v>
      </c>
      <c r="N1202" s="120">
        <v>1</v>
      </c>
      <c r="O1202" s="119">
        <v>218.3</v>
      </c>
      <c r="P1202" s="119"/>
      <c r="Q1202" s="119"/>
      <c r="R1202" s="120" t="s">
        <v>5658</v>
      </c>
      <c r="S1202" s="120">
        <v>2.6</v>
      </c>
      <c r="T1202" s="120"/>
      <c r="U1202" s="120"/>
      <c r="V1202" s="172">
        <v>1058.8</v>
      </c>
      <c r="W1202" s="172">
        <v>97.3</v>
      </c>
      <c r="X1202" s="172">
        <v>475.7</v>
      </c>
      <c r="Y1202" s="172">
        <v>316.5</v>
      </c>
      <c r="Z1202" s="172">
        <v>169.3</v>
      </c>
      <c r="AA1202" s="123">
        <v>3582</v>
      </c>
      <c r="AB1202" s="123"/>
      <c r="AC1202" s="123">
        <v>92.4</v>
      </c>
      <c r="AD1202" s="123"/>
      <c r="AE1202" s="123"/>
      <c r="AF1202" s="123"/>
      <c r="AG1202" s="214"/>
      <c r="AH1202" s="229" t="str">
        <f t="shared" si="162"/>
        <v>a3</v>
      </c>
      <c r="AI1202" s="122"/>
      <c r="AJ1202" s="122"/>
      <c r="AK1202" s="122"/>
      <c r="AL1202" s="122"/>
      <c r="AM1202" s="122"/>
      <c r="AN1202" s="173">
        <v>0.7</v>
      </c>
      <c r="AO1202" s="173"/>
      <c r="AP1202" s="173"/>
      <c r="AQ1202" s="173"/>
      <c r="AR1202" s="173"/>
      <c r="AS1202" s="173"/>
      <c r="AT1202" s="173"/>
      <c r="AU1202" s="173"/>
      <c r="AV1202" s="173"/>
      <c r="AW1202" s="173"/>
      <c r="AX1202" s="173"/>
      <c r="AY1202" s="173"/>
      <c r="AZ1202" s="211">
        <f t="shared" si="168"/>
        <v>0.7</v>
      </c>
      <c r="BA1202" s="211"/>
      <c r="BB1202" s="205">
        <f t="shared" si="163"/>
        <v>143099</v>
      </c>
      <c r="BC1202" s="205">
        <f t="shared" si="164"/>
        <v>111572</v>
      </c>
      <c r="BD1202" s="205">
        <f t="shared" si="165"/>
        <v>25075</v>
      </c>
      <c r="BE1202" s="205">
        <f t="shared" si="166"/>
        <v>-6452</v>
      </c>
      <c r="BF1202" s="175">
        <v>118024</v>
      </c>
      <c r="BG1202" s="175">
        <v>7580</v>
      </c>
      <c r="BH1202" s="175">
        <v>31920</v>
      </c>
      <c r="BI1202" s="175">
        <v>9903</v>
      </c>
      <c r="BJ1202" s="175">
        <v>21624</v>
      </c>
      <c r="BK1202" s="175">
        <v>12118</v>
      </c>
      <c r="BL1202" s="175">
        <v>18996</v>
      </c>
      <c r="BM1202" s="175">
        <v>18472</v>
      </c>
      <c r="BN1202" s="175">
        <v>123</v>
      </c>
      <c r="BO1202" s="175">
        <v>22363</v>
      </c>
      <c r="BP1202" s="198">
        <f t="shared" si="167"/>
        <v>54283</v>
      </c>
    </row>
    <row r="1203" spans="1:68" s="116" customFormat="1" x14ac:dyDescent="0.15">
      <c r="A1203" s="117">
        <v>2221301003</v>
      </c>
      <c r="B1203" s="118" t="s">
        <v>1821</v>
      </c>
      <c r="C1203" s="118" t="s">
        <v>1773</v>
      </c>
      <c r="D1203" s="118" t="s">
        <v>1819</v>
      </c>
      <c r="E1203" s="118" t="s">
        <v>4382</v>
      </c>
      <c r="F1203" s="120">
        <v>8</v>
      </c>
      <c r="G1203" s="119">
        <v>459301</v>
      </c>
      <c r="H1203" s="119"/>
      <c r="I1203" s="120" t="s">
        <v>5820</v>
      </c>
      <c r="J1203" s="120">
        <v>3700</v>
      </c>
      <c r="K1203" s="120">
        <v>459301</v>
      </c>
      <c r="L1203" s="120">
        <v>0.34</v>
      </c>
      <c r="M1203" s="121" t="s">
        <v>5657</v>
      </c>
      <c r="N1203" s="120">
        <v>1</v>
      </c>
      <c r="O1203" s="119">
        <v>196.7</v>
      </c>
      <c r="P1203" s="119"/>
      <c r="Q1203" s="119"/>
      <c r="R1203" s="120" t="s">
        <v>5660</v>
      </c>
      <c r="S1203" s="120">
        <v>2.2000000000000002</v>
      </c>
      <c r="T1203" s="120"/>
      <c r="U1203" s="120"/>
      <c r="V1203" s="172">
        <v>908.4</v>
      </c>
      <c r="W1203" s="172">
        <v>49.4</v>
      </c>
      <c r="X1203" s="172">
        <v>304</v>
      </c>
      <c r="Y1203" s="172">
        <v>340.1</v>
      </c>
      <c r="Z1203" s="172">
        <v>214.9</v>
      </c>
      <c r="AA1203" s="123"/>
      <c r="AB1203" s="123"/>
      <c r="AC1203" s="123">
        <v>31</v>
      </c>
      <c r="AD1203" s="123"/>
      <c r="AE1203" s="123"/>
      <c r="AF1203" s="123"/>
      <c r="AG1203" s="214"/>
      <c r="AH1203" s="229" t="str">
        <f t="shared" si="162"/>
        <v>a3</v>
      </c>
      <c r="AI1203" s="122"/>
      <c r="AJ1203" s="122"/>
      <c r="AK1203" s="122"/>
      <c r="AL1203" s="122"/>
      <c r="AM1203" s="122"/>
      <c r="AN1203" s="173">
        <v>0.6</v>
      </c>
      <c r="AO1203" s="173"/>
      <c r="AP1203" s="173"/>
      <c r="AQ1203" s="173"/>
      <c r="AR1203" s="173"/>
      <c r="AS1203" s="173"/>
      <c r="AT1203" s="173"/>
      <c r="AU1203" s="173"/>
      <c r="AV1203" s="173"/>
      <c r="AW1203" s="173"/>
      <c r="AX1203" s="173"/>
      <c r="AY1203" s="173"/>
      <c r="AZ1203" s="211">
        <f t="shared" si="168"/>
        <v>0.6</v>
      </c>
      <c r="BA1203" s="211"/>
      <c r="BB1203" s="205">
        <f t="shared" si="163"/>
        <v>84982</v>
      </c>
      <c r="BC1203" s="205">
        <f t="shared" si="164"/>
        <v>75678</v>
      </c>
      <c r="BD1203" s="205">
        <f t="shared" si="165"/>
        <v>6786</v>
      </c>
      <c r="BE1203" s="205">
        <f t="shared" si="166"/>
        <v>-2518</v>
      </c>
      <c r="BF1203" s="175">
        <v>78196</v>
      </c>
      <c r="BG1203" s="175">
        <v>7580</v>
      </c>
      <c r="BH1203" s="175">
        <v>23940</v>
      </c>
      <c r="BI1203" s="175">
        <v>8229</v>
      </c>
      <c r="BJ1203" s="175">
        <v>1075</v>
      </c>
      <c r="BK1203" s="175">
        <v>4444</v>
      </c>
      <c r="BL1203" s="175">
        <v>17476</v>
      </c>
      <c r="BM1203" s="175">
        <v>9734</v>
      </c>
      <c r="BN1203" s="175">
        <v>147</v>
      </c>
      <c r="BO1203" s="175">
        <v>12357</v>
      </c>
      <c r="BP1203" s="198">
        <f t="shared" si="167"/>
        <v>36297</v>
      </c>
    </row>
    <row r="1204" spans="1:68" s="116" customFormat="1" x14ac:dyDescent="0.15">
      <c r="A1204" s="117">
        <v>2221401001</v>
      </c>
      <c r="B1204" s="118" t="s">
        <v>1822</v>
      </c>
      <c r="C1204" s="118" t="s">
        <v>1773</v>
      </c>
      <c r="D1204" s="118" t="s">
        <v>1823</v>
      </c>
      <c r="E1204" s="118" t="s">
        <v>4383</v>
      </c>
      <c r="F1204" s="120">
        <v>28</v>
      </c>
      <c r="G1204" s="119">
        <v>7380524</v>
      </c>
      <c r="H1204" s="119"/>
      <c r="I1204" s="120" t="s">
        <v>5820</v>
      </c>
      <c r="J1204" s="120">
        <v>32325</v>
      </c>
      <c r="K1204" s="120">
        <v>7380524</v>
      </c>
      <c r="L1204" s="120">
        <v>0.626</v>
      </c>
      <c r="M1204" s="121" t="s">
        <v>5654</v>
      </c>
      <c r="N1204" s="120">
        <v>1</v>
      </c>
      <c r="O1204" s="119">
        <v>169</v>
      </c>
      <c r="P1204" s="119"/>
      <c r="Q1204" s="119"/>
      <c r="R1204" s="120"/>
      <c r="S1204" s="120"/>
      <c r="T1204" s="120"/>
      <c r="U1204" s="120"/>
      <c r="V1204" s="172">
        <v>3325.3</v>
      </c>
      <c r="W1204" s="172">
        <v>508.9</v>
      </c>
      <c r="X1204" s="172">
        <v>1640.7</v>
      </c>
      <c r="Y1204" s="172">
        <v>330.2</v>
      </c>
      <c r="Z1204" s="172">
        <v>845.5</v>
      </c>
      <c r="AA1204" s="123">
        <v>38615</v>
      </c>
      <c r="AB1204" s="123">
        <v>175977.59999999977</v>
      </c>
      <c r="AC1204" s="123">
        <v>577</v>
      </c>
      <c r="AD1204" s="123"/>
      <c r="AE1204" s="123"/>
      <c r="AF1204" s="123"/>
      <c r="AG1204" s="214"/>
      <c r="AH1204" s="229" t="str">
        <f t="shared" si="162"/>
        <v>a3</v>
      </c>
      <c r="AI1204" s="122" t="s">
        <v>5401</v>
      </c>
      <c r="AJ1204" s="122"/>
      <c r="AK1204" s="122" t="s">
        <v>5401</v>
      </c>
      <c r="AL1204" s="122" t="s">
        <v>5401</v>
      </c>
      <c r="AM1204" s="122"/>
      <c r="AN1204" s="173">
        <v>3</v>
      </c>
      <c r="AO1204" s="173"/>
      <c r="AP1204" s="173"/>
      <c r="AQ1204" s="173"/>
      <c r="AR1204" s="173"/>
      <c r="AS1204" s="173">
        <v>1</v>
      </c>
      <c r="AT1204" s="173">
        <v>6</v>
      </c>
      <c r="AU1204" s="173">
        <v>3</v>
      </c>
      <c r="AV1204" s="173">
        <v>2</v>
      </c>
      <c r="AW1204" s="173">
        <v>3</v>
      </c>
      <c r="AX1204" s="173">
        <v>1</v>
      </c>
      <c r="AY1204" s="173"/>
      <c r="AZ1204" s="211">
        <f t="shared" si="168"/>
        <v>4</v>
      </c>
      <c r="BA1204" s="211">
        <f t="shared" si="169"/>
        <v>15</v>
      </c>
      <c r="BB1204" s="205">
        <f t="shared" si="163"/>
        <v>279818</v>
      </c>
      <c r="BC1204" s="205">
        <f t="shared" si="164"/>
        <v>279818</v>
      </c>
      <c r="BD1204" s="205">
        <f t="shared" si="165"/>
        <v>0</v>
      </c>
      <c r="BE1204" s="205">
        <f t="shared" si="166"/>
        <v>0</v>
      </c>
      <c r="BF1204" s="175">
        <v>279818</v>
      </c>
      <c r="BG1204" s="175">
        <v>11490</v>
      </c>
      <c r="BH1204" s="175">
        <v>204750</v>
      </c>
      <c r="BI1204" s="175"/>
      <c r="BJ1204" s="175"/>
      <c r="BK1204" s="175">
        <v>50232</v>
      </c>
      <c r="BL1204" s="175">
        <v>10140</v>
      </c>
      <c r="BM1204" s="175"/>
      <c r="BN1204" s="175"/>
      <c r="BO1204" s="175">
        <v>3206</v>
      </c>
      <c r="BP1204" s="198">
        <f t="shared" si="167"/>
        <v>207956</v>
      </c>
    </row>
    <row r="1205" spans="1:68" s="116" customFormat="1" x14ac:dyDescent="0.15">
      <c r="A1205" s="117">
        <v>2221501001</v>
      </c>
      <c r="B1205" s="118" t="s">
        <v>1824</v>
      </c>
      <c r="C1205" s="118" t="s">
        <v>1773</v>
      </c>
      <c r="D1205" s="118" t="s">
        <v>1825</v>
      </c>
      <c r="E1205" s="118" t="s">
        <v>4384</v>
      </c>
      <c r="F1205" s="120">
        <v>19</v>
      </c>
      <c r="G1205" s="119"/>
      <c r="H1205" s="119"/>
      <c r="I1205" s="120" t="s">
        <v>5820</v>
      </c>
      <c r="J1205" s="120">
        <v>13000</v>
      </c>
      <c r="K1205" s="120">
        <v>2900271</v>
      </c>
      <c r="L1205" s="120">
        <v>0.61099999999999999</v>
      </c>
      <c r="M1205" s="121" t="s">
        <v>5654</v>
      </c>
      <c r="N1205" s="120">
        <v>1</v>
      </c>
      <c r="O1205" s="119">
        <v>271</v>
      </c>
      <c r="P1205" s="119">
        <v>69.2</v>
      </c>
      <c r="Q1205" s="119">
        <v>5</v>
      </c>
      <c r="R1205" s="120" t="s">
        <v>5655</v>
      </c>
      <c r="S1205" s="120">
        <v>11</v>
      </c>
      <c r="T1205" s="120"/>
      <c r="U1205" s="120"/>
      <c r="V1205" s="172">
        <v>1572.1</v>
      </c>
      <c r="W1205" s="172"/>
      <c r="X1205" s="172">
        <v>708.8</v>
      </c>
      <c r="Y1205" s="172">
        <v>863.3</v>
      </c>
      <c r="Z1205" s="172"/>
      <c r="AA1205" s="123">
        <v>29107</v>
      </c>
      <c r="AB1205" s="123"/>
      <c r="AC1205" s="123">
        <v>2218</v>
      </c>
      <c r="AD1205" s="123"/>
      <c r="AE1205" s="123"/>
      <c r="AF1205" s="123"/>
      <c r="AG1205" s="214"/>
      <c r="AH1205" s="229" t="str">
        <f t="shared" si="162"/>
        <v>a3</v>
      </c>
      <c r="AI1205" s="122"/>
      <c r="AJ1205" s="122"/>
      <c r="AK1205" s="122"/>
      <c r="AL1205" s="122"/>
      <c r="AM1205" s="122"/>
      <c r="AN1205" s="173">
        <v>3</v>
      </c>
      <c r="AO1205" s="173"/>
      <c r="AP1205" s="173"/>
      <c r="AQ1205" s="173"/>
      <c r="AR1205" s="173"/>
      <c r="AS1205" s="173"/>
      <c r="AT1205" s="173">
        <v>2.2000000000000002</v>
      </c>
      <c r="AU1205" s="173">
        <v>2.2000000000000002</v>
      </c>
      <c r="AV1205" s="173">
        <v>2.2000000000000002</v>
      </c>
      <c r="AW1205" s="173">
        <v>2.2000000000000002</v>
      </c>
      <c r="AX1205" s="173">
        <v>2.2000000000000002</v>
      </c>
      <c r="AY1205" s="173"/>
      <c r="AZ1205" s="211">
        <f t="shared" si="168"/>
        <v>3</v>
      </c>
      <c r="BA1205" s="211">
        <f t="shared" si="169"/>
        <v>11</v>
      </c>
      <c r="BB1205" s="205">
        <f t="shared" si="163"/>
        <v>483641</v>
      </c>
      <c r="BC1205" s="205">
        <f t="shared" si="164"/>
        <v>483641</v>
      </c>
      <c r="BD1205" s="205">
        <f t="shared" si="165"/>
        <v>26222</v>
      </c>
      <c r="BE1205" s="205">
        <f t="shared" si="166"/>
        <v>26222</v>
      </c>
      <c r="BF1205" s="175">
        <v>457419</v>
      </c>
      <c r="BG1205" s="175">
        <v>24163</v>
      </c>
      <c r="BH1205" s="175">
        <v>101714</v>
      </c>
      <c r="BI1205" s="175"/>
      <c r="BJ1205" s="175"/>
      <c r="BK1205" s="175">
        <v>44019</v>
      </c>
      <c r="BL1205" s="175">
        <v>17143</v>
      </c>
      <c r="BM1205" s="175">
        <v>26222</v>
      </c>
      <c r="BN1205" s="175">
        <v>5562</v>
      </c>
      <c r="BO1205" s="175">
        <v>264818</v>
      </c>
      <c r="BP1205" s="198">
        <f t="shared" si="167"/>
        <v>366532</v>
      </c>
    </row>
    <row r="1206" spans="1:68" s="116" customFormat="1" x14ac:dyDescent="0.15">
      <c r="A1206" s="117">
        <v>2221601001</v>
      </c>
      <c r="B1206" s="118" t="s">
        <v>1826</v>
      </c>
      <c r="C1206" s="118" t="s">
        <v>1773</v>
      </c>
      <c r="D1206" s="118" t="s">
        <v>1827</v>
      </c>
      <c r="E1206" s="118" t="s">
        <v>4385</v>
      </c>
      <c r="F1206" s="120">
        <v>14</v>
      </c>
      <c r="G1206" s="119">
        <v>2460666</v>
      </c>
      <c r="H1206" s="119"/>
      <c r="I1206" s="120" t="s">
        <v>5820</v>
      </c>
      <c r="J1206" s="120">
        <v>10080</v>
      </c>
      <c r="K1206" s="120">
        <v>2460666</v>
      </c>
      <c r="L1206" s="120">
        <v>0.66900000000000004</v>
      </c>
      <c r="M1206" s="121" t="s">
        <v>5654</v>
      </c>
      <c r="N1206" s="120">
        <v>1</v>
      </c>
      <c r="O1206" s="119">
        <v>131.69999999999999</v>
      </c>
      <c r="P1206" s="119"/>
      <c r="Q1206" s="119"/>
      <c r="R1206" s="120" t="s">
        <v>5655</v>
      </c>
      <c r="S1206" s="120">
        <v>5.7</v>
      </c>
      <c r="T1206" s="120"/>
      <c r="U1206" s="120"/>
      <c r="V1206" s="172">
        <v>1472.9</v>
      </c>
      <c r="W1206" s="172">
        <v>250.4</v>
      </c>
      <c r="X1206" s="172">
        <v>633.29999999999995</v>
      </c>
      <c r="Y1206" s="172">
        <v>250.4</v>
      </c>
      <c r="Z1206" s="172">
        <v>338.8</v>
      </c>
      <c r="AA1206" s="123">
        <v>26019</v>
      </c>
      <c r="AB1206" s="123"/>
      <c r="AC1206" s="123">
        <v>2160.41</v>
      </c>
      <c r="AD1206" s="123"/>
      <c r="AE1206" s="123"/>
      <c r="AF1206" s="123"/>
      <c r="AG1206" s="214"/>
      <c r="AH1206" s="229" t="str">
        <f t="shared" si="162"/>
        <v>a3</v>
      </c>
      <c r="AI1206" s="122"/>
      <c r="AJ1206" s="122"/>
      <c r="AK1206" s="122"/>
      <c r="AL1206" s="122"/>
      <c r="AM1206" s="122"/>
      <c r="AN1206" s="173">
        <v>0.8</v>
      </c>
      <c r="AO1206" s="173"/>
      <c r="AP1206" s="173"/>
      <c r="AQ1206" s="173"/>
      <c r="AR1206" s="173">
        <v>1.5</v>
      </c>
      <c r="AS1206" s="173"/>
      <c r="AT1206" s="173">
        <v>1</v>
      </c>
      <c r="AU1206" s="173">
        <v>2</v>
      </c>
      <c r="AV1206" s="173">
        <v>0.5</v>
      </c>
      <c r="AW1206" s="173">
        <v>1</v>
      </c>
      <c r="AX1206" s="173">
        <v>0.5</v>
      </c>
      <c r="AY1206" s="173"/>
      <c r="AZ1206" s="211">
        <f t="shared" si="168"/>
        <v>2.2999999999999998</v>
      </c>
      <c r="BA1206" s="211">
        <f t="shared" si="169"/>
        <v>5</v>
      </c>
      <c r="BB1206" s="205">
        <f t="shared" si="163"/>
        <v>198138</v>
      </c>
      <c r="BC1206" s="205">
        <f t="shared" si="164"/>
        <v>198138</v>
      </c>
      <c r="BD1206" s="205">
        <f t="shared" si="165"/>
        <v>0</v>
      </c>
      <c r="BE1206" s="205">
        <f t="shared" si="166"/>
        <v>0</v>
      </c>
      <c r="BF1206" s="175">
        <v>198138</v>
      </c>
      <c r="BG1206" s="175">
        <v>16526</v>
      </c>
      <c r="BH1206" s="175">
        <v>47124</v>
      </c>
      <c r="BI1206" s="175"/>
      <c r="BJ1206" s="175"/>
      <c r="BK1206" s="175">
        <v>36466</v>
      </c>
      <c r="BL1206" s="175">
        <v>45201</v>
      </c>
      <c r="BM1206" s="175">
        <v>25166</v>
      </c>
      <c r="BN1206" s="175">
        <v>10806</v>
      </c>
      <c r="BO1206" s="175">
        <v>16849</v>
      </c>
      <c r="BP1206" s="198">
        <f t="shared" si="167"/>
        <v>63973</v>
      </c>
    </row>
    <row r="1207" spans="1:68" s="116" customFormat="1" x14ac:dyDescent="0.15">
      <c r="A1207" s="117">
        <v>2221601002</v>
      </c>
      <c r="B1207" s="118" t="s">
        <v>1828</v>
      </c>
      <c r="C1207" s="118" t="s">
        <v>1773</v>
      </c>
      <c r="D1207" s="118" t="s">
        <v>1827</v>
      </c>
      <c r="E1207" s="118" t="s">
        <v>4386</v>
      </c>
      <c r="F1207" s="120">
        <v>11</v>
      </c>
      <c r="G1207" s="119">
        <v>743279</v>
      </c>
      <c r="H1207" s="119"/>
      <c r="I1207" s="120" t="s">
        <v>5820</v>
      </c>
      <c r="J1207" s="120">
        <v>6600</v>
      </c>
      <c r="K1207" s="120">
        <v>743279</v>
      </c>
      <c r="L1207" s="120">
        <v>0.309</v>
      </c>
      <c r="M1207" s="121" t="s">
        <v>5654</v>
      </c>
      <c r="N1207" s="120">
        <v>1</v>
      </c>
      <c r="O1207" s="119">
        <v>133.19999999999999</v>
      </c>
      <c r="P1207" s="119"/>
      <c r="Q1207" s="119"/>
      <c r="R1207" s="120" t="s">
        <v>5655</v>
      </c>
      <c r="S1207" s="120">
        <v>1.6</v>
      </c>
      <c r="T1207" s="120"/>
      <c r="U1207" s="120"/>
      <c r="V1207" s="172">
        <v>516.29999999999995</v>
      </c>
      <c r="W1207" s="172">
        <v>87.8</v>
      </c>
      <c r="X1207" s="172">
        <v>222</v>
      </c>
      <c r="Y1207" s="172">
        <v>87.8</v>
      </c>
      <c r="Z1207" s="172">
        <v>118.7</v>
      </c>
      <c r="AA1207" s="123">
        <v>8403</v>
      </c>
      <c r="AB1207" s="123"/>
      <c r="AC1207" s="123">
        <v>656.92</v>
      </c>
      <c r="AD1207" s="123"/>
      <c r="AE1207" s="123"/>
      <c r="AF1207" s="123"/>
      <c r="AG1207" s="214"/>
      <c r="AH1207" s="229" t="str">
        <f t="shared" si="162"/>
        <v>a3</v>
      </c>
      <c r="AI1207" s="122" t="s">
        <v>5402</v>
      </c>
      <c r="AJ1207" s="122"/>
      <c r="AK1207" s="122"/>
      <c r="AL1207" s="122"/>
      <c r="AM1207" s="122"/>
      <c r="AN1207" s="173"/>
      <c r="AO1207" s="173"/>
      <c r="AP1207" s="173"/>
      <c r="AQ1207" s="173"/>
      <c r="AR1207" s="173">
        <v>0.5</v>
      </c>
      <c r="AS1207" s="173"/>
      <c r="AT1207" s="173">
        <v>0.5</v>
      </c>
      <c r="AU1207" s="173"/>
      <c r="AV1207" s="173">
        <v>0.5</v>
      </c>
      <c r="AW1207" s="173"/>
      <c r="AX1207" s="173"/>
      <c r="AY1207" s="173"/>
      <c r="AZ1207" s="211">
        <f t="shared" si="168"/>
        <v>0.5</v>
      </c>
      <c r="BA1207" s="211">
        <f t="shared" si="169"/>
        <v>1</v>
      </c>
      <c r="BB1207" s="205">
        <f t="shared" si="163"/>
        <v>72962</v>
      </c>
      <c r="BC1207" s="205">
        <f t="shared" si="164"/>
        <v>72962</v>
      </c>
      <c r="BD1207" s="205">
        <f t="shared" si="165"/>
        <v>0</v>
      </c>
      <c r="BE1207" s="205">
        <f t="shared" si="166"/>
        <v>0</v>
      </c>
      <c r="BF1207" s="175">
        <v>72962</v>
      </c>
      <c r="BG1207" s="175">
        <v>5162</v>
      </c>
      <c r="BH1207" s="175">
        <v>19845</v>
      </c>
      <c r="BI1207" s="175"/>
      <c r="BJ1207" s="175"/>
      <c r="BK1207" s="175">
        <v>12037</v>
      </c>
      <c r="BL1207" s="175">
        <v>14761</v>
      </c>
      <c r="BM1207" s="175">
        <v>8928</v>
      </c>
      <c r="BN1207" s="175">
        <v>2898</v>
      </c>
      <c r="BO1207" s="175">
        <v>9331</v>
      </c>
      <c r="BP1207" s="198">
        <f t="shared" si="167"/>
        <v>29176</v>
      </c>
    </row>
    <row r="1208" spans="1:68" s="116" customFormat="1" x14ac:dyDescent="0.15">
      <c r="A1208" s="117">
        <v>2221901001</v>
      </c>
      <c r="B1208" s="118" t="s">
        <v>1829</v>
      </c>
      <c r="C1208" s="118" t="s">
        <v>1773</v>
      </c>
      <c r="D1208" s="118" t="s">
        <v>1830</v>
      </c>
      <c r="E1208" s="118" t="s">
        <v>4387</v>
      </c>
      <c r="F1208" s="120">
        <v>21</v>
      </c>
      <c r="G1208" s="119"/>
      <c r="H1208" s="119"/>
      <c r="I1208" s="120" t="s">
        <v>5820</v>
      </c>
      <c r="J1208" s="120">
        <v>8750</v>
      </c>
      <c r="K1208" s="120">
        <v>1274163</v>
      </c>
      <c r="L1208" s="120">
        <v>0.39900000000000002</v>
      </c>
      <c r="M1208" s="121" t="s">
        <v>5654</v>
      </c>
      <c r="N1208" s="120">
        <v>1</v>
      </c>
      <c r="O1208" s="119">
        <v>149.19999999999999</v>
      </c>
      <c r="P1208" s="119">
        <v>27.8</v>
      </c>
      <c r="Q1208" s="119">
        <v>3.9</v>
      </c>
      <c r="R1208" s="120" t="s">
        <v>5655</v>
      </c>
      <c r="S1208" s="120">
        <v>13.4</v>
      </c>
      <c r="T1208" s="120"/>
      <c r="U1208" s="120"/>
      <c r="V1208" s="172">
        <v>793.5</v>
      </c>
      <c r="W1208" s="172"/>
      <c r="X1208" s="172">
        <v>94.7</v>
      </c>
      <c r="Y1208" s="172">
        <v>68.7</v>
      </c>
      <c r="Z1208" s="172">
        <v>630.1</v>
      </c>
      <c r="AA1208" s="123">
        <v>19811</v>
      </c>
      <c r="AB1208" s="123"/>
      <c r="AC1208" s="123">
        <v>798</v>
      </c>
      <c r="AD1208" s="123"/>
      <c r="AE1208" s="123"/>
      <c r="AF1208" s="123"/>
      <c r="AG1208" s="214"/>
      <c r="AH1208" s="229" t="str">
        <f t="shared" si="162"/>
        <v>a3</v>
      </c>
      <c r="AI1208" s="122" t="s">
        <v>5401</v>
      </c>
      <c r="AJ1208" s="122" t="s">
        <v>5401</v>
      </c>
      <c r="AK1208" s="122" t="s">
        <v>5401</v>
      </c>
      <c r="AL1208" s="122" t="s">
        <v>5401</v>
      </c>
      <c r="AM1208" s="122"/>
      <c r="AN1208" s="173">
        <v>1</v>
      </c>
      <c r="AO1208" s="173"/>
      <c r="AP1208" s="173"/>
      <c r="AQ1208" s="173"/>
      <c r="AR1208" s="173"/>
      <c r="AS1208" s="173">
        <v>1</v>
      </c>
      <c r="AT1208" s="173">
        <v>1.5</v>
      </c>
      <c r="AU1208" s="173">
        <v>1.5</v>
      </c>
      <c r="AV1208" s="173">
        <v>1</v>
      </c>
      <c r="AW1208" s="173">
        <v>1</v>
      </c>
      <c r="AX1208" s="173">
        <v>1</v>
      </c>
      <c r="AY1208" s="173">
        <v>1</v>
      </c>
      <c r="AZ1208" s="211">
        <f t="shared" si="168"/>
        <v>2</v>
      </c>
      <c r="BA1208" s="211">
        <f t="shared" si="169"/>
        <v>7</v>
      </c>
      <c r="BB1208" s="205">
        <f t="shared" si="163"/>
        <v>159690</v>
      </c>
      <c r="BC1208" s="205">
        <f t="shared" si="164"/>
        <v>104777</v>
      </c>
      <c r="BD1208" s="205">
        <f t="shared" si="165"/>
        <v>65306</v>
      </c>
      <c r="BE1208" s="205">
        <f t="shared" si="166"/>
        <v>10393</v>
      </c>
      <c r="BF1208" s="175">
        <v>94384</v>
      </c>
      <c r="BG1208" s="175"/>
      <c r="BH1208" s="175">
        <v>65306</v>
      </c>
      <c r="BI1208" s="175">
        <v>53402</v>
      </c>
      <c r="BJ1208" s="175">
        <v>1511</v>
      </c>
      <c r="BK1208" s="175">
        <v>21882</v>
      </c>
      <c r="BL1208" s="175">
        <v>3777</v>
      </c>
      <c r="BM1208" s="175"/>
      <c r="BN1208" s="175"/>
      <c r="BO1208" s="175">
        <v>13812</v>
      </c>
      <c r="BP1208" s="198">
        <f t="shared" si="167"/>
        <v>79118</v>
      </c>
    </row>
    <row r="1209" spans="1:68" s="116" customFormat="1" x14ac:dyDescent="0.15">
      <c r="A1209" s="117">
        <v>2222101001</v>
      </c>
      <c r="B1209" s="118" t="s">
        <v>1831</v>
      </c>
      <c r="C1209" s="118" t="s">
        <v>1773</v>
      </c>
      <c r="D1209" s="118" t="s">
        <v>1832</v>
      </c>
      <c r="E1209" s="118" t="s">
        <v>4388</v>
      </c>
      <c r="F1209" s="120">
        <v>12</v>
      </c>
      <c r="G1209" s="119">
        <v>1214506.6000000001</v>
      </c>
      <c r="H1209" s="119"/>
      <c r="I1209" s="120" t="s">
        <v>5820</v>
      </c>
      <c r="J1209" s="120">
        <v>9020</v>
      </c>
      <c r="K1209" s="120">
        <v>1214507</v>
      </c>
      <c r="L1209" s="120">
        <v>0.36899999999999999</v>
      </c>
      <c r="M1209" s="121" t="s">
        <v>5675</v>
      </c>
      <c r="N1209" s="120">
        <v>2</v>
      </c>
      <c r="O1209" s="119">
        <v>200</v>
      </c>
      <c r="P1209" s="119"/>
      <c r="Q1209" s="119"/>
      <c r="R1209" s="120" t="s">
        <v>5655</v>
      </c>
      <c r="S1209" s="120">
        <v>14.9</v>
      </c>
      <c r="T1209" s="120"/>
      <c r="U1209" s="120"/>
      <c r="V1209" s="172">
        <v>1666.7</v>
      </c>
      <c r="W1209" s="172">
        <v>209.7</v>
      </c>
      <c r="X1209" s="172">
        <v>960.7</v>
      </c>
      <c r="Y1209" s="172">
        <v>24.3</v>
      </c>
      <c r="Z1209" s="172">
        <v>472</v>
      </c>
      <c r="AA1209" s="123">
        <v>18589.599999999999</v>
      </c>
      <c r="AB1209" s="123"/>
      <c r="AC1209" s="123">
        <v>900</v>
      </c>
      <c r="AD1209" s="123"/>
      <c r="AE1209" s="123"/>
      <c r="AF1209" s="123"/>
      <c r="AG1209" s="214"/>
      <c r="AH1209" s="229" t="str">
        <f t="shared" si="162"/>
        <v>b3</v>
      </c>
      <c r="AI1209" s="122"/>
      <c r="AJ1209" s="122"/>
      <c r="AK1209" s="122"/>
      <c r="AL1209" s="122"/>
      <c r="AM1209" s="122"/>
      <c r="AN1209" s="173"/>
      <c r="AO1209" s="173"/>
      <c r="AP1209" s="173"/>
      <c r="AQ1209" s="173"/>
      <c r="AR1209" s="173"/>
      <c r="AS1209" s="173"/>
      <c r="AT1209" s="173">
        <v>0.5</v>
      </c>
      <c r="AU1209" s="173">
        <v>0.5</v>
      </c>
      <c r="AV1209" s="173">
        <v>0.5</v>
      </c>
      <c r="AW1209" s="173">
        <v>0.5</v>
      </c>
      <c r="AX1209" s="173">
        <v>1</v>
      </c>
      <c r="AY1209" s="173"/>
      <c r="AZ1209" s="211">
        <f t="shared" si="168"/>
        <v>0</v>
      </c>
      <c r="BA1209" s="211">
        <f t="shared" si="169"/>
        <v>3</v>
      </c>
      <c r="BB1209" s="205">
        <f t="shared" si="163"/>
        <v>208520</v>
      </c>
      <c r="BC1209" s="205">
        <f t="shared" si="164"/>
        <v>186727</v>
      </c>
      <c r="BD1209" s="205">
        <f t="shared" si="165"/>
        <v>39206</v>
      </c>
      <c r="BE1209" s="205">
        <f t="shared" si="166"/>
        <v>17413</v>
      </c>
      <c r="BF1209" s="175">
        <v>169314</v>
      </c>
      <c r="BG1209" s="175"/>
      <c r="BH1209" s="175">
        <v>39206</v>
      </c>
      <c r="BI1209" s="175">
        <v>21793</v>
      </c>
      <c r="BJ1209" s="175"/>
      <c r="BK1209" s="175">
        <v>49112</v>
      </c>
      <c r="BL1209" s="175">
        <v>36662</v>
      </c>
      <c r="BM1209" s="175">
        <v>26271</v>
      </c>
      <c r="BN1209" s="175">
        <v>5681</v>
      </c>
      <c r="BO1209" s="175">
        <v>29795</v>
      </c>
      <c r="BP1209" s="198">
        <f t="shared" si="167"/>
        <v>69001</v>
      </c>
    </row>
    <row r="1210" spans="1:68" s="116" customFormat="1" x14ac:dyDescent="0.15">
      <c r="A1210" s="117">
        <v>2222101002</v>
      </c>
      <c r="B1210" s="118" t="s">
        <v>1833</v>
      </c>
      <c r="C1210" s="118" t="s">
        <v>1773</v>
      </c>
      <c r="D1210" s="118" t="s">
        <v>1832</v>
      </c>
      <c r="E1210" s="118" t="s">
        <v>4389</v>
      </c>
      <c r="F1210" s="120">
        <v>12</v>
      </c>
      <c r="G1210" s="119">
        <v>786383</v>
      </c>
      <c r="H1210" s="119"/>
      <c r="I1210" s="120" t="s">
        <v>5820</v>
      </c>
      <c r="J1210" s="120">
        <v>3150</v>
      </c>
      <c r="K1210" s="120">
        <v>786383</v>
      </c>
      <c r="L1210" s="120">
        <v>0.68400000000000005</v>
      </c>
      <c r="M1210" s="121" t="s">
        <v>5682</v>
      </c>
      <c r="N1210" s="120">
        <v>2</v>
      </c>
      <c r="O1210" s="119">
        <v>172</v>
      </c>
      <c r="P1210" s="119"/>
      <c r="Q1210" s="119"/>
      <c r="R1210" s="120" t="s">
        <v>5655</v>
      </c>
      <c r="S1210" s="120">
        <v>20</v>
      </c>
      <c r="T1210" s="120"/>
      <c r="U1210" s="120"/>
      <c r="V1210" s="172">
        <v>1116.8</v>
      </c>
      <c r="W1210" s="172">
        <v>122.4</v>
      </c>
      <c r="X1210" s="172">
        <v>679.4</v>
      </c>
      <c r="Y1210" s="172">
        <v>136.30000000000001</v>
      </c>
      <c r="Z1210" s="172">
        <v>178.7</v>
      </c>
      <c r="AA1210" s="123">
        <v>9221</v>
      </c>
      <c r="AB1210" s="123"/>
      <c r="AC1210" s="123">
        <v>676</v>
      </c>
      <c r="AD1210" s="123"/>
      <c r="AE1210" s="123"/>
      <c r="AF1210" s="123"/>
      <c r="AG1210" s="214"/>
      <c r="AH1210" s="229" t="str">
        <f t="shared" si="162"/>
        <v>b3</v>
      </c>
      <c r="AI1210" s="122" t="s">
        <v>5401</v>
      </c>
      <c r="AJ1210" s="122"/>
      <c r="AK1210" s="122"/>
      <c r="AL1210" s="122" t="s">
        <v>5400</v>
      </c>
      <c r="AM1210" s="122"/>
      <c r="AN1210" s="173"/>
      <c r="AO1210" s="173"/>
      <c r="AP1210" s="173"/>
      <c r="AQ1210" s="173"/>
      <c r="AR1210" s="173"/>
      <c r="AS1210" s="173"/>
      <c r="AT1210" s="173"/>
      <c r="AU1210" s="173">
        <v>0.9</v>
      </c>
      <c r="AV1210" s="173">
        <v>0.6</v>
      </c>
      <c r="AW1210" s="173"/>
      <c r="AX1210" s="173"/>
      <c r="AY1210" s="173"/>
      <c r="AZ1210" s="211">
        <f t="shared" si="168"/>
        <v>0</v>
      </c>
      <c r="BA1210" s="211">
        <f t="shared" si="169"/>
        <v>1.5</v>
      </c>
      <c r="BB1210" s="205">
        <f t="shared" si="163"/>
        <v>104806</v>
      </c>
      <c r="BC1210" s="205">
        <f t="shared" si="164"/>
        <v>81497</v>
      </c>
      <c r="BD1210" s="205">
        <f t="shared" si="165"/>
        <v>28823</v>
      </c>
      <c r="BE1210" s="205">
        <f t="shared" si="166"/>
        <v>5514</v>
      </c>
      <c r="BF1210" s="175">
        <v>75983</v>
      </c>
      <c r="BG1210" s="175"/>
      <c r="BH1210" s="175">
        <v>28823</v>
      </c>
      <c r="BI1210" s="175">
        <v>11344</v>
      </c>
      <c r="BJ1210" s="175">
        <v>11965</v>
      </c>
      <c r="BK1210" s="175">
        <v>17644</v>
      </c>
      <c r="BL1210" s="175">
        <v>3998</v>
      </c>
      <c r="BM1210" s="175">
        <v>17523</v>
      </c>
      <c r="BN1210" s="175">
        <v>382</v>
      </c>
      <c r="BO1210" s="175">
        <v>13127</v>
      </c>
      <c r="BP1210" s="198">
        <f t="shared" si="167"/>
        <v>41950</v>
      </c>
    </row>
    <row r="1211" spans="1:68" s="116" customFormat="1" x14ac:dyDescent="0.15">
      <c r="A1211" s="117">
        <v>2222202001</v>
      </c>
      <c r="B1211" s="118" t="s">
        <v>1834</v>
      </c>
      <c r="C1211" s="118" t="s">
        <v>1773</v>
      </c>
      <c r="D1211" s="118" t="s">
        <v>1835</v>
      </c>
      <c r="E1211" s="118" t="s">
        <v>4390</v>
      </c>
      <c r="F1211" s="120">
        <v>27</v>
      </c>
      <c r="G1211" s="119">
        <v>1023366</v>
      </c>
      <c r="H1211" s="119"/>
      <c r="I1211" s="120" t="s">
        <v>5820</v>
      </c>
      <c r="J1211" s="120">
        <v>3388</v>
      </c>
      <c r="K1211" s="120">
        <v>1023366</v>
      </c>
      <c r="L1211" s="120">
        <v>0.82799999999999996</v>
      </c>
      <c r="M1211" s="121" t="s">
        <v>5654</v>
      </c>
      <c r="N1211" s="120">
        <v>1</v>
      </c>
      <c r="O1211" s="119">
        <v>121.6</v>
      </c>
      <c r="P1211" s="119"/>
      <c r="Q1211" s="119"/>
      <c r="R1211" s="120" t="s">
        <v>5655</v>
      </c>
      <c r="S1211" s="120">
        <v>2.5</v>
      </c>
      <c r="T1211" s="120"/>
      <c r="U1211" s="120"/>
      <c r="V1211" s="172">
        <v>875</v>
      </c>
      <c r="W1211" s="172">
        <v>121</v>
      </c>
      <c r="X1211" s="172">
        <v>639</v>
      </c>
      <c r="Y1211" s="172">
        <v>115</v>
      </c>
      <c r="Z1211" s="172"/>
      <c r="AA1211" s="123">
        <v>4034</v>
      </c>
      <c r="AB1211" s="123"/>
      <c r="AC1211" s="123">
        <v>223</v>
      </c>
      <c r="AD1211" s="123"/>
      <c r="AE1211" s="123"/>
      <c r="AF1211" s="123"/>
      <c r="AG1211" s="214"/>
      <c r="AH1211" s="229" t="str">
        <f t="shared" si="162"/>
        <v>a3</v>
      </c>
      <c r="AI1211" s="122"/>
      <c r="AJ1211" s="122"/>
      <c r="AK1211" s="122"/>
      <c r="AL1211" s="122"/>
      <c r="AM1211" s="122"/>
      <c r="AN1211" s="173">
        <v>1</v>
      </c>
      <c r="AO1211" s="173">
        <v>0.6</v>
      </c>
      <c r="AP1211" s="173"/>
      <c r="AQ1211" s="173"/>
      <c r="AR1211" s="173"/>
      <c r="AS1211" s="173">
        <v>1</v>
      </c>
      <c r="AT1211" s="173">
        <v>1</v>
      </c>
      <c r="AU1211" s="173">
        <v>1</v>
      </c>
      <c r="AV1211" s="173">
        <v>0.5</v>
      </c>
      <c r="AW1211" s="173">
        <v>0.5</v>
      </c>
      <c r="AX1211" s="173">
        <v>0.5</v>
      </c>
      <c r="AY1211" s="173">
        <v>0.5</v>
      </c>
      <c r="AZ1211" s="211">
        <f t="shared" si="168"/>
        <v>2.6</v>
      </c>
      <c r="BA1211" s="211">
        <f t="shared" si="169"/>
        <v>4</v>
      </c>
      <c r="BB1211" s="205">
        <f t="shared" si="163"/>
        <v>103063</v>
      </c>
      <c r="BC1211" s="205">
        <f t="shared" si="164"/>
        <v>68640</v>
      </c>
      <c r="BD1211" s="205">
        <f t="shared" si="165"/>
        <v>34423</v>
      </c>
      <c r="BE1211" s="205">
        <f t="shared" si="166"/>
        <v>0</v>
      </c>
      <c r="BF1211" s="175">
        <v>68640</v>
      </c>
      <c r="BG1211" s="175">
        <v>2968</v>
      </c>
      <c r="BH1211" s="175">
        <v>34423</v>
      </c>
      <c r="BI1211" s="175">
        <v>34423</v>
      </c>
      <c r="BJ1211" s="175"/>
      <c r="BK1211" s="175">
        <v>6606</v>
      </c>
      <c r="BL1211" s="175">
        <v>4320</v>
      </c>
      <c r="BM1211" s="175">
        <v>12785</v>
      </c>
      <c r="BN1211" s="175">
        <v>5663</v>
      </c>
      <c r="BO1211" s="175">
        <v>1875</v>
      </c>
      <c r="BP1211" s="198">
        <f t="shared" si="167"/>
        <v>36298</v>
      </c>
    </row>
    <row r="1212" spans="1:68" s="116" customFormat="1" x14ac:dyDescent="0.15">
      <c r="A1212" s="117">
        <v>2222202002</v>
      </c>
      <c r="B1212" s="118" t="s">
        <v>1836</v>
      </c>
      <c r="C1212" s="118" t="s">
        <v>1773</v>
      </c>
      <c r="D1212" s="118" t="s">
        <v>1835</v>
      </c>
      <c r="E1212" s="118" t="s">
        <v>4391</v>
      </c>
      <c r="F1212" s="120">
        <v>17</v>
      </c>
      <c r="G1212" s="119"/>
      <c r="H1212" s="119"/>
      <c r="I1212" s="120" t="s">
        <v>5820</v>
      </c>
      <c r="J1212" s="120">
        <v>1480</v>
      </c>
      <c r="K1212" s="120">
        <v>158652</v>
      </c>
      <c r="L1212" s="120">
        <v>0.29399999999999998</v>
      </c>
      <c r="M1212" s="121" t="s">
        <v>5659</v>
      </c>
      <c r="N1212" s="120">
        <v>1</v>
      </c>
      <c r="O1212" s="119">
        <v>156.4</v>
      </c>
      <c r="P1212" s="119"/>
      <c r="Q1212" s="119"/>
      <c r="R1212" s="120" t="s">
        <v>5658</v>
      </c>
      <c r="S1212" s="120">
        <v>0.56000000000000005</v>
      </c>
      <c r="T1212" s="120"/>
      <c r="U1212" s="120"/>
      <c r="V1212" s="172">
        <v>299.10000000000002</v>
      </c>
      <c r="W1212" s="172"/>
      <c r="X1212" s="172">
        <v>189.9</v>
      </c>
      <c r="Y1212" s="172">
        <v>41.6</v>
      </c>
      <c r="Z1212" s="172">
        <v>67.599999999999994</v>
      </c>
      <c r="AA1212" s="123">
        <v>822</v>
      </c>
      <c r="AB1212" s="123"/>
      <c r="AC1212" s="123">
        <v>90</v>
      </c>
      <c r="AD1212" s="123"/>
      <c r="AE1212" s="123"/>
      <c r="AF1212" s="123"/>
      <c r="AG1212" s="214"/>
      <c r="AH1212" s="229" t="str">
        <f t="shared" si="162"/>
        <v>a3</v>
      </c>
      <c r="AI1212" s="122"/>
      <c r="AJ1212" s="122"/>
      <c r="AK1212" s="122"/>
      <c r="AL1212" s="122"/>
      <c r="AM1212" s="122"/>
      <c r="AN1212" s="173"/>
      <c r="AO1212" s="173"/>
      <c r="AP1212" s="173"/>
      <c r="AQ1212" s="173"/>
      <c r="AR1212" s="173"/>
      <c r="AS1212" s="173">
        <v>1</v>
      </c>
      <c r="AT1212" s="173">
        <v>0.5</v>
      </c>
      <c r="AU1212" s="173">
        <v>0.5</v>
      </c>
      <c r="AV1212" s="173"/>
      <c r="AW1212" s="173"/>
      <c r="AX1212" s="173"/>
      <c r="AY1212" s="173"/>
      <c r="AZ1212" s="211">
        <f t="shared" si="168"/>
        <v>1</v>
      </c>
      <c r="BA1212" s="211">
        <f t="shared" si="169"/>
        <v>1</v>
      </c>
      <c r="BB1212" s="205">
        <f t="shared" si="163"/>
        <v>52664</v>
      </c>
      <c r="BC1212" s="205">
        <f t="shared" si="164"/>
        <v>35742</v>
      </c>
      <c r="BD1212" s="205">
        <f t="shared" si="165"/>
        <v>16922</v>
      </c>
      <c r="BE1212" s="205">
        <f t="shared" si="166"/>
        <v>0</v>
      </c>
      <c r="BF1212" s="175">
        <v>35742</v>
      </c>
      <c r="BG1212" s="175">
        <v>2968</v>
      </c>
      <c r="BH1212" s="175">
        <v>16922</v>
      </c>
      <c r="BI1212" s="175">
        <v>16922</v>
      </c>
      <c r="BJ1212" s="175"/>
      <c r="BK1212" s="175">
        <v>2614</v>
      </c>
      <c r="BL1212" s="175">
        <v>2379</v>
      </c>
      <c r="BM1212" s="175">
        <v>7621</v>
      </c>
      <c r="BN1212" s="175">
        <v>1879</v>
      </c>
      <c r="BO1212" s="175">
        <v>1359</v>
      </c>
      <c r="BP1212" s="198">
        <f t="shared" si="167"/>
        <v>18281</v>
      </c>
    </row>
    <row r="1213" spans="1:68" s="116" customFormat="1" x14ac:dyDescent="0.15">
      <c r="A1213" s="117">
        <v>2222202003</v>
      </c>
      <c r="B1213" s="118" t="s">
        <v>1837</v>
      </c>
      <c r="C1213" s="118" t="s">
        <v>1773</v>
      </c>
      <c r="D1213" s="118" t="s">
        <v>1835</v>
      </c>
      <c r="E1213" s="118" t="s">
        <v>4392</v>
      </c>
      <c r="F1213" s="120">
        <v>14</v>
      </c>
      <c r="G1213" s="119"/>
      <c r="H1213" s="119"/>
      <c r="I1213" s="120" t="s">
        <v>5820</v>
      </c>
      <c r="J1213" s="120">
        <v>2025</v>
      </c>
      <c r="K1213" s="120">
        <v>408702</v>
      </c>
      <c r="L1213" s="120">
        <v>0.55300000000000005</v>
      </c>
      <c r="M1213" s="121" t="s">
        <v>5657</v>
      </c>
      <c r="N1213" s="120">
        <v>1</v>
      </c>
      <c r="O1213" s="119">
        <v>141.6</v>
      </c>
      <c r="P1213" s="119"/>
      <c r="Q1213" s="119"/>
      <c r="R1213" s="120" t="s">
        <v>5658</v>
      </c>
      <c r="S1213" s="120">
        <v>0.17</v>
      </c>
      <c r="T1213" s="120"/>
      <c r="U1213" s="120"/>
      <c r="V1213" s="172">
        <v>297.3</v>
      </c>
      <c r="W1213" s="172"/>
      <c r="X1213" s="172">
        <v>153.1</v>
      </c>
      <c r="Y1213" s="172">
        <v>30.7</v>
      </c>
      <c r="Z1213" s="172">
        <v>113.5</v>
      </c>
      <c r="AA1213" s="123">
        <v>1751</v>
      </c>
      <c r="AB1213" s="123"/>
      <c r="AC1213" s="123">
        <v>102.7</v>
      </c>
      <c r="AD1213" s="123"/>
      <c r="AE1213" s="123"/>
      <c r="AF1213" s="123"/>
      <c r="AG1213" s="214"/>
      <c r="AH1213" s="229" t="str">
        <f t="shared" si="162"/>
        <v>a3</v>
      </c>
      <c r="AI1213" s="122"/>
      <c r="AJ1213" s="122"/>
      <c r="AK1213" s="122"/>
      <c r="AL1213" s="122"/>
      <c r="AM1213" s="122"/>
      <c r="AN1213" s="173"/>
      <c r="AO1213" s="173"/>
      <c r="AP1213" s="173"/>
      <c r="AQ1213" s="173"/>
      <c r="AR1213" s="173"/>
      <c r="AS1213" s="173">
        <v>1</v>
      </c>
      <c r="AT1213" s="173">
        <v>0.5</v>
      </c>
      <c r="AU1213" s="173">
        <v>0.5</v>
      </c>
      <c r="AV1213" s="173"/>
      <c r="AW1213" s="173"/>
      <c r="AX1213" s="173"/>
      <c r="AY1213" s="173"/>
      <c r="AZ1213" s="211">
        <f t="shared" si="168"/>
        <v>1</v>
      </c>
      <c r="BA1213" s="211">
        <f t="shared" si="169"/>
        <v>1</v>
      </c>
      <c r="BB1213" s="205">
        <f t="shared" si="163"/>
        <v>58102</v>
      </c>
      <c r="BC1213" s="205">
        <f t="shared" si="164"/>
        <v>37417</v>
      </c>
      <c r="BD1213" s="205">
        <f t="shared" si="165"/>
        <v>20685</v>
      </c>
      <c r="BE1213" s="205">
        <f t="shared" si="166"/>
        <v>0</v>
      </c>
      <c r="BF1213" s="175">
        <v>37417</v>
      </c>
      <c r="BG1213" s="175">
        <v>2968</v>
      </c>
      <c r="BH1213" s="175">
        <v>20685</v>
      </c>
      <c r="BI1213" s="175">
        <v>20685</v>
      </c>
      <c r="BJ1213" s="175"/>
      <c r="BK1213" s="175">
        <v>2414</v>
      </c>
      <c r="BL1213" s="175">
        <v>892</v>
      </c>
      <c r="BM1213" s="175">
        <v>7987</v>
      </c>
      <c r="BN1213" s="175">
        <v>858</v>
      </c>
      <c r="BO1213" s="175">
        <v>1613</v>
      </c>
      <c r="BP1213" s="198">
        <f t="shared" si="167"/>
        <v>22298</v>
      </c>
    </row>
    <row r="1214" spans="1:68" s="116" customFormat="1" x14ac:dyDescent="0.15">
      <c r="A1214" s="117">
        <v>2222301001</v>
      </c>
      <c r="B1214" s="118" t="s">
        <v>1838</v>
      </c>
      <c r="C1214" s="118" t="s">
        <v>1773</v>
      </c>
      <c r="D1214" s="118" t="s">
        <v>1839</v>
      </c>
      <c r="E1214" s="118" t="s">
        <v>4393</v>
      </c>
      <c r="F1214" s="120">
        <v>18</v>
      </c>
      <c r="G1214" s="119">
        <v>1253049</v>
      </c>
      <c r="H1214" s="119"/>
      <c r="I1214" s="120" t="s">
        <v>5820</v>
      </c>
      <c r="J1214" s="120">
        <v>5800</v>
      </c>
      <c r="K1214" s="120">
        <v>1253049</v>
      </c>
      <c r="L1214" s="120">
        <v>0.59199999999999997</v>
      </c>
      <c r="M1214" s="121" t="s">
        <v>5657</v>
      </c>
      <c r="N1214" s="120">
        <v>1</v>
      </c>
      <c r="O1214" s="119">
        <v>205</v>
      </c>
      <c r="P1214" s="119"/>
      <c r="Q1214" s="119"/>
      <c r="R1214" s="120" t="s">
        <v>5655</v>
      </c>
      <c r="S1214" s="120">
        <v>12.3</v>
      </c>
      <c r="T1214" s="120"/>
      <c r="U1214" s="120"/>
      <c r="V1214" s="172">
        <v>653</v>
      </c>
      <c r="W1214" s="172">
        <v>72</v>
      </c>
      <c r="X1214" s="172">
        <v>393</v>
      </c>
      <c r="Y1214" s="172">
        <v>73</v>
      </c>
      <c r="Z1214" s="172">
        <v>115</v>
      </c>
      <c r="AA1214" s="123">
        <v>10691</v>
      </c>
      <c r="AB1214" s="123"/>
      <c r="AC1214" s="123">
        <v>1181</v>
      </c>
      <c r="AD1214" s="123"/>
      <c r="AE1214" s="123"/>
      <c r="AF1214" s="123"/>
      <c r="AG1214" s="214"/>
      <c r="AH1214" s="229" t="str">
        <f t="shared" si="162"/>
        <v>a3</v>
      </c>
      <c r="AI1214" s="122"/>
      <c r="AJ1214" s="122"/>
      <c r="AK1214" s="122"/>
      <c r="AL1214" s="122"/>
      <c r="AM1214" s="122"/>
      <c r="AN1214" s="173" t="s">
        <v>3186</v>
      </c>
      <c r="AO1214" s="173" t="s">
        <v>3186</v>
      </c>
      <c r="AP1214" s="173" t="s">
        <v>3186</v>
      </c>
      <c r="AQ1214" s="173" t="s">
        <v>3186</v>
      </c>
      <c r="AR1214" s="173" t="s">
        <v>3186</v>
      </c>
      <c r="AS1214" s="173">
        <v>0.5</v>
      </c>
      <c r="AT1214" s="173">
        <v>0.6</v>
      </c>
      <c r="AU1214" s="173">
        <v>0.8</v>
      </c>
      <c r="AV1214" s="173">
        <v>1.1000000000000001</v>
      </c>
      <c r="AW1214" s="173">
        <v>0.6</v>
      </c>
      <c r="AX1214" s="173"/>
      <c r="AY1214" s="173"/>
      <c r="AZ1214" s="211">
        <f t="shared" si="168"/>
        <v>0.5</v>
      </c>
      <c r="BA1214" s="211">
        <f t="shared" si="169"/>
        <v>3.1</v>
      </c>
      <c r="BB1214" s="205">
        <f t="shared" si="163"/>
        <v>94355</v>
      </c>
      <c r="BC1214" s="205">
        <f t="shared" si="164"/>
        <v>94355</v>
      </c>
      <c r="BD1214" s="205">
        <f t="shared" si="165"/>
        <v>-399</v>
      </c>
      <c r="BE1214" s="205">
        <f t="shared" si="166"/>
        <v>-399</v>
      </c>
      <c r="BF1214" s="175">
        <v>94754</v>
      </c>
      <c r="BG1214" s="175"/>
      <c r="BH1214" s="175">
        <v>59202</v>
      </c>
      <c r="BI1214" s="175"/>
      <c r="BJ1214" s="175"/>
      <c r="BK1214" s="175">
        <v>25057</v>
      </c>
      <c r="BL1214" s="175">
        <v>3727</v>
      </c>
      <c r="BM1214" s="175"/>
      <c r="BN1214" s="175"/>
      <c r="BO1214" s="175">
        <v>6369</v>
      </c>
      <c r="BP1214" s="198">
        <f t="shared" si="167"/>
        <v>65571</v>
      </c>
    </row>
    <row r="1215" spans="1:68" s="116" customFormat="1" x14ac:dyDescent="0.15">
      <c r="A1215" s="117">
        <v>2222302002</v>
      </c>
      <c r="B1215" s="118" t="s">
        <v>700</v>
      </c>
      <c r="C1215" s="118" t="s">
        <v>1773</v>
      </c>
      <c r="D1215" s="118" t="s">
        <v>1839</v>
      </c>
      <c r="E1215" s="118" t="s">
        <v>4394</v>
      </c>
      <c r="F1215" s="120">
        <v>14</v>
      </c>
      <c r="G1215" s="119">
        <v>385115</v>
      </c>
      <c r="H1215" s="119"/>
      <c r="I1215" s="120" t="s">
        <v>5820</v>
      </c>
      <c r="J1215" s="120">
        <v>1900</v>
      </c>
      <c r="K1215" s="120">
        <v>385115</v>
      </c>
      <c r="L1215" s="120">
        <v>0.55500000000000005</v>
      </c>
      <c r="M1215" s="121" t="s">
        <v>5657</v>
      </c>
      <c r="N1215" s="120">
        <v>1</v>
      </c>
      <c r="O1215" s="119">
        <v>193</v>
      </c>
      <c r="P1215" s="119"/>
      <c r="Q1215" s="119"/>
      <c r="R1215" s="120" t="s">
        <v>5658</v>
      </c>
      <c r="S1215" s="120">
        <v>0.7</v>
      </c>
      <c r="T1215" s="120"/>
      <c r="U1215" s="120"/>
      <c r="V1215" s="172">
        <v>495</v>
      </c>
      <c r="W1215" s="172">
        <v>55</v>
      </c>
      <c r="X1215" s="172">
        <v>153</v>
      </c>
      <c r="Y1215" s="172">
        <v>214</v>
      </c>
      <c r="Z1215" s="172">
        <v>73</v>
      </c>
      <c r="AA1215" s="123">
        <v>858</v>
      </c>
      <c r="AB1215" s="123"/>
      <c r="AC1215" s="123"/>
      <c r="AD1215" s="123"/>
      <c r="AE1215" s="123"/>
      <c r="AF1215" s="123"/>
      <c r="AG1215" s="214"/>
      <c r="AH1215" s="229" t="str">
        <f t="shared" si="162"/>
        <v>a2</v>
      </c>
      <c r="AI1215" s="122"/>
      <c r="AJ1215" s="122"/>
      <c r="AK1215" s="122"/>
      <c r="AL1215" s="122"/>
      <c r="AM1215" s="122"/>
      <c r="AN1215" s="173" t="s">
        <v>3186</v>
      </c>
      <c r="AO1215" s="173" t="s">
        <v>3186</v>
      </c>
      <c r="AP1215" s="173" t="s">
        <v>3186</v>
      </c>
      <c r="AQ1215" s="173" t="s">
        <v>3186</v>
      </c>
      <c r="AR1215" s="173" t="s">
        <v>3186</v>
      </c>
      <c r="AS1215" s="173"/>
      <c r="AT1215" s="173"/>
      <c r="AU1215" s="173">
        <v>0.7</v>
      </c>
      <c r="AV1215" s="173"/>
      <c r="AW1215" s="173">
        <v>0.6</v>
      </c>
      <c r="AX1215" s="173"/>
      <c r="AY1215" s="173"/>
      <c r="AZ1215" s="211">
        <f t="shared" si="168"/>
        <v>0</v>
      </c>
      <c r="BA1215" s="211">
        <f t="shared" si="169"/>
        <v>1.2999999999999998</v>
      </c>
      <c r="BB1215" s="205">
        <f t="shared" si="163"/>
        <v>41166</v>
      </c>
      <c r="BC1215" s="205">
        <f t="shared" si="164"/>
        <v>41166</v>
      </c>
      <c r="BD1215" s="205">
        <f t="shared" si="165"/>
        <v>-378</v>
      </c>
      <c r="BE1215" s="205">
        <f t="shared" si="166"/>
        <v>-378</v>
      </c>
      <c r="BF1215" s="175">
        <v>41544</v>
      </c>
      <c r="BG1215" s="175"/>
      <c r="BH1215" s="175">
        <v>18102</v>
      </c>
      <c r="BI1215" s="175"/>
      <c r="BJ1215" s="175"/>
      <c r="BK1215" s="175">
        <v>11411</v>
      </c>
      <c r="BL1215" s="175">
        <v>5078</v>
      </c>
      <c r="BM1215" s="175"/>
      <c r="BN1215" s="175"/>
      <c r="BO1215" s="175">
        <v>6575</v>
      </c>
      <c r="BP1215" s="198">
        <f t="shared" si="167"/>
        <v>24677</v>
      </c>
    </row>
    <row r="1216" spans="1:68" s="116" customFormat="1" x14ac:dyDescent="0.15">
      <c r="A1216" s="117">
        <v>2222401001</v>
      </c>
      <c r="B1216" s="118" t="s">
        <v>1840</v>
      </c>
      <c r="C1216" s="118" t="s">
        <v>1773</v>
      </c>
      <c r="D1216" s="118" t="s">
        <v>1841</v>
      </c>
      <c r="E1216" s="118" t="s">
        <v>4395</v>
      </c>
      <c r="F1216" s="120">
        <v>8</v>
      </c>
      <c r="G1216" s="119">
        <v>914026</v>
      </c>
      <c r="H1216" s="119"/>
      <c r="I1216" s="120" t="s">
        <v>5820</v>
      </c>
      <c r="J1216" s="120">
        <v>6400</v>
      </c>
      <c r="K1216" s="120">
        <v>914026</v>
      </c>
      <c r="L1216" s="120">
        <v>0.39100000000000001</v>
      </c>
      <c r="M1216" s="121" t="s">
        <v>5672</v>
      </c>
      <c r="N1216" s="120">
        <v>1</v>
      </c>
      <c r="O1216" s="119">
        <v>219</v>
      </c>
      <c r="P1216" s="119"/>
      <c r="Q1216" s="119"/>
      <c r="R1216" s="120" t="s">
        <v>5655</v>
      </c>
      <c r="S1216" s="120">
        <v>24.4</v>
      </c>
      <c r="T1216" s="120"/>
      <c r="U1216" s="120"/>
      <c r="V1216" s="172">
        <v>877.2</v>
      </c>
      <c r="W1216" s="172">
        <v>94.6</v>
      </c>
      <c r="X1216" s="172">
        <v>436</v>
      </c>
      <c r="Y1216" s="172">
        <v>94.3</v>
      </c>
      <c r="Z1216" s="172">
        <v>252.3</v>
      </c>
      <c r="AA1216" s="123">
        <v>9983</v>
      </c>
      <c r="AB1216" s="123"/>
      <c r="AC1216" s="123">
        <v>526</v>
      </c>
      <c r="AD1216" s="123"/>
      <c r="AE1216" s="123"/>
      <c r="AF1216" s="123"/>
      <c r="AG1216" s="214"/>
      <c r="AH1216" s="229" t="str">
        <f t="shared" si="162"/>
        <v>a3</v>
      </c>
      <c r="AI1216" s="122" t="s">
        <v>5401</v>
      </c>
      <c r="AJ1216" s="122"/>
      <c r="AK1216" s="122"/>
      <c r="AL1216" s="122" t="s">
        <v>5401</v>
      </c>
      <c r="AM1216" s="122"/>
      <c r="AN1216" s="173">
        <v>1</v>
      </c>
      <c r="AO1216" s="173" t="s">
        <v>3186</v>
      </c>
      <c r="AP1216" s="173" t="s">
        <v>3186</v>
      </c>
      <c r="AQ1216" s="173" t="s">
        <v>3186</v>
      </c>
      <c r="AR1216" s="173" t="s">
        <v>3186</v>
      </c>
      <c r="AS1216" s="173"/>
      <c r="AT1216" s="173"/>
      <c r="AU1216" s="173">
        <v>1</v>
      </c>
      <c r="AV1216" s="173">
        <v>0.8</v>
      </c>
      <c r="AW1216" s="173"/>
      <c r="AX1216" s="173"/>
      <c r="AY1216" s="173">
        <v>0.5</v>
      </c>
      <c r="AZ1216" s="211">
        <f t="shared" si="168"/>
        <v>1</v>
      </c>
      <c r="BA1216" s="211">
        <f t="shared" si="169"/>
        <v>2.2999999999999998</v>
      </c>
      <c r="BB1216" s="205">
        <f t="shared" si="163"/>
        <v>79073</v>
      </c>
      <c r="BC1216" s="205">
        <f t="shared" si="164"/>
        <v>79073</v>
      </c>
      <c r="BD1216" s="205">
        <f t="shared" si="165"/>
        <v>0</v>
      </c>
      <c r="BE1216" s="205">
        <f t="shared" si="166"/>
        <v>0</v>
      </c>
      <c r="BF1216" s="175">
        <v>79073</v>
      </c>
      <c r="BG1216" s="175"/>
      <c r="BH1216" s="175">
        <v>41706</v>
      </c>
      <c r="BI1216" s="175"/>
      <c r="BJ1216" s="175"/>
      <c r="BK1216" s="175">
        <v>9630</v>
      </c>
      <c r="BL1216" s="175">
        <v>1126</v>
      </c>
      <c r="BM1216" s="175">
        <v>14705</v>
      </c>
      <c r="BN1216" s="175">
        <v>8</v>
      </c>
      <c r="BO1216" s="175">
        <v>11898</v>
      </c>
      <c r="BP1216" s="198">
        <f t="shared" si="167"/>
        <v>53604</v>
      </c>
    </row>
    <row r="1217" spans="1:68" s="116" customFormat="1" x14ac:dyDescent="0.15">
      <c r="A1217" s="117">
        <v>2230401001</v>
      </c>
      <c r="B1217" s="118" t="s">
        <v>1842</v>
      </c>
      <c r="C1217" s="118" t="s">
        <v>1773</v>
      </c>
      <c r="D1217" s="118" t="s">
        <v>1843</v>
      </c>
      <c r="E1217" s="118" t="s">
        <v>4396</v>
      </c>
      <c r="F1217" s="120">
        <v>12</v>
      </c>
      <c r="G1217" s="119">
        <v>341254</v>
      </c>
      <c r="H1217" s="119"/>
      <c r="I1217" s="120" t="s">
        <v>5820</v>
      </c>
      <c r="J1217" s="120">
        <v>2760</v>
      </c>
      <c r="K1217" s="120">
        <v>341254</v>
      </c>
      <c r="L1217" s="120">
        <v>0.33900000000000002</v>
      </c>
      <c r="M1217" s="121" t="s">
        <v>5664</v>
      </c>
      <c r="N1217" s="120">
        <v>1</v>
      </c>
      <c r="O1217" s="119">
        <v>150</v>
      </c>
      <c r="P1217" s="119"/>
      <c r="Q1217" s="119"/>
      <c r="R1217" s="120" t="s">
        <v>5658</v>
      </c>
      <c r="S1217" s="120">
        <v>0.6</v>
      </c>
      <c r="T1217" s="120"/>
      <c r="U1217" s="120"/>
      <c r="V1217" s="172">
        <v>285.39999999999998</v>
      </c>
      <c r="W1217" s="172"/>
      <c r="X1217" s="172">
        <v>285.39999999999998</v>
      </c>
      <c r="Y1217" s="172"/>
      <c r="Z1217" s="172"/>
      <c r="AA1217" s="123"/>
      <c r="AB1217" s="123"/>
      <c r="AC1217" s="123"/>
      <c r="AD1217" s="123"/>
      <c r="AE1217" s="123"/>
      <c r="AF1217" s="123"/>
      <c r="AG1217" s="214"/>
      <c r="AH1217" s="229" t="str">
        <f t="shared" si="162"/>
        <v>a1</v>
      </c>
      <c r="AI1217" s="122"/>
      <c r="AJ1217" s="122"/>
      <c r="AK1217" s="122"/>
      <c r="AL1217" s="122"/>
      <c r="AM1217" s="122"/>
      <c r="AN1217" s="173">
        <v>4</v>
      </c>
      <c r="AO1217" s="173"/>
      <c r="AP1217" s="173"/>
      <c r="AQ1217" s="173"/>
      <c r="AR1217" s="173"/>
      <c r="AS1217" s="173">
        <v>2</v>
      </c>
      <c r="AT1217" s="173">
        <v>2</v>
      </c>
      <c r="AU1217" s="173">
        <v>2</v>
      </c>
      <c r="AV1217" s="173"/>
      <c r="AW1217" s="173"/>
      <c r="AX1217" s="173">
        <v>2</v>
      </c>
      <c r="AY1217" s="173"/>
      <c r="AZ1217" s="211">
        <f t="shared" si="168"/>
        <v>6</v>
      </c>
      <c r="BA1217" s="211">
        <f t="shared" si="169"/>
        <v>6</v>
      </c>
      <c r="BB1217" s="205">
        <f t="shared" si="163"/>
        <v>45360</v>
      </c>
      <c r="BC1217" s="205">
        <f t="shared" si="164"/>
        <v>41005</v>
      </c>
      <c r="BD1217" s="205">
        <f t="shared" si="165"/>
        <v>4515</v>
      </c>
      <c r="BE1217" s="205">
        <f t="shared" si="166"/>
        <v>160</v>
      </c>
      <c r="BF1217" s="175">
        <v>40845</v>
      </c>
      <c r="BG1217" s="175">
        <v>11861</v>
      </c>
      <c r="BH1217" s="175">
        <v>11057</v>
      </c>
      <c r="BI1217" s="175">
        <v>4055</v>
      </c>
      <c r="BJ1217" s="175">
        <v>300</v>
      </c>
      <c r="BK1217" s="175"/>
      <c r="BL1217" s="175">
        <v>5504</v>
      </c>
      <c r="BM1217" s="175">
        <v>6669</v>
      </c>
      <c r="BN1217" s="175">
        <v>47</v>
      </c>
      <c r="BO1217" s="175">
        <v>5867</v>
      </c>
      <c r="BP1217" s="198">
        <f t="shared" si="167"/>
        <v>16924</v>
      </c>
    </row>
    <row r="1218" spans="1:68" s="116" customFormat="1" x14ac:dyDescent="0.15">
      <c r="A1218" s="117">
        <v>2234401001</v>
      </c>
      <c r="B1218" s="118" t="s">
        <v>1844</v>
      </c>
      <c r="C1218" s="118" t="s">
        <v>1773</v>
      </c>
      <c r="D1218" s="118" t="s">
        <v>1845</v>
      </c>
      <c r="E1218" s="118" t="s">
        <v>4397</v>
      </c>
      <c r="F1218" s="120">
        <v>14</v>
      </c>
      <c r="G1218" s="119"/>
      <c r="H1218" s="119"/>
      <c r="I1218" s="120" t="s">
        <v>5820</v>
      </c>
      <c r="J1218" s="120">
        <v>4000</v>
      </c>
      <c r="K1218" s="120">
        <v>583972</v>
      </c>
      <c r="L1218" s="120">
        <v>0.4</v>
      </c>
      <c r="M1218" s="121" t="s">
        <v>5657</v>
      </c>
      <c r="N1218" s="120">
        <v>1</v>
      </c>
      <c r="O1218" s="119">
        <v>169</v>
      </c>
      <c r="P1218" s="119"/>
      <c r="Q1218" s="119"/>
      <c r="R1218" s="120" t="s">
        <v>5655</v>
      </c>
      <c r="S1218" s="120">
        <v>8.4</v>
      </c>
      <c r="T1218" s="120"/>
      <c r="U1218" s="120"/>
      <c r="V1218" s="172">
        <v>378</v>
      </c>
      <c r="W1218" s="172"/>
      <c r="X1218" s="172">
        <v>264</v>
      </c>
      <c r="Y1218" s="172">
        <v>19</v>
      </c>
      <c r="Z1218" s="172">
        <v>95</v>
      </c>
      <c r="AA1218" s="123">
        <v>6757</v>
      </c>
      <c r="AB1218" s="123"/>
      <c r="AC1218" s="123">
        <v>451</v>
      </c>
      <c r="AD1218" s="123"/>
      <c r="AE1218" s="123"/>
      <c r="AF1218" s="123"/>
      <c r="AG1218" s="214"/>
      <c r="AH1218" s="229" t="str">
        <f t="shared" si="162"/>
        <v>a3</v>
      </c>
      <c r="AI1218" s="122"/>
      <c r="AJ1218" s="122"/>
      <c r="AK1218" s="122"/>
      <c r="AL1218" s="122"/>
      <c r="AM1218" s="122"/>
      <c r="AN1218" s="173">
        <v>2</v>
      </c>
      <c r="AO1218" s="173">
        <v>1</v>
      </c>
      <c r="AP1218" s="173">
        <v>0.5</v>
      </c>
      <c r="AQ1218" s="173">
        <v>0.5</v>
      </c>
      <c r="AR1218" s="173"/>
      <c r="AS1218" s="173">
        <v>1</v>
      </c>
      <c r="AT1218" s="173">
        <v>1</v>
      </c>
      <c r="AU1218" s="173">
        <v>0.5</v>
      </c>
      <c r="AV1218" s="173">
        <v>1</v>
      </c>
      <c r="AW1218" s="173">
        <v>0.5</v>
      </c>
      <c r="AX1218" s="173">
        <v>0.5</v>
      </c>
      <c r="AY1218" s="173">
        <v>0.5</v>
      </c>
      <c r="AZ1218" s="211">
        <f t="shared" si="168"/>
        <v>5</v>
      </c>
      <c r="BA1218" s="211">
        <f t="shared" si="169"/>
        <v>4</v>
      </c>
      <c r="BB1218" s="205">
        <f t="shared" si="163"/>
        <v>79363</v>
      </c>
      <c r="BC1218" s="205">
        <f t="shared" si="164"/>
        <v>79363</v>
      </c>
      <c r="BD1218" s="205">
        <f t="shared" si="165"/>
        <v>0</v>
      </c>
      <c r="BE1218" s="205">
        <f t="shared" si="166"/>
        <v>0</v>
      </c>
      <c r="BF1218" s="175">
        <v>79363</v>
      </c>
      <c r="BG1218" s="175">
        <v>9354</v>
      </c>
      <c r="BH1218" s="175">
        <v>29925</v>
      </c>
      <c r="BI1218" s="175"/>
      <c r="BJ1218" s="175"/>
      <c r="BK1218" s="175">
        <v>9536</v>
      </c>
      <c r="BL1218" s="175">
        <v>6631</v>
      </c>
      <c r="BM1218" s="175">
        <v>8820</v>
      </c>
      <c r="BN1218" s="175">
        <v>4494</v>
      </c>
      <c r="BO1218" s="175">
        <v>10603</v>
      </c>
      <c r="BP1218" s="198">
        <f t="shared" si="167"/>
        <v>40528</v>
      </c>
    </row>
    <row r="1219" spans="1:68" s="116" customFormat="1" x14ac:dyDescent="0.15">
      <c r="A1219" s="117">
        <v>2242401001</v>
      </c>
      <c r="B1219" s="118" t="s">
        <v>1846</v>
      </c>
      <c r="C1219" s="118" t="s">
        <v>1773</v>
      </c>
      <c r="D1219" s="118" t="s">
        <v>1847</v>
      </c>
      <c r="E1219" s="118" t="s">
        <v>4398</v>
      </c>
      <c r="F1219" s="120">
        <v>18</v>
      </c>
      <c r="G1219" s="119"/>
      <c r="H1219" s="119"/>
      <c r="I1219" s="120" t="s">
        <v>5820</v>
      </c>
      <c r="J1219" s="120">
        <v>3200</v>
      </c>
      <c r="K1219" s="120">
        <v>795598</v>
      </c>
      <c r="L1219" s="120">
        <v>0.68100000000000005</v>
      </c>
      <c r="M1219" s="121" t="s">
        <v>5654</v>
      </c>
      <c r="N1219" s="120">
        <v>1</v>
      </c>
      <c r="O1219" s="119">
        <v>132.6</v>
      </c>
      <c r="P1219" s="119"/>
      <c r="Q1219" s="119"/>
      <c r="R1219" s="120" t="s">
        <v>5663</v>
      </c>
      <c r="S1219" s="120">
        <v>1.1000000000000001</v>
      </c>
      <c r="T1219" s="120"/>
      <c r="U1219" s="120"/>
      <c r="V1219" s="172">
        <v>740.8</v>
      </c>
      <c r="W1219" s="172">
        <v>76.599999999999994</v>
      </c>
      <c r="X1219" s="172">
        <v>373.4</v>
      </c>
      <c r="Y1219" s="172">
        <v>85.3</v>
      </c>
      <c r="Z1219" s="172">
        <v>205.5</v>
      </c>
      <c r="AA1219" s="123">
        <v>11649</v>
      </c>
      <c r="AB1219" s="123"/>
      <c r="AC1219" s="123">
        <v>534</v>
      </c>
      <c r="AD1219" s="123"/>
      <c r="AE1219" s="123"/>
      <c r="AF1219" s="123"/>
      <c r="AG1219" s="214"/>
      <c r="AH1219" s="229" t="str">
        <f t="shared" si="162"/>
        <v>a3</v>
      </c>
      <c r="AI1219" s="122"/>
      <c r="AJ1219" s="122"/>
      <c r="AK1219" s="122"/>
      <c r="AL1219" s="122"/>
      <c r="AM1219" s="122"/>
      <c r="AN1219" s="173">
        <v>7</v>
      </c>
      <c r="AO1219" s="173"/>
      <c r="AP1219" s="173"/>
      <c r="AQ1219" s="173"/>
      <c r="AR1219" s="173"/>
      <c r="AS1219" s="173"/>
      <c r="AT1219" s="173">
        <v>0.6</v>
      </c>
      <c r="AU1219" s="173">
        <v>0.6</v>
      </c>
      <c r="AV1219" s="173">
        <v>0.6</v>
      </c>
      <c r="AW1219" s="173">
        <v>0.6</v>
      </c>
      <c r="AX1219" s="173">
        <v>0.6</v>
      </c>
      <c r="AY1219" s="173"/>
      <c r="AZ1219" s="211">
        <f t="shared" si="168"/>
        <v>7</v>
      </c>
      <c r="BA1219" s="211">
        <f t="shared" si="169"/>
        <v>3</v>
      </c>
      <c r="BB1219" s="205">
        <f t="shared" si="163"/>
        <v>109942</v>
      </c>
      <c r="BC1219" s="205">
        <f t="shared" si="164"/>
        <v>109942</v>
      </c>
      <c r="BD1219" s="205">
        <f t="shared" si="165"/>
        <v>0</v>
      </c>
      <c r="BE1219" s="205">
        <f t="shared" si="166"/>
        <v>0</v>
      </c>
      <c r="BF1219" s="175">
        <v>109942</v>
      </c>
      <c r="BG1219" s="175">
        <v>7181</v>
      </c>
      <c r="BH1219" s="175">
        <v>30944</v>
      </c>
      <c r="BI1219" s="175"/>
      <c r="BJ1219" s="175"/>
      <c r="BK1219" s="175">
        <v>11263</v>
      </c>
      <c r="BL1219" s="175">
        <v>8460</v>
      </c>
      <c r="BM1219" s="175">
        <v>12411</v>
      </c>
      <c r="BN1219" s="175">
        <v>3214</v>
      </c>
      <c r="BO1219" s="175">
        <v>36469</v>
      </c>
      <c r="BP1219" s="198">
        <f t="shared" si="167"/>
        <v>67413</v>
      </c>
    </row>
    <row r="1220" spans="1:68" s="116" customFormat="1" x14ac:dyDescent="0.15">
      <c r="A1220" s="117">
        <v>2246101001</v>
      </c>
      <c r="B1220" s="118" t="s">
        <v>1848</v>
      </c>
      <c r="C1220" s="118" t="s">
        <v>1773</v>
      </c>
      <c r="D1220" s="118" t="s">
        <v>123</v>
      </c>
      <c r="E1220" s="118" t="s">
        <v>4399</v>
      </c>
      <c r="F1220" s="120">
        <v>4</v>
      </c>
      <c r="G1220" s="119"/>
      <c r="H1220" s="119"/>
      <c r="I1220" s="120" t="s">
        <v>5820</v>
      </c>
      <c r="J1220" s="120">
        <v>2060</v>
      </c>
      <c r="K1220" s="120">
        <v>266203</v>
      </c>
      <c r="L1220" s="120">
        <v>0.35399999999999998</v>
      </c>
      <c r="M1220" s="121" t="s">
        <v>5664</v>
      </c>
      <c r="N1220" s="120">
        <v>1</v>
      </c>
      <c r="O1220" s="119">
        <v>196.7</v>
      </c>
      <c r="P1220" s="119">
        <v>36.700000000000003</v>
      </c>
      <c r="Q1220" s="119">
        <v>3.4</v>
      </c>
      <c r="R1220" s="120" t="s">
        <v>5663</v>
      </c>
      <c r="S1220" s="120">
        <v>0.5</v>
      </c>
      <c r="T1220" s="120"/>
      <c r="U1220" s="120"/>
      <c r="V1220" s="172">
        <v>229.5</v>
      </c>
      <c r="W1220" s="172">
        <v>139.5</v>
      </c>
      <c r="X1220" s="172">
        <v>37.299999999999997</v>
      </c>
      <c r="Y1220" s="172"/>
      <c r="Z1220" s="172">
        <v>52.7</v>
      </c>
      <c r="AA1220" s="123"/>
      <c r="AB1220" s="123"/>
      <c r="AC1220" s="123"/>
      <c r="AD1220" s="123"/>
      <c r="AE1220" s="123"/>
      <c r="AF1220" s="123"/>
      <c r="AG1220" s="214"/>
      <c r="AH1220" s="229" t="str">
        <f t="shared" si="162"/>
        <v>a1</v>
      </c>
      <c r="AI1220" s="122" t="s">
        <v>5400</v>
      </c>
      <c r="AJ1220" s="122"/>
      <c r="AK1220" s="122"/>
      <c r="AL1220" s="122"/>
      <c r="AM1220" s="122"/>
      <c r="AN1220" s="173"/>
      <c r="AO1220" s="173"/>
      <c r="AP1220" s="173"/>
      <c r="AQ1220" s="173"/>
      <c r="AR1220" s="173"/>
      <c r="AS1220" s="173"/>
      <c r="AT1220" s="173"/>
      <c r="AU1220" s="173"/>
      <c r="AV1220" s="173"/>
      <c r="AW1220" s="173"/>
      <c r="AX1220" s="173"/>
      <c r="AY1220" s="173"/>
      <c r="AZ1220" s="211">
        <f t="shared" si="168"/>
        <v>0</v>
      </c>
      <c r="BA1220" s="211">
        <f t="shared" si="169"/>
        <v>0</v>
      </c>
      <c r="BB1220" s="205">
        <f t="shared" si="163"/>
        <v>11069</v>
      </c>
      <c r="BC1220" s="205">
        <f t="shared" si="164"/>
        <v>11069</v>
      </c>
      <c r="BD1220" s="205">
        <f t="shared" si="165"/>
        <v>0</v>
      </c>
      <c r="BE1220" s="205">
        <f t="shared" si="166"/>
        <v>0</v>
      </c>
      <c r="BF1220" s="175">
        <v>11069</v>
      </c>
      <c r="BG1220" s="175"/>
      <c r="BH1220" s="175">
        <v>4410</v>
      </c>
      <c r="BI1220" s="175"/>
      <c r="BJ1220" s="175"/>
      <c r="BK1220" s="175"/>
      <c r="BL1220" s="175">
        <v>630</v>
      </c>
      <c r="BM1220" s="175">
        <v>3820</v>
      </c>
      <c r="BN1220" s="175">
        <v>693</v>
      </c>
      <c r="BO1220" s="175">
        <v>1516</v>
      </c>
      <c r="BP1220" s="198">
        <f t="shared" si="167"/>
        <v>5926</v>
      </c>
    </row>
    <row r="1221" spans="1:68" s="116" customFormat="1" x14ac:dyDescent="0.15">
      <c r="A1221" s="117">
        <v>2300181001</v>
      </c>
      <c r="B1221" s="118" t="s">
        <v>1849</v>
      </c>
      <c r="C1221" s="118" t="s">
        <v>1850</v>
      </c>
      <c r="D1221" s="118" t="s">
        <v>1851</v>
      </c>
      <c r="E1221" s="118" t="s">
        <v>4400</v>
      </c>
      <c r="F1221" s="120">
        <v>21</v>
      </c>
      <c r="G1221" s="119">
        <v>93080344</v>
      </c>
      <c r="H1221" s="119"/>
      <c r="I1221" s="120" t="s">
        <v>5821</v>
      </c>
      <c r="J1221" s="120">
        <v>263800</v>
      </c>
      <c r="K1221" s="120">
        <v>93080344</v>
      </c>
      <c r="L1221" s="120">
        <v>0.96699999999999997</v>
      </c>
      <c r="M1221" s="121" t="s">
        <v>5656</v>
      </c>
      <c r="N1221" s="120">
        <v>2</v>
      </c>
      <c r="O1221" s="119">
        <v>180</v>
      </c>
      <c r="P1221" s="119">
        <v>29</v>
      </c>
      <c r="Q1221" s="119">
        <v>4.5999999999999996</v>
      </c>
      <c r="R1221" s="120"/>
      <c r="S1221" s="120"/>
      <c r="T1221" s="120"/>
      <c r="U1221" s="120" t="s">
        <v>5694</v>
      </c>
      <c r="V1221" s="172">
        <v>42994.2</v>
      </c>
      <c r="W1221" s="172">
        <v>8428</v>
      </c>
      <c r="X1221" s="172">
        <v>24618.3</v>
      </c>
      <c r="Y1221" s="172">
        <v>9300</v>
      </c>
      <c r="Z1221" s="172">
        <v>647.9</v>
      </c>
      <c r="AA1221" s="123">
        <v>464979</v>
      </c>
      <c r="AB1221" s="123"/>
      <c r="AC1221" s="123">
        <v>67150</v>
      </c>
      <c r="AD1221" s="123"/>
      <c r="AE1221" s="123"/>
      <c r="AF1221" s="123"/>
      <c r="AG1221" s="214"/>
      <c r="AH1221" s="229" t="str">
        <f t="shared" ref="AH1221:AH1284" si="171">IF(N1221=1,IF(AG1221&gt;0,"a4",IF(AC1221&gt;0,"a3",IF(AA1221&gt;0,"a2","a1"))),IF(AG1221&gt;0,"b4",IF(AC1221&gt;0,"b3",IF(AA1221&gt;0,"b2","b1"))))</f>
        <v>b3</v>
      </c>
      <c r="AI1221" s="122"/>
      <c r="AJ1221" s="122"/>
      <c r="AK1221" s="122"/>
      <c r="AL1221" s="122"/>
      <c r="AM1221" s="122"/>
      <c r="AN1221" s="173">
        <v>5.5</v>
      </c>
      <c r="AO1221" s="173"/>
      <c r="AP1221" s="173"/>
      <c r="AQ1221" s="173"/>
      <c r="AR1221" s="173" t="s">
        <v>3186</v>
      </c>
      <c r="AS1221" s="173">
        <v>12</v>
      </c>
      <c r="AT1221" s="173">
        <v>8.6999999999999993</v>
      </c>
      <c r="AU1221" s="173">
        <v>19.3</v>
      </c>
      <c r="AV1221" s="173">
        <v>11.5</v>
      </c>
      <c r="AW1221" s="173">
        <v>14.5</v>
      </c>
      <c r="AX1221" s="173">
        <v>2</v>
      </c>
      <c r="AY1221" s="173">
        <v>1</v>
      </c>
      <c r="AZ1221" s="211">
        <f t="shared" si="168"/>
        <v>17.5</v>
      </c>
      <c r="BA1221" s="211">
        <f t="shared" si="169"/>
        <v>57</v>
      </c>
      <c r="BB1221" s="205">
        <f t="shared" ref="BB1221:BB1284" si="172">SUM(BG1221:BO1221)</f>
        <v>4211150</v>
      </c>
      <c r="BC1221" s="205">
        <f t="shared" ref="BC1221:BC1284" si="173">BG1221+BH1221+BK1221+BL1221+BM1221+BN1221+BO1221</f>
        <v>3934935</v>
      </c>
      <c r="BD1221" s="205">
        <f t="shared" ref="BD1221:BD1284" si="174">BB1221-BF1221</f>
        <v>2019989</v>
      </c>
      <c r="BE1221" s="205">
        <f t="shared" ref="BE1221:BE1284" si="175">BC1221-BF1221</f>
        <v>1743774</v>
      </c>
      <c r="BF1221" s="175">
        <v>2191161</v>
      </c>
      <c r="BG1221" s="175">
        <v>45015</v>
      </c>
      <c r="BH1221" s="175">
        <v>2019990</v>
      </c>
      <c r="BI1221" s="175">
        <v>81035</v>
      </c>
      <c r="BJ1221" s="175">
        <v>195180</v>
      </c>
      <c r="BK1221" s="175"/>
      <c r="BL1221" s="175">
        <v>79186</v>
      </c>
      <c r="BM1221" s="175"/>
      <c r="BN1221" s="175"/>
      <c r="BO1221" s="175">
        <v>1790744</v>
      </c>
      <c r="BP1221" s="198">
        <f t="shared" ref="BP1221:BP1284" si="176">BH1221+BO1221</f>
        <v>3810734</v>
      </c>
    </row>
    <row r="1222" spans="1:68" s="116" customFormat="1" x14ac:dyDescent="0.15">
      <c r="A1222" s="117">
        <v>2300181002</v>
      </c>
      <c r="B1222" s="118" t="s">
        <v>1852</v>
      </c>
      <c r="C1222" s="118" t="s">
        <v>1850</v>
      </c>
      <c r="D1222" s="118" t="s">
        <v>1851</v>
      </c>
      <c r="E1222" s="118" t="s">
        <v>4401</v>
      </c>
      <c r="F1222" s="120">
        <v>24</v>
      </c>
      <c r="G1222" s="119">
        <v>53919407</v>
      </c>
      <c r="H1222" s="119"/>
      <c r="I1222" s="120" t="s">
        <v>5821</v>
      </c>
      <c r="J1222" s="120">
        <v>202200</v>
      </c>
      <c r="K1222" s="120">
        <v>53919407</v>
      </c>
      <c r="L1222" s="120">
        <v>0.73099999999999998</v>
      </c>
      <c r="M1222" s="121" t="s">
        <v>5670</v>
      </c>
      <c r="N1222" s="120">
        <v>2</v>
      </c>
      <c r="O1222" s="119">
        <v>280</v>
      </c>
      <c r="P1222" s="119"/>
      <c r="Q1222" s="119"/>
      <c r="R1222" s="120" t="s">
        <v>5655</v>
      </c>
      <c r="S1222" s="120">
        <v>327</v>
      </c>
      <c r="T1222" s="120"/>
      <c r="U1222" s="120"/>
      <c r="V1222" s="172">
        <v>20888.400000000001</v>
      </c>
      <c r="W1222" s="172">
        <v>5159.3</v>
      </c>
      <c r="X1222" s="172">
        <v>12480.8</v>
      </c>
      <c r="Y1222" s="172">
        <v>2967.1</v>
      </c>
      <c r="Z1222" s="172">
        <v>281.2</v>
      </c>
      <c r="AA1222" s="123">
        <v>270585</v>
      </c>
      <c r="AB1222" s="123"/>
      <c r="AC1222" s="123">
        <v>67924</v>
      </c>
      <c r="AD1222" s="123">
        <v>1688.7</v>
      </c>
      <c r="AE1222" s="123"/>
      <c r="AF1222" s="123"/>
      <c r="AG1222" s="214">
        <f t="shared" ref="AG1222:AG1266" si="177">SUM(AD1222:AF1222)</f>
        <v>1688.7</v>
      </c>
      <c r="AH1222" s="229" t="str">
        <f t="shared" si="171"/>
        <v>b4</v>
      </c>
      <c r="AI1222" s="122"/>
      <c r="AJ1222" s="122"/>
      <c r="AK1222" s="122"/>
      <c r="AL1222" s="122"/>
      <c r="AM1222" s="122"/>
      <c r="AN1222" s="173">
        <v>5.28</v>
      </c>
      <c r="AO1222" s="173"/>
      <c r="AP1222" s="173"/>
      <c r="AQ1222" s="173"/>
      <c r="AR1222" s="173"/>
      <c r="AS1222" s="173">
        <v>8</v>
      </c>
      <c r="AT1222" s="173">
        <v>2</v>
      </c>
      <c r="AU1222" s="173">
        <v>28</v>
      </c>
      <c r="AV1222" s="173">
        <v>2</v>
      </c>
      <c r="AW1222" s="173">
        <v>19</v>
      </c>
      <c r="AX1222" s="173"/>
      <c r="AY1222" s="173"/>
      <c r="AZ1222" s="211">
        <f t="shared" ref="AZ1222:AZ1285" si="178">SUBTOTAL(9,AN1222:AS1222)</f>
        <v>13.280000000000001</v>
      </c>
      <c r="BA1222" s="211">
        <f t="shared" ref="BA1222:BA1285" si="179">SUBTOTAL(9,AT1222:AY1222)</f>
        <v>51</v>
      </c>
      <c r="BB1222" s="205">
        <f t="shared" si="172"/>
        <v>3758510</v>
      </c>
      <c r="BC1222" s="205">
        <f t="shared" si="173"/>
        <v>3429952</v>
      </c>
      <c r="BD1222" s="205">
        <f t="shared" si="174"/>
        <v>1667779</v>
      </c>
      <c r="BE1222" s="205">
        <f t="shared" si="175"/>
        <v>1339221</v>
      </c>
      <c r="BF1222" s="175">
        <v>2090731</v>
      </c>
      <c r="BG1222" s="175">
        <v>42780</v>
      </c>
      <c r="BH1222" s="175">
        <v>1667779</v>
      </c>
      <c r="BI1222" s="175">
        <v>71181</v>
      </c>
      <c r="BJ1222" s="175">
        <v>257377</v>
      </c>
      <c r="BK1222" s="175">
        <v>292659</v>
      </c>
      <c r="BL1222" s="175">
        <v>54789</v>
      </c>
      <c r="BM1222" s="175"/>
      <c r="BN1222" s="175"/>
      <c r="BO1222" s="175">
        <v>1371945</v>
      </c>
      <c r="BP1222" s="198">
        <f t="shared" si="176"/>
        <v>3039724</v>
      </c>
    </row>
    <row r="1223" spans="1:68" s="116" customFormat="1" x14ac:dyDescent="0.15">
      <c r="A1223" s="117">
        <v>2300181003</v>
      </c>
      <c r="B1223" s="118" t="s">
        <v>1853</v>
      </c>
      <c r="C1223" s="118" t="s">
        <v>1850</v>
      </c>
      <c r="D1223" s="118" t="s">
        <v>1851</v>
      </c>
      <c r="E1223" s="118" t="s">
        <v>4402</v>
      </c>
      <c r="F1223" s="120">
        <v>22</v>
      </c>
      <c r="G1223" s="119">
        <v>19288470</v>
      </c>
      <c r="H1223" s="119"/>
      <c r="I1223" s="120" t="s">
        <v>5820</v>
      </c>
      <c r="J1223" s="120">
        <v>84600</v>
      </c>
      <c r="K1223" s="120">
        <v>19288470</v>
      </c>
      <c r="L1223" s="120">
        <v>0.625</v>
      </c>
      <c r="M1223" s="121" t="s">
        <v>5661</v>
      </c>
      <c r="N1223" s="120">
        <v>2</v>
      </c>
      <c r="O1223" s="119">
        <v>230</v>
      </c>
      <c r="P1223" s="119">
        <v>47</v>
      </c>
      <c r="Q1223" s="119">
        <v>5.9</v>
      </c>
      <c r="R1223" s="120" t="s">
        <v>5663</v>
      </c>
      <c r="S1223" s="120">
        <v>71.289999999999992</v>
      </c>
      <c r="T1223" s="120"/>
      <c r="U1223" s="120"/>
      <c r="V1223" s="172">
        <v>10237</v>
      </c>
      <c r="W1223" s="172">
        <v>2055</v>
      </c>
      <c r="X1223" s="172">
        <v>4793</v>
      </c>
      <c r="Y1223" s="172">
        <v>3227</v>
      </c>
      <c r="Z1223" s="172">
        <v>162</v>
      </c>
      <c r="AA1223" s="123">
        <v>141889</v>
      </c>
      <c r="AB1223" s="123"/>
      <c r="AC1223" s="123">
        <v>15137</v>
      </c>
      <c r="AD1223" s="123"/>
      <c r="AE1223" s="123">
        <v>502.5</v>
      </c>
      <c r="AF1223" s="123"/>
      <c r="AG1223" s="214">
        <f t="shared" si="177"/>
        <v>502.5</v>
      </c>
      <c r="AH1223" s="229" t="str">
        <f t="shared" si="171"/>
        <v>b4</v>
      </c>
      <c r="AI1223" s="122"/>
      <c r="AJ1223" s="122"/>
      <c r="AK1223" s="122"/>
      <c r="AL1223" s="122"/>
      <c r="AM1223" s="122"/>
      <c r="AN1223" s="173">
        <v>4.3</v>
      </c>
      <c r="AO1223" s="173" t="s">
        <v>3186</v>
      </c>
      <c r="AP1223" s="173" t="s">
        <v>3186</v>
      </c>
      <c r="AQ1223" s="173" t="s">
        <v>3186</v>
      </c>
      <c r="AR1223" s="173" t="s">
        <v>3186</v>
      </c>
      <c r="AS1223" s="173">
        <v>3.8</v>
      </c>
      <c r="AT1223" s="173">
        <v>7</v>
      </c>
      <c r="AU1223" s="173">
        <v>9.6</v>
      </c>
      <c r="AV1223" s="173">
        <v>6.8</v>
      </c>
      <c r="AW1223" s="173">
        <v>7.4</v>
      </c>
      <c r="AX1223" s="173">
        <v>1.4</v>
      </c>
      <c r="AY1223" s="173">
        <v>4</v>
      </c>
      <c r="AZ1223" s="211">
        <f t="shared" si="178"/>
        <v>8.1</v>
      </c>
      <c r="BA1223" s="211">
        <f t="shared" si="179"/>
        <v>36.200000000000003</v>
      </c>
      <c r="BB1223" s="205">
        <f t="shared" si="172"/>
        <v>1564485</v>
      </c>
      <c r="BC1223" s="205">
        <f t="shared" si="173"/>
        <v>1428804</v>
      </c>
      <c r="BD1223" s="205">
        <f t="shared" si="174"/>
        <v>718447</v>
      </c>
      <c r="BE1223" s="205">
        <f t="shared" si="175"/>
        <v>582766</v>
      </c>
      <c r="BF1223" s="175">
        <v>846038</v>
      </c>
      <c r="BG1223" s="175">
        <v>35164</v>
      </c>
      <c r="BH1223" s="175">
        <v>718447</v>
      </c>
      <c r="BI1223" s="175">
        <v>47842</v>
      </c>
      <c r="BJ1223" s="175">
        <v>87839</v>
      </c>
      <c r="BK1223" s="175"/>
      <c r="BL1223" s="175">
        <v>72324</v>
      </c>
      <c r="BM1223" s="175"/>
      <c r="BN1223" s="175"/>
      <c r="BO1223" s="175">
        <v>602869</v>
      </c>
      <c r="BP1223" s="198">
        <f t="shared" si="176"/>
        <v>1321316</v>
      </c>
    </row>
    <row r="1224" spans="1:68" s="116" customFormat="1" x14ac:dyDescent="0.15">
      <c r="A1224" s="117">
        <v>2300181004</v>
      </c>
      <c r="B1224" s="118" t="s">
        <v>1854</v>
      </c>
      <c r="C1224" s="118" t="s">
        <v>1850</v>
      </c>
      <c r="D1224" s="118" t="s">
        <v>1851</v>
      </c>
      <c r="E1224" s="118" t="s">
        <v>4403</v>
      </c>
      <c r="F1224" s="120">
        <v>17</v>
      </c>
      <c r="G1224" s="119">
        <v>8368288</v>
      </c>
      <c r="H1224" s="119"/>
      <c r="I1224" s="120" t="s">
        <v>5820</v>
      </c>
      <c r="J1224" s="120">
        <v>31100</v>
      </c>
      <c r="K1224" s="120">
        <v>8368288</v>
      </c>
      <c r="L1224" s="120">
        <v>0.73699999999999999</v>
      </c>
      <c r="M1224" s="121" t="s">
        <v>5656</v>
      </c>
      <c r="N1224" s="120">
        <v>2</v>
      </c>
      <c r="O1224" s="119">
        <v>270</v>
      </c>
      <c r="P1224" s="119"/>
      <c r="Q1224" s="119"/>
      <c r="R1224" s="120" t="s">
        <v>5655</v>
      </c>
      <c r="S1224" s="120">
        <v>69</v>
      </c>
      <c r="T1224" s="120"/>
      <c r="U1224" s="120"/>
      <c r="V1224" s="172">
        <v>8349.9</v>
      </c>
      <c r="W1224" s="172">
        <v>850.5</v>
      </c>
      <c r="X1224" s="172">
        <v>2075.3000000000002</v>
      </c>
      <c r="Y1224" s="172">
        <v>693.2</v>
      </c>
      <c r="Z1224" s="172">
        <v>4730.8999999999996</v>
      </c>
      <c r="AA1224" s="123">
        <v>57863</v>
      </c>
      <c r="AB1224" s="123"/>
      <c r="AC1224" s="123">
        <v>1424</v>
      </c>
      <c r="AD1224" s="123"/>
      <c r="AE1224" s="123">
        <v>2644.2</v>
      </c>
      <c r="AF1224" s="123"/>
      <c r="AG1224" s="214">
        <f t="shared" si="177"/>
        <v>2644.2</v>
      </c>
      <c r="AH1224" s="229" t="str">
        <f t="shared" si="171"/>
        <v>b4</v>
      </c>
      <c r="AI1224" s="122"/>
      <c r="AJ1224" s="122"/>
      <c r="AK1224" s="122"/>
      <c r="AL1224" s="122"/>
      <c r="AM1224" s="122"/>
      <c r="AN1224" s="173">
        <v>2.4</v>
      </c>
      <c r="AO1224" s="173"/>
      <c r="AP1224" s="173"/>
      <c r="AQ1224" s="173"/>
      <c r="AR1224" s="173"/>
      <c r="AS1224" s="173">
        <v>7.8</v>
      </c>
      <c r="AT1224" s="173">
        <v>3.4</v>
      </c>
      <c r="AU1224" s="173">
        <v>10</v>
      </c>
      <c r="AV1224" s="173">
        <v>5</v>
      </c>
      <c r="AW1224" s="173">
        <v>10.6</v>
      </c>
      <c r="AX1224" s="173">
        <v>1.2</v>
      </c>
      <c r="AY1224" s="173">
        <v>3</v>
      </c>
      <c r="AZ1224" s="211">
        <f t="shared" si="178"/>
        <v>10.199999999999999</v>
      </c>
      <c r="BA1224" s="211">
        <f t="shared" si="179"/>
        <v>33.200000000000003</v>
      </c>
      <c r="BB1224" s="205">
        <f t="shared" si="172"/>
        <v>644204</v>
      </c>
      <c r="BC1224" s="205">
        <f t="shared" si="173"/>
        <v>549753</v>
      </c>
      <c r="BD1224" s="205">
        <f t="shared" si="174"/>
        <v>294186</v>
      </c>
      <c r="BE1224" s="205">
        <f t="shared" si="175"/>
        <v>199735</v>
      </c>
      <c r="BF1224" s="175">
        <v>350018</v>
      </c>
      <c r="BG1224" s="175">
        <v>18835</v>
      </c>
      <c r="BH1224" s="175">
        <v>294186</v>
      </c>
      <c r="BI1224" s="175">
        <v>56163</v>
      </c>
      <c r="BJ1224" s="175">
        <v>38288</v>
      </c>
      <c r="BK1224" s="175">
        <v>7741</v>
      </c>
      <c r="BL1224" s="175">
        <v>15545</v>
      </c>
      <c r="BM1224" s="175"/>
      <c r="BN1224" s="175"/>
      <c r="BO1224" s="175">
        <v>213446</v>
      </c>
      <c r="BP1224" s="198">
        <f t="shared" si="176"/>
        <v>507632</v>
      </c>
    </row>
    <row r="1225" spans="1:68" s="116" customFormat="1" x14ac:dyDescent="0.15">
      <c r="A1225" s="117">
        <v>2300281001</v>
      </c>
      <c r="B1225" s="118" t="s">
        <v>1855</v>
      </c>
      <c r="C1225" s="118" t="s">
        <v>1850</v>
      </c>
      <c r="D1225" s="118" t="s">
        <v>1856</v>
      </c>
      <c r="E1225" s="118" t="s">
        <v>4404</v>
      </c>
      <c r="F1225" s="120">
        <v>33</v>
      </c>
      <c r="G1225" s="119">
        <v>25777660</v>
      </c>
      <c r="H1225" s="119"/>
      <c r="I1225" s="120" t="s">
        <v>5820</v>
      </c>
      <c r="J1225" s="120">
        <v>91500</v>
      </c>
      <c r="K1225" s="120">
        <v>25777660</v>
      </c>
      <c r="L1225" s="120">
        <v>0.77200000000000002</v>
      </c>
      <c r="M1225" s="121" t="s">
        <v>5654</v>
      </c>
      <c r="N1225" s="120">
        <v>2</v>
      </c>
      <c r="O1225" s="119">
        <v>250</v>
      </c>
      <c r="P1225" s="119">
        <v>39</v>
      </c>
      <c r="Q1225" s="119">
        <v>5.6</v>
      </c>
      <c r="R1225" s="120" t="s">
        <v>5655</v>
      </c>
      <c r="S1225" s="120">
        <v>111.574</v>
      </c>
      <c r="T1225" s="120"/>
      <c r="U1225" s="120"/>
      <c r="V1225" s="172">
        <v>14862.1</v>
      </c>
      <c r="W1225" s="172">
        <v>2089.6</v>
      </c>
      <c r="X1225" s="172">
        <v>8378</v>
      </c>
      <c r="Y1225" s="172">
        <v>4394.5</v>
      </c>
      <c r="Z1225" s="172"/>
      <c r="AA1225" s="123">
        <v>196682</v>
      </c>
      <c r="AB1225" s="123"/>
      <c r="AC1225" s="123">
        <v>19906</v>
      </c>
      <c r="AD1225" s="123"/>
      <c r="AE1225" s="123">
        <v>880.98</v>
      </c>
      <c r="AF1225" s="123"/>
      <c r="AG1225" s="214">
        <f t="shared" si="177"/>
        <v>880.98</v>
      </c>
      <c r="AH1225" s="229" t="str">
        <f t="shared" si="171"/>
        <v>b4</v>
      </c>
      <c r="AI1225" s="122"/>
      <c r="AJ1225" s="122"/>
      <c r="AK1225" s="122"/>
      <c r="AL1225" s="122"/>
      <c r="AM1225" s="122"/>
      <c r="AN1225" s="173">
        <v>4.3</v>
      </c>
      <c r="AO1225" s="173" t="s">
        <v>3186</v>
      </c>
      <c r="AP1225" s="173" t="s">
        <v>3186</v>
      </c>
      <c r="AQ1225" s="173" t="s">
        <v>3186</v>
      </c>
      <c r="AR1225" s="173" t="s">
        <v>3186</v>
      </c>
      <c r="AS1225" s="173">
        <v>2</v>
      </c>
      <c r="AT1225" s="173">
        <v>2.2000000000000002</v>
      </c>
      <c r="AU1225" s="173">
        <v>18.5</v>
      </c>
      <c r="AV1225" s="173">
        <v>2.2000000000000002</v>
      </c>
      <c r="AW1225" s="173">
        <v>18.5</v>
      </c>
      <c r="AX1225" s="173">
        <v>1.7</v>
      </c>
      <c r="AY1225" s="173">
        <v>3</v>
      </c>
      <c r="AZ1225" s="211">
        <f t="shared" si="178"/>
        <v>6.3</v>
      </c>
      <c r="BA1225" s="211">
        <f t="shared" si="179"/>
        <v>46.1</v>
      </c>
      <c r="BB1225" s="205">
        <f t="shared" si="172"/>
        <v>1671176</v>
      </c>
      <c r="BC1225" s="205">
        <f t="shared" si="173"/>
        <v>1544740</v>
      </c>
      <c r="BD1225" s="205">
        <f t="shared" si="174"/>
        <v>779216</v>
      </c>
      <c r="BE1225" s="205">
        <f t="shared" si="175"/>
        <v>652780</v>
      </c>
      <c r="BF1225" s="175">
        <v>891960</v>
      </c>
      <c r="BG1225" s="175">
        <v>35474</v>
      </c>
      <c r="BH1225" s="175">
        <v>779216</v>
      </c>
      <c r="BI1225" s="175">
        <v>50450</v>
      </c>
      <c r="BJ1225" s="175">
        <v>75986</v>
      </c>
      <c r="BK1225" s="175"/>
      <c r="BL1225" s="175">
        <v>59789</v>
      </c>
      <c r="BM1225" s="175"/>
      <c r="BN1225" s="175"/>
      <c r="BO1225" s="175">
        <v>670261</v>
      </c>
      <c r="BP1225" s="198">
        <f t="shared" si="176"/>
        <v>1449477</v>
      </c>
    </row>
    <row r="1226" spans="1:68" s="116" customFormat="1" x14ac:dyDescent="0.15">
      <c r="A1226" s="117">
        <v>2300381001</v>
      </c>
      <c r="B1226" s="118" t="s">
        <v>1857</v>
      </c>
      <c r="C1226" s="118" t="s">
        <v>1850</v>
      </c>
      <c r="D1226" s="118" t="s">
        <v>1858</v>
      </c>
      <c r="E1226" s="118" t="s">
        <v>4405</v>
      </c>
      <c r="F1226" s="120">
        <v>26</v>
      </c>
      <c r="G1226" s="119">
        <v>25957050</v>
      </c>
      <c r="H1226" s="119"/>
      <c r="I1226" s="120" t="s">
        <v>5820</v>
      </c>
      <c r="J1226" s="120">
        <v>91200</v>
      </c>
      <c r="K1226" s="120">
        <v>25957050</v>
      </c>
      <c r="L1226" s="120">
        <v>0.78</v>
      </c>
      <c r="M1226" s="121" t="s">
        <v>5656</v>
      </c>
      <c r="N1226" s="120">
        <v>2</v>
      </c>
      <c r="O1226" s="119">
        <v>240</v>
      </c>
      <c r="P1226" s="119"/>
      <c r="Q1226" s="119"/>
      <c r="R1226" s="120" t="s">
        <v>5655</v>
      </c>
      <c r="S1226" s="120">
        <v>105.7</v>
      </c>
      <c r="T1226" s="120"/>
      <c r="U1226" s="120"/>
      <c r="V1226" s="172">
        <v>13804.08</v>
      </c>
      <c r="W1226" s="172">
        <v>2054.08</v>
      </c>
      <c r="X1226" s="172">
        <v>7541.19</v>
      </c>
      <c r="Y1226" s="172">
        <v>3536.73</v>
      </c>
      <c r="Z1226" s="172">
        <v>672.08</v>
      </c>
      <c r="AA1226" s="123">
        <v>189335</v>
      </c>
      <c r="AB1226" s="123"/>
      <c r="AC1226" s="123">
        <v>15062</v>
      </c>
      <c r="AD1226" s="123"/>
      <c r="AE1226" s="123">
        <v>589.9</v>
      </c>
      <c r="AF1226" s="123"/>
      <c r="AG1226" s="214">
        <f t="shared" si="177"/>
        <v>589.9</v>
      </c>
      <c r="AH1226" s="229" t="str">
        <f t="shared" si="171"/>
        <v>b4</v>
      </c>
      <c r="AI1226" s="122"/>
      <c r="AJ1226" s="122"/>
      <c r="AK1226" s="122"/>
      <c r="AL1226" s="122"/>
      <c r="AM1226" s="122"/>
      <c r="AN1226" s="173">
        <v>3.1</v>
      </c>
      <c r="AO1226" s="173"/>
      <c r="AP1226" s="173"/>
      <c r="AQ1226" s="173"/>
      <c r="AR1226" s="173"/>
      <c r="AS1226" s="173">
        <v>1.8</v>
      </c>
      <c r="AT1226" s="173">
        <v>6.1</v>
      </c>
      <c r="AU1226" s="173">
        <v>11.9</v>
      </c>
      <c r="AV1226" s="173">
        <v>8.1</v>
      </c>
      <c r="AW1226" s="173">
        <v>10.199999999999999</v>
      </c>
      <c r="AX1226" s="173">
        <v>3.1</v>
      </c>
      <c r="AY1226" s="173"/>
      <c r="AZ1226" s="211">
        <f t="shared" si="178"/>
        <v>4.9000000000000004</v>
      </c>
      <c r="BA1226" s="211">
        <f t="shared" si="179"/>
        <v>39.4</v>
      </c>
      <c r="BB1226" s="205">
        <f t="shared" si="172"/>
        <v>1848171</v>
      </c>
      <c r="BC1226" s="205">
        <f t="shared" si="173"/>
        <v>1701892</v>
      </c>
      <c r="BD1226" s="205">
        <f t="shared" si="174"/>
        <v>870825</v>
      </c>
      <c r="BE1226" s="205">
        <f t="shared" si="175"/>
        <v>724546</v>
      </c>
      <c r="BF1226" s="175">
        <v>977346</v>
      </c>
      <c r="BG1226" s="175">
        <v>25572</v>
      </c>
      <c r="BH1226" s="175">
        <v>870826</v>
      </c>
      <c r="BI1226" s="175">
        <v>59826</v>
      </c>
      <c r="BJ1226" s="175">
        <v>86453</v>
      </c>
      <c r="BK1226" s="175"/>
      <c r="BL1226" s="175">
        <v>57099</v>
      </c>
      <c r="BM1226" s="175"/>
      <c r="BN1226" s="175"/>
      <c r="BO1226" s="175">
        <v>748395</v>
      </c>
      <c r="BP1226" s="198">
        <f t="shared" si="176"/>
        <v>1619221</v>
      </c>
    </row>
    <row r="1227" spans="1:68" s="116" customFormat="1" x14ac:dyDescent="0.15">
      <c r="A1227" s="117">
        <v>2300481001</v>
      </c>
      <c r="B1227" s="118" t="s">
        <v>1859</v>
      </c>
      <c r="C1227" s="118" t="s">
        <v>1850</v>
      </c>
      <c r="D1227" s="118" t="s">
        <v>1860</v>
      </c>
      <c r="E1227" s="118" t="s">
        <v>4406</v>
      </c>
      <c r="F1227" s="120">
        <v>13</v>
      </c>
      <c r="G1227" s="119">
        <v>11862300</v>
      </c>
      <c r="H1227" s="119"/>
      <c r="I1227" s="120" t="s">
        <v>5820</v>
      </c>
      <c r="J1227" s="120">
        <v>52500</v>
      </c>
      <c r="K1227" s="120">
        <v>12628930</v>
      </c>
      <c r="L1227" s="120">
        <v>0.65900000000000003</v>
      </c>
      <c r="M1227" s="121" t="s">
        <v>5656</v>
      </c>
      <c r="N1227" s="120">
        <v>2</v>
      </c>
      <c r="O1227" s="119">
        <v>220</v>
      </c>
      <c r="P1227" s="119">
        <v>45</v>
      </c>
      <c r="Q1227" s="119">
        <v>5.2</v>
      </c>
      <c r="R1227" s="120" t="s">
        <v>5655</v>
      </c>
      <c r="S1227" s="120">
        <v>108.54</v>
      </c>
      <c r="T1227" s="120">
        <v>8.0999999999999996E-3</v>
      </c>
      <c r="U1227" s="120"/>
      <c r="V1227" s="172">
        <v>7413</v>
      </c>
      <c r="W1227" s="172">
        <v>1340.7</v>
      </c>
      <c r="X1227" s="172">
        <v>4891.7</v>
      </c>
      <c r="Y1227" s="172">
        <v>872</v>
      </c>
      <c r="Z1227" s="172">
        <v>308.60000000000002</v>
      </c>
      <c r="AA1227" s="123">
        <v>2345</v>
      </c>
      <c r="AB1227" s="123"/>
      <c r="AC1227" s="123">
        <v>2262.9</v>
      </c>
      <c r="AD1227" s="123"/>
      <c r="AE1227" s="123"/>
      <c r="AF1227" s="123"/>
      <c r="AG1227" s="214"/>
      <c r="AH1227" s="229" t="str">
        <f t="shared" si="171"/>
        <v>b3</v>
      </c>
      <c r="AI1227" s="122"/>
      <c r="AJ1227" s="122"/>
      <c r="AK1227" s="122"/>
      <c r="AL1227" s="122"/>
      <c r="AM1227" s="122"/>
      <c r="AN1227" s="173">
        <v>3.9</v>
      </c>
      <c r="AO1227" s="173"/>
      <c r="AP1227" s="173"/>
      <c r="AQ1227" s="173"/>
      <c r="AR1227" s="173"/>
      <c r="AS1227" s="173">
        <v>1.5</v>
      </c>
      <c r="AT1227" s="173">
        <v>7</v>
      </c>
      <c r="AU1227" s="173">
        <v>6.1</v>
      </c>
      <c r="AV1227" s="173">
        <v>3.5</v>
      </c>
      <c r="AW1227" s="173">
        <v>2.5</v>
      </c>
      <c r="AX1227" s="173">
        <v>2.4</v>
      </c>
      <c r="AY1227" s="173"/>
      <c r="AZ1227" s="211">
        <f t="shared" si="178"/>
        <v>5.4</v>
      </c>
      <c r="BA1227" s="211">
        <f t="shared" si="179"/>
        <v>21.5</v>
      </c>
      <c r="BB1227" s="205">
        <f t="shared" si="172"/>
        <v>1325840</v>
      </c>
      <c r="BC1227" s="205">
        <f t="shared" si="173"/>
        <v>1221118</v>
      </c>
      <c r="BD1227" s="205">
        <f t="shared" si="174"/>
        <v>615692</v>
      </c>
      <c r="BE1227" s="205">
        <f t="shared" si="175"/>
        <v>510970</v>
      </c>
      <c r="BF1227" s="175">
        <v>710148</v>
      </c>
      <c r="BG1227" s="175">
        <v>31055</v>
      </c>
      <c r="BH1227" s="175">
        <v>615692</v>
      </c>
      <c r="BI1227" s="175">
        <v>62134</v>
      </c>
      <c r="BJ1227" s="175">
        <v>42588</v>
      </c>
      <c r="BK1227" s="175"/>
      <c r="BL1227" s="175">
        <v>48992</v>
      </c>
      <c r="BM1227" s="175"/>
      <c r="BN1227" s="175"/>
      <c r="BO1227" s="175">
        <v>525379</v>
      </c>
      <c r="BP1227" s="198">
        <f t="shared" si="176"/>
        <v>1141071</v>
      </c>
    </row>
    <row r="1228" spans="1:68" s="116" customFormat="1" x14ac:dyDescent="0.15">
      <c r="A1228" s="117">
        <v>2300581001</v>
      </c>
      <c r="B1228" s="118" t="s">
        <v>1861</v>
      </c>
      <c r="C1228" s="118" t="s">
        <v>1850</v>
      </c>
      <c r="D1228" s="118" t="s">
        <v>1862</v>
      </c>
      <c r="E1228" s="118" t="s">
        <v>4407</v>
      </c>
      <c r="F1228" s="120">
        <v>12</v>
      </c>
      <c r="G1228" s="119">
        <v>6049987</v>
      </c>
      <c r="H1228" s="119"/>
      <c r="I1228" s="120" t="s">
        <v>5820</v>
      </c>
      <c r="J1228" s="120">
        <v>23100</v>
      </c>
      <c r="K1228" s="120">
        <v>6070472</v>
      </c>
      <c r="L1228" s="120">
        <v>0.72</v>
      </c>
      <c r="M1228" s="121" t="s">
        <v>5656</v>
      </c>
      <c r="N1228" s="120">
        <v>2</v>
      </c>
      <c r="O1228" s="119">
        <v>260</v>
      </c>
      <c r="P1228" s="119">
        <v>40</v>
      </c>
      <c r="Q1228" s="119">
        <v>4.5</v>
      </c>
      <c r="R1228" s="120" t="s">
        <v>5655</v>
      </c>
      <c r="S1228" s="120">
        <v>61.6</v>
      </c>
      <c r="T1228" s="120"/>
      <c r="U1228" s="120"/>
      <c r="V1228" s="172">
        <v>3269.3</v>
      </c>
      <c r="W1228" s="172">
        <v>772.3</v>
      </c>
      <c r="X1228" s="172">
        <v>1802.8</v>
      </c>
      <c r="Y1228" s="172">
        <v>414.2</v>
      </c>
      <c r="Z1228" s="172">
        <v>280</v>
      </c>
      <c r="AA1228" s="123">
        <v>121220</v>
      </c>
      <c r="AB1228" s="123"/>
      <c r="AC1228" s="123">
        <v>1246.71</v>
      </c>
      <c r="AD1228" s="123"/>
      <c r="AE1228" s="123"/>
      <c r="AF1228" s="123"/>
      <c r="AG1228" s="214"/>
      <c r="AH1228" s="229" t="str">
        <f t="shared" si="171"/>
        <v>b3</v>
      </c>
      <c r="AI1228" s="122"/>
      <c r="AJ1228" s="122"/>
      <c r="AK1228" s="122"/>
      <c r="AL1228" s="122"/>
      <c r="AM1228" s="122"/>
      <c r="AN1228" s="173">
        <v>1.7</v>
      </c>
      <c r="AO1228" s="173"/>
      <c r="AP1228" s="173"/>
      <c r="AQ1228" s="173"/>
      <c r="AR1228" s="173"/>
      <c r="AS1228" s="173">
        <v>1.5</v>
      </c>
      <c r="AT1228" s="173">
        <v>4</v>
      </c>
      <c r="AU1228" s="173">
        <v>7</v>
      </c>
      <c r="AV1228" s="173">
        <v>2</v>
      </c>
      <c r="AW1228" s="173">
        <v>2</v>
      </c>
      <c r="AX1228" s="173">
        <v>3</v>
      </c>
      <c r="AY1228" s="173"/>
      <c r="AZ1228" s="211">
        <f t="shared" si="178"/>
        <v>3.2</v>
      </c>
      <c r="BA1228" s="211">
        <f t="shared" si="179"/>
        <v>18</v>
      </c>
      <c r="BB1228" s="205">
        <f t="shared" si="172"/>
        <v>893999</v>
      </c>
      <c r="BC1228" s="205">
        <f t="shared" si="173"/>
        <v>808921</v>
      </c>
      <c r="BD1228" s="205">
        <f t="shared" si="174"/>
        <v>419187</v>
      </c>
      <c r="BE1228" s="205">
        <f t="shared" si="175"/>
        <v>334109</v>
      </c>
      <c r="BF1228" s="175">
        <v>474812</v>
      </c>
      <c r="BG1228" s="175">
        <v>13890</v>
      </c>
      <c r="BH1228" s="175">
        <v>419188</v>
      </c>
      <c r="BI1228" s="175">
        <v>63153</v>
      </c>
      <c r="BJ1228" s="175">
        <v>21925</v>
      </c>
      <c r="BK1228" s="175"/>
      <c r="BL1228" s="175">
        <v>22229</v>
      </c>
      <c r="BM1228" s="175"/>
      <c r="BN1228" s="175"/>
      <c r="BO1228" s="175">
        <v>353614</v>
      </c>
      <c r="BP1228" s="198">
        <f t="shared" si="176"/>
        <v>772802</v>
      </c>
    </row>
    <row r="1229" spans="1:68" s="116" customFormat="1" x14ac:dyDescent="0.15">
      <c r="A1229" s="117">
        <v>2300681001</v>
      </c>
      <c r="B1229" s="118" t="s">
        <v>1863</v>
      </c>
      <c r="C1229" s="118" t="s">
        <v>1850</v>
      </c>
      <c r="D1229" s="118" t="s">
        <v>1864</v>
      </c>
      <c r="E1229" s="118" t="s">
        <v>4408</v>
      </c>
      <c r="F1229" s="120">
        <v>5</v>
      </c>
      <c r="G1229" s="119">
        <v>2687915</v>
      </c>
      <c r="H1229" s="119"/>
      <c r="I1229" s="120" t="s">
        <v>5820</v>
      </c>
      <c r="J1229" s="120">
        <v>8250</v>
      </c>
      <c r="K1229" s="120">
        <v>2687915</v>
      </c>
      <c r="L1229" s="120">
        <v>0.89300000000000002</v>
      </c>
      <c r="M1229" s="121" t="s">
        <v>5676</v>
      </c>
      <c r="N1229" s="120">
        <v>1</v>
      </c>
      <c r="O1229" s="119">
        <v>220</v>
      </c>
      <c r="P1229" s="119"/>
      <c r="Q1229" s="119"/>
      <c r="R1229" s="120" t="s">
        <v>5655</v>
      </c>
      <c r="S1229" s="120">
        <v>38.734999999999999</v>
      </c>
      <c r="T1229" s="120"/>
      <c r="U1229" s="120"/>
      <c r="V1229" s="172">
        <v>1570.16</v>
      </c>
      <c r="W1229" s="172">
        <v>500.77</v>
      </c>
      <c r="X1229" s="172">
        <v>987.29</v>
      </c>
      <c r="Y1229" s="172"/>
      <c r="Z1229" s="172">
        <v>82.1</v>
      </c>
      <c r="AA1229" s="123"/>
      <c r="AB1229" s="123"/>
      <c r="AC1229" s="123">
        <v>2172</v>
      </c>
      <c r="AD1229" s="123"/>
      <c r="AE1229" s="123"/>
      <c r="AF1229" s="123"/>
      <c r="AG1229" s="214"/>
      <c r="AH1229" s="229" t="str">
        <f t="shared" si="171"/>
        <v>a3</v>
      </c>
      <c r="AI1229" s="122"/>
      <c r="AJ1229" s="122"/>
      <c r="AK1229" s="122"/>
      <c r="AL1229" s="122"/>
      <c r="AM1229" s="122"/>
      <c r="AN1229" s="173">
        <v>1.4</v>
      </c>
      <c r="AO1229" s="173"/>
      <c r="AP1229" s="173"/>
      <c r="AQ1229" s="173"/>
      <c r="AR1229" s="173"/>
      <c r="AS1229" s="173"/>
      <c r="AT1229" s="173">
        <v>0.5</v>
      </c>
      <c r="AU1229" s="173">
        <v>0.9</v>
      </c>
      <c r="AV1229" s="173"/>
      <c r="AW1229" s="173"/>
      <c r="AX1229" s="173">
        <v>0.9</v>
      </c>
      <c r="AY1229" s="173"/>
      <c r="AZ1229" s="211">
        <f t="shared" si="178"/>
        <v>1.4</v>
      </c>
      <c r="BA1229" s="211">
        <f t="shared" si="179"/>
        <v>2.2999999999999998</v>
      </c>
      <c r="BB1229" s="205">
        <f t="shared" si="172"/>
        <v>302905</v>
      </c>
      <c r="BC1229" s="205">
        <f t="shared" si="173"/>
        <v>270984</v>
      </c>
      <c r="BD1229" s="205">
        <f t="shared" si="174"/>
        <v>143194</v>
      </c>
      <c r="BE1229" s="205">
        <f t="shared" si="175"/>
        <v>111273</v>
      </c>
      <c r="BF1229" s="175">
        <v>159711</v>
      </c>
      <c r="BG1229" s="175">
        <v>11143</v>
      </c>
      <c r="BH1229" s="175">
        <v>143194</v>
      </c>
      <c r="BI1229" s="175">
        <v>23067</v>
      </c>
      <c r="BJ1229" s="175">
        <v>8854</v>
      </c>
      <c r="BK1229" s="175"/>
      <c r="BL1229" s="175">
        <v>802</v>
      </c>
      <c r="BM1229" s="175"/>
      <c r="BN1229" s="175"/>
      <c r="BO1229" s="175">
        <v>115845</v>
      </c>
      <c r="BP1229" s="198">
        <f t="shared" si="176"/>
        <v>259039</v>
      </c>
    </row>
    <row r="1230" spans="1:68" s="116" customFormat="1" x14ac:dyDescent="0.15">
      <c r="A1230" s="117">
        <v>2300681002</v>
      </c>
      <c r="B1230" s="118" t="s">
        <v>1865</v>
      </c>
      <c r="C1230" s="118" t="s">
        <v>1850</v>
      </c>
      <c r="D1230" s="118" t="s">
        <v>1864</v>
      </c>
      <c r="E1230" s="118" t="s">
        <v>4409</v>
      </c>
      <c r="F1230" s="120">
        <v>0</v>
      </c>
      <c r="G1230" s="119">
        <v>148149</v>
      </c>
      <c r="H1230" s="119"/>
      <c r="I1230" s="120" t="s">
        <v>5820</v>
      </c>
      <c r="J1230" s="120">
        <v>2000</v>
      </c>
      <c r="K1230" s="120">
        <v>153677</v>
      </c>
      <c r="L1230" s="120">
        <v>0.21099999999999999</v>
      </c>
      <c r="M1230" s="121" t="s">
        <v>5676</v>
      </c>
      <c r="N1230" s="120">
        <v>1</v>
      </c>
      <c r="O1230" s="119">
        <v>180</v>
      </c>
      <c r="P1230" s="119">
        <v>36</v>
      </c>
      <c r="Q1230" s="119">
        <v>4</v>
      </c>
      <c r="R1230" s="120" t="s">
        <v>5663</v>
      </c>
      <c r="S1230" s="120">
        <v>784</v>
      </c>
      <c r="T1230" s="120"/>
      <c r="U1230" s="120"/>
      <c r="V1230" s="172">
        <v>385.52</v>
      </c>
      <c r="W1230" s="172">
        <v>66.25</v>
      </c>
      <c r="X1230" s="172">
        <v>235.73</v>
      </c>
      <c r="Y1230" s="172">
        <v>0.84</v>
      </c>
      <c r="Z1230" s="172">
        <v>82.7</v>
      </c>
      <c r="AA1230" s="123"/>
      <c r="AB1230" s="123"/>
      <c r="AC1230" s="123">
        <v>27</v>
      </c>
      <c r="AD1230" s="123"/>
      <c r="AE1230" s="123"/>
      <c r="AF1230" s="123"/>
      <c r="AG1230" s="214"/>
      <c r="AH1230" s="229" t="str">
        <f t="shared" si="171"/>
        <v>a3</v>
      </c>
      <c r="AI1230" s="122"/>
      <c r="AJ1230" s="122"/>
      <c r="AK1230" s="122"/>
      <c r="AL1230" s="122"/>
      <c r="AM1230" s="122"/>
      <c r="AN1230" s="173"/>
      <c r="AO1230" s="173"/>
      <c r="AP1230" s="173"/>
      <c r="AQ1230" s="173"/>
      <c r="AR1230" s="173"/>
      <c r="AS1230" s="173"/>
      <c r="AT1230" s="173"/>
      <c r="AU1230" s="173"/>
      <c r="AV1230" s="173"/>
      <c r="AW1230" s="173"/>
      <c r="AX1230" s="173"/>
      <c r="AY1230" s="173"/>
      <c r="AZ1230" s="211">
        <f t="shared" si="178"/>
        <v>0</v>
      </c>
      <c r="BA1230" s="211">
        <f t="shared" si="179"/>
        <v>0</v>
      </c>
      <c r="BB1230" s="205">
        <f t="shared" si="172"/>
        <v>0</v>
      </c>
      <c r="BC1230" s="205">
        <f t="shared" si="173"/>
        <v>0</v>
      </c>
      <c r="BD1230" s="205">
        <f t="shared" si="174"/>
        <v>0</v>
      </c>
      <c r="BE1230" s="205">
        <f t="shared" si="175"/>
        <v>0</v>
      </c>
      <c r="BF1230" s="175"/>
      <c r="BG1230" s="175"/>
      <c r="BH1230" s="175"/>
      <c r="BI1230" s="175"/>
      <c r="BJ1230" s="175"/>
      <c r="BK1230" s="175"/>
      <c r="BL1230" s="175"/>
      <c r="BM1230" s="175"/>
      <c r="BN1230" s="175"/>
      <c r="BO1230" s="175"/>
      <c r="BP1230" s="198">
        <f t="shared" si="176"/>
        <v>0</v>
      </c>
    </row>
    <row r="1231" spans="1:68" s="116" customFormat="1" x14ac:dyDescent="0.15">
      <c r="A1231" s="117">
        <v>2300781001</v>
      </c>
      <c r="B1231" s="118" t="s">
        <v>1866</v>
      </c>
      <c r="C1231" s="118" t="s">
        <v>1850</v>
      </c>
      <c r="D1231" s="118" t="s">
        <v>1867</v>
      </c>
      <c r="E1231" s="118" t="s">
        <v>4410</v>
      </c>
      <c r="F1231" s="120">
        <v>3</v>
      </c>
      <c r="G1231" s="119"/>
      <c r="H1231" s="119"/>
      <c r="I1231" s="120" t="s">
        <v>5820</v>
      </c>
      <c r="J1231" s="120">
        <v>12050</v>
      </c>
      <c r="K1231" s="120">
        <v>2904355</v>
      </c>
      <c r="L1231" s="120">
        <v>0.66</v>
      </c>
      <c r="M1231" s="121" t="s">
        <v>5656</v>
      </c>
      <c r="N1231" s="120">
        <v>2</v>
      </c>
      <c r="O1231" s="119">
        <v>130</v>
      </c>
      <c r="P1231" s="119"/>
      <c r="Q1231" s="119"/>
      <c r="R1231" s="120" t="s">
        <v>5655</v>
      </c>
      <c r="S1231" s="120">
        <v>17.806999999999999</v>
      </c>
      <c r="T1231" s="120"/>
      <c r="U1231" s="120"/>
      <c r="V1231" s="172">
        <v>1282.8599999999999</v>
      </c>
      <c r="W1231" s="172"/>
      <c r="X1231" s="172">
        <v>306.60000000000002</v>
      </c>
      <c r="Y1231" s="172">
        <v>233.8</v>
      </c>
      <c r="Z1231" s="172">
        <v>742.46</v>
      </c>
      <c r="AA1231" s="123">
        <v>22165</v>
      </c>
      <c r="AB1231" s="123"/>
      <c r="AC1231" s="123">
        <v>2117</v>
      </c>
      <c r="AD1231" s="123"/>
      <c r="AE1231" s="123"/>
      <c r="AF1231" s="123"/>
      <c r="AG1231" s="214"/>
      <c r="AH1231" s="229" t="str">
        <f t="shared" si="171"/>
        <v>b3</v>
      </c>
      <c r="AI1231" s="122"/>
      <c r="AJ1231" s="122"/>
      <c r="AK1231" s="122"/>
      <c r="AL1231" s="122"/>
      <c r="AM1231" s="122"/>
      <c r="AN1231" s="173">
        <v>2.2999999999999998</v>
      </c>
      <c r="AO1231" s="173"/>
      <c r="AP1231" s="173"/>
      <c r="AQ1231" s="173"/>
      <c r="AR1231" s="173"/>
      <c r="AS1231" s="173">
        <v>1</v>
      </c>
      <c r="AT1231" s="173">
        <v>1</v>
      </c>
      <c r="AU1231" s="173">
        <v>1</v>
      </c>
      <c r="AV1231" s="173">
        <v>1</v>
      </c>
      <c r="AW1231" s="173">
        <v>1</v>
      </c>
      <c r="AX1231" s="173">
        <v>1</v>
      </c>
      <c r="AY1231" s="173"/>
      <c r="AZ1231" s="211">
        <f t="shared" si="178"/>
        <v>3.3</v>
      </c>
      <c r="BA1231" s="211">
        <f t="shared" si="179"/>
        <v>5</v>
      </c>
      <c r="BB1231" s="205">
        <f t="shared" si="172"/>
        <v>513204</v>
      </c>
      <c r="BC1231" s="205">
        <f t="shared" si="173"/>
        <v>449357</v>
      </c>
      <c r="BD1231" s="205">
        <f t="shared" si="174"/>
        <v>238014</v>
      </c>
      <c r="BE1231" s="205">
        <f t="shared" si="175"/>
        <v>174167</v>
      </c>
      <c r="BF1231" s="175">
        <v>275190</v>
      </c>
      <c r="BG1231" s="175">
        <v>19804</v>
      </c>
      <c r="BH1231" s="175">
        <v>238014</v>
      </c>
      <c r="BI1231" s="175">
        <v>59387</v>
      </c>
      <c r="BJ1231" s="175">
        <v>4460</v>
      </c>
      <c r="BK1231" s="175"/>
      <c r="BL1231" s="175">
        <v>1365</v>
      </c>
      <c r="BM1231" s="175"/>
      <c r="BN1231" s="175"/>
      <c r="BO1231" s="175">
        <v>190174</v>
      </c>
      <c r="BP1231" s="198">
        <f t="shared" si="176"/>
        <v>428188</v>
      </c>
    </row>
    <row r="1232" spans="1:68" s="116" customFormat="1" x14ac:dyDescent="0.15">
      <c r="A1232" s="117">
        <v>2310001001</v>
      </c>
      <c r="B1232" s="118" t="s">
        <v>1868</v>
      </c>
      <c r="C1232" s="118" t="s">
        <v>1850</v>
      </c>
      <c r="D1232" s="118" t="s">
        <v>1869</v>
      </c>
      <c r="E1232" s="118" t="s">
        <v>4411</v>
      </c>
      <c r="F1232" s="120">
        <v>83</v>
      </c>
      <c r="G1232" s="119">
        <v>41788200</v>
      </c>
      <c r="H1232" s="119"/>
      <c r="I1232" s="120" t="s">
        <v>5823</v>
      </c>
      <c r="J1232" s="120">
        <v>270000</v>
      </c>
      <c r="K1232" s="120">
        <v>41788200</v>
      </c>
      <c r="L1232" s="120">
        <v>0.42399999999999999</v>
      </c>
      <c r="M1232" s="121" t="s">
        <v>5654</v>
      </c>
      <c r="N1232" s="120">
        <v>1</v>
      </c>
      <c r="O1232" s="119">
        <v>220</v>
      </c>
      <c r="P1232" s="119">
        <v>35.799999999999997</v>
      </c>
      <c r="Q1232" s="119">
        <v>3.83</v>
      </c>
      <c r="R1232" s="120" t="s">
        <v>5655</v>
      </c>
      <c r="S1232" s="120">
        <v>475.8</v>
      </c>
      <c r="T1232" s="120"/>
      <c r="U1232" s="120"/>
      <c r="V1232" s="172">
        <v>10086</v>
      </c>
      <c r="W1232" s="172">
        <v>858.8</v>
      </c>
      <c r="X1232" s="172">
        <v>5986.8</v>
      </c>
      <c r="Y1232" s="172"/>
      <c r="Z1232" s="172">
        <v>3240.4</v>
      </c>
      <c r="AA1232" s="123"/>
      <c r="AB1232" s="123"/>
      <c r="AC1232" s="123"/>
      <c r="AD1232" s="123"/>
      <c r="AE1232" s="123"/>
      <c r="AF1232" s="123"/>
      <c r="AG1232" s="214"/>
      <c r="AH1232" s="229" t="str">
        <f t="shared" si="171"/>
        <v>a1</v>
      </c>
      <c r="AI1232" s="122"/>
      <c r="AJ1232" s="122"/>
      <c r="AK1232" s="122"/>
      <c r="AL1232" s="122"/>
      <c r="AM1232" s="122"/>
      <c r="AN1232" s="173">
        <v>2</v>
      </c>
      <c r="AO1232" s="173">
        <v>20</v>
      </c>
      <c r="AP1232" s="173" t="s">
        <v>3186</v>
      </c>
      <c r="AQ1232" s="173">
        <v>1</v>
      </c>
      <c r="AR1232" s="173" t="s">
        <v>3186</v>
      </c>
      <c r="AS1232" s="173" t="s">
        <v>3186</v>
      </c>
      <c r="AT1232" s="173" t="s">
        <v>3186</v>
      </c>
      <c r="AU1232" s="173" t="s">
        <v>3186</v>
      </c>
      <c r="AV1232" s="173" t="s">
        <v>3186</v>
      </c>
      <c r="AW1232" s="173" t="s">
        <v>3186</v>
      </c>
      <c r="AX1232" s="173" t="s">
        <v>3186</v>
      </c>
      <c r="AY1232" s="173" t="s">
        <v>3186</v>
      </c>
      <c r="AZ1232" s="211">
        <f t="shared" si="178"/>
        <v>23</v>
      </c>
      <c r="BA1232" s="211"/>
      <c r="BB1232" s="205">
        <f t="shared" si="172"/>
        <v>563829</v>
      </c>
      <c r="BC1232" s="205">
        <f t="shared" si="173"/>
        <v>563829</v>
      </c>
      <c r="BD1232" s="205">
        <f t="shared" si="174"/>
        <v>0</v>
      </c>
      <c r="BE1232" s="205">
        <f t="shared" si="175"/>
        <v>0</v>
      </c>
      <c r="BF1232" s="175">
        <v>563829</v>
      </c>
      <c r="BG1232" s="175">
        <v>217881</v>
      </c>
      <c r="BH1232" s="175"/>
      <c r="BI1232" s="175"/>
      <c r="BJ1232" s="175"/>
      <c r="BK1232" s="175"/>
      <c r="BL1232" s="175">
        <v>120756</v>
      </c>
      <c r="BM1232" s="175">
        <v>141813</v>
      </c>
      <c r="BN1232" s="175">
        <v>38581</v>
      </c>
      <c r="BO1232" s="175">
        <v>44798</v>
      </c>
      <c r="BP1232" s="198">
        <f t="shared" si="176"/>
        <v>44798</v>
      </c>
    </row>
    <row r="1233" spans="1:68" s="116" customFormat="1" x14ac:dyDescent="0.15">
      <c r="A1233" s="117">
        <v>2310001002</v>
      </c>
      <c r="B1233" s="118" t="s">
        <v>1870</v>
      </c>
      <c r="C1233" s="118" t="s">
        <v>1850</v>
      </c>
      <c r="D1233" s="118" t="s">
        <v>1869</v>
      </c>
      <c r="E1233" s="118" t="s">
        <v>4412</v>
      </c>
      <c r="F1233" s="120">
        <v>83</v>
      </c>
      <c r="G1233" s="119">
        <v>9685800</v>
      </c>
      <c r="H1233" s="119"/>
      <c r="I1233" s="120" t="s">
        <v>5823</v>
      </c>
      <c r="J1233" s="120">
        <v>38000</v>
      </c>
      <c r="K1233" s="120">
        <v>9685800</v>
      </c>
      <c r="L1233" s="120">
        <v>0.69799999999999995</v>
      </c>
      <c r="M1233" s="121" t="s">
        <v>5673</v>
      </c>
      <c r="N1233" s="120">
        <v>1</v>
      </c>
      <c r="O1233" s="119">
        <v>150</v>
      </c>
      <c r="P1233" s="119">
        <v>28.4</v>
      </c>
      <c r="Q1233" s="119">
        <v>3.07</v>
      </c>
      <c r="R1233" s="120" t="s">
        <v>5655</v>
      </c>
      <c r="S1233" s="120">
        <v>49.6</v>
      </c>
      <c r="T1233" s="120"/>
      <c r="U1233" s="120"/>
      <c r="V1233" s="172">
        <v>2067.6999999999998</v>
      </c>
      <c r="W1233" s="172">
        <v>279.39999999999998</v>
      </c>
      <c r="X1233" s="172">
        <v>1702.9</v>
      </c>
      <c r="Y1233" s="172"/>
      <c r="Z1233" s="172">
        <v>85.4</v>
      </c>
      <c r="AA1233" s="123"/>
      <c r="AB1233" s="123"/>
      <c r="AC1233" s="123"/>
      <c r="AD1233" s="123"/>
      <c r="AE1233" s="123"/>
      <c r="AF1233" s="123"/>
      <c r="AG1233" s="214"/>
      <c r="AH1233" s="229" t="str">
        <f t="shared" si="171"/>
        <v>a1</v>
      </c>
      <c r="AI1233" s="122"/>
      <c r="AJ1233" s="122"/>
      <c r="AK1233" s="122"/>
      <c r="AL1233" s="122"/>
      <c r="AM1233" s="122"/>
      <c r="AN1233" s="173" t="s">
        <v>3186</v>
      </c>
      <c r="AO1233" s="173" t="s">
        <v>3186</v>
      </c>
      <c r="AP1233" s="173" t="s">
        <v>3186</v>
      </c>
      <c r="AQ1233" s="173" t="s">
        <v>3186</v>
      </c>
      <c r="AR1233" s="173" t="s">
        <v>3186</v>
      </c>
      <c r="AS1233" s="173" t="s">
        <v>3186</v>
      </c>
      <c r="AT1233" s="173" t="s">
        <v>3186</v>
      </c>
      <c r="AU1233" s="173" t="s">
        <v>3186</v>
      </c>
      <c r="AV1233" s="173" t="s">
        <v>3186</v>
      </c>
      <c r="AW1233" s="173" t="s">
        <v>3186</v>
      </c>
      <c r="AX1233" s="173" t="s">
        <v>3186</v>
      </c>
      <c r="AY1233" s="173" t="s">
        <v>3186</v>
      </c>
      <c r="AZ1233" s="211">
        <f t="shared" si="178"/>
        <v>0</v>
      </c>
      <c r="BA1233" s="211">
        <f t="shared" si="179"/>
        <v>0</v>
      </c>
      <c r="BB1233" s="205">
        <f t="shared" si="172"/>
        <v>100962</v>
      </c>
      <c r="BC1233" s="205">
        <f t="shared" si="173"/>
        <v>100962</v>
      </c>
      <c r="BD1233" s="205">
        <f t="shared" si="174"/>
        <v>10</v>
      </c>
      <c r="BE1233" s="205">
        <f t="shared" si="175"/>
        <v>10</v>
      </c>
      <c r="BF1233" s="175">
        <v>100952</v>
      </c>
      <c r="BG1233" s="175"/>
      <c r="BH1233" s="175"/>
      <c r="BI1233" s="175"/>
      <c r="BJ1233" s="175"/>
      <c r="BK1233" s="175"/>
      <c r="BL1233" s="175">
        <v>20458</v>
      </c>
      <c r="BM1233" s="175">
        <v>38087</v>
      </c>
      <c r="BN1233" s="175">
        <v>12596</v>
      </c>
      <c r="BO1233" s="175">
        <v>29821</v>
      </c>
      <c r="BP1233" s="198">
        <f t="shared" si="176"/>
        <v>29821</v>
      </c>
    </row>
    <row r="1234" spans="1:68" s="116" customFormat="1" x14ac:dyDescent="0.15">
      <c r="A1234" s="117">
        <v>2310001003</v>
      </c>
      <c r="B1234" s="118" t="s">
        <v>1871</v>
      </c>
      <c r="C1234" s="118" t="s">
        <v>1850</v>
      </c>
      <c r="D1234" s="118" t="s">
        <v>1869</v>
      </c>
      <c r="E1234" s="118" t="s">
        <v>4413</v>
      </c>
      <c r="F1234" s="120">
        <v>80</v>
      </c>
      <c r="G1234" s="119"/>
      <c r="H1234" s="119"/>
      <c r="I1234" s="120" t="s">
        <v>5823</v>
      </c>
      <c r="J1234" s="120"/>
      <c r="K1234" s="120"/>
      <c r="L1234" s="120"/>
      <c r="M1234" s="121" t="s">
        <v>3186</v>
      </c>
      <c r="N1234" s="120">
        <v>1</v>
      </c>
      <c r="O1234" s="119"/>
      <c r="P1234" s="119"/>
      <c r="Q1234" s="119"/>
      <c r="R1234" s="120"/>
      <c r="S1234" s="120"/>
      <c r="T1234" s="120"/>
      <c r="U1234" s="120"/>
      <c r="V1234" s="172">
        <v>581.6</v>
      </c>
      <c r="W1234" s="172">
        <v>581.6</v>
      </c>
      <c r="X1234" s="172"/>
      <c r="Y1234" s="172"/>
      <c r="Z1234" s="172"/>
      <c r="AA1234" s="123"/>
      <c r="AB1234" s="123"/>
      <c r="AC1234" s="123"/>
      <c r="AD1234" s="123"/>
      <c r="AE1234" s="123"/>
      <c r="AF1234" s="123"/>
      <c r="AG1234" s="214"/>
      <c r="AH1234" s="229" t="str">
        <f t="shared" si="171"/>
        <v>a1</v>
      </c>
      <c r="AI1234" s="122"/>
      <c r="AJ1234" s="122"/>
      <c r="AK1234" s="122"/>
      <c r="AL1234" s="122"/>
      <c r="AM1234" s="122"/>
      <c r="AN1234" s="173" t="s">
        <v>3186</v>
      </c>
      <c r="AO1234" s="173" t="s">
        <v>3186</v>
      </c>
      <c r="AP1234" s="173" t="s">
        <v>3186</v>
      </c>
      <c r="AQ1234" s="173" t="s">
        <v>3186</v>
      </c>
      <c r="AR1234" s="173" t="s">
        <v>3186</v>
      </c>
      <c r="AS1234" s="173" t="s">
        <v>3186</v>
      </c>
      <c r="AT1234" s="173" t="s">
        <v>3186</v>
      </c>
      <c r="AU1234" s="173" t="s">
        <v>3186</v>
      </c>
      <c r="AV1234" s="173" t="s">
        <v>3186</v>
      </c>
      <c r="AW1234" s="173" t="s">
        <v>3186</v>
      </c>
      <c r="AX1234" s="173" t="s">
        <v>3186</v>
      </c>
      <c r="AY1234" s="173" t="s">
        <v>3186</v>
      </c>
      <c r="AZ1234" s="211">
        <f t="shared" si="178"/>
        <v>0</v>
      </c>
      <c r="BA1234" s="211">
        <f t="shared" si="179"/>
        <v>0</v>
      </c>
      <c r="BB1234" s="205">
        <f t="shared" si="172"/>
        <v>0</v>
      </c>
      <c r="BC1234" s="205">
        <f t="shared" si="173"/>
        <v>0</v>
      </c>
      <c r="BD1234" s="205">
        <f t="shared" si="174"/>
        <v>0</v>
      </c>
      <c r="BE1234" s="205">
        <f t="shared" si="175"/>
        <v>0</v>
      </c>
      <c r="BF1234" s="175"/>
      <c r="BG1234" s="175"/>
      <c r="BH1234" s="175"/>
      <c r="BI1234" s="175"/>
      <c r="BJ1234" s="175"/>
      <c r="BK1234" s="175"/>
      <c r="BL1234" s="175"/>
      <c r="BM1234" s="175"/>
      <c r="BN1234" s="175"/>
      <c r="BO1234" s="175"/>
      <c r="BP1234" s="198">
        <f t="shared" si="176"/>
        <v>0</v>
      </c>
    </row>
    <row r="1235" spans="1:68" s="116" customFormat="1" x14ac:dyDescent="0.15">
      <c r="A1235" s="117">
        <v>2310001004</v>
      </c>
      <c r="B1235" s="118" t="s">
        <v>1872</v>
      </c>
      <c r="C1235" s="118" t="s">
        <v>1850</v>
      </c>
      <c r="D1235" s="118" t="s">
        <v>1869</v>
      </c>
      <c r="E1235" s="118" t="s">
        <v>4414</v>
      </c>
      <c r="F1235" s="120">
        <v>79</v>
      </c>
      <c r="G1235" s="119">
        <v>16911200</v>
      </c>
      <c r="H1235" s="119">
        <v>2574400</v>
      </c>
      <c r="I1235" s="120" t="s">
        <v>5823</v>
      </c>
      <c r="J1235" s="120">
        <v>80000</v>
      </c>
      <c r="K1235" s="120">
        <v>16911200</v>
      </c>
      <c r="L1235" s="120">
        <v>0.57899999999999996</v>
      </c>
      <c r="M1235" s="121" t="s">
        <v>5654</v>
      </c>
      <c r="N1235" s="120">
        <v>1</v>
      </c>
      <c r="O1235" s="119">
        <v>110</v>
      </c>
      <c r="P1235" s="119">
        <v>23.9</v>
      </c>
      <c r="Q1235" s="119">
        <v>2.62</v>
      </c>
      <c r="R1235" s="120" t="s">
        <v>5655</v>
      </c>
      <c r="S1235" s="120">
        <v>82.8</v>
      </c>
      <c r="T1235" s="120"/>
      <c r="U1235" s="120"/>
      <c r="V1235" s="172">
        <v>4219.1000000000004</v>
      </c>
      <c r="W1235" s="172">
        <v>1188.4000000000001</v>
      </c>
      <c r="X1235" s="172">
        <v>1761.1</v>
      </c>
      <c r="Y1235" s="172"/>
      <c r="Z1235" s="172">
        <v>1269.5999999999999</v>
      </c>
      <c r="AA1235" s="123"/>
      <c r="AB1235" s="123"/>
      <c r="AC1235" s="123"/>
      <c r="AD1235" s="123"/>
      <c r="AE1235" s="123"/>
      <c r="AF1235" s="123"/>
      <c r="AG1235" s="214"/>
      <c r="AH1235" s="229" t="str">
        <f t="shared" si="171"/>
        <v>a1</v>
      </c>
      <c r="AI1235" s="122"/>
      <c r="AJ1235" s="122"/>
      <c r="AK1235" s="122"/>
      <c r="AL1235" s="122"/>
      <c r="AM1235" s="122"/>
      <c r="AN1235" s="173">
        <v>1</v>
      </c>
      <c r="AO1235" s="173">
        <v>29</v>
      </c>
      <c r="AP1235" s="173" t="s">
        <v>3186</v>
      </c>
      <c r="AQ1235" s="173">
        <v>1</v>
      </c>
      <c r="AR1235" s="173" t="s">
        <v>3186</v>
      </c>
      <c r="AS1235" s="173" t="s">
        <v>3186</v>
      </c>
      <c r="AT1235" s="173" t="s">
        <v>3186</v>
      </c>
      <c r="AU1235" s="173" t="s">
        <v>3186</v>
      </c>
      <c r="AV1235" s="173" t="s">
        <v>3186</v>
      </c>
      <c r="AW1235" s="173" t="s">
        <v>3186</v>
      </c>
      <c r="AX1235" s="173" t="s">
        <v>3186</v>
      </c>
      <c r="AY1235" s="173" t="s">
        <v>3186</v>
      </c>
      <c r="AZ1235" s="211">
        <f t="shared" si="178"/>
        <v>31</v>
      </c>
      <c r="BA1235" s="211"/>
      <c r="BB1235" s="205">
        <f t="shared" si="172"/>
        <v>346966</v>
      </c>
      <c r="BC1235" s="205">
        <f t="shared" si="173"/>
        <v>346966</v>
      </c>
      <c r="BD1235" s="205">
        <f t="shared" si="174"/>
        <v>0</v>
      </c>
      <c r="BE1235" s="205">
        <f t="shared" si="175"/>
        <v>0</v>
      </c>
      <c r="BF1235" s="175">
        <v>346966</v>
      </c>
      <c r="BG1235" s="175">
        <v>172012</v>
      </c>
      <c r="BH1235" s="175"/>
      <c r="BI1235" s="175"/>
      <c r="BJ1235" s="175"/>
      <c r="BK1235" s="175"/>
      <c r="BL1235" s="175">
        <v>55635</v>
      </c>
      <c r="BM1235" s="175">
        <v>76553</v>
      </c>
      <c r="BN1235" s="175">
        <v>9572</v>
      </c>
      <c r="BO1235" s="175">
        <v>33194</v>
      </c>
      <c r="BP1235" s="198">
        <f t="shared" si="176"/>
        <v>33194</v>
      </c>
    </row>
    <row r="1236" spans="1:68" s="116" customFormat="1" x14ac:dyDescent="0.15">
      <c r="A1236" s="117">
        <v>2310001005</v>
      </c>
      <c r="B1236" s="118" t="s">
        <v>1873</v>
      </c>
      <c r="C1236" s="118" t="s">
        <v>1850</v>
      </c>
      <c r="D1236" s="118" t="s">
        <v>1869</v>
      </c>
      <c r="E1236" s="118" t="s">
        <v>4415</v>
      </c>
      <c r="F1236" s="120">
        <v>54</v>
      </c>
      <c r="G1236" s="119">
        <v>3335500</v>
      </c>
      <c r="H1236" s="119"/>
      <c r="I1236" s="120" t="s">
        <v>5823</v>
      </c>
      <c r="J1236" s="120">
        <v>15000</v>
      </c>
      <c r="K1236" s="120">
        <v>3335500</v>
      </c>
      <c r="L1236" s="120">
        <v>0.60899999999999999</v>
      </c>
      <c r="M1236" s="121" t="s">
        <v>5661</v>
      </c>
      <c r="N1236" s="120">
        <v>1</v>
      </c>
      <c r="O1236" s="119">
        <v>160</v>
      </c>
      <c r="P1236" s="119">
        <v>31.8</v>
      </c>
      <c r="Q1236" s="119">
        <v>3.11</v>
      </c>
      <c r="R1236" s="120"/>
      <c r="S1236" s="120"/>
      <c r="T1236" s="120"/>
      <c r="U1236" s="120" t="s">
        <v>5689</v>
      </c>
      <c r="V1236" s="172">
        <v>1442.7</v>
      </c>
      <c r="W1236" s="172"/>
      <c r="X1236" s="172">
        <v>1317.7</v>
      </c>
      <c r="Y1236" s="172"/>
      <c r="Z1236" s="172">
        <v>125</v>
      </c>
      <c r="AA1236" s="123"/>
      <c r="AB1236" s="123"/>
      <c r="AC1236" s="123"/>
      <c r="AD1236" s="123"/>
      <c r="AE1236" s="123"/>
      <c r="AF1236" s="123"/>
      <c r="AG1236" s="214"/>
      <c r="AH1236" s="229" t="str">
        <f t="shared" si="171"/>
        <v>a1</v>
      </c>
      <c r="AI1236" s="122"/>
      <c r="AJ1236" s="122"/>
      <c r="AK1236" s="122"/>
      <c r="AL1236" s="122"/>
      <c r="AM1236" s="122"/>
      <c r="AN1236" s="173" t="s">
        <v>3186</v>
      </c>
      <c r="AO1236" s="173" t="s">
        <v>3186</v>
      </c>
      <c r="AP1236" s="173" t="s">
        <v>3186</v>
      </c>
      <c r="AQ1236" s="173" t="s">
        <v>3186</v>
      </c>
      <c r="AR1236" s="173" t="s">
        <v>3186</v>
      </c>
      <c r="AS1236" s="173" t="s">
        <v>3186</v>
      </c>
      <c r="AT1236" s="173" t="s">
        <v>3186</v>
      </c>
      <c r="AU1236" s="173" t="s">
        <v>3186</v>
      </c>
      <c r="AV1236" s="173" t="s">
        <v>3186</v>
      </c>
      <c r="AW1236" s="173" t="s">
        <v>3186</v>
      </c>
      <c r="AX1236" s="173" t="s">
        <v>3186</v>
      </c>
      <c r="AY1236" s="173" t="s">
        <v>3186</v>
      </c>
      <c r="AZ1236" s="211">
        <f t="shared" si="178"/>
        <v>0</v>
      </c>
      <c r="BA1236" s="211">
        <f t="shared" si="179"/>
        <v>0</v>
      </c>
      <c r="BB1236" s="205">
        <f t="shared" si="172"/>
        <v>59516</v>
      </c>
      <c r="BC1236" s="205">
        <f t="shared" si="173"/>
        <v>59516</v>
      </c>
      <c r="BD1236" s="205">
        <f t="shared" si="174"/>
        <v>0</v>
      </c>
      <c r="BE1236" s="205">
        <f t="shared" si="175"/>
        <v>0</v>
      </c>
      <c r="BF1236" s="175">
        <v>59516</v>
      </c>
      <c r="BG1236" s="175"/>
      <c r="BH1236" s="175"/>
      <c r="BI1236" s="175"/>
      <c r="BJ1236" s="175"/>
      <c r="BK1236" s="175"/>
      <c r="BL1236" s="175">
        <v>18102</v>
      </c>
      <c r="BM1236" s="175">
        <v>22365</v>
      </c>
      <c r="BN1236" s="175">
        <v>2854</v>
      </c>
      <c r="BO1236" s="175">
        <v>16195</v>
      </c>
      <c r="BP1236" s="198">
        <f t="shared" si="176"/>
        <v>16195</v>
      </c>
    </row>
    <row r="1237" spans="1:68" s="116" customFormat="1" x14ac:dyDescent="0.15">
      <c r="A1237" s="117">
        <v>2310001006</v>
      </c>
      <c r="B1237" s="118" t="s">
        <v>1874</v>
      </c>
      <c r="C1237" s="118" t="s">
        <v>1850</v>
      </c>
      <c r="D1237" s="118" t="s">
        <v>1869</v>
      </c>
      <c r="E1237" s="118" t="s">
        <v>4416</v>
      </c>
      <c r="F1237" s="120">
        <v>53</v>
      </c>
      <c r="G1237" s="119">
        <v>28129900</v>
      </c>
      <c r="H1237" s="119">
        <v>694600</v>
      </c>
      <c r="I1237" s="120" t="s">
        <v>5823</v>
      </c>
      <c r="J1237" s="120">
        <v>120000</v>
      </c>
      <c r="K1237" s="120">
        <v>28129900</v>
      </c>
      <c r="L1237" s="120">
        <v>0.64200000000000002</v>
      </c>
      <c r="M1237" s="121" t="s">
        <v>5654</v>
      </c>
      <c r="N1237" s="120">
        <v>1</v>
      </c>
      <c r="O1237" s="119">
        <v>120</v>
      </c>
      <c r="P1237" s="119">
        <v>25.6</v>
      </c>
      <c r="Q1237" s="119">
        <v>2.71</v>
      </c>
      <c r="R1237" s="120" t="s">
        <v>5655</v>
      </c>
      <c r="S1237" s="120">
        <v>142.5</v>
      </c>
      <c r="T1237" s="120"/>
      <c r="U1237" s="120"/>
      <c r="V1237" s="172">
        <v>12211.02</v>
      </c>
      <c r="W1237" s="172">
        <v>1411.1</v>
      </c>
      <c r="X1237" s="172">
        <v>3291.6</v>
      </c>
      <c r="Y1237" s="172">
        <v>7232.52</v>
      </c>
      <c r="Z1237" s="172">
        <v>275.8</v>
      </c>
      <c r="AA1237" s="123">
        <v>889145</v>
      </c>
      <c r="AB1237" s="123"/>
      <c r="AC1237" s="123">
        <v>55989</v>
      </c>
      <c r="AD1237" s="123"/>
      <c r="AE1237" s="123">
        <v>2776</v>
      </c>
      <c r="AF1237" s="123"/>
      <c r="AG1237" s="214">
        <f t="shared" si="177"/>
        <v>2776</v>
      </c>
      <c r="AH1237" s="229" t="str">
        <f t="shared" si="171"/>
        <v>a4</v>
      </c>
      <c r="AI1237" s="122"/>
      <c r="AJ1237" s="122"/>
      <c r="AK1237" s="122"/>
      <c r="AL1237" s="122"/>
      <c r="AM1237" s="122"/>
      <c r="AN1237" s="173">
        <v>7</v>
      </c>
      <c r="AO1237" s="173">
        <v>30</v>
      </c>
      <c r="AP1237" s="173" t="s">
        <v>3186</v>
      </c>
      <c r="AQ1237" s="173">
        <v>2</v>
      </c>
      <c r="AR1237" s="173" t="s">
        <v>3186</v>
      </c>
      <c r="AS1237" s="173" t="s">
        <v>3186</v>
      </c>
      <c r="AT1237" s="173" t="s">
        <v>3186</v>
      </c>
      <c r="AU1237" s="173" t="s">
        <v>3186</v>
      </c>
      <c r="AV1237" s="173" t="s">
        <v>3186</v>
      </c>
      <c r="AW1237" s="173" t="s">
        <v>3186</v>
      </c>
      <c r="AX1237" s="173" t="s">
        <v>3186</v>
      </c>
      <c r="AY1237" s="173" t="s">
        <v>3186</v>
      </c>
      <c r="AZ1237" s="211">
        <f t="shared" si="178"/>
        <v>39</v>
      </c>
      <c r="BA1237" s="211"/>
      <c r="BB1237" s="205">
        <f t="shared" si="172"/>
        <v>439359</v>
      </c>
      <c r="BC1237" s="205">
        <f t="shared" si="173"/>
        <v>439359</v>
      </c>
      <c r="BD1237" s="205">
        <f t="shared" si="174"/>
        <v>0</v>
      </c>
      <c r="BE1237" s="205">
        <f t="shared" si="175"/>
        <v>0</v>
      </c>
      <c r="BF1237" s="175">
        <v>439359</v>
      </c>
      <c r="BG1237" s="175">
        <v>194946</v>
      </c>
      <c r="BH1237" s="175"/>
      <c r="BI1237" s="175"/>
      <c r="BJ1237" s="175"/>
      <c r="BK1237" s="175"/>
      <c r="BL1237" s="175">
        <v>65410</v>
      </c>
      <c r="BM1237" s="175">
        <v>74994</v>
      </c>
      <c r="BN1237" s="175">
        <v>53901</v>
      </c>
      <c r="BO1237" s="175">
        <v>50108</v>
      </c>
      <c r="BP1237" s="198">
        <f t="shared" si="176"/>
        <v>50108</v>
      </c>
    </row>
    <row r="1238" spans="1:68" s="116" customFormat="1" x14ac:dyDescent="0.15">
      <c r="A1238" s="117">
        <v>2310001007</v>
      </c>
      <c r="B1238" s="118" t="s">
        <v>1875</v>
      </c>
      <c r="C1238" s="118" t="s">
        <v>1850</v>
      </c>
      <c r="D1238" s="118" t="s">
        <v>1869</v>
      </c>
      <c r="E1238" s="118" t="s">
        <v>4417</v>
      </c>
      <c r="F1238" s="120">
        <v>49</v>
      </c>
      <c r="G1238" s="119">
        <v>45985300</v>
      </c>
      <c r="H1238" s="119">
        <v>5307500</v>
      </c>
      <c r="I1238" s="120" t="s">
        <v>5823</v>
      </c>
      <c r="J1238" s="120">
        <v>150000</v>
      </c>
      <c r="K1238" s="120">
        <v>45985300</v>
      </c>
      <c r="L1238" s="120">
        <v>0.84</v>
      </c>
      <c r="M1238" s="121" t="s">
        <v>5654</v>
      </c>
      <c r="N1238" s="120">
        <v>1</v>
      </c>
      <c r="O1238" s="119">
        <v>100</v>
      </c>
      <c r="P1238" s="119">
        <v>20.5</v>
      </c>
      <c r="Q1238" s="119">
        <v>2.35</v>
      </c>
      <c r="R1238" s="120" t="s">
        <v>5655</v>
      </c>
      <c r="S1238" s="120">
        <v>393</v>
      </c>
      <c r="T1238" s="120"/>
      <c r="U1238" s="120"/>
      <c r="V1238" s="172">
        <v>8094.4</v>
      </c>
      <c r="W1238" s="172">
        <v>3305.6</v>
      </c>
      <c r="X1238" s="172">
        <v>4355.3</v>
      </c>
      <c r="Y1238" s="172"/>
      <c r="Z1238" s="172">
        <v>433.5</v>
      </c>
      <c r="AA1238" s="123"/>
      <c r="AB1238" s="123"/>
      <c r="AC1238" s="123"/>
      <c r="AD1238" s="123"/>
      <c r="AE1238" s="123"/>
      <c r="AF1238" s="123"/>
      <c r="AG1238" s="214"/>
      <c r="AH1238" s="229" t="str">
        <f t="shared" si="171"/>
        <v>a1</v>
      </c>
      <c r="AI1238" s="122"/>
      <c r="AJ1238" s="122"/>
      <c r="AK1238" s="122"/>
      <c r="AL1238" s="122"/>
      <c r="AM1238" s="122"/>
      <c r="AN1238" s="173">
        <v>1</v>
      </c>
      <c r="AO1238" s="173">
        <v>28</v>
      </c>
      <c r="AP1238" s="173" t="s">
        <v>3186</v>
      </c>
      <c r="AQ1238" s="173">
        <v>1</v>
      </c>
      <c r="AR1238" s="173" t="s">
        <v>3186</v>
      </c>
      <c r="AS1238" s="173" t="s">
        <v>3186</v>
      </c>
      <c r="AT1238" s="173" t="s">
        <v>3186</v>
      </c>
      <c r="AU1238" s="173" t="s">
        <v>3186</v>
      </c>
      <c r="AV1238" s="173" t="s">
        <v>3186</v>
      </c>
      <c r="AW1238" s="173" t="s">
        <v>3186</v>
      </c>
      <c r="AX1238" s="173" t="s">
        <v>3186</v>
      </c>
      <c r="AY1238" s="173" t="s">
        <v>3186</v>
      </c>
      <c r="AZ1238" s="211">
        <f t="shared" si="178"/>
        <v>30</v>
      </c>
      <c r="BA1238" s="211"/>
      <c r="BB1238" s="205">
        <f t="shared" si="172"/>
        <v>495192</v>
      </c>
      <c r="BC1238" s="205">
        <f t="shared" si="173"/>
        <v>495192</v>
      </c>
      <c r="BD1238" s="205">
        <f t="shared" si="174"/>
        <v>0</v>
      </c>
      <c r="BE1238" s="205">
        <f t="shared" si="175"/>
        <v>0</v>
      </c>
      <c r="BF1238" s="175">
        <v>495192</v>
      </c>
      <c r="BG1238" s="175">
        <v>263751</v>
      </c>
      <c r="BH1238" s="175"/>
      <c r="BI1238" s="175"/>
      <c r="BJ1238" s="175"/>
      <c r="BK1238" s="175"/>
      <c r="BL1238" s="175">
        <v>17214</v>
      </c>
      <c r="BM1238" s="175">
        <v>128669</v>
      </c>
      <c r="BN1238" s="175">
        <v>47517</v>
      </c>
      <c r="BO1238" s="175">
        <v>38041</v>
      </c>
      <c r="BP1238" s="198">
        <f t="shared" si="176"/>
        <v>38041</v>
      </c>
    </row>
    <row r="1239" spans="1:68" s="116" customFormat="1" x14ac:dyDescent="0.15">
      <c r="A1239" s="117">
        <v>2310001008</v>
      </c>
      <c r="B1239" s="118" t="s">
        <v>1876</v>
      </c>
      <c r="C1239" s="118" t="s">
        <v>1850</v>
      </c>
      <c r="D1239" s="118" t="s">
        <v>1869</v>
      </c>
      <c r="E1239" s="118" t="s">
        <v>4418</v>
      </c>
      <c r="F1239" s="120">
        <v>49</v>
      </c>
      <c r="G1239" s="119">
        <v>16529100</v>
      </c>
      <c r="H1239" s="119">
        <v>3292100</v>
      </c>
      <c r="I1239" s="120" t="s">
        <v>5823</v>
      </c>
      <c r="J1239" s="120">
        <v>100000</v>
      </c>
      <c r="K1239" s="120">
        <v>16529100</v>
      </c>
      <c r="L1239" s="120">
        <v>0.45300000000000001</v>
      </c>
      <c r="M1239" s="121" t="s">
        <v>5670</v>
      </c>
      <c r="N1239" s="120">
        <v>2</v>
      </c>
      <c r="O1239" s="119">
        <v>98</v>
      </c>
      <c r="P1239" s="119">
        <v>23.6</v>
      </c>
      <c r="Q1239" s="119">
        <v>2.91</v>
      </c>
      <c r="R1239" s="120" t="s">
        <v>5655</v>
      </c>
      <c r="S1239" s="120">
        <v>76.5</v>
      </c>
      <c r="T1239" s="120"/>
      <c r="U1239" s="120"/>
      <c r="V1239" s="172">
        <v>5013</v>
      </c>
      <c r="W1239" s="172">
        <v>752.9</v>
      </c>
      <c r="X1239" s="172">
        <v>3648.3</v>
      </c>
      <c r="Y1239" s="172"/>
      <c r="Z1239" s="172">
        <v>611.79999999999995</v>
      </c>
      <c r="AA1239" s="123"/>
      <c r="AB1239" s="123"/>
      <c r="AC1239" s="123"/>
      <c r="AD1239" s="123"/>
      <c r="AE1239" s="123"/>
      <c r="AF1239" s="123"/>
      <c r="AG1239" s="214"/>
      <c r="AH1239" s="229" t="str">
        <f t="shared" si="171"/>
        <v>b1</v>
      </c>
      <c r="AI1239" s="122"/>
      <c r="AJ1239" s="122"/>
      <c r="AK1239" s="122"/>
      <c r="AL1239" s="122"/>
      <c r="AM1239" s="122"/>
      <c r="AN1239" s="173" t="s">
        <v>3186</v>
      </c>
      <c r="AO1239" s="173">
        <v>15</v>
      </c>
      <c r="AP1239" s="173" t="s">
        <v>3186</v>
      </c>
      <c r="AQ1239" s="173" t="s">
        <v>3186</v>
      </c>
      <c r="AR1239" s="173" t="s">
        <v>3186</v>
      </c>
      <c r="AS1239" s="173" t="s">
        <v>3186</v>
      </c>
      <c r="AT1239" s="173" t="s">
        <v>3186</v>
      </c>
      <c r="AU1239" s="173" t="s">
        <v>3186</v>
      </c>
      <c r="AV1239" s="173" t="s">
        <v>3186</v>
      </c>
      <c r="AW1239" s="173" t="s">
        <v>3186</v>
      </c>
      <c r="AX1239" s="173" t="s">
        <v>3186</v>
      </c>
      <c r="AY1239" s="173" t="s">
        <v>3186</v>
      </c>
      <c r="AZ1239" s="211">
        <f t="shared" si="178"/>
        <v>15</v>
      </c>
      <c r="BA1239" s="211"/>
      <c r="BB1239" s="205">
        <f t="shared" si="172"/>
        <v>402701</v>
      </c>
      <c r="BC1239" s="205">
        <f t="shared" si="173"/>
        <v>402701</v>
      </c>
      <c r="BD1239" s="205">
        <f t="shared" si="174"/>
        <v>0</v>
      </c>
      <c r="BE1239" s="205">
        <f t="shared" si="175"/>
        <v>0</v>
      </c>
      <c r="BF1239" s="175">
        <v>402701</v>
      </c>
      <c r="BG1239" s="175">
        <v>206414</v>
      </c>
      <c r="BH1239" s="175"/>
      <c r="BI1239" s="175"/>
      <c r="BJ1239" s="175"/>
      <c r="BK1239" s="175"/>
      <c r="BL1239" s="175">
        <v>49256</v>
      </c>
      <c r="BM1239" s="175">
        <v>90811</v>
      </c>
      <c r="BN1239" s="175">
        <v>15884</v>
      </c>
      <c r="BO1239" s="175">
        <v>40336</v>
      </c>
      <c r="BP1239" s="198">
        <f t="shared" si="176"/>
        <v>40336</v>
      </c>
    </row>
    <row r="1240" spans="1:68" s="116" customFormat="1" x14ac:dyDescent="0.15">
      <c r="A1240" s="117">
        <v>2310001009</v>
      </c>
      <c r="B1240" s="118" t="s">
        <v>1877</v>
      </c>
      <c r="C1240" s="118" t="s">
        <v>1850</v>
      </c>
      <c r="D1240" s="118" t="s">
        <v>1869</v>
      </c>
      <c r="E1240" s="118" t="s">
        <v>4419</v>
      </c>
      <c r="F1240" s="120">
        <v>48</v>
      </c>
      <c r="G1240" s="119">
        <v>20513000</v>
      </c>
      <c r="H1240" s="119"/>
      <c r="I1240" s="120" t="s">
        <v>5823</v>
      </c>
      <c r="J1240" s="120">
        <v>100000</v>
      </c>
      <c r="K1240" s="120">
        <v>20513000</v>
      </c>
      <c r="L1240" s="120">
        <v>0.56200000000000006</v>
      </c>
      <c r="M1240" s="121" t="s">
        <v>5654</v>
      </c>
      <c r="N1240" s="120">
        <v>1</v>
      </c>
      <c r="O1240" s="119">
        <v>140</v>
      </c>
      <c r="P1240" s="119">
        <v>26.1</v>
      </c>
      <c r="Q1240" s="119">
        <v>2.84</v>
      </c>
      <c r="R1240" s="120" t="s">
        <v>5655</v>
      </c>
      <c r="S1240" s="120">
        <v>148.69999999999999</v>
      </c>
      <c r="T1240" s="120"/>
      <c r="U1240" s="120"/>
      <c r="V1240" s="172">
        <v>7789.7</v>
      </c>
      <c r="W1240" s="172">
        <v>611.6</v>
      </c>
      <c r="X1240" s="172">
        <v>5296.3</v>
      </c>
      <c r="Y1240" s="172"/>
      <c r="Z1240" s="172">
        <v>1881.8</v>
      </c>
      <c r="AA1240" s="123"/>
      <c r="AB1240" s="123"/>
      <c r="AC1240" s="123"/>
      <c r="AD1240" s="123"/>
      <c r="AE1240" s="123"/>
      <c r="AF1240" s="123"/>
      <c r="AG1240" s="214"/>
      <c r="AH1240" s="229" t="str">
        <f t="shared" si="171"/>
        <v>a1</v>
      </c>
      <c r="AI1240" s="122"/>
      <c r="AJ1240" s="122"/>
      <c r="AK1240" s="122"/>
      <c r="AL1240" s="122"/>
      <c r="AM1240" s="122"/>
      <c r="AN1240" s="173">
        <v>5</v>
      </c>
      <c r="AO1240" s="173">
        <v>28</v>
      </c>
      <c r="AP1240" s="173" t="s">
        <v>3186</v>
      </c>
      <c r="AQ1240" s="173">
        <v>2</v>
      </c>
      <c r="AR1240" s="173" t="s">
        <v>3186</v>
      </c>
      <c r="AS1240" s="173" t="s">
        <v>3186</v>
      </c>
      <c r="AT1240" s="173" t="s">
        <v>3186</v>
      </c>
      <c r="AU1240" s="173" t="s">
        <v>3186</v>
      </c>
      <c r="AV1240" s="173" t="s">
        <v>3186</v>
      </c>
      <c r="AW1240" s="173" t="s">
        <v>3186</v>
      </c>
      <c r="AX1240" s="173" t="s">
        <v>3186</v>
      </c>
      <c r="AY1240" s="173" t="s">
        <v>3186</v>
      </c>
      <c r="AZ1240" s="211">
        <f t="shared" si="178"/>
        <v>35</v>
      </c>
      <c r="BA1240" s="211"/>
      <c r="BB1240" s="205">
        <f t="shared" si="172"/>
        <v>371710</v>
      </c>
      <c r="BC1240" s="205">
        <f t="shared" si="173"/>
        <v>371710</v>
      </c>
      <c r="BD1240" s="205">
        <f t="shared" si="174"/>
        <v>0</v>
      </c>
      <c r="BE1240" s="205">
        <f t="shared" si="175"/>
        <v>0</v>
      </c>
      <c r="BF1240" s="175">
        <v>371710</v>
      </c>
      <c r="BG1240" s="175">
        <v>194946</v>
      </c>
      <c r="BH1240" s="175"/>
      <c r="BI1240" s="175"/>
      <c r="BJ1240" s="175"/>
      <c r="BK1240" s="175"/>
      <c r="BL1240" s="175">
        <v>12720</v>
      </c>
      <c r="BM1240" s="175">
        <v>115539</v>
      </c>
      <c r="BN1240" s="175">
        <v>13738</v>
      </c>
      <c r="BO1240" s="175">
        <v>34767</v>
      </c>
      <c r="BP1240" s="198">
        <f t="shared" si="176"/>
        <v>34767</v>
      </c>
    </row>
    <row r="1241" spans="1:68" s="116" customFormat="1" x14ac:dyDescent="0.15">
      <c r="A1241" s="117">
        <v>2310001010</v>
      </c>
      <c r="B1241" s="118" t="s">
        <v>1878</v>
      </c>
      <c r="C1241" s="118" t="s">
        <v>1850</v>
      </c>
      <c r="D1241" s="118" t="s">
        <v>1869</v>
      </c>
      <c r="E1241" s="118" t="s">
        <v>4420</v>
      </c>
      <c r="F1241" s="120">
        <v>44</v>
      </c>
      <c r="G1241" s="119">
        <v>37490700</v>
      </c>
      <c r="H1241" s="119">
        <v>3710300</v>
      </c>
      <c r="I1241" s="120" t="s">
        <v>5823</v>
      </c>
      <c r="J1241" s="120">
        <v>130000</v>
      </c>
      <c r="K1241" s="120">
        <v>37490700</v>
      </c>
      <c r="L1241" s="120">
        <v>0.79</v>
      </c>
      <c r="M1241" s="121" t="s">
        <v>5654</v>
      </c>
      <c r="N1241" s="120">
        <v>1</v>
      </c>
      <c r="O1241" s="119">
        <v>170</v>
      </c>
      <c r="P1241" s="119">
        <v>32.200000000000003</v>
      </c>
      <c r="Q1241" s="119">
        <v>5.75</v>
      </c>
      <c r="R1241" s="120" t="s">
        <v>5655</v>
      </c>
      <c r="S1241" s="120">
        <v>293.89999999999998</v>
      </c>
      <c r="T1241" s="120"/>
      <c r="U1241" s="120"/>
      <c r="V1241" s="172">
        <v>9740.9</v>
      </c>
      <c r="W1241" s="172">
        <v>2542.3000000000002</v>
      </c>
      <c r="X1241" s="172">
        <v>6562.6</v>
      </c>
      <c r="Y1241" s="172"/>
      <c r="Z1241" s="172">
        <v>636</v>
      </c>
      <c r="AA1241" s="123"/>
      <c r="AB1241" s="123"/>
      <c r="AC1241" s="123"/>
      <c r="AD1241" s="123"/>
      <c r="AE1241" s="123"/>
      <c r="AF1241" s="123"/>
      <c r="AG1241" s="214"/>
      <c r="AH1241" s="229" t="str">
        <f t="shared" si="171"/>
        <v>a1</v>
      </c>
      <c r="AI1241" s="122"/>
      <c r="AJ1241" s="122"/>
      <c r="AK1241" s="122"/>
      <c r="AL1241" s="122"/>
      <c r="AM1241" s="122"/>
      <c r="AN1241" s="173">
        <v>1</v>
      </c>
      <c r="AO1241" s="173">
        <v>28</v>
      </c>
      <c r="AP1241" s="173" t="s">
        <v>3186</v>
      </c>
      <c r="AQ1241" s="173">
        <v>1</v>
      </c>
      <c r="AR1241" s="173" t="s">
        <v>3186</v>
      </c>
      <c r="AS1241" s="173" t="s">
        <v>3186</v>
      </c>
      <c r="AT1241" s="173" t="s">
        <v>3186</v>
      </c>
      <c r="AU1241" s="173" t="s">
        <v>3186</v>
      </c>
      <c r="AV1241" s="173" t="s">
        <v>3186</v>
      </c>
      <c r="AW1241" s="173" t="s">
        <v>3186</v>
      </c>
      <c r="AX1241" s="173" t="s">
        <v>3186</v>
      </c>
      <c r="AY1241" s="173" t="s">
        <v>3186</v>
      </c>
      <c r="AZ1241" s="211">
        <f t="shared" si="178"/>
        <v>30</v>
      </c>
      <c r="BA1241" s="211"/>
      <c r="BB1241" s="205">
        <f t="shared" si="172"/>
        <v>446203</v>
      </c>
      <c r="BC1241" s="205">
        <f t="shared" si="173"/>
        <v>446203</v>
      </c>
      <c r="BD1241" s="205">
        <f t="shared" si="174"/>
        <v>0</v>
      </c>
      <c r="BE1241" s="205">
        <f t="shared" si="175"/>
        <v>0</v>
      </c>
      <c r="BF1241" s="175">
        <v>446203</v>
      </c>
      <c r="BG1241" s="175">
        <v>206414</v>
      </c>
      <c r="BH1241" s="175"/>
      <c r="BI1241" s="175"/>
      <c r="BJ1241" s="175"/>
      <c r="BK1241" s="175"/>
      <c r="BL1241" s="175">
        <v>14390</v>
      </c>
      <c r="BM1241" s="175">
        <v>152291</v>
      </c>
      <c r="BN1241" s="175">
        <v>24010</v>
      </c>
      <c r="BO1241" s="175">
        <v>49098</v>
      </c>
      <c r="BP1241" s="198">
        <f t="shared" si="176"/>
        <v>49098</v>
      </c>
    </row>
    <row r="1242" spans="1:68" s="116" customFormat="1" x14ac:dyDescent="0.15">
      <c r="A1242" s="117">
        <v>2310001011</v>
      </c>
      <c r="B1242" s="118" t="s">
        <v>1879</v>
      </c>
      <c r="C1242" s="118" t="s">
        <v>1850</v>
      </c>
      <c r="D1242" s="118" t="s">
        <v>1869</v>
      </c>
      <c r="E1242" s="118" t="s">
        <v>4421</v>
      </c>
      <c r="F1242" s="120">
        <v>41</v>
      </c>
      <c r="G1242" s="119">
        <v>45464400</v>
      </c>
      <c r="H1242" s="119">
        <v>2930800</v>
      </c>
      <c r="I1242" s="120" t="s">
        <v>5823</v>
      </c>
      <c r="J1242" s="120">
        <v>210000</v>
      </c>
      <c r="K1242" s="120">
        <v>45464400</v>
      </c>
      <c r="L1242" s="120">
        <v>0.59299999999999997</v>
      </c>
      <c r="M1242" s="121" t="s">
        <v>5654</v>
      </c>
      <c r="N1242" s="120">
        <v>1</v>
      </c>
      <c r="O1242" s="119">
        <v>140</v>
      </c>
      <c r="P1242" s="119">
        <v>24</v>
      </c>
      <c r="Q1242" s="119">
        <v>3.91</v>
      </c>
      <c r="R1242" s="120" t="s">
        <v>5655</v>
      </c>
      <c r="S1242" s="120">
        <v>805.6</v>
      </c>
      <c r="T1242" s="120"/>
      <c r="U1242" s="120"/>
      <c r="V1242" s="172">
        <v>25051.64</v>
      </c>
      <c r="W1242" s="172">
        <v>2597.9</v>
      </c>
      <c r="X1242" s="172">
        <v>7938.1</v>
      </c>
      <c r="Y1242" s="172">
        <v>13448.94</v>
      </c>
      <c r="Z1242" s="172">
        <v>1066.7</v>
      </c>
      <c r="AA1242" s="123">
        <v>3033063</v>
      </c>
      <c r="AB1242" s="123"/>
      <c r="AC1242" s="123">
        <v>95553</v>
      </c>
      <c r="AD1242" s="123"/>
      <c r="AE1242" s="123">
        <v>2944</v>
      </c>
      <c r="AF1242" s="123"/>
      <c r="AG1242" s="214">
        <f t="shared" si="177"/>
        <v>2944</v>
      </c>
      <c r="AH1242" s="229" t="str">
        <f t="shared" si="171"/>
        <v>a4</v>
      </c>
      <c r="AI1242" s="122"/>
      <c r="AJ1242" s="122"/>
      <c r="AK1242" s="122"/>
      <c r="AL1242" s="122"/>
      <c r="AM1242" s="122"/>
      <c r="AN1242" s="173">
        <v>8</v>
      </c>
      <c r="AO1242" s="173">
        <v>29</v>
      </c>
      <c r="AP1242" s="173">
        <v>26</v>
      </c>
      <c r="AQ1242" s="173">
        <v>2</v>
      </c>
      <c r="AR1242" s="173" t="s">
        <v>3186</v>
      </c>
      <c r="AS1242" s="173" t="s">
        <v>3186</v>
      </c>
      <c r="AT1242" s="173" t="s">
        <v>3186</v>
      </c>
      <c r="AU1242" s="173" t="s">
        <v>3186</v>
      </c>
      <c r="AV1242" s="173" t="s">
        <v>3186</v>
      </c>
      <c r="AW1242" s="173" t="s">
        <v>3186</v>
      </c>
      <c r="AX1242" s="173" t="s">
        <v>3186</v>
      </c>
      <c r="AY1242" s="173" t="s">
        <v>3186</v>
      </c>
      <c r="AZ1242" s="211">
        <f t="shared" si="178"/>
        <v>65</v>
      </c>
      <c r="BA1242" s="211"/>
      <c r="BB1242" s="205">
        <f t="shared" si="172"/>
        <v>1747921</v>
      </c>
      <c r="BC1242" s="205">
        <f t="shared" si="173"/>
        <v>1747921</v>
      </c>
      <c r="BD1242" s="205">
        <f t="shared" si="174"/>
        <v>0</v>
      </c>
      <c r="BE1242" s="205">
        <f t="shared" si="175"/>
        <v>0</v>
      </c>
      <c r="BF1242" s="175">
        <v>1747921</v>
      </c>
      <c r="BG1242" s="175">
        <v>494332</v>
      </c>
      <c r="BH1242" s="175"/>
      <c r="BI1242" s="175"/>
      <c r="BJ1242" s="175"/>
      <c r="BK1242" s="175"/>
      <c r="BL1242" s="175">
        <v>197584</v>
      </c>
      <c r="BM1242" s="175">
        <v>355040</v>
      </c>
      <c r="BN1242" s="175">
        <v>517192</v>
      </c>
      <c r="BO1242" s="175">
        <v>183773</v>
      </c>
      <c r="BP1242" s="198">
        <f t="shared" si="176"/>
        <v>183773</v>
      </c>
    </row>
    <row r="1243" spans="1:68" s="116" customFormat="1" x14ac:dyDescent="0.15">
      <c r="A1243" s="117">
        <v>2310001012</v>
      </c>
      <c r="B1243" s="118" t="s">
        <v>1880</v>
      </c>
      <c r="C1243" s="118" t="s">
        <v>1850</v>
      </c>
      <c r="D1243" s="118" t="s">
        <v>1869</v>
      </c>
      <c r="E1243" s="118" t="s">
        <v>4422</v>
      </c>
      <c r="F1243" s="120">
        <v>38</v>
      </c>
      <c r="G1243" s="119">
        <v>72164300</v>
      </c>
      <c r="H1243" s="119">
        <v>14332400</v>
      </c>
      <c r="I1243" s="120" t="s">
        <v>5823</v>
      </c>
      <c r="J1243" s="120">
        <v>255000</v>
      </c>
      <c r="K1243" s="120">
        <v>72164300</v>
      </c>
      <c r="L1243" s="120">
        <v>0.77500000000000002</v>
      </c>
      <c r="M1243" s="121" t="s">
        <v>5654</v>
      </c>
      <c r="N1243" s="120">
        <v>1</v>
      </c>
      <c r="O1243" s="119">
        <v>110</v>
      </c>
      <c r="P1243" s="119">
        <v>22.9</v>
      </c>
      <c r="Q1243" s="119">
        <v>2.36</v>
      </c>
      <c r="R1243" s="120" t="s">
        <v>5655</v>
      </c>
      <c r="S1243" s="120">
        <v>574</v>
      </c>
      <c r="T1243" s="120"/>
      <c r="U1243" s="120"/>
      <c r="V1243" s="172">
        <v>18855.5</v>
      </c>
      <c r="W1243" s="172">
        <v>7425.3</v>
      </c>
      <c r="X1243" s="172">
        <v>9935.7999999999993</v>
      </c>
      <c r="Y1243" s="172"/>
      <c r="Z1243" s="172">
        <v>1494.4</v>
      </c>
      <c r="AA1243" s="123"/>
      <c r="AB1243" s="123"/>
      <c r="AC1243" s="123"/>
      <c r="AD1243" s="123"/>
      <c r="AE1243" s="123"/>
      <c r="AF1243" s="123"/>
      <c r="AG1243" s="214"/>
      <c r="AH1243" s="229" t="str">
        <f t="shared" si="171"/>
        <v>a1</v>
      </c>
      <c r="AI1243" s="122"/>
      <c r="AJ1243" s="122"/>
      <c r="AK1243" s="122"/>
      <c r="AL1243" s="122"/>
      <c r="AM1243" s="122"/>
      <c r="AN1243" s="173">
        <v>6</v>
      </c>
      <c r="AO1243" s="173">
        <v>29</v>
      </c>
      <c r="AP1243" s="173" t="s">
        <v>3186</v>
      </c>
      <c r="AQ1243" s="173">
        <v>2</v>
      </c>
      <c r="AR1243" s="173" t="s">
        <v>3186</v>
      </c>
      <c r="AS1243" s="173" t="s">
        <v>3186</v>
      </c>
      <c r="AT1243" s="173" t="s">
        <v>3186</v>
      </c>
      <c r="AU1243" s="173" t="s">
        <v>3186</v>
      </c>
      <c r="AV1243" s="173" t="s">
        <v>3186</v>
      </c>
      <c r="AW1243" s="173" t="s">
        <v>3186</v>
      </c>
      <c r="AX1243" s="173" t="s">
        <v>3186</v>
      </c>
      <c r="AY1243" s="173" t="s">
        <v>3186</v>
      </c>
      <c r="AZ1243" s="211">
        <f t="shared" si="178"/>
        <v>37</v>
      </c>
      <c r="BA1243" s="211"/>
      <c r="BB1243" s="205">
        <f t="shared" si="172"/>
        <v>686150</v>
      </c>
      <c r="BC1243" s="205">
        <f t="shared" si="173"/>
        <v>686150</v>
      </c>
      <c r="BD1243" s="205">
        <f t="shared" si="174"/>
        <v>0</v>
      </c>
      <c r="BE1243" s="205">
        <f t="shared" si="175"/>
        <v>0</v>
      </c>
      <c r="BF1243" s="175">
        <v>686150</v>
      </c>
      <c r="BG1243" s="175">
        <v>263751</v>
      </c>
      <c r="BH1243" s="175"/>
      <c r="BI1243" s="175"/>
      <c r="BJ1243" s="175"/>
      <c r="BK1243" s="175"/>
      <c r="BL1243" s="175">
        <v>76040</v>
      </c>
      <c r="BM1243" s="175">
        <v>244522</v>
      </c>
      <c r="BN1243" s="175">
        <v>46200</v>
      </c>
      <c r="BO1243" s="175">
        <v>55637</v>
      </c>
      <c r="BP1243" s="198">
        <f t="shared" si="176"/>
        <v>55637</v>
      </c>
    </row>
    <row r="1244" spans="1:68" s="116" customFormat="1" x14ac:dyDescent="0.15">
      <c r="A1244" s="117">
        <v>2310001013</v>
      </c>
      <c r="B1244" s="118" t="s">
        <v>1881</v>
      </c>
      <c r="C1244" s="118" t="s">
        <v>1850</v>
      </c>
      <c r="D1244" s="118" t="s">
        <v>1869</v>
      </c>
      <c r="E1244" s="118" t="s">
        <v>4423</v>
      </c>
      <c r="F1244" s="120">
        <v>38</v>
      </c>
      <c r="G1244" s="119">
        <v>28336000</v>
      </c>
      <c r="H1244" s="119">
        <v>9691700</v>
      </c>
      <c r="I1244" s="120" t="s">
        <v>5823</v>
      </c>
      <c r="J1244" s="120">
        <v>150000</v>
      </c>
      <c r="K1244" s="120">
        <v>28336000</v>
      </c>
      <c r="L1244" s="120">
        <v>0.51800000000000002</v>
      </c>
      <c r="M1244" s="121" t="s">
        <v>5654</v>
      </c>
      <c r="N1244" s="120">
        <v>1</v>
      </c>
      <c r="O1244" s="119">
        <v>140</v>
      </c>
      <c r="P1244" s="119">
        <v>22.4</v>
      </c>
      <c r="Q1244" s="119">
        <v>3.05</v>
      </c>
      <c r="R1244" s="120" t="s">
        <v>5655</v>
      </c>
      <c r="S1244" s="120">
        <v>394.8</v>
      </c>
      <c r="T1244" s="120"/>
      <c r="U1244" s="120"/>
      <c r="V1244" s="172">
        <v>13400.07</v>
      </c>
      <c r="W1244" s="172">
        <v>2090.6</v>
      </c>
      <c r="X1244" s="172">
        <v>6137.6</v>
      </c>
      <c r="Y1244" s="172">
        <v>4424.07</v>
      </c>
      <c r="Z1244" s="172">
        <v>747.8</v>
      </c>
      <c r="AA1244" s="123"/>
      <c r="AB1244" s="123"/>
      <c r="AC1244" s="123">
        <v>16917</v>
      </c>
      <c r="AD1244" s="123"/>
      <c r="AE1244" s="123">
        <v>4218.3</v>
      </c>
      <c r="AF1244" s="123"/>
      <c r="AG1244" s="214">
        <f t="shared" si="177"/>
        <v>4218.3</v>
      </c>
      <c r="AH1244" s="229" t="str">
        <f t="shared" si="171"/>
        <v>a4</v>
      </c>
      <c r="AI1244" s="122"/>
      <c r="AJ1244" s="122"/>
      <c r="AK1244" s="122"/>
      <c r="AL1244" s="122"/>
      <c r="AM1244" s="122"/>
      <c r="AN1244" s="173">
        <v>5</v>
      </c>
      <c r="AO1244" s="173">
        <v>29</v>
      </c>
      <c r="AP1244" s="173">
        <v>26</v>
      </c>
      <c r="AQ1244" s="173">
        <v>1</v>
      </c>
      <c r="AR1244" s="173" t="s">
        <v>3186</v>
      </c>
      <c r="AS1244" s="173" t="s">
        <v>3186</v>
      </c>
      <c r="AT1244" s="173" t="s">
        <v>3186</v>
      </c>
      <c r="AU1244" s="173" t="s">
        <v>3186</v>
      </c>
      <c r="AV1244" s="173" t="s">
        <v>3186</v>
      </c>
      <c r="AW1244" s="173" t="s">
        <v>3186</v>
      </c>
      <c r="AX1244" s="173" t="s">
        <v>3186</v>
      </c>
      <c r="AY1244" s="173" t="s">
        <v>3186</v>
      </c>
      <c r="AZ1244" s="211">
        <f t="shared" si="178"/>
        <v>61</v>
      </c>
      <c r="BA1244" s="211"/>
      <c r="BB1244" s="205">
        <f t="shared" si="172"/>
        <v>1725233</v>
      </c>
      <c r="BC1244" s="205">
        <f t="shared" si="173"/>
        <v>1725233</v>
      </c>
      <c r="BD1244" s="205">
        <f t="shared" si="174"/>
        <v>0</v>
      </c>
      <c r="BE1244" s="205">
        <f t="shared" si="175"/>
        <v>0</v>
      </c>
      <c r="BF1244" s="175">
        <v>1725233</v>
      </c>
      <c r="BG1244" s="175">
        <v>485527</v>
      </c>
      <c r="BH1244" s="175"/>
      <c r="BI1244" s="175"/>
      <c r="BJ1244" s="175"/>
      <c r="BK1244" s="175"/>
      <c r="BL1244" s="175">
        <v>322509</v>
      </c>
      <c r="BM1244" s="175">
        <v>297474</v>
      </c>
      <c r="BN1244" s="175">
        <v>447016</v>
      </c>
      <c r="BO1244" s="175">
        <v>172707</v>
      </c>
      <c r="BP1244" s="198">
        <f t="shared" si="176"/>
        <v>172707</v>
      </c>
    </row>
    <row r="1245" spans="1:68" s="116" customFormat="1" x14ac:dyDescent="0.15">
      <c r="A1245" s="117">
        <v>2310001014</v>
      </c>
      <c r="B1245" s="118" t="s">
        <v>1882</v>
      </c>
      <c r="C1245" s="118" t="s">
        <v>1850</v>
      </c>
      <c r="D1245" s="118" t="s">
        <v>1869</v>
      </c>
      <c r="E1245" s="118" t="s">
        <v>4424</v>
      </c>
      <c r="F1245" s="120">
        <v>35</v>
      </c>
      <c r="G1245" s="119">
        <v>30096800</v>
      </c>
      <c r="H1245" s="119">
        <v>2481700</v>
      </c>
      <c r="I1245" s="120" t="s">
        <v>5823</v>
      </c>
      <c r="J1245" s="120">
        <v>127500</v>
      </c>
      <c r="K1245" s="120">
        <v>30096800</v>
      </c>
      <c r="L1245" s="120">
        <v>0.64700000000000002</v>
      </c>
      <c r="M1245" s="121" t="s">
        <v>5654</v>
      </c>
      <c r="N1245" s="120">
        <v>1</v>
      </c>
      <c r="O1245" s="119">
        <v>160</v>
      </c>
      <c r="P1245" s="119">
        <v>24.6</v>
      </c>
      <c r="Q1245" s="119">
        <v>2.9</v>
      </c>
      <c r="R1245" s="120" t="s">
        <v>5655</v>
      </c>
      <c r="S1245" s="120">
        <v>489.5</v>
      </c>
      <c r="T1245" s="120"/>
      <c r="U1245" s="120"/>
      <c r="V1245" s="172">
        <v>9110</v>
      </c>
      <c r="W1245" s="172">
        <v>2664.5</v>
      </c>
      <c r="X1245" s="172">
        <v>4591.2</v>
      </c>
      <c r="Y1245" s="172"/>
      <c r="Z1245" s="172">
        <v>1854.3</v>
      </c>
      <c r="AA1245" s="123"/>
      <c r="AB1245" s="123"/>
      <c r="AC1245" s="123"/>
      <c r="AD1245" s="123"/>
      <c r="AE1245" s="123"/>
      <c r="AF1245" s="123"/>
      <c r="AG1245" s="214"/>
      <c r="AH1245" s="229" t="str">
        <f t="shared" si="171"/>
        <v>a1</v>
      </c>
      <c r="AI1245" s="122"/>
      <c r="AJ1245" s="122"/>
      <c r="AK1245" s="122"/>
      <c r="AL1245" s="122"/>
      <c r="AM1245" s="122"/>
      <c r="AN1245" s="173">
        <v>2</v>
      </c>
      <c r="AO1245" s="173">
        <v>27</v>
      </c>
      <c r="AP1245" s="173" t="s">
        <v>3186</v>
      </c>
      <c r="AQ1245" s="173" t="s">
        <v>3186</v>
      </c>
      <c r="AR1245" s="173" t="s">
        <v>3186</v>
      </c>
      <c r="AS1245" s="173" t="s">
        <v>3186</v>
      </c>
      <c r="AT1245" s="173" t="s">
        <v>3186</v>
      </c>
      <c r="AU1245" s="173" t="s">
        <v>3186</v>
      </c>
      <c r="AV1245" s="173" t="s">
        <v>3186</v>
      </c>
      <c r="AW1245" s="173" t="s">
        <v>3186</v>
      </c>
      <c r="AX1245" s="173" t="s">
        <v>3186</v>
      </c>
      <c r="AY1245" s="173" t="s">
        <v>3186</v>
      </c>
      <c r="AZ1245" s="211">
        <f t="shared" si="178"/>
        <v>29</v>
      </c>
      <c r="BA1245" s="211"/>
      <c r="BB1245" s="205">
        <f t="shared" si="172"/>
        <v>397891</v>
      </c>
      <c r="BC1245" s="205">
        <f t="shared" si="173"/>
        <v>397891</v>
      </c>
      <c r="BD1245" s="205">
        <f t="shared" si="174"/>
        <v>0</v>
      </c>
      <c r="BE1245" s="205">
        <f t="shared" si="175"/>
        <v>0</v>
      </c>
      <c r="BF1245" s="175">
        <v>397891</v>
      </c>
      <c r="BG1245" s="175">
        <v>172011</v>
      </c>
      <c r="BH1245" s="175"/>
      <c r="BI1245" s="175"/>
      <c r="BJ1245" s="175"/>
      <c r="BK1245" s="175"/>
      <c r="BL1245" s="175">
        <v>20484</v>
      </c>
      <c r="BM1245" s="175">
        <v>129388</v>
      </c>
      <c r="BN1245" s="175">
        <v>30379</v>
      </c>
      <c r="BO1245" s="175">
        <v>45629</v>
      </c>
      <c r="BP1245" s="198">
        <f t="shared" si="176"/>
        <v>45629</v>
      </c>
    </row>
    <row r="1246" spans="1:68" s="116" customFormat="1" x14ac:dyDescent="0.15">
      <c r="A1246" s="117">
        <v>2310001015</v>
      </c>
      <c r="B1246" s="118" t="s">
        <v>1883</v>
      </c>
      <c r="C1246" s="118" t="s">
        <v>1850</v>
      </c>
      <c r="D1246" s="118" t="s">
        <v>1869</v>
      </c>
      <c r="E1246" s="118" t="s">
        <v>4425</v>
      </c>
      <c r="F1246" s="120">
        <v>31</v>
      </c>
      <c r="G1246" s="119">
        <v>25531500</v>
      </c>
      <c r="H1246" s="119">
        <v>2167700</v>
      </c>
      <c r="I1246" s="120" t="s">
        <v>5823</v>
      </c>
      <c r="J1246" s="120">
        <v>90000</v>
      </c>
      <c r="K1246" s="120">
        <v>25531500</v>
      </c>
      <c r="L1246" s="120">
        <v>0.77700000000000002</v>
      </c>
      <c r="M1246" s="121" t="s">
        <v>5654</v>
      </c>
      <c r="N1246" s="120">
        <v>1</v>
      </c>
      <c r="O1246" s="119">
        <v>210</v>
      </c>
      <c r="P1246" s="119">
        <v>32.9</v>
      </c>
      <c r="Q1246" s="119">
        <v>3.86</v>
      </c>
      <c r="R1246" s="120" t="s">
        <v>5655</v>
      </c>
      <c r="S1246" s="120">
        <v>232.8</v>
      </c>
      <c r="T1246" s="120"/>
      <c r="U1246" s="120"/>
      <c r="V1246" s="172">
        <v>7855.8</v>
      </c>
      <c r="W1246" s="172">
        <v>1498.3</v>
      </c>
      <c r="X1246" s="172">
        <v>3921.3</v>
      </c>
      <c r="Y1246" s="172"/>
      <c r="Z1246" s="172">
        <v>2436.1999999999998</v>
      </c>
      <c r="AA1246" s="123"/>
      <c r="AB1246" s="123"/>
      <c r="AC1246" s="123"/>
      <c r="AD1246" s="123"/>
      <c r="AE1246" s="123"/>
      <c r="AF1246" s="123"/>
      <c r="AG1246" s="214"/>
      <c r="AH1246" s="229" t="str">
        <f t="shared" si="171"/>
        <v>a1</v>
      </c>
      <c r="AI1246" s="122"/>
      <c r="AJ1246" s="122"/>
      <c r="AK1246" s="122"/>
      <c r="AL1246" s="122"/>
      <c r="AM1246" s="122"/>
      <c r="AN1246" s="173">
        <v>1</v>
      </c>
      <c r="AO1246" s="173">
        <v>22</v>
      </c>
      <c r="AP1246" s="173" t="s">
        <v>3186</v>
      </c>
      <c r="AQ1246" s="173">
        <v>1</v>
      </c>
      <c r="AR1246" s="173" t="s">
        <v>3186</v>
      </c>
      <c r="AS1246" s="173" t="s">
        <v>3186</v>
      </c>
      <c r="AT1246" s="173" t="s">
        <v>3186</v>
      </c>
      <c r="AU1246" s="173" t="s">
        <v>3186</v>
      </c>
      <c r="AV1246" s="173" t="s">
        <v>3186</v>
      </c>
      <c r="AW1246" s="173" t="s">
        <v>3186</v>
      </c>
      <c r="AX1246" s="173" t="s">
        <v>3186</v>
      </c>
      <c r="AY1246" s="173" t="s">
        <v>3186</v>
      </c>
      <c r="AZ1246" s="211">
        <f t="shared" si="178"/>
        <v>24</v>
      </c>
      <c r="BA1246" s="211"/>
      <c r="BB1246" s="205">
        <f t="shared" si="172"/>
        <v>489095</v>
      </c>
      <c r="BC1246" s="205">
        <f t="shared" si="173"/>
        <v>489095</v>
      </c>
      <c r="BD1246" s="205">
        <f t="shared" si="174"/>
        <v>0</v>
      </c>
      <c r="BE1246" s="205">
        <f t="shared" si="175"/>
        <v>0</v>
      </c>
      <c r="BF1246" s="175">
        <v>489095</v>
      </c>
      <c r="BG1246" s="175">
        <v>217881</v>
      </c>
      <c r="BH1246" s="175"/>
      <c r="BI1246" s="175"/>
      <c r="BJ1246" s="175"/>
      <c r="BK1246" s="175"/>
      <c r="BL1246" s="175">
        <v>96833</v>
      </c>
      <c r="BM1246" s="175">
        <v>121958</v>
      </c>
      <c r="BN1246" s="175">
        <v>14497</v>
      </c>
      <c r="BO1246" s="175">
        <v>37926</v>
      </c>
      <c r="BP1246" s="198">
        <f t="shared" si="176"/>
        <v>37926</v>
      </c>
    </row>
    <row r="1247" spans="1:68" s="116" customFormat="1" x14ac:dyDescent="0.15">
      <c r="A1247" s="117">
        <v>2310001016</v>
      </c>
      <c r="B1247" s="118" t="s">
        <v>1884</v>
      </c>
      <c r="C1247" s="118" t="s">
        <v>1850</v>
      </c>
      <c r="D1247" s="118" t="s">
        <v>1869</v>
      </c>
      <c r="E1247" s="118" t="s">
        <v>4426</v>
      </c>
      <c r="F1247" s="120">
        <v>0</v>
      </c>
      <c r="G1247" s="119"/>
      <c r="H1247" s="119"/>
      <c r="I1247" s="120"/>
      <c r="J1247" s="120"/>
      <c r="K1247" s="120"/>
      <c r="L1247" s="120"/>
      <c r="M1247" s="121" t="s">
        <v>3186</v>
      </c>
      <c r="N1247" s="120">
        <v>1</v>
      </c>
      <c r="O1247" s="119"/>
      <c r="P1247" s="119"/>
      <c r="Q1247" s="119"/>
      <c r="R1247" s="120"/>
      <c r="S1247" s="120"/>
      <c r="T1247" s="120"/>
      <c r="U1247" s="120"/>
      <c r="V1247" s="172"/>
      <c r="W1247" s="172"/>
      <c r="X1247" s="172"/>
      <c r="Y1247" s="172"/>
      <c r="Z1247" s="172"/>
      <c r="AA1247" s="123">
        <v>423671</v>
      </c>
      <c r="AB1247" s="123"/>
      <c r="AC1247" s="123">
        <v>45848</v>
      </c>
      <c r="AD1247" s="123"/>
      <c r="AE1247" s="123"/>
      <c r="AF1247" s="123"/>
      <c r="AG1247" s="214"/>
      <c r="AH1247" s="229" t="str">
        <f t="shared" si="171"/>
        <v>a3</v>
      </c>
      <c r="AI1247" s="122"/>
      <c r="AJ1247" s="122"/>
      <c r="AK1247" s="122"/>
      <c r="AL1247" s="122"/>
      <c r="AM1247" s="122"/>
      <c r="AN1247" s="173"/>
      <c r="AO1247" s="173"/>
      <c r="AP1247" s="173"/>
      <c r="AQ1247" s="173"/>
      <c r="AR1247" s="173"/>
      <c r="AS1247" s="173"/>
      <c r="AT1247" s="173"/>
      <c r="AU1247" s="173"/>
      <c r="AV1247" s="173"/>
      <c r="AW1247" s="173"/>
      <c r="AX1247" s="173"/>
      <c r="AY1247" s="173"/>
      <c r="AZ1247" s="211">
        <f t="shared" si="178"/>
        <v>0</v>
      </c>
      <c r="BA1247" s="211">
        <f t="shared" si="179"/>
        <v>0</v>
      </c>
      <c r="BB1247" s="205">
        <f t="shared" si="172"/>
        <v>0</v>
      </c>
      <c r="BC1247" s="205">
        <f t="shared" si="173"/>
        <v>0</v>
      </c>
      <c r="BD1247" s="205">
        <f t="shared" si="174"/>
        <v>0</v>
      </c>
      <c r="BE1247" s="205">
        <f t="shared" si="175"/>
        <v>0</v>
      </c>
      <c r="BF1247" s="175"/>
      <c r="BG1247" s="175"/>
      <c r="BH1247" s="175"/>
      <c r="BI1247" s="175"/>
      <c r="BJ1247" s="175"/>
      <c r="BK1247" s="175"/>
      <c r="BL1247" s="175"/>
      <c r="BM1247" s="175"/>
      <c r="BN1247" s="175"/>
      <c r="BO1247" s="175"/>
      <c r="BP1247" s="198">
        <f t="shared" si="176"/>
        <v>0</v>
      </c>
    </row>
    <row r="1248" spans="1:68" s="116" customFormat="1" x14ac:dyDescent="0.15">
      <c r="A1248" s="117">
        <v>2320101001</v>
      </c>
      <c r="B1248" s="118" t="s">
        <v>1885</v>
      </c>
      <c r="C1248" s="118" t="s">
        <v>1850</v>
      </c>
      <c r="D1248" s="118" t="s">
        <v>1886</v>
      </c>
      <c r="E1248" s="118" t="s">
        <v>4427</v>
      </c>
      <c r="F1248" s="120">
        <v>78</v>
      </c>
      <c r="G1248" s="119">
        <v>7238730</v>
      </c>
      <c r="H1248" s="119">
        <v>1046630</v>
      </c>
      <c r="I1248" s="120" t="s">
        <v>5823</v>
      </c>
      <c r="J1248" s="120">
        <v>33000</v>
      </c>
      <c r="K1248" s="120">
        <v>7238730</v>
      </c>
      <c r="L1248" s="120">
        <v>0.60099999999999998</v>
      </c>
      <c r="M1248" s="121" t="s">
        <v>5654</v>
      </c>
      <c r="N1248" s="120">
        <v>1</v>
      </c>
      <c r="O1248" s="119">
        <v>200</v>
      </c>
      <c r="P1248" s="119">
        <v>24</v>
      </c>
      <c r="Q1248" s="119">
        <v>2.8</v>
      </c>
      <c r="R1248" s="120" t="s">
        <v>5655</v>
      </c>
      <c r="S1248" s="120">
        <v>198.89999999999998</v>
      </c>
      <c r="T1248" s="120"/>
      <c r="U1248" s="120"/>
      <c r="V1248" s="172">
        <v>3171.07</v>
      </c>
      <c r="W1248" s="172">
        <v>323.11</v>
      </c>
      <c r="X1248" s="172">
        <v>2236.3069999999998</v>
      </c>
      <c r="Y1248" s="172">
        <v>259.89499999999998</v>
      </c>
      <c r="Z1248" s="172">
        <v>351.75799999999998</v>
      </c>
      <c r="AA1248" s="123"/>
      <c r="AB1248" s="123"/>
      <c r="AC1248" s="123"/>
      <c r="AD1248" s="123"/>
      <c r="AE1248" s="123"/>
      <c r="AF1248" s="123"/>
      <c r="AG1248" s="214"/>
      <c r="AH1248" s="229" t="str">
        <f t="shared" si="171"/>
        <v>a1</v>
      </c>
      <c r="AI1248" s="122"/>
      <c r="AJ1248" s="122"/>
      <c r="AK1248" s="122"/>
      <c r="AL1248" s="122"/>
      <c r="AM1248" s="122"/>
      <c r="AN1248" s="173"/>
      <c r="AO1248" s="173"/>
      <c r="AP1248" s="173"/>
      <c r="AQ1248" s="173"/>
      <c r="AR1248" s="173"/>
      <c r="AS1248" s="173">
        <v>1</v>
      </c>
      <c r="AT1248" s="173">
        <v>4</v>
      </c>
      <c r="AU1248" s="173">
        <v>4</v>
      </c>
      <c r="AV1248" s="173"/>
      <c r="AW1248" s="173"/>
      <c r="AX1248" s="173">
        <v>2</v>
      </c>
      <c r="AY1248" s="173">
        <v>1</v>
      </c>
      <c r="AZ1248" s="211">
        <f t="shared" si="178"/>
        <v>1</v>
      </c>
      <c r="BA1248" s="211">
        <f t="shared" si="179"/>
        <v>11</v>
      </c>
      <c r="BB1248" s="205">
        <f t="shared" si="172"/>
        <v>170194</v>
      </c>
      <c r="BC1248" s="205">
        <f t="shared" si="173"/>
        <v>170194</v>
      </c>
      <c r="BD1248" s="205">
        <f t="shared" si="174"/>
        <v>0</v>
      </c>
      <c r="BE1248" s="205">
        <f t="shared" si="175"/>
        <v>0</v>
      </c>
      <c r="BF1248" s="175">
        <v>170194</v>
      </c>
      <c r="BG1248" s="175"/>
      <c r="BH1248" s="175">
        <v>79128</v>
      </c>
      <c r="BI1248" s="175"/>
      <c r="BJ1248" s="175"/>
      <c r="BK1248" s="175">
        <v>187</v>
      </c>
      <c r="BL1248" s="175">
        <v>16120</v>
      </c>
      <c r="BM1248" s="175">
        <v>53726</v>
      </c>
      <c r="BN1248" s="175">
        <v>6287</v>
      </c>
      <c r="BO1248" s="175">
        <v>14746</v>
      </c>
      <c r="BP1248" s="198">
        <f t="shared" si="176"/>
        <v>93874</v>
      </c>
    </row>
    <row r="1249" spans="1:68" s="116" customFormat="1" x14ac:dyDescent="0.15">
      <c r="A1249" s="117">
        <v>2320101002</v>
      </c>
      <c r="B1249" s="118" t="s">
        <v>1887</v>
      </c>
      <c r="C1249" s="118" t="s">
        <v>1850</v>
      </c>
      <c r="D1249" s="118" t="s">
        <v>1886</v>
      </c>
      <c r="E1249" s="118" t="s">
        <v>4428</v>
      </c>
      <c r="F1249" s="120">
        <v>40</v>
      </c>
      <c r="G1249" s="119">
        <v>26361274</v>
      </c>
      <c r="H1249" s="119"/>
      <c r="I1249" s="120" t="s">
        <v>5821</v>
      </c>
      <c r="J1249" s="120">
        <v>117500</v>
      </c>
      <c r="K1249" s="120">
        <v>26474450</v>
      </c>
      <c r="L1249" s="120">
        <v>0.61699999999999999</v>
      </c>
      <c r="M1249" s="121" t="s">
        <v>5656</v>
      </c>
      <c r="N1249" s="120">
        <v>2</v>
      </c>
      <c r="O1249" s="119">
        <v>160</v>
      </c>
      <c r="P1249" s="119">
        <v>29</v>
      </c>
      <c r="Q1249" s="119">
        <v>3.8</v>
      </c>
      <c r="R1249" s="120" t="s">
        <v>5655</v>
      </c>
      <c r="S1249" s="120">
        <v>1156.1999999999998</v>
      </c>
      <c r="T1249" s="120"/>
      <c r="U1249" s="120"/>
      <c r="V1249" s="172">
        <v>15751.14</v>
      </c>
      <c r="W1249" s="172">
        <v>1728.2</v>
      </c>
      <c r="X1249" s="172">
        <v>9730.7839999999997</v>
      </c>
      <c r="Y1249" s="172">
        <v>3605.1489999999999</v>
      </c>
      <c r="Z1249" s="172">
        <v>687.00699999999995</v>
      </c>
      <c r="AA1249" s="123">
        <v>118442</v>
      </c>
      <c r="AB1249" s="123"/>
      <c r="AC1249" s="123">
        <v>31967.23</v>
      </c>
      <c r="AD1249" s="123">
        <v>6571.23</v>
      </c>
      <c r="AE1249" s="123"/>
      <c r="AF1249" s="123"/>
      <c r="AG1249" s="214">
        <f t="shared" si="177"/>
        <v>6571.23</v>
      </c>
      <c r="AH1249" s="229" t="str">
        <f t="shared" si="171"/>
        <v>b4</v>
      </c>
      <c r="AI1249" s="122"/>
      <c r="AJ1249" s="122"/>
      <c r="AK1249" s="122"/>
      <c r="AL1249" s="122"/>
      <c r="AM1249" s="122"/>
      <c r="AN1249" s="173" t="s">
        <v>3186</v>
      </c>
      <c r="AO1249" s="173" t="s">
        <v>3186</v>
      </c>
      <c r="AP1249" s="173" t="s">
        <v>3186</v>
      </c>
      <c r="AQ1249" s="173" t="s">
        <v>3186</v>
      </c>
      <c r="AR1249" s="173" t="s">
        <v>3186</v>
      </c>
      <c r="AS1249" s="173" t="s">
        <v>3186</v>
      </c>
      <c r="AT1249" s="173" t="s">
        <v>3186</v>
      </c>
      <c r="AU1249" s="173" t="s">
        <v>3186</v>
      </c>
      <c r="AV1249" s="173" t="s">
        <v>3186</v>
      </c>
      <c r="AW1249" s="173" t="s">
        <v>3186</v>
      </c>
      <c r="AX1249" s="173" t="s">
        <v>3186</v>
      </c>
      <c r="AY1249" s="173" t="s">
        <v>3186</v>
      </c>
      <c r="AZ1249" s="211">
        <f t="shared" si="178"/>
        <v>0</v>
      </c>
      <c r="BA1249" s="211">
        <f t="shared" si="179"/>
        <v>0</v>
      </c>
      <c r="BB1249" s="205">
        <f t="shared" si="172"/>
        <v>0</v>
      </c>
      <c r="BC1249" s="205">
        <f t="shared" si="173"/>
        <v>0</v>
      </c>
      <c r="BD1249" s="205">
        <f t="shared" si="174"/>
        <v>0</v>
      </c>
      <c r="BE1249" s="205">
        <f t="shared" si="175"/>
        <v>0</v>
      </c>
      <c r="BF1249" s="175"/>
      <c r="BG1249" s="175"/>
      <c r="BH1249" s="175"/>
      <c r="BI1249" s="175"/>
      <c r="BJ1249" s="175"/>
      <c r="BK1249" s="175"/>
      <c r="BL1249" s="175"/>
      <c r="BM1249" s="175"/>
      <c r="BN1249" s="175"/>
      <c r="BO1249" s="175"/>
      <c r="BP1249" s="198">
        <f t="shared" si="176"/>
        <v>0</v>
      </c>
    </row>
    <row r="1250" spans="1:68" s="116" customFormat="1" x14ac:dyDescent="0.15">
      <c r="A1250" s="117">
        <v>2320101003</v>
      </c>
      <c r="B1250" s="118" t="s">
        <v>1888</v>
      </c>
      <c r="C1250" s="118" t="s">
        <v>1850</v>
      </c>
      <c r="D1250" s="118" t="s">
        <v>1886</v>
      </c>
      <c r="E1250" s="118" t="s">
        <v>4429</v>
      </c>
      <c r="F1250" s="120">
        <v>27</v>
      </c>
      <c r="G1250" s="119">
        <v>736047</v>
      </c>
      <c r="H1250" s="119"/>
      <c r="I1250" s="120" t="s">
        <v>5820</v>
      </c>
      <c r="J1250" s="120">
        <v>5100</v>
      </c>
      <c r="K1250" s="120">
        <v>736047</v>
      </c>
      <c r="L1250" s="120">
        <v>0.39500000000000002</v>
      </c>
      <c r="M1250" s="121" t="s">
        <v>5654</v>
      </c>
      <c r="N1250" s="120">
        <v>2</v>
      </c>
      <c r="O1250" s="119">
        <v>280</v>
      </c>
      <c r="P1250" s="119">
        <v>60</v>
      </c>
      <c r="Q1250" s="119">
        <v>11</v>
      </c>
      <c r="R1250" s="120" t="s">
        <v>5655</v>
      </c>
      <c r="S1250" s="120">
        <v>7</v>
      </c>
      <c r="T1250" s="120"/>
      <c r="U1250" s="120"/>
      <c r="V1250" s="172">
        <v>686.99099999999999</v>
      </c>
      <c r="W1250" s="172">
        <v>90.352999999999994</v>
      </c>
      <c r="X1250" s="172">
        <v>480.89600000000002</v>
      </c>
      <c r="Y1250" s="172">
        <v>29.306999999999999</v>
      </c>
      <c r="Z1250" s="172">
        <v>86.435000000000002</v>
      </c>
      <c r="AA1250" s="123">
        <v>6743.6</v>
      </c>
      <c r="AB1250" s="123"/>
      <c r="AC1250" s="123">
        <v>556.51</v>
      </c>
      <c r="AD1250" s="123"/>
      <c r="AE1250" s="123"/>
      <c r="AF1250" s="123"/>
      <c r="AG1250" s="214"/>
      <c r="AH1250" s="229" t="str">
        <f t="shared" si="171"/>
        <v>b3</v>
      </c>
      <c r="AI1250" s="122"/>
      <c r="AJ1250" s="122"/>
      <c r="AK1250" s="122"/>
      <c r="AL1250" s="122"/>
      <c r="AM1250" s="122"/>
      <c r="AN1250" s="173"/>
      <c r="AO1250" s="173"/>
      <c r="AP1250" s="173"/>
      <c r="AQ1250" s="173"/>
      <c r="AR1250" s="173"/>
      <c r="AS1250" s="173"/>
      <c r="AT1250" s="173"/>
      <c r="AU1250" s="173">
        <v>0.7</v>
      </c>
      <c r="AV1250" s="173"/>
      <c r="AW1250" s="173"/>
      <c r="AX1250" s="173"/>
      <c r="AY1250" s="173"/>
      <c r="AZ1250" s="211">
        <f t="shared" si="178"/>
        <v>0</v>
      </c>
      <c r="BA1250" s="211">
        <f t="shared" si="179"/>
        <v>0.7</v>
      </c>
      <c r="BB1250" s="205">
        <f t="shared" si="172"/>
        <v>37927</v>
      </c>
      <c r="BC1250" s="205">
        <f t="shared" si="173"/>
        <v>37927</v>
      </c>
      <c r="BD1250" s="205">
        <f t="shared" si="174"/>
        <v>0</v>
      </c>
      <c r="BE1250" s="205">
        <f t="shared" si="175"/>
        <v>0</v>
      </c>
      <c r="BF1250" s="175">
        <v>37927</v>
      </c>
      <c r="BG1250" s="175"/>
      <c r="BH1250" s="175">
        <v>7205</v>
      </c>
      <c r="BI1250" s="175"/>
      <c r="BJ1250" s="175"/>
      <c r="BK1250" s="175">
        <v>1254</v>
      </c>
      <c r="BL1250" s="175">
        <v>7030</v>
      </c>
      <c r="BM1250" s="175">
        <v>10243</v>
      </c>
      <c r="BN1250" s="175">
        <v>4362</v>
      </c>
      <c r="BO1250" s="175">
        <v>7833</v>
      </c>
      <c r="BP1250" s="198">
        <f t="shared" si="176"/>
        <v>15038</v>
      </c>
    </row>
    <row r="1251" spans="1:68" s="116" customFormat="1" x14ac:dyDescent="0.15">
      <c r="A1251" s="117">
        <v>2320102004</v>
      </c>
      <c r="B1251" s="118" t="s">
        <v>1889</v>
      </c>
      <c r="C1251" s="118" t="s">
        <v>1850</v>
      </c>
      <c r="D1251" s="118" t="s">
        <v>1886</v>
      </c>
      <c r="E1251" s="118" t="s">
        <v>4430</v>
      </c>
      <c r="F1251" s="120">
        <v>36</v>
      </c>
      <c r="G1251" s="119">
        <v>105169</v>
      </c>
      <c r="H1251" s="119"/>
      <c r="I1251" s="120" t="s">
        <v>5820</v>
      </c>
      <c r="J1251" s="120">
        <v>650</v>
      </c>
      <c r="K1251" s="120">
        <v>105169</v>
      </c>
      <c r="L1251" s="120">
        <v>0.443</v>
      </c>
      <c r="M1251" s="121" t="s">
        <v>5676</v>
      </c>
      <c r="N1251" s="120">
        <v>1</v>
      </c>
      <c r="O1251" s="119">
        <v>190</v>
      </c>
      <c r="P1251" s="119">
        <v>48</v>
      </c>
      <c r="Q1251" s="119">
        <v>4.7</v>
      </c>
      <c r="R1251" s="120" t="s">
        <v>5663</v>
      </c>
      <c r="S1251" s="120">
        <v>0.48199999999999998</v>
      </c>
      <c r="T1251" s="120"/>
      <c r="U1251" s="120"/>
      <c r="V1251" s="172">
        <v>254.16399999999999</v>
      </c>
      <c r="W1251" s="172"/>
      <c r="X1251" s="172"/>
      <c r="Y1251" s="172"/>
      <c r="Z1251" s="172">
        <v>254.16399999999999</v>
      </c>
      <c r="AA1251" s="123"/>
      <c r="AB1251" s="123">
        <v>2571</v>
      </c>
      <c r="AC1251" s="123">
        <v>36.36</v>
      </c>
      <c r="AD1251" s="123"/>
      <c r="AE1251" s="123"/>
      <c r="AF1251" s="123"/>
      <c r="AG1251" s="214"/>
      <c r="AH1251" s="229" t="str">
        <f t="shared" si="171"/>
        <v>a3</v>
      </c>
      <c r="AI1251" s="122"/>
      <c r="AJ1251" s="122"/>
      <c r="AK1251" s="122"/>
      <c r="AL1251" s="122"/>
      <c r="AM1251" s="122"/>
      <c r="AN1251" s="173"/>
      <c r="AO1251" s="173"/>
      <c r="AP1251" s="173"/>
      <c r="AQ1251" s="173"/>
      <c r="AR1251" s="173"/>
      <c r="AS1251" s="173"/>
      <c r="AT1251" s="173"/>
      <c r="AU1251" s="173">
        <v>0.7</v>
      </c>
      <c r="AV1251" s="173"/>
      <c r="AW1251" s="173"/>
      <c r="AX1251" s="173"/>
      <c r="AY1251" s="173"/>
      <c r="AZ1251" s="211">
        <f t="shared" si="178"/>
        <v>0</v>
      </c>
      <c r="BA1251" s="211">
        <f t="shared" si="179"/>
        <v>0.7</v>
      </c>
      <c r="BB1251" s="205">
        <f t="shared" si="172"/>
        <v>12399</v>
      </c>
      <c r="BC1251" s="205">
        <f t="shared" si="173"/>
        <v>12399</v>
      </c>
      <c r="BD1251" s="205">
        <f t="shared" si="174"/>
        <v>0</v>
      </c>
      <c r="BE1251" s="205">
        <f t="shared" si="175"/>
        <v>0</v>
      </c>
      <c r="BF1251" s="175">
        <v>12399</v>
      </c>
      <c r="BG1251" s="175"/>
      <c r="BH1251" s="175">
        <v>3386</v>
      </c>
      <c r="BI1251" s="175"/>
      <c r="BJ1251" s="175"/>
      <c r="BK1251" s="175">
        <v>360</v>
      </c>
      <c r="BL1251" s="175">
        <v>1775</v>
      </c>
      <c r="BM1251" s="175">
        <v>3877</v>
      </c>
      <c r="BN1251" s="175">
        <v>750</v>
      </c>
      <c r="BO1251" s="175">
        <v>2251</v>
      </c>
      <c r="BP1251" s="198">
        <f t="shared" si="176"/>
        <v>5637</v>
      </c>
    </row>
    <row r="1252" spans="1:68" s="116" customFormat="1" x14ac:dyDescent="0.15">
      <c r="A1252" s="117">
        <v>2320102005</v>
      </c>
      <c r="B1252" s="118" t="s">
        <v>1890</v>
      </c>
      <c r="C1252" s="118" t="s">
        <v>1850</v>
      </c>
      <c r="D1252" s="118" t="s">
        <v>1886</v>
      </c>
      <c r="E1252" s="118" t="s">
        <v>4431</v>
      </c>
      <c r="F1252" s="120">
        <v>32</v>
      </c>
      <c r="G1252" s="119">
        <v>150286</v>
      </c>
      <c r="H1252" s="119"/>
      <c r="I1252" s="120" t="s">
        <v>5820</v>
      </c>
      <c r="J1252" s="120">
        <v>800</v>
      </c>
      <c r="K1252" s="120">
        <v>150286</v>
      </c>
      <c r="L1252" s="120">
        <v>0.51500000000000001</v>
      </c>
      <c r="M1252" s="121" t="s">
        <v>5676</v>
      </c>
      <c r="N1252" s="120">
        <v>1</v>
      </c>
      <c r="O1252" s="119">
        <v>110</v>
      </c>
      <c r="P1252" s="119">
        <v>41</v>
      </c>
      <c r="Q1252" s="119">
        <v>3.8</v>
      </c>
      <c r="R1252" s="120" t="s">
        <v>5663</v>
      </c>
      <c r="S1252" s="120">
        <v>0.44600000000000001</v>
      </c>
      <c r="T1252" s="120"/>
      <c r="U1252" s="120"/>
      <c r="V1252" s="172">
        <v>262.20299999999997</v>
      </c>
      <c r="W1252" s="172"/>
      <c r="X1252" s="172"/>
      <c r="Y1252" s="172"/>
      <c r="Z1252" s="172">
        <v>262.20299999999997</v>
      </c>
      <c r="AA1252" s="123"/>
      <c r="AB1252" s="123">
        <v>2001</v>
      </c>
      <c r="AC1252" s="123">
        <v>27.6</v>
      </c>
      <c r="AD1252" s="123"/>
      <c r="AE1252" s="123"/>
      <c r="AF1252" s="123"/>
      <c r="AG1252" s="214"/>
      <c r="AH1252" s="229" t="str">
        <f t="shared" si="171"/>
        <v>a3</v>
      </c>
      <c r="AI1252" s="122"/>
      <c r="AJ1252" s="122"/>
      <c r="AK1252" s="122"/>
      <c r="AL1252" s="122"/>
      <c r="AM1252" s="122"/>
      <c r="AN1252" s="173"/>
      <c r="AO1252" s="173"/>
      <c r="AP1252" s="173"/>
      <c r="AQ1252" s="173"/>
      <c r="AR1252" s="173"/>
      <c r="AS1252" s="173"/>
      <c r="AT1252" s="173"/>
      <c r="AU1252" s="173">
        <v>0.7</v>
      </c>
      <c r="AV1252" s="173"/>
      <c r="AW1252" s="173"/>
      <c r="AX1252" s="173"/>
      <c r="AY1252" s="173"/>
      <c r="AZ1252" s="211">
        <f t="shared" si="178"/>
        <v>0</v>
      </c>
      <c r="BA1252" s="211">
        <f t="shared" si="179"/>
        <v>0.7</v>
      </c>
      <c r="BB1252" s="205">
        <f t="shared" si="172"/>
        <v>12709</v>
      </c>
      <c r="BC1252" s="205">
        <f t="shared" si="173"/>
        <v>12709</v>
      </c>
      <c r="BD1252" s="205">
        <f t="shared" si="174"/>
        <v>0</v>
      </c>
      <c r="BE1252" s="205">
        <f t="shared" si="175"/>
        <v>0</v>
      </c>
      <c r="BF1252" s="175">
        <v>12709</v>
      </c>
      <c r="BG1252" s="175"/>
      <c r="BH1252" s="175">
        <v>3056</v>
      </c>
      <c r="BI1252" s="175"/>
      <c r="BJ1252" s="175"/>
      <c r="BK1252" s="175">
        <v>280</v>
      </c>
      <c r="BL1252" s="175">
        <v>2203</v>
      </c>
      <c r="BM1252" s="175">
        <v>4252</v>
      </c>
      <c r="BN1252" s="175">
        <v>634</v>
      </c>
      <c r="BO1252" s="175">
        <v>2284</v>
      </c>
      <c r="BP1252" s="198">
        <f t="shared" si="176"/>
        <v>5340</v>
      </c>
    </row>
    <row r="1253" spans="1:68" s="116" customFormat="1" x14ac:dyDescent="0.15">
      <c r="A1253" s="117">
        <v>2320102006</v>
      </c>
      <c r="B1253" s="118" t="s">
        <v>1891</v>
      </c>
      <c r="C1253" s="118" t="s">
        <v>1850</v>
      </c>
      <c r="D1253" s="118" t="s">
        <v>1886</v>
      </c>
      <c r="E1253" s="118" t="s">
        <v>4432</v>
      </c>
      <c r="F1253" s="120">
        <v>25</v>
      </c>
      <c r="G1253" s="119">
        <v>301481</v>
      </c>
      <c r="H1253" s="119"/>
      <c r="I1253" s="120" t="s">
        <v>5820</v>
      </c>
      <c r="J1253" s="120">
        <v>1500</v>
      </c>
      <c r="K1253" s="120">
        <v>301481</v>
      </c>
      <c r="L1253" s="120">
        <v>0.55100000000000005</v>
      </c>
      <c r="M1253" s="121" t="s">
        <v>5676</v>
      </c>
      <c r="N1253" s="120">
        <v>1</v>
      </c>
      <c r="O1253" s="119">
        <v>120</v>
      </c>
      <c r="P1253" s="119">
        <v>43</v>
      </c>
      <c r="Q1253" s="119">
        <v>4.2</v>
      </c>
      <c r="R1253" s="120" t="s">
        <v>5663</v>
      </c>
      <c r="S1253" s="120">
        <v>0.92100000000000004</v>
      </c>
      <c r="T1253" s="120"/>
      <c r="U1253" s="120"/>
      <c r="V1253" s="172">
        <v>369.9</v>
      </c>
      <c r="W1253" s="172"/>
      <c r="X1253" s="172"/>
      <c r="Y1253" s="172"/>
      <c r="Z1253" s="172">
        <v>369.9</v>
      </c>
      <c r="AA1253" s="123"/>
      <c r="AB1253" s="123">
        <v>4428</v>
      </c>
      <c r="AC1253" s="123">
        <v>61.23</v>
      </c>
      <c r="AD1253" s="123"/>
      <c r="AE1253" s="123"/>
      <c r="AF1253" s="123"/>
      <c r="AG1253" s="214"/>
      <c r="AH1253" s="229" t="str">
        <f t="shared" si="171"/>
        <v>a3</v>
      </c>
      <c r="AI1253" s="122"/>
      <c r="AJ1253" s="122"/>
      <c r="AK1253" s="122"/>
      <c r="AL1253" s="122"/>
      <c r="AM1253" s="122"/>
      <c r="AN1253" s="173"/>
      <c r="AO1253" s="173"/>
      <c r="AP1253" s="173"/>
      <c r="AQ1253" s="173"/>
      <c r="AR1253" s="173"/>
      <c r="AS1253" s="173"/>
      <c r="AT1253" s="173"/>
      <c r="AU1253" s="173">
        <v>0.7</v>
      </c>
      <c r="AV1253" s="173"/>
      <c r="AW1253" s="173"/>
      <c r="AX1253" s="173"/>
      <c r="AY1253" s="173"/>
      <c r="AZ1253" s="211">
        <f t="shared" si="178"/>
        <v>0</v>
      </c>
      <c r="BA1253" s="211">
        <f t="shared" si="179"/>
        <v>0.7</v>
      </c>
      <c r="BB1253" s="205">
        <f t="shared" si="172"/>
        <v>16382</v>
      </c>
      <c r="BC1253" s="205">
        <f t="shared" si="173"/>
        <v>16382</v>
      </c>
      <c r="BD1253" s="205">
        <f t="shared" si="174"/>
        <v>-564</v>
      </c>
      <c r="BE1253" s="205">
        <f t="shared" si="175"/>
        <v>-564</v>
      </c>
      <c r="BF1253" s="175">
        <v>16946</v>
      </c>
      <c r="BG1253" s="175"/>
      <c r="BH1253" s="175">
        <v>3650</v>
      </c>
      <c r="BI1253" s="175"/>
      <c r="BJ1253" s="175"/>
      <c r="BK1253" s="175">
        <v>710</v>
      </c>
      <c r="BL1253" s="175">
        <v>2815</v>
      </c>
      <c r="BM1253" s="175">
        <v>4735</v>
      </c>
      <c r="BN1253" s="175">
        <v>1098</v>
      </c>
      <c r="BO1253" s="175">
        <v>3374</v>
      </c>
      <c r="BP1253" s="198">
        <f t="shared" si="176"/>
        <v>7024</v>
      </c>
    </row>
    <row r="1254" spans="1:68" s="116" customFormat="1" x14ac:dyDescent="0.15">
      <c r="A1254" s="117">
        <v>2320301001</v>
      </c>
      <c r="B1254" s="118" t="s">
        <v>676</v>
      </c>
      <c r="C1254" s="118" t="s">
        <v>1850</v>
      </c>
      <c r="D1254" s="118" t="s">
        <v>1892</v>
      </c>
      <c r="E1254" s="118" t="s">
        <v>4433</v>
      </c>
      <c r="F1254" s="120">
        <v>53</v>
      </c>
      <c r="G1254" s="119">
        <v>9824566</v>
      </c>
      <c r="H1254" s="119">
        <v>1568460</v>
      </c>
      <c r="I1254" s="120" t="s">
        <v>5821</v>
      </c>
      <c r="J1254" s="120">
        <v>54400</v>
      </c>
      <c r="K1254" s="120">
        <v>9824566</v>
      </c>
      <c r="L1254" s="120">
        <v>0.495</v>
      </c>
      <c r="M1254" s="121" t="s">
        <v>5654</v>
      </c>
      <c r="N1254" s="120">
        <v>1</v>
      </c>
      <c r="O1254" s="119">
        <v>221</v>
      </c>
      <c r="P1254" s="119">
        <v>41.92</v>
      </c>
      <c r="Q1254" s="119">
        <v>4.62</v>
      </c>
      <c r="R1254" s="120" t="s">
        <v>5655</v>
      </c>
      <c r="S1254" s="120">
        <v>72.400000000000006</v>
      </c>
      <c r="T1254" s="120"/>
      <c r="U1254" s="120"/>
      <c r="V1254" s="172">
        <v>5613.2</v>
      </c>
      <c r="W1254" s="172">
        <v>1039</v>
      </c>
      <c r="X1254" s="172">
        <v>2421</v>
      </c>
      <c r="Y1254" s="172">
        <v>2075.8000000000002</v>
      </c>
      <c r="Z1254" s="172">
        <v>77.400000000000006</v>
      </c>
      <c r="AA1254" s="123">
        <v>84684.800000000003</v>
      </c>
      <c r="AB1254" s="123"/>
      <c r="AC1254" s="123">
        <v>6551</v>
      </c>
      <c r="AD1254" s="123"/>
      <c r="AE1254" s="123">
        <v>310</v>
      </c>
      <c r="AF1254" s="123"/>
      <c r="AG1254" s="214">
        <f t="shared" si="177"/>
        <v>310</v>
      </c>
      <c r="AH1254" s="229" t="str">
        <f t="shared" si="171"/>
        <v>a4</v>
      </c>
      <c r="AI1254" s="122"/>
      <c r="AJ1254" s="122"/>
      <c r="AK1254" s="122"/>
      <c r="AL1254" s="122"/>
      <c r="AM1254" s="122"/>
      <c r="AN1254" s="173">
        <v>7.5</v>
      </c>
      <c r="AO1254" s="173"/>
      <c r="AP1254" s="173"/>
      <c r="AQ1254" s="173">
        <v>2</v>
      </c>
      <c r="AR1254" s="173"/>
      <c r="AS1254" s="173">
        <v>1</v>
      </c>
      <c r="AT1254" s="173">
        <v>3</v>
      </c>
      <c r="AU1254" s="173">
        <v>10</v>
      </c>
      <c r="AV1254" s="173">
        <v>3</v>
      </c>
      <c r="AW1254" s="173">
        <v>5</v>
      </c>
      <c r="AX1254" s="173">
        <v>1</v>
      </c>
      <c r="AY1254" s="173">
        <v>2</v>
      </c>
      <c r="AZ1254" s="211">
        <f t="shared" si="178"/>
        <v>10.5</v>
      </c>
      <c r="BA1254" s="211">
        <f t="shared" si="179"/>
        <v>24</v>
      </c>
      <c r="BB1254" s="205">
        <f t="shared" si="172"/>
        <v>934987</v>
      </c>
      <c r="BC1254" s="205">
        <f t="shared" si="173"/>
        <v>798735</v>
      </c>
      <c r="BD1254" s="205">
        <f t="shared" si="174"/>
        <v>147085</v>
      </c>
      <c r="BE1254" s="205">
        <f t="shared" si="175"/>
        <v>10833</v>
      </c>
      <c r="BF1254" s="175">
        <v>787902</v>
      </c>
      <c r="BG1254" s="175">
        <v>70907</v>
      </c>
      <c r="BH1254" s="175">
        <v>198173</v>
      </c>
      <c r="BI1254" s="175">
        <v>136252</v>
      </c>
      <c r="BJ1254" s="175"/>
      <c r="BK1254" s="175">
        <v>16723</v>
      </c>
      <c r="BL1254" s="175">
        <v>217598</v>
      </c>
      <c r="BM1254" s="175">
        <v>95067</v>
      </c>
      <c r="BN1254" s="175">
        <v>55065</v>
      </c>
      <c r="BO1254" s="175">
        <v>145202</v>
      </c>
      <c r="BP1254" s="198">
        <f t="shared" si="176"/>
        <v>343375</v>
      </c>
    </row>
    <row r="1255" spans="1:68" s="116" customFormat="1" x14ac:dyDescent="0.15">
      <c r="A1255" s="117">
        <v>2320301002</v>
      </c>
      <c r="B1255" s="118" t="s">
        <v>1812</v>
      </c>
      <c r="C1255" s="118" t="s">
        <v>1850</v>
      </c>
      <c r="D1255" s="118" t="s">
        <v>1892</v>
      </c>
      <c r="E1255" s="118" t="s">
        <v>4434</v>
      </c>
      <c r="F1255" s="120">
        <v>49</v>
      </c>
      <c r="G1255" s="119"/>
      <c r="H1255" s="119"/>
      <c r="I1255" s="120" t="s">
        <v>5821</v>
      </c>
      <c r="J1255" s="120">
        <v>98500</v>
      </c>
      <c r="K1255" s="120">
        <v>16833854</v>
      </c>
      <c r="L1255" s="120">
        <v>0.46800000000000003</v>
      </c>
      <c r="M1255" s="121" t="s">
        <v>5654</v>
      </c>
      <c r="N1255" s="120">
        <v>1</v>
      </c>
      <c r="O1255" s="119">
        <v>122</v>
      </c>
      <c r="P1255" s="119">
        <v>17.59</v>
      </c>
      <c r="Q1255" s="119">
        <v>3.5</v>
      </c>
      <c r="R1255" s="120" t="s">
        <v>5655</v>
      </c>
      <c r="S1255" s="120">
        <v>117.4</v>
      </c>
      <c r="T1255" s="120"/>
      <c r="U1255" s="120"/>
      <c r="V1255" s="172">
        <v>7856.1</v>
      </c>
      <c r="W1255" s="172"/>
      <c r="X1255" s="172">
        <v>7015.5</v>
      </c>
      <c r="Y1255" s="172">
        <v>738.5</v>
      </c>
      <c r="Z1255" s="172">
        <v>102.1</v>
      </c>
      <c r="AA1255" s="123">
        <v>90140.1</v>
      </c>
      <c r="AB1255" s="123"/>
      <c r="AC1255" s="123">
        <v>9122.8799999999992</v>
      </c>
      <c r="AD1255" s="123"/>
      <c r="AE1255" s="123">
        <v>112</v>
      </c>
      <c r="AF1255" s="123"/>
      <c r="AG1255" s="214">
        <f t="shared" si="177"/>
        <v>112</v>
      </c>
      <c r="AH1255" s="229" t="str">
        <f t="shared" si="171"/>
        <v>a4</v>
      </c>
      <c r="AI1255" s="122"/>
      <c r="AJ1255" s="122"/>
      <c r="AK1255" s="122"/>
      <c r="AL1255" s="122"/>
      <c r="AM1255" s="122"/>
      <c r="AN1255" s="173">
        <v>7.5</v>
      </c>
      <c r="AO1255" s="173"/>
      <c r="AP1255" s="173"/>
      <c r="AQ1255" s="173">
        <v>6</v>
      </c>
      <c r="AR1255" s="173"/>
      <c r="AS1255" s="173">
        <v>1</v>
      </c>
      <c r="AT1255" s="173">
        <v>3</v>
      </c>
      <c r="AU1255" s="173">
        <v>9</v>
      </c>
      <c r="AV1255" s="173">
        <v>4</v>
      </c>
      <c r="AW1255" s="173">
        <v>3</v>
      </c>
      <c r="AX1255" s="173">
        <v>1</v>
      </c>
      <c r="AY1255" s="173">
        <v>1</v>
      </c>
      <c r="AZ1255" s="211">
        <f t="shared" si="178"/>
        <v>14.5</v>
      </c>
      <c r="BA1255" s="211">
        <f t="shared" si="179"/>
        <v>21</v>
      </c>
      <c r="BB1255" s="205">
        <f t="shared" si="172"/>
        <v>937615</v>
      </c>
      <c r="BC1255" s="205">
        <f t="shared" si="173"/>
        <v>847869</v>
      </c>
      <c r="BD1255" s="205">
        <f t="shared" si="174"/>
        <v>103804</v>
      </c>
      <c r="BE1255" s="205">
        <f t="shared" si="175"/>
        <v>14058</v>
      </c>
      <c r="BF1255" s="175">
        <v>833811</v>
      </c>
      <c r="BG1255" s="175">
        <v>97244</v>
      </c>
      <c r="BH1255" s="175">
        <v>141336</v>
      </c>
      <c r="BI1255" s="175">
        <v>89746</v>
      </c>
      <c r="BJ1255" s="175"/>
      <c r="BK1255" s="175">
        <v>78112</v>
      </c>
      <c r="BL1255" s="175">
        <v>289716</v>
      </c>
      <c r="BM1255" s="175">
        <v>134324</v>
      </c>
      <c r="BN1255" s="175">
        <v>37550</v>
      </c>
      <c r="BO1255" s="175">
        <v>69587</v>
      </c>
      <c r="BP1255" s="198">
        <f t="shared" si="176"/>
        <v>210923</v>
      </c>
    </row>
    <row r="1256" spans="1:68" s="116" customFormat="1" x14ac:dyDescent="0.15">
      <c r="A1256" s="117">
        <v>2320401001</v>
      </c>
      <c r="B1256" s="118" t="s">
        <v>1812</v>
      </c>
      <c r="C1256" s="118" t="s">
        <v>1850</v>
      </c>
      <c r="D1256" s="118" t="s">
        <v>1893</v>
      </c>
      <c r="E1256" s="118" t="s">
        <v>4435</v>
      </c>
      <c r="F1256" s="120">
        <v>43</v>
      </c>
      <c r="G1256" s="119">
        <v>5159068</v>
      </c>
      <c r="H1256" s="119"/>
      <c r="I1256" s="120" t="s">
        <v>5820</v>
      </c>
      <c r="J1256" s="120">
        <v>18300</v>
      </c>
      <c r="K1256" s="120">
        <v>5159068</v>
      </c>
      <c r="L1256" s="120">
        <v>0.77200000000000002</v>
      </c>
      <c r="M1256" s="121" t="s">
        <v>5654</v>
      </c>
      <c r="N1256" s="120">
        <v>1</v>
      </c>
      <c r="O1256" s="119">
        <v>253</v>
      </c>
      <c r="P1256" s="119">
        <v>48</v>
      </c>
      <c r="Q1256" s="119">
        <v>5.2</v>
      </c>
      <c r="R1256" s="120" t="s">
        <v>5655</v>
      </c>
      <c r="S1256" s="120">
        <v>31.46</v>
      </c>
      <c r="T1256" s="120"/>
      <c r="U1256" s="120"/>
      <c r="V1256" s="172">
        <v>3430.2179999999998</v>
      </c>
      <c r="W1256" s="172">
        <v>326.96899999999999</v>
      </c>
      <c r="X1256" s="172">
        <v>2734.2550000000001</v>
      </c>
      <c r="Y1256" s="172">
        <v>362.05200000000002</v>
      </c>
      <c r="Z1256" s="172">
        <v>6.9420000000000002</v>
      </c>
      <c r="AA1256" s="123">
        <v>47521</v>
      </c>
      <c r="AB1256" s="123"/>
      <c r="AC1256" s="123">
        <v>4520.63</v>
      </c>
      <c r="AD1256" s="123"/>
      <c r="AE1256" s="123"/>
      <c r="AF1256" s="123"/>
      <c r="AG1256" s="214"/>
      <c r="AH1256" s="229" t="str">
        <f t="shared" si="171"/>
        <v>a3</v>
      </c>
      <c r="AI1256" s="122"/>
      <c r="AJ1256" s="122"/>
      <c r="AK1256" s="122"/>
      <c r="AL1256" s="122"/>
      <c r="AM1256" s="122"/>
      <c r="AN1256" s="173">
        <v>3</v>
      </c>
      <c r="AO1256" s="173">
        <v>1</v>
      </c>
      <c r="AP1256" s="173">
        <v>1</v>
      </c>
      <c r="AQ1256" s="173">
        <v>1</v>
      </c>
      <c r="AR1256" s="173" t="s">
        <v>3186</v>
      </c>
      <c r="AS1256" s="173">
        <v>3</v>
      </c>
      <c r="AT1256" s="173">
        <v>3</v>
      </c>
      <c r="AU1256" s="173">
        <v>1</v>
      </c>
      <c r="AV1256" s="173">
        <v>3</v>
      </c>
      <c r="AW1256" s="173">
        <v>1</v>
      </c>
      <c r="AX1256" s="173">
        <v>1</v>
      </c>
      <c r="AY1256" s="173" t="s">
        <v>3186</v>
      </c>
      <c r="AZ1256" s="211">
        <f t="shared" si="178"/>
        <v>9</v>
      </c>
      <c r="BA1256" s="211">
        <f t="shared" si="179"/>
        <v>9</v>
      </c>
      <c r="BB1256" s="205">
        <f t="shared" si="172"/>
        <v>309487</v>
      </c>
      <c r="BC1256" s="205">
        <f t="shared" si="173"/>
        <v>309487</v>
      </c>
      <c r="BD1256" s="205">
        <f t="shared" si="174"/>
        <v>1</v>
      </c>
      <c r="BE1256" s="205">
        <f t="shared" si="175"/>
        <v>1</v>
      </c>
      <c r="BF1256" s="175">
        <v>309486</v>
      </c>
      <c r="BG1256" s="175">
        <v>29532</v>
      </c>
      <c r="BH1256" s="175">
        <v>66540</v>
      </c>
      <c r="BI1256" s="175"/>
      <c r="BJ1256" s="175"/>
      <c r="BK1256" s="175">
        <v>85330</v>
      </c>
      <c r="BL1256" s="175">
        <v>44887</v>
      </c>
      <c r="BM1256" s="175">
        <v>51719</v>
      </c>
      <c r="BN1256" s="175">
        <v>17075</v>
      </c>
      <c r="BO1256" s="175">
        <v>14404</v>
      </c>
      <c r="BP1256" s="198">
        <f t="shared" si="176"/>
        <v>80944</v>
      </c>
    </row>
    <row r="1257" spans="1:68" s="116" customFormat="1" x14ac:dyDescent="0.15">
      <c r="A1257" s="117">
        <v>2320401002</v>
      </c>
      <c r="B1257" s="118" t="s">
        <v>1894</v>
      </c>
      <c r="C1257" s="118" t="s">
        <v>1850</v>
      </c>
      <c r="D1257" s="118" t="s">
        <v>1893</v>
      </c>
      <c r="E1257" s="118" t="s">
        <v>4436</v>
      </c>
      <c r="F1257" s="120">
        <v>41</v>
      </c>
      <c r="G1257" s="119">
        <v>1555973</v>
      </c>
      <c r="H1257" s="119"/>
      <c r="I1257" s="120" t="s">
        <v>5820</v>
      </c>
      <c r="J1257" s="120">
        <v>10600</v>
      </c>
      <c r="K1257" s="120">
        <v>1555973</v>
      </c>
      <c r="L1257" s="120">
        <v>0.40200000000000002</v>
      </c>
      <c r="M1257" s="121" t="s">
        <v>5654</v>
      </c>
      <c r="N1257" s="120">
        <v>1</v>
      </c>
      <c r="O1257" s="119">
        <v>136</v>
      </c>
      <c r="P1257" s="119">
        <v>26</v>
      </c>
      <c r="Q1257" s="119">
        <v>2.8</v>
      </c>
      <c r="R1257" s="120" t="s">
        <v>5655</v>
      </c>
      <c r="S1257" s="120">
        <v>10.917</v>
      </c>
      <c r="T1257" s="120"/>
      <c r="U1257" s="120"/>
      <c r="V1257" s="172">
        <v>1205.3320000000001</v>
      </c>
      <c r="W1257" s="172">
        <v>257.94</v>
      </c>
      <c r="X1257" s="172">
        <v>760.87400000000002</v>
      </c>
      <c r="Y1257" s="172">
        <v>102.828</v>
      </c>
      <c r="Z1257" s="172">
        <v>83.69</v>
      </c>
      <c r="AA1257" s="123">
        <v>15877</v>
      </c>
      <c r="AB1257" s="123"/>
      <c r="AC1257" s="123">
        <v>1129.1199999999999</v>
      </c>
      <c r="AD1257" s="123"/>
      <c r="AE1257" s="123"/>
      <c r="AF1257" s="123"/>
      <c r="AG1257" s="214"/>
      <c r="AH1257" s="229" t="str">
        <f t="shared" si="171"/>
        <v>a3</v>
      </c>
      <c r="AI1257" s="122"/>
      <c r="AJ1257" s="122"/>
      <c r="AK1257" s="122"/>
      <c r="AL1257" s="122"/>
      <c r="AM1257" s="122"/>
      <c r="AN1257" s="173"/>
      <c r="AO1257" s="173" t="s">
        <v>3186</v>
      </c>
      <c r="AP1257" s="173" t="s">
        <v>3186</v>
      </c>
      <c r="AQ1257" s="173" t="s">
        <v>3186</v>
      </c>
      <c r="AR1257" s="173" t="s">
        <v>3186</v>
      </c>
      <c r="AS1257" s="173" t="s">
        <v>3186</v>
      </c>
      <c r="AT1257" s="173">
        <v>1</v>
      </c>
      <c r="AU1257" s="173" t="s">
        <v>3186</v>
      </c>
      <c r="AV1257" s="173">
        <v>1</v>
      </c>
      <c r="AW1257" s="173" t="s">
        <v>3186</v>
      </c>
      <c r="AX1257" s="173" t="s">
        <v>3186</v>
      </c>
      <c r="AY1257" s="173" t="s">
        <v>3186</v>
      </c>
      <c r="AZ1257" s="211"/>
      <c r="BA1257" s="211">
        <f t="shared" si="179"/>
        <v>2</v>
      </c>
      <c r="BB1257" s="205">
        <f t="shared" si="172"/>
        <v>104304</v>
      </c>
      <c r="BC1257" s="205">
        <f t="shared" si="173"/>
        <v>104304</v>
      </c>
      <c r="BD1257" s="205">
        <f t="shared" si="174"/>
        <v>0</v>
      </c>
      <c r="BE1257" s="205">
        <f t="shared" si="175"/>
        <v>0</v>
      </c>
      <c r="BF1257" s="175">
        <v>104304</v>
      </c>
      <c r="BG1257" s="175">
        <v>9264</v>
      </c>
      <c r="BH1257" s="175">
        <v>20873</v>
      </c>
      <c r="BI1257" s="175"/>
      <c r="BJ1257" s="175"/>
      <c r="BK1257" s="175">
        <v>20519</v>
      </c>
      <c r="BL1257" s="175">
        <v>22010</v>
      </c>
      <c r="BM1257" s="175">
        <v>18959</v>
      </c>
      <c r="BN1257" s="175">
        <v>7795</v>
      </c>
      <c r="BO1257" s="175">
        <v>4884</v>
      </c>
      <c r="BP1257" s="198">
        <f t="shared" si="176"/>
        <v>25757</v>
      </c>
    </row>
    <row r="1258" spans="1:68" s="116" customFormat="1" x14ac:dyDescent="0.15">
      <c r="A1258" s="117">
        <v>2320601001</v>
      </c>
      <c r="B1258" s="118" t="s">
        <v>1895</v>
      </c>
      <c r="C1258" s="118" t="s">
        <v>1850</v>
      </c>
      <c r="D1258" s="118" t="s">
        <v>1896</v>
      </c>
      <c r="E1258" s="118" t="s">
        <v>4437</v>
      </c>
      <c r="F1258" s="120">
        <v>45</v>
      </c>
      <c r="G1258" s="119">
        <v>6585300</v>
      </c>
      <c r="H1258" s="119"/>
      <c r="I1258" s="120" t="s">
        <v>5820</v>
      </c>
      <c r="J1258" s="120">
        <v>36600</v>
      </c>
      <c r="K1258" s="120">
        <v>6585300</v>
      </c>
      <c r="L1258" s="120">
        <v>0.49299999999999999</v>
      </c>
      <c r="M1258" s="121" t="s">
        <v>5654</v>
      </c>
      <c r="N1258" s="120">
        <v>1</v>
      </c>
      <c r="O1258" s="119">
        <v>134</v>
      </c>
      <c r="P1258" s="119">
        <v>36</v>
      </c>
      <c r="Q1258" s="119">
        <v>3.8</v>
      </c>
      <c r="R1258" s="120" t="s">
        <v>5655</v>
      </c>
      <c r="S1258" s="120">
        <v>93.75</v>
      </c>
      <c r="T1258" s="120"/>
      <c r="U1258" s="120"/>
      <c r="V1258" s="172">
        <v>2930.3</v>
      </c>
      <c r="W1258" s="172"/>
      <c r="X1258" s="172"/>
      <c r="Y1258" s="172"/>
      <c r="Z1258" s="172">
        <v>2930.3</v>
      </c>
      <c r="AA1258" s="123">
        <v>45026</v>
      </c>
      <c r="AB1258" s="123"/>
      <c r="AC1258" s="123">
        <v>4572.46</v>
      </c>
      <c r="AD1258" s="123"/>
      <c r="AE1258" s="123"/>
      <c r="AF1258" s="123"/>
      <c r="AG1258" s="214"/>
      <c r="AH1258" s="229" t="str">
        <f t="shared" si="171"/>
        <v>a3</v>
      </c>
      <c r="AI1258" s="122"/>
      <c r="AJ1258" s="122"/>
      <c r="AK1258" s="122"/>
      <c r="AL1258" s="122"/>
      <c r="AM1258" s="122"/>
      <c r="AN1258" s="173">
        <v>5</v>
      </c>
      <c r="AO1258" s="173"/>
      <c r="AP1258" s="173"/>
      <c r="AQ1258" s="173"/>
      <c r="AR1258" s="173"/>
      <c r="AS1258" s="173">
        <v>1</v>
      </c>
      <c r="AT1258" s="173">
        <v>7</v>
      </c>
      <c r="AU1258" s="173">
        <v>2</v>
      </c>
      <c r="AV1258" s="173">
        <v>2</v>
      </c>
      <c r="AW1258" s="173">
        <v>2</v>
      </c>
      <c r="AX1258" s="173"/>
      <c r="AY1258" s="173"/>
      <c r="AZ1258" s="211">
        <f t="shared" si="178"/>
        <v>6</v>
      </c>
      <c r="BA1258" s="211">
        <f t="shared" si="179"/>
        <v>13</v>
      </c>
      <c r="BB1258" s="205">
        <f t="shared" si="172"/>
        <v>429611</v>
      </c>
      <c r="BC1258" s="205">
        <f t="shared" si="173"/>
        <v>371063</v>
      </c>
      <c r="BD1258" s="205">
        <f t="shared" si="174"/>
        <v>60863</v>
      </c>
      <c r="BE1258" s="205">
        <f t="shared" si="175"/>
        <v>2315</v>
      </c>
      <c r="BF1258" s="175">
        <v>368748</v>
      </c>
      <c r="BG1258" s="175">
        <v>27925</v>
      </c>
      <c r="BH1258" s="175">
        <v>105210</v>
      </c>
      <c r="BI1258" s="175">
        <v>57865</v>
      </c>
      <c r="BJ1258" s="175">
        <v>683</v>
      </c>
      <c r="BK1258" s="175">
        <v>103240</v>
      </c>
      <c r="BL1258" s="175">
        <v>40342</v>
      </c>
      <c r="BM1258" s="175">
        <v>49330</v>
      </c>
      <c r="BN1258" s="175">
        <v>13637</v>
      </c>
      <c r="BO1258" s="175">
        <v>31379</v>
      </c>
      <c r="BP1258" s="198">
        <f t="shared" si="176"/>
        <v>136589</v>
      </c>
    </row>
    <row r="1259" spans="1:68" s="116" customFormat="1" x14ac:dyDescent="0.15">
      <c r="A1259" s="117">
        <v>2320601002</v>
      </c>
      <c r="B1259" s="118" t="s">
        <v>1897</v>
      </c>
      <c r="C1259" s="118" t="s">
        <v>1850</v>
      </c>
      <c r="D1259" s="118" t="s">
        <v>1896</v>
      </c>
      <c r="E1259" s="118" t="s">
        <v>4438</v>
      </c>
      <c r="F1259" s="120">
        <v>37</v>
      </c>
      <c r="G1259" s="119">
        <v>11579910</v>
      </c>
      <c r="H1259" s="119"/>
      <c r="I1259" s="120" t="s">
        <v>5820</v>
      </c>
      <c r="J1259" s="120">
        <v>49550</v>
      </c>
      <c r="K1259" s="120">
        <v>11579910</v>
      </c>
      <c r="L1259" s="120">
        <v>0.64</v>
      </c>
      <c r="M1259" s="121" t="s">
        <v>5654</v>
      </c>
      <c r="N1259" s="120">
        <v>1</v>
      </c>
      <c r="O1259" s="119">
        <v>130</v>
      </c>
      <c r="P1259" s="119">
        <v>24</v>
      </c>
      <c r="Q1259" s="119">
        <v>3</v>
      </c>
      <c r="R1259" s="120" t="s">
        <v>5655</v>
      </c>
      <c r="S1259" s="120">
        <v>79.5</v>
      </c>
      <c r="T1259" s="120"/>
      <c r="U1259" s="120"/>
      <c r="V1259" s="172">
        <v>5097.1000000000004</v>
      </c>
      <c r="W1259" s="172">
        <v>2156.5</v>
      </c>
      <c r="X1259" s="172">
        <v>1999.1</v>
      </c>
      <c r="Y1259" s="172">
        <v>877.9</v>
      </c>
      <c r="Z1259" s="172">
        <v>63.6</v>
      </c>
      <c r="AA1259" s="123">
        <v>80921</v>
      </c>
      <c r="AB1259" s="123"/>
      <c r="AC1259" s="123">
        <v>7327</v>
      </c>
      <c r="AD1259" s="123"/>
      <c r="AE1259" s="123"/>
      <c r="AF1259" s="123"/>
      <c r="AG1259" s="214"/>
      <c r="AH1259" s="229" t="str">
        <f t="shared" si="171"/>
        <v>a3</v>
      </c>
      <c r="AI1259" s="122"/>
      <c r="AJ1259" s="122"/>
      <c r="AK1259" s="122"/>
      <c r="AL1259" s="122"/>
      <c r="AM1259" s="122"/>
      <c r="AN1259" s="173">
        <v>5</v>
      </c>
      <c r="AO1259" s="173"/>
      <c r="AP1259" s="173"/>
      <c r="AQ1259" s="173">
        <v>1</v>
      </c>
      <c r="AR1259" s="173"/>
      <c r="AS1259" s="173">
        <v>0.9</v>
      </c>
      <c r="AT1259" s="173">
        <v>4.5999999999999996</v>
      </c>
      <c r="AU1259" s="173">
        <v>7.5</v>
      </c>
      <c r="AV1259" s="173">
        <v>1.5</v>
      </c>
      <c r="AW1259" s="173">
        <v>2.5</v>
      </c>
      <c r="AX1259" s="173"/>
      <c r="AY1259" s="173">
        <v>1</v>
      </c>
      <c r="AZ1259" s="211">
        <f t="shared" si="178"/>
        <v>6.9</v>
      </c>
      <c r="BA1259" s="211">
        <f t="shared" si="179"/>
        <v>17.100000000000001</v>
      </c>
      <c r="BB1259" s="205">
        <f t="shared" si="172"/>
        <v>617486</v>
      </c>
      <c r="BC1259" s="205">
        <f t="shared" si="173"/>
        <v>506926</v>
      </c>
      <c r="BD1259" s="205">
        <f t="shared" si="174"/>
        <v>132090</v>
      </c>
      <c r="BE1259" s="205">
        <f t="shared" si="175"/>
        <v>21530</v>
      </c>
      <c r="BF1259" s="175">
        <v>485396</v>
      </c>
      <c r="BG1259" s="175">
        <v>34038</v>
      </c>
      <c r="BH1259" s="175">
        <v>132090</v>
      </c>
      <c r="BI1259" s="175">
        <v>90746</v>
      </c>
      <c r="BJ1259" s="175">
        <v>19814</v>
      </c>
      <c r="BK1259" s="175">
        <v>164187</v>
      </c>
      <c r="BL1259" s="175">
        <v>51389</v>
      </c>
      <c r="BM1259" s="175">
        <v>75987</v>
      </c>
      <c r="BN1259" s="175">
        <v>8047</v>
      </c>
      <c r="BO1259" s="175">
        <v>41188</v>
      </c>
      <c r="BP1259" s="198">
        <f t="shared" si="176"/>
        <v>173278</v>
      </c>
    </row>
    <row r="1260" spans="1:68" s="116" customFormat="1" x14ac:dyDescent="0.15">
      <c r="A1260" s="117">
        <v>2320601003</v>
      </c>
      <c r="B1260" s="118" t="s">
        <v>680</v>
      </c>
      <c r="C1260" s="118" t="s">
        <v>1850</v>
      </c>
      <c r="D1260" s="118" t="s">
        <v>1896</v>
      </c>
      <c r="E1260" s="118" t="s">
        <v>4439</v>
      </c>
      <c r="F1260" s="120">
        <v>16</v>
      </c>
      <c r="G1260" s="119">
        <v>5571580</v>
      </c>
      <c r="H1260" s="119"/>
      <c r="I1260" s="120" t="s">
        <v>5820</v>
      </c>
      <c r="J1260" s="120">
        <v>28700</v>
      </c>
      <c r="K1260" s="120">
        <v>5571580</v>
      </c>
      <c r="L1260" s="120">
        <v>0.53200000000000003</v>
      </c>
      <c r="M1260" s="121" t="s">
        <v>5656</v>
      </c>
      <c r="N1260" s="120">
        <v>2</v>
      </c>
      <c r="O1260" s="119">
        <v>160</v>
      </c>
      <c r="P1260" s="119">
        <v>32</v>
      </c>
      <c r="Q1260" s="119">
        <v>4.9000000000000004</v>
      </c>
      <c r="R1260" s="120" t="s">
        <v>5655</v>
      </c>
      <c r="S1260" s="120">
        <v>54.8</v>
      </c>
      <c r="T1260" s="120"/>
      <c r="U1260" s="120"/>
      <c r="V1260" s="172">
        <v>3982.2</v>
      </c>
      <c r="W1260" s="172">
        <v>2260.1</v>
      </c>
      <c r="X1260" s="172">
        <v>606.9</v>
      </c>
      <c r="Y1260" s="172">
        <v>628.1</v>
      </c>
      <c r="Z1260" s="172">
        <v>487.1</v>
      </c>
      <c r="AA1260" s="123">
        <v>56639</v>
      </c>
      <c r="AB1260" s="123"/>
      <c r="AC1260" s="123">
        <v>3986</v>
      </c>
      <c r="AD1260" s="123"/>
      <c r="AE1260" s="123"/>
      <c r="AF1260" s="123"/>
      <c r="AG1260" s="214"/>
      <c r="AH1260" s="229" t="str">
        <f t="shared" si="171"/>
        <v>b3</v>
      </c>
      <c r="AI1260" s="122"/>
      <c r="AJ1260" s="122"/>
      <c r="AK1260" s="122"/>
      <c r="AL1260" s="122"/>
      <c r="AM1260" s="122"/>
      <c r="AN1260" s="173">
        <v>5</v>
      </c>
      <c r="AO1260" s="173"/>
      <c r="AP1260" s="173"/>
      <c r="AQ1260" s="173">
        <v>1</v>
      </c>
      <c r="AR1260" s="173"/>
      <c r="AS1260" s="173">
        <v>1</v>
      </c>
      <c r="AT1260" s="173">
        <v>5.0999999999999996</v>
      </c>
      <c r="AU1260" s="173">
        <v>4.4000000000000004</v>
      </c>
      <c r="AV1260" s="173">
        <v>1.6</v>
      </c>
      <c r="AW1260" s="173">
        <v>1.5</v>
      </c>
      <c r="AX1260" s="173"/>
      <c r="AY1260" s="173">
        <v>1.2</v>
      </c>
      <c r="AZ1260" s="211">
        <f t="shared" si="178"/>
        <v>7</v>
      </c>
      <c r="BA1260" s="211">
        <f t="shared" si="179"/>
        <v>13.799999999999999</v>
      </c>
      <c r="BB1260" s="205">
        <f t="shared" si="172"/>
        <v>399437</v>
      </c>
      <c r="BC1260" s="205">
        <f t="shared" si="173"/>
        <v>352779</v>
      </c>
      <c r="BD1260" s="205">
        <f t="shared" si="174"/>
        <v>48510</v>
      </c>
      <c r="BE1260" s="205">
        <f t="shared" si="175"/>
        <v>1852</v>
      </c>
      <c r="BF1260" s="175">
        <v>350927</v>
      </c>
      <c r="BG1260" s="175">
        <v>43239</v>
      </c>
      <c r="BH1260" s="175">
        <v>88200</v>
      </c>
      <c r="BI1260" s="175">
        <v>46658</v>
      </c>
      <c r="BJ1260" s="175"/>
      <c r="BK1260" s="175">
        <v>85209</v>
      </c>
      <c r="BL1260" s="175">
        <v>35378</v>
      </c>
      <c r="BM1260" s="175">
        <v>57552</v>
      </c>
      <c r="BN1260" s="175">
        <v>8306</v>
      </c>
      <c r="BO1260" s="175">
        <v>34895</v>
      </c>
      <c r="BP1260" s="198">
        <f t="shared" si="176"/>
        <v>123095</v>
      </c>
    </row>
    <row r="1261" spans="1:68" s="116" customFormat="1" x14ac:dyDescent="0.15">
      <c r="A1261" s="117">
        <v>2320801001</v>
      </c>
      <c r="B1261" s="118" t="s">
        <v>1898</v>
      </c>
      <c r="C1261" s="118" t="s">
        <v>1850</v>
      </c>
      <c r="D1261" s="118" t="s">
        <v>1899</v>
      </c>
      <c r="E1261" s="118" t="s">
        <v>4440</v>
      </c>
      <c r="F1261" s="120">
        <v>49</v>
      </c>
      <c r="G1261" s="119">
        <v>3869071</v>
      </c>
      <c r="H1261" s="119">
        <v>610480</v>
      </c>
      <c r="I1261" s="120" t="s">
        <v>5823</v>
      </c>
      <c r="J1261" s="120">
        <v>15400</v>
      </c>
      <c r="K1261" s="120">
        <v>4153051</v>
      </c>
      <c r="L1261" s="120">
        <v>0.73899999999999999</v>
      </c>
      <c r="M1261" s="121" t="s">
        <v>5654</v>
      </c>
      <c r="N1261" s="120">
        <v>1</v>
      </c>
      <c r="O1261" s="119">
        <v>81.400000000000006</v>
      </c>
      <c r="P1261" s="119">
        <v>14</v>
      </c>
      <c r="Q1261" s="119">
        <v>4.3</v>
      </c>
      <c r="R1261" s="120" t="s">
        <v>5655</v>
      </c>
      <c r="S1261" s="120">
        <v>16.100000000000001</v>
      </c>
      <c r="T1261" s="120"/>
      <c r="U1261" s="120"/>
      <c r="V1261" s="172">
        <v>1031</v>
      </c>
      <c r="W1261" s="172">
        <v>127</v>
      </c>
      <c r="X1261" s="172">
        <v>711</v>
      </c>
      <c r="Y1261" s="172">
        <v>47</v>
      </c>
      <c r="Z1261" s="172">
        <v>146</v>
      </c>
      <c r="AA1261" s="123">
        <v>9656</v>
      </c>
      <c r="AB1261" s="123">
        <v>18471.599999999969</v>
      </c>
      <c r="AC1261" s="123">
        <v>630</v>
      </c>
      <c r="AD1261" s="123"/>
      <c r="AE1261" s="123"/>
      <c r="AF1261" s="123"/>
      <c r="AG1261" s="214"/>
      <c r="AH1261" s="229" t="str">
        <f t="shared" si="171"/>
        <v>a3</v>
      </c>
      <c r="AI1261" s="122"/>
      <c r="AJ1261" s="122"/>
      <c r="AK1261" s="122"/>
      <c r="AL1261" s="122"/>
      <c r="AM1261" s="122"/>
      <c r="AN1261" s="173">
        <v>3</v>
      </c>
      <c r="AO1261" s="173" t="s">
        <v>3186</v>
      </c>
      <c r="AP1261" s="173" t="s">
        <v>3186</v>
      </c>
      <c r="AQ1261" s="173" t="s">
        <v>3186</v>
      </c>
      <c r="AR1261" s="173" t="s">
        <v>3186</v>
      </c>
      <c r="AS1261" s="173">
        <v>1</v>
      </c>
      <c r="AT1261" s="173">
        <v>1.5</v>
      </c>
      <c r="AU1261" s="173">
        <v>1.5</v>
      </c>
      <c r="AV1261" s="173">
        <v>0.5</v>
      </c>
      <c r="AW1261" s="173">
        <v>0.5</v>
      </c>
      <c r="AX1261" s="173">
        <v>1</v>
      </c>
      <c r="AY1261" s="173" t="s">
        <v>3186</v>
      </c>
      <c r="AZ1261" s="211">
        <f t="shared" si="178"/>
        <v>4</v>
      </c>
      <c r="BA1261" s="211">
        <f t="shared" si="179"/>
        <v>5</v>
      </c>
      <c r="BB1261" s="205">
        <f t="shared" si="172"/>
        <v>174964</v>
      </c>
      <c r="BC1261" s="205">
        <f t="shared" si="173"/>
        <v>124527</v>
      </c>
      <c r="BD1261" s="205">
        <f t="shared" si="174"/>
        <v>51837</v>
      </c>
      <c r="BE1261" s="205">
        <f t="shared" si="175"/>
        <v>1400</v>
      </c>
      <c r="BF1261" s="175">
        <v>123127</v>
      </c>
      <c r="BG1261" s="175">
        <v>7938</v>
      </c>
      <c r="BH1261" s="175">
        <v>51837</v>
      </c>
      <c r="BI1261" s="175">
        <v>32225</v>
      </c>
      <c r="BJ1261" s="175">
        <v>18212</v>
      </c>
      <c r="BK1261" s="175">
        <v>19558</v>
      </c>
      <c r="BL1261" s="175">
        <v>22614</v>
      </c>
      <c r="BM1261" s="175">
        <v>16231</v>
      </c>
      <c r="BN1261" s="175">
        <v>3308</v>
      </c>
      <c r="BO1261" s="175">
        <v>3041</v>
      </c>
      <c r="BP1261" s="198">
        <f t="shared" si="176"/>
        <v>54878</v>
      </c>
    </row>
    <row r="1262" spans="1:68" x14ac:dyDescent="0.15">
      <c r="A1262" s="117">
        <v>2321102001</v>
      </c>
      <c r="B1262" s="118" t="s">
        <v>1900</v>
      </c>
      <c r="C1262" s="118" t="s">
        <v>1850</v>
      </c>
      <c r="D1262" s="118" t="s">
        <v>1901</v>
      </c>
      <c r="E1262" s="118" t="s">
        <v>4441</v>
      </c>
      <c r="F1262" s="120">
        <v>17</v>
      </c>
      <c r="G1262" s="119">
        <v>148348</v>
      </c>
      <c r="H1262" s="119"/>
      <c r="I1262" s="120" t="s">
        <v>5820</v>
      </c>
      <c r="J1262" s="120">
        <v>930</v>
      </c>
      <c r="K1262" s="120">
        <v>148348</v>
      </c>
      <c r="L1262" s="120">
        <v>0.437</v>
      </c>
      <c r="M1262" s="121" t="s">
        <v>5673</v>
      </c>
      <c r="N1262" s="120">
        <v>2</v>
      </c>
      <c r="O1262" s="119">
        <v>229</v>
      </c>
      <c r="P1262" s="119">
        <v>42</v>
      </c>
      <c r="Q1262" s="119">
        <v>4.79</v>
      </c>
      <c r="R1262" s="120"/>
      <c r="S1262" s="120"/>
      <c r="T1262" s="120"/>
      <c r="U1262" s="120" t="s">
        <v>5689</v>
      </c>
      <c r="V1262" s="172">
        <v>256.2</v>
      </c>
      <c r="W1262" s="172"/>
      <c r="X1262" s="172">
        <v>256.2</v>
      </c>
      <c r="Y1262" s="172"/>
      <c r="Z1262" s="172"/>
      <c r="AA1262" s="123">
        <v>954.77</v>
      </c>
      <c r="AB1262" s="123"/>
      <c r="AC1262" s="123"/>
      <c r="AD1262" s="123"/>
      <c r="AE1262" s="123"/>
      <c r="AF1262" s="123"/>
      <c r="AG1262" s="214"/>
      <c r="AH1262" s="229" t="str">
        <f t="shared" si="171"/>
        <v>b2</v>
      </c>
      <c r="AI1262" s="122" t="s">
        <v>5402</v>
      </c>
      <c r="AJ1262" s="122"/>
      <c r="AK1262" s="122" t="s">
        <v>5402</v>
      </c>
      <c r="AL1262" s="122" t="s">
        <v>5402</v>
      </c>
      <c r="AM1262" s="122" t="s">
        <v>5402</v>
      </c>
      <c r="AN1262" s="173">
        <v>1</v>
      </c>
      <c r="AO1262" s="173"/>
      <c r="AP1262" s="173"/>
      <c r="AQ1262" s="173"/>
      <c r="AR1262" s="173"/>
      <c r="AS1262" s="173"/>
      <c r="AT1262" s="173">
        <v>1</v>
      </c>
      <c r="AU1262" s="173">
        <v>1.5</v>
      </c>
      <c r="AV1262" s="173"/>
      <c r="AW1262" s="173"/>
      <c r="AX1262" s="173">
        <v>0.5</v>
      </c>
      <c r="AY1262" s="173"/>
      <c r="AZ1262" s="211">
        <f t="shared" si="178"/>
        <v>1</v>
      </c>
      <c r="BA1262" s="211">
        <f t="shared" si="179"/>
        <v>3</v>
      </c>
      <c r="BB1262" s="205">
        <f t="shared" si="172"/>
        <v>35521</v>
      </c>
      <c r="BC1262" s="205">
        <f t="shared" si="173"/>
        <v>35521</v>
      </c>
      <c r="BD1262" s="205">
        <f t="shared" si="174"/>
        <v>0</v>
      </c>
      <c r="BE1262" s="205">
        <f t="shared" si="175"/>
        <v>0</v>
      </c>
      <c r="BF1262" s="175">
        <v>35521</v>
      </c>
      <c r="BG1262" s="175"/>
      <c r="BH1262" s="175">
        <v>25000</v>
      </c>
      <c r="BI1262" s="175"/>
      <c r="BJ1262" s="175"/>
      <c r="BK1262" s="175">
        <v>10521</v>
      </c>
      <c r="BL1262" s="175"/>
      <c r="BM1262" s="175"/>
      <c r="BN1262" s="175"/>
      <c r="BO1262" s="175"/>
      <c r="BP1262" s="198">
        <f t="shared" si="176"/>
        <v>25000</v>
      </c>
    </row>
    <row r="1263" spans="1:68" s="116" customFormat="1" x14ac:dyDescent="0.15">
      <c r="A1263" s="117">
        <v>2321401001</v>
      </c>
      <c r="B1263" s="118" t="s">
        <v>1902</v>
      </c>
      <c r="C1263" s="118" t="s">
        <v>1850</v>
      </c>
      <c r="D1263" s="118" t="s">
        <v>1903</v>
      </c>
      <c r="E1263" s="118" t="s">
        <v>4442</v>
      </c>
      <c r="F1263" s="120">
        <v>36</v>
      </c>
      <c r="G1263" s="119">
        <v>6698530</v>
      </c>
      <c r="H1263" s="119"/>
      <c r="I1263" s="120" t="s">
        <v>5820</v>
      </c>
      <c r="J1263" s="120">
        <v>32000</v>
      </c>
      <c r="K1263" s="120">
        <v>6698530</v>
      </c>
      <c r="L1263" s="120">
        <v>0.57399999999999995</v>
      </c>
      <c r="M1263" s="121" t="s">
        <v>5656</v>
      </c>
      <c r="N1263" s="120">
        <v>2</v>
      </c>
      <c r="O1263" s="119">
        <v>210</v>
      </c>
      <c r="P1263" s="119">
        <v>40.700000000000003</v>
      </c>
      <c r="Q1263" s="119">
        <v>5.01</v>
      </c>
      <c r="R1263" s="120" t="s">
        <v>5655</v>
      </c>
      <c r="S1263" s="120">
        <v>149.328</v>
      </c>
      <c r="T1263" s="120"/>
      <c r="U1263" s="120"/>
      <c r="V1263" s="172">
        <v>3765.7020000000002</v>
      </c>
      <c r="W1263" s="172">
        <v>540.58500000000004</v>
      </c>
      <c r="X1263" s="172">
        <v>2590.0650000000001</v>
      </c>
      <c r="Y1263" s="172">
        <v>357.00299999999999</v>
      </c>
      <c r="Z1263" s="172">
        <v>278.04899999999998</v>
      </c>
      <c r="AA1263" s="123">
        <v>28408</v>
      </c>
      <c r="AB1263" s="123">
        <v>112302.6000000003</v>
      </c>
      <c r="AC1263" s="123">
        <v>3452</v>
      </c>
      <c r="AD1263" s="123"/>
      <c r="AE1263" s="123"/>
      <c r="AF1263" s="123"/>
      <c r="AG1263" s="214"/>
      <c r="AH1263" s="229" t="str">
        <f t="shared" si="171"/>
        <v>b3</v>
      </c>
      <c r="AI1263" s="122" t="s">
        <v>5401</v>
      </c>
      <c r="AJ1263" s="122"/>
      <c r="AK1263" s="122" t="s">
        <v>5401</v>
      </c>
      <c r="AL1263" s="122"/>
      <c r="AM1263" s="122"/>
      <c r="AN1263" s="173">
        <v>3.8</v>
      </c>
      <c r="AO1263" s="173"/>
      <c r="AP1263" s="173"/>
      <c r="AQ1263" s="173"/>
      <c r="AR1263" s="173"/>
      <c r="AS1263" s="173">
        <v>2</v>
      </c>
      <c r="AT1263" s="173">
        <v>5</v>
      </c>
      <c r="AU1263" s="173">
        <v>2</v>
      </c>
      <c r="AV1263" s="173">
        <v>4</v>
      </c>
      <c r="AW1263" s="173">
        <v>2</v>
      </c>
      <c r="AX1263" s="173">
        <v>1</v>
      </c>
      <c r="AY1263" s="173">
        <v>1</v>
      </c>
      <c r="AZ1263" s="211">
        <f t="shared" si="178"/>
        <v>5.8</v>
      </c>
      <c r="BA1263" s="211">
        <f t="shared" si="179"/>
        <v>15</v>
      </c>
      <c r="BB1263" s="205">
        <f t="shared" si="172"/>
        <v>677780</v>
      </c>
      <c r="BC1263" s="205">
        <f t="shared" si="173"/>
        <v>677780</v>
      </c>
      <c r="BD1263" s="205">
        <f t="shared" si="174"/>
        <v>0</v>
      </c>
      <c r="BE1263" s="205">
        <f t="shared" si="175"/>
        <v>0</v>
      </c>
      <c r="BF1263" s="175">
        <v>677780</v>
      </c>
      <c r="BG1263" s="175">
        <v>24393</v>
      </c>
      <c r="BH1263" s="175">
        <v>156293</v>
      </c>
      <c r="BI1263" s="175"/>
      <c r="BJ1263" s="175"/>
      <c r="BK1263" s="175">
        <v>57242</v>
      </c>
      <c r="BL1263" s="175">
        <v>371262</v>
      </c>
      <c r="BM1263" s="175">
        <v>49063</v>
      </c>
      <c r="BN1263" s="175">
        <v>162</v>
      </c>
      <c r="BO1263" s="175">
        <v>19365</v>
      </c>
      <c r="BP1263" s="198">
        <f t="shared" si="176"/>
        <v>175658</v>
      </c>
    </row>
    <row r="1264" spans="1:68" s="116" customFormat="1" x14ac:dyDescent="0.15">
      <c r="A1264" s="117">
        <v>2321601001</v>
      </c>
      <c r="B1264" s="118" t="s">
        <v>1904</v>
      </c>
      <c r="C1264" s="118" t="s">
        <v>1850</v>
      </c>
      <c r="D1264" s="118" t="s">
        <v>1905</v>
      </c>
      <c r="E1264" s="118" t="s">
        <v>4443</v>
      </c>
      <c r="F1264" s="120">
        <v>12</v>
      </c>
      <c r="G1264" s="119">
        <v>2234098</v>
      </c>
      <c r="H1264" s="119"/>
      <c r="I1264" s="120" t="s">
        <v>5820</v>
      </c>
      <c r="J1264" s="120">
        <v>13200</v>
      </c>
      <c r="K1264" s="120">
        <v>2234098</v>
      </c>
      <c r="L1264" s="120">
        <v>0.46400000000000002</v>
      </c>
      <c r="M1264" s="121" t="s">
        <v>5661</v>
      </c>
      <c r="N1264" s="120">
        <v>1</v>
      </c>
      <c r="O1264" s="119">
        <v>210</v>
      </c>
      <c r="P1264" s="119">
        <v>51.5</v>
      </c>
      <c r="Q1264" s="119">
        <v>7.6</v>
      </c>
      <c r="R1264" s="120"/>
      <c r="S1264" s="120"/>
      <c r="T1264" s="120"/>
      <c r="U1264" s="120" t="s">
        <v>5689</v>
      </c>
      <c r="V1264" s="172">
        <v>2690.7</v>
      </c>
      <c r="W1264" s="172">
        <v>250.2</v>
      </c>
      <c r="X1264" s="172">
        <v>1941.5</v>
      </c>
      <c r="Y1264" s="172">
        <v>395.1</v>
      </c>
      <c r="Z1264" s="172">
        <v>103.9</v>
      </c>
      <c r="AA1264" s="123">
        <v>15293</v>
      </c>
      <c r="AB1264" s="123"/>
      <c r="AC1264" s="123">
        <v>2000.4</v>
      </c>
      <c r="AD1264" s="123"/>
      <c r="AE1264" s="123"/>
      <c r="AF1264" s="123"/>
      <c r="AG1264" s="214"/>
      <c r="AH1264" s="229" t="str">
        <f t="shared" si="171"/>
        <v>a3</v>
      </c>
      <c r="AI1264" s="122"/>
      <c r="AJ1264" s="122"/>
      <c r="AK1264" s="122"/>
      <c r="AL1264" s="122"/>
      <c r="AM1264" s="122"/>
      <c r="AN1264" s="173">
        <v>4</v>
      </c>
      <c r="AO1264" s="173"/>
      <c r="AP1264" s="173"/>
      <c r="AQ1264" s="173"/>
      <c r="AR1264" s="173"/>
      <c r="AS1264" s="173">
        <v>1</v>
      </c>
      <c r="AT1264" s="173">
        <v>2</v>
      </c>
      <c r="AU1264" s="173">
        <v>2</v>
      </c>
      <c r="AV1264" s="173">
        <v>2</v>
      </c>
      <c r="AW1264" s="173">
        <v>2</v>
      </c>
      <c r="AX1264" s="173">
        <v>1</v>
      </c>
      <c r="AY1264" s="173">
        <v>0.5</v>
      </c>
      <c r="AZ1264" s="211">
        <f t="shared" si="178"/>
        <v>5</v>
      </c>
      <c r="BA1264" s="211">
        <f t="shared" si="179"/>
        <v>9.5</v>
      </c>
      <c r="BB1264" s="205">
        <f t="shared" si="172"/>
        <v>240581</v>
      </c>
      <c r="BC1264" s="205">
        <f t="shared" si="173"/>
        <v>240581</v>
      </c>
      <c r="BD1264" s="205">
        <f t="shared" si="174"/>
        <v>0</v>
      </c>
      <c r="BE1264" s="205">
        <f t="shared" si="175"/>
        <v>0</v>
      </c>
      <c r="BF1264" s="175">
        <v>240581</v>
      </c>
      <c r="BG1264" s="175">
        <v>11212</v>
      </c>
      <c r="BH1264" s="175">
        <v>75579</v>
      </c>
      <c r="BI1264" s="175"/>
      <c r="BJ1264" s="175"/>
      <c r="BK1264" s="175">
        <v>38436</v>
      </c>
      <c r="BL1264" s="175">
        <v>52933</v>
      </c>
      <c r="BM1264" s="175">
        <v>40186</v>
      </c>
      <c r="BN1264" s="175">
        <v>11809</v>
      </c>
      <c r="BO1264" s="175">
        <v>10426</v>
      </c>
      <c r="BP1264" s="198">
        <f t="shared" si="176"/>
        <v>86005</v>
      </c>
    </row>
    <row r="1265" spans="1:68" s="116" customFormat="1" x14ac:dyDescent="0.15">
      <c r="A1265" s="117">
        <v>2322201001</v>
      </c>
      <c r="B1265" s="118" t="s">
        <v>1906</v>
      </c>
      <c r="C1265" s="118" t="s">
        <v>1850</v>
      </c>
      <c r="D1265" s="118" t="s">
        <v>1907</v>
      </c>
      <c r="E1265" s="118" t="s">
        <v>4444</v>
      </c>
      <c r="F1265" s="120">
        <v>23</v>
      </c>
      <c r="G1265" s="119"/>
      <c r="H1265" s="119"/>
      <c r="I1265" s="120" t="s">
        <v>5820</v>
      </c>
      <c r="J1265" s="120">
        <v>37300</v>
      </c>
      <c r="K1265" s="120">
        <v>4591042</v>
      </c>
      <c r="L1265" s="120">
        <v>0.33700000000000002</v>
      </c>
      <c r="M1265" s="121" t="s">
        <v>5656</v>
      </c>
      <c r="N1265" s="120">
        <v>2</v>
      </c>
      <c r="O1265" s="119">
        <v>302</v>
      </c>
      <c r="P1265" s="119"/>
      <c r="Q1265" s="119"/>
      <c r="R1265" s="120" t="s">
        <v>5655</v>
      </c>
      <c r="S1265" s="120">
        <v>75.8</v>
      </c>
      <c r="T1265" s="120"/>
      <c r="U1265" s="120"/>
      <c r="V1265" s="172">
        <v>4201</v>
      </c>
      <c r="W1265" s="172"/>
      <c r="X1265" s="172"/>
      <c r="Y1265" s="172"/>
      <c r="Z1265" s="172">
        <v>4201</v>
      </c>
      <c r="AA1265" s="123">
        <v>48730</v>
      </c>
      <c r="AB1265" s="123"/>
      <c r="AC1265" s="123">
        <v>1462</v>
      </c>
      <c r="AD1265" s="123"/>
      <c r="AE1265" s="123"/>
      <c r="AF1265" s="123"/>
      <c r="AG1265" s="214"/>
      <c r="AH1265" s="229" t="str">
        <f t="shared" si="171"/>
        <v>b3</v>
      </c>
      <c r="AI1265" s="122"/>
      <c r="AJ1265" s="122"/>
      <c r="AK1265" s="122"/>
      <c r="AL1265" s="122"/>
      <c r="AM1265" s="122"/>
      <c r="AN1265" s="173">
        <v>2</v>
      </c>
      <c r="AO1265" s="173"/>
      <c r="AP1265" s="173"/>
      <c r="AQ1265" s="173"/>
      <c r="AR1265" s="173"/>
      <c r="AS1265" s="173">
        <v>1</v>
      </c>
      <c r="AT1265" s="173">
        <v>2</v>
      </c>
      <c r="AU1265" s="173">
        <v>5</v>
      </c>
      <c r="AV1265" s="173">
        <v>1</v>
      </c>
      <c r="AW1265" s="173">
        <v>1</v>
      </c>
      <c r="AX1265" s="173">
        <v>1.5</v>
      </c>
      <c r="AY1265" s="173">
        <v>0.5</v>
      </c>
      <c r="AZ1265" s="211">
        <f t="shared" si="178"/>
        <v>3</v>
      </c>
      <c r="BA1265" s="211">
        <f t="shared" si="179"/>
        <v>11</v>
      </c>
      <c r="BB1265" s="205">
        <f t="shared" si="172"/>
        <v>465702</v>
      </c>
      <c r="BC1265" s="205">
        <f t="shared" si="173"/>
        <v>465702</v>
      </c>
      <c r="BD1265" s="205">
        <f t="shared" si="174"/>
        <v>0</v>
      </c>
      <c r="BE1265" s="205">
        <f t="shared" si="175"/>
        <v>0</v>
      </c>
      <c r="BF1265" s="175">
        <v>465702</v>
      </c>
      <c r="BG1265" s="175">
        <v>20525</v>
      </c>
      <c r="BH1265" s="175">
        <v>197102</v>
      </c>
      <c r="BI1265" s="175"/>
      <c r="BJ1265" s="175"/>
      <c r="BK1265" s="175">
        <v>132594</v>
      </c>
      <c r="BL1265" s="175">
        <v>50415</v>
      </c>
      <c r="BM1265" s="175">
        <v>59936</v>
      </c>
      <c r="BN1265" s="175"/>
      <c r="BO1265" s="175">
        <v>5130</v>
      </c>
      <c r="BP1265" s="198">
        <f t="shared" si="176"/>
        <v>202232</v>
      </c>
    </row>
    <row r="1266" spans="1:68" s="116" customFormat="1" x14ac:dyDescent="0.15">
      <c r="A1266" s="117">
        <v>2322401001</v>
      </c>
      <c r="B1266" s="118" t="s">
        <v>680</v>
      </c>
      <c r="C1266" s="118" t="s">
        <v>1850</v>
      </c>
      <c r="D1266" s="118" t="s">
        <v>1908</v>
      </c>
      <c r="E1266" s="118" t="s">
        <v>4445</v>
      </c>
      <c r="F1266" s="120">
        <v>30</v>
      </c>
      <c r="G1266" s="119">
        <v>6879750</v>
      </c>
      <c r="H1266" s="119"/>
      <c r="I1266" s="120" t="s">
        <v>5820</v>
      </c>
      <c r="J1266" s="120">
        <v>37130</v>
      </c>
      <c r="K1266" s="120">
        <v>6879750</v>
      </c>
      <c r="L1266" s="120">
        <v>0.50800000000000001</v>
      </c>
      <c r="M1266" s="121" t="s">
        <v>5656</v>
      </c>
      <c r="N1266" s="120">
        <v>2</v>
      </c>
      <c r="O1266" s="119">
        <v>209.8</v>
      </c>
      <c r="P1266" s="119">
        <v>46.3</v>
      </c>
      <c r="Q1266" s="119">
        <v>4.9000000000000004</v>
      </c>
      <c r="R1266" s="120" t="s">
        <v>5655</v>
      </c>
      <c r="S1266" s="120">
        <v>63</v>
      </c>
      <c r="T1266" s="120"/>
      <c r="U1266" s="120"/>
      <c r="V1266" s="172">
        <v>4616.5</v>
      </c>
      <c r="W1266" s="172">
        <v>450.9</v>
      </c>
      <c r="X1266" s="172">
        <v>2199.6999999999998</v>
      </c>
      <c r="Y1266" s="172">
        <v>1504.2</v>
      </c>
      <c r="Z1266" s="172">
        <v>461.7</v>
      </c>
      <c r="AA1266" s="123">
        <v>73123</v>
      </c>
      <c r="AB1266" s="123">
        <v>122545.79999999981</v>
      </c>
      <c r="AC1266" s="123">
        <v>3948</v>
      </c>
      <c r="AD1266" s="123">
        <v>234.52</v>
      </c>
      <c r="AE1266" s="123">
        <v>144</v>
      </c>
      <c r="AF1266" s="123"/>
      <c r="AG1266" s="214">
        <f t="shared" si="177"/>
        <v>378.52</v>
      </c>
      <c r="AH1266" s="229" t="str">
        <f t="shared" si="171"/>
        <v>b4</v>
      </c>
      <c r="AI1266" s="122" t="s">
        <v>5401</v>
      </c>
      <c r="AJ1266" s="122"/>
      <c r="AK1266" s="122"/>
      <c r="AL1266" s="122"/>
      <c r="AM1266" s="122"/>
      <c r="AN1266" s="173">
        <v>4</v>
      </c>
      <c r="AO1266" s="173"/>
      <c r="AP1266" s="173"/>
      <c r="AQ1266" s="173"/>
      <c r="AR1266" s="173"/>
      <c r="AS1266" s="173">
        <v>0.8</v>
      </c>
      <c r="AT1266" s="173">
        <v>7.3</v>
      </c>
      <c r="AU1266" s="173">
        <v>5.8</v>
      </c>
      <c r="AV1266" s="173">
        <v>5.8</v>
      </c>
      <c r="AW1266" s="173">
        <v>1.5</v>
      </c>
      <c r="AX1266" s="173">
        <v>0.8</v>
      </c>
      <c r="AY1266" s="173">
        <v>4</v>
      </c>
      <c r="AZ1266" s="211">
        <f t="shared" si="178"/>
        <v>4.8</v>
      </c>
      <c r="BA1266" s="211">
        <f t="shared" si="179"/>
        <v>25.2</v>
      </c>
      <c r="BB1266" s="205">
        <f t="shared" si="172"/>
        <v>588974</v>
      </c>
      <c r="BC1266" s="205">
        <f t="shared" si="173"/>
        <v>496912</v>
      </c>
      <c r="BD1266" s="205">
        <f t="shared" si="174"/>
        <v>95502</v>
      </c>
      <c r="BE1266" s="205">
        <f t="shared" si="175"/>
        <v>3440</v>
      </c>
      <c r="BF1266" s="175">
        <v>493472</v>
      </c>
      <c r="BG1266" s="175">
        <v>27368</v>
      </c>
      <c r="BH1266" s="175">
        <v>298410</v>
      </c>
      <c r="BI1266" s="175">
        <v>86029</v>
      </c>
      <c r="BJ1266" s="175">
        <v>6033</v>
      </c>
      <c r="BK1266" s="175">
        <v>11320</v>
      </c>
      <c r="BL1266" s="175">
        <v>137507</v>
      </c>
      <c r="BM1266" s="175"/>
      <c r="BN1266" s="175">
        <v>786</v>
      </c>
      <c r="BO1266" s="175">
        <v>21521</v>
      </c>
      <c r="BP1266" s="198">
        <f t="shared" si="176"/>
        <v>319931</v>
      </c>
    </row>
    <row r="1267" spans="1:68" s="116" customFormat="1" x14ac:dyDescent="0.15">
      <c r="A1267" s="117">
        <v>2322601001</v>
      </c>
      <c r="B1267" s="118" t="s">
        <v>676</v>
      </c>
      <c r="C1267" s="118" t="s">
        <v>1850</v>
      </c>
      <c r="D1267" s="118" t="s">
        <v>1909</v>
      </c>
      <c r="E1267" s="118" t="s">
        <v>4446</v>
      </c>
      <c r="F1267" s="120">
        <v>27</v>
      </c>
      <c r="G1267" s="119">
        <v>3036286</v>
      </c>
      <c r="H1267" s="119"/>
      <c r="I1267" s="120" t="s">
        <v>5820</v>
      </c>
      <c r="J1267" s="120">
        <v>12900</v>
      </c>
      <c r="K1267" s="120">
        <v>3036286</v>
      </c>
      <c r="L1267" s="120">
        <v>0.64500000000000002</v>
      </c>
      <c r="M1267" s="121" t="s">
        <v>5654</v>
      </c>
      <c r="N1267" s="120">
        <v>2</v>
      </c>
      <c r="O1267" s="119">
        <v>183.8</v>
      </c>
      <c r="P1267" s="119"/>
      <c r="Q1267" s="119"/>
      <c r="R1267" s="120" t="s">
        <v>5655</v>
      </c>
      <c r="S1267" s="120">
        <v>31.7</v>
      </c>
      <c r="T1267" s="120"/>
      <c r="U1267" s="120"/>
      <c r="V1267" s="172">
        <v>1568.1</v>
      </c>
      <c r="W1267" s="172">
        <v>545.5</v>
      </c>
      <c r="X1267" s="172">
        <v>764.7</v>
      </c>
      <c r="Y1267" s="172">
        <v>100</v>
      </c>
      <c r="Z1267" s="172">
        <v>157.9</v>
      </c>
      <c r="AA1267" s="123"/>
      <c r="AB1267" s="123"/>
      <c r="AC1267" s="123">
        <v>2495.2199999999998</v>
      </c>
      <c r="AD1267" s="123"/>
      <c r="AE1267" s="123"/>
      <c r="AF1267" s="123"/>
      <c r="AG1267" s="214"/>
      <c r="AH1267" s="229" t="str">
        <f t="shared" si="171"/>
        <v>b3</v>
      </c>
      <c r="AI1267" s="122"/>
      <c r="AJ1267" s="122"/>
      <c r="AK1267" s="122"/>
      <c r="AL1267" s="122"/>
      <c r="AM1267" s="122"/>
      <c r="AN1267" s="173">
        <v>0.5</v>
      </c>
      <c r="AO1267" s="173">
        <v>1</v>
      </c>
      <c r="AP1267" s="173">
        <v>1</v>
      </c>
      <c r="AQ1267" s="173">
        <v>1</v>
      </c>
      <c r="AR1267" s="173">
        <v>1</v>
      </c>
      <c r="AS1267" s="173"/>
      <c r="AT1267" s="173">
        <v>4</v>
      </c>
      <c r="AU1267" s="173"/>
      <c r="AV1267" s="173">
        <v>2</v>
      </c>
      <c r="AW1267" s="173"/>
      <c r="AX1267" s="173"/>
      <c r="AY1267" s="173"/>
      <c r="AZ1267" s="211">
        <f t="shared" si="178"/>
        <v>4.5</v>
      </c>
      <c r="BA1267" s="211">
        <f t="shared" si="179"/>
        <v>6</v>
      </c>
      <c r="BB1267" s="205">
        <f t="shared" si="172"/>
        <v>249026</v>
      </c>
      <c r="BC1267" s="205">
        <f t="shared" si="173"/>
        <v>215903</v>
      </c>
      <c r="BD1267" s="205">
        <f t="shared" si="174"/>
        <v>34401</v>
      </c>
      <c r="BE1267" s="205">
        <f t="shared" si="175"/>
        <v>1278</v>
      </c>
      <c r="BF1267" s="175">
        <v>214625</v>
      </c>
      <c r="BG1267" s="175">
        <v>28701</v>
      </c>
      <c r="BH1267" s="175">
        <v>52634</v>
      </c>
      <c r="BI1267" s="175">
        <v>33123</v>
      </c>
      <c r="BJ1267" s="175"/>
      <c r="BK1267" s="175">
        <v>48525</v>
      </c>
      <c r="BL1267" s="175">
        <v>18452</v>
      </c>
      <c r="BM1267" s="175">
        <v>24493</v>
      </c>
      <c r="BN1267" s="175">
        <v>20473</v>
      </c>
      <c r="BO1267" s="175">
        <v>22625</v>
      </c>
      <c r="BP1267" s="198">
        <f t="shared" si="176"/>
        <v>75259</v>
      </c>
    </row>
    <row r="1268" spans="1:68" s="116" customFormat="1" x14ac:dyDescent="0.15">
      <c r="A1268" s="117">
        <v>2322601002</v>
      </c>
      <c r="B1268" s="118" t="s">
        <v>1812</v>
      </c>
      <c r="C1268" s="118" t="s">
        <v>1850</v>
      </c>
      <c r="D1268" s="118" t="s">
        <v>1909</v>
      </c>
      <c r="E1268" s="118" t="s">
        <v>4447</v>
      </c>
      <c r="F1268" s="120">
        <v>13</v>
      </c>
      <c r="G1268" s="119">
        <v>2119325</v>
      </c>
      <c r="H1268" s="119"/>
      <c r="I1268" s="120" t="s">
        <v>5820</v>
      </c>
      <c r="J1268" s="120">
        <v>8600</v>
      </c>
      <c r="K1268" s="120">
        <v>2119325</v>
      </c>
      <c r="L1268" s="120">
        <v>0.67500000000000004</v>
      </c>
      <c r="M1268" s="121" t="s">
        <v>5654</v>
      </c>
      <c r="N1268" s="120">
        <v>1</v>
      </c>
      <c r="O1268" s="119">
        <v>203.7</v>
      </c>
      <c r="P1268" s="119"/>
      <c r="Q1268" s="119"/>
      <c r="R1268" s="120" t="s">
        <v>5655</v>
      </c>
      <c r="S1268" s="120">
        <v>23.06</v>
      </c>
      <c r="T1268" s="120"/>
      <c r="U1268" s="120"/>
      <c r="V1268" s="172">
        <v>1463.38</v>
      </c>
      <c r="W1268" s="172">
        <v>204.76300000000001</v>
      </c>
      <c r="X1268" s="172">
        <v>1089.2650000000001</v>
      </c>
      <c r="Y1268" s="172">
        <v>94.412000000000006</v>
      </c>
      <c r="Z1268" s="172">
        <v>74.94</v>
      </c>
      <c r="AA1268" s="123">
        <v>16368</v>
      </c>
      <c r="AB1268" s="123"/>
      <c r="AC1268" s="123">
        <v>1818.68</v>
      </c>
      <c r="AD1268" s="123"/>
      <c r="AE1268" s="123"/>
      <c r="AF1268" s="123"/>
      <c r="AG1268" s="214"/>
      <c r="AH1268" s="229" t="str">
        <f t="shared" si="171"/>
        <v>a3</v>
      </c>
      <c r="AI1268" s="122"/>
      <c r="AJ1268" s="122"/>
      <c r="AK1268" s="122"/>
      <c r="AL1268" s="122"/>
      <c r="AM1268" s="122"/>
      <c r="AN1268" s="173">
        <v>0.5</v>
      </c>
      <c r="AO1268" s="173">
        <v>0.7</v>
      </c>
      <c r="AP1268" s="173">
        <v>0.7</v>
      </c>
      <c r="AQ1268" s="173">
        <v>0.7</v>
      </c>
      <c r="AR1268" s="173">
        <v>1</v>
      </c>
      <c r="AS1268" s="173"/>
      <c r="AT1268" s="173">
        <v>3</v>
      </c>
      <c r="AU1268" s="173"/>
      <c r="AV1268" s="173">
        <v>2</v>
      </c>
      <c r="AW1268" s="173"/>
      <c r="AX1268" s="173"/>
      <c r="AY1268" s="173"/>
      <c r="AZ1268" s="211">
        <f t="shared" si="178"/>
        <v>3.5999999999999996</v>
      </c>
      <c r="BA1268" s="211">
        <f t="shared" si="179"/>
        <v>5</v>
      </c>
      <c r="BB1268" s="205">
        <f t="shared" si="172"/>
        <v>231460</v>
      </c>
      <c r="BC1268" s="205">
        <f t="shared" si="173"/>
        <v>201010</v>
      </c>
      <c r="BD1268" s="205">
        <f t="shared" si="174"/>
        <v>31670</v>
      </c>
      <c r="BE1268" s="205">
        <f t="shared" si="175"/>
        <v>1220</v>
      </c>
      <c r="BF1268" s="175">
        <v>199790</v>
      </c>
      <c r="BG1268" s="175">
        <v>26133</v>
      </c>
      <c r="BH1268" s="175">
        <v>40081</v>
      </c>
      <c r="BI1268" s="175">
        <v>30450</v>
      </c>
      <c r="BJ1268" s="175"/>
      <c r="BK1268" s="175">
        <v>36586</v>
      </c>
      <c r="BL1268" s="175">
        <v>24130</v>
      </c>
      <c r="BM1268" s="175">
        <v>21359</v>
      </c>
      <c r="BN1268" s="175">
        <v>23802</v>
      </c>
      <c r="BO1268" s="175">
        <v>28919</v>
      </c>
      <c r="BP1268" s="198">
        <f t="shared" si="176"/>
        <v>69000</v>
      </c>
    </row>
    <row r="1269" spans="1:68" s="116" customFormat="1" x14ac:dyDescent="0.15">
      <c r="A1269" s="117">
        <v>2323001001</v>
      </c>
      <c r="B1269" s="118" t="s">
        <v>678</v>
      </c>
      <c r="C1269" s="118" t="s">
        <v>1850</v>
      </c>
      <c r="D1269" s="118" t="s">
        <v>1910</v>
      </c>
      <c r="E1269" s="118" t="s">
        <v>4448</v>
      </c>
      <c r="F1269" s="120">
        <v>24</v>
      </c>
      <c r="G1269" s="119">
        <v>2912610</v>
      </c>
      <c r="H1269" s="119"/>
      <c r="I1269" s="120" t="s">
        <v>5820</v>
      </c>
      <c r="J1269" s="120">
        <v>11000</v>
      </c>
      <c r="K1269" s="120">
        <v>2912610</v>
      </c>
      <c r="L1269" s="120">
        <v>0.72499999999999998</v>
      </c>
      <c r="M1269" s="121" t="s">
        <v>5659</v>
      </c>
      <c r="N1269" s="120">
        <v>1</v>
      </c>
      <c r="O1269" s="119">
        <v>198</v>
      </c>
      <c r="P1269" s="119">
        <v>36</v>
      </c>
      <c r="Q1269" s="119">
        <v>3.5</v>
      </c>
      <c r="R1269" s="120" t="s">
        <v>5655</v>
      </c>
      <c r="S1269" s="120">
        <v>23.6</v>
      </c>
      <c r="T1269" s="120"/>
      <c r="U1269" s="120"/>
      <c r="V1269" s="172">
        <v>2520.7089999999998</v>
      </c>
      <c r="W1269" s="172"/>
      <c r="X1269" s="172">
        <v>2057.2660000000001</v>
      </c>
      <c r="Y1269" s="172">
        <v>362.87099999999998</v>
      </c>
      <c r="Z1269" s="172">
        <v>100.572</v>
      </c>
      <c r="AA1269" s="123">
        <v>24031</v>
      </c>
      <c r="AB1269" s="123"/>
      <c r="AC1269" s="123">
        <v>1902</v>
      </c>
      <c r="AD1269" s="123"/>
      <c r="AE1269" s="123"/>
      <c r="AF1269" s="123"/>
      <c r="AG1269" s="214"/>
      <c r="AH1269" s="229" t="str">
        <f t="shared" si="171"/>
        <v>a3</v>
      </c>
      <c r="AI1269" s="122"/>
      <c r="AJ1269" s="122"/>
      <c r="AK1269" s="122"/>
      <c r="AL1269" s="122"/>
      <c r="AM1269" s="122"/>
      <c r="AN1269" s="173">
        <v>2</v>
      </c>
      <c r="AO1269" s="173"/>
      <c r="AP1269" s="173"/>
      <c r="AQ1269" s="173"/>
      <c r="AR1269" s="173"/>
      <c r="AS1269" s="173">
        <v>5</v>
      </c>
      <c r="AT1269" s="173">
        <v>1</v>
      </c>
      <c r="AU1269" s="173">
        <v>1</v>
      </c>
      <c r="AV1269" s="173">
        <v>1</v>
      </c>
      <c r="AW1269" s="173">
        <v>1</v>
      </c>
      <c r="AX1269" s="173">
        <v>1</v>
      </c>
      <c r="AY1269" s="173"/>
      <c r="AZ1269" s="211">
        <f t="shared" si="178"/>
        <v>7</v>
      </c>
      <c r="BA1269" s="211">
        <f t="shared" si="179"/>
        <v>5</v>
      </c>
      <c r="BB1269" s="205">
        <f t="shared" si="172"/>
        <v>209492</v>
      </c>
      <c r="BC1269" s="205">
        <f t="shared" si="173"/>
        <v>209492</v>
      </c>
      <c r="BD1269" s="205">
        <f t="shared" si="174"/>
        <v>0</v>
      </c>
      <c r="BE1269" s="205">
        <f t="shared" si="175"/>
        <v>0</v>
      </c>
      <c r="BF1269" s="175">
        <v>209492</v>
      </c>
      <c r="BG1269" s="175">
        <v>12658</v>
      </c>
      <c r="BH1269" s="175">
        <v>42210</v>
      </c>
      <c r="BI1269" s="175"/>
      <c r="BJ1269" s="175"/>
      <c r="BK1269" s="175">
        <v>37617</v>
      </c>
      <c r="BL1269" s="175">
        <v>1100</v>
      </c>
      <c r="BM1269" s="175">
        <v>39027</v>
      </c>
      <c r="BN1269" s="175">
        <v>11919</v>
      </c>
      <c r="BO1269" s="175">
        <v>64961</v>
      </c>
      <c r="BP1269" s="198">
        <f t="shared" si="176"/>
        <v>107171</v>
      </c>
    </row>
    <row r="1270" spans="1:68" s="116" customFormat="1" x14ac:dyDescent="0.15">
      <c r="A1270" s="117">
        <v>2323001002</v>
      </c>
      <c r="B1270" s="118" t="s">
        <v>680</v>
      </c>
      <c r="C1270" s="118" t="s">
        <v>1850</v>
      </c>
      <c r="D1270" s="118" t="s">
        <v>1910</v>
      </c>
      <c r="E1270" s="118" t="s">
        <v>4449</v>
      </c>
      <c r="F1270" s="120">
        <v>9</v>
      </c>
      <c r="G1270" s="119">
        <v>2422975</v>
      </c>
      <c r="H1270" s="119"/>
      <c r="I1270" s="120" t="s">
        <v>5820</v>
      </c>
      <c r="J1270" s="120">
        <v>11100</v>
      </c>
      <c r="K1270" s="120">
        <v>2422975</v>
      </c>
      <c r="L1270" s="120">
        <v>0.59799999999999998</v>
      </c>
      <c r="M1270" s="121" t="s">
        <v>5661</v>
      </c>
      <c r="N1270" s="120">
        <v>2</v>
      </c>
      <c r="O1270" s="119">
        <v>196.6</v>
      </c>
      <c r="P1270" s="119">
        <v>32.17</v>
      </c>
      <c r="Q1270" s="119">
        <v>3.32</v>
      </c>
      <c r="R1270" s="120" t="s">
        <v>5655</v>
      </c>
      <c r="S1270" s="120">
        <v>13.9</v>
      </c>
      <c r="T1270" s="120"/>
      <c r="U1270" s="120"/>
      <c r="V1270" s="172">
        <v>1570.3</v>
      </c>
      <c r="W1270" s="172">
        <v>155.6</v>
      </c>
      <c r="X1270" s="172">
        <v>1171</v>
      </c>
      <c r="Y1270" s="172">
        <v>104.5</v>
      </c>
      <c r="Z1270" s="172">
        <v>139.19999999999999</v>
      </c>
      <c r="AA1270" s="123">
        <v>27380</v>
      </c>
      <c r="AB1270" s="123"/>
      <c r="AC1270" s="123">
        <v>1923</v>
      </c>
      <c r="AD1270" s="123"/>
      <c r="AE1270" s="123"/>
      <c r="AF1270" s="123"/>
      <c r="AG1270" s="214"/>
      <c r="AH1270" s="229" t="str">
        <f t="shared" si="171"/>
        <v>b3</v>
      </c>
      <c r="AI1270" s="122"/>
      <c r="AJ1270" s="122"/>
      <c r="AK1270" s="122"/>
      <c r="AL1270" s="122"/>
      <c r="AM1270" s="122"/>
      <c r="AN1270" s="173">
        <v>2</v>
      </c>
      <c r="AO1270" s="173"/>
      <c r="AP1270" s="173"/>
      <c r="AQ1270" s="173"/>
      <c r="AR1270" s="173"/>
      <c r="AS1270" s="173">
        <v>5</v>
      </c>
      <c r="AT1270" s="173">
        <v>1</v>
      </c>
      <c r="AU1270" s="173">
        <v>1</v>
      </c>
      <c r="AV1270" s="173">
        <v>1</v>
      </c>
      <c r="AW1270" s="173">
        <v>1</v>
      </c>
      <c r="AX1270" s="173">
        <v>1</v>
      </c>
      <c r="AY1270" s="173"/>
      <c r="AZ1270" s="211">
        <f>SUBTOTAL(9,AN1270:AS1270)</f>
        <v>7</v>
      </c>
      <c r="BA1270" s="211">
        <f>SUBTOTAL(9,AT1270:AY1270)</f>
        <v>5</v>
      </c>
      <c r="BB1270" s="205">
        <f t="shared" si="172"/>
        <v>181224</v>
      </c>
      <c r="BC1270" s="205">
        <f t="shared" si="173"/>
        <v>181224</v>
      </c>
      <c r="BD1270" s="205">
        <f t="shared" si="174"/>
        <v>0</v>
      </c>
      <c r="BE1270" s="205">
        <f t="shared" si="175"/>
        <v>0</v>
      </c>
      <c r="BF1270" s="175">
        <v>181224</v>
      </c>
      <c r="BG1270" s="175">
        <v>11306</v>
      </c>
      <c r="BH1270" s="175">
        <v>51240</v>
      </c>
      <c r="BI1270" s="175"/>
      <c r="BJ1270" s="175"/>
      <c r="BK1270" s="175">
        <v>54748</v>
      </c>
      <c r="BL1270" s="175">
        <v>13750</v>
      </c>
      <c r="BM1270" s="175">
        <v>22599</v>
      </c>
      <c r="BN1270" s="175">
        <v>15596</v>
      </c>
      <c r="BO1270" s="175">
        <v>11985</v>
      </c>
      <c r="BP1270" s="198">
        <f t="shared" si="176"/>
        <v>63225</v>
      </c>
    </row>
    <row r="1271" spans="1:68" s="116" customFormat="1" x14ac:dyDescent="0.15">
      <c r="A1271" s="117">
        <v>2323101001</v>
      </c>
      <c r="B1271" s="118" t="s">
        <v>1911</v>
      </c>
      <c r="C1271" s="118" t="s">
        <v>1850</v>
      </c>
      <c r="D1271" s="118" t="s">
        <v>1912</v>
      </c>
      <c r="E1271" s="118" t="s">
        <v>4450</v>
      </c>
      <c r="F1271" s="120">
        <v>22</v>
      </c>
      <c r="G1271" s="119"/>
      <c r="H1271" s="119"/>
      <c r="I1271" s="120" t="s">
        <v>5820</v>
      </c>
      <c r="J1271" s="120">
        <v>8170</v>
      </c>
      <c r="K1271" s="120">
        <v>2734687</v>
      </c>
      <c r="L1271" s="120">
        <v>0.91700000000000004</v>
      </c>
      <c r="M1271" s="121" t="s">
        <v>5670</v>
      </c>
      <c r="N1271" s="120">
        <v>2</v>
      </c>
      <c r="O1271" s="119">
        <v>223</v>
      </c>
      <c r="P1271" s="119">
        <v>37</v>
      </c>
      <c r="Q1271" s="119">
        <v>2.9</v>
      </c>
      <c r="R1271" s="120" t="s">
        <v>5655</v>
      </c>
      <c r="S1271" s="120">
        <v>31.4</v>
      </c>
      <c r="T1271" s="120"/>
      <c r="U1271" s="120"/>
      <c r="V1271" s="172">
        <v>1037.0999999999999</v>
      </c>
      <c r="W1271" s="172"/>
      <c r="X1271" s="172">
        <v>948.8</v>
      </c>
      <c r="Y1271" s="172">
        <v>55.9</v>
      </c>
      <c r="Z1271" s="172">
        <v>32.4</v>
      </c>
      <c r="AA1271" s="123">
        <v>27286.5</v>
      </c>
      <c r="AB1271" s="123"/>
      <c r="AC1271" s="123">
        <v>1929</v>
      </c>
      <c r="AD1271" s="123"/>
      <c r="AE1271" s="123"/>
      <c r="AF1271" s="123"/>
      <c r="AG1271" s="214"/>
      <c r="AH1271" s="229" t="str">
        <f t="shared" si="171"/>
        <v>b3</v>
      </c>
      <c r="AI1271" s="122" t="s">
        <v>5401</v>
      </c>
      <c r="AJ1271" s="122"/>
      <c r="AK1271" s="122" t="s">
        <v>5401</v>
      </c>
      <c r="AL1271" s="122" t="s">
        <v>5401</v>
      </c>
      <c r="AM1271" s="122"/>
      <c r="AN1271" s="173" t="s">
        <v>3186</v>
      </c>
      <c r="AO1271" s="173" t="s">
        <v>3186</v>
      </c>
      <c r="AP1271" s="173" t="s">
        <v>3186</v>
      </c>
      <c r="AQ1271" s="173" t="s">
        <v>3186</v>
      </c>
      <c r="AR1271" s="173" t="s">
        <v>3186</v>
      </c>
      <c r="AS1271" s="173"/>
      <c r="AT1271" s="173"/>
      <c r="AU1271" s="173" t="s">
        <v>3186</v>
      </c>
      <c r="AV1271" s="173"/>
      <c r="AW1271" s="173" t="s">
        <v>3186</v>
      </c>
      <c r="AX1271" s="173" t="s">
        <v>3186</v>
      </c>
      <c r="AY1271" s="173"/>
      <c r="AZ1271" s="211">
        <f t="shared" si="178"/>
        <v>0</v>
      </c>
      <c r="BA1271" s="211">
        <f t="shared" si="179"/>
        <v>0</v>
      </c>
      <c r="BB1271" s="205">
        <f t="shared" si="172"/>
        <v>12198</v>
      </c>
      <c r="BC1271" s="205">
        <f t="shared" si="173"/>
        <v>12198</v>
      </c>
      <c r="BD1271" s="205">
        <f t="shared" si="174"/>
        <v>0</v>
      </c>
      <c r="BE1271" s="205">
        <f t="shared" si="175"/>
        <v>0</v>
      </c>
      <c r="BF1271" s="175">
        <v>12198</v>
      </c>
      <c r="BG1271" s="175"/>
      <c r="BH1271" s="175">
        <v>7164</v>
      </c>
      <c r="BI1271" s="175"/>
      <c r="BJ1271" s="175"/>
      <c r="BK1271" s="175">
        <v>2223</v>
      </c>
      <c r="BL1271" s="175">
        <v>709</v>
      </c>
      <c r="BM1271" s="175"/>
      <c r="BN1271" s="175"/>
      <c r="BO1271" s="175">
        <v>2102</v>
      </c>
      <c r="BP1271" s="198">
        <f t="shared" si="176"/>
        <v>9266</v>
      </c>
    </row>
    <row r="1272" spans="1:68" s="116" customFormat="1" x14ac:dyDescent="0.15">
      <c r="A1272" s="117">
        <v>2323101002</v>
      </c>
      <c r="B1272" s="118" t="s">
        <v>1913</v>
      </c>
      <c r="C1272" s="118" t="s">
        <v>1850</v>
      </c>
      <c r="D1272" s="118" t="s">
        <v>1912</v>
      </c>
      <c r="E1272" s="118" t="s">
        <v>4451</v>
      </c>
      <c r="F1272" s="120">
        <v>10</v>
      </c>
      <c r="G1272" s="119"/>
      <c r="H1272" s="119"/>
      <c r="I1272" s="120" t="s">
        <v>5820</v>
      </c>
      <c r="J1272" s="120">
        <v>610</v>
      </c>
      <c r="K1272" s="120">
        <v>166912</v>
      </c>
      <c r="L1272" s="120">
        <v>0.75</v>
      </c>
      <c r="M1272" s="121" t="s">
        <v>5657</v>
      </c>
      <c r="N1272" s="120">
        <v>1</v>
      </c>
      <c r="O1272" s="119">
        <v>252</v>
      </c>
      <c r="P1272" s="119">
        <v>28</v>
      </c>
      <c r="Q1272" s="119">
        <v>3.6</v>
      </c>
      <c r="R1272" s="120" t="s">
        <v>5660</v>
      </c>
      <c r="S1272" s="120">
        <v>0.3</v>
      </c>
      <c r="T1272" s="120"/>
      <c r="U1272" s="120"/>
      <c r="V1272" s="172">
        <v>120.5</v>
      </c>
      <c r="W1272" s="172"/>
      <c r="X1272" s="172"/>
      <c r="Y1272" s="172"/>
      <c r="Z1272" s="172">
        <v>120.5</v>
      </c>
      <c r="AA1272" s="123"/>
      <c r="AB1272" s="123"/>
      <c r="AC1272" s="123">
        <v>164.2</v>
      </c>
      <c r="AD1272" s="123"/>
      <c r="AE1272" s="123"/>
      <c r="AF1272" s="123"/>
      <c r="AG1272" s="214"/>
      <c r="AH1272" s="229" t="str">
        <f t="shared" si="171"/>
        <v>a3</v>
      </c>
      <c r="AI1272" s="122" t="s">
        <v>5401</v>
      </c>
      <c r="AJ1272" s="122"/>
      <c r="AK1272" s="122" t="s">
        <v>5401</v>
      </c>
      <c r="AL1272" s="122" t="s">
        <v>5401</v>
      </c>
      <c r="AM1272" s="122" t="s">
        <v>5401</v>
      </c>
      <c r="AN1272" s="173"/>
      <c r="AO1272" s="173"/>
      <c r="AP1272" s="173"/>
      <c r="AQ1272" s="173"/>
      <c r="AR1272" s="173"/>
      <c r="AS1272" s="173"/>
      <c r="AT1272" s="173"/>
      <c r="AU1272" s="173"/>
      <c r="AV1272" s="173"/>
      <c r="AW1272" s="173"/>
      <c r="AX1272" s="173"/>
      <c r="AY1272" s="173"/>
      <c r="AZ1272" s="211">
        <f t="shared" si="178"/>
        <v>0</v>
      </c>
      <c r="BA1272" s="211">
        <f t="shared" si="179"/>
        <v>0</v>
      </c>
      <c r="BB1272" s="205">
        <f t="shared" si="172"/>
        <v>0</v>
      </c>
      <c r="BC1272" s="205">
        <f t="shared" si="173"/>
        <v>0</v>
      </c>
      <c r="BD1272" s="205">
        <f t="shared" si="174"/>
        <v>0</v>
      </c>
      <c r="BE1272" s="205">
        <f t="shared" si="175"/>
        <v>0</v>
      </c>
      <c r="BF1272" s="175"/>
      <c r="BG1272" s="175"/>
      <c r="BH1272" s="175"/>
      <c r="BI1272" s="175"/>
      <c r="BJ1272" s="175"/>
      <c r="BK1272" s="175"/>
      <c r="BL1272" s="175"/>
      <c r="BM1272" s="175"/>
      <c r="BN1272" s="175"/>
      <c r="BO1272" s="175"/>
      <c r="BP1272" s="198">
        <f t="shared" si="176"/>
        <v>0</v>
      </c>
    </row>
    <row r="1273" spans="1:68" s="116" customFormat="1" x14ac:dyDescent="0.15">
      <c r="A1273" s="117">
        <v>2323101003</v>
      </c>
      <c r="B1273" s="118" t="s">
        <v>1914</v>
      </c>
      <c r="C1273" s="118" t="s">
        <v>1850</v>
      </c>
      <c r="D1273" s="118" t="s">
        <v>1912</v>
      </c>
      <c r="E1273" s="118" t="s">
        <v>4452</v>
      </c>
      <c r="F1273" s="120">
        <v>10</v>
      </c>
      <c r="G1273" s="119">
        <v>406961</v>
      </c>
      <c r="H1273" s="119"/>
      <c r="I1273" s="120" t="s">
        <v>5820</v>
      </c>
      <c r="J1273" s="120">
        <v>1294</v>
      </c>
      <c r="K1273" s="120">
        <v>406961</v>
      </c>
      <c r="L1273" s="120">
        <v>0.86199999999999999</v>
      </c>
      <c r="M1273" s="121" t="s">
        <v>5657</v>
      </c>
      <c r="N1273" s="120">
        <v>1</v>
      </c>
      <c r="O1273" s="119">
        <v>327</v>
      </c>
      <c r="P1273" s="119">
        <v>39</v>
      </c>
      <c r="Q1273" s="119">
        <v>5.2</v>
      </c>
      <c r="R1273" s="120"/>
      <c r="S1273" s="120"/>
      <c r="T1273" s="120"/>
      <c r="U1273" s="120" t="s">
        <v>5689</v>
      </c>
      <c r="V1273" s="172">
        <v>266.5</v>
      </c>
      <c r="W1273" s="172"/>
      <c r="X1273" s="172"/>
      <c r="Y1273" s="172"/>
      <c r="Z1273" s="172">
        <v>266.5</v>
      </c>
      <c r="AA1273" s="123"/>
      <c r="AB1273" s="123"/>
      <c r="AC1273" s="123">
        <v>399</v>
      </c>
      <c r="AD1273" s="123"/>
      <c r="AE1273" s="123"/>
      <c r="AF1273" s="123"/>
      <c r="AG1273" s="214"/>
      <c r="AH1273" s="229" t="str">
        <f t="shared" si="171"/>
        <v>a3</v>
      </c>
      <c r="AI1273" s="122" t="s">
        <v>5401</v>
      </c>
      <c r="AJ1273" s="122"/>
      <c r="AK1273" s="122" t="s">
        <v>5401</v>
      </c>
      <c r="AL1273" s="122" t="s">
        <v>5401</v>
      </c>
      <c r="AM1273" s="122" t="s">
        <v>5401</v>
      </c>
      <c r="AN1273" s="173" t="s">
        <v>3186</v>
      </c>
      <c r="AO1273" s="173" t="s">
        <v>3186</v>
      </c>
      <c r="AP1273" s="173" t="s">
        <v>3186</v>
      </c>
      <c r="AQ1273" s="173" t="s">
        <v>3186</v>
      </c>
      <c r="AR1273" s="173" t="s">
        <v>3186</v>
      </c>
      <c r="AS1273" s="173">
        <v>0.5</v>
      </c>
      <c r="AT1273" s="173">
        <v>1</v>
      </c>
      <c r="AU1273" s="173">
        <v>1</v>
      </c>
      <c r="AV1273" s="173"/>
      <c r="AW1273" s="173"/>
      <c r="AX1273" s="173"/>
      <c r="AY1273" s="173"/>
      <c r="AZ1273" s="211">
        <f t="shared" si="178"/>
        <v>0.5</v>
      </c>
      <c r="BA1273" s="211">
        <f t="shared" si="179"/>
        <v>2</v>
      </c>
      <c r="BB1273" s="205">
        <f t="shared" si="172"/>
        <v>34383</v>
      </c>
      <c r="BC1273" s="205">
        <f t="shared" si="173"/>
        <v>34383</v>
      </c>
      <c r="BD1273" s="205">
        <f t="shared" si="174"/>
        <v>0</v>
      </c>
      <c r="BE1273" s="205">
        <f t="shared" si="175"/>
        <v>0</v>
      </c>
      <c r="BF1273" s="175">
        <v>34383</v>
      </c>
      <c r="BG1273" s="175"/>
      <c r="BH1273" s="175">
        <v>18636</v>
      </c>
      <c r="BI1273" s="175"/>
      <c r="BJ1273" s="175"/>
      <c r="BK1273" s="175">
        <v>8548</v>
      </c>
      <c r="BL1273" s="175">
        <v>3664</v>
      </c>
      <c r="BM1273" s="175"/>
      <c r="BN1273" s="175"/>
      <c r="BO1273" s="175">
        <v>3535</v>
      </c>
      <c r="BP1273" s="198">
        <f t="shared" si="176"/>
        <v>22171</v>
      </c>
    </row>
    <row r="1274" spans="1:68" s="116" customFormat="1" x14ac:dyDescent="0.15">
      <c r="A1274" s="117">
        <v>2323801001</v>
      </c>
      <c r="B1274" s="118" t="s">
        <v>1915</v>
      </c>
      <c r="C1274" s="118" t="s">
        <v>1850</v>
      </c>
      <c r="D1274" s="118" t="s">
        <v>1916</v>
      </c>
      <c r="E1274" s="118" t="s">
        <v>4453</v>
      </c>
      <c r="F1274" s="120">
        <v>17</v>
      </c>
      <c r="G1274" s="119">
        <v>3624568</v>
      </c>
      <c r="H1274" s="119"/>
      <c r="I1274" s="120" t="s">
        <v>5820</v>
      </c>
      <c r="J1274" s="120">
        <v>18000</v>
      </c>
      <c r="K1274" s="120">
        <v>3631895</v>
      </c>
      <c r="L1274" s="120">
        <v>0.55300000000000005</v>
      </c>
      <c r="M1274" s="121" t="s">
        <v>5654</v>
      </c>
      <c r="N1274" s="120">
        <v>2</v>
      </c>
      <c r="O1274" s="119">
        <v>286</v>
      </c>
      <c r="P1274" s="119">
        <v>40.799999999999997</v>
      </c>
      <c r="Q1274" s="119">
        <v>5.95</v>
      </c>
      <c r="R1274" s="120" t="s">
        <v>5655</v>
      </c>
      <c r="S1274" s="120">
        <v>85.4</v>
      </c>
      <c r="T1274" s="120"/>
      <c r="U1274" s="120"/>
      <c r="V1274" s="172">
        <v>2660.7</v>
      </c>
      <c r="W1274" s="172">
        <v>283.60000000000002</v>
      </c>
      <c r="X1274" s="172">
        <v>1575.8</v>
      </c>
      <c r="Y1274" s="172">
        <v>241.3</v>
      </c>
      <c r="Z1274" s="172">
        <v>560</v>
      </c>
      <c r="AA1274" s="123">
        <v>27025</v>
      </c>
      <c r="AB1274" s="123"/>
      <c r="AC1274" s="123">
        <v>2810</v>
      </c>
      <c r="AD1274" s="123"/>
      <c r="AE1274" s="123"/>
      <c r="AF1274" s="123"/>
      <c r="AG1274" s="214"/>
      <c r="AH1274" s="229" t="str">
        <f t="shared" si="171"/>
        <v>b3</v>
      </c>
      <c r="AI1274" s="122"/>
      <c r="AJ1274" s="122"/>
      <c r="AK1274" s="122"/>
      <c r="AL1274" s="122"/>
      <c r="AM1274" s="122"/>
      <c r="AN1274" s="173">
        <v>7</v>
      </c>
      <c r="AO1274" s="173"/>
      <c r="AP1274" s="173"/>
      <c r="AQ1274" s="173"/>
      <c r="AR1274" s="173"/>
      <c r="AS1274" s="173">
        <v>1</v>
      </c>
      <c r="AT1274" s="173">
        <v>1</v>
      </c>
      <c r="AU1274" s="173">
        <v>1</v>
      </c>
      <c r="AV1274" s="173">
        <v>0.5</v>
      </c>
      <c r="AW1274" s="173">
        <v>0.5</v>
      </c>
      <c r="AX1274" s="173">
        <v>1.5</v>
      </c>
      <c r="AY1274" s="173">
        <v>1</v>
      </c>
      <c r="AZ1274" s="211">
        <f t="shared" si="178"/>
        <v>8</v>
      </c>
      <c r="BA1274" s="211">
        <f t="shared" si="179"/>
        <v>5.5</v>
      </c>
      <c r="BB1274" s="205">
        <f t="shared" si="172"/>
        <v>244460</v>
      </c>
      <c r="BC1274" s="205">
        <f t="shared" si="173"/>
        <v>244460</v>
      </c>
      <c r="BD1274" s="205">
        <f t="shared" si="174"/>
        <v>0</v>
      </c>
      <c r="BE1274" s="205">
        <f t="shared" si="175"/>
        <v>0</v>
      </c>
      <c r="BF1274" s="175">
        <v>244460</v>
      </c>
      <c r="BG1274" s="175">
        <v>2471</v>
      </c>
      <c r="BH1274" s="175">
        <v>29747</v>
      </c>
      <c r="BI1274" s="175"/>
      <c r="BJ1274" s="175"/>
      <c r="BK1274" s="175">
        <v>66490</v>
      </c>
      <c r="BL1274" s="175">
        <v>32475</v>
      </c>
      <c r="BM1274" s="175">
        <v>46564</v>
      </c>
      <c r="BN1274" s="175">
        <v>44967</v>
      </c>
      <c r="BO1274" s="175">
        <v>21746</v>
      </c>
      <c r="BP1274" s="198">
        <f t="shared" si="176"/>
        <v>51493</v>
      </c>
    </row>
    <row r="1275" spans="1:68" s="116" customFormat="1" x14ac:dyDescent="0.15">
      <c r="A1275" s="117">
        <v>2323801002</v>
      </c>
      <c r="B1275" s="118" t="s">
        <v>680</v>
      </c>
      <c r="C1275" s="118" t="s">
        <v>1850</v>
      </c>
      <c r="D1275" s="118" t="s">
        <v>1916</v>
      </c>
      <c r="E1275" s="118" t="s">
        <v>4454</v>
      </c>
      <c r="F1275" s="120">
        <v>0</v>
      </c>
      <c r="G1275" s="119">
        <v>822454</v>
      </c>
      <c r="H1275" s="119"/>
      <c r="I1275" s="120" t="s">
        <v>5820</v>
      </c>
      <c r="J1275" s="120">
        <v>5600</v>
      </c>
      <c r="K1275" s="120">
        <v>768199</v>
      </c>
      <c r="L1275" s="120">
        <v>0.376</v>
      </c>
      <c r="M1275" s="121" t="s">
        <v>5657</v>
      </c>
      <c r="N1275" s="120">
        <v>1</v>
      </c>
      <c r="O1275" s="119">
        <v>247</v>
      </c>
      <c r="P1275" s="119">
        <v>31.63</v>
      </c>
      <c r="Q1275" s="119">
        <v>4.51</v>
      </c>
      <c r="R1275" s="120" t="s">
        <v>5655</v>
      </c>
      <c r="S1275" s="120">
        <v>1.8</v>
      </c>
      <c r="T1275" s="120"/>
      <c r="U1275" s="120"/>
      <c r="V1275" s="172">
        <v>482.4</v>
      </c>
      <c r="W1275" s="172">
        <v>56.5</v>
      </c>
      <c r="X1275" s="172">
        <v>361</v>
      </c>
      <c r="Y1275" s="172">
        <v>20.3</v>
      </c>
      <c r="Z1275" s="172">
        <v>44.6</v>
      </c>
      <c r="AA1275" s="123"/>
      <c r="AB1275" s="123"/>
      <c r="AC1275" s="123">
        <v>600</v>
      </c>
      <c r="AD1275" s="123"/>
      <c r="AE1275" s="123"/>
      <c r="AF1275" s="123"/>
      <c r="AG1275" s="214"/>
      <c r="AH1275" s="229" t="str">
        <f t="shared" si="171"/>
        <v>a3</v>
      </c>
      <c r="AI1275" s="122"/>
      <c r="AJ1275" s="122"/>
      <c r="AK1275" s="122"/>
      <c r="AL1275" s="122"/>
      <c r="AM1275" s="122"/>
      <c r="AN1275" s="173"/>
      <c r="AO1275" s="173"/>
      <c r="AP1275" s="173"/>
      <c r="AQ1275" s="173"/>
      <c r="AR1275" s="173"/>
      <c r="AS1275" s="173"/>
      <c r="AT1275" s="173"/>
      <c r="AU1275" s="173"/>
      <c r="AV1275" s="173"/>
      <c r="AW1275" s="173"/>
      <c r="AX1275" s="173"/>
      <c r="AY1275" s="173"/>
      <c r="AZ1275" s="211">
        <f t="shared" si="178"/>
        <v>0</v>
      </c>
      <c r="BA1275" s="211">
        <f t="shared" si="179"/>
        <v>0</v>
      </c>
      <c r="BB1275" s="205">
        <f t="shared" si="172"/>
        <v>0</v>
      </c>
      <c r="BC1275" s="205">
        <f t="shared" si="173"/>
        <v>0</v>
      </c>
      <c r="BD1275" s="205">
        <f t="shared" si="174"/>
        <v>0</v>
      </c>
      <c r="BE1275" s="205">
        <f t="shared" si="175"/>
        <v>0</v>
      </c>
      <c r="BF1275" s="175"/>
      <c r="BG1275" s="175"/>
      <c r="BH1275" s="175"/>
      <c r="BI1275" s="175"/>
      <c r="BJ1275" s="175"/>
      <c r="BK1275" s="175"/>
      <c r="BL1275" s="175"/>
      <c r="BM1275" s="175"/>
      <c r="BN1275" s="175"/>
      <c r="BO1275" s="175"/>
      <c r="BP1275" s="198">
        <f t="shared" si="176"/>
        <v>0</v>
      </c>
    </row>
    <row r="1276" spans="1:68" s="116" customFormat="1" x14ac:dyDescent="0.15">
      <c r="A1276" s="117">
        <v>2356202001</v>
      </c>
      <c r="B1276" s="118" t="s">
        <v>1917</v>
      </c>
      <c r="C1276" s="118" t="s">
        <v>1850</v>
      </c>
      <c r="D1276" s="118" t="s">
        <v>1918</v>
      </c>
      <c r="E1276" s="118" t="s">
        <v>4455</v>
      </c>
      <c r="F1276" s="120">
        <v>13</v>
      </c>
      <c r="G1276" s="119">
        <v>285801</v>
      </c>
      <c r="H1276" s="119"/>
      <c r="I1276" s="120" t="s">
        <v>5820</v>
      </c>
      <c r="J1276" s="120">
        <v>1600</v>
      </c>
      <c r="K1276" s="120">
        <v>285801</v>
      </c>
      <c r="L1276" s="120">
        <v>0.48899999999999999</v>
      </c>
      <c r="M1276" s="121" t="s">
        <v>5657</v>
      </c>
      <c r="N1276" s="120">
        <v>1</v>
      </c>
      <c r="O1276" s="119">
        <v>185.8</v>
      </c>
      <c r="P1276" s="119">
        <v>39.799999999999997</v>
      </c>
      <c r="Q1276" s="119">
        <v>5</v>
      </c>
      <c r="R1276" s="120"/>
      <c r="S1276" s="120"/>
      <c r="T1276" s="120"/>
      <c r="U1276" s="120" t="s">
        <v>5689</v>
      </c>
      <c r="V1276" s="172">
        <v>268.2</v>
      </c>
      <c r="W1276" s="172">
        <v>13.3</v>
      </c>
      <c r="X1276" s="172">
        <v>228.2</v>
      </c>
      <c r="Y1276" s="172">
        <v>26.7</v>
      </c>
      <c r="Z1276" s="172"/>
      <c r="AA1276" s="123">
        <v>1596</v>
      </c>
      <c r="AB1276" s="123"/>
      <c r="AC1276" s="123">
        <v>153</v>
      </c>
      <c r="AD1276" s="123"/>
      <c r="AE1276" s="123"/>
      <c r="AF1276" s="123"/>
      <c r="AG1276" s="214"/>
      <c r="AH1276" s="229" t="str">
        <f t="shared" si="171"/>
        <v>a3</v>
      </c>
      <c r="AI1276" s="122"/>
      <c r="AJ1276" s="122"/>
      <c r="AK1276" s="122"/>
      <c r="AL1276" s="122"/>
      <c r="AM1276" s="122"/>
      <c r="AN1276" s="173">
        <v>2</v>
      </c>
      <c r="AO1276" s="173"/>
      <c r="AP1276" s="173"/>
      <c r="AQ1276" s="173"/>
      <c r="AR1276" s="173" t="s">
        <v>3186</v>
      </c>
      <c r="AS1276" s="173">
        <v>2</v>
      </c>
      <c r="AT1276" s="173">
        <v>2</v>
      </c>
      <c r="AU1276" s="173">
        <v>2</v>
      </c>
      <c r="AV1276" s="173">
        <v>2</v>
      </c>
      <c r="AW1276" s="173">
        <v>2</v>
      </c>
      <c r="AX1276" s="173">
        <v>2</v>
      </c>
      <c r="AY1276" s="173"/>
      <c r="AZ1276" s="211">
        <f t="shared" si="178"/>
        <v>4</v>
      </c>
      <c r="BA1276" s="211">
        <f t="shared" si="179"/>
        <v>10</v>
      </c>
      <c r="BB1276" s="205">
        <f t="shared" si="172"/>
        <v>74564</v>
      </c>
      <c r="BC1276" s="205">
        <f t="shared" si="173"/>
        <v>67154</v>
      </c>
      <c r="BD1276" s="205">
        <f t="shared" si="174"/>
        <v>16494</v>
      </c>
      <c r="BE1276" s="205">
        <f t="shared" si="175"/>
        <v>9084</v>
      </c>
      <c r="BF1276" s="175">
        <v>58070</v>
      </c>
      <c r="BG1276" s="175">
        <v>1848</v>
      </c>
      <c r="BH1276" s="175">
        <v>16494</v>
      </c>
      <c r="BI1276" s="175">
        <v>2650</v>
      </c>
      <c r="BJ1276" s="175">
        <v>4760</v>
      </c>
      <c r="BK1276" s="175">
        <v>2988</v>
      </c>
      <c r="BL1276" s="175">
        <v>4760</v>
      </c>
      <c r="BM1276" s="175">
        <v>4329</v>
      </c>
      <c r="BN1276" s="175">
        <v>627</v>
      </c>
      <c r="BO1276" s="175">
        <v>36108</v>
      </c>
      <c r="BP1276" s="198">
        <f t="shared" si="176"/>
        <v>52602</v>
      </c>
    </row>
    <row r="1277" spans="1:68" x14ac:dyDescent="0.15">
      <c r="A1277" s="117">
        <v>2400181001</v>
      </c>
      <c r="B1277" s="118" t="s">
        <v>678</v>
      </c>
      <c r="C1277" s="118" t="s">
        <v>1919</v>
      </c>
      <c r="D1277" s="118" t="s">
        <v>1920</v>
      </c>
      <c r="E1277" s="118" t="s">
        <v>4456</v>
      </c>
      <c r="F1277" s="120">
        <v>25</v>
      </c>
      <c r="G1277" s="119">
        <v>33279727</v>
      </c>
      <c r="H1277" s="119"/>
      <c r="I1277" s="120" t="s">
        <v>5820</v>
      </c>
      <c r="J1277" s="120">
        <v>147990</v>
      </c>
      <c r="K1277" s="120">
        <v>33279727</v>
      </c>
      <c r="L1277" s="120">
        <v>0.61599999999999999</v>
      </c>
      <c r="M1277" s="121" t="s">
        <v>5661</v>
      </c>
      <c r="N1277" s="120">
        <v>1</v>
      </c>
      <c r="O1277" s="119">
        <v>190</v>
      </c>
      <c r="P1277" s="119">
        <v>24</v>
      </c>
      <c r="Q1277" s="119">
        <v>2.8</v>
      </c>
      <c r="R1277" s="120" t="s">
        <v>5655</v>
      </c>
      <c r="S1277" s="120">
        <v>137.69999999999999</v>
      </c>
      <c r="T1277" s="120"/>
      <c r="U1277" s="120"/>
      <c r="V1277" s="172">
        <v>16188</v>
      </c>
      <c r="W1277" s="172">
        <v>4068</v>
      </c>
      <c r="X1277" s="172">
        <v>9671</v>
      </c>
      <c r="Y1277" s="172">
        <v>1980</v>
      </c>
      <c r="Z1277" s="172">
        <v>469</v>
      </c>
      <c r="AA1277" s="123">
        <v>160778</v>
      </c>
      <c r="AB1277" s="123"/>
      <c r="AC1277" s="123">
        <v>19640</v>
      </c>
      <c r="AD1277" s="123"/>
      <c r="AE1277" s="123"/>
      <c r="AF1277" s="123"/>
      <c r="AG1277" s="214"/>
      <c r="AH1277" s="229" t="str">
        <f t="shared" si="171"/>
        <v>a3</v>
      </c>
      <c r="AI1277" s="122"/>
      <c r="AJ1277" s="122"/>
      <c r="AK1277" s="122"/>
      <c r="AL1277" s="122"/>
      <c r="AM1277" s="122"/>
      <c r="AN1277" s="173"/>
      <c r="AO1277" s="173"/>
      <c r="AP1277" s="173"/>
      <c r="AQ1277" s="173"/>
      <c r="AR1277" s="173"/>
      <c r="AS1277" s="173">
        <v>4</v>
      </c>
      <c r="AT1277" s="173">
        <v>12</v>
      </c>
      <c r="AU1277" s="173">
        <v>19</v>
      </c>
      <c r="AV1277" s="173">
        <v>3</v>
      </c>
      <c r="AW1277" s="173">
        <v>3.4</v>
      </c>
      <c r="AX1277" s="173">
        <v>4.5999999999999996</v>
      </c>
      <c r="AY1277" s="173">
        <v>1</v>
      </c>
      <c r="AZ1277" s="211">
        <f t="shared" si="178"/>
        <v>4</v>
      </c>
      <c r="BA1277" s="211">
        <f t="shared" si="179"/>
        <v>43</v>
      </c>
      <c r="BB1277" s="205">
        <f t="shared" si="172"/>
        <v>1265626</v>
      </c>
      <c r="BC1277" s="205">
        <f t="shared" si="173"/>
        <v>1265626</v>
      </c>
      <c r="BD1277" s="205">
        <f t="shared" si="174"/>
        <v>0</v>
      </c>
      <c r="BE1277" s="205">
        <f t="shared" si="175"/>
        <v>0</v>
      </c>
      <c r="BF1277" s="175">
        <v>1265626</v>
      </c>
      <c r="BG1277" s="175"/>
      <c r="BH1277" s="175">
        <v>902311</v>
      </c>
      <c r="BI1277" s="175"/>
      <c r="BJ1277" s="175"/>
      <c r="BK1277" s="175">
        <v>363315</v>
      </c>
      <c r="BL1277" s="175"/>
      <c r="BM1277" s="175"/>
      <c r="BN1277" s="175"/>
      <c r="BO1277" s="175"/>
      <c r="BP1277" s="198">
        <f t="shared" si="176"/>
        <v>902311</v>
      </c>
    </row>
    <row r="1278" spans="1:68" x14ac:dyDescent="0.15">
      <c r="A1278" s="117">
        <v>2400181002</v>
      </c>
      <c r="B1278" s="118" t="s">
        <v>680</v>
      </c>
      <c r="C1278" s="118" t="s">
        <v>1919</v>
      </c>
      <c r="D1278" s="118" t="s">
        <v>1920</v>
      </c>
      <c r="E1278" s="118" t="s">
        <v>4457</v>
      </c>
      <c r="F1278" s="120">
        <v>17</v>
      </c>
      <c r="G1278" s="119">
        <v>13871343</v>
      </c>
      <c r="H1278" s="119"/>
      <c r="I1278" s="120" t="s">
        <v>5820</v>
      </c>
      <c r="J1278" s="120">
        <v>60000</v>
      </c>
      <c r="K1278" s="120">
        <v>13871343</v>
      </c>
      <c r="L1278" s="120">
        <v>0.63300000000000001</v>
      </c>
      <c r="M1278" s="121" t="s">
        <v>5661</v>
      </c>
      <c r="N1278" s="120">
        <v>1</v>
      </c>
      <c r="O1278" s="119">
        <v>140</v>
      </c>
      <c r="P1278" s="119">
        <v>29</v>
      </c>
      <c r="Q1278" s="119">
        <v>3.3</v>
      </c>
      <c r="R1278" s="120"/>
      <c r="S1278" s="120"/>
      <c r="T1278" s="120"/>
      <c r="U1278" s="120" t="s">
        <v>5689</v>
      </c>
      <c r="V1278" s="172">
        <v>7761.2</v>
      </c>
      <c r="W1278" s="172">
        <v>1546.4</v>
      </c>
      <c r="X1278" s="172">
        <v>4932.5</v>
      </c>
      <c r="Y1278" s="172">
        <v>1071.5999999999999</v>
      </c>
      <c r="Z1278" s="172">
        <v>210.7</v>
      </c>
      <c r="AA1278" s="123">
        <v>56843</v>
      </c>
      <c r="AB1278" s="123"/>
      <c r="AC1278" s="123">
        <v>8929</v>
      </c>
      <c r="AD1278" s="123"/>
      <c r="AE1278" s="123"/>
      <c r="AF1278" s="123"/>
      <c r="AG1278" s="214"/>
      <c r="AH1278" s="229" t="str">
        <f t="shared" si="171"/>
        <v>a3</v>
      </c>
      <c r="AI1278" s="122"/>
      <c r="AJ1278" s="122"/>
      <c r="AK1278" s="122"/>
      <c r="AL1278" s="122"/>
      <c r="AM1278" s="122"/>
      <c r="AN1278" s="173"/>
      <c r="AO1278" s="173"/>
      <c r="AP1278" s="173"/>
      <c r="AQ1278" s="173"/>
      <c r="AR1278" s="173"/>
      <c r="AS1278" s="173">
        <v>4</v>
      </c>
      <c r="AT1278" s="173">
        <v>9</v>
      </c>
      <c r="AU1278" s="173">
        <v>8</v>
      </c>
      <c r="AV1278" s="173">
        <v>2</v>
      </c>
      <c r="AW1278" s="173">
        <v>8</v>
      </c>
      <c r="AX1278" s="173">
        <v>3</v>
      </c>
      <c r="AY1278" s="173">
        <v>1</v>
      </c>
      <c r="AZ1278" s="211">
        <f t="shared" si="178"/>
        <v>4</v>
      </c>
      <c r="BA1278" s="211">
        <f t="shared" si="179"/>
        <v>31</v>
      </c>
      <c r="BB1278" s="205">
        <f t="shared" si="172"/>
        <v>670542</v>
      </c>
      <c r="BC1278" s="205">
        <f t="shared" si="173"/>
        <v>670542</v>
      </c>
      <c r="BD1278" s="205">
        <f t="shared" si="174"/>
        <v>0</v>
      </c>
      <c r="BE1278" s="205">
        <f t="shared" si="175"/>
        <v>0</v>
      </c>
      <c r="BF1278" s="175">
        <v>670542</v>
      </c>
      <c r="BG1278" s="175"/>
      <c r="BH1278" s="175">
        <v>503173</v>
      </c>
      <c r="BI1278" s="175"/>
      <c r="BJ1278" s="175"/>
      <c r="BK1278" s="175">
        <v>167369</v>
      </c>
      <c r="BL1278" s="175"/>
      <c r="BM1278" s="175"/>
      <c r="BN1278" s="175"/>
      <c r="BO1278" s="175"/>
      <c r="BP1278" s="198">
        <f t="shared" si="176"/>
        <v>503173</v>
      </c>
    </row>
    <row r="1279" spans="1:68" x14ac:dyDescent="0.15">
      <c r="A1279" s="117">
        <v>2400281001</v>
      </c>
      <c r="B1279" s="118" t="s">
        <v>1921</v>
      </c>
      <c r="C1279" s="118" t="s">
        <v>1919</v>
      </c>
      <c r="D1279" s="118" t="s">
        <v>1922</v>
      </c>
      <c r="E1279" s="118" t="s">
        <v>4458</v>
      </c>
      <c r="F1279" s="120">
        <v>20</v>
      </c>
      <c r="G1279" s="119">
        <v>8998958</v>
      </c>
      <c r="H1279" s="119"/>
      <c r="I1279" s="120" t="s">
        <v>5820</v>
      </c>
      <c r="J1279" s="120">
        <v>40220</v>
      </c>
      <c r="K1279" s="120">
        <v>8998958</v>
      </c>
      <c r="L1279" s="120">
        <v>0.61299999999999999</v>
      </c>
      <c r="M1279" s="121" t="s">
        <v>5661</v>
      </c>
      <c r="N1279" s="120">
        <v>1</v>
      </c>
      <c r="O1279" s="119">
        <v>190</v>
      </c>
      <c r="P1279" s="119">
        <v>33</v>
      </c>
      <c r="Q1279" s="119">
        <v>4</v>
      </c>
      <c r="R1279" s="120" t="s">
        <v>5655</v>
      </c>
      <c r="S1279" s="120">
        <v>29.1</v>
      </c>
      <c r="T1279" s="120"/>
      <c r="U1279" s="120"/>
      <c r="V1279" s="172">
        <v>5878.3</v>
      </c>
      <c r="W1279" s="172">
        <v>1260.0999999999999</v>
      </c>
      <c r="X1279" s="172">
        <v>3673.3</v>
      </c>
      <c r="Y1279" s="172">
        <v>741.9</v>
      </c>
      <c r="Z1279" s="172">
        <v>203</v>
      </c>
      <c r="AA1279" s="123">
        <v>48257</v>
      </c>
      <c r="AB1279" s="123"/>
      <c r="AC1279" s="123">
        <v>6021</v>
      </c>
      <c r="AD1279" s="123"/>
      <c r="AE1279" s="123"/>
      <c r="AF1279" s="123"/>
      <c r="AG1279" s="214"/>
      <c r="AH1279" s="229" t="str">
        <f t="shared" si="171"/>
        <v>a3</v>
      </c>
      <c r="AI1279" s="122"/>
      <c r="AJ1279" s="122"/>
      <c r="AK1279" s="122"/>
      <c r="AL1279" s="122"/>
      <c r="AM1279" s="122"/>
      <c r="AN1279" s="173"/>
      <c r="AO1279" s="173"/>
      <c r="AP1279" s="173"/>
      <c r="AQ1279" s="173"/>
      <c r="AR1279" s="173"/>
      <c r="AS1279" s="173">
        <v>7.5</v>
      </c>
      <c r="AT1279" s="173">
        <v>10.5</v>
      </c>
      <c r="AU1279" s="173">
        <v>5.5</v>
      </c>
      <c r="AV1279" s="173">
        <v>2</v>
      </c>
      <c r="AW1279" s="173">
        <v>2</v>
      </c>
      <c r="AX1279" s="173">
        <v>2.5</v>
      </c>
      <c r="AY1279" s="173">
        <v>2</v>
      </c>
      <c r="AZ1279" s="211">
        <f t="shared" si="178"/>
        <v>7.5</v>
      </c>
      <c r="BA1279" s="211">
        <f t="shared" si="179"/>
        <v>24.5</v>
      </c>
      <c r="BB1279" s="205">
        <f t="shared" si="172"/>
        <v>555827</v>
      </c>
      <c r="BC1279" s="205">
        <f t="shared" si="173"/>
        <v>555827</v>
      </c>
      <c r="BD1279" s="205">
        <f t="shared" si="174"/>
        <v>0</v>
      </c>
      <c r="BE1279" s="205">
        <f t="shared" si="175"/>
        <v>0</v>
      </c>
      <c r="BF1279" s="175">
        <v>555827</v>
      </c>
      <c r="BG1279" s="175"/>
      <c r="BH1279" s="175">
        <v>433777</v>
      </c>
      <c r="BI1279" s="175"/>
      <c r="BJ1279" s="175"/>
      <c r="BK1279" s="175">
        <v>122050</v>
      </c>
      <c r="BL1279" s="175"/>
      <c r="BM1279" s="175"/>
      <c r="BN1279" s="175"/>
      <c r="BO1279" s="175"/>
      <c r="BP1279" s="198">
        <f t="shared" si="176"/>
        <v>433777</v>
      </c>
    </row>
    <row r="1280" spans="1:68" s="124" customFormat="1" x14ac:dyDescent="0.15">
      <c r="A1280" s="117">
        <v>2400281002</v>
      </c>
      <c r="B1280" s="118" t="s">
        <v>1923</v>
      </c>
      <c r="C1280" s="118" t="s">
        <v>1919</v>
      </c>
      <c r="D1280" s="118" t="s">
        <v>1922</v>
      </c>
      <c r="E1280" s="118" t="s">
        <v>4459</v>
      </c>
      <c r="F1280" s="120">
        <v>15</v>
      </c>
      <c r="G1280" s="119">
        <v>9436753</v>
      </c>
      <c r="H1280" s="119"/>
      <c r="I1280" s="120" t="s">
        <v>5820</v>
      </c>
      <c r="J1280" s="120">
        <v>38950</v>
      </c>
      <c r="K1280" s="120">
        <v>9436753</v>
      </c>
      <c r="L1280" s="120">
        <v>0.66400000000000003</v>
      </c>
      <c r="M1280" s="121" t="s">
        <v>5661</v>
      </c>
      <c r="N1280" s="120">
        <v>1</v>
      </c>
      <c r="O1280" s="119">
        <v>160</v>
      </c>
      <c r="P1280" s="119">
        <v>32.9</v>
      </c>
      <c r="Q1280" s="119">
        <v>3.7469999999999999</v>
      </c>
      <c r="R1280" s="120" t="s">
        <v>5655</v>
      </c>
      <c r="S1280" s="120">
        <v>9.2100000000000009</v>
      </c>
      <c r="T1280" s="120"/>
      <c r="U1280" s="120"/>
      <c r="V1280" s="172">
        <v>5748.8789999999999</v>
      </c>
      <c r="W1280" s="172">
        <v>1593.085</v>
      </c>
      <c r="X1280" s="172">
        <v>3147.0169999999998</v>
      </c>
      <c r="Y1280" s="172">
        <v>655.36</v>
      </c>
      <c r="Z1280" s="172">
        <v>353.41699999999997</v>
      </c>
      <c r="AA1280" s="123">
        <v>82613</v>
      </c>
      <c r="AB1280" s="123"/>
      <c r="AC1280" s="123">
        <v>7227.19</v>
      </c>
      <c r="AD1280" s="123"/>
      <c r="AE1280" s="123"/>
      <c r="AF1280" s="123"/>
      <c r="AG1280" s="214"/>
      <c r="AH1280" s="229" t="str">
        <f t="shared" si="171"/>
        <v>a3</v>
      </c>
      <c r="AI1280" s="122"/>
      <c r="AJ1280" s="122"/>
      <c r="AK1280" s="122"/>
      <c r="AL1280" s="122"/>
      <c r="AM1280" s="122"/>
      <c r="AN1280" s="173"/>
      <c r="AO1280" s="173"/>
      <c r="AP1280" s="173"/>
      <c r="AQ1280" s="173"/>
      <c r="AR1280" s="173"/>
      <c r="AS1280" s="173">
        <v>3</v>
      </c>
      <c r="AT1280" s="173">
        <v>7.9</v>
      </c>
      <c r="AU1280" s="173">
        <v>6.5</v>
      </c>
      <c r="AV1280" s="173">
        <v>1.5</v>
      </c>
      <c r="AW1280" s="173">
        <v>6.5</v>
      </c>
      <c r="AX1280" s="173">
        <v>3.6</v>
      </c>
      <c r="AY1280" s="173">
        <v>1</v>
      </c>
      <c r="AZ1280" s="211">
        <f t="shared" si="178"/>
        <v>3</v>
      </c>
      <c r="BA1280" s="211">
        <f t="shared" si="179"/>
        <v>27</v>
      </c>
      <c r="BB1280" s="205">
        <f t="shared" si="172"/>
        <v>583252</v>
      </c>
      <c r="BC1280" s="205">
        <f t="shared" si="173"/>
        <v>583252</v>
      </c>
      <c r="BD1280" s="205">
        <f t="shared" si="174"/>
        <v>0</v>
      </c>
      <c r="BE1280" s="205">
        <f t="shared" si="175"/>
        <v>0</v>
      </c>
      <c r="BF1280" s="175">
        <v>583252</v>
      </c>
      <c r="BG1280" s="175"/>
      <c r="BH1280" s="175">
        <v>446957</v>
      </c>
      <c r="BI1280" s="175"/>
      <c r="BJ1280" s="175"/>
      <c r="BK1280" s="175">
        <v>136295</v>
      </c>
      <c r="BL1280" s="175"/>
      <c r="BM1280" s="175"/>
      <c r="BN1280" s="175"/>
      <c r="BO1280" s="175"/>
      <c r="BP1280" s="198">
        <f t="shared" si="176"/>
        <v>446957</v>
      </c>
    </row>
    <row r="1281" spans="1:68" x14ac:dyDescent="0.15">
      <c r="A1281" s="117">
        <v>2400381001</v>
      </c>
      <c r="B1281" s="118" t="s">
        <v>1924</v>
      </c>
      <c r="C1281" s="118" t="s">
        <v>1919</v>
      </c>
      <c r="D1281" s="118" t="s">
        <v>1925</v>
      </c>
      <c r="E1281" s="118" t="s">
        <v>4460</v>
      </c>
      <c r="F1281" s="120">
        <v>7</v>
      </c>
      <c r="G1281" s="119">
        <v>4977041</v>
      </c>
      <c r="H1281" s="119"/>
      <c r="I1281" s="120" t="s">
        <v>5820</v>
      </c>
      <c r="J1281" s="120">
        <v>26800</v>
      </c>
      <c r="K1281" s="120">
        <v>5042757</v>
      </c>
      <c r="L1281" s="120">
        <v>0.51600000000000001</v>
      </c>
      <c r="M1281" s="121" t="s">
        <v>5661</v>
      </c>
      <c r="N1281" s="120">
        <v>1</v>
      </c>
      <c r="O1281" s="119">
        <v>100</v>
      </c>
      <c r="P1281" s="119">
        <v>30</v>
      </c>
      <c r="Q1281" s="119">
        <v>3.3</v>
      </c>
      <c r="R1281" s="120" t="s">
        <v>5655</v>
      </c>
      <c r="S1281" s="120">
        <v>8.8000000000000007</v>
      </c>
      <c r="T1281" s="120"/>
      <c r="U1281" s="120"/>
      <c r="V1281" s="172">
        <v>4187</v>
      </c>
      <c r="W1281" s="172">
        <v>754</v>
      </c>
      <c r="X1281" s="172">
        <v>2786</v>
      </c>
      <c r="Y1281" s="172">
        <v>501</v>
      </c>
      <c r="Z1281" s="172">
        <v>146</v>
      </c>
      <c r="AA1281" s="123">
        <v>46098</v>
      </c>
      <c r="AB1281" s="123"/>
      <c r="AC1281" s="123">
        <v>4065</v>
      </c>
      <c r="AD1281" s="123"/>
      <c r="AE1281" s="123"/>
      <c r="AF1281" s="123"/>
      <c r="AG1281" s="214"/>
      <c r="AH1281" s="229" t="str">
        <f t="shared" si="171"/>
        <v>a3</v>
      </c>
      <c r="AI1281" s="122"/>
      <c r="AJ1281" s="122"/>
      <c r="AK1281" s="122"/>
      <c r="AL1281" s="122"/>
      <c r="AM1281" s="122"/>
      <c r="AN1281" s="173"/>
      <c r="AO1281" s="173"/>
      <c r="AP1281" s="173"/>
      <c r="AQ1281" s="173"/>
      <c r="AR1281" s="173"/>
      <c r="AS1281" s="173">
        <v>2</v>
      </c>
      <c r="AT1281" s="173">
        <v>9.5</v>
      </c>
      <c r="AU1281" s="173">
        <v>7.5</v>
      </c>
      <c r="AV1281" s="173">
        <v>1.5</v>
      </c>
      <c r="AW1281" s="173">
        <v>1.5</v>
      </c>
      <c r="AX1281" s="173">
        <v>4</v>
      </c>
      <c r="AY1281" s="173">
        <v>1</v>
      </c>
      <c r="AZ1281" s="211">
        <f t="shared" si="178"/>
        <v>2</v>
      </c>
      <c r="BA1281" s="211">
        <f t="shared" si="179"/>
        <v>25</v>
      </c>
      <c r="BB1281" s="205">
        <f t="shared" si="172"/>
        <v>380380</v>
      </c>
      <c r="BC1281" s="205">
        <f t="shared" si="173"/>
        <v>380380</v>
      </c>
      <c r="BD1281" s="205">
        <f t="shared" si="174"/>
        <v>0</v>
      </c>
      <c r="BE1281" s="205">
        <f t="shared" si="175"/>
        <v>0</v>
      </c>
      <c r="BF1281" s="175">
        <v>380380</v>
      </c>
      <c r="BG1281" s="175"/>
      <c r="BH1281" s="175">
        <v>317310</v>
      </c>
      <c r="BI1281" s="175"/>
      <c r="BJ1281" s="175"/>
      <c r="BK1281" s="175">
        <v>63070</v>
      </c>
      <c r="BL1281" s="175"/>
      <c r="BM1281" s="175"/>
      <c r="BN1281" s="175"/>
      <c r="BO1281" s="175"/>
      <c r="BP1281" s="198">
        <f t="shared" si="176"/>
        <v>317310</v>
      </c>
    </row>
    <row r="1282" spans="1:68" s="116" customFormat="1" x14ac:dyDescent="0.15">
      <c r="A1282" s="117">
        <v>2420101001</v>
      </c>
      <c r="B1282" s="118" t="s">
        <v>1926</v>
      </c>
      <c r="C1282" s="118" t="s">
        <v>1919</v>
      </c>
      <c r="D1282" s="118" t="s">
        <v>1927</v>
      </c>
      <c r="E1282" s="118" t="s">
        <v>4461</v>
      </c>
      <c r="F1282" s="120">
        <v>36</v>
      </c>
      <c r="G1282" s="119">
        <v>4756560</v>
      </c>
      <c r="H1282" s="119">
        <v>1703000</v>
      </c>
      <c r="I1282" s="120" t="s">
        <v>5823</v>
      </c>
      <c r="J1282" s="120">
        <v>25374</v>
      </c>
      <c r="K1282" s="120">
        <v>4756560</v>
      </c>
      <c r="L1282" s="120">
        <v>0.51400000000000001</v>
      </c>
      <c r="M1282" s="121" t="s">
        <v>5654</v>
      </c>
      <c r="N1282" s="120">
        <v>1</v>
      </c>
      <c r="O1282" s="119">
        <v>68</v>
      </c>
      <c r="P1282" s="119">
        <v>19</v>
      </c>
      <c r="Q1282" s="119">
        <v>2</v>
      </c>
      <c r="R1282" s="120" t="s">
        <v>5655</v>
      </c>
      <c r="S1282" s="120">
        <v>13.2</v>
      </c>
      <c r="T1282" s="120"/>
      <c r="U1282" s="120"/>
      <c r="V1282" s="172">
        <v>3260.1</v>
      </c>
      <c r="W1282" s="172">
        <v>607.4</v>
      </c>
      <c r="X1282" s="172">
        <v>2219.1999999999998</v>
      </c>
      <c r="Y1282" s="172">
        <v>122</v>
      </c>
      <c r="Z1282" s="172">
        <v>311.5</v>
      </c>
      <c r="AA1282" s="123">
        <v>3749.8</v>
      </c>
      <c r="AB1282" s="123"/>
      <c r="AC1282" s="123">
        <v>1500</v>
      </c>
      <c r="AD1282" s="123"/>
      <c r="AE1282" s="123"/>
      <c r="AF1282" s="123"/>
      <c r="AG1282" s="214"/>
      <c r="AH1282" s="229" t="str">
        <f t="shared" si="171"/>
        <v>a3</v>
      </c>
      <c r="AI1282" s="122"/>
      <c r="AJ1282" s="122"/>
      <c r="AK1282" s="122"/>
      <c r="AL1282" s="122"/>
      <c r="AM1282" s="122"/>
      <c r="AN1282" s="173"/>
      <c r="AO1282" s="173" t="s">
        <v>3186</v>
      </c>
      <c r="AP1282" s="173" t="s">
        <v>3186</v>
      </c>
      <c r="AQ1282" s="173" t="s">
        <v>3186</v>
      </c>
      <c r="AR1282" s="173" t="s">
        <v>3186</v>
      </c>
      <c r="AS1282" s="173">
        <v>4</v>
      </c>
      <c r="AT1282" s="173">
        <v>8</v>
      </c>
      <c r="AU1282" s="173">
        <v>4</v>
      </c>
      <c r="AV1282" s="173">
        <v>2</v>
      </c>
      <c r="AW1282" s="173">
        <v>2</v>
      </c>
      <c r="AX1282" s="173">
        <v>3</v>
      </c>
      <c r="AY1282" s="173" t="s">
        <v>3186</v>
      </c>
      <c r="AZ1282" s="211">
        <f t="shared" si="178"/>
        <v>4</v>
      </c>
      <c r="BA1282" s="211">
        <f t="shared" si="179"/>
        <v>19</v>
      </c>
      <c r="BB1282" s="205">
        <f t="shared" si="172"/>
        <v>533676</v>
      </c>
      <c r="BC1282" s="205">
        <f t="shared" si="173"/>
        <v>421435</v>
      </c>
      <c r="BD1282" s="205">
        <f t="shared" si="174"/>
        <v>116997</v>
      </c>
      <c r="BE1282" s="205">
        <f t="shared" si="175"/>
        <v>4756</v>
      </c>
      <c r="BF1282" s="175">
        <v>416679</v>
      </c>
      <c r="BG1282" s="175"/>
      <c r="BH1282" s="175">
        <v>204330</v>
      </c>
      <c r="BI1282" s="175">
        <v>109691</v>
      </c>
      <c r="BJ1282" s="175">
        <v>2550</v>
      </c>
      <c r="BK1282" s="175">
        <v>29562</v>
      </c>
      <c r="BL1282" s="175">
        <v>113884</v>
      </c>
      <c r="BM1282" s="175">
        <v>54455</v>
      </c>
      <c r="BN1282" s="175">
        <v>8556</v>
      </c>
      <c r="BO1282" s="175">
        <v>10648</v>
      </c>
      <c r="BP1282" s="198">
        <f t="shared" si="176"/>
        <v>214978</v>
      </c>
    </row>
    <row r="1283" spans="1:68" s="116" customFormat="1" x14ac:dyDescent="0.15">
      <c r="A1283" s="117">
        <v>2420101002</v>
      </c>
      <c r="B1283" s="118" t="s">
        <v>1928</v>
      </c>
      <c r="C1283" s="118" t="s">
        <v>1919</v>
      </c>
      <c r="D1283" s="118" t="s">
        <v>1927</v>
      </c>
      <c r="E1283" s="118" t="s">
        <v>4462</v>
      </c>
      <c r="F1283" s="120">
        <v>6</v>
      </c>
      <c r="G1283" s="119">
        <v>245820</v>
      </c>
      <c r="H1283" s="119"/>
      <c r="I1283" s="120" t="s">
        <v>5820</v>
      </c>
      <c r="J1283" s="120">
        <v>1600</v>
      </c>
      <c r="K1283" s="120">
        <v>245820</v>
      </c>
      <c r="L1283" s="120">
        <v>0.42099999999999999</v>
      </c>
      <c r="M1283" s="121" t="s">
        <v>5657</v>
      </c>
      <c r="N1283" s="120">
        <v>1</v>
      </c>
      <c r="O1283" s="119">
        <v>220</v>
      </c>
      <c r="P1283" s="119">
        <v>45</v>
      </c>
      <c r="Q1283" s="119">
        <v>5.4</v>
      </c>
      <c r="R1283" s="120" t="s">
        <v>5660</v>
      </c>
      <c r="S1283" s="120">
        <v>0.2</v>
      </c>
      <c r="T1283" s="120"/>
      <c r="U1283" s="120"/>
      <c r="V1283" s="172">
        <v>220</v>
      </c>
      <c r="W1283" s="172"/>
      <c r="X1283" s="172">
        <v>182</v>
      </c>
      <c r="Y1283" s="172"/>
      <c r="Z1283" s="172">
        <v>38</v>
      </c>
      <c r="AA1283" s="123">
        <v>4112</v>
      </c>
      <c r="AB1283" s="123"/>
      <c r="AC1283" s="123">
        <v>118.33</v>
      </c>
      <c r="AD1283" s="123"/>
      <c r="AE1283" s="123"/>
      <c r="AF1283" s="123"/>
      <c r="AG1283" s="214"/>
      <c r="AH1283" s="229" t="str">
        <f t="shared" si="171"/>
        <v>a3</v>
      </c>
      <c r="AI1283" s="122"/>
      <c r="AJ1283" s="122"/>
      <c r="AK1283" s="122"/>
      <c r="AL1283" s="122"/>
      <c r="AM1283" s="122"/>
      <c r="AN1283" s="173"/>
      <c r="AO1283" s="173" t="s">
        <v>3186</v>
      </c>
      <c r="AP1283" s="173" t="s">
        <v>3186</v>
      </c>
      <c r="AQ1283" s="173" t="s">
        <v>3186</v>
      </c>
      <c r="AR1283" s="173" t="s">
        <v>3186</v>
      </c>
      <c r="AS1283" s="173"/>
      <c r="AT1283" s="173"/>
      <c r="AU1283" s="173"/>
      <c r="AV1283" s="173"/>
      <c r="AW1283" s="173"/>
      <c r="AX1283" s="173"/>
      <c r="AY1283" s="173" t="s">
        <v>3186</v>
      </c>
      <c r="AZ1283" s="211">
        <f t="shared" si="178"/>
        <v>0</v>
      </c>
      <c r="BA1283" s="211">
        <f t="shared" si="179"/>
        <v>0</v>
      </c>
      <c r="BB1283" s="205">
        <f t="shared" si="172"/>
        <v>33285</v>
      </c>
      <c r="BC1283" s="205">
        <f t="shared" si="173"/>
        <v>24060</v>
      </c>
      <c r="BD1283" s="205">
        <f t="shared" si="174"/>
        <v>9590</v>
      </c>
      <c r="BE1283" s="205">
        <f t="shared" si="175"/>
        <v>365</v>
      </c>
      <c r="BF1283" s="175">
        <v>23695</v>
      </c>
      <c r="BG1283" s="175"/>
      <c r="BH1283" s="175">
        <v>17766</v>
      </c>
      <c r="BI1283" s="175">
        <v>7559</v>
      </c>
      <c r="BJ1283" s="175">
        <v>1666</v>
      </c>
      <c r="BK1283" s="175">
        <v>1564</v>
      </c>
      <c r="BL1283" s="175">
        <v>473</v>
      </c>
      <c r="BM1283" s="175">
        <v>3450</v>
      </c>
      <c r="BN1283" s="175">
        <v>95</v>
      </c>
      <c r="BO1283" s="175">
        <v>712</v>
      </c>
      <c r="BP1283" s="198">
        <f t="shared" si="176"/>
        <v>18478</v>
      </c>
    </row>
    <row r="1284" spans="1:68" s="116" customFormat="1" x14ac:dyDescent="0.15">
      <c r="A1284" s="117">
        <v>2420101003</v>
      </c>
      <c r="B1284" s="118" t="s">
        <v>1929</v>
      </c>
      <c r="C1284" s="118" t="s">
        <v>1919</v>
      </c>
      <c r="D1284" s="118" t="s">
        <v>1927</v>
      </c>
      <c r="E1284" s="118" t="s">
        <v>4463</v>
      </c>
      <c r="F1284" s="120">
        <v>47</v>
      </c>
      <c r="G1284" s="119">
        <v>280340</v>
      </c>
      <c r="H1284" s="119"/>
      <c r="I1284" s="120" t="s">
        <v>5820</v>
      </c>
      <c r="J1284" s="120">
        <v>2392</v>
      </c>
      <c r="K1284" s="120">
        <v>280340</v>
      </c>
      <c r="L1284" s="120">
        <v>0.32100000000000001</v>
      </c>
      <c r="M1284" s="121" t="s">
        <v>5654</v>
      </c>
      <c r="N1284" s="120">
        <v>1</v>
      </c>
      <c r="O1284" s="119">
        <v>150</v>
      </c>
      <c r="P1284" s="119">
        <v>36</v>
      </c>
      <c r="Q1284" s="119">
        <v>4.2</v>
      </c>
      <c r="R1284" s="120" t="s">
        <v>5660</v>
      </c>
      <c r="S1284" s="120">
        <v>0.52500000000000002</v>
      </c>
      <c r="T1284" s="120"/>
      <c r="U1284" s="120"/>
      <c r="V1284" s="172">
        <v>321</v>
      </c>
      <c r="W1284" s="172"/>
      <c r="X1284" s="172"/>
      <c r="Y1284" s="172"/>
      <c r="Z1284" s="172">
        <v>321</v>
      </c>
      <c r="AA1284" s="123">
        <v>2381</v>
      </c>
      <c r="AB1284" s="123"/>
      <c r="AC1284" s="123">
        <v>141.6</v>
      </c>
      <c r="AD1284" s="123"/>
      <c r="AE1284" s="123"/>
      <c r="AF1284" s="123"/>
      <c r="AG1284" s="214"/>
      <c r="AH1284" s="229" t="str">
        <f t="shared" si="171"/>
        <v>a3</v>
      </c>
      <c r="AI1284" s="122"/>
      <c r="AJ1284" s="122"/>
      <c r="AK1284" s="122"/>
      <c r="AL1284" s="122"/>
      <c r="AM1284" s="122"/>
      <c r="AN1284" s="173"/>
      <c r="AO1284" s="173" t="s">
        <v>3186</v>
      </c>
      <c r="AP1284" s="173" t="s">
        <v>3186</v>
      </c>
      <c r="AQ1284" s="173" t="s">
        <v>3186</v>
      </c>
      <c r="AR1284" s="173" t="s">
        <v>3186</v>
      </c>
      <c r="AS1284" s="173"/>
      <c r="AT1284" s="173"/>
      <c r="AU1284" s="173"/>
      <c r="AV1284" s="173"/>
      <c r="AW1284" s="173"/>
      <c r="AX1284" s="173"/>
      <c r="AY1284" s="173"/>
      <c r="AZ1284" s="211">
        <f t="shared" si="178"/>
        <v>0</v>
      </c>
      <c r="BA1284" s="211">
        <f t="shared" si="179"/>
        <v>0</v>
      </c>
      <c r="BB1284" s="205">
        <f t="shared" si="172"/>
        <v>36301</v>
      </c>
      <c r="BC1284" s="205">
        <f t="shared" si="173"/>
        <v>27475</v>
      </c>
      <c r="BD1284" s="205">
        <f t="shared" si="174"/>
        <v>9204</v>
      </c>
      <c r="BE1284" s="205">
        <f t="shared" si="175"/>
        <v>378</v>
      </c>
      <c r="BF1284" s="175">
        <v>27097</v>
      </c>
      <c r="BG1284" s="175"/>
      <c r="BH1284" s="175">
        <v>16405</v>
      </c>
      <c r="BI1284" s="175">
        <v>7779</v>
      </c>
      <c r="BJ1284" s="175">
        <v>1047</v>
      </c>
      <c r="BK1284" s="175">
        <v>2371</v>
      </c>
      <c r="BL1284" s="175">
        <v>1326</v>
      </c>
      <c r="BM1284" s="175">
        <v>5371</v>
      </c>
      <c r="BN1284" s="175">
        <v>1244</v>
      </c>
      <c r="BO1284" s="175">
        <v>758</v>
      </c>
      <c r="BP1284" s="198">
        <f t="shared" si="176"/>
        <v>17163</v>
      </c>
    </row>
    <row r="1285" spans="1:68" s="116" customFormat="1" x14ac:dyDescent="0.15">
      <c r="A1285" s="117">
        <v>2420101004</v>
      </c>
      <c r="B1285" s="118" t="s">
        <v>1930</v>
      </c>
      <c r="C1285" s="118" t="s">
        <v>1919</v>
      </c>
      <c r="D1285" s="118" t="s">
        <v>1927</v>
      </c>
      <c r="E1285" s="118" t="s">
        <v>4464</v>
      </c>
      <c r="F1285" s="120">
        <v>17</v>
      </c>
      <c r="G1285" s="119">
        <v>21799</v>
      </c>
      <c r="H1285" s="119"/>
      <c r="I1285" s="120" t="s">
        <v>5820</v>
      </c>
      <c r="J1285" s="120">
        <v>170</v>
      </c>
      <c r="K1285" s="120">
        <v>21799</v>
      </c>
      <c r="L1285" s="120">
        <v>0.35099999999999998</v>
      </c>
      <c r="M1285" s="121" t="s">
        <v>5668</v>
      </c>
      <c r="N1285" s="120">
        <v>1</v>
      </c>
      <c r="O1285" s="119">
        <v>130</v>
      </c>
      <c r="P1285" s="119">
        <v>36</v>
      </c>
      <c r="Q1285" s="119">
        <v>4.0999999999999996</v>
      </c>
      <c r="R1285" s="120" t="s">
        <v>5660</v>
      </c>
      <c r="S1285" s="120">
        <v>0.12</v>
      </c>
      <c r="T1285" s="120"/>
      <c r="U1285" s="120"/>
      <c r="V1285" s="172">
        <v>52.1</v>
      </c>
      <c r="W1285" s="172"/>
      <c r="X1285" s="172"/>
      <c r="Y1285" s="172"/>
      <c r="Z1285" s="172">
        <v>52.1</v>
      </c>
      <c r="AA1285" s="123">
        <v>56.25</v>
      </c>
      <c r="AB1285" s="123"/>
      <c r="AC1285" s="123"/>
      <c r="AD1285" s="123"/>
      <c r="AE1285" s="123"/>
      <c r="AF1285" s="123"/>
      <c r="AG1285" s="214"/>
      <c r="AH1285" s="229" t="str">
        <f t="shared" ref="AH1285:AH1348" si="180">IF(N1285=1,IF(AG1285&gt;0,"a4",IF(AC1285&gt;0,"a3",IF(AA1285&gt;0,"a2","a1"))),IF(AG1285&gt;0,"b4",IF(AC1285&gt;0,"b3",IF(AA1285&gt;0,"b2","b1"))))</f>
        <v>a2</v>
      </c>
      <c r="AI1285" s="122"/>
      <c r="AJ1285" s="122"/>
      <c r="AK1285" s="122"/>
      <c r="AL1285" s="122"/>
      <c r="AM1285" s="122"/>
      <c r="AN1285" s="173"/>
      <c r="AO1285" s="173" t="s">
        <v>3186</v>
      </c>
      <c r="AP1285" s="173" t="s">
        <v>3186</v>
      </c>
      <c r="AQ1285" s="173" t="s">
        <v>3186</v>
      </c>
      <c r="AR1285" s="173" t="s">
        <v>3186</v>
      </c>
      <c r="AS1285" s="173"/>
      <c r="AT1285" s="173"/>
      <c r="AU1285" s="173"/>
      <c r="AV1285" s="173"/>
      <c r="AW1285" s="173"/>
      <c r="AX1285" s="173"/>
      <c r="AY1285" s="173"/>
      <c r="AZ1285" s="211">
        <f t="shared" si="178"/>
        <v>0</v>
      </c>
      <c r="BA1285" s="211">
        <f t="shared" si="179"/>
        <v>0</v>
      </c>
      <c r="BB1285" s="205">
        <f t="shared" ref="BB1285:BB1348" si="181">SUM(BG1285:BO1285)</f>
        <v>12189</v>
      </c>
      <c r="BC1285" s="205">
        <f t="shared" ref="BC1285:BC1348" si="182">BG1285+BH1285+BK1285+BL1285+BM1285+BN1285+BO1285</f>
        <v>9585</v>
      </c>
      <c r="BD1285" s="205">
        <f t="shared" ref="BD1285:BD1348" si="183">BB1285-BF1285</f>
        <v>2737</v>
      </c>
      <c r="BE1285" s="205">
        <f t="shared" ref="BE1285:BE1348" si="184">BC1285-BF1285</f>
        <v>133</v>
      </c>
      <c r="BF1285" s="175">
        <v>9452</v>
      </c>
      <c r="BG1285" s="175"/>
      <c r="BH1285" s="175">
        <v>5645</v>
      </c>
      <c r="BI1285" s="175">
        <v>2604</v>
      </c>
      <c r="BJ1285" s="175"/>
      <c r="BK1285" s="175">
        <v>2654</v>
      </c>
      <c r="BL1285" s="175">
        <v>250</v>
      </c>
      <c r="BM1285" s="175">
        <v>865</v>
      </c>
      <c r="BN1285" s="175">
        <v>20</v>
      </c>
      <c r="BO1285" s="175">
        <v>151</v>
      </c>
      <c r="BP1285" s="198">
        <f t="shared" ref="BP1285:BP1348" si="185">BH1285+BO1285</f>
        <v>5796</v>
      </c>
    </row>
    <row r="1286" spans="1:68" s="116" customFormat="1" x14ac:dyDescent="0.15">
      <c r="A1286" s="117">
        <v>2420102005</v>
      </c>
      <c r="B1286" s="118" t="s">
        <v>1931</v>
      </c>
      <c r="C1286" s="118" t="s">
        <v>1919</v>
      </c>
      <c r="D1286" s="118" t="s">
        <v>1927</v>
      </c>
      <c r="E1286" s="118" t="s">
        <v>4465</v>
      </c>
      <c r="F1286" s="120">
        <v>12</v>
      </c>
      <c r="G1286" s="119">
        <v>148460</v>
      </c>
      <c r="H1286" s="119"/>
      <c r="I1286" s="120" t="s">
        <v>5820</v>
      </c>
      <c r="J1286" s="120">
        <v>1100</v>
      </c>
      <c r="K1286" s="120">
        <v>148460</v>
      </c>
      <c r="L1286" s="120">
        <v>0.37</v>
      </c>
      <c r="M1286" s="121" t="s">
        <v>5657</v>
      </c>
      <c r="N1286" s="120">
        <v>1</v>
      </c>
      <c r="O1286" s="119">
        <v>220</v>
      </c>
      <c r="P1286" s="119">
        <v>41</v>
      </c>
      <c r="Q1286" s="119">
        <v>9.6999999999999993</v>
      </c>
      <c r="R1286" s="120" t="s">
        <v>5660</v>
      </c>
      <c r="S1286" s="120">
        <v>0.18</v>
      </c>
      <c r="T1286" s="120"/>
      <c r="U1286" s="120"/>
      <c r="V1286" s="172">
        <v>200.6</v>
      </c>
      <c r="W1286" s="172"/>
      <c r="X1286" s="172">
        <v>174.2</v>
      </c>
      <c r="Y1286" s="172">
        <v>7.3</v>
      </c>
      <c r="Z1286" s="172">
        <v>19.100000000000001</v>
      </c>
      <c r="AA1286" s="123">
        <v>733</v>
      </c>
      <c r="AB1286" s="123"/>
      <c r="AC1286" s="123">
        <v>74.510000000000005</v>
      </c>
      <c r="AD1286" s="123"/>
      <c r="AE1286" s="123"/>
      <c r="AF1286" s="123"/>
      <c r="AG1286" s="214"/>
      <c r="AH1286" s="229" t="str">
        <f t="shared" si="180"/>
        <v>a3</v>
      </c>
      <c r="AI1286" s="122"/>
      <c r="AJ1286" s="122"/>
      <c r="AK1286" s="122"/>
      <c r="AL1286" s="122"/>
      <c r="AM1286" s="122"/>
      <c r="AN1286" s="173"/>
      <c r="AO1286" s="173" t="s">
        <v>3186</v>
      </c>
      <c r="AP1286" s="173" t="s">
        <v>3186</v>
      </c>
      <c r="AQ1286" s="173" t="s">
        <v>3186</v>
      </c>
      <c r="AR1286" s="173" t="s">
        <v>3186</v>
      </c>
      <c r="AS1286" s="173"/>
      <c r="AT1286" s="173"/>
      <c r="AU1286" s="173"/>
      <c r="AV1286" s="173"/>
      <c r="AW1286" s="173"/>
      <c r="AX1286" s="173"/>
      <c r="AY1286" s="173"/>
      <c r="AZ1286" s="211">
        <f t="shared" ref="AZ1286:AZ1349" si="186">SUBTOTAL(9,AN1286:AS1286)</f>
        <v>0</v>
      </c>
      <c r="BA1286" s="211">
        <f t="shared" ref="BA1286:BA1349" si="187">SUBTOTAL(9,AT1286:AY1286)</f>
        <v>0</v>
      </c>
      <c r="BB1286" s="205">
        <f t="shared" si="181"/>
        <v>28588</v>
      </c>
      <c r="BC1286" s="205">
        <f t="shared" si="182"/>
        <v>21172</v>
      </c>
      <c r="BD1286" s="205">
        <f t="shared" si="183"/>
        <v>7732</v>
      </c>
      <c r="BE1286" s="205">
        <f t="shared" si="184"/>
        <v>316</v>
      </c>
      <c r="BF1286" s="175">
        <v>20856</v>
      </c>
      <c r="BG1286" s="175"/>
      <c r="BH1286" s="175">
        <v>15372</v>
      </c>
      <c r="BI1286" s="175">
        <v>6544</v>
      </c>
      <c r="BJ1286" s="175">
        <v>872</v>
      </c>
      <c r="BK1286" s="175">
        <v>1093</v>
      </c>
      <c r="BL1286" s="175">
        <v>714</v>
      </c>
      <c r="BM1286" s="175">
        <v>3361</v>
      </c>
      <c r="BN1286" s="175">
        <v>57</v>
      </c>
      <c r="BO1286" s="175">
        <v>575</v>
      </c>
      <c r="BP1286" s="198">
        <f t="shared" si="185"/>
        <v>15947</v>
      </c>
    </row>
    <row r="1287" spans="1:68" s="116" customFormat="1" x14ac:dyDescent="0.15">
      <c r="A1287" s="117">
        <v>2420102006</v>
      </c>
      <c r="B1287" s="118" t="s">
        <v>1932</v>
      </c>
      <c r="C1287" s="118" t="s">
        <v>1919</v>
      </c>
      <c r="D1287" s="118" t="s">
        <v>1927</v>
      </c>
      <c r="E1287" s="118" t="s">
        <v>4466</v>
      </c>
      <c r="F1287" s="120">
        <v>9</v>
      </c>
      <c r="G1287" s="119">
        <v>130241</v>
      </c>
      <c r="H1287" s="119"/>
      <c r="I1287" s="120" t="s">
        <v>5820</v>
      </c>
      <c r="J1287" s="120">
        <v>700</v>
      </c>
      <c r="K1287" s="120">
        <v>130241</v>
      </c>
      <c r="L1287" s="120">
        <v>0.51</v>
      </c>
      <c r="M1287" s="121" t="s">
        <v>5657</v>
      </c>
      <c r="N1287" s="120">
        <v>1</v>
      </c>
      <c r="O1287" s="119">
        <v>132.4</v>
      </c>
      <c r="P1287" s="119">
        <v>30.3</v>
      </c>
      <c r="Q1287" s="119">
        <v>3.39</v>
      </c>
      <c r="R1287" s="120" t="s">
        <v>5660</v>
      </c>
      <c r="S1287" s="120">
        <v>0.245</v>
      </c>
      <c r="T1287" s="120"/>
      <c r="U1287" s="120"/>
      <c r="V1287" s="172">
        <v>180</v>
      </c>
      <c r="W1287" s="172"/>
      <c r="X1287" s="172"/>
      <c r="Y1287" s="172"/>
      <c r="Z1287" s="172">
        <v>180</v>
      </c>
      <c r="AA1287" s="123"/>
      <c r="AB1287" s="123"/>
      <c r="AC1287" s="123">
        <v>66.459999999999994</v>
      </c>
      <c r="AD1287" s="123"/>
      <c r="AE1287" s="123"/>
      <c r="AF1287" s="123"/>
      <c r="AG1287" s="214"/>
      <c r="AH1287" s="229" t="str">
        <f t="shared" si="180"/>
        <v>a3</v>
      </c>
      <c r="AI1287" s="122"/>
      <c r="AJ1287" s="122"/>
      <c r="AK1287" s="122"/>
      <c r="AL1287" s="122"/>
      <c r="AM1287" s="122"/>
      <c r="AN1287" s="173"/>
      <c r="AO1287" s="173" t="s">
        <v>3186</v>
      </c>
      <c r="AP1287" s="173" t="s">
        <v>3186</v>
      </c>
      <c r="AQ1287" s="173" t="s">
        <v>3186</v>
      </c>
      <c r="AR1287" s="173" t="s">
        <v>3186</v>
      </c>
      <c r="AS1287" s="173"/>
      <c r="AT1287" s="173"/>
      <c r="AU1287" s="173"/>
      <c r="AV1287" s="173"/>
      <c r="AW1287" s="173"/>
      <c r="AX1287" s="173"/>
      <c r="AY1287" s="173"/>
      <c r="AZ1287" s="211">
        <f t="shared" si="186"/>
        <v>0</v>
      </c>
      <c r="BA1287" s="211">
        <f t="shared" si="187"/>
        <v>0</v>
      </c>
      <c r="BB1287" s="205">
        <f t="shared" si="181"/>
        <v>26129</v>
      </c>
      <c r="BC1287" s="205">
        <f t="shared" si="182"/>
        <v>19744</v>
      </c>
      <c r="BD1287" s="205">
        <f t="shared" si="183"/>
        <v>6660</v>
      </c>
      <c r="BE1287" s="205">
        <f t="shared" si="184"/>
        <v>275</v>
      </c>
      <c r="BF1287" s="175">
        <v>19469</v>
      </c>
      <c r="BG1287" s="175"/>
      <c r="BH1287" s="175">
        <v>13230</v>
      </c>
      <c r="BI1287" s="175">
        <v>5170</v>
      </c>
      <c r="BJ1287" s="175">
        <v>1215</v>
      </c>
      <c r="BK1287" s="175">
        <v>941</v>
      </c>
      <c r="BL1287" s="175">
        <v>2253</v>
      </c>
      <c r="BM1287" s="175">
        <v>2732</v>
      </c>
      <c r="BN1287" s="175">
        <v>86</v>
      </c>
      <c r="BO1287" s="175">
        <v>502</v>
      </c>
      <c r="BP1287" s="198">
        <f t="shared" si="185"/>
        <v>13732</v>
      </c>
    </row>
    <row r="1288" spans="1:68" s="116" customFormat="1" x14ac:dyDescent="0.15">
      <c r="A1288" s="117">
        <v>2420201001</v>
      </c>
      <c r="B1288" s="118" t="s">
        <v>1933</v>
      </c>
      <c r="C1288" s="118" t="s">
        <v>1919</v>
      </c>
      <c r="D1288" s="118" t="s">
        <v>1934</v>
      </c>
      <c r="E1288" s="118" t="s">
        <v>4467</v>
      </c>
      <c r="F1288" s="120">
        <v>48</v>
      </c>
      <c r="G1288" s="119"/>
      <c r="H1288" s="119"/>
      <c r="I1288" s="120" t="s">
        <v>5821</v>
      </c>
      <c r="J1288" s="120">
        <v>76300</v>
      </c>
      <c r="K1288" s="120">
        <v>22331116</v>
      </c>
      <c r="L1288" s="120">
        <v>0.80200000000000005</v>
      </c>
      <c r="M1288" s="121" t="s">
        <v>5654</v>
      </c>
      <c r="N1288" s="120">
        <v>1</v>
      </c>
      <c r="O1288" s="119">
        <v>71</v>
      </c>
      <c r="P1288" s="119">
        <v>17</v>
      </c>
      <c r="Q1288" s="119">
        <v>1.6</v>
      </c>
      <c r="R1288" s="120" t="s">
        <v>5655</v>
      </c>
      <c r="S1288" s="120">
        <v>375.2</v>
      </c>
      <c r="T1288" s="120"/>
      <c r="U1288" s="120"/>
      <c r="V1288" s="172">
        <v>8676.1</v>
      </c>
      <c r="W1288" s="172"/>
      <c r="X1288" s="172">
        <v>7205.8</v>
      </c>
      <c r="Y1288" s="172">
        <v>1470.3</v>
      </c>
      <c r="Z1288" s="172"/>
      <c r="AA1288" s="123">
        <v>174393</v>
      </c>
      <c r="AB1288" s="123">
        <v>975261.49999999988</v>
      </c>
      <c r="AC1288" s="123">
        <v>11881</v>
      </c>
      <c r="AD1288" s="123"/>
      <c r="AE1288" s="123"/>
      <c r="AF1288" s="123"/>
      <c r="AG1288" s="214"/>
      <c r="AH1288" s="229" t="str">
        <f t="shared" si="180"/>
        <v>a3</v>
      </c>
      <c r="AI1288" s="122"/>
      <c r="AJ1288" s="122"/>
      <c r="AK1288" s="122"/>
      <c r="AL1288" s="122"/>
      <c r="AM1288" s="122"/>
      <c r="AN1288" s="173">
        <v>3</v>
      </c>
      <c r="AO1288" s="173">
        <v>9</v>
      </c>
      <c r="AP1288" s="173">
        <v>1</v>
      </c>
      <c r="AQ1288" s="173"/>
      <c r="AR1288" s="173">
        <v>1</v>
      </c>
      <c r="AS1288" s="173">
        <v>1</v>
      </c>
      <c r="AT1288" s="173">
        <v>10</v>
      </c>
      <c r="AU1288" s="173">
        <v>9</v>
      </c>
      <c r="AV1288" s="173">
        <v>5</v>
      </c>
      <c r="AW1288" s="173">
        <v>6</v>
      </c>
      <c r="AX1288" s="173"/>
      <c r="AY1288" s="173"/>
      <c r="AZ1288" s="211">
        <f t="shared" si="186"/>
        <v>15</v>
      </c>
      <c r="BA1288" s="211">
        <f t="shared" si="187"/>
        <v>30</v>
      </c>
      <c r="BB1288" s="205">
        <f t="shared" si="181"/>
        <v>662544</v>
      </c>
      <c r="BC1288" s="205">
        <f t="shared" si="182"/>
        <v>585129</v>
      </c>
      <c r="BD1288" s="205">
        <f t="shared" si="183"/>
        <v>83215</v>
      </c>
      <c r="BE1288" s="205">
        <f t="shared" si="184"/>
        <v>5800</v>
      </c>
      <c r="BF1288" s="175">
        <v>579329</v>
      </c>
      <c r="BG1288" s="175">
        <v>98264</v>
      </c>
      <c r="BH1288" s="175">
        <v>147811</v>
      </c>
      <c r="BI1288" s="175">
        <v>77415</v>
      </c>
      <c r="BJ1288" s="175"/>
      <c r="BK1288" s="175">
        <v>5612</v>
      </c>
      <c r="BL1288" s="175">
        <v>87667</v>
      </c>
      <c r="BM1288" s="175">
        <v>138191</v>
      </c>
      <c r="BN1288" s="175">
        <v>77691</v>
      </c>
      <c r="BO1288" s="175">
        <v>29893</v>
      </c>
      <c r="BP1288" s="198">
        <f t="shared" si="185"/>
        <v>177704</v>
      </c>
    </row>
    <row r="1289" spans="1:68" s="116" customFormat="1" x14ac:dyDescent="0.15">
      <c r="A1289" s="117">
        <v>2420302002</v>
      </c>
      <c r="B1289" s="118" t="s">
        <v>1935</v>
      </c>
      <c r="C1289" s="118" t="s">
        <v>1919</v>
      </c>
      <c r="D1289" s="118" t="s">
        <v>1936</v>
      </c>
      <c r="E1289" s="118" t="s">
        <v>4468</v>
      </c>
      <c r="F1289" s="120">
        <v>20</v>
      </c>
      <c r="G1289" s="119">
        <v>112837</v>
      </c>
      <c r="H1289" s="119"/>
      <c r="I1289" s="120" t="s">
        <v>5820</v>
      </c>
      <c r="J1289" s="120">
        <v>2316</v>
      </c>
      <c r="K1289" s="120">
        <v>112837</v>
      </c>
      <c r="L1289" s="120">
        <v>0.13300000000000001</v>
      </c>
      <c r="M1289" s="121" t="s">
        <v>3186</v>
      </c>
      <c r="N1289" s="120">
        <v>1</v>
      </c>
      <c r="O1289" s="119"/>
      <c r="P1289" s="119"/>
      <c r="Q1289" s="119"/>
      <c r="R1289" s="120" t="s">
        <v>5658</v>
      </c>
      <c r="S1289" s="120">
        <v>0.27</v>
      </c>
      <c r="T1289" s="120"/>
      <c r="U1289" s="120"/>
      <c r="V1289" s="172">
        <v>82.1</v>
      </c>
      <c r="W1289" s="172"/>
      <c r="X1289" s="172"/>
      <c r="Y1289" s="172"/>
      <c r="Z1289" s="172">
        <v>82.1</v>
      </c>
      <c r="AA1289" s="123"/>
      <c r="AB1289" s="123"/>
      <c r="AC1289" s="123">
        <v>17.55</v>
      </c>
      <c r="AD1289" s="123"/>
      <c r="AE1289" s="123"/>
      <c r="AF1289" s="123"/>
      <c r="AG1289" s="214"/>
      <c r="AH1289" s="229" t="str">
        <f t="shared" si="180"/>
        <v>a3</v>
      </c>
      <c r="AI1289" s="122"/>
      <c r="AJ1289" s="122"/>
      <c r="AK1289" s="122"/>
      <c r="AL1289" s="122"/>
      <c r="AM1289" s="122"/>
      <c r="AN1289" s="173"/>
      <c r="AO1289" s="173"/>
      <c r="AP1289" s="173"/>
      <c r="AQ1289" s="173"/>
      <c r="AR1289" s="173"/>
      <c r="AS1289" s="173"/>
      <c r="AT1289" s="173"/>
      <c r="AU1289" s="173"/>
      <c r="AV1289" s="173"/>
      <c r="AW1289" s="173"/>
      <c r="AX1289" s="173"/>
      <c r="AY1289" s="173"/>
      <c r="AZ1289" s="211">
        <f t="shared" si="186"/>
        <v>0</v>
      </c>
      <c r="BA1289" s="211">
        <f t="shared" si="187"/>
        <v>0</v>
      </c>
      <c r="BB1289" s="205">
        <f t="shared" si="181"/>
        <v>86667</v>
      </c>
      <c r="BC1289" s="205">
        <f t="shared" si="182"/>
        <v>59274</v>
      </c>
      <c r="BD1289" s="205">
        <f t="shared" si="183"/>
        <v>27683</v>
      </c>
      <c r="BE1289" s="205">
        <f t="shared" si="184"/>
        <v>290</v>
      </c>
      <c r="BF1289" s="175">
        <v>58984</v>
      </c>
      <c r="BG1289" s="175"/>
      <c r="BH1289" s="175">
        <v>34876</v>
      </c>
      <c r="BI1289" s="175">
        <v>7350</v>
      </c>
      <c r="BJ1289" s="175">
        <v>20043</v>
      </c>
      <c r="BK1289" s="175">
        <v>1538</v>
      </c>
      <c r="BL1289" s="175">
        <v>2963</v>
      </c>
      <c r="BM1289" s="175">
        <v>5123</v>
      </c>
      <c r="BN1289" s="175">
        <v>3527</v>
      </c>
      <c r="BO1289" s="175">
        <v>11247</v>
      </c>
      <c r="BP1289" s="198">
        <f t="shared" si="185"/>
        <v>46123</v>
      </c>
    </row>
    <row r="1290" spans="1:68" s="116" customFormat="1" x14ac:dyDescent="0.15">
      <c r="A1290" s="117">
        <v>2420302003</v>
      </c>
      <c r="B1290" s="118" t="s">
        <v>1937</v>
      </c>
      <c r="C1290" s="118" t="s">
        <v>1919</v>
      </c>
      <c r="D1290" s="118" t="s">
        <v>1936</v>
      </c>
      <c r="E1290" s="118" t="s">
        <v>4469</v>
      </c>
      <c r="F1290" s="120">
        <v>14</v>
      </c>
      <c r="G1290" s="119">
        <v>720278</v>
      </c>
      <c r="H1290" s="119"/>
      <c r="I1290" s="120" t="s">
        <v>5820</v>
      </c>
      <c r="J1290" s="120">
        <v>3200</v>
      </c>
      <c r="K1290" s="120">
        <v>720278</v>
      </c>
      <c r="L1290" s="120">
        <v>0.61699999999999999</v>
      </c>
      <c r="M1290" s="121" t="s">
        <v>5657</v>
      </c>
      <c r="N1290" s="120">
        <v>2</v>
      </c>
      <c r="O1290" s="119">
        <v>223.333</v>
      </c>
      <c r="P1290" s="119">
        <v>29.91</v>
      </c>
      <c r="Q1290" s="119">
        <v>3.766</v>
      </c>
      <c r="R1290" s="120" t="s">
        <v>5658</v>
      </c>
      <c r="S1290" s="120">
        <v>0.45</v>
      </c>
      <c r="T1290" s="120"/>
      <c r="U1290" s="120"/>
      <c r="V1290" s="172">
        <v>647.20000000000005</v>
      </c>
      <c r="W1290" s="172">
        <v>252.5</v>
      </c>
      <c r="X1290" s="172">
        <v>175.2</v>
      </c>
      <c r="Y1290" s="172">
        <v>35.700000000000003</v>
      </c>
      <c r="Z1290" s="172">
        <v>183.8</v>
      </c>
      <c r="AA1290" s="123"/>
      <c r="AB1290" s="123"/>
      <c r="AC1290" s="123">
        <v>661.42</v>
      </c>
      <c r="AD1290" s="123"/>
      <c r="AE1290" s="123"/>
      <c r="AF1290" s="123"/>
      <c r="AG1290" s="214"/>
      <c r="AH1290" s="229" t="str">
        <f t="shared" si="180"/>
        <v>b3</v>
      </c>
      <c r="AI1290" s="122"/>
      <c r="AJ1290" s="122"/>
      <c r="AK1290" s="122"/>
      <c r="AL1290" s="122"/>
      <c r="AM1290" s="122"/>
      <c r="AN1290" s="173"/>
      <c r="AO1290" s="173"/>
      <c r="AP1290" s="173"/>
      <c r="AQ1290" s="173"/>
      <c r="AR1290" s="173"/>
      <c r="AS1290" s="173">
        <v>0.6</v>
      </c>
      <c r="AT1290" s="173">
        <v>0.6</v>
      </c>
      <c r="AU1290" s="173">
        <v>0.6</v>
      </c>
      <c r="AV1290" s="173">
        <v>0.6</v>
      </c>
      <c r="AW1290" s="173">
        <v>0.6</v>
      </c>
      <c r="AX1290" s="173"/>
      <c r="AY1290" s="173"/>
      <c r="AZ1290" s="211">
        <f t="shared" si="186"/>
        <v>0.6</v>
      </c>
      <c r="BA1290" s="211">
        <f t="shared" si="187"/>
        <v>2.4</v>
      </c>
      <c r="BB1290" s="205">
        <f t="shared" si="181"/>
        <v>83200</v>
      </c>
      <c r="BC1290" s="205">
        <f t="shared" si="182"/>
        <v>69967</v>
      </c>
      <c r="BD1290" s="205">
        <f t="shared" si="183"/>
        <v>13784</v>
      </c>
      <c r="BE1290" s="205">
        <f t="shared" si="184"/>
        <v>551</v>
      </c>
      <c r="BF1290" s="175">
        <v>69416</v>
      </c>
      <c r="BG1290" s="175"/>
      <c r="BH1290" s="175">
        <v>27568</v>
      </c>
      <c r="BI1290" s="175">
        <v>13233</v>
      </c>
      <c r="BJ1290" s="175"/>
      <c r="BK1290" s="175">
        <v>7258</v>
      </c>
      <c r="BL1290" s="175">
        <v>15677</v>
      </c>
      <c r="BM1290" s="175">
        <v>9577</v>
      </c>
      <c r="BN1290" s="175">
        <v>6286</v>
      </c>
      <c r="BO1290" s="175">
        <v>3601</v>
      </c>
      <c r="BP1290" s="198">
        <f t="shared" si="185"/>
        <v>31169</v>
      </c>
    </row>
    <row r="1291" spans="1:68" s="116" customFormat="1" x14ac:dyDescent="0.15">
      <c r="A1291" s="117">
        <v>2420501001</v>
      </c>
      <c r="B1291" s="118" t="s">
        <v>1938</v>
      </c>
      <c r="C1291" s="118" t="s">
        <v>1919</v>
      </c>
      <c r="D1291" s="118" t="s">
        <v>1939</v>
      </c>
      <c r="E1291" s="118" t="s">
        <v>4470</v>
      </c>
      <c r="F1291" s="120">
        <v>13</v>
      </c>
      <c r="G1291" s="119">
        <v>1362048</v>
      </c>
      <c r="H1291" s="119"/>
      <c r="I1291" s="120" t="s">
        <v>5820</v>
      </c>
      <c r="J1291" s="120">
        <v>8200</v>
      </c>
      <c r="K1291" s="120">
        <v>1418323</v>
      </c>
      <c r="L1291" s="120">
        <v>0.47399999999999998</v>
      </c>
      <c r="M1291" s="121" t="s">
        <v>5654</v>
      </c>
      <c r="N1291" s="120">
        <v>2</v>
      </c>
      <c r="O1291" s="119">
        <v>107</v>
      </c>
      <c r="P1291" s="119">
        <v>36</v>
      </c>
      <c r="Q1291" s="119">
        <v>6.4</v>
      </c>
      <c r="R1291" s="120" t="s">
        <v>5658</v>
      </c>
      <c r="S1291" s="120">
        <v>0.78200000000000003</v>
      </c>
      <c r="T1291" s="120"/>
      <c r="U1291" s="120"/>
      <c r="V1291" s="172">
        <v>1061.5160000000001</v>
      </c>
      <c r="W1291" s="172"/>
      <c r="X1291" s="172">
        <v>720.81600000000003</v>
      </c>
      <c r="Y1291" s="172">
        <v>117.8</v>
      </c>
      <c r="Z1291" s="172">
        <v>222.9</v>
      </c>
      <c r="AA1291" s="123">
        <v>13912.4</v>
      </c>
      <c r="AB1291" s="123"/>
      <c r="AC1291" s="123">
        <v>202.66</v>
      </c>
      <c r="AD1291" s="123"/>
      <c r="AE1291" s="123"/>
      <c r="AF1291" s="123"/>
      <c r="AG1291" s="214"/>
      <c r="AH1291" s="229" t="str">
        <f t="shared" si="180"/>
        <v>b3</v>
      </c>
      <c r="AI1291" s="122"/>
      <c r="AJ1291" s="122"/>
      <c r="AK1291" s="122"/>
      <c r="AL1291" s="122"/>
      <c r="AM1291" s="122"/>
      <c r="AN1291" s="173">
        <v>3</v>
      </c>
      <c r="AO1291" s="173"/>
      <c r="AP1291" s="173"/>
      <c r="AQ1291" s="173"/>
      <c r="AR1291" s="173"/>
      <c r="AS1291" s="173">
        <v>0.8</v>
      </c>
      <c r="AT1291" s="173">
        <v>1</v>
      </c>
      <c r="AU1291" s="173">
        <v>0.7</v>
      </c>
      <c r="AV1291" s="173">
        <v>0.8</v>
      </c>
      <c r="AW1291" s="173">
        <v>0.5</v>
      </c>
      <c r="AX1291" s="173">
        <v>0.5</v>
      </c>
      <c r="AY1291" s="173">
        <v>0.7</v>
      </c>
      <c r="AZ1291" s="211">
        <f t="shared" si="186"/>
        <v>3.8</v>
      </c>
      <c r="BA1291" s="211">
        <f t="shared" si="187"/>
        <v>4.2</v>
      </c>
      <c r="BB1291" s="205">
        <f t="shared" si="181"/>
        <v>129147</v>
      </c>
      <c r="BC1291" s="205">
        <f t="shared" si="182"/>
        <v>129147</v>
      </c>
      <c r="BD1291" s="205">
        <f t="shared" si="183"/>
        <v>0</v>
      </c>
      <c r="BE1291" s="205">
        <f t="shared" si="184"/>
        <v>0</v>
      </c>
      <c r="BF1291" s="175">
        <v>129147</v>
      </c>
      <c r="BG1291" s="175">
        <v>1204</v>
      </c>
      <c r="BH1291" s="175">
        <v>53680</v>
      </c>
      <c r="BI1291" s="175"/>
      <c r="BJ1291" s="175"/>
      <c r="BK1291" s="175">
        <v>28743</v>
      </c>
      <c r="BL1291" s="175">
        <v>21226</v>
      </c>
      <c r="BM1291" s="175">
        <v>20547</v>
      </c>
      <c r="BN1291" s="175">
        <v>2720</v>
      </c>
      <c r="BO1291" s="175">
        <v>1027</v>
      </c>
      <c r="BP1291" s="198">
        <f t="shared" si="185"/>
        <v>54707</v>
      </c>
    </row>
    <row r="1292" spans="1:68" s="116" customFormat="1" x14ac:dyDescent="0.15">
      <c r="A1292" s="117">
        <v>2420801001</v>
      </c>
      <c r="B1292" s="118" t="s">
        <v>189</v>
      </c>
      <c r="C1292" s="118" t="s">
        <v>1919</v>
      </c>
      <c r="D1292" s="118" t="s">
        <v>1940</v>
      </c>
      <c r="E1292" s="118" t="s">
        <v>4471</v>
      </c>
      <c r="F1292" s="120">
        <v>7</v>
      </c>
      <c r="G1292" s="119">
        <v>2068807</v>
      </c>
      <c r="H1292" s="119"/>
      <c r="I1292" s="120" t="s">
        <v>5820</v>
      </c>
      <c r="J1292" s="120">
        <v>15000</v>
      </c>
      <c r="K1292" s="120">
        <v>1891522</v>
      </c>
      <c r="L1292" s="120">
        <v>0.34499999999999997</v>
      </c>
      <c r="M1292" s="121" t="s">
        <v>5656</v>
      </c>
      <c r="N1292" s="120">
        <v>2</v>
      </c>
      <c r="O1292" s="119">
        <v>157.5</v>
      </c>
      <c r="P1292" s="119"/>
      <c r="Q1292" s="119"/>
      <c r="R1292" s="120" t="s">
        <v>5655</v>
      </c>
      <c r="S1292" s="120">
        <v>22.2</v>
      </c>
      <c r="T1292" s="120"/>
      <c r="U1292" s="120"/>
      <c r="V1292" s="172">
        <v>1887.8</v>
      </c>
      <c r="W1292" s="172">
        <v>111.3</v>
      </c>
      <c r="X1292" s="172">
        <v>1165.5999999999999</v>
      </c>
      <c r="Y1292" s="172">
        <v>88.5</v>
      </c>
      <c r="Z1292" s="172">
        <v>522.4</v>
      </c>
      <c r="AA1292" s="123">
        <v>19635.400000000001</v>
      </c>
      <c r="AB1292" s="123"/>
      <c r="AC1292" s="123">
        <v>1269</v>
      </c>
      <c r="AD1292" s="123"/>
      <c r="AE1292" s="123"/>
      <c r="AF1292" s="123"/>
      <c r="AG1292" s="214"/>
      <c r="AH1292" s="229" t="str">
        <f t="shared" si="180"/>
        <v>b3</v>
      </c>
      <c r="AI1292" s="122"/>
      <c r="AJ1292" s="122"/>
      <c r="AK1292" s="122"/>
      <c r="AL1292" s="122"/>
      <c r="AM1292" s="122"/>
      <c r="AN1292" s="173">
        <v>6</v>
      </c>
      <c r="AO1292" s="173"/>
      <c r="AP1292" s="173"/>
      <c r="AQ1292" s="173"/>
      <c r="AR1292" s="173"/>
      <c r="AS1292" s="173">
        <v>1</v>
      </c>
      <c r="AT1292" s="173">
        <v>1.8</v>
      </c>
      <c r="AU1292" s="173">
        <v>1.8</v>
      </c>
      <c r="AV1292" s="173">
        <v>1.8</v>
      </c>
      <c r="AW1292" s="173">
        <v>1.8</v>
      </c>
      <c r="AX1292" s="173">
        <v>1.8</v>
      </c>
      <c r="AY1292" s="173">
        <v>1</v>
      </c>
      <c r="AZ1292" s="211">
        <f t="shared" si="186"/>
        <v>7</v>
      </c>
      <c r="BA1292" s="211">
        <f t="shared" si="187"/>
        <v>10</v>
      </c>
      <c r="BB1292" s="205">
        <f t="shared" si="181"/>
        <v>307688</v>
      </c>
      <c r="BC1292" s="205">
        <f t="shared" si="182"/>
        <v>221143</v>
      </c>
      <c r="BD1292" s="205">
        <f t="shared" si="183"/>
        <v>89358</v>
      </c>
      <c r="BE1292" s="205">
        <f t="shared" si="184"/>
        <v>2813</v>
      </c>
      <c r="BF1292" s="175">
        <v>218330</v>
      </c>
      <c r="BG1292" s="175">
        <v>38078</v>
      </c>
      <c r="BH1292" s="175">
        <v>88620</v>
      </c>
      <c r="BI1292" s="175">
        <v>86545</v>
      </c>
      <c r="BJ1292" s="175"/>
      <c r="BK1292" s="175">
        <v>22786</v>
      </c>
      <c r="BL1292" s="175">
        <v>19218</v>
      </c>
      <c r="BM1292" s="175">
        <v>25623</v>
      </c>
      <c r="BN1292" s="175">
        <v>9783</v>
      </c>
      <c r="BO1292" s="175">
        <v>17035</v>
      </c>
      <c r="BP1292" s="198">
        <f t="shared" si="185"/>
        <v>105655</v>
      </c>
    </row>
    <row r="1293" spans="1:68" s="116" customFormat="1" x14ac:dyDescent="0.15">
      <c r="A1293" s="117">
        <v>2421102001</v>
      </c>
      <c r="B1293" s="118" t="s">
        <v>1941</v>
      </c>
      <c r="C1293" s="118" t="s">
        <v>1919</v>
      </c>
      <c r="D1293" s="118" t="s">
        <v>1942</v>
      </c>
      <c r="E1293" s="118" t="s">
        <v>4472</v>
      </c>
      <c r="F1293" s="120">
        <v>16</v>
      </c>
      <c r="G1293" s="119">
        <v>521919</v>
      </c>
      <c r="H1293" s="119"/>
      <c r="I1293" s="120" t="s">
        <v>5820</v>
      </c>
      <c r="J1293" s="120">
        <v>2900</v>
      </c>
      <c r="K1293" s="120">
        <v>521919</v>
      </c>
      <c r="L1293" s="120">
        <v>0.49299999999999999</v>
      </c>
      <c r="M1293" s="121" t="s">
        <v>5665</v>
      </c>
      <c r="N1293" s="120">
        <v>2</v>
      </c>
      <c r="O1293" s="119">
        <v>165.4</v>
      </c>
      <c r="P1293" s="119">
        <v>45.2</v>
      </c>
      <c r="Q1293" s="119">
        <v>4.4000000000000004</v>
      </c>
      <c r="R1293" s="120"/>
      <c r="S1293" s="120"/>
      <c r="T1293" s="120"/>
      <c r="U1293" s="120" t="s">
        <v>5694</v>
      </c>
      <c r="V1293" s="172">
        <v>403.65499999999997</v>
      </c>
      <c r="W1293" s="172">
        <v>46.088999999999999</v>
      </c>
      <c r="X1293" s="172">
        <v>188.47800000000001</v>
      </c>
      <c r="Y1293" s="172">
        <v>64.757999999999996</v>
      </c>
      <c r="Z1293" s="172">
        <v>104.33</v>
      </c>
      <c r="AA1293" s="123">
        <v>3319</v>
      </c>
      <c r="AB1293" s="123"/>
      <c r="AC1293" s="123">
        <v>246</v>
      </c>
      <c r="AD1293" s="123"/>
      <c r="AE1293" s="123"/>
      <c r="AF1293" s="123"/>
      <c r="AG1293" s="214"/>
      <c r="AH1293" s="229" t="str">
        <f t="shared" si="180"/>
        <v>b3</v>
      </c>
      <c r="AI1293" s="122"/>
      <c r="AJ1293" s="122"/>
      <c r="AK1293" s="122"/>
      <c r="AL1293" s="122"/>
      <c r="AM1293" s="122"/>
      <c r="AN1293" s="173"/>
      <c r="AO1293" s="173"/>
      <c r="AP1293" s="173"/>
      <c r="AQ1293" s="173"/>
      <c r="AR1293" s="173"/>
      <c r="AS1293" s="173"/>
      <c r="AT1293" s="173"/>
      <c r="AU1293" s="173"/>
      <c r="AV1293" s="173"/>
      <c r="AW1293" s="173"/>
      <c r="AX1293" s="173"/>
      <c r="AY1293" s="173"/>
      <c r="AZ1293" s="211">
        <f t="shared" si="186"/>
        <v>0</v>
      </c>
      <c r="BA1293" s="211">
        <f t="shared" si="187"/>
        <v>0</v>
      </c>
      <c r="BB1293" s="205">
        <f t="shared" si="181"/>
        <v>42101</v>
      </c>
      <c r="BC1293" s="205">
        <f t="shared" si="182"/>
        <v>42101</v>
      </c>
      <c r="BD1293" s="205">
        <f t="shared" si="183"/>
        <v>0</v>
      </c>
      <c r="BE1293" s="205">
        <f t="shared" si="184"/>
        <v>0</v>
      </c>
      <c r="BF1293" s="175">
        <v>42101</v>
      </c>
      <c r="BG1293" s="175"/>
      <c r="BH1293" s="175">
        <v>27912</v>
      </c>
      <c r="BI1293" s="175"/>
      <c r="BJ1293" s="175"/>
      <c r="BK1293" s="175">
        <v>5056</v>
      </c>
      <c r="BL1293" s="175">
        <v>1934</v>
      </c>
      <c r="BM1293" s="175">
        <v>6524</v>
      </c>
      <c r="BN1293" s="175">
        <v>319</v>
      </c>
      <c r="BO1293" s="175">
        <v>356</v>
      </c>
      <c r="BP1293" s="198">
        <f t="shared" si="185"/>
        <v>28268</v>
      </c>
    </row>
    <row r="1294" spans="1:68" s="116" customFormat="1" x14ac:dyDescent="0.15">
      <c r="A1294" s="117">
        <v>2421502001</v>
      </c>
      <c r="B1294" s="118" t="s">
        <v>1943</v>
      </c>
      <c r="C1294" s="118" t="s">
        <v>1919</v>
      </c>
      <c r="D1294" s="118" t="s">
        <v>1944</v>
      </c>
      <c r="E1294" s="118" t="s">
        <v>4473</v>
      </c>
      <c r="F1294" s="120">
        <v>15</v>
      </c>
      <c r="G1294" s="119">
        <v>20048.11</v>
      </c>
      <c r="H1294" s="119"/>
      <c r="I1294" s="120" t="s">
        <v>5820</v>
      </c>
      <c r="J1294" s="120">
        <v>210</v>
      </c>
      <c r="K1294" s="120">
        <v>20048</v>
      </c>
      <c r="L1294" s="120">
        <v>0.26200000000000001</v>
      </c>
      <c r="M1294" s="121" t="s">
        <v>5676</v>
      </c>
      <c r="N1294" s="120">
        <v>1</v>
      </c>
      <c r="O1294" s="119">
        <v>114</v>
      </c>
      <c r="P1294" s="119"/>
      <c r="Q1294" s="119"/>
      <c r="R1294" s="120"/>
      <c r="S1294" s="120"/>
      <c r="T1294" s="120"/>
      <c r="U1294" s="120" t="s">
        <v>5694</v>
      </c>
      <c r="V1294" s="172">
        <v>47.7</v>
      </c>
      <c r="W1294" s="172"/>
      <c r="X1294" s="172"/>
      <c r="Y1294" s="172"/>
      <c r="Z1294" s="172">
        <v>47.7</v>
      </c>
      <c r="AA1294" s="123">
        <v>152</v>
      </c>
      <c r="AB1294" s="123"/>
      <c r="AC1294" s="123">
        <v>7</v>
      </c>
      <c r="AD1294" s="123">
        <v>3</v>
      </c>
      <c r="AE1294" s="123"/>
      <c r="AF1294" s="123"/>
      <c r="AG1294" s="214">
        <f t="shared" ref="AG1294:AG1330" si="188">SUM(AD1294:AF1294)</f>
        <v>3</v>
      </c>
      <c r="AH1294" s="229" t="str">
        <f t="shared" si="180"/>
        <v>a4</v>
      </c>
      <c r="AI1294" s="122"/>
      <c r="AJ1294" s="122"/>
      <c r="AK1294" s="122"/>
      <c r="AL1294" s="122"/>
      <c r="AM1294" s="122"/>
      <c r="AN1294" s="173"/>
      <c r="AO1294" s="173"/>
      <c r="AP1294" s="173"/>
      <c r="AQ1294" s="173"/>
      <c r="AR1294" s="173"/>
      <c r="AS1294" s="173"/>
      <c r="AT1294" s="173">
        <v>2</v>
      </c>
      <c r="AU1294" s="173">
        <v>2</v>
      </c>
      <c r="AV1294" s="173">
        <v>2</v>
      </c>
      <c r="AW1294" s="173">
        <v>2</v>
      </c>
      <c r="AX1294" s="173">
        <v>2</v>
      </c>
      <c r="AY1294" s="173"/>
      <c r="AZ1294" s="211">
        <f t="shared" si="186"/>
        <v>0</v>
      </c>
      <c r="BA1294" s="211">
        <f t="shared" si="187"/>
        <v>10</v>
      </c>
      <c r="BB1294" s="205">
        <f t="shared" si="181"/>
        <v>16935</v>
      </c>
      <c r="BC1294" s="205">
        <f t="shared" si="182"/>
        <v>13187</v>
      </c>
      <c r="BD1294" s="205">
        <f t="shared" si="183"/>
        <v>4282</v>
      </c>
      <c r="BE1294" s="205">
        <f t="shared" si="184"/>
        <v>534</v>
      </c>
      <c r="BF1294" s="175">
        <v>12653</v>
      </c>
      <c r="BG1294" s="175"/>
      <c r="BH1294" s="175">
        <v>6231</v>
      </c>
      <c r="BI1294" s="175">
        <v>3748</v>
      </c>
      <c r="BJ1294" s="175"/>
      <c r="BK1294" s="175"/>
      <c r="BL1294" s="175">
        <v>4585</v>
      </c>
      <c r="BM1294" s="175">
        <v>1498</v>
      </c>
      <c r="BN1294" s="175">
        <v>339</v>
      </c>
      <c r="BO1294" s="175">
        <v>534</v>
      </c>
      <c r="BP1294" s="198">
        <f t="shared" si="185"/>
        <v>6765</v>
      </c>
    </row>
    <row r="1295" spans="1:68" s="116" customFormat="1" x14ac:dyDescent="0.15">
      <c r="A1295" s="117">
        <v>2421502002</v>
      </c>
      <c r="B1295" s="118" t="s">
        <v>1945</v>
      </c>
      <c r="C1295" s="118" t="s">
        <v>1919</v>
      </c>
      <c r="D1295" s="118" t="s">
        <v>1944</v>
      </c>
      <c r="E1295" s="118" t="s">
        <v>4474</v>
      </c>
      <c r="F1295" s="120">
        <v>12</v>
      </c>
      <c r="G1295" s="119">
        <v>37225</v>
      </c>
      <c r="H1295" s="119"/>
      <c r="I1295" s="120" t="s">
        <v>5820</v>
      </c>
      <c r="J1295" s="120">
        <v>410</v>
      </c>
      <c r="K1295" s="120">
        <v>37225</v>
      </c>
      <c r="L1295" s="120">
        <v>0.249</v>
      </c>
      <c r="M1295" s="121" t="s">
        <v>5676</v>
      </c>
      <c r="N1295" s="120">
        <v>1</v>
      </c>
      <c r="O1295" s="119">
        <v>76</v>
      </c>
      <c r="P1295" s="119"/>
      <c r="Q1295" s="119"/>
      <c r="R1295" s="120"/>
      <c r="S1295" s="120"/>
      <c r="T1295" s="120"/>
      <c r="U1295" s="120" t="s">
        <v>5694</v>
      </c>
      <c r="V1295" s="172">
        <v>24.6</v>
      </c>
      <c r="W1295" s="172"/>
      <c r="X1295" s="172"/>
      <c r="Y1295" s="172"/>
      <c r="Z1295" s="172">
        <v>24.6</v>
      </c>
      <c r="AA1295" s="123">
        <v>216</v>
      </c>
      <c r="AB1295" s="123"/>
      <c r="AC1295" s="123">
        <v>13</v>
      </c>
      <c r="AD1295" s="123">
        <v>6</v>
      </c>
      <c r="AE1295" s="123"/>
      <c r="AF1295" s="123"/>
      <c r="AG1295" s="214">
        <f t="shared" si="188"/>
        <v>6</v>
      </c>
      <c r="AH1295" s="229" t="str">
        <f t="shared" si="180"/>
        <v>a4</v>
      </c>
      <c r="AI1295" s="122"/>
      <c r="AJ1295" s="122"/>
      <c r="AK1295" s="122"/>
      <c r="AL1295" s="122"/>
      <c r="AM1295" s="122"/>
      <c r="AN1295" s="173"/>
      <c r="AO1295" s="173"/>
      <c r="AP1295" s="173"/>
      <c r="AQ1295" s="173"/>
      <c r="AR1295" s="173"/>
      <c r="AS1295" s="173"/>
      <c r="AT1295" s="173">
        <v>2</v>
      </c>
      <c r="AU1295" s="173">
        <v>2</v>
      </c>
      <c r="AV1295" s="173">
        <v>2</v>
      </c>
      <c r="AW1295" s="173">
        <v>2</v>
      </c>
      <c r="AX1295" s="173">
        <v>2</v>
      </c>
      <c r="AY1295" s="173"/>
      <c r="AZ1295" s="211">
        <f t="shared" si="186"/>
        <v>0</v>
      </c>
      <c r="BA1295" s="211">
        <f t="shared" si="187"/>
        <v>10</v>
      </c>
      <c r="BB1295" s="205">
        <f t="shared" si="181"/>
        <v>17617</v>
      </c>
      <c r="BC1295" s="205">
        <f t="shared" si="182"/>
        <v>13422</v>
      </c>
      <c r="BD1295" s="205">
        <f t="shared" si="183"/>
        <v>5190</v>
      </c>
      <c r="BE1295" s="205">
        <f t="shared" si="184"/>
        <v>995</v>
      </c>
      <c r="BF1295" s="175">
        <v>12427</v>
      </c>
      <c r="BG1295" s="175"/>
      <c r="BH1295" s="175">
        <v>7456</v>
      </c>
      <c r="BI1295" s="175">
        <v>4195</v>
      </c>
      <c r="BJ1295" s="175"/>
      <c r="BK1295" s="175"/>
      <c r="BL1295" s="175">
        <v>3036</v>
      </c>
      <c r="BM1295" s="175">
        <v>1216</v>
      </c>
      <c r="BN1295" s="175">
        <v>719</v>
      </c>
      <c r="BO1295" s="175">
        <v>995</v>
      </c>
      <c r="BP1295" s="198">
        <f t="shared" si="185"/>
        <v>8451</v>
      </c>
    </row>
    <row r="1296" spans="1:68" s="116" customFormat="1" x14ac:dyDescent="0.15">
      <c r="A1296" s="117">
        <v>2421502003</v>
      </c>
      <c r="B1296" s="118" t="s">
        <v>1946</v>
      </c>
      <c r="C1296" s="118" t="s">
        <v>1919</v>
      </c>
      <c r="D1296" s="118" t="s">
        <v>1944</v>
      </c>
      <c r="E1296" s="118" t="s">
        <v>4475</v>
      </c>
      <c r="F1296" s="120">
        <v>12</v>
      </c>
      <c r="G1296" s="119">
        <v>162756</v>
      </c>
      <c r="H1296" s="119"/>
      <c r="I1296" s="120" t="s">
        <v>5820</v>
      </c>
      <c r="J1296" s="120">
        <v>1200</v>
      </c>
      <c r="K1296" s="120">
        <v>162756</v>
      </c>
      <c r="L1296" s="120">
        <v>0.372</v>
      </c>
      <c r="M1296" s="121" t="s">
        <v>5676</v>
      </c>
      <c r="N1296" s="120">
        <v>1</v>
      </c>
      <c r="O1296" s="119">
        <v>203</v>
      </c>
      <c r="P1296" s="119"/>
      <c r="Q1296" s="119"/>
      <c r="R1296" s="120"/>
      <c r="S1296" s="120"/>
      <c r="T1296" s="120"/>
      <c r="U1296" s="120" t="s">
        <v>5689</v>
      </c>
      <c r="V1296" s="172">
        <v>269.02</v>
      </c>
      <c r="W1296" s="172">
        <v>26.52</v>
      </c>
      <c r="X1296" s="172">
        <v>87.91</v>
      </c>
      <c r="Y1296" s="172">
        <v>40.5</v>
      </c>
      <c r="Z1296" s="172">
        <v>114.09</v>
      </c>
      <c r="AA1296" s="123">
        <v>2664</v>
      </c>
      <c r="AB1296" s="123"/>
      <c r="AC1296" s="123">
        <v>90</v>
      </c>
      <c r="AD1296" s="123"/>
      <c r="AE1296" s="123"/>
      <c r="AF1296" s="123"/>
      <c r="AG1296" s="214"/>
      <c r="AH1296" s="229" t="str">
        <f t="shared" si="180"/>
        <v>a3</v>
      </c>
      <c r="AI1296" s="122"/>
      <c r="AJ1296" s="122"/>
      <c r="AK1296" s="122"/>
      <c r="AL1296" s="122"/>
      <c r="AM1296" s="122"/>
      <c r="AN1296" s="173"/>
      <c r="AO1296" s="173"/>
      <c r="AP1296" s="173"/>
      <c r="AQ1296" s="173"/>
      <c r="AR1296" s="173"/>
      <c r="AS1296" s="173">
        <v>2</v>
      </c>
      <c r="AT1296" s="173">
        <v>2</v>
      </c>
      <c r="AU1296" s="173">
        <v>2</v>
      </c>
      <c r="AV1296" s="173">
        <v>2</v>
      </c>
      <c r="AW1296" s="173">
        <v>2</v>
      </c>
      <c r="AX1296" s="173">
        <v>2</v>
      </c>
      <c r="AY1296" s="173"/>
      <c r="AZ1296" s="211">
        <f t="shared" si="186"/>
        <v>2</v>
      </c>
      <c r="BA1296" s="211">
        <f t="shared" si="187"/>
        <v>10</v>
      </c>
      <c r="BB1296" s="205">
        <f t="shared" si="181"/>
        <v>31821</v>
      </c>
      <c r="BC1296" s="205">
        <f t="shared" si="182"/>
        <v>25190</v>
      </c>
      <c r="BD1296" s="205">
        <f t="shared" si="183"/>
        <v>6964</v>
      </c>
      <c r="BE1296" s="205">
        <f t="shared" si="184"/>
        <v>333</v>
      </c>
      <c r="BF1296" s="175">
        <v>24857</v>
      </c>
      <c r="BG1296" s="175"/>
      <c r="BH1296" s="175">
        <v>9986</v>
      </c>
      <c r="BI1296" s="175">
        <v>6631</v>
      </c>
      <c r="BJ1296" s="175"/>
      <c r="BK1296" s="175">
        <v>2457</v>
      </c>
      <c r="BL1296" s="175">
        <v>5506</v>
      </c>
      <c r="BM1296" s="175">
        <v>5444</v>
      </c>
      <c r="BN1296" s="175">
        <v>1146</v>
      </c>
      <c r="BO1296" s="175">
        <v>651</v>
      </c>
      <c r="BP1296" s="198">
        <f t="shared" si="185"/>
        <v>10637</v>
      </c>
    </row>
    <row r="1297" spans="1:68" s="116" customFormat="1" x14ac:dyDescent="0.15">
      <c r="A1297" s="117">
        <v>2421502004</v>
      </c>
      <c r="B1297" s="118" t="s">
        <v>1947</v>
      </c>
      <c r="C1297" s="118" t="s">
        <v>1919</v>
      </c>
      <c r="D1297" s="118" t="s">
        <v>1944</v>
      </c>
      <c r="E1297" s="118" t="s">
        <v>4476</v>
      </c>
      <c r="F1297" s="120">
        <v>11</v>
      </c>
      <c r="G1297" s="119">
        <v>36897</v>
      </c>
      <c r="H1297" s="119"/>
      <c r="I1297" s="120" t="s">
        <v>5820</v>
      </c>
      <c r="J1297" s="120">
        <v>1200</v>
      </c>
      <c r="K1297" s="120">
        <v>36897</v>
      </c>
      <c r="L1297" s="120">
        <v>8.4000000000000005E-2</v>
      </c>
      <c r="M1297" s="121" t="s">
        <v>5661</v>
      </c>
      <c r="N1297" s="120">
        <v>1</v>
      </c>
      <c r="O1297" s="119">
        <v>147</v>
      </c>
      <c r="P1297" s="119"/>
      <c r="Q1297" s="119"/>
      <c r="R1297" s="120"/>
      <c r="S1297" s="120"/>
      <c r="T1297" s="120"/>
      <c r="U1297" s="120" t="s">
        <v>5689</v>
      </c>
      <c r="V1297" s="172">
        <v>92.7</v>
      </c>
      <c r="W1297" s="172"/>
      <c r="X1297" s="172"/>
      <c r="Y1297" s="172"/>
      <c r="Z1297" s="172">
        <v>92.7</v>
      </c>
      <c r="AA1297" s="123"/>
      <c r="AB1297" s="123"/>
      <c r="AC1297" s="123">
        <v>30</v>
      </c>
      <c r="AD1297" s="123"/>
      <c r="AE1297" s="123"/>
      <c r="AF1297" s="123"/>
      <c r="AG1297" s="214"/>
      <c r="AH1297" s="229" t="str">
        <f t="shared" si="180"/>
        <v>a3</v>
      </c>
      <c r="AI1297" s="122"/>
      <c r="AJ1297" s="122"/>
      <c r="AK1297" s="122"/>
      <c r="AL1297" s="122"/>
      <c r="AM1297" s="122"/>
      <c r="AN1297" s="173"/>
      <c r="AO1297" s="173"/>
      <c r="AP1297" s="173"/>
      <c r="AQ1297" s="173"/>
      <c r="AR1297" s="173"/>
      <c r="AS1297" s="173">
        <v>2</v>
      </c>
      <c r="AT1297" s="173">
        <v>2</v>
      </c>
      <c r="AU1297" s="173">
        <v>2</v>
      </c>
      <c r="AV1297" s="173">
        <v>2</v>
      </c>
      <c r="AW1297" s="173">
        <v>2</v>
      </c>
      <c r="AX1297" s="173">
        <v>2</v>
      </c>
      <c r="AY1297" s="173"/>
      <c r="AZ1297" s="211">
        <f t="shared" si="186"/>
        <v>2</v>
      </c>
      <c r="BA1297" s="211">
        <f t="shared" si="187"/>
        <v>10</v>
      </c>
      <c r="BB1297" s="205">
        <f t="shared" si="181"/>
        <v>18440</v>
      </c>
      <c r="BC1297" s="205">
        <f t="shared" si="182"/>
        <v>13135</v>
      </c>
      <c r="BD1297" s="205">
        <f t="shared" si="183"/>
        <v>5571</v>
      </c>
      <c r="BE1297" s="205">
        <f t="shared" si="184"/>
        <v>266</v>
      </c>
      <c r="BF1297" s="175">
        <v>12869</v>
      </c>
      <c r="BG1297" s="175"/>
      <c r="BH1297" s="175">
        <v>7949</v>
      </c>
      <c r="BI1297" s="175">
        <v>5305</v>
      </c>
      <c r="BJ1297" s="175"/>
      <c r="BK1297" s="175">
        <v>1134</v>
      </c>
      <c r="BL1297" s="175">
        <v>641</v>
      </c>
      <c r="BM1297" s="175">
        <v>2664</v>
      </c>
      <c r="BN1297" s="175">
        <v>240</v>
      </c>
      <c r="BO1297" s="175">
        <v>507</v>
      </c>
      <c r="BP1297" s="198">
        <f t="shared" si="185"/>
        <v>8456</v>
      </c>
    </row>
    <row r="1298" spans="1:68" s="116" customFormat="1" x14ac:dyDescent="0.15">
      <c r="A1298" s="117">
        <v>2421502005</v>
      </c>
      <c r="B1298" s="118" t="s">
        <v>1948</v>
      </c>
      <c r="C1298" s="118" t="s">
        <v>1919</v>
      </c>
      <c r="D1298" s="118" t="s">
        <v>1944</v>
      </c>
      <c r="E1298" s="118" t="s">
        <v>4477</v>
      </c>
      <c r="F1298" s="120">
        <v>9</v>
      </c>
      <c r="G1298" s="119">
        <v>31248</v>
      </c>
      <c r="H1298" s="119"/>
      <c r="I1298" s="120" t="s">
        <v>5820</v>
      </c>
      <c r="J1298" s="120">
        <v>600</v>
      </c>
      <c r="K1298" s="120">
        <v>31248</v>
      </c>
      <c r="L1298" s="120">
        <v>0.14299999999999999</v>
      </c>
      <c r="M1298" s="121" t="s">
        <v>5676</v>
      </c>
      <c r="N1298" s="120">
        <v>1</v>
      </c>
      <c r="O1298" s="119">
        <v>150</v>
      </c>
      <c r="P1298" s="119"/>
      <c r="Q1298" s="119"/>
      <c r="R1298" s="120"/>
      <c r="S1298" s="120"/>
      <c r="T1298" s="120"/>
      <c r="U1298" s="120" t="s">
        <v>5689</v>
      </c>
      <c r="V1298" s="172">
        <v>63.4</v>
      </c>
      <c r="W1298" s="172"/>
      <c r="X1298" s="172"/>
      <c r="Y1298" s="172"/>
      <c r="Z1298" s="172">
        <v>63.4</v>
      </c>
      <c r="AA1298" s="123"/>
      <c r="AB1298" s="123"/>
      <c r="AC1298" s="123">
        <v>22</v>
      </c>
      <c r="AD1298" s="123"/>
      <c r="AE1298" s="123"/>
      <c r="AF1298" s="123"/>
      <c r="AG1298" s="214"/>
      <c r="AH1298" s="229" t="str">
        <f t="shared" si="180"/>
        <v>a3</v>
      </c>
      <c r="AI1298" s="122"/>
      <c r="AJ1298" s="122"/>
      <c r="AK1298" s="122"/>
      <c r="AL1298" s="122"/>
      <c r="AM1298" s="122"/>
      <c r="AN1298" s="173"/>
      <c r="AO1298" s="173"/>
      <c r="AP1298" s="173"/>
      <c r="AQ1298" s="173"/>
      <c r="AR1298" s="173"/>
      <c r="AS1298" s="173"/>
      <c r="AT1298" s="173">
        <v>2</v>
      </c>
      <c r="AU1298" s="173">
        <v>2</v>
      </c>
      <c r="AV1298" s="173">
        <v>2</v>
      </c>
      <c r="AW1298" s="173">
        <v>2</v>
      </c>
      <c r="AX1298" s="173">
        <v>2</v>
      </c>
      <c r="AY1298" s="173"/>
      <c r="AZ1298" s="211">
        <f t="shared" si="186"/>
        <v>0</v>
      </c>
      <c r="BA1298" s="211">
        <f t="shared" si="187"/>
        <v>10</v>
      </c>
      <c r="BB1298" s="205">
        <f t="shared" si="181"/>
        <v>16672</v>
      </c>
      <c r="BC1298" s="205">
        <f t="shared" si="182"/>
        <v>12330</v>
      </c>
      <c r="BD1298" s="205">
        <f t="shared" si="183"/>
        <v>4628</v>
      </c>
      <c r="BE1298" s="205">
        <f t="shared" si="184"/>
        <v>286</v>
      </c>
      <c r="BF1298" s="175">
        <v>12044</v>
      </c>
      <c r="BG1298" s="175"/>
      <c r="BH1298" s="175">
        <v>6878</v>
      </c>
      <c r="BI1298" s="175">
        <v>4342</v>
      </c>
      <c r="BJ1298" s="175"/>
      <c r="BK1298" s="175">
        <v>832</v>
      </c>
      <c r="BL1298" s="175">
        <v>1487</v>
      </c>
      <c r="BM1298" s="175">
        <v>2481</v>
      </c>
      <c r="BN1298" s="175">
        <v>244</v>
      </c>
      <c r="BO1298" s="175">
        <v>408</v>
      </c>
      <c r="BP1298" s="198">
        <f t="shared" si="185"/>
        <v>7286</v>
      </c>
    </row>
    <row r="1299" spans="1:68" s="116" customFormat="1" x14ac:dyDescent="0.15">
      <c r="A1299" s="117">
        <v>2421601001</v>
      </c>
      <c r="B1299" s="118" t="s">
        <v>1949</v>
      </c>
      <c r="C1299" s="118" t="s">
        <v>1919</v>
      </c>
      <c r="D1299" s="118" t="s">
        <v>1950</v>
      </c>
      <c r="E1299" s="118" t="s">
        <v>4478</v>
      </c>
      <c r="F1299" s="120">
        <v>16</v>
      </c>
      <c r="G1299" s="119">
        <v>730987</v>
      </c>
      <c r="H1299" s="119"/>
      <c r="I1299" s="120" t="s">
        <v>5820</v>
      </c>
      <c r="J1299" s="120">
        <v>3280</v>
      </c>
      <c r="K1299" s="120">
        <v>730987</v>
      </c>
      <c r="L1299" s="120">
        <v>0.61099999999999999</v>
      </c>
      <c r="M1299" s="121" t="s">
        <v>5670</v>
      </c>
      <c r="N1299" s="120">
        <v>2</v>
      </c>
      <c r="O1299" s="119">
        <v>123</v>
      </c>
      <c r="P1299" s="119"/>
      <c r="Q1299" s="119"/>
      <c r="R1299" s="120" t="s">
        <v>5655</v>
      </c>
      <c r="S1299" s="120">
        <v>5.3310000000000004</v>
      </c>
      <c r="T1299" s="120"/>
      <c r="U1299" s="120"/>
      <c r="V1299" s="172">
        <v>616.13199999999995</v>
      </c>
      <c r="W1299" s="172">
        <v>147.886</v>
      </c>
      <c r="X1299" s="172">
        <v>321.33699999999999</v>
      </c>
      <c r="Y1299" s="172">
        <v>40.509</v>
      </c>
      <c r="Z1299" s="172">
        <v>106.4</v>
      </c>
      <c r="AA1299" s="123">
        <v>5164</v>
      </c>
      <c r="AB1299" s="123"/>
      <c r="AC1299" s="123">
        <v>378.2</v>
      </c>
      <c r="AD1299" s="123"/>
      <c r="AE1299" s="123"/>
      <c r="AF1299" s="123"/>
      <c r="AG1299" s="214"/>
      <c r="AH1299" s="229" t="str">
        <f t="shared" si="180"/>
        <v>b3</v>
      </c>
      <c r="AI1299" s="122"/>
      <c r="AJ1299" s="122"/>
      <c r="AK1299" s="122"/>
      <c r="AL1299" s="122"/>
      <c r="AM1299" s="122"/>
      <c r="AN1299" s="173">
        <v>15</v>
      </c>
      <c r="AO1299" s="173"/>
      <c r="AP1299" s="173"/>
      <c r="AQ1299" s="173"/>
      <c r="AR1299" s="173"/>
      <c r="AS1299" s="173"/>
      <c r="AT1299" s="173"/>
      <c r="AU1299" s="173">
        <v>0.7</v>
      </c>
      <c r="AV1299" s="173"/>
      <c r="AW1299" s="173">
        <v>0.7</v>
      </c>
      <c r="AX1299" s="173"/>
      <c r="AY1299" s="173"/>
      <c r="AZ1299" s="211">
        <f t="shared" si="186"/>
        <v>15</v>
      </c>
      <c r="BA1299" s="211">
        <f t="shared" si="187"/>
        <v>1.4</v>
      </c>
      <c r="BB1299" s="205">
        <f t="shared" si="181"/>
        <v>65615</v>
      </c>
      <c r="BC1299" s="205">
        <f t="shared" si="182"/>
        <v>65615</v>
      </c>
      <c r="BD1299" s="205">
        <f t="shared" si="183"/>
        <v>0</v>
      </c>
      <c r="BE1299" s="205">
        <f t="shared" si="184"/>
        <v>0</v>
      </c>
      <c r="BF1299" s="175">
        <v>65615</v>
      </c>
      <c r="BG1299" s="175"/>
      <c r="BH1299" s="175">
        <v>28162</v>
      </c>
      <c r="BI1299" s="175"/>
      <c r="BJ1299" s="175"/>
      <c r="BK1299" s="175">
        <v>11177</v>
      </c>
      <c r="BL1299" s="175">
        <v>5771</v>
      </c>
      <c r="BM1299" s="175">
        <v>10164</v>
      </c>
      <c r="BN1299" s="175">
        <v>3035</v>
      </c>
      <c r="BO1299" s="175">
        <v>7306</v>
      </c>
      <c r="BP1299" s="198">
        <f t="shared" si="185"/>
        <v>35468</v>
      </c>
    </row>
    <row r="1300" spans="1:68" s="116" customFormat="1" x14ac:dyDescent="0.15">
      <c r="A1300" s="117">
        <v>2421602002</v>
      </c>
      <c r="B1300" s="118" t="s">
        <v>1951</v>
      </c>
      <c r="C1300" s="118" t="s">
        <v>1919</v>
      </c>
      <c r="D1300" s="118" t="s">
        <v>1950</v>
      </c>
      <c r="E1300" s="118" t="s">
        <v>4479</v>
      </c>
      <c r="F1300" s="120">
        <v>16</v>
      </c>
      <c r="G1300" s="119"/>
      <c r="H1300" s="119"/>
      <c r="I1300" s="120" t="s">
        <v>5820</v>
      </c>
      <c r="J1300" s="120">
        <v>2740</v>
      </c>
      <c r="K1300" s="120">
        <v>396862</v>
      </c>
      <c r="L1300" s="120">
        <v>0.39700000000000002</v>
      </c>
      <c r="M1300" s="121" t="s">
        <v>5657</v>
      </c>
      <c r="N1300" s="120">
        <v>1</v>
      </c>
      <c r="O1300" s="119">
        <v>183</v>
      </c>
      <c r="P1300" s="119"/>
      <c r="Q1300" s="119"/>
      <c r="R1300" s="120" t="s">
        <v>5658</v>
      </c>
      <c r="S1300" s="120">
        <v>0.63</v>
      </c>
      <c r="T1300" s="120"/>
      <c r="U1300" s="120"/>
      <c r="V1300" s="172">
        <v>298.63400000000001</v>
      </c>
      <c r="W1300" s="172">
        <v>32.064</v>
      </c>
      <c r="X1300" s="172">
        <v>181.56299999999999</v>
      </c>
      <c r="Y1300" s="172">
        <v>35.167000000000002</v>
      </c>
      <c r="Z1300" s="172">
        <v>49.84</v>
      </c>
      <c r="AA1300" s="123">
        <v>2975.1</v>
      </c>
      <c r="AB1300" s="123"/>
      <c r="AC1300" s="123">
        <v>252.4</v>
      </c>
      <c r="AD1300" s="123"/>
      <c r="AE1300" s="123"/>
      <c r="AF1300" s="123"/>
      <c r="AG1300" s="214"/>
      <c r="AH1300" s="229" t="str">
        <f t="shared" si="180"/>
        <v>a3</v>
      </c>
      <c r="AI1300" s="122"/>
      <c r="AJ1300" s="122"/>
      <c r="AK1300" s="122"/>
      <c r="AL1300" s="122"/>
      <c r="AM1300" s="122"/>
      <c r="AN1300" s="173">
        <v>15</v>
      </c>
      <c r="AO1300" s="173"/>
      <c r="AP1300" s="173"/>
      <c r="AQ1300" s="173"/>
      <c r="AR1300" s="173"/>
      <c r="AS1300" s="173"/>
      <c r="AT1300" s="173"/>
      <c r="AU1300" s="173">
        <v>0.7</v>
      </c>
      <c r="AV1300" s="173"/>
      <c r="AW1300" s="173">
        <v>0.7</v>
      </c>
      <c r="AX1300" s="173"/>
      <c r="AY1300" s="173"/>
      <c r="AZ1300" s="211">
        <f t="shared" si="186"/>
        <v>15</v>
      </c>
      <c r="BA1300" s="211">
        <f t="shared" si="187"/>
        <v>1.4</v>
      </c>
      <c r="BB1300" s="205">
        <f t="shared" si="181"/>
        <v>42412</v>
      </c>
      <c r="BC1300" s="205">
        <f t="shared" si="182"/>
        <v>42412</v>
      </c>
      <c r="BD1300" s="205">
        <f t="shared" si="183"/>
        <v>0</v>
      </c>
      <c r="BE1300" s="205">
        <f t="shared" si="184"/>
        <v>0</v>
      </c>
      <c r="BF1300" s="175">
        <v>42412</v>
      </c>
      <c r="BG1300" s="175">
        <v>444</v>
      </c>
      <c r="BH1300" s="175">
        <v>17634</v>
      </c>
      <c r="BI1300" s="175"/>
      <c r="BJ1300" s="175"/>
      <c r="BK1300" s="175">
        <v>8841</v>
      </c>
      <c r="BL1300" s="175">
        <v>1985</v>
      </c>
      <c r="BM1300" s="175">
        <v>6157</v>
      </c>
      <c r="BN1300" s="175">
        <v>2231</v>
      </c>
      <c r="BO1300" s="175">
        <v>5120</v>
      </c>
      <c r="BP1300" s="198">
        <f t="shared" si="185"/>
        <v>22754</v>
      </c>
    </row>
    <row r="1301" spans="1:68" s="116" customFormat="1" x14ac:dyDescent="0.15">
      <c r="A1301" s="117">
        <v>2421602003</v>
      </c>
      <c r="B1301" s="118" t="s">
        <v>1952</v>
      </c>
      <c r="C1301" s="118" t="s">
        <v>1919</v>
      </c>
      <c r="D1301" s="118" t="s">
        <v>1950</v>
      </c>
      <c r="E1301" s="118" t="s">
        <v>4480</v>
      </c>
      <c r="F1301" s="120">
        <v>12</v>
      </c>
      <c r="G1301" s="119">
        <v>124315.7</v>
      </c>
      <c r="H1301" s="119"/>
      <c r="I1301" s="120" t="s">
        <v>5820</v>
      </c>
      <c r="J1301" s="120">
        <v>955</v>
      </c>
      <c r="K1301" s="120">
        <v>124316</v>
      </c>
      <c r="L1301" s="120">
        <v>0.35699999999999998</v>
      </c>
      <c r="M1301" s="121" t="s">
        <v>5657</v>
      </c>
      <c r="N1301" s="120">
        <v>1</v>
      </c>
      <c r="O1301" s="119">
        <v>197</v>
      </c>
      <c r="P1301" s="119">
        <v>42</v>
      </c>
      <c r="Q1301" s="119">
        <v>4.5999999999999996</v>
      </c>
      <c r="R1301" s="120" t="s">
        <v>5658</v>
      </c>
      <c r="S1301" s="120">
        <v>0.2</v>
      </c>
      <c r="T1301" s="120"/>
      <c r="U1301" s="120"/>
      <c r="V1301" s="172">
        <v>177.6</v>
      </c>
      <c r="W1301" s="172">
        <v>14.3</v>
      </c>
      <c r="X1301" s="172">
        <v>151</v>
      </c>
      <c r="Y1301" s="172">
        <v>6.4</v>
      </c>
      <c r="Z1301" s="172">
        <v>5.9</v>
      </c>
      <c r="AA1301" s="123"/>
      <c r="AB1301" s="123"/>
      <c r="AC1301" s="123">
        <v>82.49</v>
      </c>
      <c r="AD1301" s="123"/>
      <c r="AE1301" s="123"/>
      <c r="AF1301" s="123"/>
      <c r="AG1301" s="214"/>
      <c r="AH1301" s="229" t="str">
        <f t="shared" si="180"/>
        <v>a3</v>
      </c>
      <c r="AI1301" s="122"/>
      <c r="AJ1301" s="122"/>
      <c r="AK1301" s="122"/>
      <c r="AL1301" s="122"/>
      <c r="AM1301" s="122"/>
      <c r="AN1301" s="173">
        <v>15</v>
      </c>
      <c r="AO1301" s="173"/>
      <c r="AP1301" s="173"/>
      <c r="AQ1301" s="173"/>
      <c r="AR1301" s="173"/>
      <c r="AS1301" s="173"/>
      <c r="AT1301" s="173"/>
      <c r="AU1301" s="173">
        <v>0.7</v>
      </c>
      <c r="AV1301" s="173"/>
      <c r="AW1301" s="173">
        <v>0.7</v>
      </c>
      <c r="AX1301" s="173"/>
      <c r="AY1301" s="173"/>
      <c r="AZ1301" s="211">
        <f t="shared" si="186"/>
        <v>15</v>
      </c>
      <c r="BA1301" s="211">
        <f t="shared" si="187"/>
        <v>1.4</v>
      </c>
      <c r="BB1301" s="205">
        <f t="shared" si="181"/>
        <v>21361</v>
      </c>
      <c r="BC1301" s="205">
        <f t="shared" si="182"/>
        <v>21361</v>
      </c>
      <c r="BD1301" s="205">
        <f t="shared" si="183"/>
        <v>0</v>
      </c>
      <c r="BE1301" s="205">
        <f t="shared" si="184"/>
        <v>0</v>
      </c>
      <c r="BF1301" s="175">
        <v>21361</v>
      </c>
      <c r="BG1301" s="175"/>
      <c r="BH1301" s="175">
        <v>8828</v>
      </c>
      <c r="BI1301" s="175"/>
      <c r="BJ1301" s="175"/>
      <c r="BK1301" s="175">
        <v>2159</v>
      </c>
      <c r="BL1301" s="175">
        <v>3056</v>
      </c>
      <c r="BM1301" s="175">
        <v>5294</v>
      </c>
      <c r="BN1301" s="175">
        <v>770</v>
      </c>
      <c r="BO1301" s="175">
        <v>1254</v>
      </c>
      <c r="BP1301" s="198">
        <f t="shared" si="185"/>
        <v>10082</v>
      </c>
    </row>
    <row r="1302" spans="1:68" s="116" customFormat="1" x14ac:dyDescent="0.15">
      <c r="A1302" s="117">
        <v>2421602004</v>
      </c>
      <c r="B1302" s="118" t="s">
        <v>1953</v>
      </c>
      <c r="C1302" s="118" t="s">
        <v>1919</v>
      </c>
      <c r="D1302" s="118" t="s">
        <v>1950</v>
      </c>
      <c r="E1302" s="118" t="s">
        <v>4481</v>
      </c>
      <c r="F1302" s="120">
        <v>9</v>
      </c>
      <c r="G1302" s="119"/>
      <c r="H1302" s="119"/>
      <c r="I1302" s="120" t="s">
        <v>5820</v>
      </c>
      <c r="J1302" s="120">
        <v>2800</v>
      </c>
      <c r="K1302" s="120">
        <v>650530</v>
      </c>
      <c r="L1302" s="120">
        <v>0.63700000000000001</v>
      </c>
      <c r="M1302" s="121" t="s">
        <v>5667</v>
      </c>
      <c r="N1302" s="120">
        <v>1</v>
      </c>
      <c r="O1302" s="119">
        <v>208</v>
      </c>
      <c r="P1302" s="119">
        <v>48</v>
      </c>
      <c r="Q1302" s="119">
        <v>5.2</v>
      </c>
      <c r="R1302" s="120" t="s">
        <v>5658</v>
      </c>
      <c r="S1302" s="120">
        <v>1.07</v>
      </c>
      <c r="T1302" s="120"/>
      <c r="U1302" s="120"/>
      <c r="V1302" s="172">
        <v>332.02600000000001</v>
      </c>
      <c r="W1302" s="172">
        <v>63.295999999999999</v>
      </c>
      <c r="X1302" s="172">
        <v>155.52199999999999</v>
      </c>
      <c r="Y1302" s="172">
        <v>73.866</v>
      </c>
      <c r="Z1302" s="172">
        <v>39.341999999999999</v>
      </c>
      <c r="AA1302" s="123"/>
      <c r="AB1302" s="123"/>
      <c r="AC1302" s="123">
        <v>115.82</v>
      </c>
      <c r="AD1302" s="123"/>
      <c r="AE1302" s="123"/>
      <c r="AF1302" s="123"/>
      <c r="AG1302" s="214"/>
      <c r="AH1302" s="229" t="str">
        <f t="shared" si="180"/>
        <v>a3</v>
      </c>
      <c r="AI1302" s="122"/>
      <c r="AJ1302" s="122"/>
      <c r="AK1302" s="122"/>
      <c r="AL1302" s="122"/>
      <c r="AM1302" s="122"/>
      <c r="AN1302" s="173">
        <v>15</v>
      </c>
      <c r="AO1302" s="173"/>
      <c r="AP1302" s="173"/>
      <c r="AQ1302" s="173"/>
      <c r="AR1302" s="173"/>
      <c r="AS1302" s="173"/>
      <c r="AT1302" s="173"/>
      <c r="AU1302" s="173">
        <v>0.7</v>
      </c>
      <c r="AV1302" s="173"/>
      <c r="AW1302" s="173">
        <v>0.7</v>
      </c>
      <c r="AX1302" s="173"/>
      <c r="AY1302" s="173"/>
      <c r="AZ1302" s="211">
        <f t="shared" si="186"/>
        <v>15</v>
      </c>
      <c r="BA1302" s="211">
        <f t="shared" si="187"/>
        <v>1.4</v>
      </c>
      <c r="BB1302" s="205">
        <f t="shared" si="181"/>
        <v>28059</v>
      </c>
      <c r="BC1302" s="205">
        <f t="shared" si="182"/>
        <v>28059</v>
      </c>
      <c r="BD1302" s="205">
        <f t="shared" si="183"/>
        <v>0</v>
      </c>
      <c r="BE1302" s="205">
        <f t="shared" si="184"/>
        <v>0</v>
      </c>
      <c r="BF1302" s="175">
        <v>28059</v>
      </c>
      <c r="BG1302" s="175"/>
      <c r="BH1302" s="175">
        <v>8505</v>
      </c>
      <c r="BI1302" s="175"/>
      <c r="BJ1302" s="175"/>
      <c r="BK1302" s="175">
        <v>3315</v>
      </c>
      <c r="BL1302" s="175">
        <v>4820</v>
      </c>
      <c r="BM1302" s="175">
        <v>7541</v>
      </c>
      <c r="BN1302" s="175">
        <v>616</v>
      </c>
      <c r="BO1302" s="175">
        <v>3262</v>
      </c>
      <c r="BP1302" s="198">
        <f t="shared" si="185"/>
        <v>11767</v>
      </c>
    </row>
    <row r="1303" spans="1:68" s="116" customFormat="1" x14ac:dyDescent="0.15">
      <c r="A1303" s="117">
        <v>2421602005</v>
      </c>
      <c r="B1303" s="118" t="s">
        <v>1954</v>
      </c>
      <c r="C1303" s="118" t="s">
        <v>1919</v>
      </c>
      <c r="D1303" s="118" t="s">
        <v>1950</v>
      </c>
      <c r="E1303" s="118" t="s">
        <v>4482</v>
      </c>
      <c r="F1303" s="120">
        <v>6</v>
      </c>
      <c r="G1303" s="119"/>
      <c r="H1303" s="119"/>
      <c r="I1303" s="120" t="s">
        <v>5820</v>
      </c>
      <c r="J1303" s="120">
        <v>800</v>
      </c>
      <c r="K1303" s="120">
        <v>121397</v>
      </c>
      <c r="L1303" s="120">
        <v>0.41599999999999998</v>
      </c>
      <c r="M1303" s="121" t="s">
        <v>5667</v>
      </c>
      <c r="N1303" s="120">
        <v>1</v>
      </c>
      <c r="O1303" s="119">
        <v>218</v>
      </c>
      <c r="P1303" s="119">
        <v>41</v>
      </c>
      <c r="Q1303" s="119">
        <v>4.3</v>
      </c>
      <c r="R1303" s="120" t="s">
        <v>5658</v>
      </c>
      <c r="S1303" s="120">
        <v>0.11</v>
      </c>
      <c r="T1303" s="120"/>
      <c r="U1303" s="120"/>
      <c r="V1303" s="172">
        <v>165.61</v>
      </c>
      <c r="W1303" s="172">
        <v>10.698</v>
      </c>
      <c r="X1303" s="172">
        <v>35.853000000000002</v>
      </c>
      <c r="Y1303" s="172">
        <v>101.157</v>
      </c>
      <c r="Z1303" s="172">
        <v>17.902000000000001</v>
      </c>
      <c r="AA1303" s="123"/>
      <c r="AB1303" s="123"/>
      <c r="AC1303" s="123">
        <v>22.73</v>
      </c>
      <c r="AD1303" s="123"/>
      <c r="AE1303" s="123"/>
      <c r="AF1303" s="123"/>
      <c r="AG1303" s="214"/>
      <c r="AH1303" s="229" t="str">
        <f t="shared" si="180"/>
        <v>a3</v>
      </c>
      <c r="AI1303" s="122"/>
      <c r="AJ1303" s="122"/>
      <c r="AK1303" s="122"/>
      <c r="AL1303" s="122"/>
      <c r="AM1303" s="122"/>
      <c r="AN1303" s="173">
        <v>15</v>
      </c>
      <c r="AO1303" s="173"/>
      <c r="AP1303" s="173"/>
      <c r="AQ1303" s="173"/>
      <c r="AR1303" s="173"/>
      <c r="AS1303" s="173"/>
      <c r="AT1303" s="173"/>
      <c r="AU1303" s="173">
        <v>0.7</v>
      </c>
      <c r="AV1303" s="173"/>
      <c r="AW1303" s="173">
        <v>0.7</v>
      </c>
      <c r="AX1303" s="173"/>
      <c r="AY1303" s="173"/>
      <c r="AZ1303" s="211">
        <f t="shared" si="186"/>
        <v>15</v>
      </c>
      <c r="BA1303" s="211">
        <f t="shared" si="187"/>
        <v>1.4</v>
      </c>
      <c r="BB1303" s="205">
        <f t="shared" si="181"/>
        <v>12557</v>
      </c>
      <c r="BC1303" s="205">
        <f t="shared" si="182"/>
        <v>12557</v>
      </c>
      <c r="BD1303" s="205">
        <f t="shared" si="183"/>
        <v>0</v>
      </c>
      <c r="BE1303" s="205">
        <f t="shared" si="184"/>
        <v>0</v>
      </c>
      <c r="BF1303" s="175">
        <v>12557</v>
      </c>
      <c r="BG1303" s="175"/>
      <c r="BH1303" s="175">
        <v>5240</v>
      </c>
      <c r="BI1303" s="175"/>
      <c r="BJ1303" s="175"/>
      <c r="BK1303" s="175">
        <v>1195</v>
      </c>
      <c r="BL1303" s="175">
        <v>92</v>
      </c>
      <c r="BM1303" s="175">
        <v>3032</v>
      </c>
      <c r="BN1303" s="175">
        <v>696</v>
      </c>
      <c r="BO1303" s="175">
        <v>2302</v>
      </c>
      <c r="BP1303" s="198">
        <f t="shared" si="185"/>
        <v>7542</v>
      </c>
    </row>
    <row r="1304" spans="1:68" s="116" customFormat="1" x14ac:dyDescent="0.15">
      <c r="A1304" s="117">
        <v>2430301001</v>
      </c>
      <c r="B1304" s="118" t="s">
        <v>1955</v>
      </c>
      <c r="C1304" s="118" t="s">
        <v>1919</v>
      </c>
      <c r="D1304" s="118" t="s">
        <v>1956</v>
      </c>
      <c r="E1304" s="118" t="s">
        <v>4483</v>
      </c>
      <c r="F1304" s="120">
        <v>20</v>
      </c>
      <c r="G1304" s="119">
        <v>476558</v>
      </c>
      <c r="H1304" s="119"/>
      <c r="I1304" s="120" t="s">
        <v>5820</v>
      </c>
      <c r="J1304" s="120">
        <v>3675</v>
      </c>
      <c r="K1304" s="120">
        <v>399372</v>
      </c>
      <c r="L1304" s="120">
        <v>0.29799999999999999</v>
      </c>
      <c r="M1304" s="121" t="s">
        <v>5659</v>
      </c>
      <c r="N1304" s="120">
        <v>1</v>
      </c>
      <c r="O1304" s="119">
        <v>211</v>
      </c>
      <c r="P1304" s="119">
        <v>47</v>
      </c>
      <c r="Q1304" s="119">
        <v>5</v>
      </c>
      <c r="R1304" s="120" t="s">
        <v>5655</v>
      </c>
      <c r="S1304" s="120">
        <v>18.5</v>
      </c>
      <c r="T1304" s="120"/>
      <c r="U1304" s="120"/>
      <c r="V1304" s="172">
        <v>486.4</v>
      </c>
      <c r="W1304" s="172">
        <v>52</v>
      </c>
      <c r="X1304" s="172">
        <v>107.7</v>
      </c>
      <c r="Y1304" s="172">
        <v>33.6</v>
      </c>
      <c r="Z1304" s="172">
        <v>293.10000000000002</v>
      </c>
      <c r="AA1304" s="123">
        <v>5142</v>
      </c>
      <c r="AB1304" s="123"/>
      <c r="AC1304" s="123">
        <v>371</v>
      </c>
      <c r="AD1304" s="123"/>
      <c r="AE1304" s="123"/>
      <c r="AF1304" s="123"/>
      <c r="AG1304" s="214"/>
      <c r="AH1304" s="229" t="str">
        <f t="shared" si="180"/>
        <v>a3</v>
      </c>
      <c r="AI1304" s="122"/>
      <c r="AJ1304" s="122"/>
      <c r="AK1304" s="122"/>
      <c r="AL1304" s="122"/>
      <c r="AM1304" s="122"/>
      <c r="AN1304" s="173" t="s">
        <v>3186</v>
      </c>
      <c r="AO1304" s="173" t="s">
        <v>3186</v>
      </c>
      <c r="AP1304" s="173" t="s">
        <v>3186</v>
      </c>
      <c r="AQ1304" s="173" t="s">
        <v>3186</v>
      </c>
      <c r="AR1304" s="173" t="s">
        <v>3186</v>
      </c>
      <c r="AS1304" s="173"/>
      <c r="AT1304" s="173">
        <v>1</v>
      </c>
      <c r="AU1304" s="173">
        <v>1</v>
      </c>
      <c r="AV1304" s="173">
        <v>1</v>
      </c>
      <c r="AW1304" s="173">
        <v>1</v>
      </c>
      <c r="AX1304" s="173"/>
      <c r="AY1304" s="173"/>
      <c r="AZ1304" s="211">
        <f t="shared" si="186"/>
        <v>0</v>
      </c>
      <c r="BA1304" s="211">
        <f t="shared" si="187"/>
        <v>4</v>
      </c>
      <c r="BB1304" s="205">
        <f t="shared" si="181"/>
        <v>78782</v>
      </c>
      <c r="BC1304" s="205">
        <f t="shared" si="182"/>
        <v>78782</v>
      </c>
      <c r="BD1304" s="205">
        <f t="shared" si="183"/>
        <v>0</v>
      </c>
      <c r="BE1304" s="205">
        <f t="shared" si="184"/>
        <v>0</v>
      </c>
      <c r="BF1304" s="175">
        <v>78782</v>
      </c>
      <c r="BG1304" s="175"/>
      <c r="BH1304" s="175">
        <v>37433</v>
      </c>
      <c r="BI1304" s="175"/>
      <c r="BJ1304" s="175"/>
      <c r="BK1304" s="175">
        <v>11629</v>
      </c>
      <c r="BL1304" s="175">
        <v>3755</v>
      </c>
      <c r="BM1304" s="175">
        <v>11381</v>
      </c>
      <c r="BN1304" s="175">
        <v>728</v>
      </c>
      <c r="BO1304" s="175">
        <v>13856</v>
      </c>
      <c r="BP1304" s="198">
        <f t="shared" si="185"/>
        <v>51289</v>
      </c>
    </row>
    <row r="1305" spans="1:68" s="116" customFormat="1" x14ac:dyDescent="0.15">
      <c r="A1305" s="117">
        <v>2444201001</v>
      </c>
      <c r="B1305" s="118" t="s">
        <v>1957</v>
      </c>
      <c r="C1305" s="118" t="s">
        <v>1919</v>
      </c>
      <c r="D1305" s="118" t="s">
        <v>969</v>
      </c>
      <c r="E1305" s="118" t="s">
        <v>4484</v>
      </c>
      <c r="F1305" s="120">
        <v>10</v>
      </c>
      <c r="G1305" s="119"/>
      <c r="H1305" s="119"/>
      <c r="I1305" s="120" t="s">
        <v>5820</v>
      </c>
      <c r="J1305" s="120">
        <v>1100</v>
      </c>
      <c r="K1305" s="120">
        <v>365052</v>
      </c>
      <c r="L1305" s="120">
        <v>0.90900000000000003</v>
      </c>
      <c r="M1305" s="121" t="s">
        <v>5657</v>
      </c>
      <c r="N1305" s="120">
        <v>1</v>
      </c>
      <c r="O1305" s="119"/>
      <c r="P1305" s="119"/>
      <c r="Q1305" s="119"/>
      <c r="R1305" s="120" t="s">
        <v>5658</v>
      </c>
      <c r="S1305" s="120">
        <v>0.3</v>
      </c>
      <c r="T1305" s="120"/>
      <c r="U1305" s="120"/>
      <c r="V1305" s="172">
        <v>318.10000000000002</v>
      </c>
      <c r="W1305" s="172"/>
      <c r="X1305" s="172">
        <v>318.10000000000002</v>
      </c>
      <c r="Y1305" s="172"/>
      <c r="Z1305" s="172"/>
      <c r="AA1305" s="123"/>
      <c r="AB1305" s="123"/>
      <c r="AC1305" s="123">
        <v>320</v>
      </c>
      <c r="AD1305" s="123"/>
      <c r="AE1305" s="123"/>
      <c r="AF1305" s="123"/>
      <c r="AG1305" s="214"/>
      <c r="AH1305" s="229" t="str">
        <f t="shared" si="180"/>
        <v>a3</v>
      </c>
      <c r="AI1305" s="122"/>
      <c r="AJ1305" s="122"/>
      <c r="AK1305" s="122"/>
      <c r="AL1305" s="122"/>
      <c r="AM1305" s="122"/>
      <c r="AN1305" s="173">
        <v>5</v>
      </c>
      <c r="AO1305" s="173"/>
      <c r="AP1305" s="173"/>
      <c r="AQ1305" s="173"/>
      <c r="AR1305" s="173"/>
      <c r="AS1305" s="173">
        <v>1</v>
      </c>
      <c r="AT1305" s="173">
        <v>1</v>
      </c>
      <c r="AU1305" s="173">
        <v>1</v>
      </c>
      <c r="AV1305" s="173">
        <v>1</v>
      </c>
      <c r="AW1305" s="173">
        <v>1</v>
      </c>
      <c r="AX1305" s="173">
        <v>1</v>
      </c>
      <c r="AY1305" s="173"/>
      <c r="AZ1305" s="211">
        <f t="shared" si="186"/>
        <v>6</v>
      </c>
      <c r="BA1305" s="211">
        <f t="shared" si="187"/>
        <v>5</v>
      </c>
      <c r="BB1305" s="205">
        <f t="shared" si="181"/>
        <v>35816</v>
      </c>
      <c r="BC1305" s="205">
        <f t="shared" si="182"/>
        <v>35816</v>
      </c>
      <c r="BD1305" s="205">
        <f t="shared" si="183"/>
        <v>0</v>
      </c>
      <c r="BE1305" s="205">
        <f t="shared" si="184"/>
        <v>0</v>
      </c>
      <c r="BF1305" s="175">
        <v>35816</v>
      </c>
      <c r="BG1305" s="175"/>
      <c r="BH1305" s="175">
        <v>5355</v>
      </c>
      <c r="BI1305" s="175"/>
      <c r="BJ1305" s="175"/>
      <c r="BK1305" s="175">
        <v>15490</v>
      </c>
      <c r="BL1305" s="175">
        <v>6487</v>
      </c>
      <c r="BM1305" s="175">
        <v>4971</v>
      </c>
      <c r="BN1305" s="175">
        <v>2845</v>
      </c>
      <c r="BO1305" s="175">
        <v>668</v>
      </c>
      <c r="BP1305" s="198">
        <f t="shared" si="185"/>
        <v>6023</v>
      </c>
    </row>
    <row r="1306" spans="1:68" s="116" customFormat="1" x14ac:dyDescent="0.15">
      <c r="A1306" s="117">
        <v>2444302001</v>
      </c>
      <c r="B1306" s="118" t="s">
        <v>1958</v>
      </c>
      <c r="C1306" s="118" t="s">
        <v>1919</v>
      </c>
      <c r="D1306" s="118" t="s">
        <v>1959</v>
      </c>
      <c r="E1306" s="118" t="s">
        <v>4485</v>
      </c>
      <c r="F1306" s="120">
        <v>9</v>
      </c>
      <c r="G1306" s="119"/>
      <c r="H1306" s="119"/>
      <c r="I1306" s="120" t="s">
        <v>5820</v>
      </c>
      <c r="J1306" s="120">
        <v>670</v>
      </c>
      <c r="K1306" s="120">
        <v>187291</v>
      </c>
      <c r="L1306" s="120">
        <v>0.76600000000000001</v>
      </c>
      <c r="M1306" s="121" t="s">
        <v>5657</v>
      </c>
      <c r="N1306" s="120">
        <v>1</v>
      </c>
      <c r="O1306" s="119">
        <v>98.5</v>
      </c>
      <c r="P1306" s="119"/>
      <c r="Q1306" s="119"/>
      <c r="R1306" s="120" t="s">
        <v>5658</v>
      </c>
      <c r="S1306" s="120">
        <v>0.3</v>
      </c>
      <c r="T1306" s="120"/>
      <c r="U1306" s="120"/>
      <c r="V1306" s="172">
        <v>201.8</v>
      </c>
      <c r="W1306" s="172">
        <v>100.7</v>
      </c>
      <c r="X1306" s="172">
        <v>101.1</v>
      </c>
      <c r="Y1306" s="172"/>
      <c r="Z1306" s="172"/>
      <c r="AA1306" s="123"/>
      <c r="AB1306" s="123"/>
      <c r="AC1306" s="123">
        <v>98</v>
      </c>
      <c r="AD1306" s="123"/>
      <c r="AE1306" s="123"/>
      <c r="AF1306" s="123"/>
      <c r="AG1306" s="214"/>
      <c r="AH1306" s="229" t="str">
        <f t="shared" si="180"/>
        <v>a3</v>
      </c>
      <c r="AI1306" s="122"/>
      <c r="AJ1306" s="122"/>
      <c r="AK1306" s="122"/>
      <c r="AL1306" s="122"/>
      <c r="AM1306" s="122"/>
      <c r="AN1306" s="173" t="s">
        <v>3186</v>
      </c>
      <c r="AO1306" s="173" t="s">
        <v>3186</v>
      </c>
      <c r="AP1306" s="173" t="s">
        <v>3186</v>
      </c>
      <c r="AQ1306" s="173" t="s">
        <v>3186</v>
      </c>
      <c r="AR1306" s="173" t="s">
        <v>3186</v>
      </c>
      <c r="AS1306" s="173">
        <v>0.5</v>
      </c>
      <c r="AT1306" s="173">
        <v>0.5</v>
      </c>
      <c r="AU1306" s="173">
        <v>0.5</v>
      </c>
      <c r="AV1306" s="173">
        <v>0.5</v>
      </c>
      <c r="AW1306" s="173">
        <v>0.5</v>
      </c>
      <c r="AX1306" s="173" t="s">
        <v>3186</v>
      </c>
      <c r="AY1306" s="173">
        <v>0.5</v>
      </c>
      <c r="AZ1306" s="211">
        <f t="shared" si="186"/>
        <v>0.5</v>
      </c>
      <c r="BA1306" s="211">
        <f t="shared" si="187"/>
        <v>2.5</v>
      </c>
      <c r="BB1306" s="205">
        <f t="shared" si="181"/>
        <v>39632</v>
      </c>
      <c r="BC1306" s="205">
        <f t="shared" si="182"/>
        <v>34655</v>
      </c>
      <c r="BD1306" s="205">
        <f t="shared" si="183"/>
        <v>9223</v>
      </c>
      <c r="BE1306" s="205">
        <f t="shared" si="184"/>
        <v>4246</v>
      </c>
      <c r="BF1306" s="175">
        <v>30409</v>
      </c>
      <c r="BG1306" s="175"/>
      <c r="BH1306" s="175">
        <v>9223</v>
      </c>
      <c r="BI1306" s="175">
        <v>4977</v>
      </c>
      <c r="BJ1306" s="175"/>
      <c r="BK1306" s="175">
        <v>4676</v>
      </c>
      <c r="BL1306" s="175">
        <v>9532</v>
      </c>
      <c r="BM1306" s="175">
        <v>3134</v>
      </c>
      <c r="BN1306" s="175">
        <v>2079</v>
      </c>
      <c r="BO1306" s="175">
        <v>6011</v>
      </c>
      <c r="BP1306" s="198">
        <f t="shared" si="185"/>
        <v>15234</v>
      </c>
    </row>
    <row r="1307" spans="1:68" s="116" customFormat="1" x14ac:dyDescent="0.15">
      <c r="A1307" s="117">
        <v>2447202001</v>
      </c>
      <c r="B1307" s="118" t="s">
        <v>1960</v>
      </c>
      <c r="C1307" s="118" t="s">
        <v>1919</v>
      </c>
      <c r="D1307" s="118" t="s">
        <v>1961</v>
      </c>
      <c r="E1307" s="118" t="s">
        <v>4486</v>
      </c>
      <c r="F1307" s="120">
        <v>19</v>
      </c>
      <c r="G1307" s="119">
        <v>42100</v>
      </c>
      <c r="H1307" s="119"/>
      <c r="I1307" s="120" t="s">
        <v>5820</v>
      </c>
      <c r="J1307" s="120">
        <v>125</v>
      </c>
      <c r="K1307" s="120">
        <v>19573</v>
      </c>
      <c r="L1307" s="120">
        <v>0.42899999999999999</v>
      </c>
      <c r="M1307" s="121" t="s">
        <v>5665</v>
      </c>
      <c r="N1307" s="120">
        <v>1</v>
      </c>
      <c r="O1307" s="119">
        <v>94.5</v>
      </c>
      <c r="P1307" s="119"/>
      <c r="Q1307" s="119"/>
      <c r="R1307" s="120"/>
      <c r="S1307" s="120"/>
      <c r="T1307" s="120"/>
      <c r="U1307" s="120" t="s">
        <v>5689</v>
      </c>
      <c r="V1307" s="172">
        <v>50</v>
      </c>
      <c r="W1307" s="172"/>
      <c r="X1307" s="172"/>
      <c r="Y1307" s="172"/>
      <c r="Z1307" s="172">
        <v>50</v>
      </c>
      <c r="AA1307" s="123">
        <v>38</v>
      </c>
      <c r="AB1307" s="123"/>
      <c r="AC1307" s="123">
        <v>5</v>
      </c>
      <c r="AD1307" s="123"/>
      <c r="AE1307" s="123"/>
      <c r="AF1307" s="123"/>
      <c r="AG1307" s="214"/>
      <c r="AH1307" s="229" t="str">
        <f t="shared" si="180"/>
        <v>a3</v>
      </c>
      <c r="AI1307" s="122"/>
      <c r="AJ1307" s="122"/>
      <c r="AK1307" s="122"/>
      <c r="AL1307" s="122"/>
      <c r="AM1307" s="122"/>
      <c r="AN1307" s="173"/>
      <c r="AO1307" s="173"/>
      <c r="AP1307" s="173"/>
      <c r="AQ1307" s="173"/>
      <c r="AR1307" s="173"/>
      <c r="AS1307" s="173">
        <v>1</v>
      </c>
      <c r="AT1307" s="173">
        <v>1.5</v>
      </c>
      <c r="AU1307" s="173">
        <v>1</v>
      </c>
      <c r="AV1307" s="173">
        <v>1.6</v>
      </c>
      <c r="AW1307" s="173"/>
      <c r="AX1307" s="173">
        <v>0.5</v>
      </c>
      <c r="AY1307" s="173"/>
      <c r="AZ1307" s="211">
        <f t="shared" si="186"/>
        <v>1</v>
      </c>
      <c r="BA1307" s="211">
        <f t="shared" si="187"/>
        <v>4.5999999999999996</v>
      </c>
      <c r="BB1307" s="205">
        <f t="shared" si="181"/>
        <v>5118</v>
      </c>
      <c r="BC1307" s="205">
        <f t="shared" si="182"/>
        <v>4726</v>
      </c>
      <c r="BD1307" s="205">
        <f t="shared" si="183"/>
        <v>784</v>
      </c>
      <c r="BE1307" s="205">
        <f t="shared" si="184"/>
        <v>392</v>
      </c>
      <c r="BF1307" s="175">
        <v>4334</v>
      </c>
      <c r="BG1307" s="175"/>
      <c r="BH1307" s="175">
        <v>784</v>
      </c>
      <c r="BI1307" s="175">
        <v>392</v>
      </c>
      <c r="BJ1307" s="175"/>
      <c r="BK1307" s="175">
        <v>676</v>
      </c>
      <c r="BL1307" s="175">
        <v>1072</v>
      </c>
      <c r="BM1307" s="175">
        <v>1261</v>
      </c>
      <c r="BN1307" s="175">
        <v>485</v>
      </c>
      <c r="BO1307" s="175">
        <v>448</v>
      </c>
      <c r="BP1307" s="198">
        <f t="shared" si="185"/>
        <v>1232</v>
      </c>
    </row>
    <row r="1308" spans="1:68" s="116" customFormat="1" x14ac:dyDescent="0.15">
      <c r="A1308" s="117">
        <v>2447202002</v>
      </c>
      <c r="B1308" s="118" t="s">
        <v>1947</v>
      </c>
      <c r="C1308" s="118" t="s">
        <v>1919</v>
      </c>
      <c r="D1308" s="118" t="s">
        <v>1961</v>
      </c>
      <c r="E1308" s="118" t="s">
        <v>4487</v>
      </c>
      <c r="F1308" s="120">
        <v>13</v>
      </c>
      <c r="G1308" s="119">
        <v>215000</v>
      </c>
      <c r="H1308" s="119"/>
      <c r="I1308" s="120" t="s">
        <v>5820</v>
      </c>
      <c r="J1308" s="120">
        <v>600</v>
      </c>
      <c r="K1308" s="120">
        <v>61400</v>
      </c>
      <c r="L1308" s="120">
        <v>0.28000000000000003</v>
      </c>
      <c r="M1308" s="121" t="s">
        <v>5673</v>
      </c>
      <c r="N1308" s="120">
        <v>1</v>
      </c>
      <c r="O1308" s="119">
        <v>106.5</v>
      </c>
      <c r="P1308" s="119"/>
      <c r="Q1308" s="119"/>
      <c r="R1308" s="120"/>
      <c r="S1308" s="120"/>
      <c r="T1308" s="120"/>
      <c r="U1308" s="120" t="s">
        <v>5689</v>
      </c>
      <c r="V1308" s="172">
        <v>194</v>
      </c>
      <c r="W1308" s="172"/>
      <c r="X1308" s="172"/>
      <c r="Y1308" s="172"/>
      <c r="Z1308" s="172">
        <v>194</v>
      </c>
      <c r="AA1308" s="123">
        <v>293</v>
      </c>
      <c r="AB1308" s="123"/>
      <c r="AC1308" s="123">
        <v>34</v>
      </c>
      <c r="AD1308" s="123"/>
      <c r="AE1308" s="123"/>
      <c r="AF1308" s="123"/>
      <c r="AG1308" s="214"/>
      <c r="AH1308" s="229" t="str">
        <f t="shared" si="180"/>
        <v>a3</v>
      </c>
      <c r="AI1308" s="122"/>
      <c r="AJ1308" s="122"/>
      <c r="AK1308" s="122"/>
      <c r="AL1308" s="122"/>
      <c r="AM1308" s="122"/>
      <c r="AN1308" s="173"/>
      <c r="AO1308" s="173"/>
      <c r="AP1308" s="173"/>
      <c r="AQ1308" s="173"/>
      <c r="AR1308" s="173"/>
      <c r="AS1308" s="173">
        <v>1</v>
      </c>
      <c r="AT1308" s="173">
        <v>1.5</v>
      </c>
      <c r="AU1308" s="173">
        <v>1</v>
      </c>
      <c r="AV1308" s="173">
        <v>1.6</v>
      </c>
      <c r="AW1308" s="173"/>
      <c r="AX1308" s="173">
        <v>0.5</v>
      </c>
      <c r="AY1308" s="173"/>
      <c r="AZ1308" s="211">
        <f t="shared" si="186"/>
        <v>1</v>
      </c>
      <c r="BA1308" s="211">
        <f t="shared" si="187"/>
        <v>4.5999999999999996</v>
      </c>
      <c r="BB1308" s="205">
        <f t="shared" si="181"/>
        <v>20396</v>
      </c>
      <c r="BC1308" s="205">
        <f t="shared" si="182"/>
        <v>17782</v>
      </c>
      <c r="BD1308" s="205">
        <f t="shared" si="183"/>
        <v>9738</v>
      </c>
      <c r="BE1308" s="205">
        <f t="shared" si="184"/>
        <v>7124</v>
      </c>
      <c r="BF1308" s="175">
        <v>10658</v>
      </c>
      <c r="BG1308" s="175"/>
      <c r="BH1308" s="175">
        <v>5229</v>
      </c>
      <c r="BI1308" s="175">
        <v>2614</v>
      </c>
      <c r="BJ1308" s="175"/>
      <c r="BK1308" s="175">
        <v>1866</v>
      </c>
      <c r="BL1308" s="175">
        <v>1601</v>
      </c>
      <c r="BM1308" s="175">
        <v>5269</v>
      </c>
      <c r="BN1308" s="175">
        <v>986</v>
      </c>
      <c r="BO1308" s="175">
        <v>2831</v>
      </c>
      <c r="BP1308" s="198">
        <f t="shared" si="185"/>
        <v>8060</v>
      </c>
    </row>
    <row r="1309" spans="1:68" s="116" customFormat="1" x14ac:dyDescent="0.15">
      <c r="A1309" s="117">
        <v>2447202003</v>
      </c>
      <c r="B1309" s="118" t="s">
        <v>1962</v>
      </c>
      <c r="C1309" s="118" t="s">
        <v>1919</v>
      </c>
      <c r="D1309" s="118" t="s">
        <v>1961</v>
      </c>
      <c r="E1309" s="118" t="s">
        <v>4488</v>
      </c>
      <c r="F1309" s="120">
        <v>5</v>
      </c>
      <c r="G1309" s="119">
        <v>425000</v>
      </c>
      <c r="H1309" s="119"/>
      <c r="I1309" s="120" t="s">
        <v>5820</v>
      </c>
      <c r="J1309" s="120">
        <v>1200</v>
      </c>
      <c r="K1309" s="120">
        <v>82658</v>
      </c>
      <c r="L1309" s="120">
        <v>0.189</v>
      </c>
      <c r="M1309" s="121" t="s">
        <v>5662</v>
      </c>
      <c r="N1309" s="120">
        <v>1</v>
      </c>
      <c r="O1309" s="119">
        <v>115</v>
      </c>
      <c r="P1309" s="119"/>
      <c r="Q1309" s="119"/>
      <c r="R1309" s="120"/>
      <c r="S1309" s="120"/>
      <c r="T1309" s="120"/>
      <c r="U1309" s="120" t="s">
        <v>5689</v>
      </c>
      <c r="V1309" s="172">
        <v>166</v>
      </c>
      <c r="W1309" s="172"/>
      <c r="X1309" s="172"/>
      <c r="Y1309" s="172"/>
      <c r="Z1309" s="172">
        <v>166</v>
      </c>
      <c r="AA1309" s="123">
        <v>555</v>
      </c>
      <c r="AB1309" s="123"/>
      <c r="AC1309" s="123">
        <v>54</v>
      </c>
      <c r="AD1309" s="123"/>
      <c r="AE1309" s="123"/>
      <c r="AF1309" s="123"/>
      <c r="AG1309" s="214"/>
      <c r="AH1309" s="229" t="str">
        <f t="shared" si="180"/>
        <v>a3</v>
      </c>
      <c r="AI1309" s="122"/>
      <c r="AJ1309" s="122"/>
      <c r="AK1309" s="122"/>
      <c r="AL1309" s="122"/>
      <c r="AM1309" s="122"/>
      <c r="AN1309" s="173"/>
      <c r="AO1309" s="173"/>
      <c r="AP1309" s="173"/>
      <c r="AQ1309" s="173"/>
      <c r="AR1309" s="173"/>
      <c r="AS1309" s="173">
        <v>1</v>
      </c>
      <c r="AT1309" s="173">
        <v>1.5</v>
      </c>
      <c r="AU1309" s="173">
        <v>1</v>
      </c>
      <c r="AV1309" s="173">
        <v>1.6</v>
      </c>
      <c r="AW1309" s="173"/>
      <c r="AX1309" s="173">
        <v>0.5</v>
      </c>
      <c r="AY1309" s="173"/>
      <c r="AZ1309" s="211">
        <f t="shared" si="186"/>
        <v>1</v>
      </c>
      <c r="BA1309" s="211">
        <f t="shared" si="187"/>
        <v>4.5999999999999996</v>
      </c>
      <c r="BB1309" s="205">
        <f t="shared" si="181"/>
        <v>18079</v>
      </c>
      <c r="BC1309" s="205">
        <f t="shared" si="182"/>
        <v>15203</v>
      </c>
      <c r="BD1309" s="205">
        <f t="shared" si="183"/>
        <v>8264</v>
      </c>
      <c r="BE1309" s="205">
        <f t="shared" si="184"/>
        <v>5388</v>
      </c>
      <c r="BF1309" s="175">
        <v>9815</v>
      </c>
      <c r="BG1309" s="175"/>
      <c r="BH1309" s="175">
        <v>5751</v>
      </c>
      <c r="BI1309" s="175">
        <v>2876</v>
      </c>
      <c r="BJ1309" s="175"/>
      <c r="BK1309" s="175">
        <v>1754</v>
      </c>
      <c r="BL1309" s="175">
        <v>295</v>
      </c>
      <c r="BM1309" s="175">
        <v>3469</v>
      </c>
      <c r="BN1309" s="175">
        <v>790</v>
      </c>
      <c r="BO1309" s="175">
        <v>3144</v>
      </c>
      <c r="BP1309" s="198">
        <f t="shared" si="185"/>
        <v>8895</v>
      </c>
    </row>
    <row r="1310" spans="1:68" s="116" customFormat="1" x14ac:dyDescent="0.15">
      <c r="A1310" s="117">
        <v>2456102001</v>
      </c>
      <c r="B1310" s="118" t="s">
        <v>1963</v>
      </c>
      <c r="C1310" s="118" t="s">
        <v>1919</v>
      </c>
      <c r="D1310" s="118" t="s">
        <v>1964</v>
      </c>
      <c r="E1310" s="118" t="s">
        <v>4489</v>
      </c>
      <c r="F1310" s="120">
        <v>13</v>
      </c>
      <c r="G1310" s="119">
        <v>258038</v>
      </c>
      <c r="H1310" s="119"/>
      <c r="I1310" s="120" t="s">
        <v>5820</v>
      </c>
      <c r="J1310" s="120">
        <v>1800</v>
      </c>
      <c r="K1310" s="120">
        <v>258038</v>
      </c>
      <c r="L1310" s="120">
        <v>0.39300000000000002</v>
      </c>
      <c r="M1310" s="121" t="s">
        <v>5657</v>
      </c>
      <c r="N1310" s="120">
        <v>1</v>
      </c>
      <c r="O1310" s="119">
        <v>195</v>
      </c>
      <c r="P1310" s="119" t="s">
        <v>5666</v>
      </c>
      <c r="Q1310" s="119"/>
      <c r="R1310" s="120" t="s">
        <v>5658</v>
      </c>
      <c r="S1310" s="120">
        <v>0.3</v>
      </c>
      <c r="T1310" s="120"/>
      <c r="U1310" s="120"/>
      <c r="V1310" s="172">
        <v>265</v>
      </c>
      <c r="W1310" s="172">
        <v>14</v>
      </c>
      <c r="X1310" s="172">
        <v>113</v>
      </c>
      <c r="Y1310" s="172">
        <v>7</v>
      </c>
      <c r="Z1310" s="172">
        <v>131</v>
      </c>
      <c r="AA1310" s="123"/>
      <c r="AB1310" s="123"/>
      <c r="AC1310" s="123">
        <v>106</v>
      </c>
      <c r="AD1310" s="123"/>
      <c r="AE1310" s="123"/>
      <c r="AF1310" s="123"/>
      <c r="AG1310" s="214"/>
      <c r="AH1310" s="229" t="str">
        <f t="shared" si="180"/>
        <v>a3</v>
      </c>
      <c r="AI1310" s="122"/>
      <c r="AJ1310" s="122"/>
      <c r="AK1310" s="122"/>
      <c r="AL1310" s="122"/>
      <c r="AM1310" s="122"/>
      <c r="AN1310" s="173"/>
      <c r="AO1310" s="173"/>
      <c r="AP1310" s="173"/>
      <c r="AQ1310" s="173"/>
      <c r="AR1310" s="173"/>
      <c r="AS1310" s="173"/>
      <c r="AT1310" s="173"/>
      <c r="AU1310" s="173"/>
      <c r="AV1310" s="173"/>
      <c r="AW1310" s="173"/>
      <c r="AX1310" s="173"/>
      <c r="AY1310" s="173"/>
      <c r="AZ1310" s="211">
        <f t="shared" si="186"/>
        <v>0</v>
      </c>
      <c r="BA1310" s="211">
        <f t="shared" si="187"/>
        <v>0</v>
      </c>
      <c r="BB1310" s="205">
        <f t="shared" si="181"/>
        <v>0</v>
      </c>
      <c r="BC1310" s="205">
        <f t="shared" si="182"/>
        <v>0</v>
      </c>
      <c r="BD1310" s="205">
        <f t="shared" si="183"/>
        <v>0</v>
      </c>
      <c r="BE1310" s="205">
        <f t="shared" si="184"/>
        <v>0</v>
      </c>
      <c r="BF1310" s="175"/>
      <c r="BG1310" s="175"/>
      <c r="BH1310" s="175"/>
      <c r="BI1310" s="175"/>
      <c r="BJ1310" s="175"/>
      <c r="BK1310" s="175"/>
      <c r="BL1310" s="175"/>
      <c r="BM1310" s="175"/>
      <c r="BN1310" s="175"/>
      <c r="BO1310" s="175"/>
      <c r="BP1310" s="198">
        <f t="shared" si="185"/>
        <v>0</v>
      </c>
    </row>
    <row r="1311" spans="1:68" s="116" customFormat="1" x14ac:dyDescent="0.15">
      <c r="A1311" s="117">
        <v>2500181001</v>
      </c>
      <c r="B1311" s="118" t="s">
        <v>1965</v>
      </c>
      <c r="C1311" s="118" t="s">
        <v>1966</v>
      </c>
      <c r="D1311" s="118" t="s">
        <v>1967</v>
      </c>
      <c r="E1311" s="118" t="s">
        <v>4490</v>
      </c>
      <c r="F1311" s="120">
        <v>31</v>
      </c>
      <c r="G1311" s="119">
        <v>90114557</v>
      </c>
      <c r="H1311" s="119"/>
      <c r="I1311" s="120" t="s">
        <v>5820</v>
      </c>
      <c r="J1311" s="120">
        <v>268500</v>
      </c>
      <c r="K1311" s="120">
        <v>90114557</v>
      </c>
      <c r="L1311" s="120">
        <v>0.92</v>
      </c>
      <c r="M1311" s="121" t="s">
        <v>5675</v>
      </c>
      <c r="N1311" s="120">
        <v>2</v>
      </c>
      <c r="O1311" s="119">
        <v>180</v>
      </c>
      <c r="P1311" s="119">
        <v>31.1</v>
      </c>
      <c r="Q1311" s="119">
        <v>3.55</v>
      </c>
      <c r="R1311" s="120" t="s">
        <v>5655</v>
      </c>
      <c r="S1311" s="120">
        <v>423.5</v>
      </c>
      <c r="T1311" s="120"/>
      <c r="U1311" s="120"/>
      <c r="V1311" s="172">
        <v>46723</v>
      </c>
      <c r="W1311" s="172">
        <v>6587</v>
      </c>
      <c r="X1311" s="172">
        <v>26343</v>
      </c>
      <c r="Y1311" s="172">
        <v>12667</v>
      </c>
      <c r="Z1311" s="172">
        <v>1126</v>
      </c>
      <c r="AA1311" s="123">
        <v>617384</v>
      </c>
      <c r="AB1311" s="123"/>
      <c r="AC1311" s="123">
        <v>70769</v>
      </c>
      <c r="AD1311" s="123"/>
      <c r="AE1311" s="123"/>
      <c r="AF1311" s="123">
        <v>2515.9</v>
      </c>
      <c r="AG1311" s="214">
        <f t="shared" si="188"/>
        <v>2515.9</v>
      </c>
      <c r="AH1311" s="229" t="str">
        <f t="shared" si="180"/>
        <v>b4</v>
      </c>
      <c r="AI1311" s="122"/>
      <c r="AJ1311" s="122"/>
      <c r="AK1311" s="122"/>
      <c r="AL1311" s="122"/>
      <c r="AM1311" s="122"/>
      <c r="AN1311" s="173" t="s">
        <v>3186</v>
      </c>
      <c r="AO1311" s="173" t="s">
        <v>3186</v>
      </c>
      <c r="AP1311" s="173" t="s">
        <v>3186</v>
      </c>
      <c r="AQ1311" s="173" t="s">
        <v>3186</v>
      </c>
      <c r="AR1311" s="173" t="s">
        <v>3186</v>
      </c>
      <c r="AS1311" s="173">
        <v>18</v>
      </c>
      <c r="AT1311" s="173" t="s">
        <v>3186</v>
      </c>
      <c r="AU1311" s="173" t="s">
        <v>3186</v>
      </c>
      <c r="AV1311" s="173" t="s">
        <v>3186</v>
      </c>
      <c r="AW1311" s="173" t="s">
        <v>3186</v>
      </c>
      <c r="AX1311" s="173" t="s">
        <v>3186</v>
      </c>
      <c r="AY1311" s="173" t="s">
        <v>3186</v>
      </c>
      <c r="AZ1311" s="211">
        <f t="shared" si="186"/>
        <v>18</v>
      </c>
      <c r="BA1311" s="211">
        <f t="shared" si="187"/>
        <v>0</v>
      </c>
      <c r="BB1311" s="205">
        <f t="shared" si="181"/>
        <v>3329709</v>
      </c>
      <c r="BC1311" s="205">
        <f t="shared" si="182"/>
        <v>3329709</v>
      </c>
      <c r="BD1311" s="205">
        <f t="shared" si="183"/>
        <v>-1</v>
      </c>
      <c r="BE1311" s="205">
        <f t="shared" si="184"/>
        <v>-1</v>
      </c>
      <c r="BF1311" s="175">
        <v>3329710</v>
      </c>
      <c r="BG1311" s="175"/>
      <c r="BH1311" s="175">
        <v>1077724</v>
      </c>
      <c r="BI1311" s="175"/>
      <c r="BJ1311" s="175"/>
      <c r="BK1311" s="175">
        <v>81278</v>
      </c>
      <c r="BL1311" s="175">
        <v>269416</v>
      </c>
      <c r="BM1311" s="175">
        <v>567186</v>
      </c>
      <c r="BN1311" s="175">
        <v>612182</v>
      </c>
      <c r="BO1311" s="175">
        <v>721923</v>
      </c>
      <c r="BP1311" s="198">
        <f t="shared" si="185"/>
        <v>1799647</v>
      </c>
    </row>
    <row r="1312" spans="1:68" s="116" customFormat="1" x14ac:dyDescent="0.15">
      <c r="A1312" s="117">
        <v>2500181002</v>
      </c>
      <c r="B1312" s="118" t="s">
        <v>1831</v>
      </c>
      <c r="C1312" s="118" t="s">
        <v>1966</v>
      </c>
      <c r="D1312" s="118" t="s">
        <v>1967</v>
      </c>
      <c r="E1312" s="118" t="s">
        <v>4491</v>
      </c>
      <c r="F1312" s="120">
        <v>29</v>
      </c>
      <c r="G1312" s="119">
        <v>16916610</v>
      </c>
      <c r="H1312" s="119"/>
      <c r="I1312" s="120" t="s">
        <v>5820</v>
      </c>
      <c r="J1312" s="120">
        <v>52500</v>
      </c>
      <c r="K1312" s="120">
        <v>15210714</v>
      </c>
      <c r="L1312" s="120">
        <v>0.79400000000000004</v>
      </c>
      <c r="M1312" s="121" t="s">
        <v>5656</v>
      </c>
      <c r="N1312" s="120">
        <v>2</v>
      </c>
      <c r="O1312" s="119">
        <v>160</v>
      </c>
      <c r="P1312" s="119"/>
      <c r="Q1312" s="119"/>
      <c r="R1312" s="120" t="s">
        <v>5655</v>
      </c>
      <c r="S1312" s="120">
        <v>80.900000000000006</v>
      </c>
      <c r="T1312" s="120"/>
      <c r="U1312" s="120"/>
      <c r="V1312" s="172">
        <v>10627</v>
      </c>
      <c r="W1312" s="172">
        <v>694</v>
      </c>
      <c r="X1312" s="172">
        <v>5944</v>
      </c>
      <c r="Y1312" s="172">
        <v>3332</v>
      </c>
      <c r="Z1312" s="172">
        <v>657</v>
      </c>
      <c r="AA1312" s="123">
        <v>64773</v>
      </c>
      <c r="AB1312" s="123"/>
      <c r="AC1312" s="123">
        <v>9806</v>
      </c>
      <c r="AD1312" s="123"/>
      <c r="AE1312" s="123"/>
      <c r="AF1312" s="123">
        <v>545.12</v>
      </c>
      <c r="AG1312" s="214">
        <f t="shared" si="188"/>
        <v>545.12</v>
      </c>
      <c r="AH1312" s="229" t="str">
        <f t="shared" si="180"/>
        <v>b4</v>
      </c>
      <c r="AI1312" s="122" t="s">
        <v>5401</v>
      </c>
      <c r="AJ1312" s="122"/>
      <c r="AK1312" s="122" t="s">
        <v>5401</v>
      </c>
      <c r="AL1312" s="122"/>
      <c r="AM1312" s="122" t="s">
        <v>5401</v>
      </c>
      <c r="AN1312" s="173"/>
      <c r="AO1312" s="173">
        <v>1</v>
      </c>
      <c r="AP1312" s="173">
        <v>1</v>
      </c>
      <c r="AQ1312" s="173">
        <v>1</v>
      </c>
      <c r="AR1312" s="173"/>
      <c r="AS1312" s="173">
        <v>3</v>
      </c>
      <c r="AT1312" s="173">
        <v>10</v>
      </c>
      <c r="AU1312" s="173">
        <v>13</v>
      </c>
      <c r="AV1312" s="173">
        <v>6</v>
      </c>
      <c r="AW1312" s="173">
        <v>5</v>
      </c>
      <c r="AX1312" s="173">
        <v>5</v>
      </c>
      <c r="AY1312" s="173">
        <v>3.5</v>
      </c>
      <c r="AZ1312" s="211">
        <f t="shared" si="186"/>
        <v>6</v>
      </c>
      <c r="BA1312" s="211">
        <f t="shared" si="187"/>
        <v>42.5</v>
      </c>
      <c r="BB1312" s="205">
        <f t="shared" si="181"/>
        <v>1005921</v>
      </c>
      <c r="BC1312" s="205">
        <f t="shared" si="182"/>
        <v>1005921</v>
      </c>
      <c r="BD1312" s="205">
        <f t="shared" si="183"/>
        <v>-750</v>
      </c>
      <c r="BE1312" s="205">
        <f t="shared" si="184"/>
        <v>-750</v>
      </c>
      <c r="BF1312" s="175">
        <v>1006671</v>
      </c>
      <c r="BG1312" s="175">
        <v>1766</v>
      </c>
      <c r="BH1312" s="175">
        <v>628786</v>
      </c>
      <c r="BI1312" s="175"/>
      <c r="BJ1312" s="175"/>
      <c r="BK1312" s="175">
        <v>2555</v>
      </c>
      <c r="BL1312" s="175">
        <v>108560</v>
      </c>
      <c r="BM1312" s="175">
        <v>128561</v>
      </c>
      <c r="BN1312" s="175">
        <v>80744</v>
      </c>
      <c r="BO1312" s="175">
        <v>54949</v>
      </c>
      <c r="BP1312" s="198">
        <f t="shared" si="185"/>
        <v>683735</v>
      </c>
    </row>
    <row r="1313" spans="1:68" s="116" customFormat="1" x14ac:dyDescent="0.15">
      <c r="A1313" s="117">
        <v>2500181003</v>
      </c>
      <c r="B1313" s="118" t="s">
        <v>1968</v>
      </c>
      <c r="C1313" s="118" t="s">
        <v>1966</v>
      </c>
      <c r="D1313" s="118" t="s">
        <v>1967</v>
      </c>
      <c r="E1313" s="118" t="s">
        <v>4492</v>
      </c>
      <c r="F1313" s="120">
        <v>22</v>
      </c>
      <c r="G1313" s="119">
        <v>33326177</v>
      </c>
      <c r="H1313" s="119"/>
      <c r="I1313" s="120" t="s">
        <v>5820</v>
      </c>
      <c r="J1313" s="120">
        <v>120750</v>
      </c>
      <c r="K1313" s="120">
        <v>33326177</v>
      </c>
      <c r="L1313" s="120">
        <v>0.75600000000000001</v>
      </c>
      <c r="M1313" s="121" t="s">
        <v>5656</v>
      </c>
      <c r="N1313" s="120">
        <v>2</v>
      </c>
      <c r="O1313" s="119">
        <v>110</v>
      </c>
      <c r="P1313" s="119">
        <v>24.7</v>
      </c>
      <c r="Q1313" s="119">
        <v>2.11</v>
      </c>
      <c r="R1313" s="120" t="s">
        <v>5655</v>
      </c>
      <c r="S1313" s="120">
        <v>126.4</v>
      </c>
      <c r="T1313" s="120"/>
      <c r="U1313" s="120"/>
      <c r="V1313" s="172">
        <v>19762.8</v>
      </c>
      <c r="W1313" s="172">
        <v>3248.3</v>
      </c>
      <c r="X1313" s="172">
        <v>10156.799999999999</v>
      </c>
      <c r="Y1313" s="172">
        <v>4571</v>
      </c>
      <c r="Z1313" s="172">
        <v>1786.7</v>
      </c>
      <c r="AA1313" s="123">
        <v>138340</v>
      </c>
      <c r="AB1313" s="123"/>
      <c r="AC1313" s="123">
        <v>23122</v>
      </c>
      <c r="AD1313" s="123"/>
      <c r="AE1313" s="123"/>
      <c r="AF1313" s="123">
        <v>811.8</v>
      </c>
      <c r="AG1313" s="214">
        <f t="shared" si="188"/>
        <v>811.8</v>
      </c>
      <c r="AH1313" s="229" t="str">
        <f t="shared" si="180"/>
        <v>b4</v>
      </c>
      <c r="AI1313" s="122"/>
      <c r="AJ1313" s="122"/>
      <c r="AK1313" s="122"/>
      <c r="AL1313" s="122"/>
      <c r="AM1313" s="122"/>
      <c r="AN1313" s="173" t="s">
        <v>3186</v>
      </c>
      <c r="AO1313" s="173" t="s">
        <v>3186</v>
      </c>
      <c r="AP1313" s="173" t="s">
        <v>3186</v>
      </c>
      <c r="AQ1313" s="173" t="s">
        <v>3186</v>
      </c>
      <c r="AR1313" s="173" t="s">
        <v>3186</v>
      </c>
      <c r="AS1313" s="173">
        <v>8</v>
      </c>
      <c r="AT1313" s="173" t="s">
        <v>3186</v>
      </c>
      <c r="AU1313" s="173" t="s">
        <v>3186</v>
      </c>
      <c r="AV1313" s="173" t="s">
        <v>3186</v>
      </c>
      <c r="AW1313" s="173" t="s">
        <v>3186</v>
      </c>
      <c r="AX1313" s="173" t="s">
        <v>3186</v>
      </c>
      <c r="AY1313" s="173" t="s">
        <v>3186</v>
      </c>
      <c r="AZ1313" s="211">
        <f t="shared" si="186"/>
        <v>8</v>
      </c>
      <c r="BA1313" s="211">
        <f t="shared" si="187"/>
        <v>0</v>
      </c>
      <c r="BB1313" s="205">
        <f t="shared" si="181"/>
        <v>1362038</v>
      </c>
      <c r="BC1313" s="205">
        <f t="shared" si="182"/>
        <v>1362038</v>
      </c>
      <c r="BD1313" s="205">
        <f t="shared" si="183"/>
        <v>0</v>
      </c>
      <c r="BE1313" s="205">
        <f t="shared" si="184"/>
        <v>0</v>
      </c>
      <c r="BF1313" s="175">
        <v>1362038</v>
      </c>
      <c r="BG1313" s="175"/>
      <c r="BH1313" s="175">
        <v>465851</v>
      </c>
      <c r="BI1313" s="175"/>
      <c r="BJ1313" s="175"/>
      <c r="BK1313" s="175">
        <v>171</v>
      </c>
      <c r="BL1313" s="175">
        <v>76178</v>
      </c>
      <c r="BM1313" s="175">
        <v>244990</v>
      </c>
      <c r="BN1313" s="175">
        <v>188979</v>
      </c>
      <c r="BO1313" s="175">
        <v>385869</v>
      </c>
      <c r="BP1313" s="198">
        <f t="shared" si="185"/>
        <v>851720</v>
      </c>
    </row>
    <row r="1314" spans="1:68" s="116" customFormat="1" x14ac:dyDescent="0.15">
      <c r="A1314" s="117">
        <v>2500181004</v>
      </c>
      <c r="B1314" s="118" t="s">
        <v>1969</v>
      </c>
      <c r="C1314" s="118" t="s">
        <v>1966</v>
      </c>
      <c r="D1314" s="118" t="s">
        <v>1967</v>
      </c>
      <c r="E1314" s="118" t="s">
        <v>4493</v>
      </c>
      <c r="F1314" s="120">
        <v>16</v>
      </c>
      <c r="G1314" s="119">
        <v>4376603</v>
      </c>
      <c r="H1314" s="119"/>
      <c r="I1314" s="120" t="s">
        <v>5820</v>
      </c>
      <c r="J1314" s="120">
        <v>16400</v>
      </c>
      <c r="K1314" s="120">
        <v>4389148</v>
      </c>
      <c r="L1314" s="120">
        <v>0.73299999999999998</v>
      </c>
      <c r="M1314" s="121" t="s">
        <v>5656</v>
      </c>
      <c r="N1314" s="120">
        <v>2</v>
      </c>
      <c r="O1314" s="119">
        <v>160</v>
      </c>
      <c r="P1314" s="119">
        <v>26.1</v>
      </c>
      <c r="Q1314" s="119">
        <v>2.97</v>
      </c>
      <c r="R1314" s="120" t="s">
        <v>5655</v>
      </c>
      <c r="S1314" s="120">
        <v>43</v>
      </c>
      <c r="T1314" s="120"/>
      <c r="U1314" s="120"/>
      <c r="V1314" s="172">
        <v>2797.1</v>
      </c>
      <c r="W1314" s="172">
        <v>321.7</v>
      </c>
      <c r="X1314" s="172">
        <v>1608.1</v>
      </c>
      <c r="Y1314" s="172">
        <v>265.60000000000002</v>
      </c>
      <c r="Z1314" s="172">
        <v>601.70000000000005</v>
      </c>
      <c r="AA1314" s="123">
        <v>28492</v>
      </c>
      <c r="AB1314" s="123"/>
      <c r="AC1314" s="123">
        <v>3108</v>
      </c>
      <c r="AD1314" s="123"/>
      <c r="AE1314" s="123"/>
      <c r="AF1314" s="123"/>
      <c r="AG1314" s="214"/>
      <c r="AH1314" s="229" t="str">
        <f t="shared" si="180"/>
        <v>b3</v>
      </c>
      <c r="AI1314" s="122" t="s">
        <v>5401</v>
      </c>
      <c r="AJ1314" s="122" t="s">
        <v>5401</v>
      </c>
      <c r="AK1314" s="122" t="s">
        <v>5401</v>
      </c>
      <c r="AL1314" s="122" t="s">
        <v>5401</v>
      </c>
      <c r="AM1314" s="122" t="s">
        <v>5401</v>
      </c>
      <c r="AN1314" s="173">
        <v>3</v>
      </c>
      <c r="AO1314" s="173" t="s">
        <v>3186</v>
      </c>
      <c r="AP1314" s="173" t="s">
        <v>3186</v>
      </c>
      <c r="AQ1314" s="173" t="s">
        <v>3186</v>
      </c>
      <c r="AR1314" s="173" t="s">
        <v>3186</v>
      </c>
      <c r="AS1314" s="173">
        <v>1</v>
      </c>
      <c r="AT1314" s="173">
        <v>1</v>
      </c>
      <c r="AU1314" s="173">
        <v>9</v>
      </c>
      <c r="AV1314" s="173">
        <v>1</v>
      </c>
      <c r="AW1314" s="173">
        <v>8</v>
      </c>
      <c r="AX1314" s="173">
        <v>4</v>
      </c>
      <c r="AY1314" s="173">
        <v>1</v>
      </c>
      <c r="AZ1314" s="211">
        <f t="shared" si="186"/>
        <v>4</v>
      </c>
      <c r="BA1314" s="211">
        <f t="shared" si="187"/>
        <v>24</v>
      </c>
      <c r="BB1314" s="205">
        <f t="shared" si="181"/>
        <v>372903</v>
      </c>
      <c r="BC1314" s="205">
        <f t="shared" si="182"/>
        <v>372903</v>
      </c>
      <c r="BD1314" s="205">
        <f t="shared" si="183"/>
        <v>0</v>
      </c>
      <c r="BE1314" s="205">
        <f t="shared" si="184"/>
        <v>0</v>
      </c>
      <c r="BF1314" s="175">
        <v>372903</v>
      </c>
      <c r="BG1314" s="175"/>
      <c r="BH1314" s="175">
        <v>266172</v>
      </c>
      <c r="BI1314" s="175"/>
      <c r="BJ1314" s="175"/>
      <c r="BK1314" s="175">
        <v>47188</v>
      </c>
      <c r="BL1314" s="175">
        <v>23709</v>
      </c>
      <c r="BM1314" s="175"/>
      <c r="BN1314" s="175"/>
      <c r="BO1314" s="175">
        <v>35834</v>
      </c>
      <c r="BP1314" s="198">
        <f t="shared" si="185"/>
        <v>302006</v>
      </c>
    </row>
    <row r="1315" spans="1:68" s="116" customFormat="1" x14ac:dyDescent="0.15">
      <c r="A1315" s="117">
        <v>2520101001</v>
      </c>
      <c r="B1315" s="118" t="s">
        <v>1970</v>
      </c>
      <c r="C1315" s="118" t="s">
        <v>1966</v>
      </c>
      <c r="D1315" s="118" t="s">
        <v>1971</v>
      </c>
      <c r="E1315" s="118" t="s">
        <v>4494</v>
      </c>
      <c r="F1315" s="120">
        <v>44</v>
      </c>
      <c r="G1315" s="119">
        <v>18127380</v>
      </c>
      <c r="H1315" s="119">
        <v>1709250</v>
      </c>
      <c r="I1315" s="120" t="s">
        <v>5821</v>
      </c>
      <c r="J1315" s="120">
        <v>88400</v>
      </c>
      <c r="K1315" s="120">
        <v>18127380</v>
      </c>
      <c r="L1315" s="120">
        <v>0.56200000000000006</v>
      </c>
      <c r="M1315" s="121" t="s">
        <v>5675</v>
      </c>
      <c r="N1315" s="120">
        <v>2</v>
      </c>
      <c r="O1315" s="119">
        <v>151</v>
      </c>
      <c r="P1315" s="119">
        <v>22.4</v>
      </c>
      <c r="Q1315" s="119">
        <v>2.2200000000000002</v>
      </c>
      <c r="R1315" s="120" t="s">
        <v>5655</v>
      </c>
      <c r="S1315" s="120">
        <v>98</v>
      </c>
      <c r="T1315" s="120"/>
      <c r="U1315" s="120"/>
      <c r="V1315" s="172">
        <v>6823</v>
      </c>
      <c r="W1315" s="172">
        <v>1080</v>
      </c>
      <c r="X1315" s="172">
        <v>4538</v>
      </c>
      <c r="Y1315" s="172">
        <v>836</v>
      </c>
      <c r="Z1315" s="172">
        <v>369</v>
      </c>
      <c r="AA1315" s="123">
        <v>72556</v>
      </c>
      <c r="AB1315" s="123"/>
      <c r="AC1315" s="123">
        <v>9386</v>
      </c>
      <c r="AD1315" s="123"/>
      <c r="AE1315" s="123"/>
      <c r="AF1315" s="123"/>
      <c r="AG1315" s="214"/>
      <c r="AH1315" s="229" t="str">
        <f t="shared" si="180"/>
        <v>b3</v>
      </c>
      <c r="AI1315" s="122" t="s">
        <v>5401</v>
      </c>
      <c r="AJ1315" s="122"/>
      <c r="AK1315" s="122" t="s">
        <v>5401</v>
      </c>
      <c r="AL1315" s="122" t="s">
        <v>5401</v>
      </c>
      <c r="AM1315" s="122" t="s">
        <v>5401</v>
      </c>
      <c r="AN1315" s="173">
        <v>3</v>
      </c>
      <c r="AO1315" s="173">
        <v>3</v>
      </c>
      <c r="AP1315" s="173">
        <v>2</v>
      </c>
      <c r="AQ1315" s="173"/>
      <c r="AR1315" s="173"/>
      <c r="AS1315" s="173">
        <v>4</v>
      </c>
      <c r="AT1315" s="173">
        <v>7</v>
      </c>
      <c r="AU1315" s="173">
        <v>11.5</v>
      </c>
      <c r="AV1315" s="173">
        <v>2.5</v>
      </c>
      <c r="AW1315" s="173">
        <v>0.5</v>
      </c>
      <c r="AX1315" s="173">
        <v>1.5</v>
      </c>
      <c r="AY1315" s="173">
        <v>4</v>
      </c>
      <c r="AZ1315" s="211">
        <f t="shared" si="186"/>
        <v>12</v>
      </c>
      <c r="BA1315" s="211">
        <f t="shared" si="187"/>
        <v>27</v>
      </c>
      <c r="BB1315" s="205">
        <f t="shared" si="181"/>
        <v>712393</v>
      </c>
      <c r="BC1315" s="205">
        <f t="shared" si="182"/>
        <v>712393</v>
      </c>
      <c r="BD1315" s="205">
        <f t="shared" si="183"/>
        <v>0</v>
      </c>
      <c r="BE1315" s="205">
        <f t="shared" si="184"/>
        <v>0</v>
      </c>
      <c r="BF1315" s="175">
        <v>712393</v>
      </c>
      <c r="BG1315" s="175">
        <v>33456</v>
      </c>
      <c r="BH1315" s="175">
        <v>262559</v>
      </c>
      <c r="BI1315" s="175"/>
      <c r="BJ1315" s="175"/>
      <c r="BK1315" s="175">
        <v>85170</v>
      </c>
      <c r="BL1315" s="175">
        <v>85020</v>
      </c>
      <c r="BM1315" s="175">
        <v>89834</v>
      </c>
      <c r="BN1315" s="175">
        <v>1560</v>
      </c>
      <c r="BO1315" s="175">
        <v>154794</v>
      </c>
      <c r="BP1315" s="198">
        <f t="shared" si="185"/>
        <v>417353</v>
      </c>
    </row>
    <row r="1316" spans="1:68" s="116" customFormat="1" x14ac:dyDescent="0.15">
      <c r="A1316" s="117">
        <v>2520402001</v>
      </c>
      <c r="B1316" s="118" t="s">
        <v>1972</v>
      </c>
      <c r="C1316" s="118" t="s">
        <v>1966</v>
      </c>
      <c r="D1316" s="118" t="s">
        <v>1973</v>
      </c>
      <c r="E1316" s="118" t="s">
        <v>4495</v>
      </c>
      <c r="F1316" s="120">
        <v>31</v>
      </c>
      <c r="G1316" s="119">
        <v>33239</v>
      </c>
      <c r="H1316" s="119"/>
      <c r="I1316" s="120" t="s">
        <v>5820</v>
      </c>
      <c r="J1316" s="120">
        <v>210</v>
      </c>
      <c r="K1316" s="120">
        <v>33239</v>
      </c>
      <c r="L1316" s="120">
        <v>0.434</v>
      </c>
      <c r="M1316" s="121" t="s">
        <v>5676</v>
      </c>
      <c r="N1316" s="120">
        <v>1</v>
      </c>
      <c r="O1316" s="119">
        <v>216.8</v>
      </c>
      <c r="P1316" s="119">
        <v>29.5</v>
      </c>
      <c r="Q1316" s="119">
        <v>3.8</v>
      </c>
      <c r="R1316" s="120" t="s">
        <v>5660</v>
      </c>
      <c r="S1316" s="120">
        <v>6.7199999999999996E-2</v>
      </c>
      <c r="T1316" s="120"/>
      <c r="U1316" s="120"/>
      <c r="V1316" s="172">
        <v>35.700000000000003</v>
      </c>
      <c r="W1316" s="172">
        <v>4</v>
      </c>
      <c r="X1316" s="172">
        <v>30</v>
      </c>
      <c r="Y1316" s="172"/>
      <c r="Z1316" s="172">
        <v>1.7</v>
      </c>
      <c r="AA1316" s="123">
        <v>120</v>
      </c>
      <c r="AB1316" s="123"/>
      <c r="AC1316" s="123">
        <v>9</v>
      </c>
      <c r="AD1316" s="123"/>
      <c r="AE1316" s="123"/>
      <c r="AF1316" s="123"/>
      <c r="AG1316" s="214"/>
      <c r="AH1316" s="229" t="str">
        <f t="shared" si="180"/>
        <v>a3</v>
      </c>
      <c r="AI1316" s="122"/>
      <c r="AJ1316" s="122"/>
      <c r="AK1316" s="122"/>
      <c r="AL1316" s="122"/>
      <c r="AM1316" s="122"/>
      <c r="AN1316" s="173"/>
      <c r="AO1316" s="173"/>
      <c r="AP1316" s="173"/>
      <c r="AQ1316" s="173"/>
      <c r="AR1316" s="173"/>
      <c r="AS1316" s="173"/>
      <c r="AT1316" s="173">
        <v>2.7</v>
      </c>
      <c r="AU1316" s="173">
        <v>2.7</v>
      </c>
      <c r="AV1316" s="173">
        <v>2.7</v>
      </c>
      <c r="AW1316" s="173">
        <v>2.7</v>
      </c>
      <c r="AX1316" s="173">
        <v>1.2</v>
      </c>
      <c r="AY1316" s="173"/>
      <c r="AZ1316" s="211">
        <f t="shared" si="186"/>
        <v>0</v>
      </c>
      <c r="BA1316" s="211">
        <f t="shared" si="187"/>
        <v>12</v>
      </c>
      <c r="BB1316" s="205">
        <f t="shared" si="181"/>
        <v>20791</v>
      </c>
      <c r="BC1316" s="205">
        <f t="shared" si="182"/>
        <v>20791</v>
      </c>
      <c r="BD1316" s="205">
        <f t="shared" si="183"/>
        <v>10112</v>
      </c>
      <c r="BE1316" s="205">
        <f t="shared" si="184"/>
        <v>10112</v>
      </c>
      <c r="BF1316" s="175">
        <v>10679</v>
      </c>
      <c r="BG1316" s="175"/>
      <c r="BH1316" s="175">
        <v>9188</v>
      </c>
      <c r="BI1316" s="175"/>
      <c r="BJ1316" s="175"/>
      <c r="BK1316" s="175"/>
      <c r="BL1316" s="175">
        <v>1491</v>
      </c>
      <c r="BM1316" s="175">
        <v>913</v>
      </c>
      <c r="BN1316" s="175">
        <v>11</v>
      </c>
      <c r="BO1316" s="175">
        <v>9188</v>
      </c>
      <c r="BP1316" s="198">
        <f t="shared" si="185"/>
        <v>18376</v>
      </c>
    </row>
    <row r="1317" spans="1:68" s="116" customFormat="1" x14ac:dyDescent="0.15">
      <c r="A1317" s="117">
        <v>2520901001</v>
      </c>
      <c r="B1317" s="118" t="s">
        <v>1974</v>
      </c>
      <c r="C1317" s="118" t="s">
        <v>1966</v>
      </c>
      <c r="D1317" s="118" t="s">
        <v>1975</v>
      </c>
      <c r="E1317" s="118" t="s">
        <v>4496</v>
      </c>
      <c r="F1317" s="120">
        <v>16</v>
      </c>
      <c r="G1317" s="119">
        <v>737103</v>
      </c>
      <c r="H1317" s="119"/>
      <c r="I1317" s="120" t="s">
        <v>5820</v>
      </c>
      <c r="J1317" s="120">
        <v>2840</v>
      </c>
      <c r="K1317" s="120">
        <v>737103</v>
      </c>
      <c r="L1317" s="120">
        <v>0.71099999999999997</v>
      </c>
      <c r="M1317" s="121" t="s">
        <v>5676</v>
      </c>
      <c r="N1317" s="120">
        <v>1</v>
      </c>
      <c r="O1317" s="119">
        <v>249.3</v>
      </c>
      <c r="P1317" s="119"/>
      <c r="Q1317" s="119"/>
      <c r="R1317" s="120" t="s">
        <v>5658</v>
      </c>
      <c r="S1317" s="120">
        <v>0.5</v>
      </c>
      <c r="T1317" s="120"/>
      <c r="U1317" s="120"/>
      <c r="V1317" s="172">
        <v>501.8</v>
      </c>
      <c r="W1317" s="172">
        <v>75.3</v>
      </c>
      <c r="X1317" s="172">
        <v>215.8</v>
      </c>
      <c r="Y1317" s="172">
        <v>40.1</v>
      </c>
      <c r="Z1317" s="172">
        <v>170.6</v>
      </c>
      <c r="AA1317" s="123">
        <v>7238</v>
      </c>
      <c r="AB1317" s="123"/>
      <c r="AC1317" s="123">
        <v>738</v>
      </c>
      <c r="AD1317" s="123"/>
      <c r="AE1317" s="123"/>
      <c r="AF1317" s="123"/>
      <c r="AG1317" s="214"/>
      <c r="AH1317" s="229" t="str">
        <f t="shared" si="180"/>
        <v>a3</v>
      </c>
      <c r="AI1317" s="122"/>
      <c r="AJ1317" s="122"/>
      <c r="AK1317" s="122"/>
      <c r="AL1317" s="122"/>
      <c r="AM1317" s="122"/>
      <c r="AN1317" s="173">
        <v>1</v>
      </c>
      <c r="AO1317" s="173"/>
      <c r="AP1317" s="173"/>
      <c r="AQ1317" s="173"/>
      <c r="AR1317" s="173"/>
      <c r="AS1317" s="173"/>
      <c r="AT1317" s="173">
        <v>0.5</v>
      </c>
      <c r="AU1317" s="173">
        <v>0.5</v>
      </c>
      <c r="AV1317" s="173">
        <v>0.5</v>
      </c>
      <c r="AW1317" s="173">
        <v>0.5</v>
      </c>
      <c r="AX1317" s="173">
        <v>0.5</v>
      </c>
      <c r="AY1317" s="173"/>
      <c r="AZ1317" s="211">
        <f t="shared" si="186"/>
        <v>1</v>
      </c>
      <c r="BA1317" s="211">
        <f t="shared" si="187"/>
        <v>2.5</v>
      </c>
      <c r="BB1317" s="205">
        <f t="shared" si="181"/>
        <v>98186</v>
      </c>
      <c r="BC1317" s="205">
        <f t="shared" si="182"/>
        <v>74287</v>
      </c>
      <c r="BD1317" s="205">
        <f t="shared" si="183"/>
        <v>29873</v>
      </c>
      <c r="BE1317" s="205">
        <f t="shared" si="184"/>
        <v>5974</v>
      </c>
      <c r="BF1317" s="175">
        <v>68313</v>
      </c>
      <c r="BG1317" s="175"/>
      <c r="BH1317" s="175">
        <v>29873</v>
      </c>
      <c r="BI1317" s="175">
        <v>23899</v>
      </c>
      <c r="BJ1317" s="175"/>
      <c r="BK1317" s="175">
        <v>4363</v>
      </c>
      <c r="BL1317" s="175">
        <v>13516</v>
      </c>
      <c r="BM1317" s="175">
        <v>8337</v>
      </c>
      <c r="BN1317" s="175">
        <v>4696</v>
      </c>
      <c r="BO1317" s="175">
        <v>13502</v>
      </c>
      <c r="BP1317" s="198">
        <f t="shared" si="185"/>
        <v>43375</v>
      </c>
    </row>
    <row r="1318" spans="1:68" s="116" customFormat="1" x14ac:dyDescent="0.15">
      <c r="A1318" s="117">
        <v>2520901002</v>
      </c>
      <c r="B1318" s="118" t="s">
        <v>1976</v>
      </c>
      <c r="C1318" s="118" t="s">
        <v>1966</v>
      </c>
      <c r="D1318" s="118" t="s">
        <v>1975</v>
      </c>
      <c r="E1318" s="118" t="s">
        <v>4497</v>
      </c>
      <c r="F1318" s="120">
        <v>5</v>
      </c>
      <c r="G1318" s="119">
        <v>217532</v>
      </c>
      <c r="H1318" s="119"/>
      <c r="I1318" s="120" t="s">
        <v>5820</v>
      </c>
      <c r="J1318" s="120">
        <v>2150</v>
      </c>
      <c r="K1318" s="120">
        <v>217532</v>
      </c>
      <c r="L1318" s="120">
        <v>0.27700000000000002</v>
      </c>
      <c r="M1318" s="121" t="s">
        <v>5676</v>
      </c>
      <c r="N1318" s="120">
        <v>1</v>
      </c>
      <c r="O1318" s="119">
        <v>165.5</v>
      </c>
      <c r="P1318" s="119"/>
      <c r="Q1318" s="119"/>
      <c r="R1318" s="120" t="s">
        <v>5658</v>
      </c>
      <c r="S1318" s="120">
        <v>0.2</v>
      </c>
      <c r="T1318" s="120"/>
      <c r="U1318" s="120"/>
      <c r="V1318" s="172">
        <v>237</v>
      </c>
      <c r="W1318" s="172">
        <v>83</v>
      </c>
      <c r="X1318" s="172">
        <v>118.5</v>
      </c>
      <c r="Y1318" s="172">
        <v>11.8</v>
      </c>
      <c r="Z1318" s="172">
        <v>23.7</v>
      </c>
      <c r="AA1318" s="123">
        <v>3683</v>
      </c>
      <c r="AB1318" s="123"/>
      <c r="AC1318" s="123">
        <v>188</v>
      </c>
      <c r="AD1318" s="123"/>
      <c r="AE1318" s="123"/>
      <c r="AF1318" s="123"/>
      <c r="AG1318" s="214"/>
      <c r="AH1318" s="229" t="str">
        <f t="shared" si="180"/>
        <v>a3</v>
      </c>
      <c r="AI1318" s="122"/>
      <c r="AJ1318" s="122"/>
      <c r="AK1318" s="122"/>
      <c r="AL1318" s="122"/>
      <c r="AM1318" s="122"/>
      <c r="AN1318" s="173">
        <v>1</v>
      </c>
      <c r="AO1318" s="173"/>
      <c r="AP1318" s="173"/>
      <c r="AQ1318" s="173"/>
      <c r="AR1318" s="173"/>
      <c r="AS1318" s="173"/>
      <c r="AT1318" s="173">
        <v>0.5</v>
      </c>
      <c r="AU1318" s="173">
        <v>0.5</v>
      </c>
      <c r="AV1318" s="173">
        <v>0.5</v>
      </c>
      <c r="AW1318" s="173">
        <v>0.5</v>
      </c>
      <c r="AX1318" s="173">
        <v>0.5</v>
      </c>
      <c r="AY1318" s="173"/>
      <c r="AZ1318" s="211">
        <f t="shared" si="186"/>
        <v>1</v>
      </c>
      <c r="BA1318" s="211">
        <f t="shared" si="187"/>
        <v>2.5</v>
      </c>
      <c r="BB1318" s="205">
        <f t="shared" si="181"/>
        <v>57675</v>
      </c>
      <c r="BC1318" s="205">
        <f t="shared" si="182"/>
        <v>40535</v>
      </c>
      <c r="BD1318" s="205">
        <f t="shared" si="183"/>
        <v>21425</v>
      </c>
      <c r="BE1318" s="205">
        <f t="shared" si="184"/>
        <v>4285</v>
      </c>
      <c r="BF1318" s="175">
        <v>36250</v>
      </c>
      <c r="BG1318" s="175"/>
      <c r="BH1318" s="175">
        <v>21425</v>
      </c>
      <c r="BI1318" s="175">
        <v>17140</v>
      </c>
      <c r="BJ1318" s="175"/>
      <c r="BK1318" s="175">
        <v>1011</v>
      </c>
      <c r="BL1318" s="175">
        <v>3908</v>
      </c>
      <c r="BM1318" s="175">
        <v>3705</v>
      </c>
      <c r="BN1318" s="175">
        <v>1849</v>
      </c>
      <c r="BO1318" s="175">
        <v>8637</v>
      </c>
      <c r="BP1318" s="198">
        <f t="shared" si="185"/>
        <v>30062</v>
      </c>
    </row>
    <row r="1319" spans="1:68" s="116" customFormat="1" x14ac:dyDescent="0.15">
      <c r="A1319" s="117">
        <v>2521202001</v>
      </c>
      <c r="B1319" s="118" t="s">
        <v>1977</v>
      </c>
      <c r="C1319" s="118" t="s">
        <v>1966</v>
      </c>
      <c r="D1319" s="118" t="s">
        <v>1978</v>
      </c>
      <c r="E1319" s="118" t="s">
        <v>4498</v>
      </c>
      <c r="F1319" s="120">
        <v>16</v>
      </c>
      <c r="G1319" s="119">
        <v>129029</v>
      </c>
      <c r="H1319" s="119"/>
      <c r="I1319" s="120" t="s">
        <v>5820</v>
      </c>
      <c r="J1319" s="120">
        <v>500</v>
      </c>
      <c r="K1319" s="120">
        <v>131038</v>
      </c>
      <c r="L1319" s="120">
        <v>0.71799999999999997</v>
      </c>
      <c r="M1319" s="121" t="s">
        <v>5673</v>
      </c>
      <c r="N1319" s="120">
        <v>1</v>
      </c>
      <c r="O1319" s="119">
        <v>333</v>
      </c>
      <c r="P1319" s="119"/>
      <c r="Q1319" s="119"/>
      <c r="R1319" s="120" t="s">
        <v>5658</v>
      </c>
      <c r="S1319" s="120">
        <v>0.3</v>
      </c>
      <c r="T1319" s="120"/>
      <c r="U1319" s="120"/>
      <c r="V1319" s="172">
        <v>166.6</v>
      </c>
      <c r="W1319" s="172">
        <v>28.2</v>
      </c>
      <c r="X1319" s="172">
        <v>89.3</v>
      </c>
      <c r="Y1319" s="172">
        <v>7</v>
      </c>
      <c r="Z1319" s="172">
        <v>42.1</v>
      </c>
      <c r="AA1319" s="123">
        <v>432</v>
      </c>
      <c r="AB1319" s="123"/>
      <c r="AC1319" s="123"/>
      <c r="AD1319" s="123"/>
      <c r="AE1319" s="123"/>
      <c r="AF1319" s="123"/>
      <c r="AG1319" s="214"/>
      <c r="AH1319" s="229" t="str">
        <f t="shared" si="180"/>
        <v>a2</v>
      </c>
      <c r="AI1319" s="122"/>
      <c r="AJ1319" s="122"/>
      <c r="AK1319" s="122"/>
      <c r="AL1319" s="122"/>
      <c r="AM1319" s="122"/>
      <c r="AN1319" s="173">
        <v>1</v>
      </c>
      <c r="AO1319" s="173">
        <v>0.5</v>
      </c>
      <c r="AP1319" s="173"/>
      <c r="AQ1319" s="173"/>
      <c r="AR1319" s="173">
        <v>0.5</v>
      </c>
      <c r="AS1319" s="173">
        <v>1</v>
      </c>
      <c r="AT1319" s="173">
        <v>1</v>
      </c>
      <c r="AU1319" s="173">
        <v>1</v>
      </c>
      <c r="AV1319" s="173">
        <v>1</v>
      </c>
      <c r="AW1319" s="173">
        <v>1</v>
      </c>
      <c r="AX1319" s="173">
        <v>1</v>
      </c>
      <c r="AY1319" s="173"/>
      <c r="AZ1319" s="211">
        <f t="shared" si="186"/>
        <v>3</v>
      </c>
      <c r="BA1319" s="211">
        <f t="shared" si="187"/>
        <v>5</v>
      </c>
      <c r="BB1319" s="205">
        <f t="shared" si="181"/>
        <v>28323</v>
      </c>
      <c r="BC1319" s="205">
        <f t="shared" si="182"/>
        <v>23827</v>
      </c>
      <c r="BD1319" s="205">
        <f t="shared" si="183"/>
        <v>4676</v>
      </c>
      <c r="BE1319" s="205">
        <f t="shared" si="184"/>
        <v>180</v>
      </c>
      <c r="BF1319" s="175">
        <v>23647</v>
      </c>
      <c r="BG1319" s="175"/>
      <c r="BH1319" s="175">
        <v>8400</v>
      </c>
      <c r="BI1319" s="175">
        <v>4496</v>
      </c>
      <c r="BJ1319" s="175"/>
      <c r="BK1319" s="175">
        <v>6840</v>
      </c>
      <c r="BL1319" s="175">
        <v>5544</v>
      </c>
      <c r="BM1319" s="175">
        <v>939</v>
      </c>
      <c r="BN1319" s="175">
        <v>797</v>
      </c>
      <c r="BO1319" s="175">
        <v>1307</v>
      </c>
      <c r="BP1319" s="198">
        <f t="shared" si="185"/>
        <v>9707</v>
      </c>
    </row>
    <row r="1320" spans="1:68" s="116" customFormat="1" x14ac:dyDescent="0.15">
      <c r="A1320" s="117">
        <v>2600181001</v>
      </c>
      <c r="B1320" s="118" t="s">
        <v>1979</v>
      </c>
      <c r="C1320" s="118" t="s">
        <v>1980</v>
      </c>
      <c r="D1320" s="118" t="s">
        <v>1981</v>
      </c>
      <c r="E1320" s="118" t="s">
        <v>4499</v>
      </c>
      <c r="F1320" s="120">
        <v>34</v>
      </c>
      <c r="G1320" s="119">
        <v>55343856</v>
      </c>
      <c r="H1320" s="119"/>
      <c r="I1320" s="120" t="s">
        <v>5820</v>
      </c>
      <c r="J1320" s="120">
        <v>191500</v>
      </c>
      <c r="K1320" s="120">
        <v>54877485</v>
      </c>
      <c r="L1320" s="120">
        <v>0.78500000000000003</v>
      </c>
      <c r="M1320" s="121" t="s">
        <v>5675</v>
      </c>
      <c r="N1320" s="120">
        <v>2</v>
      </c>
      <c r="O1320" s="119">
        <v>122</v>
      </c>
      <c r="P1320" s="119">
        <v>22.7</v>
      </c>
      <c r="Q1320" s="119">
        <v>2.5</v>
      </c>
      <c r="R1320" s="120" t="s">
        <v>5655</v>
      </c>
      <c r="S1320" s="120">
        <v>123.1</v>
      </c>
      <c r="T1320" s="120"/>
      <c r="U1320" s="120"/>
      <c r="V1320" s="172">
        <v>30090.5</v>
      </c>
      <c r="W1320" s="172">
        <v>3227.4</v>
      </c>
      <c r="X1320" s="172">
        <v>17108.099999999999</v>
      </c>
      <c r="Y1320" s="172">
        <v>8784</v>
      </c>
      <c r="Z1320" s="172">
        <v>971</v>
      </c>
      <c r="AA1320" s="123">
        <v>282184</v>
      </c>
      <c r="AB1320" s="123">
        <v>636336.0000000007</v>
      </c>
      <c r="AC1320" s="123">
        <v>3853</v>
      </c>
      <c r="AD1320" s="123"/>
      <c r="AE1320" s="123">
        <v>1116</v>
      </c>
      <c r="AF1320" s="123"/>
      <c r="AG1320" s="214">
        <f t="shared" si="188"/>
        <v>1116</v>
      </c>
      <c r="AH1320" s="229" t="str">
        <f t="shared" si="180"/>
        <v>b4</v>
      </c>
      <c r="AI1320" s="122"/>
      <c r="AJ1320" s="122"/>
      <c r="AK1320" s="122"/>
      <c r="AL1320" s="122"/>
      <c r="AM1320" s="122"/>
      <c r="AN1320" s="173">
        <v>8</v>
      </c>
      <c r="AO1320" s="173" t="s">
        <v>3186</v>
      </c>
      <c r="AP1320" s="173" t="s">
        <v>3186</v>
      </c>
      <c r="AQ1320" s="173" t="s">
        <v>3186</v>
      </c>
      <c r="AR1320" s="173" t="s">
        <v>3186</v>
      </c>
      <c r="AS1320" s="173">
        <v>6</v>
      </c>
      <c r="AT1320" s="173">
        <v>12</v>
      </c>
      <c r="AU1320" s="173">
        <v>9</v>
      </c>
      <c r="AV1320" s="173">
        <v>12</v>
      </c>
      <c r="AW1320" s="173">
        <v>10</v>
      </c>
      <c r="AX1320" s="173">
        <v>6</v>
      </c>
      <c r="AY1320" s="173">
        <v>12</v>
      </c>
      <c r="AZ1320" s="211">
        <f t="shared" si="186"/>
        <v>14</v>
      </c>
      <c r="BA1320" s="211">
        <f t="shared" si="187"/>
        <v>61</v>
      </c>
      <c r="BB1320" s="205">
        <f t="shared" si="181"/>
        <v>1929932</v>
      </c>
      <c r="BC1320" s="205">
        <f t="shared" si="182"/>
        <v>1929932</v>
      </c>
      <c r="BD1320" s="205">
        <f t="shared" si="183"/>
        <v>1</v>
      </c>
      <c r="BE1320" s="205">
        <f t="shared" si="184"/>
        <v>1</v>
      </c>
      <c r="BF1320" s="175">
        <v>1929931</v>
      </c>
      <c r="BG1320" s="175">
        <v>42028</v>
      </c>
      <c r="BH1320" s="175">
        <v>649094</v>
      </c>
      <c r="BI1320" s="175"/>
      <c r="BJ1320" s="175"/>
      <c r="BK1320" s="175">
        <v>50632</v>
      </c>
      <c r="BL1320" s="175">
        <v>565566</v>
      </c>
      <c r="BM1320" s="175">
        <v>384206</v>
      </c>
      <c r="BN1320" s="175">
        <v>190072</v>
      </c>
      <c r="BO1320" s="175">
        <v>48334</v>
      </c>
      <c r="BP1320" s="198">
        <f t="shared" si="185"/>
        <v>697428</v>
      </c>
    </row>
    <row r="1321" spans="1:68" s="116" customFormat="1" x14ac:dyDescent="0.15">
      <c r="A1321" s="117">
        <v>2600281001</v>
      </c>
      <c r="B1321" s="118" t="s">
        <v>1982</v>
      </c>
      <c r="C1321" s="118" t="s">
        <v>1980</v>
      </c>
      <c r="D1321" s="118" t="s">
        <v>1983</v>
      </c>
      <c r="E1321" s="118" t="s">
        <v>4500</v>
      </c>
      <c r="F1321" s="120">
        <v>27</v>
      </c>
      <c r="G1321" s="119">
        <v>42723800</v>
      </c>
      <c r="H1321" s="119"/>
      <c r="I1321" s="120" t="s">
        <v>5820</v>
      </c>
      <c r="J1321" s="120">
        <v>168150</v>
      </c>
      <c r="K1321" s="120">
        <v>42723800</v>
      </c>
      <c r="L1321" s="120">
        <v>0.69599999999999995</v>
      </c>
      <c r="M1321" s="121" t="s">
        <v>5675</v>
      </c>
      <c r="N1321" s="120">
        <v>2</v>
      </c>
      <c r="O1321" s="119">
        <v>167</v>
      </c>
      <c r="P1321" s="119">
        <v>30</v>
      </c>
      <c r="Q1321" s="119">
        <v>3.87</v>
      </c>
      <c r="R1321" s="120" t="s">
        <v>5655</v>
      </c>
      <c r="S1321" s="120">
        <v>106.9</v>
      </c>
      <c r="T1321" s="120"/>
      <c r="U1321" s="120"/>
      <c r="V1321" s="172">
        <v>25857.5</v>
      </c>
      <c r="W1321" s="172">
        <v>4787.7</v>
      </c>
      <c r="X1321" s="172">
        <v>16125.8</v>
      </c>
      <c r="Y1321" s="172">
        <v>4608.3999999999996</v>
      </c>
      <c r="Z1321" s="172">
        <v>335.6</v>
      </c>
      <c r="AA1321" s="123">
        <v>271629</v>
      </c>
      <c r="AB1321" s="123">
        <v>982071.9999999993</v>
      </c>
      <c r="AC1321" s="123">
        <v>4304</v>
      </c>
      <c r="AD1321" s="123">
        <v>4256</v>
      </c>
      <c r="AE1321" s="123"/>
      <c r="AF1321" s="123"/>
      <c r="AG1321" s="214">
        <f t="shared" si="188"/>
        <v>4256</v>
      </c>
      <c r="AH1321" s="229" t="str">
        <f t="shared" si="180"/>
        <v>b4</v>
      </c>
      <c r="AI1321" s="122" t="s">
        <v>5401</v>
      </c>
      <c r="AJ1321" s="122"/>
      <c r="AK1321" s="122" t="s">
        <v>5401</v>
      </c>
      <c r="AL1321" s="122"/>
      <c r="AM1321" s="122"/>
      <c r="AN1321" s="173">
        <v>5</v>
      </c>
      <c r="AO1321" s="173" t="s">
        <v>3186</v>
      </c>
      <c r="AP1321" s="173" t="s">
        <v>3186</v>
      </c>
      <c r="AQ1321" s="173" t="s">
        <v>3186</v>
      </c>
      <c r="AR1321" s="173" t="s">
        <v>3186</v>
      </c>
      <c r="AS1321" s="173">
        <v>5</v>
      </c>
      <c r="AT1321" s="173">
        <v>17</v>
      </c>
      <c r="AU1321" s="173">
        <v>9</v>
      </c>
      <c r="AV1321" s="173">
        <v>10</v>
      </c>
      <c r="AW1321" s="173">
        <v>8</v>
      </c>
      <c r="AX1321" s="173">
        <v>3</v>
      </c>
      <c r="AY1321" s="173"/>
      <c r="AZ1321" s="211">
        <f t="shared" si="186"/>
        <v>10</v>
      </c>
      <c r="BA1321" s="211">
        <f t="shared" si="187"/>
        <v>47</v>
      </c>
      <c r="BB1321" s="205">
        <f t="shared" si="181"/>
        <v>1900261</v>
      </c>
      <c r="BC1321" s="205">
        <f t="shared" si="182"/>
        <v>1900261</v>
      </c>
      <c r="BD1321" s="205">
        <f t="shared" si="183"/>
        <v>0</v>
      </c>
      <c r="BE1321" s="205">
        <f t="shared" si="184"/>
        <v>0</v>
      </c>
      <c r="BF1321" s="175">
        <v>1900261</v>
      </c>
      <c r="BG1321" s="175">
        <v>35726</v>
      </c>
      <c r="BH1321" s="175">
        <v>1072570</v>
      </c>
      <c r="BI1321" s="175"/>
      <c r="BJ1321" s="175"/>
      <c r="BK1321" s="175">
        <v>219171</v>
      </c>
      <c r="BL1321" s="175">
        <v>502481</v>
      </c>
      <c r="BM1321" s="175"/>
      <c r="BN1321" s="175"/>
      <c r="BO1321" s="175">
        <v>70313</v>
      </c>
      <c r="BP1321" s="198">
        <f t="shared" si="185"/>
        <v>1142883</v>
      </c>
    </row>
    <row r="1322" spans="1:68" s="116" customFormat="1" x14ac:dyDescent="0.15">
      <c r="A1322" s="117">
        <v>2600381001</v>
      </c>
      <c r="B1322" s="118" t="s">
        <v>1984</v>
      </c>
      <c r="C1322" s="118" t="s">
        <v>1980</v>
      </c>
      <c r="D1322" s="118" t="s">
        <v>1985</v>
      </c>
      <c r="E1322" s="118" t="s">
        <v>4501</v>
      </c>
      <c r="F1322" s="120">
        <v>14</v>
      </c>
      <c r="G1322" s="119">
        <v>7773140</v>
      </c>
      <c r="H1322" s="119"/>
      <c r="I1322" s="120" t="s">
        <v>5820</v>
      </c>
      <c r="J1322" s="120">
        <v>26900</v>
      </c>
      <c r="K1322" s="120">
        <v>7773140</v>
      </c>
      <c r="L1322" s="120">
        <v>0.79200000000000004</v>
      </c>
      <c r="M1322" s="121" t="s">
        <v>5675</v>
      </c>
      <c r="N1322" s="120">
        <v>2</v>
      </c>
      <c r="O1322" s="119">
        <v>209</v>
      </c>
      <c r="P1322" s="119">
        <v>37.1</v>
      </c>
      <c r="Q1322" s="119">
        <v>3.76</v>
      </c>
      <c r="R1322" s="120"/>
      <c r="S1322" s="120"/>
      <c r="T1322" s="120">
        <v>11.4</v>
      </c>
      <c r="U1322" s="120"/>
      <c r="V1322" s="172">
        <v>5318.1</v>
      </c>
      <c r="W1322" s="172">
        <v>636.79999999999995</v>
      </c>
      <c r="X1322" s="172">
        <v>3864.9</v>
      </c>
      <c r="Y1322" s="172">
        <v>665.3</v>
      </c>
      <c r="Z1322" s="172">
        <v>151.1</v>
      </c>
      <c r="AA1322" s="123">
        <v>71264</v>
      </c>
      <c r="AB1322" s="123">
        <v>163900</v>
      </c>
      <c r="AC1322" s="123">
        <v>861</v>
      </c>
      <c r="AD1322" s="123"/>
      <c r="AE1322" s="123"/>
      <c r="AF1322" s="123"/>
      <c r="AG1322" s="214"/>
      <c r="AH1322" s="229" t="str">
        <f t="shared" si="180"/>
        <v>b3</v>
      </c>
      <c r="AI1322" s="122" t="s">
        <v>5401</v>
      </c>
      <c r="AJ1322" s="122"/>
      <c r="AK1322" s="122" t="s">
        <v>5401</v>
      </c>
      <c r="AL1322" s="122"/>
      <c r="AM1322" s="122"/>
      <c r="AN1322" s="173">
        <v>3</v>
      </c>
      <c r="AO1322" s="173" t="s">
        <v>3186</v>
      </c>
      <c r="AP1322" s="173" t="s">
        <v>3186</v>
      </c>
      <c r="AQ1322" s="173" t="s">
        <v>3186</v>
      </c>
      <c r="AR1322" s="173" t="s">
        <v>3186</v>
      </c>
      <c r="AS1322" s="173">
        <v>3</v>
      </c>
      <c r="AT1322" s="173">
        <v>4.2</v>
      </c>
      <c r="AU1322" s="173">
        <v>7.6</v>
      </c>
      <c r="AV1322" s="173">
        <v>3.4</v>
      </c>
      <c r="AW1322" s="173">
        <v>5.2</v>
      </c>
      <c r="AX1322" s="173">
        <v>2.6</v>
      </c>
      <c r="AY1322" s="173"/>
      <c r="AZ1322" s="211">
        <f t="shared" si="186"/>
        <v>6</v>
      </c>
      <c r="BA1322" s="211">
        <f t="shared" si="187"/>
        <v>23.000000000000004</v>
      </c>
      <c r="BB1322" s="205">
        <f t="shared" si="181"/>
        <v>619790</v>
      </c>
      <c r="BC1322" s="205">
        <f t="shared" si="182"/>
        <v>619790</v>
      </c>
      <c r="BD1322" s="205">
        <f t="shared" si="183"/>
        <v>0</v>
      </c>
      <c r="BE1322" s="205">
        <f t="shared" si="184"/>
        <v>0</v>
      </c>
      <c r="BF1322" s="175">
        <v>619790</v>
      </c>
      <c r="BG1322" s="175">
        <v>15340</v>
      </c>
      <c r="BH1322" s="175">
        <v>373558</v>
      </c>
      <c r="BI1322" s="175"/>
      <c r="BJ1322" s="175"/>
      <c r="BK1322" s="175">
        <v>72182</v>
      </c>
      <c r="BL1322" s="175">
        <v>135985</v>
      </c>
      <c r="BM1322" s="175"/>
      <c r="BN1322" s="175"/>
      <c r="BO1322" s="175">
        <v>22725</v>
      </c>
      <c r="BP1322" s="198">
        <f t="shared" si="185"/>
        <v>396283</v>
      </c>
    </row>
    <row r="1323" spans="1:68" s="116" customFormat="1" x14ac:dyDescent="0.15">
      <c r="A1323" s="117">
        <v>2600481001</v>
      </c>
      <c r="B1323" s="118" t="s">
        <v>1986</v>
      </c>
      <c r="C1323" s="118" t="s">
        <v>1980</v>
      </c>
      <c r="D1323" s="118" t="s">
        <v>1987</v>
      </c>
      <c r="E1323" s="118" t="s">
        <v>4502</v>
      </c>
      <c r="F1323" s="120">
        <v>20</v>
      </c>
      <c r="G1323" s="119"/>
      <c r="H1323" s="119"/>
      <c r="I1323" s="120" t="s">
        <v>5820</v>
      </c>
      <c r="J1323" s="120">
        <v>15000</v>
      </c>
      <c r="K1323" s="120">
        <v>3261200</v>
      </c>
      <c r="L1323" s="120">
        <v>0.59599999999999997</v>
      </c>
      <c r="M1323" s="121" t="s">
        <v>5654</v>
      </c>
      <c r="N1323" s="120">
        <v>1</v>
      </c>
      <c r="O1323" s="119">
        <v>155</v>
      </c>
      <c r="P1323" s="119">
        <v>31.1</v>
      </c>
      <c r="Q1323" s="119">
        <v>3.63</v>
      </c>
      <c r="R1323" s="120" t="s">
        <v>5655</v>
      </c>
      <c r="S1323" s="120">
        <v>5.8</v>
      </c>
      <c r="T1323" s="120"/>
      <c r="U1323" s="120"/>
      <c r="V1323" s="172">
        <v>1279.5</v>
      </c>
      <c r="W1323" s="172"/>
      <c r="X1323" s="172">
        <v>755.1</v>
      </c>
      <c r="Y1323" s="172">
        <v>197.6</v>
      </c>
      <c r="Z1323" s="172">
        <v>326.8</v>
      </c>
      <c r="AA1323" s="123">
        <v>19650</v>
      </c>
      <c r="AB1323" s="123"/>
      <c r="AC1323" s="123">
        <v>532</v>
      </c>
      <c r="AD1323" s="123"/>
      <c r="AE1323" s="123"/>
      <c r="AF1323" s="123"/>
      <c r="AG1323" s="214"/>
      <c r="AH1323" s="229" t="str">
        <f t="shared" si="180"/>
        <v>a3</v>
      </c>
      <c r="AI1323" s="122" t="s">
        <v>5401</v>
      </c>
      <c r="AJ1323" s="122"/>
      <c r="AK1323" s="122" t="s">
        <v>5401</v>
      </c>
      <c r="AL1323" s="122" t="s">
        <v>5401</v>
      </c>
      <c r="AM1323" s="122"/>
      <c r="AN1323" s="173">
        <v>2</v>
      </c>
      <c r="AO1323" s="173" t="s">
        <v>3186</v>
      </c>
      <c r="AP1323" s="173" t="s">
        <v>3186</v>
      </c>
      <c r="AQ1323" s="173" t="s">
        <v>3186</v>
      </c>
      <c r="AR1323" s="173" t="s">
        <v>3186</v>
      </c>
      <c r="AS1323" s="173">
        <v>2</v>
      </c>
      <c r="AT1323" s="173">
        <v>6</v>
      </c>
      <c r="AU1323" s="173">
        <v>6</v>
      </c>
      <c r="AV1323" s="173">
        <v>1</v>
      </c>
      <c r="AW1323" s="173">
        <v>1</v>
      </c>
      <c r="AX1323" s="173">
        <v>3</v>
      </c>
      <c r="AY1323" s="173" t="s">
        <v>3186</v>
      </c>
      <c r="AZ1323" s="211">
        <f t="shared" si="186"/>
        <v>4</v>
      </c>
      <c r="BA1323" s="211">
        <f t="shared" si="187"/>
        <v>17</v>
      </c>
      <c r="BB1323" s="205">
        <f t="shared" si="181"/>
        <v>572637</v>
      </c>
      <c r="BC1323" s="205">
        <f t="shared" si="182"/>
        <v>572637</v>
      </c>
      <c r="BD1323" s="205">
        <f t="shared" si="183"/>
        <v>0</v>
      </c>
      <c r="BE1323" s="205">
        <f t="shared" si="184"/>
        <v>0</v>
      </c>
      <c r="BF1323" s="175">
        <v>572637</v>
      </c>
      <c r="BG1323" s="175">
        <v>22550</v>
      </c>
      <c r="BH1323" s="175">
        <v>245025</v>
      </c>
      <c r="BI1323" s="175"/>
      <c r="BJ1323" s="175"/>
      <c r="BK1323" s="175">
        <v>64347</v>
      </c>
      <c r="BL1323" s="175">
        <v>212294</v>
      </c>
      <c r="BM1323" s="175"/>
      <c r="BN1323" s="175"/>
      <c r="BO1323" s="175">
        <v>28421</v>
      </c>
      <c r="BP1323" s="198">
        <f t="shared" si="185"/>
        <v>273446</v>
      </c>
    </row>
    <row r="1324" spans="1:68" s="116" customFormat="1" x14ac:dyDescent="0.15">
      <c r="A1324" s="117">
        <v>2600581001</v>
      </c>
      <c r="B1324" s="118" t="s">
        <v>1988</v>
      </c>
      <c r="C1324" s="118" t="s">
        <v>1980</v>
      </c>
      <c r="D1324" s="118" t="s">
        <v>1989</v>
      </c>
      <c r="E1324" s="118" t="s">
        <v>4503</v>
      </c>
      <c r="F1324" s="120">
        <v>14</v>
      </c>
      <c r="G1324" s="119">
        <v>2053669</v>
      </c>
      <c r="H1324" s="119"/>
      <c r="I1324" s="120" t="s">
        <v>5820</v>
      </c>
      <c r="J1324" s="120">
        <v>10500</v>
      </c>
      <c r="K1324" s="120">
        <v>2053669</v>
      </c>
      <c r="L1324" s="120">
        <v>0.53600000000000003</v>
      </c>
      <c r="M1324" s="121" t="s">
        <v>5675</v>
      </c>
      <c r="N1324" s="120">
        <v>2</v>
      </c>
      <c r="O1324" s="119">
        <v>132</v>
      </c>
      <c r="P1324" s="119">
        <v>27</v>
      </c>
      <c r="Q1324" s="119">
        <v>3.4</v>
      </c>
      <c r="R1324" s="120" t="s">
        <v>5655</v>
      </c>
      <c r="S1324" s="120">
        <v>2.8</v>
      </c>
      <c r="T1324" s="120"/>
      <c r="U1324" s="120"/>
      <c r="V1324" s="172">
        <v>1343.7</v>
      </c>
      <c r="W1324" s="172"/>
      <c r="X1324" s="172">
        <v>1150.4000000000001</v>
      </c>
      <c r="Y1324" s="172">
        <v>193.3</v>
      </c>
      <c r="Z1324" s="172"/>
      <c r="AA1324" s="123">
        <v>7249</v>
      </c>
      <c r="AB1324" s="123"/>
      <c r="AC1324" s="123">
        <v>317</v>
      </c>
      <c r="AD1324" s="123"/>
      <c r="AE1324" s="123"/>
      <c r="AF1324" s="123"/>
      <c r="AG1324" s="214"/>
      <c r="AH1324" s="229" t="str">
        <f t="shared" si="180"/>
        <v>b3</v>
      </c>
      <c r="AI1324" s="122" t="s">
        <v>5401</v>
      </c>
      <c r="AJ1324" s="122"/>
      <c r="AK1324" s="122" t="s">
        <v>5401</v>
      </c>
      <c r="AL1324" s="122" t="s">
        <v>5401</v>
      </c>
      <c r="AM1324" s="122" t="s">
        <v>5401</v>
      </c>
      <c r="AN1324" s="173">
        <v>3</v>
      </c>
      <c r="AO1324" s="173" t="s">
        <v>3186</v>
      </c>
      <c r="AP1324" s="173" t="s">
        <v>3186</v>
      </c>
      <c r="AQ1324" s="173" t="s">
        <v>3186</v>
      </c>
      <c r="AR1324" s="173" t="s">
        <v>3186</v>
      </c>
      <c r="AS1324" s="173">
        <v>1</v>
      </c>
      <c r="AT1324" s="173">
        <v>6.5</v>
      </c>
      <c r="AU1324" s="173">
        <v>3</v>
      </c>
      <c r="AV1324" s="173">
        <v>2</v>
      </c>
      <c r="AW1324" s="173">
        <v>1</v>
      </c>
      <c r="AX1324" s="173">
        <v>2.5</v>
      </c>
      <c r="AY1324" s="173" t="s">
        <v>3186</v>
      </c>
      <c r="AZ1324" s="211">
        <f t="shared" si="186"/>
        <v>4</v>
      </c>
      <c r="BA1324" s="211">
        <f t="shared" si="187"/>
        <v>15</v>
      </c>
      <c r="BB1324" s="205">
        <f t="shared" si="181"/>
        <v>296698</v>
      </c>
      <c r="BC1324" s="205">
        <f t="shared" si="182"/>
        <v>296698</v>
      </c>
      <c r="BD1324" s="205">
        <f t="shared" si="183"/>
        <v>0</v>
      </c>
      <c r="BE1324" s="205">
        <f t="shared" si="184"/>
        <v>0</v>
      </c>
      <c r="BF1324" s="175">
        <v>296698</v>
      </c>
      <c r="BG1324" s="175">
        <v>14665</v>
      </c>
      <c r="BH1324" s="175">
        <v>202975</v>
      </c>
      <c r="BI1324" s="175"/>
      <c r="BJ1324" s="175"/>
      <c r="BK1324" s="175">
        <v>23079</v>
      </c>
      <c r="BL1324" s="175">
        <v>43915</v>
      </c>
      <c r="BM1324" s="175"/>
      <c r="BN1324" s="175"/>
      <c r="BO1324" s="175">
        <v>12064</v>
      </c>
      <c r="BP1324" s="198">
        <f t="shared" si="185"/>
        <v>215039</v>
      </c>
    </row>
    <row r="1325" spans="1:68" s="116" customFormat="1" x14ac:dyDescent="0.15">
      <c r="A1325" s="117">
        <v>2610001001</v>
      </c>
      <c r="B1325" s="118" t="s">
        <v>1990</v>
      </c>
      <c r="C1325" s="118" t="s">
        <v>1980</v>
      </c>
      <c r="D1325" s="118" t="s">
        <v>1991</v>
      </c>
      <c r="E1325" s="118" t="s">
        <v>4504</v>
      </c>
      <c r="F1325" s="120">
        <v>79</v>
      </c>
      <c r="G1325" s="119">
        <v>18364920</v>
      </c>
      <c r="H1325" s="119">
        <v>4850020</v>
      </c>
      <c r="I1325" s="120" t="s">
        <v>5823</v>
      </c>
      <c r="J1325" s="120">
        <v>74000</v>
      </c>
      <c r="K1325" s="120">
        <v>21576800</v>
      </c>
      <c r="L1325" s="120">
        <v>0.79900000000000004</v>
      </c>
      <c r="M1325" s="121" t="s">
        <v>5656</v>
      </c>
      <c r="N1325" s="120">
        <v>2</v>
      </c>
      <c r="O1325" s="119">
        <v>100</v>
      </c>
      <c r="P1325" s="119">
        <v>19</v>
      </c>
      <c r="Q1325" s="119">
        <v>1.9</v>
      </c>
      <c r="R1325" s="120" t="s">
        <v>5655</v>
      </c>
      <c r="S1325" s="120">
        <v>31.527999999999999</v>
      </c>
      <c r="T1325" s="120">
        <v>72.884</v>
      </c>
      <c r="U1325" s="120"/>
      <c r="V1325" s="172">
        <v>9239.7430000000004</v>
      </c>
      <c r="W1325" s="172">
        <v>1267.1510000000001</v>
      </c>
      <c r="X1325" s="172">
        <v>5427.17</v>
      </c>
      <c r="Y1325" s="172"/>
      <c r="Z1325" s="172">
        <v>2545.422</v>
      </c>
      <c r="AA1325" s="123"/>
      <c r="AB1325" s="123"/>
      <c r="AC1325" s="123"/>
      <c r="AD1325" s="123"/>
      <c r="AE1325" s="123"/>
      <c r="AF1325" s="123"/>
      <c r="AG1325" s="214"/>
      <c r="AH1325" s="229" t="str">
        <f t="shared" si="180"/>
        <v>b1</v>
      </c>
      <c r="AI1325" s="122"/>
      <c r="AJ1325" s="122"/>
      <c r="AK1325" s="122"/>
      <c r="AL1325" s="122"/>
      <c r="AM1325" s="122"/>
      <c r="AN1325" s="173">
        <v>6</v>
      </c>
      <c r="AO1325" s="173">
        <v>32</v>
      </c>
      <c r="AP1325" s="173"/>
      <c r="AQ1325" s="173">
        <v>3</v>
      </c>
      <c r="AR1325" s="173"/>
      <c r="AS1325" s="173"/>
      <c r="AT1325" s="173"/>
      <c r="AU1325" s="173"/>
      <c r="AV1325" s="173"/>
      <c r="AW1325" s="173"/>
      <c r="AX1325" s="173"/>
      <c r="AY1325" s="173">
        <v>1</v>
      </c>
      <c r="AZ1325" s="211">
        <f t="shared" si="186"/>
        <v>41</v>
      </c>
      <c r="BA1325" s="211">
        <f t="shared" si="187"/>
        <v>1</v>
      </c>
      <c r="BB1325" s="205">
        <f t="shared" si="181"/>
        <v>570671</v>
      </c>
      <c r="BC1325" s="205">
        <f t="shared" si="182"/>
        <v>570671</v>
      </c>
      <c r="BD1325" s="205">
        <f t="shared" si="183"/>
        <v>0</v>
      </c>
      <c r="BE1325" s="205">
        <f t="shared" si="184"/>
        <v>0</v>
      </c>
      <c r="BF1325" s="175">
        <v>570671</v>
      </c>
      <c r="BG1325" s="175">
        <v>287743</v>
      </c>
      <c r="BH1325" s="175"/>
      <c r="BI1325" s="175"/>
      <c r="BJ1325" s="175"/>
      <c r="BK1325" s="175">
        <v>12</v>
      </c>
      <c r="BL1325" s="175">
        <v>42235</v>
      </c>
      <c r="BM1325" s="175">
        <v>137069</v>
      </c>
      <c r="BN1325" s="175">
        <v>9862</v>
      </c>
      <c r="BO1325" s="175">
        <v>93750</v>
      </c>
      <c r="BP1325" s="198">
        <f t="shared" si="185"/>
        <v>93750</v>
      </c>
    </row>
    <row r="1326" spans="1:68" s="116" customFormat="1" x14ac:dyDescent="0.15">
      <c r="A1326" s="117">
        <v>2610001002</v>
      </c>
      <c r="B1326" s="118" t="s">
        <v>1992</v>
      </c>
      <c r="C1326" s="118" t="s">
        <v>1980</v>
      </c>
      <c r="D1326" s="118" t="s">
        <v>1991</v>
      </c>
      <c r="E1326" s="118" t="s">
        <v>4505</v>
      </c>
      <c r="F1326" s="120">
        <v>74</v>
      </c>
      <c r="G1326" s="119">
        <v>197715440</v>
      </c>
      <c r="H1326" s="119">
        <v>27081720</v>
      </c>
      <c r="I1326" s="120" t="s">
        <v>5823</v>
      </c>
      <c r="J1326" s="120">
        <v>907000</v>
      </c>
      <c r="K1326" s="120">
        <v>239726140</v>
      </c>
      <c r="L1326" s="120">
        <v>0.72399999999999998</v>
      </c>
      <c r="M1326" s="121" t="s">
        <v>5654</v>
      </c>
      <c r="N1326" s="120">
        <v>2</v>
      </c>
      <c r="O1326" s="119">
        <v>100</v>
      </c>
      <c r="P1326" s="119">
        <v>19</v>
      </c>
      <c r="Q1326" s="119">
        <v>2</v>
      </c>
      <c r="R1326" s="120" t="s">
        <v>5655</v>
      </c>
      <c r="S1326" s="120">
        <v>1235.04</v>
      </c>
      <c r="T1326" s="120"/>
      <c r="U1326" s="120"/>
      <c r="V1326" s="172">
        <v>61911.54</v>
      </c>
      <c r="W1326" s="172">
        <v>11469.9</v>
      </c>
      <c r="X1326" s="172">
        <v>20204.23</v>
      </c>
      <c r="Y1326" s="172">
        <v>16179.42</v>
      </c>
      <c r="Z1326" s="172">
        <v>14057.99</v>
      </c>
      <c r="AA1326" s="123">
        <v>1140270</v>
      </c>
      <c r="AB1326" s="123">
        <v>551051.60000000114</v>
      </c>
      <c r="AC1326" s="123">
        <v>128227</v>
      </c>
      <c r="AD1326" s="123"/>
      <c r="AE1326" s="123">
        <v>9130.16</v>
      </c>
      <c r="AF1326" s="123">
        <v>541.6</v>
      </c>
      <c r="AG1326" s="214">
        <f t="shared" si="188"/>
        <v>9671.76</v>
      </c>
      <c r="AH1326" s="229" t="str">
        <f t="shared" si="180"/>
        <v>b4</v>
      </c>
      <c r="AI1326" s="122"/>
      <c r="AJ1326" s="122"/>
      <c r="AK1326" s="122"/>
      <c r="AL1326" s="122"/>
      <c r="AM1326" s="122"/>
      <c r="AN1326" s="173">
        <v>13</v>
      </c>
      <c r="AO1326" s="173">
        <v>121</v>
      </c>
      <c r="AP1326" s="173">
        <v>14</v>
      </c>
      <c r="AQ1326" s="173">
        <v>12</v>
      </c>
      <c r="AR1326" s="173"/>
      <c r="AS1326" s="173">
        <v>5</v>
      </c>
      <c r="AT1326" s="173"/>
      <c r="AU1326" s="173"/>
      <c r="AV1326" s="173">
        <v>52</v>
      </c>
      <c r="AW1326" s="173">
        <v>20</v>
      </c>
      <c r="AX1326" s="173">
        <v>1</v>
      </c>
      <c r="AY1326" s="173"/>
      <c r="AZ1326" s="211">
        <f t="shared" si="186"/>
        <v>165</v>
      </c>
      <c r="BA1326" s="211">
        <f t="shared" si="187"/>
        <v>73</v>
      </c>
      <c r="BB1326" s="205">
        <f t="shared" si="181"/>
        <v>4399753</v>
      </c>
      <c r="BC1326" s="205">
        <f t="shared" si="182"/>
        <v>4399753</v>
      </c>
      <c r="BD1326" s="205">
        <f t="shared" si="183"/>
        <v>0</v>
      </c>
      <c r="BE1326" s="205">
        <f t="shared" si="184"/>
        <v>0</v>
      </c>
      <c r="BF1326" s="175">
        <v>4399753</v>
      </c>
      <c r="BG1326" s="175">
        <v>1364459</v>
      </c>
      <c r="BH1326" s="175">
        <v>803248</v>
      </c>
      <c r="BI1326" s="175"/>
      <c r="BJ1326" s="175"/>
      <c r="BK1326" s="175">
        <v>144885</v>
      </c>
      <c r="BL1326" s="175">
        <v>311675</v>
      </c>
      <c r="BM1326" s="175">
        <v>793541</v>
      </c>
      <c r="BN1326" s="175">
        <v>379060</v>
      </c>
      <c r="BO1326" s="175">
        <v>602885</v>
      </c>
      <c r="BP1326" s="198">
        <f t="shared" si="185"/>
        <v>1406133</v>
      </c>
    </row>
    <row r="1327" spans="1:68" s="116" customFormat="1" x14ac:dyDescent="0.15">
      <c r="A1327" s="117">
        <v>2610001003</v>
      </c>
      <c r="B1327" s="118" t="s">
        <v>1993</v>
      </c>
      <c r="C1327" s="118" t="s">
        <v>1980</v>
      </c>
      <c r="D1327" s="118" t="s">
        <v>1991</v>
      </c>
      <c r="E1327" s="118" t="s">
        <v>4506</v>
      </c>
      <c r="F1327" s="120">
        <v>40</v>
      </c>
      <c r="G1327" s="119">
        <v>27191460</v>
      </c>
      <c r="H1327" s="119">
        <v>5066060</v>
      </c>
      <c r="I1327" s="120" t="s">
        <v>5821</v>
      </c>
      <c r="J1327" s="120">
        <v>148000</v>
      </c>
      <c r="K1327" s="120">
        <v>30866970</v>
      </c>
      <c r="L1327" s="120">
        <v>0.57099999999999995</v>
      </c>
      <c r="M1327" s="121" t="s">
        <v>5673</v>
      </c>
      <c r="N1327" s="120">
        <v>2</v>
      </c>
      <c r="O1327" s="119">
        <v>180</v>
      </c>
      <c r="P1327" s="119">
        <v>23</v>
      </c>
      <c r="Q1327" s="119">
        <v>2.9</v>
      </c>
      <c r="R1327" s="120" t="s">
        <v>5655</v>
      </c>
      <c r="S1327" s="120">
        <v>100.64</v>
      </c>
      <c r="T1327" s="120">
        <v>39.6</v>
      </c>
      <c r="U1327" s="120"/>
      <c r="V1327" s="172">
        <v>10676.009</v>
      </c>
      <c r="W1327" s="172">
        <v>1768.58</v>
      </c>
      <c r="X1327" s="172">
        <v>6349.12</v>
      </c>
      <c r="Y1327" s="172">
        <v>293.5</v>
      </c>
      <c r="Z1327" s="172">
        <v>2264.8090000000002</v>
      </c>
      <c r="AA1327" s="123"/>
      <c r="AB1327" s="123"/>
      <c r="AC1327" s="123"/>
      <c r="AD1327" s="123"/>
      <c r="AE1327" s="123"/>
      <c r="AF1327" s="123"/>
      <c r="AG1327" s="214"/>
      <c r="AH1327" s="229" t="str">
        <f t="shared" si="180"/>
        <v>b1</v>
      </c>
      <c r="AI1327" s="122"/>
      <c r="AJ1327" s="122"/>
      <c r="AK1327" s="122"/>
      <c r="AL1327" s="122"/>
      <c r="AM1327" s="122"/>
      <c r="AN1327" s="173">
        <v>6</v>
      </c>
      <c r="AO1327" s="173">
        <v>31</v>
      </c>
      <c r="AP1327" s="173">
        <v>2</v>
      </c>
      <c r="AQ1327" s="173">
        <v>3</v>
      </c>
      <c r="AR1327" s="173"/>
      <c r="AS1327" s="173"/>
      <c r="AT1327" s="173"/>
      <c r="AU1327" s="173"/>
      <c r="AV1327" s="173">
        <v>4</v>
      </c>
      <c r="AW1327" s="173">
        <v>1</v>
      </c>
      <c r="AX1327" s="173">
        <v>1</v>
      </c>
      <c r="AY1327" s="173">
        <v>1</v>
      </c>
      <c r="AZ1327" s="211">
        <f t="shared" si="186"/>
        <v>42</v>
      </c>
      <c r="BA1327" s="211">
        <f t="shared" si="187"/>
        <v>7</v>
      </c>
      <c r="BB1327" s="205">
        <f t="shared" si="181"/>
        <v>1000373</v>
      </c>
      <c r="BC1327" s="205">
        <f t="shared" si="182"/>
        <v>1000373</v>
      </c>
      <c r="BD1327" s="205">
        <f t="shared" si="183"/>
        <v>0</v>
      </c>
      <c r="BE1327" s="205">
        <f t="shared" si="184"/>
        <v>0</v>
      </c>
      <c r="BF1327" s="175">
        <v>1000373</v>
      </c>
      <c r="BG1327" s="175">
        <v>343436</v>
      </c>
      <c r="BH1327" s="175">
        <v>51207</v>
      </c>
      <c r="BI1327" s="175"/>
      <c r="BJ1327" s="175"/>
      <c r="BK1327" s="175">
        <v>56430</v>
      </c>
      <c r="BL1327" s="175">
        <v>50040</v>
      </c>
      <c r="BM1327" s="175">
        <v>115088</v>
      </c>
      <c r="BN1327" s="175">
        <v>141532</v>
      </c>
      <c r="BO1327" s="175">
        <v>242640</v>
      </c>
      <c r="BP1327" s="198">
        <f t="shared" si="185"/>
        <v>293847</v>
      </c>
    </row>
    <row r="1328" spans="1:68" s="116" customFormat="1" x14ac:dyDescent="0.15">
      <c r="A1328" s="117">
        <v>2610001004</v>
      </c>
      <c r="B1328" s="118" t="s">
        <v>1994</v>
      </c>
      <c r="C1328" s="118" t="s">
        <v>1980</v>
      </c>
      <c r="D1328" s="118" t="s">
        <v>1991</v>
      </c>
      <c r="E1328" s="118" t="s">
        <v>4507</v>
      </c>
      <c r="F1328" s="120">
        <v>32</v>
      </c>
      <c r="G1328" s="119">
        <v>34673320</v>
      </c>
      <c r="H1328" s="119"/>
      <c r="I1328" s="120" t="s">
        <v>5820</v>
      </c>
      <c r="J1328" s="120">
        <v>126000</v>
      </c>
      <c r="K1328" s="120">
        <v>34789130</v>
      </c>
      <c r="L1328" s="120">
        <v>0.75600000000000001</v>
      </c>
      <c r="M1328" s="121" t="s">
        <v>5654</v>
      </c>
      <c r="N1328" s="120">
        <v>2</v>
      </c>
      <c r="O1328" s="119">
        <v>200</v>
      </c>
      <c r="P1328" s="119">
        <v>24</v>
      </c>
      <c r="Q1328" s="119">
        <v>3.1</v>
      </c>
      <c r="R1328" s="120" t="s">
        <v>5655</v>
      </c>
      <c r="S1328" s="120">
        <v>185.58199999999999</v>
      </c>
      <c r="T1328" s="120"/>
      <c r="U1328" s="120"/>
      <c r="V1328" s="172">
        <v>9812.4850000000006</v>
      </c>
      <c r="W1328" s="172">
        <v>2064.2399999999998</v>
      </c>
      <c r="X1328" s="172">
        <v>4955.3599999999997</v>
      </c>
      <c r="Y1328" s="172">
        <v>165.72</v>
      </c>
      <c r="Z1328" s="172">
        <v>2627.165</v>
      </c>
      <c r="AA1328" s="123"/>
      <c r="AB1328" s="123"/>
      <c r="AC1328" s="123"/>
      <c r="AD1328" s="123"/>
      <c r="AE1328" s="123"/>
      <c r="AF1328" s="123"/>
      <c r="AG1328" s="214"/>
      <c r="AH1328" s="229" t="str">
        <f t="shared" si="180"/>
        <v>b1</v>
      </c>
      <c r="AI1328" s="122"/>
      <c r="AJ1328" s="122"/>
      <c r="AK1328" s="122"/>
      <c r="AL1328" s="122"/>
      <c r="AM1328" s="122"/>
      <c r="AN1328" s="173">
        <v>13</v>
      </c>
      <c r="AO1328" s="173">
        <v>25</v>
      </c>
      <c r="AP1328" s="173"/>
      <c r="AQ1328" s="173">
        <v>3</v>
      </c>
      <c r="AR1328" s="173"/>
      <c r="AS1328" s="173">
        <v>3</v>
      </c>
      <c r="AT1328" s="173"/>
      <c r="AU1328" s="173"/>
      <c r="AV1328" s="173">
        <v>14</v>
      </c>
      <c r="AW1328" s="173">
        <v>2</v>
      </c>
      <c r="AX1328" s="173">
        <v>1</v>
      </c>
      <c r="AY1328" s="173"/>
      <c r="AZ1328" s="211">
        <f t="shared" si="186"/>
        <v>44</v>
      </c>
      <c r="BA1328" s="211">
        <f t="shared" si="187"/>
        <v>17</v>
      </c>
      <c r="BB1328" s="205">
        <f t="shared" si="181"/>
        <v>1004512</v>
      </c>
      <c r="BC1328" s="205">
        <f t="shared" si="182"/>
        <v>1004512</v>
      </c>
      <c r="BD1328" s="205">
        <f t="shared" si="183"/>
        <v>0</v>
      </c>
      <c r="BE1328" s="205">
        <f t="shared" si="184"/>
        <v>0</v>
      </c>
      <c r="BF1328" s="175">
        <v>1004512</v>
      </c>
      <c r="BG1328" s="175">
        <v>324871</v>
      </c>
      <c r="BH1328" s="175">
        <v>153192</v>
      </c>
      <c r="BI1328" s="175"/>
      <c r="BJ1328" s="175"/>
      <c r="BK1328" s="175">
        <v>20732</v>
      </c>
      <c r="BL1328" s="175">
        <v>46843</v>
      </c>
      <c r="BM1328" s="175">
        <v>211046</v>
      </c>
      <c r="BN1328" s="175">
        <v>17920</v>
      </c>
      <c r="BO1328" s="175">
        <v>229908</v>
      </c>
      <c r="BP1328" s="198">
        <f t="shared" si="185"/>
        <v>383100</v>
      </c>
    </row>
    <row r="1329" spans="1:68" s="116" customFormat="1" x14ac:dyDescent="0.15">
      <c r="A1329" s="117">
        <v>2610002005</v>
      </c>
      <c r="B1329" s="118" t="s">
        <v>1995</v>
      </c>
      <c r="C1329" s="118" t="s">
        <v>1980</v>
      </c>
      <c r="D1329" s="118" t="s">
        <v>1991</v>
      </c>
      <c r="E1329" s="118" t="s">
        <v>4508</v>
      </c>
      <c r="F1329" s="120">
        <v>13</v>
      </c>
      <c r="G1329" s="119"/>
      <c r="H1329" s="119"/>
      <c r="I1329" s="120" t="s">
        <v>5820</v>
      </c>
      <c r="J1329" s="120">
        <v>1650</v>
      </c>
      <c r="K1329" s="120">
        <v>282208</v>
      </c>
      <c r="L1329" s="120">
        <v>0.46899999999999997</v>
      </c>
      <c r="M1329" s="121" t="s">
        <v>5657</v>
      </c>
      <c r="N1329" s="120">
        <v>1</v>
      </c>
      <c r="O1329" s="119">
        <v>120</v>
      </c>
      <c r="P1329" s="119">
        <v>29</v>
      </c>
      <c r="Q1329" s="119">
        <v>3.1</v>
      </c>
      <c r="R1329" s="120"/>
      <c r="S1329" s="120"/>
      <c r="T1329" s="120"/>
      <c r="U1329" s="120" t="s">
        <v>5689</v>
      </c>
      <c r="V1329" s="172">
        <v>251</v>
      </c>
      <c r="W1329" s="172"/>
      <c r="X1329" s="172">
        <v>195</v>
      </c>
      <c r="Y1329" s="172">
        <v>21</v>
      </c>
      <c r="Z1329" s="172">
        <v>35</v>
      </c>
      <c r="AA1329" s="123">
        <v>1663</v>
      </c>
      <c r="AB1329" s="123"/>
      <c r="AC1329" s="123">
        <v>165.8</v>
      </c>
      <c r="AD1329" s="123"/>
      <c r="AE1329" s="123"/>
      <c r="AF1329" s="123"/>
      <c r="AG1329" s="214"/>
      <c r="AH1329" s="229" t="str">
        <f t="shared" si="180"/>
        <v>a3</v>
      </c>
      <c r="AI1329" s="122"/>
      <c r="AJ1329" s="122"/>
      <c r="AK1329" s="122"/>
      <c r="AL1329" s="122"/>
      <c r="AM1329" s="122"/>
      <c r="AN1329" s="173" t="s">
        <v>3186</v>
      </c>
      <c r="AO1329" s="173" t="s">
        <v>3186</v>
      </c>
      <c r="AP1329" s="173" t="s">
        <v>3186</v>
      </c>
      <c r="AQ1329" s="173" t="s">
        <v>3186</v>
      </c>
      <c r="AR1329" s="173" t="s">
        <v>3186</v>
      </c>
      <c r="AS1329" s="173">
        <v>1</v>
      </c>
      <c r="AT1329" s="173">
        <v>1</v>
      </c>
      <c r="AU1329" s="173">
        <v>1</v>
      </c>
      <c r="AV1329" s="173">
        <v>0.5</v>
      </c>
      <c r="AW1329" s="173">
        <v>0.5</v>
      </c>
      <c r="AX1329" s="173"/>
      <c r="AY1329" s="173"/>
      <c r="AZ1329" s="211">
        <f t="shared" si="186"/>
        <v>1</v>
      </c>
      <c r="BA1329" s="211">
        <f t="shared" si="187"/>
        <v>3</v>
      </c>
      <c r="BB1329" s="205">
        <f t="shared" si="181"/>
        <v>33220</v>
      </c>
      <c r="BC1329" s="205">
        <f t="shared" si="182"/>
        <v>33220</v>
      </c>
      <c r="BD1329" s="205">
        <f t="shared" si="183"/>
        <v>-5</v>
      </c>
      <c r="BE1329" s="205">
        <f t="shared" si="184"/>
        <v>-5</v>
      </c>
      <c r="BF1329" s="175">
        <v>33225</v>
      </c>
      <c r="BG1329" s="175"/>
      <c r="BH1329" s="175">
        <v>8075</v>
      </c>
      <c r="BI1329" s="175"/>
      <c r="BJ1329" s="175"/>
      <c r="BK1329" s="175">
        <v>3255</v>
      </c>
      <c r="BL1329" s="175">
        <v>538</v>
      </c>
      <c r="BM1329" s="175">
        <v>4014</v>
      </c>
      <c r="BN1329" s="175">
        <v>513</v>
      </c>
      <c r="BO1329" s="175">
        <v>16825</v>
      </c>
      <c r="BP1329" s="198">
        <f t="shared" si="185"/>
        <v>24900</v>
      </c>
    </row>
    <row r="1330" spans="1:68" s="116" customFormat="1" x14ac:dyDescent="0.15">
      <c r="A1330" s="117">
        <v>2620101001</v>
      </c>
      <c r="B1330" s="118" t="s">
        <v>1996</v>
      </c>
      <c r="C1330" s="118" t="s">
        <v>1980</v>
      </c>
      <c r="D1330" s="118" t="s">
        <v>1997</v>
      </c>
      <c r="E1330" s="118" t="s">
        <v>4509</v>
      </c>
      <c r="F1330" s="120">
        <v>47</v>
      </c>
      <c r="G1330" s="119">
        <v>4996908</v>
      </c>
      <c r="H1330" s="119"/>
      <c r="I1330" s="120" t="s">
        <v>5821</v>
      </c>
      <c r="J1330" s="120">
        <v>62000</v>
      </c>
      <c r="K1330" s="120">
        <v>18023820</v>
      </c>
      <c r="L1330" s="120">
        <v>0.79600000000000004</v>
      </c>
      <c r="M1330" s="121" t="s">
        <v>5654</v>
      </c>
      <c r="N1330" s="120">
        <v>1</v>
      </c>
      <c r="O1330" s="119">
        <v>146.1</v>
      </c>
      <c r="P1330" s="119"/>
      <c r="Q1330" s="119"/>
      <c r="R1330" s="120" t="s">
        <v>5655</v>
      </c>
      <c r="S1330" s="120">
        <v>100.6</v>
      </c>
      <c r="T1330" s="120"/>
      <c r="U1330" s="120"/>
      <c r="V1330" s="172">
        <v>4779.8999999999996</v>
      </c>
      <c r="W1330" s="172">
        <v>279.89999999999998</v>
      </c>
      <c r="X1330" s="172">
        <v>3007.2</v>
      </c>
      <c r="Y1330" s="172">
        <v>1359</v>
      </c>
      <c r="Z1330" s="172">
        <v>133.80000000000001</v>
      </c>
      <c r="AA1330" s="123">
        <v>16086</v>
      </c>
      <c r="AB1330" s="123"/>
      <c r="AC1330" s="123">
        <v>5125</v>
      </c>
      <c r="AD1330" s="123"/>
      <c r="AE1330" s="123">
        <v>465</v>
      </c>
      <c r="AF1330" s="123"/>
      <c r="AG1330" s="214">
        <f t="shared" si="188"/>
        <v>465</v>
      </c>
      <c r="AH1330" s="229" t="str">
        <f t="shared" si="180"/>
        <v>a4</v>
      </c>
      <c r="AI1330" s="122"/>
      <c r="AJ1330" s="122"/>
      <c r="AK1330" s="122"/>
      <c r="AL1330" s="122"/>
      <c r="AM1330" s="122"/>
      <c r="AN1330" s="173">
        <v>2</v>
      </c>
      <c r="AO1330" s="173">
        <v>1</v>
      </c>
      <c r="AP1330" s="173">
        <v>1</v>
      </c>
      <c r="AQ1330" s="173">
        <v>3</v>
      </c>
      <c r="AR1330" s="173"/>
      <c r="AS1330" s="173">
        <v>3</v>
      </c>
      <c r="AT1330" s="173">
        <v>2</v>
      </c>
      <c r="AU1330" s="173">
        <v>7</v>
      </c>
      <c r="AV1330" s="173">
        <v>2</v>
      </c>
      <c r="AW1330" s="173">
        <v>6</v>
      </c>
      <c r="AX1330" s="173">
        <v>1</v>
      </c>
      <c r="AY1330" s="173">
        <v>5</v>
      </c>
      <c r="AZ1330" s="211">
        <f t="shared" si="186"/>
        <v>10</v>
      </c>
      <c r="BA1330" s="211">
        <f t="shared" si="187"/>
        <v>23</v>
      </c>
      <c r="BB1330" s="205">
        <f t="shared" si="181"/>
        <v>548034</v>
      </c>
      <c r="BC1330" s="205">
        <f t="shared" si="182"/>
        <v>441708</v>
      </c>
      <c r="BD1330" s="205">
        <f t="shared" si="183"/>
        <v>110192</v>
      </c>
      <c r="BE1330" s="205">
        <f t="shared" si="184"/>
        <v>3866</v>
      </c>
      <c r="BF1330" s="175">
        <v>437842</v>
      </c>
      <c r="BG1330" s="175">
        <v>18703</v>
      </c>
      <c r="BH1330" s="175">
        <v>193257</v>
      </c>
      <c r="BI1330" s="175">
        <v>96660</v>
      </c>
      <c r="BJ1330" s="175">
        <v>9666</v>
      </c>
      <c r="BK1330" s="175">
        <v>1593</v>
      </c>
      <c r="BL1330" s="175">
        <v>4007</v>
      </c>
      <c r="BM1330" s="175">
        <v>65134</v>
      </c>
      <c r="BN1330" s="175">
        <v>49458</v>
      </c>
      <c r="BO1330" s="175">
        <v>109556</v>
      </c>
      <c r="BP1330" s="198">
        <f t="shared" si="185"/>
        <v>302813</v>
      </c>
    </row>
    <row r="1331" spans="1:68" s="116" customFormat="1" x14ac:dyDescent="0.15">
      <c r="A1331" s="117">
        <v>2620102002</v>
      </c>
      <c r="B1331" s="118" t="s">
        <v>1998</v>
      </c>
      <c r="C1331" s="118" t="s">
        <v>1980</v>
      </c>
      <c r="D1331" s="118" t="s">
        <v>1997</v>
      </c>
      <c r="E1331" s="118" t="s">
        <v>4510</v>
      </c>
      <c r="F1331" s="120">
        <v>15</v>
      </c>
      <c r="G1331" s="119">
        <v>187143</v>
      </c>
      <c r="H1331" s="119"/>
      <c r="I1331" s="120" t="s">
        <v>5820</v>
      </c>
      <c r="J1331" s="120">
        <v>1800</v>
      </c>
      <c r="K1331" s="120">
        <v>187143</v>
      </c>
      <c r="L1331" s="120">
        <v>0.28499999999999998</v>
      </c>
      <c r="M1331" s="121" t="s">
        <v>5657</v>
      </c>
      <c r="N1331" s="120">
        <v>1</v>
      </c>
      <c r="O1331" s="119">
        <v>118.2</v>
      </c>
      <c r="P1331" s="119"/>
      <c r="Q1331" s="119"/>
      <c r="R1331" s="120" t="s">
        <v>5660</v>
      </c>
      <c r="S1331" s="120">
        <v>0.7</v>
      </c>
      <c r="T1331" s="120"/>
      <c r="U1331" s="120"/>
      <c r="V1331" s="172">
        <v>309.5</v>
      </c>
      <c r="W1331" s="172"/>
      <c r="X1331" s="172">
        <v>268.2</v>
      </c>
      <c r="Y1331" s="172">
        <v>11.4</v>
      </c>
      <c r="Z1331" s="172">
        <v>29.9</v>
      </c>
      <c r="AA1331" s="123">
        <v>2083</v>
      </c>
      <c r="AB1331" s="123"/>
      <c r="AC1331" s="123">
        <v>170.2</v>
      </c>
      <c r="AD1331" s="123"/>
      <c r="AE1331" s="123"/>
      <c r="AF1331" s="123"/>
      <c r="AG1331" s="214"/>
      <c r="AH1331" s="229" t="str">
        <f t="shared" si="180"/>
        <v>a3</v>
      </c>
      <c r="AI1331" s="122"/>
      <c r="AJ1331" s="122"/>
      <c r="AK1331" s="122"/>
      <c r="AL1331" s="122"/>
      <c r="AM1331" s="122"/>
      <c r="AN1331" s="173">
        <v>1</v>
      </c>
      <c r="AO1331" s="173"/>
      <c r="AP1331" s="173"/>
      <c r="AQ1331" s="173">
        <v>3</v>
      </c>
      <c r="AR1331" s="173"/>
      <c r="AS1331" s="173" t="s">
        <v>3186</v>
      </c>
      <c r="AT1331" s="173">
        <v>1</v>
      </c>
      <c r="AU1331" s="173">
        <v>1</v>
      </c>
      <c r="AV1331" s="173">
        <v>1</v>
      </c>
      <c r="AW1331" s="173">
        <v>1</v>
      </c>
      <c r="AX1331" s="173"/>
      <c r="AY1331" s="173"/>
      <c r="AZ1331" s="211">
        <f t="shared" si="186"/>
        <v>4</v>
      </c>
      <c r="BA1331" s="211">
        <f t="shared" si="187"/>
        <v>4</v>
      </c>
      <c r="BB1331" s="205">
        <f t="shared" si="181"/>
        <v>51584</v>
      </c>
      <c r="BC1331" s="205">
        <f t="shared" si="182"/>
        <v>36247</v>
      </c>
      <c r="BD1331" s="205">
        <f t="shared" si="183"/>
        <v>15844</v>
      </c>
      <c r="BE1331" s="205">
        <f t="shared" si="184"/>
        <v>507</v>
      </c>
      <c r="BF1331" s="175">
        <v>35740</v>
      </c>
      <c r="BG1331" s="175"/>
      <c r="BH1331" s="175">
        <v>22040</v>
      </c>
      <c r="BI1331" s="175">
        <v>12685</v>
      </c>
      <c r="BJ1331" s="175">
        <v>2652</v>
      </c>
      <c r="BK1331" s="175">
        <v>3080</v>
      </c>
      <c r="BL1331" s="175">
        <v>2480</v>
      </c>
      <c r="BM1331" s="175">
        <v>3548</v>
      </c>
      <c r="BN1331" s="175">
        <v>646</v>
      </c>
      <c r="BO1331" s="175">
        <v>4453</v>
      </c>
      <c r="BP1331" s="198">
        <f t="shared" si="185"/>
        <v>26493</v>
      </c>
    </row>
    <row r="1332" spans="1:68" s="116" customFormat="1" x14ac:dyDescent="0.15">
      <c r="A1332" s="117">
        <v>2620102003</v>
      </c>
      <c r="B1332" s="118" t="s">
        <v>1999</v>
      </c>
      <c r="C1332" s="118" t="s">
        <v>1980</v>
      </c>
      <c r="D1332" s="118" t="s">
        <v>1997</v>
      </c>
      <c r="E1332" s="118" t="s">
        <v>4511</v>
      </c>
      <c r="F1332" s="120">
        <v>14</v>
      </c>
      <c r="G1332" s="119"/>
      <c r="H1332" s="119"/>
      <c r="I1332" s="120" t="s">
        <v>5820</v>
      </c>
      <c r="J1332" s="120">
        <v>2000</v>
      </c>
      <c r="K1332" s="120">
        <v>300624</v>
      </c>
      <c r="L1332" s="120">
        <v>0.41199999999999998</v>
      </c>
      <c r="M1332" s="121" t="s">
        <v>5657</v>
      </c>
      <c r="N1332" s="120">
        <v>1</v>
      </c>
      <c r="O1332" s="119">
        <v>196.3</v>
      </c>
      <c r="P1332" s="119"/>
      <c r="Q1332" s="119"/>
      <c r="R1332" s="120" t="s">
        <v>5660</v>
      </c>
      <c r="S1332" s="120">
        <v>0.8</v>
      </c>
      <c r="T1332" s="120"/>
      <c r="U1332" s="120"/>
      <c r="V1332" s="172">
        <v>293.8</v>
      </c>
      <c r="W1332" s="172"/>
      <c r="X1332" s="172">
        <v>100.7</v>
      </c>
      <c r="Y1332" s="172">
        <v>52.5</v>
      </c>
      <c r="Z1332" s="172">
        <v>140.6</v>
      </c>
      <c r="AA1332" s="123">
        <v>2086</v>
      </c>
      <c r="AB1332" s="123"/>
      <c r="AC1332" s="123">
        <v>189</v>
      </c>
      <c r="AD1332" s="123"/>
      <c r="AE1332" s="123"/>
      <c r="AF1332" s="123"/>
      <c r="AG1332" s="214"/>
      <c r="AH1332" s="229" t="str">
        <f t="shared" si="180"/>
        <v>a3</v>
      </c>
      <c r="AI1332" s="122"/>
      <c r="AJ1332" s="122"/>
      <c r="AK1332" s="122"/>
      <c r="AL1332" s="122"/>
      <c r="AM1332" s="122"/>
      <c r="AN1332" s="173">
        <v>1</v>
      </c>
      <c r="AO1332" s="173"/>
      <c r="AP1332" s="173"/>
      <c r="AQ1332" s="173">
        <v>3</v>
      </c>
      <c r="AR1332" s="173"/>
      <c r="AS1332" s="173" t="s">
        <v>3186</v>
      </c>
      <c r="AT1332" s="173">
        <v>1</v>
      </c>
      <c r="AU1332" s="173">
        <v>1</v>
      </c>
      <c r="AV1332" s="173">
        <v>1</v>
      </c>
      <c r="AW1332" s="173">
        <v>1</v>
      </c>
      <c r="AX1332" s="173"/>
      <c r="AY1332" s="173"/>
      <c r="AZ1332" s="211">
        <f t="shared" si="186"/>
        <v>4</v>
      </c>
      <c r="BA1332" s="211">
        <f t="shared" si="187"/>
        <v>4</v>
      </c>
      <c r="BB1332" s="205">
        <f t="shared" si="181"/>
        <v>52913</v>
      </c>
      <c r="BC1332" s="205">
        <f t="shared" si="182"/>
        <v>36695</v>
      </c>
      <c r="BD1332" s="205">
        <f t="shared" si="183"/>
        <v>16755</v>
      </c>
      <c r="BE1332" s="205">
        <f t="shared" si="184"/>
        <v>537</v>
      </c>
      <c r="BF1332" s="175">
        <v>36158</v>
      </c>
      <c r="BG1332" s="175"/>
      <c r="BH1332" s="175">
        <v>23000</v>
      </c>
      <c r="BI1332" s="175">
        <v>13441</v>
      </c>
      <c r="BJ1332" s="175">
        <v>2777</v>
      </c>
      <c r="BK1332" s="175">
        <v>3080</v>
      </c>
      <c r="BL1332" s="175">
        <v>265</v>
      </c>
      <c r="BM1332" s="175">
        <v>4268</v>
      </c>
      <c r="BN1332" s="175">
        <v>1665</v>
      </c>
      <c r="BO1332" s="175">
        <v>4417</v>
      </c>
      <c r="BP1332" s="198">
        <f t="shared" si="185"/>
        <v>27417</v>
      </c>
    </row>
    <row r="1333" spans="1:68" s="116" customFormat="1" x14ac:dyDescent="0.15">
      <c r="A1333" s="117">
        <v>2620201001</v>
      </c>
      <c r="B1333" s="118" t="s">
        <v>2000</v>
      </c>
      <c r="C1333" s="118" t="s">
        <v>1980</v>
      </c>
      <c r="D1333" s="118" t="s">
        <v>2001</v>
      </c>
      <c r="E1333" s="118" t="s">
        <v>4512</v>
      </c>
      <c r="F1333" s="120">
        <v>44</v>
      </c>
      <c r="G1333" s="119">
        <v>6526611</v>
      </c>
      <c r="H1333" s="119"/>
      <c r="I1333" s="120" t="s">
        <v>5820</v>
      </c>
      <c r="J1333" s="120">
        <v>26400</v>
      </c>
      <c r="K1333" s="120">
        <v>6574017</v>
      </c>
      <c r="L1333" s="120">
        <v>0.68200000000000005</v>
      </c>
      <c r="M1333" s="121" t="s">
        <v>5654</v>
      </c>
      <c r="N1333" s="120">
        <v>1</v>
      </c>
      <c r="O1333" s="119">
        <v>149.19999999999999</v>
      </c>
      <c r="P1333" s="119">
        <v>26.7</v>
      </c>
      <c r="Q1333" s="119">
        <v>4.12</v>
      </c>
      <c r="R1333" s="120" t="s">
        <v>5655</v>
      </c>
      <c r="S1333" s="120">
        <v>15.4</v>
      </c>
      <c r="T1333" s="120"/>
      <c r="U1333" s="120" t="s">
        <v>5689</v>
      </c>
      <c r="V1333" s="172">
        <v>3851.4</v>
      </c>
      <c r="W1333" s="172">
        <v>445</v>
      </c>
      <c r="X1333" s="172">
        <v>2521.4</v>
      </c>
      <c r="Y1333" s="172">
        <v>798</v>
      </c>
      <c r="Z1333" s="172">
        <v>87</v>
      </c>
      <c r="AA1333" s="123">
        <v>53291</v>
      </c>
      <c r="AB1333" s="123">
        <v>830880.9</v>
      </c>
      <c r="AC1333" s="123">
        <v>4402</v>
      </c>
      <c r="AD1333" s="123"/>
      <c r="AE1333" s="123"/>
      <c r="AF1333" s="123"/>
      <c r="AG1333" s="214"/>
      <c r="AH1333" s="229" t="str">
        <f t="shared" si="180"/>
        <v>a3</v>
      </c>
      <c r="AI1333" s="122"/>
      <c r="AJ1333" s="122"/>
      <c r="AK1333" s="122"/>
      <c r="AL1333" s="122"/>
      <c r="AM1333" s="122"/>
      <c r="AN1333" s="173">
        <v>2</v>
      </c>
      <c r="AO1333" s="173">
        <v>2</v>
      </c>
      <c r="AP1333" s="173">
        <v>2</v>
      </c>
      <c r="AQ1333" s="173">
        <v>3</v>
      </c>
      <c r="AR1333" s="173">
        <v>2</v>
      </c>
      <c r="AS1333" s="173">
        <v>2</v>
      </c>
      <c r="AT1333" s="173">
        <v>2</v>
      </c>
      <c r="AU1333" s="173">
        <v>2</v>
      </c>
      <c r="AV1333" s="173">
        <v>3</v>
      </c>
      <c r="AW1333" s="173">
        <v>2</v>
      </c>
      <c r="AX1333" s="173"/>
      <c r="AY1333" s="173"/>
      <c r="AZ1333" s="211">
        <f t="shared" si="186"/>
        <v>13</v>
      </c>
      <c r="BA1333" s="211">
        <f t="shared" si="187"/>
        <v>9</v>
      </c>
      <c r="BB1333" s="205">
        <f t="shared" si="181"/>
        <v>318453</v>
      </c>
      <c r="BC1333" s="205">
        <f t="shared" si="182"/>
        <v>226803</v>
      </c>
      <c r="BD1333" s="205">
        <f t="shared" si="183"/>
        <v>91650</v>
      </c>
      <c r="BE1333" s="205">
        <f t="shared" si="184"/>
        <v>0</v>
      </c>
      <c r="BF1333" s="175">
        <v>226803</v>
      </c>
      <c r="BG1333" s="175">
        <v>23527</v>
      </c>
      <c r="BH1333" s="175">
        <v>91650</v>
      </c>
      <c r="BI1333" s="175">
        <v>91650</v>
      </c>
      <c r="BJ1333" s="175"/>
      <c r="BK1333" s="175"/>
      <c r="BL1333" s="175">
        <v>26782</v>
      </c>
      <c r="BM1333" s="175">
        <v>49265</v>
      </c>
      <c r="BN1333" s="175">
        <v>13921</v>
      </c>
      <c r="BO1333" s="175">
        <v>21658</v>
      </c>
      <c r="BP1333" s="198">
        <f t="shared" si="185"/>
        <v>113308</v>
      </c>
    </row>
    <row r="1334" spans="1:68" s="116" customFormat="1" x14ac:dyDescent="0.15">
      <c r="A1334" s="117">
        <v>2620201002</v>
      </c>
      <c r="B1334" s="118" t="s">
        <v>1137</v>
      </c>
      <c r="C1334" s="118" t="s">
        <v>1980</v>
      </c>
      <c r="D1334" s="118" t="s">
        <v>2001</v>
      </c>
      <c r="E1334" s="118" t="s">
        <v>4513</v>
      </c>
      <c r="F1334" s="120">
        <v>18</v>
      </c>
      <c r="G1334" s="119">
        <v>3171025</v>
      </c>
      <c r="H1334" s="119"/>
      <c r="I1334" s="120" t="s">
        <v>5820</v>
      </c>
      <c r="J1334" s="120">
        <v>13200</v>
      </c>
      <c r="K1334" s="120">
        <v>3171025</v>
      </c>
      <c r="L1334" s="120">
        <v>0.65800000000000003</v>
      </c>
      <c r="M1334" s="121" t="s">
        <v>5654</v>
      </c>
      <c r="N1334" s="120">
        <v>1</v>
      </c>
      <c r="O1334" s="119">
        <v>155.80000000000001</v>
      </c>
      <c r="P1334" s="119"/>
      <c r="Q1334" s="119"/>
      <c r="R1334" s="120" t="s">
        <v>5655</v>
      </c>
      <c r="S1334" s="120">
        <v>32.6</v>
      </c>
      <c r="T1334" s="120"/>
      <c r="U1334" s="120" t="s">
        <v>5689</v>
      </c>
      <c r="V1334" s="172">
        <v>1356.2</v>
      </c>
      <c r="W1334" s="172">
        <v>224.3</v>
      </c>
      <c r="X1334" s="172">
        <v>243.5</v>
      </c>
      <c r="Y1334" s="172">
        <v>53.3</v>
      </c>
      <c r="Z1334" s="172">
        <v>835.1</v>
      </c>
      <c r="AA1334" s="123">
        <v>24656</v>
      </c>
      <c r="AB1334" s="123"/>
      <c r="AC1334" s="123">
        <v>722</v>
      </c>
      <c r="AD1334" s="123"/>
      <c r="AE1334" s="123"/>
      <c r="AF1334" s="123"/>
      <c r="AG1334" s="214"/>
      <c r="AH1334" s="229" t="str">
        <f t="shared" si="180"/>
        <v>a3</v>
      </c>
      <c r="AI1334" s="122"/>
      <c r="AJ1334" s="122"/>
      <c r="AK1334" s="122"/>
      <c r="AL1334" s="122"/>
      <c r="AM1334" s="122"/>
      <c r="AN1334" s="173">
        <v>2.5</v>
      </c>
      <c r="AO1334" s="173">
        <v>2</v>
      </c>
      <c r="AP1334" s="173"/>
      <c r="AQ1334" s="173"/>
      <c r="AR1334" s="173">
        <v>2</v>
      </c>
      <c r="AS1334" s="173">
        <v>0.6</v>
      </c>
      <c r="AT1334" s="173">
        <v>1.4</v>
      </c>
      <c r="AU1334" s="173">
        <v>3.2</v>
      </c>
      <c r="AV1334" s="173">
        <v>0.7</v>
      </c>
      <c r="AW1334" s="173"/>
      <c r="AX1334" s="173">
        <v>0.8</v>
      </c>
      <c r="AY1334" s="173">
        <v>1</v>
      </c>
      <c r="AZ1334" s="211">
        <f t="shared" si="186"/>
        <v>7.1</v>
      </c>
      <c r="BA1334" s="211">
        <f t="shared" si="187"/>
        <v>7.1</v>
      </c>
      <c r="BB1334" s="205">
        <f t="shared" si="181"/>
        <v>271663</v>
      </c>
      <c r="BC1334" s="205">
        <f t="shared" si="182"/>
        <v>198583</v>
      </c>
      <c r="BD1334" s="205">
        <f t="shared" si="183"/>
        <v>73080</v>
      </c>
      <c r="BE1334" s="205">
        <f t="shared" si="184"/>
        <v>0</v>
      </c>
      <c r="BF1334" s="175">
        <v>198583</v>
      </c>
      <c r="BG1334" s="175">
        <v>28141</v>
      </c>
      <c r="BH1334" s="175">
        <v>73080</v>
      </c>
      <c r="BI1334" s="175">
        <v>73080</v>
      </c>
      <c r="BJ1334" s="175"/>
      <c r="BK1334" s="175">
        <v>36389</v>
      </c>
      <c r="BL1334" s="175">
        <v>17449</v>
      </c>
      <c r="BM1334" s="175">
        <v>20240</v>
      </c>
      <c r="BN1334" s="175">
        <v>5641</v>
      </c>
      <c r="BO1334" s="175">
        <v>17643</v>
      </c>
      <c r="BP1334" s="198">
        <f t="shared" si="185"/>
        <v>90723</v>
      </c>
    </row>
    <row r="1335" spans="1:68" s="116" customFormat="1" x14ac:dyDescent="0.15">
      <c r="A1335" s="117">
        <v>2620202003</v>
      </c>
      <c r="B1335" s="118" t="s">
        <v>2002</v>
      </c>
      <c r="C1335" s="118" t="s">
        <v>1980</v>
      </c>
      <c r="D1335" s="118" t="s">
        <v>2001</v>
      </c>
      <c r="E1335" s="118" t="s">
        <v>4514</v>
      </c>
      <c r="F1335" s="120">
        <v>29</v>
      </c>
      <c r="G1335" s="119"/>
      <c r="H1335" s="119"/>
      <c r="I1335" s="120" t="s">
        <v>5820</v>
      </c>
      <c r="J1335" s="120">
        <v>350</v>
      </c>
      <c r="K1335" s="120">
        <v>49389</v>
      </c>
      <c r="L1335" s="120">
        <v>0.38700000000000001</v>
      </c>
      <c r="M1335" s="121" t="s">
        <v>5659</v>
      </c>
      <c r="N1335" s="120">
        <v>1</v>
      </c>
      <c r="O1335" s="119">
        <v>101.9</v>
      </c>
      <c r="P1335" s="119">
        <v>19.5</v>
      </c>
      <c r="Q1335" s="119">
        <v>2.33</v>
      </c>
      <c r="R1335" s="120" t="s">
        <v>5658</v>
      </c>
      <c r="S1335" s="120">
        <v>0.1</v>
      </c>
      <c r="T1335" s="120"/>
      <c r="U1335" s="120"/>
      <c r="V1335" s="172">
        <v>74.8</v>
      </c>
      <c r="W1335" s="172"/>
      <c r="X1335" s="172">
        <v>74.2</v>
      </c>
      <c r="Y1335" s="172"/>
      <c r="Z1335" s="172">
        <v>0.6</v>
      </c>
      <c r="AA1335" s="123">
        <v>185</v>
      </c>
      <c r="AB1335" s="123"/>
      <c r="AC1335" s="123"/>
      <c r="AD1335" s="123"/>
      <c r="AE1335" s="123"/>
      <c r="AF1335" s="123"/>
      <c r="AG1335" s="214"/>
      <c r="AH1335" s="229" t="str">
        <f t="shared" si="180"/>
        <v>a2</v>
      </c>
      <c r="AI1335" s="122"/>
      <c r="AJ1335" s="122"/>
      <c r="AK1335" s="122"/>
      <c r="AL1335" s="122"/>
      <c r="AM1335" s="122"/>
      <c r="AN1335" s="173">
        <v>1</v>
      </c>
      <c r="AO1335" s="173"/>
      <c r="AP1335" s="173"/>
      <c r="AQ1335" s="173">
        <v>1</v>
      </c>
      <c r="AR1335" s="173"/>
      <c r="AS1335" s="173"/>
      <c r="AT1335" s="173">
        <v>1</v>
      </c>
      <c r="AU1335" s="173">
        <v>1</v>
      </c>
      <c r="AV1335" s="173"/>
      <c r="AW1335" s="173"/>
      <c r="AX1335" s="173"/>
      <c r="AY1335" s="173"/>
      <c r="AZ1335" s="211">
        <f t="shared" si="186"/>
        <v>2</v>
      </c>
      <c r="BA1335" s="211">
        <f t="shared" si="187"/>
        <v>2</v>
      </c>
      <c r="BB1335" s="205">
        <f t="shared" si="181"/>
        <v>11670</v>
      </c>
      <c r="BC1335" s="205">
        <f t="shared" si="182"/>
        <v>9832</v>
      </c>
      <c r="BD1335" s="205">
        <f t="shared" si="183"/>
        <v>1838</v>
      </c>
      <c r="BE1335" s="205">
        <f t="shared" si="184"/>
        <v>0</v>
      </c>
      <c r="BF1335" s="175">
        <v>9832</v>
      </c>
      <c r="BG1335" s="175">
        <v>131</v>
      </c>
      <c r="BH1335" s="175">
        <v>1838</v>
      </c>
      <c r="BI1335" s="175">
        <v>1838</v>
      </c>
      <c r="BJ1335" s="175"/>
      <c r="BK1335" s="175">
        <v>6155</v>
      </c>
      <c r="BL1335" s="175"/>
      <c r="BM1335" s="175">
        <v>1042</v>
      </c>
      <c r="BN1335" s="175">
        <v>78</v>
      </c>
      <c r="BO1335" s="175">
        <v>588</v>
      </c>
      <c r="BP1335" s="198">
        <f t="shared" si="185"/>
        <v>2426</v>
      </c>
    </row>
    <row r="1336" spans="1:68" s="116" customFormat="1" x14ac:dyDescent="0.15">
      <c r="A1336" s="117">
        <v>2620202004</v>
      </c>
      <c r="B1336" s="118" t="s">
        <v>2003</v>
      </c>
      <c r="C1336" s="118" t="s">
        <v>1980</v>
      </c>
      <c r="D1336" s="118" t="s">
        <v>2001</v>
      </c>
      <c r="E1336" s="118" t="s">
        <v>4515</v>
      </c>
      <c r="F1336" s="120">
        <v>9</v>
      </c>
      <c r="G1336" s="119"/>
      <c r="H1336" s="119"/>
      <c r="I1336" s="120" t="s">
        <v>5820</v>
      </c>
      <c r="J1336" s="120">
        <v>530</v>
      </c>
      <c r="K1336" s="120">
        <v>31485</v>
      </c>
      <c r="L1336" s="120">
        <v>0.16300000000000001</v>
      </c>
      <c r="M1336" s="121" t="s">
        <v>5657</v>
      </c>
      <c r="N1336" s="120">
        <v>1</v>
      </c>
      <c r="O1336" s="119">
        <v>120</v>
      </c>
      <c r="P1336" s="119">
        <v>25.5</v>
      </c>
      <c r="Q1336" s="119">
        <v>2.54</v>
      </c>
      <c r="R1336" s="120"/>
      <c r="S1336" s="120"/>
      <c r="T1336" s="120"/>
      <c r="U1336" s="120" t="s">
        <v>5689</v>
      </c>
      <c r="V1336" s="172">
        <v>52.4</v>
      </c>
      <c r="W1336" s="172"/>
      <c r="X1336" s="172">
        <v>49.3</v>
      </c>
      <c r="Y1336" s="172"/>
      <c r="Z1336" s="172">
        <v>3.1</v>
      </c>
      <c r="AA1336" s="123">
        <v>134</v>
      </c>
      <c r="AB1336" s="123"/>
      <c r="AC1336" s="123"/>
      <c r="AD1336" s="123"/>
      <c r="AE1336" s="123"/>
      <c r="AF1336" s="123"/>
      <c r="AG1336" s="214"/>
      <c r="AH1336" s="229" t="str">
        <f t="shared" si="180"/>
        <v>a2</v>
      </c>
      <c r="AI1336" s="122"/>
      <c r="AJ1336" s="122"/>
      <c r="AK1336" s="122"/>
      <c r="AL1336" s="122"/>
      <c r="AM1336" s="122"/>
      <c r="AN1336" s="173">
        <v>1</v>
      </c>
      <c r="AO1336" s="173"/>
      <c r="AP1336" s="173"/>
      <c r="AQ1336" s="173">
        <v>1</v>
      </c>
      <c r="AR1336" s="173"/>
      <c r="AS1336" s="173"/>
      <c r="AT1336" s="173">
        <v>1</v>
      </c>
      <c r="AU1336" s="173">
        <v>1</v>
      </c>
      <c r="AV1336" s="173"/>
      <c r="AW1336" s="173"/>
      <c r="AX1336" s="173"/>
      <c r="AY1336" s="173"/>
      <c r="AZ1336" s="211">
        <f t="shared" si="186"/>
        <v>2</v>
      </c>
      <c r="BA1336" s="211">
        <f t="shared" si="187"/>
        <v>2</v>
      </c>
      <c r="BB1336" s="205">
        <f t="shared" si="181"/>
        <v>9471</v>
      </c>
      <c r="BC1336" s="205">
        <f t="shared" si="182"/>
        <v>7492</v>
      </c>
      <c r="BD1336" s="205">
        <f t="shared" si="183"/>
        <v>1979</v>
      </c>
      <c r="BE1336" s="205">
        <f t="shared" si="184"/>
        <v>0</v>
      </c>
      <c r="BF1336" s="175">
        <v>7492</v>
      </c>
      <c r="BG1336" s="175">
        <v>100</v>
      </c>
      <c r="BH1336" s="175">
        <v>1979</v>
      </c>
      <c r="BI1336" s="175">
        <v>1979</v>
      </c>
      <c r="BJ1336" s="175"/>
      <c r="BK1336" s="175">
        <v>1940</v>
      </c>
      <c r="BL1336" s="175">
        <v>476</v>
      </c>
      <c r="BM1336" s="175">
        <v>1715</v>
      </c>
      <c r="BN1336" s="175">
        <v>36</v>
      </c>
      <c r="BO1336" s="175">
        <v>1246</v>
      </c>
      <c r="BP1336" s="198">
        <f t="shared" si="185"/>
        <v>3225</v>
      </c>
    </row>
    <row r="1337" spans="1:68" s="116" customFormat="1" x14ac:dyDescent="0.15">
      <c r="A1337" s="117">
        <v>2620202005</v>
      </c>
      <c r="B1337" s="118" t="s">
        <v>2004</v>
      </c>
      <c r="C1337" s="118" t="s">
        <v>1980</v>
      </c>
      <c r="D1337" s="118" t="s">
        <v>2001</v>
      </c>
      <c r="E1337" s="118" t="s">
        <v>4516</v>
      </c>
      <c r="F1337" s="120">
        <v>8</v>
      </c>
      <c r="G1337" s="119">
        <v>51927</v>
      </c>
      <c r="H1337" s="119"/>
      <c r="I1337" s="120" t="s">
        <v>5820</v>
      </c>
      <c r="J1337" s="120">
        <v>590</v>
      </c>
      <c r="K1337" s="120">
        <v>51927</v>
      </c>
      <c r="L1337" s="120">
        <v>0.24099999999999999</v>
      </c>
      <c r="M1337" s="121" t="s">
        <v>5657</v>
      </c>
      <c r="N1337" s="120">
        <v>1</v>
      </c>
      <c r="O1337" s="119">
        <v>108.9</v>
      </c>
      <c r="P1337" s="119"/>
      <c r="Q1337" s="119"/>
      <c r="R1337" s="120"/>
      <c r="S1337" s="120"/>
      <c r="T1337" s="120"/>
      <c r="U1337" s="120" t="s">
        <v>5689</v>
      </c>
      <c r="V1337" s="172">
        <v>99.2</v>
      </c>
      <c r="W1337" s="172"/>
      <c r="X1337" s="172">
        <v>99.2</v>
      </c>
      <c r="Y1337" s="172"/>
      <c r="Z1337" s="172"/>
      <c r="AA1337" s="123">
        <v>302</v>
      </c>
      <c r="AB1337" s="123"/>
      <c r="AC1337" s="123"/>
      <c r="AD1337" s="123"/>
      <c r="AE1337" s="123"/>
      <c r="AF1337" s="123"/>
      <c r="AG1337" s="214"/>
      <c r="AH1337" s="229" t="str">
        <f t="shared" si="180"/>
        <v>a2</v>
      </c>
      <c r="AI1337" s="122"/>
      <c r="AJ1337" s="122"/>
      <c r="AK1337" s="122"/>
      <c r="AL1337" s="122"/>
      <c r="AM1337" s="122"/>
      <c r="AN1337" s="173"/>
      <c r="AO1337" s="173"/>
      <c r="AP1337" s="173"/>
      <c r="AQ1337" s="173"/>
      <c r="AR1337" s="173"/>
      <c r="AS1337" s="173"/>
      <c r="AT1337" s="173"/>
      <c r="AU1337" s="173"/>
      <c r="AV1337" s="173"/>
      <c r="AW1337" s="173"/>
      <c r="AX1337" s="173"/>
      <c r="AY1337" s="173"/>
      <c r="AZ1337" s="211"/>
      <c r="BA1337" s="211"/>
      <c r="BB1337" s="205">
        <f t="shared" si="181"/>
        <v>14718</v>
      </c>
      <c r="BC1337" s="205">
        <f t="shared" si="182"/>
        <v>12692</v>
      </c>
      <c r="BD1337" s="205">
        <f t="shared" si="183"/>
        <v>2026</v>
      </c>
      <c r="BE1337" s="205">
        <f t="shared" si="184"/>
        <v>0</v>
      </c>
      <c r="BF1337" s="175">
        <v>12692</v>
      </c>
      <c r="BG1337" s="175">
        <v>169</v>
      </c>
      <c r="BH1337" s="175">
        <v>2026</v>
      </c>
      <c r="BI1337" s="175">
        <v>2026</v>
      </c>
      <c r="BJ1337" s="175"/>
      <c r="BK1337" s="175">
        <v>3969</v>
      </c>
      <c r="BL1337" s="175">
        <v>1731</v>
      </c>
      <c r="BM1337" s="175">
        <v>1846</v>
      </c>
      <c r="BN1337" s="175">
        <v>221</v>
      </c>
      <c r="BO1337" s="175">
        <v>2730</v>
      </c>
      <c r="BP1337" s="198">
        <f t="shared" si="185"/>
        <v>4756</v>
      </c>
    </row>
    <row r="1338" spans="1:68" x14ac:dyDescent="0.15">
      <c r="A1338" s="117">
        <v>2620301001</v>
      </c>
      <c r="B1338" s="118" t="s">
        <v>2005</v>
      </c>
      <c r="C1338" s="118" t="s">
        <v>1980</v>
      </c>
      <c r="D1338" s="118" t="s">
        <v>2006</v>
      </c>
      <c r="E1338" s="118" t="s">
        <v>4517</v>
      </c>
      <c r="F1338" s="120">
        <v>18</v>
      </c>
      <c r="G1338" s="119">
        <v>1177846</v>
      </c>
      <c r="H1338" s="119"/>
      <c r="I1338" s="120" t="s">
        <v>5820</v>
      </c>
      <c r="J1338" s="120">
        <v>6200</v>
      </c>
      <c r="K1338" s="120">
        <v>1098223</v>
      </c>
      <c r="L1338" s="120">
        <v>0.48499999999999999</v>
      </c>
      <c r="M1338" s="121" t="s">
        <v>5654</v>
      </c>
      <c r="N1338" s="120">
        <v>1</v>
      </c>
      <c r="O1338" s="119">
        <v>149</v>
      </c>
      <c r="P1338" s="119"/>
      <c r="Q1338" s="119"/>
      <c r="R1338" s="120" t="s">
        <v>5655</v>
      </c>
      <c r="S1338" s="120">
        <v>15.3</v>
      </c>
      <c r="T1338" s="120"/>
      <c r="U1338" s="120"/>
      <c r="V1338" s="172">
        <v>897</v>
      </c>
      <c r="W1338" s="172">
        <v>237</v>
      </c>
      <c r="X1338" s="172">
        <v>384</v>
      </c>
      <c r="Y1338" s="172">
        <v>108</v>
      </c>
      <c r="Z1338" s="172">
        <v>168</v>
      </c>
      <c r="AA1338" s="123">
        <v>11411</v>
      </c>
      <c r="AB1338" s="123"/>
      <c r="AC1338" s="123">
        <v>778</v>
      </c>
      <c r="AD1338" s="123"/>
      <c r="AE1338" s="123"/>
      <c r="AF1338" s="123"/>
      <c r="AG1338" s="214"/>
      <c r="AH1338" s="229" t="str">
        <f t="shared" si="180"/>
        <v>a3</v>
      </c>
      <c r="AI1338" s="122" t="s">
        <v>5402</v>
      </c>
      <c r="AJ1338" s="122"/>
      <c r="AK1338" s="122"/>
      <c r="AL1338" s="122" t="s">
        <v>5402</v>
      </c>
      <c r="AM1338" s="122"/>
      <c r="AN1338" s="173">
        <v>0.5</v>
      </c>
      <c r="AO1338" s="173" t="s">
        <v>3186</v>
      </c>
      <c r="AP1338" s="173" t="s">
        <v>3186</v>
      </c>
      <c r="AQ1338" s="173" t="s">
        <v>3186</v>
      </c>
      <c r="AR1338" s="173" t="s">
        <v>3186</v>
      </c>
      <c r="AS1338" s="173">
        <v>1</v>
      </c>
      <c r="AT1338" s="173">
        <v>3</v>
      </c>
      <c r="AU1338" s="173">
        <v>1</v>
      </c>
      <c r="AV1338" s="173">
        <v>1</v>
      </c>
      <c r="AW1338" s="173">
        <v>1</v>
      </c>
      <c r="AX1338" s="173">
        <v>1</v>
      </c>
      <c r="AY1338" s="173">
        <v>1</v>
      </c>
      <c r="AZ1338" s="211">
        <f t="shared" si="186"/>
        <v>1.5</v>
      </c>
      <c r="BA1338" s="211">
        <f t="shared" si="187"/>
        <v>8</v>
      </c>
      <c r="BB1338" s="205">
        <f t="shared" si="181"/>
        <v>173253</v>
      </c>
      <c r="BC1338" s="205">
        <f t="shared" si="182"/>
        <v>173253</v>
      </c>
      <c r="BD1338" s="205">
        <f t="shared" si="183"/>
        <v>0</v>
      </c>
      <c r="BE1338" s="205">
        <f t="shared" si="184"/>
        <v>0</v>
      </c>
      <c r="BF1338" s="175">
        <v>173253</v>
      </c>
      <c r="BG1338" s="175"/>
      <c r="BH1338" s="175">
        <v>141679</v>
      </c>
      <c r="BI1338" s="175"/>
      <c r="BJ1338" s="175"/>
      <c r="BK1338" s="175">
        <v>15629</v>
      </c>
      <c r="BL1338" s="175"/>
      <c r="BM1338" s="175">
        <v>15458</v>
      </c>
      <c r="BN1338" s="175">
        <v>487</v>
      </c>
      <c r="BO1338" s="175"/>
      <c r="BP1338" s="198">
        <f t="shared" si="185"/>
        <v>141679</v>
      </c>
    </row>
    <row r="1339" spans="1:68" x14ac:dyDescent="0.15">
      <c r="A1339" s="117">
        <v>2620301002</v>
      </c>
      <c r="B1339" s="118" t="s">
        <v>2007</v>
      </c>
      <c r="C1339" s="118" t="s">
        <v>1980</v>
      </c>
      <c r="D1339" s="118" t="s">
        <v>2006</v>
      </c>
      <c r="E1339" s="118" t="s">
        <v>4518</v>
      </c>
      <c r="F1339" s="120">
        <v>13</v>
      </c>
      <c r="G1339" s="119">
        <v>125832</v>
      </c>
      <c r="H1339" s="119"/>
      <c r="I1339" s="120" t="s">
        <v>5820</v>
      </c>
      <c r="J1339" s="120">
        <v>1200</v>
      </c>
      <c r="K1339" s="120">
        <v>125832</v>
      </c>
      <c r="L1339" s="120">
        <v>0.28699999999999998</v>
      </c>
      <c r="M1339" s="121" t="s">
        <v>5657</v>
      </c>
      <c r="N1339" s="120">
        <v>1</v>
      </c>
      <c r="O1339" s="119">
        <v>229</v>
      </c>
      <c r="P1339" s="119"/>
      <c r="Q1339" s="119"/>
      <c r="R1339" s="120" t="s">
        <v>5663</v>
      </c>
      <c r="S1339" s="120">
        <v>80.8</v>
      </c>
      <c r="T1339" s="120"/>
      <c r="U1339" s="120"/>
      <c r="V1339" s="172">
        <v>158</v>
      </c>
      <c r="W1339" s="172"/>
      <c r="X1339" s="172">
        <v>141</v>
      </c>
      <c r="Y1339" s="172">
        <v>1</v>
      </c>
      <c r="Z1339" s="172">
        <v>16</v>
      </c>
      <c r="AA1339" s="123">
        <v>1450</v>
      </c>
      <c r="AB1339" s="123"/>
      <c r="AC1339" s="123">
        <v>100</v>
      </c>
      <c r="AD1339" s="123"/>
      <c r="AE1339" s="123"/>
      <c r="AF1339" s="123"/>
      <c r="AG1339" s="214"/>
      <c r="AH1339" s="229" t="str">
        <f t="shared" si="180"/>
        <v>a3</v>
      </c>
      <c r="AI1339" s="122" t="s">
        <v>5402</v>
      </c>
      <c r="AJ1339" s="122"/>
      <c r="AK1339" s="122"/>
      <c r="AL1339" s="122" t="s">
        <v>5402</v>
      </c>
      <c r="AM1339" s="122"/>
      <c r="AN1339" s="173">
        <v>0.5</v>
      </c>
      <c r="AO1339" s="173" t="s">
        <v>3186</v>
      </c>
      <c r="AP1339" s="173" t="s">
        <v>3186</v>
      </c>
      <c r="AQ1339" s="173" t="s">
        <v>3186</v>
      </c>
      <c r="AR1339" s="173" t="s">
        <v>3186</v>
      </c>
      <c r="AS1339" s="173">
        <v>0.5</v>
      </c>
      <c r="AT1339" s="173">
        <v>0.5</v>
      </c>
      <c r="AU1339" s="173">
        <v>0.5</v>
      </c>
      <c r="AV1339" s="173">
        <v>0.5</v>
      </c>
      <c r="AW1339" s="173">
        <v>0.5</v>
      </c>
      <c r="AX1339" s="173"/>
      <c r="AY1339" s="173"/>
      <c r="AZ1339" s="211">
        <f t="shared" si="186"/>
        <v>1</v>
      </c>
      <c r="BA1339" s="211">
        <f t="shared" si="187"/>
        <v>2</v>
      </c>
      <c r="BB1339" s="205">
        <f t="shared" si="181"/>
        <v>22177</v>
      </c>
      <c r="BC1339" s="205">
        <f t="shared" si="182"/>
        <v>22177</v>
      </c>
      <c r="BD1339" s="205">
        <f t="shared" si="183"/>
        <v>0</v>
      </c>
      <c r="BE1339" s="205">
        <f t="shared" si="184"/>
        <v>0</v>
      </c>
      <c r="BF1339" s="175">
        <v>22177</v>
      </c>
      <c r="BG1339" s="175"/>
      <c r="BH1339" s="175">
        <v>16321</v>
      </c>
      <c r="BI1339" s="175"/>
      <c r="BJ1339" s="175"/>
      <c r="BK1339" s="175">
        <v>2221</v>
      </c>
      <c r="BL1339" s="175"/>
      <c r="BM1339" s="175">
        <v>3429</v>
      </c>
      <c r="BN1339" s="175">
        <v>206</v>
      </c>
      <c r="BO1339" s="175"/>
      <c r="BP1339" s="198">
        <f t="shared" si="185"/>
        <v>16321</v>
      </c>
    </row>
    <row r="1340" spans="1:68" s="116" customFormat="1" x14ac:dyDescent="0.15">
      <c r="A1340" s="117">
        <v>2620401001</v>
      </c>
      <c r="B1340" s="118" t="s">
        <v>2008</v>
      </c>
      <c r="C1340" s="118" t="s">
        <v>1980</v>
      </c>
      <c r="D1340" s="118" t="s">
        <v>2009</v>
      </c>
      <c r="E1340" s="118" t="s">
        <v>4519</v>
      </c>
      <c r="F1340" s="120">
        <v>27</v>
      </c>
      <c r="G1340" s="119">
        <v>6305274</v>
      </c>
      <c r="H1340" s="119"/>
      <c r="I1340" s="120" t="s">
        <v>5820</v>
      </c>
      <c r="J1340" s="120">
        <v>27300</v>
      </c>
      <c r="K1340" s="120">
        <v>6305274</v>
      </c>
      <c r="L1340" s="120">
        <v>0.63300000000000001</v>
      </c>
      <c r="M1340" s="121" t="s">
        <v>5654</v>
      </c>
      <c r="N1340" s="120">
        <v>2</v>
      </c>
      <c r="O1340" s="119">
        <v>152</v>
      </c>
      <c r="P1340" s="119">
        <v>31.2</v>
      </c>
      <c r="Q1340" s="119">
        <v>2.23</v>
      </c>
      <c r="R1340" s="120" t="s">
        <v>5655</v>
      </c>
      <c r="S1340" s="120">
        <v>93.3</v>
      </c>
      <c r="T1340" s="120"/>
      <c r="U1340" s="120"/>
      <c r="V1340" s="172">
        <v>3088.9</v>
      </c>
      <c r="W1340" s="172">
        <v>422.3</v>
      </c>
      <c r="X1340" s="172">
        <v>167.7</v>
      </c>
      <c r="Y1340" s="172">
        <v>193.5</v>
      </c>
      <c r="Z1340" s="172">
        <v>2305.4</v>
      </c>
      <c r="AA1340" s="123">
        <v>78215</v>
      </c>
      <c r="AB1340" s="123">
        <v>137537.39999999962</v>
      </c>
      <c r="AC1340" s="123">
        <v>2451</v>
      </c>
      <c r="AD1340" s="123"/>
      <c r="AE1340" s="123"/>
      <c r="AF1340" s="123"/>
      <c r="AG1340" s="214"/>
      <c r="AH1340" s="229" t="str">
        <f t="shared" si="180"/>
        <v>b3</v>
      </c>
      <c r="AI1340" s="122"/>
      <c r="AJ1340" s="122"/>
      <c r="AK1340" s="122"/>
      <c r="AL1340" s="122"/>
      <c r="AM1340" s="122"/>
      <c r="AN1340" s="173">
        <v>1</v>
      </c>
      <c r="AO1340" s="173">
        <v>1</v>
      </c>
      <c r="AP1340" s="173">
        <v>1</v>
      </c>
      <c r="AQ1340" s="173">
        <v>1</v>
      </c>
      <c r="AR1340" s="173"/>
      <c r="AS1340" s="173"/>
      <c r="AT1340" s="173">
        <v>4</v>
      </c>
      <c r="AU1340" s="173">
        <v>2</v>
      </c>
      <c r="AV1340" s="173">
        <v>4</v>
      </c>
      <c r="AW1340" s="173">
        <v>2</v>
      </c>
      <c r="AX1340" s="173">
        <v>2</v>
      </c>
      <c r="AY1340" s="173">
        <v>1</v>
      </c>
      <c r="AZ1340" s="211">
        <f t="shared" si="186"/>
        <v>4</v>
      </c>
      <c r="BA1340" s="211">
        <f t="shared" si="187"/>
        <v>15</v>
      </c>
      <c r="BB1340" s="205">
        <f t="shared" si="181"/>
        <v>320618</v>
      </c>
      <c r="BC1340" s="205">
        <f t="shared" si="182"/>
        <v>263626</v>
      </c>
      <c r="BD1340" s="205">
        <f t="shared" si="183"/>
        <v>59101</v>
      </c>
      <c r="BE1340" s="205">
        <f t="shared" si="184"/>
        <v>2109</v>
      </c>
      <c r="BF1340" s="175">
        <v>261517</v>
      </c>
      <c r="BG1340" s="175">
        <v>38146</v>
      </c>
      <c r="BH1340" s="175">
        <v>99318</v>
      </c>
      <c r="BI1340" s="175">
        <v>56992</v>
      </c>
      <c r="BJ1340" s="175"/>
      <c r="BK1340" s="175">
        <v>42837</v>
      </c>
      <c r="BL1340" s="175">
        <v>12960</v>
      </c>
      <c r="BM1340" s="175">
        <v>40761</v>
      </c>
      <c r="BN1340" s="175">
        <v>10209</v>
      </c>
      <c r="BO1340" s="175">
        <v>19395</v>
      </c>
      <c r="BP1340" s="198">
        <f t="shared" si="185"/>
        <v>118713</v>
      </c>
    </row>
    <row r="1341" spans="1:68" s="116" customFormat="1" x14ac:dyDescent="0.15">
      <c r="A1341" s="117">
        <v>2620601001</v>
      </c>
      <c r="B1341" s="118" t="s">
        <v>2010</v>
      </c>
      <c r="C1341" s="118" t="s">
        <v>1980</v>
      </c>
      <c r="D1341" s="118" t="s">
        <v>2011</v>
      </c>
      <c r="E1341" s="118" t="s">
        <v>4520</v>
      </c>
      <c r="F1341" s="120">
        <v>30</v>
      </c>
      <c r="G1341" s="119">
        <v>8764099</v>
      </c>
      <c r="H1341" s="119"/>
      <c r="I1341" s="120" t="s">
        <v>5820</v>
      </c>
      <c r="J1341" s="120">
        <v>41900</v>
      </c>
      <c r="K1341" s="120">
        <v>8764099</v>
      </c>
      <c r="L1341" s="120">
        <v>0.57299999999999995</v>
      </c>
      <c r="M1341" s="121" t="s">
        <v>5654</v>
      </c>
      <c r="N1341" s="120">
        <v>1</v>
      </c>
      <c r="O1341" s="119">
        <v>179</v>
      </c>
      <c r="P1341" s="119">
        <v>28.4</v>
      </c>
      <c r="Q1341" s="119">
        <v>3.53</v>
      </c>
      <c r="R1341" s="120" t="s">
        <v>5655</v>
      </c>
      <c r="S1341" s="120">
        <v>89.5</v>
      </c>
      <c r="T1341" s="120"/>
      <c r="U1341" s="120"/>
      <c r="V1341" s="172">
        <v>3839.7</v>
      </c>
      <c r="W1341" s="172">
        <v>486.3</v>
      </c>
      <c r="X1341" s="172">
        <v>2192.5</v>
      </c>
      <c r="Y1341" s="172">
        <v>641.9</v>
      </c>
      <c r="Z1341" s="172">
        <v>519</v>
      </c>
      <c r="AA1341" s="123">
        <v>75065</v>
      </c>
      <c r="AB1341" s="123">
        <v>187344.30000000028</v>
      </c>
      <c r="AC1341" s="123">
        <v>3795.5</v>
      </c>
      <c r="AD1341" s="123"/>
      <c r="AE1341" s="123"/>
      <c r="AF1341" s="123"/>
      <c r="AG1341" s="214"/>
      <c r="AH1341" s="229" t="str">
        <f t="shared" si="180"/>
        <v>a3</v>
      </c>
      <c r="AI1341" s="122"/>
      <c r="AJ1341" s="122"/>
      <c r="AK1341" s="122"/>
      <c r="AL1341" s="122"/>
      <c r="AM1341" s="122"/>
      <c r="AN1341" s="173">
        <v>0.6</v>
      </c>
      <c r="AO1341" s="173">
        <v>0.7</v>
      </c>
      <c r="AP1341" s="173">
        <v>0.7</v>
      </c>
      <c r="AQ1341" s="173">
        <v>0.6</v>
      </c>
      <c r="AR1341" s="173"/>
      <c r="AS1341" s="173">
        <v>3</v>
      </c>
      <c r="AT1341" s="173">
        <v>4.4000000000000004</v>
      </c>
      <c r="AU1341" s="173">
        <v>7.1</v>
      </c>
      <c r="AV1341" s="173">
        <v>2.4</v>
      </c>
      <c r="AW1341" s="173">
        <v>2.4</v>
      </c>
      <c r="AX1341" s="173">
        <v>2</v>
      </c>
      <c r="AY1341" s="173"/>
      <c r="AZ1341" s="211">
        <f t="shared" si="186"/>
        <v>5.6</v>
      </c>
      <c r="BA1341" s="211">
        <f t="shared" si="187"/>
        <v>18.3</v>
      </c>
      <c r="BB1341" s="205">
        <f t="shared" si="181"/>
        <v>480381</v>
      </c>
      <c r="BC1341" s="205">
        <f t="shared" si="182"/>
        <v>381425</v>
      </c>
      <c r="BD1341" s="205">
        <f t="shared" si="183"/>
        <v>102914</v>
      </c>
      <c r="BE1341" s="205">
        <f t="shared" si="184"/>
        <v>3958</v>
      </c>
      <c r="BF1341" s="175">
        <v>377467</v>
      </c>
      <c r="BG1341" s="175">
        <v>16042</v>
      </c>
      <c r="BH1341" s="175">
        <v>186002</v>
      </c>
      <c r="BI1341" s="175">
        <v>98956</v>
      </c>
      <c r="BJ1341" s="175"/>
      <c r="BK1341" s="175">
        <v>96062</v>
      </c>
      <c r="BL1341" s="175">
        <v>12782</v>
      </c>
      <c r="BM1341" s="175">
        <v>48510</v>
      </c>
      <c r="BN1341" s="175">
        <v>7570</v>
      </c>
      <c r="BO1341" s="175">
        <v>14457</v>
      </c>
      <c r="BP1341" s="198">
        <f t="shared" si="185"/>
        <v>200459</v>
      </c>
    </row>
    <row r="1342" spans="1:68" s="116" customFormat="1" x14ac:dyDescent="0.15">
      <c r="A1342" s="117">
        <v>2620602002</v>
      </c>
      <c r="B1342" s="118" t="s">
        <v>2012</v>
      </c>
      <c r="C1342" s="118" t="s">
        <v>1980</v>
      </c>
      <c r="D1342" s="118" t="s">
        <v>2011</v>
      </c>
      <c r="E1342" s="118" t="s">
        <v>4521</v>
      </c>
      <c r="F1342" s="120">
        <v>12</v>
      </c>
      <c r="G1342" s="119">
        <v>170591</v>
      </c>
      <c r="H1342" s="119"/>
      <c r="I1342" s="120" t="s">
        <v>5820</v>
      </c>
      <c r="J1342" s="120">
        <v>1300</v>
      </c>
      <c r="K1342" s="120">
        <v>170591</v>
      </c>
      <c r="L1342" s="120">
        <v>0.36</v>
      </c>
      <c r="M1342" s="121" t="s">
        <v>5657</v>
      </c>
      <c r="N1342" s="120">
        <v>1</v>
      </c>
      <c r="O1342" s="119">
        <v>33.799999999999997</v>
      </c>
      <c r="P1342" s="119">
        <v>13.9</v>
      </c>
      <c r="Q1342" s="119">
        <v>1.62</v>
      </c>
      <c r="R1342" s="120" t="s">
        <v>5663</v>
      </c>
      <c r="S1342" s="120">
        <v>0.27100000000000002</v>
      </c>
      <c r="T1342" s="120"/>
      <c r="U1342" s="120"/>
      <c r="V1342" s="172">
        <v>177.03100000000001</v>
      </c>
      <c r="W1342" s="172"/>
      <c r="X1342" s="172"/>
      <c r="Y1342" s="172"/>
      <c r="Z1342" s="172">
        <v>177.03100000000001</v>
      </c>
      <c r="AA1342" s="123"/>
      <c r="AB1342" s="123"/>
      <c r="AC1342" s="123">
        <v>103.99</v>
      </c>
      <c r="AD1342" s="123"/>
      <c r="AE1342" s="123"/>
      <c r="AF1342" s="123"/>
      <c r="AG1342" s="214"/>
      <c r="AH1342" s="229" t="str">
        <f t="shared" si="180"/>
        <v>a3</v>
      </c>
      <c r="AI1342" s="122"/>
      <c r="AJ1342" s="122"/>
      <c r="AK1342" s="122"/>
      <c r="AL1342" s="122"/>
      <c r="AM1342" s="122"/>
      <c r="AN1342" s="173"/>
      <c r="AO1342" s="173" t="s">
        <v>3186</v>
      </c>
      <c r="AP1342" s="173" t="s">
        <v>3186</v>
      </c>
      <c r="AQ1342" s="173" t="s">
        <v>3186</v>
      </c>
      <c r="AR1342" s="173" t="s">
        <v>3186</v>
      </c>
      <c r="AS1342" s="173"/>
      <c r="AT1342" s="173"/>
      <c r="AU1342" s="173">
        <v>0.5</v>
      </c>
      <c r="AV1342" s="173"/>
      <c r="AW1342" s="173">
        <v>0.5</v>
      </c>
      <c r="AX1342" s="173"/>
      <c r="AY1342" s="173" t="s">
        <v>3186</v>
      </c>
      <c r="AZ1342" s="211"/>
      <c r="BA1342" s="211">
        <f t="shared" si="187"/>
        <v>1</v>
      </c>
      <c r="BB1342" s="205">
        <f t="shared" si="181"/>
        <v>34899</v>
      </c>
      <c r="BC1342" s="205">
        <f t="shared" si="182"/>
        <v>34899</v>
      </c>
      <c r="BD1342" s="205">
        <f t="shared" si="183"/>
        <v>0</v>
      </c>
      <c r="BE1342" s="205">
        <f t="shared" si="184"/>
        <v>0</v>
      </c>
      <c r="BF1342" s="175">
        <v>34899</v>
      </c>
      <c r="BG1342" s="175">
        <v>17084</v>
      </c>
      <c r="BH1342" s="175">
        <v>6403</v>
      </c>
      <c r="BI1342" s="175"/>
      <c r="BJ1342" s="175"/>
      <c r="BK1342" s="175">
        <v>3259</v>
      </c>
      <c r="BL1342" s="175">
        <v>1190</v>
      </c>
      <c r="BM1342" s="175">
        <v>3550</v>
      </c>
      <c r="BN1342" s="175">
        <v>269</v>
      </c>
      <c r="BO1342" s="175">
        <v>3144</v>
      </c>
      <c r="BP1342" s="198">
        <f t="shared" si="185"/>
        <v>9547</v>
      </c>
    </row>
    <row r="1343" spans="1:68" s="116" customFormat="1" x14ac:dyDescent="0.15">
      <c r="A1343" s="117">
        <v>2621201001</v>
      </c>
      <c r="B1343" s="118" t="s">
        <v>2013</v>
      </c>
      <c r="C1343" s="118" t="s">
        <v>1980</v>
      </c>
      <c r="D1343" s="118" t="s">
        <v>2014</v>
      </c>
      <c r="E1343" s="118" t="s">
        <v>4522</v>
      </c>
      <c r="F1343" s="120">
        <v>12</v>
      </c>
      <c r="G1343" s="119">
        <v>937584</v>
      </c>
      <c r="H1343" s="119"/>
      <c r="I1343" s="120" t="s">
        <v>5820</v>
      </c>
      <c r="J1343" s="120">
        <v>6930</v>
      </c>
      <c r="K1343" s="120">
        <v>937584</v>
      </c>
      <c r="L1343" s="120">
        <v>0.371</v>
      </c>
      <c r="M1343" s="121" t="s">
        <v>5657</v>
      </c>
      <c r="N1343" s="120">
        <v>1</v>
      </c>
      <c r="O1343" s="119">
        <v>278</v>
      </c>
      <c r="P1343" s="119">
        <v>46</v>
      </c>
      <c r="Q1343" s="119">
        <v>4.9000000000000004</v>
      </c>
      <c r="R1343" s="120" t="s">
        <v>5655</v>
      </c>
      <c r="S1343" s="120">
        <v>24.3</v>
      </c>
      <c r="T1343" s="120"/>
      <c r="U1343" s="120"/>
      <c r="V1343" s="172">
        <v>594.1</v>
      </c>
      <c r="W1343" s="172">
        <v>81.8</v>
      </c>
      <c r="X1343" s="172">
        <v>346</v>
      </c>
      <c r="Y1343" s="172">
        <v>48.3</v>
      </c>
      <c r="Z1343" s="172">
        <v>118</v>
      </c>
      <c r="AA1343" s="123">
        <v>8155</v>
      </c>
      <c r="AB1343" s="123"/>
      <c r="AC1343" s="123">
        <v>613</v>
      </c>
      <c r="AD1343" s="123"/>
      <c r="AE1343" s="123"/>
      <c r="AF1343" s="123"/>
      <c r="AG1343" s="214"/>
      <c r="AH1343" s="229" t="str">
        <f t="shared" si="180"/>
        <v>a3</v>
      </c>
      <c r="AI1343" s="122"/>
      <c r="AJ1343" s="122"/>
      <c r="AK1343" s="122"/>
      <c r="AL1343" s="122"/>
      <c r="AM1343" s="122"/>
      <c r="AN1343" s="173"/>
      <c r="AO1343" s="173"/>
      <c r="AP1343" s="173"/>
      <c r="AQ1343" s="173"/>
      <c r="AR1343" s="173"/>
      <c r="AS1343" s="173">
        <v>1</v>
      </c>
      <c r="AT1343" s="173">
        <v>2</v>
      </c>
      <c r="AU1343" s="173">
        <v>1</v>
      </c>
      <c r="AV1343" s="173">
        <v>1</v>
      </c>
      <c r="AW1343" s="173">
        <v>1</v>
      </c>
      <c r="AX1343" s="173">
        <v>1.3</v>
      </c>
      <c r="AY1343" s="173">
        <v>0.7</v>
      </c>
      <c r="AZ1343" s="211">
        <f t="shared" si="186"/>
        <v>1</v>
      </c>
      <c r="BA1343" s="211">
        <f t="shared" si="187"/>
        <v>7</v>
      </c>
      <c r="BB1343" s="205">
        <f t="shared" si="181"/>
        <v>108876</v>
      </c>
      <c r="BC1343" s="205">
        <f t="shared" si="182"/>
        <v>77893</v>
      </c>
      <c r="BD1343" s="205">
        <f t="shared" si="183"/>
        <v>32174</v>
      </c>
      <c r="BE1343" s="205">
        <f t="shared" si="184"/>
        <v>1191</v>
      </c>
      <c r="BF1343" s="175">
        <v>76702</v>
      </c>
      <c r="BG1343" s="175"/>
      <c r="BH1343" s="175">
        <v>50190</v>
      </c>
      <c r="BI1343" s="175">
        <v>30983</v>
      </c>
      <c r="BJ1343" s="175"/>
      <c r="BK1343" s="175">
        <v>9561</v>
      </c>
      <c r="BL1343" s="175">
        <v>1323</v>
      </c>
      <c r="BM1343" s="175">
        <v>8925</v>
      </c>
      <c r="BN1343" s="175">
        <v>5230</v>
      </c>
      <c r="BO1343" s="175">
        <v>2664</v>
      </c>
      <c r="BP1343" s="198">
        <f t="shared" si="185"/>
        <v>52854</v>
      </c>
    </row>
    <row r="1344" spans="1:68" s="116" customFormat="1" x14ac:dyDescent="0.15">
      <c r="A1344" s="117">
        <v>2621201002</v>
      </c>
      <c r="B1344" s="118" t="s">
        <v>2015</v>
      </c>
      <c r="C1344" s="118" t="s">
        <v>1980</v>
      </c>
      <c r="D1344" s="118" t="s">
        <v>2014</v>
      </c>
      <c r="E1344" s="118" t="s">
        <v>4523</v>
      </c>
      <c r="F1344" s="120">
        <v>3</v>
      </c>
      <c r="G1344" s="119">
        <v>47661</v>
      </c>
      <c r="H1344" s="119"/>
      <c r="I1344" s="120" t="s">
        <v>5820</v>
      </c>
      <c r="J1344" s="120">
        <v>1750</v>
      </c>
      <c r="K1344" s="120">
        <v>47661</v>
      </c>
      <c r="L1344" s="120">
        <v>7.4999999999999997E-2</v>
      </c>
      <c r="M1344" s="121" t="s">
        <v>5657</v>
      </c>
      <c r="N1344" s="120">
        <v>1</v>
      </c>
      <c r="O1344" s="119">
        <v>257</v>
      </c>
      <c r="P1344" s="119">
        <v>32.700000000000003</v>
      </c>
      <c r="Q1344" s="119">
        <v>2.4</v>
      </c>
      <c r="R1344" s="120" t="s">
        <v>5660</v>
      </c>
      <c r="S1344" s="120">
        <v>5.1999999999999998E-2</v>
      </c>
      <c r="T1344" s="120"/>
      <c r="U1344" s="120"/>
      <c r="V1344" s="172">
        <v>120.2</v>
      </c>
      <c r="W1344" s="172">
        <v>20.399999999999999</v>
      </c>
      <c r="X1344" s="172">
        <v>59.8</v>
      </c>
      <c r="Y1344" s="172">
        <v>3.2</v>
      </c>
      <c r="Z1344" s="172">
        <v>36.799999999999997</v>
      </c>
      <c r="AA1344" s="123">
        <v>336</v>
      </c>
      <c r="AB1344" s="123"/>
      <c r="AC1344" s="123">
        <v>16</v>
      </c>
      <c r="AD1344" s="123"/>
      <c r="AE1344" s="123"/>
      <c r="AF1344" s="123"/>
      <c r="AG1344" s="214"/>
      <c r="AH1344" s="229" t="str">
        <f t="shared" si="180"/>
        <v>a3</v>
      </c>
      <c r="AI1344" s="122"/>
      <c r="AJ1344" s="122"/>
      <c r="AK1344" s="122"/>
      <c r="AL1344" s="122"/>
      <c r="AM1344" s="122"/>
      <c r="AN1344" s="173"/>
      <c r="AO1344" s="173"/>
      <c r="AP1344" s="173"/>
      <c r="AQ1344" s="173"/>
      <c r="AR1344" s="173"/>
      <c r="AS1344" s="173"/>
      <c r="AT1344" s="173"/>
      <c r="AU1344" s="173"/>
      <c r="AV1344" s="173" t="s">
        <v>3186</v>
      </c>
      <c r="AW1344" s="173" t="s">
        <v>3186</v>
      </c>
      <c r="AX1344" s="173"/>
      <c r="AY1344" s="173"/>
      <c r="AZ1344" s="211">
        <f t="shared" si="186"/>
        <v>0</v>
      </c>
      <c r="BA1344" s="211">
        <f t="shared" si="187"/>
        <v>0</v>
      </c>
      <c r="BB1344" s="205">
        <f t="shared" si="181"/>
        <v>24860</v>
      </c>
      <c r="BC1344" s="205">
        <f t="shared" si="182"/>
        <v>16542</v>
      </c>
      <c r="BD1344" s="205">
        <f t="shared" si="183"/>
        <v>8637</v>
      </c>
      <c r="BE1344" s="205">
        <f t="shared" si="184"/>
        <v>319</v>
      </c>
      <c r="BF1344" s="175">
        <v>16223</v>
      </c>
      <c r="BG1344" s="175"/>
      <c r="BH1344" s="175">
        <v>12810</v>
      </c>
      <c r="BI1344" s="175">
        <v>8318</v>
      </c>
      <c r="BJ1344" s="175"/>
      <c r="BK1344" s="175"/>
      <c r="BL1344" s="175">
        <v>342</v>
      </c>
      <c r="BM1344" s="175">
        <v>2133</v>
      </c>
      <c r="BN1344" s="175">
        <v>266</v>
      </c>
      <c r="BO1344" s="175">
        <v>991</v>
      </c>
      <c r="BP1344" s="198">
        <f t="shared" si="185"/>
        <v>13801</v>
      </c>
    </row>
    <row r="1345" spans="1:68" s="116" customFormat="1" x14ac:dyDescent="0.15">
      <c r="A1345" s="117">
        <v>2621202003</v>
      </c>
      <c r="B1345" s="118" t="s">
        <v>2016</v>
      </c>
      <c r="C1345" s="118" t="s">
        <v>1980</v>
      </c>
      <c r="D1345" s="118" t="s">
        <v>2014</v>
      </c>
      <c r="E1345" s="118" t="s">
        <v>4524</v>
      </c>
      <c r="F1345" s="120">
        <v>16</v>
      </c>
      <c r="G1345" s="119"/>
      <c r="H1345" s="119"/>
      <c r="I1345" s="120" t="s">
        <v>5820</v>
      </c>
      <c r="J1345" s="120">
        <v>3050</v>
      </c>
      <c r="K1345" s="120">
        <v>503761</v>
      </c>
      <c r="L1345" s="120">
        <v>0.45300000000000001</v>
      </c>
      <c r="M1345" s="121" t="s">
        <v>5657</v>
      </c>
      <c r="N1345" s="120">
        <v>1</v>
      </c>
      <c r="O1345" s="119">
        <v>175.3</v>
      </c>
      <c r="P1345" s="119">
        <v>43.8</v>
      </c>
      <c r="Q1345" s="119">
        <v>4.5999999999999996</v>
      </c>
      <c r="R1345" s="120" t="s">
        <v>5660</v>
      </c>
      <c r="S1345" s="120">
        <v>0.6</v>
      </c>
      <c r="T1345" s="120"/>
      <c r="U1345" s="120"/>
      <c r="V1345" s="172">
        <v>269.7</v>
      </c>
      <c r="W1345" s="172"/>
      <c r="X1345" s="172">
        <v>179.7</v>
      </c>
      <c r="Y1345" s="172">
        <v>41.2</v>
      </c>
      <c r="Z1345" s="172">
        <v>48.8</v>
      </c>
      <c r="AA1345" s="123">
        <v>3360</v>
      </c>
      <c r="AB1345" s="123"/>
      <c r="AC1345" s="123">
        <v>441</v>
      </c>
      <c r="AD1345" s="123"/>
      <c r="AE1345" s="123"/>
      <c r="AF1345" s="123"/>
      <c r="AG1345" s="214"/>
      <c r="AH1345" s="229" t="str">
        <f t="shared" si="180"/>
        <v>a3</v>
      </c>
      <c r="AI1345" s="122"/>
      <c r="AJ1345" s="122"/>
      <c r="AK1345" s="122"/>
      <c r="AL1345" s="122"/>
      <c r="AM1345" s="122"/>
      <c r="AN1345" s="173"/>
      <c r="AO1345" s="173"/>
      <c r="AP1345" s="173"/>
      <c r="AQ1345" s="173"/>
      <c r="AR1345" s="173"/>
      <c r="AS1345" s="173">
        <v>1</v>
      </c>
      <c r="AT1345" s="173">
        <v>1.1000000000000001</v>
      </c>
      <c r="AU1345" s="173">
        <v>1.4</v>
      </c>
      <c r="AV1345" s="173">
        <v>0.8</v>
      </c>
      <c r="AW1345" s="173">
        <v>0.8</v>
      </c>
      <c r="AX1345" s="173">
        <v>0.7</v>
      </c>
      <c r="AY1345" s="173"/>
      <c r="AZ1345" s="211">
        <f t="shared" si="186"/>
        <v>1</v>
      </c>
      <c r="BA1345" s="211">
        <f t="shared" si="187"/>
        <v>4.8</v>
      </c>
      <c r="BB1345" s="205">
        <f t="shared" si="181"/>
        <v>81441</v>
      </c>
      <c r="BC1345" s="205">
        <f t="shared" si="182"/>
        <v>59102</v>
      </c>
      <c r="BD1345" s="205">
        <f t="shared" si="183"/>
        <v>23198</v>
      </c>
      <c r="BE1345" s="205">
        <f t="shared" si="184"/>
        <v>859</v>
      </c>
      <c r="BF1345" s="175">
        <v>58243</v>
      </c>
      <c r="BG1345" s="175"/>
      <c r="BH1345" s="175">
        <v>36750</v>
      </c>
      <c r="BI1345" s="175">
        <v>22339</v>
      </c>
      <c r="BJ1345" s="175"/>
      <c r="BK1345" s="175">
        <v>8890</v>
      </c>
      <c r="BL1345" s="175">
        <v>4292</v>
      </c>
      <c r="BM1345" s="175">
        <v>4332</v>
      </c>
      <c r="BN1345" s="175">
        <v>2277</v>
      </c>
      <c r="BO1345" s="175">
        <v>2561</v>
      </c>
      <c r="BP1345" s="198">
        <f t="shared" si="185"/>
        <v>39311</v>
      </c>
    </row>
    <row r="1346" spans="1:68" s="116" customFormat="1" x14ac:dyDescent="0.15">
      <c r="A1346" s="117">
        <v>2621202004</v>
      </c>
      <c r="B1346" s="118" t="s">
        <v>2017</v>
      </c>
      <c r="C1346" s="118" t="s">
        <v>1980</v>
      </c>
      <c r="D1346" s="118" t="s">
        <v>2014</v>
      </c>
      <c r="E1346" s="118" t="s">
        <v>4525</v>
      </c>
      <c r="F1346" s="120">
        <v>12</v>
      </c>
      <c r="G1346" s="119">
        <v>248983</v>
      </c>
      <c r="H1346" s="119"/>
      <c r="I1346" s="120" t="s">
        <v>5820</v>
      </c>
      <c r="J1346" s="120">
        <v>3000</v>
      </c>
      <c r="K1346" s="120">
        <v>248983</v>
      </c>
      <c r="L1346" s="120">
        <v>0.22700000000000001</v>
      </c>
      <c r="M1346" s="121" t="s">
        <v>5657</v>
      </c>
      <c r="N1346" s="120">
        <v>1</v>
      </c>
      <c r="O1346" s="119">
        <v>157.19999999999999</v>
      </c>
      <c r="P1346" s="119">
        <v>38.1</v>
      </c>
      <c r="Q1346" s="119">
        <v>3.7</v>
      </c>
      <c r="R1346" s="120" t="s">
        <v>5660</v>
      </c>
      <c r="S1346" s="120">
        <v>0.4</v>
      </c>
      <c r="T1346" s="120"/>
      <c r="U1346" s="120"/>
      <c r="V1346" s="172">
        <v>204.6</v>
      </c>
      <c r="W1346" s="172">
        <v>39.700000000000003</v>
      </c>
      <c r="X1346" s="172">
        <v>64.5</v>
      </c>
      <c r="Y1346" s="172">
        <v>16.8</v>
      </c>
      <c r="Z1346" s="172">
        <v>83.6</v>
      </c>
      <c r="AA1346" s="123">
        <v>915</v>
      </c>
      <c r="AB1346" s="123"/>
      <c r="AC1346" s="123">
        <v>89</v>
      </c>
      <c r="AD1346" s="123"/>
      <c r="AE1346" s="123"/>
      <c r="AF1346" s="123"/>
      <c r="AG1346" s="214"/>
      <c r="AH1346" s="229" t="str">
        <f t="shared" si="180"/>
        <v>a3</v>
      </c>
      <c r="AI1346" s="122"/>
      <c r="AJ1346" s="122"/>
      <c r="AK1346" s="122"/>
      <c r="AL1346" s="122"/>
      <c r="AM1346" s="122"/>
      <c r="AN1346" s="173"/>
      <c r="AO1346" s="173"/>
      <c r="AP1346" s="173"/>
      <c r="AQ1346" s="173"/>
      <c r="AR1346" s="173"/>
      <c r="AS1346" s="173"/>
      <c r="AT1346" s="173">
        <v>0.8</v>
      </c>
      <c r="AU1346" s="173">
        <v>0.8</v>
      </c>
      <c r="AV1346" s="173">
        <v>0.5</v>
      </c>
      <c r="AW1346" s="173"/>
      <c r="AX1346" s="173"/>
      <c r="AY1346" s="173"/>
      <c r="AZ1346" s="211">
        <f t="shared" si="186"/>
        <v>0</v>
      </c>
      <c r="BA1346" s="211">
        <f t="shared" si="187"/>
        <v>2.1</v>
      </c>
      <c r="BB1346" s="205">
        <f t="shared" si="181"/>
        <v>47138</v>
      </c>
      <c r="BC1346" s="205">
        <f t="shared" si="182"/>
        <v>31352</v>
      </c>
      <c r="BD1346" s="205">
        <f t="shared" si="183"/>
        <v>16393</v>
      </c>
      <c r="BE1346" s="205">
        <f t="shared" si="184"/>
        <v>607</v>
      </c>
      <c r="BF1346" s="175">
        <v>30745</v>
      </c>
      <c r="BG1346" s="175"/>
      <c r="BH1346" s="175">
        <v>19320</v>
      </c>
      <c r="BI1346" s="175">
        <v>15786</v>
      </c>
      <c r="BJ1346" s="175"/>
      <c r="BK1346" s="175">
        <v>1502</v>
      </c>
      <c r="BL1346" s="175">
        <v>5135</v>
      </c>
      <c r="BM1346" s="175">
        <v>3335</v>
      </c>
      <c r="BN1346" s="175">
        <v>850</v>
      </c>
      <c r="BO1346" s="175">
        <v>1210</v>
      </c>
      <c r="BP1346" s="198">
        <f t="shared" si="185"/>
        <v>20530</v>
      </c>
    </row>
    <row r="1347" spans="1:68" s="116" customFormat="1" x14ac:dyDescent="0.15">
      <c r="A1347" s="117">
        <v>2621202005</v>
      </c>
      <c r="B1347" s="118" t="s">
        <v>2018</v>
      </c>
      <c r="C1347" s="118" t="s">
        <v>1980</v>
      </c>
      <c r="D1347" s="118" t="s">
        <v>2014</v>
      </c>
      <c r="E1347" s="118" t="s">
        <v>4526</v>
      </c>
      <c r="F1347" s="120">
        <v>10</v>
      </c>
      <c r="G1347" s="119">
        <v>158372</v>
      </c>
      <c r="H1347" s="119"/>
      <c r="I1347" s="120" t="s">
        <v>5820</v>
      </c>
      <c r="J1347" s="120">
        <v>1300</v>
      </c>
      <c r="K1347" s="120">
        <v>158372</v>
      </c>
      <c r="L1347" s="120">
        <v>0.33400000000000002</v>
      </c>
      <c r="M1347" s="121" t="s">
        <v>5657</v>
      </c>
      <c r="N1347" s="120">
        <v>1</v>
      </c>
      <c r="O1347" s="119">
        <v>252</v>
      </c>
      <c r="P1347" s="119">
        <v>36.299999999999997</v>
      </c>
      <c r="Q1347" s="119">
        <v>3.5</v>
      </c>
      <c r="R1347" s="120" t="s">
        <v>5660</v>
      </c>
      <c r="S1347" s="120">
        <v>0.1583</v>
      </c>
      <c r="T1347" s="120"/>
      <c r="U1347" s="120"/>
      <c r="V1347" s="172">
        <v>137.4</v>
      </c>
      <c r="W1347" s="172"/>
      <c r="X1347" s="172">
        <v>81.400000000000006</v>
      </c>
      <c r="Y1347" s="172">
        <v>17.399999999999999</v>
      </c>
      <c r="Z1347" s="172">
        <v>38.6</v>
      </c>
      <c r="AA1347" s="123">
        <v>1278</v>
      </c>
      <c r="AB1347" s="123"/>
      <c r="AC1347" s="123">
        <v>76</v>
      </c>
      <c r="AD1347" s="123"/>
      <c r="AE1347" s="123"/>
      <c r="AF1347" s="123"/>
      <c r="AG1347" s="214"/>
      <c r="AH1347" s="229" t="str">
        <f t="shared" si="180"/>
        <v>a3</v>
      </c>
      <c r="AI1347" s="122"/>
      <c r="AJ1347" s="122"/>
      <c r="AK1347" s="122"/>
      <c r="AL1347" s="122"/>
      <c r="AM1347" s="122"/>
      <c r="AN1347" s="173"/>
      <c r="AO1347" s="173"/>
      <c r="AP1347" s="173"/>
      <c r="AQ1347" s="173"/>
      <c r="AR1347" s="173"/>
      <c r="AS1347" s="173"/>
      <c r="AT1347" s="173"/>
      <c r="AU1347" s="173"/>
      <c r="AV1347" s="173"/>
      <c r="AW1347" s="173"/>
      <c r="AX1347" s="173">
        <v>0.5</v>
      </c>
      <c r="AY1347" s="173"/>
      <c r="AZ1347" s="211">
        <f t="shared" si="186"/>
        <v>0</v>
      </c>
      <c r="BA1347" s="211">
        <f t="shared" si="187"/>
        <v>0.5</v>
      </c>
      <c r="BB1347" s="205">
        <f t="shared" si="181"/>
        <v>35204</v>
      </c>
      <c r="BC1347" s="205">
        <f t="shared" si="182"/>
        <v>24126</v>
      </c>
      <c r="BD1347" s="205">
        <f t="shared" si="183"/>
        <v>11503</v>
      </c>
      <c r="BE1347" s="205">
        <f t="shared" si="184"/>
        <v>425</v>
      </c>
      <c r="BF1347" s="175">
        <v>23701</v>
      </c>
      <c r="BG1347" s="175"/>
      <c r="BH1347" s="175">
        <v>17325</v>
      </c>
      <c r="BI1347" s="175">
        <v>11078</v>
      </c>
      <c r="BJ1347" s="175"/>
      <c r="BK1347" s="175">
        <v>1979</v>
      </c>
      <c r="BL1347" s="175">
        <v>373</v>
      </c>
      <c r="BM1347" s="175">
        <v>2214</v>
      </c>
      <c r="BN1347" s="175">
        <v>1079</v>
      </c>
      <c r="BO1347" s="175">
        <v>1156</v>
      </c>
      <c r="BP1347" s="198">
        <f t="shared" si="185"/>
        <v>18481</v>
      </c>
    </row>
    <row r="1348" spans="1:68" s="116" customFormat="1" x14ac:dyDescent="0.15">
      <c r="A1348" s="117">
        <v>2621302001</v>
      </c>
      <c r="B1348" s="118" t="s">
        <v>2019</v>
      </c>
      <c r="C1348" s="118" t="s">
        <v>1980</v>
      </c>
      <c r="D1348" s="118" t="s">
        <v>2020</v>
      </c>
      <c r="E1348" s="118" t="s">
        <v>4527</v>
      </c>
      <c r="F1348" s="120">
        <v>18</v>
      </c>
      <c r="G1348" s="119">
        <v>124083</v>
      </c>
      <c r="H1348" s="119"/>
      <c r="I1348" s="120" t="s">
        <v>5820</v>
      </c>
      <c r="J1348" s="120">
        <v>680</v>
      </c>
      <c r="K1348" s="120">
        <v>124083</v>
      </c>
      <c r="L1348" s="120">
        <v>0.5</v>
      </c>
      <c r="M1348" s="121" t="s">
        <v>5667</v>
      </c>
      <c r="N1348" s="120">
        <v>1</v>
      </c>
      <c r="O1348" s="119"/>
      <c r="P1348" s="119"/>
      <c r="Q1348" s="119"/>
      <c r="R1348" s="120" t="s">
        <v>5658</v>
      </c>
      <c r="S1348" s="120">
        <v>0.2</v>
      </c>
      <c r="T1348" s="120"/>
      <c r="U1348" s="120"/>
      <c r="V1348" s="172">
        <v>92.8</v>
      </c>
      <c r="W1348" s="172">
        <v>44.2</v>
      </c>
      <c r="X1348" s="172">
        <v>45.6</v>
      </c>
      <c r="Y1348" s="172">
        <v>3</v>
      </c>
      <c r="Z1348" s="172"/>
      <c r="AA1348" s="123">
        <v>221</v>
      </c>
      <c r="AB1348" s="123"/>
      <c r="AC1348" s="123">
        <v>17</v>
      </c>
      <c r="AD1348" s="123"/>
      <c r="AE1348" s="123"/>
      <c r="AF1348" s="123"/>
      <c r="AG1348" s="214"/>
      <c r="AH1348" s="229" t="str">
        <f t="shared" si="180"/>
        <v>a3</v>
      </c>
      <c r="AI1348" s="122"/>
      <c r="AJ1348" s="122"/>
      <c r="AK1348" s="122"/>
      <c r="AL1348" s="122"/>
      <c r="AM1348" s="122"/>
      <c r="AN1348" s="173">
        <v>0.6</v>
      </c>
      <c r="AO1348" s="173" t="s">
        <v>3186</v>
      </c>
      <c r="AP1348" s="173" t="s">
        <v>3186</v>
      </c>
      <c r="AQ1348" s="173" t="s">
        <v>3186</v>
      </c>
      <c r="AR1348" s="173" t="s">
        <v>3186</v>
      </c>
      <c r="AS1348" s="173">
        <v>2</v>
      </c>
      <c r="AT1348" s="173">
        <v>2</v>
      </c>
      <c r="AU1348" s="173">
        <v>2</v>
      </c>
      <c r="AV1348" s="173">
        <v>2</v>
      </c>
      <c r="AW1348" s="173">
        <v>2</v>
      </c>
      <c r="AX1348" s="173">
        <v>2</v>
      </c>
      <c r="AY1348" s="173" t="s">
        <v>3186</v>
      </c>
      <c r="AZ1348" s="211">
        <f t="shared" si="186"/>
        <v>2.6</v>
      </c>
      <c r="BA1348" s="211">
        <f t="shared" si="187"/>
        <v>10</v>
      </c>
      <c r="BB1348" s="205">
        <f t="shared" si="181"/>
        <v>13005</v>
      </c>
      <c r="BC1348" s="205">
        <f t="shared" si="182"/>
        <v>13005</v>
      </c>
      <c r="BD1348" s="205">
        <f t="shared" si="183"/>
        <v>0</v>
      </c>
      <c r="BE1348" s="205">
        <f t="shared" si="184"/>
        <v>0</v>
      </c>
      <c r="BF1348" s="175">
        <v>13005</v>
      </c>
      <c r="BG1348" s="175">
        <v>2389</v>
      </c>
      <c r="BH1348" s="175">
        <v>2941</v>
      </c>
      <c r="BI1348" s="175"/>
      <c r="BJ1348" s="175"/>
      <c r="BK1348" s="175">
        <v>457</v>
      </c>
      <c r="BL1348" s="175">
        <v>1106</v>
      </c>
      <c r="BM1348" s="175">
        <v>2377</v>
      </c>
      <c r="BN1348" s="175">
        <v>157</v>
      </c>
      <c r="BO1348" s="175">
        <v>3578</v>
      </c>
      <c r="BP1348" s="198">
        <f t="shared" si="185"/>
        <v>6519</v>
      </c>
    </row>
    <row r="1349" spans="1:68" s="116" customFormat="1" x14ac:dyDescent="0.15">
      <c r="A1349" s="117">
        <v>2621302002</v>
      </c>
      <c r="B1349" s="118" t="s">
        <v>2021</v>
      </c>
      <c r="C1349" s="118" t="s">
        <v>1980</v>
      </c>
      <c r="D1349" s="118" t="s">
        <v>2020</v>
      </c>
      <c r="E1349" s="118" t="s">
        <v>4528</v>
      </c>
      <c r="F1349" s="120">
        <v>17</v>
      </c>
      <c r="G1349" s="119">
        <v>350531</v>
      </c>
      <c r="H1349" s="119"/>
      <c r="I1349" s="120" t="s">
        <v>5820</v>
      </c>
      <c r="J1349" s="120">
        <v>2100</v>
      </c>
      <c r="K1349" s="120">
        <v>350531</v>
      </c>
      <c r="L1349" s="120">
        <v>0.45700000000000002</v>
      </c>
      <c r="M1349" s="121" t="s">
        <v>5657</v>
      </c>
      <c r="N1349" s="120">
        <v>1</v>
      </c>
      <c r="O1349" s="119"/>
      <c r="P1349" s="119"/>
      <c r="Q1349" s="119"/>
      <c r="R1349" s="120" t="s">
        <v>5658</v>
      </c>
      <c r="S1349" s="120">
        <v>1</v>
      </c>
      <c r="T1349" s="120"/>
      <c r="U1349" s="120"/>
      <c r="V1349" s="172">
        <v>393.9</v>
      </c>
      <c r="W1349" s="172">
        <v>105.1</v>
      </c>
      <c r="X1349" s="172">
        <v>276.10000000000002</v>
      </c>
      <c r="Y1349" s="172">
        <v>12.7</v>
      </c>
      <c r="Z1349" s="172"/>
      <c r="AA1349" s="123">
        <v>1059</v>
      </c>
      <c r="AB1349" s="123"/>
      <c r="AC1349" s="123">
        <v>14.5</v>
      </c>
      <c r="AD1349" s="123"/>
      <c r="AE1349" s="123"/>
      <c r="AF1349" s="123"/>
      <c r="AG1349" s="214"/>
      <c r="AH1349" s="229" t="str">
        <f t="shared" ref="AH1349:AH1412" si="189">IF(N1349=1,IF(AG1349&gt;0,"a4",IF(AC1349&gt;0,"a3",IF(AA1349&gt;0,"a2","a1"))),IF(AG1349&gt;0,"b4",IF(AC1349&gt;0,"b3",IF(AA1349&gt;0,"b2","b1"))))</f>
        <v>a3</v>
      </c>
      <c r="AI1349" s="122"/>
      <c r="AJ1349" s="122"/>
      <c r="AK1349" s="122"/>
      <c r="AL1349" s="122"/>
      <c r="AM1349" s="122"/>
      <c r="AN1349" s="173">
        <v>0.6</v>
      </c>
      <c r="AO1349" s="173"/>
      <c r="AP1349" s="173"/>
      <c r="AQ1349" s="173"/>
      <c r="AR1349" s="173"/>
      <c r="AS1349" s="173">
        <v>2</v>
      </c>
      <c r="AT1349" s="173">
        <v>2</v>
      </c>
      <c r="AU1349" s="173">
        <v>2</v>
      </c>
      <c r="AV1349" s="173">
        <v>2</v>
      </c>
      <c r="AW1349" s="173">
        <v>2</v>
      </c>
      <c r="AX1349" s="173">
        <v>2</v>
      </c>
      <c r="AY1349" s="173"/>
      <c r="AZ1349" s="211">
        <f t="shared" si="186"/>
        <v>2.6</v>
      </c>
      <c r="BA1349" s="211">
        <f t="shared" si="187"/>
        <v>10</v>
      </c>
      <c r="BB1349" s="205">
        <f t="shared" ref="BB1349:BB1412" si="190">SUM(BG1349:BO1349)</f>
        <v>30654</v>
      </c>
      <c r="BC1349" s="205">
        <f t="shared" ref="BC1349:BC1412" si="191">BG1349+BH1349+BK1349+BL1349+BM1349+BN1349+BO1349</f>
        <v>30654</v>
      </c>
      <c r="BD1349" s="205">
        <f t="shared" ref="BD1349:BD1412" si="192">BB1349-BF1349</f>
        <v>0</v>
      </c>
      <c r="BE1349" s="205">
        <f t="shared" ref="BE1349:BE1412" si="193">BC1349-BF1349</f>
        <v>0</v>
      </c>
      <c r="BF1349" s="175">
        <v>30654</v>
      </c>
      <c r="BG1349" s="175">
        <v>2358</v>
      </c>
      <c r="BH1349" s="175">
        <v>10195</v>
      </c>
      <c r="BI1349" s="175"/>
      <c r="BJ1349" s="175"/>
      <c r="BK1349" s="175">
        <v>3233</v>
      </c>
      <c r="BL1349" s="175">
        <v>746</v>
      </c>
      <c r="BM1349" s="175">
        <v>6855</v>
      </c>
      <c r="BN1349" s="175">
        <v>1285</v>
      </c>
      <c r="BO1349" s="175">
        <v>5982</v>
      </c>
      <c r="BP1349" s="198">
        <f t="shared" ref="BP1349:BP1412" si="194">BH1349+BO1349</f>
        <v>16177</v>
      </c>
    </row>
    <row r="1350" spans="1:68" s="116" customFormat="1" x14ac:dyDescent="0.15">
      <c r="A1350" s="117">
        <v>2621302003</v>
      </c>
      <c r="B1350" s="118" t="s">
        <v>2022</v>
      </c>
      <c r="C1350" s="118" t="s">
        <v>1980</v>
      </c>
      <c r="D1350" s="118" t="s">
        <v>2020</v>
      </c>
      <c r="E1350" s="118" t="s">
        <v>4529</v>
      </c>
      <c r="F1350" s="120">
        <v>15</v>
      </c>
      <c r="G1350" s="119">
        <v>137911</v>
      </c>
      <c r="H1350" s="119"/>
      <c r="I1350" s="120" t="s">
        <v>5820</v>
      </c>
      <c r="J1350" s="120">
        <v>700</v>
      </c>
      <c r="K1350" s="120">
        <v>137911</v>
      </c>
      <c r="L1350" s="120">
        <v>0.54</v>
      </c>
      <c r="M1350" s="121" t="s">
        <v>5667</v>
      </c>
      <c r="N1350" s="120">
        <v>1</v>
      </c>
      <c r="O1350" s="119"/>
      <c r="P1350" s="119"/>
      <c r="Q1350" s="119"/>
      <c r="R1350" s="120" t="s">
        <v>5658</v>
      </c>
      <c r="S1350" s="120">
        <v>0.2</v>
      </c>
      <c r="T1350" s="120"/>
      <c r="U1350" s="120"/>
      <c r="V1350" s="172">
        <v>150.80000000000001</v>
      </c>
      <c r="W1350" s="172">
        <v>37.200000000000003</v>
      </c>
      <c r="X1350" s="172">
        <v>108.2</v>
      </c>
      <c r="Y1350" s="172">
        <v>5.4</v>
      </c>
      <c r="Z1350" s="172"/>
      <c r="AA1350" s="123">
        <v>323</v>
      </c>
      <c r="AB1350" s="123"/>
      <c r="AC1350" s="123">
        <v>36.299999999999997</v>
      </c>
      <c r="AD1350" s="123"/>
      <c r="AE1350" s="123"/>
      <c r="AF1350" s="123"/>
      <c r="AG1350" s="214"/>
      <c r="AH1350" s="229" t="str">
        <f t="shared" si="189"/>
        <v>a3</v>
      </c>
      <c r="AI1350" s="122"/>
      <c r="AJ1350" s="122"/>
      <c r="AK1350" s="122"/>
      <c r="AL1350" s="122"/>
      <c r="AM1350" s="122"/>
      <c r="AN1350" s="173"/>
      <c r="AO1350" s="173"/>
      <c r="AP1350" s="173"/>
      <c r="AQ1350" s="173"/>
      <c r="AR1350" s="173"/>
      <c r="AS1350" s="173"/>
      <c r="AT1350" s="173"/>
      <c r="AU1350" s="173"/>
      <c r="AV1350" s="173"/>
      <c r="AW1350" s="173"/>
      <c r="AX1350" s="173"/>
      <c r="AY1350" s="173"/>
      <c r="AZ1350" s="211">
        <f t="shared" ref="AZ1350:AZ1413" si="195">SUBTOTAL(9,AN1350:AS1350)</f>
        <v>0</v>
      </c>
      <c r="BA1350" s="211">
        <f t="shared" ref="BA1350:BA1413" si="196">SUBTOTAL(9,AT1350:AY1350)</f>
        <v>0</v>
      </c>
      <c r="BB1350" s="205">
        <f t="shared" si="190"/>
        <v>0</v>
      </c>
      <c r="BC1350" s="205">
        <f t="shared" si="191"/>
        <v>0</v>
      </c>
      <c r="BD1350" s="205">
        <f t="shared" si="192"/>
        <v>0</v>
      </c>
      <c r="BE1350" s="205">
        <f t="shared" si="193"/>
        <v>0</v>
      </c>
      <c r="BF1350" s="175"/>
      <c r="BG1350" s="175"/>
      <c r="BH1350" s="175"/>
      <c r="BI1350" s="175"/>
      <c r="BJ1350" s="175"/>
      <c r="BK1350" s="175"/>
      <c r="BL1350" s="175"/>
      <c r="BM1350" s="175"/>
      <c r="BN1350" s="175"/>
      <c r="BO1350" s="175"/>
      <c r="BP1350" s="198">
        <f t="shared" si="194"/>
        <v>0</v>
      </c>
    </row>
    <row r="1351" spans="1:68" s="116" customFormat="1" x14ac:dyDescent="0.15">
      <c r="A1351" s="117">
        <v>2621302004</v>
      </c>
      <c r="B1351" s="118" t="s">
        <v>2023</v>
      </c>
      <c r="C1351" s="118" t="s">
        <v>1980</v>
      </c>
      <c r="D1351" s="118" t="s">
        <v>2020</v>
      </c>
      <c r="E1351" s="118" t="s">
        <v>4530</v>
      </c>
      <c r="F1351" s="120">
        <v>12</v>
      </c>
      <c r="G1351" s="119">
        <v>105527</v>
      </c>
      <c r="H1351" s="119"/>
      <c r="I1351" s="120" t="s">
        <v>5820</v>
      </c>
      <c r="J1351" s="120">
        <v>670</v>
      </c>
      <c r="K1351" s="120">
        <v>105527</v>
      </c>
      <c r="L1351" s="120">
        <v>0.432</v>
      </c>
      <c r="M1351" s="121" t="s">
        <v>5657</v>
      </c>
      <c r="N1351" s="120">
        <v>1</v>
      </c>
      <c r="O1351" s="119"/>
      <c r="P1351" s="119"/>
      <c r="Q1351" s="119"/>
      <c r="R1351" s="120" t="s">
        <v>5658</v>
      </c>
      <c r="S1351" s="120">
        <v>0.3</v>
      </c>
      <c r="T1351" s="120"/>
      <c r="U1351" s="120"/>
      <c r="V1351" s="172">
        <v>174.6</v>
      </c>
      <c r="W1351" s="172">
        <v>62.6</v>
      </c>
      <c r="X1351" s="172">
        <v>99.2</v>
      </c>
      <c r="Y1351" s="172">
        <v>12.8</v>
      </c>
      <c r="Z1351" s="172"/>
      <c r="AA1351" s="123"/>
      <c r="AB1351" s="123"/>
      <c r="AC1351" s="123">
        <v>64</v>
      </c>
      <c r="AD1351" s="123"/>
      <c r="AE1351" s="123"/>
      <c r="AF1351" s="123"/>
      <c r="AG1351" s="214"/>
      <c r="AH1351" s="229" t="str">
        <f t="shared" si="189"/>
        <v>a3</v>
      </c>
      <c r="AI1351" s="122"/>
      <c r="AJ1351" s="122"/>
      <c r="AK1351" s="122"/>
      <c r="AL1351" s="122"/>
      <c r="AM1351" s="122"/>
      <c r="AN1351" s="173">
        <v>0.6</v>
      </c>
      <c r="AO1351" s="173"/>
      <c r="AP1351" s="173"/>
      <c r="AQ1351" s="173"/>
      <c r="AR1351" s="173"/>
      <c r="AS1351" s="173">
        <v>2</v>
      </c>
      <c r="AT1351" s="173">
        <v>2</v>
      </c>
      <c r="AU1351" s="173">
        <v>2</v>
      </c>
      <c r="AV1351" s="173">
        <v>2</v>
      </c>
      <c r="AW1351" s="173">
        <v>2</v>
      </c>
      <c r="AX1351" s="173">
        <v>2</v>
      </c>
      <c r="AY1351" s="173"/>
      <c r="AZ1351" s="211">
        <f t="shared" si="195"/>
        <v>2.6</v>
      </c>
      <c r="BA1351" s="211">
        <f t="shared" si="196"/>
        <v>10</v>
      </c>
      <c r="BB1351" s="205">
        <f t="shared" si="190"/>
        <v>19654</v>
      </c>
      <c r="BC1351" s="205">
        <f t="shared" si="191"/>
        <v>19654</v>
      </c>
      <c r="BD1351" s="205">
        <f t="shared" si="192"/>
        <v>0</v>
      </c>
      <c r="BE1351" s="205">
        <f t="shared" si="193"/>
        <v>0</v>
      </c>
      <c r="BF1351" s="175">
        <v>19654</v>
      </c>
      <c r="BG1351" s="175">
        <v>2286</v>
      </c>
      <c r="BH1351" s="175">
        <v>5460</v>
      </c>
      <c r="BI1351" s="175"/>
      <c r="BJ1351" s="175"/>
      <c r="BK1351" s="175">
        <v>1732</v>
      </c>
      <c r="BL1351" s="175"/>
      <c r="BM1351" s="175">
        <v>3468</v>
      </c>
      <c r="BN1351" s="175">
        <v>665</v>
      </c>
      <c r="BO1351" s="175">
        <v>6043</v>
      </c>
      <c r="BP1351" s="198">
        <f t="shared" si="194"/>
        <v>11503</v>
      </c>
    </row>
    <row r="1352" spans="1:68" s="116" customFormat="1" x14ac:dyDescent="0.15">
      <c r="A1352" s="117">
        <v>2621302005</v>
      </c>
      <c r="B1352" s="118" t="s">
        <v>2024</v>
      </c>
      <c r="C1352" s="118" t="s">
        <v>1980</v>
      </c>
      <c r="D1352" s="118" t="s">
        <v>2020</v>
      </c>
      <c r="E1352" s="118" t="s">
        <v>4531</v>
      </c>
      <c r="F1352" s="120">
        <v>11</v>
      </c>
      <c r="G1352" s="119">
        <v>143388</v>
      </c>
      <c r="H1352" s="119"/>
      <c r="I1352" s="120" t="s">
        <v>5820</v>
      </c>
      <c r="J1352" s="120">
        <v>700</v>
      </c>
      <c r="K1352" s="120">
        <v>143388</v>
      </c>
      <c r="L1352" s="120">
        <v>0.56100000000000005</v>
      </c>
      <c r="M1352" s="121" t="s">
        <v>5657</v>
      </c>
      <c r="N1352" s="120">
        <v>1</v>
      </c>
      <c r="O1352" s="119"/>
      <c r="P1352" s="119"/>
      <c r="Q1352" s="119"/>
      <c r="R1352" s="120" t="s">
        <v>5658</v>
      </c>
      <c r="S1352" s="120">
        <v>0.1</v>
      </c>
      <c r="T1352" s="120"/>
      <c r="U1352" s="120"/>
      <c r="V1352" s="172">
        <v>290.3</v>
      </c>
      <c r="W1352" s="172">
        <v>41.5</v>
      </c>
      <c r="X1352" s="172">
        <v>240</v>
      </c>
      <c r="Y1352" s="172">
        <v>8.8000000000000007</v>
      </c>
      <c r="Z1352" s="172"/>
      <c r="AA1352" s="123"/>
      <c r="AB1352" s="123"/>
      <c r="AC1352" s="123">
        <v>115.5</v>
      </c>
      <c r="AD1352" s="123"/>
      <c r="AE1352" s="123"/>
      <c r="AF1352" s="123"/>
      <c r="AG1352" s="214"/>
      <c r="AH1352" s="229" t="str">
        <f t="shared" si="189"/>
        <v>a3</v>
      </c>
      <c r="AI1352" s="122"/>
      <c r="AJ1352" s="122"/>
      <c r="AK1352" s="122"/>
      <c r="AL1352" s="122"/>
      <c r="AM1352" s="122"/>
      <c r="AN1352" s="173">
        <v>0.6</v>
      </c>
      <c r="AO1352" s="173"/>
      <c r="AP1352" s="173"/>
      <c r="AQ1352" s="173"/>
      <c r="AR1352" s="173"/>
      <c r="AS1352" s="173">
        <v>2</v>
      </c>
      <c r="AT1352" s="173">
        <v>2</v>
      </c>
      <c r="AU1352" s="173">
        <v>2</v>
      </c>
      <c r="AV1352" s="173">
        <v>2</v>
      </c>
      <c r="AW1352" s="173">
        <v>2</v>
      </c>
      <c r="AX1352" s="173">
        <v>2</v>
      </c>
      <c r="AY1352" s="173"/>
      <c r="AZ1352" s="211">
        <f t="shared" si="195"/>
        <v>2.6</v>
      </c>
      <c r="BA1352" s="211">
        <f t="shared" si="196"/>
        <v>10</v>
      </c>
      <c r="BB1352" s="205">
        <f t="shared" si="190"/>
        <v>29780</v>
      </c>
      <c r="BC1352" s="205">
        <f t="shared" si="191"/>
        <v>29780</v>
      </c>
      <c r="BD1352" s="205">
        <f t="shared" si="192"/>
        <v>0</v>
      </c>
      <c r="BE1352" s="205">
        <f t="shared" si="193"/>
        <v>0</v>
      </c>
      <c r="BF1352" s="175">
        <v>29780</v>
      </c>
      <c r="BG1352" s="175">
        <v>2890</v>
      </c>
      <c r="BH1352" s="175">
        <v>6316</v>
      </c>
      <c r="BI1352" s="175"/>
      <c r="BJ1352" s="175"/>
      <c r="BK1352" s="175">
        <v>3770</v>
      </c>
      <c r="BL1352" s="175">
        <v>3284</v>
      </c>
      <c r="BM1352" s="175">
        <v>8697</v>
      </c>
      <c r="BN1352" s="175">
        <v>855</v>
      </c>
      <c r="BO1352" s="175">
        <v>3968</v>
      </c>
      <c r="BP1352" s="198">
        <f t="shared" si="194"/>
        <v>10284</v>
      </c>
    </row>
    <row r="1353" spans="1:68" s="116" customFormat="1" x14ac:dyDescent="0.15">
      <c r="A1353" s="117">
        <v>2621401001</v>
      </c>
      <c r="B1353" s="118" t="s">
        <v>2025</v>
      </c>
      <c r="C1353" s="118" t="s">
        <v>1980</v>
      </c>
      <c r="D1353" s="118" t="s">
        <v>2026</v>
      </c>
      <c r="E1353" s="118" t="s">
        <v>4532</v>
      </c>
      <c r="F1353" s="120">
        <v>21</v>
      </c>
      <c r="G1353" s="119">
        <v>1178740</v>
      </c>
      <c r="H1353" s="119"/>
      <c r="I1353" s="120" t="s">
        <v>5820</v>
      </c>
      <c r="J1353" s="120">
        <v>8000</v>
      </c>
      <c r="K1353" s="120">
        <v>1178740</v>
      </c>
      <c r="L1353" s="120">
        <v>0.40400000000000003</v>
      </c>
      <c r="M1353" s="121" t="s">
        <v>5657</v>
      </c>
      <c r="N1353" s="120">
        <v>1</v>
      </c>
      <c r="O1353" s="119">
        <v>178</v>
      </c>
      <c r="P1353" s="119">
        <v>36.200000000000003</v>
      </c>
      <c r="Q1353" s="119">
        <v>3.9</v>
      </c>
      <c r="R1353" s="120" t="s">
        <v>5655</v>
      </c>
      <c r="S1353" s="120">
        <v>10.6</v>
      </c>
      <c r="T1353" s="120"/>
      <c r="U1353" s="120"/>
      <c r="V1353" s="172">
        <v>729</v>
      </c>
      <c r="W1353" s="172">
        <v>88.6</v>
      </c>
      <c r="X1353" s="172">
        <v>490.3</v>
      </c>
      <c r="Y1353" s="172">
        <v>32.9</v>
      </c>
      <c r="Z1353" s="172">
        <v>117.2</v>
      </c>
      <c r="AA1353" s="123">
        <v>12563</v>
      </c>
      <c r="AB1353" s="123"/>
      <c r="AC1353" s="123">
        <v>913</v>
      </c>
      <c r="AD1353" s="123"/>
      <c r="AE1353" s="123"/>
      <c r="AF1353" s="123"/>
      <c r="AG1353" s="214"/>
      <c r="AH1353" s="229" t="str">
        <f t="shared" si="189"/>
        <v>a3</v>
      </c>
      <c r="AI1353" s="122"/>
      <c r="AJ1353" s="122"/>
      <c r="AK1353" s="122"/>
      <c r="AL1353" s="122"/>
      <c r="AM1353" s="122"/>
      <c r="AN1353" s="173">
        <v>2</v>
      </c>
      <c r="AO1353" s="173"/>
      <c r="AP1353" s="173"/>
      <c r="AQ1353" s="173"/>
      <c r="AR1353" s="173"/>
      <c r="AS1353" s="173">
        <v>2</v>
      </c>
      <c r="AT1353" s="173">
        <v>2</v>
      </c>
      <c r="AU1353" s="173">
        <v>2</v>
      </c>
      <c r="AV1353" s="173">
        <v>1</v>
      </c>
      <c r="AW1353" s="173">
        <v>1</v>
      </c>
      <c r="AX1353" s="173">
        <v>1</v>
      </c>
      <c r="AY1353" s="173"/>
      <c r="AZ1353" s="211">
        <f t="shared" si="195"/>
        <v>4</v>
      </c>
      <c r="BA1353" s="211">
        <f t="shared" si="196"/>
        <v>7</v>
      </c>
      <c r="BB1353" s="205">
        <f t="shared" si="190"/>
        <v>109945</v>
      </c>
      <c r="BC1353" s="205">
        <f t="shared" si="191"/>
        <v>109945</v>
      </c>
      <c r="BD1353" s="205">
        <f t="shared" si="192"/>
        <v>0</v>
      </c>
      <c r="BE1353" s="205">
        <f t="shared" si="193"/>
        <v>0</v>
      </c>
      <c r="BF1353" s="175">
        <v>109945</v>
      </c>
      <c r="BG1353" s="175">
        <v>8627</v>
      </c>
      <c r="BH1353" s="175">
        <v>56914</v>
      </c>
      <c r="BI1353" s="175"/>
      <c r="BJ1353" s="175"/>
      <c r="BK1353" s="175">
        <v>23278</v>
      </c>
      <c r="BL1353" s="175">
        <v>5907</v>
      </c>
      <c r="BM1353" s="175">
        <v>10516</v>
      </c>
      <c r="BN1353" s="175">
        <v>1693</v>
      </c>
      <c r="BO1353" s="175">
        <v>3010</v>
      </c>
      <c r="BP1353" s="198">
        <f t="shared" si="194"/>
        <v>59924</v>
      </c>
    </row>
    <row r="1354" spans="1:68" s="116" customFormat="1" x14ac:dyDescent="0.15">
      <c r="A1354" s="117">
        <v>2634401001</v>
      </c>
      <c r="B1354" s="118" t="s">
        <v>2027</v>
      </c>
      <c r="C1354" s="118" t="s">
        <v>1980</v>
      </c>
      <c r="D1354" s="118" t="s">
        <v>2028</v>
      </c>
      <c r="E1354" s="118" t="s">
        <v>4533</v>
      </c>
      <c r="F1354" s="120">
        <v>13</v>
      </c>
      <c r="G1354" s="119"/>
      <c r="H1354" s="119"/>
      <c r="I1354" s="120" t="s">
        <v>5820</v>
      </c>
      <c r="J1354" s="120">
        <v>3125</v>
      </c>
      <c r="K1354" s="120">
        <v>506263</v>
      </c>
      <c r="L1354" s="120">
        <v>0.44400000000000001</v>
      </c>
      <c r="M1354" s="121" t="s">
        <v>5665</v>
      </c>
      <c r="N1354" s="120">
        <v>1</v>
      </c>
      <c r="O1354" s="119">
        <v>158</v>
      </c>
      <c r="P1354" s="119">
        <v>39.799999999999997</v>
      </c>
      <c r="Q1354" s="119">
        <v>3.3</v>
      </c>
      <c r="R1354" s="120" t="s">
        <v>5658</v>
      </c>
      <c r="S1354" s="120">
        <v>0.1</v>
      </c>
      <c r="T1354" s="120"/>
      <c r="U1354" s="120"/>
      <c r="V1354" s="172">
        <v>481</v>
      </c>
      <c r="W1354" s="172"/>
      <c r="X1354" s="172">
        <v>162</v>
      </c>
      <c r="Y1354" s="172">
        <v>69</v>
      </c>
      <c r="Z1354" s="172">
        <v>250</v>
      </c>
      <c r="AA1354" s="123">
        <v>2.87</v>
      </c>
      <c r="AB1354" s="123"/>
      <c r="AC1354" s="123">
        <v>326</v>
      </c>
      <c r="AD1354" s="123"/>
      <c r="AE1354" s="123"/>
      <c r="AF1354" s="123"/>
      <c r="AG1354" s="214"/>
      <c r="AH1354" s="229" t="str">
        <f t="shared" si="189"/>
        <v>a3</v>
      </c>
      <c r="AI1354" s="122" t="s">
        <v>5400</v>
      </c>
      <c r="AJ1354" s="122"/>
      <c r="AK1354" s="122" t="s">
        <v>5400</v>
      </c>
      <c r="AL1354" s="122" t="s">
        <v>5400</v>
      </c>
      <c r="AM1354" s="122"/>
      <c r="AN1354" s="173">
        <v>1</v>
      </c>
      <c r="AO1354" s="173"/>
      <c r="AP1354" s="173"/>
      <c r="AQ1354" s="173"/>
      <c r="AR1354" s="173"/>
      <c r="AS1354" s="173"/>
      <c r="AT1354" s="173">
        <v>1.2</v>
      </c>
      <c r="AU1354" s="173">
        <v>1</v>
      </c>
      <c r="AV1354" s="173">
        <v>0.5</v>
      </c>
      <c r="AW1354" s="173">
        <v>1</v>
      </c>
      <c r="AX1354" s="173"/>
      <c r="AY1354" s="173"/>
      <c r="AZ1354" s="211">
        <f t="shared" si="195"/>
        <v>1</v>
      </c>
      <c r="BA1354" s="211">
        <f t="shared" si="196"/>
        <v>3.7</v>
      </c>
      <c r="BB1354" s="205">
        <f t="shared" si="190"/>
        <v>60437</v>
      </c>
      <c r="BC1354" s="205">
        <f t="shared" si="191"/>
        <v>60437</v>
      </c>
      <c r="BD1354" s="205">
        <f t="shared" si="192"/>
        <v>0</v>
      </c>
      <c r="BE1354" s="205">
        <f t="shared" si="193"/>
        <v>0</v>
      </c>
      <c r="BF1354" s="175">
        <v>60437</v>
      </c>
      <c r="BG1354" s="175">
        <v>6257</v>
      </c>
      <c r="BH1354" s="175">
        <v>25617</v>
      </c>
      <c r="BI1354" s="175"/>
      <c r="BJ1354" s="175"/>
      <c r="BK1354" s="175">
        <v>7551</v>
      </c>
      <c r="BL1354" s="175">
        <v>5848</v>
      </c>
      <c r="BM1354" s="175">
        <v>3577</v>
      </c>
      <c r="BN1354" s="175">
        <v>4504</v>
      </c>
      <c r="BO1354" s="175">
        <v>7083</v>
      </c>
      <c r="BP1354" s="198">
        <f t="shared" si="194"/>
        <v>32700</v>
      </c>
    </row>
    <row r="1355" spans="1:68" s="116" customFormat="1" x14ac:dyDescent="0.15">
      <c r="A1355" s="117">
        <v>2636502001</v>
      </c>
      <c r="B1355" s="118" t="s">
        <v>2029</v>
      </c>
      <c r="C1355" s="118" t="s">
        <v>1980</v>
      </c>
      <c r="D1355" s="118" t="s">
        <v>2030</v>
      </c>
      <c r="E1355" s="118" t="s">
        <v>4534</v>
      </c>
      <c r="F1355" s="120">
        <v>13</v>
      </c>
      <c r="G1355" s="119">
        <v>211202</v>
      </c>
      <c r="H1355" s="119"/>
      <c r="I1355" s="120" t="s">
        <v>5820</v>
      </c>
      <c r="J1355" s="120">
        <v>1380</v>
      </c>
      <c r="K1355" s="120">
        <v>211202</v>
      </c>
      <c r="L1355" s="120">
        <v>0.41899999999999998</v>
      </c>
      <c r="M1355" s="121" t="s">
        <v>5657</v>
      </c>
      <c r="N1355" s="120">
        <v>1</v>
      </c>
      <c r="O1355" s="119">
        <v>124</v>
      </c>
      <c r="P1355" s="119">
        <v>34.6</v>
      </c>
      <c r="Q1355" s="119">
        <v>3.63</v>
      </c>
      <c r="R1355" s="120" t="s">
        <v>5658</v>
      </c>
      <c r="S1355" s="120">
        <v>0.2</v>
      </c>
      <c r="T1355" s="120"/>
      <c r="U1355" s="120"/>
      <c r="V1355" s="172">
        <v>164.2</v>
      </c>
      <c r="W1355" s="172"/>
      <c r="X1355" s="172">
        <v>110</v>
      </c>
      <c r="Y1355" s="172">
        <v>4.8</v>
      </c>
      <c r="Z1355" s="172">
        <v>49.4</v>
      </c>
      <c r="AA1355" s="123"/>
      <c r="AB1355" s="123"/>
      <c r="AC1355" s="123">
        <v>134</v>
      </c>
      <c r="AD1355" s="123"/>
      <c r="AE1355" s="123"/>
      <c r="AF1355" s="123"/>
      <c r="AG1355" s="214"/>
      <c r="AH1355" s="229" t="str">
        <f t="shared" si="189"/>
        <v>a3</v>
      </c>
      <c r="AI1355" s="122"/>
      <c r="AJ1355" s="122"/>
      <c r="AK1355" s="122"/>
      <c r="AL1355" s="122"/>
      <c r="AM1355" s="122"/>
      <c r="AN1355" s="173">
        <v>1</v>
      </c>
      <c r="AO1355" s="173"/>
      <c r="AP1355" s="173"/>
      <c r="AQ1355" s="173"/>
      <c r="AR1355" s="173"/>
      <c r="AS1355" s="173"/>
      <c r="AT1355" s="173">
        <v>0.5</v>
      </c>
      <c r="AU1355" s="173">
        <v>0.5</v>
      </c>
      <c r="AV1355" s="173"/>
      <c r="AW1355" s="173"/>
      <c r="AX1355" s="173"/>
      <c r="AY1355" s="173"/>
      <c r="AZ1355" s="211">
        <f t="shared" si="195"/>
        <v>1</v>
      </c>
      <c r="BA1355" s="211">
        <f t="shared" si="196"/>
        <v>1</v>
      </c>
      <c r="BB1355" s="205">
        <f t="shared" si="190"/>
        <v>40465</v>
      </c>
      <c r="BC1355" s="205">
        <f t="shared" si="191"/>
        <v>31637</v>
      </c>
      <c r="BD1355" s="205">
        <f t="shared" si="192"/>
        <v>10500</v>
      </c>
      <c r="BE1355" s="205">
        <f t="shared" si="193"/>
        <v>1672</v>
      </c>
      <c r="BF1355" s="175">
        <v>29965</v>
      </c>
      <c r="BG1355" s="175">
        <v>7275</v>
      </c>
      <c r="BH1355" s="175">
        <v>10500</v>
      </c>
      <c r="BI1355" s="175">
        <v>8828</v>
      </c>
      <c r="BJ1355" s="175"/>
      <c r="BK1355" s="175">
        <v>4058</v>
      </c>
      <c r="BL1355" s="175">
        <v>3626</v>
      </c>
      <c r="BM1355" s="175">
        <v>2726</v>
      </c>
      <c r="BN1355" s="175">
        <v>1133</v>
      </c>
      <c r="BO1355" s="175">
        <v>2319</v>
      </c>
      <c r="BP1355" s="198">
        <f t="shared" si="194"/>
        <v>12819</v>
      </c>
    </row>
    <row r="1356" spans="1:68" s="116" customFormat="1" x14ac:dyDescent="0.15">
      <c r="A1356" s="117">
        <v>2640702001</v>
      </c>
      <c r="B1356" s="118" t="s">
        <v>2031</v>
      </c>
      <c r="C1356" s="118" t="s">
        <v>1980</v>
      </c>
      <c r="D1356" s="118" t="s">
        <v>2032</v>
      </c>
      <c r="E1356" s="118" t="s">
        <v>4535</v>
      </c>
      <c r="F1356" s="120">
        <v>21</v>
      </c>
      <c r="G1356" s="119"/>
      <c r="H1356" s="119"/>
      <c r="I1356" s="120" t="s">
        <v>5820</v>
      </c>
      <c r="J1356" s="120">
        <v>750</v>
      </c>
      <c r="K1356" s="120">
        <v>79489</v>
      </c>
      <c r="L1356" s="120">
        <v>0.28999999999999998</v>
      </c>
      <c r="M1356" s="121" t="s">
        <v>5657</v>
      </c>
      <c r="N1356" s="120">
        <v>1</v>
      </c>
      <c r="O1356" s="119"/>
      <c r="P1356" s="119"/>
      <c r="Q1356" s="119"/>
      <c r="R1356" s="120" t="s">
        <v>5660</v>
      </c>
      <c r="S1356" s="120">
        <v>0.2</v>
      </c>
      <c r="T1356" s="120"/>
      <c r="U1356" s="120"/>
      <c r="V1356" s="172">
        <v>67</v>
      </c>
      <c r="W1356" s="172"/>
      <c r="X1356" s="172">
        <v>64</v>
      </c>
      <c r="Y1356" s="172"/>
      <c r="Z1356" s="172">
        <v>3</v>
      </c>
      <c r="AA1356" s="123">
        <v>545</v>
      </c>
      <c r="AB1356" s="123"/>
      <c r="AC1356" s="123">
        <v>40</v>
      </c>
      <c r="AD1356" s="123"/>
      <c r="AE1356" s="123"/>
      <c r="AF1356" s="123"/>
      <c r="AG1356" s="214"/>
      <c r="AH1356" s="229" t="str">
        <f t="shared" si="189"/>
        <v>a3</v>
      </c>
      <c r="AI1356" s="122"/>
      <c r="AJ1356" s="122"/>
      <c r="AK1356" s="122"/>
      <c r="AL1356" s="122"/>
      <c r="AM1356" s="122"/>
      <c r="AN1356" s="173">
        <v>6</v>
      </c>
      <c r="AO1356" s="173"/>
      <c r="AP1356" s="173"/>
      <c r="AQ1356" s="173"/>
      <c r="AR1356" s="173"/>
      <c r="AS1356" s="173"/>
      <c r="AT1356" s="173">
        <v>1</v>
      </c>
      <c r="AU1356" s="173">
        <v>1</v>
      </c>
      <c r="AV1356" s="173">
        <v>0.5</v>
      </c>
      <c r="AW1356" s="173">
        <v>0.5</v>
      </c>
      <c r="AX1356" s="173">
        <v>1</v>
      </c>
      <c r="AY1356" s="173"/>
      <c r="AZ1356" s="211">
        <f t="shared" si="195"/>
        <v>6</v>
      </c>
      <c r="BA1356" s="211">
        <f t="shared" si="196"/>
        <v>4</v>
      </c>
      <c r="BB1356" s="205">
        <f t="shared" si="190"/>
        <v>26530</v>
      </c>
      <c r="BC1356" s="205">
        <f t="shared" si="191"/>
        <v>24138</v>
      </c>
      <c r="BD1356" s="205">
        <f t="shared" si="192"/>
        <v>3435</v>
      </c>
      <c r="BE1356" s="205">
        <f t="shared" si="193"/>
        <v>1043</v>
      </c>
      <c r="BF1356" s="175">
        <v>23095</v>
      </c>
      <c r="BG1356" s="175">
        <v>1970</v>
      </c>
      <c r="BH1356" s="175">
        <v>3435</v>
      </c>
      <c r="BI1356" s="175">
        <v>2392</v>
      </c>
      <c r="BJ1356" s="175"/>
      <c r="BK1356" s="175">
        <v>15904</v>
      </c>
      <c r="BL1356" s="175">
        <v>20</v>
      </c>
      <c r="BM1356" s="175">
        <v>1177</v>
      </c>
      <c r="BN1356" s="175">
        <v>554</v>
      </c>
      <c r="BO1356" s="175">
        <v>1078</v>
      </c>
      <c r="BP1356" s="198">
        <f t="shared" si="194"/>
        <v>4513</v>
      </c>
    </row>
    <row r="1357" spans="1:68" s="116" customFormat="1" x14ac:dyDescent="0.15">
      <c r="A1357" s="117">
        <v>2640702002</v>
      </c>
      <c r="B1357" s="118" t="s">
        <v>2033</v>
      </c>
      <c r="C1357" s="118" t="s">
        <v>1980</v>
      </c>
      <c r="D1357" s="118" t="s">
        <v>2032</v>
      </c>
      <c r="E1357" s="118" t="s">
        <v>4536</v>
      </c>
      <c r="F1357" s="120">
        <v>20</v>
      </c>
      <c r="G1357" s="119">
        <v>34468</v>
      </c>
      <c r="H1357" s="119"/>
      <c r="I1357" s="120" t="s">
        <v>5820</v>
      </c>
      <c r="J1357" s="120">
        <v>265</v>
      </c>
      <c r="K1357" s="120">
        <v>34468</v>
      </c>
      <c r="L1357" s="120">
        <v>0.35599999999999998</v>
      </c>
      <c r="M1357" s="121" t="s">
        <v>5657</v>
      </c>
      <c r="N1357" s="120">
        <v>1</v>
      </c>
      <c r="O1357" s="119"/>
      <c r="P1357" s="119"/>
      <c r="Q1357" s="119"/>
      <c r="R1357" s="120" t="s">
        <v>5660</v>
      </c>
      <c r="S1357" s="120">
        <v>0.2</v>
      </c>
      <c r="T1357" s="120"/>
      <c r="U1357" s="120"/>
      <c r="V1357" s="172">
        <v>64</v>
      </c>
      <c r="W1357" s="172"/>
      <c r="X1357" s="172">
        <v>64</v>
      </c>
      <c r="Y1357" s="172"/>
      <c r="Z1357" s="172"/>
      <c r="AA1357" s="123">
        <v>146</v>
      </c>
      <c r="AB1357" s="123"/>
      <c r="AC1357" s="123">
        <v>13</v>
      </c>
      <c r="AD1357" s="123"/>
      <c r="AE1357" s="123"/>
      <c r="AF1357" s="123"/>
      <c r="AG1357" s="214"/>
      <c r="AH1357" s="229" t="str">
        <f t="shared" si="189"/>
        <v>a3</v>
      </c>
      <c r="AI1357" s="122"/>
      <c r="AJ1357" s="122"/>
      <c r="AK1357" s="122"/>
      <c r="AL1357" s="122"/>
      <c r="AM1357" s="122"/>
      <c r="AN1357" s="173">
        <v>6</v>
      </c>
      <c r="AO1357" s="173"/>
      <c r="AP1357" s="173"/>
      <c r="AQ1357" s="173"/>
      <c r="AR1357" s="173"/>
      <c r="AS1357" s="173"/>
      <c r="AT1357" s="173">
        <v>1</v>
      </c>
      <c r="AU1357" s="173">
        <v>1</v>
      </c>
      <c r="AV1357" s="173">
        <v>0.5</v>
      </c>
      <c r="AW1357" s="173">
        <v>0.5</v>
      </c>
      <c r="AX1357" s="173">
        <v>1</v>
      </c>
      <c r="AY1357" s="173"/>
      <c r="AZ1357" s="211">
        <f t="shared" si="195"/>
        <v>6</v>
      </c>
      <c r="BA1357" s="211">
        <f t="shared" si="196"/>
        <v>4</v>
      </c>
      <c r="BB1357" s="205">
        <f t="shared" si="190"/>
        <v>14271</v>
      </c>
      <c r="BC1357" s="205">
        <f t="shared" si="191"/>
        <v>13152</v>
      </c>
      <c r="BD1357" s="205">
        <f t="shared" si="192"/>
        <v>1607</v>
      </c>
      <c r="BE1357" s="205">
        <f t="shared" si="193"/>
        <v>488</v>
      </c>
      <c r="BF1357" s="175">
        <v>12664</v>
      </c>
      <c r="BG1357" s="175">
        <v>1970</v>
      </c>
      <c r="BH1357" s="175">
        <v>1607</v>
      </c>
      <c r="BI1357" s="175">
        <v>1119</v>
      </c>
      <c r="BJ1357" s="175"/>
      <c r="BK1357" s="175">
        <v>7469</v>
      </c>
      <c r="BL1357" s="175">
        <v>20</v>
      </c>
      <c r="BM1357" s="175">
        <v>1070</v>
      </c>
      <c r="BN1357" s="175">
        <v>493</v>
      </c>
      <c r="BO1357" s="175">
        <v>523</v>
      </c>
      <c r="BP1357" s="198">
        <f t="shared" si="194"/>
        <v>2130</v>
      </c>
    </row>
    <row r="1358" spans="1:68" s="116" customFormat="1" x14ac:dyDescent="0.15">
      <c r="A1358" s="117">
        <v>2640702003</v>
      </c>
      <c r="B1358" s="118" t="s">
        <v>2034</v>
      </c>
      <c r="C1358" s="118" t="s">
        <v>1980</v>
      </c>
      <c r="D1358" s="118" t="s">
        <v>2032</v>
      </c>
      <c r="E1358" s="118" t="s">
        <v>4537</v>
      </c>
      <c r="F1358" s="120">
        <v>16</v>
      </c>
      <c r="G1358" s="119">
        <v>190241</v>
      </c>
      <c r="H1358" s="119"/>
      <c r="I1358" s="120" t="s">
        <v>5820</v>
      </c>
      <c r="J1358" s="120">
        <v>1200</v>
      </c>
      <c r="K1358" s="120">
        <v>190241</v>
      </c>
      <c r="L1358" s="120">
        <v>0.434</v>
      </c>
      <c r="M1358" s="121" t="s">
        <v>5657</v>
      </c>
      <c r="N1358" s="120">
        <v>1</v>
      </c>
      <c r="O1358" s="119"/>
      <c r="P1358" s="119"/>
      <c r="Q1358" s="119"/>
      <c r="R1358" s="120" t="s">
        <v>5663</v>
      </c>
      <c r="S1358" s="120">
        <v>0.6</v>
      </c>
      <c r="T1358" s="120"/>
      <c r="U1358" s="120"/>
      <c r="V1358" s="172">
        <v>248</v>
      </c>
      <c r="W1358" s="172"/>
      <c r="X1358" s="172">
        <v>248</v>
      </c>
      <c r="Y1358" s="172"/>
      <c r="Z1358" s="172"/>
      <c r="AA1358" s="123"/>
      <c r="AB1358" s="123"/>
      <c r="AC1358" s="123">
        <v>118</v>
      </c>
      <c r="AD1358" s="123"/>
      <c r="AE1358" s="123"/>
      <c r="AF1358" s="123"/>
      <c r="AG1358" s="214"/>
      <c r="AH1358" s="229" t="str">
        <f t="shared" si="189"/>
        <v>a3</v>
      </c>
      <c r="AI1358" s="122"/>
      <c r="AJ1358" s="122"/>
      <c r="AK1358" s="122"/>
      <c r="AL1358" s="122"/>
      <c r="AM1358" s="122"/>
      <c r="AN1358" s="173">
        <v>6</v>
      </c>
      <c r="AO1358" s="173"/>
      <c r="AP1358" s="173"/>
      <c r="AQ1358" s="173"/>
      <c r="AR1358" s="173"/>
      <c r="AS1358" s="173"/>
      <c r="AT1358" s="173">
        <v>1</v>
      </c>
      <c r="AU1358" s="173">
        <v>0.5</v>
      </c>
      <c r="AV1358" s="173">
        <v>1</v>
      </c>
      <c r="AW1358" s="173">
        <v>0.5</v>
      </c>
      <c r="AX1358" s="173"/>
      <c r="AY1358" s="173"/>
      <c r="AZ1358" s="211">
        <f t="shared" si="195"/>
        <v>6</v>
      </c>
      <c r="BA1358" s="211">
        <f t="shared" si="196"/>
        <v>3</v>
      </c>
      <c r="BB1358" s="205">
        <f t="shared" si="190"/>
        <v>25699</v>
      </c>
      <c r="BC1358" s="205">
        <f t="shared" si="191"/>
        <v>21947</v>
      </c>
      <c r="BD1358" s="205">
        <f t="shared" si="192"/>
        <v>6876</v>
      </c>
      <c r="BE1358" s="205">
        <f t="shared" si="193"/>
        <v>3124</v>
      </c>
      <c r="BF1358" s="175">
        <v>18823</v>
      </c>
      <c r="BG1358" s="175">
        <v>1970</v>
      </c>
      <c r="BH1358" s="175">
        <v>6876</v>
      </c>
      <c r="BI1358" s="175">
        <v>3752</v>
      </c>
      <c r="BJ1358" s="175"/>
      <c r="BK1358" s="175">
        <v>3479</v>
      </c>
      <c r="BL1358" s="175">
        <v>1177</v>
      </c>
      <c r="BM1358" s="175">
        <v>3538</v>
      </c>
      <c r="BN1358" s="175">
        <v>1370</v>
      </c>
      <c r="BO1358" s="175">
        <v>3537</v>
      </c>
      <c r="BP1358" s="198">
        <f t="shared" si="194"/>
        <v>10413</v>
      </c>
    </row>
    <row r="1359" spans="1:68" s="116" customFormat="1" x14ac:dyDescent="0.15">
      <c r="A1359" s="117">
        <v>2640702004</v>
      </c>
      <c r="B1359" s="118" t="s">
        <v>2035</v>
      </c>
      <c r="C1359" s="118" t="s">
        <v>1980</v>
      </c>
      <c r="D1359" s="118" t="s">
        <v>2032</v>
      </c>
      <c r="E1359" s="118" t="s">
        <v>4538</v>
      </c>
      <c r="F1359" s="120">
        <v>13</v>
      </c>
      <c r="G1359" s="119">
        <v>147969</v>
      </c>
      <c r="H1359" s="119"/>
      <c r="I1359" s="120" t="s">
        <v>5820</v>
      </c>
      <c r="J1359" s="120">
        <v>1150</v>
      </c>
      <c r="K1359" s="120">
        <v>147969</v>
      </c>
      <c r="L1359" s="120">
        <v>0.35299999999999998</v>
      </c>
      <c r="M1359" s="121" t="s">
        <v>5657</v>
      </c>
      <c r="N1359" s="120">
        <v>1</v>
      </c>
      <c r="O1359" s="119"/>
      <c r="P1359" s="119"/>
      <c r="Q1359" s="119"/>
      <c r="R1359" s="120" t="s">
        <v>5660</v>
      </c>
      <c r="S1359" s="120">
        <v>0.4</v>
      </c>
      <c r="T1359" s="120"/>
      <c r="U1359" s="120"/>
      <c r="V1359" s="172">
        <v>229</v>
      </c>
      <c r="W1359" s="172"/>
      <c r="X1359" s="172">
        <v>229</v>
      </c>
      <c r="Y1359" s="172"/>
      <c r="Z1359" s="172"/>
      <c r="AA1359" s="123">
        <v>650</v>
      </c>
      <c r="AB1359" s="123"/>
      <c r="AC1359" s="123">
        <v>62</v>
      </c>
      <c r="AD1359" s="123"/>
      <c r="AE1359" s="123"/>
      <c r="AF1359" s="123"/>
      <c r="AG1359" s="214"/>
      <c r="AH1359" s="229" t="str">
        <f t="shared" si="189"/>
        <v>a3</v>
      </c>
      <c r="AI1359" s="122"/>
      <c r="AJ1359" s="122"/>
      <c r="AK1359" s="122"/>
      <c r="AL1359" s="122"/>
      <c r="AM1359" s="122"/>
      <c r="AN1359" s="173">
        <v>6</v>
      </c>
      <c r="AO1359" s="173"/>
      <c r="AP1359" s="173"/>
      <c r="AQ1359" s="173"/>
      <c r="AR1359" s="173"/>
      <c r="AS1359" s="173"/>
      <c r="AT1359" s="173">
        <v>1</v>
      </c>
      <c r="AU1359" s="173">
        <v>1</v>
      </c>
      <c r="AV1359" s="173">
        <v>0.5</v>
      </c>
      <c r="AW1359" s="173">
        <v>0.5</v>
      </c>
      <c r="AX1359" s="173">
        <v>1</v>
      </c>
      <c r="AY1359" s="173"/>
      <c r="AZ1359" s="211">
        <f t="shared" si="195"/>
        <v>6</v>
      </c>
      <c r="BA1359" s="211">
        <f t="shared" si="196"/>
        <v>4</v>
      </c>
      <c r="BB1359" s="205">
        <f t="shared" si="190"/>
        <v>36904</v>
      </c>
      <c r="BC1359" s="205">
        <f t="shared" si="191"/>
        <v>32226</v>
      </c>
      <c r="BD1359" s="205">
        <f t="shared" si="192"/>
        <v>6717</v>
      </c>
      <c r="BE1359" s="205">
        <f t="shared" si="193"/>
        <v>2039</v>
      </c>
      <c r="BF1359" s="175">
        <v>30187</v>
      </c>
      <c r="BG1359" s="175">
        <v>1970</v>
      </c>
      <c r="BH1359" s="175">
        <v>6717</v>
      </c>
      <c r="BI1359" s="175">
        <v>4678</v>
      </c>
      <c r="BJ1359" s="175"/>
      <c r="BK1359" s="175">
        <v>16572</v>
      </c>
      <c r="BL1359" s="175">
        <v>860</v>
      </c>
      <c r="BM1359" s="175">
        <v>3206</v>
      </c>
      <c r="BN1359" s="175">
        <v>656</v>
      </c>
      <c r="BO1359" s="175">
        <v>2245</v>
      </c>
      <c r="BP1359" s="198">
        <f t="shared" si="194"/>
        <v>8962</v>
      </c>
    </row>
    <row r="1360" spans="1:68" s="116" customFormat="1" x14ac:dyDescent="0.15">
      <c r="A1360" s="117">
        <v>2700181001</v>
      </c>
      <c r="B1360" s="118" t="s">
        <v>2036</v>
      </c>
      <c r="C1360" s="118" t="s">
        <v>2037</v>
      </c>
      <c r="D1360" s="118" t="s">
        <v>2038</v>
      </c>
      <c r="E1360" s="118" t="s">
        <v>4539</v>
      </c>
      <c r="F1360" s="120">
        <v>41</v>
      </c>
      <c r="G1360" s="119">
        <v>92552511</v>
      </c>
      <c r="H1360" s="119">
        <v>4612355</v>
      </c>
      <c r="I1360" s="120" t="s">
        <v>5823</v>
      </c>
      <c r="J1360" s="120">
        <v>331000</v>
      </c>
      <c r="K1360" s="120">
        <v>100208897</v>
      </c>
      <c r="L1360" s="120">
        <v>0.82899999999999996</v>
      </c>
      <c r="M1360" s="121" t="s">
        <v>5681</v>
      </c>
      <c r="N1360" s="120">
        <v>1</v>
      </c>
      <c r="O1360" s="119">
        <v>100</v>
      </c>
      <c r="P1360" s="119">
        <v>24</v>
      </c>
      <c r="Q1360" s="119">
        <v>2.9</v>
      </c>
      <c r="R1360" s="120" t="s">
        <v>5655</v>
      </c>
      <c r="S1360" s="120">
        <v>769</v>
      </c>
      <c r="T1360" s="120"/>
      <c r="U1360" s="120"/>
      <c r="V1360" s="172">
        <v>38838.36</v>
      </c>
      <c r="W1360" s="172">
        <v>6596.8</v>
      </c>
      <c r="X1360" s="172">
        <v>22241.200000000001</v>
      </c>
      <c r="Y1360" s="172">
        <v>9444</v>
      </c>
      <c r="Z1360" s="172">
        <v>556.36000000000104</v>
      </c>
      <c r="AA1360" s="123">
        <v>228054.3</v>
      </c>
      <c r="AB1360" s="123"/>
      <c r="AC1360" s="123">
        <v>12599</v>
      </c>
      <c r="AD1360" s="123"/>
      <c r="AE1360" s="123">
        <v>3745</v>
      </c>
      <c r="AF1360" s="123"/>
      <c r="AG1360" s="214">
        <f t="shared" ref="AG1360:AG1409" si="197">SUM(AD1360:AF1360)</f>
        <v>3745</v>
      </c>
      <c r="AH1360" s="229" t="str">
        <f t="shared" si="189"/>
        <v>a4</v>
      </c>
      <c r="AI1360" s="122"/>
      <c r="AJ1360" s="122"/>
      <c r="AK1360" s="122"/>
      <c r="AL1360" s="122"/>
      <c r="AM1360" s="122"/>
      <c r="AN1360" s="173">
        <v>2.5</v>
      </c>
      <c r="AO1360" s="173">
        <v>5</v>
      </c>
      <c r="AP1360" s="173">
        <v>5.5</v>
      </c>
      <c r="AQ1360" s="173">
        <v>2</v>
      </c>
      <c r="AR1360" s="173">
        <v>1</v>
      </c>
      <c r="AS1360" s="173">
        <v>2</v>
      </c>
      <c r="AT1360" s="173">
        <v>19.2</v>
      </c>
      <c r="AU1360" s="173">
        <v>12</v>
      </c>
      <c r="AV1360" s="173">
        <v>17</v>
      </c>
      <c r="AW1360" s="173">
        <v>15</v>
      </c>
      <c r="AX1360" s="173">
        <v>7</v>
      </c>
      <c r="AY1360" s="173">
        <v>3</v>
      </c>
      <c r="AZ1360" s="211">
        <f t="shared" si="195"/>
        <v>18</v>
      </c>
      <c r="BA1360" s="211">
        <f t="shared" si="196"/>
        <v>73.2</v>
      </c>
      <c r="BB1360" s="205">
        <f t="shared" si="190"/>
        <v>2032641</v>
      </c>
      <c r="BC1360" s="205">
        <f t="shared" si="191"/>
        <v>2032641</v>
      </c>
      <c r="BD1360" s="205">
        <f t="shared" si="192"/>
        <v>0</v>
      </c>
      <c r="BE1360" s="205">
        <f t="shared" si="193"/>
        <v>0</v>
      </c>
      <c r="BF1360" s="175">
        <v>2032641</v>
      </c>
      <c r="BG1360" s="175"/>
      <c r="BH1360" s="175">
        <v>921402</v>
      </c>
      <c r="BI1360" s="175"/>
      <c r="BJ1360" s="175"/>
      <c r="BK1360" s="175">
        <v>41936</v>
      </c>
      <c r="BL1360" s="175">
        <v>103847</v>
      </c>
      <c r="BM1360" s="175">
        <v>454445</v>
      </c>
      <c r="BN1360" s="175">
        <v>177409</v>
      </c>
      <c r="BO1360" s="175">
        <v>333602</v>
      </c>
      <c r="BP1360" s="198">
        <f t="shared" si="194"/>
        <v>1255004</v>
      </c>
    </row>
    <row r="1361" spans="1:68" s="116" customFormat="1" x14ac:dyDescent="0.15">
      <c r="A1361" s="117">
        <v>2700181002</v>
      </c>
      <c r="B1361" s="118" t="s">
        <v>2039</v>
      </c>
      <c r="C1361" s="118" t="s">
        <v>2037</v>
      </c>
      <c r="D1361" s="118" t="s">
        <v>2038</v>
      </c>
      <c r="E1361" s="118" t="s">
        <v>4540</v>
      </c>
      <c r="F1361" s="120">
        <v>41</v>
      </c>
      <c r="G1361" s="119">
        <v>114044144</v>
      </c>
      <c r="H1361" s="119">
        <v>8609000</v>
      </c>
      <c r="I1361" s="120" t="s">
        <v>5823</v>
      </c>
      <c r="J1361" s="120">
        <v>385000</v>
      </c>
      <c r="K1361" s="120">
        <v>124200579</v>
      </c>
      <c r="L1361" s="120">
        <v>0.88400000000000001</v>
      </c>
      <c r="M1361" s="121" t="s">
        <v>5681</v>
      </c>
      <c r="N1361" s="120">
        <v>2</v>
      </c>
      <c r="O1361" s="119">
        <v>100</v>
      </c>
      <c r="P1361" s="119">
        <v>28</v>
      </c>
      <c r="Q1361" s="119">
        <v>2.5</v>
      </c>
      <c r="R1361" s="120" t="s">
        <v>5655</v>
      </c>
      <c r="S1361" s="120">
        <v>590.79999999999995</v>
      </c>
      <c r="T1361" s="120"/>
      <c r="U1361" s="120"/>
      <c r="V1361" s="172">
        <v>32513.3</v>
      </c>
      <c r="W1361" s="172">
        <v>5789</v>
      </c>
      <c r="X1361" s="172">
        <v>15167.8</v>
      </c>
      <c r="Y1361" s="172">
        <v>10949.5</v>
      </c>
      <c r="Z1361" s="172">
        <v>607</v>
      </c>
      <c r="AA1361" s="123">
        <v>275919</v>
      </c>
      <c r="AB1361" s="123"/>
      <c r="AC1361" s="123">
        <v>57279</v>
      </c>
      <c r="AD1361" s="123"/>
      <c r="AE1361" s="123">
        <v>4276</v>
      </c>
      <c r="AF1361" s="123"/>
      <c r="AG1361" s="214">
        <f t="shared" si="197"/>
        <v>4276</v>
      </c>
      <c r="AH1361" s="229" t="str">
        <f t="shared" si="189"/>
        <v>b4</v>
      </c>
      <c r="AI1361" s="122"/>
      <c r="AJ1361" s="122"/>
      <c r="AK1361" s="122"/>
      <c r="AL1361" s="122"/>
      <c r="AM1361" s="122"/>
      <c r="AN1361" s="173">
        <v>4</v>
      </c>
      <c r="AO1361" s="173">
        <v>7</v>
      </c>
      <c r="AP1361" s="173">
        <v>4.5</v>
      </c>
      <c r="AQ1361" s="173">
        <v>1.5</v>
      </c>
      <c r="AR1361" s="173"/>
      <c r="AS1361" s="173">
        <v>1</v>
      </c>
      <c r="AT1361" s="173">
        <v>17</v>
      </c>
      <c r="AU1361" s="173">
        <v>30</v>
      </c>
      <c r="AV1361" s="173">
        <v>15</v>
      </c>
      <c r="AW1361" s="173">
        <v>20</v>
      </c>
      <c r="AX1361" s="173">
        <v>12</v>
      </c>
      <c r="AY1361" s="173">
        <v>6</v>
      </c>
      <c r="AZ1361" s="211">
        <f t="shared" si="195"/>
        <v>18</v>
      </c>
      <c r="BA1361" s="211">
        <f t="shared" si="196"/>
        <v>100</v>
      </c>
      <c r="BB1361" s="205">
        <f t="shared" si="190"/>
        <v>3055446</v>
      </c>
      <c r="BC1361" s="205">
        <f t="shared" si="191"/>
        <v>3055446</v>
      </c>
      <c r="BD1361" s="205">
        <f t="shared" si="192"/>
        <v>0</v>
      </c>
      <c r="BE1361" s="205">
        <f t="shared" si="193"/>
        <v>0</v>
      </c>
      <c r="BF1361" s="175">
        <v>3055446</v>
      </c>
      <c r="BG1361" s="175"/>
      <c r="BH1361" s="175">
        <v>1420040</v>
      </c>
      <c r="BI1361" s="175"/>
      <c r="BJ1361" s="175"/>
      <c r="BK1361" s="175">
        <v>60294</v>
      </c>
      <c r="BL1361" s="175">
        <v>205549</v>
      </c>
      <c r="BM1361" s="175">
        <v>586851</v>
      </c>
      <c r="BN1361" s="175">
        <v>274110</v>
      </c>
      <c r="BO1361" s="175">
        <v>508602</v>
      </c>
      <c r="BP1361" s="198">
        <f t="shared" si="194"/>
        <v>1928642</v>
      </c>
    </row>
    <row r="1362" spans="1:68" s="116" customFormat="1" x14ac:dyDescent="0.15">
      <c r="A1362" s="117">
        <v>2700181003</v>
      </c>
      <c r="B1362" s="118" t="s">
        <v>2040</v>
      </c>
      <c r="C1362" s="118" t="s">
        <v>2037</v>
      </c>
      <c r="D1362" s="118" t="s">
        <v>2038</v>
      </c>
      <c r="E1362" s="118" t="s">
        <v>4541</v>
      </c>
      <c r="F1362" s="120">
        <v>3</v>
      </c>
      <c r="G1362" s="119">
        <v>9319675</v>
      </c>
      <c r="H1362" s="119"/>
      <c r="I1362" s="120" t="s">
        <v>5820</v>
      </c>
      <c r="J1362" s="120">
        <v>38000</v>
      </c>
      <c r="K1362" s="120">
        <v>9431275</v>
      </c>
      <c r="L1362" s="120">
        <v>0.68</v>
      </c>
      <c r="M1362" s="121" t="s">
        <v>5661</v>
      </c>
      <c r="N1362" s="120">
        <v>1</v>
      </c>
      <c r="O1362" s="119">
        <v>130</v>
      </c>
      <c r="P1362" s="119">
        <v>30</v>
      </c>
      <c r="Q1362" s="119">
        <v>3.2</v>
      </c>
      <c r="R1362" s="120" t="s">
        <v>5655</v>
      </c>
      <c r="S1362" s="120">
        <v>103</v>
      </c>
      <c r="T1362" s="120"/>
      <c r="U1362" s="120"/>
      <c r="V1362" s="172">
        <v>5321</v>
      </c>
      <c r="W1362" s="172"/>
      <c r="X1362" s="172">
        <v>5321</v>
      </c>
      <c r="Y1362" s="172"/>
      <c r="Z1362" s="172"/>
      <c r="AA1362" s="123"/>
      <c r="AB1362" s="123"/>
      <c r="AC1362" s="123"/>
      <c r="AD1362" s="123"/>
      <c r="AE1362" s="123"/>
      <c r="AF1362" s="123"/>
      <c r="AG1362" s="214"/>
      <c r="AH1362" s="229" t="str">
        <f t="shared" si="189"/>
        <v>a1</v>
      </c>
      <c r="AI1362" s="122"/>
      <c r="AJ1362" s="122"/>
      <c r="AK1362" s="122"/>
      <c r="AL1362" s="122"/>
      <c r="AM1362" s="122"/>
      <c r="AN1362" s="173">
        <v>0.5</v>
      </c>
      <c r="AO1362" s="173">
        <v>0.5</v>
      </c>
      <c r="AP1362" s="173"/>
      <c r="AQ1362" s="173"/>
      <c r="AR1362" s="173"/>
      <c r="AS1362" s="173"/>
      <c r="AT1362" s="173">
        <v>5.8</v>
      </c>
      <c r="AU1362" s="173">
        <v>6</v>
      </c>
      <c r="AV1362" s="173"/>
      <c r="AW1362" s="173"/>
      <c r="AX1362" s="173"/>
      <c r="AY1362" s="173"/>
      <c r="AZ1362" s="211">
        <f t="shared" si="195"/>
        <v>1</v>
      </c>
      <c r="BA1362" s="211">
        <f t="shared" si="196"/>
        <v>11.8</v>
      </c>
      <c r="BB1362" s="205">
        <f t="shared" si="190"/>
        <v>199480</v>
      </c>
      <c r="BC1362" s="205">
        <f t="shared" si="191"/>
        <v>199480</v>
      </c>
      <c r="BD1362" s="205">
        <f t="shared" si="192"/>
        <v>0</v>
      </c>
      <c r="BE1362" s="205">
        <f t="shared" si="193"/>
        <v>0</v>
      </c>
      <c r="BF1362" s="175">
        <v>199480</v>
      </c>
      <c r="BG1362" s="175"/>
      <c r="BH1362" s="175">
        <v>95124</v>
      </c>
      <c r="BI1362" s="175"/>
      <c r="BJ1362" s="175"/>
      <c r="BK1362" s="175">
        <v>12</v>
      </c>
      <c r="BL1362" s="175"/>
      <c r="BM1362" s="175">
        <v>76787</v>
      </c>
      <c r="BN1362" s="175">
        <v>5827</v>
      </c>
      <c r="BO1362" s="175">
        <v>21730</v>
      </c>
      <c r="BP1362" s="198">
        <f t="shared" si="194"/>
        <v>116854</v>
      </c>
    </row>
    <row r="1363" spans="1:68" s="116" customFormat="1" x14ac:dyDescent="0.15">
      <c r="A1363" s="117">
        <v>2700181004</v>
      </c>
      <c r="B1363" s="118" t="s">
        <v>2041</v>
      </c>
      <c r="C1363" s="118" t="s">
        <v>2037</v>
      </c>
      <c r="D1363" s="118" t="s">
        <v>2038</v>
      </c>
      <c r="E1363" s="118" t="s">
        <v>4542</v>
      </c>
      <c r="F1363" s="120">
        <v>3</v>
      </c>
      <c r="G1363" s="119">
        <v>20358367</v>
      </c>
      <c r="H1363" s="119"/>
      <c r="I1363" s="120" t="s">
        <v>5823</v>
      </c>
      <c r="J1363" s="120">
        <v>69000</v>
      </c>
      <c r="K1363" s="120">
        <v>21104820</v>
      </c>
      <c r="L1363" s="120">
        <v>0.83799999999999997</v>
      </c>
      <c r="M1363" s="121" t="s">
        <v>5656</v>
      </c>
      <c r="N1363" s="120">
        <v>2</v>
      </c>
      <c r="O1363" s="119">
        <v>150</v>
      </c>
      <c r="P1363" s="119">
        <v>33</v>
      </c>
      <c r="Q1363" s="119">
        <v>3.6</v>
      </c>
      <c r="R1363" s="120" t="s">
        <v>5655</v>
      </c>
      <c r="S1363" s="120">
        <v>151.1</v>
      </c>
      <c r="T1363" s="120"/>
      <c r="U1363" s="120"/>
      <c r="V1363" s="172">
        <v>7203.5</v>
      </c>
      <c r="W1363" s="172"/>
      <c r="X1363" s="172">
        <v>7203.5</v>
      </c>
      <c r="Y1363" s="172"/>
      <c r="Z1363" s="172"/>
      <c r="AA1363" s="123"/>
      <c r="AB1363" s="123"/>
      <c r="AC1363" s="123"/>
      <c r="AD1363" s="123"/>
      <c r="AE1363" s="123"/>
      <c r="AF1363" s="123"/>
      <c r="AG1363" s="214"/>
      <c r="AH1363" s="229" t="str">
        <f t="shared" si="189"/>
        <v>b1</v>
      </c>
      <c r="AI1363" s="122"/>
      <c r="AJ1363" s="122"/>
      <c r="AK1363" s="122"/>
      <c r="AL1363" s="122"/>
      <c r="AM1363" s="122"/>
      <c r="AN1363" s="173" t="s">
        <v>3186</v>
      </c>
      <c r="AO1363" s="173" t="s">
        <v>3186</v>
      </c>
      <c r="AP1363" s="173" t="s">
        <v>3186</v>
      </c>
      <c r="AQ1363" s="173" t="s">
        <v>3186</v>
      </c>
      <c r="AR1363" s="173" t="s">
        <v>3186</v>
      </c>
      <c r="AS1363" s="173" t="s">
        <v>3186</v>
      </c>
      <c r="AT1363" s="173">
        <v>8</v>
      </c>
      <c r="AU1363" s="173" t="s">
        <v>3186</v>
      </c>
      <c r="AV1363" s="173" t="s">
        <v>3186</v>
      </c>
      <c r="AW1363" s="173" t="s">
        <v>3186</v>
      </c>
      <c r="AX1363" s="173" t="s">
        <v>3186</v>
      </c>
      <c r="AY1363" s="173" t="s">
        <v>3186</v>
      </c>
      <c r="AZ1363" s="211">
        <f t="shared" si="195"/>
        <v>0</v>
      </c>
      <c r="BA1363" s="211">
        <f t="shared" si="196"/>
        <v>8</v>
      </c>
      <c r="BB1363" s="205">
        <f t="shared" si="190"/>
        <v>238706</v>
      </c>
      <c r="BC1363" s="205">
        <f t="shared" si="191"/>
        <v>238706</v>
      </c>
      <c r="BD1363" s="205">
        <f t="shared" si="192"/>
        <v>-1</v>
      </c>
      <c r="BE1363" s="205">
        <f t="shared" si="193"/>
        <v>-1</v>
      </c>
      <c r="BF1363" s="175">
        <v>238707</v>
      </c>
      <c r="BG1363" s="175"/>
      <c r="BH1363" s="175">
        <v>108385</v>
      </c>
      <c r="BI1363" s="175"/>
      <c r="BJ1363" s="175"/>
      <c r="BK1363" s="175">
        <v>686</v>
      </c>
      <c r="BL1363" s="175"/>
      <c r="BM1363" s="175">
        <v>93280</v>
      </c>
      <c r="BN1363" s="175">
        <v>7885</v>
      </c>
      <c r="BO1363" s="175">
        <v>28470</v>
      </c>
      <c r="BP1363" s="198">
        <f t="shared" si="194"/>
        <v>136855</v>
      </c>
    </row>
    <row r="1364" spans="1:68" s="116" customFormat="1" x14ac:dyDescent="0.15">
      <c r="A1364" s="117">
        <v>2700281001</v>
      </c>
      <c r="B1364" s="118" t="s">
        <v>2042</v>
      </c>
      <c r="C1364" s="118" t="s">
        <v>2037</v>
      </c>
      <c r="D1364" s="118" t="s">
        <v>2043</v>
      </c>
      <c r="E1364" s="118" t="s">
        <v>4543</v>
      </c>
      <c r="F1364" s="120">
        <v>43</v>
      </c>
      <c r="G1364" s="119">
        <v>92603483</v>
      </c>
      <c r="H1364" s="119">
        <v>5521530</v>
      </c>
      <c r="I1364" s="120" t="s">
        <v>5821</v>
      </c>
      <c r="J1364" s="120">
        <v>256110</v>
      </c>
      <c r="K1364" s="120">
        <v>81923329</v>
      </c>
      <c r="L1364" s="120">
        <v>0.876</v>
      </c>
      <c r="M1364" s="121" t="s">
        <v>5661</v>
      </c>
      <c r="N1364" s="120">
        <v>1</v>
      </c>
      <c r="O1364" s="119">
        <v>121</v>
      </c>
      <c r="P1364" s="119"/>
      <c r="Q1364" s="119"/>
      <c r="R1364" s="120" t="s">
        <v>5655</v>
      </c>
      <c r="S1364" s="120">
        <v>1127.4000000000001</v>
      </c>
      <c r="T1364" s="120"/>
      <c r="U1364" s="120"/>
      <c r="V1364" s="172">
        <v>34427.33</v>
      </c>
      <c r="W1364" s="172">
        <v>7340</v>
      </c>
      <c r="X1364" s="172">
        <v>17359.2</v>
      </c>
      <c r="Y1364" s="172">
        <v>9089.43</v>
      </c>
      <c r="Z1364" s="172">
        <v>638.70000000000005</v>
      </c>
      <c r="AA1364" s="123">
        <v>266019</v>
      </c>
      <c r="AB1364" s="123"/>
      <c r="AC1364" s="123">
        <v>39099</v>
      </c>
      <c r="AD1364" s="123">
        <v>8312</v>
      </c>
      <c r="AE1364" s="123"/>
      <c r="AF1364" s="123">
        <v>1701</v>
      </c>
      <c r="AG1364" s="214">
        <f t="shared" si="197"/>
        <v>10013</v>
      </c>
      <c r="AH1364" s="229" t="str">
        <f t="shared" si="189"/>
        <v>a4</v>
      </c>
      <c r="AI1364" s="122"/>
      <c r="AJ1364" s="122"/>
      <c r="AK1364" s="122"/>
      <c r="AL1364" s="122"/>
      <c r="AM1364" s="122"/>
      <c r="AN1364" s="173">
        <v>3</v>
      </c>
      <c r="AO1364" s="173">
        <v>6</v>
      </c>
      <c r="AP1364" s="173">
        <v>4</v>
      </c>
      <c r="AQ1364" s="173">
        <v>2</v>
      </c>
      <c r="AR1364" s="173"/>
      <c r="AS1364" s="173">
        <v>2</v>
      </c>
      <c r="AT1364" s="173">
        <v>24</v>
      </c>
      <c r="AU1364" s="173">
        <v>23</v>
      </c>
      <c r="AV1364" s="173">
        <v>25</v>
      </c>
      <c r="AW1364" s="173">
        <v>17</v>
      </c>
      <c r="AX1364" s="173">
        <v>4</v>
      </c>
      <c r="AY1364" s="173">
        <v>2</v>
      </c>
      <c r="AZ1364" s="211">
        <f t="shared" si="195"/>
        <v>17</v>
      </c>
      <c r="BA1364" s="211">
        <f t="shared" si="196"/>
        <v>95</v>
      </c>
      <c r="BB1364" s="205">
        <f t="shared" si="190"/>
        <v>3889862</v>
      </c>
      <c r="BC1364" s="205">
        <f t="shared" si="191"/>
        <v>2954834</v>
      </c>
      <c r="BD1364" s="205">
        <f t="shared" si="192"/>
        <v>949815</v>
      </c>
      <c r="BE1364" s="205">
        <f t="shared" si="193"/>
        <v>14787</v>
      </c>
      <c r="BF1364" s="175">
        <v>2940047</v>
      </c>
      <c r="BG1364" s="175">
        <v>217561</v>
      </c>
      <c r="BH1364" s="175">
        <v>949815</v>
      </c>
      <c r="BI1364" s="175">
        <v>581804</v>
      </c>
      <c r="BJ1364" s="175">
        <v>353224</v>
      </c>
      <c r="BK1364" s="175">
        <v>206331</v>
      </c>
      <c r="BL1364" s="175">
        <v>128505</v>
      </c>
      <c r="BM1364" s="175">
        <v>460756</v>
      </c>
      <c r="BN1364" s="175">
        <v>360035</v>
      </c>
      <c r="BO1364" s="175">
        <v>631831</v>
      </c>
      <c r="BP1364" s="198">
        <f t="shared" si="194"/>
        <v>1581646</v>
      </c>
    </row>
    <row r="1365" spans="1:68" s="116" customFormat="1" x14ac:dyDescent="0.15">
      <c r="A1365" s="117">
        <v>2700381001</v>
      </c>
      <c r="B1365" s="118" t="s">
        <v>2044</v>
      </c>
      <c r="C1365" s="118" t="s">
        <v>2037</v>
      </c>
      <c r="D1365" s="118" t="s">
        <v>2045</v>
      </c>
      <c r="E1365" s="118" t="s">
        <v>4544</v>
      </c>
      <c r="F1365" s="120">
        <v>24</v>
      </c>
      <c r="G1365" s="119">
        <v>47741036</v>
      </c>
      <c r="H1365" s="119"/>
      <c r="I1365" s="120" t="s">
        <v>5820</v>
      </c>
      <c r="J1365" s="120">
        <v>170280</v>
      </c>
      <c r="K1365" s="120">
        <v>43266605</v>
      </c>
      <c r="L1365" s="120">
        <v>0.69599999999999995</v>
      </c>
      <c r="M1365" s="121" t="s">
        <v>5661</v>
      </c>
      <c r="N1365" s="120">
        <v>1</v>
      </c>
      <c r="O1365" s="119">
        <v>140</v>
      </c>
      <c r="P1365" s="119">
        <v>32</v>
      </c>
      <c r="Q1365" s="119">
        <v>3.4</v>
      </c>
      <c r="R1365" s="120" t="s">
        <v>5655</v>
      </c>
      <c r="S1365" s="120">
        <v>237.60000000000002</v>
      </c>
      <c r="T1365" s="120"/>
      <c r="U1365" s="120"/>
      <c r="V1365" s="172">
        <v>24178.5</v>
      </c>
      <c r="W1365" s="172">
        <v>3452.7</v>
      </c>
      <c r="X1365" s="172">
        <v>13758.2</v>
      </c>
      <c r="Y1365" s="172">
        <v>6967.6</v>
      </c>
      <c r="Z1365" s="172"/>
      <c r="AA1365" s="123">
        <v>261261.5</v>
      </c>
      <c r="AB1365" s="123"/>
      <c r="AC1365" s="123">
        <v>7393</v>
      </c>
      <c r="AD1365" s="123">
        <v>1662</v>
      </c>
      <c r="AE1365" s="123">
        <v>1080</v>
      </c>
      <c r="AF1365" s="123">
        <v>278</v>
      </c>
      <c r="AG1365" s="214">
        <f t="shared" si="197"/>
        <v>3020</v>
      </c>
      <c r="AH1365" s="229" t="str">
        <f t="shared" si="189"/>
        <v>a4</v>
      </c>
      <c r="AI1365" s="122"/>
      <c r="AJ1365" s="122"/>
      <c r="AK1365" s="122"/>
      <c r="AL1365" s="122"/>
      <c r="AM1365" s="122"/>
      <c r="AN1365" s="173">
        <v>2</v>
      </c>
      <c r="AO1365" s="173">
        <v>4.5</v>
      </c>
      <c r="AP1365" s="173">
        <v>4.5</v>
      </c>
      <c r="AQ1365" s="173">
        <v>2</v>
      </c>
      <c r="AR1365" s="173"/>
      <c r="AS1365" s="173">
        <v>1</v>
      </c>
      <c r="AT1365" s="173">
        <v>12</v>
      </c>
      <c r="AU1365" s="173">
        <v>21</v>
      </c>
      <c r="AV1365" s="173">
        <v>16</v>
      </c>
      <c r="AW1365" s="173">
        <v>13</v>
      </c>
      <c r="AX1365" s="173">
        <v>7</v>
      </c>
      <c r="AY1365" s="173">
        <v>2</v>
      </c>
      <c r="AZ1365" s="211">
        <f t="shared" si="195"/>
        <v>14</v>
      </c>
      <c r="BA1365" s="211">
        <f t="shared" si="196"/>
        <v>71</v>
      </c>
      <c r="BB1365" s="205">
        <f t="shared" si="190"/>
        <v>1759989</v>
      </c>
      <c r="BC1365" s="205">
        <f t="shared" si="191"/>
        <v>1393738</v>
      </c>
      <c r="BD1365" s="205">
        <f t="shared" si="192"/>
        <v>375234</v>
      </c>
      <c r="BE1365" s="205">
        <f t="shared" si="193"/>
        <v>8983</v>
      </c>
      <c r="BF1365" s="175">
        <v>1384755</v>
      </c>
      <c r="BG1365" s="175">
        <v>133161</v>
      </c>
      <c r="BH1365" s="175">
        <v>496281</v>
      </c>
      <c r="BI1365" s="175">
        <v>329501</v>
      </c>
      <c r="BJ1365" s="175">
        <v>36750</v>
      </c>
      <c r="BK1365" s="175">
        <v>19196</v>
      </c>
      <c r="BL1365" s="175">
        <v>48905</v>
      </c>
      <c r="BM1365" s="175">
        <v>332945</v>
      </c>
      <c r="BN1365" s="175">
        <v>115610</v>
      </c>
      <c r="BO1365" s="175">
        <v>247640</v>
      </c>
      <c r="BP1365" s="198">
        <f t="shared" si="194"/>
        <v>743921</v>
      </c>
    </row>
    <row r="1366" spans="1:68" s="116" customFormat="1" x14ac:dyDescent="0.15">
      <c r="A1366" s="117">
        <v>2700481001</v>
      </c>
      <c r="B1366" s="118" t="s">
        <v>2046</v>
      </c>
      <c r="C1366" s="118" t="s">
        <v>2037</v>
      </c>
      <c r="D1366" s="118" t="s">
        <v>2047</v>
      </c>
      <c r="E1366" s="118" t="s">
        <v>4545</v>
      </c>
      <c r="F1366" s="120">
        <v>38</v>
      </c>
      <c r="G1366" s="119">
        <v>52932900</v>
      </c>
      <c r="H1366" s="119">
        <v>8210200</v>
      </c>
      <c r="I1366" s="120" t="s">
        <v>5821</v>
      </c>
      <c r="J1366" s="120">
        <v>189780</v>
      </c>
      <c r="K1366" s="120">
        <v>59828357</v>
      </c>
      <c r="L1366" s="120">
        <v>0.86399999999999999</v>
      </c>
      <c r="M1366" s="121" t="s">
        <v>5654</v>
      </c>
      <c r="N1366" s="120">
        <v>2</v>
      </c>
      <c r="O1366" s="119">
        <v>331</v>
      </c>
      <c r="P1366" s="119"/>
      <c r="Q1366" s="119"/>
      <c r="R1366" s="120" t="s">
        <v>5655</v>
      </c>
      <c r="S1366" s="120">
        <v>399.4</v>
      </c>
      <c r="T1366" s="120"/>
      <c r="U1366" s="120"/>
      <c r="V1366" s="172">
        <v>28091.4</v>
      </c>
      <c r="W1366" s="172">
        <v>427.9</v>
      </c>
      <c r="X1366" s="172">
        <v>19432.8</v>
      </c>
      <c r="Y1366" s="172">
        <v>7615.7</v>
      </c>
      <c r="Z1366" s="172">
        <v>615</v>
      </c>
      <c r="AA1366" s="123">
        <v>281067</v>
      </c>
      <c r="AB1366" s="123"/>
      <c r="AC1366" s="123">
        <v>35986</v>
      </c>
      <c r="AD1366" s="123"/>
      <c r="AE1366" s="123">
        <v>1228</v>
      </c>
      <c r="AF1366" s="123"/>
      <c r="AG1366" s="214">
        <f t="shared" si="197"/>
        <v>1228</v>
      </c>
      <c r="AH1366" s="229" t="str">
        <f t="shared" si="189"/>
        <v>b4</v>
      </c>
      <c r="AI1366" s="122"/>
      <c r="AJ1366" s="122"/>
      <c r="AK1366" s="122"/>
      <c r="AL1366" s="122"/>
      <c r="AM1366" s="122"/>
      <c r="AN1366" s="173">
        <v>1</v>
      </c>
      <c r="AO1366" s="173">
        <v>6</v>
      </c>
      <c r="AP1366" s="173">
        <v>4</v>
      </c>
      <c r="AQ1366" s="173"/>
      <c r="AR1366" s="173"/>
      <c r="AS1366" s="173">
        <v>2</v>
      </c>
      <c r="AT1366" s="173">
        <v>20</v>
      </c>
      <c r="AU1366" s="173">
        <v>23</v>
      </c>
      <c r="AV1366" s="173">
        <v>22</v>
      </c>
      <c r="AW1366" s="173">
        <v>6</v>
      </c>
      <c r="AX1366" s="173">
        <v>2</v>
      </c>
      <c r="AY1366" s="173">
        <v>9</v>
      </c>
      <c r="AZ1366" s="211">
        <f t="shared" si="195"/>
        <v>13</v>
      </c>
      <c r="BA1366" s="211">
        <f t="shared" si="196"/>
        <v>82</v>
      </c>
      <c r="BB1366" s="205">
        <f t="shared" si="190"/>
        <v>2442335</v>
      </c>
      <c r="BC1366" s="205">
        <f t="shared" si="191"/>
        <v>1824432</v>
      </c>
      <c r="BD1366" s="205">
        <f t="shared" si="192"/>
        <v>725450</v>
      </c>
      <c r="BE1366" s="205">
        <f t="shared" si="193"/>
        <v>107547</v>
      </c>
      <c r="BF1366" s="175">
        <v>1716885</v>
      </c>
      <c r="BG1366" s="175">
        <v>152932</v>
      </c>
      <c r="BH1366" s="175">
        <v>624521</v>
      </c>
      <c r="BI1366" s="175">
        <v>471753</v>
      </c>
      <c r="BJ1366" s="175">
        <v>146150</v>
      </c>
      <c r="BK1366" s="175">
        <v>17749</v>
      </c>
      <c r="BL1366" s="175">
        <v>92321</v>
      </c>
      <c r="BM1366" s="175">
        <v>341672</v>
      </c>
      <c r="BN1366" s="175">
        <v>169713</v>
      </c>
      <c r="BO1366" s="175">
        <v>425524</v>
      </c>
      <c r="BP1366" s="198">
        <f t="shared" si="194"/>
        <v>1050045</v>
      </c>
    </row>
    <row r="1367" spans="1:68" s="116" customFormat="1" x14ac:dyDescent="0.15">
      <c r="A1367" s="117">
        <v>2700581001</v>
      </c>
      <c r="B1367" s="118" t="s">
        <v>2048</v>
      </c>
      <c r="C1367" s="118" t="s">
        <v>2037</v>
      </c>
      <c r="D1367" s="118" t="s">
        <v>2049</v>
      </c>
      <c r="E1367" s="118" t="s">
        <v>4546</v>
      </c>
      <c r="F1367" s="120">
        <v>47</v>
      </c>
      <c r="G1367" s="119">
        <v>109735615</v>
      </c>
      <c r="H1367" s="119"/>
      <c r="I1367" s="120" t="s">
        <v>5821</v>
      </c>
      <c r="J1367" s="120">
        <v>390500</v>
      </c>
      <c r="K1367" s="120">
        <v>121215640</v>
      </c>
      <c r="L1367" s="120">
        <v>0.85</v>
      </c>
      <c r="M1367" s="121" t="s">
        <v>5661</v>
      </c>
      <c r="N1367" s="120">
        <v>2</v>
      </c>
      <c r="O1367" s="119">
        <v>140</v>
      </c>
      <c r="P1367" s="119">
        <v>29</v>
      </c>
      <c r="Q1367" s="119">
        <v>3.7</v>
      </c>
      <c r="R1367" s="120" t="s">
        <v>5655</v>
      </c>
      <c r="S1367" s="120">
        <v>965.5</v>
      </c>
      <c r="T1367" s="120"/>
      <c r="U1367" s="120"/>
      <c r="V1367" s="172">
        <v>45173.2</v>
      </c>
      <c r="W1367" s="172">
        <v>7121.9</v>
      </c>
      <c r="X1367" s="172">
        <v>28213</v>
      </c>
      <c r="Y1367" s="172">
        <v>9152.7999999999993</v>
      </c>
      <c r="Z1367" s="172">
        <v>685.5</v>
      </c>
      <c r="AA1367" s="123">
        <v>449849</v>
      </c>
      <c r="AB1367" s="123">
        <v>1543065.9000000013</v>
      </c>
      <c r="AC1367" s="123">
        <v>40590</v>
      </c>
      <c r="AD1367" s="123"/>
      <c r="AE1367" s="123">
        <v>2359</v>
      </c>
      <c r="AF1367" s="123"/>
      <c r="AG1367" s="214">
        <f t="shared" si="197"/>
        <v>2359</v>
      </c>
      <c r="AH1367" s="229" t="str">
        <f t="shared" si="189"/>
        <v>b4</v>
      </c>
      <c r="AI1367" s="122"/>
      <c r="AJ1367" s="122"/>
      <c r="AK1367" s="122"/>
      <c r="AL1367" s="122"/>
      <c r="AM1367" s="122"/>
      <c r="AN1367" s="173"/>
      <c r="AO1367" s="173"/>
      <c r="AP1367" s="173"/>
      <c r="AQ1367" s="173"/>
      <c r="AR1367" s="173"/>
      <c r="AS1367" s="173"/>
      <c r="AT1367" s="173"/>
      <c r="AU1367" s="173"/>
      <c r="AV1367" s="173"/>
      <c r="AW1367" s="173"/>
      <c r="AX1367" s="173"/>
      <c r="AY1367" s="173"/>
      <c r="AZ1367" s="211">
        <f t="shared" si="195"/>
        <v>0</v>
      </c>
      <c r="BA1367" s="211">
        <f t="shared" si="196"/>
        <v>0</v>
      </c>
      <c r="BB1367" s="205">
        <f t="shared" si="190"/>
        <v>0</v>
      </c>
      <c r="BC1367" s="205">
        <f t="shared" si="191"/>
        <v>0</v>
      </c>
      <c r="BD1367" s="205">
        <f t="shared" si="192"/>
        <v>0</v>
      </c>
      <c r="BE1367" s="205">
        <f t="shared" si="193"/>
        <v>0</v>
      </c>
      <c r="BF1367" s="175"/>
      <c r="BG1367" s="175"/>
      <c r="BH1367" s="175"/>
      <c r="BI1367" s="175"/>
      <c r="BJ1367" s="175"/>
      <c r="BK1367" s="175"/>
      <c r="BL1367" s="175"/>
      <c r="BM1367" s="175"/>
      <c r="BN1367" s="175"/>
      <c r="BO1367" s="175"/>
      <c r="BP1367" s="198">
        <f t="shared" si="194"/>
        <v>0</v>
      </c>
    </row>
    <row r="1368" spans="1:68" s="116" customFormat="1" x14ac:dyDescent="0.15">
      <c r="A1368" s="117">
        <v>2700681001</v>
      </c>
      <c r="B1368" s="118" t="s">
        <v>2050</v>
      </c>
      <c r="C1368" s="118" t="s">
        <v>2037</v>
      </c>
      <c r="D1368" s="118" t="s">
        <v>2051</v>
      </c>
      <c r="E1368" s="118" t="s">
        <v>4547</v>
      </c>
      <c r="F1368" s="120">
        <v>33</v>
      </c>
      <c r="G1368" s="119"/>
      <c r="H1368" s="119"/>
      <c r="I1368" s="120" t="s">
        <v>5820</v>
      </c>
      <c r="J1368" s="120">
        <v>111500</v>
      </c>
      <c r="K1368" s="120">
        <v>22268666</v>
      </c>
      <c r="L1368" s="120">
        <v>0.54700000000000004</v>
      </c>
      <c r="M1368" s="121" t="s">
        <v>5661</v>
      </c>
      <c r="N1368" s="120">
        <v>1</v>
      </c>
      <c r="O1368" s="119">
        <v>200</v>
      </c>
      <c r="P1368" s="119"/>
      <c r="Q1368" s="119"/>
      <c r="R1368" s="120" t="s">
        <v>5655</v>
      </c>
      <c r="S1368" s="120">
        <v>163.26</v>
      </c>
      <c r="T1368" s="120">
        <v>4.0999999999999996</v>
      </c>
      <c r="U1368" s="120"/>
      <c r="V1368" s="172">
        <v>9129.973</v>
      </c>
      <c r="W1368" s="172"/>
      <c r="X1368" s="172">
        <v>6515.4629999999997</v>
      </c>
      <c r="Y1368" s="172">
        <v>2614.5100000000002</v>
      </c>
      <c r="Z1368" s="172"/>
      <c r="AA1368" s="123">
        <v>170817</v>
      </c>
      <c r="AB1368" s="123"/>
      <c r="AC1368" s="123">
        <v>15595</v>
      </c>
      <c r="AD1368" s="123"/>
      <c r="AE1368" s="123">
        <v>554.69000000000005</v>
      </c>
      <c r="AF1368" s="123"/>
      <c r="AG1368" s="214">
        <f t="shared" si="197"/>
        <v>554.69000000000005</v>
      </c>
      <c r="AH1368" s="229" t="str">
        <f t="shared" si="189"/>
        <v>a4</v>
      </c>
      <c r="AI1368" s="122"/>
      <c r="AJ1368" s="122"/>
      <c r="AK1368" s="122"/>
      <c r="AL1368" s="122"/>
      <c r="AM1368" s="122"/>
      <c r="AN1368" s="173">
        <v>1</v>
      </c>
      <c r="AO1368" s="173">
        <v>3.5</v>
      </c>
      <c r="AP1368" s="173">
        <v>3.5</v>
      </c>
      <c r="AQ1368" s="173">
        <v>1</v>
      </c>
      <c r="AR1368" s="173" t="s">
        <v>3186</v>
      </c>
      <c r="AS1368" s="173">
        <v>7</v>
      </c>
      <c r="AT1368" s="173">
        <v>12</v>
      </c>
      <c r="AU1368" s="173">
        <v>5</v>
      </c>
      <c r="AV1368" s="173">
        <v>6</v>
      </c>
      <c r="AW1368" s="173">
        <v>5</v>
      </c>
      <c r="AX1368" s="173">
        <v>3</v>
      </c>
      <c r="AY1368" s="173"/>
      <c r="AZ1368" s="211">
        <f t="shared" si="195"/>
        <v>16</v>
      </c>
      <c r="BA1368" s="211">
        <f t="shared" si="196"/>
        <v>31</v>
      </c>
      <c r="BB1368" s="205">
        <f t="shared" si="190"/>
        <v>936143</v>
      </c>
      <c r="BC1368" s="205">
        <f t="shared" si="191"/>
        <v>757169</v>
      </c>
      <c r="BD1368" s="205">
        <f t="shared" si="192"/>
        <v>226356</v>
      </c>
      <c r="BE1368" s="205">
        <f t="shared" si="193"/>
        <v>47382</v>
      </c>
      <c r="BF1368" s="175">
        <v>709787</v>
      </c>
      <c r="BG1368" s="175">
        <v>120024</v>
      </c>
      <c r="BH1368" s="175">
        <v>226356</v>
      </c>
      <c r="BI1368" s="175">
        <v>160958</v>
      </c>
      <c r="BJ1368" s="175">
        <v>18016</v>
      </c>
      <c r="BK1368" s="175">
        <v>8483</v>
      </c>
      <c r="BL1368" s="175">
        <v>4219</v>
      </c>
      <c r="BM1368" s="175">
        <v>150329</v>
      </c>
      <c r="BN1368" s="175">
        <v>78944</v>
      </c>
      <c r="BO1368" s="175">
        <v>168814</v>
      </c>
      <c r="BP1368" s="198">
        <f t="shared" si="194"/>
        <v>395170</v>
      </c>
    </row>
    <row r="1369" spans="1:68" s="116" customFormat="1" x14ac:dyDescent="0.15">
      <c r="A1369" s="117">
        <v>2700681002</v>
      </c>
      <c r="B1369" s="118" t="s">
        <v>2052</v>
      </c>
      <c r="C1369" s="118" t="s">
        <v>2037</v>
      </c>
      <c r="D1369" s="118" t="s">
        <v>2051</v>
      </c>
      <c r="E1369" s="118" t="s">
        <v>4548</v>
      </c>
      <c r="F1369" s="120">
        <v>28</v>
      </c>
      <c r="G1369" s="119">
        <v>42441251</v>
      </c>
      <c r="H1369" s="119">
        <v>2693361</v>
      </c>
      <c r="I1369" s="120" t="s">
        <v>5820</v>
      </c>
      <c r="J1369" s="120">
        <v>138000</v>
      </c>
      <c r="K1369" s="120">
        <v>36009353</v>
      </c>
      <c r="L1369" s="120">
        <v>0.71499999999999997</v>
      </c>
      <c r="M1369" s="121" t="s">
        <v>5661</v>
      </c>
      <c r="N1369" s="120">
        <v>1</v>
      </c>
      <c r="O1369" s="119">
        <v>180</v>
      </c>
      <c r="P1369" s="119">
        <v>37</v>
      </c>
      <c r="Q1369" s="119">
        <v>4</v>
      </c>
      <c r="R1369" s="120" t="s">
        <v>5655</v>
      </c>
      <c r="S1369" s="120">
        <v>562.79999999999995</v>
      </c>
      <c r="T1369" s="120"/>
      <c r="U1369" s="120"/>
      <c r="V1369" s="172">
        <v>23833</v>
      </c>
      <c r="W1369" s="172">
        <v>421</v>
      </c>
      <c r="X1369" s="172">
        <v>16769</v>
      </c>
      <c r="Y1369" s="172">
        <v>6406</v>
      </c>
      <c r="Z1369" s="172">
        <v>237</v>
      </c>
      <c r="AA1369" s="123">
        <v>304800</v>
      </c>
      <c r="AB1369" s="123">
        <v>131604.5999999998</v>
      </c>
      <c r="AC1369" s="123">
        <v>28525</v>
      </c>
      <c r="AD1369" s="123"/>
      <c r="AE1369" s="123">
        <v>887</v>
      </c>
      <c r="AF1369" s="123"/>
      <c r="AG1369" s="214">
        <f t="shared" si="197"/>
        <v>887</v>
      </c>
      <c r="AH1369" s="229" t="str">
        <f t="shared" si="189"/>
        <v>a4</v>
      </c>
      <c r="AI1369" s="122"/>
      <c r="AJ1369" s="122"/>
      <c r="AK1369" s="122"/>
      <c r="AL1369" s="122"/>
      <c r="AM1369" s="122"/>
      <c r="AN1369" s="173">
        <v>1</v>
      </c>
      <c r="AO1369" s="173">
        <v>4</v>
      </c>
      <c r="AP1369" s="173">
        <v>5</v>
      </c>
      <c r="AQ1369" s="173">
        <v>1</v>
      </c>
      <c r="AR1369" s="173"/>
      <c r="AS1369" s="173">
        <v>5</v>
      </c>
      <c r="AT1369" s="173">
        <v>15</v>
      </c>
      <c r="AU1369" s="173">
        <v>12</v>
      </c>
      <c r="AV1369" s="173">
        <v>15</v>
      </c>
      <c r="AW1369" s="173">
        <v>8</v>
      </c>
      <c r="AX1369" s="173">
        <v>4</v>
      </c>
      <c r="AY1369" s="173"/>
      <c r="AZ1369" s="211">
        <f t="shared" si="195"/>
        <v>16</v>
      </c>
      <c r="BA1369" s="211">
        <f t="shared" si="196"/>
        <v>54</v>
      </c>
      <c r="BB1369" s="205">
        <f t="shared" si="190"/>
        <v>1475167</v>
      </c>
      <c r="BC1369" s="205">
        <f t="shared" si="191"/>
        <v>1162355</v>
      </c>
      <c r="BD1369" s="205">
        <f t="shared" si="192"/>
        <v>314550</v>
      </c>
      <c r="BE1369" s="205">
        <f t="shared" si="193"/>
        <v>1738</v>
      </c>
      <c r="BF1369" s="175">
        <v>1160617</v>
      </c>
      <c r="BG1369" s="175">
        <v>102239</v>
      </c>
      <c r="BH1369" s="175">
        <v>430043</v>
      </c>
      <c r="BI1369" s="175">
        <v>291812</v>
      </c>
      <c r="BJ1369" s="175">
        <v>21000</v>
      </c>
      <c r="BK1369" s="175">
        <v>13517</v>
      </c>
      <c r="BL1369" s="175">
        <v>42472</v>
      </c>
      <c r="BM1369" s="175">
        <v>274644</v>
      </c>
      <c r="BN1369" s="175">
        <v>130256</v>
      </c>
      <c r="BO1369" s="175">
        <v>169184</v>
      </c>
      <c r="BP1369" s="198">
        <f t="shared" si="194"/>
        <v>599227</v>
      </c>
    </row>
    <row r="1370" spans="1:68" s="116" customFormat="1" x14ac:dyDescent="0.15">
      <c r="A1370" s="117">
        <v>2700681003</v>
      </c>
      <c r="B1370" s="118" t="s">
        <v>2053</v>
      </c>
      <c r="C1370" s="118" t="s">
        <v>2037</v>
      </c>
      <c r="D1370" s="118" t="s">
        <v>2051</v>
      </c>
      <c r="E1370" s="118" t="s">
        <v>4549</v>
      </c>
      <c r="F1370" s="120">
        <v>17</v>
      </c>
      <c r="G1370" s="119">
        <v>23533291</v>
      </c>
      <c r="H1370" s="119"/>
      <c r="I1370" s="120" t="s">
        <v>5820</v>
      </c>
      <c r="J1370" s="120">
        <v>75000</v>
      </c>
      <c r="K1370" s="120">
        <v>20231485</v>
      </c>
      <c r="L1370" s="120">
        <v>0.73899999999999999</v>
      </c>
      <c r="M1370" s="121" t="s">
        <v>5661</v>
      </c>
      <c r="N1370" s="120">
        <v>1</v>
      </c>
      <c r="O1370" s="119">
        <v>180</v>
      </c>
      <c r="P1370" s="119">
        <v>43</v>
      </c>
      <c r="Q1370" s="119">
        <v>4.5999999999999996</v>
      </c>
      <c r="R1370" s="120" t="s">
        <v>5655</v>
      </c>
      <c r="S1370" s="120">
        <v>257.60000000000002</v>
      </c>
      <c r="T1370" s="120"/>
      <c r="U1370" s="120"/>
      <c r="V1370" s="172">
        <v>11455.7</v>
      </c>
      <c r="W1370" s="172">
        <v>2527.8000000000002</v>
      </c>
      <c r="X1370" s="172">
        <v>4512</v>
      </c>
      <c r="Y1370" s="172">
        <v>3901.9</v>
      </c>
      <c r="Z1370" s="172">
        <v>514</v>
      </c>
      <c r="AA1370" s="123">
        <v>121735</v>
      </c>
      <c r="AB1370" s="123"/>
      <c r="AC1370" s="123">
        <v>15806</v>
      </c>
      <c r="AD1370" s="123"/>
      <c r="AE1370" s="123">
        <v>492</v>
      </c>
      <c r="AF1370" s="123"/>
      <c r="AG1370" s="214">
        <f t="shared" si="197"/>
        <v>492</v>
      </c>
      <c r="AH1370" s="229" t="str">
        <f t="shared" si="189"/>
        <v>a4</v>
      </c>
      <c r="AI1370" s="122"/>
      <c r="AJ1370" s="122"/>
      <c r="AK1370" s="122"/>
      <c r="AL1370" s="122"/>
      <c r="AM1370" s="122"/>
      <c r="AN1370" s="173">
        <v>1</v>
      </c>
      <c r="AO1370" s="173">
        <v>3.5</v>
      </c>
      <c r="AP1370" s="173">
        <v>3.5</v>
      </c>
      <c r="AQ1370" s="173">
        <v>1</v>
      </c>
      <c r="AR1370" s="173"/>
      <c r="AS1370" s="173">
        <v>1</v>
      </c>
      <c r="AT1370" s="173">
        <v>13.5</v>
      </c>
      <c r="AU1370" s="173">
        <v>9.5</v>
      </c>
      <c r="AV1370" s="173">
        <v>10.5</v>
      </c>
      <c r="AW1370" s="173">
        <v>8.5</v>
      </c>
      <c r="AX1370" s="173">
        <v>4</v>
      </c>
      <c r="AY1370" s="173"/>
      <c r="AZ1370" s="211">
        <f t="shared" si="195"/>
        <v>10</v>
      </c>
      <c r="BA1370" s="211">
        <f t="shared" si="196"/>
        <v>46</v>
      </c>
      <c r="BB1370" s="205">
        <f t="shared" si="190"/>
        <v>796773</v>
      </c>
      <c r="BC1370" s="205">
        <f t="shared" si="191"/>
        <v>796773</v>
      </c>
      <c r="BD1370" s="205">
        <f t="shared" si="192"/>
        <v>-1</v>
      </c>
      <c r="BE1370" s="205">
        <f t="shared" si="193"/>
        <v>-1</v>
      </c>
      <c r="BF1370" s="175">
        <v>796774</v>
      </c>
      <c r="BG1370" s="175">
        <v>103169</v>
      </c>
      <c r="BH1370" s="175">
        <v>304037</v>
      </c>
      <c r="BI1370" s="175"/>
      <c r="BJ1370" s="175"/>
      <c r="BK1370" s="175">
        <v>9934</v>
      </c>
      <c r="BL1370" s="175">
        <v>40872</v>
      </c>
      <c r="BM1370" s="175">
        <v>146935</v>
      </c>
      <c r="BN1370" s="175">
        <v>67749</v>
      </c>
      <c r="BO1370" s="175">
        <v>124077</v>
      </c>
      <c r="BP1370" s="198">
        <f t="shared" si="194"/>
        <v>428114</v>
      </c>
    </row>
    <row r="1371" spans="1:68" s="116" customFormat="1" x14ac:dyDescent="0.15">
      <c r="A1371" s="117">
        <v>2700781001</v>
      </c>
      <c r="B1371" s="118" t="s">
        <v>2054</v>
      </c>
      <c r="C1371" s="118" t="s">
        <v>2037</v>
      </c>
      <c r="D1371" s="118" t="s">
        <v>2055</v>
      </c>
      <c r="E1371" s="118" t="s">
        <v>4550</v>
      </c>
      <c r="F1371" s="120">
        <v>26</v>
      </c>
      <c r="G1371" s="119">
        <v>57776573</v>
      </c>
      <c r="H1371" s="119"/>
      <c r="I1371" s="120" t="s">
        <v>5820</v>
      </c>
      <c r="J1371" s="120">
        <v>212700</v>
      </c>
      <c r="K1371" s="120">
        <v>56341998</v>
      </c>
      <c r="L1371" s="120">
        <v>0.72599999999999998</v>
      </c>
      <c r="M1371" s="121" t="s">
        <v>5675</v>
      </c>
      <c r="N1371" s="120">
        <v>2</v>
      </c>
      <c r="O1371" s="119">
        <v>180</v>
      </c>
      <c r="P1371" s="119">
        <v>27</v>
      </c>
      <c r="Q1371" s="119">
        <v>3.8</v>
      </c>
      <c r="R1371" s="120" t="s">
        <v>5655</v>
      </c>
      <c r="S1371" s="120">
        <v>278.14</v>
      </c>
      <c r="T1371" s="120"/>
      <c r="U1371" s="120"/>
      <c r="V1371" s="172">
        <v>22288.6</v>
      </c>
      <c r="W1371" s="172">
        <v>4390.8</v>
      </c>
      <c r="X1371" s="172">
        <v>17891</v>
      </c>
      <c r="Y1371" s="172"/>
      <c r="Z1371" s="172">
        <v>6.8</v>
      </c>
      <c r="AA1371" s="123">
        <v>567610</v>
      </c>
      <c r="AB1371" s="123"/>
      <c r="AC1371" s="123"/>
      <c r="AD1371" s="123"/>
      <c r="AE1371" s="123"/>
      <c r="AF1371" s="123"/>
      <c r="AG1371" s="214"/>
      <c r="AH1371" s="229" t="str">
        <f t="shared" si="189"/>
        <v>b2</v>
      </c>
      <c r="AI1371" s="122"/>
      <c r="AJ1371" s="122"/>
      <c r="AK1371" s="122"/>
      <c r="AL1371" s="122"/>
      <c r="AM1371" s="122"/>
      <c r="AN1371" s="173">
        <v>1</v>
      </c>
      <c r="AO1371" s="173">
        <v>5</v>
      </c>
      <c r="AP1371" s="173"/>
      <c r="AQ1371" s="173">
        <v>0.5</v>
      </c>
      <c r="AR1371" s="173">
        <v>0.5</v>
      </c>
      <c r="AS1371" s="173">
        <v>1</v>
      </c>
      <c r="AT1371" s="173">
        <v>12</v>
      </c>
      <c r="AU1371" s="173">
        <v>15</v>
      </c>
      <c r="AV1371" s="173" t="s">
        <v>3186</v>
      </c>
      <c r="AW1371" s="173" t="s">
        <v>3186</v>
      </c>
      <c r="AX1371" s="173">
        <v>4</v>
      </c>
      <c r="AY1371" s="173">
        <v>2</v>
      </c>
      <c r="AZ1371" s="211">
        <f t="shared" si="195"/>
        <v>8</v>
      </c>
      <c r="BA1371" s="211">
        <f t="shared" si="196"/>
        <v>33</v>
      </c>
      <c r="BB1371" s="205">
        <f t="shared" si="190"/>
        <v>737991</v>
      </c>
      <c r="BC1371" s="205">
        <f t="shared" si="191"/>
        <v>737991</v>
      </c>
      <c r="BD1371" s="205">
        <f t="shared" si="192"/>
        <v>0</v>
      </c>
      <c r="BE1371" s="205">
        <f t="shared" si="193"/>
        <v>0</v>
      </c>
      <c r="BF1371" s="175">
        <v>737991</v>
      </c>
      <c r="BG1371" s="175">
        <v>67038</v>
      </c>
      <c r="BH1371" s="175">
        <v>253796</v>
      </c>
      <c r="BI1371" s="175"/>
      <c r="BJ1371" s="175"/>
      <c r="BK1371" s="175">
        <v>1169</v>
      </c>
      <c r="BL1371" s="175">
        <v>62084</v>
      </c>
      <c r="BM1371" s="175">
        <v>249307</v>
      </c>
      <c r="BN1371" s="175">
        <v>41889</v>
      </c>
      <c r="BO1371" s="175">
        <v>62708</v>
      </c>
      <c r="BP1371" s="198">
        <f t="shared" si="194"/>
        <v>316504</v>
      </c>
    </row>
    <row r="1372" spans="1:68" s="116" customFormat="1" x14ac:dyDescent="0.15">
      <c r="A1372" s="117">
        <v>2700781002</v>
      </c>
      <c r="B1372" s="118" t="s">
        <v>2056</v>
      </c>
      <c r="C1372" s="118" t="s">
        <v>2037</v>
      </c>
      <c r="D1372" s="118" t="s">
        <v>2055</v>
      </c>
      <c r="E1372" s="118" t="s">
        <v>4551</v>
      </c>
      <c r="F1372" s="120">
        <v>24</v>
      </c>
      <c r="G1372" s="119">
        <v>20254582</v>
      </c>
      <c r="H1372" s="119"/>
      <c r="I1372" s="120" t="s">
        <v>5820</v>
      </c>
      <c r="J1372" s="120">
        <v>70200</v>
      </c>
      <c r="K1372" s="120">
        <v>20497210</v>
      </c>
      <c r="L1372" s="120">
        <v>0.8</v>
      </c>
      <c r="M1372" s="121" t="s">
        <v>5661</v>
      </c>
      <c r="N1372" s="120">
        <v>1</v>
      </c>
      <c r="O1372" s="119">
        <v>150</v>
      </c>
      <c r="P1372" s="119">
        <v>29</v>
      </c>
      <c r="Q1372" s="119">
        <v>3.9</v>
      </c>
      <c r="R1372" s="120" t="s">
        <v>5655</v>
      </c>
      <c r="S1372" s="120">
        <v>176.8</v>
      </c>
      <c r="T1372" s="120"/>
      <c r="U1372" s="120"/>
      <c r="V1372" s="172">
        <v>8888</v>
      </c>
      <c r="W1372" s="172">
        <v>2156</v>
      </c>
      <c r="X1372" s="172">
        <v>6179</v>
      </c>
      <c r="Y1372" s="172"/>
      <c r="Z1372" s="172">
        <v>553</v>
      </c>
      <c r="AA1372" s="123"/>
      <c r="AB1372" s="123"/>
      <c r="AC1372" s="123"/>
      <c r="AD1372" s="123"/>
      <c r="AE1372" s="123"/>
      <c r="AF1372" s="123"/>
      <c r="AG1372" s="214"/>
      <c r="AH1372" s="229" t="str">
        <f t="shared" si="189"/>
        <v>a1</v>
      </c>
      <c r="AI1372" s="122"/>
      <c r="AJ1372" s="122"/>
      <c r="AK1372" s="122"/>
      <c r="AL1372" s="122"/>
      <c r="AM1372" s="122"/>
      <c r="AN1372" s="173">
        <v>1</v>
      </c>
      <c r="AO1372" s="173">
        <v>3</v>
      </c>
      <c r="AP1372" s="173" t="s">
        <v>3186</v>
      </c>
      <c r="AQ1372" s="173">
        <v>1</v>
      </c>
      <c r="AR1372" s="173" t="s">
        <v>3186</v>
      </c>
      <c r="AS1372" s="173">
        <v>5</v>
      </c>
      <c r="AT1372" s="173">
        <v>9</v>
      </c>
      <c r="AU1372" s="173">
        <v>12</v>
      </c>
      <c r="AV1372" s="173" t="s">
        <v>3186</v>
      </c>
      <c r="AW1372" s="173" t="s">
        <v>3186</v>
      </c>
      <c r="AX1372" s="173">
        <v>4</v>
      </c>
      <c r="AY1372" s="173" t="s">
        <v>3186</v>
      </c>
      <c r="AZ1372" s="211">
        <f t="shared" si="195"/>
        <v>10</v>
      </c>
      <c r="BA1372" s="211">
        <f t="shared" si="196"/>
        <v>25</v>
      </c>
      <c r="BB1372" s="205">
        <f t="shared" si="190"/>
        <v>450751</v>
      </c>
      <c r="BC1372" s="205">
        <f t="shared" si="191"/>
        <v>450751</v>
      </c>
      <c r="BD1372" s="205">
        <f t="shared" si="192"/>
        <v>0</v>
      </c>
      <c r="BE1372" s="205">
        <f t="shared" si="193"/>
        <v>0</v>
      </c>
      <c r="BF1372" s="175">
        <v>450751</v>
      </c>
      <c r="BG1372" s="175">
        <v>68077</v>
      </c>
      <c r="BH1372" s="175">
        <v>146760</v>
      </c>
      <c r="BI1372" s="175"/>
      <c r="BJ1372" s="175"/>
      <c r="BK1372" s="175">
        <v>19615</v>
      </c>
      <c r="BL1372" s="175">
        <v>29119</v>
      </c>
      <c r="BM1372" s="175">
        <v>110566</v>
      </c>
      <c r="BN1372" s="175">
        <v>13147</v>
      </c>
      <c r="BO1372" s="175">
        <v>63467</v>
      </c>
      <c r="BP1372" s="198">
        <f t="shared" si="194"/>
        <v>210227</v>
      </c>
    </row>
    <row r="1373" spans="1:68" s="116" customFormat="1" x14ac:dyDescent="0.15">
      <c r="A1373" s="117">
        <v>2700781003</v>
      </c>
      <c r="B1373" s="118" t="s">
        <v>2057</v>
      </c>
      <c r="C1373" s="118" t="s">
        <v>2037</v>
      </c>
      <c r="D1373" s="118" t="s">
        <v>2055</v>
      </c>
      <c r="E1373" s="118" t="s">
        <v>4552</v>
      </c>
      <c r="F1373" s="120">
        <v>20</v>
      </c>
      <c r="G1373" s="119">
        <v>7816163</v>
      </c>
      <c r="H1373" s="119"/>
      <c r="I1373" s="120" t="s">
        <v>5820</v>
      </c>
      <c r="J1373" s="120">
        <v>25400</v>
      </c>
      <c r="K1373" s="120">
        <v>8344439</v>
      </c>
      <c r="L1373" s="120">
        <v>0.9</v>
      </c>
      <c r="M1373" s="121" t="s">
        <v>5661</v>
      </c>
      <c r="N1373" s="120">
        <v>1</v>
      </c>
      <c r="O1373" s="119">
        <v>150</v>
      </c>
      <c r="P1373" s="119">
        <v>27</v>
      </c>
      <c r="Q1373" s="119">
        <v>3</v>
      </c>
      <c r="R1373" s="120" t="s">
        <v>5655</v>
      </c>
      <c r="S1373" s="120">
        <v>71.900000000000006</v>
      </c>
      <c r="T1373" s="120"/>
      <c r="U1373" s="120"/>
      <c r="V1373" s="172">
        <v>4774.6000000000004</v>
      </c>
      <c r="W1373" s="172">
        <v>748.6</v>
      </c>
      <c r="X1373" s="172">
        <v>3350.6</v>
      </c>
      <c r="Y1373" s="172">
        <v>482.5</v>
      </c>
      <c r="Z1373" s="172">
        <v>192.9</v>
      </c>
      <c r="AA1373" s="123">
        <v>45165</v>
      </c>
      <c r="AB1373" s="123"/>
      <c r="AC1373" s="123">
        <v>5682.68</v>
      </c>
      <c r="AD1373" s="123"/>
      <c r="AE1373" s="123"/>
      <c r="AF1373" s="123"/>
      <c r="AG1373" s="214"/>
      <c r="AH1373" s="229" t="str">
        <f t="shared" si="189"/>
        <v>a3</v>
      </c>
      <c r="AI1373" s="122"/>
      <c r="AJ1373" s="122"/>
      <c r="AK1373" s="122"/>
      <c r="AL1373" s="122"/>
      <c r="AM1373" s="122"/>
      <c r="AN1373" s="173">
        <v>1</v>
      </c>
      <c r="AO1373" s="173">
        <v>2</v>
      </c>
      <c r="AP1373" s="173">
        <v>1</v>
      </c>
      <c r="AQ1373" s="173">
        <v>1</v>
      </c>
      <c r="AR1373" s="173"/>
      <c r="AS1373" s="173">
        <v>0.5</v>
      </c>
      <c r="AT1373" s="173">
        <v>3</v>
      </c>
      <c r="AU1373" s="173">
        <v>7</v>
      </c>
      <c r="AV1373" s="173">
        <v>1</v>
      </c>
      <c r="AW1373" s="173">
        <v>2</v>
      </c>
      <c r="AX1373" s="173">
        <v>2.5</v>
      </c>
      <c r="AY1373" s="173">
        <v>1</v>
      </c>
      <c r="AZ1373" s="211">
        <f t="shared" si="195"/>
        <v>5.5</v>
      </c>
      <c r="BA1373" s="211">
        <f t="shared" si="196"/>
        <v>16.5</v>
      </c>
      <c r="BB1373" s="205">
        <f t="shared" si="190"/>
        <v>378461</v>
      </c>
      <c r="BC1373" s="205">
        <f t="shared" si="191"/>
        <v>378461</v>
      </c>
      <c r="BD1373" s="205">
        <f t="shared" si="192"/>
        <v>0</v>
      </c>
      <c r="BE1373" s="205">
        <f t="shared" si="193"/>
        <v>0</v>
      </c>
      <c r="BF1373" s="175">
        <v>378461</v>
      </c>
      <c r="BG1373" s="175">
        <v>68979</v>
      </c>
      <c r="BH1373" s="175">
        <v>143676</v>
      </c>
      <c r="BI1373" s="175"/>
      <c r="BJ1373" s="175"/>
      <c r="BK1373" s="175">
        <v>13117</v>
      </c>
      <c r="BL1373" s="175">
        <v>19999</v>
      </c>
      <c r="BM1373" s="175">
        <v>63781</v>
      </c>
      <c r="BN1373" s="175">
        <v>12442</v>
      </c>
      <c r="BO1373" s="175">
        <v>56467</v>
      </c>
      <c r="BP1373" s="198">
        <f t="shared" si="194"/>
        <v>200143</v>
      </c>
    </row>
    <row r="1374" spans="1:68" s="116" customFormat="1" x14ac:dyDescent="0.15">
      <c r="A1374" s="117">
        <v>2700781004</v>
      </c>
      <c r="B1374" s="118" t="s">
        <v>2058</v>
      </c>
      <c r="C1374" s="118" t="s">
        <v>2037</v>
      </c>
      <c r="D1374" s="118" t="s">
        <v>2055</v>
      </c>
      <c r="E1374" s="118" t="s">
        <v>4553</v>
      </c>
      <c r="F1374" s="120">
        <v>23</v>
      </c>
      <c r="G1374" s="119"/>
      <c r="H1374" s="119"/>
      <c r="I1374" s="120"/>
      <c r="J1374" s="120"/>
      <c r="K1374" s="120"/>
      <c r="L1374" s="120"/>
      <c r="M1374" s="121" t="s">
        <v>3186</v>
      </c>
      <c r="N1374" s="120">
        <v>1</v>
      </c>
      <c r="O1374" s="119"/>
      <c r="P1374" s="119"/>
      <c r="Q1374" s="119"/>
      <c r="R1374" s="120"/>
      <c r="S1374" s="120"/>
      <c r="T1374" s="120"/>
      <c r="U1374" s="120"/>
      <c r="V1374" s="172">
        <v>26220.2</v>
      </c>
      <c r="W1374" s="172"/>
      <c r="X1374" s="172"/>
      <c r="Y1374" s="172">
        <v>26220.2</v>
      </c>
      <c r="Z1374" s="172"/>
      <c r="AA1374" s="123">
        <v>620971</v>
      </c>
      <c r="AB1374" s="123"/>
      <c r="AC1374" s="123">
        <v>106402</v>
      </c>
      <c r="AD1374" s="123">
        <v>9049</v>
      </c>
      <c r="AE1374" s="123">
        <v>2644.7</v>
      </c>
      <c r="AF1374" s="123">
        <v>1133.73</v>
      </c>
      <c r="AG1374" s="214">
        <f t="shared" si="197"/>
        <v>12827.43</v>
      </c>
      <c r="AH1374" s="229" t="str">
        <f t="shared" si="189"/>
        <v>a4</v>
      </c>
      <c r="AI1374" s="122"/>
      <c r="AJ1374" s="122"/>
      <c r="AK1374" s="122"/>
      <c r="AL1374" s="122"/>
      <c r="AM1374" s="122"/>
      <c r="AN1374" s="173">
        <v>0.5</v>
      </c>
      <c r="AO1374" s="173" t="s">
        <v>3186</v>
      </c>
      <c r="AP1374" s="173">
        <v>5.5</v>
      </c>
      <c r="AQ1374" s="173">
        <v>0.5</v>
      </c>
      <c r="AR1374" s="173">
        <v>0.5</v>
      </c>
      <c r="AS1374" s="173">
        <v>1</v>
      </c>
      <c r="AT1374" s="173" t="s">
        <v>3186</v>
      </c>
      <c r="AU1374" s="173" t="s">
        <v>3186</v>
      </c>
      <c r="AV1374" s="173">
        <v>30</v>
      </c>
      <c r="AW1374" s="173">
        <v>21</v>
      </c>
      <c r="AX1374" s="173">
        <v>2</v>
      </c>
      <c r="AY1374" s="173">
        <v>1</v>
      </c>
      <c r="AZ1374" s="211">
        <f t="shared" si="195"/>
        <v>8</v>
      </c>
      <c r="BA1374" s="211">
        <f t="shared" si="196"/>
        <v>54</v>
      </c>
      <c r="BB1374" s="205">
        <f t="shared" si="190"/>
        <v>2439530</v>
      </c>
      <c r="BC1374" s="205">
        <f t="shared" si="191"/>
        <v>2107742</v>
      </c>
      <c r="BD1374" s="205">
        <f t="shared" si="192"/>
        <v>338562</v>
      </c>
      <c r="BE1374" s="205">
        <f t="shared" si="193"/>
        <v>6774</v>
      </c>
      <c r="BF1374" s="175">
        <v>2100968</v>
      </c>
      <c r="BG1374" s="175">
        <v>104537</v>
      </c>
      <c r="BH1374" s="175">
        <v>532589</v>
      </c>
      <c r="BI1374" s="175">
        <v>237288</v>
      </c>
      <c r="BJ1374" s="175">
        <v>94500</v>
      </c>
      <c r="BK1374" s="175">
        <v>179585</v>
      </c>
      <c r="BL1374" s="175">
        <v>190871</v>
      </c>
      <c r="BM1374" s="175">
        <v>325095</v>
      </c>
      <c r="BN1374" s="175">
        <v>415303</v>
      </c>
      <c r="BO1374" s="175">
        <v>359762</v>
      </c>
      <c r="BP1374" s="198">
        <f t="shared" si="194"/>
        <v>892351</v>
      </c>
    </row>
    <row r="1375" spans="1:68" s="116" customFormat="1" x14ac:dyDescent="0.15">
      <c r="A1375" s="117">
        <v>2710001001</v>
      </c>
      <c r="B1375" s="118" t="s">
        <v>2059</v>
      </c>
      <c r="C1375" s="118" t="s">
        <v>2037</v>
      </c>
      <c r="D1375" s="118" t="s">
        <v>2060</v>
      </c>
      <c r="E1375" s="118" t="s">
        <v>4554</v>
      </c>
      <c r="F1375" s="120">
        <v>73</v>
      </c>
      <c r="G1375" s="119">
        <v>79217008</v>
      </c>
      <c r="H1375" s="119">
        <v>8777770</v>
      </c>
      <c r="I1375" s="120" t="s">
        <v>5823</v>
      </c>
      <c r="J1375" s="120">
        <v>255000</v>
      </c>
      <c r="K1375" s="120">
        <v>79217008</v>
      </c>
      <c r="L1375" s="120">
        <v>0.85099999999999998</v>
      </c>
      <c r="M1375" s="121" t="s">
        <v>5673</v>
      </c>
      <c r="N1375" s="120">
        <v>1</v>
      </c>
      <c r="O1375" s="119">
        <v>150</v>
      </c>
      <c r="P1375" s="119">
        <v>33</v>
      </c>
      <c r="Q1375" s="119">
        <v>3.1</v>
      </c>
      <c r="R1375" s="120"/>
      <c r="S1375" s="120"/>
      <c r="T1375" s="120"/>
      <c r="U1375" s="120"/>
      <c r="V1375" s="172">
        <v>33580.03</v>
      </c>
      <c r="W1375" s="172">
        <v>8785.7999999999993</v>
      </c>
      <c r="X1375" s="172">
        <v>20513.236000000001</v>
      </c>
      <c r="Y1375" s="172">
        <v>4094.64</v>
      </c>
      <c r="Z1375" s="172">
        <v>186.35400000000001</v>
      </c>
      <c r="AA1375" s="123">
        <v>1105885</v>
      </c>
      <c r="AB1375" s="123">
        <v>1690180.8000000012</v>
      </c>
      <c r="AC1375" s="123"/>
      <c r="AD1375" s="123"/>
      <c r="AE1375" s="123"/>
      <c r="AF1375" s="123"/>
      <c r="AG1375" s="214"/>
      <c r="AH1375" s="229" t="str">
        <f t="shared" si="189"/>
        <v>a2</v>
      </c>
      <c r="AI1375" s="122"/>
      <c r="AJ1375" s="122"/>
      <c r="AK1375" s="122"/>
      <c r="AL1375" s="122"/>
      <c r="AM1375" s="122"/>
      <c r="AN1375" s="173">
        <v>15</v>
      </c>
      <c r="AO1375" s="173">
        <v>28</v>
      </c>
      <c r="AP1375" s="173">
        <v>14</v>
      </c>
      <c r="AQ1375" s="173">
        <v>3</v>
      </c>
      <c r="AR1375" s="173"/>
      <c r="AS1375" s="173"/>
      <c r="AT1375" s="173"/>
      <c r="AU1375" s="173"/>
      <c r="AV1375" s="173"/>
      <c r="AW1375" s="173"/>
      <c r="AX1375" s="173"/>
      <c r="AY1375" s="173"/>
      <c r="AZ1375" s="211">
        <f t="shared" si="195"/>
        <v>60</v>
      </c>
      <c r="BA1375" s="211"/>
      <c r="BB1375" s="205">
        <f t="shared" si="190"/>
        <v>1040582</v>
      </c>
      <c r="BC1375" s="205">
        <f t="shared" si="191"/>
        <v>1040582</v>
      </c>
      <c r="BD1375" s="205">
        <f t="shared" si="192"/>
        <v>0</v>
      </c>
      <c r="BE1375" s="205">
        <f t="shared" si="193"/>
        <v>0</v>
      </c>
      <c r="BF1375" s="175">
        <v>1040582</v>
      </c>
      <c r="BG1375" s="175">
        <v>355819</v>
      </c>
      <c r="BH1375" s="175"/>
      <c r="BI1375" s="175"/>
      <c r="BJ1375" s="175"/>
      <c r="BK1375" s="175">
        <v>18622</v>
      </c>
      <c r="BL1375" s="175">
        <v>210054</v>
      </c>
      <c r="BM1375" s="175">
        <v>272093</v>
      </c>
      <c r="BN1375" s="175">
        <v>131610</v>
      </c>
      <c r="BO1375" s="175">
        <v>52384</v>
      </c>
      <c r="BP1375" s="198">
        <f t="shared" si="194"/>
        <v>52384</v>
      </c>
    </row>
    <row r="1376" spans="1:68" s="116" customFormat="1" x14ac:dyDescent="0.15">
      <c r="A1376" s="117">
        <v>2710001002</v>
      </c>
      <c r="B1376" s="118" t="s">
        <v>2061</v>
      </c>
      <c r="C1376" s="118" t="s">
        <v>2037</v>
      </c>
      <c r="D1376" s="118" t="s">
        <v>2060</v>
      </c>
      <c r="E1376" s="118" t="s">
        <v>4555</v>
      </c>
      <c r="F1376" s="120">
        <v>73</v>
      </c>
      <c r="G1376" s="119">
        <v>57056096</v>
      </c>
      <c r="H1376" s="119">
        <v>3152789</v>
      </c>
      <c r="I1376" s="120" t="s">
        <v>5823</v>
      </c>
      <c r="J1376" s="120">
        <v>176000</v>
      </c>
      <c r="K1376" s="120">
        <v>57056096</v>
      </c>
      <c r="L1376" s="120">
        <v>0.88800000000000001</v>
      </c>
      <c r="M1376" s="121" t="s">
        <v>5673</v>
      </c>
      <c r="N1376" s="120">
        <v>1</v>
      </c>
      <c r="O1376" s="119">
        <v>150</v>
      </c>
      <c r="P1376" s="119">
        <v>28</v>
      </c>
      <c r="Q1376" s="119">
        <v>2.9</v>
      </c>
      <c r="R1376" s="120"/>
      <c r="S1376" s="120"/>
      <c r="T1376" s="120"/>
      <c r="U1376" s="120"/>
      <c r="V1376" s="172">
        <v>23949.577000000001</v>
      </c>
      <c r="W1376" s="172">
        <v>7267.049</v>
      </c>
      <c r="X1376" s="172">
        <v>12705.434999999999</v>
      </c>
      <c r="Y1376" s="172">
        <v>3596.5410000000002</v>
      </c>
      <c r="Z1376" s="172">
        <v>380.55200000000002</v>
      </c>
      <c r="AA1376" s="123">
        <v>501951</v>
      </c>
      <c r="AB1376" s="123">
        <v>1122062.4799999991</v>
      </c>
      <c r="AC1376" s="123"/>
      <c r="AD1376" s="123"/>
      <c r="AE1376" s="123"/>
      <c r="AF1376" s="123"/>
      <c r="AG1376" s="214"/>
      <c r="AH1376" s="229" t="str">
        <f t="shared" si="189"/>
        <v>a2</v>
      </c>
      <c r="AI1376" s="122"/>
      <c r="AJ1376" s="122"/>
      <c r="AK1376" s="122"/>
      <c r="AL1376" s="122"/>
      <c r="AM1376" s="122"/>
      <c r="AN1376" s="173">
        <v>18</v>
      </c>
      <c r="AO1376" s="173">
        <v>28.7</v>
      </c>
      <c r="AP1376" s="173">
        <v>14.3</v>
      </c>
      <c r="AQ1376" s="173">
        <v>4</v>
      </c>
      <c r="AR1376" s="173"/>
      <c r="AS1376" s="173" t="s">
        <v>3186</v>
      </c>
      <c r="AT1376" s="173" t="s">
        <v>3186</v>
      </c>
      <c r="AU1376" s="173" t="s">
        <v>3186</v>
      </c>
      <c r="AV1376" s="173" t="s">
        <v>3186</v>
      </c>
      <c r="AW1376" s="173" t="s">
        <v>3186</v>
      </c>
      <c r="AX1376" s="173" t="s">
        <v>3186</v>
      </c>
      <c r="AY1376" s="173" t="s">
        <v>3186</v>
      </c>
      <c r="AZ1376" s="211">
        <f t="shared" si="195"/>
        <v>65</v>
      </c>
      <c r="BA1376" s="211"/>
      <c r="BB1376" s="205">
        <f t="shared" si="190"/>
        <v>993432</v>
      </c>
      <c r="BC1376" s="205">
        <f t="shared" si="191"/>
        <v>993432</v>
      </c>
      <c r="BD1376" s="205">
        <f t="shared" si="192"/>
        <v>-1</v>
      </c>
      <c r="BE1376" s="205">
        <f t="shared" si="193"/>
        <v>-1</v>
      </c>
      <c r="BF1376" s="175">
        <v>993433</v>
      </c>
      <c r="BG1376" s="175">
        <v>390533</v>
      </c>
      <c r="BH1376" s="175"/>
      <c r="BI1376" s="175"/>
      <c r="BJ1376" s="175"/>
      <c r="BK1376" s="175">
        <v>17613</v>
      </c>
      <c r="BL1376" s="175">
        <v>162299</v>
      </c>
      <c r="BM1376" s="175">
        <v>302865</v>
      </c>
      <c r="BN1376" s="175">
        <v>51435</v>
      </c>
      <c r="BO1376" s="175">
        <v>68687</v>
      </c>
      <c r="BP1376" s="198">
        <f t="shared" si="194"/>
        <v>68687</v>
      </c>
    </row>
    <row r="1377" spans="1:68" s="116" customFormat="1" x14ac:dyDescent="0.15">
      <c r="A1377" s="117">
        <v>2710001003</v>
      </c>
      <c r="B1377" s="118" t="s">
        <v>2062</v>
      </c>
      <c r="C1377" s="118" t="s">
        <v>2037</v>
      </c>
      <c r="D1377" s="118" t="s">
        <v>2060</v>
      </c>
      <c r="E1377" s="118" t="s">
        <v>4556</v>
      </c>
      <c r="F1377" s="120">
        <v>53</v>
      </c>
      <c r="G1377" s="119">
        <v>63097000</v>
      </c>
      <c r="H1377" s="119">
        <v>4924130</v>
      </c>
      <c r="I1377" s="120" t="s">
        <v>5823</v>
      </c>
      <c r="J1377" s="120">
        <v>180000</v>
      </c>
      <c r="K1377" s="120">
        <v>63097000</v>
      </c>
      <c r="L1377" s="120">
        <v>0.96</v>
      </c>
      <c r="M1377" s="121" t="s">
        <v>5654</v>
      </c>
      <c r="N1377" s="120">
        <v>2</v>
      </c>
      <c r="O1377" s="119">
        <v>110</v>
      </c>
      <c r="P1377" s="119">
        <v>22</v>
      </c>
      <c r="Q1377" s="119">
        <v>2.8</v>
      </c>
      <c r="R1377" s="120"/>
      <c r="S1377" s="120"/>
      <c r="T1377" s="120"/>
      <c r="U1377" s="120"/>
      <c r="V1377" s="172">
        <v>20201.849999999999</v>
      </c>
      <c r="W1377" s="172">
        <v>3708.12</v>
      </c>
      <c r="X1377" s="172">
        <v>10099.4</v>
      </c>
      <c r="Y1377" s="172">
        <v>4630.28</v>
      </c>
      <c r="Z1377" s="172">
        <v>1764.05</v>
      </c>
      <c r="AA1377" s="123">
        <v>439084</v>
      </c>
      <c r="AB1377" s="123">
        <v>579437.43000000087</v>
      </c>
      <c r="AC1377" s="123"/>
      <c r="AD1377" s="123"/>
      <c r="AE1377" s="123"/>
      <c r="AF1377" s="123"/>
      <c r="AG1377" s="214"/>
      <c r="AH1377" s="229" t="str">
        <f t="shared" si="189"/>
        <v>b2</v>
      </c>
      <c r="AI1377" s="122"/>
      <c r="AJ1377" s="122"/>
      <c r="AK1377" s="122"/>
      <c r="AL1377" s="122"/>
      <c r="AM1377" s="122"/>
      <c r="AN1377" s="173">
        <v>18</v>
      </c>
      <c r="AO1377" s="173">
        <v>28.7</v>
      </c>
      <c r="AP1377" s="173">
        <v>14.3</v>
      </c>
      <c r="AQ1377" s="173">
        <v>3</v>
      </c>
      <c r="AR1377" s="173"/>
      <c r="AS1377" s="173"/>
      <c r="AT1377" s="173"/>
      <c r="AU1377" s="173"/>
      <c r="AV1377" s="173"/>
      <c r="AW1377" s="173"/>
      <c r="AX1377" s="173"/>
      <c r="AY1377" s="173"/>
      <c r="AZ1377" s="211">
        <f t="shared" si="195"/>
        <v>64</v>
      </c>
      <c r="BA1377" s="211"/>
      <c r="BB1377" s="205">
        <f t="shared" si="190"/>
        <v>910400</v>
      </c>
      <c r="BC1377" s="205">
        <f t="shared" si="191"/>
        <v>910400</v>
      </c>
      <c r="BD1377" s="205">
        <f t="shared" si="192"/>
        <v>0</v>
      </c>
      <c r="BE1377" s="205">
        <f t="shared" si="193"/>
        <v>0</v>
      </c>
      <c r="BF1377" s="175">
        <v>910400</v>
      </c>
      <c r="BG1377" s="175">
        <v>373176</v>
      </c>
      <c r="BH1377" s="175"/>
      <c r="BI1377" s="175"/>
      <c r="BJ1377" s="175"/>
      <c r="BK1377" s="175">
        <v>13153</v>
      </c>
      <c r="BL1377" s="175">
        <v>171701</v>
      </c>
      <c r="BM1377" s="175">
        <v>232139</v>
      </c>
      <c r="BN1377" s="175">
        <v>84769</v>
      </c>
      <c r="BO1377" s="175">
        <v>35462</v>
      </c>
      <c r="BP1377" s="198">
        <f t="shared" si="194"/>
        <v>35462</v>
      </c>
    </row>
    <row r="1378" spans="1:68" s="116" customFormat="1" x14ac:dyDescent="0.15">
      <c r="A1378" s="117">
        <v>2710001004</v>
      </c>
      <c r="B1378" s="118" t="s">
        <v>2063</v>
      </c>
      <c r="C1378" s="118" t="s">
        <v>2037</v>
      </c>
      <c r="D1378" s="118" t="s">
        <v>2060</v>
      </c>
      <c r="E1378" s="118" t="s">
        <v>4557</v>
      </c>
      <c r="F1378" s="120">
        <v>52</v>
      </c>
      <c r="G1378" s="119">
        <v>28052400</v>
      </c>
      <c r="H1378" s="119">
        <v>1969900</v>
      </c>
      <c r="I1378" s="120" t="s">
        <v>5823</v>
      </c>
      <c r="J1378" s="120">
        <v>109000</v>
      </c>
      <c r="K1378" s="120">
        <v>27352600</v>
      </c>
      <c r="L1378" s="120">
        <v>0.68799999999999994</v>
      </c>
      <c r="M1378" s="121" t="s">
        <v>5654</v>
      </c>
      <c r="N1378" s="120">
        <v>1</v>
      </c>
      <c r="O1378" s="119">
        <v>89</v>
      </c>
      <c r="P1378" s="119">
        <v>20</v>
      </c>
      <c r="Q1378" s="119">
        <v>2.2999999999999998</v>
      </c>
      <c r="R1378" s="120"/>
      <c r="S1378" s="120"/>
      <c r="T1378" s="120"/>
      <c r="U1378" s="120"/>
      <c r="V1378" s="172">
        <v>7400.527</v>
      </c>
      <c r="W1378" s="172">
        <v>1843.52</v>
      </c>
      <c r="X1378" s="172">
        <v>5542.4870000000001</v>
      </c>
      <c r="Y1378" s="172"/>
      <c r="Z1378" s="172">
        <v>14.52</v>
      </c>
      <c r="AA1378" s="123"/>
      <c r="AB1378" s="123"/>
      <c r="AC1378" s="123"/>
      <c r="AD1378" s="123"/>
      <c r="AE1378" s="123"/>
      <c r="AF1378" s="123"/>
      <c r="AG1378" s="214"/>
      <c r="AH1378" s="229" t="str">
        <f t="shared" si="189"/>
        <v>a1</v>
      </c>
      <c r="AI1378" s="122"/>
      <c r="AJ1378" s="122"/>
      <c r="AK1378" s="122"/>
      <c r="AL1378" s="122"/>
      <c r="AM1378" s="122"/>
      <c r="AN1378" s="173">
        <v>2</v>
      </c>
      <c r="AO1378" s="173">
        <v>35</v>
      </c>
      <c r="AP1378" s="173"/>
      <c r="AQ1378" s="173"/>
      <c r="AR1378" s="173"/>
      <c r="AS1378" s="173"/>
      <c r="AT1378" s="173"/>
      <c r="AU1378" s="173"/>
      <c r="AV1378" s="173"/>
      <c r="AW1378" s="173"/>
      <c r="AX1378" s="173"/>
      <c r="AY1378" s="173"/>
      <c r="AZ1378" s="211">
        <f t="shared" si="195"/>
        <v>37</v>
      </c>
      <c r="BA1378" s="211"/>
      <c r="BB1378" s="205">
        <f t="shared" si="190"/>
        <v>484507</v>
      </c>
      <c r="BC1378" s="205">
        <f t="shared" si="191"/>
        <v>484507</v>
      </c>
      <c r="BD1378" s="205">
        <f t="shared" si="192"/>
        <v>1</v>
      </c>
      <c r="BE1378" s="205">
        <f t="shared" si="193"/>
        <v>1</v>
      </c>
      <c r="BF1378" s="175">
        <v>484506</v>
      </c>
      <c r="BG1378" s="175">
        <v>277713</v>
      </c>
      <c r="BH1378" s="175"/>
      <c r="BI1378" s="175"/>
      <c r="BJ1378" s="175"/>
      <c r="BK1378" s="175">
        <v>13129</v>
      </c>
      <c r="BL1378" s="175">
        <v>48738</v>
      </c>
      <c r="BM1378" s="175">
        <v>104456</v>
      </c>
      <c r="BN1378" s="175">
        <v>20181</v>
      </c>
      <c r="BO1378" s="175">
        <v>20290</v>
      </c>
      <c r="BP1378" s="198">
        <f t="shared" si="194"/>
        <v>20290</v>
      </c>
    </row>
    <row r="1379" spans="1:68" s="116" customFormat="1" x14ac:dyDescent="0.15">
      <c r="A1379" s="117">
        <v>2710001005</v>
      </c>
      <c r="B1379" s="118" t="s">
        <v>2064</v>
      </c>
      <c r="C1379" s="118" t="s">
        <v>2037</v>
      </c>
      <c r="D1379" s="118" t="s">
        <v>2060</v>
      </c>
      <c r="E1379" s="118" t="s">
        <v>4558</v>
      </c>
      <c r="F1379" s="120">
        <v>50</v>
      </c>
      <c r="G1379" s="119">
        <v>23675154</v>
      </c>
      <c r="H1379" s="119">
        <v>3462000</v>
      </c>
      <c r="I1379" s="120" t="s">
        <v>5823</v>
      </c>
      <c r="J1379" s="120">
        <v>86000</v>
      </c>
      <c r="K1379" s="120">
        <v>23228691</v>
      </c>
      <c r="L1379" s="120">
        <v>0.74</v>
      </c>
      <c r="M1379" s="121" t="s">
        <v>5673</v>
      </c>
      <c r="N1379" s="120">
        <v>1</v>
      </c>
      <c r="O1379" s="119">
        <v>140</v>
      </c>
      <c r="P1379" s="119">
        <v>25</v>
      </c>
      <c r="Q1379" s="119">
        <v>2.7</v>
      </c>
      <c r="R1379" s="120"/>
      <c r="S1379" s="120"/>
      <c r="T1379" s="120"/>
      <c r="U1379" s="120"/>
      <c r="V1379" s="172">
        <v>8005.7846</v>
      </c>
      <c r="W1379" s="172">
        <v>2325.85</v>
      </c>
      <c r="X1379" s="172">
        <v>5654.6944999999996</v>
      </c>
      <c r="Y1379" s="172"/>
      <c r="Z1379" s="172">
        <v>25.240100000000002</v>
      </c>
      <c r="AA1379" s="123"/>
      <c r="AB1379" s="123"/>
      <c r="AC1379" s="123"/>
      <c r="AD1379" s="123"/>
      <c r="AE1379" s="123"/>
      <c r="AF1379" s="123"/>
      <c r="AG1379" s="214"/>
      <c r="AH1379" s="229" t="str">
        <f t="shared" si="189"/>
        <v>a1</v>
      </c>
      <c r="AI1379" s="122"/>
      <c r="AJ1379" s="122"/>
      <c r="AK1379" s="122"/>
      <c r="AL1379" s="122"/>
      <c r="AM1379" s="122"/>
      <c r="AN1379" s="173">
        <v>3</v>
      </c>
      <c r="AO1379" s="173">
        <v>32</v>
      </c>
      <c r="AP1379" s="173"/>
      <c r="AQ1379" s="173"/>
      <c r="AR1379" s="173"/>
      <c r="AS1379" s="173"/>
      <c r="AT1379" s="173"/>
      <c r="AU1379" s="173"/>
      <c r="AV1379" s="173"/>
      <c r="AW1379" s="173"/>
      <c r="AX1379" s="173"/>
      <c r="AY1379" s="173"/>
      <c r="AZ1379" s="211">
        <f t="shared" si="195"/>
        <v>35</v>
      </c>
      <c r="BA1379" s="211"/>
      <c r="BB1379" s="205">
        <f t="shared" si="190"/>
        <v>473025</v>
      </c>
      <c r="BC1379" s="205">
        <f t="shared" si="191"/>
        <v>473025</v>
      </c>
      <c r="BD1379" s="205">
        <f t="shared" si="192"/>
        <v>0</v>
      </c>
      <c r="BE1379" s="205">
        <f t="shared" si="193"/>
        <v>0</v>
      </c>
      <c r="BF1379" s="175">
        <v>473025</v>
      </c>
      <c r="BG1379" s="175">
        <v>277713</v>
      </c>
      <c r="BH1379" s="175"/>
      <c r="BI1379" s="175"/>
      <c r="BJ1379" s="175"/>
      <c r="BK1379" s="175">
        <v>17338</v>
      </c>
      <c r="BL1379" s="175">
        <v>35468</v>
      </c>
      <c r="BM1379" s="175">
        <v>108918</v>
      </c>
      <c r="BN1379" s="175">
        <v>20543</v>
      </c>
      <c r="BO1379" s="175">
        <v>13045</v>
      </c>
      <c r="BP1379" s="198">
        <f t="shared" si="194"/>
        <v>13045</v>
      </c>
    </row>
    <row r="1380" spans="1:68" s="116" customFormat="1" x14ac:dyDescent="0.15">
      <c r="A1380" s="117">
        <v>2710001006</v>
      </c>
      <c r="B1380" s="118" t="s">
        <v>2065</v>
      </c>
      <c r="C1380" s="118" t="s">
        <v>2037</v>
      </c>
      <c r="D1380" s="118" t="s">
        <v>2060</v>
      </c>
      <c r="E1380" s="118" t="s">
        <v>4559</v>
      </c>
      <c r="F1380" s="120">
        <v>49</v>
      </c>
      <c r="G1380" s="119">
        <v>84509973</v>
      </c>
      <c r="H1380" s="119">
        <v>16575958</v>
      </c>
      <c r="I1380" s="120" t="s">
        <v>5823</v>
      </c>
      <c r="J1380" s="120">
        <v>186000</v>
      </c>
      <c r="K1380" s="120">
        <v>84509973</v>
      </c>
      <c r="L1380" s="120">
        <v>1.2450000000000001</v>
      </c>
      <c r="M1380" s="121" t="s">
        <v>5673</v>
      </c>
      <c r="N1380" s="120">
        <v>1</v>
      </c>
      <c r="O1380" s="119">
        <v>110</v>
      </c>
      <c r="P1380" s="119">
        <v>25</v>
      </c>
      <c r="Q1380" s="119">
        <v>2.5</v>
      </c>
      <c r="R1380" s="120"/>
      <c r="S1380" s="120"/>
      <c r="T1380" s="120"/>
      <c r="U1380" s="120"/>
      <c r="V1380" s="172">
        <v>18498.48</v>
      </c>
      <c r="W1380" s="172">
        <v>4268.6899999999996</v>
      </c>
      <c r="X1380" s="172">
        <v>11102.2</v>
      </c>
      <c r="Y1380" s="172">
        <v>2734.9</v>
      </c>
      <c r="Z1380" s="172">
        <v>392.69</v>
      </c>
      <c r="AA1380" s="123">
        <v>347115</v>
      </c>
      <c r="AB1380" s="123">
        <v>729571.92000000051</v>
      </c>
      <c r="AC1380" s="123"/>
      <c r="AD1380" s="123"/>
      <c r="AE1380" s="123"/>
      <c r="AF1380" s="123"/>
      <c r="AG1380" s="214"/>
      <c r="AH1380" s="229" t="str">
        <f t="shared" si="189"/>
        <v>a2</v>
      </c>
      <c r="AI1380" s="122"/>
      <c r="AJ1380" s="122"/>
      <c r="AK1380" s="122"/>
      <c r="AL1380" s="122"/>
      <c r="AM1380" s="122"/>
      <c r="AN1380" s="173">
        <v>15</v>
      </c>
      <c r="AO1380" s="173">
        <v>27.4</v>
      </c>
      <c r="AP1380" s="173">
        <v>13.6</v>
      </c>
      <c r="AQ1380" s="173">
        <v>3</v>
      </c>
      <c r="AR1380" s="173"/>
      <c r="AS1380" s="173"/>
      <c r="AT1380" s="173"/>
      <c r="AU1380" s="173"/>
      <c r="AV1380" s="173"/>
      <c r="AW1380" s="173"/>
      <c r="AX1380" s="173"/>
      <c r="AY1380" s="173"/>
      <c r="AZ1380" s="211">
        <f t="shared" si="195"/>
        <v>59</v>
      </c>
      <c r="BA1380" s="211"/>
      <c r="BB1380" s="205">
        <f t="shared" si="190"/>
        <v>838690</v>
      </c>
      <c r="BC1380" s="205">
        <f t="shared" si="191"/>
        <v>838690</v>
      </c>
      <c r="BD1380" s="205">
        <f t="shared" si="192"/>
        <v>0</v>
      </c>
      <c r="BE1380" s="205">
        <f t="shared" si="193"/>
        <v>0</v>
      </c>
      <c r="BF1380" s="175">
        <v>838690</v>
      </c>
      <c r="BG1380" s="175">
        <v>364498</v>
      </c>
      <c r="BH1380" s="175"/>
      <c r="BI1380" s="175"/>
      <c r="BJ1380" s="175"/>
      <c r="BK1380" s="175">
        <v>11378</v>
      </c>
      <c r="BL1380" s="175">
        <v>117140</v>
      </c>
      <c r="BM1380" s="175">
        <v>214944</v>
      </c>
      <c r="BN1380" s="175">
        <v>87668</v>
      </c>
      <c r="BO1380" s="175">
        <v>43062</v>
      </c>
      <c r="BP1380" s="198">
        <f t="shared" si="194"/>
        <v>43062</v>
      </c>
    </row>
    <row r="1381" spans="1:68" s="116" customFormat="1" x14ac:dyDescent="0.15">
      <c r="A1381" s="117">
        <v>2710001007</v>
      </c>
      <c r="B1381" s="118" t="s">
        <v>2066</v>
      </c>
      <c r="C1381" s="118" t="s">
        <v>2037</v>
      </c>
      <c r="D1381" s="118" t="s">
        <v>2060</v>
      </c>
      <c r="E1381" s="118" t="s">
        <v>4560</v>
      </c>
      <c r="F1381" s="120">
        <v>47</v>
      </c>
      <c r="G1381" s="119">
        <v>57017100</v>
      </c>
      <c r="H1381" s="119">
        <v>5574700</v>
      </c>
      <c r="I1381" s="120" t="s">
        <v>5823</v>
      </c>
      <c r="J1381" s="120">
        <v>241000</v>
      </c>
      <c r="K1381" s="120">
        <v>57017100</v>
      </c>
      <c r="L1381" s="120">
        <v>0.64800000000000002</v>
      </c>
      <c r="M1381" s="121" t="s">
        <v>5654</v>
      </c>
      <c r="N1381" s="120">
        <v>1</v>
      </c>
      <c r="O1381" s="119">
        <v>110</v>
      </c>
      <c r="P1381" s="119">
        <v>24</v>
      </c>
      <c r="Q1381" s="119">
        <v>2.7</v>
      </c>
      <c r="R1381" s="120"/>
      <c r="S1381" s="120"/>
      <c r="T1381" s="120"/>
      <c r="U1381" s="120"/>
      <c r="V1381" s="172">
        <v>10465.64</v>
      </c>
      <c r="W1381" s="172">
        <v>3095.46</v>
      </c>
      <c r="X1381" s="172">
        <v>7313.91</v>
      </c>
      <c r="Y1381" s="172"/>
      <c r="Z1381" s="172">
        <v>56.27</v>
      </c>
      <c r="AA1381" s="123"/>
      <c r="AB1381" s="123"/>
      <c r="AC1381" s="123"/>
      <c r="AD1381" s="123"/>
      <c r="AE1381" s="123"/>
      <c r="AF1381" s="123"/>
      <c r="AG1381" s="214"/>
      <c r="AH1381" s="229" t="str">
        <f t="shared" si="189"/>
        <v>a1</v>
      </c>
      <c r="AI1381" s="122"/>
      <c r="AJ1381" s="122"/>
      <c r="AK1381" s="122"/>
      <c r="AL1381" s="122"/>
      <c r="AM1381" s="122"/>
      <c r="AN1381" s="173">
        <v>2</v>
      </c>
      <c r="AO1381" s="173">
        <v>27</v>
      </c>
      <c r="AP1381" s="173"/>
      <c r="AQ1381" s="173"/>
      <c r="AR1381" s="173"/>
      <c r="AS1381" s="173"/>
      <c r="AT1381" s="173"/>
      <c r="AU1381" s="173"/>
      <c r="AV1381" s="173"/>
      <c r="AW1381" s="173"/>
      <c r="AX1381" s="173"/>
      <c r="AY1381" s="173"/>
      <c r="AZ1381" s="211">
        <f t="shared" si="195"/>
        <v>29</v>
      </c>
      <c r="BA1381" s="211"/>
      <c r="BB1381" s="205">
        <f t="shared" si="190"/>
        <v>563814</v>
      </c>
      <c r="BC1381" s="205">
        <f t="shared" si="191"/>
        <v>563814</v>
      </c>
      <c r="BD1381" s="205">
        <f t="shared" si="192"/>
        <v>1</v>
      </c>
      <c r="BE1381" s="205">
        <f t="shared" si="193"/>
        <v>1</v>
      </c>
      <c r="BF1381" s="175">
        <v>563813</v>
      </c>
      <c r="BG1381" s="175">
        <v>216963</v>
      </c>
      <c r="BH1381" s="175"/>
      <c r="BI1381" s="175"/>
      <c r="BJ1381" s="175"/>
      <c r="BK1381" s="175">
        <v>13402</v>
      </c>
      <c r="BL1381" s="175">
        <v>67038</v>
      </c>
      <c r="BM1381" s="175">
        <v>207655</v>
      </c>
      <c r="BN1381" s="175">
        <v>33759</v>
      </c>
      <c r="BO1381" s="175">
        <v>24997</v>
      </c>
      <c r="BP1381" s="198">
        <f t="shared" si="194"/>
        <v>24997</v>
      </c>
    </row>
    <row r="1382" spans="1:68" s="116" customFormat="1" x14ac:dyDescent="0.15">
      <c r="A1382" s="117">
        <v>2710001008</v>
      </c>
      <c r="B1382" s="118" t="s">
        <v>2067</v>
      </c>
      <c r="C1382" s="118" t="s">
        <v>2037</v>
      </c>
      <c r="D1382" s="118" t="s">
        <v>2060</v>
      </c>
      <c r="E1382" s="118" t="s">
        <v>4561</v>
      </c>
      <c r="F1382" s="120">
        <v>46</v>
      </c>
      <c r="G1382" s="119">
        <v>26677098</v>
      </c>
      <c r="H1382" s="119">
        <v>782727</v>
      </c>
      <c r="I1382" s="120" t="s">
        <v>5823</v>
      </c>
      <c r="J1382" s="120">
        <v>149000</v>
      </c>
      <c r="K1382" s="120">
        <v>26677098</v>
      </c>
      <c r="L1382" s="120">
        <v>0.49099999999999999</v>
      </c>
      <c r="M1382" s="121" t="s">
        <v>5673</v>
      </c>
      <c r="N1382" s="120">
        <v>1</v>
      </c>
      <c r="O1382" s="119">
        <v>110</v>
      </c>
      <c r="P1382" s="119">
        <v>24</v>
      </c>
      <c r="Q1382" s="119">
        <v>4.2</v>
      </c>
      <c r="R1382" s="120"/>
      <c r="S1382" s="120"/>
      <c r="T1382" s="120"/>
      <c r="U1382" s="120"/>
      <c r="V1382" s="172">
        <v>12440.446</v>
      </c>
      <c r="W1382" s="172">
        <v>2026.1</v>
      </c>
      <c r="X1382" s="172">
        <v>5493.43</v>
      </c>
      <c r="Y1382" s="172">
        <v>4263.8860000000004</v>
      </c>
      <c r="Z1382" s="172">
        <v>657.03</v>
      </c>
      <c r="AA1382" s="123">
        <v>443740</v>
      </c>
      <c r="AB1382" s="123">
        <v>1246762.4399999981</v>
      </c>
      <c r="AC1382" s="123"/>
      <c r="AD1382" s="123"/>
      <c r="AE1382" s="123"/>
      <c r="AF1382" s="123"/>
      <c r="AG1382" s="214"/>
      <c r="AH1382" s="229" t="str">
        <f t="shared" si="189"/>
        <v>a2</v>
      </c>
      <c r="AI1382" s="122"/>
      <c r="AJ1382" s="122"/>
      <c r="AK1382" s="122"/>
      <c r="AL1382" s="122"/>
      <c r="AM1382" s="122"/>
      <c r="AN1382" s="173">
        <v>3</v>
      </c>
      <c r="AO1382" s="173">
        <v>35.4</v>
      </c>
      <c r="AP1382" s="173">
        <v>17.600000000000001</v>
      </c>
      <c r="AQ1382" s="173"/>
      <c r="AR1382" s="173"/>
      <c r="AS1382" s="173"/>
      <c r="AT1382" s="173"/>
      <c r="AU1382" s="173"/>
      <c r="AV1382" s="173"/>
      <c r="AW1382" s="173"/>
      <c r="AX1382" s="173"/>
      <c r="AY1382" s="173"/>
      <c r="AZ1382" s="211">
        <f t="shared" si="195"/>
        <v>56</v>
      </c>
      <c r="BA1382" s="211"/>
      <c r="BB1382" s="205">
        <f t="shared" si="190"/>
        <v>805563</v>
      </c>
      <c r="BC1382" s="205">
        <f t="shared" si="191"/>
        <v>805563</v>
      </c>
      <c r="BD1382" s="205">
        <f t="shared" si="192"/>
        <v>1</v>
      </c>
      <c r="BE1382" s="205">
        <f t="shared" si="193"/>
        <v>1</v>
      </c>
      <c r="BF1382" s="175">
        <v>805562</v>
      </c>
      <c r="BG1382" s="175">
        <v>485997</v>
      </c>
      <c r="BH1382" s="175"/>
      <c r="BI1382" s="175"/>
      <c r="BJ1382" s="175"/>
      <c r="BK1382" s="175">
        <v>150</v>
      </c>
      <c r="BL1382" s="175">
        <v>81850</v>
      </c>
      <c r="BM1382" s="175">
        <v>169073</v>
      </c>
      <c r="BN1382" s="175">
        <v>47672</v>
      </c>
      <c r="BO1382" s="175">
        <v>20821</v>
      </c>
      <c r="BP1382" s="198">
        <f t="shared" si="194"/>
        <v>20821</v>
      </c>
    </row>
    <row r="1383" spans="1:68" s="116" customFormat="1" x14ac:dyDescent="0.15">
      <c r="A1383" s="117">
        <v>2710001009</v>
      </c>
      <c r="B1383" s="118" t="s">
        <v>2068</v>
      </c>
      <c r="C1383" s="118" t="s">
        <v>2037</v>
      </c>
      <c r="D1383" s="118" t="s">
        <v>2060</v>
      </c>
      <c r="E1383" s="118" t="s">
        <v>4562</v>
      </c>
      <c r="F1383" s="120">
        <v>46</v>
      </c>
      <c r="G1383" s="119">
        <v>57634651</v>
      </c>
      <c r="H1383" s="119">
        <v>3282624</v>
      </c>
      <c r="I1383" s="120" t="s">
        <v>5823</v>
      </c>
      <c r="J1383" s="120">
        <v>181000</v>
      </c>
      <c r="K1383" s="120">
        <v>57634651</v>
      </c>
      <c r="L1383" s="120">
        <v>0.872</v>
      </c>
      <c r="M1383" s="121" t="s">
        <v>5654</v>
      </c>
      <c r="N1383" s="120">
        <v>1</v>
      </c>
      <c r="O1383" s="119">
        <v>100</v>
      </c>
      <c r="P1383" s="119">
        <v>21</v>
      </c>
      <c r="Q1383" s="119">
        <v>2.7</v>
      </c>
      <c r="R1383" s="120"/>
      <c r="S1383" s="120"/>
      <c r="T1383" s="120"/>
      <c r="U1383" s="120"/>
      <c r="V1383" s="172">
        <v>20808.921999999999</v>
      </c>
      <c r="W1383" s="172">
        <v>3814.27</v>
      </c>
      <c r="X1383" s="172">
        <v>11837.794</v>
      </c>
      <c r="Y1383" s="172">
        <v>4360.3</v>
      </c>
      <c r="Z1383" s="172">
        <v>796.55799999999999</v>
      </c>
      <c r="AA1383" s="123">
        <v>417316</v>
      </c>
      <c r="AB1383" s="123">
        <v>1070320.4600000009</v>
      </c>
      <c r="AC1383" s="123"/>
      <c r="AD1383" s="123"/>
      <c r="AE1383" s="123"/>
      <c r="AF1383" s="123"/>
      <c r="AG1383" s="214"/>
      <c r="AH1383" s="229" t="str">
        <f t="shared" si="189"/>
        <v>a2</v>
      </c>
      <c r="AI1383" s="122"/>
      <c r="AJ1383" s="122"/>
      <c r="AK1383" s="122"/>
      <c r="AL1383" s="122"/>
      <c r="AM1383" s="122"/>
      <c r="AN1383" s="173">
        <v>3</v>
      </c>
      <c r="AO1383" s="173">
        <v>36.700000000000003</v>
      </c>
      <c r="AP1383" s="173">
        <v>18.3</v>
      </c>
      <c r="AQ1383" s="173"/>
      <c r="AR1383" s="173"/>
      <c r="AS1383" s="173"/>
      <c r="AT1383" s="173"/>
      <c r="AU1383" s="173"/>
      <c r="AV1383" s="173"/>
      <c r="AW1383" s="173"/>
      <c r="AX1383" s="173"/>
      <c r="AY1383" s="173"/>
      <c r="AZ1383" s="211">
        <f t="shared" si="195"/>
        <v>58</v>
      </c>
      <c r="BA1383" s="211"/>
      <c r="BB1383" s="205">
        <f t="shared" si="190"/>
        <v>920335</v>
      </c>
      <c r="BC1383" s="205">
        <f t="shared" si="191"/>
        <v>920335</v>
      </c>
      <c r="BD1383" s="205">
        <f t="shared" si="192"/>
        <v>1</v>
      </c>
      <c r="BE1383" s="205">
        <f t="shared" si="193"/>
        <v>1</v>
      </c>
      <c r="BF1383" s="175">
        <v>920334</v>
      </c>
      <c r="BG1383" s="175">
        <v>451283</v>
      </c>
      <c r="BH1383" s="175"/>
      <c r="BI1383" s="175"/>
      <c r="BJ1383" s="175"/>
      <c r="BK1383" s="175">
        <v>17578</v>
      </c>
      <c r="BL1383" s="175">
        <v>78150</v>
      </c>
      <c r="BM1383" s="175">
        <v>278540</v>
      </c>
      <c r="BN1383" s="175">
        <v>60854</v>
      </c>
      <c r="BO1383" s="175">
        <v>33930</v>
      </c>
      <c r="BP1383" s="198">
        <f t="shared" si="194"/>
        <v>33930</v>
      </c>
    </row>
    <row r="1384" spans="1:68" s="116" customFormat="1" x14ac:dyDescent="0.15">
      <c r="A1384" s="117">
        <v>2710001010</v>
      </c>
      <c r="B1384" s="118" t="s">
        <v>2069</v>
      </c>
      <c r="C1384" s="118" t="s">
        <v>2037</v>
      </c>
      <c r="D1384" s="118" t="s">
        <v>2060</v>
      </c>
      <c r="E1384" s="118" t="s">
        <v>4563</v>
      </c>
      <c r="F1384" s="120">
        <v>45</v>
      </c>
      <c r="G1384" s="119">
        <v>18308496</v>
      </c>
      <c r="H1384" s="119"/>
      <c r="I1384" s="120" t="s">
        <v>5823</v>
      </c>
      <c r="J1384" s="120">
        <v>158000</v>
      </c>
      <c r="K1384" s="120">
        <v>18308496</v>
      </c>
      <c r="L1384" s="120">
        <v>0.317</v>
      </c>
      <c r="M1384" s="121" t="s">
        <v>5654</v>
      </c>
      <c r="N1384" s="120">
        <v>2</v>
      </c>
      <c r="O1384" s="119">
        <v>61</v>
      </c>
      <c r="P1384" s="119">
        <v>23</v>
      </c>
      <c r="Q1384" s="119">
        <v>2.7</v>
      </c>
      <c r="R1384" s="120"/>
      <c r="S1384" s="120"/>
      <c r="T1384" s="120"/>
      <c r="U1384" s="120"/>
      <c r="V1384" s="172">
        <v>10995.04</v>
      </c>
      <c r="W1384" s="172"/>
      <c r="X1384" s="172">
        <v>8938.3700000000008</v>
      </c>
      <c r="Y1384" s="172">
        <v>860.29</v>
      </c>
      <c r="Z1384" s="172">
        <v>1196.3800000000001</v>
      </c>
      <c r="AA1384" s="123"/>
      <c r="AB1384" s="123"/>
      <c r="AC1384" s="123"/>
      <c r="AD1384" s="123"/>
      <c r="AE1384" s="123"/>
      <c r="AF1384" s="123"/>
      <c r="AG1384" s="214"/>
      <c r="AH1384" s="229" t="str">
        <f t="shared" si="189"/>
        <v>b1</v>
      </c>
      <c r="AI1384" s="122"/>
      <c r="AJ1384" s="122"/>
      <c r="AK1384" s="122"/>
      <c r="AL1384" s="122"/>
      <c r="AM1384" s="122"/>
      <c r="AN1384" s="173">
        <v>3</v>
      </c>
      <c r="AO1384" s="173">
        <v>28</v>
      </c>
      <c r="AP1384" s="173"/>
      <c r="AQ1384" s="173"/>
      <c r="AR1384" s="173"/>
      <c r="AS1384" s="173" t="s">
        <v>3186</v>
      </c>
      <c r="AT1384" s="173" t="s">
        <v>3186</v>
      </c>
      <c r="AU1384" s="173" t="s">
        <v>3186</v>
      </c>
      <c r="AV1384" s="173" t="s">
        <v>3186</v>
      </c>
      <c r="AW1384" s="173" t="s">
        <v>3186</v>
      </c>
      <c r="AX1384" s="173" t="s">
        <v>3186</v>
      </c>
      <c r="AY1384" s="173" t="s">
        <v>3186</v>
      </c>
      <c r="AZ1384" s="211">
        <f t="shared" si="195"/>
        <v>31</v>
      </c>
      <c r="BA1384" s="211"/>
      <c r="BB1384" s="205">
        <f t="shared" si="190"/>
        <v>451747</v>
      </c>
      <c r="BC1384" s="205">
        <f t="shared" si="191"/>
        <v>451747</v>
      </c>
      <c r="BD1384" s="205">
        <f t="shared" si="192"/>
        <v>0</v>
      </c>
      <c r="BE1384" s="205">
        <f t="shared" si="193"/>
        <v>0</v>
      </c>
      <c r="BF1384" s="175">
        <v>451747</v>
      </c>
      <c r="BG1384" s="175">
        <v>199606</v>
      </c>
      <c r="BH1384" s="175"/>
      <c r="BI1384" s="175"/>
      <c r="BJ1384" s="175"/>
      <c r="BK1384" s="175">
        <v>62</v>
      </c>
      <c r="BL1384" s="175">
        <v>59516</v>
      </c>
      <c r="BM1384" s="175">
        <v>142578</v>
      </c>
      <c r="BN1384" s="175">
        <v>29629</v>
      </c>
      <c r="BO1384" s="175">
        <v>20356</v>
      </c>
      <c r="BP1384" s="198">
        <f t="shared" si="194"/>
        <v>20356</v>
      </c>
    </row>
    <row r="1385" spans="1:68" s="116" customFormat="1" x14ac:dyDescent="0.15">
      <c r="A1385" s="117">
        <v>2710001011</v>
      </c>
      <c r="B1385" s="118" t="s">
        <v>2070</v>
      </c>
      <c r="C1385" s="118" t="s">
        <v>2037</v>
      </c>
      <c r="D1385" s="118" t="s">
        <v>2060</v>
      </c>
      <c r="E1385" s="118" t="s">
        <v>4564</v>
      </c>
      <c r="F1385" s="120">
        <v>43</v>
      </c>
      <c r="G1385" s="119">
        <v>44002900</v>
      </c>
      <c r="H1385" s="119">
        <v>4047790</v>
      </c>
      <c r="I1385" s="120" t="s">
        <v>5823</v>
      </c>
      <c r="J1385" s="120">
        <v>157000</v>
      </c>
      <c r="K1385" s="120">
        <v>44002900</v>
      </c>
      <c r="L1385" s="120">
        <v>0.76800000000000002</v>
      </c>
      <c r="M1385" s="121" t="s">
        <v>5673</v>
      </c>
      <c r="N1385" s="120">
        <v>1</v>
      </c>
      <c r="O1385" s="119">
        <v>110</v>
      </c>
      <c r="P1385" s="119">
        <v>23</v>
      </c>
      <c r="Q1385" s="119">
        <v>2.6</v>
      </c>
      <c r="R1385" s="120"/>
      <c r="S1385" s="120"/>
      <c r="T1385" s="120"/>
      <c r="U1385" s="120"/>
      <c r="V1385" s="172">
        <v>10904.564</v>
      </c>
      <c r="W1385" s="172">
        <v>2739.17</v>
      </c>
      <c r="X1385" s="172">
        <v>8165.3940000000002</v>
      </c>
      <c r="Y1385" s="172"/>
      <c r="Z1385" s="172"/>
      <c r="AA1385" s="123"/>
      <c r="AB1385" s="123"/>
      <c r="AC1385" s="123"/>
      <c r="AD1385" s="123"/>
      <c r="AE1385" s="123"/>
      <c r="AF1385" s="123"/>
      <c r="AG1385" s="214"/>
      <c r="AH1385" s="229" t="str">
        <f t="shared" si="189"/>
        <v>a1</v>
      </c>
      <c r="AI1385" s="122"/>
      <c r="AJ1385" s="122"/>
      <c r="AK1385" s="122"/>
      <c r="AL1385" s="122"/>
      <c r="AM1385" s="122"/>
      <c r="AN1385" s="173">
        <v>3</v>
      </c>
      <c r="AO1385" s="173">
        <v>33</v>
      </c>
      <c r="AP1385" s="173"/>
      <c r="AQ1385" s="173"/>
      <c r="AR1385" s="173"/>
      <c r="AS1385" s="173"/>
      <c r="AT1385" s="173"/>
      <c r="AU1385" s="173"/>
      <c r="AV1385" s="173"/>
      <c r="AW1385" s="173"/>
      <c r="AX1385" s="173"/>
      <c r="AY1385" s="173"/>
      <c r="AZ1385" s="211">
        <f t="shared" si="195"/>
        <v>36</v>
      </c>
      <c r="BA1385" s="211"/>
      <c r="BB1385" s="205">
        <f t="shared" si="190"/>
        <v>619647</v>
      </c>
      <c r="BC1385" s="205">
        <f t="shared" si="191"/>
        <v>619647</v>
      </c>
      <c r="BD1385" s="205">
        <f t="shared" si="192"/>
        <v>0</v>
      </c>
      <c r="BE1385" s="205">
        <f t="shared" si="193"/>
        <v>0</v>
      </c>
      <c r="BF1385" s="175">
        <v>619647</v>
      </c>
      <c r="BG1385" s="175">
        <v>286391</v>
      </c>
      <c r="BH1385" s="175"/>
      <c r="BI1385" s="175"/>
      <c r="BJ1385" s="175"/>
      <c r="BK1385" s="175">
        <v>13186</v>
      </c>
      <c r="BL1385" s="175">
        <v>74200</v>
      </c>
      <c r="BM1385" s="175">
        <v>191832</v>
      </c>
      <c r="BN1385" s="175">
        <v>20711</v>
      </c>
      <c r="BO1385" s="175">
        <v>33327</v>
      </c>
      <c r="BP1385" s="198">
        <f t="shared" si="194"/>
        <v>33327</v>
      </c>
    </row>
    <row r="1386" spans="1:68" s="116" customFormat="1" x14ac:dyDescent="0.15">
      <c r="A1386" s="117">
        <v>2710001012</v>
      </c>
      <c r="B1386" s="118" t="s">
        <v>2071</v>
      </c>
      <c r="C1386" s="118" t="s">
        <v>2037</v>
      </c>
      <c r="D1386" s="118" t="s">
        <v>2060</v>
      </c>
      <c r="E1386" s="118" t="s">
        <v>4565</v>
      </c>
      <c r="F1386" s="120">
        <v>41</v>
      </c>
      <c r="G1386" s="119">
        <v>90259556</v>
      </c>
      <c r="H1386" s="119">
        <v>2191287</v>
      </c>
      <c r="I1386" s="120" t="s">
        <v>5823</v>
      </c>
      <c r="J1386" s="120">
        <v>269000</v>
      </c>
      <c r="K1386" s="120">
        <v>90259556</v>
      </c>
      <c r="L1386" s="120">
        <v>0.91900000000000004</v>
      </c>
      <c r="M1386" s="121" t="s">
        <v>5654</v>
      </c>
      <c r="N1386" s="120">
        <v>2</v>
      </c>
      <c r="O1386" s="119">
        <v>100</v>
      </c>
      <c r="P1386" s="119">
        <v>26</v>
      </c>
      <c r="Q1386" s="119">
        <v>3.2</v>
      </c>
      <c r="R1386" s="120"/>
      <c r="S1386" s="120"/>
      <c r="T1386" s="120"/>
      <c r="U1386" s="120"/>
      <c r="V1386" s="172">
        <v>37847.58</v>
      </c>
      <c r="W1386" s="172">
        <v>1288.56</v>
      </c>
      <c r="X1386" s="172">
        <v>23602.25</v>
      </c>
      <c r="Y1386" s="172">
        <v>12891.58</v>
      </c>
      <c r="Z1386" s="172">
        <v>65.19</v>
      </c>
      <c r="AA1386" s="123">
        <v>507715</v>
      </c>
      <c r="AB1386" s="123"/>
      <c r="AC1386" s="123">
        <v>73073</v>
      </c>
      <c r="AD1386" s="123"/>
      <c r="AE1386" s="123">
        <v>5259</v>
      </c>
      <c r="AF1386" s="123">
        <v>1300</v>
      </c>
      <c r="AG1386" s="214">
        <f t="shared" si="197"/>
        <v>6559</v>
      </c>
      <c r="AH1386" s="229" t="str">
        <f t="shared" si="189"/>
        <v>b4</v>
      </c>
      <c r="AI1386" s="122"/>
      <c r="AJ1386" s="122"/>
      <c r="AK1386" s="122"/>
      <c r="AL1386" s="122"/>
      <c r="AM1386" s="122"/>
      <c r="AN1386" s="173">
        <v>4</v>
      </c>
      <c r="AO1386" s="173">
        <v>19.5</v>
      </c>
      <c r="AP1386" s="173">
        <v>19.5</v>
      </c>
      <c r="AQ1386" s="173"/>
      <c r="AR1386" s="173"/>
      <c r="AS1386" s="173"/>
      <c r="AT1386" s="173"/>
      <c r="AU1386" s="173"/>
      <c r="AV1386" s="173">
        <v>22.5</v>
      </c>
      <c r="AW1386" s="173">
        <v>7.5</v>
      </c>
      <c r="AX1386" s="173"/>
      <c r="AY1386" s="173"/>
      <c r="AZ1386" s="211">
        <f t="shared" si="195"/>
        <v>43</v>
      </c>
      <c r="BA1386" s="211">
        <f t="shared" si="196"/>
        <v>30</v>
      </c>
      <c r="BB1386" s="205">
        <f t="shared" si="190"/>
        <v>2329632</v>
      </c>
      <c r="BC1386" s="205">
        <f t="shared" si="191"/>
        <v>2159931</v>
      </c>
      <c r="BD1386" s="205">
        <f t="shared" si="192"/>
        <v>176227</v>
      </c>
      <c r="BE1386" s="205">
        <f t="shared" si="193"/>
        <v>6526</v>
      </c>
      <c r="BF1386" s="175">
        <v>2153405</v>
      </c>
      <c r="BG1386" s="175">
        <v>329784</v>
      </c>
      <c r="BH1386" s="175">
        <v>303450</v>
      </c>
      <c r="BI1386" s="175">
        <v>169701</v>
      </c>
      <c r="BJ1386" s="175"/>
      <c r="BK1386" s="175">
        <v>104945</v>
      </c>
      <c r="BL1386" s="175">
        <v>569738</v>
      </c>
      <c r="BM1386" s="175">
        <v>443284</v>
      </c>
      <c r="BN1386" s="175">
        <v>275452</v>
      </c>
      <c r="BO1386" s="175">
        <v>133278</v>
      </c>
      <c r="BP1386" s="198">
        <f t="shared" si="194"/>
        <v>436728</v>
      </c>
    </row>
    <row r="1387" spans="1:68" s="116" customFormat="1" x14ac:dyDescent="0.15">
      <c r="A1387" s="117">
        <v>2710001013</v>
      </c>
      <c r="B1387" s="118" t="s">
        <v>2072</v>
      </c>
      <c r="C1387" s="118" t="s">
        <v>2037</v>
      </c>
      <c r="D1387" s="118" t="s">
        <v>2060</v>
      </c>
      <c r="E1387" s="118" t="s">
        <v>4566</v>
      </c>
      <c r="F1387" s="120">
        <v>9</v>
      </c>
      <c r="G1387" s="119"/>
      <c r="H1387" s="119"/>
      <c r="I1387" s="120" t="s">
        <v>5823</v>
      </c>
      <c r="J1387" s="120"/>
      <c r="K1387" s="120"/>
      <c r="L1387" s="120"/>
      <c r="M1387" s="121" t="s">
        <v>3186</v>
      </c>
      <c r="N1387" s="120">
        <v>1</v>
      </c>
      <c r="O1387" s="119"/>
      <c r="P1387" s="119"/>
      <c r="Q1387" s="119"/>
      <c r="R1387" s="120"/>
      <c r="S1387" s="120"/>
      <c r="T1387" s="120"/>
      <c r="U1387" s="120"/>
      <c r="V1387" s="172">
        <v>32437.13</v>
      </c>
      <c r="W1387" s="172"/>
      <c r="X1387" s="172"/>
      <c r="Y1387" s="172">
        <v>32437.13</v>
      </c>
      <c r="Z1387" s="172"/>
      <c r="AA1387" s="123"/>
      <c r="AB1387" s="123"/>
      <c r="AC1387" s="123">
        <v>116315.1</v>
      </c>
      <c r="AD1387" s="123">
        <v>24571.8</v>
      </c>
      <c r="AE1387" s="123"/>
      <c r="AF1387" s="123"/>
      <c r="AG1387" s="214">
        <f t="shared" si="197"/>
        <v>24571.8</v>
      </c>
      <c r="AH1387" s="229" t="str">
        <f t="shared" si="189"/>
        <v>a4</v>
      </c>
      <c r="AI1387" s="122"/>
      <c r="AJ1387" s="122"/>
      <c r="AK1387" s="122"/>
      <c r="AL1387" s="122"/>
      <c r="AM1387" s="122"/>
      <c r="AN1387" s="173">
        <v>4</v>
      </c>
      <c r="AO1387" s="173"/>
      <c r="AP1387" s="173">
        <v>8</v>
      </c>
      <c r="AQ1387" s="173">
        <v>1</v>
      </c>
      <c r="AR1387" s="173"/>
      <c r="AS1387" s="173">
        <v>1</v>
      </c>
      <c r="AT1387" s="173"/>
      <c r="AU1387" s="173"/>
      <c r="AV1387" s="173">
        <v>44</v>
      </c>
      <c r="AW1387" s="173">
        <v>30</v>
      </c>
      <c r="AX1387" s="173"/>
      <c r="AY1387" s="173">
        <v>1</v>
      </c>
      <c r="AZ1387" s="211">
        <f t="shared" si="195"/>
        <v>14</v>
      </c>
      <c r="BA1387" s="211">
        <f t="shared" si="196"/>
        <v>75</v>
      </c>
      <c r="BB1387" s="205">
        <f t="shared" si="190"/>
        <v>3480181</v>
      </c>
      <c r="BC1387" s="205">
        <f t="shared" si="191"/>
        <v>3147791</v>
      </c>
      <c r="BD1387" s="205">
        <f t="shared" si="192"/>
        <v>345159</v>
      </c>
      <c r="BE1387" s="205">
        <f t="shared" si="193"/>
        <v>12769</v>
      </c>
      <c r="BF1387" s="175">
        <v>3135022</v>
      </c>
      <c r="BG1387" s="175">
        <v>104142</v>
      </c>
      <c r="BH1387" s="175">
        <v>656704</v>
      </c>
      <c r="BI1387" s="175">
        <v>332390</v>
      </c>
      <c r="BJ1387" s="175"/>
      <c r="BK1387" s="175">
        <v>1279</v>
      </c>
      <c r="BL1387" s="175">
        <v>1245375</v>
      </c>
      <c r="BM1387" s="175">
        <v>451418</v>
      </c>
      <c r="BN1387" s="175">
        <v>604391</v>
      </c>
      <c r="BO1387" s="175">
        <v>84482</v>
      </c>
      <c r="BP1387" s="198">
        <f t="shared" si="194"/>
        <v>741186</v>
      </c>
    </row>
    <row r="1388" spans="1:68" s="116" customFormat="1" x14ac:dyDescent="0.15">
      <c r="A1388" s="117">
        <v>2714001001</v>
      </c>
      <c r="B1388" s="118" t="s">
        <v>2073</v>
      </c>
      <c r="C1388" s="118" t="s">
        <v>2037</v>
      </c>
      <c r="D1388" s="118" t="s">
        <v>2074</v>
      </c>
      <c r="E1388" s="118" t="s">
        <v>4567</v>
      </c>
      <c r="F1388" s="120">
        <v>50</v>
      </c>
      <c r="G1388" s="119">
        <v>31375048</v>
      </c>
      <c r="H1388" s="119">
        <v>633963</v>
      </c>
      <c r="I1388" s="120" t="s">
        <v>5823</v>
      </c>
      <c r="J1388" s="120"/>
      <c r="K1388" s="120">
        <v>30388827</v>
      </c>
      <c r="L1388" s="120"/>
      <c r="M1388" s="121" t="s">
        <v>5656</v>
      </c>
      <c r="N1388" s="120">
        <v>2</v>
      </c>
      <c r="O1388" s="119">
        <v>140</v>
      </c>
      <c r="P1388" s="119">
        <v>33</v>
      </c>
      <c r="Q1388" s="119">
        <v>3.7</v>
      </c>
      <c r="R1388" s="120" t="s">
        <v>5655</v>
      </c>
      <c r="S1388" s="120">
        <v>205.8</v>
      </c>
      <c r="T1388" s="120"/>
      <c r="U1388" s="120"/>
      <c r="V1388" s="172">
        <v>20551.77</v>
      </c>
      <c r="W1388" s="172">
        <v>4857.2</v>
      </c>
      <c r="X1388" s="172">
        <v>14904.17</v>
      </c>
      <c r="Y1388" s="172"/>
      <c r="Z1388" s="172">
        <v>790.4</v>
      </c>
      <c r="AA1388" s="123"/>
      <c r="AB1388" s="123"/>
      <c r="AC1388" s="123"/>
      <c r="AD1388" s="123"/>
      <c r="AE1388" s="123"/>
      <c r="AF1388" s="123"/>
      <c r="AG1388" s="214"/>
      <c r="AH1388" s="229" t="str">
        <f t="shared" si="189"/>
        <v>b1</v>
      </c>
      <c r="AI1388" s="122"/>
      <c r="AJ1388" s="122"/>
      <c r="AK1388" s="122"/>
      <c r="AL1388" s="122"/>
      <c r="AM1388" s="122"/>
      <c r="AN1388" s="173">
        <v>10</v>
      </c>
      <c r="AO1388" s="173">
        <v>16</v>
      </c>
      <c r="AP1388" s="173"/>
      <c r="AQ1388" s="173">
        <v>5</v>
      </c>
      <c r="AR1388" s="173"/>
      <c r="AS1388" s="173"/>
      <c r="AT1388" s="173">
        <v>14</v>
      </c>
      <c r="AU1388" s="173">
        <v>3</v>
      </c>
      <c r="AV1388" s="173"/>
      <c r="AW1388" s="173"/>
      <c r="AX1388" s="173"/>
      <c r="AY1388" s="173"/>
      <c r="AZ1388" s="211">
        <f t="shared" si="195"/>
        <v>31</v>
      </c>
      <c r="BA1388" s="211">
        <f t="shared" si="196"/>
        <v>17</v>
      </c>
      <c r="BB1388" s="205">
        <f t="shared" si="190"/>
        <v>1135849</v>
      </c>
      <c r="BC1388" s="205">
        <f t="shared" si="191"/>
        <v>1135849</v>
      </c>
      <c r="BD1388" s="205">
        <f t="shared" si="192"/>
        <v>0</v>
      </c>
      <c r="BE1388" s="205">
        <f t="shared" si="193"/>
        <v>0</v>
      </c>
      <c r="BF1388" s="175">
        <v>1135849</v>
      </c>
      <c r="BG1388" s="175">
        <v>191055</v>
      </c>
      <c r="BH1388" s="175">
        <v>129270</v>
      </c>
      <c r="BI1388" s="175"/>
      <c r="BJ1388" s="175"/>
      <c r="BK1388" s="175">
        <v>404093</v>
      </c>
      <c r="BL1388" s="175">
        <v>75270</v>
      </c>
      <c r="BM1388" s="175">
        <v>231778</v>
      </c>
      <c r="BN1388" s="175">
        <v>24515</v>
      </c>
      <c r="BO1388" s="175">
        <v>79868</v>
      </c>
      <c r="BP1388" s="198">
        <f t="shared" si="194"/>
        <v>209138</v>
      </c>
    </row>
    <row r="1389" spans="1:68" s="116" customFormat="1" x14ac:dyDescent="0.15">
      <c r="A1389" s="117">
        <v>2714001002</v>
      </c>
      <c r="B1389" s="118" t="s">
        <v>2075</v>
      </c>
      <c r="C1389" s="118" t="s">
        <v>2037</v>
      </c>
      <c r="D1389" s="118" t="s">
        <v>2074</v>
      </c>
      <c r="E1389" s="118" t="s">
        <v>4568</v>
      </c>
      <c r="F1389" s="120">
        <v>44</v>
      </c>
      <c r="G1389" s="119">
        <v>23121880</v>
      </c>
      <c r="H1389" s="119"/>
      <c r="I1389" s="120" t="s">
        <v>5820</v>
      </c>
      <c r="J1389" s="120"/>
      <c r="K1389" s="120">
        <v>22599621</v>
      </c>
      <c r="L1389" s="120"/>
      <c r="M1389" s="121" t="s">
        <v>5654</v>
      </c>
      <c r="N1389" s="120">
        <v>1</v>
      </c>
      <c r="O1389" s="119">
        <v>270</v>
      </c>
      <c r="P1389" s="119">
        <v>37</v>
      </c>
      <c r="Q1389" s="119">
        <v>3.9</v>
      </c>
      <c r="R1389" s="120" t="s">
        <v>5655</v>
      </c>
      <c r="S1389" s="120">
        <v>268.7</v>
      </c>
      <c r="T1389" s="120"/>
      <c r="U1389" s="120"/>
      <c r="V1389" s="172">
        <v>11422.6</v>
      </c>
      <c r="W1389" s="172">
        <v>1616.4</v>
      </c>
      <c r="X1389" s="172">
        <v>9772.5</v>
      </c>
      <c r="Y1389" s="172"/>
      <c r="Z1389" s="172">
        <v>33.700000000000003</v>
      </c>
      <c r="AA1389" s="123"/>
      <c r="AB1389" s="123"/>
      <c r="AC1389" s="123"/>
      <c r="AD1389" s="123"/>
      <c r="AE1389" s="123"/>
      <c r="AF1389" s="123"/>
      <c r="AG1389" s="214"/>
      <c r="AH1389" s="229" t="str">
        <f t="shared" si="189"/>
        <v>a1</v>
      </c>
      <c r="AI1389" s="122"/>
      <c r="AJ1389" s="122"/>
      <c r="AK1389" s="122"/>
      <c r="AL1389" s="122"/>
      <c r="AM1389" s="122"/>
      <c r="AN1389" s="173">
        <v>12</v>
      </c>
      <c r="AO1389" s="173"/>
      <c r="AP1389" s="173"/>
      <c r="AQ1389" s="173">
        <v>3</v>
      </c>
      <c r="AR1389" s="173"/>
      <c r="AS1389" s="173"/>
      <c r="AT1389" s="173">
        <v>11</v>
      </c>
      <c r="AU1389" s="173">
        <v>7</v>
      </c>
      <c r="AV1389" s="173"/>
      <c r="AW1389" s="173"/>
      <c r="AX1389" s="173">
        <v>2</v>
      </c>
      <c r="AY1389" s="173"/>
      <c r="AZ1389" s="211">
        <f t="shared" si="195"/>
        <v>15</v>
      </c>
      <c r="BA1389" s="211">
        <f t="shared" si="196"/>
        <v>20</v>
      </c>
      <c r="BB1389" s="205">
        <f t="shared" si="190"/>
        <v>816032</v>
      </c>
      <c r="BC1389" s="205">
        <f t="shared" si="191"/>
        <v>816032</v>
      </c>
      <c r="BD1389" s="205">
        <f t="shared" si="192"/>
        <v>0</v>
      </c>
      <c r="BE1389" s="205">
        <f t="shared" si="193"/>
        <v>0</v>
      </c>
      <c r="BF1389" s="175">
        <v>816032</v>
      </c>
      <c r="BG1389" s="175">
        <v>114056</v>
      </c>
      <c r="BH1389" s="175">
        <v>90882</v>
      </c>
      <c r="BI1389" s="175"/>
      <c r="BJ1389" s="175"/>
      <c r="BK1389" s="175">
        <v>375215</v>
      </c>
      <c r="BL1389" s="175">
        <v>62391</v>
      </c>
      <c r="BM1389" s="175">
        <v>106936</v>
      </c>
      <c r="BN1389" s="175">
        <v>16912</v>
      </c>
      <c r="BO1389" s="175">
        <v>49640</v>
      </c>
      <c r="BP1389" s="198">
        <f t="shared" si="194"/>
        <v>140522</v>
      </c>
    </row>
    <row r="1390" spans="1:68" s="116" customFormat="1" x14ac:dyDescent="0.15">
      <c r="A1390" s="117">
        <v>2714001003</v>
      </c>
      <c r="B1390" s="118" t="s">
        <v>2076</v>
      </c>
      <c r="C1390" s="118" t="s">
        <v>2037</v>
      </c>
      <c r="D1390" s="118" t="s">
        <v>2074</v>
      </c>
      <c r="E1390" s="118" t="s">
        <v>4569</v>
      </c>
      <c r="F1390" s="120">
        <v>41</v>
      </c>
      <c r="G1390" s="119">
        <v>22878244</v>
      </c>
      <c r="H1390" s="119">
        <v>1053</v>
      </c>
      <c r="I1390" s="120" t="s">
        <v>5823</v>
      </c>
      <c r="J1390" s="120">
        <v>76400</v>
      </c>
      <c r="K1390" s="120">
        <v>22818198</v>
      </c>
      <c r="L1390" s="120">
        <v>0.81799999999999995</v>
      </c>
      <c r="M1390" s="121" t="s">
        <v>5654</v>
      </c>
      <c r="N1390" s="120">
        <v>1</v>
      </c>
      <c r="O1390" s="119">
        <v>250</v>
      </c>
      <c r="P1390" s="119">
        <v>46</v>
      </c>
      <c r="Q1390" s="119">
        <v>5</v>
      </c>
      <c r="R1390" s="120" t="s">
        <v>5655</v>
      </c>
      <c r="S1390" s="120">
        <v>177.3</v>
      </c>
      <c r="T1390" s="120"/>
      <c r="U1390" s="120"/>
      <c r="V1390" s="172">
        <v>8321.7896666666693</v>
      </c>
      <c r="W1390" s="172">
        <v>0.28966666666666702</v>
      </c>
      <c r="X1390" s="172">
        <v>8134.3</v>
      </c>
      <c r="Y1390" s="172">
        <v>187.2</v>
      </c>
      <c r="Z1390" s="172"/>
      <c r="AA1390" s="123">
        <v>194293</v>
      </c>
      <c r="AB1390" s="123"/>
      <c r="AC1390" s="123">
        <v>17376</v>
      </c>
      <c r="AD1390" s="123"/>
      <c r="AE1390" s="123"/>
      <c r="AF1390" s="123"/>
      <c r="AG1390" s="214"/>
      <c r="AH1390" s="229" t="str">
        <f t="shared" si="189"/>
        <v>a3</v>
      </c>
      <c r="AI1390" s="122"/>
      <c r="AJ1390" s="122"/>
      <c r="AK1390" s="122"/>
      <c r="AL1390" s="122"/>
      <c r="AM1390" s="122"/>
      <c r="AN1390" s="173">
        <v>12</v>
      </c>
      <c r="AO1390" s="173">
        <v>11</v>
      </c>
      <c r="AP1390" s="173"/>
      <c r="AQ1390" s="173">
        <v>4</v>
      </c>
      <c r="AR1390" s="173"/>
      <c r="AS1390" s="173"/>
      <c r="AT1390" s="173">
        <v>6</v>
      </c>
      <c r="AU1390" s="173"/>
      <c r="AV1390" s="173">
        <v>12</v>
      </c>
      <c r="AW1390" s="173"/>
      <c r="AX1390" s="173"/>
      <c r="AY1390" s="173"/>
      <c r="AZ1390" s="211">
        <f t="shared" si="195"/>
        <v>27</v>
      </c>
      <c r="BA1390" s="211">
        <f t="shared" si="196"/>
        <v>18</v>
      </c>
      <c r="BB1390" s="205">
        <f t="shared" si="190"/>
        <v>1115101</v>
      </c>
      <c r="BC1390" s="205">
        <f t="shared" si="191"/>
        <v>1115101</v>
      </c>
      <c r="BD1390" s="205">
        <f t="shared" si="192"/>
        <v>0</v>
      </c>
      <c r="BE1390" s="205">
        <f t="shared" si="193"/>
        <v>0</v>
      </c>
      <c r="BF1390" s="175">
        <v>1115101</v>
      </c>
      <c r="BG1390" s="175">
        <v>179911</v>
      </c>
      <c r="BH1390" s="175">
        <v>41336</v>
      </c>
      <c r="BI1390" s="175"/>
      <c r="BJ1390" s="175"/>
      <c r="BK1390" s="175">
        <v>655377</v>
      </c>
      <c r="BL1390" s="175">
        <v>66152</v>
      </c>
      <c r="BM1390" s="175">
        <v>105739</v>
      </c>
      <c r="BN1390" s="175">
        <v>18479</v>
      </c>
      <c r="BO1390" s="175">
        <v>48107</v>
      </c>
      <c r="BP1390" s="198">
        <f t="shared" si="194"/>
        <v>89443</v>
      </c>
    </row>
    <row r="1391" spans="1:68" s="116" customFormat="1" x14ac:dyDescent="0.15">
      <c r="A1391" s="117">
        <v>2720201001</v>
      </c>
      <c r="B1391" s="118" t="s">
        <v>2077</v>
      </c>
      <c r="C1391" s="118" t="s">
        <v>2037</v>
      </c>
      <c r="D1391" s="118" t="s">
        <v>2078</v>
      </c>
      <c r="E1391" s="118" t="s">
        <v>4570</v>
      </c>
      <c r="F1391" s="120">
        <v>46</v>
      </c>
      <c r="G1391" s="119">
        <v>7941790</v>
      </c>
      <c r="H1391" s="119"/>
      <c r="I1391" s="120" t="s">
        <v>5823</v>
      </c>
      <c r="J1391" s="120">
        <v>38500</v>
      </c>
      <c r="K1391" s="120">
        <v>7749747</v>
      </c>
      <c r="L1391" s="120">
        <v>0.55100000000000005</v>
      </c>
      <c r="M1391" s="121" t="s">
        <v>5654</v>
      </c>
      <c r="N1391" s="120">
        <v>1</v>
      </c>
      <c r="O1391" s="119">
        <v>54.0833333333333</v>
      </c>
      <c r="P1391" s="119">
        <v>15.116666666666699</v>
      </c>
      <c r="Q1391" s="119">
        <v>1.905</v>
      </c>
      <c r="R1391" s="120" t="s">
        <v>5655</v>
      </c>
      <c r="S1391" s="120">
        <v>67.45</v>
      </c>
      <c r="T1391" s="120"/>
      <c r="U1391" s="120"/>
      <c r="V1391" s="172">
        <v>1178</v>
      </c>
      <c r="W1391" s="172"/>
      <c r="X1391" s="172"/>
      <c r="Y1391" s="172"/>
      <c r="Z1391" s="172">
        <v>1178</v>
      </c>
      <c r="AA1391" s="123"/>
      <c r="AB1391" s="123"/>
      <c r="AC1391" s="123"/>
      <c r="AD1391" s="123"/>
      <c r="AE1391" s="123"/>
      <c r="AF1391" s="123"/>
      <c r="AG1391" s="214"/>
      <c r="AH1391" s="229" t="str">
        <f t="shared" si="189"/>
        <v>a1</v>
      </c>
      <c r="AI1391" s="122" t="s">
        <v>5400</v>
      </c>
      <c r="AJ1391" s="122"/>
      <c r="AK1391" s="122" t="s">
        <v>5400</v>
      </c>
      <c r="AL1391" s="122"/>
      <c r="AM1391" s="122" t="s">
        <v>5400</v>
      </c>
      <c r="AN1391" s="173">
        <v>2</v>
      </c>
      <c r="AO1391" s="173" t="s">
        <v>3186</v>
      </c>
      <c r="AP1391" s="173" t="s">
        <v>3186</v>
      </c>
      <c r="AQ1391" s="173">
        <v>1</v>
      </c>
      <c r="AR1391" s="173" t="s">
        <v>3186</v>
      </c>
      <c r="AS1391" s="173">
        <v>1</v>
      </c>
      <c r="AT1391" s="173">
        <v>7</v>
      </c>
      <c r="AU1391" s="173">
        <v>3</v>
      </c>
      <c r="AV1391" s="173" t="s">
        <v>3186</v>
      </c>
      <c r="AW1391" s="173" t="s">
        <v>3186</v>
      </c>
      <c r="AX1391" s="173">
        <v>1</v>
      </c>
      <c r="AY1391" s="173" t="s">
        <v>3186</v>
      </c>
      <c r="AZ1391" s="211">
        <f t="shared" si="195"/>
        <v>4</v>
      </c>
      <c r="BA1391" s="211">
        <f t="shared" si="196"/>
        <v>11</v>
      </c>
      <c r="BB1391" s="205">
        <f t="shared" si="190"/>
        <v>247398</v>
      </c>
      <c r="BC1391" s="205">
        <f t="shared" si="191"/>
        <v>190170</v>
      </c>
      <c r="BD1391" s="205">
        <f t="shared" si="192"/>
        <v>59516</v>
      </c>
      <c r="BE1391" s="205">
        <f t="shared" si="193"/>
        <v>2288</v>
      </c>
      <c r="BF1391" s="175">
        <v>187882</v>
      </c>
      <c r="BG1391" s="175">
        <v>17432</v>
      </c>
      <c r="BH1391" s="175">
        <v>64465</v>
      </c>
      <c r="BI1391" s="175">
        <v>57228</v>
      </c>
      <c r="BJ1391" s="175"/>
      <c r="BK1391" s="175">
        <v>59318</v>
      </c>
      <c r="BL1391" s="175">
        <v>16952</v>
      </c>
      <c r="BM1391" s="175">
        <v>19064</v>
      </c>
      <c r="BN1391" s="175">
        <v>3972</v>
      </c>
      <c r="BO1391" s="175">
        <v>8967</v>
      </c>
      <c r="BP1391" s="198">
        <f t="shared" si="194"/>
        <v>73432</v>
      </c>
    </row>
    <row r="1392" spans="1:68" s="116" customFormat="1" x14ac:dyDescent="0.15">
      <c r="A1392" s="117">
        <v>2720202002</v>
      </c>
      <c r="B1392" s="118" t="s">
        <v>2079</v>
      </c>
      <c r="C1392" s="118" t="s">
        <v>2037</v>
      </c>
      <c r="D1392" s="118" t="s">
        <v>2078</v>
      </c>
      <c r="E1392" s="118" t="s">
        <v>4571</v>
      </c>
      <c r="F1392" s="120">
        <v>14</v>
      </c>
      <c r="G1392" s="119">
        <v>64129</v>
      </c>
      <c r="H1392" s="119"/>
      <c r="I1392" s="120" t="s">
        <v>5820</v>
      </c>
      <c r="J1392" s="120">
        <v>230</v>
      </c>
      <c r="K1392" s="120">
        <v>63804</v>
      </c>
      <c r="L1392" s="120">
        <v>0.76</v>
      </c>
      <c r="M1392" s="121" t="s">
        <v>5662</v>
      </c>
      <c r="N1392" s="120">
        <v>1</v>
      </c>
      <c r="O1392" s="119">
        <v>150</v>
      </c>
      <c r="P1392" s="119">
        <v>17.279166666666701</v>
      </c>
      <c r="Q1392" s="119">
        <v>2.5262500000000001</v>
      </c>
      <c r="R1392" s="120" t="s">
        <v>5658</v>
      </c>
      <c r="S1392" s="120">
        <v>9.0999999999999998E-2</v>
      </c>
      <c r="T1392" s="120"/>
      <c r="U1392" s="120"/>
      <c r="V1392" s="172">
        <v>125.67</v>
      </c>
      <c r="W1392" s="172"/>
      <c r="X1392" s="172"/>
      <c r="Y1392" s="172"/>
      <c r="Z1392" s="172">
        <v>125.67</v>
      </c>
      <c r="AA1392" s="123"/>
      <c r="AB1392" s="123"/>
      <c r="AC1392" s="123"/>
      <c r="AD1392" s="123"/>
      <c r="AE1392" s="123"/>
      <c r="AF1392" s="123"/>
      <c r="AG1392" s="214"/>
      <c r="AH1392" s="229" t="str">
        <f t="shared" si="189"/>
        <v>a1</v>
      </c>
      <c r="AI1392" s="122" t="s">
        <v>5400</v>
      </c>
      <c r="AJ1392" s="122"/>
      <c r="AK1392" s="122"/>
      <c r="AL1392" s="122"/>
      <c r="AM1392" s="122"/>
      <c r="AN1392" s="173">
        <v>1</v>
      </c>
      <c r="AO1392" s="173">
        <v>0.5</v>
      </c>
      <c r="AP1392" s="173"/>
      <c r="AQ1392" s="173"/>
      <c r="AR1392" s="173"/>
      <c r="AS1392" s="173">
        <v>1</v>
      </c>
      <c r="AT1392" s="173">
        <v>1</v>
      </c>
      <c r="AU1392" s="173">
        <v>1</v>
      </c>
      <c r="AV1392" s="173" t="s">
        <v>3186</v>
      </c>
      <c r="AW1392" s="173" t="s">
        <v>3186</v>
      </c>
      <c r="AX1392" s="173">
        <v>1</v>
      </c>
      <c r="AY1392" s="173" t="s">
        <v>3186</v>
      </c>
      <c r="AZ1392" s="211">
        <f t="shared" si="195"/>
        <v>2.5</v>
      </c>
      <c r="BA1392" s="211">
        <f t="shared" si="196"/>
        <v>3</v>
      </c>
      <c r="BB1392" s="205">
        <f t="shared" si="190"/>
        <v>16179</v>
      </c>
      <c r="BC1392" s="205">
        <f t="shared" si="191"/>
        <v>12997</v>
      </c>
      <c r="BD1392" s="205">
        <f t="shared" si="192"/>
        <v>3309</v>
      </c>
      <c r="BE1392" s="205">
        <f t="shared" si="193"/>
        <v>127</v>
      </c>
      <c r="BF1392" s="175">
        <v>12870</v>
      </c>
      <c r="BG1392" s="175"/>
      <c r="BH1392" s="175">
        <v>3831</v>
      </c>
      <c r="BI1392" s="175">
        <v>3182</v>
      </c>
      <c r="BJ1392" s="175"/>
      <c r="BK1392" s="175">
        <v>441</v>
      </c>
      <c r="BL1392" s="175">
        <v>4206</v>
      </c>
      <c r="BM1392" s="175">
        <v>2189</v>
      </c>
      <c r="BN1392" s="175">
        <v>184</v>
      </c>
      <c r="BO1392" s="175">
        <v>2146</v>
      </c>
      <c r="BP1392" s="198">
        <f t="shared" si="194"/>
        <v>5977</v>
      </c>
    </row>
    <row r="1393" spans="1:68" s="116" customFormat="1" x14ac:dyDescent="0.15">
      <c r="A1393" s="117">
        <v>2720301001</v>
      </c>
      <c r="B1393" s="118" t="s">
        <v>2080</v>
      </c>
      <c r="C1393" s="118" t="s">
        <v>2037</v>
      </c>
      <c r="D1393" s="118" t="s">
        <v>2081</v>
      </c>
      <c r="E1393" s="118" t="s">
        <v>4572</v>
      </c>
      <c r="F1393" s="120">
        <v>40</v>
      </c>
      <c r="G1393" s="119">
        <v>21822300</v>
      </c>
      <c r="H1393" s="119">
        <v>2167500</v>
      </c>
      <c r="I1393" s="120" t="s">
        <v>5823</v>
      </c>
      <c r="J1393" s="120">
        <v>78000</v>
      </c>
      <c r="K1393" s="120">
        <v>21822300</v>
      </c>
      <c r="L1393" s="120">
        <v>0.76700000000000002</v>
      </c>
      <c r="M1393" s="121" t="s">
        <v>5681</v>
      </c>
      <c r="N1393" s="120">
        <v>2</v>
      </c>
      <c r="O1393" s="119">
        <v>140</v>
      </c>
      <c r="P1393" s="119">
        <v>24</v>
      </c>
      <c r="Q1393" s="119">
        <v>2.2000000000000002</v>
      </c>
      <c r="R1393" s="120" t="s">
        <v>5655</v>
      </c>
      <c r="S1393" s="120">
        <v>429.2</v>
      </c>
      <c r="T1393" s="120"/>
      <c r="U1393" s="120"/>
      <c r="V1393" s="172">
        <v>8611.509</v>
      </c>
      <c r="W1393" s="172">
        <v>2401.7280000000001</v>
      </c>
      <c r="X1393" s="172">
        <v>4522.5810000000001</v>
      </c>
      <c r="Y1393" s="172">
        <v>593.5</v>
      </c>
      <c r="Z1393" s="172">
        <v>1093.7</v>
      </c>
      <c r="AA1393" s="123">
        <v>116134.2</v>
      </c>
      <c r="AB1393" s="123"/>
      <c r="AC1393" s="123">
        <v>10408</v>
      </c>
      <c r="AD1393" s="123"/>
      <c r="AE1393" s="123"/>
      <c r="AF1393" s="123"/>
      <c r="AG1393" s="214"/>
      <c r="AH1393" s="229" t="str">
        <f t="shared" si="189"/>
        <v>b3</v>
      </c>
      <c r="AI1393" s="122"/>
      <c r="AJ1393" s="122"/>
      <c r="AK1393" s="122"/>
      <c r="AL1393" s="122"/>
      <c r="AM1393" s="122"/>
      <c r="AN1393" s="173">
        <v>4</v>
      </c>
      <c r="AO1393" s="173">
        <v>12</v>
      </c>
      <c r="AP1393" s="173">
        <v>2</v>
      </c>
      <c r="AQ1393" s="173">
        <v>4</v>
      </c>
      <c r="AR1393" s="173"/>
      <c r="AS1393" s="173"/>
      <c r="AT1393" s="173">
        <v>12</v>
      </c>
      <c r="AU1393" s="173">
        <v>4</v>
      </c>
      <c r="AV1393" s="173">
        <v>8</v>
      </c>
      <c r="AW1393" s="173">
        <v>2</v>
      </c>
      <c r="AX1393" s="173"/>
      <c r="AY1393" s="173">
        <v>2</v>
      </c>
      <c r="AZ1393" s="211">
        <f t="shared" si="195"/>
        <v>22</v>
      </c>
      <c r="BA1393" s="211">
        <f t="shared" si="196"/>
        <v>28</v>
      </c>
      <c r="BB1393" s="205">
        <f t="shared" si="190"/>
        <v>979893</v>
      </c>
      <c r="BC1393" s="205">
        <f t="shared" si="191"/>
        <v>869178</v>
      </c>
      <c r="BD1393" s="205">
        <f t="shared" si="192"/>
        <v>110993</v>
      </c>
      <c r="BE1393" s="205">
        <f t="shared" si="193"/>
        <v>278</v>
      </c>
      <c r="BF1393" s="175">
        <v>868900</v>
      </c>
      <c r="BG1393" s="175">
        <v>132261</v>
      </c>
      <c r="BH1393" s="175">
        <v>162225</v>
      </c>
      <c r="BI1393" s="175">
        <v>110715</v>
      </c>
      <c r="BJ1393" s="175"/>
      <c r="BK1393" s="175">
        <v>142351</v>
      </c>
      <c r="BL1393" s="175">
        <v>120370</v>
      </c>
      <c r="BM1393" s="175">
        <v>117529</v>
      </c>
      <c r="BN1393" s="175">
        <v>68341</v>
      </c>
      <c r="BO1393" s="175">
        <v>126101</v>
      </c>
      <c r="BP1393" s="198">
        <f t="shared" si="194"/>
        <v>288326</v>
      </c>
    </row>
    <row r="1394" spans="1:68" s="116" customFormat="1" x14ac:dyDescent="0.15">
      <c r="A1394" s="117">
        <v>2720401001</v>
      </c>
      <c r="B1394" s="118" t="s">
        <v>2082</v>
      </c>
      <c r="C1394" s="118" t="s">
        <v>2037</v>
      </c>
      <c r="D1394" s="118" t="s">
        <v>2083</v>
      </c>
      <c r="E1394" s="118" t="s">
        <v>4573</v>
      </c>
      <c r="F1394" s="120">
        <v>45</v>
      </c>
      <c r="G1394" s="119">
        <v>18644923</v>
      </c>
      <c r="H1394" s="119">
        <v>1124310</v>
      </c>
      <c r="I1394" s="120" t="s">
        <v>5821</v>
      </c>
      <c r="J1394" s="120">
        <v>74400</v>
      </c>
      <c r="K1394" s="120">
        <v>18644923</v>
      </c>
      <c r="L1394" s="120">
        <v>0.68700000000000006</v>
      </c>
      <c r="M1394" s="121" t="s">
        <v>5675</v>
      </c>
      <c r="N1394" s="120">
        <v>2</v>
      </c>
      <c r="O1394" s="119">
        <v>110</v>
      </c>
      <c r="P1394" s="119">
        <v>27.1</v>
      </c>
      <c r="Q1394" s="119">
        <v>2.88</v>
      </c>
      <c r="R1394" s="120" t="s">
        <v>5655</v>
      </c>
      <c r="S1394" s="120">
        <v>534.79999999999995</v>
      </c>
      <c r="T1394" s="120"/>
      <c r="U1394" s="120"/>
      <c r="V1394" s="172">
        <v>6687</v>
      </c>
      <c r="W1394" s="172">
        <v>672</v>
      </c>
      <c r="X1394" s="172">
        <v>3396</v>
      </c>
      <c r="Y1394" s="172">
        <v>1171</v>
      </c>
      <c r="Z1394" s="172">
        <v>1448</v>
      </c>
      <c r="AA1394" s="123">
        <v>75999</v>
      </c>
      <c r="AB1394" s="123"/>
      <c r="AC1394" s="123">
        <v>8210.1</v>
      </c>
      <c r="AD1394" s="123"/>
      <c r="AE1394" s="123">
        <v>801</v>
      </c>
      <c r="AF1394" s="123"/>
      <c r="AG1394" s="214">
        <f t="shared" si="197"/>
        <v>801</v>
      </c>
      <c r="AH1394" s="229" t="str">
        <f t="shared" si="189"/>
        <v>b4</v>
      </c>
      <c r="AI1394" s="122"/>
      <c r="AJ1394" s="122"/>
      <c r="AK1394" s="122"/>
      <c r="AL1394" s="122"/>
      <c r="AM1394" s="122"/>
      <c r="AN1394" s="173">
        <v>1.5</v>
      </c>
      <c r="AO1394" s="173">
        <v>9</v>
      </c>
      <c r="AP1394" s="173"/>
      <c r="AQ1394" s="173">
        <v>1</v>
      </c>
      <c r="AR1394" s="173"/>
      <c r="AS1394" s="173"/>
      <c r="AT1394" s="173">
        <v>13.2</v>
      </c>
      <c r="AU1394" s="173"/>
      <c r="AV1394" s="173">
        <v>13.8</v>
      </c>
      <c r="AW1394" s="173"/>
      <c r="AX1394" s="173"/>
      <c r="AY1394" s="173"/>
      <c r="AZ1394" s="211">
        <f t="shared" si="195"/>
        <v>11.5</v>
      </c>
      <c r="BA1394" s="211">
        <f t="shared" si="196"/>
        <v>27</v>
      </c>
      <c r="BB1394" s="205">
        <f t="shared" si="190"/>
        <v>738226</v>
      </c>
      <c r="BC1394" s="205">
        <f t="shared" si="191"/>
        <v>634366</v>
      </c>
      <c r="BD1394" s="205">
        <f t="shared" si="192"/>
        <v>109143</v>
      </c>
      <c r="BE1394" s="205">
        <f t="shared" si="193"/>
        <v>5283</v>
      </c>
      <c r="BF1394" s="175">
        <v>629083</v>
      </c>
      <c r="BG1394" s="175">
        <v>55662</v>
      </c>
      <c r="BH1394" s="175">
        <v>177000</v>
      </c>
      <c r="BI1394" s="175">
        <v>103860</v>
      </c>
      <c r="BJ1394" s="175"/>
      <c r="BK1394" s="175">
        <v>17958</v>
      </c>
      <c r="BL1394" s="175">
        <v>100955</v>
      </c>
      <c r="BM1394" s="175">
        <v>85328</v>
      </c>
      <c r="BN1394" s="175">
        <v>71878</v>
      </c>
      <c r="BO1394" s="175">
        <v>125585</v>
      </c>
      <c r="BP1394" s="198">
        <f t="shared" si="194"/>
        <v>302585</v>
      </c>
    </row>
    <row r="1395" spans="1:68" s="116" customFormat="1" x14ac:dyDescent="0.15">
      <c r="A1395" s="117">
        <v>2720501001</v>
      </c>
      <c r="B1395" s="118" t="s">
        <v>2084</v>
      </c>
      <c r="C1395" s="118" t="s">
        <v>2037</v>
      </c>
      <c r="D1395" s="118" t="s">
        <v>2085</v>
      </c>
      <c r="E1395" s="118" t="s">
        <v>4574</v>
      </c>
      <c r="F1395" s="120">
        <v>50</v>
      </c>
      <c r="G1395" s="119">
        <v>3186066</v>
      </c>
      <c r="H1395" s="119"/>
      <c r="I1395" s="120" t="s">
        <v>5820</v>
      </c>
      <c r="J1395" s="120">
        <v>39200</v>
      </c>
      <c r="K1395" s="120">
        <v>3186066</v>
      </c>
      <c r="L1395" s="120">
        <v>0.223</v>
      </c>
      <c r="M1395" s="121" t="s">
        <v>3186</v>
      </c>
      <c r="N1395" s="120">
        <v>1</v>
      </c>
      <c r="O1395" s="119"/>
      <c r="P1395" s="119"/>
      <c r="Q1395" s="119"/>
      <c r="R1395" s="120" t="s">
        <v>5655</v>
      </c>
      <c r="S1395" s="120">
        <v>3.3</v>
      </c>
      <c r="T1395" s="120"/>
      <c r="U1395" s="120"/>
      <c r="V1395" s="172">
        <v>1449.8</v>
      </c>
      <c r="W1395" s="172">
        <v>344.9</v>
      </c>
      <c r="X1395" s="172">
        <v>923.4</v>
      </c>
      <c r="Y1395" s="172">
        <v>181.5</v>
      </c>
      <c r="Z1395" s="172"/>
      <c r="AA1395" s="123"/>
      <c r="AB1395" s="123"/>
      <c r="AC1395" s="123">
        <v>1716</v>
      </c>
      <c r="AD1395" s="123"/>
      <c r="AE1395" s="123"/>
      <c r="AF1395" s="123"/>
      <c r="AG1395" s="214"/>
      <c r="AH1395" s="229" t="str">
        <f t="shared" si="189"/>
        <v>a3</v>
      </c>
      <c r="AI1395" s="122"/>
      <c r="AJ1395" s="122"/>
      <c r="AK1395" s="122"/>
      <c r="AL1395" s="122"/>
      <c r="AM1395" s="122"/>
      <c r="AN1395" s="173">
        <v>1</v>
      </c>
      <c r="AO1395" s="173">
        <v>4</v>
      </c>
      <c r="AP1395" s="173">
        <v>1</v>
      </c>
      <c r="AQ1395" s="173">
        <v>1</v>
      </c>
      <c r="AR1395" s="173"/>
      <c r="AS1395" s="173"/>
      <c r="AT1395" s="173">
        <v>5</v>
      </c>
      <c r="AU1395" s="173">
        <v>5</v>
      </c>
      <c r="AV1395" s="173"/>
      <c r="AW1395" s="173">
        <v>11</v>
      </c>
      <c r="AX1395" s="173"/>
      <c r="AY1395" s="173"/>
      <c r="AZ1395" s="211">
        <f t="shared" si="195"/>
        <v>7</v>
      </c>
      <c r="BA1395" s="211">
        <f t="shared" si="196"/>
        <v>21</v>
      </c>
      <c r="BB1395" s="205">
        <f t="shared" si="190"/>
        <v>391558</v>
      </c>
      <c r="BC1395" s="205">
        <f t="shared" si="191"/>
        <v>301436</v>
      </c>
      <c r="BD1395" s="205">
        <f t="shared" si="192"/>
        <v>94928</v>
      </c>
      <c r="BE1395" s="205">
        <f t="shared" si="193"/>
        <v>4806</v>
      </c>
      <c r="BF1395" s="175">
        <v>296630</v>
      </c>
      <c r="BG1395" s="175">
        <v>39039</v>
      </c>
      <c r="BH1395" s="175">
        <v>120162</v>
      </c>
      <c r="BI1395" s="175">
        <v>90122</v>
      </c>
      <c r="BJ1395" s="175"/>
      <c r="BK1395" s="175">
        <v>49582</v>
      </c>
      <c r="BL1395" s="175">
        <v>1765</v>
      </c>
      <c r="BM1395" s="175">
        <v>39698</v>
      </c>
      <c r="BN1395" s="175">
        <v>26497</v>
      </c>
      <c r="BO1395" s="175">
        <v>24693</v>
      </c>
      <c r="BP1395" s="198">
        <f t="shared" si="194"/>
        <v>144855</v>
      </c>
    </row>
    <row r="1396" spans="1:68" s="116" customFormat="1" x14ac:dyDescent="0.15">
      <c r="A1396" s="117">
        <v>2720501002</v>
      </c>
      <c r="B1396" s="118" t="s">
        <v>2086</v>
      </c>
      <c r="C1396" s="118" t="s">
        <v>2037</v>
      </c>
      <c r="D1396" s="118" t="s">
        <v>2085</v>
      </c>
      <c r="E1396" s="118" t="s">
        <v>4575</v>
      </c>
      <c r="F1396" s="120">
        <v>47</v>
      </c>
      <c r="G1396" s="119">
        <v>8098387</v>
      </c>
      <c r="H1396" s="119">
        <v>549359</v>
      </c>
      <c r="I1396" s="120" t="s">
        <v>5822</v>
      </c>
      <c r="J1396" s="120">
        <v>40800</v>
      </c>
      <c r="K1396" s="120">
        <v>8098387</v>
      </c>
      <c r="L1396" s="120">
        <v>0.54400000000000004</v>
      </c>
      <c r="M1396" s="121" t="s">
        <v>5654</v>
      </c>
      <c r="N1396" s="120">
        <v>1</v>
      </c>
      <c r="O1396" s="119">
        <v>154</v>
      </c>
      <c r="P1396" s="119">
        <v>48.8</v>
      </c>
      <c r="Q1396" s="119">
        <v>5.17</v>
      </c>
      <c r="R1396" s="120" t="s">
        <v>5655</v>
      </c>
      <c r="S1396" s="120">
        <v>81.98</v>
      </c>
      <c r="T1396" s="120"/>
      <c r="U1396" s="120"/>
      <c r="V1396" s="172">
        <v>3256.3</v>
      </c>
      <c r="W1396" s="172">
        <v>516</v>
      </c>
      <c r="X1396" s="172">
        <v>2740.3</v>
      </c>
      <c r="Y1396" s="172"/>
      <c r="Z1396" s="172"/>
      <c r="AA1396" s="123"/>
      <c r="AB1396" s="123"/>
      <c r="AC1396" s="123"/>
      <c r="AD1396" s="123"/>
      <c r="AE1396" s="123"/>
      <c r="AF1396" s="123"/>
      <c r="AG1396" s="214"/>
      <c r="AH1396" s="229" t="str">
        <f t="shared" si="189"/>
        <v>a1</v>
      </c>
      <c r="AI1396" s="122"/>
      <c r="AJ1396" s="122"/>
      <c r="AK1396" s="122"/>
      <c r="AL1396" s="122"/>
      <c r="AM1396" s="122"/>
      <c r="AN1396" s="173">
        <v>1</v>
      </c>
      <c r="AO1396" s="173">
        <v>8</v>
      </c>
      <c r="AP1396" s="173" t="s">
        <v>3186</v>
      </c>
      <c r="AQ1396" s="173">
        <v>1</v>
      </c>
      <c r="AR1396" s="173"/>
      <c r="AS1396" s="173"/>
      <c r="AT1396" s="173">
        <v>5</v>
      </c>
      <c r="AU1396" s="173"/>
      <c r="AV1396" s="173" t="s">
        <v>3186</v>
      </c>
      <c r="AW1396" s="173" t="s">
        <v>3186</v>
      </c>
      <c r="AX1396" s="173"/>
      <c r="AY1396" s="173"/>
      <c r="AZ1396" s="211">
        <f t="shared" si="195"/>
        <v>10</v>
      </c>
      <c r="BA1396" s="211">
        <f t="shared" si="196"/>
        <v>5</v>
      </c>
      <c r="BB1396" s="205">
        <f t="shared" si="190"/>
        <v>200502</v>
      </c>
      <c r="BC1396" s="205">
        <f t="shared" si="191"/>
        <v>180753</v>
      </c>
      <c r="BD1396" s="205">
        <f t="shared" si="192"/>
        <v>20802</v>
      </c>
      <c r="BE1396" s="205">
        <f t="shared" si="193"/>
        <v>1053</v>
      </c>
      <c r="BF1396" s="175">
        <v>179700</v>
      </c>
      <c r="BG1396" s="175">
        <v>61179</v>
      </c>
      <c r="BH1396" s="175">
        <v>26332</v>
      </c>
      <c r="BI1396" s="175">
        <v>19749</v>
      </c>
      <c r="BJ1396" s="175"/>
      <c r="BK1396" s="175">
        <v>315</v>
      </c>
      <c r="BL1396" s="175">
        <v>16831</v>
      </c>
      <c r="BM1396" s="175">
        <v>46082</v>
      </c>
      <c r="BN1396" s="175">
        <v>8160</v>
      </c>
      <c r="BO1396" s="175">
        <v>21854</v>
      </c>
      <c r="BP1396" s="198">
        <f t="shared" si="194"/>
        <v>48186</v>
      </c>
    </row>
    <row r="1397" spans="1:68" s="116" customFormat="1" x14ac:dyDescent="0.15">
      <c r="A1397" s="117">
        <v>2720501003</v>
      </c>
      <c r="B1397" s="118" t="s">
        <v>2087</v>
      </c>
      <c r="C1397" s="118" t="s">
        <v>2037</v>
      </c>
      <c r="D1397" s="118" t="s">
        <v>2085</v>
      </c>
      <c r="E1397" s="118" t="s">
        <v>4576</v>
      </c>
      <c r="F1397" s="120">
        <v>40</v>
      </c>
      <c r="G1397" s="119">
        <v>19478112</v>
      </c>
      <c r="H1397" s="119">
        <v>2427720</v>
      </c>
      <c r="I1397" s="120" t="s">
        <v>5823</v>
      </c>
      <c r="J1397" s="120">
        <v>82400</v>
      </c>
      <c r="K1397" s="120">
        <v>20085327</v>
      </c>
      <c r="L1397" s="120">
        <v>0.66800000000000004</v>
      </c>
      <c r="M1397" s="121" t="s">
        <v>5654</v>
      </c>
      <c r="N1397" s="120">
        <v>2</v>
      </c>
      <c r="O1397" s="119">
        <v>212</v>
      </c>
      <c r="P1397" s="119">
        <v>42.7</v>
      </c>
      <c r="Q1397" s="119">
        <v>4.93</v>
      </c>
      <c r="R1397" s="120" t="s">
        <v>5655</v>
      </c>
      <c r="S1397" s="120">
        <v>198.2</v>
      </c>
      <c r="T1397" s="120"/>
      <c r="U1397" s="120"/>
      <c r="V1397" s="172">
        <v>6678</v>
      </c>
      <c r="W1397" s="172">
        <v>1690</v>
      </c>
      <c r="X1397" s="172">
        <v>3548</v>
      </c>
      <c r="Y1397" s="172">
        <v>1440</v>
      </c>
      <c r="Z1397" s="172"/>
      <c r="AA1397" s="123">
        <v>207599</v>
      </c>
      <c r="AB1397" s="123"/>
      <c r="AC1397" s="123">
        <v>16393</v>
      </c>
      <c r="AD1397" s="123"/>
      <c r="AE1397" s="123"/>
      <c r="AF1397" s="123"/>
      <c r="AG1397" s="214"/>
      <c r="AH1397" s="229" t="str">
        <f t="shared" si="189"/>
        <v>b3</v>
      </c>
      <c r="AI1397" s="122"/>
      <c r="AJ1397" s="122"/>
      <c r="AK1397" s="122"/>
      <c r="AL1397" s="122"/>
      <c r="AM1397" s="122"/>
      <c r="AN1397" s="173">
        <v>1</v>
      </c>
      <c r="AO1397" s="173">
        <v>5</v>
      </c>
      <c r="AP1397" s="173">
        <v>2</v>
      </c>
      <c r="AQ1397" s="173">
        <v>3</v>
      </c>
      <c r="AR1397" s="173" t="s">
        <v>3186</v>
      </c>
      <c r="AS1397" s="173">
        <v>1</v>
      </c>
      <c r="AT1397" s="173">
        <v>7</v>
      </c>
      <c r="AU1397" s="173">
        <v>6</v>
      </c>
      <c r="AV1397" s="173">
        <v>6</v>
      </c>
      <c r="AW1397" s="173">
        <v>6</v>
      </c>
      <c r="AX1397" s="173" t="s">
        <v>3186</v>
      </c>
      <c r="AY1397" s="173" t="s">
        <v>3186</v>
      </c>
      <c r="AZ1397" s="211">
        <f t="shared" si="195"/>
        <v>12</v>
      </c>
      <c r="BA1397" s="211">
        <f t="shared" si="196"/>
        <v>25</v>
      </c>
      <c r="BB1397" s="205">
        <f t="shared" si="190"/>
        <v>1186959</v>
      </c>
      <c r="BC1397" s="205">
        <f t="shared" si="191"/>
        <v>966079</v>
      </c>
      <c r="BD1397" s="205">
        <f t="shared" si="192"/>
        <v>232660</v>
      </c>
      <c r="BE1397" s="205">
        <f t="shared" si="193"/>
        <v>11780</v>
      </c>
      <c r="BF1397" s="175">
        <v>954299</v>
      </c>
      <c r="BG1397" s="175">
        <v>43758</v>
      </c>
      <c r="BH1397" s="175">
        <v>294506</v>
      </c>
      <c r="BI1397" s="175">
        <v>220880</v>
      </c>
      <c r="BJ1397" s="175"/>
      <c r="BK1397" s="175">
        <v>318186</v>
      </c>
      <c r="BL1397" s="175">
        <v>23933</v>
      </c>
      <c r="BM1397" s="175">
        <v>125205</v>
      </c>
      <c r="BN1397" s="175">
        <v>99863</v>
      </c>
      <c r="BO1397" s="175">
        <v>60628</v>
      </c>
      <c r="BP1397" s="198">
        <f t="shared" si="194"/>
        <v>355134</v>
      </c>
    </row>
    <row r="1398" spans="1:68" s="116" customFormat="1" x14ac:dyDescent="0.15">
      <c r="A1398" s="117">
        <v>2720901001</v>
      </c>
      <c r="B1398" s="118" t="s">
        <v>2088</v>
      </c>
      <c r="C1398" s="118" t="s">
        <v>2037</v>
      </c>
      <c r="D1398" s="118" t="s">
        <v>2089</v>
      </c>
      <c r="E1398" s="118" t="s">
        <v>4577</v>
      </c>
      <c r="F1398" s="120">
        <v>47</v>
      </c>
      <c r="G1398" s="119"/>
      <c r="H1398" s="119"/>
      <c r="I1398" s="120" t="s">
        <v>5822</v>
      </c>
      <c r="J1398" s="120">
        <v>65000</v>
      </c>
      <c r="K1398" s="120">
        <v>14410481</v>
      </c>
      <c r="L1398" s="120">
        <v>0.60699999999999998</v>
      </c>
      <c r="M1398" s="121" t="s">
        <v>5654</v>
      </c>
      <c r="N1398" s="120">
        <v>1</v>
      </c>
      <c r="O1398" s="119">
        <v>62.6</v>
      </c>
      <c r="P1398" s="119"/>
      <c r="Q1398" s="119"/>
      <c r="R1398" s="120" t="s">
        <v>5655</v>
      </c>
      <c r="S1398" s="120">
        <v>130.9</v>
      </c>
      <c r="T1398" s="120"/>
      <c r="U1398" s="120"/>
      <c r="V1398" s="172">
        <v>3463.3</v>
      </c>
      <c r="W1398" s="172"/>
      <c r="X1398" s="172">
        <v>3463.3</v>
      </c>
      <c r="Y1398" s="172"/>
      <c r="Z1398" s="172"/>
      <c r="AA1398" s="123"/>
      <c r="AB1398" s="123"/>
      <c r="AC1398" s="123"/>
      <c r="AD1398" s="123"/>
      <c r="AE1398" s="123"/>
      <c r="AF1398" s="123"/>
      <c r="AG1398" s="214"/>
      <c r="AH1398" s="229" t="str">
        <f t="shared" si="189"/>
        <v>a1</v>
      </c>
      <c r="AI1398" s="122"/>
      <c r="AJ1398" s="122"/>
      <c r="AK1398" s="122"/>
      <c r="AL1398" s="122"/>
      <c r="AM1398" s="122"/>
      <c r="AN1398" s="173">
        <v>2</v>
      </c>
      <c r="AO1398" s="173">
        <v>19</v>
      </c>
      <c r="AP1398" s="173" t="s">
        <v>3186</v>
      </c>
      <c r="AQ1398" s="173">
        <v>4</v>
      </c>
      <c r="AR1398" s="173" t="s">
        <v>3186</v>
      </c>
      <c r="AS1398" s="173" t="s">
        <v>3186</v>
      </c>
      <c r="AT1398" s="173">
        <v>9</v>
      </c>
      <c r="AU1398" s="173" t="s">
        <v>3186</v>
      </c>
      <c r="AV1398" s="173" t="s">
        <v>3186</v>
      </c>
      <c r="AW1398" s="173" t="s">
        <v>3186</v>
      </c>
      <c r="AX1398" s="173" t="s">
        <v>3186</v>
      </c>
      <c r="AY1398" s="173" t="s">
        <v>3186</v>
      </c>
      <c r="AZ1398" s="211">
        <f t="shared" si="195"/>
        <v>25</v>
      </c>
      <c r="BA1398" s="211">
        <f t="shared" si="196"/>
        <v>9</v>
      </c>
      <c r="BB1398" s="205">
        <f t="shared" si="190"/>
        <v>380481</v>
      </c>
      <c r="BC1398" s="205">
        <f t="shared" si="191"/>
        <v>380481</v>
      </c>
      <c r="BD1398" s="205">
        <f t="shared" si="192"/>
        <v>0</v>
      </c>
      <c r="BE1398" s="205">
        <f t="shared" si="193"/>
        <v>0</v>
      </c>
      <c r="BF1398" s="175">
        <v>380481</v>
      </c>
      <c r="BG1398" s="175">
        <v>191520</v>
      </c>
      <c r="BH1398" s="175">
        <v>20790</v>
      </c>
      <c r="BI1398" s="175"/>
      <c r="BJ1398" s="175"/>
      <c r="BK1398" s="175">
        <v>76099</v>
      </c>
      <c r="BL1398" s="175">
        <v>14300</v>
      </c>
      <c r="BM1398" s="175">
        <v>46558</v>
      </c>
      <c r="BN1398" s="175">
        <v>7659</v>
      </c>
      <c r="BO1398" s="175">
        <v>23555</v>
      </c>
      <c r="BP1398" s="198">
        <f t="shared" si="194"/>
        <v>44345</v>
      </c>
    </row>
    <row r="1399" spans="1:68" s="116" customFormat="1" x14ac:dyDescent="0.15">
      <c r="A1399" s="117">
        <v>2721602001</v>
      </c>
      <c r="B1399" s="118" t="s">
        <v>2090</v>
      </c>
      <c r="C1399" s="118" t="s">
        <v>2037</v>
      </c>
      <c r="D1399" s="118" t="s">
        <v>2091</v>
      </c>
      <c r="E1399" s="118" t="s">
        <v>4578</v>
      </c>
      <c r="F1399" s="120">
        <v>11</v>
      </c>
      <c r="G1399" s="119"/>
      <c r="H1399" s="119"/>
      <c r="I1399" s="120" t="s">
        <v>5820</v>
      </c>
      <c r="J1399" s="120">
        <v>360</v>
      </c>
      <c r="K1399" s="120">
        <v>23753</v>
      </c>
      <c r="L1399" s="120">
        <v>0.18099999999999999</v>
      </c>
      <c r="M1399" s="121" t="s">
        <v>5673</v>
      </c>
      <c r="N1399" s="120">
        <v>1</v>
      </c>
      <c r="O1399" s="119">
        <v>90</v>
      </c>
      <c r="P1399" s="119">
        <v>32.1</v>
      </c>
      <c r="Q1399" s="119">
        <v>3.27</v>
      </c>
      <c r="R1399" s="120" t="s">
        <v>5658</v>
      </c>
      <c r="S1399" s="120">
        <v>0.1</v>
      </c>
      <c r="T1399" s="120"/>
      <c r="U1399" s="120"/>
      <c r="V1399" s="172">
        <v>120.3</v>
      </c>
      <c r="W1399" s="172"/>
      <c r="X1399" s="172">
        <v>34.5</v>
      </c>
      <c r="Y1399" s="172">
        <v>27.2</v>
      </c>
      <c r="Z1399" s="172">
        <v>58.6</v>
      </c>
      <c r="AA1399" s="123">
        <v>170</v>
      </c>
      <c r="AB1399" s="123"/>
      <c r="AC1399" s="123"/>
      <c r="AD1399" s="123"/>
      <c r="AE1399" s="123"/>
      <c r="AF1399" s="123"/>
      <c r="AG1399" s="214"/>
      <c r="AH1399" s="229" t="str">
        <f t="shared" si="189"/>
        <v>a2</v>
      </c>
      <c r="AI1399" s="122"/>
      <c r="AJ1399" s="122"/>
      <c r="AK1399" s="122"/>
      <c r="AL1399" s="122"/>
      <c r="AM1399" s="122"/>
      <c r="AN1399" s="173">
        <v>2</v>
      </c>
      <c r="AO1399" s="173"/>
      <c r="AP1399" s="173"/>
      <c r="AQ1399" s="173"/>
      <c r="AR1399" s="173"/>
      <c r="AS1399" s="173">
        <v>1</v>
      </c>
      <c r="AT1399" s="173">
        <v>1</v>
      </c>
      <c r="AU1399" s="173"/>
      <c r="AV1399" s="173"/>
      <c r="AW1399" s="173"/>
      <c r="AX1399" s="173"/>
      <c r="AY1399" s="173"/>
      <c r="AZ1399" s="211">
        <f t="shared" si="195"/>
        <v>3</v>
      </c>
      <c r="BA1399" s="211">
        <f t="shared" si="196"/>
        <v>1</v>
      </c>
      <c r="BB1399" s="205">
        <f t="shared" si="190"/>
        <v>14020</v>
      </c>
      <c r="BC1399" s="205">
        <f t="shared" si="191"/>
        <v>14020</v>
      </c>
      <c r="BD1399" s="205">
        <f t="shared" si="192"/>
        <v>0</v>
      </c>
      <c r="BE1399" s="205">
        <f t="shared" si="193"/>
        <v>0</v>
      </c>
      <c r="BF1399" s="175">
        <v>14020</v>
      </c>
      <c r="BG1399" s="175"/>
      <c r="BH1399" s="175">
        <v>5775</v>
      </c>
      <c r="BI1399" s="175"/>
      <c r="BJ1399" s="175"/>
      <c r="BK1399" s="175">
        <v>1764</v>
      </c>
      <c r="BL1399" s="175">
        <v>2730</v>
      </c>
      <c r="BM1399" s="175">
        <v>2632</v>
      </c>
      <c r="BN1399" s="175">
        <v>410</v>
      </c>
      <c r="BO1399" s="175">
        <v>709</v>
      </c>
      <c r="BP1399" s="198">
        <f t="shared" si="194"/>
        <v>6484</v>
      </c>
    </row>
    <row r="1400" spans="1:68" s="116" customFormat="1" x14ac:dyDescent="0.15">
      <c r="A1400" s="117">
        <v>2722901001</v>
      </c>
      <c r="B1400" s="118" t="s">
        <v>2092</v>
      </c>
      <c r="C1400" s="118" t="s">
        <v>2037</v>
      </c>
      <c r="D1400" s="118" t="s">
        <v>2093</v>
      </c>
      <c r="E1400" s="118" t="s">
        <v>4579</v>
      </c>
      <c r="F1400" s="120">
        <v>23</v>
      </c>
      <c r="G1400" s="119">
        <v>862259</v>
      </c>
      <c r="H1400" s="119"/>
      <c r="I1400" s="120" t="s">
        <v>5820</v>
      </c>
      <c r="J1400" s="120">
        <v>5300</v>
      </c>
      <c r="K1400" s="120">
        <v>944998</v>
      </c>
      <c r="L1400" s="120">
        <v>0.48799999999999999</v>
      </c>
      <c r="M1400" s="121" t="s">
        <v>5662</v>
      </c>
      <c r="N1400" s="120">
        <v>2</v>
      </c>
      <c r="O1400" s="119">
        <v>219</v>
      </c>
      <c r="P1400" s="119">
        <v>40.6</v>
      </c>
      <c r="Q1400" s="119">
        <v>10</v>
      </c>
      <c r="R1400" s="120" t="s">
        <v>5655</v>
      </c>
      <c r="S1400" s="120">
        <v>0.9</v>
      </c>
      <c r="T1400" s="120"/>
      <c r="U1400" s="120"/>
      <c r="V1400" s="172">
        <v>976</v>
      </c>
      <c r="W1400" s="172">
        <v>83</v>
      </c>
      <c r="X1400" s="172">
        <v>536</v>
      </c>
      <c r="Y1400" s="172">
        <v>292</v>
      </c>
      <c r="Z1400" s="172">
        <v>65</v>
      </c>
      <c r="AA1400" s="123"/>
      <c r="AB1400" s="123">
        <v>15113</v>
      </c>
      <c r="AC1400" s="123">
        <v>552</v>
      </c>
      <c r="AD1400" s="123"/>
      <c r="AE1400" s="123"/>
      <c r="AF1400" s="123"/>
      <c r="AG1400" s="214"/>
      <c r="AH1400" s="229" t="str">
        <f t="shared" si="189"/>
        <v>b3</v>
      </c>
      <c r="AI1400" s="122"/>
      <c r="AJ1400" s="122"/>
      <c r="AK1400" s="122"/>
      <c r="AL1400" s="122"/>
      <c r="AM1400" s="122"/>
      <c r="AN1400" s="173">
        <v>3</v>
      </c>
      <c r="AO1400" s="173"/>
      <c r="AP1400" s="173"/>
      <c r="AQ1400" s="173"/>
      <c r="AR1400" s="173"/>
      <c r="AS1400" s="173">
        <v>0.5</v>
      </c>
      <c r="AT1400" s="173">
        <v>1.5</v>
      </c>
      <c r="AU1400" s="173">
        <v>1</v>
      </c>
      <c r="AV1400" s="173">
        <v>1</v>
      </c>
      <c r="AW1400" s="173">
        <v>0.5</v>
      </c>
      <c r="AX1400" s="173">
        <v>1</v>
      </c>
      <c r="AY1400" s="173">
        <v>0.5</v>
      </c>
      <c r="AZ1400" s="211">
        <f t="shared" si="195"/>
        <v>3.5</v>
      </c>
      <c r="BA1400" s="211">
        <f t="shared" si="196"/>
        <v>5.5</v>
      </c>
      <c r="BB1400" s="205">
        <f t="shared" si="190"/>
        <v>96457</v>
      </c>
      <c r="BC1400" s="205">
        <f t="shared" si="191"/>
        <v>68140</v>
      </c>
      <c r="BD1400" s="205">
        <f t="shared" si="192"/>
        <v>28317</v>
      </c>
      <c r="BE1400" s="205">
        <f t="shared" si="193"/>
        <v>0</v>
      </c>
      <c r="BF1400" s="175">
        <v>68140</v>
      </c>
      <c r="BG1400" s="175">
        <v>2685</v>
      </c>
      <c r="BH1400" s="175">
        <v>28317</v>
      </c>
      <c r="BI1400" s="175">
        <v>28317</v>
      </c>
      <c r="BJ1400" s="175"/>
      <c r="BK1400" s="175">
        <v>7244</v>
      </c>
      <c r="BL1400" s="175">
        <v>11604</v>
      </c>
      <c r="BM1400" s="175">
        <v>12927</v>
      </c>
      <c r="BN1400" s="175">
        <v>4097</v>
      </c>
      <c r="BO1400" s="175">
        <v>1266</v>
      </c>
      <c r="BP1400" s="198">
        <f t="shared" si="194"/>
        <v>29583</v>
      </c>
    </row>
    <row r="1401" spans="1:68" s="116" customFormat="1" x14ac:dyDescent="0.15">
      <c r="A1401" s="117">
        <v>2732201001</v>
      </c>
      <c r="B1401" s="118" t="s">
        <v>2094</v>
      </c>
      <c r="C1401" s="118" t="s">
        <v>2037</v>
      </c>
      <c r="D1401" s="118" t="s">
        <v>2095</v>
      </c>
      <c r="E1401" s="118" t="s">
        <v>4580</v>
      </c>
      <c r="F1401" s="120">
        <v>11</v>
      </c>
      <c r="G1401" s="119">
        <v>309500</v>
      </c>
      <c r="H1401" s="119"/>
      <c r="I1401" s="120" t="s">
        <v>5820</v>
      </c>
      <c r="J1401" s="120">
        <v>2430</v>
      </c>
      <c r="K1401" s="120">
        <v>309500</v>
      </c>
      <c r="L1401" s="120">
        <v>0.34899999999999998</v>
      </c>
      <c r="M1401" s="121" t="s">
        <v>5657</v>
      </c>
      <c r="N1401" s="120">
        <v>1</v>
      </c>
      <c r="O1401" s="119">
        <v>154</v>
      </c>
      <c r="P1401" s="119">
        <v>31</v>
      </c>
      <c r="Q1401" s="119">
        <v>3.2</v>
      </c>
      <c r="R1401" s="120" t="s">
        <v>5658</v>
      </c>
      <c r="S1401" s="120">
        <v>0.4</v>
      </c>
      <c r="T1401" s="120"/>
      <c r="U1401" s="120"/>
      <c r="V1401" s="172">
        <v>295.7</v>
      </c>
      <c r="W1401" s="172">
        <v>69.099999999999994</v>
      </c>
      <c r="X1401" s="172">
        <v>129.80000000000001</v>
      </c>
      <c r="Y1401" s="172">
        <v>12.3</v>
      </c>
      <c r="Z1401" s="172">
        <v>84.5</v>
      </c>
      <c r="AA1401" s="123"/>
      <c r="AB1401" s="123"/>
      <c r="AC1401" s="123">
        <v>165</v>
      </c>
      <c r="AD1401" s="123"/>
      <c r="AE1401" s="123"/>
      <c r="AF1401" s="123"/>
      <c r="AG1401" s="214"/>
      <c r="AH1401" s="229" t="str">
        <f t="shared" si="189"/>
        <v>a3</v>
      </c>
      <c r="AI1401" s="122"/>
      <c r="AJ1401" s="122"/>
      <c r="AK1401" s="122"/>
      <c r="AL1401" s="122"/>
      <c r="AM1401" s="122"/>
      <c r="AN1401" s="173">
        <v>4</v>
      </c>
      <c r="AO1401" s="173"/>
      <c r="AP1401" s="173"/>
      <c r="AQ1401" s="173"/>
      <c r="AR1401" s="173"/>
      <c r="AS1401" s="173"/>
      <c r="AT1401" s="173">
        <v>0.6</v>
      </c>
      <c r="AU1401" s="173"/>
      <c r="AV1401" s="173"/>
      <c r="AW1401" s="173"/>
      <c r="AX1401" s="173"/>
      <c r="AY1401" s="173"/>
      <c r="AZ1401" s="211">
        <f t="shared" si="195"/>
        <v>4</v>
      </c>
      <c r="BA1401" s="211">
        <f t="shared" si="196"/>
        <v>0.6</v>
      </c>
      <c r="BB1401" s="205">
        <f t="shared" si="190"/>
        <v>55373</v>
      </c>
      <c r="BC1401" s="205">
        <f t="shared" si="191"/>
        <v>55373</v>
      </c>
      <c r="BD1401" s="205">
        <f t="shared" si="192"/>
        <v>1</v>
      </c>
      <c r="BE1401" s="205">
        <f t="shared" si="193"/>
        <v>1</v>
      </c>
      <c r="BF1401" s="175">
        <v>55372</v>
      </c>
      <c r="BG1401" s="175">
        <v>3138</v>
      </c>
      <c r="BH1401" s="175">
        <v>19121</v>
      </c>
      <c r="BI1401" s="175"/>
      <c r="BJ1401" s="175"/>
      <c r="BK1401" s="175">
        <v>4343</v>
      </c>
      <c r="BL1401" s="175">
        <v>4769</v>
      </c>
      <c r="BM1401" s="175">
        <v>3336</v>
      </c>
      <c r="BN1401" s="175">
        <v>4645</v>
      </c>
      <c r="BO1401" s="175">
        <v>16021</v>
      </c>
      <c r="BP1401" s="198">
        <f t="shared" si="194"/>
        <v>35142</v>
      </c>
    </row>
    <row r="1402" spans="1:68" s="116" customFormat="1" x14ac:dyDescent="0.15">
      <c r="A1402" s="117">
        <v>2780101001</v>
      </c>
      <c r="B1402" s="118" t="s">
        <v>2096</v>
      </c>
      <c r="C1402" s="118" t="s">
        <v>2037</v>
      </c>
      <c r="D1402" s="118" t="s">
        <v>2097</v>
      </c>
      <c r="E1402" s="118" t="s">
        <v>4581</v>
      </c>
      <c r="F1402" s="120">
        <v>41</v>
      </c>
      <c r="G1402" s="119"/>
      <c r="H1402" s="119"/>
      <c r="I1402" s="120" t="s">
        <v>5823</v>
      </c>
      <c r="J1402" s="120">
        <v>22500</v>
      </c>
      <c r="K1402" s="120"/>
      <c r="L1402" s="120"/>
      <c r="M1402" s="121" t="s">
        <v>5654</v>
      </c>
      <c r="N1402" s="120">
        <v>1</v>
      </c>
      <c r="O1402" s="119"/>
      <c r="P1402" s="119"/>
      <c r="Q1402" s="119"/>
      <c r="R1402" s="120" t="s">
        <v>5655</v>
      </c>
      <c r="S1402" s="120">
        <v>8.26</v>
      </c>
      <c r="T1402" s="120"/>
      <c r="U1402" s="120"/>
      <c r="V1402" s="172">
        <v>850</v>
      </c>
      <c r="W1402" s="172">
        <v>850</v>
      </c>
      <c r="X1402" s="172"/>
      <c r="Y1402" s="172"/>
      <c r="Z1402" s="172"/>
      <c r="AA1402" s="123"/>
      <c r="AB1402" s="123"/>
      <c r="AC1402" s="123"/>
      <c r="AD1402" s="123"/>
      <c r="AE1402" s="123"/>
      <c r="AF1402" s="123"/>
      <c r="AG1402" s="214"/>
      <c r="AH1402" s="229" t="str">
        <f t="shared" si="189"/>
        <v>a1</v>
      </c>
      <c r="AI1402" s="122"/>
      <c r="AJ1402" s="122"/>
      <c r="AK1402" s="122"/>
      <c r="AL1402" s="122"/>
      <c r="AM1402" s="122"/>
      <c r="AN1402" s="173">
        <v>10</v>
      </c>
      <c r="AO1402" s="173"/>
      <c r="AP1402" s="173"/>
      <c r="AQ1402" s="173"/>
      <c r="AR1402" s="173"/>
      <c r="AS1402" s="173"/>
      <c r="AT1402" s="173">
        <v>7</v>
      </c>
      <c r="AU1402" s="173"/>
      <c r="AV1402" s="173"/>
      <c r="AW1402" s="173"/>
      <c r="AX1402" s="173"/>
      <c r="AY1402" s="173"/>
      <c r="AZ1402" s="211">
        <f t="shared" si="195"/>
        <v>10</v>
      </c>
      <c r="BA1402" s="211">
        <f t="shared" si="196"/>
        <v>7</v>
      </c>
      <c r="BB1402" s="205">
        <f t="shared" si="190"/>
        <v>322845</v>
      </c>
      <c r="BC1402" s="205">
        <f t="shared" si="191"/>
        <v>322845</v>
      </c>
      <c r="BD1402" s="205">
        <f t="shared" si="192"/>
        <v>0</v>
      </c>
      <c r="BE1402" s="205">
        <f t="shared" si="193"/>
        <v>0</v>
      </c>
      <c r="BF1402" s="175">
        <v>322845</v>
      </c>
      <c r="BG1402" s="175">
        <v>90521</v>
      </c>
      <c r="BH1402" s="175">
        <v>26611</v>
      </c>
      <c r="BI1402" s="175"/>
      <c r="BJ1402" s="175"/>
      <c r="BK1402" s="175">
        <v>58529</v>
      </c>
      <c r="BL1402" s="175">
        <v>40533</v>
      </c>
      <c r="BM1402" s="175">
        <v>38165</v>
      </c>
      <c r="BN1402" s="175">
        <v>7388</v>
      </c>
      <c r="BO1402" s="175">
        <v>61098</v>
      </c>
      <c r="BP1402" s="198">
        <f t="shared" si="194"/>
        <v>87709</v>
      </c>
    </row>
    <row r="1403" spans="1:68" s="116" customFormat="1" x14ac:dyDescent="0.15">
      <c r="A1403" s="117">
        <v>2800281001</v>
      </c>
      <c r="B1403" s="118" t="s">
        <v>2098</v>
      </c>
      <c r="C1403" s="118" t="s">
        <v>2099</v>
      </c>
      <c r="D1403" s="118" t="s">
        <v>2100</v>
      </c>
      <c r="E1403" s="118" t="s">
        <v>4582</v>
      </c>
      <c r="F1403" s="120">
        <v>28</v>
      </c>
      <c r="G1403" s="119">
        <v>25397450</v>
      </c>
      <c r="H1403" s="119"/>
      <c r="I1403" s="120" t="s">
        <v>5820</v>
      </c>
      <c r="J1403" s="120">
        <v>100000</v>
      </c>
      <c r="K1403" s="120">
        <v>24528282</v>
      </c>
      <c r="L1403" s="120">
        <v>0.67200000000000004</v>
      </c>
      <c r="M1403" s="121" t="s">
        <v>5675</v>
      </c>
      <c r="N1403" s="120">
        <v>2</v>
      </c>
      <c r="O1403" s="119">
        <v>160</v>
      </c>
      <c r="P1403" s="119"/>
      <c r="Q1403" s="119"/>
      <c r="R1403" s="120" t="s">
        <v>5655</v>
      </c>
      <c r="S1403" s="120">
        <v>113.27</v>
      </c>
      <c r="T1403" s="120"/>
      <c r="U1403" s="120"/>
      <c r="V1403" s="172">
        <v>10446.851000000001</v>
      </c>
      <c r="W1403" s="172">
        <v>1573</v>
      </c>
      <c r="X1403" s="172">
        <v>5535.2370000000001</v>
      </c>
      <c r="Y1403" s="172">
        <v>155.55199999999999</v>
      </c>
      <c r="Z1403" s="172">
        <v>3183.0619999999999</v>
      </c>
      <c r="AA1403" s="123"/>
      <c r="AB1403" s="123"/>
      <c r="AC1403" s="123"/>
      <c r="AD1403" s="123"/>
      <c r="AE1403" s="123"/>
      <c r="AF1403" s="123"/>
      <c r="AG1403" s="214"/>
      <c r="AH1403" s="229" t="str">
        <f t="shared" si="189"/>
        <v>b1</v>
      </c>
      <c r="AI1403" s="122" t="s">
        <v>5401</v>
      </c>
      <c r="AJ1403" s="122"/>
      <c r="AK1403" s="122"/>
      <c r="AL1403" s="122"/>
      <c r="AM1403" s="122"/>
      <c r="AN1403" s="173"/>
      <c r="AO1403" s="173"/>
      <c r="AP1403" s="173"/>
      <c r="AQ1403" s="173"/>
      <c r="AR1403" s="173"/>
      <c r="AS1403" s="173">
        <v>11.3</v>
      </c>
      <c r="AT1403" s="173">
        <v>7.2</v>
      </c>
      <c r="AU1403" s="173">
        <v>11.2</v>
      </c>
      <c r="AV1403" s="173">
        <v>1.8</v>
      </c>
      <c r="AW1403" s="173">
        <v>2.8</v>
      </c>
      <c r="AX1403" s="173">
        <v>6</v>
      </c>
      <c r="AY1403" s="173">
        <v>1</v>
      </c>
      <c r="AZ1403" s="211">
        <f t="shared" si="195"/>
        <v>11.3</v>
      </c>
      <c r="BA1403" s="211">
        <f t="shared" si="196"/>
        <v>30</v>
      </c>
      <c r="BB1403" s="205">
        <f t="shared" si="190"/>
        <v>578728</v>
      </c>
      <c r="BC1403" s="205">
        <f t="shared" si="191"/>
        <v>578728</v>
      </c>
      <c r="BD1403" s="205">
        <f t="shared" si="192"/>
        <v>0</v>
      </c>
      <c r="BE1403" s="205">
        <f t="shared" si="193"/>
        <v>0</v>
      </c>
      <c r="BF1403" s="175">
        <v>578728</v>
      </c>
      <c r="BG1403" s="175"/>
      <c r="BH1403" s="175">
        <v>446836</v>
      </c>
      <c r="BI1403" s="175"/>
      <c r="BJ1403" s="175"/>
      <c r="BK1403" s="175">
        <v>60</v>
      </c>
      <c r="BL1403" s="175">
        <v>45373</v>
      </c>
      <c r="BM1403" s="175">
        <v>112</v>
      </c>
      <c r="BN1403" s="175">
        <v>1164</v>
      </c>
      <c r="BO1403" s="175">
        <v>85183</v>
      </c>
      <c r="BP1403" s="198">
        <f t="shared" si="194"/>
        <v>532019</v>
      </c>
    </row>
    <row r="1404" spans="1:68" s="116" customFormat="1" x14ac:dyDescent="0.15">
      <c r="A1404" s="117">
        <v>2800281002</v>
      </c>
      <c r="B1404" s="118" t="s">
        <v>2101</v>
      </c>
      <c r="C1404" s="118" t="s">
        <v>2099</v>
      </c>
      <c r="D1404" s="118" t="s">
        <v>2100</v>
      </c>
      <c r="E1404" s="118" t="s">
        <v>4583</v>
      </c>
      <c r="F1404" s="120">
        <v>37</v>
      </c>
      <c r="G1404" s="119">
        <v>102705383</v>
      </c>
      <c r="H1404" s="119">
        <v>6288621</v>
      </c>
      <c r="I1404" s="120" t="s">
        <v>5821</v>
      </c>
      <c r="J1404" s="120">
        <v>357000</v>
      </c>
      <c r="K1404" s="120">
        <v>99734935</v>
      </c>
      <c r="L1404" s="120">
        <v>0.76500000000000001</v>
      </c>
      <c r="M1404" s="121" t="s">
        <v>5654</v>
      </c>
      <c r="N1404" s="120">
        <v>2</v>
      </c>
      <c r="O1404" s="119">
        <v>94</v>
      </c>
      <c r="P1404" s="119"/>
      <c r="Q1404" s="119"/>
      <c r="R1404" s="120" t="s">
        <v>5655</v>
      </c>
      <c r="S1404" s="120">
        <v>503</v>
      </c>
      <c r="T1404" s="120"/>
      <c r="U1404" s="120"/>
      <c r="V1404" s="172">
        <v>23620.1</v>
      </c>
      <c r="W1404" s="172">
        <v>6107.2</v>
      </c>
      <c r="X1404" s="172">
        <v>17083.7</v>
      </c>
      <c r="Y1404" s="172"/>
      <c r="Z1404" s="172">
        <v>429.2</v>
      </c>
      <c r="AA1404" s="123"/>
      <c r="AB1404" s="123"/>
      <c r="AC1404" s="123"/>
      <c r="AD1404" s="123"/>
      <c r="AE1404" s="123"/>
      <c r="AF1404" s="123"/>
      <c r="AG1404" s="214"/>
      <c r="AH1404" s="229" t="str">
        <f t="shared" si="189"/>
        <v>b1</v>
      </c>
      <c r="AI1404" s="122" t="s">
        <v>5401</v>
      </c>
      <c r="AJ1404" s="122"/>
      <c r="AK1404" s="122" t="s">
        <v>5401</v>
      </c>
      <c r="AL1404" s="122"/>
      <c r="AM1404" s="122"/>
      <c r="AN1404" s="173"/>
      <c r="AO1404" s="173"/>
      <c r="AP1404" s="173"/>
      <c r="AQ1404" s="173"/>
      <c r="AR1404" s="173"/>
      <c r="AS1404" s="173">
        <v>3.3</v>
      </c>
      <c r="AT1404" s="173">
        <v>16.5</v>
      </c>
      <c r="AU1404" s="173">
        <v>11</v>
      </c>
      <c r="AV1404" s="173"/>
      <c r="AW1404" s="173"/>
      <c r="AX1404" s="173">
        <v>5.5</v>
      </c>
      <c r="AY1404" s="173">
        <v>2</v>
      </c>
      <c r="AZ1404" s="211">
        <f t="shared" si="195"/>
        <v>3.3</v>
      </c>
      <c r="BA1404" s="211">
        <f t="shared" si="196"/>
        <v>35</v>
      </c>
      <c r="BB1404" s="205">
        <f t="shared" si="190"/>
        <v>1215924</v>
      </c>
      <c r="BC1404" s="205">
        <f t="shared" si="191"/>
        <v>1215924</v>
      </c>
      <c r="BD1404" s="205">
        <f t="shared" si="192"/>
        <v>0</v>
      </c>
      <c r="BE1404" s="205">
        <f t="shared" si="193"/>
        <v>0</v>
      </c>
      <c r="BF1404" s="175">
        <v>1215924</v>
      </c>
      <c r="BG1404" s="175"/>
      <c r="BH1404" s="175">
        <v>1008207</v>
      </c>
      <c r="BI1404" s="175"/>
      <c r="BJ1404" s="175"/>
      <c r="BK1404" s="175">
        <v>1674</v>
      </c>
      <c r="BL1404" s="175">
        <v>105070</v>
      </c>
      <c r="BM1404" s="175">
        <v>112</v>
      </c>
      <c r="BN1404" s="175">
        <v>2165</v>
      </c>
      <c r="BO1404" s="175">
        <v>98696</v>
      </c>
      <c r="BP1404" s="198">
        <f t="shared" si="194"/>
        <v>1106903</v>
      </c>
    </row>
    <row r="1405" spans="1:68" s="116" customFormat="1" x14ac:dyDescent="0.15">
      <c r="A1405" s="117">
        <v>2800281003</v>
      </c>
      <c r="B1405" s="118" t="s">
        <v>2102</v>
      </c>
      <c r="C1405" s="118" t="s">
        <v>2099</v>
      </c>
      <c r="D1405" s="118" t="s">
        <v>2100</v>
      </c>
      <c r="E1405" s="118" t="s">
        <v>4584</v>
      </c>
      <c r="F1405" s="120">
        <v>24</v>
      </c>
      <c r="G1405" s="119"/>
      <c r="H1405" s="119"/>
      <c r="I1405" s="120"/>
      <c r="J1405" s="120"/>
      <c r="K1405" s="120"/>
      <c r="L1405" s="120"/>
      <c r="M1405" s="121" t="s">
        <v>3186</v>
      </c>
      <c r="N1405" s="120">
        <v>1</v>
      </c>
      <c r="O1405" s="119"/>
      <c r="P1405" s="119"/>
      <c r="Q1405" s="119"/>
      <c r="R1405" s="120"/>
      <c r="S1405" s="120"/>
      <c r="T1405" s="120"/>
      <c r="U1405" s="120"/>
      <c r="V1405" s="172">
        <v>19986</v>
      </c>
      <c r="W1405" s="172"/>
      <c r="X1405" s="172"/>
      <c r="Y1405" s="172">
        <v>19986</v>
      </c>
      <c r="Z1405" s="172"/>
      <c r="AA1405" s="123">
        <v>608753</v>
      </c>
      <c r="AB1405" s="123"/>
      <c r="AC1405" s="123">
        <v>137140</v>
      </c>
      <c r="AD1405" s="123">
        <v>14759</v>
      </c>
      <c r="AE1405" s="123">
        <v>6979</v>
      </c>
      <c r="AF1405" s="123"/>
      <c r="AG1405" s="214">
        <f t="shared" si="197"/>
        <v>21738</v>
      </c>
      <c r="AH1405" s="229" t="str">
        <f t="shared" si="189"/>
        <v>a4</v>
      </c>
      <c r="AI1405" s="122"/>
      <c r="AJ1405" s="122"/>
      <c r="AK1405" s="122"/>
      <c r="AL1405" s="122"/>
      <c r="AM1405" s="122"/>
      <c r="AN1405" s="173"/>
      <c r="AO1405" s="173"/>
      <c r="AP1405" s="173"/>
      <c r="AQ1405" s="173"/>
      <c r="AR1405" s="173"/>
      <c r="AS1405" s="173">
        <v>6.3</v>
      </c>
      <c r="AT1405" s="173"/>
      <c r="AU1405" s="173"/>
      <c r="AV1405" s="173">
        <v>32</v>
      </c>
      <c r="AW1405" s="173">
        <v>17</v>
      </c>
      <c r="AX1405" s="173">
        <v>2</v>
      </c>
      <c r="AY1405" s="173"/>
      <c r="AZ1405" s="211">
        <f t="shared" si="195"/>
        <v>6.3</v>
      </c>
      <c r="BA1405" s="211">
        <f t="shared" si="196"/>
        <v>51</v>
      </c>
      <c r="BB1405" s="205">
        <f t="shared" si="190"/>
        <v>2060247</v>
      </c>
      <c r="BC1405" s="205">
        <f t="shared" si="191"/>
        <v>2060247</v>
      </c>
      <c r="BD1405" s="205">
        <f t="shared" si="192"/>
        <v>0</v>
      </c>
      <c r="BE1405" s="205">
        <f t="shared" si="193"/>
        <v>0</v>
      </c>
      <c r="BF1405" s="175">
        <v>2060247</v>
      </c>
      <c r="BG1405" s="175"/>
      <c r="BH1405" s="175">
        <v>1224208</v>
      </c>
      <c r="BI1405" s="175"/>
      <c r="BJ1405" s="175"/>
      <c r="BK1405" s="175">
        <v>63566</v>
      </c>
      <c r="BL1405" s="175">
        <v>494856</v>
      </c>
      <c r="BM1405" s="175">
        <v>112</v>
      </c>
      <c r="BN1405" s="175">
        <v>134806</v>
      </c>
      <c r="BO1405" s="175">
        <v>142699</v>
      </c>
      <c r="BP1405" s="198">
        <f t="shared" si="194"/>
        <v>1366907</v>
      </c>
    </row>
    <row r="1406" spans="1:68" s="116" customFormat="1" x14ac:dyDescent="0.15">
      <c r="A1406" s="117">
        <v>2800381001</v>
      </c>
      <c r="B1406" s="118" t="s">
        <v>2103</v>
      </c>
      <c r="C1406" s="118" t="s">
        <v>2099</v>
      </c>
      <c r="D1406" s="118" t="s">
        <v>2104</v>
      </c>
      <c r="E1406" s="118" t="s">
        <v>4585</v>
      </c>
      <c r="F1406" s="120">
        <v>23</v>
      </c>
      <c r="G1406" s="119">
        <v>29989399</v>
      </c>
      <c r="H1406" s="119"/>
      <c r="I1406" s="120" t="s">
        <v>5820</v>
      </c>
      <c r="J1406" s="120">
        <v>103250</v>
      </c>
      <c r="K1406" s="120">
        <v>29989399</v>
      </c>
      <c r="L1406" s="120">
        <v>0.79600000000000004</v>
      </c>
      <c r="M1406" s="121" t="s">
        <v>5675</v>
      </c>
      <c r="N1406" s="120">
        <v>2</v>
      </c>
      <c r="O1406" s="119">
        <v>170</v>
      </c>
      <c r="P1406" s="119">
        <v>36</v>
      </c>
      <c r="Q1406" s="119">
        <v>3.9</v>
      </c>
      <c r="R1406" s="120" t="s">
        <v>5655</v>
      </c>
      <c r="S1406" s="120">
        <v>186.5</v>
      </c>
      <c r="T1406" s="120">
        <v>0.9</v>
      </c>
      <c r="U1406" s="120"/>
      <c r="V1406" s="172">
        <v>16535.3</v>
      </c>
      <c r="W1406" s="172">
        <v>1823.4</v>
      </c>
      <c r="X1406" s="172">
        <v>9878.9</v>
      </c>
      <c r="Y1406" s="172">
        <v>4512.2</v>
      </c>
      <c r="Z1406" s="172">
        <v>320.8</v>
      </c>
      <c r="AA1406" s="123">
        <v>183657.5</v>
      </c>
      <c r="AB1406" s="123"/>
      <c r="AC1406" s="123">
        <v>24263</v>
      </c>
      <c r="AD1406" s="123"/>
      <c r="AE1406" s="123">
        <v>1104</v>
      </c>
      <c r="AF1406" s="123"/>
      <c r="AG1406" s="214">
        <f t="shared" si="197"/>
        <v>1104</v>
      </c>
      <c r="AH1406" s="229" t="str">
        <f t="shared" si="189"/>
        <v>b4</v>
      </c>
      <c r="AI1406" s="122" t="s">
        <v>5401</v>
      </c>
      <c r="AJ1406" s="122"/>
      <c r="AK1406" s="122" t="s">
        <v>5401</v>
      </c>
      <c r="AL1406" s="122"/>
      <c r="AM1406" s="122"/>
      <c r="AN1406" s="173"/>
      <c r="AO1406" s="173"/>
      <c r="AP1406" s="173"/>
      <c r="AQ1406" s="173"/>
      <c r="AR1406" s="173"/>
      <c r="AS1406" s="173">
        <v>3.5</v>
      </c>
      <c r="AT1406" s="173">
        <v>12.5</v>
      </c>
      <c r="AU1406" s="173">
        <v>17.5</v>
      </c>
      <c r="AV1406" s="173">
        <v>14.5</v>
      </c>
      <c r="AW1406" s="173">
        <v>9</v>
      </c>
      <c r="AX1406" s="173">
        <v>3.5</v>
      </c>
      <c r="AY1406" s="173"/>
      <c r="AZ1406" s="211">
        <f t="shared" si="195"/>
        <v>3.5</v>
      </c>
      <c r="BA1406" s="211">
        <f t="shared" si="196"/>
        <v>57</v>
      </c>
      <c r="BB1406" s="205">
        <f t="shared" si="190"/>
        <v>1174709</v>
      </c>
      <c r="BC1406" s="205">
        <f t="shared" si="191"/>
        <v>1174709</v>
      </c>
      <c r="BD1406" s="205">
        <f t="shared" si="192"/>
        <v>0</v>
      </c>
      <c r="BE1406" s="205">
        <f t="shared" si="193"/>
        <v>0</v>
      </c>
      <c r="BF1406" s="175">
        <v>1174709</v>
      </c>
      <c r="BG1406" s="175"/>
      <c r="BH1406" s="175">
        <v>831077</v>
      </c>
      <c r="BI1406" s="175"/>
      <c r="BJ1406" s="175"/>
      <c r="BK1406" s="175">
        <v>12667</v>
      </c>
      <c r="BL1406" s="175">
        <v>218225</v>
      </c>
      <c r="BM1406" s="175">
        <v>112</v>
      </c>
      <c r="BN1406" s="175">
        <v>1083</v>
      </c>
      <c r="BO1406" s="175">
        <v>111545</v>
      </c>
      <c r="BP1406" s="198">
        <f t="shared" si="194"/>
        <v>942622</v>
      </c>
    </row>
    <row r="1407" spans="1:68" s="116" customFormat="1" x14ac:dyDescent="0.15">
      <c r="A1407" s="117">
        <v>2800381002</v>
      </c>
      <c r="B1407" s="118" t="s">
        <v>2105</v>
      </c>
      <c r="C1407" s="118" t="s">
        <v>2099</v>
      </c>
      <c r="D1407" s="118" t="s">
        <v>2104</v>
      </c>
      <c r="E1407" s="118" t="s">
        <v>4586</v>
      </c>
      <c r="F1407" s="120">
        <v>21</v>
      </c>
      <c r="G1407" s="119">
        <v>45251815</v>
      </c>
      <c r="H1407" s="119">
        <v>1594755</v>
      </c>
      <c r="I1407" s="120" t="s">
        <v>5821</v>
      </c>
      <c r="J1407" s="120">
        <v>159900</v>
      </c>
      <c r="K1407" s="120">
        <v>45251815</v>
      </c>
      <c r="L1407" s="120">
        <v>0.77500000000000002</v>
      </c>
      <c r="M1407" s="121" t="s">
        <v>5654</v>
      </c>
      <c r="N1407" s="120">
        <v>1</v>
      </c>
      <c r="O1407" s="119">
        <v>83</v>
      </c>
      <c r="P1407" s="119">
        <v>18</v>
      </c>
      <c r="Q1407" s="119">
        <v>1.9</v>
      </c>
      <c r="R1407" s="120" t="s">
        <v>5655</v>
      </c>
      <c r="S1407" s="120">
        <v>165.52</v>
      </c>
      <c r="T1407" s="120"/>
      <c r="U1407" s="120"/>
      <c r="V1407" s="172">
        <v>19988.7</v>
      </c>
      <c r="W1407" s="172">
        <v>3882.9</v>
      </c>
      <c r="X1407" s="172">
        <v>10644.1</v>
      </c>
      <c r="Y1407" s="172">
        <v>5162.3999999999996</v>
      </c>
      <c r="Z1407" s="172">
        <v>299.3</v>
      </c>
      <c r="AA1407" s="123"/>
      <c r="AB1407" s="123"/>
      <c r="AC1407" s="123">
        <v>6441</v>
      </c>
      <c r="AD1407" s="123"/>
      <c r="AE1407" s="123">
        <v>1133</v>
      </c>
      <c r="AF1407" s="123"/>
      <c r="AG1407" s="214">
        <f t="shared" si="197"/>
        <v>1133</v>
      </c>
      <c r="AH1407" s="229" t="str">
        <f t="shared" si="189"/>
        <v>a4</v>
      </c>
      <c r="AI1407" s="122" t="s">
        <v>5401</v>
      </c>
      <c r="AJ1407" s="122"/>
      <c r="AK1407" s="122"/>
      <c r="AL1407" s="122"/>
      <c r="AM1407" s="122"/>
      <c r="AN1407" s="173"/>
      <c r="AO1407" s="173"/>
      <c r="AP1407" s="173"/>
      <c r="AQ1407" s="173"/>
      <c r="AR1407" s="173"/>
      <c r="AS1407" s="173">
        <v>3.5</v>
      </c>
      <c r="AT1407" s="173">
        <v>12.4</v>
      </c>
      <c r="AU1407" s="173">
        <v>12.9</v>
      </c>
      <c r="AV1407" s="173">
        <v>15.4</v>
      </c>
      <c r="AW1407" s="173">
        <v>6.9</v>
      </c>
      <c r="AX1407" s="173">
        <v>11.4</v>
      </c>
      <c r="AY1407" s="173">
        <v>1</v>
      </c>
      <c r="AZ1407" s="211">
        <f t="shared" si="195"/>
        <v>3.5</v>
      </c>
      <c r="BA1407" s="211">
        <f t="shared" si="196"/>
        <v>60</v>
      </c>
      <c r="BB1407" s="205">
        <f t="shared" si="190"/>
        <v>1138401</v>
      </c>
      <c r="BC1407" s="205">
        <f t="shared" si="191"/>
        <v>1138401</v>
      </c>
      <c r="BD1407" s="205">
        <f t="shared" si="192"/>
        <v>0</v>
      </c>
      <c r="BE1407" s="205">
        <f t="shared" si="193"/>
        <v>0</v>
      </c>
      <c r="BF1407" s="175">
        <v>1138401</v>
      </c>
      <c r="BG1407" s="175"/>
      <c r="BH1407" s="175">
        <v>863151</v>
      </c>
      <c r="BI1407" s="175"/>
      <c r="BJ1407" s="175"/>
      <c r="BK1407" s="175">
        <v>8840</v>
      </c>
      <c r="BL1407" s="175">
        <v>167628</v>
      </c>
      <c r="BM1407" s="175">
        <v>112</v>
      </c>
      <c r="BN1407" s="175">
        <v>1256</v>
      </c>
      <c r="BO1407" s="175">
        <v>97414</v>
      </c>
      <c r="BP1407" s="198">
        <f t="shared" si="194"/>
        <v>960565</v>
      </c>
    </row>
    <row r="1408" spans="1:68" s="116" customFormat="1" x14ac:dyDescent="0.15">
      <c r="A1408" s="117">
        <v>2800481001</v>
      </c>
      <c r="B1408" s="118" t="s">
        <v>2106</v>
      </c>
      <c r="C1408" s="118" t="s">
        <v>2099</v>
      </c>
      <c r="D1408" s="118" t="s">
        <v>2107</v>
      </c>
      <c r="E1408" s="118" t="s">
        <v>4587</v>
      </c>
      <c r="F1408" s="120">
        <v>25</v>
      </c>
      <c r="G1408" s="119">
        <v>28288257</v>
      </c>
      <c r="H1408" s="119"/>
      <c r="I1408" s="120" t="s">
        <v>5821</v>
      </c>
      <c r="J1408" s="120">
        <v>106750</v>
      </c>
      <c r="K1408" s="120">
        <v>27794367</v>
      </c>
      <c r="L1408" s="120">
        <v>0.71299999999999997</v>
      </c>
      <c r="M1408" s="121" t="s">
        <v>5670</v>
      </c>
      <c r="N1408" s="120">
        <v>2</v>
      </c>
      <c r="O1408" s="119">
        <v>300</v>
      </c>
      <c r="P1408" s="119">
        <v>58</v>
      </c>
      <c r="Q1408" s="119">
        <v>3</v>
      </c>
      <c r="R1408" s="120" t="s">
        <v>5655</v>
      </c>
      <c r="S1408" s="120">
        <v>307</v>
      </c>
      <c r="T1408" s="120"/>
      <c r="U1408" s="120"/>
      <c r="V1408" s="172">
        <v>28317</v>
      </c>
      <c r="W1408" s="172">
        <v>3776.9</v>
      </c>
      <c r="X1408" s="172">
        <v>23355.9</v>
      </c>
      <c r="Y1408" s="172">
        <v>282.5</v>
      </c>
      <c r="Z1408" s="172">
        <v>901.7</v>
      </c>
      <c r="AA1408" s="123"/>
      <c r="AB1408" s="123"/>
      <c r="AC1408" s="123"/>
      <c r="AD1408" s="123"/>
      <c r="AE1408" s="123"/>
      <c r="AF1408" s="123"/>
      <c r="AG1408" s="214"/>
      <c r="AH1408" s="229" t="str">
        <f t="shared" si="189"/>
        <v>b1</v>
      </c>
      <c r="AI1408" s="122" t="s">
        <v>5401</v>
      </c>
      <c r="AJ1408" s="122"/>
      <c r="AK1408" s="122" t="s">
        <v>5401</v>
      </c>
      <c r="AL1408" s="122"/>
      <c r="AM1408" s="122"/>
      <c r="AN1408" s="173"/>
      <c r="AO1408" s="173"/>
      <c r="AP1408" s="173"/>
      <c r="AQ1408" s="173"/>
      <c r="AR1408" s="173"/>
      <c r="AS1408" s="173">
        <v>5.5</v>
      </c>
      <c r="AT1408" s="173">
        <v>10</v>
      </c>
      <c r="AU1408" s="173">
        <v>19</v>
      </c>
      <c r="AV1408" s="173"/>
      <c r="AW1408" s="173"/>
      <c r="AX1408" s="173">
        <v>4</v>
      </c>
      <c r="AY1408" s="173"/>
      <c r="AZ1408" s="211">
        <f t="shared" si="195"/>
        <v>5.5</v>
      </c>
      <c r="BA1408" s="211">
        <f t="shared" si="196"/>
        <v>33</v>
      </c>
      <c r="BB1408" s="205">
        <f t="shared" si="190"/>
        <v>906398</v>
      </c>
      <c r="BC1408" s="205">
        <f t="shared" si="191"/>
        <v>906398</v>
      </c>
      <c r="BD1408" s="205">
        <f t="shared" si="192"/>
        <v>0</v>
      </c>
      <c r="BE1408" s="205">
        <f t="shared" si="193"/>
        <v>0</v>
      </c>
      <c r="BF1408" s="175">
        <v>906398</v>
      </c>
      <c r="BG1408" s="175"/>
      <c r="BH1408" s="175">
        <v>720535</v>
      </c>
      <c r="BI1408" s="175"/>
      <c r="BJ1408" s="175"/>
      <c r="BK1408" s="175">
        <v>536</v>
      </c>
      <c r="BL1408" s="175">
        <v>85801</v>
      </c>
      <c r="BM1408" s="175">
        <v>112</v>
      </c>
      <c r="BN1408" s="175">
        <v>3737</v>
      </c>
      <c r="BO1408" s="175">
        <v>95677</v>
      </c>
      <c r="BP1408" s="198">
        <f t="shared" si="194"/>
        <v>816212</v>
      </c>
    </row>
    <row r="1409" spans="1:68" s="116" customFormat="1" x14ac:dyDescent="0.15">
      <c r="A1409" s="117">
        <v>2800481002</v>
      </c>
      <c r="B1409" s="118" t="s">
        <v>2108</v>
      </c>
      <c r="C1409" s="118" t="s">
        <v>2099</v>
      </c>
      <c r="D1409" s="118" t="s">
        <v>2107</v>
      </c>
      <c r="E1409" s="118" t="s">
        <v>4588</v>
      </c>
      <c r="F1409" s="120">
        <v>24</v>
      </c>
      <c r="G1409" s="119"/>
      <c r="H1409" s="119"/>
      <c r="I1409" s="120"/>
      <c r="J1409" s="120">
        <v>12600</v>
      </c>
      <c r="K1409" s="120">
        <v>3610838</v>
      </c>
      <c r="L1409" s="120">
        <v>0.78500000000000003</v>
      </c>
      <c r="M1409" s="121" t="s">
        <v>3186</v>
      </c>
      <c r="N1409" s="120">
        <v>1</v>
      </c>
      <c r="O1409" s="119">
        <v>640</v>
      </c>
      <c r="P1409" s="119">
        <v>110</v>
      </c>
      <c r="Q1409" s="119">
        <v>17</v>
      </c>
      <c r="R1409" s="120" t="s">
        <v>5655</v>
      </c>
      <c r="S1409" s="120">
        <v>29.4</v>
      </c>
      <c r="T1409" s="120"/>
      <c r="U1409" s="120"/>
      <c r="V1409" s="172">
        <v>31561.8</v>
      </c>
      <c r="W1409" s="172"/>
      <c r="X1409" s="172">
        <v>5536.3</v>
      </c>
      <c r="Y1409" s="172">
        <v>26025.5</v>
      </c>
      <c r="Z1409" s="172"/>
      <c r="AA1409" s="123">
        <v>897033</v>
      </c>
      <c r="AB1409" s="123"/>
      <c r="AC1409" s="123">
        <v>13904</v>
      </c>
      <c r="AD1409" s="123">
        <v>6134</v>
      </c>
      <c r="AE1409" s="123"/>
      <c r="AF1409" s="123"/>
      <c r="AG1409" s="214">
        <f t="shared" si="197"/>
        <v>6134</v>
      </c>
      <c r="AH1409" s="229" t="str">
        <f t="shared" si="189"/>
        <v>a4</v>
      </c>
      <c r="AI1409" s="122"/>
      <c r="AJ1409" s="122"/>
      <c r="AK1409" s="122"/>
      <c r="AL1409" s="122"/>
      <c r="AM1409" s="122"/>
      <c r="AN1409" s="173"/>
      <c r="AO1409" s="173"/>
      <c r="AP1409" s="173"/>
      <c r="AQ1409" s="173"/>
      <c r="AR1409" s="173"/>
      <c r="AS1409" s="173">
        <v>19.5</v>
      </c>
      <c r="AT1409" s="173">
        <v>14</v>
      </c>
      <c r="AU1409" s="173">
        <v>6</v>
      </c>
      <c r="AV1409" s="173">
        <v>46</v>
      </c>
      <c r="AW1409" s="173">
        <v>18</v>
      </c>
      <c r="AX1409" s="173">
        <v>5</v>
      </c>
      <c r="AY1409" s="173">
        <v>6</v>
      </c>
      <c r="AZ1409" s="211">
        <f t="shared" si="195"/>
        <v>19.5</v>
      </c>
      <c r="BA1409" s="211">
        <f t="shared" si="196"/>
        <v>95</v>
      </c>
      <c r="BB1409" s="205">
        <f t="shared" si="190"/>
        <v>2920260</v>
      </c>
      <c r="BC1409" s="205">
        <f t="shared" si="191"/>
        <v>2920260</v>
      </c>
      <c r="BD1409" s="205">
        <f t="shared" si="192"/>
        <v>0</v>
      </c>
      <c r="BE1409" s="205">
        <f t="shared" si="193"/>
        <v>0</v>
      </c>
      <c r="BF1409" s="175">
        <v>2920260</v>
      </c>
      <c r="BG1409" s="175"/>
      <c r="BH1409" s="175">
        <v>2223470</v>
      </c>
      <c r="BI1409" s="175"/>
      <c r="BJ1409" s="175"/>
      <c r="BK1409" s="175">
        <v>11044</v>
      </c>
      <c r="BL1409" s="175">
        <v>245322</v>
      </c>
      <c r="BM1409" s="175">
        <v>112</v>
      </c>
      <c r="BN1409" s="175">
        <v>117966</v>
      </c>
      <c r="BO1409" s="175">
        <v>322346</v>
      </c>
      <c r="BP1409" s="198">
        <f t="shared" si="194"/>
        <v>2545816</v>
      </c>
    </row>
    <row r="1410" spans="1:68" s="116" customFormat="1" x14ac:dyDescent="0.15">
      <c r="A1410" s="117">
        <v>2810001001</v>
      </c>
      <c r="B1410" s="118" t="s">
        <v>2109</v>
      </c>
      <c r="C1410" s="118" t="s">
        <v>2099</v>
      </c>
      <c r="D1410" s="118" t="s">
        <v>2110</v>
      </c>
      <c r="E1410" s="118" t="s">
        <v>4589</v>
      </c>
      <c r="F1410" s="120">
        <v>51</v>
      </c>
      <c r="G1410" s="119">
        <v>57823325</v>
      </c>
      <c r="H1410" s="119">
        <v>2198435</v>
      </c>
      <c r="I1410" s="120" t="s">
        <v>5821</v>
      </c>
      <c r="J1410" s="120">
        <v>241500</v>
      </c>
      <c r="K1410" s="120">
        <v>57823325</v>
      </c>
      <c r="L1410" s="120">
        <v>0.65600000000000003</v>
      </c>
      <c r="M1410" s="121" t="s">
        <v>5673</v>
      </c>
      <c r="N1410" s="120">
        <v>1</v>
      </c>
      <c r="O1410" s="119">
        <v>210</v>
      </c>
      <c r="P1410" s="119">
        <v>31</v>
      </c>
      <c r="Q1410" s="119">
        <v>3</v>
      </c>
      <c r="R1410" s="120" t="s">
        <v>5655</v>
      </c>
      <c r="S1410" s="120">
        <v>649.10419999999999</v>
      </c>
      <c r="T1410" s="120"/>
      <c r="U1410" s="120"/>
      <c r="V1410" s="172">
        <v>26207.935000000001</v>
      </c>
      <c r="W1410" s="172">
        <v>3694.7779999999998</v>
      </c>
      <c r="X1410" s="172">
        <v>10982.684999999999</v>
      </c>
      <c r="Y1410" s="172">
        <v>3257.165</v>
      </c>
      <c r="Z1410" s="172">
        <v>8273.3070000000007</v>
      </c>
      <c r="AA1410" s="123">
        <v>118655</v>
      </c>
      <c r="AB1410" s="123">
        <v>1116797.1000000013</v>
      </c>
      <c r="AC1410" s="123">
        <v>30240</v>
      </c>
      <c r="AD1410" s="123"/>
      <c r="AE1410" s="123"/>
      <c r="AF1410" s="123"/>
      <c r="AG1410" s="214"/>
      <c r="AH1410" s="229" t="str">
        <f t="shared" si="189"/>
        <v>a3</v>
      </c>
      <c r="AI1410" s="122"/>
      <c r="AJ1410" s="122"/>
      <c r="AK1410" s="122"/>
      <c r="AL1410" s="122"/>
      <c r="AM1410" s="122"/>
      <c r="AN1410" s="173"/>
      <c r="AO1410" s="173"/>
      <c r="AP1410" s="173"/>
      <c r="AQ1410" s="173"/>
      <c r="AR1410" s="173"/>
      <c r="AS1410" s="173"/>
      <c r="AT1410" s="173"/>
      <c r="AU1410" s="173"/>
      <c r="AV1410" s="173"/>
      <c r="AW1410" s="173"/>
      <c r="AX1410" s="173"/>
      <c r="AY1410" s="173"/>
      <c r="AZ1410" s="211">
        <f t="shared" si="195"/>
        <v>0</v>
      </c>
      <c r="BA1410" s="211">
        <f t="shared" si="196"/>
        <v>0</v>
      </c>
      <c r="BB1410" s="205">
        <f t="shared" si="190"/>
        <v>0</v>
      </c>
      <c r="BC1410" s="205">
        <f t="shared" si="191"/>
        <v>0</v>
      </c>
      <c r="BD1410" s="205">
        <f t="shared" si="192"/>
        <v>0</v>
      </c>
      <c r="BE1410" s="205">
        <f t="shared" si="193"/>
        <v>0</v>
      </c>
      <c r="BF1410" s="175"/>
      <c r="BG1410" s="175"/>
      <c r="BH1410" s="175"/>
      <c r="BI1410" s="175"/>
      <c r="BJ1410" s="175"/>
      <c r="BK1410" s="175"/>
      <c r="BL1410" s="175"/>
      <c r="BM1410" s="175"/>
      <c r="BN1410" s="175"/>
      <c r="BO1410" s="175"/>
      <c r="BP1410" s="198">
        <f t="shared" si="194"/>
        <v>0</v>
      </c>
    </row>
    <row r="1411" spans="1:68" s="116" customFormat="1" x14ac:dyDescent="0.15">
      <c r="A1411" s="117">
        <v>2810001002</v>
      </c>
      <c r="B1411" s="118" t="s">
        <v>2111</v>
      </c>
      <c r="C1411" s="118" t="s">
        <v>2099</v>
      </c>
      <c r="D1411" s="118" t="s">
        <v>2110</v>
      </c>
      <c r="E1411" s="118" t="s">
        <v>4590</v>
      </c>
      <c r="F1411" s="120">
        <v>33</v>
      </c>
      <c r="G1411" s="119">
        <v>3363701</v>
      </c>
      <c r="H1411" s="119"/>
      <c r="I1411" s="120" t="s">
        <v>5820</v>
      </c>
      <c r="J1411" s="120">
        <v>12000</v>
      </c>
      <c r="K1411" s="120">
        <v>3363701</v>
      </c>
      <c r="L1411" s="120">
        <v>0.76800000000000002</v>
      </c>
      <c r="M1411" s="121" t="s">
        <v>5661</v>
      </c>
      <c r="N1411" s="120">
        <v>2</v>
      </c>
      <c r="O1411" s="119">
        <v>200</v>
      </c>
      <c r="P1411" s="119">
        <v>36</v>
      </c>
      <c r="Q1411" s="119">
        <v>3.7</v>
      </c>
      <c r="R1411" s="120" t="s">
        <v>5655</v>
      </c>
      <c r="S1411" s="120">
        <v>52.3</v>
      </c>
      <c r="T1411" s="120"/>
      <c r="U1411" s="120"/>
      <c r="V1411" s="172">
        <v>2866.11</v>
      </c>
      <c r="W1411" s="172">
        <v>349.01100000000002</v>
      </c>
      <c r="X1411" s="172">
        <v>2121.7860000000001</v>
      </c>
      <c r="Y1411" s="172"/>
      <c r="Z1411" s="172">
        <v>395.31299999999999</v>
      </c>
      <c r="AA1411" s="123"/>
      <c r="AB1411" s="123"/>
      <c r="AC1411" s="123"/>
      <c r="AD1411" s="123"/>
      <c r="AE1411" s="123"/>
      <c r="AF1411" s="123"/>
      <c r="AG1411" s="214"/>
      <c r="AH1411" s="229" t="str">
        <f t="shared" si="189"/>
        <v>b1</v>
      </c>
      <c r="AI1411" s="122" t="s">
        <v>5401</v>
      </c>
      <c r="AJ1411" s="122"/>
      <c r="AK1411" s="122" t="s">
        <v>5401</v>
      </c>
      <c r="AL1411" s="122" t="s">
        <v>5401</v>
      </c>
      <c r="AM1411" s="122"/>
      <c r="AN1411" s="173">
        <v>0.7</v>
      </c>
      <c r="AO1411" s="173">
        <v>4.3</v>
      </c>
      <c r="AP1411" s="173"/>
      <c r="AQ1411" s="173"/>
      <c r="AR1411" s="173"/>
      <c r="AS1411" s="173">
        <v>0.5</v>
      </c>
      <c r="AT1411" s="173">
        <v>6</v>
      </c>
      <c r="AU1411" s="173">
        <v>4.5</v>
      </c>
      <c r="AV1411" s="173"/>
      <c r="AW1411" s="173"/>
      <c r="AX1411" s="173">
        <v>1</v>
      </c>
      <c r="AY1411" s="173">
        <v>2</v>
      </c>
      <c r="AZ1411" s="211">
        <f t="shared" si="195"/>
        <v>5.5</v>
      </c>
      <c r="BA1411" s="211">
        <f t="shared" si="196"/>
        <v>13.5</v>
      </c>
      <c r="BB1411" s="205">
        <f t="shared" si="190"/>
        <v>202596</v>
      </c>
      <c r="BC1411" s="205">
        <f t="shared" si="191"/>
        <v>202596</v>
      </c>
      <c r="BD1411" s="205">
        <f t="shared" si="192"/>
        <v>0</v>
      </c>
      <c r="BE1411" s="205">
        <f t="shared" si="193"/>
        <v>0</v>
      </c>
      <c r="BF1411" s="175">
        <v>202596</v>
      </c>
      <c r="BG1411" s="175">
        <v>44112</v>
      </c>
      <c r="BH1411" s="175">
        <v>77414</v>
      </c>
      <c r="BI1411" s="175"/>
      <c r="BJ1411" s="175"/>
      <c r="BK1411" s="175">
        <v>537</v>
      </c>
      <c r="BL1411" s="175">
        <v>8583</v>
      </c>
      <c r="BM1411" s="175">
        <v>31663</v>
      </c>
      <c r="BN1411" s="175">
        <v>1162</v>
      </c>
      <c r="BO1411" s="175">
        <v>39125</v>
      </c>
      <c r="BP1411" s="198">
        <f t="shared" si="194"/>
        <v>116539</v>
      </c>
    </row>
    <row r="1412" spans="1:68" s="116" customFormat="1" x14ac:dyDescent="0.15">
      <c r="A1412" s="117">
        <v>2810001004</v>
      </c>
      <c r="B1412" s="118" t="s">
        <v>2112</v>
      </c>
      <c r="C1412" s="118" t="s">
        <v>2099</v>
      </c>
      <c r="D1412" s="118" t="s">
        <v>2110</v>
      </c>
      <c r="E1412" s="118" t="s">
        <v>4591</v>
      </c>
      <c r="F1412" s="120">
        <v>45</v>
      </c>
      <c r="G1412" s="119">
        <v>5938511</v>
      </c>
      <c r="H1412" s="119"/>
      <c r="I1412" s="120" t="s">
        <v>5820</v>
      </c>
      <c r="J1412" s="120">
        <v>16000</v>
      </c>
      <c r="K1412" s="120">
        <v>5938511</v>
      </c>
      <c r="L1412" s="120">
        <v>1.0169999999999999</v>
      </c>
      <c r="M1412" s="121" t="s">
        <v>5675</v>
      </c>
      <c r="N1412" s="120">
        <v>2</v>
      </c>
      <c r="O1412" s="119">
        <v>230</v>
      </c>
      <c r="P1412" s="119">
        <v>36</v>
      </c>
      <c r="Q1412" s="119">
        <v>3.6</v>
      </c>
      <c r="R1412" s="120" t="s">
        <v>5655</v>
      </c>
      <c r="S1412" s="120">
        <v>118.3</v>
      </c>
      <c r="T1412" s="120"/>
      <c r="U1412" s="120"/>
      <c r="V1412" s="172">
        <v>3146.7170000000001</v>
      </c>
      <c r="W1412" s="172"/>
      <c r="X1412" s="172">
        <v>2834.402</v>
      </c>
      <c r="Y1412" s="172"/>
      <c r="Z1412" s="172">
        <v>312.315</v>
      </c>
      <c r="AA1412" s="123"/>
      <c r="AB1412" s="123"/>
      <c r="AC1412" s="123"/>
      <c r="AD1412" s="123"/>
      <c r="AE1412" s="123"/>
      <c r="AF1412" s="123"/>
      <c r="AG1412" s="214"/>
      <c r="AH1412" s="229" t="str">
        <f t="shared" si="189"/>
        <v>b1</v>
      </c>
      <c r="AI1412" s="122" t="s">
        <v>5401</v>
      </c>
      <c r="AJ1412" s="122"/>
      <c r="AK1412" s="122"/>
      <c r="AL1412" s="122"/>
      <c r="AM1412" s="122"/>
      <c r="AN1412" s="173">
        <v>0.7</v>
      </c>
      <c r="AO1412" s="173">
        <v>4.3</v>
      </c>
      <c r="AP1412" s="173"/>
      <c r="AQ1412" s="173"/>
      <c r="AR1412" s="173"/>
      <c r="AS1412" s="173">
        <v>0.5</v>
      </c>
      <c r="AT1412" s="173">
        <v>2</v>
      </c>
      <c r="AU1412" s="173">
        <v>6.5</v>
      </c>
      <c r="AV1412" s="173"/>
      <c r="AW1412" s="173"/>
      <c r="AX1412" s="173">
        <v>2</v>
      </c>
      <c r="AY1412" s="173">
        <v>1</v>
      </c>
      <c r="AZ1412" s="211">
        <f t="shared" si="195"/>
        <v>5.5</v>
      </c>
      <c r="BA1412" s="211">
        <f t="shared" si="196"/>
        <v>11.5</v>
      </c>
      <c r="BB1412" s="205">
        <f t="shared" si="190"/>
        <v>171599</v>
      </c>
      <c r="BC1412" s="205">
        <f t="shared" si="191"/>
        <v>171599</v>
      </c>
      <c r="BD1412" s="205">
        <f t="shared" si="192"/>
        <v>0</v>
      </c>
      <c r="BE1412" s="205">
        <f t="shared" si="193"/>
        <v>0</v>
      </c>
      <c r="BF1412" s="175">
        <v>171599</v>
      </c>
      <c r="BG1412" s="175"/>
      <c r="BH1412" s="175">
        <v>135198</v>
      </c>
      <c r="BI1412" s="175"/>
      <c r="BJ1412" s="175"/>
      <c r="BK1412" s="175">
        <v>63</v>
      </c>
      <c r="BL1412" s="175">
        <v>9781</v>
      </c>
      <c r="BM1412" s="175"/>
      <c r="BN1412" s="175">
        <v>163</v>
      </c>
      <c r="BO1412" s="175">
        <v>26394</v>
      </c>
      <c r="BP1412" s="198">
        <f t="shared" si="194"/>
        <v>161592</v>
      </c>
    </row>
    <row r="1413" spans="1:68" s="116" customFormat="1" x14ac:dyDescent="0.15">
      <c r="A1413" s="117">
        <v>2810001005</v>
      </c>
      <c r="B1413" s="118" t="s">
        <v>2022</v>
      </c>
      <c r="C1413" s="118" t="s">
        <v>2099</v>
      </c>
      <c r="D1413" s="118" t="s">
        <v>2110</v>
      </c>
      <c r="E1413" s="118" t="s">
        <v>4592</v>
      </c>
      <c r="F1413" s="120">
        <v>48</v>
      </c>
      <c r="G1413" s="119">
        <v>36211721</v>
      </c>
      <c r="H1413" s="119">
        <v>949179</v>
      </c>
      <c r="I1413" s="120" t="s">
        <v>5820</v>
      </c>
      <c r="J1413" s="120">
        <v>134600</v>
      </c>
      <c r="K1413" s="120">
        <v>36211721</v>
      </c>
      <c r="L1413" s="120">
        <v>0.73699999999999999</v>
      </c>
      <c r="M1413" s="121" t="s">
        <v>5654</v>
      </c>
      <c r="N1413" s="120">
        <v>1</v>
      </c>
      <c r="O1413" s="119">
        <v>220</v>
      </c>
      <c r="P1413" s="119">
        <v>32</v>
      </c>
      <c r="Q1413" s="119">
        <v>3.4</v>
      </c>
      <c r="R1413" s="120" t="s">
        <v>5655</v>
      </c>
      <c r="S1413" s="120">
        <v>514</v>
      </c>
      <c r="T1413" s="120"/>
      <c r="U1413" s="120"/>
      <c r="V1413" s="172">
        <v>16480.48</v>
      </c>
      <c r="W1413" s="172">
        <v>2547.81</v>
      </c>
      <c r="X1413" s="172">
        <v>8015.92</v>
      </c>
      <c r="Y1413" s="172">
        <v>3818.5230000000001</v>
      </c>
      <c r="Z1413" s="172">
        <v>2098.2269999999999</v>
      </c>
      <c r="AA1413" s="123">
        <v>174662</v>
      </c>
      <c r="AB1413" s="123">
        <v>822681.20000000112</v>
      </c>
      <c r="AC1413" s="123">
        <v>15380</v>
      </c>
      <c r="AD1413" s="123"/>
      <c r="AE1413" s="123"/>
      <c r="AF1413" s="123"/>
      <c r="AG1413" s="214"/>
      <c r="AH1413" s="229" t="str">
        <f t="shared" ref="AH1413:AH1476" si="198">IF(N1413=1,IF(AG1413&gt;0,"a4",IF(AC1413&gt;0,"a3",IF(AA1413&gt;0,"a2","a1"))),IF(AG1413&gt;0,"b4",IF(AC1413&gt;0,"b3",IF(AA1413&gt;0,"b2","b1"))))</f>
        <v>a3</v>
      </c>
      <c r="AI1413" s="122"/>
      <c r="AJ1413" s="122"/>
      <c r="AK1413" s="122"/>
      <c r="AL1413" s="122"/>
      <c r="AM1413" s="122"/>
      <c r="AN1413" s="173">
        <v>6</v>
      </c>
      <c r="AO1413" s="173">
        <v>28</v>
      </c>
      <c r="AP1413" s="173">
        <v>4</v>
      </c>
      <c r="AQ1413" s="173"/>
      <c r="AR1413" s="173"/>
      <c r="AS1413" s="173"/>
      <c r="AT1413" s="173">
        <v>4</v>
      </c>
      <c r="AU1413" s="173"/>
      <c r="AV1413" s="173"/>
      <c r="AW1413" s="173"/>
      <c r="AX1413" s="173"/>
      <c r="AY1413" s="173"/>
      <c r="AZ1413" s="211">
        <f t="shared" si="195"/>
        <v>38</v>
      </c>
      <c r="BA1413" s="211">
        <f t="shared" si="196"/>
        <v>4</v>
      </c>
      <c r="BB1413" s="205">
        <f t="shared" ref="BB1413:BB1476" si="199">SUM(BG1413:BO1413)</f>
        <v>1014826</v>
      </c>
      <c r="BC1413" s="205">
        <f t="shared" ref="BC1413:BC1476" si="200">BG1413+BH1413+BK1413+BL1413+BM1413+BN1413+BO1413</f>
        <v>1014826</v>
      </c>
      <c r="BD1413" s="205">
        <f t="shared" ref="BD1413:BD1476" si="201">BB1413-BF1413</f>
        <v>0</v>
      </c>
      <c r="BE1413" s="205">
        <f t="shared" ref="BE1413:BE1476" si="202">BC1413-BF1413</f>
        <v>0</v>
      </c>
      <c r="BF1413" s="175">
        <v>1014826</v>
      </c>
      <c r="BG1413" s="175">
        <v>518316</v>
      </c>
      <c r="BH1413" s="175">
        <v>16864</v>
      </c>
      <c r="BI1413" s="175"/>
      <c r="BJ1413" s="175"/>
      <c r="BK1413" s="175">
        <v>62816</v>
      </c>
      <c r="BL1413" s="175">
        <v>28399</v>
      </c>
      <c r="BM1413" s="175">
        <v>179105</v>
      </c>
      <c r="BN1413" s="175">
        <v>99095</v>
      </c>
      <c r="BO1413" s="175">
        <v>110231</v>
      </c>
      <c r="BP1413" s="198">
        <f t="shared" ref="BP1413:BP1476" si="203">BH1413+BO1413</f>
        <v>127095</v>
      </c>
    </row>
    <row r="1414" spans="1:68" s="116" customFormat="1" x14ac:dyDescent="0.15">
      <c r="A1414" s="117">
        <v>2810001006</v>
      </c>
      <c r="B1414" s="118" t="s">
        <v>2113</v>
      </c>
      <c r="C1414" s="118" t="s">
        <v>2099</v>
      </c>
      <c r="D1414" s="118" t="s">
        <v>2110</v>
      </c>
      <c r="E1414" s="118" t="s">
        <v>4593</v>
      </c>
      <c r="F1414" s="120">
        <v>39</v>
      </c>
      <c r="G1414" s="119">
        <v>52176892</v>
      </c>
      <c r="H1414" s="119"/>
      <c r="I1414" s="120" t="s">
        <v>5820</v>
      </c>
      <c r="J1414" s="120">
        <v>209300</v>
      </c>
      <c r="K1414" s="120">
        <v>52176892</v>
      </c>
      <c r="L1414" s="120">
        <v>0.68300000000000005</v>
      </c>
      <c r="M1414" s="121" t="s">
        <v>5656</v>
      </c>
      <c r="N1414" s="120">
        <v>2</v>
      </c>
      <c r="O1414" s="119">
        <v>200</v>
      </c>
      <c r="P1414" s="119">
        <v>34</v>
      </c>
      <c r="Q1414" s="119">
        <v>3.5</v>
      </c>
      <c r="R1414" s="120" t="s">
        <v>5655</v>
      </c>
      <c r="S1414" s="120">
        <v>387.3664</v>
      </c>
      <c r="T1414" s="120"/>
      <c r="U1414" s="120"/>
      <c r="V1414" s="172">
        <v>25649.531999999999</v>
      </c>
      <c r="W1414" s="172">
        <v>844.28300000000002</v>
      </c>
      <c r="X1414" s="172">
        <v>16301.362999999999</v>
      </c>
      <c r="Y1414" s="172">
        <v>3387.076</v>
      </c>
      <c r="Z1414" s="172">
        <v>5116.8100000000004</v>
      </c>
      <c r="AA1414" s="123">
        <v>220958</v>
      </c>
      <c r="AB1414" s="123">
        <v>1080662.3999999985</v>
      </c>
      <c r="AC1414" s="123">
        <v>27497.899999999998</v>
      </c>
      <c r="AD1414" s="123"/>
      <c r="AE1414" s="123"/>
      <c r="AF1414" s="123"/>
      <c r="AG1414" s="214"/>
      <c r="AH1414" s="229" t="str">
        <f t="shared" si="198"/>
        <v>b3</v>
      </c>
      <c r="AI1414" s="122"/>
      <c r="AJ1414" s="122"/>
      <c r="AK1414" s="122"/>
      <c r="AL1414" s="122"/>
      <c r="AM1414" s="122"/>
      <c r="AN1414" s="173">
        <v>4.5</v>
      </c>
      <c r="AO1414" s="173">
        <v>28</v>
      </c>
      <c r="AP1414" s="173">
        <v>9.5</v>
      </c>
      <c r="AQ1414" s="173">
        <v>1</v>
      </c>
      <c r="AR1414" s="173"/>
      <c r="AS1414" s="173">
        <v>1</v>
      </c>
      <c r="AT1414" s="173"/>
      <c r="AU1414" s="173"/>
      <c r="AV1414" s="173">
        <v>2</v>
      </c>
      <c r="AW1414" s="173">
        <v>7.8</v>
      </c>
      <c r="AX1414" s="173"/>
      <c r="AY1414" s="173">
        <v>3</v>
      </c>
      <c r="AZ1414" s="211">
        <f t="shared" ref="AZ1414:AZ1477" si="204">SUBTOTAL(9,AN1414:AS1414)</f>
        <v>44</v>
      </c>
      <c r="BA1414" s="211">
        <f t="shared" ref="BA1414:BA1475" si="205">SUBTOTAL(9,AT1414:AY1414)</f>
        <v>12.8</v>
      </c>
      <c r="BB1414" s="205">
        <f t="shared" si="199"/>
        <v>1258245</v>
      </c>
      <c r="BC1414" s="205">
        <f t="shared" si="200"/>
        <v>1258245</v>
      </c>
      <c r="BD1414" s="205">
        <f t="shared" si="201"/>
        <v>0</v>
      </c>
      <c r="BE1414" s="205">
        <f t="shared" si="202"/>
        <v>0</v>
      </c>
      <c r="BF1414" s="175">
        <v>1258245</v>
      </c>
      <c r="BG1414" s="175">
        <v>408036</v>
      </c>
      <c r="BH1414" s="175">
        <v>90748</v>
      </c>
      <c r="BI1414" s="175"/>
      <c r="BJ1414" s="175"/>
      <c r="BK1414" s="175">
        <v>113997</v>
      </c>
      <c r="BL1414" s="175">
        <v>38330</v>
      </c>
      <c r="BM1414" s="175">
        <v>321662</v>
      </c>
      <c r="BN1414" s="175">
        <v>106165</v>
      </c>
      <c r="BO1414" s="175">
        <v>179307</v>
      </c>
      <c r="BP1414" s="198">
        <f t="shared" si="203"/>
        <v>270055</v>
      </c>
    </row>
    <row r="1415" spans="1:68" s="116" customFormat="1" x14ac:dyDescent="0.15">
      <c r="A1415" s="117">
        <v>2810001007</v>
      </c>
      <c r="B1415" s="118" t="s">
        <v>2114</v>
      </c>
      <c r="C1415" s="118" t="s">
        <v>2099</v>
      </c>
      <c r="D1415" s="118" t="s">
        <v>2110</v>
      </c>
      <c r="E1415" s="118" t="s">
        <v>4594</v>
      </c>
      <c r="F1415" s="120">
        <v>32</v>
      </c>
      <c r="G1415" s="119">
        <v>26703452</v>
      </c>
      <c r="H1415" s="119">
        <v>4723033</v>
      </c>
      <c r="I1415" s="120" t="s">
        <v>5820</v>
      </c>
      <c r="J1415" s="120">
        <v>98800</v>
      </c>
      <c r="K1415" s="120">
        <v>26703452</v>
      </c>
      <c r="L1415" s="120">
        <v>0.74</v>
      </c>
      <c r="M1415" s="121" t="s">
        <v>5661</v>
      </c>
      <c r="N1415" s="120">
        <v>2</v>
      </c>
      <c r="O1415" s="119">
        <v>180</v>
      </c>
      <c r="P1415" s="119">
        <v>31</v>
      </c>
      <c r="Q1415" s="119">
        <v>3.2</v>
      </c>
      <c r="R1415" s="120" t="s">
        <v>5655</v>
      </c>
      <c r="S1415" s="120">
        <v>196.88</v>
      </c>
      <c r="T1415" s="120"/>
      <c r="U1415" s="120"/>
      <c r="V1415" s="172">
        <v>11416.328</v>
      </c>
      <c r="W1415" s="172">
        <v>1620.2729999999999</v>
      </c>
      <c r="X1415" s="172">
        <v>5732.7280000000001</v>
      </c>
      <c r="Y1415" s="172">
        <v>1200.345</v>
      </c>
      <c r="Z1415" s="172">
        <v>2862.982</v>
      </c>
      <c r="AA1415" s="123">
        <v>128368</v>
      </c>
      <c r="AB1415" s="123">
        <v>439701.5</v>
      </c>
      <c r="AC1415" s="123">
        <v>11533.08</v>
      </c>
      <c r="AD1415" s="123"/>
      <c r="AE1415" s="123"/>
      <c r="AF1415" s="123"/>
      <c r="AG1415" s="214"/>
      <c r="AH1415" s="229" t="str">
        <f t="shared" si="198"/>
        <v>b3</v>
      </c>
      <c r="AI1415" s="122"/>
      <c r="AJ1415" s="122"/>
      <c r="AK1415" s="122"/>
      <c r="AL1415" s="122"/>
      <c r="AM1415" s="122"/>
      <c r="AN1415" s="173">
        <v>4.5</v>
      </c>
      <c r="AO1415" s="173">
        <v>18</v>
      </c>
      <c r="AP1415" s="173">
        <v>11</v>
      </c>
      <c r="AQ1415" s="173">
        <v>1</v>
      </c>
      <c r="AR1415" s="173">
        <v>3</v>
      </c>
      <c r="AS1415" s="173"/>
      <c r="AT1415" s="173"/>
      <c r="AU1415" s="173"/>
      <c r="AV1415" s="173">
        <v>2</v>
      </c>
      <c r="AW1415" s="173"/>
      <c r="AX1415" s="173"/>
      <c r="AY1415" s="173"/>
      <c r="AZ1415" s="211">
        <f t="shared" si="204"/>
        <v>37.5</v>
      </c>
      <c r="BA1415" s="211">
        <f t="shared" si="205"/>
        <v>2</v>
      </c>
      <c r="BB1415" s="205">
        <f t="shared" si="199"/>
        <v>691944</v>
      </c>
      <c r="BC1415" s="205">
        <f t="shared" si="200"/>
        <v>691944</v>
      </c>
      <c r="BD1415" s="205">
        <f t="shared" si="201"/>
        <v>0</v>
      </c>
      <c r="BE1415" s="205">
        <f t="shared" si="202"/>
        <v>0</v>
      </c>
      <c r="BF1415" s="175">
        <v>691944</v>
      </c>
      <c r="BG1415" s="175">
        <v>264672</v>
      </c>
      <c r="BH1415" s="175">
        <v>13104</v>
      </c>
      <c r="BI1415" s="175"/>
      <c r="BJ1415" s="175"/>
      <c r="BK1415" s="175">
        <v>49112</v>
      </c>
      <c r="BL1415" s="175">
        <v>49751</v>
      </c>
      <c r="BM1415" s="175">
        <v>163356</v>
      </c>
      <c r="BN1415" s="175">
        <v>49788</v>
      </c>
      <c r="BO1415" s="175">
        <v>102161</v>
      </c>
      <c r="BP1415" s="198">
        <f t="shared" si="203"/>
        <v>115265</v>
      </c>
    </row>
    <row r="1416" spans="1:68" s="116" customFormat="1" x14ac:dyDescent="0.15">
      <c r="A1416" s="117">
        <v>2810001008</v>
      </c>
      <c r="B1416" s="118" t="s">
        <v>32</v>
      </c>
      <c r="C1416" s="118" t="s">
        <v>2099</v>
      </c>
      <c r="D1416" s="118" t="s">
        <v>2110</v>
      </c>
      <c r="E1416" s="118" t="s">
        <v>4595</v>
      </c>
      <c r="F1416" s="120">
        <v>27</v>
      </c>
      <c r="G1416" s="119"/>
      <c r="H1416" s="119"/>
      <c r="I1416" s="120"/>
      <c r="J1416" s="120"/>
      <c r="K1416" s="120"/>
      <c r="L1416" s="120"/>
      <c r="M1416" s="121" t="s">
        <v>3186</v>
      </c>
      <c r="N1416" s="120">
        <v>1</v>
      </c>
      <c r="O1416" s="119"/>
      <c r="P1416" s="119"/>
      <c r="Q1416" s="119"/>
      <c r="R1416" s="120"/>
      <c r="S1416" s="120"/>
      <c r="T1416" s="120"/>
      <c r="U1416" s="120"/>
      <c r="V1416" s="172">
        <v>5564.63</v>
      </c>
      <c r="W1416" s="172"/>
      <c r="X1416" s="172"/>
      <c r="Y1416" s="172">
        <v>5564.63</v>
      </c>
      <c r="Z1416" s="172"/>
      <c r="AA1416" s="123"/>
      <c r="AB1416" s="123"/>
      <c r="AC1416" s="123"/>
      <c r="AD1416" s="123">
        <v>62600</v>
      </c>
      <c r="AE1416" s="123">
        <v>4389.8</v>
      </c>
      <c r="AF1416" s="123"/>
      <c r="AG1416" s="214">
        <f t="shared" ref="AG1416:AG1437" si="206">SUM(AD1416:AF1416)</f>
        <v>66989.8</v>
      </c>
      <c r="AH1416" s="229" t="str">
        <f t="shared" si="198"/>
        <v>a4</v>
      </c>
      <c r="AI1416" s="122"/>
      <c r="AJ1416" s="122"/>
      <c r="AK1416" s="122"/>
      <c r="AL1416" s="122"/>
      <c r="AM1416" s="122"/>
      <c r="AN1416" s="173" t="s">
        <v>3186</v>
      </c>
      <c r="AO1416" s="173" t="s">
        <v>3186</v>
      </c>
      <c r="AP1416" s="173" t="s">
        <v>3186</v>
      </c>
      <c r="AQ1416" s="173" t="s">
        <v>3186</v>
      </c>
      <c r="AR1416" s="173" t="s">
        <v>3186</v>
      </c>
      <c r="AS1416" s="173">
        <v>4</v>
      </c>
      <c r="AT1416" s="173" t="s">
        <v>3186</v>
      </c>
      <c r="AU1416" s="173" t="s">
        <v>3186</v>
      </c>
      <c r="AV1416" s="173">
        <v>19</v>
      </c>
      <c r="AW1416" s="173">
        <v>10</v>
      </c>
      <c r="AX1416" s="173" t="s">
        <v>3186</v>
      </c>
      <c r="AY1416" s="173">
        <v>1</v>
      </c>
      <c r="AZ1416" s="211">
        <f t="shared" si="204"/>
        <v>4</v>
      </c>
      <c r="BA1416" s="211">
        <f t="shared" si="205"/>
        <v>30</v>
      </c>
      <c r="BB1416" s="205">
        <f t="shared" si="199"/>
        <v>583275</v>
      </c>
      <c r="BC1416" s="205">
        <f t="shared" si="200"/>
        <v>583275</v>
      </c>
      <c r="BD1416" s="205">
        <f t="shared" si="201"/>
        <v>0</v>
      </c>
      <c r="BE1416" s="205">
        <f t="shared" si="202"/>
        <v>0</v>
      </c>
      <c r="BF1416" s="175">
        <v>583275</v>
      </c>
      <c r="BG1416" s="175">
        <v>66168</v>
      </c>
      <c r="BH1416" s="175">
        <v>333684</v>
      </c>
      <c r="BI1416" s="175"/>
      <c r="BJ1416" s="175"/>
      <c r="BK1416" s="175"/>
      <c r="BL1416" s="175">
        <v>4323</v>
      </c>
      <c r="BM1416" s="175">
        <v>76415</v>
      </c>
      <c r="BN1416" s="175">
        <v>97558</v>
      </c>
      <c r="BO1416" s="175">
        <v>5127</v>
      </c>
      <c r="BP1416" s="198">
        <f t="shared" si="203"/>
        <v>338811</v>
      </c>
    </row>
    <row r="1417" spans="1:68" s="116" customFormat="1" x14ac:dyDescent="0.15">
      <c r="A1417" s="117">
        <v>2820101001</v>
      </c>
      <c r="B1417" s="118" t="s">
        <v>2115</v>
      </c>
      <c r="C1417" s="118" t="s">
        <v>2099</v>
      </c>
      <c r="D1417" s="118" t="s">
        <v>2116</v>
      </c>
      <c r="E1417" s="118" t="s">
        <v>4596</v>
      </c>
      <c r="F1417" s="120">
        <v>34</v>
      </c>
      <c r="G1417" s="119">
        <v>58449149</v>
      </c>
      <c r="H1417" s="119">
        <v>12112401</v>
      </c>
      <c r="I1417" s="120" t="s">
        <v>5821</v>
      </c>
      <c r="J1417" s="120">
        <v>220000</v>
      </c>
      <c r="K1417" s="120">
        <v>70561550</v>
      </c>
      <c r="L1417" s="120">
        <v>0.879</v>
      </c>
      <c r="M1417" s="121" t="s">
        <v>5654</v>
      </c>
      <c r="N1417" s="120">
        <v>1</v>
      </c>
      <c r="O1417" s="119">
        <v>94</v>
      </c>
      <c r="P1417" s="119">
        <v>21</v>
      </c>
      <c r="Q1417" s="119">
        <v>2.2000000000000002</v>
      </c>
      <c r="R1417" s="120" t="s">
        <v>5655</v>
      </c>
      <c r="S1417" s="120">
        <v>274.2</v>
      </c>
      <c r="T1417" s="120"/>
      <c r="U1417" s="120"/>
      <c r="V1417" s="172">
        <v>11501.7</v>
      </c>
      <c r="W1417" s="172">
        <v>4617.3999999999996</v>
      </c>
      <c r="X1417" s="172">
        <v>6339.2</v>
      </c>
      <c r="Y1417" s="172">
        <v>177.2</v>
      </c>
      <c r="Z1417" s="172">
        <v>367.9</v>
      </c>
      <c r="AA1417" s="123"/>
      <c r="AB1417" s="123"/>
      <c r="AC1417" s="123"/>
      <c r="AD1417" s="123"/>
      <c r="AE1417" s="123"/>
      <c r="AF1417" s="123"/>
      <c r="AG1417" s="214"/>
      <c r="AH1417" s="229" t="str">
        <f t="shared" si="198"/>
        <v>a1</v>
      </c>
      <c r="AI1417" s="122"/>
      <c r="AJ1417" s="122"/>
      <c r="AK1417" s="122"/>
      <c r="AL1417" s="122"/>
      <c r="AM1417" s="122"/>
      <c r="AN1417" s="173">
        <v>26</v>
      </c>
      <c r="AO1417" s="173"/>
      <c r="AP1417" s="173"/>
      <c r="AQ1417" s="173">
        <v>4</v>
      </c>
      <c r="AR1417" s="173"/>
      <c r="AS1417" s="173">
        <v>1</v>
      </c>
      <c r="AT1417" s="173">
        <v>10</v>
      </c>
      <c r="AU1417" s="173">
        <v>10</v>
      </c>
      <c r="AV1417" s="173"/>
      <c r="AW1417" s="173"/>
      <c r="AX1417" s="173">
        <v>2</v>
      </c>
      <c r="AY1417" s="173">
        <v>2</v>
      </c>
      <c r="AZ1417" s="211">
        <f t="shared" si="204"/>
        <v>31</v>
      </c>
      <c r="BA1417" s="211">
        <f t="shared" si="205"/>
        <v>24</v>
      </c>
      <c r="BB1417" s="205">
        <f t="shared" si="199"/>
        <v>1450371</v>
      </c>
      <c r="BC1417" s="205">
        <f t="shared" si="200"/>
        <v>1450371</v>
      </c>
      <c r="BD1417" s="205">
        <f t="shared" si="201"/>
        <v>0</v>
      </c>
      <c r="BE1417" s="205">
        <f t="shared" si="202"/>
        <v>0</v>
      </c>
      <c r="BF1417" s="175">
        <v>1450371</v>
      </c>
      <c r="BG1417" s="175">
        <v>102370</v>
      </c>
      <c r="BH1417" s="175">
        <v>170964</v>
      </c>
      <c r="BI1417" s="175"/>
      <c r="BJ1417" s="175"/>
      <c r="BK1417" s="175">
        <v>967057</v>
      </c>
      <c r="BL1417" s="175">
        <v>11030</v>
      </c>
      <c r="BM1417" s="175">
        <v>154602</v>
      </c>
      <c r="BN1417" s="175">
        <v>19352</v>
      </c>
      <c r="BO1417" s="175">
        <v>24996</v>
      </c>
      <c r="BP1417" s="198">
        <f t="shared" si="203"/>
        <v>195960</v>
      </c>
    </row>
    <row r="1418" spans="1:68" s="116" customFormat="1" x14ac:dyDescent="0.15">
      <c r="A1418" s="117">
        <v>2820101002</v>
      </c>
      <c r="B1418" s="118" t="s">
        <v>359</v>
      </c>
      <c r="C1418" s="118" t="s">
        <v>2099</v>
      </c>
      <c r="D1418" s="118" t="s">
        <v>2116</v>
      </c>
      <c r="E1418" s="118" t="s">
        <v>4597</v>
      </c>
      <c r="F1418" s="120">
        <v>30</v>
      </c>
      <c r="G1418" s="119">
        <v>8882656</v>
      </c>
      <c r="H1418" s="119">
        <v>1185971</v>
      </c>
      <c r="I1418" s="120" t="s">
        <v>5821</v>
      </c>
      <c r="J1418" s="120">
        <v>56000</v>
      </c>
      <c r="K1418" s="120">
        <v>10068627</v>
      </c>
      <c r="L1418" s="120">
        <v>0.49299999999999999</v>
      </c>
      <c r="M1418" s="121" t="s">
        <v>5672</v>
      </c>
      <c r="N1418" s="120">
        <v>1</v>
      </c>
      <c r="O1418" s="119">
        <v>200</v>
      </c>
      <c r="P1418" s="119">
        <v>54</v>
      </c>
      <c r="Q1418" s="119">
        <v>3.7</v>
      </c>
      <c r="R1418" s="120" t="s">
        <v>5655</v>
      </c>
      <c r="S1418" s="120">
        <v>69.8</v>
      </c>
      <c r="T1418" s="120"/>
      <c r="U1418" s="120"/>
      <c r="V1418" s="172">
        <v>9220.4</v>
      </c>
      <c r="W1418" s="172">
        <v>1895.7</v>
      </c>
      <c r="X1418" s="172">
        <v>6936.4</v>
      </c>
      <c r="Y1418" s="172">
        <v>18.399999999999999</v>
      </c>
      <c r="Z1418" s="172">
        <v>369.9</v>
      </c>
      <c r="AA1418" s="123"/>
      <c r="AB1418" s="123"/>
      <c r="AC1418" s="123"/>
      <c r="AD1418" s="123"/>
      <c r="AE1418" s="123"/>
      <c r="AF1418" s="123"/>
      <c r="AG1418" s="214"/>
      <c r="AH1418" s="229" t="str">
        <f t="shared" si="198"/>
        <v>a1</v>
      </c>
      <c r="AI1418" s="122"/>
      <c r="AJ1418" s="122"/>
      <c r="AK1418" s="122"/>
      <c r="AL1418" s="122"/>
      <c r="AM1418" s="122"/>
      <c r="AN1418" s="173">
        <v>5</v>
      </c>
      <c r="AO1418" s="173"/>
      <c r="AP1418" s="173"/>
      <c r="AQ1418" s="173">
        <v>2</v>
      </c>
      <c r="AR1418" s="173"/>
      <c r="AS1418" s="173">
        <v>1</v>
      </c>
      <c r="AT1418" s="173">
        <v>9</v>
      </c>
      <c r="AU1418" s="173">
        <v>9</v>
      </c>
      <c r="AV1418" s="173"/>
      <c r="AW1418" s="173"/>
      <c r="AX1418" s="173">
        <v>2</v>
      </c>
      <c r="AY1418" s="173">
        <v>1</v>
      </c>
      <c r="AZ1418" s="211">
        <f t="shared" si="204"/>
        <v>8</v>
      </c>
      <c r="BA1418" s="211">
        <f t="shared" si="205"/>
        <v>21</v>
      </c>
      <c r="BB1418" s="205">
        <f t="shared" si="199"/>
        <v>647829</v>
      </c>
      <c r="BC1418" s="205">
        <f t="shared" si="200"/>
        <v>647829</v>
      </c>
      <c r="BD1418" s="205">
        <f t="shared" si="201"/>
        <v>0</v>
      </c>
      <c r="BE1418" s="205">
        <f t="shared" si="202"/>
        <v>0</v>
      </c>
      <c r="BF1418" s="175">
        <v>647829</v>
      </c>
      <c r="BG1418" s="175">
        <v>43506</v>
      </c>
      <c r="BH1418" s="175">
        <v>122176</v>
      </c>
      <c r="BI1418" s="175"/>
      <c r="BJ1418" s="175"/>
      <c r="BK1418" s="175">
        <v>304128</v>
      </c>
      <c r="BL1418" s="175">
        <v>7810</v>
      </c>
      <c r="BM1418" s="175">
        <v>125213</v>
      </c>
      <c r="BN1418" s="175">
        <v>24296</v>
      </c>
      <c r="BO1418" s="175">
        <v>20700</v>
      </c>
      <c r="BP1418" s="198">
        <f t="shared" si="203"/>
        <v>142876</v>
      </c>
    </row>
    <row r="1419" spans="1:68" s="116" customFormat="1" x14ac:dyDescent="0.15">
      <c r="A1419" s="117">
        <v>2820101003</v>
      </c>
      <c r="B1419" s="118" t="s">
        <v>2117</v>
      </c>
      <c r="C1419" s="118" t="s">
        <v>2099</v>
      </c>
      <c r="D1419" s="118" t="s">
        <v>2116</v>
      </c>
      <c r="E1419" s="118" t="s">
        <v>4598</v>
      </c>
      <c r="F1419" s="120">
        <v>24</v>
      </c>
      <c r="G1419" s="119">
        <v>2890356</v>
      </c>
      <c r="H1419" s="119">
        <v>632554</v>
      </c>
      <c r="I1419" s="120" t="s">
        <v>5821</v>
      </c>
      <c r="J1419" s="120">
        <v>16500</v>
      </c>
      <c r="K1419" s="120">
        <v>3522910</v>
      </c>
      <c r="L1419" s="120">
        <v>0.58499999999999996</v>
      </c>
      <c r="M1419" s="121" t="s">
        <v>5654</v>
      </c>
      <c r="N1419" s="120">
        <v>1</v>
      </c>
      <c r="O1419" s="119">
        <v>160</v>
      </c>
      <c r="P1419" s="119">
        <v>28</v>
      </c>
      <c r="Q1419" s="119">
        <v>3.3</v>
      </c>
      <c r="R1419" s="120" t="s">
        <v>5655</v>
      </c>
      <c r="S1419" s="120">
        <v>35.1</v>
      </c>
      <c r="T1419" s="120"/>
      <c r="U1419" s="120"/>
      <c r="V1419" s="172">
        <v>1697.8</v>
      </c>
      <c r="W1419" s="172">
        <v>378.1</v>
      </c>
      <c r="X1419" s="172">
        <v>754.1</v>
      </c>
      <c r="Y1419" s="172">
        <v>80.099999999999994</v>
      </c>
      <c r="Z1419" s="172">
        <v>485.5</v>
      </c>
      <c r="AA1419" s="123">
        <v>33318</v>
      </c>
      <c r="AB1419" s="123"/>
      <c r="AC1419" s="123">
        <v>1611</v>
      </c>
      <c r="AD1419" s="123"/>
      <c r="AE1419" s="123"/>
      <c r="AF1419" s="123"/>
      <c r="AG1419" s="214"/>
      <c r="AH1419" s="229" t="str">
        <f t="shared" si="198"/>
        <v>a3</v>
      </c>
      <c r="AI1419" s="122"/>
      <c r="AJ1419" s="122"/>
      <c r="AK1419" s="122"/>
      <c r="AL1419" s="122"/>
      <c r="AM1419" s="122"/>
      <c r="AN1419" s="173"/>
      <c r="AO1419" s="173">
        <v>6.5</v>
      </c>
      <c r="AP1419" s="173">
        <v>6.5</v>
      </c>
      <c r="AQ1419" s="173"/>
      <c r="AR1419" s="173"/>
      <c r="AS1419" s="173"/>
      <c r="AT1419" s="173"/>
      <c r="AU1419" s="173">
        <v>0.5</v>
      </c>
      <c r="AV1419" s="173"/>
      <c r="AW1419" s="173">
        <v>0.5</v>
      </c>
      <c r="AX1419" s="173">
        <v>1</v>
      </c>
      <c r="AY1419" s="173"/>
      <c r="AZ1419" s="211">
        <f t="shared" si="204"/>
        <v>13</v>
      </c>
      <c r="BA1419" s="211">
        <f t="shared" si="205"/>
        <v>2</v>
      </c>
      <c r="BB1419" s="205">
        <f t="shared" si="199"/>
        <v>242908</v>
      </c>
      <c r="BC1419" s="205">
        <f t="shared" si="200"/>
        <v>242908</v>
      </c>
      <c r="BD1419" s="205">
        <f t="shared" si="201"/>
        <v>0</v>
      </c>
      <c r="BE1419" s="205">
        <f t="shared" si="202"/>
        <v>0</v>
      </c>
      <c r="BF1419" s="175">
        <v>242908</v>
      </c>
      <c r="BG1419" s="175">
        <v>117648</v>
      </c>
      <c r="BH1419" s="175">
        <v>10322</v>
      </c>
      <c r="BI1419" s="175"/>
      <c r="BJ1419" s="175"/>
      <c r="BK1419" s="175">
        <v>56889</v>
      </c>
      <c r="BL1419" s="175">
        <v>5163</v>
      </c>
      <c r="BM1419" s="175">
        <v>26335</v>
      </c>
      <c r="BN1419" s="175">
        <v>16904</v>
      </c>
      <c r="BO1419" s="175">
        <v>9647</v>
      </c>
      <c r="BP1419" s="198">
        <f t="shared" si="203"/>
        <v>19969</v>
      </c>
    </row>
    <row r="1420" spans="1:68" s="116" customFormat="1" x14ac:dyDescent="0.15">
      <c r="A1420" s="117">
        <v>2820101004</v>
      </c>
      <c r="B1420" s="118" t="s">
        <v>2118</v>
      </c>
      <c r="C1420" s="118" t="s">
        <v>2099</v>
      </c>
      <c r="D1420" s="118" t="s">
        <v>2116</v>
      </c>
      <c r="E1420" s="118" t="s">
        <v>4599</v>
      </c>
      <c r="F1420" s="120">
        <v>13</v>
      </c>
      <c r="G1420" s="119">
        <v>1703789</v>
      </c>
      <c r="H1420" s="119"/>
      <c r="I1420" s="120" t="s">
        <v>5820</v>
      </c>
      <c r="J1420" s="120">
        <v>6000</v>
      </c>
      <c r="K1420" s="120">
        <v>1703789</v>
      </c>
      <c r="L1420" s="120">
        <v>0.77800000000000002</v>
      </c>
      <c r="M1420" s="121" t="s">
        <v>5654</v>
      </c>
      <c r="N1420" s="120">
        <v>1</v>
      </c>
      <c r="O1420" s="119">
        <v>160</v>
      </c>
      <c r="P1420" s="119">
        <v>34</v>
      </c>
      <c r="Q1420" s="119">
        <v>3.5</v>
      </c>
      <c r="R1420" s="120" t="s">
        <v>5655</v>
      </c>
      <c r="S1420" s="120">
        <v>12.6</v>
      </c>
      <c r="T1420" s="120"/>
      <c r="U1420" s="120"/>
      <c r="V1420" s="172">
        <v>1157.9000000000001</v>
      </c>
      <c r="W1420" s="172">
        <v>133.30000000000001</v>
      </c>
      <c r="X1420" s="172">
        <v>691</v>
      </c>
      <c r="Y1420" s="172">
        <v>99.5</v>
      </c>
      <c r="Z1420" s="172">
        <v>234.1</v>
      </c>
      <c r="AA1420" s="123">
        <v>18888</v>
      </c>
      <c r="AB1420" s="123"/>
      <c r="AC1420" s="123">
        <v>1280</v>
      </c>
      <c r="AD1420" s="123"/>
      <c r="AE1420" s="123"/>
      <c r="AF1420" s="123"/>
      <c r="AG1420" s="214"/>
      <c r="AH1420" s="229" t="str">
        <f t="shared" si="198"/>
        <v>a3</v>
      </c>
      <c r="AI1420" s="122"/>
      <c r="AJ1420" s="122"/>
      <c r="AK1420" s="122"/>
      <c r="AL1420" s="122"/>
      <c r="AM1420" s="122"/>
      <c r="AN1420" s="173"/>
      <c r="AO1420" s="173"/>
      <c r="AP1420" s="173"/>
      <c r="AQ1420" s="173"/>
      <c r="AR1420" s="173"/>
      <c r="AS1420" s="173" t="s">
        <v>3186</v>
      </c>
      <c r="AT1420" s="173">
        <v>0.7</v>
      </c>
      <c r="AU1420" s="173">
        <v>0.7</v>
      </c>
      <c r="AV1420" s="173">
        <v>0.7</v>
      </c>
      <c r="AW1420" s="173">
        <v>0.7</v>
      </c>
      <c r="AX1420" s="173">
        <v>0.6</v>
      </c>
      <c r="AY1420" s="173">
        <v>0.6</v>
      </c>
      <c r="AZ1420" s="211"/>
      <c r="BA1420" s="211">
        <f t="shared" si="205"/>
        <v>4</v>
      </c>
      <c r="BB1420" s="205">
        <f t="shared" si="199"/>
        <v>72217</v>
      </c>
      <c r="BC1420" s="205">
        <f t="shared" si="200"/>
        <v>72217</v>
      </c>
      <c r="BD1420" s="205">
        <f t="shared" si="201"/>
        <v>0</v>
      </c>
      <c r="BE1420" s="205">
        <f t="shared" si="202"/>
        <v>0</v>
      </c>
      <c r="BF1420" s="175">
        <v>72217</v>
      </c>
      <c r="BG1420" s="175">
        <v>635</v>
      </c>
      <c r="BH1420" s="175">
        <v>20790</v>
      </c>
      <c r="BI1420" s="175"/>
      <c r="BJ1420" s="175"/>
      <c r="BK1420" s="175">
        <v>18827</v>
      </c>
      <c r="BL1420" s="175">
        <v>3178</v>
      </c>
      <c r="BM1420" s="175">
        <v>16721</v>
      </c>
      <c r="BN1420" s="175">
        <v>5212</v>
      </c>
      <c r="BO1420" s="175">
        <v>6854</v>
      </c>
      <c r="BP1420" s="198">
        <f t="shared" si="203"/>
        <v>27644</v>
      </c>
    </row>
    <row r="1421" spans="1:68" s="116" customFormat="1" x14ac:dyDescent="0.15">
      <c r="A1421" s="117">
        <v>2820102005</v>
      </c>
      <c r="B1421" s="118" t="s">
        <v>2119</v>
      </c>
      <c r="C1421" s="118" t="s">
        <v>2099</v>
      </c>
      <c r="D1421" s="118" t="s">
        <v>2116</v>
      </c>
      <c r="E1421" s="118" t="s">
        <v>4600</v>
      </c>
      <c r="F1421" s="120">
        <v>14</v>
      </c>
      <c r="G1421" s="119">
        <v>207805</v>
      </c>
      <c r="H1421" s="119"/>
      <c r="I1421" s="120" t="s">
        <v>5820</v>
      </c>
      <c r="J1421" s="120">
        <v>1500</v>
      </c>
      <c r="K1421" s="120">
        <v>207805</v>
      </c>
      <c r="L1421" s="120">
        <v>0.38</v>
      </c>
      <c r="M1421" s="121" t="s">
        <v>5657</v>
      </c>
      <c r="N1421" s="120">
        <v>1</v>
      </c>
      <c r="O1421" s="119">
        <v>170</v>
      </c>
      <c r="P1421" s="119">
        <v>41</v>
      </c>
      <c r="Q1421" s="119">
        <v>5.6</v>
      </c>
      <c r="R1421" s="120" t="s">
        <v>5658</v>
      </c>
      <c r="S1421" s="120">
        <v>0.1</v>
      </c>
      <c r="T1421" s="120"/>
      <c r="U1421" s="120"/>
      <c r="V1421" s="172">
        <v>238.2</v>
      </c>
      <c r="W1421" s="172">
        <v>30.9</v>
      </c>
      <c r="X1421" s="172">
        <v>153.5</v>
      </c>
      <c r="Y1421" s="172">
        <v>12.2</v>
      </c>
      <c r="Z1421" s="172">
        <v>41.6</v>
      </c>
      <c r="AA1421" s="123">
        <v>1100</v>
      </c>
      <c r="AB1421" s="123"/>
      <c r="AC1421" s="123">
        <v>70</v>
      </c>
      <c r="AD1421" s="123"/>
      <c r="AE1421" s="123"/>
      <c r="AF1421" s="123"/>
      <c r="AG1421" s="214"/>
      <c r="AH1421" s="229" t="str">
        <f t="shared" si="198"/>
        <v>a3</v>
      </c>
      <c r="AI1421" s="122"/>
      <c r="AJ1421" s="122"/>
      <c r="AK1421" s="122"/>
      <c r="AL1421" s="122"/>
      <c r="AM1421" s="122"/>
      <c r="AN1421" s="173"/>
      <c r="AO1421" s="173"/>
      <c r="AP1421" s="173"/>
      <c r="AQ1421" s="173"/>
      <c r="AR1421" s="173"/>
      <c r="AS1421" s="173"/>
      <c r="AT1421" s="173"/>
      <c r="AU1421" s="173"/>
      <c r="AV1421" s="173"/>
      <c r="AW1421" s="173"/>
      <c r="AX1421" s="173"/>
      <c r="AY1421" s="173"/>
      <c r="AZ1421" s="211"/>
      <c r="BA1421" s="211"/>
      <c r="BB1421" s="205">
        <f t="shared" si="199"/>
        <v>12356</v>
      </c>
      <c r="BC1421" s="205">
        <f t="shared" si="200"/>
        <v>12356</v>
      </c>
      <c r="BD1421" s="205">
        <f t="shared" si="201"/>
        <v>0</v>
      </c>
      <c r="BE1421" s="205">
        <f t="shared" si="202"/>
        <v>0</v>
      </c>
      <c r="BF1421" s="175">
        <v>12356</v>
      </c>
      <c r="BG1421" s="175">
        <v>635</v>
      </c>
      <c r="BH1421" s="175">
        <v>3984</v>
      </c>
      <c r="BI1421" s="175"/>
      <c r="BJ1421" s="175"/>
      <c r="BK1421" s="175">
        <v>1394</v>
      </c>
      <c r="BL1421" s="175">
        <v>559</v>
      </c>
      <c r="BM1421" s="175">
        <v>3472</v>
      </c>
      <c r="BN1421" s="175">
        <v>791</v>
      </c>
      <c r="BO1421" s="175">
        <v>1521</v>
      </c>
      <c r="BP1421" s="198">
        <f t="shared" si="203"/>
        <v>5505</v>
      </c>
    </row>
    <row r="1422" spans="1:68" s="116" customFormat="1" x14ac:dyDescent="0.15">
      <c r="A1422" s="117">
        <v>2820102006</v>
      </c>
      <c r="B1422" s="118" t="s">
        <v>2120</v>
      </c>
      <c r="C1422" s="118" t="s">
        <v>2099</v>
      </c>
      <c r="D1422" s="118" t="s">
        <v>2116</v>
      </c>
      <c r="E1422" s="118" t="s">
        <v>4601</v>
      </c>
      <c r="F1422" s="120">
        <v>12</v>
      </c>
      <c r="G1422" s="119">
        <v>293839</v>
      </c>
      <c r="H1422" s="119"/>
      <c r="I1422" s="120" t="s">
        <v>5820</v>
      </c>
      <c r="J1422" s="120">
        <v>2860</v>
      </c>
      <c r="K1422" s="120">
        <v>293839</v>
      </c>
      <c r="L1422" s="120">
        <v>0.28100000000000003</v>
      </c>
      <c r="M1422" s="121" t="s">
        <v>5662</v>
      </c>
      <c r="N1422" s="120">
        <v>1</v>
      </c>
      <c r="O1422" s="119">
        <v>180</v>
      </c>
      <c r="P1422" s="119">
        <v>51</v>
      </c>
      <c r="Q1422" s="119">
        <v>4.5999999999999996</v>
      </c>
      <c r="R1422" s="120"/>
      <c r="S1422" s="120"/>
      <c r="T1422" s="120"/>
      <c r="U1422" s="120" t="s">
        <v>5689</v>
      </c>
      <c r="V1422" s="172">
        <v>490.7</v>
      </c>
      <c r="W1422" s="172"/>
      <c r="X1422" s="172">
        <v>200.7</v>
      </c>
      <c r="Y1422" s="172">
        <v>195.5</v>
      </c>
      <c r="Z1422" s="172">
        <v>94.5</v>
      </c>
      <c r="AA1422" s="123">
        <v>2613</v>
      </c>
      <c r="AB1422" s="123"/>
      <c r="AC1422" s="123">
        <v>149</v>
      </c>
      <c r="AD1422" s="123">
        <v>45</v>
      </c>
      <c r="AE1422" s="123"/>
      <c r="AF1422" s="123"/>
      <c r="AG1422" s="214">
        <f t="shared" si="206"/>
        <v>45</v>
      </c>
      <c r="AH1422" s="229" t="str">
        <f t="shared" si="198"/>
        <v>a4</v>
      </c>
      <c r="AI1422" s="122"/>
      <c r="AJ1422" s="122"/>
      <c r="AK1422" s="122"/>
      <c r="AL1422" s="122"/>
      <c r="AM1422" s="122"/>
      <c r="AN1422" s="173">
        <v>1</v>
      </c>
      <c r="AO1422" s="173"/>
      <c r="AP1422" s="173"/>
      <c r="AQ1422" s="173"/>
      <c r="AR1422" s="173"/>
      <c r="AS1422" s="173"/>
      <c r="AT1422" s="173">
        <v>0.6</v>
      </c>
      <c r="AU1422" s="173">
        <v>0.6</v>
      </c>
      <c r="AV1422" s="173">
        <v>0.5</v>
      </c>
      <c r="AW1422" s="173">
        <v>0.5</v>
      </c>
      <c r="AX1422" s="173"/>
      <c r="AY1422" s="173"/>
      <c r="AZ1422" s="211">
        <f t="shared" si="204"/>
        <v>1</v>
      </c>
      <c r="BA1422" s="211">
        <f t="shared" si="205"/>
        <v>2.2000000000000002</v>
      </c>
      <c r="BB1422" s="205">
        <f t="shared" si="199"/>
        <v>39809</v>
      </c>
      <c r="BC1422" s="205">
        <f t="shared" si="200"/>
        <v>39809</v>
      </c>
      <c r="BD1422" s="205">
        <f t="shared" si="201"/>
        <v>0</v>
      </c>
      <c r="BE1422" s="205">
        <f t="shared" si="202"/>
        <v>0</v>
      </c>
      <c r="BF1422" s="175">
        <v>39809</v>
      </c>
      <c r="BG1422" s="175">
        <v>9891</v>
      </c>
      <c r="BH1422" s="175">
        <v>7434</v>
      </c>
      <c r="BI1422" s="175"/>
      <c r="BJ1422" s="175"/>
      <c r="BK1422" s="175">
        <v>1712</v>
      </c>
      <c r="BL1422" s="175">
        <v>2577</v>
      </c>
      <c r="BM1422" s="175">
        <v>7620</v>
      </c>
      <c r="BN1422" s="175">
        <v>3247</v>
      </c>
      <c r="BO1422" s="175">
        <v>7328</v>
      </c>
      <c r="BP1422" s="198">
        <f t="shared" si="203"/>
        <v>14762</v>
      </c>
    </row>
    <row r="1423" spans="1:68" s="116" customFormat="1" x14ac:dyDescent="0.15">
      <c r="A1423" s="117">
        <v>2820201001</v>
      </c>
      <c r="B1423" s="118" t="s">
        <v>678</v>
      </c>
      <c r="C1423" s="118" t="s">
        <v>2099</v>
      </c>
      <c r="D1423" s="118" t="s">
        <v>2121</v>
      </c>
      <c r="E1423" s="118" t="s">
        <v>4602</v>
      </c>
      <c r="F1423" s="120">
        <v>31</v>
      </c>
      <c r="G1423" s="119">
        <v>25754470</v>
      </c>
      <c r="H1423" s="119">
        <v>2154278</v>
      </c>
      <c r="I1423" s="120" t="s">
        <v>5823</v>
      </c>
      <c r="J1423" s="120">
        <v>101800</v>
      </c>
      <c r="K1423" s="120">
        <v>25754470</v>
      </c>
      <c r="L1423" s="120">
        <v>0.69299999999999995</v>
      </c>
      <c r="M1423" s="121" t="s">
        <v>5654</v>
      </c>
      <c r="N1423" s="120">
        <v>2</v>
      </c>
      <c r="O1423" s="119">
        <v>92</v>
      </c>
      <c r="P1423" s="119">
        <v>20.6</v>
      </c>
      <c r="Q1423" s="119">
        <v>2.1</v>
      </c>
      <c r="R1423" s="120" t="s">
        <v>5655</v>
      </c>
      <c r="S1423" s="120">
        <v>172.3</v>
      </c>
      <c r="T1423" s="120"/>
      <c r="U1423" s="120"/>
      <c r="V1423" s="172">
        <v>6853.8</v>
      </c>
      <c r="W1423" s="172">
        <v>1950.1</v>
      </c>
      <c r="X1423" s="172">
        <v>3958.7</v>
      </c>
      <c r="Y1423" s="172">
        <v>251.8</v>
      </c>
      <c r="Z1423" s="172">
        <v>693.2</v>
      </c>
      <c r="AA1423" s="123"/>
      <c r="AB1423" s="123"/>
      <c r="AC1423" s="123"/>
      <c r="AD1423" s="123"/>
      <c r="AE1423" s="123"/>
      <c r="AF1423" s="123"/>
      <c r="AG1423" s="214"/>
      <c r="AH1423" s="229" t="str">
        <f t="shared" si="198"/>
        <v>b1</v>
      </c>
      <c r="AI1423" s="122"/>
      <c r="AJ1423" s="122"/>
      <c r="AK1423" s="122"/>
      <c r="AL1423" s="122"/>
      <c r="AM1423" s="122"/>
      <c r="AN1423" s="173">
        <v>1</v>
      </c>
      <c r="AO1423" s="173">
        <v>29</v>
      </c>
      <c r="AP1423" s="173"/>
      <c r="AQ1423" s="173">
        <v>3</v>
      </c>
      <c r="AR1423" s="173"/>
      <c r="AS1423" s="173"/>
      <c r="AT1423" s="173"/>
      <c r="AU1423" s="173"/>
      <c r="AV1423" s="173"/>
      <c r="AW1423" s="173"/>
      <c r="AX1423" s="173"/>
      <c r="AY1423" s="173"/>
      <c r="AZ1423" s="211">
        <f t="shared" si="204"/>
        <v>33</v>
      </c>
      <c r="BA1423" s="211"/>
      <c r="BB1423" s="205">
        <f t="shared" si="199"/>
        <v>573008</v>
      </c>
      <c r="BC1423" s="205">
        <f t="shared" si="200"/>
        <v>573008</v>
      </c>
      <c r="BD1423" s="205">
        <f t="shared" si="201"/>
        <v>0</v>
      </c>
      <c r="BE1423" s="205">
        <f t="shared" si="202"/>
        <v>0</v>
      </c>
      <c r="BF1423" s="175">
        <v>573008</v>
      </c>
      <c r="BG1423" s="175">
        <v>254199</v>
      </c>
      <c r="BH1423" s="175"/>
      <c r="BI1423" s="175"/>
      <c r="BJ1423" s="175"/>
      <c r="BK1423" s="175">
        <v>130349</v>
      </c>
      <c r="BL1423" s="175">
        <v>18178</v>
      </c>
      <c r="BM1423" s="175">
        <v>103696</v>
      </c>
      <c r="BN1423" s="175">
        <v>14273</v>
      </c>
      <c r="BO1423" s="175">
        <v>52313</v>
      </c>
      <c r="BP1423" s="198">
        <f t="shared" si="203"/>
        <v>52313</v>
      </c>
    </row>
    <row r="1424" spans="1:68" s="116" customFormat="1" x14ac:dyDescent="0.15">
      <c r="A1424" s="117">
        <v>2820201002</v>
      </c>
      <c r="B1424" s="118" t="s">
        <v>676</v>
      </c>
      <c r="C1424" s="118" t="s">
        <v>2099</v>
      </c>
      <c r="D1424" s="118" t="s">
        <v>2121</v>
      </c>
      <c r="E1424" s="118" t="s">
        <v>4603</v>
      </c>
      <c r="F1424" s="120">
        <v>31</v>
      </c>
      <c r="G1424" s="119">
        <v>26175487</v>
      </c>
      <c r="H1424" s="119">
        <v>1554447</v>
      </c>
      <c r="I1424" s="120" t="s">
        <v>5822</v>
      </c>
      <c r="J1424" s="120">
        <v>107567</v>
      </c>
      <c r="K1424" s="120">
        <v>26175487</v>
      </c>
      <c r="L1424" s="120">
        <v>0.66700000000000004</v>
      </c>
      <c r="M1424" s="121" t="s">
        <v>5656</v>
      </c>
      <c r="N1424" s="120">
        <v>2</v>
      </c>
      <c r="O1424" s="119">
        <v>95</v>
      </c>
      <c r="P1424" s="119">
        <v>19.7</v>
      </c>
      <c r="Q1424" s="119">
        <v>1.9</v>
      </c>
      <c r="R1424" s="120" t="s">
        <v>5655</v>
      </c>
      <c r="S1424" s="120">
        <v>356.4</v>
      </c>
      <c r="T1424" s="120"/>
      <c r="U1424" s="120"/>
      <c r="V1424" s="172">
        <v>8391.2000000000007</v>
      </c>
      <c r="W1424" s="172">
        <v>1348.8</v>
      </c>
      <c r="X1424" s="172">
        <v>4971.8999999999996</v>
      </c>
      <c r="Y1424" s="172">
        <v>226.4</v>
      </c>
      <c r="Z1424" s="172">
        <v>1844.1</v>
      </c>
      <c r="AA1424" s="123"/>
      <c r="AB1424" s="123"/>
      <c r="AC1424" s="123"/>
      <c r="AD1424" s="123"/>
      <c r="AE1424" s="123"/>
      <c r="AF1424" s="123"/>
      <c r="AG1424" s="214"/>
      <c r="AH1424" s="229" t="str">
        <f t="shared" si="198"/>
        <v>b1</v>
      </c>
      <c r="AI1424" s="122" t="s">
        <v>5401</v>
      </c>
      <c r="AJ1424" s="122"/>
      <c r="AK1424" s="122" t="s">
        <v>5401</v>
      </c>
      <c r="AL1424" s="122"/>
      <c r="AM1424" s="122"/>
      <c r="AN1424" s="173"/>
      <c r="AO1424" s="173">
        <v>2</v>
      </c>
      <c r="AP1424" s="173"/>
      <c r="AQ1424" s="173">
        <v>1</v>
      </c>
      <c r="AR1424" s="173"/>
      <c r="AS1424" s="173">
        <v>2</v>
      </c>
      <c r="AT1424" s="173">
        <v>14</v>
      </c>
      <c r="AU1424" s="173">
        <v>11</v>
      </c>
      <c r="AV1424" s="173"/>
      <c r="AW1424" s="173"/>
      <c r="AX1424" s="173">
        <v>3</v>
      </c>
      <c r="AY1424" s="173"/>
      <c r="AZ1424" s="211">
        <f t="shared" si="204"/>
        <v>5</v>
      </c>
      <c r="BA1424" s="211">
        <f t="shared" si="205"/>
        <v>28</v>
      </c>
      <c r="BB1424" s="205">
        <f t="shared" si="199"/>
        <v>644134</v>
      </c>
      <c r="BC1424" s="205">
        <f t="shared" si="200"/>
        <v>644134</v>
      </c>
      <c r="BD1424" s="205">
        <f t="shared" si="201"/>
        <v>0</v>
      </c>
      <c r="BE1424" s="205">
        <f t="shared" si="202"/>
        <v>0</v>
      </c>
      <c r="BF1424" s="175">
        <v>644134</v>
      </c>
      <c r="BG1424" s="175">
        <v>23109</v>
      </c>
      <c r="BH1424" s="175">
        <v>398875</v>
      </c>
      <c r="BI1424" s="175"/>
      <c r="BJ1424" s="175"/>
      <c r="BK1424" s="175">
        <v>184197</v>
      </c>
      <c r="BL1424" s="175">
        <v>32255</v>
      </c>
      <c r="BM1424" s="175"/>
      <c r="BN1424" s="175">
        <v>336</v>
      </c>
      <c r="BO1424" s="175">
        <v>5362</v>
      </c>
      <c r="BP1424" s="198">
        <f t="shared" si="203"/>
        <v>404237</v>
      </c>
    </row>
    <row r="1425" spans="1:68" s="116" customFormat="1" x14ac:dyDescent="0.15">
      <c r="A1425" s="117">
        <v>2820301001</v>
      </c>
      <c r="B1425" s="118" t="s">
        <v>2122</v>
      </c>
      <c r="C1425" s="118" t="s">
        <v>2099</v>
      </c>
      <c r="D1425" s="118" t="s">
        <v>2123</v>
      </c>
      <c r="E1425" s="118" t="s">
        <v>4604</v>
      </c>
      <c r="F1425" s="120">
        <v>42</v>
      </c>
      <c r="G1425" s="119">
        <v>10480961</v>
      </c>
      <c r="H1425" s="119"/>
      <c r="I1425" s="120" t="s">
        <v>5823</v>
      </c>
      <c r="J1425" s="120">
        <v>38700</v>
      </c>
      <c r="K1425" s="120">
        <v>10480961</v>
      </c>
      <c r="L1425" s="120">
        <v>0.74199999999999999</v>
      </c>
      <c r="M1425" s="121" t="s">
        <v>5654</v>
      </c>
      <c r="N1425" s="120">
        <v>1</v>
      </c>
      <c r="O1425" s="119">
        <v>140</v>
      </c>
      <c r="P1425" s="119">
        <v>38</v>
      </c>
      <c r="Q1425" s="119">
        <v>5.4</v>
      </c>
      <c r="R1425" s="120" t="s">
        <v>5655</v>
      </c>
      <c r="S1425" s="120">
        <v>33.6</v>
      </c>
      <c r="T1425" s="120"/>
      <c r="U1425" s="120"/>
      <c r="V1425" s="172">
        <v>4362</v>
      </c>
      <c r="W1425" s="172">
        <v>1231</v>
      </c>
      <c r="X1425" s="172">
        <v>2568</v>
      </c>
      <c r="Y1425" s="172">
        <v>469</v>
      </c>
      <c r="Z1425" s="172">
        <v>94</v>
      </c>
      <c r="AA1425" s="123">
        <v>58320</v>
      </c>
      <c r="AB1425" s="123"/>
      <c r="AC1425" s="123">
        <v>12766</v>
      </c>
      <c r="AD1425" s="123"/>
      <c r="AE1425" s="123"/>
      <c r="AF1425" s="123"/>
      <c r="AG1425" s="214"/>
      <c r="AH1425" s="229" t="str">
        <f t="shared" si="198"/>
        <v>a3</v>
      </c>
      <c r="AI1425" s="122"/>
      <c r="AJ1425" s="122"/>
      <c r="AK1425" s="122"/>
      <c r="AL1425" s="122"/>
      <c r="AM1425" s="122"/>
      <c r="AN1425" s="173">
        <v>1</v>
      </c>
      <c r="AO1425" s="173">
        <v>7</v>
      </c>
      <c r="AP1425" s="173"/>
      <c r="AQ1425" s="173">
        <v>1</v>
      </c>
      <c r="AR1425" s="173">
        <v>1</v>
      </c>
      <c r="AS1425" s="173">
        <v>2</v>
      </c>
      <c r="AT1425" s="173">
        <v>4</v>
      </c>
      <c r="AU1425" s="173"/>
      <c r="AV1425" s="173">
        <v>2</v>
      </c>
      <c r="AW1425" s="173"/>
      <c r="AX1425" s="173">
        <v>1</v>
      </c>
      <c r="AY1425" s="173">
        <v>2</v>
      </c>
      <c r="AZ1425" s="211">
        <f t="shared" si="204"/>
        <v>12</v>
      </c>
      <c r="BA1425" s="211">
        <f t="shared" si="205"/>
        <v>9</v>
      </c>
      <c r="BB1425" s="205">
        <f t="shared" si="199"/>
        <v>420347</v>
      </c>
      <c r="BC1425" s="205">
        <f t="shared" si="200"/>
        <v>377257</v>
      </c>
      <c r="BD1425" s="205">
        <f t="shared" si="201"/>
        <v>44629</v>
      </c>
      <c r="BE1425" s="205">
        <f t="shared" si="202"/>
        <v>1539</v>
      </c>
      <c r="BF1425" s="175">
        <v>375718</v>
      </c>
      <c r="BG1425" s="175">
        <v>114988</v>
      </c>
      <c r="BH1425" s="175">
        <v>59189</v>
      </c>
      <c r="BI1425" s="175">
        <v>38473</v>
      </c>
      <c r="BJ1425" s="175">
        <v>4617</v>
      </c>
      <c r="BK1425" s="175">
        <v>25934</v>
      </c>
      <c r="BL1425" s="175">
        <v>49584</v>
      </c>
      <c r="BM1425" s="175">
        <v>55111</v>
      </c>
      <c r="BN1425" s="175">
        <v>50783</v>
      </c>
      <c r="BO1425" s="175">
        <v>21668</v>
      </c>
      <c r="BP1425" s="198">
        <f t="shared" si="203"/>
        <v>80857</v>
      </c>
    </row>
    <row r="1426" spans="1:68" s="116" customFormat="1" x14ac:dyDescent="0.15">
      <c r="A1426" s="117">
        <v>2820301002</v>
      </c>
      <c r="B1426" s="118" t="s">
        <v>2124</v>
      </c>
      <c r="C1426" s="118" t="s">
        <v>2099</v>
      </c>
      <c r="D1426" s="118" t="s">
        <v>2123</v>
      </c>
      <c r="E1426" s="118" t="s">
        <v>4605</v>
      </c>
      <c r="F1426" s="120">
        <v>32</v>
      </c>
      <c r="G1426" s="119">
        <v>12784290</v>
      </c>
      <c r="H1426" s="119">
        <v>54490</v>
      </c>
      <c r="I1426" s="120" t="s">
        <v>5821</v>
      </c>
      <c r="J1426" s="120">
        <v>58500</v>
      </c>
      <c r="K1426" s="120">
        <v>12784290</v>
      </c>
      <c r="L1426" s="120">
        <v>0.59899999999999998</v>
      </c>
      <c r="M1426" s="121" t="s">
        <v>5654</v>
      </c>
      <c r="N1426" s="120">
        <v>1</v>
      </c>
      <c r="O1426" s="119">
        <v>130</v>
      </c>
      <c r="P1426" s="119">
        <v>53</v>
      </c>
      <c r="Q1426" s="119">
        <v>8</v>
      </c>
      <c r="R1426" s="120" t="s">
        <v>5655</v>
      </c>
      <c r="S1426" s="120">
        <v>76.2</v>
      </c>
      <c r="T1426" s="120"/>
      <c r="U1426" s="120"/>
      <c r="V1426" s="172">
        <v>11257.3</v>
      </c>
      <c r="W1426" s="172"/>
      <c r="X1426" s="172">
        <v>6360.3</v>
      </c>
      <c r="Y1426" s="172">
        <v>4897</v>
      </c>
      <c r="Z1426" s="172"/>
      <c r="AA1426" s="123">
        <v>73219</v>
      </c>
      <c r="AB1426" s="123">
        <v>7339800</v>
      </c>
      <c r="AC1426" s="123">
        <v>5288</v>
      </c>
      <c r="AD1426" s="123"/>
      <c r="AE1426" s="123">
        <v>290</v>
      </c>
      <c r="AF1426" s="123"/>
      <c r="AG1426" s="214">
        <f t="shared" si="206"/>
        <v>290</v>
      </c>
      <c r="AH1426" s="229" t="str">
        <f t="shared" si="198"/>
        <v>a4</v>
      </c>
      <c r="AI1426" s="122"/>
      <c r="AJ1426" s="122"/>
      <c r="AK1426" s="122"/>
      <c r="AL1426" s="122"/>
      <c r="AM1426" s="122"/>
      <c r="AN1426" s="173">
        <v>1</v>
      </c>
      <c r="AO1426" s="173">
        <v>7</v>
      </c>
      <c r="AP1426" s="173">
        <v>2</v>
      </c>
      <c r="AQ1426" s="173">
        <v>1</v>
      </c>
      <c r="AR1426" s="173">
        <v>1</v>
      </c>
      <c r="AS1426" s="173">
        <v>1</v>
      </c>
      <c r="AT1426" s="173">
        <v>3</v>
      </c>
      <c r="AU1426" s="173"/>
      <c r="AV1426" s="173">
        <v>3</v>
      </c>
      <c r="AW1426" s="173">
        <v>2</v>
      </c>
      <c r="AX1426" s="173">
        <v>1</v>
      </c>
      <c r="AY1426" s="173">
        <v>3</v>
      </c>
      <c r="AZ1426" s="211">
        <f t="shared" si="204"/>
        <v>13</v>
      </c>
      <c r="BA1426" s="211">
        <f t="shared" si="205"/>
        <v>12</v>
      </c>
      <c r="BB1426" s="205">
        <f t="shared" si="199"/>
        <v>656776</v>
      </c>
      <c r="BC1426" s="205">
        <f t="shared" si="200"/>
        <v>627805</v>
      </c>
      <c r="BD1426" s="205">
        <f t="shared" si="201"/>
        <v>30006</v>
      </c>
      <c r="BE1426" s="205">
        <f t="shared" si="202"/>
        <v>1035</v>
      </c>
      <c r="BF1426" s="175">
        <v>626770</v>
      </c>
      <c r="BG1426" s="175">
        <v>91077</v>
      </c>
      <c r="BH1426" s="175">
        <v>39795</v>
      </c>
      <c r="BI1426" s="175">
        <v>25867</v>
      </c>
      <c r="BJ1426" s="175">
        <v>3104</v>
      </c>
      <c r="BK1426" s="175">
        <v>27253</v>
      </c>
      <c r="BL1426" s="175">
        <v>202252</v>
      </c>
      <c r="BM1426" s="175">
        <v>148727</v>
      </c>
      <c r="BN1426" s="175">
        <v>92343</v>
      </c>
      <c r="BO1426" s="175">
        <v>26358</v>
      </c>
      <c r="BP1426" s="198">
        <f t="shared" si="203"/>
        <v>66153</v>
      </c>
    </row>
    <row r="1427" spans="1:68" s="116" customFormat="1" x14ac:dyDescent="0.15">
      <c r="A1427" s="117">
        <v>2820301003</v>
      </c>
      <c r="B1427" s="118" t="s">
        <v>2125</v>
      </c>
      <c r="C1427" s="118" t="s">
        <v>2099</v>
      </c>
      <c r="D1427" s="118" t="s">
        <v>2123</v>
      </c>
      <c r="E1427" s="118" t="s">
        <v>4606</v>
      </c>
      <c r="F1427" s="120">
        <v>27</v>
      </c>
      <c r="G1427" s="119">
        <v>3685648</v>
      </c>
      <c r="H1427" s="119"/>
      <c r="I1427" s="120" t="s">
        <v>5820</v>
      </c>
      <c r="J1427" s="120">
        <v>12700</v>
      </c>
      <c r="K1427" s="120">
        <v>3685648</v>
      </c>
      <c r="L1427" s="120">
        <v>0.79500000000000004</v>
      </c>
      <c r="M1427" s="121" t="s">
        <v>5654</v>
      </c>
      <c r="N1427" s="120">
        <v>1</v>
      </c>
      <c r="O1427" s="119">
        <v>170</v>
      </c>
      <c r="P1427" s="119">
        <v>36</v>
      </c>
      <c r="Q1427" s="119">
        <v>4.0999999999999996</v>
      </c>
      <c r="R1427" s="120" t="s">
        <v>5655</v>
      </c>
      <c r="S1427" s="120">
        <v>35</v>
      </c>
      <c r="T1427" s="120"/>
      <c r="U1427" s="120"/>
      <c r="V1427" s="172">
        <v>1735.6</v>
      </c>
      <c r="W1427" s="172"/>
      <c r="X1427" s="172">
        <v>1735.6</v>
      </c>
      <c r="Y1427" s="172"/>
      <c r="Z1427" s="172"/>
      <c r="AA1427" s="123">
        <v>22194</v>
      </c>
      <c r="AB1427" s="123"/>
      <c r="AC1427" s="123">
        <v>2331</v>
      </c>
      <c r="AD1427" s="123"/>
      <c r="AE1427" s="123"/>
      <c r="AF1427" s="123"/>
      <c r="AG1427" s="214"/>
      <c r="AH1427" s="229" t="str">
        <f t="shared" si="198"/>
        <v>a3</v>
      </c>
      <c r="AI1427" s="122"/>
      <c r="AJ1427" s="122"/>
      <c r="AK1427" s="122"/>
      <c r="AL1427" s="122"/>
      <c r="AM1427" s="122"/>
      <c r="AN1427" s="173"/>
      <c r="AO1427" s="173">
        <v>1.5</v>
      </c>
      <c r="AP1427" s="173">
        <v>1.5</v>
      </c>
      <c r="AQ1427" s="173">
        <v>1</v>
      </c>
      <c r="AR1427" s="173"/>
      <c r="AS1427" s="173"/>
      <c r="AT1427" s="173">
        <v>3</v>
      </c>
      <c r="AU1427" s="173"/>
      <c r="AV1427" s="173"/>
      <c r="AW1427" s="173"/>
      <c r="AX1427" s="173">
        <v>1</v>
      </c>
      <c r="AY1427" s="173">
        <v>2</v>
      </c>
      <c r="AZ1427" s="211">
        <f t="shared" si="204"/>
        <v>4</v>
      </c>
      <c r="BA1427" s="211">
        <f t="shared" si="205"/>
        <v>6</v>
      </c>
      <c r="BB1427" s="205">
        <f t="shared" si="199"/>
        <v>104329</v>
      </c>
      <c r="BC1427" s="205">
        <f t="shared" si="200"/>
        <v>104329</v>
      </c>
      <c r="BD1427" s="205">
        <f t="shared" si="201"/>
        <v>0</v>
      </c>
      <c r="BE1427" s="205">
        <f t="shared" si="202"/>
        <v>0</v>
      </c>
      <c r="BF1427" s="175">
        <v>104329</v>
      </c>
      <c r="BG1427" s="175"/>
      <c r="BH1427" s="175"/>
      <c r="BI1427" s="175"/>
      <c r="BJ1427" s="175"/>
      <c r="BK1427" s="175">
        <v>12489</v>
      </c>
      <c r="BL1427" s="175">
        <v>38461</v>
      </c>
      <c r="BM1427" s="175">
        <v>25789</v>
      </c>
      <c r="BN1427" s="175">
        <v>10333</v>
      </c>
      <c r="BO1427" s="175">
        <v>17257</v>
      </c>
      <c r="BP1427" s="198">
        <f t="shared" si="203"/>
        <v>17257</v>
      </c>
    </row>
    <row r="1428" spans="1:68" s="116" customFormat="1" x14ac:dyDescent="0.15">
      <c r="A1428" s="117">
        <v>2820301004</v>
      </c>
      <c r="B1428" s="118" t="s">
        <v>712</v>
      </c>
      <c r="C1428" s="118" t="s">
        <v>2099</v>
      </c>
      <c r="D1428" s="118" t="s">
        <v>2123</v>
      </c>
      <c r="E1428" s="118" t="s">
        <v>4607</v>
      </c>
      <c r="F1428" s="120">
        <v>17</v>
      </c>
      <c r="G1428" s="119">
        <v>9673776</v>
      </c>
      <c r="H1428" s="119"/>
      <c r="I1428" s="120" t="s">
        <v>5820</v>
      </c>
      <c r="J1428" s="120">
        <v>43100</v>
      </c>
      <c r="K1428" s="120">
        <v>9673776</v>
      </c>
      <c r="L1428" s="120">
        <v>0.61499999999999999</v>
      </c>
      <c r="M1428" s="121" t="s">
        <v>5675</v>
      </c>
      <c r="N1428" s="120">
        <v>2</v>
      </c>
      <c r="O1428" s="119">
        <v>160</v>
      </c>
      <c r="P1428" s="119">
        <v>42</v>
      </c>
      <c r="Q1428" s="119">
        <v>10</v>
      </c>
      <c r="R1428" s="120"/>
      <c r="S1428" s="120"/>
      <c r="T1428" s="120"/>
      <c r="U1428" s="120" t="s">
        <v>5694</v>
      </c>
      <c r="V1428" s="172">
        <v>7782.2</v>
      </c>
      <c r="W1428" s="172">
        <v>1318.4</v>
      </c>
      <c r="X1428" s="172">
        <v>4211.5</v>
      </c>
      <c r="Y1428" s="172">
        <v>644.79999999999995</v>
      </c>
      <c r="Z1428" s="172">
        <v>1607.5</v>
      </c>
      <c r="AA1428" s="123">
        <v>92871</v>
      </c>
      <c r="AB1428" s="123"/>
      <c r="AC1428" s="123">
        <v>10209</v>
      </c>
      <c r="AD1428" s="123"/>
      <c r="AE1428" s="123"/>
      <c r="AF1428" s="123"/>
      <c r="AG1428" s="214"/>
      <c r="AH1428" s="229" t="str">
        <f t="shared" si="198"/>
        <v>b3</v>
      </c>
      <c r="AI1428" s="122"/>
      <c r="AJ1428" s="122"/>
      <c r="AK1428" s="122"/>
      <c r="AL1428" s="122"/>
      <c r="AM1428" s="122"/>
      <c r="AN1428" s="173">
        <v>6</v>
      </c>
      <c r="AO1428" s="173">
        <v>9</v>
      </c>
      <c r="AP1428" s="173">
        <v>2</v>
      </c>
      <c r="AQ1428" s="173">
        <v>1</v>
      </c>
      <c r="AR1428" s="173"/>
      <c r="AS1428" s="173">
        <v>1</v>
      </c>
      <c r="AT1428" s="173">
        <v>4</v>
      </c>
      <c r="AU1428" s="173"/>
      <c r="AV1428" s="173"/>
      <c r="AW1428" s="173"/>
      <c r="AX1428" s="173">
        <v>1</v>
      </c>
      <c r="AY1428" s="173">
        <v>3</v>
      </c>
      <c r="AZ1428" s="211">
        <f t="shared" si="204"/>
        <v>19</v>
      </c>
      <c r="BA1428" s="211">
        <f t="shared" si="205"/>
        <v>8</v>
      </c>
      <c r="BB1428" s="205">
        <f t="shared" si="199"/>
        <v>417296</v>
      </c>
      <c r="BC1428" s="205">
        <f t="shared" si="200"/>
        <v>387484</v>
      </c>
      <c r="BD1428" s="205">
        <f t="shared" si="201"/>
        <v>30877</v>
      </c>
      <c r="BE1428" s="205">
        <f t="shared" si="202"/>
        <v>1065</v>
      </c>
      <c r="BF1428" s="175">
        <v>386419</v>
      </c>
      <c r="BG1428" s="175">
        <v>99099</v>
      </c>
      <c r="BH1428" s="175">
        <v>40950</v>
      </c>
      <c r="BI1428" s="175">
        <v>26618</v>
      </c>
      <c r="BJ1428" s="175">
        <v>3194</v>
      </c>
      <c r="BK1428" s="175">
        <v>17239</v>
      </c>
      <c r="BL1428" s="175">
        <v>59471</v>
      </c>
      <c r="BM1428" s="175">
        <v>95113</v>
      </c>
      <c r="BN1428" s="175">
        <v>30300</v>
      </c>
      <c r="BO1428" s="175">
        <v>45312</v>
      </c>
      <c r="BP1428" s="198">
        <f t="shared" si="203"/>
        <v>86262</v>
      </c>
    </row>
    <row r="1429" spans="1:68" s="116" customFormat="1" x14ac:dyDescent="0.15">
      <c r="A1429" s="117">
        <v>2820401001</v>
      </c>
      <c r="B1429" s="118" t="s">
        <v>2126</v>
      </c>
      <c r="C1429" s="118" t="s">
        <v>2099</v>
      </c>
      <c r="D1429" s="118" t="s">
        <v>2127</v>
      </c>
      <c r="E1429" s="118" t="s">
        <v>4608</v>
      </c>
      <c r="F1429" s="120">
        <v>43</v>
      </c>
      <c r="G1429" s="119">
        <v>29270930</v>
      </c>
      <c r="H1429" s="119">
        <v>1131010</v>
      </c>
      <c r="I1429" s="120" t="s">
        <v>5823</v>
      </c>
      <c r="J1429" s="120">
        <v>126000</v>
      </c>
      <c r="K1429" s="120">
        <v>29270930</v>
      </c>
      <c r="L1429" s="120">
        <v>0.63600000000000001</v>
      </c>
      <c r="M1429" s="121" t="s">
        <v>5654</v>
      </c>
      <c r="N1429" s="120">
        <v>1</v>
      </c>
      <c r="O1429" s="119">
        <v>94</v>
      </c>
      <c r="P1429" s="119"/>
      <c r="Q1429" s="119"/>
      <c r="R1429" s="120" t="s">
        <v>5655</v>
      </c>
      <c r="S1429" s="120">
        <v>289</v>
      </c>
      <c r="T1429" s="120"/>
      <c r="U1429" s="120"/>
      <c r="V1429" s="172">
        <v>8285</v>
      </c>
      <c r="W1429" s="172">
        <v>1606.7</v>
      </c>
      <c r="X1429" s="172">
        <v>6017.3</v>
      </c>
      <c r="Y1429" s="172"/>
      <c r="Z1429" s="172">
        <v>661</v>
      </c>
      <c r="AA1429" s="123"/>
      <c r="AB1429" s="123"/>
      <c r="AC1429" s="123"/>
      <c r="AD1429" s="123"/>
      <c r="AE1429" s="123"/>
      <c r="AF1429" s="123"/>
      <c r="AG1429" s="214"/>
      <c r="AH1429" s="229" t="str">
        <f t="shared" si="198"/>
        <v>a1</v>
      </c>
      <c r="AI1429" s="122"/>
      <c r="AJ1429" s="122"/>
      <c r="AK1429" s="122"/>
      <c r="AL1429" s="122"/>
      <c r="AM1429" s="122"/>
      <c r="AN1429" s="173">
        <v>1</v>
      </c>
      <c r="AO1429" s="173">
        <v>3.5</v>
      </c>
      <c r="AP1429" s="173"/>
      <c r="AQ1429" s="173">
        <v>1</v>
      </c>
      <c r="AR1429" s="173"/>
      <c r="AS1429" s="173">
        <v>1</v>
      </c>
      <c r="AT1429" s="173">
        <v>12</v>
      </c>
      <c r="AU1429" s="173">
        <v>8</v>
      </c>
      <c r="AV1429" s="173"/>
      <c r="AW1429" s="173"/>
      <c r="AX1429" s="173">
        <v>2</v>
      </c>
      <c r="AY1429" s="173">
        <v>3</v>
      </c>
      <c r="AZ1429" s="211">
        <f t="shared" si="204"/>
        <v>6.5</v>
      </c>
      <c r="BA1429" s="211">
        <f t="shared" si="205"/>
        <v>25</v>
      </c>
      <c r="BB1429" s="205">
        <f t="shared" si="199"/>
        <v>850223</v>
      </c>
      <c r="BC1429" s="205">
        <f t="shared" si="200"/>
        <v>766152</v>
      </c>
      <c r="BD1429" s="205">
        <f t="shared" si="201"/>
        <v>88671</v>
      </c>
      <c r="BE1429" s="205">
        <f t="shared" si="202"/>
        <v>4600</v>
      </c>
      <c r="BF1429" s="175">
        <v>761552</v>
      </c>
      <c r="BG1429" s="175">
        <v>36844</v>
      </c>
      <c r="BH1429" s="175">
        <v>133276</v>
      </c>
      <c r="BI1429" s="175">
        <v>84071</v>
      </c>
      <c r="BJ1429" s="175"/>
      <c r="BK1429" s="175">
        <v>340945</v>
      </c>
      <c r="BL1429" s="175">
        <v>65594</v>
      </c>
      <c r="BM1429" s="175">
        <v>106112</v>
      </c>
      <c r="BN1429" s="175">
        <v>29813</v>
      </c>
      <c r="BO1429" s="175">
        <v>53568</v>
      </c>
      <c r="BP1429" s="198">
        <f t="shared" si="203"/>
        <v>186844</v>
      </c>
    </row>
    <row r="1430" spans="1:68" s="116" customFormat="1" x14ac:dyDescent="0.15">
      <c r="A1430" s="117">
        <v>2820401002</v>
      </c>
      <c r="B1430" s="118" t="s">
        <v>2128</v>
      </c>
      <c r="C1430" s="118" t="s">
        <v>2099</v>
      </c>
      <c r="D1430" s="118" t="s">
        <v>2127</v>
      </c>
      <c r="E1430" s="118" t="s">
        <v>4609</v>
      </c>
      <c r="F1430" s="120">
        <v>27</v>
      </c>
      <c r="G1430" s="119">
        <v>6426840</v>
      </c>
      <c r="H1430" s="119"/>
      <c r="I1430" s="120" t="s">
        <v>5823</v>
      </c>
      <c r="J1430" s="120">
        <v>34000</v>
      </c>
      <c r="K1430" s="120">
        <v>6426840</v>
      </c>
      <c r="L1430" s="120">
        <v>0.51800000000000002</v>
      </c>
      <c r="M1430" s="121" t="s">
        <v>5654</v>
      </c>
      <c r="N1430" s="120">
        <v>1</v>
      </c>
      <c r="O1430" s="119">
        <v>120</v>
      </c>
      <c r="P1430" s="119"/>
      <c r="Q1430" s="119"/>
      <c r="R1430" s="120" t="s">
        <v>5655</v>
      </c>
      <c r="S1430" s="120">
        <v>51</v>
      </c>
      <c r="T1430" s="120"/>
      <c r="U1430" s="120"/>
      <c r="V1430" s="172">
        <v>1816.6</v>
      </c>
      <c r="W1430" s="172">
        <v>321.39999999999998</v>
      </c>
      <c r="X1430" s="172">
        <v>1302.7</v>
      </c>
      <c r="Y1430" s="172"/>
      <c r="Z1430" s="172">
        <v>192.5</v>
      </c>
      <c r="AA1430" s="123"/>
      <c r="AB1430" s="123"/>
      <c r="AC1430" s="123"/>
      <c r="AD1430" s="123"/>
      <c r="AE1430" s="123"/>
      <c r="AF1430" s="123"/>
      <c r="AG1430" s="214"/>
      <c r="AH1430" s="229" t="str">
        <f t="shared" si="198"/>
        <v>a1</v>
      </c>
      <c r="AI1430" s="122"/>
      <c r="AJ1430" s="122"/>
      <c r="AK1430" s="122"/>
      <c r="AL1430" s="122"/>
      <c r="AM1430" s="122"/>
      <c r="AN1430" s="173"/>
      <c r="AO1430" s="173">
        <v>0.5</v>
      </c>
      <c r="AP1430" s="173"/>
      <c r="AQ1430" s="173">
        <v>0.5</v>
      </c>
      <c r="AR1430" s="173"/>
      <c r="AS1430" s="173"/>
      <c r="AT1430" s="173">
        <v>3</v>
      </c>
      <c r="AU1430" s="173">
        <v>2</v>
      </c>
      <c r="AV1430" s="173"/>
      <c r="AW1430" s="173"/>
      <c r="AX1430" s="173"/>
      <c r="AY1430" s="173"/>
      <c r="AZ1430" s="211">
        <f t="shared" si="204"/>
        <v>1</v>
      </c>
      <c r="BA1430" s="211">
        <f t="shared" si="205"/>
        <v>5</v>
      </c>
      <c r="BB1430" s="205">
        <f t="shared" si="199"/>
        <v>183204</v>
      </c>
      <c r="BC1430" s="205">
        <f t="shared" si="200"/>
        <v>164752</v>
      </c>
      <c r="BD1430" s="205">
        <f t="shared" si="201"/>
        <v>19462</v>
      </c>
      <c r="BE1430" s="205">
        <f t="shared" si="202"/>
        <v>1010</v>
      </c>
      <c r="BF1430" s="175">
        <v>163742</v>
      </c>
      <c r="BG1430" s="175">
        <v>6701</v>
      </c>
      <c r="BH1430" s="175">
        <v>29252</v>
      </c>
      <c r="BI1430" s="175">
        <v>18452</v>
      </c>
      <c r="BJ1430" s="175"/>
      <c r="BK1430" s="175">
        <v>73663</v>
      </c>
      <c r="BL1430" s="175">
        <v>3831</v>
      </c>
      <c r="BM1430" s="175">
        <v>27508</v>
      </c>
      <c r="BN1430" s="175">
        <v>4659</v>
      </c>
      <c r="BO1430" s="175">
        <v>19138</v>
      </c>
      <c r="BP1430" s="198">
        <f t="shared" si="203"/>
        <v>48390</v>
      </c>
    </row>
    <row r="1431" spans="1:68" s="116" customFormat="1" x14ac:dyDescent="0.15">
      <c r="A1431" s="117">
        <v>2820401003</v>
      </c>
      <c r="B1431" s="118" t="s">
        <v>2129</v>
      </c>
      <c r="C1431" s="118" t="s">
        <v>2099</v>
      </c>
      <c r="D1431" s="118" t="s">
        <v>2127</v>
      </c>
      <c r="E1431" s="118" t="s">
        <v>4610</v>
      </c>
      <c r="F1431" s="120">
        <v>22</v>
      </c>
      <c r="G1431" s="119">
        <v>26270670</v>
      </c>
      <c r="H1431" s="119"/>
      <c r="I1431" s="120" t="s">
        <v>5821</v>
      </c>
      <c r="J1431" s="120">
        <v>146000</v>
      </c>
      <c r="K1431" s="120">
        <v>26270670</v>
      </c>
      <c r="L1431" s="120">
        <v>0.49299999999999999</v>
      </c>
      <c r="M1431" s="121" t="s">
        <v>5654</v>
      </c>
      <c r="N1431" s="120">
        <v>2</v>
      </c>
      <c r="O1431" s="119">
        <v>170</v>
      </c>
      <c r="P1431" s="119"/>
      <c r="Q1431" s="119"/>
      <c r="R1431" s="120" t="s">
        <v>5655</v>
      </c>
      <c r="S1431" s="120">
        <v>240</v>
      </c>
      <c r="T1431" s="120"/>
      <c r="U1431" s="120"/>
      <c r="V1431" s="172">
        <v>10133.200000000001</v>
      </c>
      <c r="W1431" s="172">
        <v>3367.4</v>
      </c>
      <c r="X1431" s="172">
        <v>6266.7</v>
      </c>
      <c r="Y1431" s="172"/>
      <c r="Z1431" s="172">
        <v>499.1</v>
      </c>
      <c r="AA1431" s="123"/>
      <c r="AB1431" s="123"/>
      <c r="AC1431" s="123"/>
      <c r="AD1431" s="123"/>
      <c r="AE1431" s="123"/>
      <c r="AF1431" s="123"/>
      <c r="AG1431" s="214"/>
      <c r="AH1431" s="229" t="str">
        <f t="shared" si="198"/>
        <v>b1</v>
      </c>
      <c r="AI1431" s="122"/>
      <c r="AJ1431" s="122"/>
      <c r="AK1431" s="122"/>
      <c r="AL1431" s="122"/>
      <c r="AM1431" s="122"/>
      <c r="AN1431" s="173"/>
      <c r="AO1431" s="173">
        <v>2</v>
      </c>
      <c r="AP1431" s="173"/>
      <c r="AQ1431" s="173">
        <v>1</v>
      </c>
      <c r="AR1431" s="173"/>
      <c r="AS1431" s="173">
        <v>1</v>
      </c>
      <c r="AT1431" s="173">
        <v>4</v>
      </c>
      <c r="AU1431" s="173">
        <v>7</v>
      </c>
      <c r="AV1431" s="173"/>
      <c r="AW1431" s="173"/>
      <c r="AX1431" s="173">
        <v>2</v>
      </c>
      <c r="AY1431" s="173">
        <v>4</v>
      </c>
      <c r="AZ1431" s="211">
        <f t="shared" si="204"/>
        <v>4</v>
      </c>
      <c r="BA1431" s="211">
        <f t="shared" si="205"/>
        <v>17</v>
      </c>
      <c r="BB1431" s="205">
        <f t="shared" si="199"/>
        <v>880762</v>
      </c>
      <c r="BC1431" s="205">
        <f t="shared" si="200"/>
        <v>802401</v>
      </c>
      <c r="BD1431" s="205">
        <f t="shared" si="201"/>
        <v>82649</v>
      </c>
      <c r="BE1431" s="205">
        <f t="shared" si="202"/>
        <v>4288</v>
      </c>
      <c r="BF1431" s="175">
        <v>798113</v>
      </c>
      <c r="BG1431" s="175">
        <v>20096</v>
      </c>
      <c r="BH1431" s="175">
        <v>124223</v>
      </c>
      <c r="BI1431" s="175">
        <v>78361</v>
      </c>
      <c r="BJ1431" s="175"/>
      <c r="BK1431" s="175">
        <v>414372</v>
      </c>
      <c r="BL1431" s="175">
        <v>34405</v>
      </c>
      <c r="BM1431" s="175">
        <v>129207</v>
      </c>
      <c r="BN1431" s="175">
        <v>14319</v>
      </c>
      <c r="BO1431" s="175">
        <v>65779</v>
      </c>
      <c r="BP1431" s="198">
        <f t="shared" si="203"/>
        <v>190002</v>
      </c>
    </row>
    <row r="1432" spans="1:68" s="116" customFormat="1" x14ac:dyDescent="0.15">
      <c r="A1432" s="117">
        <v>2820501001</v>
      </c>
      <c r="B1432" s="118" t="s">
        <v>2130</v>
      </c>
      <c r="C1432" s="118" t="s">
        <v>2099</v>
      </c>
      <c r="D1432" s="118" t="s">
        <v>2131</v>
      </c>
      <c r="E1432" s="118" t="s">
        <v>4611</v>
      </c>
      <c r="F1432" s="120">
        <v>20</v>
      </c>
      <c r="G1432" s="119">
        <v>973687</v>
      </c>
      <c r="H1432" s="119"/>
      <c r="I1432" s="120" t="s">
        <v>5820</v>
      </c>
      <c r="J1432" s="120">
        <v>4700</v>
      </c>
      <c r="K1432" s="120">
        <v>973687</v>
      </c>
      <c r="L1432" s="120">
        <v>0.56799999999999995</v>
      </c>
      <c r="M1432" s="121" t="s">
        <v>5654</v>
      </c>
      <c r="N1432" s="120">
        <v>1</v>
      </c>
      <c r="O1432" s="119">
        <v>232</v>
      </c>
      <c r="P1432" s="119">
        <v>39</v>
      </c>
      <c r="Q1432" s="119">
        <v>4.7</v>
      </c>
      <c r="R1432" s="120" t="s">
        <v>5655</v>
      </c>
      <c r="S1432" s="120">
        <v>23.41</v>
      </c>
      <c r="T1432" s="120"/>
      <c r="U1432" s="120"/>
      <c r="V1432" s="172">
        <v>841.298</v>
      </c>
      <c r="W1432" s="172">
        <v>162.87</v>
      </c>
      <c r="X1432" s="172">
        <v>367.61799999999999</v>
      </c>
      <c r="Y1432" s="172">
        <v>93.4</v>
      </c>
      <c r="Z1432" s="172">
        <v>217.41</v>
      </c>
      <c r="AA1432" s="123">
        <v>3833</v>
      </c>
      <c r="AB1432" s="123"/>
      <c r="AC1432" s="123">
        <v>148</v>
      </c>
      <c r="AD1432" s="123"/>
      <c r="AE1432" s="123"/>
      <c r="AF1432" s="123"/>
      <c r="AG1432" s="214"/>
      <c r="AH1432" s="229" t="str">
        <f t="shared" si="198"/>
        <v>a3</v>
      </c>
      <c r="AI1432" s="122" t="s">
        <v>5401</v>
      </c>
      <c r="AJ1432" s="122"/>
      <c r="AK1432" s="122"/>
      <c r="AL1432" s="122"/>
      <c r="AM1432" s="122"/>
      <c r="AN1432" s="173"/>
      <c r="AO1432" s="173"/>
      <c r="AP1432" s="173"/>
      <c r="AQ1432" s="173"/>
      <c r="AR1432" s="173"/>
      <c r="AS1432" s="173">
        <v>2</v>
      </c>
      <c r="AT1432" s="173">
        <v>1</v>
      </c>
      <c r="AU1432" s="173">
        <v>2</v>
      </c>
      <c r="AV1432" s="173">
        <v>2</v>
      </c>
      <c r="AW1432" s="173">
        <v>2</v>
      </c>
      <c r="AX1432" s="173">
        <v>2</v>
      </c>
      <c r="AY1432" s="173"/>
      <c r="AZ1432" s="211">
        <f t="shared" si="204"/>
        <v>2</v>
      </c>
      <c r="BA1432" s="211">
        <f t="shared" si="205"/>
        <v>9</v>
      </c>
      <c r="BB1432" s="205">
        <f t="shared" si="199"/>
        <v>167822</v>
      </c>
      <c r="BC1432" s="205">
        <f t="shared" si="200"/>
        <v>125778</v>
      </c>
      <c r="BD1432" s="205">
        <f t="shared" si="201"/>
        <v>43725</v>
      </c>
      <c r="BE1432" s="205">
        <f t="shared" si="202"/>
        <v>1681</v>
      </c>
      <c r="BF1432" s="175">
        <v>124097</v>
      </c>
      <c r="BG1432" s="175">
        <v>10492</v>
      </c>
      <c r="BH1432" s="175">
        <v>90737</v>
      </c>
      <c r="BI1432" s="175">
        <v>42044</v>
      </c>
      <c r="BJ1432" s="175"/>
      <c r="BK1432" s="175">
        <v>14383</v>
      </c>
      <c r="BL1432" s="175">
        <v>3099</v>
      </c>
      <c r="BM1432" s="175"/>
      <c r="BN1432" s="175"/>
      <c r="BO1432" s="175">
        <v>7067</v>
      </c>
      <c r="BP1432" s="198">
        <f t="shared" si="203"/>
        <v>97804</v>
      </c>
    </row>
    <row r="1433" spans="1:68" s="116" customFormat="1" x14ac:dyDescent="0.15">
      <c r="A1433" s="117">
        <v>2820502002</v>
      </c>
      <c r="B1433" s="118" t="s">
        <v>2132</v>
      </c>
      <c r="C1433" s="118" t="s">
        <v>2099</v>
      </c>
      <c r="D1433" s="118" t="s">
        <v>2131</v>
      </c>
      <c r="E1433" s="118" t="s">
        <v>4612</v>
      </c>
      <c r="F1433" s="120">
        <v>14</v>
      </c>
      <c r="G1433" s="119">
        <v>106535</v>
      </c>
      <c r="H1433" s="119"/>
      <c r="I1433" s="120" t="s">
        <v>5820</v>
      </c>
      <c r="J1433" s="120">
        <v>861</v>
      </c>
      <c r="K1433" s="120">
        <v>106535.46</v>
      </c>
      <c r="L1433" s="120">
        <v>0.33900000000000002</v>
      </c>
      <c r="M1433" s="121" t="s">
        <v>5657</v>
      </c>
      <c r="N1433" s="120">
        <v>1</v>
      </c>
      <c r="O1433" s="119">
        <v>240</v>
      </c>
      <c r="P1433" s="119">
        <v>51</v>
      </c>
      <c r="Q1433" s="119">
        <v>5.7</v>
      </c>
      <c r="R1433" s="120" t="s">
        <v>5658</v>
      </c>
      <c r="S1433" s="120">
        <v>0.6</v>
      </c>
      <c r="T1433" s="120"/>
      <c r="U1433" s="120"/>
      <c r="V1433" s="172">
        <v>241.53</v>
      </c>
      <c r="W1433" s="172">
        <v>48.325000000000003</v>
      </c>
      <c r="X1433" s="172">
        <v>169.63399999999999</v>
      </c>
      <c r="Y1433" s="172">
        <v>23.571000000000002</v>
      </c>
      <c r="Z1433" s="172"/>
      <c r="AA1433" s="123">
        <v>1272</v>
      </c>
      <c r="AB1433" s="123"/>
      <c r="AC1433" s="123">
        <v>15</v>
      </c>
      <c r="AD1433" s="123"/>
      <c r="AE1433" s="123"/>
      <c r="AF1433" s="123"/>
      <c r="AG1433" s="214"/>
      <c r="AH1433" s="229" t="str">
        <f t="shared" si="198"/>
        <v>a3</v>
      </c>
      <c r="AI1433" s="122" t="s">
        <v>5401</v>
      </c>
      <c r="AJ1433" s="122"/>
      <c r="AK1433" s="122"/>
      <c r="AL1433" s="122"/>
      <c r="AM1433" s="122"/>
      <c r="AN1433" s="173"/>
      <c r="AO1433" s="173"/>
      <c r="AP1433" s="173"/>
      <c r="AQ1433" s="173"/>
      <c r="AR1433" s="173"/>
      <c r="AS1433" s="173"/>
      <c r="AT1433" s="173"/>
      <c r="AU1433" s="173"/>
      <c r="AV1433" s="173"/>
      <c r="AW1433" s="173"/>
      <c r="AX1433" s="173"/>
      <c r="AY1433" s="173"/>
      <c r="AZ1433" s="211"/>
      <c r="BA1433" s="211"/>
      <c r="BB1433" s="205">
        <f t="shared" si="199"/>
        <v>31629</v>
      </c>
      <c r="BC1433" s="205">
        <f t="shared" si="200"/>
        <v>26718</v>
      </c>
      <c r="BD1433" s="205">
        <f t="shared" si="201"/>
        <v>5107</v>
      </c>
      <c r="BE1433" s="205">
        <f t="shared" si="202"/>
        <v>196</v>
      </c>
      <c r="BF1433" s="175">
        <v>26522</v>
      </c>
      <c r="BG1433" s="175">
        <v>1465</v>
      </c>
      <c r="BH1433" s="175">
        <v>12446</v>
      </c>
      <c r="BI1433" s="175">
        <v>4911</v>
      </c>
      <c r="BJ1433" s="175"/>
      <c r="BK1433" s="175">
        <v>1866</v>
      </c>
      <c r="BL1433" s="175">
        <v>9323</v>
      </c>
      <c r="BM1433" s="175"/>
      <c r="BN1433" s="175"/>
      <c r="BO1433" s="175">
        <v>1618</v>
      </c>
      <c r="BP1433" s="198">
        <f t="shared" si="203"/>
        <v>14064</v>
      </c>
    </row>
    <row r="1434" spans="1:68" s="116" customFormat="1" x14ac:dyDescent="0.15">
      <c r="A1434" s="117">
        <v>2820601001</v>
      </c>
      <c r="B1434" s="118" t="s">
        <v>2133</v>
      </c>
      <c r="C1434" s="118" t="s">
        <v>2099</v>
      </c>
      <c r="D1434" s="118" t="s">
        <v>2134</v>
      </c>
      <c r="E1434" s="118" t="s">
        <v>4613</v>
      </c>
      <c r="F1434" s="120">
        <v>39</v>
      </c>
      <c r="G1434" s="119">
        <v>18177820</v>
      </c>
      <c r="H1434" s="119">
        <v>576083</v>
      </c>
      <c r="I1434" s="120" t="s">
        <v>5821</v>
      </c>
      <c r="J1434" s="120">
        <v>54300</v>
      </c>
      <c r="K1434" s="120">
        <v>18177820</v>
      </c>
      <c r="L1434" s="120">
        <v>0.91700000000000004</v>
      </c>
      <c r="M1434" s="121" t="s">
        <v>5654</v>
      </c>
      <c r="N1434" s="120">
        <v>1</v>
      </c>
      <c r="O1434" s="119">
        <v>73</v>
      </c>
      <c r="P1434" s="119">
        <v>18.399999999999999</v>
      </c>
      <c r="Q1434" s="119">
        <v>2.84</v>
      </c>
      <c r="R1434" s="120" t="s">
        <v>5655</v>
      </c>
      <c r="S1434" s="120">
        <v>148.19999999999999</v>
      </c>
      <c r="T1434" s="120"/>
      <c r="U1434" s="120"/>
      <c r="V1434" s="172">
        <v>5986.3</v>
      </c>
      <c r="W1434" s="172">
        <v>1731</v>
      </c>
      <c r="X1434" s="172">
        <v>4255.3</v>
      </c>
      <c r="Y1434" s="172"/>
      <c r="Z1434" s="172"/>
      <c r="AA1434" s="123"/>
      <c r="AB1434" s="123"/>
      <c r="AC1434" s="123"/>
      <c r="AD1434" s="123"/>
      <c r="AE1434" s="123"/>
      <c r="AF1434" s="123"/>
      <c r="AG1434" s="214"/>
      <c r="AH1434" s="229" t="str">
        <f t="shared" si="198"/>
        <v>a1</v>
      </c>
      <c r="AI1434" s="122"/>
      <c r="AJ1434" s="122"/>
      <c r="AK1434" s="122"/>
      <c r="AL1434" s="122"/>
      <c r="AM1434" s="122"/>
      <c r="AN1434" s="173">
        <v>1</v>
      </c>
      <c r="AO1434" s="173">
        <v>5</v>
      </c>
      <c r="AP1434" s="173"/>
      <c r="AQ1434" s="173">
        <v>2</v>
      </c>
      <c r="AR1434" s="173">
        <v>9</v>
      </c>
      <c r="AS1434" s="173"/>
      <c r="AT1434" s="173">
        <v>3</v>
      </c>
      <c r="AU1434" s="173">
        <v>3</v>
      </c>
      <c r="AV1434" s="173">
        <v>2</v>
      </c>
      <c r="AW1434" s="173">
        <v>1</v>
      </c>
      <c r="AX1434" s="173"/>
      <c r="AY1434" s="173">
        <v>2</v>
      </c>
      <c r="AZ1434" s="211">
        <f t="shared" si="204"/>
        <v>17</v>
      </c>
      <c r="BA1434" s="211">
        <f t="shared" si="205"/>
        <v>11</v>
      </c>
      <c r="BB1434" s="205">
        <f t="shared" si="199"/>
        <v>506162</v>
      </c>
      <c r="BC1434" s="205">
        <f t="shared" si="200"/>
        <v>506162</v>
      </c>
      <c r="BD1434" s="205">
        <f t="shared" si="201"/>
        <v>0</v>
      </c>
      <c r="BE1434" s="205">
        <f t="shared" si="202"/>
        <v>0</v>
      </c>
      <c r="BF1434" s="175">
        <v>506162</v>
      </c>
      <c r="BG1434" s="175">
        <v>114919</v>
      </c>
      <c r="BH1434" s="175">
        <v>47343</v>
      </c>
      <c r="BI1434" s="175"/>
      <c r="BJ1434" s="175"/>
      <c r="BK1434" s="175">
        <v>117540</v>
      </c>
      <c r="BL1434" s="175">
        <v>57761</v>
      </c>
      <c r="BM1434" s="175">
        <v>74289</v>
      </c>
      <c r="BN1434" s="175">
        <v>12961</v>
      </c>
      <c r="BO1434" s="175">
        <v>81349</v>
      </c>
      <c r="BP1434" s="198">
        <f t="shared" si="203"/>
        <v>128692</v>
      </c>
    </row>
    <row r="1435" spans="1:68" s="116" customFormat="1" x14ac:dyDescent="0.15">
      <c r="A1435" s="117">
        <v>2820601003</v>
      </c>
      <c r="B1435" s="118" t="s">
        <v>2135</v>
      </c>
      <c r="C1435" s="118" t="s">
        <v>2099</v>
      </c>
      <c r="D1435" s="118" t="s">
        <v>2134</v>
      </c>
      <c r="E1435" s="118" t="s">
        <v>4614</v>
      </c>
      <c r="F1435" s="120">
        <v>12</v>
      </c>
      <c r="G1435" s="119">
        <v>681852</v>
      </c>
      <c r="H1435" s="119"/>
      <c r="I1435" s="120" t="s">
        <v>5820</v>
      </c>
      <c r="J1435" s="120">
        <v>3850</v>
      </c>
      <c r="K1435" s="120">
        <v>681852</v>
      </c>
      <c r="L1435" s="120">
        <v>0.48499999999999999</v>
      </c>
      <c r="M1435" s="121" t="s">
        <v>5675</v>
      </c>
      <c r="N1435" s="120">
        <v>2</v>
      </c>
      <c r="O1435" s="119">
        <v>214</v>
      </c>
      <c r="P1435" s="119">
        <v>27.9</v>
      </c>
      <c r="Q1435" s="119">
        <v>2.8</v>
      </c>
      <c r="R1435" s="120" t="s">
        <v>5655</v>
      </c>
      <c r="S1435" s="120">
        <v>22.3</v>
      </c>
      <c r="T1435" s="120"/>
      <c r="U1435" s="120"/>
      <c r="V1435" s="172">
        <v>1036</v>
      </c>
      <c r="W1435" s="172">
        <v>213.7</v>
      </c>
      <c r="X1435" s="172">
        <v>626.5</v>
      </c>
      <c r="Y1435" s="172"/>
      <c r="Z1435" s="172">
        <v>195.8</v>
      </c>
      <c r="AA1435" s="123"/>
      <c r="AB1435" s="123"/>
      <c r="AC1435" s="123"/>
      <c r="AD1435" s="123"/>
      <c r="AE1435" s="123"/>
      <c r="AF1435" s="123"/>
      <c r="AG1435" s="214"/>
      <c r="AH1435" s="229" t="str">
        <f t="shared" si="198"/>
        <v>b1</v>
      </c>
      <c r="AI1435" s="122"/>
      <c r="AJ1435" s="122"/>
      <c r="AK1435" s="122"/>
      <c r="AL1435" s="122"/>
      <c r="AM1435" s="122"/>
      <c r="AN1435" s="173"/>
      <c r="AO1435" s="173"/>
      <c r="AP1435" s="173"/>
      <c r="AQ1435" s="173"/>
      <c r="AR1435" s="173"/>
      <c r="AS1435" s="173">
        <v>1</v>
      </c>
      <c r="AT1435" s="173">
        <v>3</v>
      </c>
      <c r="AU1435" s="173">
        <v>3</v>
      </c>
      <c r="AV1435" s="173"/>
      <c r="AW1435" s="173"/>
      <c r="AX1435" s="173">
        <v>2</v>
      </c>
      <c r="AY1435" s="173">
        <v>2</v>
      </c>
      <c r="AZ1435" s="211">
        <f t="shared" si="204"/>
        <v>1</v>
      </c>
      <c r="BA1435" s="211">
        <f t="shared" si="205"/>
        <v>10</v>
      </c>
      <c r="BB1435" s="205">
        <f t="shared" si="199"/>
        <v>62002</v>
      </c>
      <c r="BC1435" s="205">
        <f t="shared" si="200"/>
        <v>62002</v>
      </c>
      <c r="BD1435" s="205">
        <f t="shared" si="201"/>
        <v>0</v>
      </c>
      <c r="BE1435" s="205">
        <f t="shared" si="202"/>
        <v>0</v>
      </c>
      <c r="BF1435" s="175">
        <v>62002</v>
      </c>
      <c r="BG1435" s="175"/>
      <c r="BH1435" s="175">
        <v>21516</v>
      </c>
      <c r="BI1435" s="175"/>
      <c r="BJ1435" s="175"/>
      <c r="BK1435" s="175">
        <v>4678</v>
      </c>
      <c r="BL1435" s="175">
        <v>12228</v>
      </c>
      <c r="BM1435" s="175">
        <v>14482</v>
      </c>
      <c r="BN1435" s="175">
        <v>6875</v>
      </c>
      <c r="BO1435" s="175">
        <v>2223</v>
      </c>
      <c r="BP1435" s="198">
        <f t="shared" si="203"/>
        <v>23739</v>
      </c>
    </row>
    <row r="1436" spans="1:68" s="116" customFormat="1" x14ac:dyDescent="0.15">
      <c r="A1436" s="117">
        <v>2820801001</v>
      </c>
      <c r="B1436" s="118" t="s">
        <v>2136</v>
      </c>
      <c r="C1436" s="118" t="s">
        <v>2099</v>
      </c>
      <c r="D1436" s="118" t="s">
        <v>2137</v>
      </c>
      <c r="E1436" s="118" t="s">
        <v>4615</v>
      </c>
      <c r="F1436" s="120">
        <v>24</v>
      </c>
      <c r="G1436" s="119">
        <v>3825284</v>
      </c>
      <c r="H1436" s="119"/>
      <c r="I1436" s="120" t="s">
        <v>5820</v>
      </c>
      <c r="J1436" s="120">
        <v>18000</v>
      </c>
      <c r="K1436" s="120">
        <v>3825284</v>
      </c>
      <c r="L1436" s="120">
        <v>0.58199999999999996</v>
      </c>
      <c r="M1436" s="121" t="s">
        <v>5654</v>
      </c>
      <c r="N1436" s="120">
        <v>1</v>
      </c>
      <c r="O1436" s="119">
        <v>131.1</v>
      </c>
      <c r="P1436" s="119"/>
      <c r="Q1436" s="119"/>
      <c r="R1436" s="120" t="s">
        <v>5655</v>
      </c>
      <c r="S1436" s="120">
        <v>28.8</v>
      </c>
      <c r="T1436" s="120"/>
      <c r="U1436" s="120"/>
      <c r="V1436" s="172">
        <v>2622.1</v>
      </c>
      <c r="W1436" s="172">
        <v>353.6</v>
      </c>
      <c r="X1436" s="172">
        <v>1621.2</v>
      </c>
      <c r="Y1436" s="172">
        <v>228.6</v>
      </c>
      <c r="Z1436" s="172">
        <v>418.7</v>
      </c>
      <c r="AA1436" s="123">
        <v>14364</v>
      </c>
      <c r="AB1436" s="123"/>
      <c r="AC1436" s="123">
        <v>2177</v>
      </c>
      <c r="AD1436" s="123"/>
      <c r="AE1436" s="123"/>
      <c r="AF1436" s="123"/>
      <c r="AG1436" s="214"/>
      <c r="AH1436" s="229" t="str">
        <f t="shared" si="198"/>
        <v>a3</v>
      </c>
      <c r="AI1436" s="122" t="s">
        <v>5402</v>
      </c>
      <c r="AJ1436" s="122"/>
      <c r="AK1436" s="122" t="s">
        <v>5402</v>
      </c>
      <c r="AL1436" s="122" t="s">
        <v>5402</v>
      </c>
      <c r="AM1436" s="122" t="s">
        <v>5400</v>
      </c>
      <c r="AN1436" s="173">
        <v>5</v>
      </c>
      <c r="AO1436" s="173"/>
      <c r="AP1436" s="173"/>
      <c r="AQ1436" s="173"/>
      <c r="AR1436" s="173"/>
      <c r="AS1436" s="173">
        <v>1</v>
      </c>
      <c r="AT1436" s="173">
        <v>8</v>
      </c>
      <c r="AU1436" s="173">
        <v>4</v>
      </c>
      <c r="AV1436" s="173">
        <v>1</v>
      </c>
      <c r="AW1436" s="173">
        <v>1</v>
      </c>
      <c r="AX1436" s="173">
        <v>2</v>
      </c>
      <c r="AY1436" s="173"/>
      <c r="AZ1436" s="211">
        <f t="shared" si="204"/>
        <v>6</v>
      </c>
      <c r="BA1436" s="211">
        <f t="shared" si="205"/>
        <v>16</v>
      </c>
      <c r="BB1436" s="205">
        <f t="shared" si="199"/>
        <v>250817</v>
      </c>
      <c r="BC1436" s="205">
        <f t="shared" si="200"/>
        <v>250817</v>
      </c>
      <c r="BD1436" s="205">
        <f t="shared" si="201"/>
        <v>0</v>
      </c>
      <c r="BE1436" s="205">
        <f t="shared" si="202"/>
        <v>0</v>
      </c>
      <c r="BF1436" s="175">
        <v>250817</v>
      </c>
      <c r="BG1436" s="175"/>
      <c r="BH1436" s="175">
        <v>206690</v>
      </c>
      <c r="BI1436" s="175"/>
      <c r="BJ1436" s="175"/>
      <c r="BK1436" s="175">
        <v>40844</v>
      </c>
      <c r="BL1436" s="175">
        <v>84</v>
      </c>
      <c r="BM1436" s="175"/>
      <c r="BN1436" s="175">
        <v>162</v>
      </c>
      <c r="BO1436" s="175">
        <v>3037</v>
      </c>
      <c r="BP1436" s="198">
        <f t="shared" si="203"/>
        <v>209727</v>
      </c>
    </row>
    <row r="1437" spans="1:68" s="116" customFormat="1" x14ac:dyDescent="0.15">
      <c r="A1437" s="117">
        <v>2820901001</v>
      </c>
      <c r="B1437" s="118" t="s">
        <v>2138</v>
      </c>
      <c r="C1437" s="118" t="s">
        <v>2099</v>
      </c>
      <c r="D1437" s="118" t="s">
        <v>2139</v>
      </c>
      <c r="E1437" s="118" t="s">
        <v>4616</v>
      </c>
      <c r="F1437" s="120">
        <v>31</v>
      </c>
      <c r="G1437" s="119">
        <v>4574791</v>
      </c>
      <c r="H1437" s="119"/>
      <c r="I1437" s="120" t="s">
        <v>5820</v>
      </c>
      <c r="J1437" s="120">
        <v>21000</v>
      </c>
      <c r="K1437" s="120">
        <v>4574791</v>
      </c>
      <c r="L1437" s="120">
        <v>0.59699999999999998</v>
      </c>
      <c r="M1437" s="121" t="s">
        <v>5654</v>
      </c>
      <c r="N1437" s="120">
        <v>1</v>
      </c>
      <c r="O1437" s="119">
        <v>200</v>
      </c>
      <c r="P1437" s="119">
        <v>45</v>
      </c>
      <c r="Q1437" s="119">
        <v>4.5999999999999996</v>
      </c>
      <c r="R1437" s="120" t="s">
        <v>5655</v>
      </c>
      <c r="S1437" s="120">
        <v>26.7</v>
      </c>
      <c r="T1437" s="120"/>
      <c r="U1437" s="120"/>
      <c r="V1437" s="172">
        <v>2847.4</v>
      </c>
      <c r="W1437" s="172">
        <v>304.89999999999998</v>
      </c>
      <c r="X1437" s="172">
        <v>953</v>
      </c>
      <c r="Y1437" s="172">
        <v>1104</v>
      </c>
      <c r="Z1437" s="172">
        <v>485.5</v>
      </c>
      <c r="AA1437" s="123">
        <v>43707</v>
      </c>
      <c r="AB1437" s="123">
        <v>74279.700000000084</v>
      </c>
      <c r="AC1437" s="123">
        <v>2538</v>
      </c>
      <c r="AD1437" s="123">
        <v>1293</v>
      </c>
      <c r="AE1437" s="123"/>
      <c r="AF1437" s="123"/>
      <c r="AG1437" s="214">
        <f t="shared" si="206"/>
        <v>1293</v>
      </c>
      <c r="AH1437" s="229" t="str">
        <f t="shared" si="198"/>
        <v>a4</v>
      </c>
      <c r="AI1437" s="122"/>
      <c r="AJ1437" s="122"/>
      <c r="AK1437" s="122"/>
      <c r="AL1437" s="122"/>
      <c r="AM1437" s="122"/>
      <c r="AN1437" s="173"/>
      <c r="AO1437" s="173"/>
      <c r="AP1437" s="173"/>
      <c r="AQ1437" s="173"/>
      <c r="AR1437" s="173"/>
      <c r="AS1437" s="173">
        <v>1</v>
      </c>
      <c r="AT1437" s="173">
        <v>3.5</v>
      </c>
      <c r="AU1437" s="173">
        <v>4.5</v>
      </c>
      <c r="AV1437" s="173">
        <v>3</v>
      </c>
      <c r="AW1437" s="173">
        <v>4</v>
      </c>
      <c r="AX1437" s="173">
        <v>1</v>
      </c>
      <c r="AY1437" s="173">
        <v>1</v>
      </c>
      <c r="AZ1437" s="211">
        <f t="shared" si="204"/>
        <v>1</v>
      </c>
      <c r="BA1437" s="211">
        <f t="shared" si="205"/>
        <v>17</v>
      </c>
      <c r="BB1437" s="205">
        <f t="shared" si="199"/>
        <v>327605</v>
      </c>
      <c r="BC1437" s="205">
        <f t="shared" si="200"/>
        <v>273450</v>
      </c>
      <c r="BD1437" s="205">
        <f t="shared" si="201"/>
        <v>56321</v>
      </c>
      <c r="BE1437" s="205">
        <f t="shared" si="202"/>
        <v>2166</v>
      </c>
      <c r="BF1437" s="175">
        <v>271284</v>
      </c>
      <c r="BG1437" s="175">
        <v>6836</v>
      </c>
      <c r="BH1437" s="175">
        <v>98344</v>
      </c>
      <c r="BI1437" s="175">
        <v>54155</v>
      </c>
      <c r="BJ1437" s="175"/>
      <c r="BK1437" s="175">
        <v>29451</v>
      </c>
      <c r="BL1437" s="175">
        <v>37463</v>
      </c>
      <c r="BM1437" s="175">
        <v>68604</v>
      </c>
      <c r="BN1437" s="175">
        <v>17920</v>
      </c>
      <c r="BO1437" s="175">
        <v>14832</v>
      </c>
      <c r="BP1437" s="198">
        <f t="shared" si="203"/>
        <v>113176</v>
      </c>
    </row>
    <row r="1438" spans="1:68" s="116" customFormat="1" x14ac:dyDescent="0.15">
      <c r="A1438" s="117">
        <v>2820901002</v>
      </c>
      <c r="B1438" s="118" t="s">
        <v>2140</v>
      </c>
      <c r="C1438" s="118" t="s">
        <v>2099</v>
      </c>
      <c r="D1438" s="118" t="s">
        <v>2139</v>
      </c>
      <c r="E1438" s="118" t="s">
        <v>4617</v>
      </c>
      <c r="F1438" s="120">
        <v>13</v>
      </c>
      <c r="G1438" s="119">
        <v>969198</v>
      </c>
      <c r="H1438" s="119"/>
      <c r="I1438" s="120" t="s">
        <v>5820</v>
      </c>
      <c r="J1438" s="120">
        <v>4500</v>
      </c>
      <c r="K1438" s="120">
        <v>969198</v>
      </c>
      <c r="L1438" s="120">
        <v>0.59</v>
      </c>
      <c r="M1438" s="121" t="s">
        <v>5657</v>
      </c>
      <c r="N1438" s="120">
        <v>1</v>
      </c>
      <c r="O1438" s="119">
        <v>160</v>
      </c>
      <c r="P1438" s="119">
        <v>47</v>
      </c>
      <c r="Q1438" s="119">
        <v>5.6</v>
      </c>
      <c r="R1438" s="120" t="s">
        <v>5660</v>
      </c>
      <c r="S1438" s="120">
        <v>1.5</v>
      </c>
      <c r="T1438" s="120"/>
      <c r="U1438" s="120"/>
      <c r="V1438" s="172">
        <v>713.9</v>
      </c>
      <c r="W1438" s="172">
        <v>93.1</v>
      </c>
      <c r="X1438" s="172">
        <v>379.1</v>
      </c>
      <c r="Y1438" s="172">
        <v>43.5</v>
      </c>
      <c r="Z1438" s="172">
        <v>198.2</v>
      </c>
      <c r="AA1438" s="123">
        <v>10510</v>
      </c>
      <c r="AB1438" s="123"/>
      <c r="AC1438" s="123">
        <v>536</v>
      </c>
      <c r="AD1438" s="123"/>
      <c r="AE1438" s="123"/>
      <c r="AF1438" s="123"/>
      <c r="AG1438" s="214"/>
      <c r="AH1438" s="229" t="str">
        <f t="shared" si="198"/>
        <v>a3</v>
      </c>
      <c r="AI1438" s="122"/>
      <c r="AJ1438" s="122"/>
      <c r="AK1438" s="122"/>
      <c r="AL1438" s="122"/>
      <c r="AM1438" s="122"/>
      <c r="AN1438" s="173"/>
      <c r="AO1438" s="173"/>
      <c r="AP1438" s="173"/>
      <c r="AQ1438" s="173"/>
      <c r="AR1438" s="173"/>
      <c r="AS1438" s="173"/>
      <c r="AT1438" s="173">
        <v>0.5</v>
      </c>
      <c r="AU1438" s="173">
        <v>0.5</v>
      </c>
      <c r="AV1438" s="173">
        <v>0.5</v>
      </c>
      <c r="AW1438" s="173"/>
      <c r="AX1438" s="173">
        <v>0.5</v>
      </c>
      <c r="AY1438" s="173">
        <v>0.6</v>
      </c>
      <c r="AZ1438" s="211"/>
      <c r="BA1438" s="211">
        <f t="shared" si="205"/>
        <v>2.6</v>
      </c>
      <c r="BB1438" s="205">
        <f t="shared" si="199"/>
        <v>73688</v>
      </c>
      <c r="BC1438" s="205">
        <f t="shared" si="200"/>
        <v>60256</v>
      </c>
      <c r="BD1438" s="205">
        <f t="shared" si="201"/>
        <v>13969</v>
      </c>
      <c r="BE1438" s="205">
        <f t="shared" si="202"/>
        <v>537</v>
      </c>
      <c r="BF1438" s="175">
        <v>59719</v>
      </c>
      <c r="BG1438" s="175">
        <v>1448</v>
      </c>
      <c r="BH1438" s="175">
        <v>22826</v>
      </c>
      <c r="BI1438" s="175">
        <v>13432</v>
      </c>
      <c r="BJ1438" s="175"/>
      <c r="BK1438" s="175">
        <v>1582</v>
      </c>
      <c r="BL1438" s="175">
        <v>5934</v>
      </c>
      <c r="BM1438" s="175">
        <v>10390</v>
      </c>
      <c r="BN1438" s="175">
        <v>4021</v>
      </c>
      <c r="BO1438" s="175">
        <v>14055</v>
      </c>
      <c r="BP1438" s="198">
        <f t="shared" si="203"/>
        <v>36881</v>
      </c>
    </row>
    <row r="1439" spans="1:68" s="116" customFormat="1" x14ac:dyDescent="0.15">
      <c r="A1439" s="117">
        <v>2820901003</v>
      </c>
      <c r="B1439" s="118" t="s">
        <v>2141</v>
      </c>
      <c r="C1439" s="118" t="s">
        <v>2099</v>
      </c>
      <c r="D1439" s="118" t="s">
        <v>2139</v>
      </c>
      <c r="E1439" s="118" t="s">
        <v>4618</v>
      </c>
      <c r="F1439" s="120">
        <v>10</v>
      </c>
      <c r="G1439" s="119">
        <v>853969</v>
      </c>
      <c r="H1439" s="119"/>
      <c r="I1439" s="120" t="s">
        <v>5820</v>
      </c>
      <c r="J1439" s="120">
        <v>8900</v>
      </c>
      <c r="K1439" s="120">
        <v>853969</v>
      </c>
      <c r="L1439" s="120">
        <v>0.26300000000000001</v>
      </c>
      <c r="M1439" s="121" t="s">
        <v>5654</v>
      </c>
      <c r="N1439" s="120">
        <v>1</v>
      </c>
      <c r="O1439" s="119">
        <v>160</v>
      </c>
      <c r="P1439" s="119">
        <v>24</v>
      </c>
      <c r="Q1439" s="119">
        <v>2.8</v>
      </c>
      <c r="R1439" s="120" t="s">
        <v>5655</v>
      </c>
      <c r="S1439" s="120">
        <v>10</v>
      </c>
      <c r="T1439" s="120"/>
      <c r="U1439" s="120"/>
      <c r="V1439" s="172">
        <v>656</v>
      </c>
      <c r="W1439" s="172">
        <v>17.3</v>
      </c>
      <c r="X1439" s="172">
        <v>374.2</v>
      </c>
      <c r="Y1439" s="172">
        <v>21.6</v>
      </c>
      <c r="Z1439" s="172">
        <v>242.9</v>
      </c>
      <c r="AA1439" s="123">
        <v>11064</v>
      </c>
      <c r="AB1439" s="123"/>
      <c r="AC1439" s="123">
        <v>307.2</v>
      </c>
      <c r="AD1439" s="123"/>
      <c r="AE1439" s="123"/>
      <c r="AF1439" s="123"/>
      <c r="AG1439" s="214"/>
      <c r="AH1439" s="229" t="str">
        <f t="shared" si="198"/>
        <v>a3</v>
      </c>
      <c r="AI1439" s="122"/>
      <c r="AJ1439" s="122"/>
      <c r="AK1439" s="122"/>
      <c r="AL1439" s="122"/>
      <c r="AM1439" s="122"/>
      <c r="AN1439" s="173"/>
      <c r="AO1439" s="173"/>
      <c r="AP1439" s="173"/>
      <c r="AQ1439" s="173"/>
      <c r="AR1439" s="173"/>
      <c r="AS1439" s="173"/>
      <c r="AT1439" s="173">
        <v>1.3</v>
      </c>
      <c r="AU1439" s="173">
        <v>1.3</v>
      </c>
      <c r="AV1439" s="173">
        <v>0.5</v>
      </c>
      <c r="AW1439" s="173">
        <v>0.5</v>
      </c>
      <c r="AX1439" s="173">
        <v>1</v>
      </c>
      <c r="AY1439" s="173"/>
      <c r="AZ1439" s="211"/>
      <c r="BA1439" s="211">
        <f t="shared" si="205"/>
        <v>4.5999999999999996</v>
      </c>
      <c r="BB1439" s="205">
        <f t="shared" si="199"/>
        <v>96543</v>
      </c>
      <c r="BC1439" s="205">
        <f t="shared" si="200"/>
        <v>73205</v>
      </c>
      <c r="BD1439" s="205">
        <f t="shared" si="201"/>
        <v>24271</v>
      </c>
      <c r="BE1439" s="205">
        <f t="shared" si="202"/>
        <v>933</v>
      </c>
      <c r="BF1439" s="175">
        <v>72272</v>
      </c>
      <c r="BG1439" s="175">
        <v>1232</v>
      </c>
      <c r="BH1439" s="175">
        <v>42171</v>
      </c>
      <c r="BI1439" s="175">
        <v>23338</v>
      </c>
      <c r="BJ1439" s="175"/>
      <c r="BK1439" s="175">
        <v>8696</v>
      </c>
      <c r="BL1439" s="175">
        <v>5658</v>
      </c>
      <c r="BM1439" s="175">
        <v>9734</v>
      </c>
      <c r="BN1439" s="175">
        <v>3823</v>
      </c>
      <c r="BO1439" s="175">
        <v>1891</v>
      </c>
      <c r="BP1439" s="198">
        <f t="shared" si="203"/>
        <v>44062</v>
      </c>
    </row>
    <row r="1440" spans="1:68" s="116" customFormat="1" x14ac:dyDescent="0.15">
      <c r="A1440" s="117">
        <v>2820902005</v>
      </c>
      <c r="B1440" s="118" t="s">
        <v>2142</v>
      </c>
      <c r="C1440" s="118" t="s">
        <v>2099</v>
      </c>
      <c r="D1440" s="118" t="s">
        <v>2139</v>
      </c>
      <c r="E1440" s="118" t="s">
        <v>4619</v>
      </c>
      <c r="F1440" s="120">
        <v>18</v>
      </c>
      <c r="G1440" s="119">
        <v>378338</v>
      </c>
      <c r="H1440" s="119"/>
      <c r="I1440" s="120" t="s">
        <v>5820</v>
      </c>
      <c r="J1440" s="120">
        <v>3300</v>
      </c>
      <c r="K1440" s="120">
        <v>378338</v>
      </c>
      <c r="L1440" s="120">
        <v>0.314</v>
      </c>
      <c r="M1440" s="121" t="s">
        <v>5657</v>
      </c>
      <c r="N1440" s="120">
        <v>1</v>
      </c>
      <c r="O1440" s="119">
        <v>190</v>
      </c>
      <c r="P1440" s="119">
        <v>36</v>
      </c>
      <c r="Q1440" s="119">
        <v>4.3</v>
      </c>
      <c r="R1440" s="120" t="s">
        <v>5660</v>
      </c>
      <c r="S1440" s="120">
        <v>0.4</v>
      </c>
      <c r="T1440" s="120"/>
      <c r="U1440" s="120"/>
      <c r="V1440" s="172">
        <v>331.5</v>
      </c>
      <c r="W1440" s="172">
        <v>58.2</v>
      </c>
      <c r="X1440" s="172">
        <v>135.9</v>
      </c>
      <c r="Y1440" s="172">
        <v>43</v>
      </c>
      <c r="Z1440" s="172">
        <v>94.4</v>
      </c>
      <c r="AA1440" s="123">
        <v>4797</v>
      </c>
      <c r="AB1440" s="123"/>
      <c r="AC1440" s="123">
        <v>168.7</v>
      </c>
      <c r="AD1440" s="123"/>
      <c r="AE1440" s="123"/>
      <c r="AF1440" s="123"/>
      <c r="AG1440" s="214"/>
      <c r="AH1440" s="229" t="str">
        <f t="shared" si="198"/>
        <v>a3</v>
      </c>
      <c r="AI1440" s="122"/>
      <c r="AJ1440" s="122"/>
      <c r="AK1440" s="122"/>
      <c r="AL1440" s="122"/>
      <c r="AM1440" s="122"/>
      <c r="AN1440" s="173"/>
      <c r="AO1440" s="173"/>
      <c r="AP1440" s="173"/>
      <c r="AQ1440" s="173"/>
      <c r="AR1440" s="173"/>
      <c r="AS1440" s="173"/>
      <c r="AT1440" s="173">
        <v>0.7</v>
      </c>
      <c r="AU1440" s="173">
        <v>0.7</v>
      </c>
      <c r="AV1440" s="173"/>
      <c r="AW1440" s="173"/>
      <c r="AX1440" s="173"/>
      <c r="AY1440" s="173"/>
      <c r="AZ1440" s="211"/>
      <c r="BA1440" s="211">
        <f t="shared" si="205"/>
        <v>1.4</v>
      </c>
      <c r="BB1440" s="205">
        <f t="shared" si="199"/>
        <v>31811</v>
      </c>
      <c r="BC1440" s="205">
        <f t="shared" si="200"/>
        <v>24763</v>
      </c>
      <c r="BD1440" s="205">
        <f t="shared" si="201"/>
        <v>7329</v>
      </c>
      <c r="BE1440" s="205">
        <f t="shared" si="202"/>
        <v>281</v>
      </c>
      <c r="BF1440" s="175">
        <v>24482</v>
      </c>
      <c r="BG1440" s="175">
        <v>2622</v>
      </c>
      <c r="BH1440" s="175">
        <v>11723</v>
      </c>
      <c r="BI1440" s="175">
        <v>7048</v>
      </c>
      <c r="BJ1440" s="175"/>
      <c r="BK1440" s="175">
        <v>481</v>
      </c>
      <c r="BL1440" s="175">
        <v>2436</v>
      </c>
      <c r="BM1440" s="175">
        <v>5565</v>
      </c>
      <c r="BN1440" s="175">
        <v>928</v>
      </c>
      <c r="BO1440" s="175">
        <v>1008</v>
      </c>
      <c r="BP1440" s="198">
        <f t="shared" si="203"/>
        <v>12731</v>
      </c>
    </row>
    <row r="1441" spans="1:68" s="116" customFormat="1" x14ac:dyDescent="0.15">
      <c r="A1441" s="117">
        <v>2820902006</v>
      </c>
      <c r="B1441" s="118" t="s">
        <v>2143</v>
      </c>
      <c r="C1441" s="118" t="s">
        <v>2099</v>
      </c>
      <c r="D1441" s="118" t="s">
        <v>2139</v>
      </c>
      <c r="E1441" s="118" t="s">
        <v>4620</v>
      </c>
      <c r="F1441" s="120">
        <v>16</v>
      </c>
      <c r="G1441" s="119">
        <v>297134</v>
      </c>
      <c r="H1441" s="119"/>
      <c r="I1441" s="120" t="s">
        <v>5820</v>
      </c>
      <c r="J1441" s="120">
        <v>2550</v>
      </c>
      <c r="K1441" s="120">
        <v>297134</v>
      </c>
      <c r="L1441" s="120">
        <v>0.31900000000000001</v>
      </c>
      <c r="M1441" s="121" t="s">
        <v>5662</v>
      </c>
      <c r="N1441" s="120">
        <v>1</v>
      </c>
      <c r="O1441" s="119">
        <v>230</v>
      </c>
      <c r="P1441" s="119">
        <v>40</v>
      </c>
      <c r="Q1441" s="119">
        <v>4.0999999999999996</v>
      </c>
      <c r="R1441" s="120" t="s">
        <v>5660</v>
      </c>
      <c r="S1441" s="120">
        <v>0.4</v>
      </c>
      <c r="T1441" s="120"/>
      <c r="U1441" s="120"/>
      <c r="V1441" s="172">
        <v>446.5</v>
      </c>
      <c r="W1441" s="172">
        <v>32</v>
      </c>
      <c r="X1441" s="172">
        <v>203.5</v>
      </c>
      <c r="Y1441" s="172">
        <v>61.9</v>
      </c>
      <c r="Z1441" s="172">
        <v>149.1</v>
      </c>
      <c r="AA1441" s="123">
        <v>2526</v>
      </c>
      <c r="AB1441" s="123"/>
      <c r="AC1441" s="123">
        <v>198.2</v>
      </c>
      <c r="AD1441" s="123"/>
      <c r="AE1441" s="123"/>
      <c r="AF1441" s="123"/>
      <c r="AG1441" s="214"/>
      <c r="AH1441" s="229" t="str">
        <f t="shared" si="198"/>
        <v>a3</v>
      </c>
      <c r="AI1441" s="122"/>
      <c r="AJ1441" s="122"/>
      <c r="AK1441" s="122"/>
      <c r="AL1441" s="122"/>
      <c r="AM1441" s="122"/>
      <c r="AN1441" s="173"/>
      <c r="AO1441" s="173"/>
      <c r="AP1441" s="173"/>
      <c r="AQ1441" s="173"/>
      <c r="AR1441" s="173"/>
      <c r="AS1441" s="173">
        <v>1</v>
      </c>
      <c r="AT1441" s="173">
        <v>1</v>
      </c>
      <c r="AU1441" s="173">
        <v>0.5</v>
      </c>
      <c r="AV1441" s="173">
        <v>0.5</v>
      </c>
      <c r="AW1441" s="173">
        <v>1</v>
      </c>
      <c r="AX1441" s="173">
        <v>1</v>
      </c>
      <c r="AY1441" s="173"/>
      <c r="AZ1441" s="211">
        <f t="shared" si="204"/>
        <v>1</v>
      </c>
      <c r="BA1441" s="211">
        <f t="shared" si="205"/>
        <v>4</v>
      </c>
      <c r="BB1441" s="205">
        <f t="shared" si="199"/>
        <v>61634</v>
      </c>
      <c r="BC1441" s="205">
        <f t="shared" si="200"/>
        <v>47863</v>
      </c>
      <c r="BD1441" s="205">
        <f t="shared" si="201"/>
        <v>14321</v>
      </c>
      <c r="BE1441" s="205">
        <f t="shared" si="202"/>
        <v>550</v>
      </c>
      <c r="BF1441" s="175">
        <v>47313</v>
      </c>
      <c r="BG1441" s="175">
        <v>2125</v>
      </c>
      <c r="BH1441" s="175">
        <v>24709</v>
      </c>
      <c r="BI1441" s="175">
        <v>13771</v>
      </c>
      <c r="BJ1441" s="175"/>
      <c r="BK1441" s="175">
        <v>611</v>
      </c>
      <c r="BL1441" s="175">
        <v>3970</v>
      </c>
      <c r="BM1441" s="175">
        <v>7430</v>
      </c>
      <c r="BN1441" s="175">
        <v>1324</v>
      </c>
      <c r="BO1441" s="175">
        <v>7694</v>
      </c>
      <c r="BP1441" s="198">
        <f t="shared" si="203"/>
        <v>32403</v>
      </c>
    </row>
    <row r="1442" spans="1:68" s="116" customFormat="1" x14ac:dyDescent="0.15">
      <c r="A1442" s="117">
        <v>2820902007</v>
      </c>
      <c r="B1442" s="118" t="s">
        <v>2144</v>
      </c>
      <c r="C1442" s="118" t="s">
        <v>2099</v>
      </c>
      <c r="D1442" s="118" t="s">
        <v>2139</v>
      </c>
      <c r="E1442" s="118" t="s">
        <v>4621</v>
      </c>
      <c r="F1442" s="120">
        <v>15</v>
      </c>
      <c r="G1442" s="119">
        <v>844944</v>
      </c>
      <c r="H1442" s="119"/>
      <c r="I1442" s="120" t="s">
        <v>5820</v>
      </c>
      <c r="J1442" s="120">
        <v>5300</v>
      </c>
      <c r="K1442" s="120">
        <v>844944</v>
      </c>
      <c r="L1442" s="120">
        <v>0.437</v>
      </c>
      <c r="M1442" s="121" t="s">
        <v>5657</v>
      </c>
      <c r="N1442" s="120">
        <v>1</v>
      </c>
      <c r="O1442" s="119">
        <v>180</v>
      </c>
      <c r="P1442" s="119">
        <v>40</v>
      </c>
      <c r="Q1442" s="119">
        <v>5.2</v>
      </c>
      <c r="R1442" s="120" t="s">
        <v>5655</v>
      </c>
      <c r="S1442" s="120">
        <v>10</v>
      </c>
      <c r="T1442" s="120"/>
      <c r="U1442" s="120"/>
      <c r="V1442" s="172">
        <v>590.79999999999995</v>
      </c>
      <c r="W1442" s="172">
        <v>64.2</v>
      </c>
      <c r="X1442" s="172">
        <v>294.60000000000002</v>
      </c>
      <c r="Y1442" s="172">
        <v>84</v>
      </c>
      <c r="Z1442" s="172">
        <v>148</v>
      </c>
      <c r="AA1442" s="123">
        <v>5983</v>
      </c>
      <c r="AB1442" s="123"/>
      <c r="AC1442" s="123">
        <v>432.7</v>
      </c>
      <c r="AD1442" s="123"/>
      <c r="AE1442" s="123"/>
      <c r="AF1442" s="123"/>
      <c r="AG1442" s="214"/>
      <c r="AH1442" s="229" t="str">
        <f t="shared" si="198"/>
        <v>a3</v>
      </c>
      <c r="AI1442" s="122"/>
      <c r="AJ1442" s="122"/>
      <c r="AK1442" s="122"/>
      <c r="AL1442" s="122"/>
      <c r="AM1442" s="122"/>
      <c r="AN1442" s="173"/>
      <c r="AO1442" s="173"/>
      <c r="AP1442" s="173"/>
      <c r="AQ1442" s="173"/>
      <c r="AR1442" s="173"/>
      <c r="AS1442" s="173"/>
      <c r="AT1442" s="173"/>
      <c r="AU1442" s="173"/>
      <c r="AV1442" s="173">
        <v>0.5</v>
      </c>
      <c r="AW1442" s="173"/>
      <c r="AX1442" s="173">
        <v>0.5</v>
      </c>
      <c r="AY1442" s="173"/>
      <c r="AZ1442" s="211"/>
      <c r="BA1442" s="211">
        <f t="shared" si="205"/>
        <v>1</v>
      </c>
      <c r="BB1442" s="205">
        <f t="shared" si="199"/>
        <v>55811</v>
      </c>
      <c r="BC1442" s="205">
        <f t="shared" si="200"/>
        <v>42832</v>
      </c>
      <c r="BD1442" s="205">
        <f t="shared" si="201"/>
        <v>13498</v>
      </c>
      <c r="BE1442" s="205">
        <f t="shared" si="202"/>
        <v>519</v>
      </c>
      <c r="BF1442" s="175">
        <v>42313</v>
      </c>
      <c r="BG1442" s="175">
        <v>5673</v>
      </c>
      <c r="BH1442" s="175">
        <v>22053</v>
      </c>
      <c r="BI1442" s="175">
        <v>12979</v>
      </c>
      <c r="BJ1442" s="175"/>
      <c r="BK1442" s="175">
        <v>1272</v>
      </c>
      <c r="BL1442" s="175">
        <v>671</v>
      </c>
      <c r="BM1442" s="175">
        <v>8859</v>
      </c>
      <c r="BN1442" s="175">
        <v>3077</v>
      </c>
      <c r="BO1442" s="175">
        <v>1227</v>
      </c>
      <c r="BP1442" s="198">
        <f t="shared" si="203"/>
        <v>23280</v>
      </c>
    </row>
    <row r="1443" spans="1:68" s="116" customFormat="1" x14ac:dyDescent="0.15">
      <c r="A1443" s="117">
        <v>2820902008</v>
      </c>
      <c r="B1443" s="118" t="s">
        <v>2145</v>
      </c>
      <c r="C1443" s="118" t="s">
        <v>2099</v>
      </c>
      <c r="D1443" s="118" t="s">
        <v>2139</v>
      </c>
      <c r="E1443" s="118" t="s">
        <v>4622</v>
      </c>
      <c r="F1443" s="120">
        <v>14</v>
      </c>
      <c r="G1443" s="119">
        <v>166061</v>
      </c>
      <c r="H1443" s="119"/>
      <c r="I1443" s="120" t="s">
        <v>5820</v>
      </c>
      <c r="J1443" s="120">
        <v>1310</v>
      </c>
      <c r="K1443" s="120">
        <v>166061</v>
      </c>
      <c r="L1443" s="120">
        <v>0.34699999999999998</v>
      </c>
      <c r="M1443" s="121" t="s">
        <v>5657</v>
      </c>
      <c r="N1443" s="120">
        <v>1</v>
      </c>
      <c r="O1443" s="119">
        <v>87</v>
      </c>
      <c r="P1443" s="119">
        <v>30</v>
      </c>
      <c r="Q1443" s="119">
        <v>3.5</v>
      </c>
      <c r="R1443" s="120" t="s">
        <v>5660</v>
      </c>
      <c r="S1443" s="120">
        <v>0.3</v>
      </c>
      <c r="T1443" s="120"/>
      <c r="U1443" s="120"/>
      <c r="V1443" s="172">
        <v>228.2</v>
      </c>
      <c r="W1443" s="172">
        <v>6.9</v>
      </c>
      <c r="X1443" s="172">
        <v>100.7</v>
      </c>
      <c r="Y1443" s="172">
        <v>57.2</v>
      </c>
      <c r="Z1443" s="172">
        <v>63.4</v>
      </c>
      <c r="AA1443" s="123">
        <v>1716</v>
      </c>
      <c r="AB1443" s="123"/>
      <c r="AC1443" s="123">
        <v>140</v>
      </c>
      <c r="AD1443" s="123"/>
      <c r="AE1443" s="123"/>
      <c r="AF1443" s="123"/>
      <c r="AG1443" s="214"/>
      <c r="AH1443" s="229" t="str">
        <f t="shared" si="198"/>
        <v>a3</v>
      </c>
      <c r="AI1443" s="122"/>
      <c r="AJ1443" s="122"/>
      <c r="AK1443" s="122"/>
      <c r="AL1443" s="122"/>
      <c r="AM1443" s="122"/>
      <c r="AN1443" s="173"/>
      <c r="AO1443" s="173"/>
      <c r="AP1443" s="173"/>
      <c r="AQ1443" s="173"/>
      <c r="AR1443" s="173"/>
      <c r="AS1443" s="173"/>
      <c r="AT1443" s="173"/>
      <c r="AU1443" s="173"/>
      <c r="AV1443" s="173"/>
      <c r="AW1443" s="173"/>
      <c r="AX1443" s="173"/>
      <c r="AY1443" s="173"/>
      <c r="AZ1443" s="211"/>
      <c r="BA1443" s="211"/>
      <c r="BB1443" s="205">
        <f t="shared" si="199"/>
        <v>28312</v>
      </c>
      <c r="BC1443" s="205">
        <f t="shared" si="200"/>
        <v>22740</v>
      </c>
      <c r="BD1443" s="205">
        <f t="shared" si="201"/>
        <v>5795</v>
      </c>
      <c r="BE1443" s="205">
        <f t="shared" si="202"/>
        <v>223</v>
      </c>
      <c r="BF1443" s="175">
        <v>22517</v>
      </c>
      <c r="BG1443" s="175">
        <v>1164</v>
      </c>
      <c r="BH1443" s="175">
        <v>9262</v>
      </c>
      <c r="BI1443" s="175">
        <v>5572</v>
      </c>
      <c r="BJ1443" s="175"/>
      <c r="BK1443" s="175">
        <v>352</v>
      </c>
      <c r="BL1443" s="175">
        <v>1618</v>
      </c>
      <c r="BM1443" s="175">
        <v>3637</v>
      </c>
      <c r="BN1443" s="175">
        <v>631</v>
      </c>
      <c r="BO1443" s="175">
        <v>6076</v>
      </c>
      <c r="BP1443" s="198">
        <f t="shared" si="203"/>
        <v>15338</v>
      </c>
    </row>
    <row r="1444" spans="1:68" s="116" customFormat="1" x14ac:dyDescent="0.15">
      <c r="A1444" s="117">
        <v>2820902009</v>
      </c>
      <c r="B1444" s="118" t="s">
        <v>1442</v>
      </c>
      <c r="C1444" s="118" t="s">
        <v>2099</v>
      </c>
      <c r="D1444" s="118" t="s">
        <v>2139</v>
      </c>
      <c r="E1444" s="118" t="s">
        <v>4623</v>
      </c>
      <c r="F1444" s="120">
        <v>12</v>
      </c>
      <c r="G1444" s="119">
        <v>193008</v>
      </c>
      <c r="H1444" s="119"/>
      <c r="I1444" s="120" t="s">
        <v>5820</v>
      </c>
      <c r="J1444" s="120">
        <v>900</v>
      </c>
      <c r="K1444" s="120">
        <v>193008</v>
      </c>
      <c r="L1444" s="120">
        <v>0.58799999999999997</v>
      </c>
      <c r="M1444" s="121" t="s">
        <v>5657</v>
      </c>
      <c r="N1444" s="120">
        <v>1</v>
      </c>
      <c r="O1444" s="119">
        <v>180</v>
      </c>
      <c r="P1444" s="119">
        <v>44</v>
      </c>
      <c r="Q1444" s="119">
        <v>4.0999999999999996</v>
      </c>
      <c r="R1444" s="120" t="s">
        <v>5660</v>
      </c>
      <c r="S1444" s="120">
        <v>0.25</v>
      </c>
      <c r="T1444" s="120"/>
      <c r="U1444" s="120"/>
      <c r="V1444" s="172">
        <v>182.3</v>
      </c>
      <c r="W1444" s="172">
        <v>11.1</v>
      </c>
      <c r="X1444" s="172">
        <v>89.6</v>
      </c>
      <c r="Y1444" s="172">
        <v>31.4</v>
      </c>
      <c r="Z1444" s="172">
        <v>50.2</v>
      </c>
      <c r="AA1444" s="123">
        <v>2066</v>
      </c>
      <c r="AB1444" s="123"/>
      <c r="AC1444" s="123">
        <v>126.6</v>
      </c>
      <c r="AD1444" s="123"/>
      <c r="AE1444" s="123"/>
      <c r="AF1444" s="123"/>
      <c r="AG1444" s="214"/>
      <c r="AH1444" s="229" t="str">
        <f t="shared" si="198"/>
        <v>a3</v>
      </c>
      <c r="AI1444" s="122"/>
      <c r="AJ1444" s="122"/>
      <c r="AK1444" s="122"/>
      <c r="AL1444" s="122"/>
      <c r="AM1444" s="122"/>
      <c r="AN1444" s="173"/>
      <c r="AO1444" s="173"/>
      <c r="AP1444" s="173"/>
      <c r="AQ1444" s="173"/>
      <c r="AR1444" s="173"/>
      <c r="AS1444" s="173"/>
      <c r="AT1444" s="173"/>
      <c r="AU1444" s="173"/>
      <c r="AV1444" s="173"/>
      <c r="AW1444" s="173"/>
      <c r="AX1444" s="173"/>
      <c r="AY1444" s="173"/>
      <c r="AZ1444" s="211"/>
      <c r="BA1444" s="211"/>
      <c r="BB1444" s="205">
        <f t="shared" si="199"/>
        <v>22605</v>
      </c>
      <c r="BC1444" s="205">
        <f t="shared" si="200"/>
        <v>17889</v>
      </c>
      <c r="BD1444" s="205">
        <f t="shared" si="201"/>
        <v>4904</v>
      </c>
      <c r="BE1444" s="205">
        <f t="shared" si="202"/>
        <v>188</v>
      </c>
      <c r="BF1444" s="175">
        <v>17701</v>
      </c>
      <c r="BG1444" s="175">
        <v>1308</v>
      </c>
      <c r="BH1444" s="175">
        <v>7834</v>
      </c>
      <c r="BI1444" s="175">
        <v>4716</v>
      </c>
      <c r="BJ1444" s="175"/>
      <c r="BK1444" s="175">
        <v>321</v>
      </c>
      <c r="BL1444" s="175">
        <v>3746</v>
      </c>
      <c r="BM1444" s="175">
        <v>2771</v>
      </c>
      <c r="BN1444" s="175">
        <v>1049</v>
      </c>
      <c r="BO1444" s="175">
        <v>860</v>
      </c>
      <c r="BP1444" s="198">
        <f t="shared" si="203"/>
        <v>8694</v>
      </c>
    </row>
    <row r="1445" spans="1:68" s="116" customFormat="1" x14ac:dyDescent="0.15">
      <c r="A1445" s="117">
        <v>2820902010</v>
      </c>
      <c r="B1445" s="118" t="s">
        <v>2146</v>
      </c>
      <c r="C1445" s="118" t="s">
        <v>2099</v>
      </c>
      <c r="D1445" s="118" t="s">
        <v>2139</v>
      </c>
      <c r="E1445" s="118" t="s">
        <v>4624</v>
      </c>
      <c r="F1445" s="120">
        <v>11</v>
      </c>
      <c r="G1445" s="119">
        <v>173038</v>
      </c>
      <c r="H1445" s="119"/>
      <c r="I1445" s="120" t="s">
        <v>5820</v>
      </c>
      <c r="J1445" s="120">
        <v>1170</v>
      </c>
      <c r="K1445" s="120">
        <v>173038</v>
      </c>
      <c r="L1445" s="120">
        <v>0.40500000000000003</v>
      </c>
      <c r="M1445" s="121" t="s">
        <v>5657</v>
      </c>
      <c r="N1445" s="120">
        <v>1</v>
      </c>
      <c r="O1445" s="119">
        <v>96</v>
      </c>
      <c r="P1445" s="119">
        <v>30</v>
      </c>
      <c r="Q1445" s="119">
        <v>3.6</v>
      </c>
      <c r="R1445" s="120" t="s">
        <v>5660</v>
      </c>
      <c r="S1445" s="120">
        <v>0.245</v>
      </c>
      <c r="T1445" s="120"/>
      <c r="U1445" s="120"/>
      <c r="V1445" s="172">
        <v>186.2</v>
      </c>
      <c r="W1445" s="172">
        <v>8.6</v>
      </c>
      <c r="X1445" s="172">
        <v>100.2</v>
      </c>
      <c r="Y1445" s="172">
        <v>42.9</v>
      </c>
      <c r="Z1445" s="172">
        <v>34.5</v>
      </c>
      <c r="AA1445" s="123">
        <v>712</v>
      </c>
      <c r="AB1445" s="123"/>
      <c r="AC1445" s="123"/>
      <c r="AD1445" s="123"/>
      <c r="AE1445" s="123"/>
      <c r="AF1445" s="123"/>
      <c r="AG1445" s="214"/>
      <c r="AH1445" s="229" t="str">
        <f t="shared" si="198"/>
        <v>a2</v>
      </c>
      <c r="AI1445" s="122"/>
      <c r="AJ1445" s="122"/>
      <c r="AK1445" s="122"/>
      <c r="AL1445" s="122"/>
      <c r="AM1445" s="122"/>
      <c r="AN1445" s="173"/>
      <c r="AO1445" s="173"/>
      <c r="AP1445" s="173"/>
      <c r="AQ1445" s="173"/>
      <c r="AR1445" s="173"/>
      <c r="AS1445" s="173"/>
      <c r="AT1445" s="173"/>
      <c r="AU1445" s="173"/>
      <c r="AV1445" s="173"/>
      <c r="AW1445" s="173"/>
      <c r="AX1445" s="173"/>
      <c r="AY1445" s="173"/>
      <c r="AZ1445" s="211"/>
      <c r="BA1445" s="211"/>
      <c r="BB1445" s="205">
        <f t="shared" si="199"/>
        <v>16807</v>
      </c>
      <c r="BC1445" s="205">
        <f t="shared" si="200"/>
        <v>13457</v>
      </c>
      <c r="BD1445" s="205">
        <f t="shared" si="201"/>
        <v>3483</v>
      </c>
      <c r="BE1445" s="205">
        <f t="shared" si="202"/>
        <v>133</v>
      </c>
      <c r="BF1445" s="175">
        <v>13324</v>
      </c>
      <c r="BG1445" s="175">
        <v>1510</v>
      </c>
      <c r="BH1445" s="175">
        <v>5557</v>
      </c>
      <c r="BI1445" s="175">
        <v>3350</v>
      </c>
      <c r="BJ1445" s="175"/>
      <c r="BK1445" s="175">
        <v>1739</v>
      </c>
      <c r="BL1445" s="175">
        <v>656</v>
      </c>
      <c r="BM1445" s="175">
        <v>2983</v>
      </c>
      <c r="BN1445" s="175">
        <v>411</v>
      </c>
      <c r="BO1445" s="175">
        <v>601</v>
      </c>
      <c r="BP1445" s="198">
        <f t="shared" si="203"/>
        <v>6158</v>
      </c>
    </row>
    <row r="1446" spans="1:68" s="116" customFormat="1" x14ac:dyDescent="0.15">
      <c r="A1446" s="117">
        <v>2820902011</v>
      </c>
      <c r="B1446" s="118" t="s">
        <v>2147</v>
      </c>
      <c r="C1446" s="118" t="s">
        <v>2099</v>
      </c>
      <c r="D1446" s="118" t="s">
        <v>2139</v>
      </c>
      <c r="E1446" s="118" t="s">
        <v>4625</v>
      </c>
      <c r="F1446" s="120">
        <v>11</v>
      </c>
      <c r="G1446" s="119">
        <v>251121</v>
      </c>
      <c r="H1446" s="119"/>
      <c r="I1446" s="120" t="s">
        <v>5820</v>
      </c>
      <c r="J1446" s="120">
        <v>2300</v>
      </c>
      <c r="K1446" s="120">
        <v>251121</v>
      </c>
      <c r="L1446" s="120">
        <v>0.29899999999999999</v>
      </c>
      <c r="M1446" s="121" t="s">
        <v>5657</v>
      </c>
      <c r="N1446" s="120">
        <v>1</v>
      </c>
      <c r="O1446" s="119">
        <v>170</v>
      </c>
      <c r="P1446" s="119">
        <v>46</v>
      </c>
      <c r="Q1446" s="119">
        <v>4.9000000000000004</v>
      </c>
      <c r="R1446" s="120" t="s">
        <v>5655</v>
      </c>
      <c r="S1446" s="120">
        <v>3.8</v>
      </c>
      <c r="T1446" s="120"/>
      <c r="U1446" s="120"/>
      <c r="V1446" s="172">
        <v>263.5</v>
      </c>
      <c r="W1446" s="172">
        <v>43.9</v>
      </c>
      <c r="X1446" s="172">
        <v>161.19999999999999</v>
      </c>
      <c r="Y1446" s="172">
        <v>15.9</v>
      </c>
      <c r="Z1446" s="172">
        <v>42.5</v>
      </c>
      <c r="AA1446" s="123">
        <v>1834</v>
      </c>
      <c r="AB1446" s="123"/>
      <c r="AC1446" s="123">
        <v>142.19999999999999</v>
      </c>
      <c r="AD1446" s="123"/>
      <c r="AE1446" s="123"/>
      <c r="AF1446" s="123"/>
      <c r="AG1446" s="214"/>
      <c r="AH1446" s="229" t="str">
        <f t="shared" si="198"/>
        <v>a3</v>
      </c>
      <c r="AI1446" s="122"/>
      <c r="AJ1446" s="122"/>
      <c r="AK1446" s="122"/>
      <c r="AL1446" s="122"/>
      <c r="AM1446" s="122"/>
      <c r="AN1446" s="173"/>
      <c r="AO1446" s="173"/>
      <c r="AP1446" s="173"/>
      <c r="AQ1446" s="173"/>
      <c r="AR1446" s="173"/>
      <c r="AS1446" s="173"/>
      <c r="AT1446" s="173"/>
      <c r="AU1446" s="173"/>
      <c r="AV1446" s="173"/>
      <c r="AW1446" s="173"/>
      <c r="AX1446" s="173"/>
      <c r="AY1446" s="173"/>
      <c r="AZ1446" s="211"/>
      <c r="BA1446" s="211"/>
      <c r="BB1446" s="205">
        <f t="shared" si="199"/>
        <v>34332</v>
      </c>
      <c r="BC1446" s="205">
        <f t="shared" si="200"/>
        <v>26614</v>
      </c>
      <c r="BD1446" s="205">
        <f t="shared" si="201"/>
        <v>8026</v>
      </c>
      <c r="BE1446" s="205">
        <f t="shared" si="202"/>
        <v>308</v>
      </c>
      <c r="BF1446" s="175">
        <v>26306</v>
      </c>
      <c r="BG1446" s="175">
        <v>1776</v>
      </c>
      <c r="BH1446" s="175">
        <v>12750</v>
      </c>
      <c r="BI1446" s="175">
        <v>7718</v>
      </c>
      <c r="BJ1446" s="175"/>
      <c r="BK1446" s="175">
        <v>3163</v>
      </c>
      <c r="BL1446" s="175">
        <v>85</v>
      </c>
      <c r="BM1446" s="175">
        <v>4089</v>
      </c>
      <c r="BN1446" s="175">
        <v>894</v>
      </c>
      <c r="BO1446" s="175">
        <v>3857</v>
      </c>
      <c r="BP1446" s="198">
        <f t="shared" si="203"/>
        <v>16607</v>
      </c>
    </row>
    <row r="1447" spans="1:68" s="116" customFormat="1" x14ac:dyDescent="0.15">
      <c r="A1447" s="117">
        <v>2821201001</v>
      </c>
      <c r="B1447" s="118" t="s">
        <v>2148</v>
      </c>
      <c r="C1447" s="118" t="s">
        <v>2099</v>
      </c>
      <c r="D1447" s="118" t="s">
        <v>2149</v>
      </c>
      <c r="E1447" s="118" t="s">
        <v>4626</v>
      </c>
      <c r="F1447" s="120">
        <v>32</v>
      </c>
      <c r="G1447" s="119">
        <v>6539535</v>
      </c>
      <c r="H1447" s="119"/>
      <c r="I1447" s="120" t="s">
        <v>5820</v>
      </c>
      <c r="J1447" s="120">
        <v>26800</v>
      </c>
      <c r="K1447" s="120">
        <v>6539535</v>
      </c>
      <c r="L1447" s="120">
        <v>0.66900000000000004</v>
      </c>
      <c r="M1447" s="121" t="s">
        <v>5654</v>
      </c>
      <c r="N1447" s="120">
        <v>1</v>
      </c>
      <c r="O1447" s="119">
        <v>108.1</v>
      </c>
      <c r="P1447" s="119"/>
      <c r="Q1447" s="119"/>
      <c r="R1447" s="120" t="s">
        <v>5655</v>
      </c>
      <c r="S1447" s="120">
        <v>25</v>
      </c>
      <c r="T1447" s="120"/>
      <c r="U1447" s="120"/>
      <c r="V1447" s="172">
        <v>1966</v>
      </c>
      <c r="W1447" s="172">
        <v>164</v>
      </c>
      <c r="X1447" s="172">
        <v>1067</v>
      </c>
      <c r="Y1447" s="172">
        <v>735</v>
      </c>
      <c r="Z1447" s="172"/>
      <c r="AA1447" s="123">
        <v>18950</v>
      </c>
      <c r="AB1447" s="123">
        <v>90945</v>
      </c>
      <c r="AC1447" s="123">
        <v>3175.1</v>
      </c>
      <c r="AD1447" s="123"/>
      <c r="AE1447" s="123"/>
      <c r="AF1447" s="123"/>
      <c r="AG1447" s="214"/>
      <c r="AH1447" s="229" t="str">
        <f t="shared" si="198"/>
        <v>a3</v>
      </c>
      <c r="AI1447" s="122"/>
      <c r="AJ1447" s="122"/>
      <c r="AK1447" s="122"/>
      <c r="AL1447" s="122"/>
      <c r="AM1447" s="122"/>
      <c r="AN1447" s="173">
        <v>1</v>
      </c>
      <c r="AO1447" s="173">
        <v>1</v>
      </c>
      <c r="AP1447" s="173">
        <v>1</v>
      </c>
      <c r="AQ1447" s="173">
        <v>1</v>
      </c>
      <c r="AR1447" s="173"/>
      <c r="AS1447" s="173">
        <v>2</v>
      </c>
      <c r="AT1447" s="173">
        <v>7</v>
      </c>
      <c r="AU1447" s="173">
        <v>2</v>
      </c>
      <c r="AV1447" s="173">
        <v>2</v>
      </c>
      <c r="AW1447" s="173">
        <v>2</v>
      </c>
      <c r="AX1447" s="173">
        <v>2</v>
      </c>
      <c r="AY1447" s="173">
        <v>1</v>
      </c>
      <c r="AZ1447" s="211">
        <f t="shared" si="204"/>
        <v>6</v>
      </c>
      <c r="BA1447" s="211">
        <f t="shared" si="205"/>
        <v>16</v>
      </c>
      <c r="BB1447" s="205">
        <f t="shared" si="199"/>
        <v>234211</v>
      </c>
      <c r="BC1447" s="205">
        <f t="shared" si="200"/>
        <v>234211</v>
      </c>
      <c r="BD1447" s="205">
        <f t="shared" si="201"/>
        <v>0</v>
      </c>
      <c r="BE1447" s="205">
        <f t="shared" si="202"/>
        <v>0</v>
      </c>
      <c r="BF1447" s="175">
        <v>234211</v>
      </c>
      <c r="BG1447" s="175">
        <v>20891</v>
      </c>
      <c r="BH1447" s="175">
        <v>85435</v>
      </c>
      <c r="BI1447" s="175"/>
      <c r="BJ1447" s="175"/>
      <c r="BK1447" s="175">
        <v>24122</v>
      </c>
      <c r="BL1447" s="175">
        <v>25340</v>
      </c>
      <c r="BM1447" s="175">
        <v>41851</v>
      </c>
      <c r="BN1447" s="175">
        <v>28637</v>
      </c>
      <c r="BO1447" s="175">
        <v>7935</v>
      </c>
      <c r="BP1447" s="198">
        <f t="shared" si="203"/>
        <v>93370</v>
      </c>
    </row>
    <row r="1448" spans="1:68" s="116" customFormat="1" x14ac:dyDescent="0.15">
      <c r="A1448" s="117">
        <v>2821202002</v>
      </c>
      <c r="B1448" s="118" t="s">
        <v>2150</v>
      </c>
      <c r="C1448" s="118" t="s">
        <v>2099</v>
      </c>
      <c r="D1448" s="118" t="s">
        <v>2149</v>
      </c>
      <c r="E1448" s="118" t="s">
        <v>4627</v>
      </c>
      <c r="F1448" s="120">
        <v>16</v>
      </c>
      <c r="G1448" s="119">
        <v>77833</v>
      </c>
      <c r="H1448" s="119"/>
      <c r="I1448" s="120" t="s">
        <v>5820</v>
      </c>
      <c r="J1448" s="120">
        <v>810</v>
      </c>
      <c r="K1448" s="120">
        <v>77833</v>
      </c>
      <c r="L1448" s="120">
        <v>0.26300000000000001</v>
      </c>
      <c r="M1448" s="121" t="s">
        <v>5657</v>
      </c>
      <c r="N1448" s="120">
        <v>1</v>
      </c>
      <c r="O1448" s="119">
        <v>109.9</v>
      </c>
      <c r="P1448" s="119"/>
      <c r="Q1448" s="119"/>
      <c r="R1448" s="120" t="s">
        <v>5660</v>
      </c>
      <c r="S1448" s="120">
        <v>0.1</v>
      </c>
      <c r="T1448" s="120"/>
      <c r="U1448" s="120"/>
      <c r="V1448" s="172">
        <v>67.900000000000006</v>
      </c>
      <c r="W1448" s="172"/>
      <c r="X1448" s="172">
        <v>61.9</v>
      </c>
      <c r="Y1448" s="172"/>
      <c r="Z1448" s="172">
        <v>6</v>
      </c>
      <c r="AA1448" s="123"/>
      <c r="AB1448" s="123"/>
      <c r="AC1448" s="123"/>
      <c r="AD1448" s="123"/>
      <c r="AE1448" s="123"/>
      <c r="AF1448" s="123"/>
      <c r="AG1448" s="214"/>
      <c r="AH1448" s="229" t="str">
        <f t="shared" si="198"/>
        <v>a1</v>
      </c>
      <c r="AI1448" s="122"/>
      <c r="AJ1448" s="122"/>
      <c r="AK1448" s="122"/>
      <c r="AL1448" s="122"/>
      <c r="AM1448" s="122"/>
      <c r="AN1448" s="173"/>
      <c r="AO1448" s="173"/>
      <c r="AP1448" s="173"/>
      <c r="AQ1448" s="173"/>
      <c r="AR1448" s="173"/>
      <c r="AS1448" s="173"/>
      <c r="AT1448" s="173"/>
      <c r="AU1448" s="173"/>
      <c r="AV1448" s="173"/>
      <c r="AW1448" s="173"/>
      <c r="AX1448" s="173"/>
      <c r="AY1448" s="173"/>
      <c r="AZ1448" s="211"/>
      <c r="BA1448" s="211"/>
      <c r="BB1448" s="205">
        <f t="shared" si="199"/>
        <v>9240</v>
      </c>
      <c r="BC1448" s="205">
        <f t="shared" si="200"/>
        <v>9240</v>
      </c>
      <c r="BD1448" s="205">
        <f t="shared" si="201"/>
        <v>0</v>
      </c>
      <c r="BE1448" s="205">
        <f t="shared" si="202"/>
        <v>0</v>
      </c>
      <c r="BF1448" s="175">
        <v>9240</v>
      </c>
      <c r="BG1448" s="175">
        <v>226</v>
      </c>
      <c r="BH1448" s="175">
        <v>2661</v>
      </c>
      <c r="BI1448" s="175"/>
      <c r="BJ1448" s="175"/>
      <c r="BK1448" s="175">
        <v>3989</v>
      </c>
      <c r="BL1448" s="175">
        <v>356</v>
      </c>
      <c r="BM1448" s="175">
        <v>1372</v>
      </c>
      <c r="BN1448" s="175">
        <v>341</v>
      </c>
      <c r="BO1448" s="175">
        <v>295</v>
      </c>
      <c r="BP1448" s="198">
        <f t="shared" si="203"/>
        <v>2956</v>
      </c>
    </row>
    <row r="1449" spans="1:68" s="116" customFormat="1" x14ac:dyDescent="0.15">
      <c r="A1449" s="117">
        <v>2821202003</v>
      </c>
      <c r="B1449" s="118" t="s">
        <v>2151</v>
      </c>
      <c r="C1449" s="118" t="s">
        <v>2099</v>
      </c>
      <c r="D1449" s="118" t="s">
        <v>2149</v>
      </c>
      <c r="E1449" s="118" t="s">
        <v>4628</v>
      </c>
      <c r="F1449" s="120">
        <v>13</v>
      </c>
      <c r="G1449" s="119">
        <v>29510</v>
      </c>
      <c r="H1449" s="119"/>
      <c r="I1449" s="120" t="s">
        <v>5820</v>
      </c>
      <c r="J1449" s="120">
        <v>265</v>
      </c>
      <c r="K1449" s="120">
        <v>29510</v>
      </c>
      <c r="L1449" s="120">
        <v>0.30499999999999999</v>
      </c>
      <c r="M1449" s="121" t="s">
        <v>5662</v>
      </c>
      <c r="N1449" s="120">
        <v>1</v>
      </c>
      <c r="O1449" s="119">
        <v>96.8</v>
      </c>
      <c r="P1449" s="119"/>
      <c r="Q1449" s="119"/>
      <c r="R1449" s="120" t="s">
        <v>5660</v>
      </c>
      <c r="S1449" s="120">
        <v>0.1</v>
      </c>
      <c r="T1449" s="120"/>
      <c r="U1449" s="120"/>
      <c r="V1449" s="172">
        <v>86.5</v>
      </c>
      <c r="W1449" s="172"/>
      <c r="X1449" s="172">
        <v>83.2</v>
      </c>
      <c r="Y1449" s="172"/>
      <c r="Z1449" s="172">
        <v>3.3</v>
      </c>
      <c r="AA1449" s="123"/>
      <c r="AB1449" s="123"/>
      <c r="AC1449" s="123"/>
      <c r="AD1449" s="123"/>
      <c r="AE1449" s="123"/>
      <c r="AF1449" s="123"/>
      <c r="AG1449" s="214"/>
      <c r="AH1449" s="229" t="str">
        <f t="shared" si="198"/>
        <v>a1</v>
      </c>
      <c r="AI1449" s="122"/>
      <c r="AJ1449" s="122"/>
      <c r="AK1449" s="122"/>
      <c r="AL1449" s="122"/>
      <c r="AM1449" s="122"/>
      <c r="AN1449" s="173"/>
      <c r="AO1449" s="173"/>
      <c r="AP1449" s="173"/>
      <c r="AQ1449" s="173"/>
      <c r="AR1449" s="173"/>
      <c r="AS1449" s="173"/>
      <c r="AT1449" s="173"/>
      <c r="AU1449" s="173"/>
      <c r="AV1449" s="173"/>
      <c r="AW1449" s="173"/>
      <c r="AX1449" s="173"/>
      <c r="AY1449" s="173"/>
      <c r="AZ1449" s="211"/>
      <c r="BA1449" s="211"/>
      <c r="BB1449" s="205">
        <f t="shared" si="199"/>
        <v>5197</v>
      </c>
      <c r="BC1449" s="205">
        <f t="shared" si="200"/>
        <v>5197</v>
      </c>
      <c r="BD1449" s="205">
        <f t="shared" si="201"/>
        <v>0</v>
      </c>
      <c r="BE1449" s="205">
        <f t="shared" si="202"/>
        <v>0</v>
      </c>
      <c r="BF1449" s="175">
        <v>5197</v>
      </c>
      <c r="BG1449" s="175">
        <v>86</v>
      </c>
      <c r="BH1449" s="175">
        <v>2018</v>
      </c>
      <c r="BI1449" s="175"/>
      <c r="BJ1449" s="175"/>
      <c r="BK1449" s="175">
        <v>1132</v>
      </c>
      <c r="BL1449" s="175">
        <v>135</v>
      </c>
      <c r="BM1449" s="175">
        <v>1473</v>
      </c>
      <c r="BN1449" s="175">
        <v>102</v>
      </c>
      <c r="BO1449" s="175">
        <v>251</v>
      </c>
      <c r="BP1449" s="198">
        <f t="shared" si="203"/>
        <v>2269</v>
      </c>
    </row>
    <row r="1450" spans="1:68" s="116" customFormat="1" x14ac:dyDescent="0.15">
      <c r="A1450" s="117">
        <v>2821202004</v>
      </c>
      <c r="B1450" s="118" t="s">
        <v>2152</v>
      </c>
      <c r="C1450" s="118" t="s">
        <v>2099</v>
      </c>
      <c r="D1450" s="118" t="s">
        <v>2149</v>
      </c>
      <c r="E1450" s="118" t="s">
        <v>4629</v>
      </c>
      <c r="F1450" s="120">
        <v>12</v>
      </c>
      <c r="G1450" s="119"/>
      <c r="H1450" s="119"/>
      <c r="I1450" s="120" t="s">
        <v>5820</v>
      </c>
      <c r="J1450" s="120">
        <v>35</v>
      </c>
      <c r="K1450" s="120">
        <v>8086</v>
      </c>
      <c r="L1450" s="120">
        <v>0.63300000000000001</v>
      </c>
      <c r="M1450" s="121" t="s">
        <v>5657</v>
      </c>
      <c r="N1450" s="120">
        <v>1</v>
      </c>
      <c r="O1450" s="119">
        <v>64</v>
      </c>
      <c r="P1450" s="119"/>
      <c r="Q1450" s="119"/>
      <c r="R1450" s="120" t="s">
        <v>5660</v>
      </c>
      <c r="S1450" s="120">
        <v>0.1</v>
      </c>
      <c r="T1450" s="120"/>
      <c r="U1450" s="120"/>
      <c r="V1450" s="172">
        <v>26.2</v>
      </c>
      <c r="W1450" s="172"/>
      <c r="X1450" s="172">
        <v>22.3</v>
      </c>
      <c r="Y1450" s="172"/>
      <c r="Z1450" s="172">
        <v>3.9</v>
      </c>
      <c r="AA1450" s="123"/>
      <c r="AB1450" s="123"/>
      <c r="AC1450" s="123"/>
      <c r="AD1450" s="123"/>
      <c r="AE1450" s="123"/>
      <c r="AF1450" s="123"/>
      <c r="AG1450" s="214"/>
      <c r="AH1450" s="229" t="str">
        <f t="shared" si="198"/>
        <v>a1</v>
      </c>
      <c r="AI1450" s="122"/>
      <c r="AJ1450" s="122"/>
      <c r="AK1450" s="122"/>
      <c r="AL1450" s="122"/>
      <c r="AM1450" s="122"/>
      <c r="AN1450" s="173"/>
      <c r="AO1450" s="173"/>
      <c r="AP1450" s="173"/>
      <c r="AQ1450" s="173"/>
      <c r="AR1450" s="173"/>
      <c r="AS1450" s="173"/>
      <c r="AT1450" s="173"/>
      <c r="AU1450" s="173"/>
      <c r="AV1450" s="173"/>
      <c r="AW1450" s="173"/>
      <c r="AX1450" s="173"/>
      <c r="AY1450" s="173"/>
      <c r="AZ1450" s="211"/>
      <c r="BA1450" s="211"/>
      <c r="BB1450" s="205">
        <f t="shared" si="199"/>
        <v>2727</v>
      </c>
      <c r="BC1450" s="205">
        <f t="shared" si="200"/>
        <v>2727</v>
      </c>
      <c r="BD1450" s="205">
        <f t="shared" si="201"/>
        <v>0</v>
      </c>
      <c r="BE1450" s="205">
        <f t="shared" si="202"/>
        <v>0</v>
      </c>
      <c r="BF1450" s="175">
        <v>2727</v>
      </c>
      <c r="BG1450" s="175">
        <v>17</v>
      </c>
      <c r="BH1450" s="175">
        <v>1685</v>
      </c>
      <c r="BI1450" s="175"/>
      <c r="BJ1450" s="175"/>
      <c r="BK1450" s="175">
        <v>250</v>
      </c>
      <c r="BL1450" s="175"/>
      <c r="BM1450" s="175">
        <v>454</v>
      </c>
      <c r="BN1450" s="175">
        <v>25</v>
      </c>
      <c r="BO1450" s="175">
        <v>296</v>
      </c>
      <c r="BP1450" s="198">
        <f t="shared" si="203"/>
        <v>1981</v>
      </c>
    </row>
    <row r="1451" spans="1:68" s="116" customFormat="1" x14ac:dyDescent="0.15">
      <c r="A1451" s="117">
        <v>2821202005</v>
      </c>
      <c r="B1451" s="118" t="s">
        <v>2153</v>
      </c>
      <c r="C1451" s="118" t="s">
        <v>2099</v>
      </c>
      <c r="D1451" s="118" t="s">
        <v>2149</v>
      </c>
      <c r="E1451" s="118" t="s">
        <v>4630</v>
      </c>
      <c r="F1451" s="120">
        <v>12</v>
      </c>
      <c r="G1451" s="119"/>
      <c r="H1451" s="119"/>
      <c r="I1451" s="120" t="s">
        <v>5820</v>
      </c>
      <c r="J1451" s="120">
        <v>100</v>
      </c>
      <c r="K1451" s="120">
        <v>24245</v>
      </c>
      <c r="L1451" s="120">
        <v>0.66400000000000003</v>
      </c>
      <c r="M1451" s="121" t="s">
        <v>5657</v>
      </c>
      <c r="N1451" s="120">
        <v>1</v>
      </c>
      <c r="O1451" s="119">
        <v>124.7</v>
      </c>
      <c r="P1451" s="119"/>
      <c r="Q1451" s="119"/>
      <c r="R1451" s="120" t="s">
        <v>5660</v>
      </c>
      <c r="S1451" s="120">
        <v>0.1</v>
      </c>
      <c r="T1451" s="120"/>
      <c r="U1451" s="120"/>
      <c r="V1451" s="172">
        <v>71.099999999999994</v>
      </c>
      <c r="W1451" s="172"/>
      <c r="X1451" s="172">
        <v>68.099999999999994</v>
      </c>
      <c r="Y1451" s="172"/>
      <c r="Z1451" s="172">
        <v>3</v>
      </c>
      <c r="AA1451" s="123"/>
      <c r="AB1451" s="123"/>
      <c r="AC1451" s="123"/>
      <c r="AD1451" s="123"/>
      <c r="AE1451" s="123"/>
      <c r="AF1451" s="123"/>
      <c r="AG1451" s="214"/>
      <c r="AH1451" s="229" t="str">
        <f t="shared" si="198"/>
        <v>a1</v>
      </c>
      <c r="AI1451" s="122"/>
      <c r="AJ1451" s="122"/>
      <c r="AK1451" s="122"/>
      <c r="AL1451" s="122"/>
      <c r="AM1451" s="122"/>
      <c r="AN1451" s="173"/>
      <c r="AO1451" s="173"/>
      <c r="AP1451" s="173"/>
      <c r="AQ1451" s="173"/>
      <c r="AR1451" s="173"/>
      <c r="AS1451" s="173"/>
      <c r="AT1451" s="173"/>
      <c r="AU1451" s="173"/>
      <c r="AV1451" s="173"/>
      <c r="AW1451" s="173"/>
      <c r="AX1451" s="173"/>
      <c r="AY1451" s="173"/>
      <c r="AZ1451" s="211"/>
      <c r="BA1451" s="211"/>
      <c r="BB1451" s="205">
        <f t="shared" si="199"/>
        <v>4043</v>
      </c>
      <c r="BC1451" s="205">
        <f t="shared" si="200"/>
        <v>4043</v>
      </c>
      <c r="BD1451" s="205">
        <f t="shared" si="201"/>
        <v>0</v>
      </c>
      <c r="BE1451" s="205">
        <f t="shared" si="202"/>
        <v>0</v>
      </c>
      <c r="BF1451" s="175">
        <v>4043</v>
      </c>
      <c r="BG1451" s="175">
        <v>60</v>
      </c>
      <c r="BH1451" s="175">
        <v>1685</v>
      </c>
      <c r="BI1451" s="175"/>
      <c r="BJ1451" s="175"/>
      <c r="BK1451" s="175">
        <v>852</v>
      </c>
      <c r="BL1451" s="175">
        <v>94</v>
      </c>
      <c r="BM1451" s="175">
        <v>1022</v>
      </c>
      <c r="BN1451" s="175">
        <v>72</v>
      </c>
      <c r="BO1451" s="175">
        <v>258</v>
      </c>
      <c r="BP1451" s="198">
        <f t="shared" si="203"/>
        <v>1943</v>
      </c>
    </row>
    <row r="1452" spans="1:68" s="116" customFormat="1" x14ac:dyDescent="0.15">
      <c r="A1452" s="117">
        <v>2821202006</v>
      </c>
      <c r="B1452" s="118" t="s">
        <v>2154</v>
      </c>
      <c r="C1452" s="118" t="s">
        <v>2099</v>
      </c>
      <c r="D1452" s="118" t="s">
        <v>2149</v>
      </c>
      <c r="E1452" s="118" t="s">
        <v>4631</v>
      </c>
      <c r="F1452" s="120">
        <v>11</v>
      </c>
      <c r="G1452" s="119"/>
      <c r="H1452" s="119"/>
      <c r="I1452" s="120" t="s">
        <v>5820</v>
      </c>
      <c r="J1452" s="120">
        <v>90</v>
      </c>
      <c r="K1452" s="120">
        <v>14620</v>
      </c>
      <c r="L1452" s="120">
        <v>0.44500000000000001</v>
      </c>
      <c r="M1452" s="121" t="s">
        <v>5662</v>
      </c>
      <c r="N1452" s="120">
        <v>1</v>
      </c>
      <c r="O1452" s="119">
        <v>125.7</v>
      </c>
      <c r="P1452" s="119"/>
      <c r="Q1452" s="119"/>
      <c r="R1452" s="120" t="s">
        <v>5660</v>
      </c>
      <c r="S1452" s="120">
        <v>0.1</v>
      </c>
      <c r="T1452" s="120"/>
      <c r="U1452" s="120"/>
      <c r="V1452" s="172">
        <v>17.399999999999999</v>
      </c>
      <c r="W1452" s="172"/>
      <c r="X1452" s="172">
        <v>14.6</v>
      </c>
      <c r="Y1452" s="172"/>
      <c r="Z1452" s="172">
        <v>2.8</v>
      </c>
      <c r="AA1452" s="123">
        <v>115</v>
      </c>
      <c r="AB1452" s="123"/>
      <c r="AC1452" s="123"/>
      <c r="AD1452" s="123"/>
      <c r="AE1452" s="123"/>
      <c r="AF1452" s="123"/>
      <c r="AG1452" s="214"/>
      <c r="AH1452" s="229" t="str">
        <f t="shared" si="198"/>
        <v>a2</v>
      </c>
      <c r="AI1452" s="122"/>
      <c r="AJ1452" s="122"/>
      <c r="AK1452" s="122"/>
      <c r="AL1452" s="122"/>
      <c r="AM1452" s="122"/>
      <c r="AN1452" s="173"/>
      <c r="AO1452" s="173"/>
      <c r="AP1452" s="173"/>
      <c r="AQ1452" s="173"/>
      <c r="AR1452" s="173"/>
      <c r="AS1452" s="173"/>
      <c r="AT1452" s="173"/>
      <c r="AU1452" s="173"/>
      <c r="AV1452" s="173"/>
      <c r="AW1452" s="173"/>
      <c r="AX1452" s="173"/>
      <c r="AY1452" s="173"/>
      <c r="AZ1452" s="211"/>
      <c r="BA1452" s="211"/>
      <c r="BB1452" s="205">
        <f t="shared" si="199"/>
        <v>3075</v>
      </c>
      <c r="BC1452" s="205">
        <f t="shared" si="200"/>
        <v>3075</v>
      </c>
      <c r="BD1452" s="205">
        <f t="shared" si="201"/>
        <v>0</v>
      </c>
      <c r="BE1452" s="205">
        <f t="shared" si="202"/>
        <v>0</v>
      </c>
      <c r="BF1452" s="175">
        <v>3075</v>
      </c>
      <c r="BG1452" s="175">
        <v>37</v>
      </c>
      <c r="BH1452" s="175">
        <v>1555</v>
      </c>
      <c r="BI1452" s="175"/>
      <c r="BJ1452" s="175"/>
      <c r="BK1452" s="175">
        <v>566</v>
      </c>
      <c r="BL1452" s="175">
        <v>61</v>
      </c>
      <c r="BM1452" s="175">
        <v>556</v>
      </c>
      <c r="BN1452" s="175">
        <v>48</v>
      </c>
      <c r="BO1452" s="175">
        <v>252</v>
      </c>
      <c r="BP1452" s="198">
        <f t="shared" si="203"/>
        <v>1807</v>
      </c>
    </row>
    <row r="1453" spans="1:68" s="116" customFormat="1" x14ac:dyDescent="0.15">
      <c r="A1453" s="117">
        <v>2821302001</v>
      </c>
      <c r="B1453" s="118" t="s">
        <v>2155</v>
      </c>
      <c r="C1453" s="118" t="s">
        <v>2099</v>
      </c>
      <c r="D1453" s="118" t="s">
        <v>2156</v>
      </c>
      <c r="E1453" s="118" t="s">
        <v>4632</v>
      </c>
      <c r="F1453" s="120">
        <v>16</v>
      </c>
      <c r="G1453" s="119"/>
      <c r="H1453" s="119"/>
      <c r="I1453" s="120" t="s">
        <v>5820</v>
      </c>
      <c r="J1453" s="120">
        <v>2900</v>
      </c>
      <c r="K1453" s="120">
        <v>459749</v>
      </c>
      <c r="L1453" s="120">
        <v>0.434</v>
      </c>
      <c r="M1453" s="121" t="s">
        <v>5657</v>
      </c>
      <c r="N1453" s="120">
        <v>1</v>
      </c>
      <c r="O1453" s="119">
        <v>456.7</v>
      </c>
      <c r="P1453" s="119"/>
      <c r="Q1453" s="119"/>
      <c r="R1453" s="120" t="s">
        <v>5660</v>
      </c>
      <c r="S1453" s="120">
        <v>1.1000000000000001</v>
      </c>
      <c r="T1453" s="120"/>
      <c r="U1453" s="120"/>
      <c r="V1453" s="172">
        <v>339.2</v>
      </c>
      <c r="W1453" s="172"/>
      <c r="X1453" s="172">
        <v>291.39999999999998</v>
      </c>
      <c r="Y1453" s="172">
        <v>47.8</v>
      </c>
      <c r="Z1453" s="172"/>
      <c r="AA1453" s="123">
        <v>2759.2</v>
      </c>
      <c r="AB1453" s="123"/>
      <c r="AC1453" s="123">
        <v>346</v>
      </c>
      <c r="AD1453" s="123"/>
      <c r="AE1453" s="123"/>
      <c r="AF1453" s="123"/>
      <c r="AG1453" s="214"/>
      <c r="AH1453" s="229" t="str">
        <f t="shared" si="198"/>
        <v>a3</v>
      </c>
      <c r="AI1453" s="122"/>
      <c r="AJ1453" s="122"/>
      <c r="AK1453" s="122"/>
      <c r="AL1453" s="122"/>
      <c r="AM1453" s="122"/>
      <c r="AN1453" s="173">
        <v>1</v>
      </c>
      <c r="AO1453" s="173"/>
      <c r="AP1453" s="173"/>
      <c r="AQ1453" s="173"/>
      <c r="AR1453" s="173"/>
      <c r="AS1453" s="173"/>
      <c r="AT1453" s="173">
        <v>0.5</v>
      </c>
      <c r="AU1453" s="173">
        <v>0.5</v>
      </c>
      <c r="AV1453" s="173">
        <v>0.5</v>
      </c>
      <c r="AW1453" s="173">
        <v>0.5</v>
      </c>
      <c r="AX1453" s="173"/>
      <c r="AY1453" s="173"/>
      <c r="AZ1453" s="211">
        <f t="shared" si="204"/>
        <v>1</v>
      </c>
      <c r="BA1453" s="211">
        <f t="shared" si="205"/>
        <v>2</v>
      </c>
      <c r="BB1453" s="205">
        <f t="shared" si="199"/>
        <v>42998</v>
      </c>
      <c r="BC1453" s="205">
        <f t="shared" si="200"/>
        <v>42998</v>
      </c>
      <c r="BD1453" s="205">
        <f t="shared" si="201"/>
        <v>0</v>
      </c>
      <c r="BE1453" s="205">
        <f t="shared" si="202"/>
        <v>0</v>
      </c>
      <c r="BF1453" s="175">
        <v>42998</v>
      </c>
      <c r="BG1453" s="175"/>
      <c r="BH1453" s="175">
        <v>11102</v>
      </c>
      <c r="BI1453" s="175"/>
      <c r="BJ1453" s="175"/>
      <c r="BK1453" s="175">
        <v>8405</v>
      </c>
      <c r="BL1453" s="175">
        <v>5904</v>
      </c>
      <c r="BM1453" s="175">
        <v>8371</v>
      </c>
      <c r="BN1453" s="175">
        <v>2249</v>
      </c>
      <c r="BO1453" s="175">
        <v>6967</v>
      </c>
      <c r="BP1453" s="198">
        <f t="shared" si="203"/>
        <v>18069</v>
      </c>
    </row>
    <row r="1454" spans="1:68" s="116" customFormat="1" x14ac:dyDescent="0.15">
      <c r="A1454" s="117">
        <v>2821501001</v>
      </c>
      <c r="B1454" s="118" t="s">
        <v>2157</v>
      </c>
      <c r="C1454" s="118" t="s">
        <v>2099</v>
      </c>
      <c r="D1454" s="118" t="s">
        <v>2158</v>
      </c>
      <c r="E1454" s="118" t="s">
        <v>4633</v>
      </c>
      <c r="F1454" s="120">
        <v>15</v>
      </c>
      <c r="G1454" s="119">
        <v>482674</v>
      </c>
      <c r="H1454" s="119"/>
      <c r="I1454" s="120" t="s">
        <v>5820</v>
      </c>
      <c r="J1454" s="120">
        <v>2300</v>
      </c>
      <c r="K1454" s="120">
        <v>398829</v>
      </c>
      <c r="L1454" s="120">
        <v>0.47499999999999998</v>
      </c>
      <c r="M1454" s="121" t="s">
        <v>5659</v>
      </c>
      <c r="N1454" s="120">
        <v>1</v>
      </c>
      <c r="O1454" s="119">
        <v>391</v>
      </c>
      <c r="P1454" s="119">
        <v>49</v>
      </c>
      <c r="Q1454" s="119">
        <v>7.1</v>
      </c>
      <c r="R1454" s="120" t="s">
        <v>5655</v>
      </c>
      <c r="S1454" s="120">
        <v>9.9</v>
      </c>
      <c r="T1454" s="120"/>
      <c r="U1454" s="120"/>
      <c r="V1454" s="172">
        <v>434.8</v>
      </c>
      <c r="W1454" s="172">
        <v>34</v>
      </c>
      <c r="X1454" s="172">
        <v>288.3</v>
      </c>
      <c r="Y1454" s="172">
        <v>17.399999999999999</v>
      </c>
      <c r="Z1454" s="172">
        <v>95.1</v>
      </c>
      <c r="AA1454" s="123">
        <v>4868</v>
      </c>
      <c r="AB1454" s="123"/>
      <c r="AC1454" s="123">
        <v>304</v>
      </c>
      <c r="AD1454" s="123"/>
      <c r="AE1454" s="123"/>
      <c r="AF1454" s="123"/>
      <c r="AG1454" s="214"/>
      <c r="AH1454" s="229" t="str">
        <f t="shared" si="198"/>
        <v>a3</v>
      </c>
      <c r="AI1454" s="122"/>
      <c r="AJ1454" s="122"/>
      <c r="AK1454" s="122"/>
      <c r="AL1454" s="122"/>
      <c r="AM1454" s="122"/>
      <c r="AN1454" s="173">
        <v>14</v>
      </c>
      <c r="AO1454" s="173"/>
      <c r="AP1454" s="173"/>
      <c r="AQ1454" s="173"/>
      <c r="AR1454" s="173"/>
      <c r="AS1454" s="173">
        <v>0.5</v>
      </c>
      <c r="AT1454" s="173">
        <v>1</v>
      </c>
      <c r="AU1454" s="173"/>
      <c r="AV1454" s="173">
        <v>0.8</v>
      </c>
      <c r="AW1454" s="173"/>
      <c r="AX1454" s="173"/>
      <c r="AY1454" s="173"/>
      <c r="AZ1454" s="211">
        <f t="shared" si="204"/>
        <v>14.5</v>
      </c>
      <c r="BA1454" s="211">
        <f t="shared" si="205"/>
        <v>1.8</v>
      </c>
      <c r="BB1454" s="205">
        <f t="shared" si="199"/>
        <v>75935</v>
      </c>
      <c r="BC1454" s="205">
        <f t="shared" si="200"/>
        <v>55460</v>
      </c>
      <c r="BD1454" s="205">
        <f t="shared" si="201"/>
        <v>20475</v>
      </c>
      <c r="BE1454" s="205">
        <f t="shared" si="202"/>
        <v>0</v>
      </c>
      <c r="BF1454" s="175">
        <v>55460</v>
      </c>
      <c r="BG1454" s="175">
        <v>6933</v>
      </c>
      <c r="BH1454" s="175">
        <v>20475</v>
      </c>
      <c r="BI1454" s="175">
        <v>20475</v>
      </c>
      <c r="BJ1454" s="175"/>
      <c r="BK1454" s="175">
        <v>4455</v>
      </c>
      <c r="BL1454" s="175">
        <v>12042</v>
      </c>
      <c r="BM1454" s="175">
        <v>6716</v>
      </c>
      <c r="BN1454" s="175">
        <v>3850</v>
      </c>
      <c r="BO1454" s="175">
        <v>989</v>
      </c>
      <c r="BP1454" s="198">
        <f t="shared" si="203"/>
        <v>21464</v>
      </c>
    </row>
    <row r="1455" spans="1:68" s="116" customFormat="1" x14ac:dyDescent="0.15">
      <c r="A1455" s="117">
        <v>2821601001</v>
      </c>
      <c r="B1455" s="118" t="s">
        <v>2159</v>
      </c>
      <c r="C1455" s="118" t="s">
        <v>2099</v>
      </c>
      <c r="D1455" s="118" t="s">
        <v>2160</v>
      </c>
      <c r="E1455" s="118" t="s">
        <v>4634</v>
      </c>
      <c r="F1455" s="120">
        <v>48</v>
      </c>
      <c r="G1455" s="119">
        <v>1861446</v>
      </c>
      <c r="H1455" s="119">
        <v>633750</v>
      </c>
      <c r="I1455" s="120" t="s">
        <v>5821</v>
      </c>
      <c r="J1455" s="120">
        <v>8200</v>
      </c>
      <c r="K1455" s="120">
        <v>2177761</v>
      </c>
      <c r="L1455" s="120">
        <v>0.72799999999999998</v>
      </c>
      <c r="M1455" s="121" t="s">
        <v>5670</v>
      </c>
      <c r="N1455" s="120">
        <v>2</v>
      </c>
      <c r="O1455" s="119">
        <v>84</v>
      </c>
      <c r="P1455" s="119">
        <v>20</v>
      </c>
      <c r="Q1455" s="119">
        <v>2.2999999999999998</v>
      </c>
      <c r="R1455" s="120" t="s">
        <v>5655</v>
      </c>
      <c r="S1455" s="120">
        <v>5.1999999999999993</v>
      </c>
      <c r="T1455" s="120"/>
      <c r="U1455" s="120"/>
      <c r="V1455" s="172">
        <v>1049.7</v>
      </c>
      <c r="W1455" s="172">
        <v>109.1</v>
      </c>
      <c r="X1455" s="172">
        <v>650.1</v>
      </c>
      <c r="Y1455" s="172">
        <v>52.2</v>
      </c>
      <c r="Z1455" s="172">
        <v>238.3</v>
      </c>
      <c r="AA1455" s="123">
        <v>22521</v>
      </c>
      <c r="AB1455" s="123">
        <v>22679.799999999952</v>
      </c>
      <c r="AC1455" s="123">
        <v>414</v>
      </c>
      <c r="AD1455" s="123"/>
      <c r="AE1455" s="123"/>
      <c r="AF1455" s="123"/>
      <c r="AG1455" s="214"/>
      <c r="AH1455" s="229" t="str">
        <f t="shared" si="198"/>
        <v>b3</v>
      </c>
      <c r="AI1455" s="122"/>
      <c r="AJ1455" s="122"/>
      <c r="AK1455" s="122"/>
      <c r="AL1455" s="122"/>
      <c r="AM1455" s="122"/>
      <c r="AN1455" s="173">
        <v>3</v>
      </c>
      <c r="AO1455" s="173">
        <v>1</v>
      </c>
      <c r="AP1455" s="173">
        <v>1</v>
      </c>
      <c r="AQ1455" s="173">
        <v>0.5</v>
      </c>
      <c r="AR1455" s="173">
        <v>1.5</v>
      </c>
      <c r="AS1455" s="173">
        <v>1</v>
      </c>
      <c r="AT1455" s="173">
        <v>3</v>
      </c>
      <c r="AU1455" s="173">
        <v>2</v>
      </c>
      <c r="AV1455" s="173"/>
      <c r="AW1455" s="173">
        <v>1</v>
      </c>
      <c r="AX1455" s="173"/>
      <c r="AY1455" s="173">
        <v>1</v>
      </c>
      <c r="AZ1455" s="211">
        <f t="shared" si="204"/>
        <v>8</v>
      </c>
      <c r="BA1455" s="211">
        <f t="shared" si="205"/>
        <v>7</v>
      </c>
      <c r="BB1455" s="205">
        <f t="shared" si="199"/>
        <v>151813</v>
      </c>
      <c r="BC1455" s="205">
        <f t="shared" si="200"/>
        <v>128970</v>
      </c>
      <c r="BD1455" s="205">
        <f t="shared" si="201"/>
        <v>37678</v>
      </c>
      <c r="BE1455" s="205">
        <f t="shared" si="202"/>
        <v>14835</v>
      </c>
      <c r="BF1455" s="175">
        <v>114135</v>
      </c>
      <c r="BG1455" s="175">
        <v>25977</v>
      </c>
      <c r="BH1455" s="175">
        <v>37678</v>
      </c>
      <c r="BI1455" s="175">
        <v>22843</v>
      </c>
      <c r="BJ1455" s="175"/>
      <c r="BK1455" s="175"/>
      <c r="BL1455" s="175">
        <v>8757</v>
      </c>
      <c r="BM1455" s="175">
        <v>16464</v>
      </c>
      <c r="BN1455" s="175">
        <v>16048</v>
      </c>
      <c r="BO1455" s="175">
        <v>24046</v>
      </c>
      <c r="BP1455" s="198">
        <f t="shared" si="203"/>
        <v>61724</v>
      </c>
    </row>
    <row r="1456" spans="1:68" s="116" customFormat="1" x14ac:dyDescent="0.15">
      <c r="A1456" s="117">
        <v>2821601002</v>
      </c>
      <c r="B1456" s="118" t="s">
        <v>2161</v>
      </c>
      <c r="C1456" s="118" t="s">
        <v>2099</v>
      </c>
      <c r="D1456" s="118" t="s">
        <v>2160</v>
      </c>
      <c r="E1456" s="118" t="s">
        <v>4635</v>
      </c>
      <c r="F1456" s="120">
        <v>29</v>
      </c>
      <c r="G1456" s="119">
        <v>3995449</v>
      </c>
      <c r="H1456" s="119"/>
      <c r="I1456" s="120" t="s">
        <v>5820</v>
      </c>
      <c r="J1456" s="120">
        <v>16400</v>
      </c>
      <c r="K1456" s="120">
        <v>3995449</v>
      </c>
      <c r="L1456" s="120">
        <v>0.66700000000000004</v>
      </c>
      <c r="M1456" s="121" t="s">
        <v>5654</v>
      </c>
      <c r="N1456" s="120">
        <v>1</v>
      </c>
      <c r="O1456" s="119">
        <v>180</v>
      </c>
      <c r="P1456" s="119">
        <v>45</v>
      </c>
      <c r="Q1456" s="119">
        <v>5</v>
      </c>
      <c r="R1456" s="120" t="s">
        <v>5655</v>
      </c>
      <c r="S1456" s="120">
        <v>52</v>
      </c>
      <c r="T1456" s="120"/>
      <c r="U1456" s="120"/>
      <c r="V1456" s="172">
        <v>1705.4</v>
      </c>
      <c r="W1456" s="172">
        <v>238</v>
      </c>
      <c r="X1456" s="172">
        <v>1130.5999999999999</v>
      </c>
      <c r="Y1456" s="172">
        <v>336.8</v>
      </c>
      <c r="Z1456" s="172"/>
      <c r="AA1456" s="123">
        <v>16098.6</v>
      </c>
      <c r="AB1456" s="123">
        <v>57373.310000000041</v>
      </c>
      <c r="AC1456" s="123">
        <v>1513</v>
      </c>
      <c r="AD1456" s="123"/>
      <c r="AE1456" s="123"/>
      <c r="AF1456" s="123"/>
      <c r="AG1456" s="214"/>
      <c r="AH1456" s="229" t="str">
        <f t="shared" si="198"/>
        <v>a3</v>
      </c>
      <c r="AI1456" s="122"/>
      <c r="AJ1456" s="122"/>
      <c r="AK1456" s="122"/>
      <c r="AL1456" s="122"/>
      <c r="AM1456" s="122"/>
      <c r="AN1456" s="173">
        <v>7</v>
      </c>
      <c r="AO1456" s="173"/>
      <c r="AP1456" s="173">
        <v>3</v>
      </c>
      <c r="AQ1456" s="173">
        <v>1</v>
      </c>
      <c r="AR1456" s="173">
        <v>2</v>
      </c>
      <c r="AS1456" s="173"/>
      <c r="AT1456" s="173">
        <v>3.5</v>
      </c>
      <c r="AU1456" s="173">
        <v>3.5</v>
      </c>
      <c r="AV1456" s="173"/>
      <c r="AW1456" s="173"/>
      <c r="AX1456" s="173"/>
      <c r="AY1456" s="173">
        <v>1</v>
      </c>
      <c r="AZ1456" s="211">
        <f t="shared" si="204"/>
        <v>13</v>
      </c>
      <c r="BA1456" s="211">
        <f t="shared" si="205"/>
        <v>8</v>
      </c>
      <c r="BB1456" s="205">
        <f t="shared" si="199"/>
        <v>231838</v>
      </c>
      <c r="BC1456" s="205">
        <f t="shared" si="200"/>
        <v>205147</v>
      </c>
      <c r="BD1456" s="205">
        <f t="shared" si="201"/>
        <v>27021</v>
      </c>
      <c r="BE1456" s="205">
        <f t="shared" si="202"/>
        <v>330</v>
      </c>
      <c r="BF1456" s="175">
        <v>204817</v>
      </c>
      <c r="BG1456" s="175">
        <v>86541</v>
      </c>
      <c r="BH1456" s="175">
        <v>38266</v>
      </c>
      <c r="BI1456" s="175">
        <v>26691</v>
      </c>
      <c r="BJ1456" s="175"/>
      <c r="BK1456" s="175"/>
      <c r="BL1456" s="175">
        <v>7601</v>
      </c>
      <c r="BM1456" s="175">
        <v>26385</v>
      </c>
      <c r="BN1456" s="175">
        <v>16374</v>
      </c>
      <c r="BO1456" s="175">
        <v>29980</v>
      </c>
      <c r="BP1456" s="198">
        <f t="shared" si="203"/>
        <v>68246</v>
      </c>
    </row>
    <row r="1457" spans="1:68" s="116" customFormat="1" x14ac:dyDescent="0.15">
      <c r="A1457" s="117">
        <v>2822101001</v>
      </c>
      <c r="B1457" s="118" t="s">
        <v>2162</v>
      </c>
      <c r="C1457" s="118" t="s">
        <v>2099</v>
      </c>
      <c r="D1457" s="118" t="s">
        <v>2163</v>
      </c>
      <c r="E1457" s="118" t="s">
        <v>4636</v>
      </c>
      <c r="F1457" s="120">
        <v>30</v>
      </c>
      <c r="G1457" s="119">
        <v>1107813</v>
      </c>
      <c r="H1457" s="119"/>
      <c r="I1457" s="120" t="s">
        <v>5820</v>
      </c>
      <c r="J1457" s="120">
        <v>7200</v>
      </c>
      <c r="K1457" s="120">
        <v>1106014</v>
      </c>
      <c r="L1457" s="120">
        <v>0.42099999999999999</v>
      </c>
      <c r="M1457" s="121" t="s">
        <v>5654</v>
      </c>
      <c r="N1457" s="120">
        <v>1</v>
      </c>
      <c r="O1457" s="119">
        <v>280</v>
      </c>
      <c r="P1457" s="119">
        <v>44</v>
      </c>
      <c r="Q1457" s="119">
        <v>5</v>
      </c>
      <c r="R1457" s="120" t="s">
        <v>5655</v>
      </c>
      <c r="S1457" s="120">
        <v>10.7</v>
      </c>
      <c r="T1457" s="120"/>
      <c r="U1457" s="120"/>
      <c r="V1457" s="172">
        <v>929.5</v>
      </c>
      <c r="W1457" s="172">
        <v>102.7</v>
      </c>
      <c r="X1457" s="172">
        <v>381.3</v>
      </c>
      <c r="Y1457" s="172">
        <v>176.8</v>
      </c>
      <c r="Z1457" s="172">
        <v>268.7</v>
      </c>
      <c r="AA1457" s="123">
        <v>29613</v>
      </c>
      <c r="AB1457" s="123"/>
      <c r="AC1457" s="123">
        <v>1188</v>
      </c>
      <c r="AD1457" s="123"/>
      <c r="AE1457" s="123"/>
      <c r="AF1457" s="123"/>
      <c r="AG1457" s="214"/>
      <c r="AH1457" s="229" t="str">
        <f t="shared" si="198"/>
        <v>a3</v>
      </c>
      <c r="AI1457" s="122"/>
      <c r="AJ1457" s="122"/>
      <c r="AK1457" s="122"/>
      <c r="AL1457" s="122"/>
      <c r="AM1457" s="122"/>
      <c r="AN1457" s="173">
        <v>0.6</v>
      </c>
      <c r="AO1457" s="173"/>
      <c r="AP1457" s="173"/>
      <c r="AQ1457" s="173"/>
      <c r="AR1457" s="173" t="s">
        <v>3186</v>
      </c>
      <c r="AS1457" s="173">
        <v>0.5</v>
      </c>
      <c r="AT1457" s="173">
        <v>1.5</v>
      </c>
      <c r="AU1457" s="173">
        <v>0.5</v>
      </c>
      <c r="AV1457" s="173">
        <v>1.5</v>
      </c>
      <c r="AW1457" s="173">
        <v>0.5</v>
      </c>
      <c r="AX1457" s="173">
        <v>1</v>
      </c>
      <c r="AY1457" s="173">
        <v>0.5</v>
      </c>
      <c r="AZ1457" s="211">
        <f t="shared" si="204"/>
        <v>1.1000000000000001</v>
      </c>
      <c r="BA1457" s="211">
        <f t="shared" si="205"/>
        <v>5.5</v>
      </c>
      <c r="BB1457" s="205">
        <f t="shared" si="199"/>
        <v>118392</v>
      </c>
      <c r="BC1457" s="205">
        <f t="shared" si="200"/>
        <v>88987</v>
      </c>
      <c r="BD1457" s="205">
        <f t="shared" si="201"/>
        <v>38713</v>
      </c>
      <c r="BE1457" s="205">
        <f t="shared" si="202"/>
        <v>9308</v>
      </c>
      <c r="BF1457" s="175">
        <v>79679</v>
      </c>
      <c r="BG1457" s="175">
        <v>9736</v>
      </c>
      <c r="BH1457" s="175">
        <v>38713</v>
      </c>
      <c r="BI1457" s="175">
        <v>29405</v>
      </c>
      <c r="BJ1457" s="175"/>
      <c r="BK1457" s="175">
        <v>6029</v>
      </c>
      <c r="BL1457" s="175">
        <v>4707</v>
      </c>
      <c r="BM1457" s="175">
        <v>13098</v>
      </c>
      <c r="BN1457" s="175">
        <v>6391</v>
      </c>
      <c r="BO1457" s="175">
        <v>10313</v>
      </c>
      <c r="BP1457" s="198">
        <f t="shared" si="203"/>
        <v>49026</v>
      </c>
    </row>
    <row r="1458" spans="1:68" s="116" customFormat="1" x14ac:dyDescent="0.15">
      <c r="A1458" s="117">
        <v>2822101002</v>
      </c>
      <c r="B1458" s="118" t="s">
        <v>2164</v>
      </c>
      <c r="C1458" s="118" t="s">
        <v>2099</v>
      </c>
      <c r="D1458" s="118" t="s">
        <v>2163</v>
      </c>
      <c r="E1458" s="118" t="s">
        <v>4637</v>
      </c>
      <c r="F1458" s="120">
        <v>13</v>
      </c>
      <c r="G1458" s="119">
        <v>1130126</v>
      </c>
      <c r="H1458" s="119"/>
      <c r="I1458" s="120" t="s">
        <v>5820</v>
      </c>
      <c r="J1458" s="120">
        <v>5550</v>
      </c>
      <c r="K1458" s="120">
        <v>1130126</v>
      </c>
      <c r="L1458" s="120">
        <v>0.55800000000000005</v>
      </c>
      <c r="M1458" s="121" t="s">
        <v>5654</v>
      </c>
      <c r="N1458" s="120">
        <v>2</v>
      </c>
      <c r="O1458" s="119">
        <v>246</v>
      </c>
      <c r="P1458" s="119">
        <v>38</v>
      </c>
      <c r="Q1458" s="119">
        <v>4.0999999999999996</v>
      </c>
      <c r="R1458" s="120" t="s">
        <v>5655</v>
      </c>
      <c r="S1458" s="120">
        <v>17.8</v>
      </c>
      <c r="T1458" s="120"/>
      <c r="U1458" s="120"/>
      <c r="V1458" s="172">
        <v>1183</v>
      </c>
      <c r="W1458" s="172">
        <v>189.5</v>
      </c>
      <c r="X1458" s="172">
        <v>793</v>
      </c>
      <c r="Y1458" s="172">
        <v>153.6</v>
      </c>
      <c r="Z1458" s="172">
        <v>46.9</v>
      </c>
      <c r="AA1458" s="123">
        <v>4398</v>
      </c>
      <c r="AB1458" s="123"/>
      <c r="AC1458" s="123">
        <v>1160</v>
      </c>
      <c r="AD1458" s="123"/>
      <c r="AE1458" s="123"/>
      <c r="AF1458" s="123"/>
      <c r="AG1458" s="214"/>
      <c r="AH1458" s="229" t="str">
        <f t="shared" si="198"/>
        <v>b3</v>
      </c>
      <c r="AI1458" s="122"/>
      <c r="AJ1458" s="122"/>
      <c r="AK1458" s="122"/>
      <c r="AL1458" s="122"/>
      <c r="AM1458" s="122"/>
      <c r="AN1458" s="173">
        <v>0.6</v>
      </c>
      <c r="AO1458" s="173"/>
      <c r="AP1458" s="173"/>
      <c r="AQ1458" s="173"/>
      <c r="AR1458" s="173" t="s">
        <v>3186</v>
      </c>
      <c r="AS1458" s="173">
        <v>0.5</v>
      </c>
      <c r="AT1458" s="173">
        <v>1.5</v>
      </c>
      <c r="AU1458" s="173">
        <v>0.5</v>
      </c>
      <c r="AV1458" s="173">
        <v>1.5</v>
      </c>
      <c r="AW1458" s="173">
        <v>0.5</v>
      </c>
      <c r="AX1458" s="173">
        <v>1</v>
      </c>
      <c r="AY1458" s="173">
        <v>0.5</v>
      </c>
      <c r="AZ1458" s="211">
        <f t="shared" si="204"/>
        <v>1.1000000000000001</v>
      </c>
      <c r="BA1458" s="211">
        <f t="shared" si="205"/>
        <v>5.5</v>
      </c>
      <c r="BB1458" s="205">
        <f t="shared" si="199"/>
        <v>123786</v>
      </c>
      <c r="BC1458" s="205">
        <f t="shared" si="200"/>
        <v>95821</v>
      </c>
      <c r="BD1458" s="205">
        <f t="shared" si="201"/>
        <v>35847</v>
      </c>
      <c r="BE1458" s="205">
        <f t="shared" si="202"/>
        <v>7882</v>
      </c>
      <c r="BF1458" s="175">
        <v>87939</v>
      </c>
      <c r="BG1458" s="175">
        <v>9736</v>
      </c>
      <c r="BH1458" s="175">
        <v>35847</v>
      </c>
      <c r="BI1458" s="175">
        <v>27965</v>
      </c>
      <c r="BJ1458" s="175"/>
      <c r="BK1458" s="175">
        <v>9554</v>
      </c>
      <c r="BL1458" s="175">
        <v>11132</v>
      </c>
      <c r="BM1458" s="175">
        <v>15820</v>
      </c>
      <c r="BN1458" s="175">
        <v>4915</v>
      </c>
      <c r="BO1458" s="175">
        <v>8817</v>
      </c>
      <c r="BP1458" s="198">
        <f t="shared" si="203"/>
        <v>44664</v>
      </c>
    </row>
    <row r="1459" spans="1:68" s="116" customFormat="1" x14ac:dyDescent="0.15">
      <c r="A1459" s="117">
        <v>2822102003</v>
      </c>
      <c r="B1459" s="118" t="s">
        <v>2165</v>
      </c>
      <c r="C1459" s="118" t="s">
        <v>2099</v>
      </c>
      <c r="D1459" s="118" t="s">
        <v>2163</v>
      </c>
      <c r="E1459" s="118" t="s">
        <v>4638</v>
      </c>
      <c r="F1459" s="120">
        <v>17</v>
      </c>
      <c r="G1459" s="119">
        <v>275343</v>
      </c>
      <c r="H1459" s="119"/>
      <c r="I1459" s="120" t="s">
        <v>5820</v>
      </c>
      <c r="J1459" s="120">
        <v>1280</v>
      </c>
      <c r="K1459" s="120">
        <v>239053</v>
      </c>
      <c r="L1459" s="120">
        <v>0.51200000000000001</v>
      </c>
      <c r="M1459" s="121" t="s">
        <v>5657</v>
      </c>
      <c r="N1459" s="120">
        <v>1</v>
      </c>
      <c r="O1459" s="119">
        <v>338.3</v>
      </c>
      <c r="P1459" s="119">
        <v>49.6</v>
      </c>
      <c r="Q1459" s="119">
        <v>6.8</v>
      </c>
      <c r="R1459" s="120" t="s">
        <v>5658</v>
      </c>
      <c r="S1459" s="120">
        <v>0.3</v>
      </c>
      <c r="T1459" s="120"/>
      <c r="U1459" s="120"/>
      <c r="V1459" s="172">
        <v>302.89999999999998</v>
      </c>
      <c r="W1459" s="172">
        <v>48.5</v>
      </c>
      <c r="X1459" s="172">
        <v>144.5</v>
      </c>
      <c r="Y1459" s="172">
        <v>29.7</v>
      </c>
      <c r="Z1459" s="172">
        <v>80.2</v>
      </c>
      <c r="AA1459" s="123">
        <v>2012</v>
      </c>
      <c r="AB1459" s="123"/>
      <c r="AC1459" s="123">
        <v>276</v>
      </c>
      <c r="AD1459" s="123"/>
      <c r="AE1459" s="123"/>
      <c r="AF1459" s="123"/>
      <c r="AG1459" s="214"/>
      <c r="AH1459" s="229" t="str">
        <f t="shared" si="198"/>
        <v>a3</v>
      </c>
      <c r="AI1459" s="122"/>
      <c r="AJ1459" s="122"/>
      <c r="AK1459" s="122"/>
      <c r="AL1459" s="122"/>
      <c r="AM1459" s="122"/>
      <c r="AN1459" s="173">
        <v>0.6</v>
      </c>
      <c r="AO1459" s="173"/>
      <c r="AP1459" s="173"/>
      <c r="AQ1459" s="173"/>
      <c r="AR1459" s="173" t="s">
        <v>3186</v>
      </c>
      <c r="AS1459" s="173">
        <v>2</v>
      </c>
      <c r="AT1459" s="173">
        <v>0.7</v>
      </c>
      <c r="AU1459" s="173"/>
      <c r="AV1459" s="173">
        <v>0.5</v>
      </c>
      <c r="AW1459" s="173"/>
      <c r="AX1459" s="173"/>
      <c r="AY1459" s="173"/>
      <c r="AZ1459" s="211">
        <f t="shared" si="204"/>
        <v>2.6</v>
      </c>
      <c r="BA1459" s="211">
        <f t="shared" si="205"/>
        <v>1.2</v>
      </c>
      <c r="BB1459" s="205">
        <f t="shared" si="199"/>
        <v>32959</v>
      </c>
      <c r="BC1459" s="205">
        <f t="shared" si="200"/>
        <v>27402</v>
      </c>
      <c r="BD1459" s="205">
        <f t="shared" si="201"/>
        <v>-7353</v>
      </c>
      <c r="BE1459" s="205">
        <f t="shared" si="202"/>
        <v>-12910</v>
      </c>
      <c r="BF1459" s="175">
        <v>40312</v>
      </c>
      <c r="BG1459" s="175">
        <v>8113</v>
      </c>
      <c r="BH1459" s="175">
        <v>7885</v>
      </c>
      <c r="BI1459" s="175">
        <v>5557</v>
      </c>
      <c r="BJ1459" s="175"/>
      <c r="BK1459" s="175">
        <v>1702</v>
      </c>
      <c r="BL1459" s="175">
        <v>1383</v>
      </c>
      <c r="BM1459" s="175">
        <v>3896</v>
      </c>
      <c r="BN1459" s="175">
        <v>1601</v>
      </c>
      <c r="BO1459" s="175">
        <v>2822</v>
      </c>
      <c r="BP1459" s="198">
        <f t="shared" si="203"/>
        <v>10707</v>
      </c>
    </row>
    <row r="1460" spans="1:68" s="116" customFormat="1" x14ac:dyDescent="0.15">
      <c r="A1460" s="117">
        <v>2822102004</v>
      </c>
      <c r="B1460" s="118" t="s">
        <v>2166</v>
      </c>
      <c r="C1460" s="118" t="s">
        <v>2099</v>
      </c>
      <c r="D1460" s="118" t="s">
        <v>2163</v>
      </c>
      <c r="E1460" s="118" t="s">
        <v>4639</v>
      </c>
      <c r="F1460" s="120">
        <v>13</v>
      </c>
      <c r="G1460" s="119">
        <v>94298</v>
      </c>
      <c r="H1460" s="119"/>
      <c r="I1460" s="120" t="s">
        <v>5820</v>
      </c>
      <c r="J1460" s="120">
        <v>790</v>
      </c>
      <c r="K1460" s="120">
        <v>94298</v>
      </c>
      <c r="L1460" s="120">
        <v>0.32700000000000001</v>
      </c>
      <c r="M1460" s="121" t="s">
        <v>5657</v>
      </c>
      <c r="N1460" s="120">
        <v>1</v>
      </c>
      <c r="O1460" s="119">
        <v>203.9</v>
      </c>
      <c r="P1460" s="119">
        <v>35.299999999999997</v>
      </c>
      <c r="Q1460" s="119">
        <v>3.9</v>
      </c>
      <c r="R1460" s="120" t="s">
        <v>5658</v>
      </c>
      <c r="S1460" s="120">
        <v>0.3</v>
      </c>
      <c r="T1460" s="120"/>
      <c r="U1460" s="120"/>
      <c r="V1460" s="172">
        <v>133</v>
      </c>
      <c r="W1460" s="172">
        <v>4.9000000000000004</v>
      </c>
      <c r="X1460" s="172">
        <v>58.2</v>
      </c>
      <c r="Y1460" s="172">
        <v>26.2</v>
      </c>
      <c r="Z1460" s="172">
        <v>43.7</v>
      </c>
      <c r="AA1460" s="123">
        <v>624</v>
      </c>
      <c r="AB1460" s="123"/>
      <c r="AC1460" s="123"/>
      <c r="AD1460" s="123"/>
      <c r="AE1460" s="123"/>
      <c r="AF1460" s="123"/>
      <c r="AG1460" s="214"/>
      <c r="AH1460" s="229" t="str">
        <f t="shared" si="198"/>
        <v>a2</v>
      </c>
      <c r="AI1460" s="122"/>
      <c r="AJ1460" s="122"/>
      <c r="AK1460" s="122"/>
      <c r="AL1460" s="122"/>
      <c r="AM1460" s="122"/>
      <c r="AN1460" s="173">
        <v>0.6</v>
      </c>
      <c r="AO1460" s="173"/>
      <c r="AP1460" s="173"/>
      <c r="AQ1460" s="173"/>
      <c r="AR1460" s="173" t="s">
        <v>3186</v>
      </c>
      <c r="AS1460" s="173">
        <v>2</v>
      </c>
      <c r="AT1460" s="173">
        <v>0.7</v>
      </c>
      <c r="AU1460" s="173"/>
      <c r="AV1460" s="173">
        <v>0.5</v>
      </c>
      <c r="AW1460" s="173"/>
      <c r="AX1460" s="173"/>
      <c r="AY1460" s="173"/>
      <c r="AZ1460" s="211">
        <f t="shared" si="204"/>
        <v>2.6</v>
      </c>
      <c r="BA1460" s="211">
        <f t="shared" si="205"/>
        <v>1.2</v>
      </c>
      <c r="BB1460" s="205">
        <f t="shared" si="199"/>
        <v>18470</v>
      </c>
      <c r="BC1460" s="205">
        <f t="shared" si="200"/>
        <v>16508</v>
      </c>
      <c r="BD1460" s="205">
        <f t="shared" si="201"/>
        <v>3185</v>
      </c>
      <c r="BE1460" s="205">
        <f t="shared" si="202"/>
        <v>1223</v>
      </c>
      <c r="BF1460" s="175">
        <v>15285</v>
      </c>
      <c r="BG1460" s="175">
        <v>8113</v>
      </c>
      <c r="BH1460" s="175">
        <v>3087</v>
      </c>
      <c r="BI1460" s="175">
        <v>1962</v>
      </c>
      <c r="BJ1460" s="175"/>
      <c r="BK1460" s="175">
        <v>1806</v>
      </c>
      <c r="BL1460" s="175"/>
      <c r="BM1460" s="175">
        <v>1774</v>
      </c>
      <c r="BN1460" s="175">
        <v>182</v>
      </c>
      <c r="BO1460" s="175">
        <v>1546</v>
      </c>
      <c r="BP1460" s="198">
        <f t="shared" si="203"/>
        <v>4633</v>
      </c>
    </row>
    <row r="1461" spans="1:68" s="116" customFormat="1" x14ac:dyDescent="0.15">
      <c r="A1461" s="117">
        <v>2822102005</v>
      </c>
      <c r="B1461" s="118" t="s">
        <v>2167</v>
      </c>
      <c r="C1461" s="118" t="s">
        <v>2099</v>
      </c>
      <c r="D1461" s="118" t="s">
        <v>2163</v>
      </c>
      <c r="E1461" s="118" t="s">
        <v>4640</v>
      </c>
      <c r="F1461" s="120">
        <v>13</v>
      </c>
      <c r="G1461" s="119">
        <v>79970</v>
      </c>
      <c r="H1461" s="119"/>
      <c r="I1461" s="120" t="s">
        <v>5820</v>
      </c>
      <c r="J1461" s="120">
        <v>730</v>
      </c>
      <c r="K1461" s="120">
        <v>79970</v>
      </c>
      <c r="L1461" s="120">
        <v>0.3</v>
      </c>
      <c r="M1461" s="121" t="s">
        <v>5657</v>
      </c>
      <c r="N1461" s="120">
        <v>1</v>
      </c>
      <c r="O1461" s="119">
        <v>228.3</v>
      </c>
      <c r="P1461" s="119">
        <v>51</v>
      </c>
      <c r="Q1461" s="119">
        <v>4.9000000000000004</v>
      </c>
      <c r="R1461" s="120" t="s">
        <v>5658</v>
      </c>
      <c r="S1461" s="120">
        <v>0.2</v>
      </c>
      <c r="T1461" s="120"/>
      <c r="U1461" s="120"/>
      <c r="V1461" s="172">
        <v>171.9</v>
      </c>
      <c r="W1461" s="172">
        <v>13.5</v>
      </c>
      <c r="X1461" s="172">
        <v>92.7</v>
      </c>
      <c r="Y1461" s="172">
        <v>36.700000000000003</v>
      </c>
      <c r="Z1461" s="172">
        <v>29</v>
      </c>
      <c r="AA1461" s="123">
        <v>493</v>
      </c>
      <c r="AB1461" s="123"/>
      <c r="AC1461" s="123"/>
      <c r="AD1461" s="123"/>
      <c r="AE1461" s="123"/>
      <c r="AF1461" s="123"/>
      <c r="AG1461" s="214"/>
      <c r="AH1461" s="229" t="str">
        <f t="shared" si="198"/>
        <v>a2</v>
      </c>
      <c r="AI1461" s="122"/>
      <c r="AJ1461" s="122"/>
      <c r="AK1461" s="122"/>
      <c r="AL1461" s="122"/>
      <c r="AM1461" s="122"/>
      <c r="AN1461" s="173">
        <v>0.6</v>
      </c>
      <c r="AO1461" s="173"/>
      <c r="AP1461" s="173"/>
      <c r="AQ1461" s="173"/>
      <c r="AR1461" s="173" t="s">
        <v>3186</v>
      </c>
      <c r="AS1461" s="173">
        <v>2</v>
      </c>
      <c r="AT1461" s="173">
        <v>0.7</v>
      </c>
      <c r="AU1461" s="173"/>
      <c r="AV1461" s="173">
        <v>0.5</v>
      </c>
      <c r="AW1461" s="173"/>
      <c r="AX1461" s="173"/>
      <c r="AY1461" s="173"/>
      <c r="AZ1461" s="211">
        <f t="shared" si="204"/>
        <v>2.6</v>
      </c>
      <c r="BA1461" s="211">
        <f t="shared" si="205"/>
        <v>1.2</v>
      </c>
      <c r="BB1461" s="205">
        <f t="shared" si="199"/>
        <v>21987</v>
      </c>
      <c r="BC1461" s="205">
        <f t="shared" si="200"/>
        <v>19689</v>
      </c>
      <c r="BD1461" s="205">
        <f t="shared" si="201"/>
        <v>3255</v>
      </c>
      <c r="BE1461" s="205">
        <f t="shared" si="202"/>
        <v>957</v>
      </c>
      <c r="BF1461" s="175">
        <v>18732</v>
      </c>
      <c r="BG1461" s="175">
        <v>8113</v>
      </c>
      <c r="BH1461" s="175">
        <v>3255</v>
      </c>
      <c r="BI1461" s="175">
        <v>2298</v>
      </c>
      <c r="BJ1461" s="175"/>
      <c r="BK1461" s="175">
        <v>1592</v>
      </c>
      <c r="BL1461" s="175">
        <v>3597</v>
      </c>
      <c r="BM1461" s="175">
        <v>1606</v>
      </c>
      <c r="BN1461" s="175">
        <v>148</v>
      </c>
      <c r="BO1461" s="175">
        <v>1378</v>
      </c>
      <c r="BP1461" s="198">
        <f t="shared" si="203"/>
        <v>4633</v>
      </c>
    </row>
    <row r="1462" spans="1:68" s="116" customFormat="1" x14ac:dyDescent="0.15">
      <c r="A1462" s="117">
        <v>2822102006</v>
      </c>
      <c r="B1462" s="118" t="s">
        <v>2168</v>
      </c>
      <c r="C1462" s="118" t="s">
        <v>2099</v>
      </c>
      <c r="D1462" s="118" t="s">
        <v>2163</v>
      </c>
      <c r="E1462" s="118" t="s">
        <v>4641</v>
      </c>
      <c r="F1462" s="120">
        <v>13</v>
      </c>
      <c r="G1462" s="119">
        <v>102779</v>
      </c>
      <c r="H1462" s="119"/>
      <c r="I1462" s="120" t="s">
        <v>5820</v>
      </c>
      <c r="J1462" s="120">
        <v>1080</v>
      </c>
      <c r="K1462" s="120">
        <v>102779</v>
      </c>
      <c r="L1462" s="120">
        <v>0.26100000000000001</v>
      </c>
      <c r="M1462" s="121" t="s">
        <v>5657</v>
      </c>
      <c r="N1462" s="120">
        <v>1</v>
      </c>
      <c r="O1462" s="119">
        <v>175.7</v>
      </c>
      <c r="P1462" s="119">
        <v>27.2</v>
      </c>
      <c r="Q1462" s="119">
        <v>2.9</v>
      </c>
      <c r="R1462" s="120" t="s">
        <v>5658</v>
      </c>
      <c r="S1462" s="120">
        <v>0.2</v>
      </c>
      <c r="T1462" s="120"/>
      <c r="U1462" s="120"/>
      <c r="V1462" s="172">
        <v>123.2</v>
      </c>
      <c r="W1462" s="172">
        <v>23.3</v>
      </c>
      <c r="X1462" s="172">
        <v>54.4</v>
      </c>
      <c r="Y1462" s="172">
        <v>24.4</v>
      </c>
      <c r="Z1462" s="172">
        <v>21.1</v>
      </c>
      <c r="AA1462" s="123">
        <v>710</v>
      </c>
      <c r="AB1462" s="123"/>
      <c r="AC1462" s="123"/>
      <c r="AD1462" s="123"/>
      <c r="AE1462" s="123"/>
      <c r="AF1462" s="123"/>
      <c r="AG1462" s="214"/>
      <c r="AH1462" s="229" t="str">
        <f t="shared" si="198"/>
        <v>a2</v>
      </c>
      <c r="AI1462" s="122"/>
      <c r="AJ1462" s="122"/>
      <c r="AK1462" s="122"/>
      <c r="AL1462" s="122"/>
      <c r="AM1462" s="122"/>
      <c r="AN1462" s="173">
        <v>0.6</v>
      </c>
      <c r="AO1462" s="173"/>
      <c r="AP1462" s="173"/>
      <c r="AQ1462" s="173"/>
      <c r="AR1462" s="173" t="s">
        <v>3186</v>
      </c>
      <c r="AS1462" s="173">
        <v>2</v>
      </c>
      <c r="AT1462" s="173">
        <v>0.7</v>
      </c>
      <c r="AU1462" s="173"/>
      <c r="AV1462" s="173">
        <v>0.5</v>
      </c>
      <c r="AW1462" s="173"/>
      <c r="AX1462" s="173"/>
      <c r="AY1462" s="173"/>
      <c r="AZ1462" s="211">
        <f t="shared" si="204"/>
        <v>2.6</v>
      </c>
      <c r="BA1462" s="211">
        <f t="shared" si="205"/>
        <v>1.2</v>
      </c>
      <c r="BB1462" s="205">
        <f t="shared" si="199"/>
        <v>20531</v>
      </c>
      <c r="BC1462" s="205">
        <f t="shared" si="200"/>
        <v>17671</v>
      </c>
      <c r="BD1462" s="205">
        <f t="shared" si="201"/>
        <v>3549</v>
      </c>
      <c r="BE1462" s="205">
        <f t="shared" si="202"/>
        <v>689</v>
      </c>
      <c r="BF1462" s="175">
        <v>16982</v>
      </c>
      <c r="BG1462" s="175">
        <v>8113</v>
      </c>
      <c r="BH1462" s="175">
        <v>3549</v>
      </c>
      <c r="BI1462" s="175">
        <v>2860</v>
      </c>
      <c r="BJ1462" s="175"/>
      <c r="BK1462" s="175">
        <v>2643</v>
      </c>
      <c r="BL1462" s="175"/>
      <c r="BM1462" s="175">
        <v>2079</v>
      </c>
      <c r="BN1462" s="175">
        <v>144</v>
      </c>
      <c r="BO1462" s="175">
        <v>1143</v>
      </c>
      <c r="BP1462" s="198">
        <f t="shared" si="203"/>
        <v>4692</v>
      </c>
    </row>
    <row r="1463" spans="1:68" s="116" customFormat="1" x14ac:dyDescent="0.15">
      <c r="A1463" s="117">
        <v>2822102007</v>
      </c>
      <c r="B1463" s="118" t="s">
        <v>2169</v>
      </c>
      <c r="C1463" s="118" t="s">
        <v>2099</v>
      </c>
      <c r="D1463" s="118" t="s">
        <v>2163</v>
      </c>
      <c r="E1463" s="118" t="s">
        <v>4642</v>
      </c>
      <c r="F1463" s="120">
        <v>12</v>
      </c>
      <c r="G1463" s="119">
        <v>111641</v>
      </c>
      <c r="H1463" s="119"/>
      <c r="I1463" s="120" t="s">
        <v>5820</v>
      </c>
      <c r="J1463" s="120">
        <v>870</v>
      </c>
      <c r="K1463" s="120">
        <v>111222</v>
      </c>
      <c r="L1463" s="120">
        <v>0.35</v>
      </c>
      <c r="M1463" s="121" t="s">
        <v>5657</v>
      </c>
      <c r="N1463" s="120">
        <v>1</v>
      </c>
      <c r="O1463" s="119">
        <v>254.2</v>
      </c>
      <c r="P1463" s="119">
        <v>40.6</v>
      </c>
      <c r="Q1463" s="119">
        <v>3.6</v>
      </c>
      <c r="R1463" s="120" t="s">
        <v>5658</v>
      </c>
      <c r="S1463" s="120">
        <v>0.2</v>
      </c>
      <c r="T1463" s="120"/>
      <c r="U1463" s="120"/>
      <c r="V1463" s="172">
        <v>223.9</v>
      </c>
      <c r="W1463" s="172">
        <v>18.3</v>
      </c>
      <c r="X1463" s="172">
        <v>140</v>
      </c>
      <c r="Y1463" s="172">
        <v>35.700000000000003</v>
      </c>
      <c r="Z1463" s="172">
        <v>29.9</v>
      </c>
      <c r="AA1463" s="123">
        <v>3240</v>
      </c>
      <c r="AB1463" s="123"/>
      <c r="AC1463" s="123">
        <v>171</v>
      </c>
      <c r="AD1463" s="123"/>
      <c r="AE1463" s="123"/>
      <c r="AF1463" s="123"/>
      <c r="AG1463" s="214"/>
      <c r="AH1463" s="229" t="str">
        <f t="shared" si="198"/>
        <v>a3</v>
      </c>
      <c r="AI1463" s="122"/>
      <c r="AJ1463" s="122"/>
      <c r="AK1463" s="122"/>
      <c r="AL1463" s="122"/>
      <c r="AM1463" s="122"/>
      <c r="AN1463" s="173">
        <v>0.6</v>
      </c>
      <c r="AO1463" s="173"/>
      <c r="AP1463" s="173"/>
      <c r="AQ1463" s="173"/>
      <c r="AR1463" s="173" t="s">
        <v>3186</v>
      </c>
      <c r="AS1463" s="173">
        <v>2</v>
      </c>
      <c r="AT1463" s="173">
        <v>0.7</v>
      </c>
      <c r="AU1463" s="173"/>
      <c r="AV1463" s="173">
        <v>0.5</v>
      </c>
      <c r="AW1463" s="173"/>
      <c r="AX1463" s="173"/>
      <c r="AY1463" s="173"/>
      <c r="AZ1463" s="211">
        <f t="shared" si="204"/>
        <v>2.6</v>
      </c>
      <c r="BA1463" s="211">
        <f t="shared" si="205"/>
        <v>1.2</v>
      </c>
      <c r="BB1463" s="205">
        <f t="shared" si="199"/>
        <v>30481</v>
      </c>
      <c r="BC1463" s="205">
        <f t="shared" si="200"/>
        <v>25459</v>
      </c>
      <c r="BD1463" s="205">
        <f t="shared" si="201"/>
        <v>5848</v>
      </c>
      <c r="BE1463" s="205">
        <f t="shared" si="202"/>
        <v>826</v>
      </c>
      <c r="BF1463" s="175">
        <v>24633</v>
      </c>
      <c r="BG1463" s="175">
        <v>8113</v>
      </c>
      <c r="BH1463" s="175">
        <v>5848</v>
      </c>
      <c r="BI1463" s="175">
        <v>5022</v>
      </c>
      <c r="BJ1463" s="175"/>
      <c r="BK1463" s="175">
        <v>555</v>
      </c>
      <c r="BL1463" s="175">
        <v>4645</v>
      </c>
      <c r="BM1463" s="175">
        <v>3370</v>
      </c>
      <c r="BN1463" s="175">
        <v>1585</v>
      </c>
      <c r="BO1463" s="175">
        <v>1343</v>
      </c>
      <c r="BP1463" s="198">
        <f t="shared" si="203"/>
        <v>7191</v>
      </c>
    </row>
    <row r="1464" spans="1:68" s="116" customFormat="1" x14ac:dyDescent="0.15">
      <c r="A1464" s="117">
        <v>2822102008</v>
      </c>
      <c r="B1464" s="118" t="s">
        <v>2170</v>
      </c>
      <c r="C1464" s="118" t="s">
        <v>2099</v>
      </c>
      <c r="D1464" s="118" t="s">
        <v>2163</v>
      </c>
      <c r="E1464" s="118" t="s">
        <v>4643</v>
      </c>
      <c r="F1464" s="120">
        <v>10</v>
      </c>
      <c r="G1464" s="119">
        <v>113844</v>
      </c>
      <c r="H1464" s="119"/>
      <c r="I1464" s="120" t="s">
        <v>5820</v>
      </c>
      <c r="J1464" s="120">
        <v>1300</v>
      </c>
      <c r="K1464" s="120">
        <v>113844</v>
      </c>
      <c r="L1464" s="120">
        <v>0.24</v>
      </c>
      <c r="M1464" s="121" t="s">
        <v>5676</v>
      </c>
      <c r="N1464" s="120">
        <v>1</v>
      </c>
      <c r="O1464" s="119">
        <v>142.30000000000001</v>
      </c>
      <c r="P1464" s="119">
        <v>46.2</v>
      </c>
      <c r="Q1464" s="119">
        <v>5</v>
      </c>
      <c r="R1464" s="120" t="s">
        <v>5658</v>
      </c>
      <c r="S1464" s="120">
        <v>0.2</v>
      </c>
      <c r="T1464" s="120"/>
      <c r="U1464" s="120"/>
      <c r="V1464" s="172">
        <v>69</v>
      </c>
      <c r="W1464" s="172">
        <v>18</v>
      </c>
      <c r="X1464" s="172">
        <v>19</v>
      </c>
      <c r="Y1464" s="172">
        <v>32</v>
      </c>
      <c r="Z1464" s="172"/>
      <c r="AA1464" s="123"/>
      <c r="AB1464" s="123"/>
      <c r="AC1464" s="123">
        <v>92</v>
      </c>
      <c r="AD1464" s="123"/>
      <c r="AE1464" s="123"/>
      <c r="AF1464" s="123"/>
      <c r="AG1464" s="214"/>
      <c r="AH1464" s="229" t="str">
        <f t="shared" si="198"/>
        <v>a3</v>
      </c>
      <c r="AI1464" s="122"/>
      <c r="AJ1464" s="122"/>
      <c r="AK1464" s="122"/>
      <c r="AL1464" s="122"/>
      <c r="AM1464" s="122"/>
      <c r="AN1464" s="173">
        <v>0.6</v>
      </c>
      <c r="AO1464" s="173"/>
      <c r="AP1464" s="173"/>
      <c r="AQ1464" s="173"/>
      <c r="AR1464" s="173" t="s">
        <v>3186</v>
      </c>
      <c r="AS1464" s="173">
        <v>2</v>
      </c>
      <c r="AT1464" s="173">
        <v>0.7</v>
      </c>
      <c r="AU1464" s="173"/>
      <c r="AV1464" s="173">
        <v>0.5</v>
      </c>
      <c r="AW1464" s="173"/>
      <c r="AX1464" s="173"/>
      <c r="AY1464" s="173"/>
      <c r="AZ1464" s="211">
        <f t="shared" si="204"/>
        <v>2.6</v>
      </c>
      <c r="BA1464" s="211">
        <f t="shared" si="205"/>
        <v>1.2</v>
      </c>
      <c r="BB1464" s="205">
        <f t="shared" si="199"/>
        <v>18154</v>
      </c>
      <c r="BC1464" s="205">
        <f t="shared" si="200"/>
        <v>16757</v>
      </c>
      <c r="BD1464" s="205">
        <f t="shared" si="201"/>
        <v>1816</v>
      </c>
      <c r="BE1464" s="205">
        <f t="shared" si="202"/>
        <v>419</v>
      </c>
      <c r="BF1464" s="175">
        <v>16338</v>
      </c>
      <c r="BG1464" s="175">
        <v>8113</v>
      </c>
      <c r="BH1464" s="175">
        <v>1816</v>
      </c>
      <c r="BI1464" s="175">
        <v>1397</v>
      </c>
      <c r="BJ1464" s="175"/>
      <c r="BK1464" s="175">
        <v>405</v>
      </c>
      <c r="BL1464" s="175">
        <v>2004</v>
      </c>
      <c r="BM1464" s="175">
        <v>2620</v>
      </c>
      <c r="BN1464" s="175">
        <v>901</v>
      </c>
      <c r="BO1464" s="175">
        <v>898</v>
      </c>
      <c r="BP1464" s="198">
        <f t="shared" si="203"/>
        <v>2714</v>
      </c>
    </row>
    <row r="1465" spans="1:68" s="116" customFormat="1" x14ac:dyDescent="0.15">
      <c r="A1465" s="117">
        <v>2822102009</v>
      </c>
      <c r="B1465" s="118" t="s">
        <v>1812</v>
      </c>
      <c r="C1465" s="118" t="s">
        <v>2099</v>
      </c>
      <c r="D1465" s="118" t="s">
        <v>2163</v>
      </c>
      <c r="E1465" s="118" t="s">
        <v>4644</v>
      </c>
      <c r="F1465" s="120">
        <v>10</v>
      </c>
      <c r="G1465" s="119"/>
      <c r="H1465" s="119"/>
      <c r="I1465" s="120" t="s">
        <v>5820</v>
      </c>
      <c r="J1465" s="120">
        <v>970</v>
      </c>
      <c r="K1465" s="120">
        <v>150646</v>
      </c>
      <c r="L1465" s="120">
        <v>0.42499999999999999</v>
      </c>
      <c r="M1465" s="121" t="s">
        <v>5657</v>
      </c>
      <c r="N1465" s="120">
        <v>1</v>
      </c>
      <c r="O1465" s="119">
        <v>186</v>
      </c>
      <c r="P1465" s="119">
        <v>24.6</v>
      </c>
      <c r="Q1465" s="119">
        <v>2.8</v>
      </c>
      <c r="R1465" s="120" t="s">
        <v>5658</v>
      </c>
      <c r="S1465" s="120">
        <v>0.4</v>
      </c>
      <c r="T1465" s="120"/>
      <c r="U1465" s="120"/>
      <c r="V1465" s="172">
        <v>241.3</v>
      </c>
      <c r="W1465" s="172"/>
      <c r="X1465" s="172">
        <v>167.8</v>
      </c>
      <c r="Y1465" s="172">
        <v>38.4</v>
      </c>
      <c r="Z1465" s="172">
        <v>35.1</v>
      </c>
      <c r="AA1465" s="123">
        <v>1640</v>
      </c>
      <c r="AB1465" s="123"/>
      <c r="AC1465" s="123">
        <v>357</v>
      </c>
      <c r="AD1465" s="123"/>
      <c r="AE1465" s="123"/>
      <c r="AF1465" s="123"/>
      <c r="AG1465" s="214"/>
      <c r="AH1465" s="229" t="str">
        <f t="shared" si="198"/>
        <v>a3</v>
      </c>
      <c r="AI1465" s="122"/>
      <c r="AJ1465" s="122"/>
      <c r="AK1465" s="122"/>
      <c r="AL1465" s="122"/>
      <c r="AM1465" s="122"/>
      <c r="AN1465" s="173">
        <v>0.6</v>
      </c>
      <c r="AO1465" s="173"/>
      <c r="AP1465" s="173"/>
      <c r="AQ1465" s="173"/>
      <c r="AR1465" s="173" t="s">
        <v>3186</v>
      </c>
      <c r="AS1465" s="173">
        <v>2</v>
      </c>
      <c r="AT1465" s="173">
        <v>0.7</v>
      </c>
      <c r="AU1465" s="173"/>
      <c r="AV1465" s="173">
        <v>0.5</v>
      </c>
      <c r="AW1465" s="173"/>
      <c r="AX1465" s="173"/>
      <c r="AY1465" s="173"/>
      <c r="AZ1465" s="211">
        <f t="shared" si="204"/>
        <v>2.6</v>
      </c>
      <c r="BA1465" s="211">
        <f t="shared" si="205"/>
        <v>1.2</v>
      </c>
      <c r="BB1465" s="205">
        <f t="shared" si="199"/>
        <v>29134</v>
      </c>
      <c r="BC1465" s="205">
        <f t="shared" si="200"/>
        <v>24926</v>
      </c>
      <c r="BD1465" s="205">
        <f t="shared" si="201"/>
        <v>5292</v>
      </c>
      <c r="BE1465" s="205">
        <f t="shared" si="202"/>
        <v>1084</v>
      </c>
      <c r="BF1465" s="175">
        <v>23842</v>
      </c>
      <c r="BG1465" s="175">
        <v>8113</v>
      </c>
      <c r="BH1465" s="175">
        <v>5292</v>
      </c>
      <c r="BI1465" s="175">
        <v>4208</v>
      </c>
      <c r="BJ1465" s="175"/>
      <c r="BK1465" s="175">
        <v>2551</v>
      </c>
      <c r="BL1465" s="175">
        <v>152</v>
      </c>
      <c r="BM1465" s="175">
        <v>4773</v>
      </c>
      <c r="BN1465" s="175">
        <v>2502</v>
      </c>
      <c r="BO1465" s="175">
        <v>1543</v>
      </c>
      <c r="BP1465" s="198">
        <f t="shared" si="203"/>
        <v>6835</v>
      </c>
    </row>
    <row r="1466" spans="1:68" s="116" customFormat="1" x14ac:dyDescent="0.15">
      <c r="A1466" s="117">
        <v>2822102010</v>
      </c>
      <c r="B1466" s="118" t="s">
        <v>2171</v>
      </c>
      <c r="C1466" s="118" t="s">
        <v>2099</v>
      </c>
      <c r="D1466" s="118" t="s">
        <v>2163</v>
      </c>
      <c r="E1466" s="118" t="s">
        <v>4645</v>
      </c>
      <c r="F1466" s="120">
        <v>9</v>
      </c>
      <c r="G1466" s="119">
        <v>185254</v>
      </c>
      <c r="H1466" s="119"/>
      <c r="I1466" s="120" t="s">
        <v>5820</v>
      </c>
      <c r="J1466" s="120">
        <v>1300</v>
      </c>
      <c r="K1466" s="120">
        <v>186561</v>
      </c>
      <c r="L1466" s="120">
        <v>0.39300000000000002</v>
      </c>
      <c r="M1466" s="121" t="s">
        <v>5657</v>
      </c>
      <c r="N1466" s="120">
        <v>1</v>
      </c>
      <c r="O1466" s="119">
        <v>243</v>
      </c>
      <c r="P1466" s="119">
        <v>41.5</v>
      </c>
      <c r="Q1466" s="119">
        <v>5.5</v>
      </c>
      <c r="R1466" s="120" t="s">
        <v>5658</v>
      </c>
      <c r="S1466" s="120">
        <v>0.3</v>
      </c>
      <c r="T1466" s="120"/>
      <c r="U1466" s="120"/>
      <c r="V1466" s="172">
        <v>167.1</v>
      </c>
      <c r="W1466" s="172">
        <v>39.299999999999997</v>
      </c>
      <c r="X1466" s="172">
        <v>91.7</v>
      </c>
      <c r="Y1466" s="172">
        <v>17.5</v>
      </c>
      <c r="Z1466" s="172">
        <v>18.600000000000001</v>
      </c>
      <c r="AA1466" s="123"/>
      <c r="AB1466" s="123"/>
      <c r="AC1466" s="123">
        <v>109</v>
      </c>
      <c r="AD1466" s="123"/>
      <c r="AE1466" s="123"/>
      <c r="AF1466" s="123"/>
      <c r="AG1466" s="214"/>
      <c r="AH1466" s="229" t="str">
        <f t="shared" si="198"/>
        <v>a3</v>
      </c>
      <c r="AI1466" s="122"/>
      <c r="AJ1466" s="122"/>
      <c r="AK1466" s="122"/>
      <c r="AL1466" s="122"/>
      <c r="AM1466" s="122"/>
      <c r="AN1466" s="173">
        <v>0.6</v>
      </c>
      <c r="AO1466" s="173"/>
      <c r="AP1466" s="173"/>
      <c r="AQ1466" s="173"/>
      <c r="AR1466" s="173" t="s">
        <v>3186</v>
      </c>
      <c r="AS1466" s="173">
        <v>2</v>
      </c>
      <c r="AT1466" s="173">
        <v>0.7</v>
      </c>
      <c r="AU1466" s="173"/>
      <c r="AV1466" s="173">
        <v>0.5</v>
      </c>
      <c r="AW1466" s="173"/>
      <c r="AX1466" s="173"/>
      <c r="AY1466" s="173"/>
      <c r="AZ1466" s="211">
        <f t="shared" si="204"/>
        <v>2.6</v>
      </c>
      <c r="BA1466" s="211">
        <f t="shared" si="205"/>
        <v>1.2</v>
      </c>
      <c r="BB1466" s="205">
        <f t="shared" si="199"/>
        <v>18717</v>
      </c>
      <c r="BC1466" s="205">
        <f t="shared" si="200"/>
        <v>16985</v>
      </c>
      <c r="BD1466" s="205">
        <f t="shared" si="201"/>
        <v>2247</v>
      </c>
      <c r="BE1466" s="205">
        <f t="shared" si="202"/>
        <v>515</v>
      </c>
      <c r="BF1466" s="175">
        <v>16470</v>
      </c>
      <c r="BG1466" s="175">
        <v>8113</v>
      </c>
      <c r="BH1466" s="175">
        <v>2247</v>
      </c>
      <c r="BI1466" s="175">
        <v>1732</v>
      </c>
      <c r="BJ1466" s="175"/>
      <c r="BK1466" s="175">
        <v>488</v>
      </c>
      <c r="BL1466" s="175">
        <v>823</v>
      </c>
      <c r="BM1466" s="175">
        <v>2801</v>
      </c>
      <c r="BN1466" s="175">
        <v>1468</v>
      </c>
      <c r="BO1466" s="175">
        <v>1045</v>
      </c>
      <c r="BP1466" s="198">
        <f t="shared" si="203"/>
        <v>3292</v>
      </c>
    </row>
    <row r="1467" spans="1:68" s="116" customFormat="1" x14ac:dyDescent="0.15">
      <c r="A1467" s="117">
        <v>2822201001</v>
      </c>
      <c r="B1467" s="118" t="s">
        <v>2172</v>
      </c>
      <c r="C1467" s="118" t="s">
        <v>2099</v>
      </c>
      <c r="D1467" s="118" t="s">
        <v>2173</v>
      </c>
      <c r="E1467" s="118" t="s">
        <v>4646</v>
      </c>
      <c r="F1467" s="120">
        <v>16</v>
      </c>
      <c r="G1467" s="119">
        <v>740950</v>
      </c>
      <c r="H1467" s="119"/>
      <c r="I1467" s="120" t="s">
        <v>5820</v>
      </c>
      <c r="J1467" s="120">
        <v>4300</v>
      </c>
      <c r="K1467" s="120">
        <v>740950</v>
      </c>
      <c r="L1467" s="120">
        <v>0.47199999999999998</v>
      </c>
      <c r="M1467" s="121" t="s">
        <v>5659</v>
      </c>
      <c r="N1467" s="120">
        <v>1</v>
      </c>
      <c r="O1467" s="119">
        <v>227</v>
      </c>
      <c r="P1467" s="119">
        <v>45</v>
      </c>
      <c r="Q1467" s="119">
        <v>4.7</v>
      </c>
      <c r="R1467" s="120" t="s">
        <v>5655</v>
      </c>
      <c r="S1467" s="120">
        <v>1</v>
      </c>
      <c r="T1467" s="120"/>
      <c r="U1467" s="120"/>
      <c r="V1467" s="172">
        <v>580</v>
      </c>
      <c r="W1467" s="172">
        <v>80.3</v>
      </c>
      <c r="X1467" s="172">
        <v>427.8</v>
      </c>
      <c r="Y1467" s="172">
        <v>40.1</v>
      </c>
      <c r="Z1467" s="172">
        <v>31.8</v>
      </c>
      <c r="AA1467" s="123">
        <v>5868</v>
      </c>
      <c r="AB1467" s="123"/>
      <c r="AC1467" s="123">
        <v>421.5</v>
      </c>
      <c r="AD1467" s="123"/>
      <c r="AE1467" s="123"/>
      <c r="AF1467" s="123"/>
      <c r="AG1467" s="214"/>
      <c r="AH1467" s="229" t="str">
        <f t="shared" si="198"/>
        <v>a3</v>
      </c>
      <c r="AI1467" s="122"/>
      <c r="AJ1467" s="122"/>
      <c r="AK1467" s="122"/>
      <c r="AL1467" s="122"/>
      <c r="AM1467" s="122"/>
      <c r="AN1467" s="173"/>
      <c r="AO1467" s="173"/>
      <c r="AP1467" s="173"/>
      <c r="AQ1467" s="173"/>
      <c r="AR1467" s="173"/>
      <c r="AS1467" s="173"/>
      <c r="AT1467" s="173"/>
      <c r="AU1467" s="173">
        <v>0.5</v>
      </c>
      <c r="AV1467" s="173"/>
      <c r="AW1467" s="173"/>
      <c r="AX1467" s="173">
        <v>0.6</v>
      </c>
      <c r="AY1467" s="173"/>
      <c r="AZ1467" s="211">
        <f t="shared" si="204"/>
        <v>0</v>
      </c>
      <c r="BA1467" s="211">
        <f t="shared" si="205"/>
        <v>1.1000000000000001</v>
      </c>
      <c r="BB1467" s="205">
        <f t="shared" si="199"/>
        <v>36949</v>
      </c>
      <c r="BC1467" s="205">
        <f t="shared" si="200"/>
        <v>31166</v>
      </c>
      <c r="BD1467" s="205">
        <f t="shared" si="201"/>
        <v>7006</v>
      </c>
      <c r="BE1467" s="205">
        <f t="shared" si="202"/>
        <v>1223</v>
      </c>
      <c r="BF1467" s="175">
        <v>29943</v>
      </c>
      <c r="BG1467" s="175"/>
      <c r="BH1467" s="175">
        <v>7006</v>
      </c>
      <c r="BI1467" s="175">
        <v>4567</v>
      </c>
      <c r="BJ1467" s="175">
        <v>1216</v>
      </c>
      <c r="BK1467" s="175">
        <v>4</v>
      </c>
      <c r="BL1467" s="175">
        <v>3330</v>
      </c>
      <c r="BM1467" s="175">
        <v>15693</v>
      </c>
      <c r="BN1467" s="175">
        <v>1368</v>
      </c>
      <c r="BO1467" s="175">
        <v>3765</v>
      </c>
      <c r="BP1467" s="198">
        <f t="shared" si="203"/>
        <v>10771</v>
      </c>
    </row>
    <row r="1468" spans="1:68" s="116" customFormat="1" x14ac:dyDescent="0.15">
      <c r="A1468" s="117">
        <v>2822202002</v>
      </c>
      <c r="B1468" s="118" t="s">
        <v>2174</v>
      </c>
      <c r="C1468" s="118" t="s">
        <v>2099</v>
      </c>
      <c r="D1468" s="118" t="s">
        <v>2173</v>
      </c>
      <c r="E1468" s="118" t="s">
        <v>4647</v>
      </c>
      <c r="F1468" s="120">
        <v>18</v>
      </c>
      <c r="G1468" s="119">
        <v>79199</v>
      </c>
      <c r="H1468" s="119"/>
      <c r="I1468" s="120" t="s">
        <v>5820</v>
      </c>
      <c r="J1468" s="120">
        <v>1100</v>
      </c>
      <c r="K1468" s="120">
        <v>79198</v>
      </c>
      <c r="L1468" s="120">
        <v>0.19700000000000001</v>
      </c>
      <c r="M1468" s="121" t="s">
        <v>5659</v>
      </c>
      <c r="N1468" s="120">
        <v>1</v>
      </c>
      <c r="O1468" s="119">
        <v>167</v>
      </c>
      <c r="P1468" s="119">
        <v>32</v>
      </c>
      <c r="Q1468" s="119">
        <v>2.8</v>
      </c>
      <c r="R1468" s="120" t="s">
        <v>5660</v>
      </c>
      <c r="S1468" s="120">
        <v>0.1</v>
      </c>
      <c r="T1468" s="120"/>
      <c r="U1468" s="120"/>
      <c r="V1468" s="172">
        <v>164</v>
      </c>
      <c r="W1468" s="172">
        <v>5.2</v>
      </c>
      <c r="X1468" s="172">
        <v>80.599999999999994</v>
      </c>
      <c r="Y1468" s="172">
        <v>52.6</v>
      </c>
      <c r="Z1468" s="172">
        <v>25.6</v>
      </c>
      <c r="AA1468" s="123">
        <v>659</v>
      </c>
      <c r="AB1468" s="123"/>
      <c r="AC1468" s="123">
        <v>56.3</v>
      </c>
      <c r="AD1468" s="123"/>
      <c r="AE1468" s="123"/>
      <c r="AF1468" s="123"/>
      <c r="AG1468" s="214"/>
      <c r="AH1468" s="229" t="str">
        <f t="shared" si="198"/>
        <v>a3</v>
      </c>
      <c r="AI1468" s="122"/>
      <c r="AJ1468" s="122"/>
      <c r="AK1468" s="122"/>
      <c r="AL1468" s="122"/>
      <c r="AM1468" s="122"/>
      <c r="AN1468" s="173"/>
      <c r="AO1468" s="173"/>
      <c r="AP1468" s="173"/>
      <c r="AQ1468" s="173"/>
      <c r="AR1468" s="173"/>
      <c r="AS1468" s="173"/>
      <c r="AT1468" s="173"/>
      <c r="AU1468" s="173">
        <v>0.5</v>
      </c>
      <c r="AV1468" s="173"/>
      <c r="AW1468" s="173"/>
      <c r="AX1468" s="173">
        <v>0.6</v>
      </c>
      <c r="AY1468" s="173"/>
      <c r="AZ1468" s="211">
        <f t="shared" si="204"/>
        <v>0</v>
      </c>
      <c r="BA1468" s="211">
        <f t="shared" si="205"/>
        <v>1.1000000000000001</v>
      </c>
      <c r="BB1468" s="205">
        <f t="shared" si="199"/>
        <v>12740</v>
      </c>
      <c r="BC1468" s="205">
        <f t="shared" si="200"/>
        <v>10914</v>
      </c>
      <c r="BD1468" s="205">
        <f t="shared" si="201"/>
        <v>2271</v>
      </c>
      <c r="BE1468" s="205">
        <f t="shared" si="202"/>
        <v>445</v>
      </c>
      <c r="BF1468" s="175">
        <v>10469</v>
      </c>
      <c r="BG1468" s="175"/>
      <c r="BH1468" s="175">
        <v>2271</v>
      </c>
      <c r="BI1468" s="175">
        <v>1826</v>
      </c>
      <c r="BJ1468" s="175"/>
      <c r="BK1468" s="175">
        <v>1436</v>
      </c>
      <c r="BL1468" s="175">
        <v>2385</v>
      </c>
      <c r="BM1468" s="175">
        <v>2930</v>
      </c>
      <c r="BN1468" s="175">
        <v>744</v>
      </c>
      <c r="BO1468" s="175">
        <v>1148</v>
      </c>
      <c r="BP1468" s="198">
        <f t="shared" si="203"/>
        <v>3419</v>
      </c>
    </row>
    <row r="1469" spans="1:68" s="116" customFormat="1" x14ac:dyDescent="0.15">
      <c r="A1469" s="117">
        <v>2822202003</v>
      </c>
      <c r="B1469" s="118" t="s">
        <v>2175</v>
      </c>
      <c r="C1469" s="118" t="s">
        <v>2099</v>
      </c>
      <c r="D1469" s="118" t="s">
        <v>2173</v>
      </c>
      <c r="E1469" s="118" t="s">
        <v>4648</v>
      </c>
      <c r="F1469" s="120">
        <v>17</v>
      </c>
      <c r="G1469" s="119">
        <v>105563</v>
      </c>
      <c r="H1469" s="119"/>
      <c r="I1469" s="120" t="s">
        <v>5820</v>
      </c>
      <c r="J1469" s="120">
        <v>795</v>
      </c>
      <c r="K1469" s="120">
        <v>105563</v>
      </c>
      <c r="L1469" s="120">
        <v>0.36399999999999999</v>
      </c>
      <c r="M1469" s="121" t="s">
        <v>5657</v>
      </c>
      <c r="N1469" s="120">
        <v>2</v>
      </c>
      <c r="O1469" s="119">
        <v>171</v>
      </c>
      <c r="P1469" s="119">
        <v>27</v>
      </c>
      <c r="Q1469" s="119">
        <v>3</v>
      </c>
      <c r="R1469" s="120" t="s">
        <v>5660</v>
      </c>
      <c r="S1469" s="120">
        <v>0.1</v>
      </c>
      <c r="T1469" s="120"/>
      <c r="U1469" s="120"/>
      <c r="V1469" s="172">
        <v>182.8</v>
      </c>
      <c r="W1469" s="172">
        <v>27.3</v>
      </c>
      <c r="X1469" s="172">
        <v>81.3</v>
      </c>
      <c r="Y1469" s="172">
        <v>49</v>
      </c>
      <c r="Z1469" s="172">
        <v>25.2</v>
      </c>
      <c r="AA1469" s="123">
        <v>1166</v>
      </c>
      <c r="AB1469" s="123"/>
      <c r="AC1469" s="123">
        <v>99.2</v>
      </c>
      <c r="AD1469" s="123"/>
      <c r="AE1469" s="123"/>
      <c r="AF1469" s="123"/>
      <c r="AG1469" s="214"/>
      <c r="AH1469" s="229" t="str">
        <f t="shared" si="198"/>
        <v>b3</v>
      </c>
      <c r="AI1469" s="122"/>
      <c r="AJ1469" s="122"/>
      <c r="AK1469" s="122"/>
      <c r="AL1469" s="122"/>
      <c r="AM1469" s="122"/>
      <c r="AN1469" s="173"/>
      <c r="AO1469" s="173"/>
      <c r="AP1469" s="173"/>
      <c r="AQ1469" s="173"/>
      <c r="AR1469" s="173"/>
      <c r="AS1469" s="173"/>
      <c r="AT1469" s="173"/>
      <c r="AU1469" s="173">
        <v>0.5</v>
      </c>
      <c r="AV1469" s="173"/>
      <c r="AW1469" s="173"/>
      <c r="AX1469" s="173">
        <v>0.6</v>
      </c>
      <c r="AY1469" s="173"/>
      <c r="AZ1469" s="211">
        <f t="shared" si="204"/>
        <v>0</v>
      </c>
      <c r="BA1469" s="211">
        <f t="shared" si="205"/>
        <v>1.1000000000000001</v>
      </c>
      <c r="BB1469" s="205">
        <f t="shared" si="199"/>
        <v>16030</v>
      </c>
      <c r="BC1469" s="205">
        <f t="shared" si="200"/>
        <v>13351</v>
      </c>
      <c r="BD1469" s="205">
        <f t="shared" si="201"/>
        <v>3394</v>
      </c>
      <c r="BE1469" s="205">
        <f t="shared" si="202"/>
        <v>715</v>
      </c>
      <c r="BF1469" s="175">
        <v>12636</v>
      </c>
      <c r="BG1469" s="175"/>
      <c r="BH1469" s="175">
        <v>3394</v>
      </c>
      <c r="BI1469" s="175">
        <v>2679</v>
      </c>
      <c r="BJ1469" s="175"/>
      <c r="BK1469" s="175">
        <v>2184</v>
      </c>
      <c r="BL1469" s="175">
        <v>404</v>
      </c>
      <c r="BM1469" s="175">
        <v>4455</v>
      </c>
      <c r="BN1469" s="175">
        <v>1130</v>
      </c>
      <c r="BO1469" s="175">
        <v>1784</v>
      </c>
      <c r="BP1469" s="198">
        <f t="shared" si="203"/>
        <v>5178</v>
      </c>
    </row>
    <row r="1470" spans="1:68" s="116" customFormat="1" x14ac:dyDescent="0.15">
      <c r="A1470" s="117">
        <v>2822202004</v>
      </c>
      <c r="B1470" s="118" t="s">
        <v>2176</v>
      </c>
      <c r="C1470" s="118" t="s">
        <v>2099</v>
      </c>
      <c r="D1470" s="118" t="s">
        <v>2173</v>
      </c>
      <c r="E1470" s="118" t="s">
        <v>4649</v>
      </c>
      <c r="F1470" s="120">
        <v>15</v>
      </c>
      <c r="G1470" s="119">
        <v>132130</v>
      </c>
      <c r="H1470" s="119"/>
      <c r="I1470" s="120" t="s">
        <v>5820</v>
      </c>
      <c r="J1470" s="120">
        <v>900</v>
      </c>
      <c r="K1470" s="120">
        <v>132130</v>
      </c>
      <c r="L1470" s="120">
        <v>0.40200000000000002</v>
      </c>
      <c r="M1470" s="121" t="s">
        <v>5657</v>
      </c>
      <c r="N1470" s="120">
        <v>1</v>
      </c>
      <c r="O1470" s="119">
        <v>193</v>
      </c>
      <c r="P1470" s="119">
        <v>30</v>
      </c>
      <c r="Q1470" s="119">
        <v>3.8</v>
      </c>
      <c r="R1470" s="120" t="s">
        <v>5660</v>
      </c>
      <c r="S1470" s="120">
        <v>0.1</v>
      </c>
      <c r="T1470" s="120"/>
      <c r="U1470" s="120"/>
      <c r="V1470" s="172">
        <v>165</v>
      </c>
      <c r="W1470" s="172">
        <v>9.6999999999999993</v>
      </c>
      <c r="X1470" s="172">
        <v>91.4</v>
      </c>
      <c r="Y1470" s="172">
        <v>31.8</v>
      </c>
      <c r="Z1470" s="172">
        <v>32.1</v>
      </c>
      <c r="AA1470" s="123">
        <v>1009</v>
      </c>
      <c r="AB1470" s="123"/>
      <c r="AC1470" s="123">
        <v>99.2</v>
      </c>
      <c r="AD1470" s="123"/>
      <c r="AE1470" s="123"/>
      <c r="AF1470" s="123"/>
      <c r="AG1470" s="214"/>
      <c r="AH1470" s="229" t="str">
        <f t="shared" si="198"/>
        <v>a3</v>
      </c>
      <c r="AI1470" s="122"/>
      <c r="AJ1470" s="122"/>
      <c r="AK1470" s="122"/>
      <c r="AL1470" s="122"/>
      <c r="AM1470" s="122"/>
      <c r="AN1470" s="173"/>
      <c r="AO1470" s="173"/>
      <c r="AP1470" s="173"/>
      <c r="AQ1470" s="173"/>
      <c r="AR1470" s="173"/>
      <c r="AS1470" s="173"/>
      <c r="AT1470" s="173"/>
      <c r="AU1470" s="173">
        <v>0.5</v>
      </c>
      <c r="AV1470" s="173"/>
      <c r="AW1470" s="173"/>
      <c r="AX1470" s="173">
        <v>0.6</v>
      </c>
      <c r="AY1470" s="173"/>
      <c r="AZ1470" s="211">
        <f t="shared" si="204"/>
        <v>0</v>
      </c>
      <c r="BA1470" s="211">
        <f t="shared" si="205"/>
        <v>1.1000000000000001</v>
      </c>
      <c r="BB1470" s="205">
        <f t="shared" si="199"/>
        <v>17012</v>
      </c>
      <c r="BC1470" s="205">
        <f t="shared" si="200"/>
        <v>14681</v>
      </c>
      <c r="BD1470" s="205">
        <f t="shared" si="201"/>
        <v>2748</v>
      </c>
      <c r="BE1470" s="205">
        <f t="shared" si="202"/>
        <v>417</v>
      </c>
      <c r="BF1470" s="175">
        <v>14264</v>
      </c>
      <c r="BG1470" s="175"/>
      <c r="BH1470" s="175">
        <v>2784</v>
      </c>
      <c r="BI1470" s="175">
        <v>2331</v>
      </c>
      <c r="BJ1470" s="175"/>
      <c r="BK1470" s="175">
        <v>1778</v>
      </c>
      <c r="BL1470" s="175">
        <v>4284</v>
      </c>
      <c r="BM1470" s="175">
        <v>3627</v>
      </c>
      <c r="BN1470" s="175">
        <v>920</v>
      </c>
      <c r="BO1470" s="175">
        <v>1288</v>
      </c>
      <c r="BP1470" s="198">
        <f t="shared" si="203"/>
        <v>4072</v>
      </c>
    </row>
    <row r="1471" spans="1:68" s="116" customFormat="1" x14ac:dyDescent="0.15">
      <c r="A1471" s="117">
        <v>2822202005</v>
      </c>
      <c r="B1471" s="118" t="s">
        <v>2177</v>
      </c>
      <c r="C1471" s="118" t="s">
        <v>2099</v>
      </c>
      <c r="D1471" s="118" t="s">
        <v>2173</v>
      </c>
      <c r="E1471" s="118" t="s">
        <v>4650</v>
      </c>
      <c r="F1471" s="120">
        <v>15</v>
      </c>
      <c r="G1471" s="119">
        <v>395148</v>
      </c>
      <c r="H1471" s="119"/>
      <c r="I1471" s="120" t="s">
        <v>5820</v>
      </c>
      <c r="J1471" s="120">
        <v>2020</v>
      </c>
      <c r="K1471" s="120">
        <v>395148</v>
      </c>
      <c r="L1471" s="120">
        <v>0.53600000000000003</v>
      </c>
      <c r="M1471" s="121" t="s">
        <v>5657</v>
      </c>
      <c r="N1471" s="120">
        <v>1</v>
      </c>
      <c r="O1471" s="119">
        <v>219</v>
      </c>
      <c r="P1471" s="119">
        <v>46</v>
      </c>
      <c r="Q1471" s="119">
        <v>4.8</v>
      </c>
      <c r="R1471" s="120" t="s">
        <v>5660</v>
      </c>
      <c r="S1471" s="120">
        <v>0.2</v>
      </c>
      <c r="T1471" s="120"/>
      <c r="U1471" s="120"/>
      <c r="V1471" s="172">
        <v>369.05</v>
      </c>
      <c r="W1471" s="172">
        <v>34.5</v>
      </c>
      <c r="X1471" s="172">
        <v>273</v>
      </c>
      <c r="Y1471" s="172">
        <v>35.1</v>
      </c>
      <c r="Z1471" s="172">
        <v>26.45</v>
      </c>
      <c r="AA1471" s="123">
        <v>4047</v>
      </c>
      <c r="AB1471" s="123"/>
      <c r="AC1471" s="123">
        <v>229.9</v>
      </c>
      <c r="AD1471" s="123"/>
      <c r="AE1471" s="123"/>
      <c r="AF1471" s="123"/>
      <c r="AG1471" s="214"/>
      <c r="AH1471" s="229" t="str">
        <f t="shared" si="198"/>
        <v>a3</v>
      </c>
      <c r="AI1471" s="122"/>
      <c r="AJ1471" s="122"/>
      <c r="AK1471" s="122"/>
      <c r="AL1471" s="122"/>
      <c r="AM1471" s="122"/>
      <c r="AN1471" s="173"/>
      <c r="AO1471" s="173"/>
      <c r="AP1471" s="173"/>
      <c r="AQ1471" s="173"/>
      <c r="AR1471" s="173"/>
      <c r="AS1471" s="173"/>
      <c r="AT1471" s="173"/>
      <c r="AU1471" s="173">
        <v>0.5</v>
      </c>
      <c r="AV1471" s="173"/>
      <c r="AW1471" s="173"/>
      <c r="AX1471" s="173">
        <v>0.6</v>
      </c>
      <c r="AY1471" s="173"/>
      <c r="AZ1471" s="211">
        <f t="shared" si="204"/>
        <v>0</v>
      </c>
      <c r="BA1471" s="211">
        <f t="shared" si="205"/>
        <v>1.1000000000000001</v>
      </c>
      <c r="BB1471" s="205">
        <f t="shared" si="199"/>
        <v>37526</v>
      </c>
      <c r="BC1471" s="205">
        <f t="shared" si="200"/>
        <v>31234</v>
      </c>
      <c r="BD1471" s="205">
        <f t="shared" si="201"/>
        <v>7964</v>
      </c>
      <c r="BE1471" s="205">
        <f t="shared" si="202"/>
        <v>1672</v>
      </c>
      <c r="BF1471" s="175">
        <v>29562</v>
      </c>
      <c r="BG1471" s="175"/>
      <c r="BH1471" s="175">
        <v>7964</v>
      </c>
      <c r="BI1471" s="175">
        <v>6292</v>
      </c>
      <c r="BJ1471" s="175"/>
      <c r="BK1471" s="175">
        <v>5151</v>
      </c>
      <c r="BL1471" s="175">
        <v>752</v>
      </c>
      <c r="BM1471" s="175">
        <v>10509</v>
      </c>
      <c r="BN1471" s="175">
        <v>2665</v>
      </c>
      <c r="BO1471" s="175">
        <v>4193</v>
      </c>
      <c r="BP1471" s="198">
        <f t="shared" si="203"/>
        <v>12157</v>
      </c>
    </row>
    <row r="1472" spans="1:68" s="116" customFormat="1" x14ac:dyDescent="0.15">
      <c r="A1472" s="117">
        <v>2822202006</v>
      </c>
      <c r="B1472" s="118" t="s">
        <v>2178</v>
      </c>
      <c r="C1472" s="118" t="s">
        <v>2099</v>
      </c>
      <c r="D1472" s="118" t="s">
        <v>2173</v>
      </c>
      <c r="E1472" s="118" t="s">
        <v>4651</v>
      </c>
      <c r="F1472" s="120">
        <v>14</v>
      </c>
      <c r="G1472" s="119">
        <v>98987</v>
      </c>
      <c r="H1472" s="119"/>
      <c r="I1472" s="120" t="s">
        <v>5820</v>
      </c>
      <c r="J1472" s="120">
        <v>590</v>
      </c>
      <c r="K1472" s="120">
        <v>98987</v>
      </c>
      <c r="L1472" s="120">
        <v>0.46</v>
      </c>
      <c r="M1472" s="121" t="s">
        <v>5657</v>
      </c>
      <c r="N1472" s="120">
        <v>2</v>
      </c>
      <c r="O1472" s="119">
        <v>161</v>
      </c>
      <c r="P1472" s="119">
        <v>27</v>
      </c>
      <c r="Q1472" s="119">
        <v>3.3</v>
      </c>
      <c r="R1472" s="120" t="s">
        <v>5660</v>
      </c>
      <c r="S1472" s="120">
        <v>0.1</v>
      </c>
      <c r="T1472" s="120"/>
      <c r="U1472" s="120"/>
      <c r="V1472" s="172">
        <v>130</v>
      </c>
      <c r="W1472" s="172">
        <v>5.9</v>
      </c>
      <c r="X1472" s="172">
        <v>68.2</v>
      </c>
      <c r="Y1472" s="172">
        <v>29.2</v>
      </c>
      <c r="Z1472" s="172">
        <v>26.7</v>
      </c>
      <c r="AA1472" s="123">
        <v>655</v>
      </c>
      <c r="AB1472" s="123"/>
      <c r="AC1472" s="123">
        <v>43.2</v>
      </c>
      <c r="AD1472" s="123"/>
      <c r="AE1472" s="123"/>
      <c r="AF1472" s="123"/>
      <c r="AG1472" s="214"/>
      <c r="AH1472" s="229" t="str">
        <f t="shared" si="198"/>
        <v>b3</v>
      </c>
      <c r="AI1472" s="122"/>
      <c r="AJ1472" s="122"/>
      <c r="AK1472" s="122"/>
      <c r="AL1472" s="122"/>
      <c r="AM1472" s="122"/>
      <c r="AN1472" s="173"/>
      <c r="AO1472" s="173"/>
      <c r="AP1472" s="173"/>
      <c r="AQ1472" s="173"/>
      <c r="AR1472" s="173"/>
      <c r="AS1472" s="173"/>
      <c r="AT1472" s="173"/>
      <c r="AU1472" s="173">
        <v>0.5</v>
      </c>
      <c r="AV1472" s="173"/>
      <c r="AW1472" s="173"/>
      <c r="AX1472" s="173">
        <v>0.6</v>
      </c>
      <c r="AY1472" s="173"/>
      <c r="AZ1472" s="211">
        <f t="shared" si="204"/>
        <v>0</v>
      </c>
      <c r="BA1472" s="211">
        <f t="shared" si="205"/>
        <v>1.1000000000000001</v>
      </c>
      <c r="BB1472" s="205">
        <f t="shared" si="199"/>
        <v>10758</v>
      </c>
      <c r="BC1472" s="205">
        <f t="shared" si="200"/>
        <v>9089</v>
      </c>
      <c r="BD1472" s="205">
        <f t="shared" si="201"/>
        <v>2324</v>
      </c>
      <c r="BE1472" s="205">
        <f t="shared" si="202"/>
        <v>655</v>
      </c>
      <c r="BF1472" s="175">
        <v>8434</v>
      </c>
      <c r="BG1472" s="175"/>
      <c r="BH1472" s="175">
        <v>2106</v>
      </c>
      <c r="BI1472" s="175">
        <v>1669</v>
      </c>
      <c r="BJ1472" s="175"/>
      <c r="BK1472" s="175">
        <v>1327</v>
      </c>
      <c r="BL1472" s="175">
        <v>1176</v>
      </c>
      <c r="BM1472" s="175">
        <v>2707</v>
      </c>
      <c r="BN1472" s="175">
        <v>687</v>
      </c>
      <c r="BO1472" s="175">
        <v>1086</v>
      </c>
      <c r="BP1472" s="198">
        <f t="shared" si="203"/>
        <v>3192</v>
      </c>
    </row>
    <row r="1473" spans="1:68" s="116" customFormat="1" x14ac:dyDescent="0.15">
      <c r="A1473" s="117">
        <v>2822202007</v>
      </c>
      <c r="B1473" s="118" t="s">
        <v>2179</v>
      </c>
      <c r="C1473" s="118" t="s">
        <v>2099</v>
      </c>
      <c r="D1473" s="118" t="s">
        <v>2173</v>
      </c>
      <c r="E1473" s="118" t="s">
        <v>4652</v>
      </c>
      <c r="F1473" s="120">
        <v>13</v>
      </c>
      <c r="G1473" s="119">
        <v>104995</v>
      </c>
      <c r="H1473" s="119"/>
      <c r="I1473" s="120" t="s">
        <v>5820</v>
      </c>
      <c r="J1473" s="120">
        <v>600</v>
      </c>
      <c r="K1473" s="120">
        <v>104995</v>
      </c>
      <c r="L1473" s="120">
        <v>0.47899999999999998</v>
      </c>
      <c r="M1473" s="121" t="s">
        <v>5657</v>
      </c>
      <c r="N1473" s="120">
        <v>1</v>
      </c>
      <c r="O1473" s="119">
        <v>228</v>
      </c>
      <c r="P1473" s="119">
        <v>40</v>
      </c>
      <c r="Q1473" s="119">
        <v>4.7</v>
      </c>
      <c r="R1473" s="120" t="s">
        <v>5660</v>
      </c>
      <c r="S1473" s="120">
        <v>0.1</v>
      </c>
      <c r="T1473" s="120"/>
      <c r="U1473" s="120"/>
      <c r="V1473" s="172">
        <v>148.1</v>
      </c>
      <c r="W1473" s="172">
        <v>5.3</v>
      </c>
      <c r="X1473" s="172">
        <v>93.3</v>
      </c>
      <c r="Y1473" s="172">
        <v>33.6</v>
      </c>
      <c r="Z1473" s="172">
        <v>15.9</v>
      </c>
      <c r="AA1473" s="123">
        <v>913</v>
      </c>
      <c r="AB1473" s="123"/>
      <c r="AC1473" s="123">
        <v>67.7</v>
      </c>
      <c r="AD1473" s="123"/>
      <c r="AE1473" s="123"/>
      <c r="AF1473" s="123"/>
      <c r="AG1473" s="214"/>
      <c r="AH1473" s="229" t="str">
        <f t="shared" si="198"/>
        <v>a3</v>
      </c>
      <c r="AI1473" s="122"/>
      <c r="AJ1473" s="122"/>
      <c r="AK1473" s="122"/>
      <c r="AL1473" s="122"/>
      <c r="AM1473" s="122"/>
      <c r="AN1473" s="173"/>
      <c r="AO1473" s="173"/>
      <c r="AP1473" s="173"/>
      <c r="AQ1473" s="173"/>
      <c r="AR1473" s="173"/>
      <c r="AS1473" s="173"/>
      <c r="AT1473" s="173"/>
      <c r="AU1473" s="173">
        <v>0.5</v>
      </c>
      <c r="AV1473" s="173"/>
      <c r="AW1473" s="173"/>
      <c r="AX1473" s="173">
        <v>0.6</v>
      </c>
      <c r="AY1473" s="173"/>
      <c r="AZ1473" s="211">
        <f t="shared" si="204"/>
        <v>0</v>
      </c>
      <c r="BA1473" s="211">
        <f t="shared" si="205"/>
        <v>1.1000000000000001</v>
      </c>
      <c r="BB1473" s="205">
        <f t="shared" si="199"/>
        <v>8572</v>
      </c>
      <c r="BC1473" s="205">
        <f t="shared" si="200"/>
        <v>6902</v>
      </c>
      <c r="BD1473" s="205">
        <f t="shared" si="201"/>
        <v>2113</v>
      </c>
      <c r="BE1473" s="205">
        <f t="shared" si="202"/>
        <v>443</v>
      </c>
      <c r="BF1473" s="175">
        <v>6459</v>
      </c>
      <c r="BG1473" s="175"/>
      <c r="BH1473" s="175">
        <v>2113</v>
      </c>
      <c r="BI1473" s="175">
        <v>1670</v>
      </c>
      <c r="BJ1473" s="175"/>
      <c r="BK1473" s="175">
        <v>1345</v>
      </c>
      <c r="BL1473" s="175">
        <v>1374</v>
      </c>
      <c r="BM1473" s="175">
        <v>274</v>
      </c>
      <c r="BN1473" s="175">
        <v>696</v>
      </c>
      <c r="BO1473" s="175">
        <v>1100</v>
      </c>
      <c r="BP1473" s="198">
        <f t="shared" si="203"/>
        <v>3213</v>
      </c>
    </row>
    <row r="1474" spans="1:68" s="116" customFormat="1" x14ac:dyDescent="0.15">
      <c r="A1474" s="117">
        <v>2822202008</v>
      </c>
      <c r="B1474" s="118" t="s">
        <v>2180</v>
      </c>
      <c r="C1474" s="118" t="s">
        <v>2099</v>
      </c>
      <c r="D1474" s="118" t="s">
        <v>2173</v>
      </c>
      <c r="E1474" s="118" t="s">
        <v>4653</v>
      </c>
      <c r="F1474" s="120">
        <v>13</v>
      </c>
      <c r="G1474" s="119">
        <v>15042</v>
      </c>
      <c r="H1474" s="119"/>
      <c r="I1474" s="120" t="s">
        <v>5820</v>
      </c>
      <c r="J1474" s="120">
        <v>244</v>
      </c>
      <c r="K1474" s="120">
        <v>15041.9</v>
      </c>
      <c r="L1474" s="120">
        <v>0.16900000000000001</v>
      </c>
      <c r="M1474" s="121" t="s">
        <v>5659</v>
      </c>
      <c r="N1474" s="120">
        <v>1</v>
      </c>
      <c r="O1474" s="119">
        <v>125</v>
      </c>
      <c r="P1474" s="119">
        <v>28</v>
      </c>
      <c r="Q1474" s="119">
        <v>2.7</v>
      </c>
      <c r="R1474" s="120" t="s">
        <v>5660</v>
      </c>
      <c r="S1474" s="120">
        <v>0.1</v>
      </c>
      <c r="T1474" s="120"/>
      <c r="U1474" s="120"/>
      <c r="V1474" s="172">
        <v>64.67</v>
      </c>
      <c r="W1474" s="172"/>
      <c r="X1474" s="172">
        <v>57.5</v>
      </c>
      <c r="Y1474" s="172">
        <v>1.8</v>
      </c>
      <c r="Z1474" s="172">
        <v>5.37</v>
      </c>
      <c r="AA1474" s="123">
        <v>13</v>
      </c>
      <c r="AB1474" s="123"/>
      <c r="AC1474" s="123"/>
      <c r="AD1474" s="123"/>
      <c r="AE1474" s="123"/>
      <c r="AF1474" s="123"/>
      <c r="AG1474" s="214"/>
      <c r="AH1474" s="229" t="str">
        <f t="shared" si="198"/>
        <v>a2</v>
      </c>
      <c r="AI1474" s="122"/>
      <c r="AJ1474" s="122"/>
      <c r="AK1474" s="122"/>
      <c r="AL1474" s="122"/>
      <c r="AM1474" s="122"/>
      <c r="AN1474" s="173"/>
      <c r="AO1474" s="173">
        <v>0.6</v>
      </c>
      <c r="AP1474" s="173"/>
      <c r="AQ1474" s="173">
        <v>0.6</v>
      </c>
      <c r="AR1474" s="173"/>
      <c r="AS1474" s="173"/>
      <c r="AT1474" s="173"/>
      <c r="AU1474" s="173"/>
      <c r="AV1474" s="173"/>
      <c r="AW1474" s="173"/>
      <c r="AX1474" s="173"/>
      <c r="AY1474" s="173"/>
      <c r="AZ1474" s="211">
        <f t="shared" si="204"/>
        <v>1.2</v>
      </c>
      <c r="BA1474" s="211">
        <f t="shared" si="205"/>
        <v>0</v>
      </c>
      <c r="BB1474" s="205">
        <f t="shared" si="199"/>
        <v>1078</v>
      </c>
      <c r="BC1474" s="205">
        <f t="shared" si="200"/>
        <v>1078</v>
      </c>
      <c r="BD1474" s="205">
        <f t="shared" si="201"/>
        <v>0</v>
      </c>
      <c r="BE1474" s="205">
        <f t="shared" si="202"/>
        <v>0</v>
      </c>
      <c r="BF1474" s="175">
        <v>1078</v>
      </c>
      <c r="BG1474" s="175"/>
      <c r="BH1474" s="175"/>
      <c r="BI1474" s="175"/>
      <c r="BJ1474" s="175"/>
      <c r="BK1474" s="175">
        <v>207</v>
      </c>
      <c r="BL1474" s="175">
        <v>240</v>
      </c>
      <c r="BM1474" s="175">
        <v>423</v>
      </c>
      <c r="BN1474" s="175">
        <v>107</v>
      </c>
      <c r="BO1474" s="175">
        <v>101</v>
      </c>
      <c r="BP1474" s="198">
        <f t="shared" si="203"/>
        <v>101</v>
      </c>
    </row>
    <row r="1475" spans="1:68" s="116" customFormat="1" x14ac:dyDescent="0.15">
      <c r="A1475" s="117">
        <v>2822202009</v>
      </c>
      <c r="B1475" s="118" t="s">
        <v>2181</v>
      </c>
      <c r="C1475" s="118" t="s">
        <v>2099</v>
      </c>
      <c r="D1475" s="118" t="s">
        <v>2173</v>
      </c>
      <c r="E1475" s="118" t="s">
        <v>4654</v>
      </c>
      <c r="F1475" s="120">
        <v>9</v>
      </c>
      <c r="G1475" s="119">
        <v>26323</v>
      </c>
      <c r="H1475" s="119"/>
      <c r="I1475" s="120" t="s">
        <v>5820</v>
      </c>
      <c r="J1475" s="120">
        <v>1380</v>
      </c>
      <c r="K1475" s="120">
        <v>26323</v>
      </c>
      <c r="L1475" s="120">
        <v>5.1999999999999998E-2</v>
      </c>
      <c r="M1475" s="121" t="s">
        <v>5659</v>
      </c>
      <c r="N1475" s="120">
        <v>1</v>
      </c>
      <c r="O1475" s="119">
        <v>103</v>
      </c>
      <c r="P1475" s="119">
        <v>31</v>
      </c>
      <c r="Q1475" s="119">
        <v>3.1</v>
      </c>
      <c r="R1475" s="120" t="s">
        <v>5660</v>
      </c>
      <c r="S1475" s="120">
        <v>0.1</v>
      </c>
      <c r="T1475" s="120"/>
      <c r="U1475" s="120"/>
      <c r="V1475" s="172">
        <v>141.69999999999999</v>
      </c>
      <c r="W1475" s="172"/>
      <c r="X1475" s="172">
        <v>139.9</v>
      </c>
      <c r="Y1475" s="172">
        <v>1.8</v>
      </c>
      <c r="Z1475" s="172"/>
      <c r="AA1475" s="123">
        <v>184</v>
      </c>
      <c r="AB1475" s="123"/>
      <c r="AC1475" s="123">
        <v>13.2</v>
      </c>
      <c r="AD1475" s="123"/>
      <c r="AE1475" s="123"/>
      <c r="AF1475" s="123"/>
      <c r="AG1475" s="214"/>
      <c r="AH1475" s="229" t="str">
        <f t="shared" si="198"/>
        <v>a3</v>
      </c>
      <c r="AI1475" s="122"/>
      <c r="AJ1475" s="122"/>
      <c r="AK1475" s="122"/>
      <c r="AL1475" s="122"/>
      <c r="AM1475" s="122"/>
      <c r="AN1475" s="173"/>
      <c r="AO1475" s="173">
        <v>0.6</v>
      </c>
      <c r="AP1475" s="173"/>
      <c r="AQ1475" s="173">
        <v>0.6</v>
      </c>
      <c r="AR1475" s="173"/>
      <c r="AS1475" s="173"/>
      <c r="AT1475" s="173"/>
      <c r="AU1475" s="173"/>
      <c r="AV1475" s="173"/>
      <c r="AW1475" s="173"/>
      <c r="AX1475" s="173"/>
      <c r="AY1475" s="173"/>
      <c r="AZ1475" s="211">
        <f t="shared" si="204"/>
        <v>1.2</v>
      </c>
      <c r="BA1475" s="211">
        <f t="shared" si="205"/>
        <v>0</v>
      </c>
      <c r="BB1475" s="205">
        <f t="shared" si="199"/>
        <v>1299</v>
      </c>
      <c r="BC1475" s="205">
        <f t="shared" si="200"/>
        <v>1299</v>
      </c>
      <c r="BD1475" s="205">
        <f t="shared" si="201"/>
        <v>0</v>
      </c>
      <c r="BE1475" s="205">
        <f t="shared" si="202"/>
        <v>0</v>
      </c>
      <c r="BF1475" s="175">
        <v>1299</v>
      </c>
      <c r="BG1475" s="175"/>
      <c r="BH1475" s="175"/>
      <c r="BI1475" s="175"/>
      <c r="BJ1475" s="175"/>
      <c r="BK1475" s="175">
        <v>321</v>
      </c>
      <c r="BL1475" s="175"/>
      <c r="BM1475" s="175">
        <v>655</v>
      </c>
      <c r="BN1475" s="175">
        <v>166</v>
      </c>
      <c r="BO1475" s="175">
        <v>157</v>
      </c>
      <c r="BP1475" s="198">
        <f t="shared" si="203"/>
        <v>157</v>
      </c>
    </row>
    <row r="1476" spans="1:68" s="116" customFormat="1" x14ac:dyDescent="0.15">
      <c r="A1476" s="117">
        <v>2822301001</v>
      </c>
      <c r="B1476" s="118" t="s">
        <v>2182</v>
      </c>
      <c r="C1476" s="118" t="s">
        <v>2099</v>
      </c>
      <c r="D1476" s="118" t="s">
        <v>2183</v>
      </c>
      <c r="E1476" s="118" t="s">
        <v>4655</v>
      </c>
      <c r="F1476" s="120">
        <v>42</v>
      </c>
      <c r="G1476" s="119">
        <v>752823</v>
      </c>
      <c r="H1476" s="119"/>
      <c r="I1476" s="120" t="s">
        <v>5820</v>
      </c>
      <c r="J1476" s="120">
        <v>2940</v>
      </c>
      <c r="K1476" s="120">
        <v>752823</v>
      </c>
      <c r="L1476" s="120">
        <v>0.70199999999999996</v>
      </c>
      <c r="M1476" s="121" t="s">
        <v>5657</v>
      </c>
      <c r="N1476" s="120">
        <v>1</v>
      </c>
      <c r="O1476" s="119">
        <v>113</v>
      </c>
      <c r="P1476" s="119">
        <v>23</v>
      </c>
      <c r="Q1476" s="119">
        <v>2</v>
      </c>
      <c r="R1476" s="120" t="s">
        <v>5658</v>
      </c>
      <c r="S1476" s="120">
        <v>0.4</v>
      </c>
      <c r="T1476" s="120"/>
      <c r="U1476" s="120"/>
      <c r="V1476" s="172">
        <v>414.8</v>
      </c>
      <c r="W1476" s="172"/>
      <c r="X1476" s="172"/>
      <c r="Y1476" s="172"/>
      <c r="Z1476" s="172">
        <v>414.8</v>
      </c>
      <c r="AA1476" s="123"/>
      <c r="AB1476" s="123"/>
      <c r="AC1476" s="123">
        <v>240</v>
      </c>
      <c r="AD1476" s="123"/>
      <c r="AE1476" s="123"/>
      <c r="AF1476" s="123"/>
      <c r="AG1476" s="214"/>
      <c r="AH1476" s="229" t="str">
        <f t="shared" si="198"/>
        <v>a3</v>
      </c>
      <c r="AI1476" s="122"/>
      <c r="AJ1476" s="122"/>
      <c r="AK1476" s="122"/>
      <c r="AL1476" s="122"/>
      <c r="AM1476" s="122"/>
      <c r="AN1476" s="173"/>
      <c r="AO1476" s="173"/>
      <c r="AP1476" s="173"/>
      <c r="AQ1476" s="173"/>
      <c r="AR1476" s="173"/>
      <c r="AS1476" s="173"/>
      <c r="AT1476" s="173"/>
      <c r="AU1476" s="173"/>
      <c r="AV1476" s="173"/>
      <c r="AW1476" s="173"/>
      <c r="AX1476" s="173"/>
      <c r="AY1476" s="173"/>
      <c r="AZ1476" s="211"/>
      <c r="BA1476" s="211"/>
      <c r="BB1476" s="205">
        <f t="shared" si="199"/>
        <v>48000</v>
      </c>
      <c r="BC1476" s="205">
        <f t="shared" si="200"/>
        <v>33871</v>
      </c>
      <c r="BD1476" s="205">
        <f t="shared" si="201"/>
        <v>17443</v>
      </c>
      <c r="BE1476" s="205">
        <f t="shared" si="202"/>
        <v>3314</v>
      </c>
      <c r="BF1476" s="175">
        <v>30557</v>
      </c>
      <c r="BG1476" s="175">
        <v>714</v>
      </c>
      <c r="BH1476" s="175">
        <v>17443</v>
      </c>
      <c r="BI1476" s="175">
        <v>11687</v>
      </c>
      <c r="BJ1476" s="175">
        <v>2442</v>
      </c>
      <c r="BK1476" s="175">
        <v>3946</v>
      </c>
      <c r="BL1476" s="175">
        <v>1216</v>
      </c>
      <c r="BM1476" s="175">
        <v>6277</v>
      </c>
      <c r="BN1476" s="175">
        <v>456</v>
      </c>
      <c r="BO1476" s="175">
        <v>3819</v>
      </c>
      <c r="BP1476" s="198">
        <f t="shared" si="203"/>
        <v>21262</v>
      </c>
    </row>
    <row r="1477" spans="1:68" s="116" customFormat="1" x14ac:dyDescent="0.15">
      <c r="A1477" s="117">
        <v>2822301002</v>
      </c>
      <c r="B1477" s="118" t="s">
        <v>2184</v>
      </c>
      <c r="C1477" s="118" t="s">
        <v>2099</v>
      </c>
      <c r="D1477" s="118" t="s">
        <v>2183</v>
      </c>
      <c r="E1477" s="118" t="s">
        <v>4656</v>
      </c>
      <c r="F1477" s="120">
        <v>16</v>
      </c>
      <c r="G1477" s="119">
        <v>724729</v>
      </c>
      <c r="H1477" s="119"/>
      <c r="I1477" s="120" t="s">
        <v>5820</v>
      </c>
      <c r="J1477" s="120">
        <v>3640</v>
      </c>
      <c r="K1477" s="120">
        <v>724729</v>
      </c>
      <c r="L1477" s="120">
        <v>0.54500000000000004</v>
      </c>
      <c r="M1477" s="121" t="s">
        <v>5659</v>
      </c>
      <c r="N1477" s="120">
        <v>2</v>
      </c>
      <c r="O1477" s="119">
        <v>273</v>
      </c>
      <c r="P1477" s="119">
        <v>33</v>
      </c>
      <c r="Q1477" s="119">
        <v>5.8</v>
      </c>
      <c r="R1477" s="120" t="s">
        <v>5658</v>
      </c>
      <c r="S1477" s="120">
        <v>0.7</v>
      </c>
      <c r="T1477" s="120"/>
      <c r="U1477" s="120"/>
      <c r="V1477" s="172">
        <v>554.4</v>
      </c>
      <c r="W1477" s="172"/>
      <c r="X1477" s="172"/>
      <c r="Y1477" s="172"/>
      <c r="Z1477" s="172">
        <v>554.4</v>
      </c>
      <c r="AA1477" s="123">
        <v>8796</v>
      </c>
      <c r="AB1477" s="123"/>
      <c r="AC1477" s="123">
        <v>433</v>
      </c>
      <c r="AD1477" s="123"/>
      <c r="AE1477" s="123"/>
      <c r="AF1477" s="123"/>
      <c r="AG1477" s="214"/>
      <c r="AH1477" s="229" t="str">
        <f t="shared" ref="AH1477:AH1540" si="207">IF(N1477=1,IF(AG1477&gt;0,"a4",IF(AC1477&gt;0,"a3",IF(AA1477&gt;0,"a2","a1"))),IF(AG1477&gt;0,"b4",IF(AC1477&gt;0,"b3",IF(AA1477&gt;0,"b2","b1"))))</f>
        <v>b3</v>
      </c>
      <c r="AI1477" s="122"/>
      <c r="AJ1477" s="122"/>
      <c r="AK1477" s="122"/>
      <c r="AL1477" s="122"/>
      <c r="AM1477" s="122"/>
      <c r="AN1477" s="173"/>
      <c r="AO1477" s="173"/>
      <c r="AP1477" s="173"/>
      <c r="AQ1477" s="173"/>
      <c r="AR1477" s="173"/>
      <c r="AS1477" s="173">
        <v>0.5</v>
      </c>
      <c r="AT1477" s="173"/>
      <c r="AU1477" s="173"/>
      <c r="AV1477" s="173"/>
      <c r="AW1477" s="173"/>
      <c r="AX1477" s="173"/>
      <c r="AY1477" s="173"/>
      <c r="AZ1477" s="211">
        <f t="shared" si="204"/>
        <v>0.5</v>
      </c>
      <c r="BA1477" s="211"/>
      <c r="BB1477" s="205">
        <f t="shared" ref="BB1477:BB1540" si="208">SUM(BG1477:BO1477)</f>
        <v>62895</v>
      </c>
      <c r="BC1477" s="205">
        <f t="shared" ref="BC1477:BC1540" si="209">BG1477+BH1477+BK1477+BL1477+BM1477+BN1477+BO1477</f>
        <v>47172</v>
      </c>
      <c r="BD1477" s="205">
        <f t="shared" ref="BD1477:BD1540" si="210">BB1477-BF1477</f>
        <v>20420</v>
      </c>
      <c r="BE1477" s="205">
        <f t="shared" ref="BE1477:BE1540" si="211">BC1477-BF1477</f>
        <v>4697</v>
      </c>
      <c r="BF1477" s="175">
        <v>42475</v>
      </c>
      <c r="BG1477" s="175">
        <v>714</v>
      </c>
      <c r="BH1477" s="175">
        <v>20420</v>
      </c>
      <c r="BI1477" s="175">
        <v>12865</v>
      </c>
      <c r="BJ1477" s="175">
        <v>2858</v>
      </c>
      <c r="BK1477" s="175">
        <v>8161</v>
      </c>
      <c r="BL1477" s="175">
        <v>3907</v>
      </c>
      <c r="BM1477" s="175">
        <v>8482</v>
      </c>
      <c r="BN1477" s="175">
        <v>370</v>
      </c>
      <c r="BO1477" s="175">
        <v>5118</v>
      </c>
      <c r="BP1477" s="198">
        <f t="shared" ref="BP1477:BP1540" si="212">BH1477+BO1477</f>
        <v>25538</v>
      </c>
    </row>
    <row r="1478" spans="1:68" s="116" customFormat="1" x14ac:dyDescent="0.15">
      <c r="A1478" s="117">
        <v>2822301003</v>
      </c>
      <c r="B1478" s="118" t="s">
        <v>1634</v>
      </c>
      <c r="C1478" s="118" t="s">
        <v>2099</v>
      </c>
      <c r="D1478" s="118" t="s">
        <v>2183</v>
      </c>
      <c r="E1478" s="118" t="s">
        <v>4657</v>
      </c>
      <c r="F1478" s="120">
        <v>16</v>
      </c>
      <c r="G1478" s="119">
        <v>1350315</v>
      </c>
      <c r="H1478" s="119"/>
      <c r="I1478" s="120" t="s">
        <v>5820</v>
      </c>
      <c r="J1478" s="120">
        <v>6800</v>
      </c>
      <c r="K1478" s="120">
        <v>1229291</v>
      </c>
      <c r="L1478" s="120">
        <v>0.495</v>
      </c>
      <c r="M1478" s="121" t="s">
        <v>5657</v>
      </c>
      <c r="N1478" s="120">
        <v>2</v>
      </c>
      <c r="O1478" s="119">
        <v>258</v>
      </c>
      <c r="P1478" s="119">
        <v>38.6</v>
      </c>
      <c r="Q1478" s="119">
        <v>6.8</v>
      </c>
      <c r="R1478" s="120" t="s">
        <v>5658</v>
      </c>
      <c r="S1478" s="120">
        <v>0.5</v>
      </c>
      <c r="T1478" s="120"/>
      <c r="U1478" s="120"/>
      <c r="V1478" s="172">
        <v>410.5</v>
      </c>
      <c r="W1478" s="172">
        <v>135.19999999999999</v>
      </c>
      <c r="X1478" s="172">
        <v>235.7</v>
      </c>
      <c r="Y1478" s="172">
        <v>30.1</v>
      </c>
      <c r="Z1478" s="172">
        <v>9.5</v>
      </c>
      <c r="AA1478" s="123">
        <v>6432</v>
      </c>
      <c r="AB1478" s="123"/>
      <c r="AC1478" s="123">
        <v>948</v>
      </c>
      <c r="AD1478" s="123"/>
      <c r="AE1478" s="123"/>
      <c r="AF1478" s="123"/>
      <c r="AG1478" s="214"/>
      <c r="AH1478" s="229" t="str">
        <f t="shared" si="207"/>
        <v>b3</v>
      </c>
      <c r="AI1478" s="122"/>
      <c r="AJ1478" s="122"/>
      <c r="AK1478" s="122"/>
      <c r="AL1478" s="122"/>
      <c r="AM1478" s="122"/>
      <c r="AN1478" s="173"/>
      <c r="AO1478" s="173"/>
      <c r="AP1478" s="173"/>
      <c r="AQ1478" s="173"/>
      <c r="AR1478" s="173"/>
      <c r="AS1478" s="173">
        <v>1</v>
      </c>
      <c r="AT1478" s="173">
        <v>0.5</v>
      </c>
      <c r="AU1478" s="173">
        <v>0.5</v>
      </c>
      <c r="AV1478" s="173">
        <v>0.5</v>
      </c>
      <c r="AW1478" s="173">
        <v>0.5</v>
      </c>
      <c r="AX1478" s="173">
        <v>1</v>
      </c>
      <c r="AY1478" s="173"/>
      <c r="AZ1478" s="211">
        <f t="shared" ref="AZ1478:AZ1541" si="213">SUBTOTAL(9,AN1478:AS1478)</f>
        <v>1</v>
      </c>
      <c r="BA1478" s="211">
        <f t="shared" ref="BA1478:BA1541" si="214">SUBTOTAL(9,AT1478:AY1478)</f>
        <v>3</v>
      </c>
      <c r="BB1478" s="205">
        <f t="shared" si="208"/>
        <v>90785</v>
      </c>
      <c r="BC1478" s="205">
        <f t="shared" si="209"/>
        <v>67142</v>
      </c>
      <c r="BD1478" s="205">
        <f t="shared" si="210"/>
        <v>29928</v>
      </c>
      <c r="BE1478" s="205">
        <f t="shared" si="211"/>
        <v>6285</v>
      </c>
      <c r="BF1478" s="175">
        <v>60857</v>
      </c>
      <c r="BG1478" s="175">
        <v>714</v>
      </c>
      <c r="BH1478" s="175">
        <v>29928</v>
      </c>
      <c r="BI1478" s="175">
        <v>19453</v>
      </c>
      <c r="BJ1478" s="175">
        <v>4190</v>
      </c>
      <c r="BK1478" s="175">
        <v>15600</v>
      </c>
      <c r="BL1478" s="175">
        <v>2844</v>
      </c>
      <c r="BM1478" s="175">
        <v>9772</v>
      </c>
      <c r="BN1478" s="175">
        <v>1511</v>
      </c>
      <c r="BO1478" s="175">
        <v>6773</v>
      </c>
      <c r="BP1478" s="198">
        <f t="shared" si="212"/>
        <v>36701</v>
      </c>
    </row>
    <row r="1479" spans="1:68" s="116" customFormat="1" x14ac:dyDescent="0.15">
      <c r="A1479" s="117">
        <v>2822302004</v>
      </c>
      <c r="B1479" s="118" t="s">
        <v>1518</v>
      </c>
      <c r="C1479" s="118" t="s">
        <v>2099</v>
      </c>
      <c r="D1479" s="118" t="s">
        <v>2183</v>
      </c>
      <c r="E1479" s="118" t="s">
        <v>4658</v>
      </c>
      <c r="F1479" s="120">
        <v>21</v>
      </c>
      <c r="G1479" s="119">
        <v>126100</v>
      </c>
      <c r="H1479" s="119"/>
      <c r="I1479" s="120" t="s">
        <v>5820</v>
      </c>
      <c r="J1479" s="120">
        <v>1000</v>
      </c>
      <c r="K1479" s="120">
        <v>126100</v>
      </c>
      <c r="L1479" s="120">
        <v>0.34499999999999997</v>
      </c>
      <c r="M1479" s="121" t="s">
        <v>5657</v>
      </c>
      <c r="N1479" s="120">
        <v>1</v>
      </c>
      <c r="O1479" s="119">
        <v>189.3</v>
      </c>
      <c r="P1479" s="119">
        <v>31.3</v>
      </c>
      <c r="Q1479" s="119">
        <v>5.5</v>
      </c>
      <c r="R1479" s="120" t="s">
        <v>5658</v>
      </c>
      <c r="S1479" s="120">
        <v>0.2</v>
      </c>
      <c r="T1479" s="120"/>
      <c r="U1479" s="120"/>
      <c r="V1479" s="172">
        <v>94.2</v>
      </c>
      <c r="W1479" s="172">
        <v>22.4</v>
      </c>
      <c r="X1479" s="172">
        <v>60.5</v>
      </c>
      <c r="Y1479" s="172">
        <v>1.8</v>
      </c>
      <c r="Z1479" s="172">
        <v>9.5</v>
      </c>
      <c r="AA1479" s="123">
        <v>1254</v>
      </c>
      <c r="AB1479" s="123"/>
      <c r="AC1479" s="123"/>
      <c r="AD1479" s="123"/>
      <c r="AE1479" s="123"/>
      <c r="AF1479" s="123"/>
      <c r="AG1479" s="214"/>
      <c r="AH1479" s="229" t="str">
        <f t="shared" si="207"/>
        <v>a2</v>
      </c>
      <c r="AI1479" s="122"/>
      <c r="AJ1479" s="122"/>
      <c r="AK1479" s="122"/>
      <c r="AL1479" s="122"/>
      <c r="AM1479" s="122"/>
      <c r="AN1479" s="173"/>
      <c r="AO1479" s="173"/>
      <c r="AP1479" s="173"/>
      <c r="AQ1479" s="173"/>
      <c r="AR1479" s="173"/>
      <c r="AS1479" s="173"/>
      <c r="AT1479" s="173"/>
      <c r="AU1479" s="173"/>
      <c r="AV1479" s="173"/>
      <c r="AW1479" s="173"/>
      <c r="AX1479" s="173"/>
      <c r="AY1479" s="173"/>
      <c r="AZ1479" s="211"/>
      <c r="BA1479" s="211"/>
      <c r="BB1479" s="205">
        <f t="shared" si="208"/>
        <v>17505</v>
      </c>
      <c r="BC1479" s="205">
        <f t="shared" si="209"/>
        <v>12509</v>
      </c>
      <c r="BD1479" s="205">
        <f t="shared" si="210"/>
        <v>6489</v>
      </c>
      <c r="BE1479" s="205">
        <f t="shared" si="211"/>
        <v>1493</v>
      </c>
      <c r="BF1479" s="175">
        <v>11016</v>
      </c>
      <c r="BG1479" s="175">
        <v>714</v>
      </c>
      <c r="BH1479" s="175">
        <v>6939</v>
      </c>
      <c r="BI1479" s="175">
        <v>3955</v>
      </c>
      <c r="BJ1479" s="175">
        <v>1041</v>
      </c>
      <c r="BK1479" s="175">
        <v>172</v>
      </c>
      <c r="BL1479" s="175"/>
      <c r="BM1479" s="175">
        <v>1698</v>
      </c>
      <c r="BN1479" s="175">
        <v>292</v>
      </c>
      <c r="BO1479" s="175">
        <v>2694</v>
      </c>
      <c r="BP1479" s="198">
        <f t="shared" si="212"/>
        <v>9633</v>
      </c>
    </row>
    <row r="1480" spans="1:68" s="116" customFormat="1" x14ac:dyDescent="0.15">
      <c r="A1480" s="117">
        <v>2822302005</v>
      </c>
      <c r="B1480" s="118" t="s">
        <v>2185</v>
      </c>
      <c r="C1480" s="118" t="s">
        <v>2099</v>
      </c>
      <c r="D1480" s="118" t="s">
        <v>2183</v>
      </c>
      <c r="E1480" s="118" t="s">
        <v>4659</v>
      </c>
      <c r="F1480" s="120">
        <v>19</v>
      </c>
      <c r="G1480" s="119">
        <v>342107</v>
      </c>
      <c r="H1480" s="119"/>
      <c r="I1480" s="120" t="s">
        <v>5820</v>
      </c>
      <c r="J1480" s="120">
        <v>1200</v>
      </c>
      <c r="K1480" s="120">
        <v>342107</v>
      </c>
      <c r="L1480" s="120">
        <v>0.78100000000000003</v>
      </c>
      <c r="M1480" s="121" t="s">
        <v>5657</v>
      </c>
      <c r="N1480" s="120">
        <v>1</v>
      </c>
      <c r="O1480" s="119">
        <v>155</v>
      </c>
      <c r="P1480" s="119">
        <v>30</v>
      </c>
      <c r="Q1480" s="119">
        <v>3.7</v>
      </c>
      <c r="R1480" s="120" t="s">
        <v>5658</v>
      </c>
      <c r="S1480" s="120">
        <v>0.3</v>
      </c>
      <c r="T1480" s="120"/>
      <c r="U1480" s="120"/>
      <c r="V1480" s="172">
        <v>191.5</v>
      </c>
      <c r="W1480" s="172"/>
      <c r="X1480" s="172"/>
      <c r="Y1480" s="172"/>
      <c r="Z1480" s="172">
        <v>191.5</v>
      </c>
      <c r="AA1480" s="123">
        <v>2222</v>
      </c>
      <c r="AB1480" s="123"/>
      <c r="AC1480" s="123">
        <v>132</v>
      </c>
      <c r="AD1480" s="123"/>
      <c r="AE1480" s="123"/>
      <c r="AF1480" s="123"/>
      <c r="AG1480" s="214"/>
      <c r="AH1480" s="229" t="str">
        <f t="shared" si="207"/>
        <v>a3</v>
      </c>
      <c r="AI1480" s="122"/>
      <c r="AJ1480" s="122"/>
      <c r="AK1480" s="122"/>
      <c r="AL1480" s="122"/>
      <c r="AM1480" s="122"/>
      <c r="AN1480" s="173"/>
      <c r="AO1480" s="173"/>
      <c r="AP1480" s="173"/>
      <c r="AQ1480" s="173"/>
      <c r="AR1480" s="173"/>
      <c r="AS1480" s="173"/>
      <c r="AT1480" s="173"/>
      <c r="AU1480" s="173"/>
      <c r="AV1480" s="173"/>
      <c r="AW1480" s="173"/>
      <c r="AX1480" s="173"/>
      <c r="AY1480" s="173"/>
      <c r="AZ1480" s="211"/>
      <c r="BA1480" s="211"/>
      <c r="BB1480" s="205">
        <f t="shared" si="208"/>
        <v>31364</v>
      </c>
      <c r="BC1480" s="205">
        <f t="shared" si="209"/>
        <v>22410</v>
      </c>
      <c r="BD1480" s="205">
        <f t="shared" si="210"/>
        <v>11782</v>
      </c>
      <c r="BE1480" s="205">
        <f t="shared" si="211"/>
        <v>2828</v>
      </c>
      <c r="BF1480" s="175">
        <v>19582</v>
      </c>
      <c r="BG1480" s="175">
        <v>714</v>
      </c>
      <c r="BH1480" s="175">
        <v>11782</v>
      </c>
      <c r="BI1480" s="175">
        <v>7305</v>
      </c>
      <c r="BJ1480" s="175">
        <v>1649</v>
      </c>
      <c r="BK1480" s="175">
        <v>3049</v>
      </c>
      <c r="BL1480" s="175">
        <v>544</v>
      </c>
      <c r="BM1480" s="175">
        <v>2960</v>
      </c>
      <c r="BN1480" s="175">
        <v>123</v>
      </c>
      <c r="BO1480" s="175">
        <v>3238</v>
      </c>
      <c r="BP1480" s="198">
        <f t="shared" si="212"/>
        <v>15020</v>
      </c>
    </row>
    <row r="1481" spans="1:68" s="116" customFormat="1" x14ac:dyDescent="0.15">
      <c r="A1481" s="117">
        <v>2822302006</v>
      </c>
      <c r="B1481" s="118" t="s">
        <v>2186</v>
      </c>
      <c r="C1481" s="118" t="s">
        <v>2099</v>
      </c>
      <c r="D1481" s="118" t="s">
        <v>2183</v>
      </c>
      <c r="E1481" s="118" t="s">
        <v>4660</v>
      </c>
      <c r="F1481" s="120">
        <v>17</v>
      </c>
      <c r="G1481" s="119">
        <v>205552</v>
      </c>
      <c r="H1481" s="119"/>
      <c r="I1481" s="120" t="s">
        <v>5820</v>
      </c>
      <c r="J1481" s="120">
        <v>1120</v>
      </c>
      <c r="K1481" s="120">
        <v>171606</v>
      </c>
      <c r="L1481" s="120">
        <v>0.42</v>
      </c>
      <c r="M1481" s="121" t="s">
        <v>5657</v>
      </c>
      <c r="N1481" s="120">
        <v>1</v>
      </c>
      <c r="O1481" s="119">
        <v>238.3</v>
      </c>
      <c r="P1481" s="119">
        <v>40.1</v>
      </c>
      <c r="Q1481" s="119">
        <v>5.0999999999999996</v>
      </c>
      <c r="R1481" s="120" t="s">
        <v>5658</v>
      </c>
      <c r="S1481" s="120">
        <v>0.2</v>
      </c>
      <c r="T1481" s="120"/>
      <c r="U1481" s="120"/>
      <c r="V1481" s="172">
        <v>122.9</v>
      </c>
      <c r="W1481" s="172">
        <v>25.6</v>
      </c>
      <c r="X1481" s="172">
        <v>76.3</v>
      </c>
      <c r="Y1481" s="172">
        <v>2.6</v>
      </c>
      <c r="Z1481" s="172">
        <v>18.399999999999999</v>
      </c>
      <c r="AA1481" s="123">
        <v>1815</v>
      </c>
      <c r="AB1481" s="123"/>
      <c r="AC1481" s="123"/>
      <c r="AD1481" s="123"/>
      <c r="AE1481" s="123"/>
      <c r="AF1481" s="123"/>
      <c r="AG1481" s="214"/>
      <c r="AH1481" s="229" t="str">
        <f t="shared" si="207"/>
        <v>a2</v>
      </c>
      <c r="AI1481" s="122"/>
      <c r="AJ1481" s="122"/>
      <c r="AK1481" s="122"/>
      <c r="AL1481" s="122"/>
      <c r="AM1481" s="122"/>
      <c r="AN1481" s="173"/>
      <c r="AO1481" s="173"/>
      <c r="AP1481" s="173"/>
      <c r="AQ1481" s="173"/>
      <c r="AR1481" s="173"/>
      <c r="AS1481" s="173"/>
      <c r="AT1481" s="173">
        <v>0.5</v>
      </c>
      <c r="AU1481" s="173">
        <v>0.5</v>
      </c>
      <c r="AV1481" s="173"/>
      <c r="AW1481" s="173"/>
      <c r="AX1481" s="173"/>
      <c r="AY1481" s="173"/>
      <c r="AZ1481" s="211"/>
      <c r="BA1481" s="211">
        <f t="shared" si="214"/>
        <v>1</v>
      </c>
      <c r="BB1481" s="205">
        <f t="shared" si="208"/>
        <v>22354</v>
      </c>
      <c r="BC1481" s="205">
        <f t="shared" si="209"/>
        <v>16591</v>
      </c>
      <c r="BD1481" s="205">
        <f t="shared" si="210"/>
        <v>7894</v>
      </c>
      <c r="BE1481" s="205">
        <f t="shared" si="211"/>
        <v>2131</v>
      </c>
      <c r="BF1481" s="175">
        <v>14460</v>
      </c>
      <c r="BG1481" s="175">
        <v>714</v>
      </c>
      <c r="BH1481" s="175">
        <v>7894</v>
      </c>
      <c r="BI1481" s="175">
        <v>4657</v>
      </c>
      <c r="BJ1481" s="175">
        <v>1106</v>
      </c>
      <c r="BK1481" s="175">
        <v>208</v>
      </c>
      <c r="BL1481" s="175">
        <v>1850</v>
      </c>
      <c r="BM1481" s="175">
        <v>2073</v>
      </c>
      <c r="BN1481" s="175">
        <v>271</v>
      </c>
      <c r="BO1481" s="175">
        <v>3581</v>
      </c>
      <c r="BP1481" s="198">
        <f t="shared" si="212"/>
        <v>11475</v>
      </c>
    </row>
    <row r="1482" spans="1:68" s="116" customFormat="1" x14ac:dyDescent="0.15">
      <c r="A1482" s="117">
        <v>2822302007</v>
      </c>
      <c r="B1482" s="118" t="s">
        <v>2187</v>
      </c>
      <c r="C1482" s="118" t="s">
        <v>2099</v>
      </c>
      <c r="D1482" s="118" t="s">
        <v>2183</v>
      </c>
      <c r="E1482" s="118" t="s">
        <v>4661</v>
      </c>
      <c r="F1482" s="120">
        <v>16</v>
      </c>
      <c r="G1482" s="119">
        <v>314340</v>
      </c>
      <c r="H1482" s="119"/>
      <c r="I1482" s="120" t="s">
        <v>5820</v>
      </c>
      <c r="J1482" s="120">
        <v>1460</v>
      </c>
      <c r="K1482" s="120">
        <v>224142</v>
      </c>
      <c r="L1482" s="120">
        <v>0.42099999999999999</v>
      </c>
      <c r="M1482" s="121" t="s">
        <v>5657</v>
      </c>
      <c r="N1482" s="120">
        <v>1</v>
      </c>
      <c r="O1482" s="119">
        <v>167.3</v>
      </c>
      <c r="P1482" s="119">
        <v>44.6</v>
      </c>
      <c r="Q1482" s="119">
        <v>5.5</v>
      </c>
      <c r="R1482" s="120" t="s">
        <v>5658</v>
      </c>
      <c r="S1482" s="120">
        <v>0.2</v>
      </c>
      <c r="T1482" s="120"/>
      <c r="U1482" s="120"/>
      <c r="V1482" s="172">
        <v>351</v>
      </c>
      <c r="W1482" s="172"/>
      <c r="X1482" s="172">
        <v>46.8</v>
      </c>
      <c r="Y1482" s="172">
        <v>78.3</v>
      </c>
      <c r="Z1482" s="172">
        <v>225.9</v>
      </c>
      <c r="AA1482" s="123">
        <v>1749</v>
      </c>
      <c r="AB1482" s="123"/>
      <c r="AC1482" s="123">
        <v>447</v>
      </c>
      <c r="AD1482" s="123"/>
      <c r="AE1482" s="123"/>
      <c r="AF1482" s="123"/>
      <c r="AG1482" s="214"/>
      <c r="AH1482" s="229" t="str">
        <f t="shared" si="207"/>
        <v>a3</v>
      </c>
      <c r="AI1482" s="122"/>
      <c r="AJ1482" s="122"/>
      <c r="AK1482" s="122"/>
      <c r="AL1482" s="122"/>
      <c r="AM1482" s="122"/>
      <c r="AN1482" s="173"/>
      <c r="AO1482" s="173"/>
      <c r="AP1482" s="173"/>
      <c r="AQ1482" s="173"/>
      <c r="AR1482" s="173"/>
      <c r="AS1482" s="173"/>
      <c r="AT1482" s="173"/>
      <c r="AU1482" s="173"/>
      <c r="AV1482" s="173">
        <v>0.5</v>
      </c>
      <c r="AW1482" s="173">
        <v>0.5</v>
      </c>
      <c r="AX1482" s="173"/>
      <c r="AY1482" s="173"/>
      <c r="AZ1482" s="211"/>
      <c r="BA1482" s="211">
        <f t="shared" si="214"/>
        <v>1</v>
      </c>
      <c r="BB1482" s="205">
        <f t="shared" si="208"/>
        <v>54119</v>
      </c>
      <c r="BC1482" s="205">
        <f t="shared" si="209"/>
        <v>41070</v>
      </c>
      <c r="BD1482" s="205">
        <f t="shared" si="210"/>
        <v>16110</v>
      </c>
      <c r="BE1482" s="205">
        <f t="shared" si="211"/>
        <v>3061</v>
      </c>
      <c r="BF1482" s="175">
        <v>38009</v>
      </c>
      <c r="BG1482" s="175">
        <v>714</v>
      </c>
      <c r="BH1482" s="175">
        <v>16110</v>
      </c>
      <c r="BI1482" s="175">
        <v>10794</v>
      </c>
      <c r="BJ1482" s="175">
        <v>2255</v>
      </c>
      <c r="BK1482" s="175">
        <v>8902</v>
      </c>
      <c r="BL1482" s="175">
        <v>6799</v>
      </c>
      <c r="BM1482" s="175">
        <v>5020</v>
      </c>
      <c r="BN1482" s="175">
        <v>201</v>
      </c>
      <c r="BO1482" s="175">
        <v>3324</v>
      </c>
      <c r="BP1482" s="198">
        <f t="shared" si="212"/>
        <v>19434</v>
      </c>
    </row>
    <row r="1483" spans="1:68" s="116" customFormat="1" x14ac:dyDescent="0.15">
      <c r="A1483" s="117">
        <v>2822302008</v>
      </c>
      <c r="B1483" s="118" t="s">
        <v>2188</v>
      </c>
      <c r="C1483" s="118" t="s">
        <v>2099</v>
      </c>
      <c r="D1483" s="118" t="s">
        <v>2183</v>
      </c>
      <c r="E1483" s="118" t="s">
        <v>4662</v>
      </c>
      <c r="F1483" s="120">
        <v>16</v>
      </c>
      <c r="G1483" s="119">
        <v>277511</v>
      </c>
      <c r="H1483" s="119"/>
      <c r="I1483" s="120" t="s">
        <v>5820</v>
      </c>
      <c r="J1483" s="120">
        <v>1715</v>
      </c>
      <c r="K1483" s="120">
        <v>277511</v>
      </c>
      <c r="L1483" s="120">
        <v>0.443</v>
      </c>
      <c r="M1483" s="121" t="s">
        <v>5657</v>
      </c>
      <c r="N1483" s="120">
        <v>1</v>
      </c>
      <c r="O1483" s="119">
        <v>165</v>
      </c>
      <c r="P1483" s="119">
        <v>40.200000000000003</v>
      </c>
      <c r="Q1483" s="119">
        <v>4.4000000000000004</v>
      </c>
      <c r="R1483" s="120" t="s">
        <v>5658</v>
      </c>
      <c r="S1483" s="120">
        <v>0.2</v>
      </c>
      <c r="T1483" s="120"/>
      <c r="U1483" s="120"/>
      <c r="V1483" s="172">
        <v>310.89999999999998</v>
      </c>
      <c r="W1483" s="172"/>
      <c r="X1483" s="172">
        <v>176.9</v>
      </c>
      <c r="Y1483" s="172">
        <v>11.8</v>
      </c>
      <c r="Z1483" s="172">
        <v>122.2</v>
      </c>
      <c r="AA1483" s="123">
        <v>1077</v>
      </c>
      <c r="AB1483" s="123"/>
      <c r="AC1483" s="123">
        <v>149</v>
      </c>
      <c r="AD1483" s="123"/>
      <c r="AE1483" s="123"/>
      <c r="AF1483" s="123"/>
      <c r="AG1483" s="214"/>
      <c r="AH1483" s="229" t="str">
        <f t="shared" si="207"/>
        <v>a3</v>
      </c>
      <c r="AI1483" s="122"/>
      <c r="AJ1483" s="122"/>
      <c r="AK1483" s="122"/>
      <c r="AL1483" s="122"/>
      <c r="AM1483" s="122"/>
      <c r="AN1483" s="173"/>
      <c r="AO1483" s="173"/>
      <c r="AP1483" s="173"/>
      <c r="AQ1483" s="173"/>
      <c r="AR1483" s="173"/>
      <c r="AS1483" s="173"/>
      <c r="AT1483" s="173"/>
      <c r="AU1483" s="173"/>
      <c r="AV1483" s="173">
        <v>0.5</v>
      </c>
      <c r="AW1483" s="173"/>
      <c r="AX1483" s="173"/>
      <c r="AY1483" s="173"/>
      <c r="AZ1483" s="211"/>
      <c r="BA1483" s="211">
        <f t="shared" si="214"/>
        <v>0.5</v>
      </c>
      <c r="BB1483" s="205">
        <f t="shared" si="208"/>
        <v>31155</v>
      </c>
      <c r="BC1483" s="205">
        <f t="shared" si="209"/>
        <v>22705</v>
      </c>
      <c r="BD1483" s="205">
        <f t="shared" si="210"/>
        <v>10562</v>
      </c>
      <c r="BE1483" s="205">
        <f t="shared" si="211"/>
        <v>2112</v>
      </c>
      <c r="BF1483" s="175">
        <v>20593</v>
      </c>
      <c r="BG1483" s="175">
        <v>714</v>
      </c>
      <c r="BH1483" s="175">
        <v>10562</v>
      </c>
      <c r="BI1483" s="175">
        <v>6971</v>
      </c>
      <c r="BJ1483" s="175">
        <v>1479</v>
      </c>
      <c r="BK1483" s="175">
        <v>3436</v>
      </c>
      <c r="BL1483" s="175">
        <v>872</v>
      </c>
      <c r="BM1483" s="175">
        <v>4473</v>
      </c>
      <c r="BN1483" s="175">
        <v>230</v>
      </c>
      <c r="BO1483" s="175">
        <v>2418</v>
      </c>
      <c r="BP1483" s="198">
        <f t="shared" si="212"/>
        <v>12980</v>
      </c>
    </row>
    <row r="1484" spans="1:68" s="116" customFormat="1" x14ac:dyDescent="0.15">
      <c r="A1484" s="117">
        <v>2822302009</v>
      </c>
      <c r="B1484" s="118" t="s">
        <v>2189</v>
      </c>
      <c r="C1484" s="118" t="s">
        <v>2099</v>
      </c>
      <c r="D1484" s="118" t="s">
        <v>2183</v>
      </c>
      <c r="E1484" s="118" t="s">
        <v>4663</v>
      </c>
      <c r="F1484" s="120">
        <v>13</v>
      </c>
      <c r="G1484" s="119">
        <v>388214</v>
      </c>
      <c r="H1484" s="119"/>
      <c r="I1484" s="120" t="s">
        <v>5820</v>
      </c>
      <c r="J1484" s="120">
        <v>1680</v>
      </c>
      <c r="K1484" s="120">
        <v>388214</v>
      </c>
      <c r="L1484" s="120">
        <v>0.63300000000000001</v>
      </c>
      <c r="M1484" s="121" t="s">
        <v>5657</v>
      </c>
      <c r="N1484" s="120">
        <v>1</v>
      </c>
      <c r="O1484" s="119">
        <v>158.19999999999999</v>
      </c>
      <c r="P1484" s="119">
        <v>36.299999999999997</v>
      </c>
      <c r="Q1484" s="119">
        <v>4.3</v>
      </c>
      <c r="R1484" s="120" t="s">
        <v>5658</v>
      </c>
      <c r="S1484" s="120">
        <v>0.3</v>
      </c>
      <c r="T1484" s="120"/>
      <c r="U1484" s="120"/>
      <c r="V1484" s="172">
        <v>331.2</v>
      </c>
      <c r="W1484" s="172"/>
      <c r="X1484" s="172">
        <v>209.8</v>
      </c>
      <c r="Y1484" s="172">
        <v>23.3</v>
      </c>
      <c r="Z1484" s="172">
        <v>98.1</v>
      </c>
      <c r="AA1484" s="123">
        <v>2068</v>
      </c>
      <c r="AB1484" s="123"/>
      <c r="AC1484" s="123"/>
      <c r="AD1484" s="123"/>
      <c r="AE1484" s="123"/>
      <c r="AF1484" s="123"/>
      <c r="AG1484" s="214"/>
      <c r="AH1484" s="229" t="str">
        <f t="shared" si="207"/>
        <v>a2</v>
      </c>
      <c r="AI1484" s="122"/>
      <c r="AJ1484" s="122"/>
      <c r="AK1484" s="122"/>
      <c r="AL1484" s="122"/>
      <c r="AM1484" s="122"/>
      <c r="AN1484" s="173"/>
      <c r="AO1484" s="173"/>
      <c r="AP1484" s="173"/>
      <c r="AQ1484" s="173"/>
      <c r="AR1484" s="173"/>
      <c r="AS1484" s="173">
        <v>1.1000000000000001</v>
      </c>
      <c r="AT1484" s="173"/>
      <c r="AU1484" s="173"/>
      <c r="AV1484" s="173"/>
      <c r="AW1484" s="173"/>
      <c r="AX1484" s="173"/>
      <c r="AY1484" s="173"/>
      <c r="AZ1484" s="211">
        <f t="shared" si="213"/>
        <v>1.1000000000000001</v>
      </c>
      <c r="BA1484" s="211"/>
      <c r="BB1484" s="205">
        <f t="shared" si="208"/>
        <v>38936</v>
      </c>
      <c r="BC1484" s="205">
        <f t="shared" si="209"/>
        <v>36413</v>
      </c>
      <c r="BD1484" s="205">
        <f t="shared" si="210"/>
        <v>4446</v>
      </c>
      <c r="BE1484" s="205">
        <f t="shared" si="211"/>
        <v>1923</v>
      </c>
      <c r="BF1484" s="175">
        <v>34490</v>
      </c>
      <c r="BG1484" s="175">
        <v>714</v>
      </c>
      <c r="BH1484" s="175">
        <v>12017</v>
      </c>
      <c r="BI1484" s="175">
        <v>841</v>
      </c>
      <c r="BJ1484" s="175">
        <v>1682</v>
      </c>
      <c r="BK1484" s="175">
        <v>14268</v>
      </c>
      <c r="BL1484" s="175">
        <v>1962</v>
      </c>
      <c r="BM1484" s="175">
        <v>4921</v>
      </c>
      <c r="BN1484" s="175">
        <v>311</v>
      </c>
      <c r="BO1484" s="175">
        <v>2220</v>
      </c>
      <c r="BP1484" s="198">
        <f t="shared" si="212"/>
        <v>14237</v>
      </c>
    </row>
    <row r="1485" spans="1:68" s="116" customFormat="1" x14ac:dyDescent="0.15">
      <c r="A1485" s="117">
        <v>2822302010</v>
      </c>
      <c r="B1485" s="118" t="s">
        <v>2190</v>
      </c>
      <c r="C1485" s="118" t="s">
        <v>2099</v>
      </c>
      <c r="D1485" s="118" t="s">
        <v>2183</v>
      </c>
      <c r="E1485" s="118" t="s">
        <v>4664</v>
      </c>
      <c r="F1485" s="120">
        <v>12</v>
      </c>
      <c r="G1485" s="119">
        <v>214724</v>
      </c>
      <c r="H1485" s="119"/>
      <c r="I1485" s="120" t="s">
        <v>5820</v>
      </c>
      <c r="J1485" s="120">
        <v>1440</v>
      </c>
      <c r="K1485" s="120">
        <v>210932</v>
      </c>
      <c r="L1485" s="120">
        <v>0.40100000000000002</v>
      </c>
      <c r="M1485" s="121" t="s">
        <v>5657</v>
      </c>
      <c r="N1485" s="120">
        <v>1</v>
      </c>
      <c r="O1485" s="119">
        <v>212.8</v>
      </c>
      <c r="P1485" s="119">
        <v>44.5</v>
      </c>
      <c r="Q1485" s="119">
        <v>4.4000000000000004</v>
      </c>
      <c r="R1485" s="120" t="s">
        <v>5658</v>
      </c>
      <c r="S1485" s="120">
        <v>0.1</v>
      </c>
      <c r="T1485" s="120"/>
      <c r="U1485" s="120"/>
      <c r="V1485" s="172">
        <v>102.2</v>
      </c>
      <c r="W1485" s="172"/>
      <c r="X1485" s="172">
        <v>81.3</v>
      </c>
      <c r="Y1485" s="172">
        <v>1.3</v>
      </c>
      <c r="Z1485" s="172">
        <v>19.600000000000001</v>
      </c>
      <c r="AA1485" s="123">
        <v>2296</v>
      </c>
      <c r="AB1485" s="123"/>
      <c r="AC1485" s="123"/>
      <c r="AD1485" s="123"/>
      <c r="AE1485" s="123"/>
      <c r="AF1485" s="123"/>
      <c r="AG1485" s="214"/>
      <c r="AH1485" s="229" t="str">
        <f t="shared" si="207"/>
        <v>a2</v>
      </c>
      <c r="AI1485" s="122"/>
      <c r="AJ1485" s="122"/>
      <c r="AK1485" s="122"/>
      <c r="AL1485" s="122"/>
      <c r="AM1485" s="122"/>
      <c r="AN1485" s="173"/>
      <c r="AO1485" s="173"/>
      <c r="AP1485" s="173"/>
      <c r="AQ1485" s="173"/>
      <c r="AR1485" s="173"/>
      <c r="AS1485" s="173"/>
      <c r="AT1485" s="173">
        <v>0.5</v>
      </c>
      <c r="AU1485" s="173">
        <v>0.5</v>
      </c>
      <c r="AV1485" s="173"/>
      <c r="AW1485" s="173"/>
      <c r="AX1485" s="173"/>
      <c r="AY1485" s="173"/>
      <c r="AZ1485" s="211"/>
      <c r="BA1485" s="211">
        <f t="shared" si="214"/>
        <v>1</v>
      </c>
      <c r="BB1485" s="205">
        <f t="shared" si="208"/>
        <v>29780</v>
      </c>
      <c r="BC1485" s="205">
        <f t="shared" si="209"/>
        <v>21842</v>
      </c>
      <c r="BD1485" s="205">
        <f t="shared" si="210"/>
        <v>10584</v>
      </c>
      <c r="BE1485" s="205">
        <f t="shared" si="211"/>
        <v>2646</v>
      </c>
      <c r="BF1485" s="175">
        <v>19196</v>
      </c>
      <c r="BG1485" s="175">
        <v>714</v>
      </c>
      <c r="BH1485" s="175">
        <v>10584</v>
      </c>
      <c r="BI1485" s="175">
        <v>6350</v>
      </c>
      <c r="BJ1485" s="175">
        <v>1588</v>
      </c>
      <c r="BK1485" s="175">
        <v>239</v>
      </c>
      <c r="BL1485" s="175">
        <v>2726</v>
      </c>
      <c r="BM1485" s="175">
        <v>2813</v>
      </c>
      <c r="BN1485" s="175">
        <v>295</v>
      </c>
      <c r="BO1485" s="175">
        <v>4471</v>
      </c>
      <c r="BP1485" s="198">
        <f t="shared" si="212"/>
        <v>15055</v>
      </c>
    </row>
    <row r="1486" spans="1:68" s="116" customFormat="1" x14ac:dyDescent="0.15">
      <c r="A1486" s="117">
        <v>2822302011</v>
      </c>
      <c r="B1486" s="118" t="s">
        <v>2191</v>
      </c>
      <c r="C1486" s="118" t="s">
        <v>2099</v>
      </c>
      <c r="D1486" s="118" t="s">
        <v>2183</v>
      </c>
      <c r="E1486" s="118" t="s">
        <v>4665</v>
      </c>
      <c r="F1486" s="120">
        <v>11</v>
      </c>
      <c r="G1486" s="119"/>
      <c r="H1486" s="119"/>
      <c r="I1486" s="120" t="s">
        <v>5820</v>
      </c>
      <c r="J1486" s="120">
        <v>1060</v>
      </c>
      <c r="K1486" s="120">
        <v>335833</v>
      </c>
      <c r="L1486" s="120">
        <v>0.86799999999999999</v>
      </c>
      <c r="M1486" s="121" t="s">
        <v>5657</v>
      </c>
      <c r="N1486" s="120">
        <v>1</v>
      </c>
      <c r="O1486" s="119">
        <v>153</v>
      </c>
      <c r="P1486" s="119">
        <v>27</v>
      </c>
      <c r="Q1486" s="119">
        <v>3.5</v>
      </c>
      <c r="R1486" s="120" t="s">
        <v>5658</v>
      </c>
      <c r="S1486" s="120">
        <v>0.3</v>
      </c>
      <c r="T1486" s="120"/>
      <c r="U1486" s="120"/>
      <c r="V1486" s="172">
        <v>269.89999999999998</v>
      </c>
      <c r="W1486" s="172"/>
      <c r="X1486" s="172"/>
      <c r="Y1486" s="172"/>
      <c r="Z1486" s="172">
        <v>269.89999999999998</v>
      </c>
      <c r="AA1486" s="123">
        <v>2248</v>
      </c>
      <c r="AB1486" s="123"/>
      <c r="AC1486" s="123">
        <v>194</v>
      </c>
      <c r="AD1486" s="123"/>
      <c r="AE1486" s="123"/>
      <c r="AF1486" s="123"/>
      <c r="AG1486" s="214"/>
      <c r="AH1486" s="229" t="str">
        <f t="shared" si="207"/>
        <v>a3</v>
      </c>
      <c r="AI1486" s="122"/>
      <c r="AJ1486" s="122"/>
      <c r="AK1486" s="122"/>
      <c r="AL1486" s="122"/>
      <c r="AM1486" s="122"/>
      <c r="AN1486" s="173"/>
      <c r="AO1486" s="173"/>
      <c r="AP1486" s="173"/>
      <c r="AQ1486" s="173"/>
      <c r="AR1486" s="173"/>
      <c r="AS1486" s="173"/>
      <c r="AT1486" s="173"/>
      <c r="AU1486" s="173"/>
      <c r="AV1486" s="173"/>
      <c r="AW1486" s="173"/>
      <c r="AX1486" s="173"/>
      <c r="AY1486" s="173"/>
      <c r="AZ1486" s="211"/>
      <c r="BA1486" s="211"/>
      <c r="BB1486" s="205">
        <f t="shared" si="208"/>
        <v>32079</v>
      </c>
      <c r="BC1486" s="205">
        <f t="shared" si="209"/>
        <v>24391</v>
      </c>
      <c r="BD1486" s="205">
        <f t="shared" si="210"/>
        <v>10389</v>
      </c>
      <c r="BE1486" s="205">
        <f t="shared" si="211"/>
        <v>2701</v>
      </c>
      <c r="BF1486" s="175">
        <v>21690</v>
      </c>
      <c r="BG1486" s="175">
        <v>714</v>
      </c>
      <c r="BH1486" s="175">
        <v>10389</v>
      </c>
      <c r="BI1486" s="175">
        <v>6233</v>
      </c>
      <c r="BJ1486" s="175">
        <v>1455</v>
      </c>
      <c r="BK1486" s="175">
        <v>3848</v>
      </c>
      <c r="BL1486" s="175">
        <v>2031</v>
      </c>
      <c r="BM1486" s="175">
        <v>4141</v>
      </c>
      <c r="BN1486" s="175">
        <v>190</v>
      </c>
      <c r="BO1486" s="175">
        <v>3078</v>
      </c>
      <c r="BP1486" s="198">
        <f t="shared" si="212"/>
        <v>13467</v>
      </c>
    </row>
    <row r="1487" spans="1:68" s="116" customFormat="1" x14ac:dyDescent="0.15">
      <c r="A1487" s="117">
        <v>2822402001</v>
      </c>
      <c r="B1487" s="118" t="s">
        <v>2192</v>
      </c>
      <c r="C1487" s="118" t="s">
        <v>2099</v>
      </c>
      <c r="D1487" s="118" t="s">
        <v>2193</v>
      </c>
      <c r="E1487" s="118" t="s">
        <v>4666</v>
      </c>
      <c r="F1487" s="120">
        <v>11</v>
      </c>
      <c r="G1487" s="119">
        <v>302460</v>
      </c>
      <c r="H1487" s="119"/>
      <c r="I1487" s="120" t="s">
        <v>5820</v>
      </c>
      <c r="J1487" s="120">
        <v>2800</v>
      </c>
      <c r="K1487" s="120">
        <v>302460</v>
      </c>
      <c r="L1487" s="120">
        <v>0.29599999999999999</v>
      </c>
      <c r="M1487" s="121" t="s">
        <v>5676</v>
      </c>
      <c r="N1487" s="120">
        <v>1</v>
      </c>
      <c r="O1487" s="119">
        <v>183</v>
      </c>
      <c r="P1487" s="119"/>
      <c r="Q1487" s="119"/>
      <c r="R1487" s="120"/>
      <c r="S1487" s="120"/>
      <c r="T1487" s="120"/>
      <c r="U1487" s="120" t="s">
        <v>5689</v>
      </c>
      <c r="V1487" s="172">
        <v>844.1</v>
      </c>
      <c r="W1487" s="172">
        <v>55</v>
      </c>
      <c r="X1487" s="172">
        <v>609.9</v>
      </c>
      <c r="Y1487" s="172">
        <v>54.2</v>
      </c>
      <c r="Z1487" s="172">
        <v>125</v>
      </c>
      <c r="AA1487" s="123">
        <v>3073</v>
      </c>
      <c r="AB1487" s="123"/>
      <c r="AC1487" s="123">
        <v>300</v>
      </c>
      <c r="AD1487" s="123"/>
      <c r="AE1487" s="123"/>
      <c r="AF1487" s="123"/>
      <c r="AG1487" s="214"/>
      <c r="AH1487" s="229" t="str">
        <f t="shared" si="207"/>
        <v>a3</v>
      </c>
      <c r="AI1487" s="122"/>
      <c r="AJ1487" s="122"/>
      <c r="AK1487" s="122"/>
      <c r="AL1487" s="122"/>
      <c r="AM1487" s="122"/>
      <c r="AN1487" s="173">
        <v>12</v>
      </c>
      <c r="AO1487" s="173"/>
      <c r="AP1487" s="173"/>
      <c r="AQ1487" s="173"/>
      <c r="AR1487" s="173"/>
      <c r="AS1487" s="173">
        <v>0.5</v>
      </c>
      <c r="AT1487" s="173">
        <v>0.5</v>
      </c>
      <c r="AU1487" s="173"/>
      <c r="AV1487" s="173">
        <v>0.5</v>
      </c>
      <c r="AW1487" s="173"/>
      <c r="AX1487" s="173">
        <v>0.5</v>
      </c>
      <c r="AY1487" s="173"/>
      <c r="AZ1487" s="211">
        <f t="shared" si="213"/>
        <v>12.5</v>
      </c>
      <c r="BA1487" s="211">
        <f t="shared" si="214"/>
        <v>1.5</v>
      </c>
      <c r="BB1487" s="205">
        <f t="shared" si="208"/>
        <v>40147</v>
      </c>
      <c r="BC1487" s="205">
        <f t="shared" si="209"/>
        <v>40147</v>
      </c>
      <c r="BD1487" s="205">
        <f t="shared" si="210"/>
        <v>0</v>
      </c>
      <c r="BE1487" s="205">
        <f t="shared" si="211"/>
        <v>0</v>
      </c>
      <c r="BF1487" s="175">
        <v>40147</v>
      </c>
      <c r="BG1487" s="175">
        <v>1462</v>
      </c>
      <c r="BH1487" s="175">
        <v>11330</v>
      </c>
      <c r="BI1487" s="175"/>
      <c r="BJ1487" s="175"/>
      <c r="BK1487" s="175">
        <v>5811</v>
      </c>
      <c r="BL1487" s="175">
        <v>2626</v>
      </c>
      <c r="BM1487" s="175">
        <v>16586</v>
      </c>
      <c r="BN1487" s="175">
        <v>1666</v>
      </c>
      <c r="BO1487" s="175">
        <v>666</v>
      </c>
      <c r="BP1487" s="198">
        <f t="shared" si="212"/>
        <v>11996</v>
      </c>
    </row>
    <row r="1488" spans="1:68" s="116" customFormat="1" x14ac:dyDescent="0.15">
      <c r="A1488" s="117">
        <v>2822402002</v>
      </c>
      <c r="B1488" s="118" t="s">
        <v>2194</v>
      </c>
      <c r="C1488" s="118" t="s">
        <v>2099</v>
      </c>
      <c r="D1488" s="118" t="s">
        <v>2193</v>
      </c>
      <c r="E1488" s="118" t="s">
        <v>4667</v>
      </c>
      <c r="F1488" s="120">
        <v>9</v>
      </c>
      <c r="G1488" s="119">
        <v>233228</v>
      </c>
      <c r="H1488" s="119"/>
      <c r="I1488" s="120" t="s">
        <v>5820</v>
      </c>
      <c r="J1488" s="120">
        <v>1550</v>
      </c>
      <c r="K1488" s="120">
        <v>233228</v>
      </c>
      <c r="L1488" s="120">
        <v>0.41199999999999998</v>
      </c>
      <c r="M1488" s="121" t="s">
        <v>5676</v>
      </c>
      <c r="N1488" s="120">
        <v>1</v>
      </c>
      <c r="O1488" s="119">
        <v>266</v>
      </c>
      <c r="P1488" s="119"/>
      <c r="Q1488" s="119"/>
      <c r="R1488" s="120" t="s">
        <v>5658</v>
      </c>
      <c r="S1488" s="120">
        <v>0.23499999999999999</v>
      </c>
      <c r="T1488" s="120"/>
      <c r="U1488" s="120"/>
      <c r="V1488" s="172">
        <v>246.9</v>
      </c>
      <c r="W1488" s="172">
        <v>52.5</v>
      </c>
      <c r="X1488" s="172">
        <v>60.5</v>
      </c>
      <c r="Y1488" s="172">
        <v>6.2</v>
      </c>
      <c r="Z1488" s="172">
        <v>127.7</v>
      </c>
      <c r="AA1488" s="123"/>
      <c r="AB1488" s="123"/>
      <c r="AC1488" s="123">
        <v>261</v>
      </c>
      <c r="AD1488" s="123"/>
      <c r="AE1488" s="123"/>
      <c r="AF1488" s="123"/>
      <c r="AG1488" s="214"/>
      <c r="AH1488" s="229" t="str">
        <f t="shared" si="207"/>
        <v>a3</v>
      </c>
      <c r="AI1488" s="122"/>
      <c r="AJ1488" s="122"/>
      <c r="AK1488" s="122"/>
      <c r="AL1488" s="122"/>
      <c r="AM1488" s="122"/>
      <c r="AN1488" s="173">
        <v>12</v>
      </c>
      <c r="AO1488" s="173"/>
      <c r="AP1488" s="173"/>
      <c r="AQ1488" s="173"/>
      <c r="AR1488" s="173"/>
      <c r="AS1488" s="173">
        <v>0.5</v>
      </c>
      <c r="AT1488" s="173">
        <v>0.5</v>
      </c>
      <c r="AU1488" s="173"/>
      <c r="AV1488" s="173">
        <v>0.5</v>
      </c>
      <c r="AW1488" s="173"/>
      <c r="AX1488" s="173">
        <v>0.5</v>
      </c>
      <c r="AY1488" s="173"/>
      <c r="AZ1488" s="211">
        <f t="shared" si="213"/>
        <v>12.5</v>
      </c>
      <c r="BA1488" s="211">
        <f t="shared" si="214"/>
        <v>1.5</v>
      </c>
      <c r="BB1488" s="205">
        <f t="shared" si="208"/>
        <v>22707</v>
      </c>
      <c r="BC1488" s="205">
        <f t="shared" si="209"/>
        <v>22707</v>
      </c>
      <c r="BD1488" s="205">
        <f t="shared" si="210"/>
        <v>0</v>
      </c>
      <c r="BE1488" s="205">
        <f t="shared" si="211"/>
        <v>0</v>
      </c>
      <c r="BF1488" s="175">
        <v>22707</v>
      </c>
      <c r="BG1488" s="175">
        <v>835</v>
      </c>
      <c r="BH1488" s="175">
        <v>7561</v>
      </c>
      <c r="BI1488" s="175"/>
      <c r="BJ1488" s="175"/>
      <c r="BK1488" s="175">
        <v>4655</v>
      </c>
      <c r="BL1488" s="175">
        <v>1301</v>
      </c>
      <c r="BM1488" s="175">
        <v>4777</v>
      </c>
      <c r="BN1488" s="175">
        <v>158</v>
      </c>
      <c r="BO1488" s="175">
        <v>3420</v>
      </c>
      <c r="BP1488" s="198">
        <f t="shared" si="212"/>
        <v>10981</v>
      </c>
    </row>
    <row r="1489" spans="1:68" s="116" customFormat="1" x14ac:dyDescent="0.15">
      <c r="A1489" s="117">
        <v>2822402003</v>
      </c>
      <c r="B1489" s="118" t="s">
        <v>2195</v>
      </c>
      <c r="C1489" s="118" t="s">
        <v>2099</v>
      </c>
      <c r="D1489" s="118" t="s">
        <v>2193</v>
      </c>
      <c r="E1489" s="118" t="s">
        <v>4668</v>
      </c>
      <c r="F1489" s="120">
        <v>8</v>
      </c>
      <c r="G1489" s="119">
        <v>145300</v>
      </c>
      <c r="H1489" s="119"/>
      <c r="I1489" s="120" t="s">
        <v>5820</v>
      </c>
      <c r="J1489" s="120">
        <v>1550</v>
      </c>
      <c r="K1489" s="120">
        <v>145300</v>
      </c>
      <c r="L1489" s="120">
        <v>0.25700000000000001</v>
      </c>
      <c r="M1489" s="121" t="s">
        <v>5676</v>
      </c>
      <c r="N1489" s="120">
        <v>1</v>
      </c>
      <c r="O1489" s="119">
        <v>155</v>
      </c>
      <c r="P1489" s="119"/>
      <c r="Q1489" s="119"/>
      <c r="R1489" s="120" t="s">
        <v>5658</v>
      </c>
      <c r="S1489" s="120">
        <v>0.11</v>
      </c>
      <c r="T1489" s="120"/>
      <c r="U1489" s="120"/>
      <c r="V1489" s="172">
        <v>161.6</v>
      </c>
      <c r="W1489" s="172">
        <v>65</v>
      </c>
      <c r="X1489" s="172">
        <v>59.9</v>
      </c>
      <c r="Y1489" s="172">
        <v>21.9</v>
      </c>
      <c r="Z1489" s="172">
        <v>14.8</v>
      </c>
      <c r="AA1489" s="123"/>
      <c r="AB1489" s="123"/>
      <c r="AC1489" s="123">
        <v>103</v>
      </c>
      <c r="AD1489" s="123"/>
      <c r="AE1489" s="123"/>
      <c r="AF1489" s="123"/>
      <c r="AG1489" s="214"/>
      <c r="AH1489" s="229" t="str">
        <f t="shared" si="207"/>
        <v>a3</v>
      </c>
      <c r="AI1489" s="122"/>
      <c r="AJ1489" s="122"/>
      <c r="AK1489" s="122"/>
      <c r="AL1489" s="122"/>
      <c r="AM1489" s="122"/>
      <c r="AN1489" s="173">
        <v>12</v>
      </c>
      <c r="AO1489" s="173"/>
      <c r="AP1489" s="173"/>
      <c r="AQ1489" s="173"/>
      <c r="AR1489" s="173"/>
      <c r="AS1489" s="173">
        <v>0.5</v>
      </c>
      <c r="AT1489" s="173">
        <v>0.5</v>
      </c>
      <c r="AU1489" s="173"/>
      <c r="AV1489" s="173">
        <v>0.5</v>
      </c>
      <c r="AW1489" s="173"/>
      <c r="AX1489" s="173">
        <v>0.5</v>
      </c>
      <c r="AY1489" s="173"/>
      <c r="AZ1489" s="211">
        <f t="shared" si="213"/>
        <v>12.5</v>
      </c>
      <c r="BA1489" s="211">
        <f t="shared" si="214"/>
        <v>1.5</v>
      </c>
      <c r="BB1489" s="205">
        <f t="shared" si="208"/>
        <v>17408</v>
      </c>
      <c r="BC1489" s="205">
        <f t="shared" si="209"/>
        <v>17408</v>
      </c>
      <c r="BD1489" s="205">
        <f t="shared" si="210"/>
        <v>0</v>
      </c>
      <c r="BE1489" s="205">
        <f t="shared" si="211"/>
        <v>0</v>
      </c>
      <c r="BF1489" s="175">
        <v>17408</v>
      </c>
      <c r="BG1489" s="175">
        <v>673</v>
      </c>
      <c r="BH1489" s="175">
        <v>6325</v>
      </c>
      <c r="BI1489" s="175"/>
      <c r="BJ1489" s="175"/>
      <c r="BK1489" s="175">
        <v>2438</v>
      </c>
      <c r="BL1489" s="175">
        <v>228</v>
      </c>
      <c r="BM1489" s="175">
        <v>4218</v>
      </c>
      <c r="BN1489" s="175">
        <v>345</v>
      </c>
      <c r="BO1489" s="175">
        <v>3181</v>
      </c>
      <c r="BP1489" s="198">
        <f t="shared" si="212"/>
        <v>9506</v>
      </c>
    </row>
    <row r="1490" spans="1:68" s="116" customFormat="1" x14ac:dyDescent="0.15">
      <c r="A1490" s="117">
        <v>2822402004</v>
      </c>
      <c r="B1490" s="118" t="s">
        <v>2196</v>
      </c>
      <c r="C1490" s="118" t="s">
        <v>2099</v>
      </c>
      <c r="D1490" s="118" t="s">
        <v>2193</v>
      </c>
      <c r="E1490" s="118" t="s">
        <v>4669</v>
      </c>
      <c r="F1490" s="120">
        <v>8</v>
      </c>
      <c r="G1490" s="119">
        <v>132876</v>
      </c>
      <c r="H1490" s="119"/>
      <c r="I1490" s="120" t="s">
        <v>5820</v>
      </c>
      <c r="J1490" s="120">
        <v>800</v>
      </c>
      <c r="K1490" s="120">
        <v>132876</v>
      </c>
      <c r="L1490" s="120">
        <v>0.45500000000000002</v>
      </c>
      <c r="M1490" s="121" t="s">
        <v>5676</v>
      </c>
      <c r="N1490" s="120">
        <v>1</v>
      </c>
      <c r="O1490" s="119">
        <v>197.5</v>
      </c>
      <c r="P1490" s="119"/>
      <c r="Q1490" s="119"/>
      <c r="R1490" s="120" t="s">
        <v>5658</v>
      </c>
      <c r="S1490" s="120">
        <v>0.12</v>
      </c>
      <c r="T1490" s="120"/>
      <c r="U1490" s="120"/>
      <c r="V1490" s="172">
        <v>112</v>
      </c>
      <c r="W1490" s="172">
        <v>12</v>
      </c>
      <c r="X1490" s="172">
        <v>39</v>
      </c>
      <c r="Y1490" s="172">
        <v>11</v>
      </c>
      <c r="Z1490" s="172">
        <v>50</v>
      </c>
      <c r="AA1490" s="123"/>
      <c r="AB1490" s="123"/>
      <c r="AC1490" s="123">
        <v>122</v>
      </c>
      <c r="AD1490" s="123"/>
      <c r="AE1490" s="123"/>
      <c r="AF1490" s="123"/>
      <c r="AG1490" s="214"/>
      <c r="AH1490" s="229" t="str">
        <f t="shared" si="207"/>
        <v>a3</v>
      </c>
      <c r="AI1490" s="122"/>
      <c r="AJ1490" s="122"/>
      <c r="AK1490" s="122"/>
      <c r="AL1490" s="122"/>
      <c r="AM1490" s="122"/>
      <c r="AN1490" s="173">
        <v>12</v>
      </c>
      <c r="AO1490" s="173"/>
      <c r="AP1490" s="173"/>
      <c r="AQ1490" s="173"/>
      <c r="AR1490" s="173"/>
      <c r="AS1490" s="173">
        <v>0.5</v>
      </c>
      <c r="AT1490" s="173">
        <v>0.5</v>
      </c>
      <c r="AU1490" s="173"/>
      <c r="AV1490" s="173">
        <v>0.5</v>
      </c>
      <c r="AW1490" s="173"/>
      <c r="AX1490" s="173">
        <v>0.5</v>
      </c>
      <c r="AY1490" s="173"/>
      <c r="AZ1490" s="211">
        <f t="shared" si="213"/>
        <v>12.5</v>
      </c>
      <c r="BA1490" s="211">
        <f t="shared" si="214"/>
        <v>1.5</v>
      </c>
      <c r="BB1490" s="205">
        <f t="shared" si="208"/>
        <v>13751</v>
      </c>
      <c r="BC1490" s="205">
        <f t="shared" si="209"/>
        <v>13751</v>
      </c>
      <c r="BD1490" s="205">
        <f t="shared" si="210"/>
        <v>0</v>
      </c>
      <c r="BE1490" s="205">
        <f t="shared" si="211"/>
        <v>0</v>
      </c>
      <c r="BF1490" s="175">
        <v>13751</v>
      </c>
      <c r="BG1490" s="175">
        <v>531</v>
      </c>
      <c r="BH1490" s="175">
        <v>5761</v>
      </c>
      <c r="BI1490" s="175"/>
      <c r="BJ1490" s="175"/>
      <c r="BK1490" s="175">
        <v>2345</v>
      </c>
      <c r="BL1490" s="175">
        <v>1162</v>
      </c>
      <c r="BM1490" s="175">
        <v>2336</v>
      </c>
      <c r="BN1490" s="175">
        <v>430</v>
      </c>
      <c r="BO1490" s="175">
        <v>1186</v>
      </c>
      <c r="BP1490" s="198">
        <f t="shared" si="212"/>
        <v>6947</v>
      </c>
    </row>
    <row r="1491" spans="1:68" s="116" customFormat="1" x14ac:dyDescent="0.15">
      <c r="A1491" s="117">
        <v>2822402005</v>
      </c>
      <c r="B1491" s="118" t="s">
        <v>2197</v>
      </c>
      <c r="C1491" s="118" t="s">
        <v>2099</v>
      </c>
      <c r="D1491" s="118" t="s">
        <v>2193</v>
      </c>
      <c r="E1491" s="118" t="s">
        <v>4670</v>
      </c>
      <c r="F1491" s="120">
        <v>8</v>
      </c>
      <c r="G1491" s="119">
        <v>227317</v>
      </c>
      <c r="H1491" s="119"/>
      <c r="I1491" s="120" t="s">
        <v>5820</v>
      </c>
      <c r="J1491" s="120">
        <v>1100</v>
      </c>
      <c r="K1491" s="120">
        <v>227317</v>
      </c>
      <c r="L1491" s="120">
        <v>0.56599999999999995</v>
      </c>
      <c r="M1491" s="121" t="s">
        <v>5676</v>
      </c>
      <c r="N1491" s="120">
        <v>1</v>
      </c>
      <c r="O1491" s="119">
        <v>166.7</v>
      </c>
      <c r="P1491" s="119"/>
      <c r="Q1491" s="119"/>
      <c r="R1491" s="120" t="s">
        <v>5658</v>
      </c>
      <c r="S1491" s="120">
        <v>0.33</v>
      </c>
      <c r="T1491" s="120"/>
      <c r="U1491" s="120"/>
      <c r="V1491" s="172">
        <v>216</v>
      </c>
      <c r="W1491" s="172">
        <v>54</v>
      </c>
      <c r="X1491" s="172">
        <v>95</v>
      </c>
      <c r="Y1491" s="172">
        <v>32.799999999999997</v>
      </c>
      <c r="Z1491" s="172">
        <v>34.200000000000003</v>
      </c>
      <c r="AA1491" s="123"/>
      <c r="AB1491" s="123"/>
      <c r="AC1491" s="123">
        <v>209</v>
      </c>
      <c r="AD1491" s="123"/>
      <c r="AE1491" s="123"/>
      <c r="AF1491" s="123"/>
      <c r="AG1491" s="214"/>
      <c r="AH1491" s="229" t="str">
        <f t="shared" si="207"/>
        <v>a3</v>
      </c>
      <c r="AI1491" s="122"/>
      <c r="AJ1491" s="122"/>
      <c r="AK1491" s="122"/>
      <c r="AL1491" s="122"/>
      <c r="AM1491" s="122"/>
      <c r="AN1491" s="173">
        <v>12</v>
      </c>
      <c r="AO1491" s="173"/>
      <c r="AP1491" s="173"/>
      <c r="AQ1491" s="173"/>
      <c r="AR1491" s="173"/>
      <c r="AS1491" s="173">
        <v>0.5</v>
      </c>
      <c r="AT1491" s="173">
        <v>0.5</v>
      </c>
      <c r="AU1491" s="173"/>
      <c r="AV1491" s="173">
        <v>0.5</v>
      </c>
      <c r="AW1491" s="173"/>
      <c r="AX1491" s="173">
        <v>0.5</v>
      </c>
      <c r="AY1491" s="173"/>
      <c r="AZ1491" s="211">
        <f t="shared" si="213"/>
        <v>12.5</v>
      </c>
      <c r="BA1491" s="211">
        <f t="shared" si="214"/>
        <v>1.5</v>
      </c>
      <c r="BB1491" s="205">
        <f t="shared" si="208"/>
        <v>23776</v>
      </c>
      <c r="BC1491" s="205">
        <f t="shared" si="209"/>
        <v>23776</v>
      </c>
      <c r="BD1491" s="205">
        <f t="shared" si="210"/>
        <v>0</v>
      </c>
      <c r="BE1491" s="205">
        <f t="shared" si="211"/>
        <v>0</v>
      </c>
      <c r="BF1491" s="175">
        <v>23776</v>
      </c>
      <c r="BG1491" s="175">
        <v>830</v>
      </c>
      <c r="BH1491" s="175">
        <v>8394</v>
      </c>
      <c r="BI1491" s="175"/>
      <c r="BJ1491" s="175"/>
      <c r="BK1491" s="175">
        <v>3456</v>
      </c>
      <c r="BL1491" s="175">
        <v>3242</v>
      </c>
      <c r="BM1491" s="175">
        <v>4286</v>
      </c>
      <c r="BN1491" s="175">
        <v>1393</v>
      </c>
      <c r="BO1491" s="175">
        <v>2175</v>
      </c>
      <c r="BP1491" s="198">
        <f t="shared" si="212"/>
        <v>10569</v>
      </c>
    </row>
    <row r="1492" spans="1:68" s="116" customFormat="1" x14ac:dyDescent="0.15">
      <c r="A1492" s="117">
        <v>2822402006</v>
      </c>
      <c r="B1492" s="118" t="s">
        <v>2198</v>
      </c>
      <c r="C1492" s="118" t="s">
        <v>2099</v>
      </c>
      <c r="D1492" s="118" t="s">
        <v>2193</v>
      </c>
      <c r="E1492" s="118" t="s">
        <v>4671</v>
      </c>
      <c r="F1492" s="120">
        <v>8</v>
      </c>
      <c r="G1492" s="119">
        <v>48146</v>
      </c>
      <c r="H1492" s="119"/>
      <c r="I1492" s="120" t="s">
        <v>5820</v>
      </c>
      <c r="J1492" s="120">
        <v>485</v>
      </c>
      <c r="K1492" s="120">
        <v>48145</v>
      </c>
      <c r="L1492" s="120">
        <v>0.27200000000000002</v>
      </c>
      <c r="M1492" s="121" t="s">
        <v>5676</v>
      </c>
      <c r="N1492" s="120">
        <v>1</v>
      </c>
      <c r="O1492" s="119">
        <v>80.8</v>
      </c>
      <c r="P1492" s="119"/>
      <c r="Q1492" s="119"/>
      <c r="R1492" s="120"/>
      <c r="S1492" s="120"/>
      <c r="T1492" s="120"/>
      <c r="U1492" s="120" t="s">
        <v>5689</v>
      </c>
      <c r="V1492" s="172">
        <v>76.599999999999994</v>
      </c>
      <c r="W1492" s="172">
        <v>6.2</v>
      </c>
      <c r="X1492" s="172">
        <v>55</v>
      </c>
      <c r="Y1492" s="172">
        <v>8.5</v>
      </c>
      <c r="Z1492" s="172">
        <v>6.9</v>
      </c>
      <c r="AA1492" s="123"/>
      <c r="AB1492" s="123"/>
      <c r="AC1492" s="123">
        <v>44.6</v>
      </c>
      <c r="AD1492" s="123"/>
      <c r="AE1492" s="123"/>
      <c r="AF1492" s="123"/>
      <c r="AG1492" s="214"/>
      <c r="AH1492" s="229" t="str">
        <f t="shared" si="207"/>
        <v>a3</v>
      </c>
      <c r="AI1492" s="122"/>
      <c r="AJ1492" s="122"/>
      <c r="AK1492" s="122"/>
      <c r="AL1492" s="122"/>
      <c r="AM1492" s="122"/>
      <c r="AN1492" s="173">
        <v>12</v>
      </c>
      <c r="AO1492" s="173"/>
      <c r="AP1492" s="173"/>
      <c r="AQ1492" s="173"/>
      <c r="AR1492" s="173"/>
      <c r="AS1492" s="173">
        <v>0.5</v>
      </c>
      <c r="AT1492" s="173">
        <v>0.5</v>
      </c>
      <c r="AU1492" s="173"/>
      <c r="AV1492" s="173">
        <v>0.5</v>
      </c>
      <c r="AW1492" s="173"/>
      <c r="AX1492" s="173">
        <v>0.5</v>
      </c>
      <c r="AY1492" s="173"/>
      <c r="AZ1492" s="211">
        <f t="shared" si="213"/>
        <v>12.5</v>
      </c>
      <c r="BA1492" s="211">
        <f t="shared" si="214"/>
        <v>1.5</v>
      </c>
      <c r="BB1492" s="205">
        <f t="shared" si="208"/>
        <v>16611</v>
      </c>
      <c r="BC1492" s="205">
        <f t="shared" si="209"/>
        <v>16611</v>
      </c>
      <c r="BD1492" s="205">
        <f t="shared" si="210"/>
        <v>0</v>
      </c>
      <c r="BE1492" s="205">
        <f t="shared" si="211"/>
        <v>0</v>
      </c>
      <c r="BF1492" s="175">
        <v>16611</v>
      </c>
      <c r="BG1492" s="175">
        <v>622</v>
      </c>
      <c r="BH1492" s="175">
        <v>5699</v>
      </c>
      <c r="BI1492" s="175"/>
      <c r="BJ1492" s="175"/>
      <c r="BK1492" s="175">
        <v>653</v>
      </c>
      <c r="BL1492" s="175">
        <v>1031</v>
      </c>
      <c r="BM1492" s="175">
        <v>4291</v>
      </c>
      <c r="BN1492" s="175">
        <v>1102</v>
      </c>
      <c r="BO1492" s="175">
        <v>3213</v>
      </c>
      <c r="BP1492" s="198">
        <f t="shared" si="212"/>
        <v>8912</v>
      </c>
    </row>
    <row r="1493" spans="1:68" s="116" customFormat="1" x14ac:dyDescent="0.15">
      <c r="A1493" s="117">
        <v>2822402007</v>
      </c>
      <c r="B1493" s="118" t="s">
        <v>2199</v>
      </c>
      <c r="C1493" s="118" t="s">
        <v>2099</v>
      </c>
      <c r="D1493" s="118" t="s">
        <v>2193</v>
      </c>
      <c r="E1493" s="118" t="s">
        <v>4672</v>
      </c>
      <c r="F1493" s="120">
        <v>8</v>
      </c>
      <c r="G1493" s="119">
        <v>370165</v>
      </c>
      <c r="H1493" s="119"/>
      <c r="I1493" s="120" t="s">
        <v>5820</v>
      </c>
      <c r="J1493" s="120">
        <v>3100</v>
      </c>
      <c r="K1493" s="120">
        <v>370165</v>
      </c>
      <c r="L1493" s="120">
        <v>0.32700000000000001</v>
      </c>
      <c r="M1493" s="121" t="s">
        <v>5676</v>
      </c>
      <c r="N1493" s="120">
        <v>1</v>
      </c>
      <c r="O1493" s="119">
        <v>158</v>
      </c>
      <c r="P1493" s="119"/>
      <c r="Q1493" s="119"/>
      <c r="R1493" s="120" t="s">
        <v>5658</v>
      </c>
      <c r="S1493" s="120">
        <v>0.28000000000000003</v>
      </c>
      <c r="T1493" s="120"/>
      <c r="U1493" s="120"/>
      <c r="V1493" s="172">
        <v>446.2</v>
      </c>
      <c r="W1493" s="172">
        <v>25.2</v>
      </c>
      <c r="X1493" s="172">
        <v>328.5</v>
      </c>
      <c r="Y1493" s="172">
        <v>35.5</v>
      </c>
      <c r="Z1493" s="172">
        <v>57</v>
      </c>
      <c r="AA1493" s="123"/>
      <c r="AB1493" s="123"/>
      <c r="AC1493" s="123">
        <v>403</v>
      </c>
      <c r="AD1493" s="123"/>
      <c r="AE1493" s="123"/>
      <c r="AF1493" s="123"/>
      <c r="AG1493" s="214"/>
      <c r="AH1493" s="229" t="str">
        <f t="shared" si="207"/>
        <v>a3</v>
      </c>
      <c r="AI1493" s="122"/>
      <c r="AJ1493" s="122"/>
      <c r="AK1493" s="122"/>
      <c r="AL1493" s="122"/>
      <c r="AM1493" s="122"/>
      <c r="AN1493" s="173">
        <v>12</v>
      </c>
      <c r="AO1493" s="173"/>
      <c r="AP1493" s="173"/>
      <c r="AQ1493" s="173"/>
      <c r="AR1493" s="173"/>
      <c r="AS1493" s="173">
        <v>0.5</v>
      </c>
      <c r="AT1493" s="173">
        <v>0.5</v>
      </c>
      <c r="AU1493" s="173"/>
      <c r="AV1493" s="173">
        <v>0.5</v>
      </c>
      <c r="AW1493" s="173"/>
      <c r="AX1493" s="173">
        <v>0.5</v>
      </c>
      <c r="AY1493" s="173"/>
      <c r="AZ1493" s="211">
        <f t="shared" si="213"/>
        <v>12.5</v>
      </c>
      <c r="BA1493" s="211">
        <f t="shared" si="214"/>
        <v>1.5</v>
      </c>
      <c r="BB1493" s="205">
        <f t="shared" si="208"/>
        <v>33891</v>
      </c>
      <c r="BC1493" s="205">
        <f t="shared" si="209"/>
        <v>33891</v>
      </c>
      <c r="BD1493" s="205">
        <f t="shared" si="210"/>
        <v>0</v>
      </c>
      <c r="BE1493" s="205">
        <f t="shared" si="211"/>
        <v>0</v>
      </c>
      <c r="BF1493" s="175">
        <v>33891</v>
      </c>
      <c r="BG1493" s="175">
        <v>1266</v>
      </c>
      <c r="BH1493" s="175">
        <v>8957</v>
      </c>
      <c r="BI1493" s="175"/>
      <c r="BJ1493" s="175"/>
      <c r="BK1493" s="175">
        <v>7931</v>
      </c>
      <c r="BL1493" s="175">
        <v>1732</v>
      </c>
      <c r="BM1493" s="175">
        <v>8906</v>
      </c>
      <c r="BN1493" s="175">
        <v>1181</v>
      </c>
      <c r="BO1493" s="175">
        <v>3918</v>
      </c>
      <c r="BP1493" s="198">
        <f t="shared" si="212"/>
        <v>12875</v>
      </c>
    </row>
    <row r="1494" spans="1:68" s="116" customFormat="1" x14ac:dyDescent="0.15">
      <c r="A1494" s="117">
        <v>2822402008</v>
      </c>
      <c r="B1494" s="118" t="s">
        <v>2200</v>
      </c>
      <c r="C1494" s="118" t="s">
        <v>2099</v>
      </c>
      <c r="D1494" s="118" t="s">
        <v>2193</v>
      </c>
      <c r="E1494" s="118" t="s">
        <v>4673</v>
      </c>
      <c r="F1494" s="120">
        <v>8</v>
      </c>
      <c r="G1494" s="119">
        <v>232546</v>
      </c>
      <c r="H1494" s="119"/>
      <c r="I1494" s="120" t="s">
        <v>5820</v>
      </c>
      <c r="J1494" s="120">
        <v>1700</v>
      </c>
      <c r="K1494" s="120">
        <v>232546</v>
      </c>
      <c r="L1494" s="120">
        <v>0.375</v>
      </c>
      <c r="M1494" s="121" t="s">
        <v>5676</v>
      </c>
      <c r="N1494" s="120">
        <v>1</v>
      </c>
      <c r="O1494" s="119">
        <v>183</v>
      </c>
      <c r="P1494" s="119"/>
      <c r="Q1494" s="119"/>
      <c r="R1494" s="120"/>
      <c r="S1494" s="120"/>
      <c r="T1494" s="120"/>
      <c r="U1494" s="120" t="s">
        <v>5689</v>
      </c>
      <c r="V1494" s="172">
        <v>283.5</v>
      </c>
      <c r="W1494" s="172">
        <v>21</v>
      </c>
      <c r="X1494" s="172">
        <v>203.8</v>
      </c>
      <c r="Y1494" s="172">
        <v>52.7</v>
      </c>
      <c r="Z1494" s="172">
        <v>6</v>
      </c>
      <c r="AA1494" s="123"/>
      <c r="AB1494" s="123"/>
      <c r="AC1494" s="123">
        <v>278.60000000000002</v>
      </c>
      <c r="AD1494" s="123"/>
      <c r="AE1494" s="123"/>
      <c r="AF1494" s="123"/>
      <c r="AG1494" s="214"/>
      <c r="AH1494" s="229" t="str">
        <f t="shared" si="207"/>
        <v>a3</v>
      </c>
      <c r="AI1494" s="122"/>
      <c r="AJ1494" s="122"/>
      <c r="AK1494" s="122"/>
      <c r="AL1494" s="122"/>
      <c r="AM1494" s="122"/>
      <c r="AN1494" s="173">
        <v>12</v>
      </c>
      <c r="AO1494" s="173"/>
      <c r="AP1494" s="173"/>
      <c r="AQ1494" s="173"/>
      <c r="AR1494" s="173"/>
      <c r="AS1494" s="173">
        <v>0.5</v>
      </c>
      <c r="AT1494" s="173">
        <v>0.5</v>
      </c>
      <c r="AU1494" s="173"/>
      <c r="AV1494" s="173">
        <v>0.5</v>
      </c>
      <c r="AW1494" s="173"/>
      <c r="AX1494" s="173">
        <v>0.5</v>
      </c>
      <c r="AY1494" s="173"/>
      <c r="AZ1494" s="211">
        <f t="shared" si="213"/>
        <v>12.5</v>
      </c>
      <c r="BA1494" s="211">
        <f t="shared" si="214"/>
        <v>1.5</v>
      </c>
      <c r="BB1494" s="205">
        <f t="shared" si="208"/>
        <v>24077</v>
      </c>
      <c r="BC1494" s="205">
        <f t="shared" si="209"/>
        <v>24077</v>
      </c>
      <c r="BD1494" s="205">
        <f t="shared" si="210"/>
        <v>0</v>
      </c>
      <c r="BE1494" s="205">
        <f t="shared" si="211"/>
        <v>0</v>
      </c>
      <c r="BF1494" s="175">
        <v>24077</v>
      </c>
      <c r="BG1494" s="175">
        <v>876</v>
      </c>
      <c r="BH1494" s="175">
        <v>6723</v>
      </c>
      <c r="BI1494" s="175"/>
      <c r="BJ1494" s="175"/>
      <c r="BK1494" s="175">
        <v>4710</v>
      </c>
      <c r="BL1494" s="175">
        <v>2060</v>
      </c>
      <c r="BM1494" s="175">
        <v>5793</v>
      </c>
      <c r="BN1494" s="175">
        <v>1074</v>
      </c>
      <c r="BO1494" s="175">
        <v>2841</v>
      </c>
      <c r="BP1494" s="198">
        <f t="shared" si="212"/>
        <v>9564</v>
      </c>
    </row>
    <row r="1495" spans="1:68" s="116" customFormat="1" x14ac:dyDescent="0.15">
      <c r="A1495" s="117">
        <v>2822402009</v>
      </c>
      <c r="B1495" s="118" t="s">
        <v>2201</v>
      </c>
      <c r="C1495" s="118" t="s">
        <v>2099</v>
      </c>
      <c r="D1495" s="118" t="s">
        <v>2193</v>
      </c>
      <c r="E1495" s="118" t="s">
        <v>4674</v>
      </c>
      <c r="F1495" s="120">
        <v>2</v>
      </c>
      <c r="G1495" s="119">
        <v>15868</v>
      </c>
      <c r="H1495" s="119"/>
      <c r="I1495" s="120" t="s">
        <v>5820</v>
      </c>
      <c r="J1495" s="120">
        <v>1900</v>
      </c>
      <c r="K1495" s="120">
        <v>15868</v>
      </c>
      <c r="L1495" s="120">
        <v>2.3E-2</v>
      </c>
      <c r="M1495" s="121" t="s">
        <v>5676</v>
      </c>
      <c r="N1495" s="120">
        <v>1</v>
      </c>
      <c r="O1495" s="119">
        <v>56</v>
      </c>
      <c r="P1495" s="119"/>
      <c r="Q1495" s="119"/>
      <c r="R1495" s="120"/>
      <c r="S1495" s="120"/>
      <c r="T1495" s="120"/>
      <c r="U1495" s="120" t="s">
        <v>5689</v>
      </c>
      <c r="V1495" s="172">
        <v>71.7</v>
      </c>
      <c r="W1495" s="172">
        <v>17.3</v>
      </c>
      <c r="X1495" s="172">
        <v>35.299999999999997</v>
      </c>
      <c r="Y1495" s="172"/>
      <c r="Z1495" s="172">
        <v>19.100000000000001</v>
      </c>
      <c r="AA1495" s="123"/>
      <c r="AB1495" s="123"/>
      <c r="AC1495" s="123"/>
      <c r="AD1495" s="123"/>
      <c r="AE1495" s="123"/>
      <c r="AF1495" s="123"/>
      <c r="AG1495" s="214"/>
      <c r="AH1495" s="229" t="str">
        <f t="shared" si="207"/>
        <v>a1</v>
      </c>
      <c r="AI1495" s="122"/>
      <c r="AJ1495" s="122"/>
      <c r="AK1495" s="122"/>
      <c r="AL1495" s="122"/>
      <c r="AM1495" s="122"/>
      <c r="AN1495" s="173">
        <v>12</v>
      </c>
      <c r="AO1495" s="173"/>
      <c r="AP1495" s="173"/>
      <c r="AQ1495" s="173"/>
      <c r="AR1495" s="173"/>
      <c r="AS1495" s="173">
        <v>0.5</v>
      </c>
      <c r="AT1495" s="173">
        <v>0.5</v>
      </c>
      <c r="AU1495" s="173"/>
      <c r="AV1495" s="173"/>
      <c r="AW1495" s="173"/>
      <c r="AX1495" s="173"/>
      <c r="AY1495" s="173"/>
      <c r="AZ1495" s="211">
        <f t="shared" si="213"/>
        <v>12.5</v>
      </c>
      <c r="BA1495" s="211">
        <f t="shared" si="214"/>
        <v>0.5</v>
      </c>
      <c r="BB1495" s="205">
        <f t="shared" si="208"/>
        <v>7690</v>
      </c>
      <c r="BC1495" s="205">
        <f t="shared" si="209"/>
        <v>7690</v>
      </c>
      <c r="BD1495" s="205">
        <f t="shared" si="210"/>
        <v>0</v>
      </c>
      <c r="BE1495" s="205">
        <f t="shared" si="211"/>
        <v>0</v>
      </c>
      <c r="BF1495" s="175">
        <v>7690</v>
      </c>
      <c r="BG1495" s="175">
        <v>297</v>
      </c>
      <c r="BH1495" s="175">
        <v>3515</v>
      </c>
      <c r="BI1495" s="175"/>
      <c r="BJ1495" s="175"/>
      <c r="BK1495" s="175"/>
      <c r="BL1495" s="175">
        <v>275</v>
      </c>
      <c r="BM1495" s="175">
        <v>1754</v>
      </c>
      <c r="BN1495" s="175">
        <v>469</v>
      </c>
      <c r="BO1495" s="175">
        <v>1380</v>
      </c>
      <c r="BP1495" s="198">
        <f t="shared" si="212"/>
        <v>4895</v>
      </c>
    </row>
    <row r="1496" spans="1:68" s="116" customFormat="1" x14ac:dyDescent="0.15">
      <c r="A1496" s="117">
        <v>2822501001</v>
      </c>
      <c r="B1496" s="118" t="s">
        <v>2202</v>
      </c>
      <c r="C1496" s="118" t="s">
        <v>2099</v>
      </c>
      <c r="D1496" s="118" t="s">
        <v>2203</v>
      </c>
      <c r="E1496" s="118" t="s">
        <v>4675</v>
      </c>
      <c r="F1496" s="120">
        <v>18</v>
      </c>
      <c r="G1496" s="119"/>
      <c r="H1496" s="119"/>
      <c r="I1496" s="120" t="s">
        <v>5820</v>
      </c>
      <c r="J1496" s="120">
        <v>3700</v>
      </c>
      <c r="K1496" s="120">
        <v>559703</v>
      </c>
      <c r="L1496" s="120">
        <v>0.41399999999999998</v>
      </c>
      <c r="M1496" s="121" t="s">
        <v>5657</v>
      </c>
      <c r="N1496" s="120">
        <v>1</v>
      </c>
      <c r="O1496" s="119">
        <v>194</v>
      </c>
      <c r="P1496" s="119"/>
      <c r="Q1496" s="119"/>
      <c r="R1496" s="120" t="s">
        <v>5660</v>
      </c>
      <c r="S1496" s="120">
        <v>0.5</v>
      </c>
      <c r="T1496" s="120"/>
      <c r="U1496" s="120"/>
      <c r="V1496" s="172">
        <v>501</v>
      </c>
      <c r="W1496" s="172">
        <v>40</v>
      </c>
      <c r="X1496" s="172">
        <v>381</v>
      </c>
      <c r="Y1496" s="172">
        <v>55</v>
      </c>
      <c r="Z1496" s="172">
        <v>25</v>
      </c>
      <c r="AA1496" s="123">
        <v>5450</v>
      </c>
      <c r="AB1496" s="123"/>
      <c r="AC1496" s="123">
        <v>397</v>
      </c>
      <c r="AD1496" s="123"/>
      <c r="AE1496" s="123"/>
      <c r="AF1496" s="123"/>
      <c r="AG1496" s="214"/>
      <c r="AH1496" s="229" t="str">
        <f t="shared" si="207"/>
        <v>a3</v>
      </c>
      <c r="AI1496" s="122"/>
      <c r="AJ1496" s="122"/>
      <c r="AK1496" s="122"/>
      <c r="AL1496" s="122"/>
      <c r="AM1496" s="122"/>
      <c r="AN1496" s="173">
        <v>0.5</v>
      </c>
      <c r="AO1496" s="173" t="s">
        <v>3186</v>
      </c>
      <c r="AP1496" s="173" t="s">
        <v>3186</v>
      </c>
      <c r="AQ1496" s="173">
        <v>0.5</v>
      </c>
      <c r="AR1496" s="173" t="s">
        <v>3186</v>
      </c>
      <c r="AS1496" s="173"/>
      <c r="AT1496" s="173"/>
      <c r="AU1496" s="173"/>
      <c r="AV1496" s="173"/>
      <c r="AW1496" s="173"/>
      <c r="AX1496" s="173"/>
      <c r="AY1496" s="173" t="s">
        <v>3186</v>
      </c>
      <c r="AZ1496" s="211">
        <f t="shared" si="213"/>
        <v>1</v>
      </c>
      <c r="BA1496" s="211"/>
      <c r="BB1496" s="205">
        <f t="shared" si="208"/>
        <v>56132</v>
      </c>
      <c r="BC1496" s="205">
        <f t="shared" si="209"/>
        <v>56132</v>
      </c>
      <c r="BD1496" s="205">
        <f t="shared" si="210"/>
        <v>10987</v>
      </c>
      <c r="BE1496" s="205">
        <f t="shared" si="211"/>
        <v>10987</v>
      </c>
      <c r="BF1496" s="175">
        <v>45145</v>
      </c>
      <c r="BG1496" s="175">
        <v>3978</v>
      </c>
      <c r="BH1496" s="175">
        <v>10987</v>
      </c>
      <c r="BI1496" s="175"/>
      <c r="BJ1496" s="175"/>
      <c r="BK1496" s="175">
        <v>13780</v>
      </c>
      <c r="BL1496" s="175">
        <v>6383</v>
      </c>
      <c r="BM1496" s="175">
        <v>7361</v>
      </c>
      <c r="BN1496" s="175">
        <v>1290</v>
      </c>
      <c r="BO1496" s="175">
        <v>12353</v>
      </c>
      <c r="BP1496" s="198">
        <f t="shared" si="212"/>
        <v>23340</v>
      </c>
    </row>
    <row r="1497" spans="1:68" s="116" customFormat="1" x14ac:dyDescent="0.15">
      <c r="A1497" s="117">
        <v>2822502002</v>
      </c>
      <c r="B1497" s="118" t="s">
        <v>679</v>
      </c>
      <c r="C1497" s="118" t="s">
        <v>2099</v>
      </c>
      <c r="D1497" s="118" t="s">
        <v>2203</v>
      </c>
      <c r="E1497" s="118" t="s">
        <v>4676</v>
      </c>
      <c r="F1497" s="120">
        <v>19</v>
      </c>
      <c r="G1497" s="119"/>
      <c r="H1497" s="119"/>
      <c r="I1497" s="120" t="s">
        <v>5820</v>
      </c>
      <c r="J1497" s="120">
        <v>930</v>
      </c>
      <c r="K1497" s="120">
        <v>235741</v>
      </c>
      <c r="L1497" s="120">
        <v>0.69399999999999995</v>
      </c>
      <c r="M1497" s="121" t="s">
        <v>5659</v>
      </c>
      <c r="N1497" s="120">
        <v>1</v>
      </c>
      <c r="O1497" s="119">
        <v>153</v>
      </c>
      <c r="P1497" s="119"/>
      <c r="Q1497" s="119"/>
      <c r="R1497" s="120" t="s">
        <v>5660</v>
      </c>
      <c r="S1497" s="120">
        <v>0.1</v>
      </c>
      <c r="T1497" s="120"/>
      <c r="U1497" s="120"/>
      <c r="V1497" s="172">
        <v>215</v>
      </c>
      <c r="W1497" s="172">
        <v>172</v>
      </c>
      <c r="X1497" s="172"/>
      <c r="Y1497" s="172">
        <v>4.3</v>
      </c>
      <c r="Z1497" s="172">
        <v>38.700000000000003</v>
      </c>
      <c r="AA1497" s="123">
        <v>1700</v>
      </c>
      <c r="AB1497" s="123"/>
      <c r="AC1497" s="123">
        <v>123</v>
      </c>
      <c r="AD1497" s="123"/>
      <c r="AE1497" s="123"/>
      <c r="AF1497" s="123"/>
      <c r="AG1497" s="214"/>
      <c r="AH1497" s="229" t="str">
        <f t="shared" si="207"/>
        <v>a3</v>
      </c>
      <c r="AI1497" s="122"/>
      <c r="AJ1497" s="122"/>
      <c r="AK1497" s="122"/>
      <c r="AL1497" s="122"/>
      <c r="AM1497" s="122"/>
      <c r="AN1497" s="173">
        <v>1</v>
      </c>
      <c r="AO1497" s="173"/>
      <c r="AP1497" s="173"/>
      <c r="AQ1497" s="173"/>
      <c r="AR1497" s="173"/>
      <c r="AS1497" s="173"/>
      <c r="AT1497" s="173"/>
      <c r="AU1497" s="173"/>
      <c r="AV1497" s="173"/>
      <c r="AW1497" s="173"/>
      <c r="AX1497" s="173"/>
      <c r="AY1497" s="173"/>
      <c r="AZ1497" s="211">
        <f t="shared" si="213"/>
        <v>1</v>
      </c>
      <c r="BA1497" s="211">
        <f t="shared" si="214"/>
        <v>0</v>
      </c>
      <c r="BB1497" s="205">
        <f t="shared" si="208"/>
        <v>22660</v>
      </c>
      <c r="BC1497" s="205">
        <f t="shared" si="209"/>
        <v>22660</v>
      </c>
      <c r="BD1497" s="205">
        <f t="shared" si="210"/>
        <v>5670</v>
      </c>
      <c r="BE1497" s="205">
        <f t="shared" si="211"/>
        <v>5670</v>
      </c>
      <c r="BF1497" s="175">
        <v>16990</v>
      </c>
      <c r="BG1497" s="175"/>
      <c r="BH1497" s="175">
        <v>5670</v>
      </c>
      <c r="BI1497" s="175"/>
      <c r="BJ1497" s="175"/>
      <c r="BK1497" s="175">
        <v>2535</v>
      </c>
      <c r="BL1497" s="175">
        <v>3927</v>
      </c>
      <c r="BM1497" s="175">
        <v>3206</v>
      </c>
      <c r="BN1497" s="175">
        <v>62</v>
      </c>
      <c r="BO1497" s="175">
        <v>7260</v>
      </c>
      <c r="BP1497" s="198">
        <f t="shared" si="212"/>
        <v>12930</v>
      </c>
    </row>
    <row r="1498" spans="1:68" s="116" customFormat="1" x14ac:dyDescent="0.15">
      <c r="A1498" s="117">
        <v>2822502003</v>
      </c>
      <c r="B1498" s="118" t="s">
        <v>2204</v>
      </c>
      <c r="C1498" s="118" t="s">
        <v>2099</v>
      </c>
      <c r="D1498" s="118" t="s">
        <v>2203</v>
      </c>
      <c r="E1498" s="118" t="s">
        <v>4677</v>
      </c>
      <c r="F1498" s="120">
        <v>16</v>
      </c>
      <c r="G1498" s="119"/>
      <c r="H1498" s="119"/>
      <c r="I1498" s="120" t="s">
        <v>5820</v>
      </c>
      <c r="J1498" s="120">
        <v>1200</v>
      </c>
      <c r="K1498" s="120">
        <v>158757</v>
      </c>
      <c r="L1498" s="120">
        <v>0.36199999999999999</v>
      </c>
      <c r="M1498" s="121" t="s">
        <v>5657</v>
      </c>
      <c r="N1498" s="120">
        <v>1</v>
      </c>
      <c r="O1498" s="119">
        <v>205</v>
      </c>
      <c r="P1498" s="119"/>
      <c r="Q1498" s="119"/>
      <c r="R1498" s="120" t="s">
        <v>5660</v>
      </c>
      <c r="S1498" s="120">
        <v>0.2</v>
      </c>
      <c r="T1498" s="120"/>
      <c r="U1498" s="120"/>
      <c r="V1498" s="172">
        <v>170</v>
      </c>
      <c r="W1498" s="172">
        <v>11.9</v>
      </c>
      <c r="X1498" s="172">
        <v>136</v>
      </c>
      <c r="Y1498" s="172">
        <v>22.1</v>
      </c>
      <c r="Z1498" s="172"/>
      <c r="AA1498" s="123">
        <v>1067</v>
      </c>
      <c r="AB1498" s="123"/>
      <c r="AC1498" s="123">
        <v>117</v>
      </c>
      <c r="AD1498" s="123"/>
      <c r="AE1498" s="123"/>
      <c r="AF1498" s="123"/>
      <c r="AG1498" s="214"/>
      <c r="AH1498" s="229" t="str">
        <f t="shared" si="207"/>
        <v>a3</v>
      </c>
      <c r="AI1498" s="122"/>
      <c r="AJ1498" s="122"/>
      <c r="AK1498" s="122"/>
      <c r="AL1498" s="122"/>
      <c r="AM1498" s="122"/>
      <c r="AN1498" s="173">
        <v>0.5</v>
      </c>
      <c r="AO1498" s="173"/>
      <c r="AP1498" s="173"/>
      <c r="AQ1498" s="173">
        <v>0.5</v>
      </c>
      <c r="AR1498" s="173"/>
      <c r="AS1498" s="173"/>
      <c r="AT1498" s="173"/>
      <c r="AU1498" s="173"/>
      <c r="AV1498" s="173"/>
      <c r="AW1498" s="173"/>
      <c r="AX1498" s="173"/>
      <c r="AY1498" s="173"/>
      <c r="AZ1498" s="211">
        <f t="shared" si="213"/>
        <v>1</v>
      </c>
      <c r="BA1498" s="211">
        <f t="shared" si="214"/>
        <v>0</v>
      </c>
      <c r="BB1498" s="205">
        <f t="shared" si="208"/>
        <v>18275</v>
      </c>
      <c r="BC1498" s="205">
        <f t="shared" si="209"/>
        <v>18275</v>
      </c>
      <c r="BD1498" s="205">
        <f t="shared" si="210"/>
        <v>4998</v>
      </c>
      <c r="BE1498" s="205">
        <f t="shared" si="211"/>
        <v>4998</v>
      </c>
      <c r="BF1498" s="175">
        <v>13277</v>
      </c>
      <c r="BG1498" s="175"/>
      <c r="BH1498" s="175">
        <v>4998</v>
      </c>
      <c r="BI1498" s="175"/>
      <c r="BJ1498" s="175"/>
      <c r="BK1498" s="175">
        <v>2070</v>
      </c>
      <c r="BL1498" s="175">
        <v>2544</v>
      </c>
      <c r="BM1498" s="175">
        <v>2821</v>
      </c>
      <c r="BN1498" s="175">
        <v>58</v>
      </c>
      <c r="BO1498" s="175">
        <v>5784</v>
      </c>
      <c r="BP1498" s="198">
        <f t="shared" si="212"/>
        <v>10782</v>
      </c>
    </row>
    <row r="1499" spans="1:68" s="116" customFormat="1" x14ac:dyDescent="0.15">
      <c r="A1499" s="117">
        <v>2822502004</v>
      </c>
      <c r="B1499" s="118" t="s">
        <v>2205</v>
      </c>
      <c r="C1499" s="118" t="s">
        <v>2099</v>
      </c>
      <c r="D1499" s="118" t="s">
        <v>2203</v>
      </c>
      <c r="E1499" s="118" t="s">
        <v>4678</v>
      </c>
      <c r="F1499" s="120">
        <v>15</v>
      </c>
      <c r="G1499" s="119"/>
      <c r="H1499" s="119"/>
      <c r="I1499" s="120" t="s">
        <v>5820</v>
      </c>
      <c r="J1499" s="120">
        <v>2600</v>
      </c>
      <c r="K1499" s="120">
        <v>324650</v>
      </c>
      <c r="L1499" s="120">
        <v>0.34200000000000003</v>
      </c>
      <c r="M1499" s="121" t="s">
        <v>5657</v>
      </c>
      <c r="N1499" s="120">
        <v>1</v>
      </c>
      <c r="O1499" s="119">
        <v>90.5</v>
      </c>
      <c r="P1499" s="119"/>
      <c r="Q1499" s="119"/>
      <c r="R1499" s="120" t="s">
        <v>5660</v>
      </c>
      <c r="S1499" s="120">
        <v>1.1000000000000001</v>
      </c>
      <c r="T1499" s="120"/>
      <c r="U1499" s="120"/>
      <c r="V1499" s="172">
        <v>232</v>
      </c>
      <c r="W1499" s="172">
        <v>19</v>
      </c>
      <c r="X1499" s="172">
        <v>174</v>
      </c>
      <c r="Y1499" s="172">
        <v>16</v>
      </c>
      <c r="Z1499" s="172">
        <v>23</v>
      </c>
      <c r="AA1499" s="123">
        <v>1520</v>
      </c>
      <c r="AB1499" s="123"/>
      <c r="AC1499" s="123">
        <v>225</v>
      </c>
      <c r="AD1499" s="123"/>
      <c r="AE1499" s="123"/>
      <c r="AF1499" s="123"/>
      <c r="AG1499" s="214"/>
      <c r="AH1499" s="229" t="str">
        <f t="shared" si="207"/>
        <v>a3</v>
      </c>
      <c r="AI1499" s="122"/>
      <c r="AJ1499" s="122"/>
      <c r="AK1499" s="122"/>
      <c r="AL1499" s="122"/>
      <c r="AM1499" s="122"/>
      <c r="AN1499" s="173">
        <v>1</v>
      </c>
      <c r="AO1499" s="173"/>
      <c r="AP1499" s="173"/>
      <c r="AQ1499" s="173"/>
      <c r="AR1499" s="173"/>
      <c r="AS1499" s="173"/>
      <c r="AT1499" s="173"/>
      <c r="AU1499" s="173"/>
      <c r="AV1499" s="173"/>
      <c r="AW1499" s="173"/>
      <c r="AX1499" s="173"/>
      <c r="AY1499" s="173"/>
      <c r="AZ1499" s="211">
        <f t="shared" si="213"/>
        <v>1</v>
      </c>
      <c r="BA1499" s="211">
        <f t="shared" si="214"/>
        <v>0</v>
      </c>
      <c r="BB1499" s="205">
        <f t="shared" si="208"/>
        <v>42756</v>
      </c>
      <c r="BC1499" s="205">
        <f t="shared" si="209"/>
        <v>42756</v>
      </c>
      <c r="BD1499" s="205">
        <f t="shared" si="210"/>
        <v>11970</v>
      </c>
      <c r="BE1499" s="205">
        <f t="shared" si="211"/>
        <v>11970</v>
      </c>
      <c r="BF1499" s="175">
        <v>30786</v>
      </c>
      <c r="BG1499" s="175"/>
      <c r="BH1499" s="175">
        <v>11970</v>
      </c>
      <c r="BI1499" s="175"/>
      <c r="BJ1499" s="175"/>
      <c r="BK1499" s="175">
        <v>4776</v>
      </c>
      <c r="BL1499" s="175">
        <v>8064</v>
      </c>
      <c r="BM1499" s="175">
        <v>4057</v>
      </c>
      <c r="BN1499" s="175">
        <v>200</v>
      </c>
      <c r="BO1499" s="175">
        <v>13689</v>
      </c>
      <c r="BP1499" s="198">
        <f t="shared" si="212"/>
        <v>25659</v>
      </c>
    </row>
    <row r="1500" spans="1:68" s="116" customFormat="1" x14ac:dyDescent="0.15">
      <c r="A1500" s="117">
        <v>2822502005</v>
      </c>
      <c r="B1500" s="118" t="s">
        <v>2206</v>
      </c>
      <c r="C1500" s="118" t="s">
        <v>2099</v>
      </c>
      <c r="D1500" s="118" t="s">
        <v>2203</v>
      </c>
      <c r="E1500" s="118" t="s">
        <v>4679</v>
      </c>
      <c r="F1500" s="120">
        <v>15</v>
      </c>
      <c r="G1500" s="119"/>
      <c r="H1500" s="119"/>
      <c r="I1500" s="120" t="s">
        <v>5820</v>
      </c>
      <c r="J1500" s="120">
        <v>1400</v>
      </c>
      <c r="K1500" s="120">
        <v>320784</v>
      </c>
      <c r="L1500" s="120">
        <v>0.628</v>
      </c>
      <c r="M1500" s="121" t="s">
        <v>5657</v>
      </c>
      <c r="N1500" s="120">
        <v>1</v>
      </c>
      <c r="O1500" s="119">
        <v>256.7</v>
      </c>
      <c r="P1500" s="119"/>
      <c r="Q1500" s="119"/>
      <c r="R1500" s="120" t="s">
        <v>5660</v>
      </c>
      <c r="S1500" s="120">
        <v>0.6</v>
      </c>
      <c r="T1500" s="120"/>
      <c r="U1500" s="120"/>
      <c r="V1500" s="172">
        <v>202</v>
      </c>
      <c r="W1500" s="172">
        <v>16</v>
      </c>
      <c r="X1500" s="172">
        <v>172</v>
      </c>
      <c r="Y1500" s="172">
        <v>14</v>
      </c>
      <c r="Z1500" s="172"/>
      <c r="AA1500" s="123">
        <v>1297</v>
      </c>
      <c r="AB1500" s="123"/>
      <c r="AC1500" s="123">
        <v>156</v>
      </c>
      <c r="AD1500" s="123"/>
      <c r="AE1500" s="123"/>
      <c r="AF1500" s="123"/>
      <c r="AG1500" s="214"/>
      <c r="AH1500" s="229" t="str">
        <f t="shared" si="207"/>
        <v>a3</v>
      </c>
      <c r="AI1500" s="122"/>
      <c r="AJ1500" s="122"/>
      <c r="AK1500" s="122"/>
      <c r="AL1500" s="122"/>
      <c r="AM1500" s="122"/>
      <c r="AN1500" s="173"/>
      <c r="AO1500" s="173"/>
      <c r="AP1500" s="173"/>
      <c r="AQ1500" s="173"/>
      <c r="AR1500" s="173"/>
      <c r="AS1500" s="173"/>
      <c r="AT1500" s="173"/>
      <c r="AU1500" s="173"/>
      <c r="AV1500" s="173"/>
      <c r="AW1500" s="173"/>
      <c r="AX1500" s="173"/>
      <c r="AY1500" s="173"/>
      <c r="AZ1500" s="211">
        <f t="shared" si="213"/>
        <v>0</v>
      </c>
      <c r="BA1500" s="211">
        <f t="shared" si="214"/>
        <v>0</v>
      </c>
      <c r="BB1500" s="205">
        <f t="shared" si="208"/>
        <v>13913</v>
      </c>
      <c r="BC1500" s="205">
        <f t="shared" si="209"/>
        <v>13913</v>
      </c>
      <c r="BD1500" s="205">
        <f t="shared" si="210"/>
        <v>0</v>
      </c>
      <c r="BE1500" s="205">
        <f t="shared" si="211"/>
        <v>0</v>
      </c>
      <c r="BF1500" s="175">
        <v>13913</v>
      </c>
      <c r="BG1500" s="175"/>
      <c r="BH1500" s="175"/>
      <c r="BI1500" s="175"/>
      <c r="BJ1500" s="175"/>
      <c r="BK1500" s="175">
        <v>2901</v>
      </c>
      <c r="BL1500" s="175">
        <v>6128</v>
      </c>
      <c r="BM1500" s="175">
        <v>2743</v>
      </c>
      <c r="BN1500" s="175">
        <v>581</v>
      </c>
      <c r="BO1500" s="175">
        <v>1560</v>
      </c>
      <c r="BP1500" s="198">
        <f t="shared" si="212"/>
        <v>1560</v>
      </c>
    </row>
    <row r="1501" spans="1:68" s="116" customFormat="1" x14ac:dyDescent="0.15">
      <c r="A1501" s="117">
        <v>2822502006</v>
      </c>
      <c r="B1501" s="118" t="s">
        <v>2207</v>
      </c>
      <c r="C1501" s="118" t="s">
        <v>2099</v>
      </c>
      <c r="D1501" s="118" t="s">
        <v>2203</v>
      </c>
      <c r="E1501" s="118" t="s">
        <v>4680</v>
      </c>
      <c r="F1501" s="120">
        <v>14</v>
      </c>
      <c r="G1501" s="119"/>
      <c r="H1501" s="119"/>
      <c r="I1501" s="120" t="s">
        <v>5820</v>
      </c>
      <c r="J1501" s="120">
        <v>600</v>
      </c>
      <c r="K1501" s="120">
        <v>97853</v>
      </c>
      <c r="L1501" s="120">
        <v>0.44700000000000001</v>
      </c>
      <c r="M1501" s="121" t="s">
        <v>5676</v>
      </c>
      <c r="N1501" s="120">
        <v>2</v>
      </c>
      <c r="O1501" s="119">
        <v>226</v>
      </c>
      <c r="P1501" s="119"/>
      <c r="Q1501" s="119"/>
      <c r="R1501" s="120" t="s">
        <v>5660</v>
      </c>
      <c r="S1501" s="120">
        <v>0.2</v>
      </c>
      <c r="T1501" s="120"/>
      <c r="U1501" s="120"/>
      <c r="V1501" s="172">
        <v>134</v>
      </c>
      <c r="W1501" s="172">
        <v>11</v>
      </c>
      <c r="X1501" s="172">
        <v>114</v>
      </c>
      <c r="Y1501" s="172">
        <v>9</v>
      </c>
      <c r="Z1501" s="172"/>
      <c r="AA1501" s="123">
        <v>666</v>
      </c>
      <c r="AB1501" s="123"/>
      <c r="AC1501" s="123">
        <v>49</v>
      </c>
      <c r="AD1501" s="123"/>
      <c r="AE1501" s="123"/>
      <c r="AF1501" s="123"/>
      <c r="AG1501" s="214"/>
      <c r="AH1501" s="229" t="str">
        <f t="shared" si="207"/>
        <v>b3</v>
      </c>
      <c r="AI1501" s="122"/>
      <c r="AJ1501" s="122"/>
      <c r="AK1501" s="122"/>
      <c r="AL1501" s="122"/>
      <c r="AM1501" s="122"/>
      <c r="AN1501" s="173">
        <v>0.5</v>
      </c>
      <c r="AO1501" s="173"/>
      <c r="AP1501" s="173"/>
      <c r="AQ1501" s="173">
        <v>0.5</v>
      </c>
      <c r="AR1501" s="173"/>
      <c r="AS1501" s="173"/>
      <c r="AT1501" s="173"/>
      <c r="AU1501" s="173"/>
      <c r="AV1501" s="173"/>
      <c r="AW1501" s="173"/>
      <c r="AX1501" s="173"/>
      <c r="AY1501" s="173"/>
      <c r="AZ1501" s="211">
        <f t="shared" si="213"/>
        <v>1</v>
      </c>
      <c r="BA1501" s="211">
        <f t="shared" si="214"/>
        <v>0</v>
      </c>
      <c r="BB1501" s="205">
        <f t="shared" si="208"/>
        <v>14426</v>
      </c>
      <c r="BC1501" s="205">
        <f t="shared" si="209"/>
        <v>14426</v>
      </c>
      <c r="BD1501" s="205">
        <f t="shared" si="210"/>
        <v>3308</v>
      </c>
      <c r="BE1501" s="205">
        <f t="shared" si="211"/>
        <v>3308</v>
      </c>
      <c r="BF1501" s="175">
        <v>11118</v>
      </c>
      <c r="BG1501" s="175"/>
      <c r="BH1501" s="175">
        <v>3308</v>
      </c>
      <c r="BI1501" s="175"/>
      <c r="BJ1501" s="175"/>
      <c r="BK1501" s="175">
        <v>1479</v>
      </c>
      <c r="BL1501" s="175">
        <v>2964</v>
      </c>
      <c r="BM1501" s="175">
        <v>2117</v>
      </c>
      <c r="BN1501" s="175">
        <v>66</v>
      </c>
      <c r="BO1501" s="175">
        <v>4492</v>
      </c>
      <c r="BP1501" s="198">
        <f t="shared" si="212"/>
        <v>7800</v>
      </c>
    </row>
    <row r="1502" spans="1:68" s="116" customFormat="1" x14ac:dyDescent="0.15">
      <c r="A1502" s="117">
        <v>2822601001</v>
      </c>
      <c r="B1502" s="118" t="s">
        <v>2208</v>
      </c>
      <c r="C1502" s="118" t="s">
        <v>2099</v>
      </c>
      <c r="D1502" s="118" t="s">
        <v>2209</v>
      </c>
      <c r="E1502" s="118" t="s">
        <v>4681</v>
      </c>
      <c r="F1502" s="120">
        <v>15</v>
      </c>
      <c r="G1502" s="119">
        <v>1425009</v>
      </c>
      <c r="H1502" s="119"/>
      <c r="I1502" s="120" t="s">
        <v>5820</v>
      </c>
      <c r="J1502" s="120">
        <v>11700</v>
      </c>
      <c r="K1502" s="120">
        <v>1425009</v>
      </c>
      <c r="L1502" s="120">
        <v>0.33400000000000002</v>
      </c>
      <c r="M1502" s="121" t="s">
        <v>5675</v>
      </c>
      <c r="N1502" s="120">
        <v>2</v>
      </c>
      <c r="O1502" s="119">
        <v>173</v>
      </c>
      <c r="P1502" s="119">
        <v>44.3</v>
      </c>
      <c r="Q1502" s="119">
        <v>4.5599999999999996</v>
      </c>
      <c r="R1502" s="120" t="s">
        <v>5655</v>
      </c>
      <c r="S1502" s="120">
        <v>5.5</v>
      </c>
      <c r="T1502" s="120">
        <v>0.8</v>
      </c>
      <c r="U1502" s="120" t="s">
        <v>5689</v>
      </c>
      <c r="V1502" s="172">
        <v>1718.6</v>
      </c>
      <c r="W1502" s="172"/>
      <c r="X1502" s="172"/>
      <c r="Y1502" s="172"/>
      <c r="Z1502" s="172">
        <v>1718.6</v>
      </c>
      <c r="AA1502" s="123">
        <v>20508</v>
      </c>
      <c r="AB1502" s="123"/>
      <c r="AC1502" s="123">
        <v>1801</v>
      </c>
      <c r="AD1502" s="123"/>
      <c r="AE1502" s="123"/>
      <c r="AF1502" s="123"/>
      <c r="AG1502" s="214"/>
      <c r="AH1502" s="229" t="str">
        <f t="shared" si="207"/>
        <v>b3</v>
      </c>
      <c r="AI1502" s="122" t="s">
        <v>5401</v>
      </c>
      <c r="AJ1502" s="122"/>
      <c r="AK1502" s="122" t="s">
        <v>5401</v>
      </c>
      <c r="AL1502" s="122" t="s">
        <v>5401</v>
      </c>
      <c r="AM1502" s="122" t="s">
        <v>5401</v>
      </c>
      <c r="AN1502" s="173">
        <v>0.5</v>
      </c>
      <c r="AO1502" s="173"/>
      <c r="AP1502" s="173"/>
      <c r="AQ1502" s="173"/>
      <c r="AR1502" s="173"/>
      <c r="AS1502" s="173">
        <v>0.5</v>
      </c>
      <c r="AT1502" s="173">
        <v>2</v>
      </c>
      <c r="AU1502" s="173">
        <v>4</v>
      </c>
      <c r="AV1502" s="173">
        <v>2</v>
      </c>
      <c r="AW1502" s="173">
        <v>1</v>
      </c>
      <c r="AX1502" s="173">
        <v>1</v>
      </c>
      <c r="AY1502" s="173">
        <v>0.5</v>
      </c>
      <c r="AZ1502" s="211">
        <f t="shared" si="213"/>
        <v>1</v>
      </c>
      <c r="BA1502" s="211">
        <f t="shared" si="214"/>
        <v>10.5</v>
      </c>
      <c r="BB1502" s="205">
        <f t="shared" si="208"/>
        <v>239070</v>
      </c>
      <c r="BC1502" s="205">
        <f t="shared" si="209"/>
        <v>239070</v>
      </c>
      <c r="BD1502" s="205">
        <f t="shared" si="210"/>
        <v>0</v>
      </c>
      <c r="BE1502" s="205">
        <f t="shared" si="211"/>
        <v>0</v>
      </c>
      <c r="BF1502" s="175">
        <v>239070</v>
      </c>
      <c r="BG1502" s="175"/>
      <c r="BH1502" s="175">
        <v>176879</v>
      </c>
      <c r="BI1502" s="175"/>
      <c r="BJ1502" s="175"/>
      <c r="BK1502" s="175">
        <v>39520</v>
      </c>
      <c r="BL1502" s="175">
        <v>19060</v>
      </c>
      <c r="BM1502" s="175"/>
      <c r="BN1502" s="175"/>
      <c r="BO1502" s="175">
        <v>3611</v>
      </c>
      <c r="BP1502" s="198">
        <f t="shared" si="212"/>
        <v>180490</v>
      </c>
    </row>
    <row r="1503" spans="1:68" s="116" customFormat="1" x14ac:dyDescent="0.15">
      <c r="A1503" s="117">
        <v>2822601002</v>
      </c>
      <c r="B1503" s="118" t="s">
        <v>2210</v>
      </c>
      <c r="C1503" s="118" t="s">
        <v>2099</v>
      </c>
      <c r="D1503" s="118" t="s">
        <v>2209</v>
      </c>
      <c r="E1503" s="118" t="s">
        <v>4682</v>
      </c>
      <c r="F1503" s="120">
        <v>11</v>
      </c>
      <c r="G1503" s="119">
        <v>766887</v>
      </c>
      <c r="H1503" s="119"/>
      <c r="I1503" s="120" t="s">
        <v>5820</v>
      </c>
      <c r="J1503" s="120">
        <v>2725</v>
      </c>
      <c r="K1503" s="120">
        <v>766887</v>
      </c>
      <c r="L1503" s="120">
        <v>0.77100000000000002</v>
      </c>
      <c r="M1503" s="121" t="s">
        <v>5654</v>
      </c>
      <c r="N1503" s="120">
        <v>1</v>
      </c>
      <c r="O1503" s="119">
        <v>693</v>
      </c>
      <c r="P1503" s="119"/>
      <c r="Q1503" s="119"/>
      <c r="R1503" s="120" t="s">
        <v>5658</v>
      </c>
      <c r="S1503" s="120">
        <v>0.44</v>
      </c>
      <c r="T1503" s="120"/>
      <c r="U1503" s="120"/>
      <c r="V1503" s="172">
        <v>529</v>
      </c>
      <c r="W1503" s="172"/>
      <c r="X1503" s="172"/>
      <c r="Y1503" s="172"/>
      <c r="Z1503" s="172">
        <v>529</v>
      </c>
      <c r="AA1503" s="123">
        <v>4714</v>
      </c>
      <c r="AB1503" s="123"/>
      <c r="AC1503" s="123">
        <v>409</v>
      </c>
      <c r="AD1503" s="123"/>
      <c r="AE1503" s="123"/>
      <c r="AF1503" s="123"/>
      <c r="AG1503" s="214"/>
      <c r="AH1503" s="229" t="str">
        <f t="shared" si="207"/>
        <v>a3</v>
      </c>
      <c r="AI1503" s="122" t="s">
        <v>5401</v>
      </c>
      <c r="AJ1503" s="122"/>
      <c r="AK1503" s="122" t="s">
        <v>5401</v>
      </c>
      <c r="AL1503" s="122" t="s">
        <v>5401</v>
      </c>
      <c r="AM1503" s="122" t="s">
        <v>5401</v>
      </c>
      <c r="AN1503" s="173">
        <v>0.5</v>
      </c>
      <c r="AO1503" s="173"/>
      <c r="AP1503" s="173"/>
      <c r="AQ1503" s="173"/>
      <c r="AR1503" s="173"/>
      <c r="AS1503" s="173">
        <v>0.5</v>
      </c>
      <c r="AT1503" s="173">
        <v>2</v>
      </c>
      <c r="AU1503" s="173">
        <v>2</v>
      </c>
      <c r="AV1503" s="173">
        <v>1</v>
      </c>
      <c r="AW1503" s="173">
        <v>1</v>
      </c>
      <c r="AX1503" s="173">
        <v>1</v>
      </c>
      <c r="AY1503" s="173">
        <v>0.5</v>
      </c>
      <c r="AZ1503" s="211">
        <f t="shared" si="213"/>
        <v>1</v>
      </c>
      <c r="BA1503" s="211">
        <f t="shared" si="214"/>
        <v>7.5</v>
      </c>
      <c r="BB1503" s="205">
        <f t="shared" si="208"/>
        <v>93573</v>
      </c>
      <c r="BC1503" s="205">
        <f t="shared" si="209"/>
        <v>93573</v>
      </c>
      <c r="BD1503" s="205">
        <f t="shared" si="210"/>
        <v>0</v>
      </c>
      <c r="BE1503" s="205">
        <f t="shared" si="211"/>
        <v>0</v>
      </c>
      <c r="BF1503" s="175">
        <v>93573</v>
      </c>
      <c r="BG1503" s="175"/>
      <c r="BH1503" s="175">
        <v>60695</v>
      </c>
      <c r="BI1503" s="175"/>
      <c r="BJ1503" s="175"/>
      <c r="BK1503" s="175">
        <v>19176</v>
      </c>
      <c r="BL1503" s="175">
        <v>11755</v>
      </c>
      <c r="BM1503" s="175"/>
      <c r="BN1503" s="175"/>
      <c r="BO1503" s="175">
        <v>1947</v>
      </c>
      <c r="BP1503" s="198">
        <f t="shared" si="212"/>
        <v>62642</v>
      </c>
    </row>
    <row r="1504" spans="1:68" s="116" customFormat="1" x14ac:dyDescent="0.15">
      <c r="A1504" s="117">
        <v>2822602003</v>
      </c>
      <c r="B1504" s="118" t="s">
        <v>2211</v>
      </c>
      <c r="C1504" s="118" t="s">
        <v>2099</v>
      </c>
      <c r="D1504" s="118" t="s">
        <v>2209</v>
      </c>
      <c r="E1504" s="118" t="s">
        <v>4683</v>
      </c>
      <c r="F1504" s="120">
        <v>8</v>
      </c>
      <c r="G1504" s="119">
        <v>242182</v>
      </c>
      <c r="H1504" s="119"/>
      <c r="I1504" s="120" t="s">
        <v>5820</v>
      </c>
      <c r="J1504" s="120">
        <v>1920</v>
      </c>
      <c r="K1504" s="120">
        <v>242182</v>
      </c>
      <c r="L1504" s="120">
        <v>0.34599999999999997</v>
      </c>
      <c r="M1504" s="121" t="s">
        <v>5676</v>
      </c>
      <c r="N1504" s="120">
        <v>1</v>
      </c>
      <c r="O1504" s="119">
        <v>177</v>
      </c>
      <c r="P1504" s="119">
        <v>40.5</v>
      </c>
      <c r="Q1504" s="119">
        <v>4.71</v>
      </c>
      <c r="R1504" s="120"/>
      <c r="S1504" s="120"/>
      <c r="T1504" s="120"/>
      <c r="U1504" s="120" t="s">
        <v>5689</v>
      </c>
      <c r="V1504" s="172">
        <v>216.4</v>
      </c>
      <c r="W1504" s="172"/>
      <c r="X1504" s="172"/>
      <c r="Y1504" s="172"/>
      <c r="Z1504" s="172">
        <v>216.4</v>
      </c>
      <c r="AA1504" s="123"/>
      <c r="AB1504" s="123"/>
      <c r="AC1504" s="123">
        <v>245</v>
      </c>
      <c r="AD1504" s="123"/>
      <c r="AE1504" s="123"/>
      <c r="AF1504" s="123"/>
      <c r="AG1504" s="214"/>
      <c r="AH1504" s="229" t="str">
        <f t="shared" si="207"/>
        <v>a3</v>
      </c>
      <c r="AI1504" s="122" t="s">
        <v>5401</v>
      </c>
      <c r="AJ1504" s="122"/>
      <c r="AK1504" s="122" t="s">
        <v>5401</v>
      </c>
      <c r="AL1504" s="122" t="s">
        <v>5401</v>
      </c>
      <c r="AM1504" s="122" t="s">
        <v>5401</v>
      </c>
      <c r="AN1504" s="173">
        <v>0.5</v>
      </c>
      <c r="AO1504" s="173"/>
      <c r="AP1504" s="173"/>
      <c r="AQ1504" s="173"/>
      <c r="AR1504" s="173"/>
      <c r="AS1504" s="173">
        <v>0.5</v>
      </c>
      <c r="AT1504" s="173">
        <v>0.5</v>
      </c>
      <c r="AU1504" s="173">
        <v>0.5</v>
      </c>
      <c r="AV1504" s="173">
        <v>0.5</v>
      </c>
      <c r="AW1504" s="173">
        <v>0.5</v>
      </c>
      <c r="AX1504" s="173">
        <v>0.5</v>
      </c>
      <c r="AY1504" s="173">
        <v>0.5</v>
      </c>
      <c r="AZ1504" s="211">
        <f t="shared" si="213"/>
        <v>1</v>
      </c>
      <c r="BA1504" s="211">
        <f t="shared" si="214"/>
        <v>3</v>
      </c>
      <c r="BB1504" s="205">
        <f t="shared" si="208"/>
        <v>31694</v>
      </c>
      <c r="BC1504" s="205">
        <f t="shared" si="209"/>
        <v>31694</v>
      </c>
      <c r="BD1504" s="205">
        <f t="shared" si="210"/>
        <v>100</v>
      </c>
      <c r="BE1504" s="205">
        <f t="shared" si="211"/>
        <v>100</v>
      </c>
      <c r="BF1504" s="175">
        <v>31594</v>
      </c>
      <c r="BG1504" s="175"/>
      <c r="BH1504" s="175">
        <v>20755</v>
      </c>
      <c r="BI1504" s="175"/>
      <c r="BJ1504" s="175"/>
      <c r="BK1504" s="175">
        <v>7385</v>
      </c>
      <c r="BL1504" s="175">
        <v>980</v>
      </c>
      <c r="BM1504" s="175"/>
      <c r="BN1504" s="175"/>
      <c r="BO1504" s="175">
        <v>2574</v>
      </c>
      <c r="BP1504" s="198">
        <f t="shared" si="212"/>
        <v>23329</v>
      </c>
    </row>
    <row r="1505" spans="1:68" s="116" customFormat="1" x14ac:dyDescent="0.15">
      <c r="A1505" s="117">
        <v>2822602004</v>
      </c>
      <c r="B1505" s="118" t="s">
        <v>2212</v>
      </c>
      <c r="C1505" s="118" t="s">
        <v>2099</v>
      </c>
      <c r="D1505" s="118" t="s">
        <v>2209</v>
      </c>
      <c r="E1505" s="118" t="s">
        <v>4684</v>
      </c>
      <c r="F1505" s="120">
        <v>8</v>
      </c>
      <c r="G1505" s="119">
        <v>178210</v>
      </c>
      <c r="H1505" s="119"/>
      <c r="I1505" s="120" t="s">
        <v>5820</v>
      </c>
      <c r="J1505" s="120">
        <v>2230</v>
      </c>
      <c r="K1505" s="120">
        <v>178210</v>
      </c>
      <c r="L1505" s="120">
        <v>0.219</v>
      </c>
      <c r="M1505" s="121" t="s">
        <v>5676</v>
      </c>
      <c r="N1505" s="120">
        <v>1</v>
      </c>
      <c r="O1505" s="119">
        <v>342</v>
      </c>
      <c r="P1505" s="119">
        <v>57.1</v>
      </c>
      <c r="Q1505" s="119">
        <v>7.4</v>
      </c>
      <c r="R1505" s="120"/>
      <c r="S1505" s="120"/>
      <c r="T1505" s="120"/>
      <c r="U1505" s="120" t="s">
        <v>5689</v>
      </c>
      <c r="V1505" s="172">
        <v>224.5</v>
      </c>
      <c r="W1505" s="172"/>
      <c r="X1505" s="172"/>
      <c r="Y1505" s="172"/>
      <c r="Z1505" s="172">
        <v>224.5</v>
      </c>
      <c r="AA1505" s="123"/>
      <c r="AB1505" s="123"/>
      <c r="AC1505" s="123">
        <v>144</v>
      </c>
      <c r="AD1505" s="123"/>
      <c r="AE1505" s="123"/>
      <c r="AF1505" s="123"/>
      <c r="AG1505" s="214"/>
      <c r="AH1505" s="229" t="str">
        <f t="shared" si="207"/>
        <v>a3</v>
      </c>
      <c r="AI1505" s="122" t="s">
        <v>5401</v>
      </c>
      <c r="AJ1505" s="122"/>
      <c r="AK1505" s="122" t="s">
        <v>5401</v>
      </c>
      <c r="AL1505" s="122" t="s">
        <v>5401</v>
      </c>
      <c r="AM1505" s="122" t="s">
        <v>5401</v>
      </c>
      <c r="AN1505" s="173">
        <v>0.5</v>
      </c>
      <c r="AO1505" s="173"/>
      <c r="AP1505" s="173"/>
      <c r="AQ1505" s="173"/>
      <c r="AR1505" s="173"/>
      <c r="AS1505" s="173">
        <v>0.5</v>
      </c>
      <c r="AT1505" s="173">
        <v>0.5</v>
      </c>
      <c r="AU1505" s="173">
        <v>0.5</v>
      </c>
      <c r="AV1505" s="173">
        <v>0.5</v>
      </c>
      <c r="AW1505" s="173">
        <v>0.5</v>
      </c>
      <c r="AX1505" s="173">
        <v>0.5</v>
      </c>
      <c r="AY1505" s="173">
        <v>0.5</v>
      </c>
      <c r="AZ1505" s="211">
        <f t="shared" si="213"/>
        <v>1</v>
      </c>
      <c r="BA1505" s="211">
        <f t="shared" si="214"/>
        <v>3</v>
      </c>
      <c r="BB1505" s="205">
        <f t="shared" si="208"/>
        <v>32058</v>
      </c>
      <c r="BC1505" s="205">
        <f t="shared" si="209"/>
        <v>32058</v>
      </c>
      <c r="BD1505" s="205">
        <f t="shared" si="210"/>
        <v>-1</v>
      </c>
      <c r="BE1505" s="205">
        <f t="shared" si="211"/>
        <v>-1</v>
      </c>
      <c r="BF1505" s="175">
        <v>32059</v>
      </c>
      <c r="BG1505" s="175"/>
      <c r="BH1505" s="175">
        <v>22502</v>
      </c>
      <c r="BI1505" s="175"/>
      <c r="BJ1505" s="175"/>
      <c r="BK1505" s="175">
        <v>5808</v>
      </c>
      <c r="BL1505" s="175">
        <v>1017</v>
      </c>
      <c r="BM1505" s="175"/>
      <c r="BN1505" s="175"/>
      <c r="BO1505" s="175">
        <v>2731</v>
      </c>
      <c r="BP1505" s="198">
        <f t="shared" si="212"/>
        <v>25233</v>
      </c>
    </row>
    <row r="1506" spans="1:68" s="116" customFormat="1" x14ac:dyDescent="0.15">
      <c r="A1506" s="117">
        <v>2822702001</v>
      </c>
      <c r="B1506" s="118" t="s">
        <v>2213</v>
      </c>
      <c r="C1506" s="118" t="s">
        <v>2099</v>
      </c>
      <c r="D1506" s="118" t="s">
        <v>2214</v>
      </c>
      <c r="E1506" s="118" t="s">
        <v>4685</v>
      </c>
      <c r="F1506" s="120">
        <v>21</v>
      </c>
      <c r="G1506" s="119">
        <v>7449</v>
      </c>
      <c r="H1506" s="119"/>
      <c r="I1506" s="120" t="s">
        <v>5820</v>
      </c>
      <c r="J1506" s="120">
        <v>288</v>
      </c>
      <c r="K1506" s="120">
        <v>7449</v>
      </c>
      <c r="L1506" s="120">
        <v>7.0999999999999994E-2</v>
      </c>
      <c r="M1506" s="121" t="s">
        <v>5657</v>
      </c>
      <c r="N1506" s="120">
        <v>1</v>
      </c>
      <c r="O1506" s="119">
        <v>70.900000000000006</v>
      </c>
      <c r="P1506" s="119">
        <v>19.100000000000001</v>
      </c>
      <c r="Q1506" s="119">
        <v>1.92</v>
      </c>
      <c r="R1506" s="120" t="s">
        <v>5658</v>
      </c>
      <c r="S1506" s="120">
        <v>4.0000000000000001E-3</v>
      </c>
      <c r="T1506" s="120"/>
      <c r="U1506" s="120"/>
      <c r="V1506" s="172">
        <v>25.8</v>
      </c>
      <c r="W1506" s="172">
        <v>2.5</v>
      </c>
      <c r="X1506" s="172">
        <v>17.899999999999999</v>
      </c>
      <c r="Y1506" s="172">
        <v>2.5</v>
      </c>
      <c r="Z1506" s="172">
        <v>2.9</v>
      </c>
      <c r="AA1506" s="123"/>
      <c r="AB1506" s="123"/>
      <c r="AC1506" s="123"/>
      <c r="AD1506" s="123"/>
      <c r="AE1506" s="123"/>
      <c r="AF1506" s="123"/>
      <c r="AG1506" s="214"/>
      <c r="AH1506" s="229" t="str">
        <f t="shared" si="207"/>
        <v>a1</v>
      </c>
      <c r="AI1506" s="122"/>
      <c r="AJ1506" s="122"/>
      <c r="AK1506" s="122"/>
      <c r="AL1506" s="122"/>
      <c r="AM1506" s="122"/>
      <c r="AN1506" s="173"/>
      <c r="AO1506" s="173"/>
      <c r="AP1506" s="173"/>
      <c r="AQ1506" s="173"/>
      <c r="AR1506" s="173"/>
      <c r="AS1506" s="173"/>
      <c r="AT1506" s="173"/>
      <c r="AU1506" s="173"/>
      <c r="AV1506" s="173"/>
      <c r="AW1506" s="173"/>
      <c r="AX1506" s="173"/>
      <c r="AY1506" s="173"/>
      <c r="AZ1506" s="211"/>
      <c r="BA1506" s="211"/>
      <c r="BB1506" s="205">
        <f t="shared" si="208"/>
        <v>2549</v>
      </c>
      <c r="BC1506" s="205">
        <f t="shared" si="209"/>
        <v>2549</v>
      </c>
      <c r="BD1506" s="205">
        <f t="shared" si="210"/>
        <v>0</v>
      </c>
      <c r="BE1506" s="205">
        <f t="shared" si="211"/>
        <v>0</v>
      </c>
      <c r="BF1506" s="175">
        <v>2549</v>
      </c>
      <c r="BG1506" s="175">
        <v>163</v>
      </c>
      <c r="BH1506" s="175">
        <v>350</v>
      </c>
      <c r="BI1506" s="175"/>
      <c r="BJ1506" s="175"/>
      <c r="BK1506" s="175"/>
      <c r="BL1506" s="175">
        <v>268</v>
      </c>
      <c r="BM1506" s="175">
        <v>1039</v>
      </c>
      <c r="BN1506" s="175">
        <v>364</v>
      </c>
      <c r="BO1506" s="175">
        <v>365</v>
      </c>
      <c r="BP1506" s="198">
        <f t="shared" si="212"/>
        <v>715</v>
      </c>
    </row>
    <row r="1507" spans="1:68" s="116" customFormat="1" x14ac:dyDescent="0.15">
      <c r="A1507" s="117">
        <v>2822702002</v>
      </c>
      <c r="B1507" s="118" t="s">
        <v>2215</v>
      </c>
      <c r="C1507" s="118" t="s">
        <v>2099</v>
      </c>
      <c r="D1507" s="118" t="s">
        <v>2214</v>
      </c>
      <c r="E1507" s="118" t="s">
        <v>4686</v>
      </c>
      <c r="F1507" s="120">
        <v>18</v>
      </c>
      <c r="G1507" s="119">
        <v>25072</v>
      </c>
      <c r="H1507" s="119"/>
      <c r="I1507" s="120" t="s">
        <v>5820</v>
      </c>
      <c r="J1507" s="120">
        <v>205</v>
      </c>
      <c r="K1507" s="120">
        <v>25072</v>
      </c>
      <c r="L1507" s="120">
        <v>0.33500000000000002</v>
      </c>
      <c r="M1507" s="121" t="s">
        <v>5657</v>
      </c>
      <c r="N1507" s="120">
        <v>1</v>
      </c>
      <c r="O1507" s="119">
        <v>105</v>
      </c>
      <c r="P1507" s="119">
        <v>22.8</v>
      </c>
      <c r="Q1507" s="119">
        <v>3.52</v>
      </c>
      <c r="R1507" s="120" t="s">
        <v>5658</v>
      </c>
      <c r="S1507" s="120">
        <v>4.0000000000000001E-3</v>
      </c>
      <c r="T1507" s="120"/>
      <c r="U1507" s="120"/>
      <c r="V1507" s="172">
        <v>63.7</v>
      </c>
      <c r="W1507" s="172">
        <v>5</v>
      </c>
      <c r="X1507" s="172">
        <v>35.4</v>
      </c>
      <c r="Y1507" s="172">
        <v>5</v>
      </c>
      <c r="Z1507" s="172">
        <v>18.3</v>
      </c>
      <c r="AA1507" s="123">
        <v>219.6</v>
      </c>
      <c r="AB1507" s="123"/>
      <c r="AC1507" s="123"/>
      <c r="AD1507" s="123"/>
      <c r="AE1507" s="123"/>
      <c r="AF1507" s="123"/>
      <c r="AG1507" s="214"/>
      <c r="AH1507" s="229" t="str">
        <f t="shared" si="207"/>
        <v>a2</v>
      </c>
      <c r="AI1507" s="122"/>
      <c r="AJ1507" s="122"/>
      <c r="AK1507" s="122"/>
      <c r="AL1507" s="122"/>
      <c r="AM1507" s="122"/>
      <c r="AN1507" s="173"/>
      <c r="AO1507" s="173"/>
      <c r="AP1507" s="173"/>
      <c r="AQ1507" s="173"/>
      <c r="AR1507" s="173"/>
      <c r="AS1507" s="173"/>
      <c r="AT1507" s="173"/>
      <c r="AU1507" s="173"/>
      <c r="AV1507" s="173"/>
      <c r="AW1507" s="173"/>
      <c r="AX1507" s="173"/>
      <c r="AY1507" s="173"/>
      <c r="AZ1507" s="211"/>
      <c r="BA1507" s="211"/>
      <c r="BB1507" s="205">
        <f t="shared" si="208"/>
        <v>7195</v>
      </c>
      <c r="BC1507" s="205">
        <f t="shared" si="209"/>
        <v>7195</v>
      </c>
      <c r="BD1507" s="205">
        <f t="shared" si="210"/>
        <v>0</v>
      </c>
      <c r="BE1507" s="205">
        <f t="shared" si="211"/>
        <v>0</v>
      </c>
      <c r="BF1507" s="175">
        <v>7195</v>
      </c>
      <c r="BG1507" s="175">
        <v>610</v>
      </c>
      <c r="BH1507" s="175">
        <v>1303</v>
      </c>
      <c r="BI1507" s="175"/>
      <c r="BJ1507" s="175"/>
      <c r="BK1507" s="175"/>
      <c r="BL1507" s="175">
        <v>2702</v>
      </c>
      <c r="BM1507" s="175">
        <v>1651</v>
      </c>
      <c r="BN1507" s="175">
        <v>572</v>
      </c>
      <c r="BO1507" s="175">
        <v>357</v>
      </c>
      <c r="BP1507" s="198">
        <f t="shared" si="212"/>
        <v>1660</v>
      </c>
    </row>
    <row r="1508" spans="1:68" s="116" customFormat="1" x14ac:dyDescent="0.15">
      <c r="A1508" s="117">
        <v>2822702003</v>
      </c>
      <c r="B1508" s="118" t="s">
        <v>2216</v>
      </c>
      <c r="C1508" s="118" t="s">
        <v>2099</v>
      </c>
      <c r="D1508" s="118" t="s">
        <v>2214</v>
      </c>
      <c r="E1508" s="118" t="s">
        <v>4687</v>
      </c>
      <c r="F1508" s="120">
        <v>18</v>
      </c>
      <c r="G1508" s="119">
        <v>407482</v>
      </c>
      <c r="H1508" s="119"/>
      <c r="I1508" s="120" t="s">
        <v>5820</v>
      </c>
      <c r="J1508" s="120">
        <v>1440</v>
      </c>
      <c r="K1508" s="120">
        <v>407482</v>
      </c>
      <c r="L1508" s="120">
        <v>0.77500000000000002</v>
      </c>
      <c r="M1508" s="121" t="s">
        <v>5657</v>
      </c>
      <c r="N1508" s="120">
        <v>1</v>
      </c>
      <c r="O1508" s="119">
        <v>163.69999999999999</v>
      </c>
      <c r="P1508" s="119">
        <v>40.4</v>
      </c>
      <c r="Q1508" s="119">
        <v>5.33</v>
      </c>
      <c r="R1508" s="120" t="s">
        <v>5658</v>
      </c>
      <c r="S1508" s="120">
        <v>1.2</v>
      </c>
      <c r="T1508" s="120"/>
      <c r="U1508" s="120"/>
      <c r="V1508" s="172">
        <v>441.5</v>
      </c>
      <c r="W1508" s="172">
        <v>37.799999999999997</v>
      </c>
      <c r="X1508" s="172">
        <v>264.3</v>
      </c>
      <c r="Y1508" s="172">
        <v>37.799999999999997</v>
      </c>
      <c r="Z1508" s="172">
        <v>101.6</v>
      </c>
      <c r="AA1508" s="123">
        <v>3648</v>
      </c>
      <c r="AB1508" s="123"/>
      <c r="AC1508" s="123">
        <v>234</v>
      </c>
      <c r="AD1508" s="123"/>
      <c r="AE1508" s="123"/>
      <c r="AF1508" s="123"/>
      <c r="AG1508" s="214"/>
      <c r="AH1508" s="229" t="str">
        <f t="shared" si="207"/>
        <v>a3</v>
      </c>
      <c r="AI1508" s="122"/>
      <c r="AJ1508" s="122"/>
      <c r="AK1508" s="122"/>
      <c r="AL1508" s="122"/>
      <c r="AM1508" s="122"/>
      <c r="AN1508" s="173">
        <v>1.4</v>
      </c>
      <c r="AO1508" s="173"/>
      <c r="AP1508" s="173"/>
      <c r="AQ1508" s="173"/>
      <c r="AR1508" s="173"/>
      <c r="AS1508" s="173">
        <v>0.5</v>
      </c>
      <c r="AT1508" s="173">
        <v>0.5</v>
      </c>
      <c r="AU1508" s="173"/>
      <c r="AV1508" s="173"/>
      <c r="AW1508" s="173"/>
      <c r="AX1508" s="173"/>
      <c r="AY1508" s="173"/>
      <c r="AZ1508" s="211">
        <f t="shared" si="213"/>
        <v>1.9</v>
      </c>
      <c r="BA1508" s="211">
        <f t="shared" si="214"/>
        <v>0.5</v>
      </c>
      <c r="BB1508" s="205">
        <f t="shared" si="208"/>
        <v>54795</v>
      </c>
      <c r="BC1508" s="205">
        <f t="shared" si="209"/>
        <v>54795</v>
      </c>
      <c r="BD1508" s="205">
        <f t="shared" si="210"/>
        <v>0</v>
      </c>
      <c r="BE1508" s="205">
        <f t="shared" si="211"/>
        <v>0</v>
      </c>
      <c r="BF1508" s="175">
        <v>54795</v>
      </c>
      <c r="BG1508" s="175">
        <v>8545</v>
      </c>
      <c r="BH1508" s="175">
        <v>18260</v>
      </c>
      <c r="BI1508" s="175"/>
      <c r="BJ1508" s="175"/>
      <c r="BK1508" s="175">
        <v>3975</v>
      </c>
      <c r="BL1508" s="175">
        <v>13600</v>
      </c>
      <c r="BM1508" s="175">
        <v>7516</v>
      </c>
      <c r="BN1508" s="175">
        <v>2009</v>
      </c>
      <c r="BO1508" s="175">
        <v>890</v>
      </c>
      <c r="BP1508" s="198">
        <f t="shared" si="212"/>
        <v>19150</v>
      </c>
    </row>
    <row r="1509" spans="1:68" s="116" customFormat="1" x14ac:dyDescent="0.15">
      <c r="A1509" s="117">
        <v>2822702004</v>
      </c>
      <c r="B1509" s="118" t="s">
        <v>2217</v>
      </c>
      <c r="C1509" s="118" t="s">
        <v>2099</v>
      </c>
      <c r="D1509" s="118" t="s">
        <v>2214</v>
      </c>
      <c r="E1509" s="118" t="s">
        <v>4688</v>
      </c>
      <c r="F1509" s="120">
        <v>17</v>
      </c>
      <c r="G1509" s="119">
        <v>152240</v>
      </c>
      <c r="H1509" s="119"/>
      <c r="I1509" s="120" t="s">
        <v>5820</v>
      </c>
      <c r="J1509" s="120">
        <v>1060</v>
      </c>
      <c r="K1509" s="120">
        <v>152240</v>
      </c>
      <c r="L1509" s="120">
        <v>0.39300000000000002</v>
      </c>
      <c r="M1509" s="121" t="s">
        <v>5657</v>
      </c>
      <c r="N1509" s="120">
        <v>1</v>
      </c>
      <c r="O1509" s="119">
        <v>134.1</v>
      </c>
      <c r="P1509" s="119">
        <v>28.8</v>
      </c>
      <c r="Q1509" s="119">
        <v>3.2</v>
      </c>
      <c r="R1509" s="120" t="s">
        <v>5658</v>
      </c>
      <c r="S1509" s="120">
        <v>0.2</v>
      </c>
      <c r="T1509" s="120"/>
      <c r="U1509" s="120"/>
      <c r="V1509" s="172">
        <v>122.8</v>
      </c>
      <c r="W1509" s="172">
        <v>10.199999999999999</v>
      </c>
      <c r="X1509" s="172">
        <v>71.599999999999994</v>
      </c>
      <c r="Y1509" s="172">
        <v>10.199999999999999</v>
      </c>
      <c r="Z1509" s="172">
        <v>30.8</v>
      </c>
      <c r="AA1509" s="123">
        <v>892</v>
      </c>
      <c r="AB1509" s="123"/>
      <c r="AC1509" s="123">
        <v>71.099999999999994</v>
      </c>
      <c r="AD1509" s="123"/>
      <c r="AE1509" s="123"/>
      <c r="AF1509" s="123"/>
      <c r="AG1509" s="214"/>
      <c r="AH1509" s="229" t="str">
        <f t="shared" si="207"/>
        <v>a3</v>
      </c>
      <c r="AI1509" s="122"/>
      <c r="AJ1509" s="122"/>
      <c r="AK1509" s="122"/>
      <c r="AL1509" s="122"/>
      <c r="AM1509" s="122"/>
      <c r="AN1509" s="173">
        <v>0.5</v>
      </c>
      <c r="AO1509" s="173"/>
      <c r="AP1509" s="173"/>
      <c r="AQ1509" s="173"/>
      <c r="AR1509" s="173"/>
      <c r="AS1509" s="173"/>
      <c r="AT1509" s="173"/>
      <c r="AU1509" s="173"/>
      <c r="AV1509" s="173"/>
      <c r="AW1509" s="173"/>
      <c r="AX1509" s="173"/>
      <c r="AY1509" s="173"/>
      <c r="AZ1509" s="211">
        <f t="shared" si="213"/>
        <v>0.5</v>
      </c>
      <c r="BA1509" s="211"/>
      <c r="BB1509" s="205">
        <f t="shared" si="208"/>
        <v>12126</v>
      </c>
      <c r="BC1509" s="205">
        <f t="shared" si="209"/>
        <v>12126</v>
      </c>
      <c r="BD1509" s="205">
        <f t="shared" si="210"/>
        <v>0</v>
      </c>
      <c r="BE1509" s="205">
        <f t="shared" si="211"/>
        <v>0</v>
      </c>
      <c r="BF1509" s="175">
        <v>12126</v>
      </c>
      <c r="BG1509" s="175">
        <v>3536</v>
      </c>
      <c r="BH1509" s="175">
        <v>4549</v>
      </c>
      <c r="BI1509" s="175"/>
      <c r="BJ1509" s="175"/>
      <c r="BK1509" s="175">
        <v>1117</v>
      </c>
      <c r="BL1509" s="175">
        <v>42</v>
      </c>
      <c r="BM1509" s="175">
        <v>1684</v>
      </c>
      <c r="BN1509" s="175">
        <v>704</v>
      </c>
      <c r="BO1509" s="175">
        <v>494</v>
      </c>
      <c r="BP1509" s="198">
        <f t="shared" si="212"/>
        <v>5043</v>
      </c>
    </row>
    <row r="1510" spans="1:68" s="116" customFormat="1" x14ac:dyDescent="0.15">
      <c r="A1510" s="117">
        <v>2822702005</v>
      </c>
      <c r="B1510" s="118" t="s">
        <v>2218</v>
      </c>
      <c r="C1510" s="118" t="s">
        <v>2099</v>
      </c>
      <c r="D1510" s="118" t="s">
        <v>2214</v>
      </c>
      <c r="E1510" s="118" t="s">
        <v>4689</v>
      </c>
      <c r="F1510" s="120">
        <v>17</v>
      </c>
      <c r="G1510" s="119">
        <v>10250</v>
      </c>
      <c r="H1510" s="119"/>
      <c r="I1510" s="120" t="s">
        <v>5820</v>
      </c>
      <c r="J1510" s="120">
        <v>346</v>
      </c>
      <c r="K1510" s="120">
        <v>10250</v>
      </c>
      <c r="L1510" s="120">
        <v>8.1000000000000003E-2</v>
      </c>
      <c r="M1510" s="121" t="s">
        <v>3186</v>
      </c>
      <c r="N1510" s="120">
        <v>1</v>
      </c>
      <c r="O1510" s="119"/>
      <c r="P1510" s="119"/>
      <c r="Q1510" s="119"/>
      <c r="R1510" s="120" t="s">
        <v>5658</v>
      </c>
      <c r="S1510" s="120">
        <v>0.04</v>
      </c>
      <c r="T1510" s="120"/>
      <c r="U1510" s="120"/>
      <c r="V1510" s="172">
        <v>40.799999999999997</v>
      </c>
      <c r="W1510" s="172">
        <v>3.8</v>
      </c>
      <c r="X1510" s="172">
        <v>26.8</v>
      </c>
      <c r="Y1510" s="172">
        <v>3.8</v>
      </c>
      <c r="Z1510" s="172">
        <v>6.4</v>
      </c>
      <c r="AA1510" s="123"/>
      <c r="AB1510" s="123"/>
      <c r="AC1510" s="123"/>
      <c r="AD1510" s="123"/>
      <c r="AE1510" s="123"/>
      <c r="AF1510" s="123"/>
      <c r="AG1510" s="214"/>
      <c r="AH1510" s="229" t="str">
        <f t="shared" si="207"/>
        <v>a1</v>
      </c>
      <c r="AI1510" s="122"/>
      <c r="AJ1510" s="122"/>
      <c r="AK1510" s="122"/>
      <c r="AL1510" s="122"/>
      <c r="AM1510" s="122"/>
      <c r="AN1510" s="173"/>
      <c r="AO1510" s="173"/>
      <c r="AP1510" s="173"/>
      <c r="AQ1510" s="173"/>
      <c r="AR1510" s="173"/>
      <c r="AS1510" s="173"/>
      <c r="AT1510" s="173"/>
      <c r="AU1510" s="173"/>
      <c r="AV1510" s="173"/>
      <c r="AW1510" s="173"/>
      <c r="AX1510" s="173"/>
      <c r="AY1510" s="173"/>
      <c r="AZ1510" s="211"/>
      <c r="BA1510" s="211"/>
      <c r="BB1510" s="205">
        <f t="shared" si="208"/>
        <v>3979</v>
      </c>
      <c r="BC1510" s="205">
        <f t="shared" si="209"/>
        <v>3979</v>
      </c>
      <c r="BD1510" s="205">
        <f t="shared" si="210"/>
        <v>0</v>
      </c>
      <c r="BE1510" s="205">
        <f t="shared" si="211"/>
        <v>0</v>
      </c>
      <c r="BF1510" s="175">
        <v>3979</v>
      </c>
      <c r="BG1510" s="175">
        <v>246</v>
      </c>
      <c r="BH1510" s="175">
        <v>526</v>
      </c>
      <c r="BI1510" s="175"/>
      <c r="BJ1510" s="175"/>
      <c r="BK1510" s="175"/>
      <c r="BL1510" s="175">
        <v>1397</v>
      </c>
      <c r="BM1510" s="175">
        <v>963</v>
      </c>
      <c r="BN1510" s="175">
        <v>471</v>
      </c>
      <c r="BO1510" s="175">
        <v>376</v>
      </c>
      <c r="BP1510" s="198">
        <f t="shared" si="212"/>
        <v>902</v>
      </c>
    </row>
    <row r="1511" spans="1:68" s="116" customFormat="1" x14ac:dyDescent="0.15">
      <c r="A1511" s="117">
        <v>2822702006</v>
      </c>
      <c r="B1511" s="118" t="s">
        <v>2219</v>
      </c>
      <c r="C1511" s="118" t="s">
        <v>2099</v>
      </c>
      <c r="D1511" s="118" t="s">
        <v>2214</v>
      </c>
      <c r="E1511" s="118" t="s">
        <v>4690</v>
      </c>
      <c r="F1511" s="120">
        <v>17</v>
      </c>
      <c r="G1511" s="119">
        <v>16282</v>
      </c>
      <c r="H1511" s="119"/>
      <c r="I1511" s="120" t="s">
        <v>5820</v>
      </c>
      <c r="J1511" s="120">
        <v>194</v>
      </c>
      <c r="K1511" s="120">
        <v>16282</v>
      </c>
      <c r="L1511" s="120">
        <v>0.23</v>
      </c>
      <c r="M1511" s="121" t="s">
        <v>5657</v>
      </c>
      <c r="N1511" s="120">
        <v>1</v>
      </c>
      <c r="O1511" s="119">
        <v>87</v>
      </c>
      <c r="P1511" s="119">
        <v>26</v>
      </c>
      <c r="Q1511" s="119">
        <v>3.2</v>
      </c>
      <c r="R1511" s="120" t="s">
        <v>5658</v>
      </c>
      <c r="S1511" s="120">
        <v>0.04</v>
      </c>
      <c r="T1511" s="120"/>
      <c r="U1511" s="120"/>
      <c r="V1511" s="172">
        <v>42.5</v>
      </c>
      <c r="W1511" s="172">
        <v>4.0999999999999996</v>
      </c>
      <c r="X1511" s="172">
        <v>28.5</v>
      </c>
      <c r="Y1511" s="172">
        <v>4.0999999999999996</v>
      </c>
      <c r="Z1511" s="172">
        <v>5.8</v>
      </c>
      <c r="AA1511" s="123"/>
      <c r="AB1511" s="123"/>
      <c r="AC1511" s="123"/>
      <c r="AD1511" s="123"/>
      <c r="AE1511" s="123"/>
      <c r="AF1511" s="123"/>
      <c r="AG1511" s="214"/>
      <c r="AH1511" s="229" t="str">
        <f t="shared" si="207"/>
        <v>a1</v>
      </c>
      <c r="AI1511" s="122"/>
      <c r="AJ1511" s="122"/>
      <c r="AK1511" s="122"/>
      <c r="AL1511" s="122"/>
      <c r="AM1511" s="122"/>
      <c r="AN1511" s="173"/>
      <c r="AO1511" s="173"/>
      <c r="AP1511" s="173"/>
      <c r="AQ1511" s="173"/>
      <c r="AR1511" s="173"/>
      <c r="AS1511" s="173"/>
      <c r="AT1511" s="173"/>
      <c r="AU1511" s="173"/>
      <c r="AV1511" s="173"/>
      <c r="AW1511" s="173"/>
      <c r="AX1511" s="173"/>
      <c r="AY1511" s="173"/>
      <c r="AZ1511" s="211"/>
      <c r="BA1511" s="211"/>
      <c r="BB1511" s="205">
        <f t="shared" si="208"/>
        <v>6270</v>
      </c>
      <c r="BC1511" s="205">
        <f t="shared" si="209"/>
        <v>6270</v>
      </c>
      <c r="BD1511" s="205">
        <f t="shared" si="210"/>
        <v>0</v>
      </c>
      <c r="BE1511" s="205">
        <f t="shared" si="211"/>
        <v>0</v>
      </c>
      <c r="BF1511" s="175">
        <v>6270</v>
      </c>
      <c r="BG1511" s="175">
        <v>352</v>
      </c>
      <c r="BH1511" s="175">
        <v>752</v>
      </c>
      <c r="BI1511" s="175"/>
      <c r="BJ1511" s="175"/>
      <c r="BK1511" s="175"/>
      <c r="BL1511" s="175">
        <v>3327</v>
      </c>
      <c r="BM1511" s="175">
        <v>1056</v>
      </c>
      <c r="BN1511" s="175">
        <v>425</v>
      </c>
      <c r="BO1511" s="175">
        <v>358</v>
      </c>
      <c r="BP1511" s="198">
        <f t="shared" si="212"/>
        <v>1110</v>
      </c>
    </row>
    <row r="1512" spans="1:68" s="116" customFormat="1" x14ac:dyDescent="0.15">
      <c r="A1512" s="117">
        <v>2822702007</v>
      </c>
      <c r="B1512" s="118" t="s">
        <v>2220</v>
      </c>
      <c r="C1512" s="118" t="s">
        <v>2099</v>
      </c>
      <c r="D1512" s="118" t="s">
        <v>2214</v>
      </c>
      <c r="E1512" s="118" t="s">
        <v>4691</v>
      </c>
      <c r="F1512" s="120">
        <v>14</v>
      </c>
      <c r="G1512" s="119">
        <v>228085</v>
      </c>
      <c r="H1512" s="119"/>
      <c r="I1512" s="120" t="s">
        <v>5820</v>
      </c>
      <c r="J1512" s="120">
        <v>1350</v>
      </c>
      <c r="K1512" s="120">
        <v>228085</v>
      </c>
      <c r="L1512" s="120">
        <v>0.46300000000000002</v>
      </c>
      <c r="M1512" s="121" t="s">
        <v>5657</v>
      </c>
      <c r="N1512" s="120">
        <v>1</v>
      </c>
      <c r="O1512" s="119">
        <v>199.6</v>
      </c>
      <c r="P1512" s="119">
        <v>38.9</v>
      </c>
      <c r="Q1512" s="119">
        <v>5</v>
      </c>
      <c r="R1512" s="120" t="s">
        <v>5658</v>
      </c>
      <c r="S1512" s="120">
        <v>0.01</v>
      </c>
      <c r="T1512" s="120"/>
      <c r="U1512" s="120"/>
      <c r="V1512" s="172">
        <v>456.7</v>
      </c>
      <c r="W1512" s="172">
        <v>42.1</v>
      </c>
      <c r="X1512" s="172">
        <v>294.8</v>
      </c>
      <c r="Y1512" s="172">
        <v>42.4</v>
      </c>
      <c r="Z1512" s="172">
        <v>77.400000000000006</v>
      </c>
      <c r="AA1512" s="123">
        <v>1934</v>
      </c>
      <c r="AB1512" s="123"/>
      <c r="AC1512" s="123">
        <v>136</v>
      </c>
      <c r="AD1512" s="123"/>
      <c r="AE1512" s="123"/>
      <c r="AF1512" s="123"/>
      <c r="AG1512" s="214"/>
      <c r="AH1512" s="229" t="str">
        <f t="shared" si="207"/>
        <v>a3</v>
      </c>
      <c r="AI1512" s="122"/>
      <c r="AJ1512" s="122"/>
      <c r="AK1512" s="122"/>
      <c r="AL1512" s="122"/>
      <c r="AM1512" s="122"/>
      <c r="AN1512" s="173">
        <v>0.5</v>
      </c>
      <c r="AO1512" s="173"/>
      <c r="AP1512" s="173"/>
      <c r="AQ1512" s="173"/>
      <c r="AR1512" s="173"/>
      <c r="AS1512" s="173"/>
      <c r="AT1512" s="173"/>
      <c r="AU1512" s="173"/>
      <c r="AV1512" s="173"/>
      <c r="AW1512" s="173"/>
      <c r="AX1512" s="173"/>
      <c r="AY1512" s="173"/>
      <c r="AZ1512" s="211">
        <f t="shared" si="213"/>
        <v>0.5</v>
      </c>
      <c r="BA1512" s="211">
        <f t="shared" si="214"/>
        <v>0</v>
      </c>
      <c r="BB1512" s="205">
        <f t="shared" si="208"/>
        <v>29333</v>
      </c>
      <c r="BC1512" s="205">
        <f t="shared" si="209"/>
        <v>29333</v>
      </c>
      <c r="BD1512" s="205">
        <f t="shared" si="210"/>
        <v>0</v>
      </c>
      <c r="BE1512" s="205">
        <f t="shared" si="211"/>
        <v>0</v>
      </c>
      <c r="BF1512" s="175">
        <v>29333</v>
      </c>
      <c r="BG1512" s="175"/>
      <c r="BH1512" s="175">
        <v>15097</v>
      </c>
      <c r="BI1512" s="175"/>
      <c r="BJ1512" s="175"/>
      <c r="BK1512" s="175">
        <v>2314</v>
      </c>
      <c r="BL1512" s="175">
        <v>4827</v>
      </c>
      <c r="BM1512" s="175">
        <v>5787</v>
      </c>
      <c r="BN1512" s="175">
        <v>851</v>
      </c>
      <c r="BO1512" s="175">
        <v>457</v>
      </c>
      <c r="BP1512" s="198">
        <f t="shared" si="212"/>
        <v>15554</v>
      </c>
    </row>
    <row r="1513" spans="1:68" s="116" customFormat="1" x14ac:dyDescent="0.15">
      <c r="A1513" s="117">
        <v>2822702008</v>
      </c>
      <c r="B1513" s="118" t="s">
        <v>2221</v>
      </c>
      <c r="C1513" s="118" t="s">
        <v>2099</v>
      </c>
      <c r="D1513" s="118" t="s">
        <v>2214</v>
      </c>
      <c r="E1513" s="118" t="s">
        <v>4692</v>
      </c>
      <c r="F1513" s="120">
        <v>14</v>
      </c>
      <c r="G1513" s="119">
        <v>26157</v>
      </c>
      <c r="H1513" s="119"/>
      <c r="I1513" s="120" t="s">
        <v>5820</v>
      </c>
      <c r="J1513" s="120">
        <v>610</v>
      </c>
      <c r="K1513" s="120">
        <v>26157</v>
      </c>
      <c r="L1513" s="120">
        <v>0.11700000000000001</v>
      </c>
      <c r="M1513" s="121" t="s">
        <v>5659</v>
      </c>
      <c r="N1513" s="120">
        <v>1</v>
      </c>
      <c r="O1513" s="119">
        <v>62.3</v>
      </c>
      <c r="P1513" s="119">
        <v>9.9</v>
      </c>
      <c r="Q1513" s="119">
        <v>1.1000000000000001</v>
      </c>
      <c r="R1513" s="120" t="s">
        <v>5658</v>
      </c>
      <c r="S1513" s="120">
        <v>0.02</v>
      </c>
      <c r="T1513" s="120"/>
      <c r="U1513" s="120"/>
      <c r="V1513" s="172">
        <v>87</v>
      </c>
      <c r="W1513" s="172">
        <v>8.6999999999999993</v>
      </c>
      <c r="X1513" s="172">
        <v>60.9</v>
      </c>
      <c r="Y1513" s="172">
        <v>8.6999999999999993</v>
      </c>
      <c r="Z1513" s="172">
        <v>8.6999999999999993</v>
      </c>
      <c r="AA1513" s="123">
        <v>28.8</v>
      </c>
      <c r="AB1513" s="123"/>
      <c r="AC1513" s="123"/>
      <c r="AD1513" s="123"/>
      <c r="AE1513" s="123"/>
      <c r="AF1513" s="123"/>
      <c r="AG1513" s="214"/>
      <c r="AH1513" s="229" t="str">
        <f t="shared" si="207"/>
        <v>a2</v>
      </c>
      <c r="AI1513" s="122"/>
      <c r="AJ1513" s="122"/>
      <c r="AK1513" s="122"/>
      <c r="AL1513" s="122"/>
      <c r="AM1513" s="122"/>
      <c r="AN1513" s="173" t="s">
        <v>3186</v>
      </c>
      <c r="AO1513" s="173" t="s">
        <v>3186</v>
      </c>
      <c r="AP1513" s="173" t="s">
        <v>3186</v>
      </c>
      <c r="AQ1513" s="173" t="s">
        <v>3186</v>
      </c>
      <c r="AR1513" s="173" t="s">
        <v>3186</v>
      </c>
      <c r="AS1513" s="173"/>
      <c r="AT1513" s="173"/>
      <c r="AU1513" s="173"/>
      <c r="AV1513" s="173"/>
      <c r="AW1513" s="173"/>
      <c r="AX1513" s="173"/>
      <c r="AY1513" s="173" t="s">
        <v>3186</v>
      </c>
      <c r="AZ1513" s="211">
        <f t="shared" si="213"/>
        <v>0</v>
      </c>
      <c r="BA1513" s="211">
        <f t="shared" si="214"/>
        <v>0</v>
      </c>
      <c r="BB1513" s="205">
        <f t="shared" si="208"/>
        <v>7152</v>
      </c>
      <c r="BC1513" s="205">
        <f t="shared" si="209"/>
        <v>7152</v>
      </c>
      <c r="BD1513" s="205">
        <f t="shared" si="210"/>
        <v>0</v>
      </c>
      <c r="BE1513" s="205">
        <f t="shared" si="211"/>
        <v>0</v>
      </c>
      <c r="BF1513" s="175">
        <v>7152</v>
      </c>
      <c r="BG1513" s="175"/>
      <c r="BH1513" s="175">
        <v>2256</v>
      </c>
      <c r="BI1513" s="175"/>
      <c r="BJ1513" s="175"/>
      <c r="BK1513" s="175"/>
      <c r="BL1513" s="175">
        <v>2845</v>
      </c>
      <c r="BM1513" s="175">
        <v>1517</v>
      </c>
      <c r="BN1513" s="175">
        <v>27</v>
      </c>
      <c r="BO1513" s="175">
        <v>507</v>
      </c>
      <c r="BP1513" s="198">
        <f t="shared" si="212"/>
        <v>2763</v>
      </c>
    </row>
    <row r="1514" spans="1:68" s="116" customFormat="1" x14ac:dyDescent="0.15">
      <c r="A1514" s="117">
        <v>2822702009</v>
      </c>
      <c r="B1514" s="118" t="s">
        <v>1756</v>
      </c>
      <c r="C1514" s="118" t="s">
        <v>2099</v>
      </c>
      <c r="D1514" s="118" t="s">
        <v>2214</v>
      </c>
      <c r="E1514" s="118" t="s">
        <v>4693</v>
      </c>
      <c r="F1514" s="120">
        <v>13</v>
      </c>
      <c r="G1514" s="119">
        <v>447258</v>
      </c>
      <c r="H1514" s="119"/>
      <c r="I1514" s="120" t="s">
        <v>5820</v>
      </c>
      <c r="J1514" s="120">
        <v>3200</v>
      </c>
      <c r="K1514" s="120">
        <v>447258</v>
      </c>
      <c r="L1514" s="120">
        <v>0.38300000000000001</v>
      </c>
      <c r="M1514" s="121" t="s">
        <v>5657</v>
      </c>
      <c r="N1514" s="120">
        <v>1</v>
      </c>
      <c r="O1514" s="119">
        <v>206.2</v>
      </c>
      <c r="P1514" s="119">
        <v>38.200000000000003</v>
      </c>
      <c r="Q1514" s="119">
        <v>4.0999999999999996</v>
      </c>
      <c r="R1514" s="120" t="s">
        <v>5658</v>
      </c>
      <c r="S1514" s="120">
        <v>0.3</v>
      </c>
      <c r="T1514" s="120"/>
      <c r="U1514" s="120"/>
      <c r="V1514" s="172">
        <v>356.1</v>
      </c>
      <c r="W1514" s="172">
        <v>26.6</v>
      </c>
      <c r="X1514" s="172">
        <v>186.5</v>
      </c>
      <c r="Y1514" s="172">
        <v>26.6</v>
      </c>
      <c r="Z1514" s="172">
        <v>116.4</v>
      </c>
      <c r="AA1514" s="123">
        <v>2725</v>
      </c>
      <c r="AB1514" s="123"/>
      <c r="AC1514" s="123">
        <v>289</v>
      </c>
      <c r="AD1514" s="123"/>
      <c r="AE1514" s="123"/>
      <c r="AF1514" s="123"/>
      <c r="AG1514" s="214"/>
      <c r="AH1514" s="229" t="str">
        <f t="shared" si="207"/>
        <v>a3</v>
      </c>
      <c r="AI1514" s="122"/>
      <c r="AJ1514" s="122"/>
      <c r="AK1514" s="122"/>
      <c r="AL1514" s="122"/>
      <c r="AM1514" s="122"/>
      <c r="AN1514" s="173">
        <v>0.5</v>
      </c>
      <c r="AO1514" s="173"/>
      <c r="AP1514" s="173"/>
      <c r="AQ1514" s="173"/>
      <c r="AR1514" s="173"/>
      <c r="AS1514" s="173">
        <v>0.5</v>
      </c>
      <c r="AT1514" s="173">
        <v>0.5</v>
      </c>
      <c r="AU1514" s="173"/>
      <c r="AV1514" s="173"/>
      <c r="AW1514" s="173"/>
      <c r="AX1514" s="173"/>
      <c r="AY1514" s="173"/>
      <c r="AZ1514" s="211">
        <f t="shared" si="213"/>
        <v>1</v>
      </c>
      <c r="BA1514" s="211">
        <f t="shared" si="214"/>
        <v>0.5</v>
      </c>
      <c r="BB1514" s="205">
        <f t="shared" si="208"/>
        <v>35872</v>
      </c>
      <c r="BC1514" s="205">
        <f t="shared" si="209"/>
        <v>35872</v>
      </c>
      <c r="BD1514" s="205">
        <f t="shared" si="210"/>
        <v>0</v>
      </c>
      <c r="BE1514" s="205">
        <f t="shared" si="211"/>
        <v>0</v>
      </c>
      <c r="BF1514" s="175">
        <v>35872</v>
      </c>
      <c r="BG1514" s="175">
        <v>10644</v>
      </c>
      <c r="BH1514" s="175">
        <v>13694</v>
      </c>
      <c r="BI1514" s="175"/>
      <c r="BJ1514" s="175"/>
      <c r="BK1514" s="175">
        <v>4405</v>
      </c>
      <c r="BL1514" s="175">
        <v>661</v>
      </c>
      <c r="BM1514" s="175">
        <v>3960</v>
      </c>
      <c r="BN1514" s="175">
        <v>1934</v>
      </c>
      <c r="BO1514" s="175">
        <v>574</v>
      </c>
      <c r="BP1514" s="198">
        <f t="shared" si="212"/>
        <v>14268</v>
      </c>
    </row>
    <row r="1515" spans="1:68" s="116" customFormat="1" x14ac:dyDescent="0.15">
      <c r="A1515" s="117">
        <v>2822801001</v>
      </c>
      <c r="B1515" s="118" t="s">
        <v>2222</v>
      </c>
      <c r="C1515" s="118" t="s">
        <v>2099</v>
      </c>
      <c r="D1515" s="118" t="s">
        <v>2223</v>
      </c>
      <c r="E1515" s="118" t="s">
        <v>4694</v>
      </c>
      <c r="F1515" s="120">
        <v>15</v>
      </c>
      <c r="G1515" s="119"/>
      <c r="H1515" s="119"/>
      <c r="I1515" s="120" t="s">
        <v>5820</v>
      </c>
      <c r="J1515" s="120">
        <v>3120</v>
      </c>
      <c r="K1515" s="120">
        <v>454085</v>
      </c>
      <c r="L1515" s="120">
        <v>0.39900000000000002</v>
      </c>
      <c r="M1515" s="121" t="s">
        <v>5657</v>
      </c>
      <c r="N1515" s="120">
        <v>1</v>
      </c>
      <c r="O1515" s="119">
        <v>149</v>
      </c>
      <c r="P1515" s="119">
        <v>37</v>
      </c>
      <c r="Q1515" s="119">
        <v>3</v>
      </c>
      <c r="R1515" s="120" t="s">
        <v>5658</v>
      </c>
      <c r="S1515" s="120">
        <v>0.6</v>
      </c>
      <c r="T1515" s="120"/>
      <c r="U1515" s="120"/>
      <c r="V1515" s="172">
        <v>267.10000000000002</v>
      </c>
      <c r="W1515" s="172"/>
      <c r="X1515" s="172">
        <v>153.4</v>
      </c>
      <c r="Y1515" s="172">
        <v>11.3</v>
      </c>
      <c r="Z1515" s="172">
        <v>102.4</v>
      </c>
      <c r="AA1515" s="123">
        <v>2320</v>
      </c>
      <c r="AB1515" s="123"/>
      <c r="AC1515" s="123">
        <v>54.8</v>
      </c>
      <c r="AD1515" s="123"/>
      <c r="AE1515" s="123"/>
      <c r="AF1515" s="123"/>
      <c r="AG1515" s="214"/>
      <c r="AH1515" s="229" t="str">
        <f t="shared" si="207"/>
        <v>a3</v>
      </c>
      <c r="AI1515" s="122"/>
      <c r="AJ1515" s="122"/>
      <c r="AK1515" s="122"/>
      <c r="AL1515" s="122"/>
      <c r="AM1515" s="122"/>
      <c r="AN1515" s="173"/>
      <c r="AO1515" s="173"/>
      <c r="AP1515" s="173"/>
      <c r="AQ1515" s="173"/>
      <c r="AR1515" s="173"/>
      <c r="AS1515" s="173"/>
      <c r="AT1515" s="173">
        <v>1</v>
      </c>
      <c r="AU1515" s="173">
        <v>1</v>
      </c>
      <c r="AV1515" s="173">
        <v>0.5</v>
      </c>
      <c r="AW1515" s="173"/>
      <c r="AX1515" s="173"/>
      <c r="AY1515" s="173">
        <v>0.5</v>
      </c>
      <c r="AZ1515" s="211">
        <f t="shared" si="213"/>
        <v>0</v>
      </c>
      <c r="BA1515" s="211">
        <f t="shared" si="214"/>
        <v>3</v>
      </c>
      <c r="BB1515" s="205">
        <f t="shared" si="208"/>
        <v>42526</v>
      </c>
      <c r="BC1515" s="205">
        <f t="shared" si="209"/>
        <v>42526</v>
      </c>
      <c r="BD1515" s="205">
        <f t="shared" si="210"/>
        <v>0</v>
      </c>
      <c r="BE1515" s="205">
        <f t="shared" si="211"/>
        <v>0</v>
      </c>
      <c r="BF1515" s="175">
        <v>42526</v>
      </c>
      <c r="BG1515" s="175"/>
      <c r="BH1515" s="175">
        <v>10741</v>
      </c>
      <c r="BI1515" s="175"/>
      <c r="BJ1515" s="175"/>
      <c r="BK1515" s="175">
        <v>2826</v>
      </c>
      <c r="BL1515" s="175">
        <v>23371</v>
      </c>
      <c r="BM1515" s="175">
        <v>3849</v>
      </c>
      <c r="BN1515" s="175">
        <v>317</v>
      </c>
      <c r="BO1515" s="175">
        <v>1422</v>
      </c>
      <c r="BP1515" s="198">
        <f t="shared" si="212"/>
        <v>12163</v>
      </c>
    </row>
    <row r="1516" spans="1:68" s="116" customFormat="1" x14ac:dyDescent="0.15">
      <c r="A1516" s="117">
        <v>2822901001</v>
      </c>
      <c r="B1516" s="118" t="s">
        <v>2224</v>
      </c>
      <c r="C1516" s="118" t="s">
        <v>2099</v>
      </c>
      <c r="D1516" s="118" t="s">
        <v>2225</v>
      </c>
      <c r="E1516" s="118" t="s">
        <v>4695</v>
      </c>
      <c r="F1516" s="120">
        <v>13</v>
      </c>
      <c r="G1516" s="119">
        <v>263833</v>
      </c>
      <c r="H1516" s="119"/>
      <c r="I1516" s="120" t="s">
        <v>5820</v>
      </c>
      <c r="J1516" s="120">
        <v>1400</v>
      </c>
      <c r="K1516" s="120">
        <v>263833</v>
      </c>
      <c r="L1516" s="120">
        <v>0.51600000000000001</v>
      </c>
      <c r="M1516" s="121" t="s">
        <v>5657</v>
      </c>
      <c r="N1516" s="120">
        <v>1</v>
      </c>
      <c r="O1516" s="119">
        <v>238</v>
      </c>
      <c r="P1516" s="119"/>
      <c r="Q1516" s="119"/>
      <c r="R1516" s="120" t="s">
        <v>5658</v>
      </c>
      <c r="S1516" s="120">
        <v>280</v>
      </c>
      <c r="T1516" s="120"/>
      <c r="U1516" s="120"/>
      <c r="V1516" s="172">
        <v>456.5</v>
      </c>
      <c r="W1516" s="172"/>
      <c r="X1516" s="172">
        <v>415.2</v>
      </c>
      <c r="Y1516" s="172">
        <v>41.3</v>
      </c>
      <c r="Z1516" s="172"/>
      <c r="AA1516" s="123">
        <v>4634</v>
      </c>
      <c r="AB1516" s="123"/>
      <c r="AC1516" s="123">
        <v>449</v>
      </c>
      <c r="AD1516" s="123"/>
      <c r="AE1516" s="123"/>
      <c r="AF1516" s="123"/>
      <c r="AG1516" s="214"/>
      <c r="AH1516" s="229" t="str">
        <f t="shared" si="207"/>
        <v>a3</v>
      </c>
      <c r="AI1516" s="122"/>
      <c r="AJ1516" s="122"/>
      <c r="AK1516" s="122"/>
      <c r="AL1516" s="122"/>
      <c r="AM1516" s="122"/>
      <c r="AN1516" s="173"/>
      <c r="AO1516" s="173" t="s">
        <v>3186</v>
      </c>
      <c r="AP1516" s="173" t="s">
        <v>3186</v>
      </c>
      <c r="AQ1516" s="173" t="s">
        <v>3186</v>
      </c>
      <c r="AR1516" s="173" t="s">
        <v>3186</v>
      </c>
      <c r="AS1516" s="173">
        <v>3</v>
      </c>
      <c r="AT1516" s="173">
        <v>2</v>
      </c>
      <c r="AU1516" s="173">
        <v>2</v>
      </c>
      <c r="AV1516" s="173" t="s">
        <v>3186</v>
      </c>
      <c r="AW1516" s="173" t="s">
        <v>3186</v>
      </c>
      <c r="AX1516" s="173">
        <v>1</v>
      </c>
      <c r="AY1516" s="173" t="s">
        <v>3186</v>
      </c>
      <c r="AZ1516" s="211">
        <f t="shared" si="213"/>
        <v>3</v>
      </c>
      <c r="BA1516" s="211">
        <f t="shared" si="214"/>
        <v>5</v>
      </c>
      <c r="BB1516" s="205">
        <f t="shared" si="208"/>
        <v>63966</v>
      </c>
      <c r="BC1516" s="205">
        <f t="shared" si="209"/>
        <v>39234</v>
      </c>
      <c r="BD1516" s="205">
        <f t="shared" si="210"/>
        <v>24732</v>
      </c>
      <c r="BE1516" s="205">
        <f t="shared" si="211"/>
        <v>0</v>
      </c>
      <c r="BF1516" s="175">
        <v>39234</v>
      </c>
      <c r="BG1516" s="175"/>
      <c r="BH1516" s="175">
        <v>24732</v>
      </c>
      <c r="BI1516" s="175">
        <v>24732</v>
      </c>
      <c r="BJ1516" s="175"/>
      <c r="BK1516" s="175">
        <v>3417</v>
      </c>
      <c r="BL1516" s="175">
        <v>698</v>
      </c>
      <c r="BM1516" s="175">
        <v>7364</v>
      </c>
      <c r="BN1516" s="175">
        <v>1601</v>
      </c>
      <c r="BO1516" s="175">
        <v>1422</v>
      </c>
      <c r="BP1516" s="198">
        <f t="shared" si="212"/>
        <v>26154</v>
      </c>
    </row>
    <row r="1517" spans="1:68" s="116" customFormat="1" x14ac:dyDescent="0.15">
      <c r="A1517" s="117">
        <v>2822902002</v>
      </c>
      <c r="B1517" s="118" t="s">
        <v>2226</v>
      </c>
      <c r="C1517" s="118" t="s">
        <v>2099</v>
      </c>
      <c r="D1517" s="118" t="s">
        <v>2225</v>
      </c>
      <c r="E1517" s="118" t="s">
        <v>4696</v>
      </c>
      <c r="F1517" s="120">
        <v>19</v>
      </c>
      <c r="G1517" s="119">
        <v>115951</v>
      </c>
      <c r="H1517" s="119"/>
      <c r="I1517" s="120" t="s">
        <v>5820</v>
      </c>
      <c r="J1517" s="120">
        <v>554</v>
      </c>
      <c r="K1517" s="120">
        <v>115951</v>
      </c>
      <c r="L1517" s="120">
        <v>0.57299999999999995</v>
      </c>
      <c r="M1517" s="121" t="s">
        <v>5662</v>
      </c>
      <c r="N1517" s="120">
        <v>1</v>
      </c>
      <c r="O1517" s="119">
        <v>202</v>
      </c>
      <c r="P1517" s="119"/>
      <c r="Q1517" s="119"/>
      <c r="R1517" s="120" t="s">
        <v>5658</v>
      </c>
      <c r="S1517" s="120">
        <v>83.4</v>
      </c>
      <c r="T1517" s="120"/>
      <c r="U1517" s="120"/>
      <c r="V1517" s="172">
        <v>141.19999999999999</v>
      </c>
      <c r="W1517" s="172">
        <v>121.7</v>
      </c>
      <c r="X1517" s="172">
        <v>11.1</v>
      </c>
      <c r="Y1517" s="172">
        <v>8.4</v>
      </c>
      <c r="Z1517" s="172"/>
      <c r="AA1517" s="123">
        <v>1689</v>
      </c>
      <c r="AB1517" s="123"/>
      <c r="AC1517" s="123">
        <v>92</v>
      </c>
      <c r="AD1517" s="123"/>
      <c r="AE1517" s="123"/>
      <c r="AF1517" s="123"/>
      <c r="AG1517" s="214"/>
      <c r="AH1517" s="229" t="str">
        <f t="shared" si="207"/>
        <v>a3</v>
      </c>
      <c r="AI1517" s="122"/>
      <c r="AJ1517" s="122"/>
      <c r="AK1517" s="122"/>
      <c r="AL1517" s="122"/>
      <c r="AM1517" s="122"/>
      <c r="AN1517" s="173"/>
      <c r="AO1517" s="173" t="s">
        <v>3186</v>
      </c>
      <c r="AP1517" s="173" t="s">
        <v>3186</v>
      </c>
      <c r="AQ1517" s="173" t="s">
        <v>3186</v>
      </c>
      <c r="AR1517" s="173" t="s">
        <v>3186</v>
      </c>
      <c r="AS1517" s="173">
        <v>3</v>
      </c>
      <c r="AT1517" s="173">
        <v>2</v>
      </c>
      <c r="AU1517" s="173">
        <v>2</v>
      </c>
      <c r="AV1517" s="173" t="s">
        <v>3186</v>
      </c>
      <c r="AW1517" s="173">
        <v>1</v>
      </c>
      <c r="AX1517" s="173" t="s">
        <v>3186</v>
      </c>
      <c r="AY1517" s="173" t="s">
        <v>3186</v>
      </c>
      <c r="AZ1517" s="211">
        <f t="shared" si="213"/>
        <v>3</v>
      </c>
      <c r="BA1517" s="211">
        <f t="shared" si="214"/>
        <v>5</v>
      </c>
      <c r="BB1517" s="205">
        <f t="shared" si="208"/>
        <v>14942</v>
      </c>
      <c r="BC1517" s="205">
        <f t="shared" si="209"/>
        <v>14942</v>
      </c>
      <c r="BD1517" s="205">
        <f t="shared" si="210"/>
        <v>0</v>
      </c>
      <c r="BE1517" s="205">
        <f t="shared" si="211"/>
        <v>0</v>
      </c>
      <c r="BF1517" s="175">
        <v>14942</v>
      </c>
      <c r="BG1517" s="175"/>
      <c r="BH1517" s="175">
        <v>6441</v>
      </c>
      <c r="BI1517" s="175"/>
      <c r="BJ1517" s="175"/>
      <c r="BK1517" s="175">
        <v>1873</v>
      </c>
      <c r="BL1517" s="175">
        <v>727</v>
      </c>
      <c r="BM1517" s="175">
        <v>3199</v>
      </c>
      <c r="BN1517" s="175">
        <v>1188</v>
      </c>
      <c r="BO1517" s="175">
        <v>1514</v>
      </c>
      <c r="BP1517" s="198">
        <f t="shared" si="212"/>
        <v>7955</v>
      </c>
    </row>
    <row r="1518" spans="1:68" s="116" customFormat="1" x14ac:dyDescent="0.15">
      <c r="A1518" s="117">
        <v>2836501001</v>
      </c>
      <c r="B1518" s="118" t="s">
        <v>2227</v>
      </c>
      <c r="C1518" s="118" t="s">
        <v>2099</v>
      </c>
      <c r="D1518" s="118" t="s">
        <v>2228</v>
      </c>
      <c r="E1518" s="118" t="s">
        <v>4697</v>
      </c>
      <c r="F1518" s="120">
        <v>16</v>
      </c>
      <c r="G1518" s="119">
        <v>1064125</v>
      </c>
      <c r="H1518" s="119"/>
      <c r="I1518" s="120" t="s">
        <v>5820</v>
      </c>
      <c r="J1518" s="120">
        <v>4500</v>
      </c>
      <c r="K1518" s="120">
        <v>1064125</v>
      </c>
      <c r="L1518" s="120">
        <v>0.64800000000000002</v>
      </c>
      <c r="M1518" s="121" t="s">
        <v>5657</v>
      </c>
      <c r="N1518" s="120">
        <v>1</v>
      </c>
      <c r="O1518" s="119">
        <v>292.3</v>
      </c>
      <c r="P1518" s="119">
        <v>43</v>
      </c>
      <c r="Q1518" s="119">
        <v>5.6</v>
      </c>
      <c r="R1518" s="120" t="s">
        <v>5658</v>
      </c>
      <c r="S1518" s="120">
        <v>4.2</v>
      </c>
      <c r="T1518" s="120"/>
      <c r="U1518" s="120"/>
      <c r="V1518" s="172">
        <v>827.8</v>
      </c>
      <c r="W1518" s="172">
        <v>87.7</v>
      </c>
      <c r="X1518" s="172">
        <v>498</v>
      </c>
      <c r="Y1518" s="172">
        <v>110.9</v>
      </c>
      <c r="Z1518" s="172">
        <v>131.19999999999999</v>
      </c>
      <c r="AA1518" s="123">
        <v>10546</v>
      </c>
      <c r="AB1518" s="123"/>
      <c r="AC1518" s="123">
        <v>714</v>
      </c>
      <c r="AD1518" s="123"/>
      <c r="AE1518" s="123"/>
      <c r="AF1518" s="123"/>
      <c r="AG1518" s="214"/>
      <c r="AH1518" s="229" t="str">
        <f t="shared" si="207"/>
        <v>a3</v>
      </c>
      <c r="AI1518" s="122"/>
      <c r="AJ1518" s="122"/>
      <c r="AK1518" s="122"/>
      <c r="AL1518" s="122"/>
      <c r="AM1518" s="122"/>
      <c r="AN1518" s="173">
        <v>3</v>
      </c>
      <c r="AO1518" s="173">
        <v>0.8</v>
      </c>
      <c r="AP1518" s="173"/>
      <c r="AQ1518" s="173"/>
      <c r="AR1518" s="173"/>
      <c r="AS1518" s="173"/>
      <c r="AT1518" s="173">
        <v>1</v>
      </c>
      <c r="AU1518" s="173"/>
      <c r="AV1518" s="173">
        <v>1</v>
      </c>
      <c r="AW1518" s="173"/>
      <c r="AX1518" s="173">
        <v>1</v>
      </c>
      <c r="AY1518" s="173">
        <v>1</v>
      </c>
      <c r="AZ1518" s="211">
        <f t="shared" si="213"/>
        <v>3.8</v>
      </c>
      <c r="BA1518" s="211">
        <f t="shared" si="214"/>
        <v>4</v>
      </c>
      <c r="BB1518" s="205">
        <f t="shared" si="208"/>
        <v>75709</v>
      </c>
      <c r="BC1518" s="205">
        <f t="shared" si="209"/>
        <v>64615</v>
      </c>
      <c r="BD1518" s="205">
        <f t="shared" si="210"/>
        <v>11094</v>
      </c>
      <c r="BE1518" s="205">
        <f t="shared" si="211"/>
        <v>0</v>
      </c>
      <c r="BF1518" s="175">
        <v>64615</v>
      </c>
      <c r="BG1518" s="175">
        <v>3615</v>
      </c>
      <c r="BH1518" s="175">
        <v>11094</v>
      </c>
      <c r="BI1518" s="175">
        <v>11094</v>
      </c>
      <c r="BJ1518" s="175"/>
      <c r="BK1518" s="175">
        <v>13540</v>
      </c>
      <c r="BL1518" s="175">
        <v>15321</v>
      </c>
      <c r="BM1518" s="175">
        <v>14686</v>
      </c>
      <c r="BN1518" s="175">
        <v>3317</v>
      </c>
      <c r="BO1518" s="175">
        <v>3042</v>
      </c>
      <c r="BP1518" s="198">
        <f t="shared" si="212"/>
        <v>14136</v>
      </c>
    </row>
    <row r="1519" spans="1:68" s="116" customFormat="1" x14ac:dyDescent="0.15">
      <c r="A1519" s="117">
        <v>2836502002</v>
      </c>
      <c r="B1519" s="118" t="s">
        <v>2229</v>
      </c>
      <c r="C1519" s="118" t="s">
        <v>2099</v>
      </c>
      <c r="D1519" s="118" t="s">
        <v>2228</v>
      </c>
      <c r="E1519" s="118" t="s">
        <v>4698</v>
      </c>
      <c r="F1519" s="120">
        <v>15</v>
      </c>
      <c r="G1519" s="119">
        <v>265809</v>
      </c>
      <c r="H1519" s="119"/>
      <c r="I1519" s="120" t="s">
        <v>5820</v>
      </c>
      <c r="J1519" s="120">
        <v>1290</v>
      </c>
      <c r="K1519" s="120">
        <v>265809</v>
      </c>
      <c r="L1519" s="120">
        <v>0.56499999999999995</v>
      </c>
      <c r="M1519" s="121" t="s">
        <v>5657</v>
      </c>
      <c r="N1519" s="120">
        <v>1</v>
      </c>
      <c r="O1519" s="119">
        <v>344.3</v>
      </c>
      <c r="P1519" s="119"/>
      <c r="Q1519" s="119"/>
      <c r="R1519" s="120" t="s">
        <v>5658</v>
      </c>
      <c r="S1519" s="120">
        <v>0.8</v>
      </c>
      <c r="T1519" s="120"/>
      <c r="U1519" s="120"/>
      <c r="V1519" s="172">
        <v>293.3</v>
      </c>
      <c r="W1519" s="172">
        <v>35.1</v>
      </c>
      <c r="X1519" s="172">
        <v>202.3</v>
      </c>
      <c r="Y1519" s="172">
        <v>38</v>
      </c>
      <c r="Z1519" s="172">
        <v>17.899999999999999</v>
      </c>
      <c r="AA1519" s="123">
        <v>1364</v>
      </c>
      <c r="AB1519" s="123"/>
      <c r="AC1519" s="123">
        <v>134</v>
      </c>
      <c r="AD1519" s="123"/>
      <c r="AE1519" s="123"/>
      <c r="AF1519" s="123"/>
      <c r="AG1519" s="214"/>
      <c r="AH1519" s="229" t="str">
        <f t="shared" si="207"/>
        <v>a3</v>
      </c>
      <c r="AI1519" s="122"/>
      <c r="AJ1519" s="122"/>
      <c r="AK1519" s="122"/>
      <c r="AL1519" s="122"/>
      <c r="AM1519" s="122"/>
      <c r="AN1519" s="173">
        <v>1</v>
      </c>
      <c r="AO1519" s="173"/>
      <c r="AP1519" s="173"/>
      <c r="AQ1519" s="173"/>
      <c r="AR1519" s="173"/>
      <c r="AS1519" s="173"/>
      <c r="AT1519" s="173">
        <v>0.5</v>
      </c>
      <c r="AU1519" s="173">
        <v>0.5</v>
      </c>
      <c r="AV1519" s="173">
        <v>0.5</v>
      </c>
      <c r="AW1519" s="173">
        <v>0.5</v>
      </c>
      <c r="AX1519" s="173"/>
      <c r="AY1519" s="173"/>
      <c r="AZ1519" s="211">
        <f t="shared" si="213"/>
        <v>1</v>
      </c>
      <c r="BA1519" s="211">
        <f t="shared" si="214"/>
        <v>2</v>
      </c>
      <c r="BB1519" s="205">
        <f t="shared" si="208"/>
        <v>50030</v>
      </c>
      <c r="BC1519" s="205">
        <f t="shared" si="209"/>
        <v>42999</v>
      </c>
      <c r="BD1519" s="205">
        <f t="shared" si="210"/>
        <v>7031</v>
      </c>
      <c r="BE1519" s="205">
        <f t="shared" si="211"/>
        <v>0</v>
      </c>
      <c r="BF1519" s="175">
        <v>42999</v>
      </c>
      <c r="BG1519" s="175">
        <v>3718</v>
      </c>
      <c r="BH1519" s="175">
        <v>7031</v>
      </c>
      <c r="BI1519" s="175">
        <v>7031</v>
      </c>
      <c r="BJ1519" s="175"/>
      <c r="BK1519" s="175">
        <v>3444</v>
      </c>
      <c r="BL1519" s="175">
        <v>16748</v>
      </c>
      <c r="BM1519" s="175">
        <v>5358</v>
      </c>
      <c r="BN1519" s="175">
        <v>2602</v>
      </c>
      <c r="BO1519" s="175">
        <v>4098</v>
      </c>
      <c r="BP1519" s="198">
        <f t="shared" si="212"/>
        <v>11129</v>
      </c>
    </row>
    <row r="1520" spans="1:68" s="116" customFormat="1" x14ac:dyDescent="0.15">
      <c r="A1520" s="117">
        <v>2844202001</v>
      </c>
      <c r="B1520" s="118" t="s">
        <v>679</v>
      </c>
      <c r="C1520" s="118" t="s">
        <v>2099</v>
      </c>
      <c r="D1520" s="118" t="s">
        <v>2230</v>
      </c>
      <c r="E1520" s="118" t="s">
        <v>4699</v>
      </c>
      <c r="F1520" s="120">
        <v>2</v>
      </c>
      <c r="G1520" s="119">
        <v>33529</v>
      </c>
      <c r="H1520" s="119"/>
      <c r="I1520" s="120" t="s">
        <v>5820</v>
      </c>
      <c r="J1520" s="120">
        <v>1425</v>
      </c>
      <c r="K1520" s="120">
        <v>33529</v>
      </c>
      <c r="L1520" s="120">
        <v>6.4000000000000001E-2</v>
      </c>
      <c r="M1520" s="121" t="s">
        <v>5676</v>
      </c>
      <c r="N1520" s="120">
        <v>1</v>
      </c>
      <c r="O1520" s="119">
        <v>137</v>
      </c>
      <c r="P1520" s="119">
        <v>34.299999999999997</v>
      </c>
      <c r="Q1520" s="119">
        <v>3.3</v>
      </c>
      <c r="R1520" s="120" t="s">
        <v>5658</v>
      </c>
      <c r="S1520" s="120">
        <v>0.03</v>
      </c>
      <c r="T1520" s="120"/>
      <c r="U1520" s="120"/>
      <c r="V1520" s="172">
        <v>57.8</v>
      </c>
      <c r="W1520" s="172">
        <v>4</v>
      </c>
      <c r="X1520" s="172">
        <v>23</v>
      </c>
      <c r="Y1520" s="172">
        <v>1</v>
      </c>
      <c r="Z1520" s="172">
        <v>29.8</v>
      </c>
      <c r="AA1520" s="123"/>
      <c r="AB1520" s="123"/>
      <c r="AC1520" s="123"/>
      <c r="AD1520" s="123"/>
      <c r="AE1520" s="123"/>
      <c r="AF1520" s="123"/>
      <c r="AG1520" s="214"/>
      <c r="AH1520" s="229" t="str">
        <f t="shared" si="207"/>
        <v>a1</v>
      </c>
      <c r="AI1520" s="122"/>
      <c r="AJ1520" s="122"/>
      <c r="AK1520" s="122"/>
      <c r="AL1520" s="122"/>
      <c r="AM1520" s="122"/>
      <c r="AN1520" s="173" t="s">
        <v>3186</v>
      </c>
      <c r="AO1520" s="173" t="s">
        <v>3186</v>
      </c>
      <c r="AP1520" s="173" t="s">
        <v>3186</v>
      </c>
      <c r="AQ1520" s="173" t="s">
        <v>3186</v>
      </c>
      <c r="AR1520" s="173" t="s">
        <v>3186</v>
      </c>
      <c r="AS1520" s="173">
        <v>1</v>
      </c>
      <c r="AT1520" s="173">
        <v>1.5</v>
      </c>
      <c r="AU1520" s="173">
        <v>0.5</v>
      </c>
      <c r="AV1520" s="173">
        <v>1.5</v>
      </c>
      <c r="AW1520" s="173">
        <v>0.5</v>
      </c>
      <c r="AX1520" s="173">
        <v>1</v>
      </c>
      <c r="AY1520" s="173"/>
      <c r="AZ1520" s="211">
        <f t="shared" si="213"/>
        <v>1</v>
      </c>
      <c r="BA1520" s="211">
        <f t="shared" si="214"/>
        <v>5</v>
      </c>
      <c r="BB1520" s="205">
        <f t="shared" si="208"/>
        <v>11058</v>
      </c>
      <c r="BC1520" s="205">
        <f t="shared" si="209"/>
        <v>11058</v>
      </c>
      <c r="BD1520" s="205">
        <f t="shared" si="210"/>
        <v>0</v>
      </c>
      <c r="BE1520" s="205">
        <f t="shared" si="211"/>
        <v>0</v>
      </c>
      <c r="BF1520" s="175">
        <v>11058</v>
      </c>
      <c r="BG1520" s="175"/>
      <c r="BH1520" s="175">
        <v>8868</v>
      </c>
      <c r="BI1520" s="175"/>
      <c r="BJ1520" s="175"/>
      <c r="BK1520" s="175"/>
      <c r="BL1520" s="175"/>
      <c r="BM1520" s="175">
        <v>1334</v>
      </c>
      <c r="BN1520" s="175">
        <v>638</v>
      </c>
      <c r="BO1520" s="175">
        <v>218</v>
      </c>
      <c r="BP1520" s="198">
        <f t="shared" si="212"/>
        <v>9086</v>
      </c>
    </row>
    <row r="1521" spans="1:68" s="116" customFormat="1" x14ac:dyDescent="0.15">
      <c r="A1521" s="117">
        <v>2844301001</v>
      </c>
      <c r="B1521" s="118" t="s">
        <v>2231</v>
      </c>
      <c r="C1521" s="118" t="s">
        <v>2099</v>
      </c>
      <c r="D1521" s="118" t="s">
        <v>2232</v>
      </c>
      <c r="E1521" s="118" t="s">
        <v>4700</v>
      </c>
      <c r="F1521" s="120">
        <v>8</v>
      </c>
      <c r="G1521" s="119"/>
      <c r="H1521" s="119"/>
      <c r="I1521" s="120" t="s">
        <v>5820</v>
      </c>
      <c r="J1521" s="120">
        <v>8400</v>
      </c>
      <c r="K1521" s="120">
        <v>1185488</v>
      </c>
      <c r="L1521" s="120">
        <v>0.38700000000000001</v>
      </c>
      <c r="M1521" s="121" t="s">
        <v>5670</v>
      </c>
      <c r="N1521" s="120">
        <v>2</v>
      </c>
      <c r="O1521" s="119">
        <v>178</v>
      </c>
      <c r="P1521" s="119"/>
      <c r="Q1521" s="119"/>
      <c r="R1521" s="120"/>
      <c r="S1521" s="120"/>
      <c r="T1521" s="120"/>
      <c r="U1521" s="120"/>
      <c r="V1521" s="172">
        <v>1427.6</v>
      </c>
      <c r="W1521" s="172"/>
      <c r="X1521" s="172">
        <v>1182.8</v>
      </c>
      <c r="Y1521" s="172">
        <v>57.7</v>
      </c>
      <c r="Z1521" s="172">
        <v>187.1</v>
      </c>
      <c r="AA1521" s="123"/>
      <c r="AB1521" s="123"/>
      <c r="AC1521" s="123">
        <v>965</v>
      </c>
      <c r="AD1521" s="123"/>
      <c r="AE1521" s="123"/>
      <c r="AF1521" s="123"/>
      <c r="AG1521" s="214"/>
      <c r="AH1521" s="229" t="str">
        <f t="shared" si="207"/>
        <v>b3</v>
      </c>
      <c r="AI1521" s="122"/>
      <c r="AJ1521" s="122"/>
      <c r="AK1521" s="122"/>
      <c r="AL1521" s="122"/>
      <c r="AM1521" s="122"/>
      <c r="AN1521" s="173">
        <v>2</v>
      </c>
      <c r="AO1521" s="173"/>
      <c r="AP1521" s="173"/>
      <c r="AQ1521" s="173"/>
      <c r="AR1521" s="173">
        <v>1</v>
      </c>
      <c r="AS1521" s="173"/>
      <c r="AT1521" s="173">
        <v>1</v>
      </c>
      <c r="AU1521" s="173">
        <v>1</v>
      </c>
      <c r="AV1521" s="173"/>
      <c r="AW1521" s="173"/>
      <c r="AX1521" s="173"/>
      <c r="AY1521" s="173"/>
      <c r="AZ1521" s="211">
        <f t="shared" si="213"/>
        <v>3</v>
      </c>
      <c r="BA1521" s="211">
        <f t="shared" si="214"/>
        <v>2</v>
      </c>
      <c r="BB1521" s="205">
        <f t="shared" si="208"/>
        <v>104434</v>
      </c>
      <c r="BC1521" s="205">
        <f t="shared" si="209"/>
        <v>89134</v>
      </c>
      <c r="BD1521" s="205">
        <f t="shared" si="210"/>
        <v>15301</v>
      </c>
      <c r="BE1521" s="205">
        <f t="shared" si="211"/>
        <v>1</v>
      </c>
      <c r="BF1521" s="175">
        <v>89133</v>
      </c>
      <c r="BG1521" s="175">
        <v>9875</v>
      </c>
      <c r="BH1521" s="175">
        <v>15300</v>
      </c>
      <c r="BI1521" s="175">
        <v>15300</v>
      </c>
      <c r="BJ1521" s="175"/>
      <c r="BK1521" s="175">
        <v>13619</v>
      </c>
      <c r="BL1521" s="175">
        <v>16158</v>
      </c>
      <c r="BM1521" s="175">
        <v>20154</v>
      </c>
      <c r="BN1521" s="175">
        <v>7373</v>
      </c>
      <c r="BO1521" s="175">
        <v>6655</v>
      </c>
      <c r="BP1521" s="198">
        <f t="shared" si="212"/>
        <v>21955</v>
      </c>
    </row>
    <row r="1522" spans="1:68" s="116" customFormat="1" x14ac:dyDescent="0.15">
      <c r="A1522" s="117">
        <v>2844602001</v>
      </c>
      <c r="B1522" s="118" t="s">
        <v>2233</v>
      </c>
      <c r="C1522" s="118" t="s">
        <v>2099</v>
      </c>
      <c r="D1522" s="118" t="s">
        <v>2234</v>
      </c>
      <c r="E1522" s="118" t="s">
        <v>4701</v>
      </c>
      <c r="F1522" s="120">
        <v>15</v>
      </c>
      <c r="G1522" s="119">
        <v>193523</v>
      </c>
      <c r="H1522" s="119"/>
      <c r="I1522" s="120" t="s">
        <v>5820</v>
      </c>
      <c r="J1522" s="120">
        <v>1100</v>
      </c>
      <c r="K1522" s="120">
        <v>193523</v>
      </c>
      <c r="L1522" s="120">
        <v>0.48199999999999998</v>
      </c>
      <c r="M1522" s="121" t="s">
        <v>5657</v>
      </c>
      <c r="N1522" s="120">
        <v>1</v>
      </c>
      <c r="O1522" s="119">
        <v>130</v>
      </c>
      <c r="P1522" s="119">
        <v>32</v>
      </c>
      <c r="Q1522" s="119">
        <v>3</v>
      </c>
      <c r="R1522" s="120"/>
      <c r="S1522" s="120"/>
      <c r="T1522" s="120"/>
      <c r="U1522" s="120" t="s">
        <v>5689</v>
      </c>
      <c r="V1522" s="172">
        <v>168.4</v>
      </c>
      <c r="W1522" s="172"/>
      <c r="X1522" s="172">
        <v>168.4</v>
      </c>
      <c r="Y1522" s="172"/>
      <c r="Z1522" s="172"/>
      <c r="AA1522" s="123">
        <v>874</v>
      </c>
      <c r="AB1522" s="123"/>
      <c r="AC1522" s="123"/>
      <c r="AD1522" s="123"/>
      <c r="AE1522" s="123"/>
      <c r="AF1522" s="123"/>
      <c r="AG1522" s="214"/>
      <c r="AH1522" s="229" t="str">
        <f t="shared" si="207"/>
        <v>a2</v>
      </c>
      <c r="AI1522" s="122"/>
      <c r="AJ1522" s="122"/>
      <c r="AK1522" s="122"/>
      <c r="AL1522" s="122"/>
      <c r="AM1522" s="122"/>
      <c r="AN1522" s="173">
        <v>1</v>
      </c>
      <c r="AO1522" s="173"/>
      <c r="AP1522" s="173"/>
      <c r="AQ1522" s="173"/>
      <c r="AR1522" s="173"/>
      <c r="AS1522" s="173"/>
      <c r="AT1522" s="173">
        <v>0.75</v>
      </c>
      <c r="AU1522" s="173">
        <v>0.75</v>
      </c>
      <c r="AV1522" s="173">
        <v>0.75</v>
      </c>
      <c r="AW1522" s="173">
        <v>0.75</v>
      </c>
      <c r="AX1522" s="173"/>
      <c r="AY1522" s="173"/>
      <c r="AZ1522" s="211">
        <f t="shared" si="213"/>
        <v>1</v>
      </c>
      <c r="BA1522" s="211">
        <f t="shared" si="214"/>
        <v>3</v>
      </c>
      <c r="BB1522" s="205">
        <f t="shared" si="208"/>
        <v>19193</v>
      </c>
      <c r="BC1522" s="205">
        <f t="shared" si="209"/>
        <v>19193</v>
      </c>
      <c r="BD1522" s="205">
        <f t="shared" si="210"/>
        <v>0</v>
      </c>
      <c r="BE1522" s="205">
        <f t="shared" si="211"/>
        <v>0</v>
      </c>
      <c r="BF1522" s="175">
        <v>19193</v>
      </c>
      <c r="BG1522" s="175">
        <v>6366</v>
      </c>
      <c r="BH1522" s="175">
        <v>2835</v>
      </c>
      <c r="BI1522" s="175"/>
      <c r="BJ1522" s="175"/>
      <c r="BK1522" s="175">
        <v>6949</v>
      </c>
      <c r="BL1522" s="175">
        <v>548</v>
      </c>
      <c r="BM1522" s="175">
        <v>2246</v>
      </c>
      <c r="BN1522" s="175">
        <v>99</v>
      </c>
      <c r="BO1522" s="175">
        <v>150</v>
      </c>
      <c r="BP1522" s="198">
        <f t="shared" si="212"/>
        <v>2985</v>
      </c>
    </row>
    <row r="1523" spans="1:68" s="116" customFormat="1" x14ac:dyDescent="0.15">
      <c r="A1523" s="117">
        <v>2844602002</v>
      </c>
      <c r="B1523" s="118" t="s">
        <v>2235</v>
      </c>
      <c r="C1523" s="118" t="s">
        <v>2099</v>
      </c>
      <c r="D1523" s="118" t="s">
        <v>2234</v>
      </c>
      <c r="E1523" s="118" t="s">
        <v>4702</v>
      </c>
      <c r="F1523" s="120">
        <v>15</v>
      </c>
      <c r="G1523" s="119">
        <v>348222</v>
      </c>
      <c r="H1523" s="119"/>
      <c r="I1523" s="120" t="s">
        <v>5820</v>
      </c>
      <c r="J1523" s="120">
        <v>1520</v>
      </c>
      <c r="K1523" s="120">
        <v>348222</v>
      </c>
      <c r="L1523" s="120">
        <v>0.628</v>
      </c>
      <c r="M1523" s="121" t="s">
        <v>5657</v>
      </c>
      <c r="N1523" s="120">
        <v>1</v>
      </c>
      <c r="O1523" s="119">
        <v>230</v>
      </c>
      <c r="P1523" s="119">
        <v>36</v>
      </c>
      <c r="Q1523" s="119">
        <v>4.2</v>
      </c>
      <c r="R1523" s="120" t="s">
        <v>5660</v>
      </c>
      <c r="S1523" s="120">
        <v>0.3</v>
      </c>
      <c r="T1523" s="120"/>
      <c r="U1523" s="120"/>
      <c r="V1523" s="172">
        <v>173.2</v>
      </c>
      <c r="W1523" s="172"/>
      <c r="X1523" s="172">
        <v>173.2</v>
      </c>
      <c r="Y1523" s="172"/>
      <c r="Z1523" s="172"/>
      <c r="AA1523" s="123">
        <v>1650</v>
      </c>
      <c r="AB1523" s="123"/>
      <c r="AC1523" s="123"/>
      <c r="AD1523" s="123"/>
      <c r="AE1523" s="123"/>
      <c r="AF1523" s="123"/>
      <c r="AG1523" s="214"/>
      <c r="AH1523" s="229" t="str">
        <f t="shared" si="207"/>
        <v>a2</v>
      </c>
      <c r="AI1523" s="122"/>
      <c r="AJ1523" s="122"/>
      <c r="AK1523" s="122"/>
      <c r="AL1523" s="122"/>
      <c r="AM1523" s="122"/>
      <c r="AN1523" s="173">
        <v>1</v>
      </c>
      <c r="AO1523" s="173"/>
      <c r="AP1523" s="173"/>
      <c r="AQ1523" s="173"/>
      <c r="AR1523" s="173"/>
      <c r="AS1523" s="173"/>
      <c r="AT1523" s="173"/>
      <c r="AU1523" s="173"/>
      <c r="AV1523" s="173"/>
      <c r="AW1523" s="173"/>
      <c r="AX1523" s="173"/>
      <c r="AY1523" s="173"/>
      <c r="AZ1523" s="211">
        <f t="shared" si="213"/>
        <v>1</v>
      </c>
      <c r="BA1523" s="211"/>
      <c r="BB1523" s="205">
        <f t="shared" si="208"/>
        <v>32585</v>
      </c>
      <c r="BC1523" s="205">
        <f t="shared" si="209"/>
        <v>32585</v>
      </c>
      <c r="BD1523" s="205">
        <f t="shared" si="210"/>
        <v>0</v>
      </c>
      <c r="BE1523" s="205">
        <f t="shared" si="211"/>
        <v>0</v>
      </c>
      <c r="BF1523" s="175">
        <v>32585</v>
      </c>
      <c r="BG1523" s="175">
        <v>10773</v>
      </c>
      <c r="BH1523" s="175">
        <v>4797</v>
      </c>
      <c r="BI1523" s="175"/>
      <c r="BJ1523" s="175"/>
      <c r="BK1523" s="175">
        <v>11759</v>
      </c>
      <c r="BL1523" s="175">
        <v>928</v>
      </c>
      <c r="BM1523" s="175">
        <v>3800</v>
      </c>
      <c r="BN1523" s="175">
        <v>275</v>
      </c>
      <c r="BO1523" s="175">
        <v>253</v>
      </c>
      <c r="BP1523" s="198">
        <f t="shared" si="212"/>
        <v>5050</v>
      </c>
    </row>
    <row r="1524" spans="1:68" s="116" customFormat="1" x14ac:dyDescent="0.15">
      <c r="A1524" s="117">
        <v>2844602003</v>
      </c>
      <c r="B1524" s="118" t="s">
        <v>2170</v>
      </c>
      <c r="C1524" s="118" t="s">
        <v>2099</v>
      </c>
      <c r="D1524" s="118" t="s">
        <v>2234</v>
      </c>
      <c r="E1524" s="118" t="s">
        <v>4703</v>
      </c>
      <c r="F1524" s="120">
        <v>13</v>
      </c>
      <c r="G1524" s="119">
        <v>191272</v>
      </c>
      <c r="H1524" s="119"/>
      <c r="I1524" s="120" t="s">
        <v>5820</v>
      </c>
      <c r="J1524" s="120">
        <v>1200</v>
      </c>
      <c r="K1524" s="120">
        <v>191272</v>
      </c>
      <c r="L1524" s="120">
        <v>0.437</v>
      </c>
      <c r="M1524" s="121" t="s">
        <v>5657</v>
      </c>
      <c r="N1524" s="120">
        <v>1</v>
      </c>
      <c r="O1524" s="119">
        <v>150</v>
      </c>
      <c r="P1524" s="119">
        <v>33</v>
      </c>
      <c r="Q1524" s="119">
        <v>3.5</v>
      </c>
      <c r="R1524" s="120"/>
      <c r="S1524" s="120"/>
      <c r="T1524" s="120"/>
      <c r="U1524" s="120" t="s">
        <v>5689</v>
      </c>
      <c r="V1524" s="172">
        <v>286.89999999999998</v>
      </c>
      <c r="W1524" s="172"/>
      <c r="X1524" s="172">
        <v>286.89999999999998</v>
      </c>
      <c r="Y1524" s="172"/>
      <c r="Z1524" s="172"/>
      <c r="AA1524" s="123">
        <v>1481</v>
      </c>
      <c r="AB1524" s="123"/>
      <c r="AC1524" s="123"/>
      <c r="AD1524" s="123"/>
      <c r="AE1524" s="123"/>
      <c r="AF1524" s="123"/>
      <c r="AG1524" s="214"/>
      <c r="AH1524" s="229" t="str">
        <f t="shared" si="207"/>
        <v>a2</v>
      </c>
      <c r="AI1524" s="122"/>
      <c r="AJ1524" s="122"/>
      <c r="AK1524" s="122"/>
      <c r="AL1524" s="122"/>
      <c r="AM1524" s="122"/>
      <c r="AN1524" s="173">
        <v>1</v>
      </c>
      <c r="AO1524" s="173"/>
      <c r="AP1524" s="173"/>
      <c r="AQ1524" s="173"/>
      <c r="AR1524" s="173"/>
      <c r="AS1524" s="173"/>
      <c r="AT1524" s="173">
        <v>0.75</v>
      </c>
      <c r="AU1524" s="173">
        <v>0.75</v>
      </c>
      <c r="AV1524" s="173">
        <v>0.75</v>
      </c>
      <c r="AW1524" s="173">
        <v>0.75</v>
      </c>
      <c r="AX1524" s="173"/>
      <c r="AY1524" s="173"/>
      <c r="AZ1524" s="211">
        <f t="shared" si="213"/>
        <v>1</v>
      </c>
      <c r="BA1524" s="211">
        <f t="shared" si="214"/>
        <v>3</v>
      </c>
      <c r="BB1524" s="205">
        <f t="shared" si="208"/>
        <v>22180</v>
      </c>
      <c r="BC1524" s="205">
        <f t="shared" si="209"/>
        <v>22180</v>
      </c>
      <c r="BD1524" s="205">
        <f t="shared" si="210"/>
        <v>37</v>
      </c>
      <c r="BE1524" s="205">
        <f t="shared" si="211"/>
        <v>37</v>
      </c>
      <c r="BF1524" s="175">
        <v>22143</v>
      </c>
      <c r="BG1524" s="175">
        <v>7346</v>
      </c>
      <c r="BH1524" s="175">
        <v>3270</v>
      </c>
      <c r="BI1524" s="175"/>
      <c r="BJ1524" s="175"/>
      <c r="BK1524" s="175">
        <v>8018</v>
      </c>
      <c r="BL1524" s="175">
        <v>632</v>
      </c>
      <c r="BM1524" s="175">
        <v>2591</v>
      </c>
      <c r="BN1524" s="175">
        <v>150</v>
      </c>
      <c r="BO1524" s="175">
        <v>173</v>
      </c>
      <c r="BP1524" s="198">
        <f t="shared" si="212"/>
        <v>3443</v>
      </c>
    </row>
    <row r="1525" spans="1:68" s="116" customFormat="1" x14ac:dyDescent="0.15">
      <c r="A1525" s="117">
        <v>2848101001</v>
      </c>
      <c r="B1525" s="118" t="s">
        <v>2236</v>
      </c>
      <c r="C1525" s="118" t="s">
        <v>2099</v>
      </c>
      <c r="D1525" s="118" t="s">
        <v>2237</v>
      </c>
      <c r="E1525" s="118" t="s">
        <v>4704</v>
      </c>
      <c r="F1525" s="120">
        <v>14</v>
      </c>
      <c r="G1525" s="119">
        <v>1450980</v>
      </c>
      <c r="H1525" s="119"/>
      <c r="I1525" s="120" t="s">
        <v>5820</v>
      </c>
      <c r="J1525" s="120">
        <v>6720</v>
      </c>
      <c r="K1525" s="120">
        <v>1450980</v>
      </c>
      <c r="L1525" s="120">
        <v>0.59199999999999997</v>
      </c>
      <c r="M1525" s="121" t="s">
        <v>5657</v>
      </c>
      <c r="N1525" s="120">
        <v>1</v>
      </c>
      <c r="O1525" s="119">
        <v>157</v>
      </c>
      <c r="P1525" s="119">
        <v>36</v>
      </c>
      <c r="Q1525" s="119">
        <v>3.7</v>
      </c>
      <c r="R1525" s="120" t="s">
        <v>5660</v>
      </c>
      <c r="S1525" s="120">
        <v>0.83499999999999996</v>
      </c>
      <c r="T1525" s="120"/>
      <c r="U1525" s="120"/>
      <c r="V1525" s="172">
        <v>619</v>
      </c>
      <c r="W1525" s="172">
        <v>119</v>
      </c>
      <c r="X1525" s="172">
        <v>372</v>
      </c>
      <c r="Y1525" s="172">
        <v>38</v>
      </c>
      <c r="Z1525" s="172">
        <v>90</v>
      </c>
      <c r="AA1525" s="123">
        <v>10100</v>
      </c>
      <c r="AB1525" s="123"/>
      <c r="AC1525" s="123">
        <v>782</v>
      </c>
      <c r="AD1525" s="123"/>
      <c r="AE1525" s="123"/>
      <c r="AF1525" s="123"/>
      <c r="AG1525" s="214"/>
      <c r="AH1525" s="229" t="str">
        <f t="shared" si="207"/>
        <v>a3</v>
      </c>
      <c r="AI1525" s="122" t="s">
        <v>5401</v>
      </c>
      <c r="AJ1525" s="122" t="s">
        <v>5401</v>
      </c>
      <c r="AK1525" s="122"/>
      <c r="AL1525" s="122" t="s">
        <v>5401</v>
      </c>
      <c r="AM1525" s="122" t="s">
        <v>5401</v>
      </c>
      <c r="AN1525" s="173"/>
      <c r="AO1525" s="173"/>
      <c r="AP1525" s="173"/>
      <c r="AQ1525" s="173"/>
      <c r="AR1525" s="173"/>
      <c r="AS1525" s="173">
        <v>1</v>
      </c>
      <c r="AT1525" s="173">
        <v>2</v>
      </c>
      <c r="AU1525" s="173"/>
      <c r="AV1525" s="173">
        <v>1</v>
      </c>
      <c r="AW1525" s="173"/>
      <c r="AX1525" s="173">
        <v>1</v>
      </c>
      <c r="AY1525" s="173">
        <v>1</v>
      </c>
      <c r="AZ1525" s="211">
        <f t="shared" si="213"/>
        <v>1</v>
      </c>
      <c r="BA1525" s="211">
        <f t="shared" si="214"/>
        <v>5</v>
      </c>
      <c r="BB1525" s="205">
        <f t="shared" si="208"/>
        <v>81150</v>
      </c>
      <c r="BC1525" s="205">
        <f t="shared" si="209"/>
        <v>81150</v>
      </c>
      <c r="BD1525" s="205">
        <f t="shared" si="210"/>
        <v>0</v>
      </c>
      <c r="BE1525" s="205">
        <f t="shared" si="211"/>
        <v>0</v>
      </c>
      <c r="BF1525" s="175">
        <v>81150</v>
      </c>
      <c r="BG1525" s="175"/>
      <c r="BH1525" s="175">
        <v>47903</v>
      </c>
      <c r="BI1525" s="175"/>
      <c r="BJ1525" s="175"/>
      <c r="BK1525" s="175">
        <v>12045</v>
      </c>
      <c r="BL1525" s="175">
        <v>14444</v>
      </c>
      <c r="BM1525" s="175"/>
      <c r="BN1525" s="175">
        <v>424</v>
      </c>
      <c r="BO1525" s="175">
        <v>6334</v>
      </c>
      <c r="BP1525" s="198">
        <f t="shared" si="212"/>
        <v>54237</v>
      </c>
    </row>
    <row r="1526" spans="1:68" s="116" customFormat="1" x14ac:dyDescent="0.15">
      <c r="A1526" s="117">
        <v>2850102001</v>
      </c>
      <c r="B1526" s="118" t="s">
        <v>2238</v>
      </c>
      <c r="C1526" s="118" t="s">
        <v>2099</v>
      </c>
      <c r="D1526" s="118" t="s">
        <v>2239</v>
      </c>
      <c r="E1526" s="118" t="s">
        <v>4705</v>
      </c>
      <c r="F1526" s="120">
        <v>16</v>
      </c>
      <c r="G1526" s="119"/>
      <c r="H1526" s="119"/>
      <c r="I1526" s="120" t="s">
        <v>5820</v>
      </c>
      <c r="J1526" s="120">
        <v>600</v>
      </c>
      <c r="K1526" s="120">
        <v>79993</v>
      </c>
      <c r="L1526" s="120">
        <v>0.36499999999999999</v>
      </c>
      <c r="M1526" s="121" t="s">
        <v>5657</v>
      </c>
      <c r="N1526" s="120">
        <v>1</v>
      </c>
      <c r="O1526" s="119">
        <v>140</v>
      </c>
      <c r="P1526" s="119">
        <v>27</v>
      </c>
      <c r="Q1526" s="119">
        <v>2.9</v>
      </c>
      <c r="R1526" s="120" t="s">
        <v>5658</v>
      </c>
      <c r="S1526" s="120">
        <v>0.2</v>
      </c>
      <c r="T1526" s="120"/>
      <c r="U1526" s="120"/>
      <c r="V1526" s="172">
        <v>94.2</v>
      </c>
      <c r="W1526" s="172"/>
      <c r="X1526" s="172">
        <v>49.2</v>
      </c>
      <c r="Y1526" s="172">
        <v>22</v>
      </c>
      <c r="Z1526" s="172">
        <v>23</v>
      </c>
      <c r="AA1526" s="123">
        <v>568</v>
      </c>
      <c r="AB1526" s="123"/>
      <c r="AC1526" s="123">
        <v>58</v>
      </c>
      <c r="AD1526" s="123"/>
      <c r="AE1526" s="123"/>
      <c r="AF1526" s="123"/>
      <c r="AG1526" s="214"/>
      <c r="AH1526" s="229" t="str">
        <f t="shared" si="207"/>
        <v>a3</v>
      </c>
      <c r="AI1526" s="122"/>
      <c r="AJ1526" s="122"/>
      <c r="AK1526" s="122"/>
      <c r="AL1526" s="122"/>
      <c r="AM1526" s="122"/>
      <c r="AN1526" s="173">
        <v>0.8</v>
      </c>
      <c r="AO1526" s="173"/>
      <c r="AP1526" s="173"/>
      <c r="AQ1526" s="173"/>
      <c r="AR1526" s="173"/>
      <c r="AS1526" s="173"/>
      <c r="AT1526" s="173"/>
      <c r="AU1526" s="173"/>
      <c r="AV1526" s="173"/>
      <c r="AW1526" s="173"/>
      <c r="AX1526" s="173"/>
      <c r="AY1526" s="173"/>
      <c r="AZ1526" s="211">
        <f t="shared" si="213"/>
        <v>0.8</v>
      </c>
      <c r="BA1526" s="211">
        <f t="shared" si="214"/>
        <v>0</v>
      </c>
      <c r="BB1526" s="205">
        <f t="shared" si="208"/>
        <v>13978</v>
      </c>
      <c r="BC1526" s="205">
        <f t="shared" si="209"/>
        <v>9274</v>
      </c>
      <c r="BD1526" s="205">
        <f t="shared" si="210"/>
        <v>4704</v>
      </c>
      <c r="BE1526" s="205">
        <f t="shared" si="211"/>
        <v>0</v>
      </c>
      <c r="BF1526" s="175">
        <v>9274</v>
      </c>
      <c r="BG1526" s="175"/>
      <c r="BH1526" s="175">
        <v>4704</v>
      </c>
      <c r="BI1526" s="175">
        <v>4704</v>
      </c>
      <c r="BJ1526" s="175"/>
      <c r="BK1526" s="175">
        <v>1044</v>
      </c>
      <c r="BL1526" s="175"/>
      <c r="BM1526" s="175">
        <v>1617</v>
      </c>
      <c r="BN1526" s="175">
        <v>444</v>
      </c>
      <c r="BO1526" s="175">
        <v>1465</v>
      </c>
      <c r="BP1526" s="198">
        <f t="shared" si="212"/>
        <v>6169</v>
      </c>
    </row>
    <row r="1527" spans="1:68" s="116" customFormat="1" x14ac:dyDescent="0.15">
      <c r="A1527" s="117">
        <v>2850102002</v>
      </c>
      <c r="B1527" s="118" t="s">
        <v>2240</v>
      </c>
      <c r="C1527" s="118" t="s">
        <v>2099</v>
      </c>
      <c r="D1527" s="118" t="s">
        <v>2239</v>
      </c>
      <c r="E1527" s="118" t="s">
        <v>4706</v>
      </c>
      <c r="F1527" s="120">
        <v>15</v>
      </c>
      <c r="G1527" s="119"/>
      <c r="H1527" s="119"/>
      <c r="I1527" s="120" t="s">
        <v>5820</v>
      </c>
      <c r="J1527" s="120">
        <v>1700</v>
      </c>
      <c r="K1527" s="120">
        <v>307578</v>
      </c>
      <c r="L1527" s="120">
        <v>0.496</v>
      </c>
      <c r="M1527" s="121" t="s">
        <v>5657</v>
      </c>
      <c r="N1527" s="120">
        <v>1</v>
      </c>
      <c r="O1527" s="119">
        <v>150</v>
      </c>
      <c r="P1527" s="119">
        <v>28</v>
      </c>
      <c r="Q1527" s="119">
        <v>2.9</v>
      </c>
      <c r="R1527" s="120" t="s">
        <v>5658</v>
      </c>
      <c r="S1527" s="120">
        <v>0.3</v>
      </c>
      <c r="T1527" s="120"/>
      <c r="U1527" s="120"/>
      <c r="V1527" s="172">
        <v>249.5</v>
      </c>
      <c r="W1527" s="172"/>
      <c r="X1527" s="172">
        <v>175</v>
      </c>
      <c r="Y1527" s="172">
        <v>34.5</v>
      </c>
      <c r="Z1527" s="172">
        <v>40</v>
      </c>
      <c r="AA1527" s="123">
        <v>1962</v>
      </c>
      <c r="AB1527" s="123"/>
      <c r="AC1527" s="123">
        <v>182</v>
      </c>
      <c r="AD1527" s="123"/>
      <c r="AE1527" s="123"/>
      <c r="AF1527" s="123"/>
      <c r="AG1527" s="214"/>
      <c r="AH1527" s="229" t="str">
        <f t="shared" si="207"/>
        <v>a3</v>
      </c>
      <c r="AI1527" s="122"/>
      <c r="AJ1527" s="122"/>
      <c r="AK1527" s="122"/>
      <c r="AL1527" s="122"/>
      <c r="AM1527" s="122"/>
      <c r="AN1527" s="173">
        <v>0.8</v>
      </c>
      <c r="AO1527" s="173"/>
      <c r="AP1527" s="173"/>
      <c r="AQ1527" s="173"/>
      <c r="AR1527" s="173"/>
      <c r="AS1527" s="173"/>
      <c r="AT1527" s="173">
        <v>0.5</v>
      </c>
      <c r="AU1527" s="173"/>
      <c r="AV1527" s="173"/>
      <c r="AW1527" s="173"/>
      <c r="AX1527" s="173"/>
      <c r="AY1527" s="173"/>
      <c r="AZ1527" s="211">
        <f t="shared" si="213"/>
        <v>0.8</v>
      </c>
      <c r="BA1527" s="211">
        <f t="shared" si="214"/>
        <v>0.5</v>
      </c>
      <c r="BB1527" s="205">
        <f t="shared" si="208"/>
        <v>28202</v>
      </c>
      <c r="BC1527" s="205">
        <f t="shared" si="209"/>
        <v>20852</v>
      </c>
      <c r="BD1527" s="205">
        <f t="shared" si="210"/>
        <v>7350</v>
      </c>
      <c r="BE1527" s="205">
        <f t="shared" si="211"/>
        <v>0</v>
      </c>
      <c r="BF1527" s="175">
        <v>20852</v>
      </c>
      <c r="BG1527" s="175"/>
      <c r="BH1527" s="175">
        <v>7350</v>
      </c>
      <c r="BI1527" s="175">
        <v>7350</v>
      </c>
      <c r="BJ1527" s="175"/>
      <c r="BK1527" s="175">
        <v>2963</v>
      </c>
      <c r="BL1527" s="175">
        <v>337</v>
      </c>
      <c r="BM1527" s="175">
        <v>3634</v>
      </c>
      <c r="BN1527" s="175">
        <v>1242</v>
      </c>
      <c r="BO1527" s="175">
        <v>5326</v>
      </c>
      <c r="BP1527" s="198">
        <f t="shared" si="212"/>
        <v>12676</v>
      </c>
    </row>
    <row r="1528" spans="1:68" s="116" customFormat="1" x14ac:dyDescent="0.15">
      <c r="A1528" s="117">
        <v>2850102003</v>
      </c>
      <c r="B1528" s="118" t="s">
        <v>2241</v>
      </c>
      <c r="C1528" s="118" t="s">
        <v>2099</v>
      </c>
      <c r="D1528" s="118" t="s">
        <v>2239</v>
      </c>
      <c r="E1528" s="118" t="s">
        <v>4707</v>
      </c>
      <c r="F1528" s="120">
        <v>15</v>
      </c>
      <c r="G1528" s="119"/>
      <c r="H1528" s="119"/>
      <c r="I1528" s="120" t="s">
        <v>5820</v>
      </c>
      <c r="J1528" s="120">
        <v>1400</v>
      </c>
      <c r="K1528" s="120">
        <v>252482</v>
      </c>
      <c r="L1528" s="120">
        <v>0.49399999999999999</v>
      </c>
      <c r="M1528" s="121" t="s">
        <v>5657</v>
      </c>
      <c r="N1528" s="120">
        <v>1</v>
      </c>
      <c r="O1528" s="119">
        <v>153</v>
      </c>
      <c r="P1528" s="119">
        <v>24</v>
      </c>
      <c r="Q1528" s="119">
        <v>3.3</v>
      </c>
      <c r="R1528" s="120" t="s">
        <v>5658</v>
      </c>
      <c r="S1528" s="120">
        <v>0.2</v>
      </c>
      <c r="T1528" s="120"/>
      <c r="U1528" s="120"/>
      <c r="V1528" s="172">
        <v>253.4</v>
      </c>
      <c r="W1528" s="172"/>
      <c r="X1528" s="172">
        <v>182.2</v>
      </c>
      <c r="Y1528" s="172">
        <v>33.799999999999997</v>
      </c>
      <c r="Z1528" s="172">
        <v>37.4</v>
      </c>
      <c r="AA1528" s="123">
        <v>1123</v>
      </c>
      <c r="AB1528" s="123"/>
      <c r="AC1528" s="123">
        <v>283</v>
      </c>
      <c r="AD1528" s="123"/>
      <c r="AE1528" s="123"/>
      <c r="AF1528" s="123"/>
      <c r="AG1528" s="214"/>
      <c r="AH1528" s="229" t="str">
        <f t="shared" si="207"/>
        <v>a3</v>
      </c>
      <c r="AI1528" s="122"/>
      <c r="AJ1528" s="122"/>
      <c r="AK1528" s="122"/>
      <c r="AL1528" s="122"/>
      <c r="AM1528" s="122"/>
      <c r="AN1528" s="173">
        <v>0.8</v>
      </c>
      <c r="AO1528" s="173"/>
      <c r="AP1528" s="173"/>
      <c r="AQ1528" s="173"/>
      <c r="AR1528" s="173"/>
      <c r="AS1528" s="173"/>
      <c r="AT1528" s="173">
        <v>0.5</v>
      </c>
      <c r="AU1528" s="173"/>
      <c r="AV1528" s="173"/>
      <c r="AW1528" s="173"/>
      <c r="AX1528" s="173"/>
      <c r="AY1528" s="173"/>
      <c r="AZ1528" s="211">
        <f t="shared" si="213"/>
        <v>0.8</v>
      </c>
      <c r="BA1528" s="211">
        <f t="shared" si="214"/>
        <v>0.5</v>
      </c>
      <c r="BB1528" s="205">
        <f t="shared" si="208"/>
        <v>25791</v>
      </c>
      <c r="BC1528" s="205">
        <f t="shared" si="209"/>
        <v>18756</v>
      </c>
      <c r="BD1528" s="205">
        <f t="shared" si="210"/>
        <v>7035</v>
      </c>
      <c r="BE1528" s="205">
        <f t="shared" si="211"/>
        <v>0</v>
      </c>
      <c r="BF1528" s="175">
        <v>18756</v>
      </c>
      <c r="BG1528" s="175"/>
      <c r="BH1528" s="175">
        <v>7035</v>
      </c>
      <c r="BI1528" s="175">
        <v>7035</v>
      </c>
      <c r="BJ1528" s="175"/>
      <c r="BK1528" s="175">
        <v>5194</v>
      </c>
      <c r="BL1528" s="175">
        <v>95</v>
      </c>
      <c r="BM1528" s="175">
        <v>3487</v>
      </c>
      <c r="BN1528" s="175">
        <v>806</v>
      </c>
      <c r="BO1528" s="175">
        <v>2139</v>
      </c>
      <c r="BP1528" s="198">
        <f t="shared" si="212"/>
        <v>9174</v>
      </c>
    </row>
    <row r="1529" spans="1:68" s="116" customFormat="1" x14ac:dyDescent="0.15">
      <c r="A1529" s="117">
        <v>2850102004</v>
      </c>
      <c r="B1529" s="118" t="s">
        <v>2242</v>
      </c>
      <c r="C1529" s="118" t="s">
        <v>2099</v>
      </c>
      <c r="D1529" s="118" t="s">
        <v>2239</v>
      </c>
      <c r="E1529" s="118" t="s">
        <v>4708</v>
      </c>
      <c r="F1529" s="120">
        <v>12</v>
      </c>
      <c r="G1529" s="119">
        <v>403756</v>
      </c>
      <c r="H1529" s="119"/>
      <c r="I1529" s="120" t="s">
        <v>5820</v>
      </c>
      <c r="J1529" s="120">
        <v>2710</v>
      </c>
      <c r="K1529" s="120">
        <v>403756</v>
      </c>
      <c r="L1529" s="120">
        <v>0.40799999999999997</v>
      </c>
      <c r="M1529" s="121" t="s">
        <v>5657</v>
      </c>
      <c r="N1529" s="120">
        <v>1</v>
      </c>
      <c r="O1529" s="119">
        <v>150</v>
      </c>
      <c r="P1529" s="119">
        <v>33</v>
      </c>
      <c r="Q1529" s="119">
        <v>3.5</v>
      </c>
      <c r="R1529" s="120" t="s">
        <v>5658</v>
      </c>
      <c r="S1529" s="120">
        <v>0.3</v>
      </c>
      <c r="T1529" s="120"/>
      <c r="U1529" s="120"/>
      <c r="V1529" s="172">
        <v>264.3</v>
      </c>
      <c r="W1529" s="172">
        <v>16.899999999999999</v>
      </c>
      <c r="X1529" s="172">
        <v>192.3</v>
      </c>
      <c r="Y1529" s="172">
        <v>39.299999999999997</v>
      </c>
      <c r="Z1529" s="172">
        <v>15.8</v>
      </c>
      <c r="AA1529" s="123">
        <v>3293</v>
      </c>
      <c r="AB1529" s="123"/>
      <c r="AC1529" s="123">
        <v>260</v>
      </c>
      <c r="AD1529" s="123"/>
      <c r="AE1529" s="123"/>
      <c r="AF1529" s="123"/>
      <c r="AG1529" s="214"/>
      <c r="AH1529" s="229" t="str">
        <f t="shared" si="207"/>
        <v>a3</v>
      </c>
      <c r="AI1529" s="122"/>
      <c r="AJ1529" s="122"/>
      <c r="AK1529" s="122"/>
      <c r="AL1529" s="122"/>
      <c r="AM1529" s="122"/>
      <c r="AN1529" s="173">
        <v>0.8</v>
      </c>
      <c r="AO1529" s="173"/>
      <c r="AP1529" s="173"/>
      <c r="AQ1529" s="173"/>
      <c r="AR1529" s="173"/>
      <c r="AS1529" s="173"/>
      <c r="AT1529" s="173">
        <v>0.5</v>
      </c>
      <c r="AU1529" s="173"/>
      <c r="AV1529" s="173"/>
      <c r="AW1529" s="173"/>
      <c r="AX1529" s="173"/>
      <c r="AY1529" s="173"/>
      <c r="AZ1529" s="211">
        <f t="shared" si="213"/>
        <v>0.8</v>
      </c>
      <c r="BA1529" s="211">
        <f t="shared" si="214"/>
        <v>0.5</v>
      </c>
      <c r="BB1529" s="205">
        <f t="shared" si="208"/>
        <v>31190</v>
      </c>
      <c r="BC1529" s="205">
        <f t="shared" si="209"/>
        <v>23189</v>
      </c>
      <c r="BD1529" s="205">
        <f t="shared" si="210"/>
        <v>8001</v>
      </c>
      <c r="BE1529" s="205">
        <f t="shared" si="211"/>
        <v>0</v>
      </c>
      <c r="BF1529" s="175">
        <v>23189</v>
      </c>
      <c r="BG1529" s="175"/>
      <c r="BH1529" s="175">
        <v>8001</v>
      </c>
      <c r="BI1529" s="175">
        <v>8001</v>
      </c>
      <c r="BJ1529" s="175"/>
      <c r="BK1529" s="175">
        <v>4168</v>
      </c>
      <c r="BL1529" s="175">
        <v>1056</v>
      </c>
      <c r="BM1529" s="175">
        <v>4246</v>
      </c>
      <c r="BN1529" s="175">
        <v>1850</v>
      </c>
      <c r="BO1529" s="175">
        <v>3868</v>
      </c>
      <c r="BP1529" s="198">
        <f t="shared" si="212"/>
        <v>11869</v>
      </c>
    </row>
    <row r="1530" spans="1:68" s="116" customFormat="1" x14ac:dyDescent="0.15">
      <c r="A1530" s="117">
        <v>2850102005</v>
      </c>
      <c r="B1530" s="118" t="s">
        <v>2243</v>
      </c>
      <c r="C1530" s="118" t="s">
        <v>2099</v>
      </c>
      <c r="D1530" s="118" t="s">
        <v>2239</v>
      </c>
      <c r="E1530" s="118" t="s">
        <v>4709</v>
      </c>
      <c r="F1530" s="120">
        <v>9</v>
      </c>
      <c r="G1530" s="119">
        <v>123102</v>
      </c>
      <c r="H1530" s="119"/>
      <c r="I1530" s="120" t="s">
        <v>5820</v>
      </c>
      <c r="J1530" s="120">
        <v>520</v>
      </c>
      <c r="K1530" s="120">
        <v>123102</v>
      </c>
      <c r="L1530" s="120">
        <v>0.64900000000000002</v>
      </c>
      <c r="M1530" s="121" t="s">
        <v>5676</v>
      </c>
      <c r="N1530" s="120">
        <v>2</v>
      </c>
      <c r="O1530" s="119">
        <v>94</v>
      </c>
      <c r="P1530" s="119">
        <v>14</v>
      </c>
      <c r="Q1530" s="119">
        <v>1.6</v>
      </c>
      <c r="R1530" s="120" t="s">
        <v>5658</v>
      </c>
      <c r="S1530" s="120">
        <v>0.2</v>
      </c>
      <c r="T1530" s="120"/>
      <c r="U1530" s="120"/>
      <c r="V1530" s="172">
        <v>171.7</v>
      </c>
      <c r="W1530" s="172">
        <v>25.8</v>
      </c>
      <c r="X1530" s="172">
        <v>66.8</v>
      </c>
      <c r="Y1530" s="172">
        <v>53.8</v>
      </c>
      <c r="Z1530" s="172">
        <v>25.3</v>
      </c>
      <c r="AA1530" s="123"/>
      <c r="AB1530" s="123"/>
      <c r="AC1530" s="123">
        <v>73</v>
      </c>
      <c r="AD1530" s="123"/>
      <c r="AE1530" s="123"/>
      <c r="AF1530" s="123"/>
      <c r="AG1530" s="214"/>
      <c r="AH1530" s="229" t="str">
        <f t="shared" si="207"/>
        <v>b3</v>
      </c>
      <c r="AI1530" s="122"/>
      <c r="AJ1530" s="122"/>
      <c r="AK1530" s="122"/>
      <c r="AL1530" s="122"/>
      <c r="AM1530" s="122"/>
      <c r="AN1530" s="173">
        <v>0.8</v>
      </c>
      <c r="AO1530" s="173"/>
      <c r="AP1530" s="173"/>
      <c r="AQ1530" s="173"/>
      <c r="AR1530" s="173"/>
      <c r="AS1530" s="173"/>
      <c r="AT1530" s="173"/>
      <c r="AU1530" s="173"/>
      <c r="AV1530" s="173"/>
      <c r="AW1530" s="173"/>
      <c r="AX1530" s="173"/>
      <c r="AY1530" s="173"/>
      <c r="AZ1530" s="211">
        <f t="shared" si="213"/>
        <v>0.8</v>
      </c>
      <c r="BA1530" s="211">
        <f t="shared" si="214"/>
        <v>0</v>
      </c>
      <c r="BB1530" s="205">
        <f t="shared" si="208"/>
        <v>17509</v>
      </c>
      <c r="BC1530" s="205">
        <f t="shared" si="209"/>
        <v>12574</v>
      </c>
      <c r="BD1530" s="205">
        <f t="shared" si="210"/>
        <v>4935</v>
      </c>
      <c r="BE1530" s="205">
        <f t="shared" si="211"/>
        <v>0</v>
      </c>
      <c r="BF1530" s="175">
        <v>12574</v>
      </c>
      <c r="BG1530" s="175"/>
      <c r="BH1530" s="175">
        <v>4935</v>
      </c>
      <c r="BI1530" s="175">
        <v>4935</v>
      </c>
      <c r="BJ1530" s="175"/>
      <c r="BK1530" s="175">
        <v>1133</v>
      </c>
      <c r="BL1530" s="175"/>
      <c r="BM1530" s="175">
        <v>2507</v>
      </c>
      <c r="BN1530" s="175">
        <v>1169</v>
      </c>
      <c r="BO1530" s="175">
        <v>2830</v>
      </c>
      <c r="BP1530" s="198">
        <f t="shared" si="212"/>
        <v>7765</v>
      </c>
    </row>
    <row r="1531" spans="1:68" s="116" customFormat="1" x14ac:dyDescent="0.15">
      <c r="A1531" s="117">
        <v>2858501001</v>
      </c>
      <c r="B1531" s="118" t="s">
        <v>2244</v>
      </c>
      <c r="C1531" s="118" t="s">
        <v>2099</v>
      </c>
      <c r="D1531" s="118" t="s">
        <v>2245</v>
      </c>
      <c r="E1531" s="118" t="s">
        <v>4710</v>
      </c>
      <c r="F1531" s="120">
        <v>9</v>
      </c>
      <c r="G1531" s="119"/>
      <c r="H1531" s="119"/>
      <c r="I1531" s="120" t="s">
        <v>5820</v>
      </c>
      <c r="J1531" s="120">
        <v>5000</v>
      </c>
      <c r="K1531" s="120">
        <v>497578</v>
      </c>
      <c r="L1531" s="120">
        <v>0.27300000000000002</v>
      </c>
      <c r="M1531" s="121" t="s">
        <v>5654</v>
      </c>
      <c r="N1531" s="120">
        <v>1</v>
      </c>
      <c r="O1531" s="119">
        <v>891</v>
      </c>
      <c r="P1531" s="119"/>
      <c r="Q1531" s="119"/>
      <c r="R1531" s="120" t="s">
        <v>5658</v>
      </c>
      <c r="S1531" s="120">
        <v>1</v>
      </c>
      <c r="T1531" s="120"/>
      <c r="U1531" s="120"/>
      <c r="V1531" s="172">
        <v>500</v>
      </c>
      <c r="W1531" s="172"/>
      <c r="X1531" s="172">
        <v>113</v>
      </c>
      <c r="Y1531" s="172">
        <v>81</v>
      </c>
      <c r="Z1531" s="172">
        <v>306</v>
      </c>
      <c r="AA1531" s="123">
        <v>6380</v>
      </c>
      <c r="AB1531" s="123"/>
      <c r="AC1531" s="123">
        <v>354</v>
      </c>
      <c r="AD1531" s="123"/>
      <c r="AE1531" s="123"/>
      <c r="AF1531" s="123"/>
      <c r="AG1531" s="214"/>
      <c r="AH1531" s="229" t="str">
        <f t="shared" si="207"/>
        <v>a3</v>
      </c>
      <c r="AI1531" s="122"/>
      <c r="AJ1531" s="122"/>
      <c r="AK1531" s="122"/>
      <c r="AL1531" s="122"/>
      <c r="AM1531" s="122"/>
      <c r="AN1531" s="173">
        <v>8</v>
      </c>
      <c r="AO1531" s="173"/>
      <c r="AP1531" s="173"/>
      <c r="AQ1531" s="173"/>
      <c r="AR1531" s="173"/>
      <c r="AS1531" s="173"/>
      <c r="AT1531" s="173"/>
      <c r="AU1531" s="173"/>
      <c r="AV1531" s="173"/>
      <c r="AW1531" s="173"/>
      <c r="AX1531" s="173"/>
      <c r="AY1531" s="173"/>
      <c r="AZ1531" s="211">
        <f t="shared" si="213"/>
        <v>8</v>
      </c>
      <c r="BA1531" s="211"/>
      <c r="BB1531" s="205">
        <f t="shared" si="208"/>
        <v>132393</v>
      </c>
      <c r="BC1531" s="205">
        <f t="shared" si="209"/>
        <v>126765</v>
      </c>
      <c r="BD1531" s="205">
        <f t="shared" si="210"/>
        <v>5970</v>
      </c>
      <c r="BE1531" s="205">
        <f t="shared" si="211"/>
        <v>342</v>
      </c>
      <c r="BF1531" s="175">
        <v>126423</v>
      </c>
      <c r="BG1531" s="175">
        <v>45019</v>
      </c>
      <c r="BH1531" s="175">
        <v>8376</v>
      </c>
      <c r="BI1531" s="175">
        <v>5628</v>
      </c>
      <c r="BJ1531" s="175"/>
      <c r="BK1531" s="175">
        <v>10283</v>
      </c>
      <c r="BL1531" s="175">
        <v>7055</v>
      </c>
      <c r="BM1531" s="175">
        <v>10913</v>
      </c>
      <c r="BN1531" s="175">
        <v>8669</v>
      </c>
      <c r="BO1531" s="175">
        <v>36450</v>
      </c>
      <c r="BP1531" s="198">
        <f t="shared" si="212"/>
        <v>44826</v>
      </c>
    </row>
    <row r="1532" spans="1:68" s="116" customFormat="1" x14ac:dyDescent="0.15">
      <c r="A1532" s="117">
        <v>2858502002</v>
      </c>
      <c r="B1532" s="118" t="s">
        <v>2246</v>
      </c>
      <c r="C1532" s="118" t="s">
        <v>2099</v>
      </c>
      <c r="D1532" s="118" t="s">
        <v>2245</v>
      </c>
      <c r="E1532" s="118" t="s">
        <v>4711</v>
      </c>
      <c r="F1532" s="120">
        <v>23</v>
      </c>
      <c r="G1532" s="119"/>
      <c r="H1532" s="119"/>
      <c r="I1532" s="120" t="s">
        <v>5820</v>
      </c>
      <c r="J1532" s="120">
        <v>750</v>
      </c>
      <c r="K1532" s="120">
        <v>30339</v>
      </c>
      <c r="L1532" s="120">
        <v>0.111</v>
      </c>
      <c r="M1532" s="121" t="s">
        <v>5659</v>
      </c>
      <c r="N1532" s="120">
        <v>1</v>
      </c>
      <c r="O1532" s="119">
        <v>169</v>
      </c>
      <c r="P1532" s="119"/>
      <c r="Q1532" s="119"/>
      <c r="R1532" s="120" t="s">
        <v>5658</v>
      </c>
      <c r="S1532" s="120">
        <v>0.1</v>
      </c>
      <c r="T1532" s="120"/>
      <c r="U1532" s="120"/>
      <c r="V1532" s="172">
        <v>50.9</v>
      </c>
      <c r="W1532" s="172"/>
      <c r="X1532" s="172">
        <v>50.9</v>
      </c>
      <c r="Y1532" s="172"/>
      <c r="Z1532" s="172"/>
      <c r="AA1532" s="123">
        <v>267</v>
      </c>
      <c r="AB1532" s="123"/>
      <c r="AC1532" s="123"/>
      <c r="AD1532" s="123"/>
      <c r="AE1532" s="123"/>
      <c r="AF1532" s="123"/>
      <c r="AG1532" s="214"/>
      <c r="AH1532" s="229" t="str">
        <f t="shared" si="207"/>
        <v>a2</v>
      </c>
      <c r="AI1532" s="122"/>
      <c r="AJ1532" s="122"/>
      <c r="AK1532" s="122"/>
      <c r="AL1532" s="122"/>
      <c r="AM1532" s="122"/>
      <c r="AN1532" s="173">
        <v>8</v>
      </c>
      <c r="AO1532" s="173"/>
      <c r="AP1532" s="173"/>
      <c r="AQ1532" s="173"/>
      <c r="AR1532" s="173"/>
      <c r="AS1532" s="173"/>
      <c r="AT1532" s="173"/>
      <c r="AU1532" s="173"/>
      <c r="AV1532" s="173"/>
      <c r="AW1532" s="173"/>
      <c r="AX1532" s="173"/>
      <c r="AY1532" s="173"/>
      <c r="AZ1532" s="211">
        <f t="shared" si="213"/>
        <v>8</v>
      </c>
      <c r="BA1532" s="211"/>
      <c r="BB1532" s="205">
        <f t="shared" si="208"/>
        <v>7839</v>
      </c>
      <c r="BC1532" s="205">
        <f t="shared" si="209"/>
        <v>6502</v>
      </c>
      <c r="BD1532" s="205">
        <f t="shared" si="210"/>
        <v>1399</v>
      </c>
      <c r="BE1532" s="205">
        <f t="shared" si="211"/>
        <v>62</v>
      </c>
      <c r="BF1532" s="175">
        <v>6440</v>
      </c>
      <c r="BG1532" s="175">
        <v>358</v>
      </c>
      <c r="BH1532" s="175">
        <v>2003</v>
      </c>
      <c r="BI1532" s="175">
        <v>1337</v>
      </c>
      <c r="BJ1532" s="175"/>
      <c r="BK1532" s="175">
        <v>1493</v>
      </c>
      <c r="BL1532" s="175">
        <v>502</v>
      </c>
      <c r="BM1532" s="175">
        <v>1736</v>
      </c>
      <c r="BN1532" s="175">
        <v>93</v>
      </c>
      <c r="BO1532" s="175">
        <v>317</v>
      </c>
      <c r="BP1532" s="198">
        <f t="shared" si="212"/>
        <v>2320</v>
      </c>
    </row>
    <row r="1533" spans="1:68" s="116" customFormat="1" x14ac:dyDescent="0.15">
      <c r="A1533" s="117">
        <v>2858502003</v>
      </c>
      <c r="B1533" s="118" t="s">
        <v>2247</v>
      </c>
      <c r="C1533" s="118" t="s">
        <v>2099</v>
      </c>
      <c r="D1533" s="118" t="s">
        <v>2245</v>
      </c>
      <c r="E1533" s="118" t="s">
        <v>4712</v>
      </c>
      <c r="F1533" s="120">
        <v>16</v>
      </c>
      <c r="G1533" s="119"/>
      <c r="H1533" s="119"/>
      <c r="I1533" s="120" t="s">
        <v>5820</v>
      </c>
      <c r="J1533" s="120">
        <v>1100</v>
      </c>
      <c r="K1533" s="120">
        <v>104149</v>
      </c>
      <c r="L1533" s="120">
        <v>0.25900000000000001</v>
      </c>
      <c r="M1533" s="121" t="s">
        <v>5657</v>
      </c>
      <c r="N1533" s="120">
        <v>1</v>
      </c>
      <c r="O1533" s="119">
        <v>173</v>
      </c>
      <c r="P1533" s="119"/>
      <c r="Q1533" s="119"/>
      <c r="R1533" s="120" t="s">
        <v>5658</v>
      </c>
      <c r="S1533" s="120">
        <v>0.3</v>
      </c>
      <c r="T1533" s="120"/>
      <c r="U1533" s="120"/>
      <c r="V1533" s="172">
        <v>87</v>
      </c>
      <c r="W1533" s="172"/>
      <c r="X1533" s="172">
        <v>38</v>
      </c>
      <c r="Y1533" s="172">
        <v>22</v>
      </c>
      <c r="Z1533" s="172">
        <v>27</v>
      </c>
      <c r="AA1533" s="123">
        <v>1275.9000000000001</v>
      </c>
      <c r="AB1533" s="123"/>
      <c r="AC1533" s="123">
        <v>69</v>
      </c>
      <c r="AD1533" s="123"/>
      <c r="AE1533" s="123"/>
      <c r="AF1533" s="123"/>
      <c r="AG1533" s="214"/>
      <c r="AH1533" s="229" t="str">
        <f t="shared" si="207"/>
        <v>a3</v>
      </c>
      <c r="AI1533" s="122"/>
      <c r="AJ1533" s="122"/>
      <c r="AK1533" s="122"/>
      <c r="AL1533" s="122"/>
      <c r="AM1533" s="122"/>
      <c r="AN1533" s="173">
        <v>8</v>
      </c>
      <c r="AO1533" s="173"/>
      <c r="AP1533" s="173"/>
      <c r="AQ1533" s="173"/>
      <c r="AR1533" s="173"/>
      <c r="AS1533" s="173"/>
      <c r="AT1533" s="173"/>
      <c r="AU1533" s="173"/>
      <c r="AV1533" s="173"/>
      <c r="AW1533" s="173"/>
      <c r="AX1533" s="173"/>
      <c r="AY1533" s="173"/>
      <c r="AZ1533" s="211">
        <f t="shared" si="213"/>
        <v>8</v>
      </c>
      <c r="BA1533" s="211"/>
      <c r="BB1533" s="205">
        <f t="shared" si="208"/>
        <v>17175</v>
      </c>
      <c r="BC1533" s="205">
        <f t="shared" si="209"/>
        <v>14785</v>
      </c>
      <c r="BD1533" s="205">
        <f t="shared" si="210"/>
        <v>2503</v>
      </c>
      <c r="BE1533" s="205">
        <f t="shared" si="211"/>
        <v>113</v>
      </c>
      <c r="BF1533" s="175">
        <v>14672</v>
      </c>
      <c r="BG1533" s="175">
        <v>1251</v>
      </c>
      <c r="BH1533" s="175">
        <v>3592</v>
      </c>
      <c r="BI1533" s="175">
        <v>2390</v>
      </c>
      <c r="BJ1533" s="175"/>
      <c r="BK1533" s="175">
        <v>2034</v>
      </c>
      <c r="BL1533" s="175">
        <v>3691</v>
      </c>
      <c r="BM1533" s="175">
        <v>2139</v>
      </c>
      <c r="BN1533" s="175">
        <v>1011</v>
      </c>
      <c r="BO1533" s="175">
        <v>1067</v>
      </c>
      <c r="BP1533" s="198">
        <f t="shared" si="212"/>
        <v>4659</v>
      </c>
    </row>
    <row r="1534" spans="1:68" s="116" customFormat="1" x14ac:dyDescent="0.15">
      <c r="A1534" s="117">
        <v>2858502004</v>
      </c>
      <c r="B1534" s="118" t="s">
        <v>2248</v>
      </c>
      <c r="C1534" s="118" t="s">
        <v>2099</v>
      </c>
      <c r="D1534" s="118" t="s">
        <v>2245</v>
      </c>
      <c r="E1534" s="118" t="s">
        <v>4713</v>
      </c>
      <c r="F1534" s="120">
        <v>16</v>
      </c>
      <c r="G1534" s="119"/>
      <c r="H1534" s="119"/>
      <c r="I1534" s="120" t="s">
        <v>5820</v>
      </c>
      <c r="J1534" s="120">
        <v>1551</v>
      </c>
      <c r="K1534" s="120">
        <v>230193</v>
      </c>
      <c r="L1534" s="120">
        <v>0.40699999999999997</v>
      </c>
      <c r="M1534" s="121" t="s">
        <v>5657</v>
      </c>
      <c r="N1534" s="120">
        <v>1</v>
      </c>
      <c r="O1534" s="119">
        <v>303</v>
      </c>
      <c r="P1534" s="119"/>
      <c r="Q1534" s="119"/>
      <c r="R1534" s="120" t="s">
        <v>5658</v>
      </c>
      <c r="S1534" s="120">
        <v>0.4</v>
      </c>
      <c r="T1534" s="120"/>
      <c r="U1534" s="120"/>
      <c r="V1534" s="172">
        <v>278.2</v>
      </c>
      <c r="W1534" s="172"/>
      <c r="X1534" s="172">
        <v>269.89999999999998</v>
      </c>
      <c r="Y1534" s="172">
        <v>8.3000000000000007</v>
      </c>
      <c r="Z1534" s="172"/>
      <c r="AA1534" s="123">
        <v>1724</v>
      </c>
      <c r="AB1534" s="123"/>
      <c r="AC1534" s="123">
        <v>248</v>
      </c>
      <c r="AD1534" s="123"/>
      <c r="AE1534" s="123"/>
      <c r="AF1534" s="123"/>
      <c r="AG1534" s="214"/>
      <c r="AH1534" s="229" t="str">
        <f t="shared" si="207"/>
        <v>a3</v>
      </c>
      <c r="AI1534" s="122"/>
      <c r="AJ1534" s="122"/>
      <c r="AK1534" s="122"/>
      <c r="AL1534" s="122"/>
      <c r="AM1534" s="122"/>
      <c r="AN1534" s="173">
        <v>8</v>
      </c>
      <c r="AO1534" s="173"/>
      <c r="AP1534" s="173"/>
      <c r="AQ1534" s="173"/>
      <c r="AR1534" s="173"/>
      <c r="AS1534" s="173"/>
      <c r="AT1534" s="173"/>
      <c r="AU1534" s="173"/>
      <c r="AV1534" s="173"/>
      <c r="AW1534" s="173"/>
      <c r="AX1534" s="173"/>
      <c r="AY1534" s="173"/>
      <c r="AZ1534" s="211">
        <f t="shared" si="213"/>
        <v>8</v>
      </c>
      <c r="BA1534" s="211"/>
      <c r="BB1534" s="205">
        <f t="shared" si="208"/>
        <v>37477</v>
      </c>
      <c r="BC1534" s="205">
        <f t="shared" si="209"/>
        <v>33998</v>
      </c>
      <c r="BD1534" s="205">
        <f t="shared" si="210"/>
        <v>3740</v>
      </c>
      <c r="BE1534" s="205">
        <f t="shared" si="211"/>
        <v>261</v>
      </c>
      <c r="BF1534" s="175">
        <v>33737</v>
      </c>
      <c r="BG1534" s="175">
        <v>3458</v>
      </c>
      <c r="BH1534" s="175">
        <v>5219</v>
      </c>
      <c r="BI1534" s="175">
        <v>3479</v>
      </c>
      <c r="BJ1534" s="175"/>
      <c r="BK1534" s="175">
        <v>6445</v>
      </c>
      <c r="BL1534" s="175">
        <v>8308</v>
      </c>
      <c r="BM1534" s="175">
        <v>6138</v>
      </c>
      <c r="BN1534" s="175">
        <v>1425</v>
      </c>
      <c r="BO1534" s="175">
        <v>3005</v>
      </c>
      <c r="BP1534" s="198">
        <f t="shared" si="212"/>
        <v>8224</v>
      </c>
    </row>
    <row r="1535" spans="1:68" s="116" customFormat="1" x14ac:dyDescent="0.15">
      <c r="A1535" s="117">
        <v>2858502005</v>
      </c>
      <c r="B1535" s="118" t="s">
        <v>2249</v>
      </c>
      <c r="C1535" s="118" t="s">
        <v>2099</v>
      </c>
      <c r="D1535" s="118" t="s">
        <v>2245</v>
      </c>
      <c r="E1535" s="118" t="s">
        <v>4714</v>
      </c>
      <c r="F1535" s="120">
        <v>15</v>
      </c>
      <c r="G1535" s="119"/>
      <c r="H1535" s="119"/>
      <c r="I1535" s="120" t="s">
        <v>5820</v>
      </c>
      <c r="J1535" s="120">
        <v>1010</v>
      </c>
      <c r="K1535" s="120">
        <v>102091</v>
      </c>
      <c r="L1535" s="120">
        <v>0.27700000000000002</v>
      </c>
      <c r="M1535" s="121" t="s">
        <v>5657</v>
      </c>
      <c r="N1535" s="120">
        <v>1</v>
      </c>
      <c r="O1535" s="119">
        <v>187</v>
      </c>
      <c r="P1535" s="119"/>
      <c r="Q1535" s="119"/>
      <c r="R1535" s="120" t="s">
        <v>5658</v>
      </c>
      <c r="S1535" s="120">
        <v>0.2</v>
      </c>
      <c r="T1535" s="120"/>
      <c r="U1535" s="120"/>
      <c r="V1535" s="172">
        <v>130</v>
      </c>
      <c r="W1535" s="172"/>
      <c r="X1535" s="172">
        <v>130</v>
      </c>
      <c r="Y1535" s="172"/>
      <c r="Z1535" s="172"/>
      <c r="AA1535" s="123">
        <v>671</v>
      </c>
      <c r="AB1535" s="123"/>
      <c r="AC1535" s="123"/>
      <c r="AD1535" s="123"/>
      <c r="AE1535" s="123"/>
      <c r="AF1535" s="123"/>
      <c r="AG1535" s="214"/>
      <c r="AH1535" s="229" t="str">
        <f t="shared" si="207"/>
        <v>a2</v>
      </c>
      <c r="AI1535" s="122"/>
      <c r="AJ1535" s="122"/>
      <c r="AK1535" s="122"/>
      <c r="AL1535" s="122"/>
      <c r="AM1535" s="122"/>
      <c r="AN1535" s="173">
        <v>8</v>
      </c>
      <c r="AO1535" s="173"/>
      <c r="AP1535" s="173"/>
      <c r="AQ1535" s="173"/>
      <c r="AR1535" s="173"/>
      <c r="AS1535" s="173"/>
      <c r="AT1535" s="173"/>
      <c r="AU1535" s="173"/>
      <c r="AV1535" s="173"/>
      <c r="AW1535" s="173"/>
      <c r="AX1535" s="173"/>
      <c r="AY1535" s="173"/>
      <c r="AZ1535" s="211">
        <f t="shared" si="213"/>
        <v>8</v>
      </c>
      <c r="BA1535" s="211"/>
      <c r="BB1535" s="205">
        <f t="shared" si="208"/>
        <v>19241</v>
      </c>
      <c r="BC1535" s="205">
        <f t="shared" si="209"/>
        <v>17211</v>
      </c>
      <c r="BD1535" s="205">
        <f t="shared" si="210"/>
        <v>2278</v>
      </c>
      <c r="BE1535" s="205">
        <f t="shared" si="211"/>
        <v>248</v>
      </c>
      <c r="BF1535" s="175">
        <v>16963</v>
      </c>
      <c r="BG1535" s="175">
        <v>1776</v>
      </c>
      <c r="BH1535" s="175">
        <v>3063</v>
      </c>
      <c r="BI1535" s="175">
        <v>2030</v>
      </c>
      <c r="BJ1535" s="175"/>
      <c r="BK1535" s="175">
        <v>3427</v>
      </c>
      <c r="BL1535" s="175">
        <v>1499</v>
      </c>
      <c r="BM1535" s="175">
        <v>4998</v>
      </c>
      <c r="BN1535" s="175">
        <v>289</v>
      </c>
      <c r="BO1535" s="175">
        <v>2159</v>
      </c>
      <c r="BP1535" s="198">
        <f t="shared" si="212"/>
        <v>5222</v>
      </c>
    </row>
    <row r="1536" spans="1:68" s="116" customFormat="1" x14ac:dyDescent="0.15">
      <c r="A1536" s="117">
        <v>2858502006</v>
      </c>
      <c r="B1536" s="118" t="s">
        <v>2250</v>
      </c>
      <c r="C1536" s="118" t="s">
        <v>2099</v>
      </c>
      <c r="D1536" s="118" t="s">
        <v>2245</v>
      </c>
      <c r="E1536" s="118" t="s">
        <v>4715</v>
      </c>
      <c r="F1536" s="120">
        <v>12</v>
      </c>
      <c r="G1536" s="119"/>
      <c r="H1536" s="119"/>
      <c r="I1536" s="120" t="s">
        <v>5820</v>
      </c>
      <c r="J1536" s="120">
        <v>1000</v>
      </c>
      <c r="K1536" s="120">
        <v>150015</v>
      </c>
      <c r="L1536" s="120">
        <v>0.41099999999999998</v>
      </c>
      <c r="M1536" s="121" t="s">
        <v>5657</v>
      </c>
      <c r="N1536" s="120">
        <v>1</v>
      </c>
      <c r="O1536" s="119">
        <v>266</v>
      </c>
      <c r="P1536" s="119"/>
      <c r="Q1536" s="119"/>
      <c r="R1536" s="120" t="s">
        <v>5658</v>
      </c>
      <c r="S1536" s="120">
        <v>0.3</v>
      </c>
      <c r="T1536" s="120"/>
      <c r="U1536" s="120"/>
      <c r="V1536" s="172">
        <v>123</v>
      </c>
      <c r="W1536" s="172"/>
      <c r="X1536" s="172">
        <v>73</v>
      </c>
      <c r="Y1536" s="172">
        <v>20</v>
      </c>
      <c r="Z1536" s="172">
        <v>30</v>
      </c>
      <c r="AA1536" s="123">
        <v>1200</v>
      </c>
      <c r="AB1536" s="123"/>
      <c r="AC1536" s="123">
        <v>92</v>
      </c>
      <c r="AD1536" s="123"/>
      <c r="AE1536" s="123"/>
      <c r="AF1536" s="123"/>
      <c r="AG1536" s="214"/>
      <c r="AH1536" s="229" t="str">
        <f t="shared" si="207"/>
        <v>a3</v>
      </c>
      <c r="AI1536" s="122"/>
      <c r="AJ1536" s="122"/>
      <c r="AK1536" s="122"/>
      <c r="AL1536" s="122"/>
      <c r="AM1536" s="122"/>
      <c r="AN1536" s="173">
        <v>8</v>
      </c>
      <c r="AO1536" s="173"/>
      <c r="AP1536" s="173"/>
      <c r="AQ1536" s="173"/>
      <c r="AR1536" s="173"/>
      <c r="AS1536" s="173"/>
      <c r="AT1536" s="173"/>
      <c r="AU1536" s="173"/>
      <c r="AV1536" s="173"/>
      <c r="AW1536" s="173"/>
      <c r="AX1536" s="173"/>
      <c r="AY1536" s="173"/>
      <c r="AZ1536" s="211">
        <f t="shared" si="213"/>
        <v>8</v>
      </c>
      <c r="BA1536" s="211"/>
      <c r="BB1536" s="205">
        <f t="shared" si="208"/>
        <v>17378</v>
      </c>
      <c r="BC1536" s="205">
        <f t="shared" si="209"/>
        <v>14961</v>
      </c>
      <c r="BD1536" s="205">
        <f t="shared" si="210"/>
        <v>2553</v>
      </c>
      <c r="BE1536" s="205">
        <f t="shared" si="211"/>
        <v>136</v>
      </c>
      <c r="BF1536" s="175">
        <v>14825</v>
      </c>
      <c r="BG1536" s="175">
        <v>1943</v>
      </c>
      <c r="BH1536" s="175">
        <v>3633</v>
      </c>
      <c r="BI1536" s="175">
        <v>2417</v>
      </c>
      <c r="BJ1536" s="175"/>
      <c r="BK1536" s="175">
        <v>2500</v>
      </c>
      <c r="BL1536" s="175">
        <v>965</v>
      </c>
      <c r="BM1536" s="175">
        <v>3314</v>
      </c>
      <c r="BN1536" s="175">
        <v>1036</v>
      </c>
      <c r="BO1536" s="175">
        <v>1570</v>
      </c>
      <c r="BP1536" s="198">
        <f t="shared" si="212"/>
        <v>5203</v>
      </c>
    </row>
    <row r="1537" spans="1:68" s="116" customFormat="1" x14ac:dyDescent="0.15">
      <c r="A1537" s="117">
        <v>2858502007</v>
      </c>
      <c r="B1537" s="118" t="s">
        <v>2251</v>
      </c>
      <c r="C1537" s="118" t="s">
        <v>2099</v>
      </c>
      <c r="D1537" s="118" t="s">
        <v>2245</v>
      </c>
      <c r="E1537" s="118" t="s">
        <v>4716</v>
      </c>
      <c r="F1537" s="120">
        <v>11</v>
      </c>
      <c r="G1537" s="119"/>
      <c r="H1537" s="119"/>
      <c r="I1537" s="120" t="s">
        <v>5820</v>
      </c>
      <c r="J1537" s="120">
        <v>1330</v>
      </c>
      <c r="K1537" s="120">
        <v>70167</v>
      </c>
      <c r="L1537" s="120">
        <v>0.14499999999999999</v>
      </c>
      <c r="M1537" s="121" t="s">
        <v>5657</v>
      </c>
      <c r="N1537" s="120">
        <v>1</v>
      </c>
      <c r="O1537" s="119">
        <v>243</v>
      </c>
      <c r="P1537" s="119"/>
      <c r="Q1537" s="119"/>
      <c r="R1537" s="120" t="s">
        <v>5658</v>
      </c>
      <c r="S1537" s="120">
        <v>0.1</v>
      </c>
      <c r="T1537" s="120"/>
      <c r="U1537" s="120"/>
      <c r="V1537" s="172">
        <v>159</v>
      </c>
      <c r="W1537" s="172"/>
      <c r="X1537" s="172">
        <v>159</v>
      </c>
      <c r="Y1537" s="172"/>
      <c r="Z1537" s="172"/>
      <c r="AA1537" s="123">
        <v>570</v>
      </c>
      <c r="AB1537" s="123"/>
      <c r="AC1537" s="123"/>
      <c r="AD1537" s="123"/>
      <c r="AE1537" s="123"/>
      <c r="AF1537" s="123"/>
      <c r="AG1537" s="214"/>
      <c r="AH1537" s="229" t="str">
        <f t="shared" si="207"/>
        <v>a2</v>
      </c>
      <c r="AI1537" s="122"/>
      <c r="AJ1537" s="122"/>
      <c r="AK1537" s="122"/>
      <c r="AL1537" s="122"/>
      <c r="AM1537" s="122"/>
      <c r="AN1537" s="173">
        <v>8</v>
      </c>
      <c r="AO1537" s="173"/>
      <c r="AP1537" s="173"/>
      <c r="AQ1537" s="173"/>
      <c r="AR1537" s="173"/>
      <c r="AS1537" s="173"/>
      <c r="AT1537" s="173"/>
      <c r="AU1537" s="173"/>
      <c r="AV1537" s="173"/>
      <c r="AW1537" s="173"/>
      <c r="AX1537" s="173"/>
      <c r="AY1537" s="173"/>
      <c r="AZ1537" s="211">
        <f t="shared" si="213"/>
        <v>8</v>
      </c>
      <c r="BA1537" s="211"/>
      <c r="BB1537" s="205">
        <f t="shared" si="208"/>
        <v>17147</v>
      </c>
      <c r="BC1537" s="205">
        <f t="shared" si="209"/>
        <v>15138</v>
      </c>
      <c r="BD1537" s="205">
        <f t="shared" si="210"/>
        <v>2220</v>
      </c>
      <c r="BE1537" s="205">
        <f t="shared" si="211"/>
        <v>211</v>
      </c>
      <c r="BF1537" s="175">
        <v>14927</v>
      </c>
      <c r="BG1537" s="175">
        <v>1275</v>
      </c>
      <c r="BH1537" s="175">
        <v>3028</v>
      </c>
      <c r="BI1537" s="175">
        <v>2009</v>
      </c>
      <c r="BJ1537" s="175"/>
      <c r="BK1537" s="175">
        <v>3358</v>
      </c>
      <c r="BL1537" s="175">
        <v>1610</v>
      </c>
      <c r="BM1537" s="175">
        <v>4050</v>
      </c>
      <c r="BN1537" s="175">
        <v>135</v>
      </c>
      <c r="BO1537" s="175">
        <v>1682</v>
      </c>
      <c r="BP1537" s="198">
        <f t="shared" si="212"/>
        <v>4710</v>
      </c>
    </row>
    <row r="1538" spans="1:68" s="116" customFormat="1" x14ac:dyDescent="0.15">
      <c r="A1538" s="117">
        <v>2858502008</v>
      </c>
      <c r="B1538" s="118" t="s">
        <v>2252</v>
      </c>
      <c r="C1538" s="118" t="s">
        <v>2099</v>
      </c>
      <c r="D1538" s="118" t="s">
        <v>2245</v>
      </c>
      <c r="E1538" s="118" t="s">
        <v>4717</v>
      </c>
      <c r="F1538" s="120">
        <v>11</v>
      </c>
      <c r="G1538" s="119"/>
      <c r="H1538" s="119"/>
      <c r="I1538" s="120" t="s">
        <v>5820</v>
      </c>
      <c r="J1538" s="120">
        <v>1440</v>
      </c>
      <c r="K1538" s="120">
        <v>106435</v>
      </c>
      <c r="L1538" s="120">
        <v>0.20300000000000001</v>
      </c>
      <c r="M1538" s="121" t="s">
        <v>5657</v>
      </c>
      <c r="N1538" s="120">
        <v>1</v>
      </c>
      <c r="O1538" s="119">
        <v>198</v>
      </c>
      <c r="P1538" s="119"/>
      <c r="Q1538" s="119"/>
      <c r="R1538" s="120" t="s">
        <v>5658</v>
      </c>
      <c r="S1538" s="120">
        <v>0.3</v>
      </c>
      <c r="T1538" s="120"/>
      <c r="U1538" s="120"/>
      <c r="V1538" s="172">
        <v>157.19999999999999</v>
      </c>
      <c r="W1538" s="172"/>
      <c r="X1538" s="172">
        <v>153.80000000000001</v>
      </c>
      <c r="Y1538" s="172">
        <v>3.4</v>
      </c>
      <c r="Z1538" s="172"/>
      <c r="AA1538" s="123">
        <v>889.6</v>
      </c>
      <c r="AB1538" s="123"/>
      <c r="AC1538" s="123">
        <v>68</v>
      </c>
      <c r="AD1538" s="123"/>
      <c r="AE1538" s="123"/>
      <c r="AF1538" s="123"/>
      <c r="AG1538" s="214"/>
      <c r="AH1538" s="229" t="str">
        <f t="shared" si="207"/>
        <v>a3</v>
      </c>
      <c r="AI1538" s="122"/>
      <c r="AJ1538" s="122"/>
      <c r="AK1538" s="122"/>
      <c r="AL1538" s="122"/>
      <c r="AM1538" s="122"/>
      <c r="AN1538" s="173">
        <v>8</v>
      </c>
      <c r="AO1538" s="173"/>
      <c r="AP1538" s="173"/>
      <c r="AQ1538" s="173"/>
      <c r="AR1538" s="173"/>
      <c r="AS1538" s="173"/>
      <c r="AT1538" s="173"/>
      <c r="AU1538" s="173"/>
      <c r="AV1538" s="173"/>
      <c r="AW1538" s="173"/>
      <c r="AX1538" s="173"/>
      <c r="AY1538" s="173"/>
      <c r="AZ1538" s="211">
        <f t="shared" si="213"/>
        <v>8</v>
      </c>
      <c r="BA1538" s="211"/>
      <c r="BB1538" s="205">
        <f t="shared" si="208"/>
        <v>19654</v>
      </c>
      <c r="BC1538" s="205">
        <f t="shared" si="209"/>
        <v>16612</v>
      </c>
      <c r="BD1538" s="205">
        <f t="shared" si="210"/>
        <v>3298</v>
      </c>
      <c r="BE1538" s="205">
        <f t="shared" si="211"/>
        <v>256</v>
      </c>
      <c r="BF1538" s="175">
        <v>16356</v>
      </c>
      <c r="BG1538" s="175">
        <v>1871</v>
      </c>
      <c r="BH1538" s="175">
        <v>4581</v>
      </c>
      <c r="BI1538" s="175">
        <v>3042</v>
      </c>
      <c r="BJ1538" s="175"/>
      <c r="BK1538" s="175">
        <v>1405</v>
      </c>
      <c r="BL1538" s="175">
        <v>2708</v>
      </c>
      <c r="BM1538" s="175">
        <v>3147</v>
      </c>
      <c r="BN1538" s="175">
        <v>995</v>
      </c>
      <c r="BO1538" s="175">
        <v>1905</v>
      </c>
      <c r="BP1538" s="198">
        <f t="shared" si="212"/>
        <v>6486</v>
      </c>
    </row>
    <row r="1539" spans="1:68" s="116" customFormat="1" x14ac:dyDescent="0.15">
      <c r="A1539" s="117">
        <v>2858601001</v>
      </c>
      <c r="B1539" s="118" t="s">
        <v>2253</v>
      </c>
      <c r="C1539" s="118" t="s">
        <v>2099</v>
      </c>
      <c r="D1539" s="118" t="s">
        <v>2254</v>
      </c>
      <c r="E1539" s="118" t="s">
        <v>4718</v>
      </c>
      <c r="F1539" s="120">
        <v>14</v>
      </c>
      <c r="G1539" s="119">
        <v>565581</v>
      </c>
      <c r="H1539" s="119"/>
      <c r="I1539" s="120" t="s">
        <v>5820</v>
      </c>
      <c r="J1539" s="120">
        <v>4700</v>
      </c>
      <c r="K1539" s="120">
        <v>565581</v>
      </c>
      <c r="L1539" s="120">
        <v>0.33</v>
      </c>
      <c r="M1539" s="121" t="s">
        <v>5657</v>
      </c>
      <c r="N1539" s="120">
        <v>1</v>
      </c>
      <c r="O1539" s="119">
        <v>550</v>
      </c>
      <c r="P1539" s="119">
        <v>90</v>
      </c>
      <c r="Q1539" s="119">
        <v>14.2</v>
      </c>
      <c r="R1539" s="120"/>
      <c r="S1539" s="120"/>
      <c r="T1539" s="120"/>
      <c r="U1539" s="120" t="s">
        <v>5689</v>
      </c>
      <c r="V1539" s="172">
        <v>579.6</v>
      </c>
      <c r="W1539" s="172">
        <v>126.6</v>
      </c>
      <c r="X1539" s="172">
        <v>252.3</v>
      </c>
      <c r="Y1539" s="172">
        <v>90</v>
      </c>
      <c r="Z1539" s="172">
        <v>110.7</v>
      </c>
      <c r="AA1539" s="123">
        <v>8652.5</v>
      </c>
      <c r="AB1539" s="123"/>
      <c r="AC1539" s="123">
        <v>642.79999999999995</v>
      </c>
      <c r="AD1539" s="123"/>
      <c r="AE1539" s="123"/>
      <c r="AF1539" s="123"/>
      <c r="AG1539" s="214"/>
      <c r="AH1539" s="229" t="str">
        <f t="shared" si="207"/>
        <v>a3</v>
      </c>
      <c r="AI1539" s="122"/>
      <c r="AJ1539" s="122"/>
      <c r="AK1539" s="122"/>
      <c r="AL1539" s="122"/>
      <c r="AM1539" s="122"/>
      <c r="AN1539" s="173">
        <v>5</v>
      </c>
      <c r="AO1539" s="173" t="s">
        <v>3186</v>
      </c>
      <c r="AP1539" s="173" t="s">
        <v>3186</v>
      </c>
      <c r="AQ1539" s="173" t="s">
        <v>3186</v>
      </c>
      <c r="AR1539" s="173" t="s">
        <v>3186</v>
      </c>
      <c r="AS1539" s="173" t="s">
        <v>3186</v>
      </c>
      <c r="AT1539" s="173">
        <v>1</v>
      </c>
      <c r="AU1539" s="173">
        <v>1</v>
      </c>
      <c r="AV1539" s="173">
        <v>1</v>
      </c>
      <c r="AW1539" s="173">
        <v>1</v>
      </c>
      <c r="AX1539" s="173">
        <v>1</v>
      </c>
      <c r="AY1539" s="173" t="s">
        <v>3186</v>
      </c>
      <c r="AZ1539" s="211">
        <f t="shared" si="213"/>
        <v>5</v>
      </c>
      <c r="BA1539" s="211">
        <f t="shared" si="214"/>
        <v>5</v>
      </c>
      <c r="BB1539" s="205">
        <f t="shared" si="208"/>
        <v>58428</v>
      </c>
      <c r="BC1539" s="205">
        <f t="shared" si="209"/>
        <v>44110</v>
      </c>
      <c r="BD1539" s="205">
        <f t="shared" si="210"/>
        <v>14318</v>
      </c>
      <c r="BE1539" s="205">
        <f t="shared" si="211"/>
        <v>0</v>
      </c>
      <c r="BF1539" s="175">
        <v>44110</v>
      </c>
      <c r="BG1539" s="175"/>
      <c r="BH1539" s="175">
        <v>14318</v>
      </c>
      <c r="BI1539" s="175">
        <v>14318</v>
      </c>
      <c r="BJ1539" s="175"/>
      <c r="BK1539" s="175">
        <v>11608</v>
      </c>
      <c r="BL1539" s="175">
        <v>3910</v>
      </c>
      <c r="BM1539" s="175">
        <v>10737</v>
      </c>
      <c r="BN1539" s="175">
        <v>3273</v>
      </c>
      <c r="BO1539" s="175">
        <v>264</v>
      </c>
      <c r="BP1539" s="198">
        <f t="shared" si="212"/>
        <v>14582</v>
      </c>
    </row>
    <row r="1540" spans="1:68" s="116" customFormat="1" x14ac:dyDescent="0.15">
      <c r="A1540" s="117">
        <v>2858602002</v>
      </c>
      <c r="B1540" s="118" t="s">
        <v>2255</v>
      </c>
      <c r="C1540" s="118" t="s">
        <v>2099</v>
      </c>
      <c r="D1540" s="118" t="s">
        <v>2254</v>
      </c>
      <c r="E1540" s="118" t="s">
        <v>4719</v>
      </c>
      <c r="F1540" s="120">
        <v>15</v>
      </c>
      <c r="G1540" s="119"/>
      <c r="H1540" s="119"/>
      <c r="I1540" s="120" t="s">
        <v>5820</v>
      </c>
      <c r="J1540" s="120">
        <v>500</v>
      </c>
      <c r="K1540" s="120">
        <v>65706</v>
      </c>
      <c r="L1540" s="120">
        <v>0.36</v>
      </c>
      <c r="M1540" s="121" t="s">
        <v>5657</v>
      </c>
      <c r="N1540" s="120">
        <v>1</v>
      </c>
      <c r="O1540" s="119">
        <v>230</v>
      </c>
      <c r="P1540" s="119">
        <v>38</v>
      </c>
      <c r="Q1540" s="119">
        <v>5.8</v>
      </c>
      <c r="R1540" s="120" t="s">
        <v>5658</v>
      </c>
      <c r="S1540" s="120">
        <v>0.20499999999999999</v>
      </c>
      <c r="T1540" s="120"/>
      <c r="U1540" s="120"/>
      <c r="V1540" s="172">
        <v>68.900000000000006</v>
      </c>
      <c r="W1540" s="172"/>
      <c r="X1540" s="172">
        <v>68</v>
      </c>
      <c r="Y1540" s="172"/>
      <c r="Z1540" s="172">
        <v>0.9</v>
      </c>
      <c r="AA1540" s="123">
        <v>410.4</v>
      </c>
      <c r="AB1540" s="123"/>
      <c r="AC1540" s="123"/>
      <c r="AD1540" s="123"/>
      <c r="AE1540" s="123"/>
      <c r="AF1540" s="123"/>
      <c r="AG1540" s="214"/>
      <c r="AH1540" s="229" t="str">
        <f t="shared" si="207"/>
        <v>a2</v>
      </c>
      <c r="AI1540" s="122"/>
      <c r="AJ1540" s="122"/>
      <c r="AK1540" s="122"/>
      <c r="AL1540" s="122"/>
      <c r="AM1540" s="122"/>
      <c r="AN1540" s="173">
        <v>5</v>
      </c>
      <c r="AO1540" s="173" t="s">
        <v>3186</v>
      </c>
      <c r="AP1540" s="173" t="s">
        <v>3186</v>
      </c>
      <c r="AQ1540" s="173" t="s">
        <v>3186</v>
      </c>
      <c r="AR1540" s="173" t="s">
        <v>3186</v>
      </c>
      <c r="AS1540" s="173" t="s">
        <v>3186</v>
      </c>
      <c r="AT1540" s="173">
        <v>1</v>
      </c>
      <c r="AU1540" s="173">
        <v>1</v>
      </c>
      <c r="AV1540" s="173">
        <v>1</v>
      </c>
      <c r="AW1540" s="173">
        <v>1</v>
      </c>
      <c r="AX1540" s="173">
        <v>1</v>
      </c>
      <c r="AY1540" s="173" t="s">
        <v>3186</v>
      </c>
      <c r="AZ1540" s="211">
        <f t="shared" si="213"/>
        <v>5</v>
      </c>
      <c r="BA1540" s="211">
        <f t="shared" si="214"/>
        <v>5</v>
      </c>
      <c r="BB1540" s="205">
        <f t="shared" si="208"/>
        <v>7974</v>
      </c>
      <c r="BC1540" s="205">
        <f t="shared" si="209"/>
        <v>6471</v>
      </c>
      <c r="BD1540" s="205">
        <f t="shared" si="210"/>
        <v>1503</v>
      </c>
      <c r="BE1540" s="205">
        <f t="shared" si="211"/>
        <v>0</v>
      </c>
      <c r="BF1540" s="175">
        <v>6471</v>
      </c>
      <c r="BG1540" s="175"/>
      <c r="BH1540" s="175">
        <v>1503</v>
      </c>
      <c r="BI1540" s="175">
        <v>1503</v>
      </c>
      <c r="BJ1540" s="175"/>
      <c r="BK1540" s="175">
        <v>2586</v>
      </c>
      <c r="BL1540" s="175">
        <v>91</v>
      </c>
      <c r="BM1540" s="175">
        <v>1853</v>
      </c>
      <c r="BN1540" s="175">
        <v>367</v>
      </c>
      <c r="BO1540" s="175">
        <v>71</v>
      </c>
      <c r="BP1540" s="198">
        <f t="shared" si="212"/>
        <v>1574</v>
      </c>
    </row>
    <row r="1541" spans="1:68" s="116" customFormat="1" x14ac:dyDescent="0.15">
      <c r="A1541" s="117">
        <v>2858602003</v>
      </c>
      <c r="B1541" s="118" t="s">
        <v>2256</v>
      </c>
      <c r="C1541" s="118" t="s">
        <v>2099</v>
      </c>
      <c r="D1541" s="118" t="s">
        <v>2254</v>
      </c>
      <c r="E1541" s="118" t="s">
        <v>4720</v>
      </c>
      <c r="F1541" s="120">
        <v>11</v>
      </c>
      <c r="G1541" s="119"/>
      <c r="H1541" s="119"/>
      <c r="I1541" s="120" t="s">
        <v>5820</v>
      </c>
      <c r="J1541" s="120">
        <v>1000</v>
      </c>
      <c r="K1541" s="120">
        <v>97498</v>
      </c>
      <c r="L1541" s="120">
        <v>0.26700000000000002</v>
      </c>
      <c r="M1541" s="121" t="s">
        <v>5657</v>
      </c>
      <c r="N1541" s="120">
        <v>1</v>
      </c>
      <c r="O1541" s="119">
        <v>290</v>
      </c>
      <c r="P1541" s="119">
        <v>47</v>
      </c>
      <c r="Q1541" s="119">
        <v>5.3</v>
      </c>
      <c r="R1541" s="120" t="s">
        <v>5658</v>
      </c>
      <c r="S1541" s="120">
        <v>0.22500000000000001</v>
      </c>
      <c r="T1541" s="120"/>
      <c r="U1541" s="120"/>
      <c r="V1541" s="172">
        <v>132.6</v>
      </c>
      <c r="W1541" s="172"/>
      <c r="X1541" s="172">
        <v>81.099999999999994</v>
      </c>
      <c r="Y1541" s="172">
        <v>28.5</v>
      </c>
      <c r="Z1541" s="172">
        <v>23</v>
      </c>
      <c r="AA1541" s="123">
        <v>734.4</v>
      </c>
      <c r="AB1541" s="123"/>
      <c r="AC1541" s="123"/>
      <c r="AD1541" s="123"/>
      <c r="AE1541" s="123"/>
      <c r="AF1541" s="123"/>
      <c r="AG1541" s="214"/>
      <c r="AH1541" s="229" t="str">
        <f t="shared" ref="AH1541:AH1604" si="215">IF(N1541=1,IF(AG1541&gt;0,"a4",IF(AC1541&gt;0,"a3",IF(AA1541&gt;0,"a2","a1"))),IF(AG1541&gt;0,"b4",IF(AC1541&gt;0,"b3",IF(AA1541&gt;0,"b2","b1"))))</f>
        <v>a2</v>
      </c>
      <c r="AI1541" s="122"/>
      <c r="AJ1541" s="122"/>
      <c r="AK1541" s="122"/>
      <c r="AL1541" s="122"/>
      <c r="AM1541" s="122"/>
      <c r="AN1541" s="173">
        <v>5</v>
      </c>
      <c r="AO1541" s="173" t="s">
        <v>3186</v>
      </c>
      <c r="AP1541" s="173" t="s">
        <v>3186</v>
      </c>
      <c r="AQ1541" s="173" t="s">
        <v>3186</v>
      </c>
      <c r="AR1541" s="173" t="s">
        <v>3186</v>
      </c>
      <c r="AS1541" s="173" t="s">
        <v>3186</v>
      </c>
      <c r="AT1541" s="173">
        <v>1</v>
      </c>
      <c r="AU1541" s="173">
        <v>1</v>
      </c>
      <c r="AV1541" s="173">
        <v>1</v>
      </c>
      <c r="AW1541" s="173">
        <v>1</v>
      </c>
      <c r="AX1541" s="173">
        <v>1</v>
      </c>
      <c r="AY1541" s="173" t="s">
        <v>3186</v>
      </c>
      <c r="AZ1541" s="211">
        <f t="shared" si="213"/>
        <v>5</v>
      </c>
      <c r="BA1541" s="211">
        <f t="shared" si="214"/>
        <v>5</v>
      </c>
      <c r="BB1541" s="205">
        <f t="shared" ref="BB1541:BB1604" si="216">SUM(BG1541:BO1541)</f>
        <v>17404</v>
      </c>
      <c r="BC1541" s="205">
        <f t="shared" ref="BC1541:BC1604" si="217">BG1541+BH1541+BK1541+BL1541+BM1541+BN1541+BO1541</f>
        <v>14867</v>
      </c>
      <c r="BD1541" s="205">
        <f t="shared" ref="BD1541:BD1604" si="218">BB1541-BF1541</f>
        <v>2537</v>
      </c>
      <c r="BE1541" s="205">
        <f t="shared" ref="BE1541:BE1604" si="219">BC1541-BF1541</f>
        <v>0</v>
      </c>
      <c r="BF1541" s="175">
        <v>14867</v>
      </c>
      <c r="BG1541" s="175"/>
      <c r="BH1541" s="175">
        <v>2537</v>
      </c>
      <c r="BI1541" s="175">
        <v>2537</v>
      </c>
      <c r="BJ1541" s="175"/>
      <c r="BK1541" s="175">
        <v>4717</v>
      </c>
      <c r="BL1541" s="175">
        <v>3565</v>
      </c>
      <c r="BM1541" s="175">
        <v>3140</v>
      </c>
      <c r="BN1541" s="175">
        <v>786</v>
      </c>
      <c r="BO1541" s="175">
        <v>122</v>
      </c>
      <c r="BP1541" s="198">
        <f t="shared" ref="BP1541:BP1604" si="220">BH1541+BO1541</f>
        <v>2659</v>
      </c>
    </row>
    <row r="1542" spans="1:68" s="116" customFormat="1" x14ac:dyDescent="0.15">
      <c r="A1542" s="117">
        <v>2858602004</v>
      </c>
      <c r="B1542" s="118" t="s">
        <v>2257</v>
      </c>
      <c r="C1542" s="118" t="s">
        <v>2099</v>
      </c>
      <c r="D1542" s="118" t="s">
        <v>2254</v>
      </c>
      <c r="E1542" s="118" t="s">
        <v>4721</v>
      </c>
      <c r="F1542" s="120">
        <v>9</v>
      </c>
      <c r="G1542" s="119">
        <v>378231</v>
      </c>
      <c r="H1542" s="119"/>
      <c r="I1542" s="120" t="s">
        <v>5820</v>
      </c>
      <c r="J1542" s="120">
        <v>2900</v>
      </c>
      <c r="K1542" s="120">
        <v>378231</v>
      </c>
      <c r="L1542" s="120">
        <v>0.35699999999999998</v>
      </c>
      <c r="M1542" s="121" t="s">
        <v>5657</v>
      </c>
      <c r="N1542" s="120">
        <v>1</v>
      </c>
      <c r="O1542" s="119">
        <v>172.5</v>
      </c>
      <c r="P1542" s="119">
        <v>35.5</v>
      </c>
      <c r="Q1542" s="119">
        <v>3.7</v>
      </c>
      <c r="R1542" s="120"/>
      <c r="S1542" s="120"/>
      <c r="T1542" s="120"/>
      <c r="U1542" s="120" t="s">
        <v>5689</v>
      </c>
      <c r="V1542" s="172">
        <v>331.1</v>
      </c>
      <c r="W1542" s="172"/>
      <c r="X1542" s="172">
        <v>233.5</v>
      </c>
      <c r="Y1542" s="172">
        <v>39.799999999999997</v>
      </c>
      <c r="Z1542" s="172">
        <v>57.8</v>
      </c>
      <c r="AA1542" s="123">
        <v>3350.4</v>
      </c>
      <c r="AB1542" s="123"/>
      <c r="AC1542" s="123">
        <v>194.3</v>
      </c>
      <c r="AD1542" s="123"/>
      <c r="AE1542" s="123"/>
      <c r="AF1542" s="123"/>
      <c r="AG1542" s="214"/>
      <c r="AH1542" s="229" t="str">
        <f t="shared" si="215"/>
        <v>a3</v>
      </c>
      <c r="AI1542" s="122"/>
      <c r="AJ1542" s="122"/>
      <c r="AK1542" s="122"/>
      <c r="AL1542" s="122"/>
      <c r="AM1542" s="122"/>
      <c r="AN1542" s="173">
        <v>5</v>
      </c>
      <c r="AO1542" s="173" t="s">
        <v>3186</v>
      </c>
      <c r="AP1542" s="173" t="s">
        <v>3186</v>
      </c>
      <c r="AQ1542" s="173" t="s">
        <v>3186</v>
      </c>
      <c r="AR1542" s="173" t="s">
        <v>3186</v>
      </c>
      <c r="AS1542" s="173" t="s">
        <v>3186</v>
      </c>
      <c r="AT1542" s="173">
        <v>1</v>
      </c>
      <c r="AU1542" s="173">
        <v>1</v>
      </c>
      <c r="AV1542" s="173">
        <v>1</v>
      </c>
      <c r="AW1542" s="173">
        <v>1</v>
      </c>
      <c r="AX1542" s="173">
        <v>1</v>
      </c>
      <c r="AY1542" s="173" t="s">
        <v>3186</v>
      </c>
      <c r="AZ1542" s="211">
        <f t="shared" ref="AZ1542:AZ1605" si="221">SUBTOTAL(9,AN1542:AS1542)</f>
        <v>5</v>
      </c>
      <c r="BA1542" s="211">
        <f t="shared" ref="BA1542:BA1605" si="222">SUBTOTAL(9,AT1542:AY1542)</f>
        <v>5</v>
      </c>
      <c r="BB1542" s="205">
        <f t="shared" si="216"/>
        <v>33944</v>
      </c>
      <c r="BC1542" s="205">
        <f t="shared" si="217"/>
        <v>25106</v>
      </c>
      <c r="BD1542" s="205">
        <f t="shared" si="218"/>
        <v>8838</v>
      </c>
      <c r="BE1542" s="205">
        <f t="shared" si="219"/>
        <v>0</v>
      </c>
      <c r="BF1542" s="175">
        <v>25106</v>
      </c>
      <c r="BG1542" s="175"/>
      <c r="BH1542" s="175">
        <v>8838</v>
      </c>
      <c r="BI1542" s="175">
        <v>8838</v>
      </c>
      <c r="BJ1542" s="175"/>
      <c r="BK1542" s="175">
        <v>4741</v>
      </c>
      <c r="BL1542" s="175">
        <v>2192</v>
      </c>
      <c r="BM1542" s="175">
        <v>7748</v>
      </c>
      <c r="BN1542" s="175">
        <v>1424</v>
      </c>
      <c r="BO1542" s="175">
        <v>163</v>
      </c>
      <c r="BP1542" s="198">
        <f t="shared" si="220"/>
        <v>9001</v>
      </c>
    </row>
    <row r="1543" spans="1:68" s="116" customFormat="1" x14ac:dyDescent="0.15">
      <c r="A1543" s="117">
        <v>2880101001</v>
      </c>
      <c r="B1543" s="118" t="s">
        <v>2258</v>
      </c>
      <c r="C1543" s="118" t="s">
        <v>2099</v>
      </c>
      <c r="D1543" s="118" t="s">
        <v>2259</v>
      </c>
      <c r="E1543" s="118" t="s">
        <v>4722</v>
      </c>
      <c r="F1543" s="120">
        <v>23</v>
      </c>
      <c r="G1543" s="119">
        <v>393994</v>
      </c>
      <c r="H1543" s="119"/>
      <c r="I1543" s="120" t="s">
        <v>5820</v>
      </c>
      <c r="J1543" s="120">
        <v>3500</v>
      </c>
      <c r="K1543" s="120">
        <v>393994</v>
      </c>
      <c r="L1543" s="120">
        <v>0.308</v>
      </c>
      <c r="M1543" s="121" t="s">
        <v>5675</v>
      </c>
      <c r="N1543" s="120">
        <v>2</v>
      </c>
      <c r="O1543" s="119">
        <v>112.6</v>
      </c>
      <c r="P1543" s="119">
        <v>34</v>
      </c>
      <c r="Q1543" s="119">
        <v>3.2</v>
      </c>
      <c r="R1543" s="120" t="s">
        <v>5658</v>
      </c>
      <c r="S1543" s="120">
        <v>1.17</v>
      </c>
      <c r="T1543" s="120"/>
      <c r="U1543" s="120"/>
      <c r="V1543" s="172">
        <v>448.3</v>
      </c>
      <c r="W1543" s="172">
        <v>17.8</v>
      </c>
      <c r="X1543" s="172">
        <v>422.5</v>
      </c>
      <c r="Y1543" s="172">
        <v>8</v>
      </c>
      <c r="Z1543" s="172"/>
      <c r="AA1543" s="123">
        <v>1594</v>
      </c>
      <c r="AB1543" s="123"/>
      <c r="AC1543" s="123">
        <v>173</v>
      </c>
      <c r="AD1543" s="123"/>
      <c r="AE1543" s="123"/>
      <c r="AF1543" s="123"/>
      <c r="AG1543" s="214"/>
      <c r="AH1543" s="229" t="str">
        <f t="shared" si="215"/>
        <v>b3</v>
      </c>
      <c r="AI1543" s="122"/>
      <c r="AJ1543" s="122"/>
      <c r="AK1543" s="122"/>
      <c r="AL1543" s="122"/>
      <c r="AM1543" s="122"/>
      <c r="AN1543" s="173"/>
      <c r="AO1543" s="173"/>
      <c r="AP1543" s="173"/>
      <c r="AQ1543" s="173"/>
      <c r="AR1543" s="173"/>
      <c r="AS1543" s="173">
        <v>0.5</v>
      </c>
      <c r="AT1543" s="173">
        <v>1.5</v>
      </c>
      <c r="AU1543" s="173">
        <v>2</v>
      </c>
      <c r="AV1543" s="173"/>
      <c r="AW1543" s="173"/>
      <c r="AX1543" s="173">
        <v>1.5</v>
      </c>
      <c r="AY1543" s="173"/>
      <c r="AZ1543" s="211">
        <f t="shared" si="221"/>
        <v>0.5</v>
      </c>
      <c r="BA1543" s="211">
        <f t="shared" si="222"/>
        <v>5</v>
      </c>
      <c r="BB1543" s="205">
        <f t="shared" si="216"/>
        <v>87574</v>
      </c>
      <c r="BC1543" s="205">
        <f t="shared" si="217"/>
        <v>67582</v>
      </c>
      <c r="BD1543" s="205">
        <f t="shared" si="218"/>
        <v>20792</v>
      </c>
      <c r="BE1543" s="205">
        <f t="shared" si="219"/>
        <v>800</v>
      </c>
      <c r="BF1543" s="175">
        <v>66782</v>
      </c>
      <c r="BG1543" s="175"/>
      <c r="BH1543" s="175">
        <v>37207</v>
      </c>
      <c r="BI1543" s="175">
        <v>19992</v>
      </c>
      <c r="BJ1543" s="175"/>
      <c r="BK1543" s="175">
        <v>3066</v>
      </c>
      <c r="BL1543" s="175">
        <v>9779</v>
      </c>
      <c r="BM1543" s="175">
        <v>6863</v>
      </c>
      <c r="BN1543" s="175">
        <v>6076</v>
      </c>
      <c r="BO1543" s="175">
        <v>4591</v>
      </c>
      <c r="BP1543" s="198">
        <f t="shared" si="220"/>
        <v>41798</v>
      </c>
    </row>
    <row r="1544" spans="1:68" s="116" customFormat="1" x14ac:dyDescent="0.15">
      <c r="A1544" s="117">
        <v>2900181001</v>
      </c>
      <c r="B1544" s="118" t="s">
        <v>2260</v>
      </c>
      <c r="C1544" s="118" t="s">
        <v>2261</v>
      </c>
      <c r="D1544" s="118" t="s">
        <v>2262</v>
      </c>
      <c r="E1544" s="118" t="s">
        <v>4723</v>
      </c>
      <c r="F1544" s="120">
        <v>39</v>
      </c>
      <c r="G1544" s="119">
        <v>89538760</v>
      </c>
      <c r="H1544" s="119"/>
      <c r="I1544" s="120" t="s">
        <v>5821</v>
      </c>
      <c r="J1544" s="120">
        <v>331500</v>
      </c>
      <c r="K1544" s="120">
        <v>87513490</v>
      </c>
      <c r="L1544" s="120">
        <v>0.72299999999999998</v>
      </c>
      <c r="M1544" s="121" t="s">
        <v>5654</v>
      </c>
      <c r="N1544" s="120">
        <v>1</v>
      </c>
      <c r="O1544" s="119">
        <v>198</v>
      </c>
      <c r="P1544" s="119">
        <v>33.4</v>
      </c>
      <c r="Q1544" s="119">
        <v>4.76</v>
      </c>
      <c r="R1544" s="120" t="s">
        <v>5655</v>
      </c>
      <c r="S1544" s="120">
        <v>474.8</v>
      </c>
      <c r="T1544" s="120"/>
      <c r="U1544" s="120"/>
      <c r="V1544" s="172">
        <v>41047.800000000003</v>
      </c>
      <c r="W1544" s="172">
        <v>6363.6</v>
      </c>
      <c r="X1544" s="172">
        <v>23266.3</v>
      </c>
      <c r="Y1544" s="172">
        <v>10528.3</v>
      </c>
      <c r="Z1544" s="172">
        <v>889.6</v>
      </c>
      <c r="AA1544" s="123">
        <v>347831</v>
      </c>
      <c r="AB1544" s="123">
        <v>706534.40000000061</v>
      </c>
      <c r="AC1544" s="123">
        <v>44907</v>
      </c>
      <c r="AD1544" s="123">
        <v>1363.6</v>
      </c>
      <c r="AE1544" s="123">
        <v>1595.7</v>
      </c>
      <c r="AF1544" s="123"/>
      <c r="AG1544" s="214">
        <f t="shared" ref="AG1544:AG1579" si="223">SUM(AD1544:AF1544)</f>
        <v>2959.3</v>
      </c>
      <c r="AH1544" s="229" t="str">
        <f t="shared" si="215"/>
        <v>a4</v>
      </c>
      <c r="AI1544" s="122"/>
      <c r="AJ1544" s="122"/>
      <c r="AK1544" s="122"/>
      <c r="AL1544" s="122"/>
      <c r="AM1544" s="122"/>
      <c r="AN1544" s="173">
        <v>2</v>
      </c>
      <c r="AO1544" s="173">
        <v>3</v>
      </c>
      <c r="AP1544" s="173">
        <v>3</v>
      </c>
      <c r="AQ1544" s="173">
        <v>4</v>
      </c>
      <c r="AR1544" s="173">
        <v>1</v>
      </c>
      <c r="AS1544" s="173">
        <v>2</v>
      </c>
      <c r="AT1544" s="173">
        <v>7.5</v>
      </c>
      <c r="AU1544" s="173">
        <v>29</v>
      </c>
      <c r="AV1544" s="173">
        <v>9.5</v>
      </c>
      <c r="AW1544" s="173">
        <v>29</v>
      </c>
      <c r="AX1544" s="173">
        <v>4</v>
      </c>
      <c r="AY1544" s="173">
        <v>5</v>
      </c>
      <c r="AZ1544" s="211">
        <f t="shared" si="221"/>
        <v>15</v>
      </c>
      <c r="BA1544" s="211">
        <f t="shared" si="222"/>
        <v>84</v>
      </c>
      <c r="BB1544" s="205">
        <f t="shared" si="216"/>
        <v>1795335</v>
      </c>
      <c r="BC1544" s="205">
        <f t="shared" si="217"/>
        <v>1473889</v>
      </c>
      <c r="BD1544" s="205">
        <f t="shared" si="218"/>
        <v>332896</v>
      </c>
      <c r="BE1544" s="205">
        <f t="shared" si="219"/>
        <v>11450</v>
      </c>
      <c r="BF1544" s="175">
        <v>1462439</v>
      </c>
      <c r="BG1544" s="175"/>
      <c r="BH1544" s="175">
        <v>487620</v>
      </c>
      <c r="BI1544" s="175">
        <v>286240</v>
      </c>
      <c r="BJ1544" s="175">
        <v>35206</v>
      </c>
      <c r="BK1544" s="175">
        <v>23820</v>
      </c>
      <c r="BL1544" s="175">
        <v>90014</v>
      </c>
      <c r="BM1544" s="175">
        <v>509905</v>
      </c>
      <c r="BN1544" s="175">
        <v>205347</v>
      </c>
      <c r="BO1544" s="175">
        <v>157183</v>
      </c>
      <c r="BP1544" s="198">
        <f t="shared" si="220"/>
        <v>644803</v>
      </c>
    </row>
    <row r="1545" spans="1:68" s="116" customFormat="1" x14ac:dyDescent="0.15">
      <c r="A1545" s="117">
        <v>2900181002</v>
      </c>
      <c r="B1545" s="118" t="s">
        <v>2263</v>
      </c>
      <c r="C1545" s="118" t="s">
        <v>2261</v>
      </c>
      <c r="D1545" s="118" t="s">
        <v>2262</v>
      </c>
      <c r="E1545" s="118" t="s">
        <v>4724</v>
      </c>
      <c r="F1545" s="120">
        <v>29</v>
      </c>
      <c r="G1545" s="119">
        <v>33552960</v>
      </c>
      <c r="H1545" s="119"/>
      <c r="I1545" s="120" t="s">
        <v>5820</v>
      </c>
      <c r="J1545" s="120">
        <v>125835</v>
      </c>
      <c r="K1545" s="120">
        <v>33397551</v>
      </c>
      <c r="L1545" s="120">
        <v>0.72699999999999998</v>
      </c>
      <c r="M1545" s="121" t="s">
        <v>5661</v>
      </c>
      <c r="N1545" s="120">
        <v>1</v>
      </c>
      <c r="O1545" s="119">
        <v>233</v>
      </c>
      <c r="P1545" s="119">
        <v>35.799999999999997</v>
      </c>
      <c r="Q1545" s="119">
        <v>6.47</v>
      </c>
      <c r="R1545" s="120" t="s">
        <v>5655</v>
      </c>
      <c r="S1545" s="120">
        <v>203.5</v>
      </c>
      <c r="T1545" s="120"/>
      <c r="U1545" s="120"/>
      <c r="V1545" s="172">
        <v>16379.9</v>
      </c>
      <c r="W1545" s="172">
        <v>3363.3</v>
      </c>
      <c r="X1545" s="172">
        <v>9107.2000000000007</v>
      </c>
      <c r="Y1545" s="172">
        <v>3251.7</v>
      </c>
      <c r="Z1545" s="172">
        <v>657.7</v>
      </c>
      <c r="AA1545" s="123">
        <v>175744</v>
      </c>
      <c r="AB1545" s="123"/>
      <c r="AC1545" s="123">
        <v>26709</v>
      </c>
      <c r="AD1545" s="123"/>
      <c r="AE1545" s="123"/>
      <c r="AF1545" s="123"/>
      <c r="AG1545" s="214"/>
      <c r="AH1545" s="229" t="str">
        <f t="shared" si="215"/>
        <v>a3</v>
      </c>
      <c r="AI1545" s="122"/>
      <c r="AJ1545" s="122"/>
      <c r="AK1545" s="122"/>
      <c r="AL1545" s="122"/>
      <c r="AM1545" s="122"/>
      <c r="AN1545" s="173">
        <v>1</v>
      </c>
      <c r="AO1545" s="173">
        <v>75162</v>
      </c>
      <c r="AP1545" s="173">
        <v>1.5</v>
      </c>
      <c r="AQ1545" s="173">
        <v>1</v>
      </c>
      <c r="AR1545" s="173"/>
      <c r="AS1545" s="173"/>
      <c r="AT1545" s="173">
        <v>8</v>
      </c>
      <c r="AU1545" s="173">
        <v>8</v>
      </c>
      <c r="AV1545" s="173">
        <v>10.5</v>
      </c>
      <c r="AW1545" s="173">
        <v>10.5</v>
      </c>
      <c r="AX1545" s="173">
        <v>5</v>
      </c>
      <c r="AY1545" s="173">
        <v>5</v>
      </c>
      <c r="AZ1545" s="211">
        <f t="shared" si="221"/>
        <v>75165.5</v>
      </c>
      <c r="BA1545" s="211">
        <f t="shared" si="222"/>
        <v>47</v>
      </c>
      <c r="BB1545" s="205">
        <f t="shared" si="216"/>
        <v>2423540</v>
      </c>
      <c r="BC1545" s="205">
        <f t="shared" si="217"/>
        <v>2260764</v>
      </c>
      <c r="BD1545" s="205">
        <f t="shared" si="218"/>
        <v>1192482</v>
      </c>
      <c r="BE1545" s="205">
        <f t="shared" si="219"/>
        <v>1029706</v>
      </c>
      <c r="BF1545" s="175">
        <v>1231058</v>
      </c>
      <c r="BG1545" s="175"/>
      <c r="BH1545" s="175">
        <v>247800</v>
      </c>
      <c r="BI1545" s="175">
        <v>144948</v>
      </c>
      <c r="BJ1545" s="175">
        <v>17828</v>
      </c>
      <c r="BK1545" s="175">
        <v>513255</v>
      </c>
      <c r="BL1545" s="175">
        <v>50576</v>
      </c>
      <c r="BM1545" s="175">
        <v>1231058</v>
      </c>
      <c r="BN1545" s="175">
        <v>144296</v>
      </c>
      <c r="BO1545" s="175">
        <v>73779</v>
      </c>
      <c r="BP1545" s="198">
        <f t="shared" si="220"/>
        <v>321579</v>
      </c>
    </row>
    <row r="1546" spans="1:68" s="116" customFormat="1" x14ac:dyDescent="0.15">
      <c r="A1546" s="117">
        <v>2900281001</v>
      </c>
      <c r="B1546" s="118" t="s">
        <v>2264</v>
      </c>
      <c r="C1546" s="118" t="s">
        <v>2261</v>
      </c>
      <c r="D1546" s="118" t="s">
        <v>2265</v>
      </c>
      <c r="E1546" s="118" t="s">
        <v>4725</v>
      </c>
      <c r="F1546" s="120">
        <v>26</v>
      </c>
      <c r="G1546" s="119">
        <v>2504330</v>
      </c>
      <c r="H1546" s="119"/>
      <c r="I1546" s="120" t="s">
        <v>5820</v>
      </c>
      <c r="J1546" s="120">
        <v>12700</v>
      </c>
      <c r="K1546" s="120">
        <v>2597225</v>
      </c>
      <c r="L1546" s="120">
        <v>0.56000000000000005</v>
      </c>
      <c r="M1546" s="121" t="s">
        <v>5661</v>
      </c>
      <c r="N1546" s="120">
        <v>2</v>
      </c>
      <c r="O1546" s="119">
        <v>131</v>
      </c>
      <c r="P1546" s="119">
        <v>28.6</v>
      </c>
      <c r="Q1546" s="119">
        <v>2.83</v>
      </c>
      <c r="R1546" s="120" t="s">
        <v>5655</v>
      </c>
      <c r="S1546" s="120">
        <v>43.4</v>
      </c>
      <c r="T1546" s="120"/>
      <c r="U1546" s="120"/>
      <c r="V1546" s="172">
        <v>2072</v>
      </c>
      <c r="W1546" s="172">
        <v>156.69999999999999</v>
      </c>
      <c r="X1546" s="172">
        <v>1187.2</v>
      </c>
      <c r="Y1546" s="172">
        <v>183.5</v>
      </c>
      <c r="Z1546" s="172">
        <v>544.6</v>
      </c>
      <c r="AA1546" s="123">
        <v>13951</v>
      </c>
      <c r="AB1546" s="123"/>
      <c r="AC1546" s="123">
        <v>388</v>
      </c>
      <c r="AD1546" s="123"/>
      <c r="AE1546" s="123"/>
      <c r="AF1546" s="123"/>
      <c r="AG1546" s="214"/>
      <c r="AH1546" s="229" t="str">
        <f t="shared" si="215"/>
        <v>b3</v>
      </c>
      <c r="AI1546" s="122"/>
      <c r="AJ1546" s="122"/>
      <c r="AK1546" s="122"/>
      <c r="AL1546" s="122"/>
      <c r="AM1546" s="122"/>
      <c r="AN1546" s="173">
        <v>2</v>
      </c>
      <c r="AO1546" s="173">
        <v>1</v>
      </c>
      <c r="AP1546" s="173">
        <v>1</v>
      </c>
      <c r="AQ1546" s="173">
        <v>1</v>
      </c>
      <c r="AR1546" s="173"/>
      <c r="AS1546" s="173">
        <v>1</v>
      </c>
      <c r="AT1546" s="173">
        <v>5</v>
      </c>
      <c r="AU1546" s="173">
        <v>5</v>
      </c>
      <c r="AV1546" s="173">
        <v>2</v>
      </c>
      <c r="AW1546" s="173">
        <v>2</v>
      </c>
      <c r="AX1546" s="173">
        <v>2</v>
      </c>
      <c r="AY1546" s="173">
        <v>6</v>
      </c>
      <c r="AZ1546" s="211">
        <f t="shared" si="221"/>
        <v>6</v>
      </c>
      <c r="BA1546" s="211">
        <f t="shared" si="222"/>
        <v>22</v>
      </c>
      <c r="BB1546" s="205">
        <f t="shared" si="216"/>
        <v>333471</v>
      </c>
      <c r="BC1546" s="205">
        <f t="shared" si="217"/>
        <v>263327</v>
      </c>
      <c r="BD1546" s="205">
        <f t="shared" si="218"/>
        <v>72681</v>
      </c>
      <c r="BE1546" s="205">
        <f t="shared" si="219"/>
        <v>2537</v>
      </c>
      <c r="BF1546" s="175">
        <v>260790</v>
      </c>
      <c r="BG1546" s="175"/>
      <c r="BH1546" s="175">
        <v>107730</v>
      </c>
      <c r="BI1546" s="175">
        <v>63422</v>
      </c>
      <c r="BJ1546" s="175">
        <v>6722</v>
      </c>
      <c r="BK1546" s="175">
        <v>31658</v>
      </c>
      <c r="BL1546" s="175">
        <v>21699</v>
      </c>
      <c r="BM1546" s="175">
        <v>35890</v>
      </c>
      <c r="BN1546" s="175">
        <v>23261</v>
      </c>
      <c r="BO1546" s="175">
        <v>43089</v>
      </c>
      <c r="BP1546" s="198">
        <f t="shared" si="220"/>
        <v>150819</v>
      </c>
    </row>
    <row r="1547" spans="1:68" s="116" customFormat="1" x14ac:dyDescent="0.15">
      <c r="A1547" s="117">
        <v>2900381001</v>
      </c>
      <c r="B1547" s="118" t="s">
        <v>2266</v>
      </c>
      <c r="C1547" s="118" t="s">
        <v>2261</v>
      </c>
      <c r="D1547" s="118" t="s">
        <v>2267</v>
      </c>
      <c r="E1547" s="118" t="s">
        <v>4726</v>
      </c>
      <c r="F1547" s="120">
        <v>22</v>
      </c>
      <c r="G1547" s="119">
        <v>3829861</v>
      </c>
      <c r="H1547" s="119"/>
      <c r="I1547" s="120" t="s">
        <v>5820</v>
      </c>
      <c r="J1547" s="120">
        <v>15600</v>
      </c>
      <c r="K1547" s="120">
        <v>3653703</v>
      </c>
      <c r="L1547" s="120">
        <v>0.64200000000000002</v>
      </c>
      <c r="M1547" s="121" t="s">
        <v>5675</v>
      </c>
      <c r="N1547" s="120">
        <v>2</v>
      </c>
      <c r="O1547" s="119">
        <v>152</v>
      </c>
      <c r="P1547" s="119">
        <v>27.9</v>
      </c>
      <c r="Q1547" s="119">
        <v>4.29</v>
      </c>
      <c r="R1547" s="120" t="s">
        <v>5655</v>
      </c>
      <c r="S1547" s="120">
        <v>64.7</v>
      </c>
      <c r="T1547" s="120"/>
      <c r="U1547" s="120"/>
      <c r="V1547" s="172">
        <v>2653.8</v>
      </c>
      <c r="W1547" s="172">
        <v>333.7</v>
      </c>
      <c r="X1547" s="172">
        <v>1452.9</v>
      </c>
      <c r="Y1547" s="172">
        <v>250</v>
      </c>
      <c r="Z1547" s="172">
        <v>617.20000000000005</v>
      </c>
      <c r="AA1547" s="123">
        <v>16021.7</v>
      </c>
      <c r="AB1547" s="123"/>
      <c r="AC1547" s="123">
        <v>1889.6</v>
      </c>
      <c r="AD1547" s="123"/>
      <c r="AE1547" s="123"/>
      <c r="AF1547" s="123"/>
      <c r="AG1547" s="214"/>
      <c r="AH1547" s="229" t="str">
        <f t="shared" si="215"/>
        <v>b3</v>
      </c>
      <c r="AI1547" s="122"/>
      <c r="AJ1547" s="122"/>
      <c r="AK1547" s="122"/>
      <c r="AL1547" s="122"/>
      <c r="AM1547" s="122"/>
      <c r="AN1547" s="173">
        <v>3</v>
      </c>
      <c r="AO1547" s="173"/>
      <c r="AP1547" s="173"/>
      <c r="AQ1547" s="173">
        <v>1</v>
      </c>
      <c r="AR1547" s="173"/>
      <c r="AS1547" s="173"/>
      <c r="AT1547" s="173">
        <v>2.5</v>
      </c>
      <c r="AU1547" s="173">
        <v>4</v>
      </c>
      <c r="AV1547" s="173">
        <v>2.5</v>
      </c>
      <c r="AW1547" s="173">
        <v>4</v>
      </c>
      <c r="AX1547" s="173">
        <v>2</v>
      </c>
      <c r="AY1547" s="173">
        <v>9</v>
      </c>
      <c r="AZ1547" s="211">
        <f t="shared" si="221"/>
        <v>4</v>
      </c>
      <c r="BA1547" s="211">
        <f t="shared" si="222"/>
        <v>24</v>
      </c>
      <c r="BB1547" s="205">
        <f t="shared" si="216"/>
        <v>332562</v>
      </c>
      <c r="BC1547" s="205">
        <f t="shared" si="217"/>
        <v>264100</v>
      </c>
      <c r="BD1547" s="205">
        <f t="shared" si="218"/>
        <v>70978</v>
      </c>
      <c r="BE1547" s="205">
        <f t="shared" si="219"/>
        <v>2516</v>
      </c>
      <c r="BF1547" s="175">
        <v>261584</v>
      </c>
      <c r="BG1547" s="175"/>
      <c r="BH1547" s="175">
        <v>105525</v>
      </c>
      <c r="BI1547" s="175">
        <v>62898</v>
      </c>
      <c r="BJ1547" s="175">
        <v>5564</v>
      </c>
      <c r="BK1547" s="175">
        <v>43262</v>
      </c>
      <c r="BL1547" s="175">
        <v>11242</v>
      </c>
      <c r="BM1547" s="175">
        <v>38779</v>
      </c>
      <c r="BN1547" s="175">
        <v>31268</v>
      </c>
      <c r="BO1547" s="175">
        <v>34024</v>
      </c>
      <c r="BP1547" s="198">
        <f t="shared" si="220"/>
        <v>139549</v>
      </c>
    </row>
    <row r="1548" spans="1:68" s="116" customFormat="1" x14ac:dyDescent="0.15">
      <c r="A1548" s="117">
        <v>2920101001</v>
      </c>
      <c r="B1548" s="118" t="s">
        <v>2268</v>
      </c>
      <c r="C1548" s="118" t="s">
        <v>2261</v>
      </c>
      <c r="D1548" s="118" t="s">
        <v>2269</v>
      </c>
      <c r="E1548" s="118" t="s">
        <v>4727</v>
      </c>
      <c r="F1548" s="120">
        <v>29</v>
      </c>
      <c r="G1548" s="119">
        <v>448504</v>
      </c>
      <c r="H1548" s="119"/>
      <c r="I1548" s="120" t="s">
        <v>5820</v>
      </c>
      <c r="J1548" s="120">
        <v>4664</v>
      </c>
      <c r="K1548" s="120">
        <v>526757</v>
      </c>
      <c r="L1548" s="120">
        <v>0.309</v>
      </c>
      <c r="M1548" s="121" t="s">
        <v>5654</v>
      </c>
      <c r="N1548" s="120">
        <v>2</v>
      </c>
      <c r="O1548" s="119">
        <v>180</v>
      </c>
      <c r="P1548" s="119"/>
      <c r="Q1548" s="119"/>
      <c r="R1548" s="120" t="s">
        <v>5655</v>
      </c>
      <c r="S1548" s="120">
        <v>7.2</v>
      </c>
      <c r="T1548" s="120"/>
      <c r="U1548" s="120"/>
      <c r="V1548" s="172">
        <v>1439</v>
      </c>
      <c r="W1548" s="172">
        <v>214</v>
      </c>
      <c r="X1548" s="172">
        <v>691</v>
      </c>
      <c r="Y1548" s="172">
        <v>12</v>
      </c>
      <c r="Z1548" s="172">
        <v>522</v>
      </c>
      <c r="AA1548" s="123">
        <v>4538</v>
      </c>
      <c r="AB1548" s="123"/>
      <c r="AC1548" s="123">
        <v>427</v>
      </c>
      <c r="AD1548" s="123"/>
      <c r="AE1548" s="123"/>
      <c r="AF1548" s="123"/>
      <c r="AG1548" s="214"/>
      <c r="AH1548" s="229" t="str">
        <f t="shared" si="215"/>
        <v>b3</v>
      </c>
      <c r="AI1548" s="122"/>
      <c r="AJ1548" s="122"/>
      <c r="AK1548" s="122"/>
      <c r="AL1548" s="122"/>
      <c r="AM1548" s="122"/>
      <c r="AN1548" s="173">
        <v>3</v>
      </c>
      <c r="AO1548" s="173"/>
      <c r="AP1548" s="173"/>
      <c r="AQ1548" s="173"/>
      <c r="AR1548" s="173"/>
      <c r="AS1548" s="173">
        <v>1</v>
      </c>
      <c r="AT1548" s="173">
        <v>2</v>
      </c>
      <c r="AU1548" s="173">
        <v>2</v>
      </c>
      <c r="AV1548" s="173">
        <v>1</v>
      </c>
      <c r="AW1548" s="173">
        <v>1</v>
      </c>
      <c r="AX1548" s="173"/>
      <c r="AY1548" s="173">
        <v>1</v>
      </c>
      <c r="AZ1548" s="211">
        <f t="shared" si="221"/>
        <v>4</v>
      </c>
      <c r="BA1548" s="211">
        <f t="shared" si="222"/>
        <v>7</v>
      </c>
      <c r="BB1548" s="205">
        <f t="shared" si="216"/>
        <v>145255</v>
      </c>
      <c r="BC1548" s="205">
        <f t="shared" si="217"/>
        <v>109428</v>
      </c>
      <c r="BD1548" s="205">
        <f t="shared" si="218"/>
        <v>37423</v>
      </c>
      <c r="BE1548" s="205">
        <f t="shared" si="219"/>
        <v>1596</v>
      </c>
      <c r="BF1548" s="175">
        <v>107832</v>
      </c>
      <c r="BG1548" s="175">
        <v>5700</v>
      </c>
      <c r="BH1548" s="175">
        <v>51603</v>
      </c>
      <c r="BI1548" s="175">
        <v>35827</v>
      </c>
      <c r="BJ1548" s="175"/>
      <c r="BK1548" s="175">
        <v>2273</v>
      </c>
      <c r="BL1548" s="175">
        <v>10233</v>
      </c>
      <c r="BM1548" s="175">
        <v>19977</v>
      </c>
      <c r="BN1548" s="175">
        <v>17574</v>
      </c>
      <c r="BO1548" s="175">
        <v>2068</v>
      </c>
      <c r="BP1548" s="198">
        <f t="shared" si="220"/>
        <v>53671</v>
      </c>
    </row>
    <row r="1549" spans="1:68" s="116" customFormat="1" x14ac:dyDescent="0.15">
      <c r="A1549" s="117">
        <v>2920101002</v>
      </c>
      <c r="B1549" s="118" t="s">
        <v>2270</v>
      </c>
      <c r="C1549" s="118" t="s">
        <v>2261</v>
      </c>
      <c r="D1549" s="118" t="s">
        <v>2269</v>
      </c>
      <c r="E1549" s="118" t="s">
        <v>4728</v>
      </c>
      <c r="F1549" s="120">
        <v>23</v>
      </c>
      <c r="G1549" s="119">
        <v>2599710</v>
      </c>
      <c r="H1549" s="119"/>
      <c r="I1549" s="120" t="s">
        <v>5820</v>
      </c>
      <c r="J1549" s="120">
        <v>15400</v>
      </c>
      <c r="K1549" s="120">
        <v>2531922</v>
      </c>
      <c r="L1549" s="120">
        <v>0.45</v>
      </c>
      <c r="M1549" s="121" t="s">
        <v>5654</v>
      </c>
      <c r="N1549" s="120">
        <v>2</v>
      </c>
      <c r="O1549" s="119">
        <v>159</v>
      </c>
      <c r="P1549" s="119" t="s">
        <v>5666</v>
      </c>
      <c r="Q1549" s="119"/>
      <c r="R1549" s="120" t="s">
        <v>5655</v>
      </c>
      <c r="S1549" s="120">
        <v>36.5</v>
      </c>
      <c r="T1549" s="120"/>
      <c r="U1549" s="120"/>
      <c r="V1549" s="172">
        <v>3008</v>
      </c>
      <c r="W1549" s="172">
        <v>199</v>
      </c>
      <c r="X1549" s="172">
        <v>2021</v>
      </c>
      <c r="Y1549" s="172">
        <v>177</v>
      </c>
      <c r="Z1549" s="172">
        <v>611</v>
      </c>
      <c r="AA1549" s="123">
        <v>22908</v>
      </c>
      <c r="AB1549" s="123"/>
      <c r="AC1549" s="123">
        <v>1579</v>
      </c>
      <c r="AD1549" s="123"/>
      <c r="AE1549" s="123"/>
      <c r="AF1549" s="123"/>
      <c r="AG1549" s="214"/>
      <c r="AH1549" s="229" t="str">
        <f t="shared" si="215"/>
        <v>b3</v>
      </c>
      <c r="AI1549" s="122"/>
      <c r="AJ1549" s="122"/>
      <c r="AK1549" s="122"/>
      <c r="AL1549" s="122"/>
      <c r="AM1549" s="122"/>
      <c r="AN1549" s="173">
        <v>3</v>
      </c>
      <c r="AO1549" s="173"/>
      <c r="AP1549" s="173"/>
      <c r="AQ1549" s="173"/>
      <c r="AR1549" s="173"/>
      <c r="AS1549" s="173">
        <v>2</v>
      </c>
      <c r="AT1549" s="173">
        <v>3</v>
      </c>
      <c r="AU1549" s="173">
        <v>2</v>
      </c>
      <c r="AV1549" s="173">
        <v>1</v>
      </c>
      <c r="AW1549" s="173">
        <v>1</v>
      </c>
      <c r="AX1549" s="173">
        <v>1</v>
      </c>
      <c r="AY1549" s="173">
        <v>2</v>
      </c>
      <c r="AZ1549" s="211">
        <f t="shared" si="221"/>
        <v>5</v>
      </c>
      <c r="BA1549" s="211">
        <f t="shared" si="222"/>
        <v>10</v>
      </c>
      <c r="BB1549" s="205">
        <f t="shared" si="216"/>
        <v>284152</v>
      </c>
      <c r="BC1549" s="205">
        <f t="shared" si="217"/>
        <v>216552</v>
      </c>
      <c r="BD1549" s="205">
        <f t="shared" si="218"/>
        <v>70658</v>
      </c>
      <c r="BE1549" s="205">
        <f t="shared" si="219"/>
        <v>3058</v>
      </c>
      <c r="BF1549" s="175">
        <v>213494</v>
      </c>
      <c r="BG1549" s="175">
        <v>12050</v>
      </c>
      <c r="BH1549" s="175">
        <v>99913</v>
      </c>
      <c r="BI1549" s="175">
        <v>67600</v>
      </c>
      <c r="BJ1549" s="175"/>
      <c r="BK1549" s="175">
        <v>9904</v>
      </c>
      <c r="BL1549" s="175">
        <v>19480</v>
      </c>
      <c r="BM1549" s="175">
        <v>38649</v>
      </c>
      <c r="BN1549" s="175">
        <v>32785</v>
      </c>
      <c r="BO1549" s="175">
        <v>3771</v>
      </c>
      <c r="BP1549" s="198">
        <f t="shared" si="220"/>
        <v>103684</v>
      </c>
    </row>
    <row r="1550" spans="1:68" s="116" customFormat="1" x14ac:dyDescent="0.15">
      <c r="A1550" s="117">
        <v>2920101003</v>
      </c>
      <c r="B1550" s="118" t="s">
        <v>2271</v>
      </c>
      <c r="C1550" s="118" t="s">
        <v>2261</v>
      </c>
      <c r="D1550" s="118" t="s">
        <v>2269</v>
      </c>
      <c r="E1550" s="118" t="s">
        <v>4729</v>
      </c>
      <c r="F1550" s="120">
        <v>17</v>
      </c>
      <c r="G1550" s="119">
        <v>178665</v>
      </c>
      <c r="H1550" s="119"/>
      <c r="I1550" s="120" t="s">
        <v>5820</v>
      </c>
      <c r="J1550" s="120">
        <v>1184</v>
      </c>
      <c r="K1550" s="120">
        <v>207960</v>
      </c>
      <c r="L1550" s="120">
        <v>0.48099999999999998</v>
      </c>
      <c r="M1550" s="121" t="s">
        <v>5675</v>
      </c>
      <c r="N1550" s="120">
        <v>2</v>
      </c>
      <c r="O1550" s="119">
        <v>120</v>
      </c>
      <c r="P1550" s="119"/>
      <c r="Q1550" s="119"/>
      <c r="R1550" s="120" t="s">
        <v>5655</v>
      </c>
      <c r="S1550" s="120">
        <v>2.7</v>
      </c>
      <c r="T1550" s="120"/>
      <c r="U1550" s="120"/>
      <c r="V1550" s="172">
        <v>365</v>
      </c>
      <c r="W1550" s="172">
        <v>19</v>
      </c>
      <c r="X1550" s="172">
        <v>274</v>
      </c>
      <c r="Y1550" s="172">
        <v>1</v>
      </c>
      <c r="Z1550" s="172">
        <v>71</v>
      </c>
      <c r="AA1550" s="123">
        <v>657</v>
      </c>
      <c r="AB1550" s="123"/>
      <c r="AC1550" s="123"/>
      <c r="AD1550" s="123"/>
      <c r="AE1550" s="123"/>
      <c r="AF1550" s="123"/>
      <c r="AG1550" s="214"/>
      <c r="AH1550" s="229" t="str">
        <f t="shared" si="215"/>
        <v>b2</v>
      </c>
      <c r="AI1550" s="122"/>
      <c r="AJ1550" s="122"/>
      <c r="AK1550" s="122"/>
      <c r="AL1550" s="122"/>
      <c r="AM1550" s="122"/>
      <c r="AN1550" s="173">
        <v>3</v>
      </c>
      <c r="AO1550" s="173"/>
      <c r="AP1550" s="173"/>
      <c r="AQ1550" s="173"/>
      <c r="AR1550" s="173"/>
      <c r="AS1550" s="173">
        <v>1</v>
      </c>
      <c r="AT1550" s="173">
        <v>2</v>
      </c>
      <c r="AU1550" s="173">
        <v>2</v>
      </c>
      <c r="AV1550" s="173">
        <v>1</v>
      </c>
      <c r="AW1550" s="173">
        <v>1</v>
      </c>
      <c r="AX1550" s="173">
        <v>1</v>
      </c>
      <c r="AY1550" s="173">
        <v>1</v>
      </c>
      <c r="AZ1550" s="211">
        <f t="shared" si="221"/>
        <v>4</v>
      </c>
      <c r="BA1550" s="211">
        <f t="shared" si="222"/>
        <v>8</v>
      </c>
      <c r="BB1550" s="205">
        <f t="shared" si="216"/>
        <v>81475</v>
      </c>
      <c r="BC1550" s="205">
        <f t="shared" si="217"/>
        <v>58145</v>
      </c>
      <c r="BD1550" s="205">
        <f t="shared" si="218"/>
        <v>24400</v>
      </c>
      <c r="BE1550" s="205">
        <f t="shared" si="219"/>
        <v>1070</v>
      </c>
      <c r="BF1550" s="175">
        <v>57075</v>
      </c>
      <c r="BG1550" s="175">
        <v>3830</v>
      </c>
      <c r="BH1550" s="175">
        <v>34565</v>
      </c>
      <c r="BI1550" s="175">
        <v>23330</v>
      </c>
      <c r="BJ1550" s="175"/>
      <c r="BK1550" s="175">
        <v>1383</v>
      </c>
      <c r="BL1550" s="175">
        <v>9655</v>
      </c>
      <c r="BM1550" s="175">
        <v>5128</v>
      </c>
      <c r="BN1550" s="175">
        <v>2277</v>
      </c>
      <c r="BO1550" s="175">
        <v>1307</v>
      </c>
      <c r="BP1550" s="198">
        <f t="shared" si="220"/>
        <v>35872</v>
      </c>
    </row>
    <row r="1551" spans="1:68" s="116" customFormat="1" x14ac:dyDescent="0.15">
      <c r="A1551" s="117">
        <v>2920102004</v>
      </c>
      <c r="B1551" s="118" t="s">
        <v>2272</v>
      </c>
      <c r="C1551" s="118" t="s">
        <v>2261</v>
      </c>
      <c r="D1551" s="118" t="s">
        <v>2269</v>
      </c>
      <c r="E1551" s="118" t="s">
        <v>4730</v>
      </c>
      <c r="F1551" s="120">
        <v>21</v>
      </c>
      <c r="G1551" s="119">
        <v>71080</v>
      </c>
      <c r="H1551" s="119"/>
      <c r="I1551" s="120" t="s">
        <v>5820</v>
      </c>
      <c r="J1551" s="120">
        <v>316</v>
      </c>
      <c r="K1551" s="120">
        <v>71080</v>
      </c>
      <c r="L1551" s="120">
        <v>0.61599999999999999</v>
      </c>
      <c r="M1551" s="121" t="s">
        <v>5657</v>
      </c>
      <c r="N1551" s="120">
        <v>1</v>
      </c>
      <c r="O1551" s="119">
        <v>165</v>
      </c>
      <c r="P1551" s="119">
        <v>38.700000000000003</v>
      </c>
      <c r="Q1551" s="119">
        <v>4.0999999999999996</v>
      </c>
      <c r="R1551" s="120" t="s">
        <v>5660</v>
      </c>
      <c r="S1551" s="120">
        <v>0.4</v>
      </c>
      <c r="T1551" s="120"/>
      <c r="U1551" s="120"/>
      <c r="V1551" s="172">
        <v>54.5</v>
      </c>
      <c r="W1551" s="172">
        <v>5.0999999999999996</v>
      </c>
      <c r="X1551" s="172">
        <v>31</v>
      </c>
      <c r="Y1551" s="172">
        <v>15.6</v>
      </c>
      <c r="Z1551" s="172">
        <v>2.8</v>
      </c>
      <c r="AA1551" s="123">
        <v>300</v>
      </c>
      <c r="AB1551" s="123"/>
      <c r="AC1551" s="123">
        <v>42</v>
      </c>
      <c r="AD1551" s="123"/>
      <c r="AE1551" s="123"/>
      <c r="AF1551" s="123"/>
      <c r="AG1551" s="214"/>
      <c r="AH1551" s="229" t="str">
        <f t="shared" si="215"/>
        <v>a3</v>
      </c>
      <c r="AI1551" s="122"/>
      <c r="AJ1551" s="122"/>
      <c r="AK1551" s="122"/>
      <c r="AL1551" s="122"/>
      <c r="AM1551" s="122"/>
      <c r="AN1551" s="173">
        <v>3</v>
      </c>
      <c r="AO1551" s="173"/>
      <c r="AP1551" s="173"/>
      <c r="AQ1551" s="173"/>
      <c r="AR1551" s="173">
        <v>1</v>
      </c>
      <c r="AS1551" s="173">
        <v>0.5</v>
      </c>
      <c r="AT1551" s="173"/>
      <c r="AU1551" s="173"/>
      <c r="AV1551" s="173">
        <v>1</v>
      </c>
      <c r="AW1551" s="173"/>
      <c r="AX1551" s="173"/>
      <c r="AY1551" s="173">
        <v>1</v>
      </c>
      <c r="AZ1551" s="211">
        <f t="shared" si="221"/>
        <v>4.5</v>
      </c>
      <c r="BA1551" s="211">
        <f t="shared" si="222"/>
        <v>2</v>
      </c>
      <c r="BB1551" s="205">
        <f t="shared" si="216"/>
        <v>9615</v>
      </c>
      <c r="BC1551" s="205">
        <f t="shared" si="217"/>
        <v>7974</v>
      </c>
      <c r="BD1551" s="205">
        <f t="shared" si="218"/>
        <v>1759</v>
      </c>
      <c r="BE1551" s="205">
        <f t="shared" si="219"/>
        <v>118</v>
      </c>
      <c r="BF1551" s="175">
        <v>7856</v>
      </c>
      <c r="BG1551" s="175">
        <v>420</v>
      </c>
      <c r="BH1551" s="175">
        <v>3689</v>
      </c>
      <c r="BI1551" s="175">
        <v>1641</v>
      </c>
      <c r="BJ1551" s="175"/>
      <c r="BK1551" s="175"/>
      <c r="BL1551" s="175">
        <v>1782</v>
      </c>
      <c r="BM1551" s="175">
        <v>907</v>
      </c>
      <c r="BN1551" s="175">
        <v>1058</v>
      </c>
      <c r="BO1551" s="175">
        <v>118</v>
      </c>
      <c r="BP1551" s="198">
        <f t="shared" si="220"/>
        <v>3807</v>
      </c>
    </row>
    <row r="1552" spans="1:68" s="116" customFormat="1" x14ac:dyDescent="0.15">
      <c r="A1552" s="117">
        <v>2920901001</v>
      </c>
      <c r="B1552" s="118" t="s">
        <v>1724</v>
      </c>
      <c r="C1552" s="118" t="s">
        <v>2261</v>
      </c>
      <c r="D1552" s="118" t="s">
        <v>2273</v>
      </c>
      <c r="E1552" s="118" t="s">
        <v>4731</v>
      </c>
      <c r="F1552" s="120">
        <v>28</v>
      </c>
      <c r="G1552" s="119">
        <v>545338</v>
      </c>
      <c r="H1552" s="119"/>
      <c r="I1552" s="120" t="s">
        <v>5820</v>
      </c>
      <c r="J1552" s="120">
        <v>3960</v>
      </c>
      <c r="K1552" s="120">
        <v>545338</v>
      </c>
      <c r="L1552" s="120">
        <v>0.377</v>
      </c>
      <c r="M1552" s="121" t="s">
        <v>5654</v>
      </c>
      <c r="N1552" s="120">
        <v>2</v>
      </c>
      <c r="O1552" s="119">
        <v>238</v>
      </c>
      <c r="P1552" s="119">
        <v>32.299999999999997</v>
      </c>
      <c r="Q1552" s="119">
        <v>3.87</v>
      </c>
      <c r="R1552" s="120" t="s">
        <v>5655</v>
      </c>
      <c r="S1552" s="120">
        <v>8</v>
      </c>
      <c r="T1552" s="120"/>
      <c r="U1552" s="120"/>
      <c r="V1552" s="172">
        <v>807.1</v>
      </c>
      <c r="W1552" s="172">
        <v>362.1</v>
      </c>
      <c r="X1552" s="172">
        <v>422.2</v>
      </c>
      <c r="Y1552" s="172">
        <v>9</v>
      </c>
      <c r="Z1552" s="172">
        <v>13.8</v>
      </c>
      <c r="AA1552" s="123">
        <v>4838</v>
      </c>
      <c r="AB1552" s="123"/>
      <c r="AC1552" s="123"/>
      <c r="AD1552" s="123"/>
      <c r="AE1552" s="123"/>
      <c r="AF1552" s="123"/>
      <c r="AG1552" s="214"/>
      <c r="AH1552" s="229" t="str">
        <f t="shared" si="215"/>
        <v>b2</v>
      </c>
      <c r="AI1552" s="122"/>
      <c r="AJ1552" s="122"/>
      <c r="AK1552" s="122"/>
      <c r="AL1552" s="122"/>
      <c r="AM1552" s="122"/>
      <c r="AN1552" s="173">
        <v>3</v>
      </c>
      <c r="AO1552" s="173" t="s">
        <v>3186</v>
      </c>
      <c r="AP1552" s="173" t="s">
        <v>3186</v>
      </c>
      <c r="AQ1552" s="173" t="s">
        <v>3186</v>
      </c>
      <c r="AR1552" s="173" t="s">
        <v>3186</v>
      </c>
      <c r="AS1552" s="173" t="s">
        <v>3186</v>
      </c>
      <c r="AT1552" s="173">
        <v>2</v>
      </c>
      <c r="AU1552" s="173">
        <v>2</v>
      </c>
      <c r="AV1552" s="173">
        <v>2</v>
      </c>
      <c r="AW1552" s="173">
        <v>2</v>
      </c>
      <c r="AX1552" s="173" t="s">
        <v>3186</v>
      </c>
      <c r="AY1552" s="173" t="s">
        <v>3186</v>
      </c>
      <c r="AZ1552" s="211">
        <f t="shared" si="221"/>
        <v>3</v>
      </c>
      <c r="BA1552" s="211">
        <f t="shared" si="222"/>
        <v>8</v>
      </c>
      <c r="BB1552" s="205">
        <f t="shared" si="216"/>
        <v>170259</v>
      </c>
      <c r="BC1552" s="205">
        <f t="shared" si="217"/>
        <v>170259</v>
      </c>
      <c r="BD1552" s="205">
        <f t="shared" si="218"/>
        <v>0</v>
      </c>
      <c r="BE1552" s="205">
        <f t="shared" si="219"/>
        <v>0</v>
      </c>
      <c r="BF1552" s="175">
        <v>170259</v>
      </c>
      <c r="BG1552" s="175">
        <v>10851</v>
      </c>
      <c r="BH1552" s="175">
        <v>64008</v>
      </c>
      <c r="BI1552" s="175"/>
      <c r="BJ1552" s="175"/>
      <c r="BK1552" s="175">
        <v>27835</v>
      </c>
      <c r="BL1552" s="175">
        <v>28505</v>
      </c>
      <c r="BM1552" s="175">
        <v>16136</v>
      </c>
      <c r="BN1552" s="175">
        <v>8992</v>
      </c>
      <c r="BO1552" s="175">
        <v>13932</v>
      </c>
      <c r="BP1552" s="198">
        <f t="shared" si="220"/>
        <v>77940</v>
      </c>
    </row>
    <row r="1553" spans="1:68" s="116" customFormat="1" x14ac:dyDescent="0.15">
      <c r="A1553" s="117">
        <v>2920901002</v>
      </c>
      <c r="B1553" s="118" t="s">
        <v>2274</v>
      </c>
      <c r="C1553" s="118" t="s">
        <v>2261</v>
      </c>
      <c r="D1553" s="118" t="s">
        <v>2273</v>
      </c>
      <c r="E1553" s="118" t="s">
        <v>4732</v>
      </c>
      <c r="F1553" s="120">
        <v>28</v>
      </c>
      <c r="G1553" s="119">
        <v>1764163</v>
      </c>
      <c r="H1553" s="119"/>
      <c r="I1553" s="120" t="s">
        <v>5820</v>
      </c>
      <c r="J1553" s="120">
        <v>12200</v>
      </c>
      <c r="K1553" s="120">
        <v>1974861</v>
      </c>
      <c r="L1553" s="120">
        <v>0.443</v>
      </c>
      <c r="M1553" s="121" t="s">
        <v>5670</v>
      </c>
      <c r="N1553" s="120">
        <v>2</v>
      </c>
      <c r="O1553" s="119">
        <v>307</v>
      </c>
      <c r="P1553" s="119">
        <v>38.299999999999997</v>
      </c>
      <c r="Q1553" s="119">
        <v>5.78</v>
      </c>
      <c r="R1553" s="120" t="s">
        <v>5655</v>
      </c>
      <c r="S1553" s="120">
        <v>32.4</v>
      </c>
      <c r="T1553" s="120"/>
      <c r="U1553" s="120"/>
      <c r="V1553" s="172">
        <v>1681</v>
      </c>
      <c r="W1553" s="172">
        <v>233.4</v>
      </c>
      <c r="X1553" s="172">
        <v>186.3</v>
      </c>
      <c r="Y1553" s="172">
        <v>115.9</v>
      </c>
      <c r="Z1553" s="172">
        <v>1145.4000000000001</v>
      </c>
      <c r="AA1553" s="123">
        <v>8127</v>
      </c>
      <c r="AB1553" s="123"/>
      <c r="AC1553" s="123">
        <v>1009.5</v>
      </c>
      <c r="AD1553" s="123"/>
      <c r="AE1553" s="123"/>
      <c r="AF1553" s="123"/>
      <c r="AG1553" s="214"/>
      <c r="AH1553" s="229" t="str">
        <f t="shared" si="215"/>
        <v>b3</v>
      </c>
      <c r="AI1553" s="122"/>
      <c r="AJ1553" s="122"/>
      <c r="AK1553" s="122"/>
      <c r="AL1553" s="122"/>
      <c r="AM1553" s="122"/>
      <c r="AN1553" s="173">
        <v>3</v>
      </c>
      <c r="AO1553" s="173" t="s">
        <v>3186</v>
      </c>
      <c r="AP1553" s="173" t="s">
        <v>3186</v>
      </c>
      <c r="AQ1553" s="173" t="s">
        <v>3186</v>
      </c>
      <c r="AR1553" s="173" t="s">
        <v>3186</v>
      </c>
      <c r="AS1553" s="173">
        <v>2</v>
      </c>
      <c r="AT1553" s="173">
        <v>6</v>
      </c>
      <c r="AU1553" s="173">
        <v>1.5</v>
      </c>
      <c r="AV1553" s="173">
        <v>1</v>
      </c>
      <c r="AW1553" s="173">
        <v>0.5</v>
      </c>
      <c r="AX1553" s="173">
        <v>1</v>
      </c>
      <c r="AY1553" s="173" t="s">
        <v>3186</v>
      </c>
      <c r="AZ1553" s="211">
        <f t="shared" si="221"/>
        <v>5</v>
      </c>
      <c r="BA1553" s="211">
        <f t="shared" si="222"/>
        <v>10</v>
      </c>
      <c r="BB1553" s="205">
        <f t="shared" si="216"/>
        <v>226051</v>
      </c>
      <c r="BC1553" s="205">
        <f t="shared" si="217"/>
        <v>226051</v>
      </c>
      <c r="BD1553" s="205">
        <f t="shared" si="218"/>
        <v>0</v>
      </c>
      <c r="BE1553" s="205">
        <f t="shared" si="219"/>
        <v>0</v>
      </c>
      <c r="BF1553" s="175">
        <v>226051</v>
      </c>
      <c r="BG1553" s="175">
        <v>16276</v>
      </c>
      <c r="BH1553" s="175">
        <v>99228</v>
      </c>
      <c r="BI1553" s="175"/>
      <c r="BJ1553" s="175"/>
      <c r="BK1553" s="175">
        <v>30895</v>
      </c>
      <c r="BL1553" s="175">
        <v>18341</v>
      </c>
      <c r="BM1553" s="175">
        <v>24039</v>
      </c>
      <c r="BN1553" s="175">
        <v>18806</v>
      </c>
      <c r="BO1553" s="175">
        <v>18466</v>
      </c>
      <c r="BP1553" s="198">
        <f t="shared" si="220"/>
        <v>117694</v>
      </c>
    </row>
    <row r="1554" spans="1:68" s="116" customFormat="1" x14ac:dyDescent="0.15">
      <c r="A1554" s="117">
        <v>2932202001</v>
      </c>
      <c r="B1554" s="118" t="s">
        <v>2275</v>
      </c>
      <c r="C1554" s="118" t="s">
        <v>2261</v>
      </c>
      <c r="D1554" s="118" t="s">
        <v>2276</v>
      </c>
      <c r="E1554" s="118" t="s">
        <v>4733</v>
      </c>
      <c r="F1554" s="120">
        <v>19</v>
      </c>
      <c r="G1554" s="119"/>
      <c r="H1554" s="119"/>
      <c r="I1554" s="120" t="s">
        <v>5820</v>
      </c>
      <c r="J1554" s="120">
        <v>154</v>
      </c>
      <c r="K1554" s="120">
        <v>13323</v>
      </c>
      <c r="L1554" s="120">
        <v>0.23699999999999999</v>
      </c>
      <c r="M1554" s="121" t="s">
        <v>5657</v>
      </c>
      <c r="N1554" s="120">
        <v>1</v>
      </c>
      <c r="O1554" s="119"/>
      <c r="P1554" s="119"/>
      <c r="Q1554" s="119"/>
      <c r="R1554" s="120" t="s">
        <v>5658</v>
      </c>
      <c r="S1554" s="120">
        <v>0.1</v>
      </c>
      <c r="T1554" s="120"/>
      <c r="U1554" s="120"/>
      <c r="V1554" s="172">
        <v>36.9</v>
      </c>
      <c r="W1554" s="172"/>
      <c r="X1554" s="172"/>
      <c r="Y1554" s="172">
        <v>36.9</v>
      </c>
      <c r="Z1554" s="172"/>
      <c r="AA1554" s="123">
        <v>36</v>
      </c>
      <c r="AB1554" s="123"/>
      <c r="AC1554" s="123"/>
      <c r="AD1554" s="123"/>
      <c r="AE1554" s="123"/>
      <c r="AF1554" s="123"/>
      <c r="AG1554" s="214"/>
      <c r="AH1554" s="229" t="str">
        <f t="shared" si="215"/>
        <v>a2</v>
      </c>
      <c r="AI1554" s="122"/>
      <c r="AJ1554" s="122"/>
      <c r="AK1554" s="122"/>
      <c r="AL1554" s="122"/>
      <c r="AM1554" s="122"/>
      <c r="AN1554" s="173" t="s">
        <v>3186</v>
      </c>
      <c r="AO1554" s="173" t="s">
        <v>3186</v>
      </c>
      <c r="AP1554" s="173" t="s">
        <v>3186</v>
      </c>
      <c r="AQ1554" s="173" t="s">
        <v>3186</v>
      </c>
      <c r="AR1554" s="173" t="s">
        <v>3186</v>
      </c>
      <c r="AS1554" s="173" t="s">
        <v>3186</v>
      </c>
      <c r="AT1554" s="173" t="s">
        <v>3186</v>
      </c>
      <c r="AU1554" s="173" t="s">
        <v>3186</v>
      </c>
      <c r="AV1554" s="173" t="s">
        <v>3186</v>
      </c>
      <c r="AW1554" s="173" t="s">
        <v>3186</v>
      </c>
      <c r="AX1554" s="173" t="s">
        <v>3186</v>
      </c>
      <c r="AY1554" s="173" t="s">
        <v>3186</v>
      </c>
      <c r="AZ1554" s="211">
        <f t="shared" si="221"/>
        <v>0</v>
      </c>
      <c r="BA1554" s="211">
        <f t="shared" si="222"/>
        <v>0</v>
      </c>
      <c r="BB1554" s="205">
        <f t="shared" si="216"/>
        <v>4557</v>
      </c>
      <c r="BC1554" s="205">
        <f t="shared" si="217"/>
        <v>4557</v>
      </c>
      <c r="BD1554" s="205">
        <f t="shared" si="218"/>
        <v>0</v>
      </c>
      <c r="BE1554" s="205">
        <f t="shared" si="219"/>
        <v>0</v>
      </c>
      <c r="BF1554" s="175">
        <v>4557</v>
      </c>
      <c r="BG1554" s="175"/>
      <c r="BH1554" s="175"/>
      <c r="BI1554" s="175"/>
      <c r="BJ1554" s="175"/>
      <c r="BK1554" s="175"/>
      <c r="BL1554" s="175"/>
      <c r="BM1554" s="175"/>
      <c r="BN1554" s="175"/>
      <c r="BO1554" s="175">
        <v>4557</v>
      </c>
      <c r="BP1554" s="198">
        <f t="shared" si="220"/>
        <v>4557</v>
      </c>
    </row>
    <row r="1555" spans="1:68" s="116" customFormat="1" x14ac:dyDescent="0.15">
      <c r="A1555" s="117">
        <v>2944602001</v>
      </c>
      <c r="B1555" s="118" t="s">
        <v>2277</v>
      </c>
      <c r="C1555" s="118" t="s">
        <v>2261</v>
      </c>
      <c r="D1555" s="118" t="s">
        <v>2278</v>
      </c>
      <c r="E1555" s="118" t="s">
        <v>4734</v>
      </c>
      <c r="F1555" s="120">
        <v>14</v>
      </c>
      <c r="G1555" s="119"/>
      <c r="H1555" s="119"/>
      <c r="I1555" s="120" t="s">
        <v>5820</v>
      </c>
      <c r="J1555" s="120">
        <v>500</v>
      </c>
      <c r="K1555" s="120">
        <v>95076</v>
      </c>
      <c r="L1555" s="120">
        <v>0.52100000000000002</v>
      </c>
      <c r="M1555" s="121" t="s">
        <v>5657</v>
      </c>
      <c r="N1555" s="120">
        <v>1</v>
      </c>
      <c r="O1555" s="119">
        <v>105.2</v>
      </c>
      <c r="P1555" s="119">
        <v>14.2</v>
      </c>
      <c r="Q1555" s="119">
        <v>2</v>
      </c>
      <c r="R1555" s="120"/>
      <c r="S1555" s="120"/>
      <c r="T1555" s="120"/>
      <c r="U1555" s="120"/>
      <c r="V1555" s="172">
        <v>272.7</v>
      </c>
      <c r="W1555" s="172"/>
      <c r="X1555" s="172">
        <v>198</v>
      </c>
      <c r="Y1555" s="172">
        <v>74</v>
      </c>
      <c r="Z1555" s="172">
        <v>0.7</v>
      </c>
      <c r="AA1555" s="123">
        <v>68</v>
      </c>
      <c r="AB1555" s="123"/>
      <c r="AC1555" s="123">
        <v>68</v>
      </c>
      <c r="AD1555" s="123"/>
      <c r="AE1555" s="123"/>
      <c r="AF1555" s="123"/>
      <c r="AG1555" s="214"/>
      <c r="AH1555" s="229" t="str">
        <f t="shared" si="215"/>
        <v>a3</v>
      </c>
      <c r="AI1555" s="122"/>
      <c r="AJ1555" s="122"/>
      <c r="AK1555" s="122"/>
      <c r="AL1555" s="122"/>
      <c r="AM1555" s="122"/>
      <c r="AN1555" s="173">
        <v>1</v>
      </c>
      <c r="AO1555" s="173" t="s">
        <v>3186</v>
      </c>
      <c r="AP1555" s="173" t="s">
        <v>3186</v>
      </c>
      <c r="AQ1555" s="173" t="s">
        <v>3186</v>
      </c>
      <c r="AR1555" s="173" t="s">
        <v>3186</v>
      </c>
      <c r="AS1555" s="173">
        <v>1</v>
      </c>
      <c r="AT1555" s="173"/>
      <c r="AU1555" s="173"/>
      <c r="AV1555" s="173"/>
      <c r="AW1555" s="173"/>
      <c r="AX1555" s="173"/>
      <c r="AY1555" s="173" t="s">
        <v>3186</v>
      </c>
      <c r="AZ1555" s="211">
        <f t="shared" si="221"/>
        <v>2</v>
      </c>
      <c r="BA1555" s="211"/>
      <c r="BB1555" s="205">
        <f t="shared" si="216"/>
        <v>30267</v>
      </c>
      <c r="BC1555" s="205">
        <f t="shared" si="217"/>
        <v>30267</v>
      </c>
      <c r="BD1555" s="205">
        <f t="shared" si="218"/>
        <v>0</v>
      </c>
      <c r="BE1555" s="205">
        <f t="shared" si="219"/>
        <v>0</v>
      </c>
      <c r="BF1555" s="175">
        <v>30267</v>
      </c>
      <c r="BG1555" s="175">
        <v>5097</v>
      </c>
      <c r="BH1555" s="175">
        <v>6913</v>
      </c>
      <c r="BI1555" s="175"/>
      <c r="BJ1555" s="175"/>
      <c r="BK1555" s="175">
        <v>1933</v>
      </c>
      <c r="BL1555" s="175">
        <v>9925</v>
      </c>
      <c r="BM1555" s="175">
        <v>5429</v>
      </c>
      <c r="BN1555" s="175">
        <v>788</v>
      </c>
      <c r="BO1555" s="175">
        <v>182</v>
      </c>
      <c r="BP1555" s="198">
        <f t="shared" si="220"/>
        <v>7095</v>
      </c>
    </row>
    <row r="1556" spans="1:68" s="116" customFormat="1" x14ac:dyDescent="0.15">
      <c r="A1556" s="117">
        <v>3000181001</v>
      </c>
      <c r="B1556" s="118" t="s">
        <v>2279</v>
      </c>
      <c r="C1556" s="118" t="s">
        <v>2280</v>
      </c>
      <c r="D1556" s="118" t="s">
        <v>2281</v>
      </c>
      <c r="E1556" s="118" t="s">
        <v>4735</v>
      </c>
      <c r="F1556" s="120">
        <v>12</v>
      </c>
      <c r="G1556" s="119">
        <v>4173637</v>
      </c>
      <c r="H1556" s="119"/>
      <c r="I1556" s="120" t="s">
        <v>5820</v>
      </c>
      <c r="J1556" s="120">
        <v>20500</v>
      </c>
      <c r="K1556" s="120">
        <v>4173637</v>
      </c>
      <c r="L1556" s="120">
        <v>0.55800000000000005</v>
      </c>
      <c r="M1556" s="121" t="s">
        <v>5656</v>
      </c>
      <c r="N1556" s="120">
        <v>2</v>
      </c>
      <c r="O1556" s="119">
        <v>165</v>
      </c>
      <c r="P1556" s="119">
        <v>21</v>
      </c>
      <c r="Q1556" s="119">
        <v>5.4</v>
      </c>
      <c r="R1556" s="120" t="s">
        <v>5655</v>
      </c>
      <c r="S1556" s="120">
        <v>48.2</v>
      </c>
      <c r="T1556" s="120"/>
      <c r="U1556" s="120" t="s">
        <v>5689</v>
      </c>
      <c r="V1556" s="172">
        <v>3550</v>
      </c>
      <c r="W1556" s="172">
        <v>318</v>
      </c>
      <c r="X1556" s="172">
        <v>2042</v>
      </c>
      <c r="Y1556" s="172">
        <v>469</v>
      </c>
      <c r="Z1556" s="172">
        <v>721</v>
      </c>
      <c r="AA1556" s="123">
        <v>22799</v>
      </c>
      <c r="AB1556" s="123"/>
      <c r="AC1556" s="123">
        <v>3471</v>
      </c>
      <c r="AD1556" s="123"/>
      <c r="AE1556" s="123"/>
      <c r="AF1556" s="123"/>
      <c r="AG1556" s="214"/>
      <c r="AH1556" s="229" t="str">
        <f t="shared" si="215"/>
        <v>b3</v>
      </c>
      <c r="AI1556" s="122"/>
      <c r="AJ1556" s="122"/>
      <c r="AK1556" s="122"/>
      <c r="AL1556" s="122"/>
      <c r="AM1556" s="122"/>
      <c r="AN1556" s="173"/>
      <c r="AO1556" s="173"/>
      <c r="AP1556" s="173"/>
      <c r="AQ1556" s="173"/>
      <c r="AR1556" s="173"/>
      <c r="AS1556" s="173">
        <v>4</v>
      </c>
      <c r="AT1556" s="173">
        <v>6.9</v>
      </c>
      <c r="AU1556" s="173">
        <v>4.3</v>
      </c>
      <c r="AV1556" s="173">
        <v>3.6</v>
      </c>
      <c r="AW1556" s="173">
        <v>2.8</v>
      </c>
      <c r="AX1556" s="173">
        <v>4.4000000000000004</v>
      </c>
      <c r="AY1556" s="173">
        <v>1</v>
      </c>
      <c r="AZ1556" s="211">
        <f t="shared" si="221"/>
        <v>4</v>
      </c>
      <c r="BA1556" s="211">
        <f t="shared" si="222"/>
        <v>23</v>
      </c>
      <c r="BB1556" s="205">
        <f t="shared" si="216"/>
        <v>716894</v>
      </c>
      <c r="BC1556" s="205">
        <f t="shared" si="217"/>
        <v>432924</v>
      </c>
      <c r="BD1556" s="205">
        <f t="shared" si="218"/>
        <v>358447</v>
      </c>
      <c r="BE1556" s="205">
        <f t="shared" si="219"/>
        <v>74477</v>
      </c>
      <c r="BF1556" s="175">
        <v>358447</v>
      </c>
      <c r="BG1556" s="175"/>
      <c r="BH1556" s="175">
        <v>358447</v>
      </c>
      <c r="BI1556" s="175">
        <v>41867</v>
      </c>
      <c r="BJ1556" s="175">
        <v>242103</v>
      </c>
      <c r="BK1556" s="175"/>
      <c r="BL1556" s="175"/>
      <c r="BM1556" s="175"/>
      <c r="BN1556" s="175"/>
      <c r="BO1556" s="175">
        <v>74477</v>
      </c>
      <c r="BP1556" s="198">
        <f t="shared" si="220"/>
        <v>432924</v>
      </c>
    </row>
    <row r="1557" spans="1:68" s="116" customFormat="1" x14ac:dyDescent="0.15">
      <c r="A1557" s="117">
        <v>3000281001</v>
      </c>
      <c r="B1557" s="118" t="s">
        <v>2282</v>
      </c>
      <c r="C1557" s="118" t="s">
        <v>2280</v>
      </c>
      <c r="D1557" s="118" t="s">
        <v>2283</v>
      </c>
      <c r="E1557" s="118" t="s">
        <v>4736</v>
      </c>
      <c r="F1557" s="120">
        <v>5</v>
      </c>
      <c r="G1557" s="119">
        <v>1034196</v>
      </c>
      <c r="H1557" s="119"/>
      <c r="I1557" s="120" t="s">
        <v>5820</v>
      </c>
      <c r="J1557" s="120">
        <v>9080</v>
      </c>
      <c r="K1557" s="120">
        <v>1034196</v>
      </c>
      <c r="L1557" s="120">
        <v>0.312</v>
      </c>
      <c r="M1557" s="121" t="s">
        <v>5656</v>
      </c>
      <c r="N1557" s="120">
        <v>2</v>
      </c>
      <c r="O1557" s="119">
        <v>180</v>
      </c>
      <c r="P1557" s="119">
        <v>33</v>
      </c>
      <c r="Q1557" s="119">
        <v>3.5</v>
      </c>
      <c r="R1557" s="120" t="s">
        <v>5655</v>
      </c>
      <c r="S1557" s="120">
        <v>0.7</v>
      </c>
      <c r="T1557" s="120"/>
      <c r="U1557" s="120"/>
      <c r="V1557" s="172">
        <v>990.18499999999995</v>
      </c>
      <c r="W1557" s="172">
        <v>97.784999999999997</v>
      </c>
      <c r="X1557" s="172">
        <v>506.7</v>
      </c>
      <c r="Y1557" s="172">
        <v>122.4</v>
      </c>
      <c r="Z1557" s="172">
        <v>263.3</v>
      </c>
      <c r="AA1557" s="123">
        <v>4518</v>
      </c>
      <c r="AB1557" s="123"/>
      <c r="AC1557" s="123">
        <v>620.79999999999995</v>
      </c>
      <c r="AD1557" s="123"/>
      <c r="AE1557" s="123"/>
      <c r="AF1557" s="123"/>
      <c r="AG1557" s="214"/>
      <c r="AH1557" s="229" t="str">
        <f t="shared" si="215"/>
        <v>b3</v>
      </c>
      <c r="AI1557" s="122"/>
      <c r="AJ1557" s="122"/>
      <c r="AK1557" s="122"/>
      <c r="AL1557" s="122"/>
      <c r="AM1557" s="122"/>
      <c r="AN1557" s="173"/>
      <c r="AO1557" s="173"/>
      <c r="AP1557" s="173"/>
      <c r="AQ1557" s="173"/>
      <c r="AR1557" s="173"/>
      <c r="AS1557" s="173">
        <v>8</v>
      </c>
      <c r="AT1557" s="173">
        <v>5</v>
      </c>
      <c r="AU1557" s="173">
        <v>6</v>
      </c>
      <c r="AV1557" s="173">
        <v>1.5</v>
      </c>
      <c r="AW1557" s="173">
        <v>0.5</v>
      </c>
      <c r="AX1557" s="173">
        <v>1</v>
      </c>
      <c r="AY1557" s="173">
        <v>1</v>
      </c>
      <c r="AZ1557" s="211">
        <f t="shared" si="221"/>
        <v>8</v>
      </c>
      <c r="BA1557" s="211">
        <f t="shared" si="222"/>
        <v>15</v>
      </c>
      <c r="BB1557" s="205">
        <f t="shared" si="216"/>
        <v>378458</v>
      </c>
      <c r="BC1557" s="205">
        <f t="shared" si="217"/>
        <v>222966</v>
      </c>
      <c r="BD1557" s="205">
        <f t="shared" si="218"/>
        <v>189229</v>
      </c>
      <c r="BE1557" s="205">
        <f t="shared" si="219"/>
        <v>33737</v>
      </c>
      <c r="BF1557" s="175">
        <v>189229</v>
      </c>
      <c r="BG1557" s="175"/>
      <c r="BH1557" s="175">
        <v>189229</v>
      </c>
      <c r="BI1557" s="175">
        <v>25821</v>
      </c>
      <c r="BJ1557" s="175">
        <v>129671</v>
      </c>
      <c r="BK1557" s="175"/>
      <c r="BL1557" s="175"/>
      <c r="BM1557" s="175"/>
      <c r="BN1557" s="175"/>
      <c r="BO1557" s="175">
        <v>33737</v>
      </c>
      <c r="BP1557" s="198">
        <f t="shared" si="220"/>
        <v>222966</v>
      </c>
    </row>
    <row r="1558" spans="1:68" s="116" customFormat="1" x14ac:dyDescent="0.15">
      <c r="A1558" s="117">
        <v>3020101001</v>
      </c>
      <c r="B1558" s="118" t="s">
        <v>2284</v>
      </c>
      <c r="C1558" s="118" t="s">
        <v>2280</v>
      </c>
      <c r="D1558" s="118" t="s">
        <v>2285</v>
      </c>
      <c r="E1558" s="118" t="s">
        <v>4737</v>
      </c>
      <c r="F1558" s="120">
        <v>29</v>
      </c>
      <c r="G1558" s="119">
        <v>8379120</v>
      </c>
      <c r="H1558" s="119">
        <v>1314600</v>
      </c>
      <c r="I1558" s="120" t="s">
        <v>5821</v>
      </c>
      <c r="J1558" s="120">
        <v>50500</v>
      </c>
      <c r="K1558" s="120">
        <v>8379120</v>
      </c>
      <c r="L1558" s="120">
        <v>0.45500000000000002</v>
      </c>
      <c r="M1558" s="121" t="s">
        <v>5654</v>
      </c>
      <c r="N1558" s="120">
        <v>1</v>
      </c>
      <c r="O1558" s="119">
        <v>80</v>
      </c>
      <c r="P1558" s="119">
        <v>23.7</v>
      </c>
      <c r="Q1558" s="119">
        <v>0.69</v>
      </c>
      <c r="R1558" s="120" t="s">
        <v>5655</v>
      </c>
      <c r="S1558" s="120">
        <v>145</v>
      </c>
      <c r="T1558" s="120">
        <v>0.74</v>
      </c>
      <c r="U1558" s="120"/>
      <c r="V1558" s="172">
        <v>9634.9</v>
      </c>
      <c r="W1558" s="172">
        <v>2055.1</v>
      </c>
      <c r="X1558" s="172">
        <v>5300.2</v>
      </c>
      <c r="Y1558" s="172">
        <v>1871.6</v>
      </c>
      <c r="Z1558" s="172">
        <v>408</v>
      </c>
      <c r="AA1558" s="123">
        <v>41642</v>
      </c>
      <c r="AB1558" s="123"/>
      <c r="AC1558" s="123">
        <v>4276.3</v>
      </c>
      <c r="AD1558" s="123"/>
      <c r="AE1558" s="123">
        <v>677</v>
      </c>
      <c r="AF1558" s="123"/>
      <c r="AG1558" s="214">
        <f t="shared" si="223"/>
        <v>677</v>
      </c>
      <c r="AH1558" s="229" t="str">
        <f t="shared" si="215"/>
        <v>a4</v>
      </c>
      <c r="AI1558" s="122"/>
      <c r="AJ1558" s="122"/>
      <c r="AK1558" s="122"/>
      <c r="AL1558" s="122"/>
      <c r="AM1558" s="122"/>
      <c r="AN1558" s="173">
        <v>2</v>
      </c>
      <c r="AO1558" s="173">
        <v>3</v>
      </c>
      <c r="AP1558" s="173">
        <v>1</v>
      </c>
      <c r="AQ1558" s="173">
        <v>1</v>
      </c>
      <c r="AR1558" s="173"/>
      <c r="AS1558" s="173">
        <v>4</v>
      </c>
      <c r="AT1558" s="173">
        <v>6</v>
      </c>
      <c r="AU1558" s="173">
        <v>9</v>
      </c>
      <c r="AV1558" s="173">
        <v>3</v>
      </c>
      <c r="AW1558" s="173">
        <v>3</v>
      </c>
      <c r="AX1558" s="173">
        <v>3</v>
      </c>
      <c r="AY1558" s="173">
        <v>5</v>
      </c>
      <c r="AZ1558" s="211">
        <f t="shared" si="221"/>
        <v>11</v>
      </c>
      <c r="BA1558" s="211">
        <f t="shared" si="222"/>
        <v>29</v>
      </c>
      <c r="BB1558" s="205">
        <f t="shared" si="216"/>
        <v>1151056</v>
      </c>
      <c r="BC1558" s="205">
        <f t="shared" si="217"/>
        <v>841661</v>
      </c>
      <c r="BD1558" s="205">
        <f t="shared" si="218"/>
        <v>312842</v>
      </c>
      <c r="BE1558" s="205">
        <f t="shared" si="219"/>
        <v>3447</v>
      </c>
      <c r="BF1558" s="175">
        <v>838214</v>
      </c>
      <c r="BG1558" s="175">
        <v>19782</v>
      </c>
      <c r="BH1558" s="175">
        <v>360335</v>
      </c>
      <c r="BI1558" s="175">
        <v>309395</v>
      </c>
      <c r="BJ1558" s="175"/>
      <c r="BK1558" s="175">
        <v>5342</v>
      </c>
      <c r="BL1558" s="175">
        <v>15795</v>
      </c>
      <c r="BM1558" s="175">
        <v>133207</v>
      </c>
      <c r="BN1558" s="175">
        <v>147169</v>
      </c>
      <c r="BO1558" s="175">
        <v>160031</v>
      </c>
      <c r="BP1558" s="198">
        <f t="shared" si="220"/>
        <v>520366</v>
      </c>
    </row>
    <row r="1559" spans="1:68" s="116" customFormat="1" x14ac:dyDescent="0.15">
      <c r="A1559" s="117">
        <v>3020101002</v>
      </c>
      <c r="B1559" s="118" t="s">
        <v>2286</v>
      </c>
      <c r="C1559" s="118" t="s">
        <v>2280</v>
      </c>
      <c r="D1559" s="118" t="s">
        <v>2285</v>
      </c>
      <c r="E1559" s="118" t="s">
        <v>4738</v>
      </c>
      <c r="F1559" s="120">
        <v>26</v>
      </c>
      <c r="G1559" s="119">
        <v>15283100</v>
      </c>
      <c r="H1559" s="119">
        <v>1526400</v>
      </c>
      <c r="I1559" s="120" t="s">
        <v>5821</v>
      </c>
      <c r="J1559" s="120">
        <v>80400</v>
      </c>
      <c r="K1559" s="120">
        <v>15283100</v>
      </c>
      <c r="L1559" s="120">
        <v>0.52100000000000002</v>
      </c>
      <c r="M1559" s="121" t="s">
        <v>5654</v>
      </c>
      <c r="N1559" s="120">
        <v>1</v>
      </c>
      <c r="O1559" s="119">
        <v>80</v>
      </c>
      <c r="P1559" s="119">
        <v>17.8</v>
      </c>
      <c r="Q1559" s="119">
        <v>1.67</v>
      </c>
      <c r="R1559" s="120" t="s">
        <v>5655</v>
      </c>
      <c r="S1559" s="120">
        <v>163.69999999999999</v>
      </c>
      <c r="T1559" s="120"/>
      <c r="U1559" s="120"/>
      <c r="V1559" s="172">
        <v>6200</v>
      </c>
      <c r="W1559" s="172">
        <v>1364.4</v>
      </c>
      <c r="X1559" s="172">
        <v>3159.7</v>
      </c>
      <c r="Y1559" s="172">
        <v>1425.7</v>
      </c>
      <c r="Z1559" s="172">
        <v>250.2</v>
      </c>
      <c r="AA1559" s="123">
        <v>84130</v>
      </c>
      <c r="AB1559" s="123"/>
      <c r="AC1559" s="123">
        <v>5759.2</v>
      </c>
      <c r="AD1559" s="123"/>
      <c r="AE1559" s="123">
        <v>332.57</v>
      </c>
      <c r="AF1559" s="123"/>
      <c r="AG1559" s="214">
        <f t="shared" si="223"/>
        <v>332.57</v>
      </c>
      <c r="AH1559" s="229" t="str">
        <f t="shared" si="215"/>
        <v>a4</v>
      </c>
      <c r="AI1559" s="122"/>
      <c r="AJ1559" s="122"/>
      <c r="AK1559" s="122"/>
      <c r="AL1559" s="122"/>
      <c r="AM1559" s="122"/>
      <c r="AN1559" s="173">
        <v>2</v>
      </c>
      <c r="AO1559" s="173">
        <v>3</v>
      </c>
      <c r="AP1559" s="173">
        <v>2.5</v>
      </c>
      <c r="AQ1559" s="173">
        <v>0.5</v>
      </c>
      <c r="AR1559" s="173"/>
      <c r="AS1559" s="173">
        <v>2</v>
      </c>
      <c r="AT1559" s="173">
        <v>6</v>
      </c>
      <c r="AU1559" s="173">
        <v>9.5</v>
      </c>
      <c r="AV1559" s="173">
        <v>6</v>
      </c>
      <c r="AW1559" s="173">
        <v>9.5</v>
      </c>
      <c r="AX1559" s="173">
        <v>3</v>
      </c>
      <c r="AY1559" s="173">
        <v>4</v>
      </c>
      <c r="AZ1559" s="211">
        <f t="shared" si="221"/>
        <v>10</v>
      </c>
      <c r="BA1559" s="211">
        <f t="shared" si="222"/>
        <v>38</v>
      </c>
      <c r="BB1559" s="205">
        <f t="shared" si="216"/>
        <v>611405</v>
      </c>
      <c r="BC1559" s="205">
        <f t="shared" si="217"/>
        <v>611405</v>
      </c>
      <c r="BD1559" s="205">
        <f t="shared" si="218"/>
        <v>0</v>
      </c>
      <c r="BE1559" s="205">
        <f t="shared" si="219"/>
        <v>0</v>
      </c>
      <c r="BF1559" s="175">
        <v>611405</v>
      </c>
      <c r="BG1559" s="175">
        <v>56864</v>
      </c>
      <c r="BH1559" s="175">
        <v>243023</v>
      </c>
      <c r="BI1559" s="175"/>
      <c r="BJ1559" s="175"/>
      <c r="BK1559" s="175">
        <v>3411</v>
      </c>
      <c r="BL1559" s="175">
        <v>29270</v>
      </c>
      <c r="BM1559" s="175">
        <v>82711</v>
      </c>
      <c r="BN1559" s="175">
        <v>94107</v>
      </c>
      <c r="BO1559" s="175">
        <v>102019</v>
      </c>
      <c r="BP1559" s="198">
        <f t="shared" si="220"/>
        <v>345042</v>
      </c>
    </row>
    <row r="1560" spans="1:68" s="116" customFormat="1" x14ac:dyDescent="0.15">
      <c r="A1560" s="117">
        <v>3020101003</v>
      </c>
      <c r="B1560" s="118" t="s">
        <v>2287</v>
      </c>
      <c r="C1560" s="118" t="s">
        <v>2280</v>
      </c>
      <c r="D1560" s="118" t="s">
        <v>2285</v>
      </c>
      <c r="E1560" s="118" t="s">
        <v>4739</v>
      </c>
      <c r="F1560" s="120">
        <v>12</v>
      </c>
      <c r="G1560" s="119">
        <v>2367101</v>
      </c>
      <c r="H1560" s="119"/>
      <c r="I1560" s="120" t="s">
        <v>5820</v>
      </c>
      <c r="J1560" s="120">
        <v>17550</v>
      </c>
      <c r="K1560" s="120">
        <v>2264123</v>
      </c>
      <c r="L1560" s="120">
        <v>0.35299999999999998</v>
      </c>
      <c r="M1560" s="121" t="s">
        <v>5654</v>
      </c>
      <c r="N1560" s="120">
        <v>1</v>
      </c>
      <c r="O1560" s="119">
        <v>137</v>
      </c>
      <c r="P1560" s="119">
        <v>46.2</v>
      </c>
      <c r="Q1560" s="119">
        <v>4.26</v>
      </c>
      <c r="R1560" s="120" t="s">
        <v>5655</v>
      </c>
      <c r="S1560" s="120">
        <v>29.28</v>
      </c>
      <c r="T1560" s="120"/>
      <c r="U1560" s="120"/>
      <c r="V1560" s="172">
        <v>2204.5</v>
      </c>
      <c r="W1560" s="172">
        <v>398.9</v>
      </c>
      <c r="X1560" s="172">
        <v>969.8</v>
      </c>
      <c r="Y1560" s="172">
        <v>418.3</v>
      </c>
      <c r="Z1560" s="172">
        <v>417.5</v>
      </c>
      <c r="AA1560" s="123">
        <v>4069</v>
      </c>
      <c r="AB1560" s="123"/>
      <c r="AC1560" s="123">
        <v>1752.7</v>
      </c>
      <c r="AD1560" s="123"/>
      <c r="AE1560" s="123"/>
      <c r="AF1560" s="123"/>
      <c r="AG1560" s="214"/>
      <c r="AH1560" s="229" t="str">
        <f t="shared" si="215"/>
        <v>a3</v>
      </c>
      <c r="AI1560" s="122"/>
      <c r="AJ1560" s="122"/>
      <c r="AK1560" s="122"/>
      <c r="AL1560" s="122"/>
      <c r="AM1560" s="122"/>
      <c r="AN1560" s="173">
        <v>6</v>
      </c>
      <c r="AO1560" s="173"/>
      <c r="AP1560" s="173"/>
      <c r="AQ1560" s="173"/>
      <c r="AR1560" s="173"/>
      <c r="AS1560" s="173">
        <v>2</v>
      </c>
      <c r="AT1560" s="173">
        <v>10</v>
      </c>
      <c r="AU1560" s="173">
        <v>4</v>
      </c>
      <c r="AV1560" s="173">
        <v>3</v>
      </c>
      <c r="AW1560" s="173">
        <v>2</v>
      </c>
      <c r="AX1560" s="173">
        <v>2</v>
      </c>
      <c r="AY1560" s="173">
        <v>7</v>
      </c>
      <c r="AZ1560" s="211">
        <f t="shared" si="221"/>
        <v>8</v>
      </c>
      <c r="BA1560" s="211">
        <f t="shared" si="222"/>
        <v>28</v>
      </c>
      <c r="BB1560" s="205">
        <f t="shared" si="216"/>
        <v>395232</v>
      </c>
      <c r="BC1560" s="205">
        <f t="shared" si="217"/>
        <v>295580</v>
      </c>
      <c r="BD1560" s="205">
        <f t="shared" si="218"/>
        <v>108868</v>
      </c>
      <c r="BE1560" s="205">
        <f t="shared" si="219"/>
        <v>9216</v>
      </c>
      <c r="BF1560" s="175">
        <v>286364</v>
      </c>
      <c r="BG1560" s="175">
        <v>29157</v>
      </c>
      <c r="BH1560" s="175">
        <v>156972</v>
      </c>
      <c r="BI1560" s="175">
        <v>82069</v>
      </c>
      <c r="BJ1560" s="175">
        <v>17583</v>
      </c>
      <c r="BK1560" s="175"/>
      <c r="BL1560" s="175">
        <v>1738</v>
      </c>
      <c r="BM1560" s="175">
        <v>30641</v>
      </c>
      <c r="BN1560" s="175">
        <v>14795</v>
      </c>
      <c r="BO1560" s="175">
        <v>62277</v>
      </c>
      <c r="BP1560" s="198">
        <f t="shared" si="220"/>
        <v>219249</v>
      </c>
    </row>
    <row r="1561" spans="1:68" s="116" customFormat="1" x14ac:dyDescent="0.15">
      <c r="A1561" s="117">
        <v>3020502001</v>
      </c>
      <c r="B1561" s="118" t="s">
        <v>2288</v>
      </c>
      <c r="C1561" s="118" t="s">
        <v>2280</v>
      </c>
      <c r="D1561" s="118" t="s">
        <v>2289</v>
      </c>
      <c r="E1561" s="118" t="s">
        <v>4740</v>
      </c>
      <c r="F1561" s="120">
        <v>2</v>
      </c>
      <c r="G1561" s="119">
        <v>11420</v>
      </c>
      <c r="H1561" s="119"/>
      <c r="I1561" s="120" t="s">
        <v>5820</v>
      </c>
      <c r="J1561" s="120">
        <v>1300</v>
      </c>
      <c r="K1561" s="120">
        <v>11420</v>
      </c>
      <c r="L1561" s="120">
        <v>2.4E-2</v>
      </c>
      <c r="M1561" s="121" t="s">
        <v>5657</v>
      </c>
      <c r="N1561" s="120">
        <v>1</v>
      </c>
      <c r="O1561" s="119">
        <v>127.4</v>
      </c>
      <c r="P1561" s="119"/>
      <c r="Q1561" s="119"/>
      <c r="R1561" s="120" t="s">
        <v>5658</v>
      </c>
      <c r="S1561" s="120">
        <v>0.1</v>
      </c>
      <c r="T1561" s="120"/>
      <c r="U1561" s="120"/>
      <c r="V1561" s="172">
        <v>33.4</v>
      </c>
      <c r="W1561" s="172"/>
      <c r="X1561" s="172"/>
      <c r="Y1561" s="172"/>
      <c r="Z1561" s="172">
        <v>33.4</v>
      </c>
      <c r="AA1561" s="123"/>
      <c r="AB1561" s="123"/>
      <c r="AC1561" s="123"/>
      <c r="AD1561" s="123"/>
      <c r="AE1561" s="123"/>
      <c r="AF1561" s="123"/>
      <c r="AG1561" s="214"/>
      <c r="AH1561" s="229" t="str">
        <f t="shared" si="215"/>
        <v>a1</v>
      </c>
      <c r="AI1561" s="122"/>
      <c r="AJ1561" s="122"/>
      <c r="AK1561" s="122"/>
      <c r="AL1561" s="122"/>
      <c r="AM1561" s="122"/>
      <c r="AN1561" s="173">
        <v>1</v>
      </c>
      <c r="AO1561" s="173">
        <v>1</v>
      </c>
      <c r="AP1561" s="173"/>
      <c r="AQ1561" s="173">
        <v>1</v>
      </c>
      <c r="AR1561" s="173"/>
      <c r="AS1561" s="173"/>
      <c r="AT1561" s="173">
        <v>1</v>
      </c>
      <c r="AU1561" s="173">
        <v>2</v>
      </c>
      <c r="AV1561" s="173"/>
      <c r="AW1561" s="173"/>
      <c r="AX1561" s="173"/>
      <c r="AY1561" s="173"/>
      <c r="AZ1561" s="211">
        <f t="shared" si="221"/>
        <v>3</v>
      </c>
      <c r="BA1561" s="211">
        <f t="shared" si="222"/>
        <v>3</v>
      </c>
      <c r="BB1561" s="205">
        <f t="shared" si="216"/>
        <v>6655</v>
      </c>
      <c r="BC1561" s="205">
        <f t="shared" si="217"/>
        <v>6655</v>
      </c>
      <c r="BD1561" s="205">
        <f t="shared" si="218"/>
        <v>0</v>
      </c>
      <c r="BE1561" s="205">
        <f t="shared" si="219"/>
        <v>0</v>
      </c>
      <c r="BF1561" s="175">
        <v>6655</v>
      </c>
      <c r="BG1561" s="175"/>
      <c r="BH1561" s="175">
        <v>4674</v>
      </c>
      <c r="BI1561" s="175"/>
      <c r="BJ1561" s="175"/>
      <c r="BK1561" s="175"/>
      <c r="BL1561" s="175"/>
      <c r="BM1561" s="175">
        <v>1002</v>
      </c>
      <c r="BN1561" s="175">
        <v>304</v>
      </c>
      <c r="BO1561" s="175">
        <v>675</v>
      </c>
      <c r="BP1561" s="198">
        <f t="shared" si="220"/>
        <v>5349</v>
      </c>
    </row>
    <row r="1562" spans="1:68" s="116" customFormat="1" x14ac:dyDescent="0.15">
      <c r="A1562" s="117">
        <v>3020602001</v>
      </c>
      <c r="B1562" s="118" t="s">
        <v>2290</v>
      </c>
      <c r="C1562" s="118" t="s">
        <v>2280</v>
      </c>
      <c r="D1562" s="118" t="s">
        <v>2291</v>
      </c>
      <c r="E1562" s="118" t="s">
        <v>4741</v>
      </c>
      <c r="F1562" s="120">
        <v>17</v>
      </c>
      <c r="G1562" s="119"/>
      <c r="H1562" s="119"/>
      <c r="I1562" s="120" t="s">
        <v>5820</v>
      </c>
      <c r="J1562" s="120">
        <v>600</v>
      </c>
      <c r="K1562" s="120">
        <v>108761</v>
      </c>
      <c r="L1562" s="120">
        <v>0.497</v>
      </c>
      <c r="M1562" s="121" t="s">
        <v>5673</v>
      </c>
      <c r="N1562" s="120">
        <v>1</v>
      </c>
      <c r="O1562" s="119">
        <v>19.5</v>
      </c>
      <c r="P1562" s="119">
        <v>14.866666666666699</v>
      </c>
      <c r="Q1562" s="119">
        <v>2.1333333333333302</v>
      </c>
      <c r="R1562" s="120" t="s">
        <v>5658</v>
      </c>
      <c r="S1562" s="120">
        <v>0.11</v>
      </c>
      <c r="T1562" s="120"/>
      <c r="U1562" s="120"/>
      <c r="V1562" s="172">
        <v>95</v>
      </c>
      <c r="W1562" s="172"/>
      <c r="X1562" s="172">
        <v>86.7</v>
      </c>
      <c r="Y1562" s="172"/>
      <c r="Z1562" s="172">
        <v>8.3000000000000007</v>
      </c>
      <c r="AA1562" s="123">
        <v>40</v>
      </c>
      <c r="AB1562" s="123"/>
      <c r="AC1562" s="123"/>
      <c r="AD1562" s="123"/>
      <c r="AE1562" s="123"/>
      <c r="AF1562" s="123"/>
      <c r="AG1562" s="214"/>
      <c r="AH1562" s="229" t="str">
        <f t="shared" si="215"/>
        <v>a2</v>
      </c>
      <c r="AI1562" s="122"/>
      <c r="AJ1562" s="122"/>
      <c r="AK1562" s="122"/>
      <c r="AL1562" s="122"/>
      <c r="AM1562" s="122"/>
      <c r="AN1562" s="173">
        <v>2</v>
      </c>
      <c r="AO1562" s="173"/>
      <c r="AP1562" s="173"/>
      <c r="AQ1562" s="173"/>
      <c r="AR1562" s="173"/>
      <c r="AS1562" s="173"/>
      <c r="AT1562" s="173">
        <v>0.5</v>
      </c>
      <c r="AU1562" s="173">
        <v>0.5</v>
      </c>
      <c r="AV1562" s="173">
        <v>0.5</v>
      </c>
      <c r="AW1562" s="173">
        <v>0.5</v>
      </c>
      <c r="AX1562" s="173">
        <v>0.5</v>
      </c>
      <c r="AY1562" s="173">
        <v>0.5</v>
      </c>
      <c r="AZ1562" s="211">
        <f t="shared" si="221"/>
        <v>2</v>
      </c>
      <c r="BA1562" s="211">
        <f t="shared" si="222"/>
        <v>3</v>
      </c>
      <c r="BB1562" s="205">
        <f t="shared" si="216"/>
        <v>33100</v>
      </c>
      <c r="BC1562" s="205">
        <f t="shared" si="217"/>
        <v>33100</v>
      </c>
      <c r="BD1562" s="205">
        <f t="shared" si="218"/>
        <v>0</v>
      </c>
      <c r="BE1562" s="205">
        <f t="shared" si="219"/>
        <v>0</v>
      </c>
      <c r="BF1562" s="175">
        <v>33100</v>
      </c>
      <c r="BG1562" s="175">
        <v>3707</v>
      </c>
      <c r="BH1562" s="175">
        <v>3675</v>
      </c>
      <c r="BI1562" s="175"/>
      <c r="BJ1562" s="175"/>
      <c r="BK1562" s="175">
        <v>1144</v>
      </c>
      <c r="BL1562" s="175">
        <v>21374</v>
      </c>
      <c r="BM1562" s="175">
        <v>2111</v>
      </c>
      <c r="BN1562" s="175">
        <v>147</v>
      </c>
      <c r="BO1562" s="175">
        <v>942</v>
      </c>
      <c r="BP1562" s="198">
        <f t="shared" si="220"/>
        <v>4617</v>
      </c>
    </row>
    <row r="1563" spans="1:68" s="116" customFormat="1" x14ac:dyDescent="0.15">
      <c r="A1563" s="117">
        <v>3020602002</v>
      </c>
      <c r="B1563" s="118" t="s">
        <v>2292</v>
      </c>
      <c r="C1563" s="118" t="s">
        <v>2280</v>
      </c>
      <c r="D1563" s="118" t="s">
        <v>2291</v>
      </c>
      <c r="E1563" s="118" t="s">
        <v>4742</v>
      </c>
      <c r="F1563" s="120">
        <v>11</v>
      </c>
      <c r="G1563" s="119"/>
      <c r="H1563" s="119"/>
      <c r="I1563" s="120" t="s">
        <v>5820</v>
      </c>
      <c r="J1563" s="120">
        <v>550</v>
      </c>
      <c r="K1563" s="120">
        <v>49300</v>
      </c>
      <c r="L1563" s="120">
        <v>0.246</v>
      </c>
      <c r="M1563" s="121" t="s">
        <v>5657</v>
      </c>
      <c r="N1563" s="120">
        <v>1</v>
      </c>
      <c r="O1563" s="119">
        <v>52.016666666666701</v>
      </c>
      <c r="P1563" s="119">
        <v>9.85</v>
      </c>
      <c r="Q1563" s="119">
        <v>1.65</v>
      </c>
      <c r="R1563" s="120" t="s">
        <v>5658</v>
      </c>
      <c r="S1563" s="120">
        <v>12</v>
      </c>
      <c r="T1563" s="120"/>
      <c r="U1563" s="120"/>
      <c r="V1563" s="172">
        <v>128</v>
      </c>
      <c r="W1563" s="172"/>
      <c r="X1563" s="172">
        <v>79.3</v>
      </c>
      <c r="Y1563" s="172"/>
      <c r="Z1563" s="172">
        <v>48.7</v>
      </c>
      <c r="AA1563" s="123">
        <v>75</v>
      </c>
      <c r="AB1563" s="123"/>
      <c r="AC1563" s="123"/>
      <c r="AD1563" s="123"/>
      <c r="AE1563" s="123"/>
      <c r="AF1563" s="123"/>
      <c r="AG1563" s="214"/>
      <c r="AH1563" s="229" t="str">
        <f t="shared" si="215"/>
        <v>a2</v>
      </c>
      <c r="AI1563" s="122"/>
      <c r="AJ1563" s="122"/>
      <c r="AK1563" s="122"/>
      <c r="AL1563" s="122"/>
      <c r="AM1563" s="122"/>
      <c r="AN1563" s="173">
        <v>2</v>
      </c>
      <c r="AO1563" s="173"/>
      <c r="AP1563" s="173"/>
      <c r="AQ1563" s="173"/>
      <c r="AR1563" s="173"/>
      <c r="AS1563" s="173"/>
      <c r="AT1563" s="173">
        <v>0.75</v>
      </c>
      <c r="AU1563" s="173">
        <v>0.75</v>
      </c>
      <c r="AV1563" s="173">
        <v>0.75</v>
      </c>
      <c r="AW1563" s="173">
        <v>0.75</v>
      </c>
      <c r="AX1563" s="173">
        <v>0.5</v>
      </c>
      <c r="AY1563" s="173">
        <v>0.5</v>
      </c>
      <c r="AZ1563" s="211">
        <f t="shared" si="221"/>
        <v>2</v>
      </c>
      <c r="BA1563" s="211">
        <f t="shared" si="222"/>
        <v>4</v>
      </c>
      <c r="BB1563" s="205">
        <f t="shared" si="216"/>
        <v>21108</v>
      </c>
      <c r="BC1563" s="205">
        <f t="shared" si="217"/>
        <v>21108</v>
      </c>
      <c r="BD1563" s="205">
        <f t="shared" si="218"/>
        <v>0</v>
      </c>
      <c r="BE1563" s="205">
        <f t="shared" si="219"/>
        <v>0</v>
      </c>
      <c r="BF1563" s="175">
        <v>21108</v>
      </c>
      <c r="BG1563" s="175">
        <v>3706</v>
      </c>
      <c r="BH1563" s="175">
        <v>4935</v>
      </c>
      <c r="BI1563" s="175"/>
      <c r="BJ1563" s="175"/>
      <c r="BK1563" s="175">
        <v>1299</v>
      </c>
      <c r="BL1563" s="175">
        <v>5903</v>
      </c>
      <c r="BM1563" s="175">
        <v>2787</v>
      </c>
      <c r="BN1563" s="175">
        <v>226</v>
      </c>
      <c r="BO1563" s="175">
        <v>2252</v>
      </c>
      <c r="BP1563" s="198">
        <f t="shared" si="220"/>
        <v>7187</v>
      </c>
    </row>
    <row r="1564" spans="1:68" s="116" customFormat="1" x14ac:dyDescent="0.15">
      <c r="A1564" s="117">
        <v>3020802001</v>
      </c>
      <c r="B1564" s="118" t="s">
        <v>2293</v>
      </c>
      <c r="C1564" s="118" t="s">
        <v>2280</v>
      </c>
      <c r="D1564" s="118" t="s">
        <v>2294</v>
      </c>
      <c r="E1564" s="118" t="s">
        <v>4743</v>
      </c>
      <c r="F1564" s="120">
        <v>23</v>
      </c>
      <c r="G1564" s="119">
        <v>296254</v>
      </c>
      <c r="H1564" s="119"/>
      <c r="I1564" s="120" t="s">
        <v>5820</v>
      </c>
      <c r="J1564" s="120">
        <v>2100</v>
      </c>
      <c r="K1564" s="120">
        <v>296254</v>
      </c>
      <c r="L1564" s="120">
        <v>0.38700000000000001</v>
      </c>
      <c r="M1564" s="121" t="s">
        <v>5654</v>
      </c>
      <c r="N1564" s="120">
        <v>2</v>
      </c>
      <c r="O1564" s="119">
        <v>132.6</v>
      </c>
      <c r="P1564" s="119"/>
      <c r="Q1564" s="119"/>
      <c r="R1564" s="120" t="s">
        <v>5671</v>
      </c>
      <c r="S1564" s="120">
        <v>0.7</v>
      </c>
      <c r="T1564" s="120"/>
      <c r="U1564" s="120"/>
      <c r="V1564" s="172">
        <v>521.4</v>
      </c>
      <c r="W1564" s="172"/>
      <c r="X1564" s="172"/>
      <c r="Y1564" s="172"/>
      <c r="Z1564" s="172">
        <v>521.4</v>
      </c>
      <c r="AA1564" s="123">
        <v>1797</v>
      </c>
      <c r="AB1564" s="123"/>
      <c r="AC1564" s="123">
        <v>22</v>
      </c>
      <c r="AD1564" s="123"/>
      <c r="AE1564" s="123"/>
      <c r="AF1564" s="123"/>
      <c r="AG1564" s="214"/>
      <c r="AH1564" s="229" t="str">
        <f t="shared" si="215"/>
        <v>b3</v>
      </c>
      <c r="AI1564" s="122"/>
      <c r="AJ1564" s="122"/>
      <c r="AK1564" s="122"/>
      <c r="AL1564" s="122"/>
      <c r="AM1564" s="122"/>
      <c r="AN1564" s="173">
        <v>2</v>
      </c>
      <c r="AO1564" s="173"/>
      <c r="AP1564" s="173"/>
      <c r="AQ1564" s="173"/>
      <c r="AR1564" s="173"/>
      <c r="AS1564" s="173"/>
      <c r="AT1564" s="173">
        <v>0.5</v>
      </c>
      <c r="AU1564" s="173">
        <v>0.5</v>
      </c>
      <c r="AV1564" s="173">
        <v>0.5</v>
      </c>
      <c r="AW1564" s="173">
        <v>0.5</v>
      </c>
      <c r="AX1564" s="173"/>
      <c r="AY1564" s="173"/>
      <c r="AZ1564" s="211">
        <f t="shared" si="221"/>
        <v>2</v>
      </c>
      <c r="BA1564" s="211">
        <f t="shared" si="222"/>
        <v>2</v>
      </c>
      <c r="BB1564" s="205">
        <f t="shared" si="216"/>
        <v>58320</v>
      </c>
      <c r="BC1564" s="205">
        <f t="shared" si="217"/>
        <v>44292</v>
      </c>
      <c r="BD1564" s="205">
        <f t="shared" si="218"/>
        <v>14553</v>
      </c>
      <c r="BE1564" s="205">
        <f t="shared" si="219"/>
        <v>525</v>
      </c>
      <c r="BF1564" s="175">
        <v>43767</v>
      </c>
      <c r="BG1564" s="175"/>
      <c r="BH1564" s="175">
        <v>14553</v>
      </c>
      <c r="BI1564" s="175">
        <v>10497</v>
      </c>
      <c r="BJ1564" s="175">
        <v>3531</v>
      </c>
      <c r="BK1564" s="175">
        <v>16035</v>
      </c>
      <c r="BL1564" s="175">
        <v>2914</v>
      </c>
      <c r="BM1564" s="175">
        <v>7951</v>
      </c>
      <c r="BN1564" s="175">
        <v>508</v>
      </c>
      <c r="BO1564" s="175">
        <v>2331</v>
      </c>
      <c r="BP1564" s="198">
        <f t="shared" si="220"/>
        <v>16884</v>
      </c>
    </row>
    <row r="1565" spans="1:68" s="116" customFormat="1" x14ac:dyDescent="0.15">
      <c r="A1565" s="117">
        <v>3034401001</v>
      </c>
      <c r="B1565" s="118" t="s">
        <v>2295</v>
      </c>
      <c r="C1565" s="118" t="s">
        <v>2280</v>
      </c>
      <c r="D1565" s="118" t="s">
        <v>2296</v>
      </c>
      <c r="E1565" s="118" t="s">
        <v>4744</v>
      </c>
      <c r="F1565" s="120">
        <v>32</v>
      </c>
      <c r="G1565" s="119">
        <v>1138879</v>
      </c>
      <c r="H1565" s="119"/>
      <c r="I1565" s="120" t="s">
        <v>5820</v>
      </c>
      <c r="J1565" s="120">
        <v>3975</v>
      </c>
      <c r="K1565" s="120">
        <v>1138879</v>
      </c>
      <c r="L1565" s="120">
        <v>0.78500000000000003</v>
      </c>
      <c r="M1565" s="121" t="s">
        <v>5677</v>
      </c>
      <c r="N1565" s="120">
        <v>1</v>
      </c>
      <c r="O1565" s="119">
        <v>61.1</v>
      </c>
      <c r="P1565" s="119"/>
      <c r="Q1565" s="119"/>
      <c r="R1565" s="120" t="s">
        <v>5671</v>
      </c>
      <c r="S1565" s="120">
        <v>1.8640000000000001</v>
      </c>
      <c r="T1565" s="120"/>
      <c r="U1565" s="120"/>
      <c r="V1565" s="172">
        <v>518.20000000000005</v>
      </c>
      <c r="W1565" s="172"/>
      <c r="X1565" s="172">
        <v>143</v>
      </c>
      <c r="Y1565" s="172">
        <v>375.2</v>
      </c>
      <c r="Z1565" s="172"/>
      <c r="AA1565" s="123">
        <v>3729.5</v>
      </c>
      <c r="AB1565" s="123">
        <v>9646.7005600000048</v>
      </c>
      <c r="AC1565" s="123">
        <v>92.7</v>
      </c>
      <c r="AD1565" s="123"/>
      <c r="AE1565" s="123"/>
      <c r="AF1565" s="123"/>
      <c r="AG1565" s="214"/>
      <c r="AH1565" s="229" t="str">
        <f t="shared" si="215"/>
        <v>a3</v>
      </c>
      <c r="AI1565" s="122"/>
      <c r="AJ1565" s="122"/>
      <c r="AK1565" s="122"/>
      <c r="AL1565" s="122"/>
      <c r="AM1565" s="122"/>
      <c r="AN1565" s="173">
        <v>1</v>
      </c>
      <c r="AO1565" s="173">
        <v>1</v>
      </c>
      <c r="AP1565" s="173"/>
      <c r="AQ1565" s="173"/>
      <c r="AR1565" s="173"/>
      <c r="AS1565" s="173">
        <v>0.5</v>
      </c>
      <c r="AT1565" s="173">
        <v>0.5</v>
      </c>
      <c r="AU1565" s="173">
        <v>0.5</v>
      </c>
      <c r="AV1565" s="173">
        <v>0.5</v>
      </c>
      <c r="AW1565" s="173">
        <v>0.5</v>
      </c>
      <c r="AX1565" s="173"/>
      <c r="AY1565" s="173"/>
      <c r="AZ1565" s="211">
        <f t="shared" si="221"/>
        <v>2.5</v>
      </c>
      <c r="BA1565" s="211">
        <f t="shared" si="222"/>
        <v>2</v>
      </c>
      <c r="BB1565" s="205">
        <f t="shared" si="216"/>
        <v>76543</v>
      </c>
      <c r="BC1565" s="205">
        <f t="shared" si="217"/>
        <v>65056</v>
      </c>
      <c r="BD1565" s="205">
        <f t="shared" si="218"/>
        <v>12482</v>
      </c>
      <c r="BE1565" s="205">
        <f t="shared" si="219"/>
        <v>995</v>
      </c>
      <c r="BF1565" s="175">
        <v>64061</v>
      </c>
      <c r="BG1565" s="175">
        <v>5271</v>
      </c>
      <c r="BH1565" s="175">
        <v>27749</v>
      </c>
      <c r="BI1565" s="175">
        <v>11487</v>
      </c>
      <c r="BJ1565" s="175"/>
      <c r="BK1565" s="175">
        <v>3536</v>
      </c>
      <c r="BL1565" s="175">
        <v>3143</v>
      </c>
      <c r="BM1565" s="175">
        <v>9975</v>
      </c>
      <c r="BN1565" s="175">
        <v>6373</v>
      </c>
      <c r="BO1565" s="175">
        <v>9009</v>
      </c>
      <c r="BP1565" s="198">
        <f t="shared" si="220"/>
        <v>36758</v>
      </c>
    </row>
    <row r="1566" spans="1:68" s="116" customFormat="1" x14ac:dyDescent="0.15">
      <c r="A1566" s="117">
        <v>3034402002</v>
      </c>
      <c r="B1566" s="118" t="s">
        <v>2297</v>
      </c>
      <c r="C1566" s="118" t="s">
        <v>2280</v>
      </c>
      <c r="D1566" s="118" t="s">
        <v>2296</v>
      </c>
      <c r="E1566" s="118" t="s">
        <v>4745</v>
      </c>
      <c r="F1566" s="120">
        <v>16</v>
      </c>
      <c r="G1566" s="119"/>
      <c r="H1566" s="119"/>
      <c r="I1566" s="120" t="s">
        <v>5820</v>
      </c>
      <c r="J1566" s="120">
        <v>50</v>
      </c>
      <c r="K1566" s="120">
        <v>10490.8</v>
      </c>
      <c r="L1566" s="120">
        <v>0.57499999999999996</v>
      </c>
      <c r="M1566" s="121" t="s">
        <v>5667</v>
      </c>
      <c r="N1566" s="120">
        <v>1</v>
      </c>
      <c r="O1566" s="119">
        <v>44.8</v>
      </c>
      <c r="P1566" s="119"/>
      <c r="Q1566" s="119"/>
      <c r="R1566" s="120" t="s">
        <v>5658</v>
      </c>
      <c r="S1566" s="120">
        <v>0.45</v>
      </c>
      <c r="T1566" s="120"/>
      <c r="U1566" s="120"/>
      <c r="V1566" s="172">
        <v>15.58</v>
      </c>
      <c r="W1566" s="172"/>
      <c r="X1566" s="172">
        <v>15.58</v>
      </c>
      <c r="Y1566" s="172"/>
      <c r="Z1566" s="172"/>
      <c r="AA1566" s="123">
        <v>30.7</v>
      </c>
      <c r="AB1566" s="123"/>
      <c r="AC1566" s="123"/>
      <c r="AD1566" s="123"/>
      <c r="AE1566" s="123"/>
      <c r="AF1566" s="123"/>
      <c r="AG1566" s="214"/>
      <c r="AH1566" s="229" t="str">
        <f t="shared" si="215"/>
        <v>a2</v>
      </c>
      <c r="AI1566" s="122"/>
      <c r="AJ1566" s="122"/>
      <c r="AK1566" s="122"/>
      <c r="AL1566" s="122"/>
      <c r="AM1566" s="122"/>
      <c r="AN1566" s="173">
        <v>1</v>
      </c>
      <c r="AO1566" s="173">
        <v>1</v>
      </c>
      <c r="AP1566" s="173"/>
      <c r="AQ1566" s="173"/>
      <c r="AR1566" s="173"/>
      <c r="AS1566" s="173">
        <v>0.5</v>
      </c>
      <c r="AT1566" s="173">
        <v>0.5</v>
      </c>
      <c r="AU1566" s="173">
        <v>1</v>
      </c>
      <c r="AV1566" s="173">
        <v>0.5</v>
      </c>
      <c r="AW1566" s="173">
        <v>1</v>
      </c>
      <c r="AX1566" s="173"/>
      <c r="AY1566" s="173"/>
      <c r="AZ1566" s="211">
        <f t="shared" si="221"/>
        <v>2.5</v>
      </c>
      <c r="BA1566" s="211">
        <f t="shared" si="222"/>
        <v>3</v>
      </c>
      <c r="BB1566" s="205">
        <f t="shared" si="216"/>
        <v>2816</v>
      </c>
      <c r="BC1566" s="205">
        <f t="shared" si="217"/>
        <v>2553</v>
      </c>
      <c r="BD1566" s="205">
        <f t="shared" si="218"/>
        <v>263</v>
      </c>
      <c r="BE1566" s="205">
        <f t="shared" si="219"/>
        <v>0</v>
      </c>
      <c r="BF1566" s="175">
        <v>2553</v>
      </c>
      <c r="BG1566" s="175"/>
      <c r="BH1566" s="175">
        <v>655</v>
      </c>
      <c r="BI1566" s="175">
        <v>263</v>
      </c>
      <c r="BJ1566" s="175"/>
      <c r="BK1566" s="175">
        <v>253</v>
      </c>
      <c r="BL1566" s="175">
        <v>604</v>
      </c>
      <c r="BM1566" s="175">
        <v>403</v>
      </c>
      <c r="BN1566" s="175">
        <v>30</v>
      </c>
      <c r="BO1566" s="175">
        <v>608</v>
      </c>
      <c r="BP1566" s="198">
        <f t="shared" si="220"/>
        <v>1263</v>
      </c>
    </row>
    <row r="1567" spans="1:68" s="116" customFormat="1" x14ac:dyDescent="0.15">
      <c r="A1567" s="117">
        <v>3036202001</v>
      </c>
      <c r="B1567" s="118" t="s">
        <v>2298</v>
      </c>
      <c r="C1567" s="118" t="s">
        <v>2280</v>
      </c>
      <c r="D1567" s="118" t="s">
        <v>2299</v>
      </c>
      <c r="E1567" s="118" t="s">
        <v>4746</v>
      </c>
      <c r="F1567" s="120">
        <v>16</v>
      </c>
      <c r="G1567" s="119">
        <v>25075</v>
      </c>
      <c r="H1567" s="119"/>
      <c r="I1567" s="120" t="s">
        <v>5820</v>
      </c>
      <c r="J1567" s="120">
        <v>210</v>
      </c>
      <c r="K1567" s="120">
        <v>25075</v>
      </c>
      <c r="L1567" s="120">
        <v>0.32700000000000001</v>
      </c>
      <c r="M1567" s="121" t="s">
        <v>5657</v>
      </c>
      <c r="N1567" s="120">
        <v>1</v>
      </c>
      <c r="O1567" s="119">
        <v>211.5</v>
      </c>
      <c r="P1567" s="119"/>
      <c r="Q1567" s="119"/>
      <c r="R1567" s="120" t="s">
        <v>5660</v>
      </c>
      <c r="S1567" s="120">
        <v>7.0000000000000007E-2</v>
      </c>
      <c r="T1567" s="120"/>
      <c r="U1567" s="120"/>
      <c r="V1567" s="172">
        <v>71.099999999999994</v>
      </c>
      <c r="W1567" s="172">
        <v>2.6</v>
      </c>
      <c r="X1567" s="172">
        <v>68.5</v>
      </c>
      <c r="Y1567" s="172"/>
      <c r="Z1567" s="172"/>
      <c r="AA1567" s="123">
        <v>66</v>
      </c>
      <c r="AB1567" s="123"/>
      <c r="AC1567" s="123"/>
      <c r="AD1567" s="123"/>
      <c r="AE1567" s="123"/>
      <c r="AF1567" s="123"/>
      <c r="AG1567" s="214"/>
      <c r="AH1567" s="229" t="str">
        <f t="shared" si="215"/>
        <v>a2</v>
      </c>
      <c r="AI1567" s="122"/>
      <c r="AJ1567" s="122"/>
      <c r="AK1567" s="122"/>
      <c r="AL1567" s="122"/>
      <c r="AM1567" s="122"/>
      <c r="AN1567" s="173">
        <v>1</v>
      </c>
      <c r="AO1567" s="173"/>
      <c r="AP1567" s="173"/>
      <c r="AQ1567" s="173"/>
      <c r="AR1567" s="173"/>
      <c r="AS1567" s="173"/>
      <c r="AT1567" s="173">
        <v>0.5</v>
      </c>
      <c r="AU1567" s="173">
        <v>0.5</v>
      </c>
      <c r="AV1567" s="173"/>
      <c r="AW1567" s="173"/>
      <c r="AX1567" s="173">
        <v>1</v>
      </c>
      <c r="AY1567" s="173"/>
      <c r="AZ1567" s="211">
        <f t="shared" si="221"/>
        <v>1</v>
      </c>
      <c r="BA1567" s="211">
        <f t="shared" si="222"/>
        <v>2</v>
      </c>
      <c r="BB1567" s="205">
        <f t="shared" si="216"/>
        <v>9576</v>
      </c>
      <c r="BC1567" s="205">
        <f t="shared" si="217"/>
        <v>6069</v>
      </c>
      <c r="BD1567" s="205">
        <f t="shared" si="218"/>
        <v>3507</v>
      </c>
      <c r="BE1567" s="205">
        <f t="shared" si="219"/>
        <v>0</v>
      </c>
      <c r="BF1567" s="175">
        <v>6069</v>
      </c>
      <c r="BG1567" s="175"/>
      <c r="BH1567" s="175">
        <v>3507</v>
      </c>
      <c r="BI1567" s="175">
        <v>3507</v>
      </c>
      <c r="BJ1567" s="175"/>
      <c r="BK1567" s="175"/>
      <c r="BL1567" s="175">
        <v>871</v>
      </c>
      <c r="BM1567" s="175">
        <v>1328</v>
      </c>
      <c r="BN1567" s="175">
        <v>107</v>
      </c>
      <c r="BO1567" s="175">
        <v>256</v>
      </c>
      <c r="BP1567" s="198">
        <f t="shared" si="220"/>
        <v>3763</v>
      </c>
    </row>
    <row r="1568" spans="1:68" s="116" customFormat="1" x14ac:dyDescent="0.15">
      <c r="A1568" s="117">
        <v>3036601001</v>
      </c>
      <c r="B1568" s="118" t="s">
        <v>2300</v>
      </c>
      <c r="C1568" s="118" t="s">
        <v>2280</v>
      </c>
      <c r="D1568" s="118" t="s">
        <v>2301</v>
      </c>
      <c r="E1568" s="118" t="s">
        <v>4747</v>
      </c>
      <c r="F1568" s="120">
        <v>4</v>
      </c>
      <c r="G1568" s="119"/>
      <c r="H1568" s="119"/>
      <c r="I1568" s="120" t="s">
        <v>5820</v>
      </c>
      <c r="J1568" s="120">
        <v>1900</v>
      </c>
      <c r="K1568" s="120">
        <v>322316</v>
      </c>
      <c r="L1568" s="120">
        <v>0.46500000000000002</v>
      </c>
      <c r="M1568" s="121" t="s">
        <v>5657</v>
      </c>
      <c r="N1568" s="120">
        <v>1</v>
      </c>
      <c r="O1568" s="119">
        <v>205</v>
      </c>
      <c r="P1568" s="119"/>
      <c r="Q1568" s="119"/>
      <c r="R1568" s="120"/>
      <c r="S1568" s="120"/>
      <c r="T1568" s="120"/>
      <c r="U1568" s="120" t="s">
        <v>5592</v>
      </c>
      <c r="V1568" s="172">
        <v>319.791</v>
      </c>
      <c r="W1568" s="172">
        <v>42.984000000000002</v>
      </c>
      <c r="X1568" s="172">
        <v>124.76300000000001</v>
      </c>
      <c r="Y1568" s="172">
        <v>89.944000000000003</v>
      </c>
      <c r="Z1568" s="172">
        <v>62.1</v>
      </c>
      <c r="AA1568" s="123"/>
      <c r="AB1568" s="123"/>
      <c r="AC1568" s="123">
        <v>246.43</v>
      </c>
      <c r="AD1568" s="123"/>
      <c r="AE1568" s="123"/>
      <c r="AF1568" s="123"/>
      <c r="AG1568" s="214"/>
      <c r="AH1568" s="229" t="str">
        <f t="shared" si="215"/>
        <v>a3</v>
      </c>
      <c r="AI1568" s="122"/>
      <c r="AJ1568" s="122"/>
      <c r="AK1568" s="122"/>
      <c r="AL1568" s="122"/>
      <c r="AM1568" s="122"/>
      <c r="AN1568" s="173">
        <v>10</v>
      </c>
      <c r="AO1568" s="173">
        <v>1</v>
      </c>
      <c r="AP1568" s="173">
        <v>1</v>
      </c>
      <c r="AQ1568" s="173">
        <v>1</v>
      </c>
      <c r="AR1568" s="173">
        <v>7</v>
      </c>
      <c r="AS1568" s="173">
        <v>3</v>
      </c>
      <c r="AT1568" s="173"/>
      <c r="AU1568" s="173">
        <v>1</v>
      </c>
      <c r="AV1568" s="173"/>
      <c r="AW1568" s="173">
        <v>1</v>
      </c>
      <c r="AX1568" s="173">
        <v>1</v>
      </c>
      <c r="AY1568" s="173"/>
      <c r="AZ1568" s="211">
        <f t="shared" si="221"/>
        <v>23</v>
      </c>
      <c r="BA1568" s="211">
        <f t="shared" si="222"/>
        <v>3</v>
      </c>
      <c r="BB1568" s="205">
        <f t="shared" si="216"/>
        <v>77021</v>
      </c>
      <c r="BC1568" s="205">
        <f t="shared" si="217"/>
        <v>77021</v>
      </c>
      <c r="BD1568" s="205">
        <f t="shared" si="218"/>
        <v>2969</v>
      </c>
      <c r="BE1568" s="205">
        <f t="shared" si="219"/>
        <v>2969</v>
      </c>
      <c r="BF1568" s="175">
        <v>74052</v>
      </c>
      <c r="BG1568" s="175">
        <v>52525</v>
      </c>
      <c r="BH1568" s="175">
        <v>2969</v>
      </c>
      <c r="BI1568" s="175"/>
      <c r="BJ1568" s="175"/>
      <c r="BK1568" s="175">
        <v>4549</v>
      </c>
      <c r="BL1568" s="175">
        <v>1449</v>
      </c>
      <c r="BM1568" s="175">
        <v>5319</v>
      </c>
      <c r="BN1568" s="175">
        <v>2163</v>
      </c>
      <c r="BO1568" s="175">
        <v>8047</v>
      </c>
      <c r="BP1568" s="198">
        <f t="shared" si="220"/>
        <v>11016</v>
      </c>
    </row>
    <row r="1569" spans="1:68" s="116" customFormat="1" x14ac:dyDescent="0.15">
      <c r="A1569" s="117">
        <v>3038101001</v>
      </c>
      <c r="B1569" s="118" t="s">
        <v>2302</v>
      </c>
      <c r="C1569" s="118" t="s">
        <v>2280</v>
      </c>
      <c r="D1569" s="118" t="s">
        <v>1434</v>
      </c>
      <c r="E1569" s="118" t="s">
        <v>4748</v>
      </c>
      <c r="F1569" s="120">
        <v>8</v>
      </c>
      <c r="G1569" s="119"/>
      <c r="H1569" s="119"/>
      <c r="I1569" s="120" t="s">
        <v>5820</v>
      </c>
      <c r="J1569" s="120">
        <v>1315</v>
      </c>
      <c r="K1569" s="120">
        <v>201067</v>
      </c>
      <c r="L1569" s="120">
        <v>0.41899999999999998</v>
      </c>
      <c r="M1569" s="121" t="s">
        <v>5657</v>
      </c>
      <c r="N1569" s="120">
        <v>1</v>
      </c>
      <c r="O1569" s="119">
        <v>68</v>
      </c>
      <c r="P1569" s="119">
        <v>26.2</v>
      </c>
      <c r="Q1569" s="119">
        <v>2.9</v>
      </c>
      <c r="R1569" s="120" t="s">
        <v>5658</v>
      </c>
      <c r="S1569" s="120">
        <v>0.9</v>
      </c>
      <c r="T1569" s="120"/>
      <c r="U1569" s="120"/>
      <c r="V1569" s="172">
        <v>260</v>
      </c>
      <c r="W1569" s="172"/>
      <c r="X1569" s="172">
        <v>252.7</v>
      </c>
      <c r="Y1569" s="172">
        <v>7.3</v>
      </c>
      <c r="Z1569" s="172"/>
      <c r="AA1569" s="123"/>
      <c r="AB1569" s="123"/>
      <c r="AC1569" s="123">
        <v>98</v>
      </c>
      <c r="AD1569" s="123"/>
      <c r="AE1569" s="123"/>
      <c r="AF1569" s="123"/>
      <c r="AG1569" s="214"/>
      <c r="AH1569" s="229" t="str">
        <f t="shared" si="215"/>
        <v>a3</v>
      </c>
      <c r="AI1569" s="122"/>
      <c r="AJ1569" s="122"/>
      <c r="AK1569" s="122"/>
      <c r="AL1569" s="122"/>
      <c r="AM1569" s="122"/>
      <c r="AN1569" s="173"/>
      <c r="AO1569" s="173">
        <v>0.8</v>
      </c>
      <c r="AP1569" s="173">
        <v>0.6</v>
      </c>
      <c r="AQ1569" s="173"/>
      <c r="AR1569" s="173"/>
      <c r="AS1569" s="173"/>
      <c r="AT1569" s="173"/>
      <c r="AU1569" s="173">
        <v>1</v>
      </c>
      <c r="AV1569" s="173"/>
      <c r="AW1569" s="173">
        <v>0.8</v>
      </c>
      <c r="AX1569" s="173"/>
      <c r="AY1569" s="173"/>
      <c r="AZ1569" s="211">
        <f t="shared" si="221"/>
        <v>1.4</v>
      </c>
      <c r="BA1569" s="211">
        <f t="shared" si="222"/>
        <v>1.8</v>
      </c>
      <c r="BB1569" s="205">
        <f t="shared" si="216"/>
        <v>20412</v>
      </c>
      <c r="BC1569" s="205">
        <f t="shared" si="217"/>
        <v>20412</v>
      </c>
      <c r="BD1569" s="205">
        <f t="shared" si="218"/>
        <v>0</v>
      </c>
      <c r="BE1569" s="205">
        <f t="shared" si="219"/>
        <v>0</v>
      </c>
      <c r="BF1569" s="175">
        <v>20412</v>
      </c>
      <c r="BG1569" s="175"/>
      <c r="BH1569" s="175">
        <v>6930</v>
      </c>
      <c r="BI1569" s="175"/>
      <c r="BJ1569" s="175"/>
      <c r="BK1569" s="175">
        <v>1564</v>
      </c>
      <c r="BL1569" s="175">
        <v>1446</v>
      </c>
      <c r="BM1569" s="175">
        <v>4480</v>
      </c>
      <c r="BN1569" s="175">
        <v>979</v>
      </c>
      <c r="BO1569" s="175">
        <v>5013</v>
      </c>
      <c r="BP1569" s="198">
        <f t="shared" si="220"/>
        <v>11943</v>
      </c>
    </row>
    <row r="1570" spans="1:68" s="116" customFormat="1" x14ac:dyDescent="0.15">
      <c r="A1570" s="117">
        <v>3038301001</v>
      </c>
      <c r="B1570" s="118" t="s">
        <v>2303</v>
      </c>
      <c r="C1570" s="118" t="s">
        <v>2280</v>
      </c>
      <c r="D1570" s="118" t="s">
        <v>2304</v>
      </c>
      <c r="E1570" s="118" t="s">
        <v>4749</v>
      </c>
      <c r="F1570" s="120">
        <v>5</v>
      </c>
      <c r="G1570" s="119">
        <v>122412</v>
      </c>
      <c r="H1570" s="119"/>
      <c r="I1570" s="120" t="s">
        <v>5820</v>
      </c>
      <c r="J1570" s="120">
        <v>1326</v>
      </c>
      <c r="K1570" s="120">
        <v>122412</v>
      </c>
      <c r="L1570" s="120">
        <v>0.253</v>
      </c>
      <c r="M1570" s="121" t="s">
        <v>5662</v>
      </c>
      <c r="N1570" s="120">
        <v>1</v>
      </c>
      <c r="O1570" s="119">
        <v>180</v>
      </c>
      <c r="P1570" s="119">
        <v>26</v>
      </c>
      <c r="Q1570" s="119">
        <v>4.0999999999999996</v>
      </c>
      <c r="R1570" s="120" t="s">
        <v>5658</v>
      </c>
      <c r="S1570" s="120">
        <v>0.6</v>
      </c>
      <c r="T1570" s="120"/>
      <c r="U1570" s="120"/>
      <c r="V1570" s="172">
        <v>241.5</v>
      </c>
      <c r="W1570" s="172">
        <v>82.6</v>
      </c>
      <c r="X1570" s="172">
        <v>61.4</v>
      </c>
      <c r="Y1570" s="172">
        <v>97.4</v>
      </c>
      <c r="Z1570" s="172">
        <v>0.1</v>
      </c>
      <c r="AA1570" s="123"/>
      <c r="AB1570" s="123"/>
      <c r="AC1570" s="123">
        <v>73</v>
      </c>
      <c r="AD1570" s="123"/>
      <c r="AE1570" s="123"/>
      <c r="AF1570" s="123"/>
      <c r="AG1570" s="214"/>
      <c r="AH1570" s="229" t="str">
        <f t="shared" si="215"/>
        <v>a3</v>
      </c>
      <c r="AI1570" s="122"/>
      <c r="AJ1570" s="122"/>
      <c r="AK1570" s="122"/>
      <c r="AL1570" s="122"/>
      <c r="AM1570" s="122"/>
      <c r="AN1570" s="173"/>
      <c r="AO1570" s="173"/>
      <c r="AP1570" s="173"/>
      <c r="AQ1570" s="173"/>
      <c r="AR1570" s="173"/>
      <c r="AS1570" s="173">
        <v>0.5</v>
      </c>
      <c r="AT1570" s="173"/>
      <c r="AU1570" s="173"/>
      <c r="AV1570" s="173"/>
      <c r="AW1570" s="173"/>
      <c r="AX1570" s="173"/>
      <c r="AY1570" s="173"/>
      <c r="AZ1570" s="211">
        <f t="shared" si="221"/>
        <v>0.5</v>
      </c>
      <c r="BA1570" s="211">
        <f t="shared" si="222"/>
        <v>0</v>
      </c>
      <c r="BB1570" s="205">
        <f t="shared" si="216"/>
        <v>30213</v>
      </c>
      <c r="BC1570" s="205">
        <f t="shared" si="217"/>
        <v>30213</v>
      </c>
      <c r="BD1570" s="205">
        <f t="shared" si="218"/>
        <v>0</v>
      </c>
      <c r="BE1570" s="205">
        <f t="shared" si="219"/>
        <v>0</v>
      </c>
      <c r="BF1570" s="175">
        <v>30213</v>
      </c>
      <c r="BG1570" s="175"/>
      <c r="BH1570" s="175">
        <v>16517</v>
      </c>
      <c r="BI1570" s="175"/>
      <c r="BJ1570" s="175"/>
      <c r="BK1570" s="175"/>
      <c r="BL1570" s="175">
        <v>2562</v>
      </c>
      <c r="BM1570" s="175">
        <v>3667</v>
      </c>
      <c r="BN1570" s="175">
        <v>1093</v>
      </c>
      <c r="BO1570" s="175">
        <v>6374</v>
      </c>
      <c r="BP1570" s="198">
        <f t="shared" si="220"/>
        <v>22891</v>
      </c>
    </row>
    <row r="1571" spans="1:68" s="116" customFormat="1" x14ac:dyDescent="0.15">
      <c r="A1571" s="117">
        <v>3038302002</v>
      </c>
      <c r="B1571" s="118" t="s">
        <v>2305</v>
      </c>
      <c r="C1571" s="118" t="s">
        <v>2280</v>
      </c>
      <c r="D1571" s="118" t="s">
        <v>2304</v>
      </c>
      <c r="E1571" s="118" t="s">
        <v>4750</v>
      </c>
      <c r="F1571" s="120">
        <v>10</v>
      </c>
      <c r="G1571" s="119">
        <v>30062</v>
      </c>
      <c r="H1571" s="119"/>
      <c r="I1571" s="120" t="s">
        <v>5820</v>
      </c>
      <c r="J1571" s="120">
        <v>310</v>
      </c>
      <c r="K1571" s="120">
        <v>30062</v>
      </c>
      <c r="L1571" s="120">
        <v>0.26600000000000001</v>
      </c>
      <c r="M1571" s="121" t="s">
        <v>5657</v>
      </c>
      <c r="N1571" s="120">
        <v>1</v>
      </c>
      <c r="O1571" s="119">
        <v>122</v>
      </c>
      <c r="P1571" s="119">
        <v>23.5</v>
      </c>
      <c r="Q1571" s="119">
        <v>2.8</v>
      </c>
      <c r="R1571" s="120" t="s">
        <v>5658</v>
      </c>
      <c r="S1571" s="120">
        <v>0.2</v>
      </c>
      <c r="T1571" s="120"/>
      <c r="U1571" s="120"/>
      <c r="V1571" s="172">
        <v>32.700000000000003</v>
      </c>
      <c r="W1571" s="172">
        <v>5.8</v>
      </c>
      <c r="X1571" s="172">
        <v>20.6</v>
      </c>
      <c r="Y1571" s="172">
        <v>5</v>
      </c>
      <c r="Z1571" s="172">
        <v>1.3</v>
      </c>
      <c r="AA1571" s="123">
        <v>458</v>
      </c>
      <c r="AB1571" s="123"/>
      <c r="AC1571" s="123"/>
      <c r="AD1571" s="123"/>
      <c r="AE1571" s="123"/>
      <c r="AF1571" s="123"/>
      <c r="AG1571" s="214"/>
      <c r="AH1571" s="229" t="str">
        <f t="shared" si="215"/>
        <v>a2</v>
      </c>
      <c r="AI1571" s="122"/>
      <c r="AJ1571" s="122"/>
      <c r="AK1571" s="122"/>
      <c r="AL1571" s="122"/>
      <c r="AM1571" s="122"/>
      <c r="AN1571" s="173"/>
      <c r="AO1571" s="173"/>
      <c r="AP1571" s="173"/>
      <c r="AQ1571" s="173"/>
      <c r="AR1571" s="173"/>
      <c r="AS1571" s="173">
        <v>0.5</v>
      </c>
      <c r="AT1571" s="173"/>
      <c r="AU1571" s="173"/>
      <c r="AV1571" s="173"/>
      <c r="AW1571" s="173"/>
      <c r="AX1571" s="173"/>
      <c r="AY1571" s="173"/>
      <c r="AZ1571" s="211">
        <f t="shared" si="221"/>
        <v>0.5</v>
      </c>
      <c r="BA1571" s="211">
        <f t="shared" si="222"/>
        <v>0</v>
      </c>
      <c r="BB1571" s="205">
        <f t="shared" si="216"/>
        <v>18156</v>
      </c>
      <c r="BC1571" s="205">
        <f t="shared" si="217"/>
        <v>18156</v>
      </c>
      <c r="BD1571" s="205">
        <f t="shared" si="218"/>
        <v>0</v>
      </c>
      <c r="BE1571" s="205">
        <f t="shared" si="219"/>
        <v>0</v>
      </c>
      <c r="BF1571" s="175">
        <v>18156</v>
      </c>
      <c r="BG1571" s="175"/>
      <c r="BH1571" s="175">
        <v>5870</v>
      </c>
      <c r="BI1571" s="175"/>
      <c r="BJ1571" s="175"/>
      <c r="BK1571" s="175">
        <v>6914</v>
      </c>
      <c r="BL1571" s="175">
        <v>3570</v>
      </c>
      <c r="BM1571" s="175">
        <v>697</v>
      </c>
      <c r="BN1571" s="175">
        <v>133</v>
      </c>
      <c r="BO1571" s="175">
        <v>972</v>
      </c>
      <c r="BP1571" s="198">
        <f t="shared" si="220"/>
        <v>6842</v>
      </c>
    </row>
    <row r="1572" spans="1:68" s="116" customFormat="1" x14ac:dyDescent="0.15">
      <c r="A1572" s="117">
        <v>3039101001</v>
      </c>
      <c r="B1572" s="118" t="s">
        <v>2306</v>
      </c>
      <c r="C1572" s="118" t="s">
        <v>2280</v>
      </c>
      <c r="D1572" s="118" t="s">
        <v>2307</v>
      </c>
      <c r="E1572" s="118" t="s">
        <v>4751</v>
      </c>
      <c r="F1572" s="120">
        <v>11</v>
      </c>
      <c r="G1572" s="119">
        <v>379810</v>
      </c>
      <c r="H1572" s="119"/>
      <c r="I1572" s="120" t="s">
        <v>5820</v>
      </c>
      <c r="J1572" s="120">
        <v>6300</v>
      </c>
      <c r="K1572" s="120">
        <v>379810</v>
      </c>
      <c r="L1572" s="120">
        <v>0.16500000000000001</v>
      </c>
      <c r="M1572" s="121" t="s">
        <v>5657</v>
      </c>
      <c r="N1572" s="120">
        <v>1</v>
      </c>
      <c r="O1572" s="119">
        <v>142.5</v>
      </c>
      <c r="P1572" s="119">
        <v>23.4</v>
      </c>
      <c r="Q1572" s="119">
        <v>2.6</v>
      </c>
      <c r="R1572" s="120" t="s">
        <v>5658</v>
      </c>
      <c r="S1572" s="120">
        <v>0.6</v>
      </c>
      <c r="T1572" s="120"/>
      <c r="U1572" s="120"/>
      <c r="V1572" s="172">
        <v>453.1</v>
      </c>
      <c r="W1572" s="172">
        <v>143.80000000000001</v>
      </c>
      <c r="X1572" s="172">
        <v>249.8</v>
      </c>
      <c r="Y1572" s="172">
        <v>59.5</v>
      </c>
      <c r="Z1572" s="172"/>
      <c r="AA1572" s="123">
        <v>3670</v>
      </c>
      <c r="AB1572" s="123"/>
      <c r="AC1572" s="123">
        <v>252.42</v>
      </c>
      <c r="AD1572" s="123"/>
      <c r="AE1572" s="123"/>
      <c r="AF1572" s="123"/>
      <c r="AG1572" s="214"/>
      <c r="AH1572" s="229" t="str">
        <f t="shared" si="215"/>
        <v>a3</v>
      </c>
      <c r="AI1572" s="122"/>
      <c r="AJ1572" s="122"/>
      <c r="AK1572" s="122"/>
      <c r="AL1572" s="122"/>
      <c r="AM1572" s="122"/>
      <c r="AN1572" s="173">
        <v>2</v>
      </c>
      <c r="AO1572" s="173">
        <v>0.5</v>
      </c>
      <c r="AP1572" s="173"/>
      <c r="AQ1572" s="173"/>
      <c r="AR1572" s="173"/>
      <c r="AS1572" s="173">
        <v>3</v>
      </c>
      <c r="AT1572" s="173">
        <v>0.5</v>
      </c>
      <c r="AU1572" s="173"/>
      <c r="AV1572" s="173">
        <v>0.5</v>
      </c>
      <c r="AW1572" s="173"/>
      <c r="AX1572" s="173">
        <v>0.5</v>
      </c>
      <c r="AY1572" s="173"/>
      <c r="AZ1572" s="211">
        <f t="shared" si="221"/>
        <v>5.5</v>
      </c>
      <c r="BA1572" s="211">
        <f t="shared" si="222"/>
        <v>1.5</v>
      </c>
      <c r="BB1572" s="205">
        <f t="shared" si="216"/>
        <v>79696</v>
      </c>
      <c r="BC1572" s="205">
        <f t="shared" si="217"/>
        <v>66314</v>
      </c>
      <c r="BD1572" s="205">
        <f t="shared" si="218"/>
        <v>21289</v>
      </c>
      <c r="BE1572" s="205">
        <f t="shared" si="219"/>
        <v>7907</v>
      </c>
      <c r="BF1572" s="175">
        <v>58407</v>
      </c>
      <c r="BG1572" s="175">
        <v>5743</v>
      </c>
      <c r="BH1572" s="175">
        <v>21289</v>
      </c>
      <c r="BI1572" s="175">
        <v>11791</v>
      </c>
      <c r="BJ1572" s="175">
        <v>1591</v>
      </c>
      <c r="BK1572" s="175">
        <v>3128</v>
      </c>
      <c r="BL1572" s="175">
        <v>2048</v>
      </c>
      <c r="BM1572" s="175">
        <v>9030</v>
      </c>
      <c r="BN1572" s="175">
        <v>2038</v>
      </c>
      <c r="BO1572" s="175">
        <v>23038</v>
      </c>
      <c r="BP1572" s="198">
        <f t="shared" si="220"/>
        <v>44327</v>
      </c>
    </row>
    <row r="1573" spans="1:68" s="116" customFormat="1" x14ac:dyDescent="0.15">
      <c r="A1573" s="117">
        <v>3040101001</v>
      </c>
      <c r="B1573" s="118" t="s">
        <v>2308</v>
      </c>
      <c r="C1573" s="118" t="s">
        <v>2280</v>
      </c>
      <c r="D1573" s="118" t="s">
        <v>2309</v>
      </c>
      <c r="E1573" s="118" t="s">
        <v>4752</v>
      </c>
      <c r="F1573" s="120">
        <v>19</v>
      </c>
      <c r="G1573" s="119">
        <v>835090</v>
      </c>
      <c r="H1573" s="119"/>
      <c r="I1573" s="120" t="s">
        <v>5820</v>
      </c>
      <c r="J1573" s="120">
        <v>7000</v>
      </c>
      <c r="K1573" s="120">
        <v>835090</v>
      </c>
      <c r="L1573" s="120">
        <v>0.32700000000000001</v>
      </c>
      <c r="M1573" s="121" t="s">
        <v>5654</v>
      </c>
      <c r="N1573" s="120">
        <v>1</v>
      </c>
      <c r="O1573" s="119">
        <v>188.4</v>
      </c>
      <c r="P1573" s="119">
        <v>17.5</v>
      </c>
      <c r="Q1573" s="119">
        <v>2.57</v>
      </c>
      <c r="R1573" s="120" t="s">
        <v>5658</v>
      </c>
      <c r="S1573" s="120">
        <v>1.385</v>
      </c>
      <c r="T1573" s="120"/>
      <c r="U1573" s="120"/>
      <c r="V1573" s="172">
        <v>1012.6</v>
      </c>
      <c r="W1573" s="172">
        <v>101.3</v>
      </c>
      <c r="X1573" s="172">
        <v>391.9</v>
      </c>
      <c r="Y1573" s="172">
        <v>219.7</v>
      </c>
      <c r="Z1573" s="172">
        <v>299.7</v>
      </c>
      <c r="AA1573" s="123">
        <v>5667</v>
      </c>
      <c r="AB1573" s="123"/>
      <c r="AC1573" s="123">
        <v>386.39</v>
      </c>
      <c r="AD1573" s="123"/>
      <c r="AE1573" s="123"/>
      <c r="AF1573" s="123"/>
      <c r="AG1573" s="214"/>
      <c r="AH1573" s="229" t="str">
        <f t="shared" si="215"/>
        <v>a3</v>
      </c>
      <c r="AI1573" s="122"/>
      <c r="AJ1573" s="122"/>
      <c r="AK1573" s="122"/>
      <c r="AL1573" s="122"/>
      <c r="AM1573" s="122"/>
      <c r="AN1573" s="173">
        <v>1</v>
      </c>
      <c r="AO1573" s="173"/>
      <c r="AP1573" s="173"/>
      <c r="AQ1573" s="173"/>
      <c r="AR1573" s="173"/>
      <c r="AS1573" s="173"/>
      <c r="AT1573" s="173">
        <v>1</v>
      </c>
      <c r="AU1573" s="173">
        <v>1</v>
      </c>
      <c r="AV1573" s="173">
        <v>1</v>
      </c>
      <c r="AW1573" s="173">
        <v>1</v>
      </c>
      <c r="AX1573" s="173">
        <v>2</v>
      </c>
      <c r="AY1573" s="173"/>
      <c r="AZ1573" s="211">
        <f t="shared" si="221"/>
        <v>1</v>
      </c>
      <c r="BA1573" s="211">
        <f t="shared" si="222"/>
        <v>6</v>
      </c>
      <c r="BB1573" s="205">
        <f t="shared" si="216"/>
        <v>138231</v>
      </c>
      <c r="BC1573" s="205">
        <f t="shared" si="217"/>
        <v>106099</v>
      </c>
      <c r="BD1573" s="205">
        <f t="shared" si="218"/>
        <v>31587</v>
      </c>
      <c r="BE1573" s="205">
        <f t="shared" si="219"/>
        <v>-545</v>
      </c>
      <c r="BF1573" s="175">
        <v>106644</v>
      </c>
      <c r="BG1573" s="175">
        <v>4312</v>
      </c>
      <c r="BH1573" s="175">
        <v>57750</v>
      </c>
      <c r="BI1573" s="175">
        <v>32132</v>
      </c>
      <c r="BJ1573" s="175"/>
      <c r="BK1573" s="175">
        <v>4243</v>
      </c>
      <c r="BL1573" s="175">
        <v>5298</v>
      </c>
      <c r="BM1573" s="175">
        <v>15269</v>
      </c>
      <c r="BN1573" s="175">
        <v>4604</v>
      </c>
      <c r="BO1573" s="175">
        <v>14623</v>
      </c>
      <c r="BP1573" s="198">
        <f t="shared" si="220"/>
        <v>72373</v>
      </c>
    </row>
    <row r="1574" spans="1:68" s="116" customFormat="1" x14ac:dyDescent="0.15">
      <c r="A1574" s="117">
        <v>3040401001</v>
      </c>
      <c r="B1574" s="118" t="s">
        <v>2310</v>
      </c>
      <c r="C1574" s="118" t="s">
        <v>2280</v>
      </c>
      <c r="D1574" s="118" t="s">
        <v>2311</v>
      </c>
      <c r="E1574" s="118" t="s">
        <v>4753</v>
      </c>
      <c r="F1574" s="120">
        <v>6</v>
      </c>
      <c r="G1574" s="119">
        <v>240270</v>
      </c>
      <c r="H1574" s="119"/>
      <c r="I1574" s="120" t="s">
        <v>5820</v>
      </c>
      <c r="J1574" s="120">
        <v>1925</v>
      </c>
      <c r="K1574" s="120">
        <v>240270</v>
      </c>
      <c r="L1574" s="120">
        <v>0.34200000000000003</v>
      </c>
      <c r="M1574" s="121" t="s">
        <v>5657</v>
      </c>
      <c r="N1574" s="120">
        <v>1</v>
      </c>
      <c r="O1574" s="119">
        <v>179</v>
      </c>
      <c r="P1574" s="119"/>
      <c r="Q1574" s="119"/>
      <c r="R1574" s="120" t="s">
        <v>5658</v>
      </c>
      <c r="S1574" s="120">
        <v>0.3</v>
      </c>
      <c r="T1574" s="120"/>
      <c r="U1574" s="120"/>
      <c r="V1574" s="172">
        <v>216.07</v>
      </c>
      <c r="W1574" s="172">
        <v>21.7</v>
      </c>
      <c r="X1574" s="172">
        <v>140.77000000000001</v>
      </c>
      <c r="Y1574" s="172"/>
      <c r="Z1574" s="172">
        <v>53.6</v>
      </c>
      <c r="AA1574" s="123"/>
      <c r="AB1574" s="123"/>
      <c r="AC1574" s="123">
        <v>173</v>
      </c>
      <c r="AD1574" s="123"/>
      <c r="AE1574" s="123"/>
      <c r="AF1574" s="123"/>
      <c r="AG1574" s="214"/>
      <c r="AH1574" s="229" t="str">
        <f t="shared" si="215"/>
        <v>a3</v>
      </c>
      <c r="AI1574" s="122"/>
      <c r="AJ1574" s="122"/>
      <c r="AK1574" s="122"/>
      <c r="AL1574" s="122"/>
      <c r="AM1574" s="122"/>
      <c r="AN1574" s="173">
        <v>5</v>
      </c>
      <c r="AO1574" s="173"/>
      <c r="AP1574" s="173"/>
      <c r="AQ1574" s="173"/>
      <c r="AR1574" s="173"/>
      <c r="AS1574" s="173"/>
      <c r="AT1574" s="173">
        <v>1</v>
      </c>
      <c r="AU1574" s="173">
        <v>3</v>
      </c>
      <c r="AV1574" s="173">
        <v>1</v>
      </c>
      <c r="AW1574" s="173">
        <v>3</v>
      </c>
      <c r="AX1574" s="173">
        <v>1</v>
      </c>
      <c r="AY1574" s="173"/>
      <c r="AZ1574" s="211">
        <f t="shared" si="221"/>
        <v>5</v>
      </c>
      <c r="BA1574" s="211">
        <f t="shared" si="222"/>
        <v>9</v>
      </c>
      <c r="BB1574" s="205">
        <f t="shared" si="216"/>
        <v>24240</v>
      </c>
      <c r="BC1574" s="205">
        <f t="shared" si="217"/>
        <v>24240</v>
      </c>
      <c r="BD1574" s="205">
        <f t="shared" si="218"/>
        <v>0</v>
      </c>
      <c r="BE1574" s="205">
        <f t="shared" si="219"/>
        <v>0</v>
      </c>
      <c r="BF1574" s="175">
        <v>24240</v>
      </c>
      <c r="BG1574" s="175">
        <v>3218</v>
      </c>
      <c r="BH1574" s="175">
        <v>8664</v>
      </c>
      <c r="BI1574" s="175"/>
      <c r="BJ1574" s="175"/>
      <c r="BK1574" s="175">
        <v>5800</v>
      </c>
      <c r="BL1574" s="175">
        <v>621</v>
      </c>
      <c r="BM1574" s="175">
        <v>3320</v>
      </c>
      <c r="BN1574" s="175">
        <v>1216</v>
      </c>
      <c r="BO1574" s="175">
        <v>1401</v>
      </c>
      <c r="BP1574" s="198">
        <f t="shared" si="220"/>
        <v>10065</v>
      </c>
    </row>
    <row r="1575" spans="1:68" s="116" customFormat="1" x14ac:dyDescent="0.15">
      <c r="A1575" s="117">
        <v>3042102001</v>
      </c>
      <c r="B1575" s="118" t="s">
        <v>2312</v>
      </c>
      <c r="C1575" s="118" t="s">
        <v>2280</v>
      </c>
      <c r="D1575" s="118" t="s">
        <v>2313</v>
      </c>
      <c r="E1575" s="118" t="s">
        <v>4754</v>
      </c>
      <c r="F1575" s="120">
        <v>15</v>
      </c>
      <c r="G1575" s="119"/>
      <c r="H1575" s="119"/>
      <c r="I1575" s="120" t="s">
        <v>5820</v>
      </c>
      <c r="J1575" s="120">
        <v>500</v>
      </c>
      <c r="K1575" s="120">
        <v>18811</v>
      </c>
      <c r="L1575" s="120">
        <v>0.10299999999999999</v>
      </c>
      <c r="M1575" s="121" t="s">
        <v>5673</v>
      </c>
      <c r="N1575" s="120">
        <v>1</v>
      </c>
      <c r="O1575" s="119">
        <v>74</v>
      </c>
      <c r="P1575" s="119">
        <v>36.700000000000003</v>
      </c>
      <c r="Q1575" s="119">
        <v>3.6</v>
      </c>
      <c r="R1575" s="120" t="s">
        <v>5660</v>
      </c>
      <c r="S1575" s="120">
        <v>0.105</v>
      </c>
      <c r="T1575" s="120"/>
      <c r="U1575" s="120"/>
      <c r="V1575" s="172">
        <v>60</v>
      </c>
      <c r="W1575" s="172"/>
      <c r="X1575" s="172">
        <v>60</v>
      </c>
      <c r="Y1575" s="172"/>
      <c r="Z1575" s="172"/>
      <c r="AA1575" s="123">
        <v>41</v>
      </c>
      <c r="AB1575" s="123"/>
      <c r="AC1575" s="123"/>
      <c r="AD1575" s="123"/>
      <c r="AE1575" s="123"/>
      <c r="AF1575" s="123"/>
      <c r="AG1575" s="214"/>
      <c r="AH1575" s="229" t="str">
        <f t="shared" si="215"/>
        <v>a2</v>
      </c>
      <c r="AI1575" s="122"/>
      <c r="AJ1575" s="122"/>
      <c r="AK1575" s="122"/>
      <c r="AL1575" s="122"/>
      <c r="AM1575" s="122"/>
      <c r="AN1575" s="173">
        <v>1</v>
      </c>
      <c r="AO1575" s="173"/>
      <c r="AP1575" s="173"/>
      <c r="AQ1575" s="173"/>
      <c r="AR1575" s="173"/>
      <c r="AS1575" s="173"/>
      <c r="AT1575" s="173">
        <v>1</v>
      </c>
      <c r="AU1575" s="173"/>
      <c r="AV1575" s="173">
        <v>1</v>
      </c>
      <c r="AW1575" s="173"/>
      <c r="AX1575" s="173"/>
      <c r="AY1575" s="173"/>
      <c r="AZ1575" s="211">
        <f t="shared" si="221"/>
        <v>1</v>
      </c>
      <c r="BA1575" s="211">
        <f t="shared" si="222"/>
        <v>2</v>
      </c>
      <c r="BB1575" s="205">
        <f t="shared" si="216"/>
        <v>39848</v>
      </c>
      <c r="BC1575" s="205">
        <f t="shared" si="217"/>
        <v>36193</v>
      </c>
      <c r="BD1575" s="205">
        <f t="shared" si="218"/>
        <v>3752</v>
      </c>
      <c r="BE1575" s="205">
        <f t="shared" si="219"/>
        <v>97</v>
      </c>
      <c r="BF1575" s="175">
        <v>36096</v>
      </c>
      <c r="BG1575" s="175">
        <v>3167</v>
      </c>
      <c r="BH1575" s="175">
        <v>4095</v>
      </c>
      <c r="BI1575" s="175">
        <v>3655</v>
      </c>
      <c r="BJ1575" s="175"/>
      <c r="BK1575" s="175">
        <v>2211</v>
      </c>
      <c r="BL1575" s="175">
        <v>3637</v>
      </c>
      <c r="BM1575" s="175">
        <v>1355</v>
      </c>
      <c r="BN1575" s="175">
        <v>54</v>
      </c>
      <c r="BO1575" s="175">
        <v>21674</v>
      </c>
      <c r="BP1575" s="198">
        <f t="shared" si="220"/>
        <v>25769</v>
      </c>
    </row>
    <row r="1576" spans="1:68" s="116" customFormat="1" x14ac:dyDescent="0.15">
      <c r="A1576" s="117">
        <v>3042201001</v>
      </c>
      <c r="B1576" s="118" t="s">
        <v>2314</v>
      </c>
      <c r="C1576" s="118" t="s">
        <v>2280</v>
      </c>
      <c r="D1576" s="118" t="s">
        <v>2315</v>
      </c>
      <c r="E1576" s="118" t="s">
        <v>4755</v>
      </c>
      <c r="F1576" s="120">
        <v>44</v>
      </c>
      <c r="G1576" s="119">
        <v>147653</v>
      </c>
      <c r="H1576" s="119"/>
      <c r="I1576" s="120" t="s">
        <v>5820</v>
      </c>
      <c r="J1576" s="120">
        <v>2200</v>
      </c>
      <c r="K1576" s="120">
        <v>147653</v>
      </c>
      <c r="L1576" s="120">
        <v>0.184</v>
      </c>
      <c r="M1576" s="121" t="s">
        <v>5654</v>
      </c>
      <c r="N1576" s="120">
        <v>1</v>
      </c>
      <c r="O1576" s="119">
        <v>70.03</v>
      </c>
      <c r="P1576" s="119"/>
      <c r="Q1576" s="119"/>
      <c r="R1576" s="120" t="s">
        <v>5658</v>
      </c>
      <c r="S1576" s="120">
        <v>0.1</v>
      </c>
      <c r="T1576" s="120"/>
      <c r="U1576" s="120"/>
      <c r="V1576" s="172">
        <v>149.30000000000001</v>
      </c>
      <c r="W1576" s="172"/>
      <c r="X1576" s="172">
        <v>132.6</v>
      </c>
      <c r="Y1576" s="172">
        <v>16.7</v>
      </c>
      <c r="Z1576" s="172"/>
      <c r="AA1576" s="123">
        <v>1575</v>
      </c>
      <c r="AB1576" s="123"/>
      <c r="AC1576" s="123">
        <v>158</v>
      </c>
      <c r="AD1576" s="123"/>
      <c r="AE1576" s="123"/>
      <c r="AF1576" s="123"/>
      <c r="AG1576" s="214"/>
      <c r="AH1576" s="229" t="str">
        <f t="shared" si="215"/>
        <v>a3</v>
      </c>
      <c r="AI1576" s="122"/>
      <c r="AJ1576" s="122"/>
      <c r="AK1576" s="122"/>
      <c r="AL1576" s="122"/>
      <c r="AM1576" s="122"/>
      <c r="AN1576" s="173">
        <v>1</v>
      </c>
      <c r="AO1576" s="173">
        <v>0.5</v>
      </c>
      <c r="AP1576" s="173">
        <v>0.5</v>
      </c>
      <c r="AQ1576" s="173"/>
      <c r="AR1576" s="173"/>
      <c r="AS1576" s="173"/>
      <c r="AT1576" s="173">
        <v>1</v>
      </c>
      <c r="AU1576" s="173">
        <v>1</v>
      </c>
      <c r="AV1576" s="173">
        <v>1</v>
      </c>
      <c r="AW1576" s="173">
        <v>1</v>
      </c>
      <c r="AX1576" s="173"/>
      <c r="AY1576" s="173"/>
      <c r="AZ1576" s="211">
        <f t="shared" si="221"/>
        <v>2</v>
      </c>
      <c r="BA1576" s="211">
        <f t="shared" si="222"/>
        <v>4</v>
      </c>
      <c r="BB1576" s="205">
        <f t="shared" si="216"/>
        <v>33860</v>
      </c>
      <c r="BC1576" s="205">
        <f t="shared" si="217"/>
        <v>33860</v>
      </c>
      <c r="BD1576" s="205">
        <f t="shared" si="218"/>
        <v>0</v>
      </c>
      <c r="BE1576" s="205">
        <f t="shared" si="219"/>
        <v>0</v>
      </c>
      <c r="BF1576" s="175">
        <v>33860</v>
      </c>
      <c r="BG1576" s="175">
        <v>13980</v>
      </c>
      <c r="BH1576" s="175"/>
      <c r="BI1576" s="175"/>
      <c r="BJ1576" s="175"/>
      <c r="BK1576" s="175">
        <v>5261</v>
      </c>
      <c r="BL1576" s="175">
        <v>1775</v>
      </c>
      <c r="BM1576" s="175">
        <v>4589</v>
      </c>
      <c r="BN1576" s="175">
        <v>1978</v>
      </c>
      <c r="BO1576" s="175">
        <v>6277</v>
      </c>
      <c r="BP1576" s="198">
        <f t="shared" si="220"/>
        <v>6277</v>
      </c>
    </row>
    <row r="1577" spans="1:68" s="116" customFormat="1" x14ac:dyDescent="0.15">
      <c r="A1577" s="117">
        <v>3042802001</v>
      </c>
      <c r="B1577" s="118" t="s">
        <v>2316</v>
      </c>
      <c r="C1577" s="118" t="s">
        <v>2280</v>
      </c>
      <c r="D1577" s="118" t="s">
        <v>2317</v>
      </c>
      <c r="E1577" s="118" t="s">
        <v>4756</v>
      </c>
      <c r="F1577" s="120">
        <v>19</v>
      </c>
      <c r="G1577" s="119"/>
      <c r="H1577" s="119"/>
      <c r="I1577" s="120" t="s">
        <v>5820</v>
      </c>
      <c r="J1577" s="120">
        <v>930</v>
      </c>
      <c r="K1577" s="120">
        <v>121055</v>
      </c>
      <c r="L1577" s="120">
        <v>0.35699999999999998</v>
      </c>
      <c r="M1577" s="121" t="s">
        <v>5657</v>
      </c>
      <c r="N1577" s="120">
        <v>1</v>
      </c>
      <c r="O1577" s="119">
        <v>363</v>
      </c>
      <c r="P1577" s="119">
        <v>15.7</v>
      </c>
      <c r="Q1577" s="119">
        <v>8.5</v>
      </c>
      <c r="R1577" s="120" t="s">
        <v>5658</v>
      </c>
      <c r="S1577" s="120">
        <v>0.2</v>
      </c>
      <c r="T1577" s="120"/>
      <c r="U1577" s="120"/>
      <c r="V1577" s="172">
        <v>173.6</v>
      </c>
      <c r="W1577" s="172"/>
      <c r="X1577" s="172">
        <v>169.2</v>
      </c>
      <c r="Y1577" s="172"/>
      <c r="Z1577" s="172">
        <v>4.4000000000000004</v>
      </c>
      <c r="AA1577" s="123">
        <v>760</v>
      </c>
      <c r="AB1577" s="123"/>
      <c r="AC1577" s="123"/>
      <c r="AD1577" s="123"/>
      <c r="AE1577" s="123"/>
      <c r="AF1577" s="123"/>
      <c r="AG1577" s="214"/>
      <c r="AH1577" s="229" t="str">
        <f t="shared" si="215"/>
        <v>a2</v>
      </c>
      <c r="AI1577" s="122"/>
      <c r="AJ1577" s="122"/>
      <c r="AK1577" s="122"/>
      <c r="AL1577" s="122"/>
      <c r="AM1577" s="122"/>
      <c r="AN1577" s="173">
        <v>0.5</v>
      </c>
      <c r="AO1577" s="173"/>
      <c r="AP1577" s="173"/>
      <c r="AQ1577" s="173"/>
      <c r="AR1577" s="173">
        <v>0.5</v>
      </c>
      <c r="AS1577" s="173"/>
      <c r="AT1577" s="173"/>
      <c r="AU1577" s="173"/>
      <c r="AV1577" s="173"/>
      <c r="AW1577" s="173"/>
      <c r="AX1577" s="173">
        <v>1</v>
      </c>
      <c r="AY1577" s="173"/>
      <c r="AZ1577" s="211">
        <f t="shared" si="221"/>
        <v>1</v>
      </c>
      <c r="BA1577" s="211">
        <f t="shared" si="222"/>
        <v>1</v>
      </c>
      <c r="BB1577" s="205">
        <f t="shared" si="216"/>
        <v>26167</v>
      </c>
      <c r="BC1577" s="205">
        <f t="shared" si="217"/>
        <v>25017</v>
      </c>
      <c r="BD1577" s="205">
        <f t="shared" si="218"/>
        <v>1250</v>
      </c>
      <c r="BE1577" s="205">
        <f t="shared" si="219"/>
        <v>100</v>
      </c>
      <c r="BF1577" s="175">
        <v>24917</v>
      </c>
      <c r="BG1577" s="175">
        <v>4916</v>
      </c>
      <c r="BH1577" s="175">
        <v>1250</v>
      </c>
      <c r="BI1577" s="175">
        <v>1150</v>
      </c>
      <c r="BJ1577" s="175"/>
      <c r="BK1577" s="175">
        <v>10641</v>
      </c>
      <c r="BL1577" s="175">
        <v>15</v>
      </c>
      <c r="BM1577" s="175">
        <v>2952</v>
      </c>
      <c r="BN1577" s="175">
        <v>554</v>
      </c>
      <c r="BO1577" s="175">
        <v>4689</v>
      </c>
      <c r="BP1577" s="198">
        <f t="shared" si="220"/>
        <v>5939</v>
      </c>
    </row>
    <row r="1578" spans="1:68" s="116" customFormat="1" x14ac:dyDescent="0.15">
      <c r="A1578" s="117">
        <v>3100181001</v>
      </c>
      <c r="B1578" s="118" t="s">
        <v>2318</v>
      </c>
      <c r="C1578" s="118" t="s">
        <v>2319</v>
      </c>
      <c r="D1578" s="118" t="s">
        <v>2320</v>
      </c>
      <c r="E1578" s="118" t="s">
        <v>4757</v>
      </c>
      <c r="F1578" s="120">
        <v>29</v>
      </c>
      <c r="G1578" s="119">
        <v>8033054</v>
      </c>
      <c r="H1578" s="119"/>
      <c r="I1578" s="120" t="s">
        <v>5820</v>
      </c>
      <c r="J1578" s="120">
        <v>32000</v>
      </c>
      <c r="K1578" s="120">
        <v>8033054</v>
      </c>
      <c r="L1578" s="120">
        <v>0.68799999999999994</v>
      </c>
      <c r="M1578" s="121" t="s">
        <v>5654</v>
      </c>
      <c r="N1578" s="120">
        <v>1</v>
      </c>
      <c r="O1578" s="119">
        <v>140</v>
      </c>
      <c r="P1578" s="119">
        <v>28.2</v>
      </c>
      <c r="Q1578" s="119">
        <v>4.4000000000000004</v>
      </c>
      <c r="R1578" s="120" t="s">
        <v>5655</v>
      </c>
      <c r="S1578" s="120">
        <v>168.1</v>
      </c>
      <c r="T1578" s="120"/>
      <c r="U1578" s="120"/>
      <c r="V1578" s="172">
        <v>6248</v>
      </c>
      <c r="W1578" s="172">
        <v>772.6</v>
      </c>
      <c r="X1578" s="172">
        <v>2969.3</v>
      </c>
      <c r="Y1578" s="172">
        <v>1927.7</v>
      </c>
      <c r="Z1578" s="172">
        <v>578.4</v>
      </c>
      <c r="AA1578" s="123">
        <v>33429</v>
      </c>
      <c r="AB1578" s="123"/>
      <c r="AC1578" s="123">
        <v>4691</v>
      </c>
      <c r="AD1578" s="123"/>
      <c r="AE1578" s="123">
        <v>49</v>
      </c>
      <c r="AF1578" s="123"/>
      <c r="AG1578" s="214">
        <f t="shared" si="223"/>
        <v>49</v>
      </c>
      <c r="AH1578" s="229" t="str">
        <f t="shared" si="215"/>
        <v>a4</v>
      </c>
      <c r="AI1578" s="122"/>
      <c r="AJ1578" s="122"/>
      <c r="AK1578" s="122"/>
      <c r="AL1578" s="122"/>
      <c r="AM1578" s="122"/>
      <c r="AN1578" s="173"/>
      <c r="AO1578" s="173"/>
      <c r="AP1578" s="173"/>
      <c r="AQ1578" s="173"/>
      <c r="AR1578" s="173"/>
      <c r="AS1578" s="173">
        <v>6</v>
      </c>
      <c r="AT1578" s="173">
        <v>12</v>
      </c>
      <c r="AU1578" s="173">
        <v>6</v>
      </c>
      <c r="AV1578" s="173">
        <v>8</v>
      </c>
      <c r="AW1578" s="173">
        <v>4</v>
      </c>
      <c r="AX1578" s="173">
        <v>3</v>
      </c>
      <c r="AY1578" s="173"/>
      <c r="AZ1578" s="211">
        <f t="shared" si="221"/>
        <v>6</v>
      </c>
      <c r="BA1578" s="211">
        <f t="shared" si="222"/>
        <v>33</v>
      </c>
      <c r="BB1578" s="205">
        <f t="shared" si="216"/>
        <v>690662</v>
      </c>
      <c r="BC1578" s="205">
        <f t="shared" si="217"/>
        <v>529354</v>
      </c>
      <c r="BD1578" s="205">
        <f t="shared" si="218"/>
        <v>171362</v>
      </c>
      <c r="BE1578" s="205">
        <f t="shared" si="219"/>
        <v>10054</v>
      </c>
      <c r="BF1578" s="175">
        <v>519300</v>
      </c>
      <c r="BG1578" s="175">
        <v>15421</v>
      </c>
      <c r="BH1578" s="175">
        <v>366765</v>
      </c>
      <c r="BI1578" s="175">
        <v>149338</v>
      </c>
      <c r="BJ1578" s="175">
        <v>11970</v>
      </c>
      <c r="BK1578" s="175">
        <v>18542</v>
      </c>
      <c r="BL1578" s="175">
        <v>118572</v>
      </c>
      <c r="BM1578" s="175"/>
      <c r="BN1578" s="175"/>
      <c r="BO1578" s="175">
        <v>10054</v>
      </c>
      <c r="BP1578" s="198">
        <f t="shared" si="220"/>
        <v>376819</v>
      </c>
    </row>
    <row r="1579" spans="1:68" x14ac:dyDescent="0.15">
      <c r="A1579" s="117">
        <v>3120101001</v>
      </c>
      <c r="B1579" s="118" t="s">
        <v>2321</v>
      </c>
      <c r="C1579" s="118" t="s">
        <v>2319</v>
      </c>
      <c r="D1579" s="118" t="s">
        <v>2322</v>
      </c>
      <c r="E1579" s="118" t="s">
        <v>4758</v>
      </c>
      <c r="F1579" s="120">
        <v>45</v>
      </c>
      <c r="G1579" s="119">
        <v>17606332</v>
      </c>
      <c r="H1579" s="119">
        <v>1492754</v>
      </c>
      <c r="I1579" s="120" t="s">
        <v>5821</v>
      </c>
      <c r="J1579" s="120">
        <v>72400</v>
      </c>
      <c r="K1579" s="120">
        <v>17606332</v>
      </c>
      <c r="L1579" s="120">
        <v>0.66600000000000004</v>
      </c>
      <c r="M1579" s="121" t="s">
        <v>5654</v>
      </c>
      <c r="N1579" s="120">
        <v>1</v>
      </c>
      <c r="O1579" s="119">
        <v>197</v>
      </c>
      <c r="P1579" s="119"/>
      <c r="Q1579" s="119"/>
      <c r="R1579" s="120" t="s">
        <v>5655</v>
      </c>
      <c r="S1579" s="120">
        <v>346.4</v>
      </c>
      <c r="T1579" s="120"/>
      <c r="U1579" s="120"/>
      <c r="V1579" s="172">
        <v>8795.7999999999993</v>
      </c>
      <c r="W1579" s="172">
        <v>854.2</v>
      </c>
      <c r="X1579" s="172">
        <v>3925.2</v>
      </c>
      <c r="Y1579" s="172">
        <v>3498.2</v>
      </c>
      <c r="Z1579" s="172">
        <v>518.20000000000005</v>
      </c>
      <c r="AA1579" s="123">
        <v>95273</v>
      </c>
      <c r="AB1579" s="123">
        <v>282199.00000000058</v>
      </c>
      <c r="AC1579" s="123">
        <v>10774</v>
      </c>
      <c r="AD1579" s="123"/>
      <c r="AE1579" s="123">
        <v>507.8</v>
      </c>
      <c r="AF1579" s="123"/>
      <c r="AG1579" s="214">
        <f t="shared" si="223"/>
        <v>507.8</v>
      </c>
      <c r="AH1579" s="229" t="str">
        <f t="shared" si="215"/>
        <v>a4</v>
      </c>
      <c r="AI1579" s="122" t="s">
        <v>5402</v>
      </c>
      <c r="AJ1579" s="122"/>
      <c r="AK1579" s="122" t="s">
        <v>5402</v>
      </c>
      <c r="AL1579" s="122" t="s">
        <v>5402</v>
      </c>
      <c r="AM1579" s="122" t="s">
        <v>5402</v>
      </c>
      <c r="AN1579" s="173">
        <v>4</v>
      </c>
      <c r="AO1579" s="173"/>
      <c r="AP1579" s="173"/>
      <c r="AQ1579" s="173">
        <v>2</v>
      </c>
      <c r="AR1579" s="173"/>
      <c r="AS1579" s="173">
        <v>2</v>
      </c>
      <c r="AT1579" s="173">
        <v>7</v>
      </c>
      <c r="AU1579" s="173">
        <v>7</v>
      </c>
      <c r="AV1579" s="173">
        <v>7</v>
      </c>
      <c r="AW1579" s="173">
        <v>7</v>
      </c>
      <c r="AX1579" s="173">
        <v>2</v>
      </c>
      <c r="AY1579" s="173"/>
      <c r="AZ1579" s="211">
        <f t="shared" si="221"/>
        <v>8</v>
      </c>
      <c r="BA1579" s="211">
        <f t="shared" si="222"/>
        <v>30</v>
      </c>
      <c r="BB1579" s="205">
        <f t="shared" si="216"/>
        <v>616757</v>
      </c>
      <c r="BC1579" s="205">
        <f t="shared" si="217"/>
        <v>616757</v>
      </c>
      <c r="BD1579" s="205">
        <f t="shared" si="218"/>
        <v>0</v>
      </c>
      <c r="BE1579" s="205">
        <f t="shared" si="219"/>
        <v>0</v>
      </c>
      <c r="BF1579" s="175">
        <v>616757</v>
      </c>
      <c r="BG1579" s="175">
        <v>19125</v>
      </c>
      <c r="BH1579" s="175">
        <v>597632</v>
      </c>
      <c r="BI1579" s="175"/>
      <c r="BJ1579" s="175"/>
      <c r="BK1579" s="175"/>
      <c r="BL1579" s="175"/>
      <c r="BM1579" s="175"/>
      <c r="BN1579" s="175"/>
      <c r="BO1579" s="175"/>
      <c r="BP1579" s="198">
        <f t="shared" si="220"/>
        <v>597632</v>
      </c>
    </row>
    <row r="1580" spans="1:68" x14ac:dyDescent="0.15">
      <c r="A1580" s="117">
        <v>3120101002</v>
      </c>
      <c r="B1580" s="118" t="s">
        <v>2323</v>
      </c>
      <c r="C1580" s="118" t="s">
        <v>2319</v>
      </c>
      <c r="D1580" s="118" t="s">
        <v>2322</v>
      </c>
      <c r="E1580" s="118" t="s">
        <v>4759</v>
      </c>
      <c r="F1580" s="120">
        <v>38</v>
      </c>
      <c r="G1580" s="119">
        <v>515810</v>
      </c>
      <c r="H1580" s="119"/>
      <c r="I1580" s="120" t="s">
        <v>5820</v>
      </c>
      <c r="J1580" s="120">
        <v>3100</v>
      </c>
      <c r="K1580" s="120">
        <v>515810</v>
      </c>
      <c r="L1580" s="120">
        <v>0.45600000000000002</v>
      </c>
      <c r="M1580" s="121" t="s">
        <v>5654</v>
      </c>
      <c r="N1580" s="120">
        <v>1</v>
      </c>
      <c r="O1580" s="119">
        <v>199</v>
      </c>
      <c r="P1580" s="119"/>
      <c r="Q1580" s="119"/>
      <c r="R1580" s="120" t="s">
        <v>5663</v>
      </c>
      <c r="S1580" s="120">
        <v>0.3</v>
      </c>
      <c r="T1580" s="120"/>
      <c r="U1580" s="120"/>
      <c r="V1580" s="172">
        <v>286.60000000000002</v>
      </c>
      <c r="W1580" s="172">
        <v>86.2</v>
      </c>
      <c r="X1580" s="172">
        <v>129</v>
      </c>
      <c r="Y1580" s="172">
        <v>6.4</v>
      </c>
      <c r="Z1580" s="172">
        <v>65</v>
      </c>
      <c r="AA1580" s="123">
        <v>1168</v>
      </c>
      <c r="AB1580" s="123"/>
      <c r="AC1580" s="123"/>
      <c r="AD1580" s="123"/>
      <c r="AE1580" s="123"/>
      <c r="AF1580" s="123"/>
      <c r="AG1580" s="214"/>
      <c r="AH1580" s="229" t="str">
        <f t="shared" si="215"/>
        <v>a2</v>
      </c>
      <c r="AI1580" s="122" t="s">
        <v>5402</v>
      </c>
      <c r="AJ1580" s="122"/>
      <c r="AK1580" s="122"/>
      <c r="AL1580" s="122" t="s">
        <v>5402</v>
      </c>
      <c r="AM1580" s="122" t="s">
        <v>5402</v>
      </c>
      <c r="AN1580" s="173">
        <v>4</v>
      </c>
      <c r="AO1580" s="173"/>
      <c r="AP1580" s="173"/>
      <c r="AQ1580" s="173">
        <v>1</v>
      </c>
      <c r="AR1580" s="173"/>
      <c r="AS1580" s="173">
        <v>1.5</v>
      </c>
      <c r="AT1580" s="173">
        <v>2</v>
      </c>
      <c r="AU1580" s="173">
        <v>2</v>
      </c>
      <c r="AV1580" s="173">
        <v>1.5</v>
      </c>
      <c r="AW1580" s="173">
        <v>1</v>
      </c>
      <c r="AX1580" s="173">
        <v>1</v>
      </c>
      <c r="AY1580" s="173"/>
      <c r="AZ1580" s="211">
        <f t="shared" si="221"/>
        <v>6.5</v>
      </c>
      <c r="BA1580" s="211">
        <f t="shared" si="222"/>
        <v>7.5</v>
      </c>
      <c r="BB1580" s="205">
        <f t="shared" si="216"/>
        <v>24160</v>
      </c>
      <c r="BC1580" s="205">
        <f t="shared" si="217"/>
        <v>24160</v>
      </c>
      <c r="BD1580" s="205">
        <f t="shared" si="218"/>
        <v>0</v>
      </c>
      <c r="BE1580" s="205">
        <f t="shared" si="219"/>
        <v>0</v>
      </c>
      <c r="BF1580" s="175">
        <v>24160</v>
      </c>
      <c r="BG1580" s="175">
        <v>749</v>
      </c>
      <c r="BH1580" s="175">
        <v>23411</v>
      </c>
      <c r="BI1580" s="175"/>
      <c r="BJ1580" s="175"/>
      <c r="BK1580" s="175"/>
      <c r="BL1580" s="175"/>
      <c r="BM1580" s="175"/>
      <c r="BN1580" s="175"/>
      <c r="BO1580" s="175"/>
      <c r="BP1580" s="198">
        <f t="shared" si="220"/>
        <v>23411</v>
      </c>
    </row>
    <row r="1581" spans="1:68" x14ac:dyDescent="0.15">
      <c r="A1581" s="117">
        <v>3120101003</v>
      </c>
      <c r="B1581" s="118" t="s">
        <v>2324</v>
      </c>
      <c r="C1581" s="118" t="s">
        <v>2319</v>
      </c>
      <c r="D1581" s="118" t="s">
        <v>2322</v>
      </c>
      <c r="E1581" s="118" t="s">
        <v>4760</v>
      </c>
      <c r="F1581" s="120">
        <v>18</v>
      </c>
      <c r="G1581" s="119">
        <v>402090</v>
      </c>
      <c r="H1581" s="119"/>
      <c r="I1581" s="120" t="s">
        <v>5820</v>
      </c>
      <c r="J1581" s="120">
        <v>1810</v>
      </c>
      <c r="K1581" s="120">
        <v>402090</v>
      </c>
      <c r="L1581" s="120">
        <v>0.60899999999999999</v>
      </c>
      <c r="M1581" s="121" t="s">
        <v>5657</v>
      </c>
      <c r="N1581" s="120">
        <v>1</v>
      </c>
      <c r="O1581" s="119">
        <v>268</v>
      </c>
      <c r="P1581" s="119"/>
      <c r="Q1581" s="119"/>
      <c r="R1581" s="120" t="s">
        <v>5660</v>
      </c>
      <c r="S1581" s="120">
        <v>0.2</v>
      </c>
      <c r="T1581" s="120"/>
      <c r="U1581" s="120"/>
      <c r="V1581" s="172">
        <v>501.7</v>
      </c>
      <c r="W1581" s="172">
        <v>30</v>
      </c>
      <c r="X1581" s="172">
        <v>137.30000000000001</v>
      </c>
      <c r="Y1581" s="172">
        <v>43.4</v>
      </c>
      <c r="Z1581" s="172">
        <v>291</v>
      </c>
      <c r="AA1581" s="123">
        <v>4798</v>
      </c>
      <c r="AB1581" s="123"/>
      <c r="AC1581" s="123">
        <v>265</v>
      </c>
      <c r="AD1581" s="123"/>
      <c r="AE1581" s="123"/>
      <c r="AF1581" s="123"/>
      <c r="AG1581" s="214"/>
      <c r="AH1581" s="229" t="str">
        <f t="shared" si="215"/>
        <v>a3</v>
      </c>
      <c r="AI1581" s="122" t="s">
        <v>5402</v>
      </c>
      <c r="AJ1581" s="122"/>
      <c r="AK1581" s="122"/>
      <c r="AL1581" s="122" t="s">
        <v>5402</v>
      </c>
      <c r="AM1581" s="122" t="s">
        <v>5402</v>
      </c>
      <c r="AN1581" s="173"/>
      <c r="AO1581" s="173"/>
      <c r="AP1581" s="173"/>
      <c r="AQ1581" s="173"/>
      <c r="AR1581" s="173"/>
      <c r="AS1581" s="173"/>
      <c r="AT1581" s="173">
        <v>0.5</v>
      </c>
      <c r="AU1581" s="173">
        <v>0.5</v>
      </c>
      <c r="AV1581" s="173"/>
      <c r="AW1581" s="173"/>
      <c r="AX1581" s="173" t="s">
        <v>3186</v>
      </c>
      <c r="AY1581" s="173" t="s">
        <v>3186</v>
      </c>
      <c r="AZ1581" s="211"/>
      <c r="BA1581" s="211">
        <f t="shared" si="222"/>
        <v>1</v>
      </c>
      <c r="BB1581" s="205">
        <f t="shared" si="216"/>
        <v>44905</v>
      </c>
      <c r="BC1581" s="205">
        <f t="shared" si="217"/>
        <v>44905</v>
      </c>
      <c r="BD1581" s="205">
        <f t="shared" si="218"/>
        <v>0</v>
      </c>
      <c r="BE1581" s="205">
        <f t="shared" si="219"/>
        <v>0</v>
      </c>
      <c r="BF1581" s="175">
        <v>44905</v>
      </c>
      <c r="BG1581" s="175">
        <v>1392</v>
      </c>
      <c r="BH1581" s="175">
        <v>43513</v>
      </c>
      <c r="BI1581" s="175"/>
      <c r="BJ1581" s="175"/>
      <c r="BK1581" s="175"/>
      <c r="BL1581" s="175"/>
      <c r="BM1581" s="175"/>
      <c r="BN1581" s="175"/>
      <c r="BO1581" s="175"/>
      <c r="BP1581" s="198">
        <f t="shared" si="220"/>
        <v>43513</v>
      </c>
    </row>
    <row r="1582" spans="1:68" x14ac:dyDescent="0.15">
      <c r="A1582" s="117">
        <v>3120101004</v>
      </c>
      <c r="B1582" s="118" t="s">
        <v>2325</v>
      </c>
      <c r="C1582" s="118" t="s">
        <v>2319</v>
      </c>
      <c r="D1582" s="118" t="s">
        <v>2322</v>
      </c>
      <c r="E1582" s="118" t="s">
        <v>4761</v>
      </c>
      <c r="F1582" s="120">
        <v>16</v>
      </c>
      <c r="G1582" s="119">
        <v>2068597</v>
      </c>
      <c r="H1582" s="119"/>
      <c r="I1582" s="120" t="s">
        <v>5820</v>
      </c>
      <c r="J1582" s="120">
        <v>9900</v>
      </c>
      <c r="K1582" s="120">
        <v>2068597</v>
      </c>
      <c r="L1582" s="120">
        <v>0.57199999999999995</v>
      </c>
      <c r="M1582" s="121" t="s">
        <v>5654</v>
      </c>
      <c r="N1582" s="120">
        <v>1</v>
      </c>
      <c r="O1582" s="119">
        <v>241</v>
      </c>
      <c r="P1582" s="119"/>
      <c r="Q1582" s="119"/>
      <c r="R1582" s="120" t="s">
        <v>5655</v>
      </c>
      <c r="S1582" s="120">
        <v>33.9</v>
      </c>
      <c r="T1582" s="120"/>
      <c r="U1582" s="120"/>
      <c r="V1582" s="172">
        <v>1253</v>
      </c>
      <c r="W1582" s="172">
        <v>341</v>
      </c>
      <c r="X1582" s="172">
        <v>756</v>
      </c>
      <c r="Y1582" s="172">
        <v>50</v>
      </c>
      <c r="Z1582" s="172">
        <v>106</v>
      </c>
      <c r="AA1582" s="123"/>
      <c r="AB1582" s="123"/>
      <c r="AC1582" s="123"/>
      <c r="AD1582" s="123"/>
      <c r="AE1582" s="123"/>
      <c r="AF1582" s="123"/>
      <c r="AG1582" s="214"/>
      <c r="AH1582" s="229" t="str">
        <f t="shared" si="215"/>
        <v>a1</v>
      </c>
      <c r="AI1582" s="122" t="s">
        <v>5402</v>
      </c>
      <c r="AJ1582" s="122"/>
      <c r="AK1582" s="122" t="s">
        <v>5402</v>
      </c>
      <c r="AL1582" s="122" t="s">
        <v>5402</v>
      </c>
      <c r="AM1582" s="122" t="s">
        <v>5402</v>
      </c>
      <c r="AN1582" s="173">
        <v>4</v>
      </c>
      <c r="AO1582" s="173"/>
      <c r="AP1582" s="173"/>
      <c r="AQ1582" s="173">
        <v>1</v>
      </c>
      <c r="AR1582" s="173"/>
      <c r="AS1582" s="173">
        <v>1.5</v>
      </c>
      <c r="AT1582" s="173">
        <v>2</v>
      </c>
      <c r="AU1582" s="173">
        <v>2</v>
      </c>
      <c r="AV1582" s="173">
        <v>1.5</v>
      </c>
      <c r="AW1582" s="173">
        <v>1</v>
      </c>
      <c r="AX1582" s="173">
        <v>1</v>
      </c>
      <c r="AY1582" s="173"/>
      <c r="AZ1582" s="211">
        <f t="shared" si="221"/>
        <v>6.5</v>
      </c>
      <c r="BA1582" s="211">
        <f t="shared" si="222"/>
        <v>7.5</v>
      </c>
      <c r="BB1582" s="205">
        <f t="shared" si="216"/>
        <v>89310</v>
      </c>
      <c r="BC1582" s="205">
        <f t="shared" si="217"/>
        <v>89310</v>
      </c>
      <c r="BD1582" s="205">
        <f t="shared" si="218"/>
        <v>0</v>
      </c>
      <c r="BE1582" s="205">
        <f t="shared" si="219"/>
        <v>0</v>
      </c>
      <c r="BF1582" s="175">
        <v>89310</v>
      </c>
      <c r="BG1582" s="175">
        <v>2769</v>
      </c>
      <c r="BH1582" s="175">
        <v>86541</v>
      </c>
      <c r="BI1582" s="175"/>
      <c r="BJ1582" s="175"/>
      <c r="BK1582" s="175"/>
      <c r="BL1582" s="175"/>
      <c r="BM1582" s="175"/>
      <c r="BN1582" s="175"/>
      <c r="BO1582" s="175"/>
      <c r="BP1582" s="198">
        <f t="shared" si="220"/>
        <v>86541</v>
      </c>
    </row>
    <row r="1583" spans="1:68" x14ac:dyDescent="0.15">
      <c r="A1583" s="117">
        <v>3120102005</v>
      </c>
      <c r="B1583" s="118" t="s">
        <v>2326</v>
      </c>
      <c r="C1583" s="118" t="s">
        <v>2319</v>
      </c>
      <c r="D1583" s="118" t="s">
        <v>2322</v>
      </c>
      <c r="E1583" s="118" t="s">
        <v>4762</v>
      </c>
      <c r="F1583" s="120">
        <v>17</v>
      </c>
      <c r="G1583" s="119"/>
      <c r="H1583" s="119"/>
      <c r="I1583" s="120" t="s">
        <v>5820</v>
      </c>
      <c r="J1583" s="120">
        <v>1800</v>
      </c>
      <c r="K1583" s="120">
        <v>297502</v>
      </c>
      <c r="L1583" s="120">
        <v>0.45300000000000001</v>
      </c>
      <c r="M1583" s="121" t="s">
        <v>5676</v>
      </c>
      <c r="N1583" s="120">
        <v>1</v>
      </c>
      <c r="O1583" s="119">
        <v>166</v>
      </c>
      <c r="P1583" s="119"/>
      <c r="Q1583" s="119"/>
      <c r="R1583" s="120"/>
      <c r="S1583" s="120"/>
      <c r="T1583" s="120"/>
      <c r="U1583" s="120" t="s">
        <v>5689</v>
      </c>
      <c r="V1583" s="172">
        <v>216</v>
      </c>
      <c r="W1583" s="172">
        <v>12</v>
      </c>
      <c r="X1583" s="172">
        <v>201</v>
      </c>
      <c r="Y1583" s="172"/>
      <c r="Z1583" s="172">
        <v>3</v>
      </c>
      <c r="AA1583" s="123">
        <v>1655</v>
      </c>
      <c r="AB1583" s="123"/>
      <c r="AC1583" s="123"/>
      <c r="AD1583" s="123"/>
      <c r="AE1583" s="123"/>
      <c r="AF1583" s="123"/>
      <c r="AG1583" s="214"/>
      <c r="AH1583" s="229" t="str">
        <f t="shared" si="215"/>
        <v>a2</v>
      </c>
      <c r="AI1583" s="122" t="s">
        <v>5402</v>
      </c>
      <c r="AJ1583" s="122"/>
      <c r="AK1583" s="122"/>
      <c r="AL1583" s="122" t="s">
        <v>5402</v>
      </c>
      <c r="AM1583" s="122" t="s">
        <v>5402</v>
      </c>
      <c r="AN1583" s="173">
        <v>4</v>
      </c>
      <c r="AO1583" s="173"/>
      <c r="AP1583" s="173"/>
      <c r="AQ1583" s="173">
        <v>1</v>
      </c>
      <c r="AR1583" s="173"/>
      <c r="AS1583" s="173">
        <v>1.5</v>
      </c>
      <c r="AT1583" s="173">
        <v>2</v>
      </c>
      <c r="AU1583" s="173">
        <v>2</v>
      </c>
      <c r="AV1583" s="173">
        <v>1.5</v>
      </c>
      <c r="AW1583" s="173">
        <v>1</v>
      </c>
      <c r="AX1583" s="173">
        <v>1</v>
      </c>
      <c r="AY1583" s="173"/>
      <c r="AZ1583" s="211">
        <f t="shared" si="221"/>
        <v>6.5</v>
      </c>
      <c r="BA1583" s="211">
        <f t="shared" si="222"/>
        <v>7.5</v>
      </c>
      <c r="BB1583" s="205">
        <f t="shared" si="216"/>
        <v>17640</v>
      </c>
      <c r="BC1583" s="205">
        <f t="shared" si="217"/>
        <v>17640</v>
      </c>
      <c r="BD1583" s="205">
        <f t="shared" si="218"/>
        <v>0</v>
      </c>
      <c r="BE1583" s="205">
        <f t="shared" si="219"/>
        <v>0</v>
      </c>
      <c r="BF1583" s="175">
        <v>17640</v>
      </c>
      <c r="BG1583" s="175"/>
      <c r="BH1583" s="175">
        <v>17640</v>
      </c>
      <c r="BI1583" s="175"/>
      <c r="BJ1583" s="175"/>
      <c r="BK1583" s="175"/>
      <c r="BL1583" s="175"/>
      <c r="BM1583" s="175"/>
      <c r="BN1583" s="175"/>
      <c r="BO1583" s="175"/>
      <c r="BP1583" s="198">
        <f t="shared" si="220"/>
        <v>17640</v>
      </c>
    </row>
    <row r="1584" spans="1:68" x14ac:dyDescent="0.15">
      <c r="A1584" s="117">
        <v>3120102006</v>
      </c>
      <c r="B1584" s="118" t="s">
        <v>2327</v>
      </c>
      <c r="C1584" s="118" t="s">
        <v>2319</v>
      </c>
      <c r="D1584" s="118" t="s">
        <v>2322</v>
      </c>
      <c r="E1584" s="118" t="s">
        <v>4763</v>
      </c>
      <c r="F1584" s="120">
        <v>17</v>
      </c>
      <c r="G1584" s="119">
        <v>141213</v>
      </c>
      <c r="H1584" s="119"/>
      <c r="I1584" s="120" t="s">
        <v>5820</v>
      </c>
      <c r="J1584" s="120">
        <v>1200</v>
      </c>
      <c r="K1584" s="120">
        <v>141213</v>
      </c>
      <c r="L1584" s="120">
        <v>0.32200000000000001</v>
      </c>
      <c r="M1584" s="121" t="s">
        <v>5657</v>
      </c>
      <c r="N1584" s="120">
        <v>1</v>
      </c>
      <c r="O1584" s="119">
        <v>243</v>
      </c>
      <c r="P1584" s="119"/>
      <c r="Q1584" s="119"/>
      <c r="R1584" s="120" t="s">
        <v>5660</v>
      </c>
      <c r="S1584" s="120">
        <v>0.5</v>
      </c>
      <c r="T1584" s="120"/>
      <c r="U1584" s="120"/>
      <c r="V1584" s="172">
        <v>85.4</v>
      </c>
      <c r="W1584" s="172"/>
      <c r="X1584" s="172">
        <v>84.4</v>
      </c>
      <c r="Y1584" s="172"/>
      <c r="Z1584" s="172">
        <v>1</v>
      </c>
      <c r="AA1584" s="123">
        <v>1290</v>
      </c>
      <c r="AB1584" s="123"/>
      <c r="AC1584" s="123">
        <v>97</v>
      </c>
      <c r="AD1584" s="123"/>
      <c r="AE1584" s="123"/>
      <c r="AF1584" s="123"/>
      <c r="AG1584" s="214"/>
      <c r="AH1584" s="229" t="str">
        <f t="shared" si="215"/>
        <v>a3</v>
      </c>
      <c r="AI1584" s="122" t="s">
        <v>5402</v>
      </c>
      <c r="AJ1584" s="122"/>
      <c r="AK1584" s="122"/>
      <c r="AL1584" s="122" t="s">
        <v>5402</v>
      </c>
      <c r="AM1584" s="122" t="s">
        <v>5402</v>
      </c>
      <c r="AN1584" s="173"/>
      <c r="AO1584" s="173"/>
      <c r="AP1584" s="173"/>
      <c r="AQ1584" s="173"/>
      <c r="AR1584" s="173"/>
      <c r="AS1584" s="173"/>
      <c r="AT1584" s="173">
        <v>0.5</v>
      </c>
      <c r="AU1584" s="173">
        <v>0.5</v>
      </c>
      <c r="AV1584" s="173">
        <v>0.5</v>
      </c>
      <c r="AW1584" s="173">
        <v>0.5</v>
      </c>
      <c r="AX1584" s="173"/>
      <c r="AY1584" s="173"/>
      <c r="AZ1584" s="211">
        <f t="shared" si="221"/>
        <v>0</v>
      </c>
      <c r="BA1584" s="211">
        <f t="shared" si="222"/>
        <v>2</v>
      </c>
      <c r="BB1584" s="205">
        <f t="shared" si="216"/>
        <v>10402</v>
      </c>
      <c r="BC1584" s="205">
        <f t="shared" si="217"/>
        <v>10402</v>
      </c>
      <c r="BD1584" s="205">
        <f t="shared" si="218"/>
        <v>0</v>
      </c>
      <c r="BE1584" s="205">
        <f t="shared" si="219"/>
        <v>0</v>
      </c>
      <c r="BF1584" s="175">
        <v>10402</v>
      </c>
      <c r="BG1584" s="175"/>
      <c r="BH1584" s="175">
        <v>10402</v>
      </c>
      <c r="BI1584" s="175"/>
      <c r="BJ1584" s="175"/>
      <c r="BK1584" s="175"/>
      <c r="BL1584" s="175"/>
      <c r="BM1584" s="175"/>
      <c r="BN1584" s="175"/>
      <c r="BO1584" s="175"/>
      <c r="BP1584" s="198">
        <f t="shared" si="220"/>
        <v>10402</v>
      </c>
    </row>
    <row r="1585" spans="1:68" x14ac:dyDescent="0.15">
      <c r="A1585" s="117">
        <v>3120102007</v>
      </c>
      <c r="B1585" s="118" t="s">
        <v>2328</v>
      </c>
      <c r="C1585" s="118" t="s">
        <v>2319</v>
      </c>
      <c r="D1585" s="118" t="s">
        <v>2322</v>
      </c>
      <c r="E1585" s="118" t="s">
        <v>4764</v>
      </c>
      <c r="F1585" s="120">
        <v>15</v>
      </c>
      <c r="G1585" s="119"/>
      <c r="H1585" s="119"/>
      <c r="I1585" s="120" t="s">
        <v>5820</v>
      </c>
      <c r="J1585" s="120">
        <v>2000</v>
      </c>
      <c r="K1585" s="120">
        <v>270249</v>
      </c>
      <c r="L1585" s="120">
        <v>0.37</v>
      </c>
      <c r="M1585" s="121" t="s">
        <v>5657</v>
      </c>
      <c r="N1585" s="120">
        <v>1</v>
      </c>
      <c r="O1585" s="119">
        <v>223</v>
      </c>
      <c r="P1585" s="119"/>
      <c r="Q1585" s="119"/>
      <c r="R1585" s="120" t="s">
        <v>5660</v>
      </c>
      <c r="S1585" s="120">
        <v>1</v>
      </c>
      <c r="T1585" s="120"/>
      <c r="U1585" s="120"/>
      <c r="V1585" s="172">
        <v>189.3</v>
      </c>
      <c r="W1585" s="172"/>
      <c r="X1585" s="172">
        <v>164.2</v>
      </c>
      <c r="Y1585" s="172"/>
      <c r="Z1585" s="172">
        <v>25.1</v>
      </c>
      <c r="AA1585" s="123">
        <v>2399</v>
      </c>
      <c r="AB1585" s="123"/>
      <c r="AC1585" s="123">
        <v>166</v>
      </c>
      <c r="AD1585" s="123"/>
      <c r="AE1585" s="123"/>
      <c r="AF1585" s="123"/>
      <c r="AG1585" s="214"/>
      <c r="AH1585" s="229" t="str">
        <f t="shared" si="215"/>
        <v>a3</v>
      </c>
      <c r="AI1585" s="122" t="s">
        <v>5402</v>
      </c>
      <c r="AJ1585" s="122"/>
      <c r="AK1585" s="122" t="s">
        <v>5402</v>
      </c>
      <c r="AL1585" s="122" t="s">
        <v>5402</v>
      </c>
      <c r="AM1585" s="122" t="s">
        <v>5402</v>
      </c>
      <c r="AN1585" s="173"/>
      <c r="AO1585" s="173"/>
      <c r="AP1585" s="173"/>
      <c r="AQ1585" s="173"/>
      <c r="AR1585" s="173"/>
      <c r="AS1585" s="173">
        <v>1</v>
      </c>
      <c r="AT1585" s="173">
        <v>0.5</v>
      </c>
      <c r="AU1585" s="173">
        <v>0.5</v>
      </c>
      <c r="AV1585" s="173">
        <v>0.5</v>
      </c>
      <c r="AW1585" s="173">
        <v>0.5</v>
      </c>
      <c r="AX1585" s="173"/>
      <c r="AY1585" s="173"/>
      <c r="AZ1585" s="211">
        <f t="shared" si="221"/>
        <v>1</v>
      </c>
      <c r="BA1585" s="211">
        <f t="shared" si="222"/>
        <v>2</v>
      </c>
      <c r="BB1585" s="205">
        <f t="shared" si="216"/>
        <v>19953</v>
      </c>
      <c r="BC1585" s="205">
        <f t="shared" si="217"/>
        <v>19953</v>
      </c>
      <c r="BD1585" s="205">
        <f t="shared" si="218"/>
        <v>0</v>
      </c>
      <c r="BE1585" s="205">
        <f t="shared" si="219"/>
        <v>0</v>
      </c>
      <c r="BF1585" s="175">
        <v>19953</v>
      </c>
      <c r="BG1585" s="175"/>
      <c r="BH1585" s="175">
        <v>19953</v>
      </c>
      <c r="BI1585" s="175"/>
      <c r="BJ1585" s="175"/>
      <c r="BK1585" s="175"/>
      <c r="BL1585" s="175"/>
      <c r="BM1585" s="175"/>
      <c r="BN1585" s="175"/>
      <c r="BO1585" s="175"/>
      <c r="BP1585" s="198">
        <f t="shared" si="220"/>
        <v>19953</v>
      </c>
    </row>
    <row r="1586" spans="1:68" x14ac:dyDescent="0.15">
      <c r="A1586" s="117">
        <v>3120102008</v>
      </c>
      <c r="B1586" s="118" t="s">
        <v>2329</v>
      </c>
      <c r="C1586" s="118" t="s">
        <v>2319</v>
      </c>
      <c r="D1586" s="118" t="s">
        <v>2322</v>
      </c>
      <c r="E1586" s="118" t="s">
        <v>4765</v>
      </c>
      <c r="F1586" s="120">
        <v>14</v>
      </c>
      <c r="G1586" s="119"/>
      <c r="H1586" s="119"/>
      <c r="I1586" s="120" t="s">
        <v>5820</v>
      </c>
      <c r="J1586" s="120">
        <v>3800</v>
      </c>
      <c r="K1586" s="120">
        <v>524761</v>
      </c>
      <c r="L1586" s="120">
        <v>0.378</v>
      </c>
      <c r="M1586" s="121" t="s">
        <v>5657</v>
      </c>
      <c r="N1586" s="120">
        <v>1</v>
      </c>
      <c r="O1586" s="119">
        <v>217</v>
      </c>
      <c r="P1586" s="119"/>
      <c r="Q1586" s="119"/>
      <c r="R1586" s="120" t="s">
        <v>5663</v>
      </c>
      <c r="S1586" s="120">
        <v>2.1</v>
      </c>
      <c r="T1586" s="120"/>
      <c r="U1586" s="120"/>
      <c r="V1586" s="172">
        <v>276.3</v>
      </c>
      <c r="W1586" s="172"/>
      <c r="X1586" s="172">
        <v>197.9</v>
      </c>
      <c r="Y1586" s="172">
        <v>25.8</v>
      </c>
      <c r="Z1586" s="172">
        <v>52.6</v>
      </c>
      <c r="AA1586" s="123">
        <v>6237</v>
      </c>
      <c r="AB1586" s="123"/>
      <c r="AC1586" s="123">
        <v>536</v>
      </c>
      <c r="AD1586" s="123"/>
      <c r="AE1586" s="123"/>
      <c r="AF1586" s="123"/>
      <c r="AG1586" s="214"/>
      <c r="AH1586" s="229" t="str">
        <f t="shared" si="215"/>
        <v>a3</v>
      </c>
      <c r="AI1586" s="122" t="s">
        <v>5402</v>
      </c>
      <c r="AJ1586" s="122"/>
      <c r="AK1586" s="122" t="s">
        <v>5402</v>
      </c>
      <c r="AL1586" s="122" t="s">
        <v>5402</v>
      </c>
      <c r="AM1586" s="122" t="s">
        <v>5402</v>
      </c>
      <c r="AN1586" s="173"/>
      <c r="AO1586" s="173"/>
      <c r="AP1586" s="173"/>
      <c r="AQ1586" s="173"/>
      <c r="AR1586" s="173"/>
      <c r="AS1586" s="173">
        <v>0.5</v>
      </c>
      <c r="AT1586" s="173">
        <v>1</v>
      </c>
      <c r="AU1586" s="173">
        <v>0.5</v>
      </c>
      <c r="AV1586" s="173">
        <v>0.8</v>
      </c>
      <c r="AW1586" s="173"/>
      <c r="AX1586" s="173"/>
      <c r="AY1586" s="173"/>
      <c r="AZ1586" s="211">
        <f t="shared" si="221"/>
        <v>0.5</v>
      </c>
      <c r="BA1586" s="211">
        <f t="shared" si="222"/>
        <v>2.2999999999999998</v>
      </c>
      <c r="BB1586" s="205">
        <f t="shared" si="216"/>
        <v>37907</v>
      </c>
      <c r="BC1586" s="205">
        <f t="shared" si="217"/>
        <v>37907</v>
      </c>
      <c r="BD1586" s="205">
        <f t="shared" si="218"/>
        <v>0</v>
      </c>
      <c r="BE1586" s="205">
        <f t="shared" si="219"/>
        <v>0</v>
      </c>
      <c r="BF1586" s="175">
        <v>37907</v>
      </c>
      <c r="BG1586" s="175"/>
      <c r="BH1586" s="175">
        <v>37907</v>
      </c>
      <c r="BI1586" s="175"/>
      <c r="BJ1586" s="175"/>
      <c r="BK1586" s="175"/>
      <c r="BL1586" s="175"/>
      <c r="BM1586" s="175"/>
      <c r="BN1586" s="175"/>
      <c r="BO1586" s="175"/>
      <c r="BP1586" s="198">
        <f t="shared" si="220"/>
        <v>37907</v>
      </c>
    </row>
    <row r="1587" spans="1:68" x14ac:dyDescent="0.15">
      <c r="A1587" s="117">
        <v>3120102009</v>
      </c>
      <c r="B1587" s="118" t="s">
        <v>2330</v>
      </c>
      <c r="C1587" s="118" t="s">
        <v>2319</v>
      </c>
      <c r="D1587" s="118" t="s">
        <v>2322</v>
      </c>
      <c r="E1587" s="118" t="s">
        <v>4766</v>
      </c>
      <c r="F1587" s="120">
        <v>11</v>
      </c>
      <c r="G1587" s="119"/>
      <c r="H1587" s="119"/>
      <c r="I1587" s="120" t="s">
        <v>5820</v>
      </c>
      <c r="J1587" s="120">
        <v>550</v>
      </c>
      <c r="K1587" s="120">
        <v>135173</v>
      </c>
      <c r="L1587" s="120">
        <v>0.67300000000000004</v>
      </c>
      <c r="M1587" s="121" t="s">
        <v>5657</v>
      </c>
      <c r="N1587" s="120">
        <v>1</v>
      </c>
      <c r="O1587" s="119">
        <v>218</v>
      </c>
      <c r="P1587" s="119"/>
      <c r="Q1587" s="119"/>
      <c r="R1587" s="120" t="s">
        <v>5660</v>
      </c>
      <c r="S1587" s="120">
        <v>0.1</v>
      </c>
      <c r="T1587" s="120"/>
      <c r="U1587" s="120"/>
      <c r="V1587" s="172">
        <v>239.3</v>
      </c>
      <c r="W1587" s="172">
        <v>30.3</v>
      </c>
      <c r="X1587" s="172">
        <v>137.30000000000001</v>
      </c>
      <c r="Y1587" s="172">
        <v>43.4</v>
      </c>
      <c r="Z1587" s="172">
        <v>28.3</v>
      </c>
      <c r="AA1587" s="123">
        <v>1399</v>
      </c>
      <c r="AB1587" s="123"/>
      <c r="AC1587" s="123"/>
      <c r="AD1587" s="123"/>
      <c r="AE1587" s="123"/>
      <c r="AF1587" s="123"/>
      <c r="AG1587" s="214"/>
      <c r="AH1587" s="229" t="str">
        <f t="shared" si="215"/>
        <v>a2</v>
      </c>
      <c r="AI1587" s="122" t="s">
        <v>5402</v>
      </c>
      <c r="AJ1587" s="122"/>
      <c r="AK1587" s="122"/>
      <c r="AL1587" s="122" t="s">
        <v>5402</v>
      </c>
      <c r="AM1587" s="122" t="s">
        <v>5402</v>
      </c>
      <c r="AN1587" s="173"/>
      <c r="AO1587" s="173"/>
      <c r="AP1587" s="173"/>
      <c r="AQ1587" s="173"/>
      <c r="AR1587" s="173"/>
      <c r="AS1587" s="173"/>
      <c r="AT1587" s="173">
        <v>0.8</v>
      </c>
      <c r="AU1587" s="173">
        <v>0.5</v>
      </c>
      <c r="AV1587" s="173"/>
      <c r="AW1587" s="173"/>
      <c r="AX1587" s="173"/>
      <c r="AY1587" s="173"/>
      <c r="AZ1587" s="211">
        <f t="shared" si="221"/>
        <v>0</v>
      </c>
      <c r="BA1587" s="211">
        <f t="shared" si="222"/>
        <v>1.3</v>
      </c>
      <c r="BB1587" s="205">
        <f t="shared" si="216"/>
        <v>27772</v>
      </c>
      <c r="BC1587" s="205">
        <f t="shared" si="217"/>
        <v>27772</v>
      </c>
      <c r="BD1587" s="205">
        <f t="shared" si="218"/>
        <v>0</v>
      </c>
      <c r="BE1587" s="205">
        <f t="shared" si="219"/>
        <v>0</v>
      </c>
      <c r="BF1587" s="175">
        <v>27772</v>
      </c>
      <c r="BG1587" s="175"/>
      <c r="BH1587" s="175">
        <v>27772</v>
      </c>
      <c r="BI1587" s="175"/>
      <c r="BJ1587" s="175"/>
      <c r="BK1587" s="175"/>
      <c r="BL1587" s="175"/>
      <c r="BM1587" s="175"/>
      <c r="BN1587" s="175"/>
      <c r="BO1587" s="175"/>
      <c r="BP1587" s="198">
        <f t="shared" si="220"/>
        <v>27772</v>
      </c>
    </row>
    <row r="1588" spans="1:68" x14ac:dyDescent="0.15">
      <c r="A1588" s="117">
        <v>3120102010</v>
      </c>
      <c r="B1588" s="118" t="s">
        <v>2331</v>
      </c>
      <c r="C1588" s="118" t="s">
        <v>2319</v>
      </c>
      <c r="D1588" s="118" t="s">
        <v>2322</v>
      </c>
      <c r="E1588" s="118" t="s">
        <v>4767</v>
      </c>
      <c r="F1588" s="120">
        <v>10</v>
      </c>
      <c r="G1588" s="119">
        <v>205872</v>
      </c>
      <c r="H1588" s="119"/>
      <c r="I1588" s="120" t="s">
        <v>5820</v>
      </c>
      <c r="J1588" s="120">
        <v>1400</v>
      </c>
      <c r="K1588" s="120">
        <v>205872</v>
      </c>
      <c r="L1588" s="120">
        <v>0.40300000000000002</v>
      </c>
      <c r="M1588" s="121" t="s">
        <v>5657</v>
      </c>
      <c r="N1588" s="120">
        <v>1</v>
      </c>
      <c r="O1588" s="119">
        <v>202</v>
      </c>
      <c r="P1588" s="119"/>
      <c r="Q1588" s="119"/>
      <c r="R1588" s="120" t="s">
        <v>5660</v>
      </c>
      <c r="S1588" s="120">
        <v>0.8</v>
      </c>
      <c r="T1588" s="120"/>
      <c r="U1588" s="120"/>
      <c r="V1588" s="172">
        <v>172.4</v>
      </c>
      <c r="W1588" s="172"/>
      <c r="X1588" s="172">
        <v>125.8</v>
      </c>
      <c r="Y1588" s="172">
        <v>18.899999999999999</v>
      </c>
      <c r="Z1588" s="172">
        <v>27.7</v>
      </c>
      <c r="AA1588" s="123">
        <v>1313</v>
      </c>
      <c r="AB1588" s="123"/>
      <c r="AC1588" s="123">
        <v>98</v>
      </c>
      <c r="AD1588" s="123"/>
      <c r="AE1588" s="123"/>
      <c r="AF1588" s="123"/>
      <c r="AG1588" s="214"/>
      <c r="AH1588" s="229" t="str">
        <f t="shared" si="215"/>
        <v>a3</v>
      </c>
      <c r="AI1588" s="122" t="s">
        <v>5402</v>
      </c>
      <c r="AJ1588" s="122"/>
      <c r="AK1588" s="122"/>
      <c r="AL1588" s="122" t="s">
        <v>5402</v>
      </c>
      <c r="AM1588" s="122" t="s">
        <v>5402</v>
      </c>
      <c r="AN1588" s="173"/>
      <c r="AO1588" s="173"/>
      <c r="AP1588" s="173"/>
      <c r="AQ1588" s="173"/>
      <c r="AR1588" s="173"/>
      <c r="AS1588" s="173"/>
      <c r="AT1588" s="173">
        <v>0.5</v>
      </c>
      <c r="AU1588" s="173">
        <v>0.5</v>
      </c>
      <c r="AV1588" s="173">
        <v>0.5</v>
      </c>
      <c r="AW1588" s="173">
        <v>0.5</v>
      </c>
      <c r="AX1588" s="173"/>
      <c r="AY1588" s="173"/>
      <c r="AZ1588" s="211">
        <f t="shared" si="221"/>
        <v>0</v>
      </c>
      <c r="BA1588" s="211">
        <f t="shared" si="222"/>
        <v>2</v>
      </c>
      <c r="BB1588" s="205">
        <f t="shared" si="216"/>
        <v>14801</v>
      </c>
      <c r="BC1588" s="205">
        <f t="shared" si="217"/>
        <v>14801</v>
      </c>
      <c r="BD1588" s="205">
        <f t="shared" si="218"/>
        <v>0</v>
      </c>
      <c r="BE1588" s="205">
        <f t="shared" si="219"/>
        <v>0</v>
      </c>
      <c r="BF1588" s="175">
        <v>14801</v>
      </c>
      <c r="BG1588" s="175"/>
      <c r="BH1588" s="175">
        <v>14801</v>
      </c>
      <c r="BI1588" s="175"/>
      <c r="BJ1588" s="175"/>
      <c r="BK1588" s="175"/>
      <c r="BL1588" s="175"/>
      <c r="BM1588" s="175"/>
      <c r="BN1588" s="175"/>
      <c r="BO1588" s="175"/>
      <c r="BP1588" s="198">
        <f t="shared" si="220"/>
        <v>14801</v>
      </c>
    </row>
    <row r="1589" spans="1:68" s="116" customFormat="1" x14ac:dyDescent="0.15">
      <c r="A1589" s="117">
        <v>3120201001</v>
      </c>
      <c r="B1589" s="118" t="s">
        <v>2332</v>
      </c>
      <c r="C1589" s="118" t="s">
        <v>2319</v>
      </c>
      <c r="D1589" s="118" t="s">
        <v>2333</v>
      </c>
      <c r="E1589" s="118" t="s">
        <v>4768</v>
      </c>
      <c r="F1589" s="120">
        <v>39</v>
      </c>
      <c r="G1589" s="119"/>
      <c r="H1589" s="119"/>
      <c r="I1589" s="120" t="s">
        <v>5821</v>
      </c>
      <c r="J1589" s="120">
        <v>41520</v>
      </c>
      <c r="K1589" s="120">
        <v>8892306</v>
      </c>
      <c r="L1589" s="120">
        <v>0.58699999999999997</v>
      </c>
      <c r="M1589" s="121" t="s">
        <v>5670</v>
      </c>
      <c r="N1589" s="120">
        <v>2</v>
      </c>
      <c r="O1589" s="119">
        <v>160</v>
      </c>
      <c r="P1589" s="119">
        <v>25</v>
      </c>
      <c r="Q1589" s="119">
        <v>3</v>
      </c>
      <c r="R1589" s="120" t="s">
        <v>5655</v>
      </c>
      <c r="S1589" s="120">
        <v>47.5</v>
      </c>
      <c r="T1589" s="120"/>
      <c r="U1589" s="120"/>
      <c r="V1589" s="172">
        <v>4608</v>
      </c>
      <c r="W1589" s="172"/>
      <c r="X1589" s="172">
        <v>3260.3</v>
      </c>
      <c r="Y1589" s="172">
        <v>1336.2</v>
      </c>
      <c r="Z1589" s="172">
        <v>11.5</v>
      </c>
      <c r="AA1589" s="123">
        <v>66054</v>
      </c>
      <c r="AB1589" s="123">
        <v>32508.800000000028</v>
      </c>
      <c r="AC1589" s="123">
        <v>7231</v>
      </c>
      <c r="AD1589" s="123"/>
      <c r="AE1589" s="123"/>
      <c r="AF1589" s="123"/>
      <c r="AG1589" s="214"/>
      <c r="AH1589" s="229" t="str">
        <f t="shared" si="215"/>
        <v>b3</v>
      </c>
      <c r="AI1589" s="122"/>
      <c r="AJ1589" s="122"/>
      <c r="AK1589" s="122"/>
      <c r="AL1589" s="122"/>
      <c r="AM1589" s="122"/>
      <c r="AN1589" s="173">
        <v>2</v>
      </c>
      <c r="AO1589" s="173">
        <v>1</v>
      </c>
      <c r="AP1589" s="173">
        <v>1</v>
      </c>
      <c r="AQ1589" s="173">
        <v>4</v>
      </c>
      <c r="AR1589" s="173"/>
      <c r="AS1589" s="173">
        <v>2</v>
      </c>
      <c r="AT1589" s="173">
        <v>5</v>
      </c>
      <c r="AU1589" s="173">
        <v>5</v>
      </c>
      <c r="AV1589" s="173">
        <v>4</v>
      </c>
      <c r="AW1589" s="173">
        <v>4</v>
      </c>
      <c r="AX1589" s="173"/>
      <c r="AY1589" s="173"/>
      <c r="AZ1589" s="211">
        <f t="shared" si="221"/>
        <v>10</v>
      </c>
      <c r="BA1589" s="211">
        <f t="shared" si="222"/>
        <v>18</v>
      </c>
      <c r="BB1589" s="205">
        <f t="shared" si="216"/>
        <v>399436</v>
      </c>
      <c r="BC1589" s="205">
        <f t="shared" si="217"/>
        <v>336826</v>
      </c>
      <c r="BD1589" s="205">
        <f t="shared" si="218"/>
        <v>66668</v>
      </c>
      <c r="BE1589" s="205">
        <f t="shared" si="219"/>
        <v>4058</v>
      </c>
      <c r="BF1589" s="175">
        <v>332768</v>
      </c>
      <c r="BG1589" s="175">
        <v>46060</v>
      </c>
      <c r="BH1589" s="175">
        <v>66668</v>
      </c>
      <c r="BI1589" s="175">
        <v>62610</v>
      </c>
      <c r="BJ1589" s="175"/>
      <c r="BK1589" s="175">
        <v>100449</v>
      </c>
      <c r="BL1589" s="175">
        <v>22606</v>
      </c>
      <c r="BM1589" s="175">
        <v>67152</v>
      </c>
      <c r="BN1589" s="175">
        <v>21112</v>
      </c>
      <c r="BO1589" s="175">
        <v>12779</v>
      </c>
      <c r="BP1589" s="198">
        <f t="shared" si="220"/>
        <v>79447</v>
      </c>
    </row>
    <row r="1590" spans="1:68" s="116" customFormat="1" x14ac:dyDescent="0.15">
      <c r="A1590" s="117">
        <v>3120201002</v>
      </c>
      <c r="B1590" s="118" t="s">
        <v>2334</v>
      </c>
      <c r="C1590" s="118" t="s">
        <v>2319</v>
      </c>
      <c r="D1590" s="118" t="s">
        <v>2333</v>
      </c>
      <c r="E1590" s="118" t="s">
        <v>4769</v>
      </c>
      <c r="F1590" s="120">
        <v>33</v>
      </c>
      <c r="G1590" s="119"/>
      <c r="H1590" s="119"/>
      <c r="I1590" s="120" t="s">
        <v>5820</v>
      </c>
      <c r="J1590" s="120">
        <v>39300</v>
      </c>
      <c r="K1590" s="120">
        <v>5504240</v>
      </c>
      <c r="L1590" s="120">
        <v>0.38400000000000001</v>
      </c>
      <c r="M1590" s="121" t="s">
        <v>5654</v>
      </c>
      <c r="N1590" s="120">
        <v>1</v>
      </c>
      <c r="O1590" s="119">
        <v>210</v>
      </c>
      <c r="P1590" s="119">
        <v>29</v>
      </c>
      <c r="Q1590" s="119">
        <v>3.9</v>
      </c>
      <c r="R1590" s="120" t="s">
        <v>5655</v>
      </c>
      <c r="S1590" s="120">
        <v>148.19999999999999</v>
      </c>
      <c r="T1590" s="120"/>
      <c r="U1590" s="120"/>
      <c r="V1590" s="172">
        <v>1811.5</v>
      </c>
      <c r="W1590" s="172"/>
      <c r="X1590" s="172">
        <v>1811.5</v>
      </c>
      <c r="Y1590" s="172"/>
      <c r="Z1590" s="172"/>
      <c r="AA1590" s="123"/>
      <c r="AB1590" s="123"/>
      <c r="AC1590" s="123"/>
      <c r="AD1590" s="123"/>
      <c r="AE1590" s="123"/>
      <c r="AF1590" s="123"/>
      <c r="AG1590" s="214"/>
      <c r="AH1590" s="229" t="str">
        <f t="shared" si="215"/>
        <v>a1</v>
      </c>
      <c r="AI1590" s="122"/>
      <c r="AJ1590" s="122"/>
      <c r="AK1590" s="122"/>
      <c r="AL1590" s="122"/>
      <c r="AM1590" s="122"/>
      <c r="AN1590" s="173">
        <v>1</v>
      </c>
      <c r="AO1590" s="173">
        <v>1</v>
      </c>
      <c r="AP1590" s="173"/>
      <c r="AQ1590" s="173"/>
      <c r="AR1590" s="173"/>
      <c r="AS1590" s="173"/>
      <c r="AT1590" s="173">
        <v>5</v>
      </c>
      <c r="AU1590" s="173">
        <v>5</v>
      </c>
      <c r="AV1590" s="173"/>
      <c r="AW1590" s="173"/>
      <c r="AX1590" s="173"/>
      <c r="AY1590" s="173"/>
      <c r="AZ1590" s="211">
        <f t="shared" si="221"/>
        <v>2</v>
      </c>
      <c r="BA1590" s="211">
        <f t="shared" si="222"/>
        <v>10</v>
      </c>
      <c r="BB1590" s="205">
        <f t="shared" si="216"/>
        <v>134313</v>
      </c>
      <c r="BC1590" s="205">
        <f t="shared" si="217"/>
        <v>95586</v>
      </c>
      <c r="BD1590" s="205">
        <f t="shared" si="218"/>
        <v>41386</v>
      </c>
      <c r="BE1590" s="205">
        <f t="shared" si="219"/>
        <v>2659</v>
      </c>
      <c r="BF1590" s="175">
        <v>92927</v>
      </c>
      <c r="BG1590" s="175">
        <v>5519</v>
      </c>
      <c r="BH1590" s="175">
        <v>41386</v>
      </c>
      <c r="BI1590" s="175">
        <v>38727</v>
      </c>
      <c r="BJ1590" s="175"/>
      <c r="BK1590" s="175"/>
      <c r="BL1590" s="175">
        <v>8007</v>
      </c>
      <c r="BM1590" s="175">
        <v>27030</v>
      </c>
      <c r="BN1590" s="175">
        <v>5840</v>
      </c>
      <c r="BO1590" s="175">
        <v>7804</v>
      </c>
      <c r="BP1590" s="198">
        <f t="shared" si="220"/>
        <v>49190</v>
      </c>
    </row>
    <row r="1591" spans="1:68" s="116" customFormat="1" x14ac:dyDescent="0.15">
      <c r="A1591" s="117">
        <v>3120201003</v>
      </c>
      <c r="B1591" s="118" t="s">
        <v>2335</v>
      </c>
      <c r="C1591" s="118" t="s">
        <v>2319</v>
      </c>
      <c r="D1591" s="118" t="s">
        <v>2333</v>
      </c>
      <c r="E1591" s="118" t="s">
        <v>4770</v>
      </c>
      <c r="F1591" s="120">
        <v>13</v>
      </c>
      <c r="G1591" s="119"/>
      <c r="H1591" s="119"/>
      <c r="I1591" s="120" t="s">
        <v>5820</v>
      </c>
      <c r="J1591" s="120">
        <v>3400</v>
      </c>
      <c r="K1591" s="120">
        <v>826101</v>
      </c>
      <c r="L1591" s="120">
        <v>0.66600000000000004</v>
      </c>
      <c r="M1591" s="121" t="s">
        <v>5657</v>
      </c>
      <c r="N1591" s="120">
        <v>1</v>
      </c>
      <c r="O1591" s="119">
        <v>260</v>
      </c>
      <c r="P1591" s="119"/>
      <c r="Q1591" s="119"/>
      <c r="R1591" s="120" t="s">
        <v>5658</v>
      </c>
      <c r="S1591" s="120">
        <v>0.25</v>
      </c>
      <c r="T1591" s="120"/>
      <c r="U1591" s="120"/>
      <c r="V1591" s="172">
        <v>524</v>
      </c>
      <c r="W1591" s="172"/>
      <c r="X1591" s="172">
        <v>469.4</v>
      </c>
      <c r="Y1591" s="172">
        <v>54.6</v>
      </c>
      <c r="Z1591" s="172"/>
      <c r="AA1591" s="123">
        <v>8369</v>
      </c>
      <c r="AB1591" s="123"/>
      <c r="AC1591" s="123">
        <v>551.79999999999995</v>
      </c>
      <c r="AD1591" s="123"/>
      <c r="AE1591" s="123"/>
      <c r="AF1591" s="123"/>
      <c r="AG1591" s="214"/>
      <c r="AH1591" s="229" t="str">
        <f t="shared" si="215"/>
        <v>a3</v>
      </c>
      <c r="AI1591" s="122"/>
      <c r="AJ1591" s="122"/>
      <c r="AK1591" s="122"/>
      <c r="AL1591" s="122"/>
      <c r="AM1591" s="122"/>
      <c r="AN1591" s="173">
        <v>0.5</v>
      </c>
      <c r="AO1591" s="173">
        <v>0.5</v>
      </c>
      <c r="AP1591" s="173"/>
      <c r="AQ1591" s="173"/>
      <c r="AR1591" s="173"/>
      <c r="AS1591" s="173"/>
      <c r="AT1591" s="173">
        <v>0.5</v>
      </c>
      <c r="AU1591" s="173">
        <v>1</v>
      </c>
      <c r="AV1591" s="173">
        <v>0.5</v>
      </c>
      <c r="AW1591" s="173">
        <v>1</v>
      </c>
      <c r="AX1591" s="173"/>
      <c r="AY1591" s="173"/>
      <c r="AZ1591" s="211">
        <f t="shared" si="221"/>
        <v>1</v>
      </c>
      <c r="BA1591" s="211">
        <f t="shared" si="222"/>
        <v>3</v>
      </c>
      <c r="BB1591" s="205">
        <f t="shared" si="216"/>
        <v>49987</v>
      </c>
      <c r="BC1591" s="205">
        <f t="shared" si="217"/>
        <v>44037</v>
      </c>
      <c r="BD1591" s="205">
        <f t="shared" si="218"/>
        <v>11025</v>
      </c>
      <c r="BE1591" s="205">
        <f t="shared" si="219"/>
        <v>5075</v>
      </c>
      <c r="BF1591" s="175">
        <v>38962</v>
      </c>
      <c r="BG1591" s="175">
        <v>8747</v>
      </c>
      <c r="BH1591" s="175">
        <v>11025</v>
      </c>
      <c r="BI1591" s="175">
        <v>5950</v>
      </c>
      <c r="BJ1591" s="175"/>
      <c r="BK1591" s="175">
        <v>6889</v>
      </c>
      <c r="BL1591" s="175">
        <v>2029</v>
      </c>
      <c r="BM1591" s="175">
        <v>8039</v>
      </c>
      <c r="BN1591" s="175">
        <v>1457</v>
      </c>
      <c r="BO1591" s="175">
        <v>5851</v>
      </c>
      <c r="BP1591" s="198">
        <f t="shared" si="220"/>
        <v>16876</v>
      </c>
    </row>
    <row r="1592" spans="1:68" s="116" customFormat="1" x14ac:dyDescent="0.15">
      <c r="A1592" s="117">
        <v>3120401001</v>
      </c>
      <c r="B1592" s="118" t="s">
        <v>2336</v>
      </c>
      <c r="C1592" s="118" t="s">
        <v>2319</v>
      </c>
      <c r="D1592" s="118" t="s">
        <v>2337</v>
      </c>
      <c r="E1592" s="118" t="s">
        <v>4771</v>
      </c>
      <c r="F1592" s="120">
        <v>23</v>
      </c>
      <c r="G1592" s="119">
        <v>2045467</v>
      </c>
      <c r="H1592" s="119"/>
      <c r="I1592" s="120" t="s">
        <v>5820</v>
      </c>
      <c r="J1592" s="120">
        <v>7800</v>
      </c>
      <c r="K1592" s="120">
        <v>2045467</v>
      </c>
      <c r="L1592" s="120">
        <v>0.71799999999999997</v>
      </c>
      <c r="M1592" s="121" t="s">
        <v>5654</v>
      </c>
      <c r="N1592" s="120">
        <v>1</v>
      </c>
      <c r="O1592" s="119">
        <v>200</v>
      </c>
      <c r="P1592" s="119"/>
      <c r="Q1592" s="119"/>
      <c r="R1592" s="120" t="s">
        <v>5655</v>
      </c>
      <c r="S1592" s="120">
        <v>43.2</v>
      </c>
      <c r="T1592" s="120"/>
      <c r="U1592" s="120"/>
      <c r="V1592" s="172">
        <v>1358</v>
      </c>
      <c r="W1592" s="172">
        <v>299</v>
      </c>
      <c r="X1592" s="172">
        <v>692</v>
      </c>
      <c r="Y1592" s="172">
        <v>262</v>
      </c>
      <c r="Z1592" s="172">
        <v>105</v>
      </c>
      <c r="AA1592" s="123">
        <v>14213</v>
      </c>
      <c r="AB1592" s="123"/>
      <c r="AC1592" s="123">
        <v>1835</v>
      </c>
      <c r="AD1592" s="123"/>
      <c r="AE1592" s="123"/>
      <c r="AF1592" s="123"/>
      <c r="AG1592" s="214"/>
      <c r="AH1592" s="229" t="str">
        <f t="shared" si="215"/>
        <v>a3</v>
      </c>
      <c r="AI1592" s="122"/>
      <c r="AJ1592" s="122"/>
      <c r="AK1592" s="122"/>
      <c r="AL1592" s="122"/>
      <c r="AM1592" s="122"/>
      <c r="AN1592" s="173">
        <v>2</v>
      </c>
      <c r="AO1592" s="173">
        <v>1</v>
      </c>
      <c r="AP1592" s="173">
        <v>1</v>
      </c>
      <c r="AQ1592" s="173">
        <v>1</v>
      </c>
      <c r="AR1592" s="173" t="s">
        <v>3186</v>
      </c>
      <c r="AS1592" s="173">
        <v>1</v>
      </c>
      <c r="AT1592" s="173">
        <v>6</v>
      </c>
      <c r="AU1592" s="173">
        <v>1</v>
      </c>
      <c r="AV1592" s="173">
        <v>1</v>
      </c>
      <c r="AW1592" s="173">
        <v>1</v>
      </c>
      <c r="AX1592" s="173">
        <v>1</v>
      </c>
      <c r="AY1592" s="173" t="s">
        <v>3186</v>
      </c>
      <c r="AZ1592" s="211">
        <f t="shared" si="221"/>
        <v>6</v>
      </c>
      <c r="BA1592" s="211">
        <f t="shared" si="222"/>
        <v>10</v>
      </c>
      <c r="BB1592" s="205">
        <f t="shared" si="216"/>
        <v>209372</v>
      </c>
      <c r="BC1592" s="205">
        <f t="shared" si="217"/>
        <v>166312</v>
      </c>
      <c r="BD1592" s="205">
        <f t="shared" si="218"/>
        <v>43060</v>
      </c>
      <c r="BE1592" s="205">
        <f t="shared" si="219"/>
        <v>0</v>
      </c>
      <c r="BF1592" s="175">
        <v>166312</v>
      </c>
      <c r="BG1592" s="175">
        <v>24459</v>
      </c>
      <c r="BH1592" s="175">
        <v>54700</v>
      </c>
      <c r="BI1592" s="175">
        <v>43060</v>
      </c>
      <c r="BJ1592" s="175"/>
      <c r="BK1592" s="175">
        <v>29126</v>
      </c>
      <c r="BL1592" s="175">
        <v>579</v>
      </c>
      <c r="BM1592" s="175">
        <v>20437</v>
      </c>
      <c r="BN1592" s="175">
        <v>10187</v>
      </c>
      <c r="BO1592" s="175">
        <v>26824</v>
      </c>
      <c r="BP1592" s="198">
        <f t="shared" si="220"/>
        <v>81524</v>
      </c>
    </row>
    <row r="1593" spans="1:68" s="116" customFormat="1" x14ac:dyDescent="0.15">
      <c r="A1593" s="117">
        <v>3130201001</v>
      </c>
      <c r="B1593" s="118" t="s">
        <v>2338</v>
      </c>
      <c r="C1593" s="118" t="s">
        <v>2319</v>
      </c>
      <c r="D1593" s="118" t="s">
        <v>2339</v>
      </c>
      <c r="E1593" s="118" t="s">
        <v>4772</v>
      </c>
      <c r="F1593" s="120">
        <v>18</v>
      </c>
      <c r="G1593" s="119">
        <v>355820</v>
      </c>
      <c r="H1593" s="119"/>
      <c r="I1593" s="120" t="s">
        <v>5820</v>
      </c>
      <c r="J1593" s="120">
        <v>2330</v>
      </c>
      <c r="K1593" s="120">
        <v>355820</v>
      </c>
      <c r="L1593" s="120">
        <v>0.41799999999999998</v>
      </c>
      <c r="M1593" s="121" t="s">
        <v>5657</v>
      </c>
      <c r="N1593" s="120">
        <v>1</v>
      </c>
      <c r="O1593" s="119">
        <v>365</v>
      </c>
      <c r="P1593" s="119">
        <v>61</v>
      </c>
      <c r="Q1593" s="119">
        <v>9.1</v>
      </c>
      <c r="R1593" s="120" t="s">
        <v>5658</v>
      </c>
      <c r="S1593" s="120">
        <v>0.3</v>
      </c>
      <c r="T1593" s="120"/>
      <c r="U1593" s="120"/>
      <c r="V1593" s="172">
        <v>313.39999999999998</v>
      </c>
      <c r="W1593" s="172">
        <v>22.4</v>
      </c>
      <c r="X1593" s="172">
        <v>175.9</v>
      </c>
      <c r="Y1593" s="172">
        <v>75.099999999999994</v>
      </c>
      <c r="Z1593" s="172">
        <v>40</v>
      </c>
      <c r="AA1593" s="123"/>
      <c r="AB1593" s="123"/>
      <c r="AC1593" s="123">
        <v>310</v>
      </c>
      <c r="AD1593" s="123"/>
      <c r="AE1593" s="123"/>
      <c r="AF1593" s="123"/>
      <c r="AG1593" s="214"/>
      <c r="AH1593" s="229" t="str">
        <f t="shared" si="215"/>
        <v>a3</v>
      </c>
      <c r="AI1593" s="122"/>
      <c r="AJ1593" s="122"/>
      <c r="AK1593" s="122"/>
      <c r="AL1593" s="122"/>
      <c r="AM1593" s="122"/>
      <c r="AN1593" s="173" t="s">
        <v>3186</v>
      </c>
      <c r="AO1593" s="173" t="s">
        <v>3186</v>
      </c>
      <c r="AP1593" s="173" t="s">
        <v>3186</v>
      </c>
      <c r="AQ1593" s="173" t="s">
        <v>3186</v>
      </c>
      <c r="AR1593" s="173" t="s">
        <v>3186</v>
      </c>
      <c r="AS1593" s="173"/>
      <c r="AT1593" s="173"/>
      <c r="AU1593" s="173"/>
      <c r="AV1593" s="173"/>
      <c r="AW1593" s="173" t="s">
        <v>3186</v>
      </c>
      <c r="AX1593" s="173"/>
      <c r="AY1593" s="173"/>
      <c r="AZ1593" s="211">
        <f t="shared" si="221"/>
        <v>0</v>
      </c>
      <c r="BA1593" s="211">
        <f t="shared" si="222"/>
        <v>0</v>
      </c>
      <c r="BB1593" s="205">
        <f t="shared" si="216"/>
        <v>37876</v>
      </c>
      <c r="BC1593" s="205">
        <f t="shared" si="217"/>
        <v>34112</v>
      </c>
      <c r="BD1593" s="205">
        <f t="shared" si="218"/>
        <v>4137</v>
      </c>
      <c r="BE1593" s="205">
        <f t="shared" si="219"/>
        <v>373</v>
      </c>
      <c r="BF1593" s="175">
        <v>33739</v>
      </c>
      <c r="BG1593" s="175"/>
      <c r="BH1593" s="175">
        <v>6720</v>
      </c>
      <c r="BI1593" s="175">
        <v>3764</v>
      </c>
      <c r="BJ1593" s="175"/>
      <c r="BK1593" s="175">
        <v>7163</v>
      </c>
      <c r="BL1593" s="175">
        <v>6354</v>
      </c>
      <c r="BM1593" s="175">
        <v>5298</v>
      </c>
      <c r="BN1593" s="175">
        <v>1821</v>
      </c>
      <c r="BO1593" s="175">
        <v>6756</v>
      </c>
      <c r="BP1593" s="198">
        <f t="shared" si="220"/>
        <v>13476</v>
      </c>
    </row>
    <row r="1594" spans="1:68" s="116" customFormat="1" x14ac:dyDescent="0.15">
      <c r="A1594" s="117">
        <v>3130201002</v>
      </c>
      <c r="B1594" s="118" t="s">
        <v>2340</v>
      </c>
      <c r="C1594" s="118" t="s">
        <v>2319</v>
      </c>
      <c r="D1594" s="118" t="s">
        <v>2339</v>
      </c>
      <c r="E1594" s="118" t="s">
        <v>4773</v>
      </c>
      <c r="F1594" s="120">
        <v>9</v>
      </c>
      <c r="G1594" s="119"/>
      <c r="H1594" s="119"/>
      <c r="I1594" s="120" t="s">
        <v>5820</v>
      </c>
      <c r="J1594" s="120">
        <v>3400</v>
      </c>
      <c r="K1594" s="120">
        <v>472628</v>
      </c>
      <c r="L1594" s="120">
        <v>0.38100000000000001</v>
      </c>
      <c r="M1594" s="121" t="s">
        <v>5657</v>
      </c>
      <c r="N1594" s="120">
        <v>1</v>
      </c>
      <c r="O1594" s="119">
        <v>212</v>
      </c>
      <c r="P1594" s="119">
        <v>52.8</v>
      </c>
      <c r="Q1594" s="119">
        <v>5.29</v>
      </c>
      <c r="R1594" s="120"/>
      <c r="S1594" s="120"/>
      <c r="T1594" s="120"/>
      <c r="U1594" s="120" t="s">
        <v>5694</v>
      </c>
      <c r="V1594" s="172">
        <v>268.39999999999998</v>
      </c>
      <c r="W1594" s="172"/>
      <c r="X1594" s="172">
        <v>206.3</v>
      </c>
      <c r="Y1594" s="172">
        <v>0.3</v>
      </c>
      <c r="Z1594" s="172">
        <v>61.8</v>
      </c>
      <c r="AA1594" s="123"/>
      <c r="AB1594" s="123"/>
      <c r="AC1594" s="123">
        <v>417</v>
      </c>
      <c r="AD1594" s="123"/>
      <c r="AE1594" s="123"/>
      <c r="AF1594" s="123"/>
      <c r="AG1594" s="214"/>
      <c r="AH1594" s="229" t="str">
        <f t="shared" si="215"/>
        <v>a3</v>
      </c>
      <c r="AI1594" s="122"/>
      <c r="AJ1594" s="122"/>
      <c r="AK1594" s="122"/>
      <c r="AL1594" s="122"/>
      <c r="AM1594" s="122"/>
      <c r="AN1594" s="173" t="s">
        <v>3186</v>
      </c>
      <c r="AO1594" s="173" t="s">
        <v>3186</v>
      </c>
      <c r="AP1594" s="173" t="s">
        <v>3186</v>
      </c>
      <c r="AQ1594" s="173" t="s">
        <v>3186</v>
      </c>
      <c r="AR1594" s="173" t="s">
        <v>3186</v>
      </c>
      <c r="AS1594" s="173"/>
      <c r="AT1594" s="173"/>
      <c r="AU1594" s="173"/>
      <c r="AV1594" s="173"/>
      <c r="AW1594" s="173" t="s">
        <v>3186</v>
      </c>
      <c r="AX1594" s="173"/>
      <c r="AY1594" s="173"/>
      <c r="AZ1594" s="211">
        <f t="shared" si="221"/>
        <v>0</v>
      </c>
      <c r="BA1594" s="211">
        <f t="shared" si="222"/>
        <v>0</v>
      </c>
      <c r="BB1594" s="205">
        <f t="shared" si="216"/>
        <v>44384</v>
      </c>
      <c r="BC1594" s="205">
        <f t="shared" si="217"/>
        <v>41052</v>
      </c>
      <c r="BD1594" s="205">
        <f t="shared" si="218"/>
        <v>3959</v>
      </c>
      <c r="BE1594" s="205">
        <f t="shared" si="219"/>
        <v>627</v>
      </c>
      <c r="BF1594" s="175">
        <v>40425</v>
      </c>
      <c r="BG1594" s="175"/>
      <c r="BH1594" s="175">
        <v>6300</v>
      </c>
      <c r="BI1594" s="175">
        <v>3332</v>
      </c>
      <c r="BJ1594" s="175"/>
      <c r="BK1594" s="175">
        <v>9444</v>
      </c>
      <c r="BL1594" s="175">
        <v>2260</v>
      </c>
      <c r="BM1594" s="175">
        <v>4277</v>
      </c>
      <c r="BN1594" s="175">
        <v>2115</v>
      </c>
      <c r="BO1594" s="175">
        <v>16656</v>
      </c>
      <c r="BP1594" s="198">
        <f t="shared" si="220"/>
        <v>22956</v>
      </c>
    </row>
    <row r="1595" spans="1:68" s="116" customFormat="1" x14ac:dyDescent="0.15">
      <c r="A1595" s="117">
        <v>3132502001</v>
      </c>
      <c r="B1595" s="118" t="s">
        <v>2341</v>
      </c>
      <c r="C1595" s="118" t="s">
        <v>2319</v>
      </c>
      <c r="D1595" s="118" t="s">
        <v>2342</v>
      </c>
      <c r="E1595" s="118" t="s">
        <v>4774</v>
      </c>
      <c r="F1595" s="120">
        <v>15</v>
      </c>
      <c r="G1595" s="119"/>
      <c r="H1595" s="119"/>
      <c r="I1595" s="120" t="s">
        <v>5820</v>
      </c>
      <c r="J1595" s="120">
        <v>1800</v>
      </c>
      <c r="K1595" s="120">
        <v>290885</v>
      </c>
      <c r="L1595" s="120">
        <v>0.443</v>
      </c>
      <c r="M1595" s="121" t="s">
        <v>5657</v>
      </c>
      <c r="N1595" s="120">
        <v>1</v>
      </c>
      <c r="O1595" s="119">
        <v>167</v>
      </c>
      <c r="P1595" s="119"/>
      <c r="Q1595" s="119"/>
      <c r="R1595" s="120" t="s">
        <v>5660</v>
      </c>
      <c r="S1595" s="120">
        <v>0.8</v>
      </c>
      <c r="T1595" s="120"/>
      <c r="U1595" s="120"/>
      <c r="V1595" s="172">
        <v>211.1</v>
      </c>
      <c r="W1595" s="172"/>
      <c r="X1595" s="172">
        <v>169.7</v>
      </c>
      <c r="Y1595" s="172">
        <v>27.9</v>
      </c>
      <c r="Z1595" s="172">
        <v>13.5</v>
      </c>
      <c r="AA1595" s="123">
        <v>1843.1</v>
      </c>
      <c r="AB1595" s="123"/>
      <c r="AC1595" s="123">
        <v>146.1</v>
      </c>
      <c r="AD1595" s="123"/>
      <c r="AE1595" s="123"/>
      <c r="AF1595" s="123"/>
      <c r="AG1595" s="214"/>
      <c r="AH1595" s="229" t="str">
        <f t="shared" si="215"/>
        <v>a3</v>
      </c>
      <c r="AI1595" s="122"/>
      <c r="AJ1595" s="122"/>
      <c r="AK1595" s="122"/>
      <c r="AL1595" s="122"/>
      <c r="AM1595" s="122"/>
      <c r="AN1595" s="173">
        <v>1</v>
      </c>
      <c r="AO1595" s="173"/>
      <c r="AP1595" s="173"/>
      <c r="AQ1595" s="173"/>
      <c r="AR1595" s="173"/>
      <c r="AS1595" s="173">
        <v>1</v>
      </c>
      <c r="AT1595" s="173">
        <v>1</v>
      </c>
      <c r="AU1595" s="173">
        <v>1</v>
      </c>
      <c r="AV1595" s="173">
        <v>1</v>
      </c>
      <c r="AW1595" s="173">
        <v>1</v>
      </c>
      <c r="AX1595" s="173">
        <v>1</v>
      </c>
      <c r="AY1595" s="173"/>
      <c r="AZ1595" s="211">
        <f t="shared" si="221"/>
        <v>2</v>
      </c>
      <c r="BA1595" s="211">
        <f t="shared" si="222"/>
        <v>5</v>
      </c>
      <c r="BB1595" s="205">
        <f t="shared" si="216"/>
        <v>38963</v>
      </c>
      <c r="BC1595" s="205">
        <f t="shared" si="217"/>
        <v>30654</v>
      </c>
      <c r="BD1595" s="205">
        <f t="shared" si="218"/>
        <v>9549</v>
      </c>
      <c r="BE1595" s="205">
        <f t="shared" si="219"/>
        <v>1240</v>
      </c>
      <c r="BF1595" s="175">
        <v>29414</v>
      </c>
      <c r="BG1595" s="175">
        <v>8309</v>
      </c>
      <c r="BH1595" s="175">
        <v>9549</v>
      </c>
      <c r="BI1595" s="175">
        <v>8309</v>
      </c>
      <c r="BJ1595" s="175"/>
      <c r="BK1595" s="175">
        <v>3905</v>
      </c>
      <c r="BL1595" s="175">
        <v>165</v>
      </c>
      <c r="BM1595" s="175">
        <v>5135</v>
      </c>
      <c r="BN1595" s="175">
        <v>795</v>
      </c>
      <c r="BO1595" s="175">
        <v>2796</v>
      </c>
      <c r="BP1595" s="198">
        <f t="shared" si="220"/>
        <v>12345</v>
      </c>
    </row>
    <row r="1596" spans="1:68" s="116" customFormat="1" x14ac:dyDescent="0.15">
      <c r="A1596" s="117">
        <v>3132502002</v>
      </c>
      <c r="B1596" s="118" t="s">
        <v>2343</v>
      </c>
      <c r="C1596" s="118" t="s">
        <v>2319</v>
      </c>
      <c r="D1596" s="118" t="s">
        <v>2342</v>
      </c>
      <c r="E1596" s="118" t="s">
        <v>4775</v>
      </c>
      <c r="F1596" s="120">
        <v>8</v>
      </c>
      <c r="G1596" s="119"/>
      <c r="H1596" s="119"/>
      <c r="I1596" s="120" t="s">
        <v>5820</v>
      </c>
      <c r="J1596" s="120">
        <v>410</v>
      </c>
      <c r="K1596" s="120">
        <v>28438</v>
      </c>
      <c r="L1596" s="120">
        <v>0.19</v>
      </c>
      <c r="M1596" s="121" t="s">
        <v>5665</v>
      </c>
      <c r="N1596" s="120">
        <v>1</v>
      </c>
      <c r="O1596" s="119">
        <v>93</v>
      </c>
      <c r="P1596" s="119">
        <v>26.5</v>
      </c>
      <c r="Q1596" s="119">
        <v>2.7</v>
      </c>
      <c r="R1596" s="120" t="s">
        <v>5660</v>
      </c>
      <c r="S1596" s="120">
        <v>0.1</v>
      </c>
      <c r="T1596" s="120"/>
      <c r="U1596" s="120"/>
      <c r="V1596" s="172">
        <v>42.1</v>
      </c>
      <c r="W1596" s="172"/>
      <c r="X1596" s="172">
        <v>36.6</v>
      </c>
      <c r="Y1596" s="172"/>
      <c r="Z1596" s="172">
        <v>5.5</v>
      </c>
      <c r="AA1596" s="123"/>
      <c r="AB1596" s="123"/>
      <c r="AC1596" s="123"/>
      <c r="AD1596" s="123"/>
      <c r="AE1596" s="123"/>
      <c r="AF1596" s="123"/>
      <c r="AG1596" s="214"/>
      <c r="AH1596" s="229" t="str">
        <f t="shared" si="215"/>
        <v>a1</v>
      </c>
      <c r="AI1596" s="122"/>
      <c r="AJ1596" s="122"/>
      <c r="AK1596" s="122"/>
      <c r="AL1596" s="122"/>
      <c r="AM1596" s="122"/>
      <c r="AN1596" s="173"/>
      <c r="AO1596" s="173"/>
      <c r="AP1596" s="173"/>
      <c r="AQ1596" s="173"/>
      <c r="AR1596" s="173"/>
      <c r="AS1596" s="173">
        <v>1</v>
      </c>
      <c r="AT1596" s="173">
        <v>1</v>
      </c>
      <c r="AU1596" s="173">
        <v>1</v>
      </c>
      <c r="AV1596" s="173">
        <v>1</v>
      </c>
      <c r="AW1596" s="173">
        <v>1</v>
      </c>
      <c r="AX1596" s="173">
        <v>1</v>
      </c>
      <c r="AY1596" s="173"/>
      <c r="AZ1596" s="211">
        <f t="shared" si="221"/>
        <v>1</v>
      </c>
      <c r="BA1596" s="211">
        <f t="shared" si="222"/>
        <v>5</v>
      </c>
      <c r="BB1596" s="205">
        <f t="shared" si="216"/>
        <v>12718</v>
      </c>
      <c r="BC1596" s="205">
        <f t="shared" si="217"/>
        <v>8938</v>
      </c>
      <c r="BD1596" s="205">
        <f t="shared" si="218"/>
        <v>4914</v>
      </c>
      <c r="BE1596" s="205">
        <f t="shared" si="219"/>
        <v>1134</v>
      </c>
      <c r="BF1596" s="175">
        <v>7804</v>
      </c>
      <c r="BG1596" s="175"/>
      <c r="BH1596" s="175">
        <v>4914</v>
      </c>
      <c r="BI1596" s="175">
        <v>3780</v>
      </c>
      <c r="BJ1596" s="175"/>
      <c r="BK1596" s="175">
        <v>105</v>
      </c>
      <c r="BL1596" s="175"/>
      <c r="BM1596" s="175">
        <v>1491</v>
      </c>
      <c r="BN1596" s="175">
        <v>198</v>
      </c>
      <c r="BO1596" s="175">
        <v>2230</v>
      </c>
      <c r="BP1596" s="198">
        <f t="shared" si="220"/>
        <v>7144</v>
      </c>
    </row>
    <row r="1597" spans="1:68" s="116" customFormat="1" x14ac:dyDescent="0.15">
      <c r="A1597" s="117">
        <v>3132802001</v>
      </c>
      <c r="B1597" s="118" t="s">
        <v>2344</v>
      </c>
      <c r="C1597" s="118" t="s">
        <v>2319</v>
      </c>
      <c r="D1597" s="118" t="s">
        <v>2345</v>
      </c>
      <c r="E1597" s="118" t="s">
        <v>4776</v>
      </c>
      <c r="F1597" s="120">
        <v>13</v>
      </c>
      <c r="G1597" s="119">
        <v>408031</v>
      </c>
      <c r="H1597" s="119"/>
      <c r="I1597" s="120" t="s">
        <v>5820</v>
      </c>
      <c r="J1597" s="120">
        <v>2000</v>
      </c>
      <c r="K1597" s="120">
        <v>408031</v>
      </c>
      <c r="L1597" s="120">
        <v>0.55900000000000005</v>
      </c>
      <c r="M1597" s="121" t="s">
        <v>5657</v>
      </c>
      <c r="N1597" s="120">
        <v>1</v>
      </c>
      <c r="O1597" s="119">
        <v>207.91</v>
      </c>
      <c r="P1597" s="119">
        <v>46.83</v>
      </c>
      <c r="Q1597" s="119">
        <v>6.391</v>
      </c>
      <c r="R1597" s="120" t="s">
        <v>5658</v>
      </c>
      <c r="S1597" s="120">
        <v>0.66500000000000004</v>
      </c>
      <c r="T1597" s="120"/>
      <c r="U1597" s="120"/>
      <c r="V1597" s="172">
        <v>307.392</v>
      </c>
      <c r="W1597" s="172"/>
      <c r="X1597" s="172"/>
      <c r="Y1597" s="172"/>
      <c r="Z1597" s="172">
        <v>307.392</v>
      </c>
      <c r="AA1597" s="123"/>
      <c r="AB1597" s="123"/>
      <c r="AC1597" s="123">
        <v>259.11</v>
      </c>
      <c r="AD1597" s="123"/>
      <c r="AE1597" s="123"/>
      <c r="AF1597" s="123"/>
      <c r="AG1597" s="214"/>
      <c r="AH1597" s="229" t="str">
        <f t="shared" si="215"/>
        <v>a3</v>
      </c>
      <c r="AI1597" s="122"/>
      <c r="AJ1597" s="122"/>
      <c r="AK1597" s="122"/>
      <c r="AL1597" s="122"/>
      <c r="AM1597" s="122"/>
      <c r="AN1597" s="173"/>
      <c r="AO1597" s="173"/>
      <c r="AP1597" s="173"/>
      <c r="AQ1597" s="173"/>
      <c r="AR1597" s="173"/>
      <c r="AS1597" s="173"/>
      <c r="AT1597" s="173"/>
      <c r="AU1597" s="173"/>
      <c r="AV1597" s="173"/>
      <c r="AW1597" s="173"/>
      <c r="AX1597" s="173"/>
      <c r="AY1597" s="173"/>
      <c r="AZ1597" s="211">
        <f t="shared" si="221"/>
        <v>0</v>
      </c>
      <c r="BA1597" s="211">
        <f t="shared" si="222"/>
        <v>0</v>
      </c>
      <c r="BB1597" s="205">
        <f t="shared" si="216"/>
        <v>51070</v>
      </c>
      <c r="BC1597" s="205">
        <f t="shared" si="217"/>
        <v>51070</v>
      </c>
      <c r="BD1597" s="205">
        <f t="shared" si="218"/>
        <v>0</v>
      </c>
      <c r="BE1597" s="205">
        <f t="shared" si="219"/>
        <v>0</v>
      </c>
      <c r="BF1597" s="175">
        <v>51070</v>
      </c>
      <c r="BG1597" s="175"/>
      <c r="BH1597" s="175">
        <v>25998</v>
      </c>
      <c r="BI1597" s="175"/>
      <c r="BJ1597" s="175"/>
      <c r="BK1597" s="175">
        <v>7525</v>
      </c>
      <c r="BL1597" s="175">
        <v>8426</v>
      </c>
      <c r="BM1597" s="175">
        <v>5458</v>
      </c>
      <c r="BN1597" s="175">
        <v>1965</v>
      </c>
      <c r="BO1597" s="175">
        <v>1698</v>
      </c>
      <c r="BP1597" s="198">
        <f t="shared" si="220"/>
        <v>27696</v>
      </c>
    </row>
    <row r="1598" spans="1:68" s="116" customFormat="1" x14ac:dyDescent="0.15">
      <c r="A1598" s="117">
        <v>3132901001</v>
      </c>
      <c r="B1598" s="118" t="s">
        <v>2346</v>
      </c>
      <c r="C1598" s="118" t="s">
        <v>2319</v>
      </c>
      <c r="D1598" s="118" t="s">
        <v>2347</v>
      </c>
      <c r="E1598" s="118" t="s">
        <v>4777</v>
      </c>
      <c r="F1598" s="120">
        <v>18</v>
      </c>
      <c r="G1598" s="119"/>
      <c r="H1598" s="119"/>
      <c r="I1598" s="120" t="s">
        <v>5820</v>
      </c>
      <c r="J1598" s="120">
        <v>3000</v>
      </c>
      <c r="K1598" s="120">
        <v>585327</v>
      </c>
      <c r="L1598" s="120">
        <v>0.53500000000000003</v>
      </c>
      <c r="M1598" s="121" t="s">
        <v>5657</v>
      </c>
      <c r="N1598" s="120">
        <v>1</v>
      </c>
      <c r="O1598" s="119">
        <v>223</v>
      </c>
      <c r="P1598" s="119"/>
      <c r="Q1598" s="119"/>
      <c r="R1598" s="120" t="s">
        <v>5655</v>
      </c>
      <c r="S1598" s="120">
        <v>10</v>
      </c>
      <c r="T1598" s="120"/>
      <c r="U1598" s="120"/>
      <c r="V1598" s="172">
        <v>329.4</v>
      </c>
      <c r="W1598" s="172">
        <v>23.2</v>
      </c>
      <c r="X1598" s="172">
        <v>206.7</v>
      </c>
      <c r="Y1598" s="172">
        <v>40</v>
      </c>
      <c r="Z1598" s="172">
        <v>59.5</v>
      </c>
      <c r="AA1598" s="123">
        <v>5238</v>
      </c>
      <c r="AB1598" s="123"/>
      <c r="AC1598" s="123">
        <v>436.5</v>
      </c>
      <c r="AD1598" s="123"/>
      <c r="AE1598" s="123"/>
      <c r="AF1598" s="123"/>
      <c r="AG1598" s="214"/>
      <c r="AH1598" s="229" t="str">
        <f t="shared" si="215"/>
        <v>a3</v>
      </c>
      <c r="AI1598" s="122"/>
      <c r="AJ1598" s="122"/>
      <c r="AK1598" s="122"/>
      <c r="AL1598" s="122"/>
      <c r="AM1598" s="122"/>
      <c r="AN1598" s="173" t="s">
        <v>3186</v>
      </c>
      <c r="AO1598" s="173" t="s">
        <v>3186</v>
      </c>
      <c r="AP1598" s="173" t="s">
        <v>3186</v>
      </c>
      <c r="AQ1598" s="173" t="s">
        <v>3186</v>
      </c>
      <c r="AR1598" s="173" t="s">
        <v>3186</v>
      </c>
      <c r="AS1598" s="173"/>
      <c r="AT1598" s="173">
        <v>0.5</v>
      </c>
      <c r="AU1598" s="173"/>
      <c r="AV1598" s="173">
        <v>0.5</v>
      </c>
      <c r="AW1598" s="173"/>
      <c r="AX1598" s="173"/>
      <c r="AY1598" s="173" t="s">
        <v>3186</v>
      </c>
      <c r="AZ1598" s="211"/>
      <c r="BA1598" s="211">
        <f t="shared" si="222"/>
        <v>1</v>
      </c>
      <c r="BB1598" s="205">
        <f t="shared" si="216"/>
        <v>68769</v>
      </c>
      <c r="BC1598" s="205">
        <f t="shared" si="217"/>
        <v>68769</v>
      </c>
      <c r="BD1598" s="205">
        <f t="shared" si="218"/>
        <v>0</v>
      </c>
      <c r="BE1598" s="205">
        <f t="shared" si="219"/>
        <v>0</v>
      </c>
      <c r="BF1598" s="175">
        <v>68769</v>
      </c>
      <c r="BG1598" s="175">
        <v>11729</v>
      </c>
      <c r="BH1598" s="175">
        <v>26068</v>
      </c>
      <c r="BI1598" s="175"/>
      <c r="BJ1598" s="175"/>
      <c r="BK1598" s="175">
        <v>12545</v>
      </c>
      <c r="BL1598" s="175">
        <v>7522</v>
      </c>
      <c r="BM1598" s="175">
        <v>8117</v>
      </c>
      <c r="BN1598" s="175">
        <v>1668</v>
      </c>
      <c r="BO1598" s="175">
        <v>1120</v>
      </c>
      <c r="BP1598" s="198">
        <f t="shared" si="220"/>
        <v>27188</v>
      </c>
    </row>
    <row r="1599" spans="1:68" s="116" customFormat="1" x14ac:dyDescent="0.15">
      <c r="A1599" s="117">
        <v>3132902002</v>
      </c>
      <c r="B1599" s="118" t="s">
        <v>2348</v>
      </c>
      <c r="C1599" s="118" t="s">
        <v>2319</v>
      </c>
      <c r="D1599" s="118" t="s">
        <v>2347</v>
      </c>
      <c r="E1599" s="118" t="s">
        <v>4778</v>
      </c>
      <c r="F1599" s="120">
        <v>15</v>
      </c>
      <c r="G1599" s="119"/>
      <c r="H1599" s="119"/>
      <c r="I1599" s="120" t="s">
        <v>5820</v>
      </c>
      <c r="J1599" s="120">
        <v>1000</v>
      </c>
      <c r="K1599" s="120">
        <v>158403</v>
      </c>
      <c r="L1599" s="120">
        <v>0.434</v>
      </c>
      <c r="M1599" s="121" t="s">
        <v>5657</v>
      </c>
      <c r="N1599" s="120">
        <v>1</v>
      </c>
      <c r="O1599" s="119">
        <v>229</v>
      </c>
      <c r="P1599" s="119"/>
      <c r="Q1599" s="119"/>
      <c r="R1599" s="120" t="s">
        <v>5658</v>
      </c>
      <c r="S1599" s="120">
        <v>0.4</v>
      </c>
      <c r="T1599" s="120"/>
      <c r="U1599" s="120"/>
      <c r="V1599" s="172">
        <v>146</v>
      </c>
      <c r="W1599" s="172"/>
      <c r="X1599" s="172">
        <v>113.3</v>
      </c>
      <c r="Y1599" s="172">
        <v>18.7</v>
      </c>
      <c r="Z1599" s="172">
        <v>14</v>
      </c>
      <c r="AA1599" s="123">
        <v>1221</v>
      </c>
      <c r="AB1599" s="123"/>
      <c r="AC1599" s="123">
        <v>122</v>
      </c>
      <c r="AD1599" s="123"/>
      <c r="AE1599" s="123"/>
      <c r="AF1599" s="123"/>
      <c r="AG1599" s="214"/>
      <c r="AH1599" s="229" t="str">
        <f t="shared" si="215"/>
        <v>a3</v>
      </c>
      <c r="AI1599" s="122"/>
      <c r="AJ1599" s="122"/>
      <c r="AK1599" s="122"/>
      <c r="AL1599" s="122"/>
      <c r="AM1599" s="122"/>
      <c r="AN1599" s="173" t="s">
        <v>3186</v>
      </c>
      <c r="AO1599" s="173" t="s">
        <v>3186</v>
      </c>
      <c r="AP1599" s="173" t="s">
        <v>3186</v>
      </c>
      <c r="AQ1599" s="173" t="s">
        <v>3186</v>
      </c>
      <c r="AR1599" s="173" t="s">
        <v>3186</v>
      </c>
      <c r="AS1599" s="173"/>
      <c r="AT1599" s="173">
        <v>0.5</v>
      </c>
      <c r="AU1599" s="173"/>
      <c r="AV1599" s="173">
        <v>0.5</v>
      </c>
      <c r="AW1599" s="173"/>
      <c r="AX1599" s="173"/>
      <c r="AY1599" s="173" t="s">
        <v>3186</v>
      </c>
      <c r="AZ1599" s="211">
        <f t="shared" si="221"/>
        <v>0</v>
      </c>
      <c r="BA1599" s="211">
        <f t="shared" si="222"/>
        <v>1</v>
      </c>
      <c r="BB1599" s="205">
        <f t="shared" si="216"/>
        <v>23713</v>
      </c>
      <c r="BC1599" s="205">
        <f t="shared" si="217"/>
        <v>23713</v>
      </c>
      <c r="BD1599" s="205">
        <f t="shared" si="218"/>
        <v>0</v>
      </c>
      <c r="BE1599" s="205">
        <f t="shared" si="219"/>
        <v>0</v>
      </c>
      <c r="BF1599" s="175">
        <v>23713</v>
      </c>
      <c r="BG1599" s="175"/>
      <c r="BH1599" s="175">
        <v>14062</v>
      </c>
      <c r="BI1599" s="175"/>
      <c r="BJ1599" s="175"/>
      <c r="BK1599" s="175">
        <v>3302</v>
      </c>
      <c r="BL1599" s="175">
        <v>1172</v>
      </c>
      <c r="BM1599" s="175">
        <v>3430</v>
      </c>
      <c r="BN1599" s="175">
        <v>909</v>
      </c>
      <c r="BO1599" s="175">
        <v>838</v>
      </c>
      <c r="BP1599" s="198">
        <f t="shared" si="220"/>
        <v>14900</v>
      </c>
    </row>
    <row r="1600" spans="1:68" s="116" customFormat="1" x14ac:dyDescent="0.15">
      <c r="A1600" s="117">
        <v>3137002001</v>
      </c>
      <c r="B1600" s="118" t="s">
        <v>2349</v>
      </c>
      <c r="C1600" s="118" t="s">
        <v>2319</v>
      </c>
      <c r="D1600" s="118" t="s">
        <v>2350</v>
      </c>
      <c r="E1600" s="118" t="s">
        <v>4779</v>
      </c>
      <c r="F1600" s="120">
        <v>16</v>
      </c>
      <c r="G1600" s="119"/>
      <c r="H1600" s="119"/>
      <c r="I1600" s="120" t="s">
        <v>5820</v>
      </c>
      <c r="J1600" s="120">
        <v>1200</v>
      </c>
      <c r="K1600" s="120">
        <v>153063</v>
      </c>
      <c r="L1600" s="120">
        <v>0.34899999999999998</v>
      </c>
      <c r="M1600" s="121" t="s">
        <v>5657</v>
      </c>
      <c r="N1600" s="120">
        <v>1</v>
      </c>
      <c r="O1600" s="119">
        <v>188</v>
      </c>
      <c r="P1600" s="119"/>
      <c r="Q1600" s="119"/>
      <c r="R1600" s="120" t="s">
        <v>5658</v>
      </c>
      <c r="S1600" s="120">
        <v>0.2</v>
      </c>
      <c r="T1600" s="120"/>
      <c r="U1600" s="120"/>
      <c r="V1600" s="172">
        <v>187.05</v>
      </c>
      <c r="W1600" s="172"/>
      <c r="X1600" s="172">
        <v>7.8979999999999997</v>
      </c>
      <c r="Y1600" s="172">
        <v>164.27</v>
      </c>
      <c r="Z1600" s="172">
        <v>14.882</v>
      </c>
      <c r="AA1600" s="123">
        <v>1267</v>
      </c>
      <c r="AB1600" s="123"/>
      <c r="AC1600" s="123">
        <v>1347</v>
      </c>
      <c r="AD1600" s="123"/>
      <c r="AE1600" s="123"/>
      <c r="AF1600" s="123"/>
      <c r="AG1600" s="214"/>
      <c r="AH1600" s="229" t="str">
        <f t="shared" si="215"/>
        <v>a3</v>
      </c>
      <c r="AI1600" s="122"/>
      <c r="AJ1600" s="122"/>
      <c r="AK1600" s="122"/>
      <c r="AL1600" s="122"/>
      <c r="AM1600" s="122"/>
      <c r="AN1600" s="173">
        <v>2</v>
      </c>
      <c r="AO1600" s="173" t="s">
        <v>3186</v>
      </c>
      <c r="AP1600" s="173" t="s">
        <v>3186</v>
      </c>
      <c r="AQ1600" s="173" t="s">
        <v>3186</v>
      </c>
      <c r="AR1600" s="173" t="s">
        <v>3186</v>
      </c>
      <c r="AS1600" s="173" t="s">
        <v>3186</v>
      </c>
      <c r="AT1600" s="173">
        <v>0.5</v>
      </c>
      <c r="AU1600" s="173">
        <v>0.5</v>
      </c>
      <c r="AV1600" s="173">
        <v>0.5</v>
      </c>
      <c r="AW1600" s="173">
        <v>0.5</v>
      </c>
      <c r="AX1600" s="173">
        <v>1</v>
      </c>
      <c r="AY1600" s="173" t="s">
        <v>3186</v>
      </c>
      <c r="AZ1600" s="211">
        <f t="shared" si="221"/>
        <v>2</v>
      </c>
      <c r="BA1600" s="211">
        <f t="shared" si="222"/>
        <v>3</v>
      </c>
      <c r="BB1600" s="205">
        <f t="shared" si="216"/>
        <v>40420</v>
      </c>
      <c r="BC1600" s="205">
        <f t="shared" si="217"/>
        <v>40420</v>
      </c>
      <c r="BD1600" s="205">
        <f t="shared" si="218"/>
        <v>0</v>
      </c>
      <c r="BE1600" s="205">
        <f t="shared" si="219"/>
        <v>0</v>
      </c>
      <c r="BF1600" s="175">
        <v>40420</v>
      </c>
      <c r="BG1600" s="175">
        <v>5651</v>
      </c>
      <c r="BH1600" s="175">
        <v>6174</v>
      </c>
      <c r="BI1600" s="175"/>
      <c r="BJ1600" s="175"/>
      <c r="BK1600" s="175">
        <v>2513</v>
      </c>
      <c r="BL1600" s="175">
        <v>6319</v>
      </c>
      <c r="BM1600" s="175">
        <v>4253</v>
      </c>
      <c r="BN1600" s="175">
        <v>1667</v>
      </c>
      <c r="BO1600" s="175">
        <v>13843</v>
      </c>
      <c r="BP1600" s="198">
        <f t="shared" si="220"/>
        <v>20017</v>
      </c>
    </row>
    <row r="1601" spans="1:68" s="116" customFormat="1" x14ac:dyDescent="0.15">
      <c r="A1601" s="117">
        <v>3137101001</v>
      </c>
      <c r="B1601" s="118" t="s">
        <v>2351</v>
      </c>
      <c r="C1601" s="118" t="s">
        <v>2319</v>
      </c>
      <c r="D1601" s="118" t="s">
        <v>2352</v>
      </c>
      <c r="E1601" s="118" t="s">
        <v>4780</v>
      </c>
      <c r="F1601" s="120">
        <v>10</v>
      </c>
      <c r="G1601" s="119">
        <v>441571</v>
      </c>
      <c r="H1601" s="119"/>
      <c r="I1601" s="120" t="s">
        <v>5820</v>
      </c>
      <c r="J1601" s="120">
        <v>2900</v>
      </c>
      <c r="K1601" s="120">
        <v>441571</v>
      </c>
      <c r="L1601" s="120">
        <v>0.41699999999999998</v>
      </c>
      <c r="M1601" s="121" t="s">
        <v>5657</v>
      </c>
      <c r="N1601" s="120">
        <v>1</v>
      </c>
      <c r="O1601" s="119">
        <v>170</v>
      </c>
      <c r="P1601" s="119"/>
      <c r="Q1601" s="119"/>
      <c r="R1601" s="120" t="s">
        <v>5658</v>
      </c>
      <c r="S1601" s="120">
        <v>0.1</v>
      </c>
      <c r="T1601" s="120"/>
      <c r="U1601" s="120"/>
      <c r="V1601" s="172">
        <v>301.7</v>
      </c>
      <c r="W1601" s="172">
        <v>37.799999999999997</v>
      </c>
      <c r="X1601" s="172">
        <v>190.7</v>
      </c>
      <c r="Y1601" s="172">
        <v>19.8</v>
      </c>
      <c r="Z1601" s="172">
        <v>53.4</v>
      </c>
      <c r="AA1601" s="123">
        <v>3807.7</v>
      </c>
      <c r="AB1601" s="123"/>
      <c r="AC1601" s="123">
        <v>320</v>
      </c>
      <c r="AD1601" s="123"/>
      <c r="AE1601" s="123"/>
      <c r="AF1601" s="123"/>
      <c r="AG1601" s="214"/>
      <c r="AH1601" s="229" t="str">
        <f t="shared" si="215"/>
        <v>a3</v>
      </c>
      <c r="AI1601" s="122"/>
      <c r="AJ1601" s="122"/>
      <c r="AK1601" s="122"/>
      <c r="AL1601" s="122"/>
      <c r="AM1601" s="122"/>
      <c r="AN1601" s="173">
        <v>1</v>
      </c>
      <c r="AO1601" s="173" t="s">
        <v>3186</v>
      </c>
      <c r="AP1601" s="173" t="s">
        <v>3186</v>
      </c>
      <c r="AQ1601" s="173" t="s">
        <v>3186</v>
      </c>
      <c r="AR1601" s="173" t="s">
        <v>3186</v>
      </c>
      <c r="AS1601" s="173"/>
      <c r="AT1601" s="173">
        <v>0.5</v>
      </c>
      <c r="AU1601" s="173">
        <v>0.5</v>
      </c>
      <c r="AV1601" s="173">
        <v>0.5</v>
      </c>
      <c r="AW1601" s="173">
        <v>0.5</v>
      </c>
      <c r="AX1601" s="173">
        <v>1</v>
      </c>
      <c r="AY1601" s="173"/>
      <c r="AZ1601" s="211">
        <f t="shared" si="221"/>
        <v>1</v>
      </c>
      <c r="BA1601" s="211">
        <f t="shared" si="222"/>
        <v>3</v>
      </c>
      <c r="BB1601" s="205">
        <f t="shared" si="216"/>
        <v>50241</v>
      </c>
      <c r="BC1601" s="205">
        <f t="shared" si="217"/>
        <v>40823</v>
      </c>
      <c r="BD1601" s="205">
        <f t="shared" si="218"/>
        <v>13965</v>
      </c>
      <c r="BE1601" s="205">
        <f t="shared" si="219"/>
        <v>4547</v>
      </c>
      <c r="BF1601" s="175">
        <v>36276</v>
      </c>
      <c r="BG1601" s="175"/>
      <c r="BH1601" s="175">
        <v>13965</v>
      </c>
      <c r="BI1601" s="175">
        <v>9418</v>
      </c>
      <c r="BJ1601" s="175"/>
      <c r="BK1601" s="175">
        <v>8267</v>
      </c>
      <c r="BL1601" s="175">
        <v>2867</v>
      </c>
      <c r="BM1601" s="175">
        <v>6558</v>
      </c>
      <c r="BN1601" s="175">
        <v>1715</v>
      </c>
      <c r="BO1601" s="175">
        <v>7451</v>
      </c>
      <c r="BP1601" s="198">
        <f t="shared" si="220"/>
        <v>21416</v>
      </c>
    </row>
    <row r="1602" spans="1:68" s="116" customFormat="1" x14ac:dyDescent="0.15">
      <c r="A1602" s="117">
        <v>3137102002</v>
      </c>
      <c r="B1602" s="118" t="s">
        <v>2353</v>
      </c>
      <c r="C1602" s="118" t="s">
        <v>2319</v>
      </c>
      <c r="D1602" s="118" t="s">
        <v>2352</v>
      </c>
      <c r="E1602" s="118" t="s">
        <v>4781</v>
      </c>
      <c r="F1602" s="120">
        <v>11</v>
      </c>
      <c r="G1602" s="119">
        <v>330517</v>
      </c>
      <c r="H1602" s="119"/>
      <c r="I1602" s="120" t="s">
        <v>5820</v>
      </c>
      <c r="J1602" s="120">
        <v>2400</v>
      </c>
      <c r="K1602" s="120">
        <v>330517</v>
      </c>
      <c r="L1602" s="120">
        <v>0.377</v>
      </c>
      <c r="M1602" s="121" t="s">
        <v>5657</v>
      </c>
      <c r="N1602" s="120">
        <v>1</v>
      </c>
      <c r="O1602" s="119">
        <v>126</v>
      </c>
      <c r="P1602" s="119"/>
      <c r="Q1602" s="119"/>
      <c r="R1602" s="120" t="s">
        <v>5658</v>
      </c>
      <c r="S1602" s="120">
        <v>0.1</v>
      </c>
      <c r="T1602" s="120"/>
      <c r="U1602" s="120"/>
      <c r="V1602" s="172">
        <v>251.4</v>
      </c>
      <c r="W1602" s="172">
        <v>53.3</v>
      </c>
      <c r="X1602" s="172">
        <v>149.9</v>
      </c>
      <c r="Y1602" s="172">
        <v>13.9</v>
      </c>
      <c r="Z1602" s="172">
        <v>34.299999999999997</v>
      </c>
      <c r="AA1602" s="123"/>
      <c r="AB1602" s="123"/>
      <c r="AC1602" s="123">
        <v>149.4</v>
      </c>
      <c r="AD1602" s="123"/>
      <c r="AE1602" s="123"/>
      <c r="AF1602" s="123"/>
      <c r="AG1602" s="214"/>
      <c r="AH1602" s="229" t="str">
        <f t="shared" si="215"/>
        <v>a3</v>
      </c>
      <c r="AI1602" s="122"/>
      <c r="AJ1602" s="122"/>
      <c r="AK1602" s="122"/>
      <c r="AL1602" s="122"/>
      <c r="AM1602" s="122"/>
      <c r="AN1602" s="173">
        <v>1</v>
      </c>
      <c r="AO1602" s="173" t="s">
        <v>3186</v>
      </c>
      <c r="AP1602" s="173" t="s">
        <v>3186</v>
      </c>
      <c r="AQ1602" s="173" t="s">
        <v>3186</v>
      </c>
      <c r="AR1602" s="173" t="s">
        <v>3186</v>
      </c>
      <c r="AS1602" s="173"/>
      <c r="AT1602" s="173">
        <v>0.5</v>
      </c>
      <c r="AU1602" s="173">
        <v>0.5</v>
      </c>
      <c r="AV1602" s="173">
        <v>0.5</v>
      </c>
      <c r="AW1602" s="173">
        <v>0.5</v>
      </c>
      <c r="AX1602" s="173">
        <v>1</v>
      </c>
      <c r="AY1602" s="173"/>
      <c r="AZ1602" s="211">
        <f t="shared" si="221"/>
        <v>1</v>
      </c>
      <c r="BA1602" s="211">
        <f t="shared" si="222"/>
        <v>3</v>
      </c>
      <c r="BB1602" s="205">
        <f t="shared" si="216"/>
        <v>41408</v>
      </c>
      <c r="BC1602" s="205">
        <f t="shared" si="217"/>
        <v>32833</v>
      </c>
      <c r="BD1602" s="205">
        <f t="shared" si="218"/>
        <v>12719</v>
      </c>
      <c r="BE1602" s="205">
        <f t="shared" si="219"/>
        <v>4144</v>
      </c>
      <c r="BF1602" s="175">
        <v>28689</v>
      </c>
      <c r="BG1602" s="175"/>
      <c r="BH1602" s="175">
        <v>12719</v>
      </c>
      <c r="BI1602" s="175">
        <v>8575</v>
      </c>
      <c r="BJ1602" s="175"/>
      <c r="BK1602" s="175">
        <v>5104</v>
      </c>
      <c r="BL1602" s="175">
        <v>2277</v>
      </c>
      <c r="BM1602" s="175">
        <v>5567</v>
      </c>
      <c r="BN1602" s="175">
        <v>1147</v>
      </c>
      <c r="BO1602" s="175">
        <v>6019</v>
      </c>
      <c r="BP1602" s="198">
        <f t="shared" si="220"/>
        <v>18738</v>
      </c>
    </row>
    <row r="1603" spans="1:68" s="116" customFormat="1" x14ac:dyDescent="0.15">
      <c r="A1603" s="117">
        <v>3137202001</v>
      </c>
      <c r="B1603" s="118" t="s">
        <v>2354</v>
      </c>
      <c r="C1603" s="118" t="s">
        <v>2319</v>
      </c>
      <c r="D1603" s="118" t="s">
        <v>2355</v>
      </c>
      <c r="E1603" s="118" t="s">
        <v>4782</v>
      </c>
      <c r="F1603" s="120">
        <v>17</v>
      </c>
      <c r="G1603" s="119"/>
      <c r="H1603" s="119"/>
      <c r="I1603" s="120" t="s">
        <v>5820</v>
      </c>
      <c r="J1603" s="120">
        <v>4200</v>
      </c>
      <c r="K1603" s="120">
        <v>580255</v>
      </c>
      <c r="L1603" s="120">
        <v>0.379</v>
      </c>
      <c r="M1603" s="121" t="s">
        <v>5657</v>
      </c>
      <c r="N1603" s="120">
        <v>1</v>
      </c>
      <c r="O1603" s="119">
        <v>180</v>
      </c>
      <c r="P1603" s="119"/>
      <c r="Q1603" s="119"/>
      <c r="R1603" s="120" t="s">
        <v>5655</v>
      </c>
      <c r="S1603" s="120">
        <v>15.2</v>
      </c>
      <c r="T1603" s="120"/>
      <c r="U1603" s="120"/>
      <c r="V1603" s="172">
        <v>443</v>
      </c>
      <c r="W1603" s="172">
        <v>76.8</v>
      </c>
      <c r="X1603" s="172">
        <v>266.60000000000002</v>
      </c>
      <c r="Y1603" s="172">
        <v>21.8</v>
      </c>
      <c r="Z1603" s="172">
        <v>77.8</v>
      </c>
      <c r="AA1603" s="123">
        <v>4053</v>
      </c>
      <c r="AB1603" s="123"/>
      <c r="AC1603" s="123">
        <v>466.41</v>
      </c>
      <c r="AD1603" s="123"/>
      <c r="AE1603" s="123"/>
      <c r="AF1603" s="123"/>
      <c r="AG1603" s="214"/>
      <c r="AH1603" s="229" t="str">
        <f t="shared" si="215"/>
        <v>a3</v>
      </c>
      <c r="AI1603" s="122"/>
      <c r="AJ1603" s="122"/>
      <c r="AK1603" s="122"/>
      <c r="AL1603" s="122"/>
      <c r="AM1603" s="122"/>
      <c r="AN1603" s="173" t="s">
        <v>3186</v>
      </c>
      <c r="AO1603" s="173" t="s">
        <v>3186</v>
      </c>
      <c r="AP1603" s="173" t="s">
        <v>3186</v>
      </c>
      <c r="AQ1603" s="173" t="s">
        <v>3186</v>
      </c>
      <c r="AR1603" s="173" t="s">
        <v>3186</v>
      </c>
      <c r="AS1603" s="173" t="s">
        <v>3186</v>
      </c>
      <c r="AT1603" s="173">
        <v>0.8</v>
      </c>
      <c r="AU1603" s="173">
        <v>1</v>
      </c>
      <c r="AV1603" s="173">
        <v>0.5</v>
      </c>
      <c r="AW1603" s="173">
        <v>0.5</v>
      </c>
      <c r="AX1603" s="173"/>
      <c r="AY1603" s="173"/>
      <c r="AZ1603" s="211">
        <f t="shared" si="221"/>
        <v>0</v>
      </c>
      <c r="BA1603" s="211">
        <f t="shared" si="222"/>
        <v>2.8</v>
      </c>
      <c r="BB1603" s="205">
        <f t="shared" si="216"/>
        <v>39289</v>
      </c>
      <c r="BC1603" s="205">
        <f t="shared" si="217"/>
        <v>39289</v>
      </c>
      <c r="BD1603" s="205">
        <f t="shared" si="218"/>
        <v>0</v>
      </c>
      <c r="BE1603" s="205">
        <f t="shared" si="219"/>
        <v>0</v>
      </c>
      <c r="BF1603" s="175">
        <v>39289</v>
      </c>
      <c r="BG1603" s="175"/>
      <c r="BH1603" s="175">
        <v>29714</v>
      </c>
      <c r="BI1603" s="175"/>
      <c r="BJ1603" s="175"/>
      <c r="BK1603" s="175">
        <v>7576</v>
      </c>
      <c r="BL1603" s="175">
        <v>389</v>
      </c>
      <c r="BM1603" s="175"/>
      <c r="BN1603" s="175"/>
      <c r="BO1603" s="175">
        <v>1610</v>
      </c>
      <c r="BP1603" s="198">
        <f t="shared" si="220"/>
        <v>31324</v>
      </c>
    </row>
    <row r="1604" spans="1:68" s="116" customFormat="1" x14ac:dyDescent="0.15">
      <c r="A1604" s="117">
        <v>3137202002</v>
      </c>
      <c r="B1604" s="118" t="s">
        <v>2356</v>
      </c>
      <c r="C1604" s="118" t="s">
        <v>2319</v>
      </c>
      <c r="D1604" s="118" t="s">
        <v>2355</v>
      </c>
      <c r="E1604" s="118" t="s">
        <v>4783</v>
      </c>
      <c r="F1604" s="120">
        <v>13</v>
      </c>
      <c r="G1604" s="119"/>
      <c r="H1604" s="119"/>
      <c r="I1604" s="120" t="s">
        <v>5820</v>
      </c>
      <c r="J1604" s="120">
        <v>1900</v>
      </c>
      <c r="K1604" s="120">
        <v>351556</v>
      </c>
      <c r="L1604" s="120">
        <v>0.50700000000000001</v>
      </c>
      <c r="M1604" s="121" t="s">
        <v>5657</v>
      </c>
      <c r="N1604" s="120">
        <v>1</v>
      </c>
      <c r="O1604" s="119">
        <v>163</v>
      </c>
      <c r="P1604" s="119"/>
      <c r="Q1604" s="119"/>
      <c r="R1604" s="120" t="s">
        <v>5658</v>
      </c>
      <c r="S1604" s="120">
        <v>0.5</v>
      </c>
      <c r="T1604" s="120"/>
      <c r="U1604" s="120"/>
      <c r="V1604" s="172">
        <v>228.1</v>
      </c>
      <c r="W1604" s="172">
        <v>36.299999999999997</v>
      </c>
      <c r="X1604" s="172">
        <v>150</v>
      </c>
      <c r="Y1604" s="172">
        <v>7.2</v>
      </c>
      <c r="Z1604" s="172">
        <v>34.6</v>
      </c>
      <c r="AA1604" s="123"/>
      <c r="AB1604" s="123"/>
      <c r="AC1604" s="123">
        <v>233</v>
      </c>
      <c r="AD1604" s="123"/>
      <c r="AE1604" s="123"/>
      <c r="AF1604" s="123"/>
      <c r="AG1604" s="214"/>
      <c r="AH1604" s="229" t="str">
        <f t="shared" si="215"/>
        <v>a3</v>
      </c>
      <c r="AI1604" s="122"/>
      <c r="AJ1604" s="122"/>
      <c r="AK1604" s="122"/>
      <c r="AL1604" s="122"/>
      <c r="AM1604" s="122"/>
      <c r="AN1604" s="173" t="s">
        <v>3186</v>
      </c>
      <c r="AO1604" s="173" t="s">
        <v>3186</v>
      </c>
      <c r="AP1604" s="173" t="s">
        <v>3186</v>
      </c>
      <c r="AQ1604" s="173" t="s">
        <v>3186</v>
      </c>
      <c r="AR1604" s="173" t="s">
        <v>3186</v>
      </c>
      <c r="AS1604" s="173" t="s">
        <v>3186</v>
      </c>
      <c r="AT1604" s="173">
        <v>0.5</v>
      </c>
      <c r="AU1604" s="173">
        <v>0.5</v>
      </c>
      <c r="AV1604" s="173">
        <v>0.5</v>
      </c>
      <c r="AW1604" s="173"/>
      <c r="AX1604" s="173"/>
      <c r="AY1604" s="173" t="s">
        <v>3186</v>
      </c>
      <c r="AZ1604" s="211">
        <f t="shared" si="221"/>
        <v>0</v>
      </c>
      <c r="BA1604" s="211">
        <f t="shared" si="222"/>
        <v>1.5</v>
      </c>
      <c r="BB1604" s="205">
        <f t="shared" si="216"/>
        <v>30068</v>
      </c>
      <c r="BC1604" s="205">
        <f t="shared" si="217"/>
        <v>30068</v>
      </c>
      <c r="BD1604" s="205">
        <f t="shared" si="218"/>
        <v>0</v>
      </c>
      <c r="BE1604" s="205">
        <f t="shared" si="219"/>
        <v>0</v>
      </c>
      <c r="BF1604" s="175">
        <v>30068</v>
      </c>
      <c r="BG1604" s="175"/>
      <c r="BH1604" s="175">
        <v>18426</v>
      </c>
      <c r="BI1604" s="175"/>
      <c r="BJ1604" s="175"/>
      <c r="BK1604" s="175">
        <v>5377</v>
      </c>
      <c r="BL1604" s="175">
        <v>4820</v>
      </c>
      <c r="BM1604" s="175"/>
      <c r="BN1604" s="175"/>
      <c r="BO1604" s="175">
        <v>1445</v>
      </c>
      <c r="BP1604" s="198">
        <f t="shared" si="220"/>
        <v>19871</v>
      </c>
    </row>
    <row r="1605" spans="1:68" s="116" customFormat="1" x14ac:dyDescent="0.15">
      <c r="A1605" s="117">
        <v>3138401001</v>
      </c>
      <c r="B1605" s="118" t="s">
        <v>2357</v>
      </c>
      <c r="C1605" s="118" t="s">
        <v>2319</v>
      </c>
      <c r="D1605" s="118" t="s">
        <v>2358</v>
      </c>
      <c r="E1605" s="118" t="s">
        <v>4784</v>
      </c>
      <c r="F1605" s="120">
        <v>26</v>
      </c>
      <c r="G1605" s="119"/>
      <c r="H1605" s="119"/>
      <c r="I1605" s="120" t="s">
        <v>5820</v>
      </c>
      <c r="J1605" s="120">
        <v>1950</v>
      </c>
      <c r="K1605" s="120">
        <v>356350</v>
      </c>
      <c r="L1605" s="120">
        <v>0.501</v>
      </c>
      <c r="M1605" s="121" t="s">
        <v>5657</v>
      </c>
      <c r="N1605" s="120">
        <v>1</v>
      </c>
      <c r="O1605" s="119"/>
      <c r="P1605" s="119"/>
      <c r="Q1605" s="119"/>
      <c r="R1605" s="120" t="s">
        <v>5660</v>
      </c>
      <c r="S1605" s="120">
        <v>1</v>
      </c>
      <c r="T1605" s="120"/>
      <c r="U1605" s="120"/>
      <c r="V1605" s="172">
        <v>245.6</v>
      </c>
      <c r="W1605" s="172"/>
      <c r="X1605" s="172">
        <v>245.6</v>
      </c>
      <c r="Y1605" s="172"/>
      <c r="Z1605" s="172"/>
      <c r="AA1605" s="123">
        <v>3017</v>
      </c>
      <c r="AB1605" s="123"/>
      <c r="AC1605" s="123">
        <v>286</v>
      </c>
      <c r="AD1605" s="123"/>
      <c r="AE1605" s="123"/>
      <c r="AF1605" s="123"/>
      <c r="AG1605" s="214"/>
      <c r="AH1605" s="229" t="str">
        <f t="shared" ref="AH1605:AH1668" si="224">IF(N1605=1,IF(AG1605&gt;0,"a4",IF(AC1605&gt;0,"a3",IF(AA1605&gt;0,"a2","a1"))),IF(AG1605&gt;0,"b4",IF(AC1605&gt;0,"b3",IF(AA1605&gt;0,"b2","b1"))))</f>
        <v>a3</v>
      </c>
      <c r="AI1605" s="122"/>
      <c r="AJ1605" s="122"/>
      <c r="AK1605" s="122"/>
      <c r="AL1605" s="122"/>
      <c r="AM1605" s="122"/>
      <c r="AN1605" s="173"/>
      <c r="AO1605" s="173"/>
      <c r="AP1605" s="173"/>
      <c r="AQ1605" s="173"/>
      <c r="AR1605" s="173"/>
      <c r="AS1605" s="173"/>
      <c r="AT1605" s="173"/>
      <c r="AU1605" s="173"/>
      <c r="AV1605" s="173"/>
      <c r="AW1605" s="173"/>
      <c r="AX1605" s="173"/>
      <c r="AY1605" s="173"/>
      <c r="AZ1605" s="211">
        <f t="shared" si="221"/>
        <v>0</v>
      </c>
      <c r="BA1605" s="211">
        <f t="shared" si="222"/>
        <v>0</v>
      </c>
      <c r="BB1605" s="205">
        <f t="shared" ref="BB1605:BB1668" si="225">SUM(BG1605:BO1605)</f>
        <v>56405</v>
      </c>
      <c r="BC1605" s="205">
        <f t="shared" ref="BC1605:BC1668" si="226">BG1605+BH1605+BK1605+BL1605+BM1605+BN1605+BO1605</f>
        <v>52071</v>
      </c>
      <c r="BD1605" s="205">
        <f t="shared" ref="BD1605:BD1668" si="227">BB1605-BF1605</f>
        <v>5418</v>
      </c>
      <c r="BE1605" s="205">
        <f t="shared" ref="BE1605:BE1668" si="228">BC1605-BF1605</f>
        <v>1084</v>
      </c>
      <c r="BF1605" s="175">
        <v>50987</v>
      </c>
      <c r="BG1605" s="175"/>
      <c r="BH1605" s="175">
        <v>5418</v>
      </c>
      <c r="BI1605" s="175">
        <v>4334</v>
      </c>
      <c r="BJ1605" s="175"/>
      <c r="BK1605" s="175">
        <v>9378</v>
      </c>
      <c r="BL1605" s="175">
        <v>15110</v>
      </c>
      <c r="BM1605" s="175">
        <v>5821</v>
      </c>
      <c r="BN1605" s="175">
        <v>2299</v>
      </c>
      <c r="BO1605" s="175">
        <v>14045</v>
      </c>
      <c r="BP1605" s="198">
        <f t="shared" ref="BP1605:BP1668" si="229">BH1605+BO1605</f>
        <v>19463</v>
      </c>
    </row>
    <row r="1606" spans="1:68" s="116" customFormat="1" x14ac:dyDescent="0.15">
      <c r="A1606" s="117">
        <v>3138602001</v>
      </c>
      <c r="B1606" s="118" t="s">
        <v>2170</v>
      </c>
      <c r="C1606" s="118" t="s">
        <v>2319</v>
      </c>
      <c r="D1606" s="118" t="s">
        <v>2359</v>
      </c>
      <c r="E1606" s="118" t="s">
        <v>4785</v>
      </c>
      <c r="F1606" s="120">
        <v>25</v>
      </c>
      <c r="G1606" s="119"/>
      <c r="H1606" s="119"/>
      <c r="I1606" s="120" t="s">
        <v>5820</v>
      </c>
      <c r="J1606" s="120">
        <v>3300</v>
      </c>
      <c r="K1606" s="120">
        <v>96130</v>
      </c>
      <c r="L1606" s="120">
        <v>0.08</v>
      </c>
      <c r="M1606" s="121" t="s">
        <v>5657</v>
      </c>
      <c r="N1606" s="120">
        <v>1</v>
      </c>
      <c r="O1606" s="119">
        <v>190</v>
      </c>
      <c r="P1606" s="119"/>
      <c r="Q1606" s="119"/>
      <c r="R1606" s="120" t="s">
        <v>5660</v>
      </c>
      <c r="S1606" s="120">
        <v>0.3</v>
      </c>
      <c r="T1606" s="120"/>
      <c r="U1606" s="120"/>
      <c r="V1606" s="172">
        <v>56</v>
      </c>
      <c r="W1606" s="172">
        <v>18.399999999999999</v>
      </c>
      <c r="X1606" s="172">
        <v>35.700000000000003</v>
      </c>
      <c r="Y1606" s="172"/>
      <c r="Z1606" s="172">
        <v>1.9</v>
      </c>
      <c r="AA1606" s="123"/>
      <c r="AB1606" s="123"/>
      <c r="AC1606" s="123"/>
      <c r="AD1606" s="123"/>
      <c r="AE1606" s="123"/>
      <c r="AF1606" s="123"/>
      <c r="AG1606" s="214"/>
      <c r="AH1606" s="229" t="str">
        <f t="shared" si="224"/>
        <v>a1</v>
      </c>
      <c r="AI1606" s="122"/>
      <c r="AJ1606" s="122"/>
      <c r="AK1606" s="122"/>
      <c r="AL1606" s="122"/>
      <c r="AM1606" s="122"/>
      <c r="AN1606" s="173">
        <v>2</v>
      </c>
      <c r="AO1606" s="173"/>
      <c r="AP1606" s="173"/>
      <c r="AQ1606" s="173"/>
      <c r="AR1606" s="173"/>
      <c r="AS1606" s="173"/>
      <c r="AT1606" s="173"/>
      <c r="AU1606" s="173"/>
      <c r="AV1606" s="173">
        <v>1</v>
      </c>
      <c r="AW1606" s="173"/>
      <c r="AX1606" s="173"/>
      <c r="AY1606" s="173"/>
      <c r="AZ1606" s="211">
        <f t="shared" ref="AZ1606:AZ1669" si="230">SUBTOTAL(9,AN1606:AS1606)</f>
        <v>2</v>
      </c>
      <c r="BA1606" s="211">
        <f t="shared" ref="BA1606:BA1669" si="231">SUBTOTAL(9,AT1606:AY1606)</f>
        <v>1</v>
      </c>
      <c r="BB1606" s="205">
        <f t="shared" si="225"/>
        <v>23258</v>
      </c>
      <c r="BC1606" s="205">
        <f t="shared" si="226"/>
        <v>23258</v>
      </c>
      <c r="BD1606" s="205">
        <f t="shared" si="227"/>
        <v>9310</v>
      </c>
      <c r="BE1606" s="205">
        <f t="shared" si="228"/>
        <v>9310</v>
      </c>
      <c r="BF1606" s="175">
        <v>13948</v>
      </c>
      <c r="BG1606" s="175">
        <v>2341</v>
      </c>
      <c r="BH1606" s="175">
        <v>9311</v>
      </c>
      <c r="BI1606" s="175"/>
      <c r="BJ1606" s="175"/>
      <c r="BK1606" s="175"/>
      <c r="BL1606" s="175"/>
      <c r="BM1606" s="175">
        <v>1367</v>
      </c>
      <c r="BN1606" s="175">
        <v>153</v>
      </c>
      <c r="BO1606" s="175">
        <v>10086</v>
      </c>
      <c r="BP1606" s="198">
        <f t="shared" si="229"/>
        <v>19397</v>
      </c>
    </row>
    <row r="1607" spans="1:68" s="116" customFormat="1" x14ac:dyDescent="0.15">
      <c r="A1607" s="117">
        <v>3138602002</v>
      </c>
      <c r="B1607" s="118" t="s">
        <v>2360</v>
      </c>
      <c r="C1607" s="118" t="s">
        <v>2319</v>
      </c>
      <c r="D1607" s="118" t="s">
        <v>2359</v>
      </c>
      <c r="E1607" s="118" t="s">
        <v>4786</v>
      </c>
      <c r="F1607" s="120">
        <v>16</v>
      </c>
      <c r="G1607" s="119"/>
      <c r="H1607" s="119"/>
      <c r="I1607" s="120" t="s">
        <v>5820</v>
      </c>
      <c r="J1607" s="120">
        <v>1000</v>
      </c>
      <c r="K1607" s="120">
        <v>152984</v>
      </c>
      <c r="L1607" s="120">
        <v>0.41899999999999998</v>
      </c>
      <c r="M1607" s="121" t="s">
        <v>5657</v>
      </c>
      <c r="N1607" s="120">
        <v>1</v>
      </c>
      <c r="O1607" s="119">
        <v>199</v>
      </c>
      <c r="P1607" s="119"/>
      <c r="Q1607" s="119"/>
      <c r="R1607" s="120" t="s">
        <v>5658</v>
      </c>
      <c r="S1607" s="120">
        <v>0.4</v>
      </c>
      <c r="T1607" s="120"/>
      <c r="U1607" s="120"/>
      <c r="V1607" s="172">
        <v>129.9</v>
      </c>
      <c r="W1607" s="172">
        <v>25.9</v>
      </c>
      <c r="X1607" s="172">
        <v>59.8</v>
      </c>
      <c r="Y1607" s="172">
        <v>39.1</v>
      </c>
      <c r="Z1607" s="172">
        <v>5.0999999999999996</v>
      </c>
      <c r="AA1607" s="123">
        <v>1443</v>
      </c>
      <c r="AB1607" s="123"/>
      <c r="AC1607" s="123">
        <v>122</v>
      </c>
      <c r="AD1607" s="123"/>
      <c r="AE1607" s="123"/>
      <c r="AF1607" s="123"/>
      <c r="AG1607" s="214"/>
      <c r="AH1607" s="229" t="str">
        <f t="shared" si="224"/>
        <v>a3</v>
      </c>
      <c r="AI1607" s="122"/>
      <c r="AJ1607" s="122"/>
      <c r="AK1607" s="122"/>
      <c r="AL1607" s="122"/>
      <c r="AM1607" s="122"/>
      <c r="AN1607" s="173">
        <v>2</v>
      </c>
      <c r="AO1607" s="173"/>
      <c r="AP1607" s="173"/>
      <c r="AQ1607" s="173"/>
      <c r="AR1607" s="173"/>
      <c r="AS1607" s="173"/>
      <c r="AT1607" s="173"/>
      <c r="AU1607" s="173"/>
      <c r="AV1607" s="173">
        <v>1</v>
      </c>
      <c r="AW1607" s="173"/>
      <c r="AX1607" s="173"/>
      <c r="AY1607" s="173"/>
      <c r="AZ1607" s="211">
        <f t="shared" si="230"/>
        <v>2</v>
      </c>
      <c r="BA1607" s="211">
        <f t="shared" si="231"/>
        <v>1</v>
      </c>
      <c r="BB1607" s="205">
        <f t="shared" si="225"/>
        <v>24182</v>
      </c>
      <c r="BC1607" s="205">
        <f t="shared" si="226"/>
        <v>24182</v>
      </c>
      <c r="BD1607" s="205">
        <f t="shared" si="227"/>
        <v>2079</v>
      </c>
      <c r="BE1607" s="205">
        <f t="shared" si="228"/>
        <v>2079</v>
      </c>
      <c r="BF1607" s="175">
        <v>22103</v>
      </c>
      <c r="BG1607" s="175">
        <v>2341</v>
      </c>
      <c r="BH1607" s="175">
        <v>2079</v>
      </c>
      <c r="BI1607" s="175"/>
      <c r="BJ1607" s="175"/>
      <c r="BK1607" s="175">
        <v>6867</v>
      </c>
      <c r="BL1607" s="175">
        <v>3234</v>
      </c>
      <c r="BM1607" s="175">
        <v>2287</v>
      </c>
      <c r="BN1607" s="175">
        <v>3283</v>
      </c>
      <c r="BO1607" s="175">
        <v>4091</v>
      </c>
      <c r="BP1607" s="198">
        <f t="shared" si="229"/>
        <v>6170</v>
      </c>
    </row>
    <row r="1608" spans="1:68" s="116" customFormat="1" x14ac:dyDescent="0.15">
      <c r="A1608" s="117">
        <v>3138602003</v>
      </c>
      <c r="B1608" s="118" t="s">
        <v>2361</v>
      </c>
      <c r="C1608" s="118" t="s">
        <v>2319</v>
      </c>
      <c r="D1608" s="118" t="s">
        <v>2359</v>
      </c>
      <c r="E1608" s="118" t="s">
        <v>4787</v>
      </c>
      <c r="F1608" s="120">
        <v>14</v>
      </c>
      <c r="G1608" s="119"/>
      <c r="H1608" s="119"/>
      <c r="I1608" s="120" t="s">
        <v>5820</v>
      </c>
      <c r="J1608" s="120">
        <v>800</v>
      </c>
      <c r="K1608" s="120">
        <v>86924</v>
      </c>
      <c r="L1608" s="120">
        <v>0.29799999999999999</v>
      </c>
      <c r="M1608" s="121" t="s">
        <v>5657</v>
      </c>
      <c r="N1608" s="120">
        <v>1</v>
      </c>
      <c r="O1608" s="119">
        <v>225</v>
      </c>
      <c r="P1608" s="119">
        <v>4.0999999999999996</v>
      </c>
      <c r="Q1608" s="119">
        <v>2.1</v>
      </c>
      <c r="R1608" s="120" t="s">
        <v>5660</v>
      </c>
      <c r="S1608" s="120">
        <v>0.3</v>
      </c>
      <c r="T1608" s="120"/>
      <c r="U1608" s="120"/>
      <c r="V1608" s="172">
        <v>64.8</v>
      </c>
      <c r="W1608" s="172">
        <v>15.1</v>
      </c>
      <c r="X1608" s="172">
        <v>39.5</v>
      </c>
      <c r="Y1608" s="172">
        <v>8.1999999999999993</v>
      </c>
      <c r="Z1608" s="172">
        <v>2</v>
      </c>
      <c r="AA1608" s="123">
        <v>803</v>
      </c>
      <c r="AB1608" s="123"/>
      <c r="AC1608" s="123">
        <v>69</v>
      </c>
      <c r="AD1608" s="123"/>
      <c r="AE1608" s="123"/>
      <c r="AF1608" s="123"/>
      <c r="AG1608" s="214"/>
      <c r="AH1608" s="229" t="str">
        <f t="shared" si="224"/>
        <v>a3</v>
      </c>
      <c r="AI1608" s="122"/>
      <c r="AJ1608" s="122"/>
      <c r="AK1608" s="122"/>
      <c r="AL1608" s="122"/>
      <c r="AM1608" s="122"/>
      <c r="AN1608" s="173">
        <v>2</v>
      </c>
      <c r="AO1608" s="173"/>
      <c r="AP1608" s="173"/>
      <c r="AQ1608" s="173"/>
      <c r="AR1608" s="173"/>
      <c r="AS1608" s="173"/>
      <c r="AT1608" s="173"/>
      <c r="AU1608" s="173"/>
      <c r="AV1608" s="173">
        <v>1</v>
      </c>
      <c r="AW1608" s="173"/>
      <c r="AX1608" s="173"/>
      <c r="AY1608" s="173"/>
      <c r="AZ1608" s="211">
        <f t="shared" si="230"/>
        <v>2</v>
      </c>
      <c r="BA1608" s="211">
        <f t="shared" si="231"/>
        <v>1</v>
      </c>
      <c r="BB1608" s="205">
        <f t="shared" si="225"/>
        <v>17111</v>
      </c>
      <c r="BC1608" s="205">
        <f t="shared" si="226"/>
        <v>17111</v>
      </c>
      <c r="BD1608" s="205">
        <f t="shared" si="227"/>
        <v>2660</v>
      </c>
      <c r="BE1608" s="205">
        <f t="shared" si="228"/>
        <v>2660</v>
      </c>
      <c r="BF1608" s="175">
        <v>14451</v>
      </c>
      <c r="BG1608" s="175">
        <v>2341</v>
      </c>
      <c r="BH1608" s="175">
        <v>2660</v>
      </c>
      <c r="BI1608" s="175"/>
      <c r="BJ1608" s="175"/>
      <c r="BK1608" s="175">
        <v>2117</v>
      </c>
      <c r="BL1608" s="175"/>
      <c r="BM1608" s="175">
        <v>1475</v>
      </c>
      <c r="BN1608" s="175">
        <v>1171</v>
      </c>
      <c r="BO1608" s="175">
        <v>7347</v>
      </c>
      <c r="BP1608" s="198">
        <f t="shared" si="229"/>
        <v>10007</v>
      </c>
    </row>
    <row r="1609" spans="1:68" s="116" customFormat="1" x14ac:dyDescent="0.15">
      <c r="A1609" s="117">
        <v>3138602004</v>
      </c>
      <c r="B1609" s="118" t="s">
        <v>2362</v>
      </c>
      <c r="C1609" s="118" t="s">
        <v>2319</v>
      </c>
      <c r="D1609" s="118" t="s">
        <v>2359</v>
      </c>
      <c r="E1609" s="118" t="s">
        <v>4788</v>
      </c>
      <c r="F1609" s="120">
        <v>11</v>
      </c>
      <c r="G1609" s="119"/>
      <c r="H1609" s="119"/>
      <c r="I1609" s="120" t="s">
        <v>5820</v>
      </c>
      <c r="J1609" s="120">
        <v>1800</v>
      </c>
      <c r="K1609" s="120">
        <v>356616</v>
      </c>
      <c r="L1609" s="120">
        <v>0.54300000000000004</v>
      </c>
      <c r="M1609" s="121" t="s">
        <v>5657</v>
      </c>
      <c r="N1609" s="120">
        <v>1</v>
      </c>
      <c r="O1609" s="119">
        <v>155</v>
      </c>
      <c r="P1609" s="119"/>
      <c r="Q1609" s="119"/>
      <c r="R1609" s="120" t="s">
        <v>5658</v>
      </c>
      <c r="S1609" s="120">
        <v>0.4</v>
      </c>
      <c r="T1609" s="120"/>
      <c r="U1609" s="120"/>
      <c r="V1609" s="172">
        <v>227.3</v>
      </c>
      <c r="W1609" s="172"/>
      <c r="X1609" s="172">
        <v>175.8</v>
      </c>
      <c r="Y1609" s="172">
        <v>26.4</v>
      </c>
      <c r="Z1609" s="172">
        <v>25.1</v>
      </c>
      <c r="AA1609" s="123">
        <v>2909</v>
      </c>
      <c r="AB1609" s="123"/>
      <c r="AC1609" s="123">
        <v>114</v>
      </c>
      <c r="AD1609" s="123"/>
      <c r="AE1609" s="123"/>
      <c r="AF1609" s="123"/>
      <c r="AG1609" s="214"/>
      <c r="AH1609" s="229" t="str">
        <f t="shared" si="224"/>
        <v>a3</v>
      </c>
      <c r="AI1609" s="122"/>
      <c r="AJ1609" s="122"/>
      <c r="AK1609" s="122"/>
      <c r="AL1609" s="122"/>
      <c r="AM1609" s="122"/>
      <c r="AN1609" s="173">
        <v>2</v>
      </c>
      <c r="AO1609" s="173"/>
      <c r="AP1609" s="173"/>
      <c r="AQ1609" s="173"/>
      <c r="AR1609" s="173"/>
      <c r="AS1609" s="173"/>
      <c r="AT1609" s="173"/>
      <c r="AU1609" s="173"/>
      <c r="AV1609" s="173">
        <v>1</v>
      </c>
      <c r="AW1609" s="173"/>
      <c r="AX1609" s="173"/>
      <c r="AY1609" s="173"/>
      <c r="AZ1609" s="211">
        <f t="shared" si="230"/>
        <v>2</v>
      </c>
      <c r="BA1609" s="211">
        <f t="shared" si="231"/>
        <v>1</v>
      </c>
      <c r="BB1609" s="205">
        <f t="shared" si="225"/>
        <v>35995</v>
      </c>
      <c r="BC1609" s="205">
        <f t="shared" si="226"/>
        <v>35995</v>
      </c>
      <c r="BD1609" s="205">
        <f t="shared" si="227"/>
        <v>5145</v>
      </c>
      <c r="BE1609" s="205">
        <f t="shared" si="228"/>
        <v>5145</v>
      </c>
      <c r="BF1609" s="175">
        <v>30850</v>
      </c>
      <c r="BG1609" s="175">
        <v>2341</v>
      </c>
      <c r="BH1609" s="175">
        <v>5145</v>
      </c>
      <c r="BI1609" s="175"/>
      <c r="BJ1609" s="175"/>
      <c r="BK1609" s="175">
        <v>11627</v>
      </c>
      <c r="BL1609" s="175"/>
      <c r="BM1609" s="175">
        <v>3550</v>
      </c>
      <c r="BN1609" s="175">
        <v>5699</v>
      </c>
      <c r="BO1609" s="175">
        <v>7633</v>
      </c>
      <c r="BP1609" s="198">
        <f t="shared" si="229"/>
        <v>12778</v>
      </c>
    </row>
    <row r="1610" spans="1:68" s="116" customFormat="1" x14ac:dyDescent="0.15">
      <c r="A1610" s="117">
        <v>3138902001</v>
      </c>
      <c r="B1610" s="118" t="s">
        <v>2363</v>
      </c>
      <c r="C1610" s="118" t="s">
        <v>2319</v>
      </c>
      <c r="D1610" s="118" t="s">
        <v>409</v>
      </c>
      <c r="E1610" s="118" t="s">
        <v>4789</v>
      </c>
      <c r="F1610" s="120">
        <v>23</v>
      </c>
      <c r="G1610" s="119">
        <v>148259</v>
      </c>
      <c r="H1610" s="119"/>
      <c r="I1610" s="120" t="s">
        <v>5820</v>
      </c>
      <c r="J1610" s="120">
        <v>1030</v>
      </c>
      <c r="K1610" s="120">
        <v>148259</v>
      </c>
      <c r="L1610" s="120">
        <v>0.39400000000000002</v>
      </c>
      <c r="M1610" s="121" t="s">
        <v>5657</v>
      </c>
      <c r="N1610" s="120">
        <v>1</v>
      </c>
      <c r="O1610" s="119"/>
      <c r="P1610" s="119"/>
      <c r="Q1610" s="119"/>
      <c r="R1610" s="120" t="s">
        <v>5660</v>
      </c>
      <c r="S1610" s="120">
        <v>0.3</v>
      </c>
      <c r="T1610" s="120"/>
      <c r="U1610" s="120"/>
      <c r="V1610" s="172">
        <v>116</v>
      </c>
      <c r="W1610" s="172"/>
      <c r="X1610" s="172">
        <v>93</v>
      </c>
      <c r="Y1610" s="172">
        <v>23</v>
      </c>
      <c r="Z1610" s="172"/>
      <c r="AA1610" s="123">
        <v>381</v>
      </c>
      <c r="AB1610" s="123"/>
      <c r="AC1610" s="123">
        <v>67.7</v>
      </c>
      <c r="AD1610" s="123"/>
      <c r="AE1610" s="123"/>
      <c r="AF1610" s="123"/>
      <c r="AG1610" s="214"/>
      <c r="AH1610" s="229" t="str">
        <f t="shared" si="224"/>
        <v>a3</v>
      </c>
      <c r="AI1610" s="122"/>
      <c r="AJ1610" s="122"/>
      <c r="AK1610" s="122"/>
      <c r="AL1610" s="122"/>
      <c r="AM1610" s="122"/>
      <c r="AN1610" s="173">
        <v>1</v>
      </c>
      <c r="AO1610" s="173" t="s">
        <v>3186</v>
      </c>
      <c r="AP1610" s="173" t="s">
        <v>3186</v>
      </c>
      <c r="AQ1610" s="173" t="s">
        <v>3186</v>
      </c>
      <c r="AR1610" s="173" t="s">
        <v>3186</v>
      </c>
      <c r="AS1610" s="173"/>
      <c r="AT1610" s="173"/>
      <c r="AU1610" s="173"/>
      <c r="AV1610" s="173">
        <v>0.5</v>
      </c>
      <c r="AW1610" s="173">
        <v>0.5</v>
      </c>
      <c r="AX1610" s="173"/>
      <c r="AY1610" s="173"/>
      <c r="AZ1610" s="211">
        <f t="shared" si="230"/>
        <v>1</v>
      </c>
      <c r="BA1610" s="211">
        <f t="shared" si="231"/>
        <v>1</v>
      </c>
      <c r="BB1610" s="205">
        <f t="shared" si="225"/>
        <v>27315</v>
      </c>
      <c r="BC1610" s="205">
        <f t="shared" si="226"/>
        <v>27315</v>
      </c>
      <c r="BD1610" s="205">
        <f t="shared" si="227"/>
        <v>0</v>
      </c>
      <c r="BE1610" s="205">
        <f t="shared" si="228"/>
        <v>0</v>
      </c>
      <c r="BF1610" s="175">
        <v>27315</v>
      </c>
      <c r="BG1610" s="175">
        <v>3303</v>
      </c>
      <c r="BH1610" s="175">
        <v>3192</v>
      </c>
      <c r="BI1610" s="175"/>
      <c r="BJ1610" s="175"/>
      <c r="BK1610" s="175">
        <v>2244</v>
      </c>
      <c r="BL1610" s="175">
        <v>3687</v>
      </c>
      <c r="BM1610" s="175">
        <v>3598</v>
      </c>
      <c r="BN1610" s="175">
        <v>1986</v>
      </c>
      <c r="BO1610" s="175">
        <v>9305</v>
      </c>
      <c r="BP1610" s="198">
        <f t="shared" si="229"/>
        <v>12497</v>
      </c>
    </row>
    <row r="1611" spans="1:68" s="116" customFormat="1" x14ac:dyDescent="0.15">
      <c r="A1611" s="117">
        <v>3138902002</v>
      </c>
      <c r="B1611" s="118" t="s">
        <v>2364</v>
      </c>
      <c r="C1611" s="118" t="s">
        <v>2319</v>
      </c>
      <c r="D1611" s="118" t="s">
        <v>409</v>
      </c>
      <c r="E1611" s="118" t="s">
        <v>4790</v>
      </c>
      <c r="F1611" s="120">
        <v>10</v>
      </c>
      <c r="G1611" s="119">
        <v>204179</v>
      </c>
      <c r="H1611" s="119"/>
      <c r="I1611" s="120" t="s">
        <v>5820</v>
      </c>
      <c r="J1611" s="120">
        <v>1200</v>
      </c>
      <c r="K1611" s="120">
        <v>204179</v>
      </c>
      <c r="L1611" s="120">
        <v>0.46600000000000003</v>
      </c>
      <c r="M1611" s="121" t="s">
        <v>5657</v>
      </c>
      <c r="N1611" s="120">
        <v>1</v>
      </c>
      <c r="O1611" s="119"/>
      <c r="P1611" s="119"/>
      <c r="Q1611" s="119"/>
      <c r="R1611" s="120" t="s">
        <v>5660</v>
      </c>
      <c r="S1611" s="120">
        <v>0.5</v>
      </c>
      <c r="T1611" s="120"/>
      <c r="U1611" s="120"/>
      <c r="V1611" s="172">
        <v>154</v>
      </c>
      <c r="W1611" s="172"/>
      <c r="X1611" s="172">
        <v>127</v>
      </c>
      <c r="Y1611" s="172">
        <v>27</v>
      </c>
      <c r="Z1611" s="172"/>
      <c r="AA1611" s="123">
        <v>1064</v>
      </c>
      <c r="AB1611" s="123"/>
      <c r="AC1611" s="123">
        <v>101</v>
      </c>
      <c r="AD1611" s="123"/>
      <c r="AE1611" s="123"/>
      <c r="AF1611" s="123"/>
      <c r="AG1611" s="214"/>
      <c r="AH1611" s="229" t="str">
        <f t="shared" si="224"/>
        <v>a3</v>
      </c>
      <c r="AI1611" s="122"/>
      <c r="AJ1611" s="122"/>
      <c r="AK1611" s="122"/>
      <c r="AL1611" s="122"/>
      <c r="AM1611" s="122"/>
      <c r="AN1611" s="173">
        <v>1</v>
      </c>
      <c r="AO1611" s="173" t="s">
        <v>3186</v>
      </c>
      <c r="AP1611" s="173" t="s">
        <v>3186</v>
      </c>
      <c r="AQ1611" s="173" t="s">
        <v>3186</v>
      </c>
      <c r="AR1611" s="173" t="s">
        <v>3186</v>
      </c>
      <c r="AS1611" s="173"/>
      <c r="AT1611" s="173"/>
      <c r="AU1611" s="173"/>
      <c r="AV1611" s="173">
        <v>0.5</v>
      </c>
      <c r="AW1611" s="173">
        <v>0.5</v>
      </c>
      <c r="AX1611" s="173"/>
      <c r="AY1611" s="173"/>
      <c r="AZ1611" s="211">
        <f t="shared" si="230"/>
        <v>1</v>
      </c>
      <c r="BA1611" s="211">
        <f t="shared" si="231"/>
        <v>1</v>
      </c>
      <c r="BB1611" s="205">
        <f t="shared" si="225"/>
        <v>44580</v>
      </c>
      <c r="BC1611" s="205">
        <f t="shared" si="226"/>
        <v>44580</v>
      </c>
      <c r="BD1611" s="205">
        <f t="shared" si="227"/>
        <v>0</v>
      </c>
      <c r="BE1611" s="205">
        <f t="shared" si="228"/>
        <v>0</v>
      </c>
      <c r="BF1611" s="175">
        <v>44580</v>
      </c>
      <c r="BG1611" s="175">
        <v>5391</v>
      </c>
      <c r="BH1611" s="175">
        <v>5208</v>
      </c>
      <c r="BI1611" s="175"/>
      <c r="BJ1611" s="175"/>
      <c r="BK1611" s="175">
        <v>3663</v>
      </c>
      <c r="BL1611" s="175">
        <v>6017</v>
      </c>
      <c r="BM1611" s="175">
        <v>5873</v>
      </c>
      <c r="BN1611" s="175">
        <v>3242</v>
      </c>
      <c r="BO1611" s="175">
        <v>15186</v>
      </c>
      <c r="BP1611" s="198">
        <f t="shared" si="229"/>
        <v>20394</v>
      </c>
    </row>
    <row r="1612" spans="1:68" s="116" customFormat="1" x14ac:dyDescent="0.15">
      <c r="A1612" s="117">
        <v>3139002001</v>
      </c>
      <c r="B1612" s="118" t="s">
        <v>2365</v>
      </c>
      <c r="C1612" s="118" t="s">
        <v>2319</v>
      </c>
      <c r="D1612" s="118" t="s">
        <v>2366</v>
      </c>
      <c r="E1612" s="118" t="s">
        <v>4791</v>
      </c>
      <c r="F1612" s="120">
        <v>15</v>
      </c>
      <c r="G1612" s="119"/>
      <c r="H1612" s="119"/>
      <c r="I1612" s="120" t="s">
        <v>5820</v>
      </c>
      <c r="J1612" s="120">
        <v>1000</v>
      </c>
      <c r="K1612" s="120">
        <v>179513</v>
      </c>
      <c r="L1612" s="120">
        <v>0.49199999999999999</v>
      </c>
      <c r="M1612" s="121" t="s">
        <v>5657</v>
      </c>
      <c r="N1612" s="120">
        <v>1</v>
      </c>
      <c r="O1612" s="119">
        <v>141</v>
      </c>
      <c r="P1612" s="119"/>
      <c r="Q1612" s="119"/>
      <c r="R1612" s="120"/>
      <c r="S1612" s="120"/>
      <c r="T1612" s="120"/>
      <c r="U1612" s="120"/>
      <c r="V1612" s="172">
        <v>38</v>
      </c>
      <c r="W1612" s="172"/>
      <c r="X1612" s="172">
        <v>30</v>
      </c>
      <c r="Y1612" s="172">
        <v>8</v>
      </c>
      <c r="Z1612" s="172"/>
      <c r="AA1612" s="123"/>
      <c r="AB1612" s="123"/>
      <c r="AC1612" s="123">
        <v>60</v>
      </c>
      <c r="AD1612" s="123"/>
      <c r="AE1612" s="123"/>
      <c r="AF1612" s="123"/>
      <c r="AG1612" s="214"/>
      <c r="AH1612" s="229" t="str">
        <f t="shared" si="224"/>
        <v>a3</v>
      </c>
      <c r="AI1612" s="122"/>
      <c r="AJ1612" s="122"/>
      <c r="AK1612" s="122"/>
      <c r="AL1612" s="122"/>
      <c r="AM1612" s="122"/>
      <c r="AN1612" s="173">
        <v>1</v>
      </c>
      <c r="AO1612" s="173" t="s">
        <v>3186</v>
      </c>
      <c r="AP1612" s="173" t="s">
        <v>3186</v>
      </c>
      <c r="AQ1612" s="173" t="s">
        <v>3186</v>
      </c>
      <c r="AR1612" s="173" t="s">
        <v>3186</v>
      </c>
      <c r="AS1612" s="173"/>
      <c r="AT1612" s="173">
        <v>0.5</v>
      </c>
      <c r="AU1612" s="173">
        <v>0.5</v>
      </c>
      <c r="AV1612" s="173"/>
      <c r="AW1612" s="173"/>
      <c r="AX1612" s="173"/>
      <c r="AY1612" s="173" t="s">
        <v>3186</v>
      </c>
      <c r="AZ1612" s="211">
        <f t="shared" si="230"/>
        <v>1</v>
      </c>
      <c r="BA1612" s="211">
        <f t="shared" si="231"/>
        <v>1</v>
      </c>
      <c r="BB1612" s="205">
        <f t="shared" si="225"/>
        <v>48221</v>
      </c>
      <c r="BC1612" s="205">
        <f t="shared" si="226"/>
        <v>48221</v>
      </c>
      <c r="BD1612" s="205">
        <f t="shared" si="227"/>
        <v>6076</v>
      </c>
      <c r="BE1612" s="205">
        <f t="shared" si="228"/>
        <v>6076</v>
      </c>
      <c r="BF1612" s="175">
        <v>42145</v>
      </c>
      <c r="BG1612" s="175">
        <v>4615</v>
      </c>
      <c r="BH1612" s="175">
        <v>6076</v>
      </c>
      <c r="BI1612" s="175"/>
      <c r="BJ1612" s="175"/>
      <c r="BK1612" s="175">
        <v>1077</v>
      </c>
      <c r="BL1612" s="175">
        <v>2735</v>
      </c>
      <c r="BM1612" s="175">
        <v>4606</v>
      </c>
      <c r="BN1612" s="175">
        <v>1217</v>
      </c>
      <c r="BO1612" s="175">
        <v>27895</v>
      </c>
      <c r="BP1612" s="198">
        <f t="shared" si="229"/>
        <v>33971</v>
      </c>
    </row>
    <row r="1613" spans="1:68" s="116" customFormat="1" x14ac:dyDescent="0.15">
      <c r="A1613" s="117">
        <v>3139002002</v>
      </c>
      <c r="B1613" s="118" t="s">
        <v>2367</v>
      </c>
      <c r="C1613" s="118" t="s">
        <v>2319</v>
      </c>
      <c r="D1613" s="118" t="s">
        <v>2366</v>
      </c>
      <c r="E1613" s="118" t="s">
        <v>4792</v>
      </c>
      <c r="F1613" s="120">
        <v>12</v>
      </c>
      <c r="G1613" s="119"/>
      <c r="H1613" s="119"/>
      <c r="I1613" s="120" t="s">
        <v>5820</v>
      </c>
      <c r="J1613" s="120">
        <v>2000</v>
      </c>
      <c r="K1613" s="120">
        <v>269072</v>
      </c>
      <c r="L1613" s="120">
        <v>0.36899999999999999</v>
      </c>
      <c r="M1613" s="121" t="s">
        <v>5657</v>
      </c>
      <c r="N1613" s="120">
        <v>1</v>
      </c>
      <c r="O1613" s="119">
        <v>101</v>
      </c>
      <c r="P1613" s="119"/>
      <c r="Q1613" s="119"/>
      <c r="R1613" s="120"/>
      <c r="S1613" s="120"/>
      <c r="T1613" s="120"/>
      <c r="U1613" s="120"/>
      <c r="V1613" s="172">
        <v>291</v>
      </c>
      <c r="W1613" s="172"/>
      <c r="X1613" s="172">
        <v>219</v>
      </c>
      <c r="Y1613" s="172">
        <v>58</v>
      </c>
      <c r="Z1613" s="172">
        <v>14</v>
      </c>
      <c r="AA1613" s="123"/>
      <c r="AB1613" s="123"/>
      <c r="AC1613" s="123">
        <v>72</v>
      </c>
      <c r="AD1613" s="123"/>
      <c r="AE1613" s="123"/>
      <c r="AF1613" s="123"/>
      <c r="AG1613" s="214"/>
      <c r="AH1613" s="229" t="str">
        <f t="shared" si="224"/>
        <v>a3</v>
      </c>
      <c r="AI1613" s="122"/>
      <c r="AJ1613" s="122"/>
      <c r="AK1613" s="122"/>
      <c r="AL1613" s="122"/>
      <c r="AM1613" s="122"/>
      <c r="AN1613" s="173">
        <v>1</v>
      </c>
      <c r="AO1613" s="173" t="s">
        <v>3186</v>
      </c>
      <c r="AP1613" s="173" t="s">
        <v>3186</v>
      </c>
      <c r="AQ1613" s="173" t="s">
        <v>3186</v>
      </c>
      <c r="AR1613" s="173" t="s">
        <v>3186</v>
      </c>
      <c r="AS1613" s="173"/>
      <c r="AT1613" s="173">
        <v>0.5</v>
      </c>
      <c r="AU1613" s="173">
        <v>0.5</v>
      </c>
      <c r="AV1613" s="173"/>
      <c r="AW1613" s="173"/>
      <c r="AX1613" s="173"/>
      <c r="AY1613" s="173" t="s">
        <v>3186</v>
      </c>
      <c r="AZ1613" s="211">
        <f t="shared" si="230"/>
        <v>1</v>
      </c>
      <c r="BA1613" s="211">
        <f t="shared" si="231"/>
        <v>1</v>
      </c>
      <c r="BB1613" s="205">
        <f t="shared" si="225"/>
        <v>60139</v>
      </c>
      <c r="BC1613" s="205">
        <f t="shared" si="226"/>
        <v>60139</v>
      </c>
      <c r="BD1613" s="205">
        <f t="shared" si="227"/>
        <v>6076</v>
      </c>
      <c r="BE1613" s="205">
        <f t="shared" si="228"/>
        <v>6076</v>
      </c>
      <c r="BF1613" s="175">
        <v>54063</v>
      </c>
      <c r="BG1613" s="175">
        <v>4615</v>
      </c>
      <c r="BH1613" s="175">
        <v>7374</v>
      </c>
      <c r="BI1613" s="175"/>
      <c r="BJ1613" s="175"/>
      <c r="BK1613" s="175">
        <v>1615</v>
      </c>
      <c r="BL1613" s="175">
        <v>7126</v>
      </c>
      <c r="BM1613" s="175">
        <v>4719</v>
      </c>
      <c r="BN1613" s="175">
        <v>812</v>
      </c>
      <c r="BO1613" s="175">
        <v>33878</v>
      </c>
      <c r="BP1613" s="198">
        <f t="shared" si="229"/>
        <v>41252</v>
      </c>
    </row>
    <row r="1614" spans="1:68" s="116" customFormat="1" x14ac:dyDescent="0.15">
      <c r="A1614" s="117">
        <v>3140202001</v>
      </c>
      <c r="B1614" s="118" t="s">
        <v>2368</v>
      </c>
      <c r="C1614" s="118" t="s">
        <v>2319</v>
      </c>
      <c r="D1614" s="118" t="s">
        <v>2369</v>
      </c>
      <c r="E1614" s="118" t="s">
        <v>4793</v>
      </c>
      <c r="F1614" s="120">
        <v>15</v>
      </c>
      <c r="G1614" s="119"/>
      <c r="H1614" s="119"/>
      <c r="I1614" s="120" t="s">
        <v>5820</v>
      </c>
      <c r="J1614" s="120">
        <v>1400</v>
      </c>
      <c r="K1614" s="120">
        <v>168509</v>
      </c>
      <c r="L1614" s="120">
        <v>0.33</v>
      </c>
      <c r="M1614" s="121" t="s">
        <v>5662</v>
      </c>
      <c r="N1614" s="120">
        <v>1</v>
      </c>
      <c r="O1614" s="119"/>
      <c r="P1614" s="119"/>
      <c r="Q1614" s="119"/>
      <c r="R1614" s="120" t="s">
        <v>5660</v>
      </c>
      <c r="S1614" s="120">
        <v>1.7</v>
      </c>
      <c r="T1614" s="120"/>
      <c r="U1614" s="120"/>
      <c r="V1614" s="172">
        <v>165.7</v>
      </c>
      <c r="W1614" s="172">
        <v>67</v>
      </c>
      <c r="X1614" s="172">
        <v>73</v>
      </c>
      <c r="Y1614" s="172">
        <v>16.399999999999999</v>
      </c>
      <c r="Z1614" s="172">
        <v>9.3000000000000007</v>
      </c>
      <c r="AA1614" s="123">
        <v>756</v>
      </c>
      <c r="AB1614" s="123"/>
      <c r="AC1614" s="123"/>
      <c r="AD1614" s="123"/>
      <c r="AE1614" s="123"/>
      <c r="AF1614" s="123"/>
      <c r="AG1614" s="214"/>
      <c r="AH1614" s="229" t="str">
        <f t="shared" si="224"/>
        <v>a2</v>
      </c>
      <c r="AI1614" s="122"/>
      <c r="AJ1614" s="122"/>
      <c r="AK1614" s="122"/>
      <c r="AL1614" s="122"/>
      <c r="AM1614" s="122"/>
      <c r="AN1614" s="173">
        <v>1</v>
      </c>
      <c r="AO1614" s="173"/>
      <c r="AP1614" s="173"/>
      <c r="AQ1614" s="173"/>
      <c r="AR1614" s="173"/>
      <c r="AS1614" s="173">
        <v>2</v>
      </c>
      <c r="AT1614" s="173"/>
      <c r="AU1614" s="173"/>
      <c r="AV1614" s="173"/>
      <c r="AW1614" s="173"/>
      <c r="AX1614" s="173">
        <v>1</v>
      </c>
      <c r="AY1614" s="173"/>
      <c r="AZ1614" s="211">
        <f t="shared" si="230"/>
        <v>3</v>
      </c>
      <c r="BA1614" s="211">
        <f t="shared" si="231"/>
        <v>1</v>
      </c>
      <c r="BB1614" s="205">
        <f t="shared" si="225"/>
        <v>22506</v>
      </c>
      <c r="BC1614" s="205">
        <f t="shared" si="226"/>
        <v>22506</v>
      </c>
      <c r="BD1614" s="205">
        <f t="shared" si="227"/>
        <v>0</v>
      </c>
      <c r="BE1614" s="205">
        <f t="shared" si="228"/>
        <v>0</v>
      </c>
      <c r="BF1614" s="175">
        <v>22506</v>
      </c>
      <c r="BG1614" s="175">
        <v>4205</v>
      </c>
      <c r="BH1614" s="175">
        <v>8400</v>
      </c>
      <c r="BI1614" s="175"/>
      <c r="BJ1614" s="175"/>
      <c r="BK1614" s="175">
        <v>992</v>
      </c>
      <c r="BL1614" s="175">
        <v>2569</v>
      </c>
      <c r="BM1614" s="175">
        <v>5300</v>
      </c>
      <c r="BN1614" s="175">
        <v>700</v>
      </c>
      <c r="BO1614" s="175">
        <v>340</v>
      </c>
      <c r="BP1614" s="198">
        <f t="shared" si="229"/>
        <v>8740</v>
      </c>
    </row>
    <row r="1615" spans="1:68" s="116" customFormat="1" x14ac:dyDescent="0.15">
      <c r="A1615" s="117">
        <v>3140302001</v>
      </c>
      <c r="B1615" s="118" t="s">
        <v>2370</v>
      </c>
      <c r="C1615" s="118" t="s">
        <v>2319</v>
      </c>
      <c r="D1615" s="118" t="s">
        <v>2371</v>
      </c>
      <c r="E1615" s="118" t="s">
        <v>4794</v>
      </c>
      <c r="F1615" s="120">
        <v>13</v>
      </c>
      <c r="G1615" s="119"/>
      <c r="H1615" s="119"/>
      <c r="I1615" s="120" t="s">
        <v>5820</v>
      </c>
      <c r="J1615" s="120">
        <v>1000</v>
      </c>
      <c r="K1615" s="120">
        <v>116578</v>
      </c>
      <c r="L1615" s="120">
        <v>0.31900000000000001</v>
      </c>
      <c r="M1615" s="121" t="s">
        <v>5657</v>
      </c>
      <c r="N1615" s="120">
        <v>1</v>
      </c>
      <c r="O1615" s="119">
        <v>101.94</v>
      </c>
      <c r="P1615" s="119"/>
      <c r="Q1615" s="119"/>
      <c r="R1615" s="120" t="s">
        <v>5658</v>
      </c>
      <c r="S1615" s="120">
        <v>0.1</v>
      </c>
      <c r="T1615" s="120"/>
      <c r="U1615" s="120"/>
      <c r="V1615" s="172">
        <v>134</v>
      </c>
      <c r="W1615" s="172"/>
      <c r="X1615" s="172"/>
      <c r="Y1615" s="172"/>
      <c r="Z1615" s="172">
        <v>134</v>
      </c>
      <c r="AA1615" s="123">
        <v>226</v>
      </c>
      <c r="AB1615" s="123"/>
      <c r="AC1615" s="123"/>
      <c r="AD1615" s="123"/>
      <c r="AE1615" s="123"/>
      <c r="AF1615" s="123"/>
      <c r="AG1615" s="214"/>
      <c r="AH1615" s="229" t="str">
        <f t="shared" si="224"/>
        <v>a2</v>
      </c>
      <c r="AI1615" s="122"/>
      <c r="AJ1615" s="122"/>
      <c r="AK1615" s="122"/>
      <c r="AL1615" s="122"/>
      <c r="AM1615" s="122"/>
      <c r="AN1615" s="173">
        <v>1</v>
      </c>
      <c r="AO1615" s="173" t="s">
        <v>3186</v>
      </c>
      <c r="AP1615" s="173" t="s">
        <v>3186</v>
      </c>
      <c r="AQ1615" s="173" t="s">
        <v>3186</v>
      </c>
      <c r="AR1615" s="173" t="s">
        <v>3186</v>
      </c>
      <c r="AS1615" s="173" t="s">
        <v>3186</v>
      </c>
      <c r="AT1615" s="173"/>
      <c r="AU1615" s="173"/>
      <c r="AV1615" s="173"/>
      <c r="AW1615" s="173"/>
      <c r="AX1615" s="173"/>
      <c r="AY1615" s="173" t="s">
        <v>3186</v>
      </c>
      <c r="AZ1615" s="211">
        <f t="shared" si="230"/>
        <v>1</v>
      </c>
      <c r="BA1615" s="211">
        <f t="shared" si="231"/>
        <v>0</v>
      </c>
      <c r="BB1615" s="205">
        <f t="shared" si="225"/>
        <v>16238</v>
      </c>
      <c r="BC1615" s="205">
        <f t="shared" si="226"/>
        <v>13366</v>
      </c>
      <c r="BD1615" s="205">
        <f t="shared" si="227"/>
        <v>4103</v>
      </c>
      <c r="BE1615" s="205">
        <f t="shared" si="228"/>
        <v>1231</v>
      </c>
      <c r="BF1615" s="175">
        <v>12135</v>
      </c>
      <c r="BG1615" s="175"/>
      <c r="BH1615" s="175">
        <v>4103</v>
      </c>
      <c r="BI1615" s="175">
        <v>2872</v>
      </c>
      <c r="BJ1615" s="175"/>
      <c r="BK1615" s="175">
        <v>2244</v>
      </c>
      <c r="BL1615" s="175">
        <v>1113</v>
      </c>
      <c r="BM1615" s="175">
        <v>4418</v>
      </c>
      <c r="BN1615" s="175">
        <v>52</v>
      </c>
      <c r="BO1615" s="175">
        <v>1436</v>
      </c>
      <c r="BP1615" s="198">
        <f t="shared" si="229"/>
        <v>5539</v>
      </c>
    </row>
    <row r="1616" spans="1:68" s="116" customFormat="1" x14ac:dyDescent="0.15">
      <c r="A1616" s="117">
        <v>3200181001</v>
      </c>
      <c r="B1616" s="118" t="s">
        <v>2372</v>
      </c>
      <c r="C1616" s="118" t="s">
        <v>2373</v>
      </c>
      <c r="D1616" s="118" t="s">
        <v>2374</v>
      </c>
      <c r="E1616" s="118" t="s">
        <v>4795</v>
      </c>
      <c r="F1616" s="120">
        <v>32</v>
      </c>
      <c r="G1616" s="119">
        <v>19532201</v>
      </c>
      <c r="H1616" s="119"/>
      <c r="I1616" s="120" t="s">
        <v>5820</v>
      </c>
      <c r="J1616" s="120">
        <v>72000</v>
      </c>
      <c r="K1616" s="120">
        <v>19532201</v>
      </c>
      <c r="L1616" s="120">
        <v>0.74299999999999999</v>
      </c>
      <c r="M1616" s="121" t="s">
        <v>5656</v>
      </c>
      <c r="N1616" s="120">
        <v>2</v>
      </c>
      <c r="O1616" s="119">
        <v>198</v>
      </c>
      <c r="P1616" s="119"/>
      <c r="Q1616" s="119"/>
      <c r="R1616" s="120" t="s">
        <v>5655</v>
      </c>
      <c r="S1616" s="120">
        <v>236.99</v>
      </c>
      <c r="T1616" s="120"/>
      <c r="U1616" s="120"/>
      <c r="V1616" s="172">
        <v>12767.4</v>
      </c>
      <c r="W1616" s="172">
        <v>2010.6</v>
      </c>
      <c r="X1616" s="172">
        <v>8253.1</v>
      </c>
      <c r="Y1616" s="172">
        <v>1533.7</v>
      </c>
      <c r="Z1616" s="172">
        <v>970</v>
      </c>
      <c r="AA1616" s="123">
        <v>117692</v>
      </c>
      <c r="AB1616" s="123">
        <v>443601.19999999995</v>
      </c>
      <c r="AC1616" s="123">
        <v>1927</v>
      </c>
      <c r="AD1616" s="123"/>
      <c r="AE1616" s="123"/>
      <c r="AF1616" s="123"/>
      <c r="AG1616" s="214"/>
      <c r="AH1616" s="229" t="str">
        <f t="shared" si="224"/>
        <v>b3</v>
      </c>
      <c r="AI1616" s="122" t="s">
        <v>5401</v>
      </c>
      <c r="AJ1616" s="122" t="s">
        <v>5401</v>
      </c>
      <c r="AK1616" s="122" t="s">
        <v>5401</v>
      </c>
      <c r="AL1616" s="122" t="s">
        <v>5401</v>
      </c>
      <c r="AM1616" s="122" t="s">
        <v>5401</v>
      </c>
      <c r="AN1616" s="173">
        <v>6</v>
      </c>
      <c r="AO1616" s="173" t="s">
        <v>3186</v>
      </c>
      <c r="AP1616" s="173" t="s">
        <v>3186</v>
      </c>
      <c r="AQ1616" s="173" t="s">
        <v>3186</v>
      </c>
      <c r="AR1616" s="173" t="s">
        <v>3186</v>
      </c>
      <c r="AS1616" s="173">
        <v>4</v>
      </c>
      <c r="AT1616" s="173">
        <v>5</v>
      </c>
      <c r="AU1616" s="173">
        <v>12</v>
      </c>
      <c r="AV1616" s="173">
        <v>5</v>
      </c>
      <c r="AW1616" s="173">
        <v>9</v>
      </c>
      <c r="AX1616" s="173">
        <v>5</v>
      </c>
      <c r="AY1616" s="173">
        <v>2</v>
      </c>
      <c r="AZ1616" s="211">
        <f t="shared" si="230"/>
        <v>10</v>
      </c>
      <c r="BA1616" s="211">
        <f t="shared" si="231"/>
        <v>38</v>
      </c>
      <c r="BB1616" s="205">
        <f t="shared" si="225"/>
        <v>955929</v>
      </c>
      <c r="BC1616" s="205">
        <f t="shared" si="226"/>
        <v>955929</v>
      </c>
      <c r="BD1616" s="205">
        <f t="shared" si="227"/>
        <v>0</v>
      </c>
      <c r="BE1616" s="205">
        <f t="shared" si="228"/>
        <v>0</v>
      </c>
      <c r="BF1616" s="175">
        <v>955929</v>
      </c>
      <c r="BG1616" s="175">
        <v>41679</v>
      </c>
      <c r="BH1616" s="175">
        <v>649386</v>
      </c>
      <c r="BI1616" s="175"/>
      <c r="BJ1616" s="175"/>
      <c r="BK1616" s="175">
        <v>152331</v>
      </c>
      <c r="BL1616" s="175">
        <v>107771</v>
      </c>
      <c r="BM1616" s="175"/>
      <c r="BN1616" s="175">
        <v>2842</v>
      </c>
      <c r="BO1616" s="175">
        <v>1920</v>
      </c>
      <c r="BP1616" s="198">
        <f t="shared" si="229"/>
        <v>651306</v>
      </c>
    </row>
    <row r="1617" spans="1:68" s="116" customFormat="1" x14ac:dyDescent="0.15">
      <c r="A1617" s="117">
        <v>3200181002</v>
      </c>
      <c r="B1617" s="118" t="s">
        <v>2375</v>
      </c>
      <c r="C1617" s="118" t="s">
        <v>2373</v>
      </c>
      <c r="D1617" s="118" t="s">
        <v>2374</v>
      </c>
      <c r="E1617" s="118" t="s">
        <v>4796</v>
      </c>
      <c r="F1617" s="120">
        <v>24</v>
      </c>
      <c r="G1617" s="119">
        <v>8825216</v>
      </c>
      <c r="H1617" s="119"/>
      <c r="I1617" s="120" t="s">
        <v>5820</v>
      </c>
      <c r="J1617" s="120">
        <v>36000</v>
      </c>
      <c r="K1617" s="120">
        <v>8825216</v>
      </c>
      <c r="L1617" s="120">
        <v>0.67200000000000004</v>
      </c>
      <c r="M1617" s="121" t="s">
        <v>5654</v>
      </c>
      <c r="N1617" s="120">
        <v>1</v>
      </c>
      <c r="O1617" s="119">
        <v>190</v>
      </c>
      <c r="P1617" s="119"/>
      <c r="Q1617" s="119"/>
      <c r="R1617" s="120" t="s">
        <v>5655</v>
      </c>
      <c r="S1617" s="120">
        <v>75.19</v>
      </c>
      <c r="T1617" s="120"/>
      <c r="U1617" s="120"/>
      <c r="V1617" s="172">
        <v>4269.3</v>
      </c>
      <c r="W1617" s="172">
        <v>718.1</v>
      </c>
      <c r="X1617" s="172">
        <v>1709.2</v>
      </c>
      <c r="Y1617" s="172">
        <v>465.2</v>
      </c>
      <c r="Z1617" s="172">
        <v>1376.8</v>
      </c>
      <c r="AA1617" s="123">
        <v>51256</v>
      </c>
      <c r="AB1617" s="123">
        <v>179528.90000000029</v>
      </c>
      <c r="AC1617" s="123">
        <v>4843</v>
      </c>
      <c r="AD1617" s="123"/>
      <c r="AE1617" s="123"/>
      <c r="AF1617" s="123"/>
      <c r="AG1617" s="214"/>
      <c r="AH1617" s="229" t="str">
        <f t="shared" si="224"/>
        <v>a3</v>
      </c>
      <c r="AI1617" s="122" t="s">
        <v>5401</v>
      </c>
      <c r="AJ1617" s="122" t="s">
        <v>5401</v>
      </c>
      <c r="AK1617" s="122" t="s">
        <v>5401</v>
      </c>
      <c r="AL1617" s="122" t="s">
        <v>5401</v>
      </c>
      <c r="AM1617" s="122" t="s">
        <v>5401</v>
      </c>
      <c r="AN1617" s="173">
        <v>3</v>
      </c>
      <c r="AO1617" s="173" t="s">
        <v>3186</v>
      </c>
      <c r="AP1617" s="173" t="s">
        <v>3186</v>
      </c>
      <c r="AQ1617" s="173" t="s">
        <v>3186</v>
      </c>
      <c r="AR1617" s="173" t="s">
        <v>3186</v>
      </c>
      <c r="AS1617" s="173">
        <v>2</v>
      </c>
      <c r="AT1617" s="173">
        <v>4</v>
      </c>
      <c r="AU1617" s="173">
        <v>5</v>
      </c>
      <c r="AV1617" s="173">
        <v>4</v>
      </c>
      <c r="AW1617" s="173">
        <v>5</v>
      </c>
      <c r="AX1617" s="173">
        <v>3.4</v>
      </c>
      <c r="AY1617" s="173">
        <v>1</v>
      </c>
      <c r="AZ1617" s="211">
        <f t="shared" si="230"/>
        <v>5</v>
      </c>
      <c r="BA1617" s="211">
        <f t="shared" si="231"/>
        <v>22.4</v>
      </c>
      <c r="BB1617" s="205">
        <f t="shared" si="225"/>
        <v>512917</v>
      </c>
      <c r="BC1617" s="205">
        <f t="shared" si="226"/>
        <v>512917</v>
      </c>
      <c r="BD1617" s="205">
        <f t="shared" si="227"/>
        <v>0</v>
      </c>
      <c r="BE1617" s="205">
        <f t="shared" si="228"/>
        <v>0</v>
      </c>
      <c r="BF1617" s="175">
        <v>512917</v>
      </c>
      <c r="BG1617" s="175">
        <v>27786</v>
      </c>
      <c r="BH1617" s="175">
        <v>308566</v>
      </c>
      <c r="BI1617" s="175"/>
      <c r="BJ1617" s="175"/>
      <c r="BK1617" s="175">
        <v>75757</v>
      </c>
      <c r="BL1617" s="175">
        <v>96072</v>
      </c>
      <c r="BM1617" s="175"/>
      <c r="BN1617" s="175">
        <v>2368</v>
      </c>
      <c r="BO1617" s="175">
        <v>2368</v>
      </c>
      <c r="BP1617" s="198">
        <f t="shared" si="229"/>
        <v>310934</v>
      </c>
    </row>
    <row r="1618" spans="1:68" s="116" customFormat="1" x14ac:dyDescent="0.15">
      <c r="A1618" s="117">
        <v>3220102001</v>
      </c>
      <c r="B1618" s="118" t="s">
        <v>2376</v>
      </c>
      <c r="C1618" s="118" t="s">
        <v>2373</v>
      </c>
      <c r="D1618" s="118" t="s">
        <v>2377</v>
      </c>
      <c r="E1618" s="118" t="s">
        <v>4797</v>
      </c>
      <c r="F1618" s="120">
        <v>12</v>
      </c>
      <c r="G1618" s="119">
        <v>38142</v>
      </c>
      <c r="H1618" s="119"/>
      <c r="I1618" s="120" t="s">
        <v>5820</v>
      </c>
      <c r="J1618" s="120">
        <v>340</v>
      </c>
      <c r="K1618" s="120">
        <v>38142</v>
      </c>
      <c r="L1618" s="120">
        <v>0.307</v>
      </c>
      <c r="M1618" s="121" t="s">
        <v>5657</v>
      </c>
      <c r="N1618" s="120">
        <v>1</v>
      </c>
      <c r="O1618" s="119">
        <v>211.7</v>
      </c>
      <c r="P1618" s="119"/>
      <c r="Q1618" s="119"/>
      <c r="R1618" s="120" t="s">
        <v>5660</v>
      </c>
      <c r="S1618" s="120">
        <v>0.1</v>
      </c>
      <c r="T1618" s="120"/>
      <c r="U1618" s="120"/>
      <c r="V1618" s="172">
        <v>71.099999999999994</v>
      </c>
      <c r="W1618" s="172"/>
      <c r="X1618" s="172"/>
      <c r="Y1618" s="172"/>
      <c r="Z1618" s="172">
        <v>71.099999999999994</v>
      </c>
      <c r="AA1618" s="123">
        <v>205</v>
      </c>
      <c r="AB1618" s="123"/>
      <c r="AC1618" s="123"/>
      <c r="AD1618" s="123"/>
      <c r="AE1618" s="123"/>
      <c r="AF1618" s="123"/>
      <c r="AG1618" s="214"/>
      <c r="AH1618" s="229" t="str">
        <f t="shared" si="224"/>
        <v>a2</v>
      </c>
      <c r="AI1618" s="122"/>
      <c r="AJ1618" s="122"/>
      <c r="AK1618" s="122"/>
      <c r="AL1618" s="122"/>
      <c r="AM1618" s="122"/>
      <c r="AN1618" s="173"/>
      <c r="AO1618" s="173"/>
      <c r="AP1618" s="173"/>
      <c r="AQ1618" s="173"/>
      <c r="AR1618" s="173"/>
      <c r="AS1618" s="173"/>
      <c r="AT1618" s="173"/>
      <c r="AU1618" s="173"/>
      <c r="AV1618" s="173"/>
      <c r="AW1618" s="173"/>
      <c r="AX1618" s="173"/>
      <c r="AY1618" s="173"/>
      <c r="AZ1618" s="211">
        <f t="shared" si="230"/>
        <v>0</v>
      </c>
      <c r="BA1618" s="211">
        <f t="shared" si="231"/>
        <v>0</v>
      </c>
      <c r="BB1618" s="205">
        <f t="shared" si="225"/>
        <v>0</v>
      </c>
      <c r="BC1618" s="205">
        <f t="shared" si="226"/>
        <v>0</v>
      </c>
      <c r="BD1618" s="205">
        <f t="shared" si="227"/>
        <v>0</v>
      </c>
      <c r="BE1618" s="205">
        <f t="shared" si="228"/>
        <v>0</v>
      </c>
      <c r="BF1618" s="175"/>
      <c r="BG1618" s="175"/>
      <c r="BH1618" s="175"/>
      <c r="BI1618" s="175"/>
      <c r="BJ1618" s="175"/>
      <c r="BK1618" s="175"/>
      <c r="BL1618" s="175"/>
      <c r="BM1618" s="175"/>
      <c r="BN1618" s="175"/>
      <c r="BO1618" s="175"/>
      <c r="BP1618" s="198">
        <f t="shared" si="229"/>
        <v>0</v>
      </c>
    </row>
    <row r="1619" spans="1:68" s="116" customFormat="1" x14ac:dyDescent="0.15">
      <c r="A1619" s="117">
        <v>3220102002</v>
      </c>
      <c r="B1619" s="118" t="s">
        <v>2378</v>
      </c>
      <c r="C1619" s="118" t="s">
        <v>2373</v>
      </c>
      <c r="D1619" s="118" t="s">
        <v>2377</v>
      </c>
      <c r="E1619" s="118" t="s">
        <v>4798</v>
      </c>
      <c r="F1619" s="120">
        <v>21</v>
      </c>
      <c r="G1619" s="119">
        <v>64128</v>
      </c>
      <c r="H1619" s="119"/>
      <c r="I1619" s="120" t="s">
        <v>5820</v>
      </c>
      <c r="J1619" s="120">
        <v>284</v>
      </c>
      <c r="K1619" s="120">
        <v>64126</v>
      </c>
      <c r="L1619" s="120">
        <v>0.61899999999999999</v>
      </c>
      <c r="M1619" s="121" t="s">
        <v>5659</v>
      </c>
      <c r="N1619" s="120">
        <v>1</v>
      </c>
      <c r="O1619" s="119">
        <v>221</v>
      </c>
      <c r="P1619" s="119"/>
      <c r="Q1619" s="119"/>
      <c r="R1619" s="120" t="s">
        <v>5660</v>
      </c>
      <c r="S1619" s="120">
        <v>0.2</v>
      </c>
      <c r="T1619" s="120"/>
      <c r="U1619" s="120"/>
      <c r="V1619" s="172">
        <v>56.9</v>
      </c>
      <c r="W1619" s="172"/>
      <c r="X1619" s="172"/>
      <c r="Y1619" s="172"/>
      <c r="Z1619" s="172">
        <v>56.9</v>
      </c>
      <c r="AA1619" s="123">
        <v>254</v>
      </c>
      <c r="AB1619" s="123"/>
      <c r="AC1619" s="123">
        <v>35.5</v>
      </c>
      <c r="AD1619" s="123"/>
      <c r="AE1619" s="123"/>
      <c r="AF1619" s="123"/>
      <c r="AG1619" s="214"/>
      <c r="AH1619" s="229" t="str">
        <f t="shared" si="224"/>
        <v>a3</v>
      </c>
      <c r="AI1619" s="122"/>
      <c r="AJ1619" s="122"/>
      <c r="AK1619" s="122"/>
      <c r="AL1619" s="122"/>
      <c r="AM1619" s="122"/>
      <c r="AN1619" s="173"/>
      <c r="AO1619" s="173"/>
      <c r="AP1619" s="173"/>
      <c r="AQ1619" s="173"/>
      <c r="AR1619" s="173"/>
      <c r="AS1619" s="173"/>
      <c r="AT1619" s="173"/>
      <c r="AU1619" s="173"/>
      <c r="AV1619" s="173"/>
      <c r="AW1619" s="173"/>
      <c r="AX1619" s="173"/>
      <c r="AY1619" s="173"/>
      <c r="AZ1619" s="211">
        <f t="shared" si="230"/>
        <v>0</v>
      </c>
      <c r="BA1619" s="211">
        <f t="shared" si="231"/>
        <v>0</v>
      </c>
      <c r="BB1619" s="205">
        <f t="shared" si="225"/>
        <v>0</v>
      </c>
      <c r="BC1619" s="205">
        <f t="shared" si="226"/>
        <v>0</v>
      </c>
      <c r="BD1619" s="205">
        <f t="shared" si="227"/>
        <v>0</v>
      </c>
      <c r="BE1619" s="205">
        <f t="shared" si="228"/>
        <v>0</v>
      </c>
      <c r="BF1619" s="175"/>
      <c r="BG1619" s="175"/>
      <c r="BH1619" s="175"/>
      <c r="BI1619" s="175"/>
      <c r="BJ1619" s="175"/>
      <c r="BK1619" s="175"/>
      <c r="BL1619" s="175"/>
      <c r="BM1619" s="175"/>
      <c r="BN1619" s="175"/>
      <c r="BO1619" s="175"/>
      <c r="BP1619" s="198">
        <f t="shared" si="229"/>
        <v>0</v>
      </c>
    </row>
    <row r="1620" spans="1:68" s="116" customFormat="1" x14ac:dyDescent="0.15">
      <c r="A1620" s="117">
        <v>3220102003</v>
      </c>
      <c r="B1620" s="118" t="s">
        <v>2379</v>
      </c>
      <c r="C1620" s="118" t="s">
        <v>2373</v>
      </c>
      <c r="D1620" s="118" t="s">
        <v>2377</v>
      </c>
      <c r="E1620" s="118" t="s">
        <v>4799</v>
      </c>
      <c r="F1620" s="120">
        <v>21</v>
      </c>
      <c r="G1620" s="119">
        <v>36356</v>
      </c>
      <c r="H1620" s="119"/>
      <c r="I1620" s="120" t="s">
        <v>5820</v>
      </c>
      <c r="J1620" s="120">
        <v>218</v>
      </c>
      <c r="K1620" s="120">
        <v>36356</v>
      </c>
      <c r="L1620" s="120">
        <v>0.45700000000000002</v>
      </c>
      <c r="M1620" s="121" t="s">
        <v>5659</v>
      </c>
      <c r="N1620" s="120">
        <v>1</v>
      </c>
      <c r="O1620" s="119">
        <v>202</v>
      </c>
      <c r="P1620" s="119"/>
      <c r="Q1620" s="119"/>
      <c r="R1620" s="120" t="s">
        <v>5660</v>
      </c>
      <c r="S1620" s="120">
        <v>0.1</v>
      </c>
      <c r="T1620" s="120"/>
      <c r="U1620" s="120"/>
      <c r="V1620" s="172">
        <v>64.2</v>
      </c>
      <c r="W1620" s="172"/>
      <c r="X1620" s="172"/>
      <c r="Y1620" s="172"/>
      <c r="Z1620" s="172">
        <v>64.2</v>
      </c>
      <c r="AA1620" s="123">
        <v>146</v>
      </c>
      <c r="AB1620" s="123"/>
      <c r="AC1620" s="123">
        <v>15</v>
      </c>
      <c r="AD1620" s="123"/>
      <c r="AE1620" s="123"/>
      <c r="AF1620" s="123"/>
      <c r="AG1620" s="214"/>
      <c r="AH1620" s="229" t="str">
        <f t="shared" si="224"/>
        <v>a3</v>
      </c>
      <c r="AI1620" s="122"/>
      <c r="AJ1620" s="122"/>
      <c r="AK1620" s="122"/>
      <c r="AL1620" s="122"/>
      <c r="AM1620" s="122"/>
      <c r="AN1620" s="173"/>
      <c r="AO1620" s="173"/>
      <c r="AP1620" s="173"/>
      <c r="AQ1620" s="173"/>
      <c r="AR1620" s="173"/>
      <c r="AS1620" s="173"/>
      <c r="AT1620" s="173"/>
      <c r="AU1620" s="173"/>
      <c r="AV1620" s="173"/>
      <c r="AW1620" s="173"/>
      <c r="AX1620" s="173"/>
      <c r="AY1620" s="173"/>
      <c r="AZ1620" s="211">
        <f t="shared" si="230"/>
        <v>0</v>
      </c>
      <c r="BA1620" s="211">
        <f t="shared" si="231"/>
        <v>0</v>
      </c>
      <c r="BB1620" s="205">
        <f t="shared" si="225"/>
        <v>0</v>
      </c>
      <c r="BC1620" s="205">
        <f t="shared" si="226"/>
        <v>0</v>
      </c>
      <c r="BD1620" s="205">
        <f t="shared" si="227"/>
        <v>0</v>
      </c>
      <c r="BE1620" s="205">
        <f t="shared" si="228"/>
        <v>0</v>
      </c>
      <c r="BF1620" s="175"/>
      <c r="BG1620" s="175"/>
      <c r="BH1620" s="175"/>
      <c r="BI1620" s="175"/>
      <c r="BJ1620" s="175"/>
      <c r="BK1620" s="175"/>
      <c r="BL1620" s="175"/>
      <c r="BM1620" s="175"/>
      <c r="BN1620" s="175"/>
      <c r="BO1620" s="175"/>
      <c r="BP1620" s="198">
        <f t="shared" si="229"/>
        <v>0</v>
      </c>
    </row>
    <row r="1621" spans="1:68" s="116" customFormat="1" x14ac:dyDescent="0.15">
      <c r="A1621" s="117">
        <v>3220102004</v>
      </c>
      <c r="B1621" s="118" t="s">
        <v>2380</v>
      </c>
      <c r="C1621" s="118" t="s">
        <v>2373</v>
      </c>
      <c r="D1621" s="118" t="s">
        <v>2377</v>
      </c>
      <c r="E1621" s="118" t="s">
        <v>4800</v>
      </c>
      <c r="F1621" s="120">
        <v>21</v>
      </c>
      <c r="G1621" s="119">
        <v>164958</v>
      </c>
      <c r="H1621" s="119"/>
      <c r="I1621" s="120" t="s">
        <v>5820</v>
      </c>
      <c r="J1621" s="120">
        <v>2150</v>
      </c>
      <c r="K1621" s="120">
        <v>164958</v>
      </c>
      <c r="L1621" s="120">
        <v>0.21</v>
      </c>
      <c r="M1621" s="121" t="s">
        <v>5672</v>
      </c>
      <c r="N1621" s="120">
        <v>1</v>
      </c>
      <c r="O1621" s="119">
        <v>190</v>
      </c>
      <c r="P1621" s="119"/>
      <c r="Q1621" s="119"/>
      <c r="R1621" s="120" t="s">
        <v>5658</v>
      </c>
      <c r="S1621" s="120">
        <v>0.1</v>
      </c>
      <c r="T1621" s="120"/>
      <c r="U1621" s="120"/>
      <c r="V1621" s="172">
        <v>480.6</v>
      </c>
      <c r="W1621" s="172"/>
      <c r="X1621" s="172"/>
      <c r="Y1621" s="172"/>
      <c r="Z1621" s="172">
        <v>480.6</v>
      </c>
      <c r="AA1621" s="123">
        <v>1765</v>
      </c>
      <c r="AB1621" s="123"/>
      <c r="AC1621" s="123">
        <v>139.4</v>
      </c>
      <c r="AD1621" s="123"/>
      <c r="AE1621" s="123"/>
      <c r="AF1621" s="123"/>
      <c r="AG1621" s="214"/>
      <c r="AH1621" s="229" t="str">
        <f t="shared" si="224"/>
        <v>a3</v>
      </c>
      <c r="AI1621" s="122"/>
      <c r="AJ1621" s="122"/>
      <c r="AK1621" s="122"/>
      <c r="AL1621" s="122"/>
      <c r="AM1621" s="122"/>
      <c r="AN1621" s="173"/>
      <c r="AO1621" s="173"/>
      <c r="AP1621" s="173"/>
      <c r="AQ1621" s="173"/>
      <c r="AR1621" s="173"/>
      <c r="AS1621" s="173"/>
      <c r="AT1621" s="173"/>
      <c r="AU1621" s="173"/>
      <c r="AV1621" s="173"/>
      <c r="AW1621" s="173"/>
      <c r="AX1621" s="173"/>
      <c r="AY1621" s="173"/>
      <c r="AZ1621" s="211">
        <f t="shared" si="230"/>
        <v>0</v>
      </c>
      <c r="BA1621" s="211">
        <f t="shared" si="231"/>
        <v>0</v>
      </c>
      <c r="BB1621" s="205">
        <f t="shared" si="225"/>
        <v>0</v>
      </c>
      <c r="BC1621" s="205">
        <f t="shared" si="226"/>
        <v>0</v>
      </c>
      <c r="BD1621" s="205">
        <f t="shared" si="227"/>
        <v>0</v>
      </c>
      <c r="BE1621" s="205">
        <f t="shared" si="228"/>
        <v>0</v>
      </c>
      <c r="BF1621" s="175"/>
      <c r="BG1621" s="175"/>
      <c r="BH1621" s="175"/>
      <c r="BI1621" s="175"/>
      <c r="BJ1621" s="175"/>
      <c r="BK1621" s="175"/>
      <c r="BL1621" s="175"/>
      <c r="BM1621" s="175"/>
      <c r="BN1621" s="175"/>
      <c r="BO1621" s="175"/>
      <c r="BP1621" s="198">
        <f t="shared" si="229"/>
        <v>0</v>
      </c>
    </row>
    <row r="1622" spans="1:68" s="116" customFormat="1" x14ac:dyDescent="0.15">
      <c r="A1622" s="117">
        <v>3220102005</v>
      </c>
      <c r="B1622" s="118" t="s">
        <v>2381</v>
      </c>
      <c r="C1622" s="118" t="s">
        <v>2373</v>
      </c>
      <c r="D1622" s="118" t="s">
        <v>2377</v>
      </c>
      <c r="E1622" s="118" t="s">
        <v>4801</v>
      </c>
      <c r="F1622" s="120">
        <v>17</v>
      </c>
      <c r="G1622" s="119">
        <v>25956</v>
      </c>
      <c r="H1622" s="119"/>
      <c r="I1622" s="120" t="s">
        <v>5820</v>
      </c>
      <c r="J1622" s="120">
        <v>123</v>
      </c>
      <c r="K1622" s="120">
        <v>25956</v>
      </c>
      <c r="L1622" s="120">
        <v>0.57799999999999996</v>
      </c>
      <c r="M1622" s="121" t="s">
        <v>5659</v>
      </c>
      <c r="N1622" s="120">
        <v>1</v>
      </c>
      <c r="O1622" s="119">
        <v>170</v>
      </c>
      <c r="P1622" s="119"/>
      <c r="Q1622" s="119"/>
      <c r="R1622" s="120" t="s">
        <v>5660</v>
      </c>
      <c r="S1622" s="120">
        <v>0.1</v>
      </c>
      <c r="T1622" s="120"/>
      <c r="U1622" s="120"/>
      <c r="V1622" s="172">
        <v>53.1</v>
      </c>
      <c r="W1622" s="172"/>
      <c r="X1622" s="172"/>
      <c r="Y1622" s="172"/>
      <c r="Z1622" s="172">
        <v>53.1</v>
      </c>
      <c r="AA1622" s="123">
        <v>61</v>
      </c>
      <c r="AB1622" s="123"/>
      <c r="AC1622" s="123">
        <v>13.5</v>
      </c>
      <c r="AD1622" s="123"/>
      <c r="AE1622" s="123"/>
      <c r="AF1622" s="123"/>
      <c r="AG1622" s="214"/>
      <c r="AH1622" s="229" t="str">
        <f t="shared" si="224"/>
        <v>a3</v>
      </c>
      <c r="AI1622" s="122"/>
      <c r="AJ1622" s="122"/>
      <c r="AK1622" s="122"/>
      <c r="AL1622" s="122"/>
      <c r="AM1622" s="122"/>
      <c r="AN1622" s="173"/>
      <c r="AO1622" s="173"/>
      <c r="AP1622" s="173"/>
      <c r="AQ1622" s="173"/>
      <c r="AR1622" s="173"/>
      <c r="AS1622" s="173"/>
      <c r="AT1622" s="173"/>
      <c r="AU1622" s="173"/>
      <c r="AV1622" s="173"/>
      <c r="AW1622" s="173"/>
      <c r="AX1622" s="173"/>
      <c r="AY1622" s="173"/>
      <c r="AZ1622" s="211">
        <f t="shared" si="230"/>
        <v>0</v>
      </c>
      <c r="BA1622" s="211">
        <f t="shared" si="231"/>
        <v>0</v>
      </c>
      <c r="BB1622" s="205">
        <f t="shared" si="225"/>
        <v>0</v>
      </c>
      <c r="BC1622" s="205">
        <f t="shared" si="226"/>
        <v>0</v>
      </c>
      <c r="BD1622" s="205">
        <f t="shared" si="227"/>
        <v>0</v>
      </c>
      <c r="BE1622" s="205">
        <f t="shared" si="228"/>
        <v>0</v>
      </c>
      <c r="BF1622" s="175"/>
      <c r="BG1622" s="175"/>
      <c r="BH1622" s="175"/>
      <c r="BI1622" s="175"/>
      <c r="BJ1622" s="175"/>
      <c r="BK1622" s="175"/>
      <c r="BL1622" s="175"/>
      <c r="BM1622" s="175"/>
      <c r="BN1622" s="175"/>
      <c r="BO1622" s="175"/>
      <c r="BP1622" s="198">
        <f t="shared" si="229"/>
        <v>0</v>
      </c>
    </row>
    <row r="1623" spans="1:68" s="116" customFormat="1" x14ac:dyDescent="0.15">
      <c r="A1623" s="117">
        <v>3220102006</v>
      </c>
      <c r="B1623" s="118" t="s">
        <v>2382</v>
      </c>
      <c r="C1623" s="118" t="s">
        <v>2373</v>
      </c>
      <c r="D1623" s="118" t="s">
        <v>2377</v>
      </c>
      <c r="E1623" s="118" t="s">
        <v>4802</v>
      </c>
      <c r="F1623" s="120">
        <v>16</v>
      </c>
      <c r="G1623" s="119">
        <v>9192</v>
      </c>
      <c r="H1623" s="119"/>
      <c r="I1623" s="120" t="s">
        <v>5820</v>
      </c>
      <c r="J1623" s="120">
        <v>80</v>
      </c>
      <c r="K1623" s="120">
        <v>9192</v>
      </c>
      <c r="L1623" s="120">
        <v>0.315</v>
      </c>
      <c r="M1623" s="121" t="s">
        <v>5657</v>
      </c>
      <c r="N1623" s="120">
        <v>1</v>
      </c>
      <c r="O1623" s="119">
        <v>156</v>
      </c>
      <c r="P1623" s="119"/>
      <c r="Q1623" s="119"/>
      <c r="R1623" s="120" t="s">
        <v>5660</v>
      </c>
      <c r="S1623" s="120">
        <v>0.02</v>
      </c>
      <c r="T1623" s="120"/>
      <c r="U1623" s="120"/>
      <c r="V1623" s="172">
        <v>37.799999999999997</v>
      </c>
      <c r="W1623" s="172"/>
      <c r="X1623" s="172"/>
      <c r="Y1623" s="172"/>
      <c r="Z1623" s="172">
        <v>37.799999999999997</v>
      </c>
      <c r="AA1623" s="123">
        <v>33</v>
      </c>
      <c r="AB1623" s="123"/>
      <c r="AC1623" s="123"/>
      <c r="AD1623" s="123"/>
      <c r="AE1623" s="123"/>
      <c r="AF1623" s="123"/>
      <c r="AG1623" s="214"/>
      <c r="AH1623" s="229" t="str">
        <f t="shared" si="224"/>
        <v>a2</v>
      </c>
      <c r="AI1623" s="122"/>
      <c r="AJ1623" s="122"/>
      <c r="AK1623" s="122"/>
      <c r="AL1623" s="122"/>
      <c r="AM1623" s="122"/>
      <c r="AN1623" s="173"/>
      <c r="AO1623" s="173"/>
      <c r="AP1623" s="173"/>
      <c r="AQ1623" s="173"/>
      <c r="AR1623" s="173"/>
      <c r="AS1623" s="173"/>
      <c r="AT1623" s="173"/>
      <c r="AU1623" s="173"/>
      <c r="AV1623" s="173"/>
      <c r="AW1623" s="173"/>
      <c r="AX1623" s="173"/>
      <c r="AY1623" s="173"/>
      <c r="AZ1623" s="211">
        <f t="shared" si="230"/>
        <v>0</v>
      </c>
      <c r="BA1623" s="211">
        <f t="shared" si="231"/>
        <v>0</v>
      </c>
      <c r="BB1623" s="205">
        <f t="shared" si="225"/>
        <v>0</v>
      </c>
      <c r="BC1623" s="205">
        <f t="shared" si="226"/>
        <v>0</v>
      </c>
      <c r="BD1623" s="205">
        <f t="shared" si="227"/>
        <v>0</v>
      </c>
      <c r="BE1623" s="205">
        <f t="shared" si="228"/>
        <v>0</v>
      </c>
      <c r="BF1623" s="175"/>
      <c r="BG1623" s="175"/>
      <c r="BH1623" s="175"/>
      <c r="BI1623" s="175"/>
      <c r="BJ1623" s="175"/>
      <c r="BK1623" s="175"/>
      <c r="BL1623" s="175"/>
      <c r="BM1623" s="175"/>
      <c r="BN1623" s="175"/>
      <c r="BO1623" s="175"/>
      <c r="BP1623" s="198">
        <f t="shared" si="229"/>
        <v>0</v>
      </c>
    </row>
    <row r="1624" spans="1:68" s="116" customFormat="1" x14ac:dyDescent="0.15">
      <c r="A1624" s="117">
        <v>3220102007</v>
      </c>
      <c r="B1624" s="118" t="s">
        <v>2383</v>
      </c>
      <c r="C1624" s="118" t="s">
        <v>2373</v>
      </c>
      <c r="D1624" s="118" t="s">
        <v>2377</v>
      </c>
      <c r="E1624" s="118" t="s">
        <v>4803</v>
      </c>
      <c r="F1624" s="120">
        <v>6</v>
      </c>
      <c r="G1624" s="119">
        <v>65188</v>
      </c>
      <c r="H1624" s="119"/>
      <c r="I1624" s="120" t="s">
        <v>5820</v>
      </c>
      <c r="J1624" s="120">
        <v>570</v>
      </c>
      <c r="K1624" s="120">
        <v>65188</v>
      </c>
      <c r="L1624" s="120">
        <v>0.313</v>
      </c>
      <c r="M1624" s="121" t="s">
        <v>5657</v>
      </c>
      <c r="N1624" s="120">
        <v>1</v>
      </c>
      <c r="O1624" s="119">
        <v>250</v>
      </c>
      <c r="P1624" s="119"/>
      <c r="Q1624" s="119"/>
      <c r="R1624" s="120" t="s">
        <v>5660</v>
      </c>
      <c r="S1624" s="120">
        <v>0.13300000000000001</v>
      </c>
      <c r="T1624" s="120"/>
      <c r="U1624" s="120"/>
      <c r="V1624" s="172">
        <v>116.7</v>
      </c>
      <c r="W1624" s="172"/>
      <c r="X1624" s="172"/>
      <c r="Y1624" s="172"/>
      <c r="Z1624" s="172">
        <v>116.7</v>
      </c>
      <c r="AA1624" s="123">
        <v>521</v>
      </c>
      <c r="AB1624" s="123"/>
      <c r="AC1624" s="123">
        <v>84</v>
      </c>
      <c r="AD1624" s="123"/>
      <c r="AE1624" s="123"/>
      <c r="AF1624" s="123"/>
      <c r="AG1624" s="214"/>
      <c r="AH1624" s="229" t="str">
        <f t="shared" si="224"/>
        <v>a3</v>
      </c>
      <c r="AI1624" s="122"/>
      <c r="AJ1624" s="122"/>
      <c r="AK1624" s="122"/>
      <c r="AL1624" s="122"/>
      <c r="AM1624" s="122"/>
      <c r="AN1624" s="173"/>
      <c r="AO1624" s="173"/>
      <c r="AP1624" s="173"/>
      <c r="AQ1624" s="173"/>
      <c r="AR1624" s="173"/>
      <c r="AS1624" s="173"/>
      <c r="AT1624" s="173"/>
      <c r="AU1624" s="173"/>
      <c r="AV1624" s="173"/>
      <c r="AW1624" s="173"/>
      <c r="AX1624" s="173"/>
      <c r="AY1624" s="173"/>
      <c r="AZ1624" s="211">
        <f t="shared" si="230"/>
        <v>0</v>
      </c>
      <c r="BA1624" s="211">
        <f t="shared" si="231"/>
        <v>0</v>
      </c>
      <c r="BB1624" s="205">
        <f t="shared" si="225"/>
        <v>0</v>
      </c>
      <c r="BC1624" s="205">
        <f t="shared" si="226"/>
        <v>0</v>
      </c>
      <c r="BD1624" s="205">
        <f t="shared" si="227"/>
        <v>0</v>
      </c>
      <c r="BE1624" s="205">
        <f t="shared" si="228"/>
        <v>0</v>
      </c>
      <c r="BF1624" s="175"/>
      <c r="BG1624" s="175"/>
      <c r="BH1624" s="175"/>
      <c r="BI1624" s="175"/>
      <c r="BJ1624" s="175"/>
      <c r="BK1624" s="175"/>
      <c r="BL1624" s="175"/>
      <c r="BM1624" s="175"/>
      <c r="BN1624" s="175"/>
      <c r="BO1624" s="175"/>
      <c r="BP1624" s="198">
        <f t="shared" si="229"/>
        <v>0</v>
      </c>
    </row>
    <row r="1625" spans="1:68" s="116" customFormat="1" x14ac:dyDescent="0.15">
      <c r="A1625" s="117">
        <v>3220102008</v>
      </c>
      <c r="B1625" s="118" t="s">
        <v>2384</v>
      </c>
      <c r="C1625" s="118" t="s">
        <v>2373</v>
      </c>
      <c r="D1625" s="118" t="s">
        <v>2377</v>
      </c>
      <c r="E1625" s="118" t="s">
        <v>4804</v>
      </c>
      <c r="F1625" s="120">
        <v>2</v>
      </c>
      <c r="G1625" s="119">
        <v>8883</v>
      </c>
      <c r="H1625" s="119"/>
      <c r="I1625" s="120" t="s">
        <v>5820</v>
      </c>
      <c r="J1625" s="120">
        <v>310</v>
      </c>
      <c r="K1625" s="120">
        <v>8883</v>
      </c>
      <c r="L1625" s="120">
        <v>7.9000000000000001E-2</v>
      </c>
      <c r="M1625" s="121" t="s">
        <v>5657</v>
      </c>
      <c r="N1625" s="120">
        <v>1</v>
      </c>
      <c r="O1625" s="119">
        <v>124.1</v>
      </c>
      <c r="P1625" s="119"/>
      <c r="Q1625" s="119"/>
      <c r="R1625" s="120" t="s">
        <v>5660</v>
      </c>
      <c r="S1625" s="120">
        <v>7.4999999999999997E-2</v>
      </c>
      <c r="T1625" s="120"/>
      <c r="U1625" s="120"/>
      <c r="V1625" s="172">
        <v>16.7</v>
      </c>
      <c r="W1625" s="172"/>
      <c r="X1625" s="172"/>
      <c r="Y1625" s="172"/>
      <c r="Z1625" s="172">
        <v>16.7</v>
      </c>
      <c r="AA1625" s="123">
        <v>25</v>
      </c>
      <c r="AB1625" s="123"/>
      <c r="AC1625" s="123"/>
      <c r="AD1625" s="123"/>
      <c r="AE1625" s="123"/>
      <c r="AF1625" s="123"/>
      <c r="AG1625" s="214"/>
      <c r="AH1625" s="229" t="str">
        <f t="shared" si="224"/>
        <v>a2</v>
      </c>
      <c r="AI1625" s="122"/>
      <c r="AJ1625" s="122"/>
      <c r="AK1625" s="122"/>
      <c r="AL1625" s="122"/>
      <c r="AM1625" s="122"/>
      <c r="AN1625" s="173"/>
      <c r="AO1625" s="173"/>
      <c r="AP1625" s="173"/>
      <c r="AQ1625" s="173"/>
      <c r="AR1625" s="173"/>
      <c r="AS1625" s="173"/>
      <c r="AT1625" s="173"/>
      <c r="AU1625" s="173"/>
      <c r="AV1625" s="173"/>
      <c r="AW1625" s="173"/>
      <c r="AX1625" s="173"/>
      <c r="AY1625" s="173"/>
      <c r="AZ1625" s="211">
        <f t="shared" si="230"/>
        <v>0</v>
      </c>
      <c r="BA1625" s="211">
        <f t="shared" si="231"/>
        <v>0</v>
      </c>
      <c r="BB1625" s="205">
        <f t="shared" si="225"/>
        <v>0</v>
      </c>
      <c r="BC1625" s="205">
        <f t="shared" si="226"/>
        <v>0</v>
      </c>
      <c r="BD1625" s="205">
        <f t="shared" si="227"/>
        <v>0</v>
      </c>
      <c r="BE1625" s="205">
        <f t="shared" si="228"/>
        <v>0</v>
      </c>
      <c r="BF1625" s="175"/>
      <c r="BG1625" s="175"/>
      <c r="BH1625" s="175"/>
      <c r="BI1625" s="175"/>
      <c r="BJ1625" s="175"/>
      <c r="BK1625" s="175"/>
      <c r="BL1625" s="175"/>
      <c r="BM1625" s="175"/>
      <c r="BN1625" s="175"/>
      <c r="BO1625" s="175"/>
      <c r="BP1625" s="198">
        <f t="shared" si="229"/>
        <v>0</v>
      </c>
    </row>
    <row r="1626" spans="1:68" s="116" customFormat="1" x14ac:dyDescent="0.15">
      <c r="A1626" s="117">
        <v>3220202001</v>
      </c>
      <c r="B1626" s="118" t="s">
        <v>2385</v>
      </c>
      <c r="C1626" s="118" t="s">
        <v>2373</v>
      </c>
      <c r="D1626" s="118" t="s">
        <v>2386</v>
      </c>
      <c r="E1626" s="118" t="s">
        <v>4805</v>
      </c>
      <c r="F1626" s="120">
        <v>11</v>
      </c>
      <c r="G1626" s="119"/>
      <c r="H1626" s="119"/>
      <c r="I1626" s="120" t="s">
        <v>5820</v>
      </c>
      <c r="J1626" s="120">
        <v>1600</v>
      </c>
      <c r="K1626" s="120">
        <v>209142</v>
      </c>
      <c r="L1626" s="120">
        <v>0.35799999999999998</v>
      </c>
      <c r="M1626" s="121" t="s">
        <v>5657</v>
      </c>
      <c r="N1626" s="120">
        <v>1</v>
      </c>
      <c r="O1626" s="119">
        <v>181.3</v>
      </c>
      <c r="P1626" s="119"/>
      <c r="Q1626" s="119"/>
      <c r="R1626" s="120" t="s">
        <v>5658</v>
      </c>
      <c r="S1626" s="120">
        <v>0.2</v>
      </c>
      <c r="T1626" s="120"/>
      <c r="U1626" s="120"/>
      <c r="V1626" s="172">
        <v>168</v>
      </c>
      <c r="W1626" s="172"/>
      <c r="X1626" s="172">
        <v>168</v>
      </c>
      <c r="Y1626" s="172"/>
      <c r="Z1626" s="172"/>
      <c r="AA1626" s="123"/>
      <c r="AB1626" s="123"/>
      <c r="AC1626" s="123">
        <v>150</v>
      </c>
      <c r="AD1626" s="123"/>
      <c r="AE1626" s="123"/>
      <c r="AF1626" s="123"/>
      <c r="AG1626" s="214"/>
      <c r="AH1626" s="229" t="str">
        <f t="shared" si="224"/>
        <v>a3</v>
      </c>
      <c r="AI1626" s="122"/>
      <c r="AJ1626" s="122"/>
      <c r="AK1626" s="122"/>
      <c r="AL1626" s="122"/>
      <c r="AM1626" s="122"/>
      <c r="AN1626" s="173"/>
      <c r="AO1626" s="173"/>
      <c r="AP1626" s="173"/>
      <c r="AQ1626" s="173"/>
      <c r="AR1626" s="173"/>
      <c r="AS1626" s="173">
        <v>5</v>
      </c>
      <c r="AT1626" s="173">
        <v>2</v>
      </c>
      <c r="AU1626" s="173">
        <v>1</v>
      </c>
      <c r="AV1626" s="173">
        <v>0.5</v>
      </c>
      <c r="AW1626" s="173">
        <v>0.5</v>
      </c>
      <c r="AX1626" s="173">
        <v>1</v>
      </c>
      <c r="AY1626" s="173"/>
      <c r="AZ1626" s="211">
        <f t="shared" si="230"/>
        <v>5</v>
      </c>
      <c r="BA1626" s="211">
        <f t="shared" si="231"/>
        <v>5</v>
      </c>
      <c r="BB1626" s="205">
        <f t="shared" si="225"/>
        <v>31075</v>
      </c>
      <c r="BC1626" s="205">
        <f t="shared" si="226"/>
        <v>31075</v>
      </c>
      <c r="BD1626" s="205">
        <f t="shared" si="227"/>
        <v>0</v>
      </c>
      <c r="BE1626" s="205">
        <f t="shared" si="228"/>
        <v>0</v>
      </c>
      <c r="BF1626" s="175">
        <v>31075</v>
      </c>
      <c r="BG1626" s="175">
        <v>7562</v>
      </c>
      <c r="BH1626" s="175">
        <v>10150</v>
      </c>
      <c r="BI1626" s="175"/>
      <c r="BJ1626" s="175"/>
      <c r="BK1626" s="175">
        <v>2030</v>
      </c>
      <c r="BL1626" s="175">
        <v>5299</v>
      </c>
      <c r="BM1626" s="175">
        <v>4894</v>
      </c>
      <c r="BN1626" s="175">
        <v>42</v>
      </c>
      <c r="BO1626" s="175">
        <v>1098</v>
      </c>
      <c r="BP1626" s="198">
        <f t="shared" si="229"/>
        <v>11248</v>
      </c>
    </row>
    <row r="1627" spans="1:68" s="116" customFormat="1" x14ac:dyDescent="0.15">
      <c r="A1627" s="117">
        <v>3220202002</v>
      </c>
      <c r="B1627" s="118" t="s">
        <v>2387</v>
      </c>
      <c r="C1627" s="118" t="s">
        <v>2373</v>
      </c>
      <c r="D1627" s="118" t="s">
        <v>2386</v>
      </c>
      <c r="E1627" s="118" t="s">
        <v>4806</v>
      </c>
      <c r="F1627" s="120">
        <v>8</v>
      </c>
      <c r="G1627" s="119"/>
      <c r="H1627" s="119"/>
      <c r="I1627" s="120" t="s">
        <v>5820</v>
      </c>
      <c r="J1627" s="120">
        <v>1100</v>
      </c>
      <c r="K1627" s="120">
        <v>146207</v>
      </c>
      <c r="L1627" s="120">
        <v>0.36399999999999999</v>
      </c>
      <c r="M1627" s="121" t="s">
        <v>5662</v>
      </c>
      <c r="N1627" s="120">
        <v>1</v>
      </c>
      <c r="O1627" s="119">
        <v>174.6</v>
      </c>
      <c r="P1627" s="119"/>
      <c r="Q1627" s="119"/>
      <c r="R1627" s="120" t="s">
        <v>5658</v>
      </c>
      <c r="S1627" s="120">
        <v>0.1</v>
      </c>
      <c r="T1627" s="120"/>
      <c r="U1627" s="120"/>
      <c r="V1627" s="172">
        <v>158.6</v>
      </c>
      <c r="W1627" s="172"/>
      <c r="X1627" s="172">
        <v>149.69999999999999</v>
      </c>
      <c r="Y1627" s="172">
        <v>8.9</v>
      </c>
      <c r="Z1627" s="172"/>
      <c r="AA1627" s="123"/>
      <c r="AB1627" s="123"/>
      <c r="AC1627" s="123">
        <v>102</v>
      </c>
      <c r="AD1627" s="123"/>
      <c r="AE1627" s="123"/>
      <c r="AF1627" s="123"/>
      <c r="AG1627" s="214"/>
      <c r="AH1627" s="229" t="str">
        <f t="shared" si="224"/>
        <v>a3</v>
      </c>
      <c r="AI1627" s="122"/>
      <c r="AJ1627" s="122"/>
      <c r="AK1627" s="122"/>
      <c r="AL1627" s="122"/>
      <c r="AM1627" s="122"/>
      <c r="AN1627" s="173"/>
      <c r="AO1627" s="173"/>
      <c r="AP1627" s="173"/>
      <c r="AQ1627" s="173"/>
      <c r="AR1627" s="173"/>
      <c r="AS1627" s="173">
        <v>5</v>
      </c>
      <c r="AT1627" s="173">
        <v>2</v>
      </c>
      <c r="AU1627" s="173">
        <v>1</v>
      </c>
      <c r="AV1627" s="173">
        <v>0.5</v>
      </c>
      <c r="AW1627" s="173">
        <v>0.5</v>
      </c>
      <c r="AX1627" s="173">
        <v>1</v>
      </c>
      <c r="AY1627" s="173"/>
      <c r="AZ1627" s="211">
        <f t="shared" si="230"/>
        <v>5</v>
      </c>
      <c r="BA1627" s="211">
        <f t="shared" si="231"/>
        <v>5</v>
      </c>
      <c r="BB1627" s="205">
        <f t="shared" si="225"/>
        <v>37004</v>
      </c>
      <c r="BC1627" s="205">
        <f t="shared" si="226"/>
        <v>37004</v>
      </c>
      <c r="BD1627" s="205">
        <f t="shared" si="227"/>
        <v>0</v>
      </c>
      <c r="BE1627" s="205">
        <f t="shared" si="228"/>
        <v>0</v>
      </c>
      <c r="BF1627" s="175">
        <v>37004</v>
      </c>
      <c r="BG1627" s="175">
        <v>7563</v>
      </c>
      <c r="BH1627" s="175">
        <v>19801</v>
      </c>
      <c r="BI1627" s="175"/>
      <c r="BJ1627" s="175"/>
      <c r="BK1627" s="175">
        <v>802</v>
      </c>
      <c r="BL1627" s="175">
        <v>2565</v>
      </c>
      <c r="BM1627" s="175">
        <v>4307</v>
      </c>
      <c r="BN1627" s="175">
        <v>1162</v>
      </c>
      <c r="BO1627" s="175">
        <v>804</v>
      </c>
      <c r="BP1627" s="198">
        <f t="shared" si="229"/>
        <v>20605</v>
      </c>
    </row>
    <row r="1628" spans="1:68" s="116" customFormat="1" x14ac:dyDescent="0.15">
      <c r="A1628" s="117">
        <v>3220202003</v>
      </c>
      <c r="B1628" s="118" t="s">
        <v>2388</v>
      </c>
      <c r="C1628" s="118" t="s">
        <v>2373</v>
      </c>
      <c r="D1628" s="118" t="s">
        <v>2386</v>
      </c>
      <c r="E1628" s="118" t="s">
        <v>4807</v>
      </c>
      <c r="F1628" s="120">
        <v>8</v>
      </c>
      <c r="G1628" s="119"/>
      <c r="H1628" s="119"/>
      <c r="I1628" s="120" t="s">
        <v>5820</v>
      </c>
      <c r="J1628" s="120">
        <v>800</v>
      </c>
      <c r="K1628" s="120">
        <v>110368</v>
      </c>
      <c r="L1628" s="120">
        <v>0.378</v>
      </c>
      <c r="M1628" s="121" t="s">
        <v>5657</v>
      </c>
      <c r="N1628" s="120">
        <v>1</v>
      </c>
      <c r="O1628" s="119">
        <v>189.8</v>
      </c>
      <c r="P1628" s="119"/>
      <c r="Q1628" s="119"/>
      <c r="R1628" s="120" t="s">
        <v>5658</v>
      </c>
      <c r="S1628" s="120">
        <v>0.1</v>
      </c>
      <c r="T1628" s="120"/>
      <c r="U1628" s="120"/>
      <c r="V1628" s="172">
        <v>267.2</v>
      </c>
      <c r="W1628" s="172"/>
      <c r="X1628" s="172">
        <v>171.7</v>
      </c>
      <c r="Y1628" s="172">
        <v>95.5</v>
      </c>
      <c r="Z1628" s="172"/>
      <c r="AA1628" s="123"/>
      <c r="AB1628" s="123"/>
      <c r="AC1628" s="123">
        <v>60</v>
      </c>
      <c r="AD1628" s="123"/>
      <c r="AE1628" s="123"/>
      <c r="AF1628" s="123"/>
      <c r="AG1628" s="214"/>
      <c r="AH1628" s="229" t="str">
        <f t="shared" si="224"/>
        <v>a3</v>
      </c>
      <c r="AI1628" s="122"/>
      <c r="AJ1628" s="122"/>
      <c r="AK1628" s="122"/>
      <c r="AL1628" s="122"/>
      <c r="AM1628" s="122"/>
      <c r="AN1628" s="173"/>
      <c r="AO1628" s="173"/>
      <c r="AP1628" s="173"/>
      <c r="AQ1628" s="173"/>
      <c r="AR1628" s="173"/>
      <c r="AS1628" s="173">
        <v>5</v>
      </c>
      <c r="AT1628" s="173">
        <v>2</v>
      </c>
      <c r="AU1628" s="173">
        <v>1</v>
      </c>
      <c r="AV1628" s="173">
        <v>0.5</v>
      </c>
      <c r="AW1628" s="173">
        <v>0.5</v>
      </c>
      <c r="AX1628" s="173">
        <v>1</v>
      </c>
      <c r="AY1628" s="173"/>
      <c r="AZ1628" s="211">
        <f t="shared" si="230"/>
        <v>5</v>
      </c>
      <c r="BA1628" s="211">
        <f t="shared" si="231"/>
        <v>5</v>
      </c>
      <c r="BB1628" s="205">
        <f t="shared" si="225"/>
        <v>29518</v>
      </c>
      <c r="BC1628" s="205">
        <f t="shared" si="226"/>
        <v>29518</v>
      </c>
      <c r="BD1628" s="205">
        <f t="shared" si="227"/>
        <v>0</v>
      </c>
      <c r="BE1628" s="205">
        <f t="shared" si="228"/>
        <v>0</v>
      </c>
      <c r="BF1628" s="175">
        <v>29518</v>
      </c>
      <c r="BG1628" s="175">
        <v>7562</v>
      </c>
      <c r="BH1628" s="175">
        <v>11550</v>
      </c>
      <c r="BI1628" s="175"/>
      <c r="BJ1628" s="175"/>
      <c r="BK1628" s="175">
        <v>1890</v>
      </c>
      <c r="BL1628" s="175">
        <v>2380</v>
      </c>
      <c r="BM1628" s="175">
        <v>5248</v>
      </c>
      <c r="BN1628" s="175">
        <v>43</v>
      </c>
      <c r="BO1628" s="175">
        <v>845</v>
      </c>
      <c r="BP1628" s="198">
        <f t="shared" si="229"/>
        <v>12395</v>
      </c>
    </row>
    <row r="1629" spans="1:68" s="116" customFormat="1" x14ac:dyDescent="0.15">
      <c r="A1629" s="117">
        <v>3220302001</v>
      </c>
      <c r="B1629" s="118" t="s">
        <v>2389</v>
      </c>
      <c r="C1629" s="118" t="s">
        <v>2373</v>
      </c>
      <c r="D1629" s="118" t="s">
        <v>2390</v>
      </c>
      <c r="E1629" s="118" t="s">
        <v>4808</v>
      </c>
      <c r="F1629" s="120">
        <v>25</v>
      </c>
      <c r="G1629" s="119"/>
      <c r="H1629" s="119"/>
      <c r="I1629" s="120" t="s">
        <v>5820</v>
      </c>
      <c r="J1629" s="120">
        <v>800</v>
      </c>
      <c r="K1629" s="120">
        <v>172829.5</v>
      </c>
      <c r="L1629" s="120">
        <v>0.59199999999999997</v>
      </c>
      <c r="M1629" s="121" t="s">
        <v>5657</v>
      </c>
      <c r="N1629" s="120">
        <v>1</v>
      </c>
      <c r="O1629" s="119">
        <v>579.6</v>
      </c>
      <c r="P1629" s="119">
        <v>25.4</v>
      </c>
      <c r="Q1629" s="119">
        <v>4.0999999999999996</v>
      </c>
      <c r="R1629" s="120" t="s">
        <v>5658</v>
      </c>
      <c r="S1629" s="120">
        <v>0.2</v>
      </c>
      <c r="T1629" s="120"/>
      <c r="U1629" s="120"/>
      <c r="V1629" s="172">
        <v>161.69999999999999</v>
      </c>
      <c r="W1629" s="172"/>
      <c r="X1629" s="172">
        <v>153.6</v>
      </c>
      <c r="Y1629" s="172">
        <v>4.9000000000000004</v>
      </c>
      <c r="Z1629" s="172">
        <v>3.2</v>
      </c>
      <c r="AA1629" s="123"/>
      <c r="AB1629" s="123"/>
      <c r="AC1629" s="123">
        <v>182.1</v>
      </c>
      <c r="AD1629" s="123"/>
      <c r="AE1629" s="123"/>
      <c r="AF1629" s="123"/>
      <c r="AG1629" s="214"/>
      <c r="AH1629" s="229" t="str">
        <f t="shared" si="224"/>
        <v>a3</v>
      </c>
      <c r="AI1629" s="122"/>
      <c r="AJ1629" s="122"/>
      <c r="AK1629" s="122"/>
      <c r="AL1629" s="122"/>
      <c r="AM1629" s="122"/>
      <c r="AN1629" s="173" t="s">
        <v>3186</v>
      </c>
      <c r="AO1629" s="173" t="s">
        <v>3186</v>
      </c>
      <c r="AP1629" s="173" t="s">
        <v>3186</v>
      </c>
      <c r="AQ1629" s="173" t="s">
        <v>3186</v>
      </c>
      <c r="AR1629" s="173" t="s">
        <v>3186</v>
      </c>
      <c r="AS1629" s="173" t="s">
        <v>3186</v>
      </c>
      <c r="AT1629" s="173">
        <v>2</v>
      </c>
      <c r="AU1629" s="173">
        <v>2</v>
      </c>
      <c r="AV1629" s="173">
        <v>2</v>
      </c>
      <c r="AW1629" s="173">
        <v>2</v>
      </c>
      <c r="AX1629" s="173">
        <v>2</v>
      </c>
      <c r="AY1629" s="173" t="s">
        <v>3186</v>
      </c>
      <c r="AZ1629" s="211">
        <f t="shared" si="230"/>
        <v>0</v>
      </c>
      <c r="BA1629" s="211">
        <f t="shared" si="231"/>
        <v>10</v>
      </c>
      <c r="BB1629" s="205">
        <f t="shared" si="225"/>
        <v>16325</v>
      </c>
      <c r="BC1629" s="205">
        <f t="shared" si="226"/>
        <v>14249</v>
      </c>
      <c r="BD1629" s="205">
        <f t="shared" si="227"/>
        <v>3460</v>
      </c>
      <c r="BE1629" s="205">
        <f t="shared" si="228"/>
        <v>1384</v>
      </c>
      <c r="BF1629" s="175">
        <v>12865</v>
      </c>
      <c r="BG1629" s="175"/>
      <c r="BH1629" s="175">
        <v>3460</v>
      </c>
      <c r="BI1629" s="175">
        <v>2076</v>
      </c>
      <c r="BJ1629" s="175"/>
      <c r="BK1629" s="175">
        <v>2861</v>
      </c>
      <c r="BL1629" s="175">
        <v>1138</v>
      </c>
      <c r="BM1629" s="175">
        <v>2330</v>
      </c>
      <c r="BN1629" s="175">
        <v>924</v>
      </c>
      <c r="BO1629" s="175">
        <v>3536</v>
      </c>
      <c r="BP1629" s="198">
        <f t="shared" si="229"/>
        <v>6996</v>
      </c>
    </row>
    <row r="1630" spans="1:68" s="116" customFormat="1" x14ac:dyDescent="0.15">
      <c r="A1630" s="117">
        <v>3220302002</v>
      </c>
      <c r="B1630" s="118" t="s">
        <v>2391</v>
      </c>
      <c r="C1630" s="118" t="s">
        <v>2373</v>
      </c>
      <c r="D1630" s="118" t="s">
        <v>2390</v>
      </c>
      <c r="E1630" s="118" t="s">
        <v>4809</v>
      </c>
      <c r="F1630" s="120">
        <v>24</v>
      </c>
      <c r="G1630" s="119"/>
      <c r="H1630" s="119"/>
      <c r="I1630" s="120" t="s">
        <v>5820</v>
      </c>
      <c r="J1630" s="120">
        <v>310</v>
      </c>
      <c r="K1630" s="120">
        <v>58842.5</v>
      </c>
      <c r="L1630" s="120">
        <v>0.52</v>
      </c>
      <c r="M1630" s="121" t="s">
        <v>5657</v>
      </c>
      <c r="N1630" s="120">
        <v>1</v>
      </c>
      <c r="O1630" s="119">
        <v>186.2</v>
      </c>
      <c r="P1630" s="119">
        <v>21.4</v>
      </c>
      <c r="Q1630" s="119">
        <v>2.8</v>
      </c>
      <c r="R1630" s="120" t="s">
        <v>5658</v>
      </c>
      <c r="S1630" s="120">
        <v>4.5999999999999999E-2</v>
      </c>
      <c r="T1630" s="120"/>
      <c r="U1630" s="120"/>
      <c r="V1630" s="172">
        <v>67.8</v>
      </c>
      <c r="W1630" s="172"/>
      <c r="X1630" s="172">
        <v>64.400000000000006</v>
      </c>
      <c r="Y1630" s="172">
        <v>2</v>
      </c>
      <c r="Z1630" s="172">
        <v>1.4</v>
      </c>
      <c r="AA1630" s="123"/>
      <c r="AB1630" s="123"/>
      <c r="AC1630" s="123">
        <v>55</v>
      </c>
      <c r="AD1630" s="123"/>
      <c r="AE1630" s="123"/>
      <c r="AF1630" s="123"/>
      <c r="AG1630" s="214"/>
      <c r="AH1630" s="229" t="str">
        <f t="shared" si="224"/>
        <v>a3</v>
      </c>
      <c r="AI1630" s="122"/>
      <c r="AJ1630" s="122"/>
      <c r="AK1630" s="122"/>
      <c r="AL1630" s="122"/>
      <c r="AM1630" s="122"/>
      <c r="AN1630" s="173" t="s">
        <v>3186</v>
      </c>
      <c r="AO1630" s="173" t="s">
        <v>3186</v>
      </c>
      <c r="AP1630" s="173" t="s">
        <v>3186</v>
      </c>
      <c r="AQ1630" s="173" t="s">
        <v>3186</v>
      </c>
      <c r="AR1630" s="173" t="s">
        <v>3186</v>
      </c>
      <c r="AS1630" s="173" t="s">
        <v>3186</v>
      </c>
      <c r="AT1630" s="173">
        <v>2</v>
      </c>
      <c r="AU1630" s="173">
        <v>2</v>
      </c>
      <c r="AV1630" s="173">
        <v>2</v>
      </c>
      <c r="AW1630" s="173">
        <v>2</v>
      </c>
      <c r="AX1630" s="173">
        <v>2</v>
      </c>
      <c r="AY1630" s="173" t="s">
        <v>3186</v>
      </c>
      <c r="AZ1630" s="211">
        <f t="shared" si="230"/>
        <v>0</v>
      </c>
      <c r="BA1630" s="211">
        <f t="shared" si="231"/>
        <v>10</v>
      </c>
      <c r="BB1630" s="205">
        <f t="shared" si="225"/>
        <v>7754</v>
      </c>
      <c r="BC1630" s="205">
        <f t="shared" si="226"/>
        <v>6795</v>
      </c>
      <c r="BD1630" s="205">
        <f t="shared" si="227"/>
        <v>1599</v>
      </c>
      <c r="BE1630" s="205">
        <f t="shared" si="228"/>
        <v>640</v>
      </c>
      <c r="BF1630" s="175">
        <v>6155</v>
      </c>
      <c r="BG1630" s="175"/>
      <c r="BH1630" s="175">
        <v>1599</v>
      </c>
      <c r="BI1630" s="175">
        <v>959</v>
      </c>
      <c r="BJ1630" s="175"/>
      <c r="BK1630" s="175">
        <v>954</v>
      </c>
      <c r="BL1630" s="175">
        <v>36</v>
      </c>
      <c r="BM1630" s="175">
        <v>1169</v>
      </c>
      <c r="BN1630" s="175">
        <v>443</v>
      </c>
      <c r="BO1630" s="175">
        <v>2594</v>
      </c>
      <c r="BP1630" s="198">
        <f t="shared" si="229"/>
        <v>4193</v>
      </c>
    </row>
    <row r="1631" spans="1:68" s="116" customFormat="1" x14ac:dyDescent="0.15">
      <c r="A1631" s="117">
        <v>3220302003</v>
      </c>
      <c r="B1631" s="118" t="s">
        <v>2392</v>
      </c>
      <c r="C1631" s="118" t="s">
        <v>2373</v>
      </c>
      <c r="D1631" s="118" t="s">
        <v>2390</v>
      </c>
      <c r="E1631" s="118" t="s">
        <v>4810</v>
      </c>
      <c r="F1631" s="120">
        <v>4</v>
      </c>
      <c r="G1631" s="119">
        <v>20908</v>
      </c>
      <c r="H1631" s="119"/>
      <c r="I1631" s="120" t="s">
        <v>5820</v>
      </c>
      <c r="J1631" s="120">
        <v>310</v>
      </c>
      <c r="K1631" s="120">
        <v>20908</v>
      </c>
      <c r="L1631" s="120">
        <v>0.185</v>
      </c>
      <c r="M1631" s="121" t="s">
        <v>5657</v>
      </c>
      <c r="N1631" s="120">
        <v>1</v>
      </c>
      <c r="O1631" s="119">
        <v>171</v>
      </c>
      <c r="P1631" s="119"/>
      <c r="Q1631" s="119"/>
      <c r="R1631" s="120" t="s">
        <v>5658</v>
      </c>
      <c r="S1631" s="120">
        <v>0.1</v>
      </c>
      <c r="T1631" s="120"/>
      <c r="U1631" s="120"/>
      <c r="V1631" s="172">
        <v>50.9</v>
      </c>
      <c r="W1631" s="172"/>
      <c r="X1631" s="172">
        <v>50.9</v>
      </c>
      <c r="Y1631" s="172"/>
      <c r="Z1631" s="172"/>
      <c r="AA1631" s="123"/>
      <c r="AB1631" s="123"/>
      <c r="AC1631" s="123">
        <v>790</v>
      </c>
      <c r="AD1631" s="123"/>
      <c r="AE1631" s="123"/>
      <c r="AF1631" s="123"/>
      <c r="AG1631" s="214"/>
      <c r="AH1631" s="229" t="str">
        <f t="shared" si="224"/>
        <v>a3</v>
      </c>
      <c r="AI1631" s="122"/>
      <c r="AJ1631" s="122"/>
      <c r="AK1631" s="122"/>
      <c r="AL1631" s="122"/>
      <c r="AM1631" s="122"/>
      <c r="AN1631" s="173" t="s">
        <v>3186</v>
      </c>
      <c r="AO1631" s="173" t="s">
        <v>3186</v>
      </c>
      <c r="AP1631" s="173" t="s">
        <v>3186</v>
      </c>
      <c r="AQ1631" s="173" t="s">
        <v>3186</v>
      </c>
      <c r="AR1631" s="173" t="s">
        <v>3186</v>
      </c>
      <c r="AS1631" s="173" t="s">
        <v>3186</v>
      </c>
      <c r="AT1631" s="173">
        <v>2</v>
      </c>
      <c r="AU1631" s="173">
        <v>2</v>
      </c>
      <c r="AV1631" s="173">
        <v>2</v>
      </c>
      <c r="AW1631" s="173">
        <v>2</v>
      </c>
      <c r="AX1631" s="173">
        <v>2</v>
      </c>
      <c r="AY1631" s="173" t="s">
        <v>3186</v>
      </c>
      <c r="AZ1631" s="211">
        <f t="shared" si="230"/>
        <v>0</v>
      </c>
      <c r="BA1631" s="211">
        <f t="shared" si="231"/>
        <v>10</v>
      </c>
      <c r="BB1631" s="205">
        <f t="shared" si="225"/>
        <v>7497</v>
      </c>
      <c r="BC1631" s="205">
        <f t="shared" si="226"/>
        <v>6489</v>
      </c>
      <c r="BD1631" s="205">
        <f t="shared" si="227"/>
        <v>1680</v>
      </c>
      <c r="BE1631" s="205">
        <f t="shared" si="228"/>
        <v>672</v>
      </c>
      <c r="BF1631" s="175">
        <v>5817</v>
      </c>
      <c r="BG1631" s="175"/>
      <c r="BH1631" s="175">
        <v>1680</v>
      </c>
      <c r="BI1631" s="175">
        <v>1008</v>
      </c>
      <c r="BJ1631" s="175"/>
      <c r="BK1631" s="175">
        <v>344</v>
      </c>
      <c r="BL1631" s="175">
        <v>7</v>
      </c>
      <c r="BM1631" s="175">
        <v>1226</v>
      </c>
      <c r="BN1631" s="175">
        <v>583</v>
      </c>
      <c r="BO1631" s="175">
        <v>2649</v>
      </c>
      <c r="BP1631" s="198">
        <f t="shared" si="229"/>
        <v>4329</v>
      </c>
    </row>
    <row r="1632" spans="1:68" s="116" customFormat="1" x14ac:dyDescent="0.15">
      <c r="A1632" s="117">
        <v>3220401001</v>
      </c>
      <c r="B1632" s="118" t="s">
        <v>2393</v>
      </c>
      <c r="C1632" s="118" t="s">
        <v>2373</v>
      </c>
      <c r="D1632" s="118" t="s">
        <v>2394</v>
      </c>
      <c r="E1632" s="118" t="s">
        <v>4811</v>
      </c>
      <c r="F1632" s="120">
        <v>4</v>
      </c>
      <c r="G1632" s="119">
        <v>117447</v>
      </c>
      <c r="H1632" s="119"/>
      <c r="I1632" s="120" t="s">
        <v>5820</v>
      </c>
      <c r="J1632" s="120">
        <v>1700</v>
      </c>
      <c r="K1632" s="120">
        <v>117447</v>
      </c>
      <c r="L1632" s="120">
        <v>0.189</v>
      </c>
      <c r="M1632" s="121" t="s">
        <v>5657</v>
      </c>
      <c r="N1632" s="120">
        <v>1</v>
      </c>
      <c r="O1632" s="119">
        <v>170</v>
      </c>
      <c r="P1632" s="119"/>
      <c r="Q1632" s="119"/>
      <c r="R1632" s="120"/>
      <c r="S1632" s="120"/>
      <c r="T1632" s="120"/>
      <c r="U1632" s="120" t="s">
        <v>5689</v>
      </c>
      <c r="V1632" s="172">
        <v>171</v>
      </c>
      <c r="W1632" s="172"/>
      <c r="X1632" s="172"/>
      <c r="Y1632" s="172"/>
      <c r="Z1632" s="172">
        <v>171</v>
      </c>
      <c r="AA1632" s="123"/>
      <c r="AB1632" s="123"/>
      <c r="AC1632" s="123">
        <v>63</v>
      </c>
      <c r="AD1632" s="123"/>
      <c r="AE1632" s="123"/>
      <c r="AF1632" s="123"/>
      <c r="AG1632" s="214"/>
      <c r="AH1632" s="229" t="str">
        <f t="shared" si="224"/>
        <v>a3</v>
      </c>
      <c r="AI1632" s="122"/>
      <c r="AJ1632" s="122"/>
      <c r="AK1632" s="122"/>
      <c r="AL1632" s="122"/>
      <c r="AM1632" s="122"/>
      <c r="AN1632" s="173">
        <v>4</v>
      </c>
      <c r="AO1632" s="173"/>
      <c r="AP1632" s="173"/>
      <c r="AQ1632" s="173"/>
      <c r="AR1632" s="173"/>
      <c r="AS1632" s="173"/>
      <c r="AT1632" s="173">
        <v>2</v>
      </c>
      <c r="AU1632" s="173">
        <v>2</v>
      </c>
      <c r="AV1632" s="173">
        <v>2</v>
      </c>
      <c r="AW1632" s="173">
        <v>2</v>
      </c>
      <c r="AX1632" s="173">
        <v>2</v>
      </c>
      <c r="AY1632" s="173"/>
      <c r="AZ1632" s="211">
        <f t="shared" si="230"/>
        <v>4</v>
      </c>
      <c r="BA1632" s="211">
        <f t="shared" si="231"/>
        <v>10</v>
      </c>
      <c r="BB1632" s="205">
        <f t="shared" si="225"/>
        <v>14941</v>
      </c>
      <c r="BC1632" s="205">
        <f t="shared" si="226"/>
        <v>10046</v>
      </c>
      <c r="BD1632" s="205">
        <f t="shared" si="227"/>
        <v>4895</v>
      </c>
      <c r="BE1632" s="205">
        <f t="shared" si="228"/>
        <v>0</v>
      </c>
      <c r="BF1632" s="175">
        <v>10046</v>
      </c>
      <c r="BG1632" s="175"/>
      <c r="BH1632" s="175">
        <v>4895</v>
      </c>
      <c r="BI1632" s="175">
        <v>4895</v>
      </c>
      <c r="BJ1632" s="175"/>
      <c r="BK1632" s="175">
        <v>331</v>
      </c>
      <c r="BL1632" s="175">
        <v>419</v>
      </c>
      <c r="BM1632" s="175">
        <v>2882</v>
      </c>
      <c r="BN1632" s="175">
        <v>994</v>
      </c>
      <c r="BO1632" s="175">
        <v>525</v>
      </c>
      <c r="BP1632" s="198">
        <f t="shared" si="229"/>
        <v>5420</v>
      </c>
    </row>
    <row r="1633" spans="1:68" s="116" customFormat="1" x14ac:dyDescent="0.15">
      <c r="A1633" s="117">
        <v>3220501001</v>
      </c>
      <c r="B1633" s="118" t="s">
        <v>2395</v>
      </c>
      <c r="C1633" s="118" t="s">
        <v>2373</v>
      </c>
      <c r="D1633" s="118" t="s">
        <v>2396</v>
      </c>
      <c r="E1633" s="118" t="s">
        <v>4812</v>
      </c>
      <c r="F1633" s="120">
        <v>4</v>
      </c>
      <c r="G1633" s="119">
        <v>114708</v>
      </c>
      <c r="H1633" s="119"/>
      <c r="I1633" s="120" t="s">
        <v>5820</v>
      </c>
      <c r="J1633" s="120">
        <v>2150</v>
      </c>
      <c r="K1633" s="120">
        <v>114708</v>
      </c>
      <c r="L1633" s="120">
        <v>0.14599999999999999</v>
      </c>
      <c r="M1633" s="121" t="s">
        <v>5670</v>
      </c>
      <c r="N1633" s="120">
        <v>2</v>
      </c>
      <c r="O1633" s="119">
        <v>261.3</v>
      </c>
      <c r="P1633" s="119"/>
      <c r="Q1633" s="119"/>
      <c r="R1633" s="120"/>
      <c r="S1633" s="120"/>
      <c r="T1633" s="120"/>
      <c r="U1633" s="120"/>
      <c r="V1633" s="172">
        <v>347.4</v>
      </c>
      <c r="W1633" s="172">
        <v>8.1</v>
      </c>
      <c r="X1633" s="172">
        <v>259.10000000000002</v>
      </c>
      <c r="Y1633" s="172">
        <v>19.5</v>
      </c>
      <c r="Z1633" s="172">
        <v>60.7</v>
      </c>
      <c r="AA1633" s="123"/>
      <c r="AB1633" s="123"/>
      <c r="AC1633" s="123">
        <v>51</v>
      </c>
      <c r="AD1633" s="123"/>
      <c r="AE1633" s="123"/>
      <c r="AF1633" s="123"/>
      <c r="AG1633" s="214"/>
      <c r="AH1633" s="229" t="str">
        <f t="shared" si="224"/>
        <v>b3</v>
      </c>
      <c r="AI1633" s="122"/>
      <c r="AJ1633" s="122"/>
      <c r="AK1633" s="122"/>
      <c r="AL1633" s="122"/>
      <c r="AM1633" s="122"/>
      <c r="AN1633" s="173">
        <v>0.8</v>
      </c>
      <c r="AO1633" s="173" t="s">
        <v>3186</v>
      </c>
      <c r="AP1633" s="173" t="s">
        <v>3186</v>
      </c>
      <c r="AQ1633" s="173" t="s">
        <v>3186</v>
      </c>
      <c r="AR1633" s="173" t="s">
        <v>3186</v>
      </c>
      <c r="AS1633" s="173"/>
      <c r="AT1633" s="173">
        <v>0.5</v>
      </c>
      <c r="AU1633" s="173"/>
      <c r="AV1633" s="173">
        <v>0.5</v>
      </c>
      <c r="AW1633" s="173"/>
      <c r="AX1633" s="173"/>
      <c r="AY1633" s="173"/>
      <c r="AZ1633" s="211">
        <f t="shared" si="230"/>
        <v>0.8</v>
      </c>
      <c r="BA1633" s="211">
        <f t="shared" si="231"/>
        <v>1</v>
      </c>
      <c r="BB1633" s="205">
        <f t="shared" si="225"/>
        <v>31167</v>
      </c>
      <c r="BC1633" s="205">
        <f t="shared" si="226"/>
        <v>24422</v>
      </c>
      <c r="BD1633" s="205">
        <f t="shared" si="227"/>
        <v>7014</v>
      </c>
      <c r="BE1633" s="205">
        <f t="shared" si="228"/>
        <v>269</v>
      </c>
      <c r="BF1633" s="175">
        <v>24153</v>
      </c>
      <c r="BG1633" s="175"/>
      <c r="BH1633" s="175">
        <v>11918</v>
      </c>
      <c r="BI1633" s="175">
        <v>6745</v>
      </c>
      <c r="BJ1633" s="175"/>
      <c r="BK1633" s="175">
        <v>1202</v>
      </c>
      <c r="BL1633" s="175">
        <v>16</v>
      </c>
      <c r="BM1633" s="175">
        <v>5332</v>
      </c>
      <c r="BN1633" s="175">
        <v>757</v>
      </c>
      <c r="BO1633" s="175">
        <v>5197</v>
      </c>
      <c r="BP1633" s="198">
        <f t="shared" si="229"/>
        <v>17115</v>
      </c>
    </row>
    <row r="1634" spans="1:68" s="116" customFormat="1" x14ac:dyDescent="0.15">
      <c r="A1634" s="117">
        <v>3220502002</v>
      </c>
      <c r="B1634" s="118" t="s">
        <v>2397</v>
      </c>
      <c r="C1634" s="118" t="s">
        <v>2373</v>
      </c>
      <c r="D1634" s="118" t="s">
        <v>2396</v>
      </c>
      <c r="E1634" s="118" t="s">
        <v>4813</v>
      </c>
      <c r="F1634" s="120">
        <v>6</v>
      </c>
      <c r="G1634" s="119"/>
      <c r="H1634" s="119"/>
      <c r="I1634" s="120" t="s">
        <v>5820</v>
      </c>
      <c r="J1634" s="120">
        <v>780</v>
      </c>
      <c r="K1634" s="120">
        <v>108142</v>
      </c>
      <c r="L1634" s="120">
        <v>0.38</v>
      </c>
      <c r="M1634" s="121" t="s">
        <v>5662</v>
      </c>
      <c r="N1634" s="120">
        <v>1</v>
      </c>
      <c r="O1634" s="119">
        <v>203</v>
      </c>
      <c r="P1634" s="119"/>
      <c r="Q1634" s="119"/>
      <c r="R1634" s="120" t="s">
        <v>5658</v>
      </c>
      <c r="S1634" s="120">
        <v>0.1</v>
      </c>
      <c r="T1634" s="120"/>
      <c r="U1634" s="120"/>
      <c r="V1634" s="172">
        <v>132.9</v>
      </c>
      <c r="W1634" s="172"/>
      <c r="X1634" s="172">
        <v>109</v>
      </c>
      <c r="Y1634" s="172">
        <v>23.9</v>
      </c>
      <c r="Z1634" s="172"/>
      <c r="AA1634" s="123"/>
      <c r="AB1634" s="123"/>
      <c r="AC1634" s="123">
        <v>45</v>
      </c>
      <c r="AD1634" s="123"/>
      <c r="AE1634" s="123"/>
      <c r="AF1634" s="123"/>
      <c r="AG1634" s="214"/>
      <c r="AH1634" s="229" t="str">
        <f t="shared" si="224"/>
        <v>a3</v>
      </c>
      <c r="AI1634" s="122"/>
      <c r="AJ1634" s="122"/>
      <c r="AK1634" s="122"/>
      <c r="AL1634" s="122"/>
      <c r="AM1634" s="122"/>
      <c r="AN1634" s="173">
        <v>0.8</v>
      </c>
      <c r="AO1634" s="173" t="s">
        <v>3186</v>
      </c>
      <c r="AP1634" s="173" t="s">
        <v>3186</v>
      </c>
      <c r="AQ1634" s="173" t="s">
        <v>3186</v>
      </c>
      <c r="AR1634" s="173" t="s">
        <v>3186</v>
      </c>
      <c r="AS1634" s="173"/>
      <c r="AT1634" s="173">
        <v>0.5</v>
      </c>
      <c r="AU1634" s="173"/>
      <c r="AV1634" s="173">
        <v>0.5</v>
      </c>
      <c r="AW1634" s="173"/>
      <c r="AX1634" s="173"/>
      <c r="AY1634" s="173"/>
      <c r="AZ1634" s="211">
        <f t="shared" si="230"/>
        <v>0.8</v>
      </c>
      <c r="BA1634" s="211">
        <f t="shared" si="231"/>
        <v>1</v>
      </c>
      <c r="BB1634" s="205">
        <f t="shared" si="225"/>
        <v>24514</v>
      </c>
      <c r="BC1634" s="205">
        <f t="shared" si="226"/>
        <v>18507</v>
      </c>
      <c r="BD1634" s="205">
        <f t="shared" si="227"/>
        <v>6247</v>
      </c>
      <c r="BE1634" s="205">
        <f t="shared" si="228"/>
        <v>240</v>
      </c>
      <c r="BF1634" s="175">
        <v>18267</v>
      </c>
      <c r="BG1634" s="175"/>
      <c r="BH1634" s="175">
        <v>10815</v>
      </c>
      <c r="BI1634" s="175">
        <v>6007</v>
      </c>
      <c r="BJ1634" s="175"/>
      <c r="BK1634" s="175">
        <v>1368</v>
      </c>
      <c r="BL1634" s="175">
        <v>537</v>
      </c>
      <c r="BM1634" s="175">
        <v>2102</v>
      </c>
      <c r="BN1634" s="175">
        <v>837</v>
      </c>
      <c r="BO1634" s="175">
        <v>2848</v>
      </c>
      <c r="BP1634" s="198">
        <f t="shared" si="229"/>
        <v>13663</v>
      </c>
    </row>
    <row r="1635" spans="1:68" s="116" customFormat="1" x14ac:dyDescent="0.15">
      <c r="A1635" s="117">
        <v>3220502003</v>
      </c>
      <c r="B1635" s="118" t="s">
        <v>2398</v>
      </c>
      <c r="C1635" s="118" t="s">
        <v>2373</v>
      </c>
      <c r="D1635" s="118" t="s">
        <v>2396</v>
      </c>
      <c r="E1635" s="118" t="s">
        <v>4814</v>
      </c>
      <c r="F1635" s="120">
        <v>5</v>
      </c>
      <c r="G1635" s="119"/>
      <c r="H1635" s="119"/>
      <c r="I1635" s="120" t="s">
        <v>5820</v>
      </c>
      <c r="J1635" s="120">
        <v>300</v>
      </c>
      <c r="K1635" s="120">
        <v>25086</v>
      </c>
      <c r="L1635" s="120">
        <v>0.22900000000000001</v>
      </c>
      <c r="M1635" s="121" t="s">
        <v>5657</v>
      </c>
      <c r="N1635" s="120">
        <v>1</v>
      </c>
      <c r="O1635" s="119">
        <v>130.80000000000001</v>
      </c>
      <c r="P1635" s="119"/>
      <c r="Q1635" s="119"/>
      <c r="R1635" s="120"/>
      <c r="S1635" s="120"/>
      <c r="T1635" s="120"/>
      <c r="U1635" s="120"/>
      <c r="V1635" s="172">
        <v>74.8</v>
      </c>
      <c r="W1635" s="172"/>
      <c r="X1635" s="172">
        <v>67.3</v>
      </c>
      <c r="Y1635" s="172">
        <v>5.8</v>
      </c>
      <c r="Z1635" s="172">
        <v>1.7</v>
      </c>
      <c r="AA1635" s="123"/>
      <c r="AB1635" s="123"/>
      <c r="AC1635" s="123">
        <v>8</v>
      </c>
      <c r="AD1635" s="123"/>
      <c r="AE1635" s="123"/>
      <c r="AF1635" s="123"/>
      <c r="AG1635" s="214"/>
      <c r="AH1635" s="229" t="str">
        <f t="shared" si="224"/>
        <v>a3</v>
      </c>
      <c r="AI1635" s="122"/>
      <c r="AJ1635" s="122"/>
      <c r="AK1635" s="122"/>
      <c r="AL1635" s="122"/>
      <c r="AM1635" s="122"/>
      <c r="AN1635" s="173"/>
      <c r="AO1635" s="173" t="s">
        <v>3186</v>
      </c>
      <c r="AP1635" s="173" t="s">
        <v>3186</v>
      </c>
      <c r="AQ1635" s="173" t="s">
        <v>3186</v>
      </c>
      <c r="AR1635" s="173" t="s">
        <v>3186</v>
      </c>
      <c r="AS1635" s="173"/>
      <c r="AT1635" s="173"/>
      <c r="AU1635" s="173"/>
      <c r="AV1635" s="173"/>
      <c r="AW1635" s="173"/>
      <c r="AX1635" s="173"/>
      <c r="AY1635" s="173" t="s">
        <v>3186</v>
      </c>
      <c r="AZ1635" s="211">
        <f t="shared" si="230"/>
        <v>0</v>
      </c>
      <c r="BA1635" s="211">
        <f t="shared" si="231"/>
        <v>0</v>
      </c>
      <c r="BB1635" s="205">
        <f t="shared" si="225"/>
        <v>13030</v>
      </c>
      <c r="BC1635" s="205">
        <f t="shared" si="226"/>
        <v>10033</v>
      </c>
      <c r="BD1635" s="205">
        <f t="shared" si="227"/>
        <v>3116</v>
      </c>
      <c r="BE1635" s="205">
        <f t="shared" si="228"/>
        <v>119</v>
      </c>
      <c r="BF1635" s="175">
        <v>9914</v>
      </c>
      <c r="BG1635" s="175"/>
      <c r="BH1635" s="175">
        <v>5334</v>
      </c>
      <c r="BI1635" s="175">
        <v>2997</v>
      </c>
      <c r="BJ1635" s="175"/>
      <c r="BK1635" s="175">
        <v>426</v>
      </c>
      <c r="BL1635" s="175"/>
      <c r="BM1635" s="175">
        <v>1627</v>
      </c>
      <c r="BN1635" s="175">
        <v>273</v>
      </c>
      <c r="BO1635" s="175">
        <v>2373</v>
      </c>
      <c r="BP1635" s="198">
        <f t="shared" si="229"/>
        <v>7707</v>
      </c>
    </row>
    <row r="1636" spans="1:68" s="116" customFormat="1" x14ac:dyDescent="0.15">
      <c r="A1636" s="117">
        <v>3220701001</v>
      </c>
      <c r="B1636" s="118" t="s">
        <v>2399</v>
      </c>
      <c r="C1636" s="118" t="s">
        <v>2373</v>
      </c>
      <c r="D1636" s="118" t="s">
        <v>2400</v>
      </c>
      <c r="E1636" s="118" t="s">
        <v>4815</v>
      </c>
      <c r="F1636" s="120">
        <v>7</v>
      </c>
      <c r="G1636" s="119"/>
      <c r="H1636" s="119"/>
      <c r="I1636" s="120" t="s">
        <v>5820</v>
      </c>
      <c r="J1636" s="120">
        <v>2030</v>
      </c>
      <c r="K1636" s="120">
        <v>281507</v>
      </c>
      <c r="L1636" s="120">
        <v>0.38</v>
      </c>
      <c r="M1636" s="121" t="s">
        <v>5664</v>
      </c>
      <c r="N1636" s="120">
        <v>1</v>
      </c>
      <c r="O1636" s="119">
        <v>203</v>
      </c>
      <c r="P1636" s="119"/>
      <c r="Q1636" s="119"/>
      <c r="R1636" s="120" t="s">
        <v>5660</v>
      </c>
      <c r="S1636" s="120">
        <v>0.4</v>
      </c>
      <c r="T1636" s="120"/>
      <c r="U1636" s="120"/>
      <c r="V1636" s="172">
        <v>317</v>
      </c>
      <c r="W1636" s="172"/>
      <c r="X1636" s="172">
        <v>317</v>
      </c>
      <c r="Y1636" s="172"/>
      <c r="Z1636" s="172"/>
      <c r="AA1636" s="123"/>
      <c r="AB1636" s="123"/>
      <c r="AC1636" s="123"/>
      <c r="AD1636" s="123"/>
      <c r="AE1636" s="123"/>
      <c r="AF1636" s="123"/>
      <c r="AG1636" s="214"/>
      <c r="AH1636" s="229" t="str">
        <f t="shared" si="224"/>
        <v>a1</v>
      </c>
      <c r="AI1636" s="122"/>
      <c r="AJ1636" s="122"/>
      <c r="AK1636" s="122"/>
      <c r="AL1636" s="122"/>
      <c r="AM1636" s="122"/>
      <c r="AN1636" s="173" t="s">
        <v>3186</v>
      </c>
      <c r="AO1636" s="173" t="s">
        <v>3186</v>
      </c>
      <c r="AP1636" s="173" t="s">
        <v>3186</v>
      </c>
      <c r="AQ1636" s="173" t="s">
        <v>3186</v>
      </c>
      <c r="AR1636" s="173" t="s">
        <v>3186</v>
      </c>
      <c r="AS1636" s="173">
        <v>1</v>
      </c>
      <c r="AT1636" s="173">
        <v>4</v>
      </c>
      <c r="AU1636" s="173">
        <v>3</v>
      </c>
      <c r="AV1636" s="173" t="s">
        <v>3186</v>
      </c>
      <c r="AW1636" s="173" t="s">
        <v>3186</v>
      </c>
      <c r="AX1636" s="173" t="s">
        <v>3186</v>
      </c>
      <c r="AY1636" s="173" t="s">
        <v>3186</v>
      </c>
      <c r="AZ1636" s="211">
        <f t="shared" si="230"/>
        <v>1</v>
      </c>
      <c r="BA1636" s="211">
        <f t="shared" si="231"/>
        <v>7</v>
      </c>
      <c r="BB1636" s="205">
        <f t="shared" si="225"/>
        <v>48260</v>
      </c>
      <c r="BC1636" s="205">
        <f t="shared" si="226"/>
        <v>36627</v>
      </c>
      <c r="BD1636" s="205">
        <f t="shared" si="227"/>
        <v>15300</v>
      </c>
      <c r="BE1636" s="205">
        <f t="shared" si="228"/>
        <v>3667</v>
      </c>
      <c r="BF1636" s="175">
        <v>32960</v>
      </c>
      <c r="BG1636" s="175"/>
      <c r="BH1636" s="175">
        <v>18318</v>
      </c>
      <c r="BI1636" s="175">
        <v>8666</v>
      </c>
      <c r="BJ1636" s="175">
        <v>2967</v>
      </c>
      <c r="BK1636" s="175">
        <v>6983</v>
      </c>
      <c r="BL1636" s="175">
        <v>1893</v>
      </c>
      <c r="BM1636" s="175">
        <v>4606</v>
      </c>
      <c r="BN1636" s="175">
        <v>211</v>
      </c>
      <c r="BO1636" s="175">
        <v>4616</v>
      </c>
      <c r="BP1636" s="198">
        <f t="shared" si="229"/>
        <v>22934</v>
      </c>
    </row>
    <row r="1637" spans="1:68" s="116" customFormat="1" x14ac:dyDescent="0.15">
      <c r="A1637" s="117">
        <v>3220702002</v>
      </c>
      <c r="B1637" s="118" t="s">
        <v>2401</v>
      </c>
      <c r="C1637" s="118" t="s">
        <v>2373</v>
      </c>
      <c r="D1637" s="118" t="s">
        <v>2400</v>
      </c>
      <c r="E1637" s="118" t="s">
        <v>4816</v>
      </c>
      <c r="F1637" s="120">
        <v>8</v>
      </c>
      <c r="G1637" s="119"/>
      <c r="H1637" s="119"/>
      <c r="I1637" s="120" t="s">
        <v>5820</v>
      </c>
      <c r="J1637" s="120">
        <v>750</v>
      </c>
      <c r="K1637" s="120">
        <v>61618</v>
      </c>
      <c r="L1637" s="120">
        <v>0.22500000000000001</v>
      </c>
      <c r="M1637" s="121" t="s">
        <v>5664</v>
      </c>
      <c r="N1637" s="120">
        <v>1</v>
      </c>
      <c r="O1637" s="119">
        <v>164</v>
      </c>
      <c r="P1637" s="119"/>
      <c r="Q1637" s="119"/>
      <c r="R1637" s="120" t="s">
        <v>5660</v>
      </c>
      <c r="S1637" s="120">
        <v>0.1</v>
      </c>
      <c r="T1637" s="120"/>
      <c r="U1637" s="120"/>
      <c r="V1637" s="172">
        <v>91</v>
      </c>
      <c r="W1637" s="172"/>
      <c r="X1637" s="172">
        <v>91</v>
      </c>
      <c r="Y1637" s="172"/>
      <c r="Z1637" s="172"/>
      <c r="AA1637" s="123"/>
      <c r="AB1637" s="123"/>
      <c r="AC1637" s="123"/>
      <c r="AD1637" s="123"/>
      <c r="AE1637" s="123"/>
      <c r="AF1637" s="123"/>
      <c r="AG1637" s="214"/>
      <c r="AH1637" s="229" t="str">
        <f t="shared" si="224"/>
        <v>a1</v>
      </c>
      <c r="AI1637" s="122"/>
      <c r="AJ1637" s="122"/>
      <c r="AK1637" s="122"/>
      <c r="AL1637" s="122"/>
      <c r="AM1637" s="122"/>
      <c r="AN1637" s="173" t="s">
        <v>3186</v>
      </c>
      <c r="AO1637" s="173" t="s">
        <v>3186</v>
      </c>
      <c r="AP1637" s="173" t="s">
        <v>3186</v>
      </c>
      <c r="AQ1637" s="173" t="s">
        <v>3186</v>
      </c>
      <c r="AR1637" s="173" t="s">
        <v>3186</v>
      </c>
      <c r="AS1637" s="173">
        <v>1</v>
      </c>
      <c r="AT1637" s="173">
        <v>4</v>
      </c>
      <c r="AU1637" s="173">
        <v>3</v>
      </c>
      <c r="AV1637" s="173" t="s">
        <v>3186</v>
      </c>
      <c r="AW1637" s="173" t="s">
        <v>3186</v>
      </c>
      <c r="AX1637" s="173" t="s">
        <v>3186</v>
      </c>
      <c r="AY1637" s="173" t="s">
        <v>3186</v>
      </c>
      <c r="AZ1637" s="211">
        <f t="shared" si="230"/>
        <v>1</v>
      </c>
      <c r="BA1637" s="211">
        <f t="shared" si="231"/>
        <v>7</v>
      </c>
      <c r="BB1637" s="205">
        <f t="shared" si="225"/>
        <v>19780</v>
      </c>
      <c r="BC1637" s="205">
        <f t="shared" si="226"/>
        <v>14807</v>
      </c>
      <c r="BD1637" s="205">
        <f t="shared" si="227"/>
        <v>6540</v>
      </c>
      <c r="BE1637" s="205">
        <f t="shared" si="228"/>
        <v>1567</v>
      </c>
      <c r="BF1637" s="175">
        <v>13240</v>
      </c>
      <c r="BG1637" s="175"/>
      <c r="BH1637" s="175">
        <v>7830</v>
      </c>
      <c r="BI1637" s="175">
        <v>3704</v>
      </c>
      <c r="BJ1637" s="175">
        <v>1269</v>
      </c>
      <c r="BK1637" s="175"/>
      <c r="BL1637" s="175">
        <v>3312</v>
      </c>
      <c r="BM1637" s="175">
        <v>1518</v>
      </c>
      <c r="BN1637" s="175">
        <v>18</v>
      </c>
      <c r="BO1637" s="175">
        <v>2129</v>
      </c>
      <c r="BP1637" s="198">
        <f t="shared" si="229"/>
        <v>9959</v>
      </c>
    </row>
    <row r="1638" spans="1:68" s="116" customFormat="1" x14ac:dyDescent="0.15">
      <c r="A1638" s="117">
        <v>3220901001</v>
      </c>
      <c r="B1638" s="118" t="s">
        <v>2402</v>
      </c>
      <c r="C1638" s="118" t="s">
        <v>2373</v>
      </c>
      <c r="D1638" s="118" t="s">
        <v>2403</v>
      </c>
      <c r="E1638" s="118" t="s">
        <v>4817</v>
      </c>
      <c r="F1638" s="120">
        <v>14</v>
      </c>
      <c r="G1638" s="119">
        <v>893136</v>
      </c>
      <c r="H1638" s="119"/>
      <c r="I1638" s="120" t="s">
        <v>5820</v>
      </c>
      <c r="J1638" s="120">
        <v>4440</v>
      </c>
      <c r="K1638" s="120">
        <v>893136</v>
      </c>
      <c r="L1638" s="120">
        <v>0.55100000000000005</v>
      </c>
      <c r="M1638" s="121" t="s">
        <v>5657</v>
      </c>
      <c r="N1638" s="120">
        <v>1</v>
      </c>
      <c r="O1638" s="119">
        <v>261.7</v>
      </c>
      <c r="P1638" s="119"/>
      <c r="Q1638" s="119"/>
      <c r="R1638" s="120" t="s">
        <v>5658</v>
      </c>
      <c r="S1638" s="120">
        <v>0.18</v>
      </c>
      <c r="T1638" s="120"/>
      <c r="U1638" s="120"/>
      <c r="V1638" s="172">
        <v>544.23599999999999</v>
      </c>
      <c r="W1638" s="172"/>
      <c r="X1638" s="172">
        <v>544.23599999999999</v>
      </c>
      <c r="Y1638" s="172"/>
      <c r="Z1638" s="172"/>
      <c r="AA1638" s="123">
        <v>10752.7</v>
      </c>
      <c r="AB1638" s="123"/>
      <c r="AC1638" s="123">
        <v>960.7</v>
      </c>
      <c r="AD1638" s="123"/>
      <c r="AE1638" s="123"/>
      <c r="AF1638" s="123"/>
      <c r="AG1638" s="214"/>
      <c r="AH1638" s="229" t="str">
        <f t="shared" si="224"/>
        <v>a3</v>
      </c>
      <c r="AI1638" s="122"/>
      <c r="AJ1638" s="122"/>
      <c r="AK1638" s="122"/>
      <c r="AL1638" s="122"/>
      <c r="AM1638" s="122"/>
      <c r="AN1638" s="173" t="s">
        <v>3186</v>
      </c>
      <c r="AO1638" s="173" t="s">
        <v>3186</v>
      </c>
      <c r="AP1638" s="173" t="s">
        <v>3186</v>
      </c>
      <c r="AQ1638" s="173" t="s">
        <v>3186</v>
      </c>
      <c r="AR1638" s="173" t="s">
        <v>3186</v>
      </c>
      <c r="AS1638" s="173"/>
      <c r="AT1638" s="173">
        <v>1</v>
      </c>
      <c r="AU1638" s="173">
        <v>0.5</v>
      </c>
      <c r="AV1638" s="173">
        <v>1</v>
      </c>
      <c r="AW1638" s="173">
        <v>0.5</v>
      </c>
      <c r="AX1638" s="173">
        <v>0.6</v>
      </c>
      <c r="AY1638" s="173"/>
      <c r="AZ1638" s="211"/>
      <c r="BA1638" s="211">
        <f t="shared" si="231"/>
        <v>3.6</v>
      </c>
      <c r="BB1638" s="205">
        <f t="shared" si="225"/>
        <v>91057</v>
      </c>
      <c r="BC1638" s="205">
        <f t="shared" si="226"/>
        <v>91057</v>
      </c>
      <c r="BD1638" s="205">
        <f t="shared" si="227"/>
        <v>0</v>
      </c>
      <c r="BE1638" s="205">
        <f t="shared" si="228"/>
        <v>0</v>
      </c>
      <c r="BF1638" s="175">
        <v>91057</v>
      </c>
      <c r="BG1638" s="175">
        <v>44013</v>
      </c>
      <c r="BH1638" s="175"/>
      <c r="BI1638" s="175"/>
      <c r="BJ1638" s="175"/>
      <c r="BK1638" s="175">
        <v>20000</v>
      </c>
      <c r="BL1638" s="175">
        <v>6930</v>
      </c>
      <c r="BM1638" s="175">
        <v>16496</v>
      </c>
      <c r="BN1638" s="175">
        <v>153</v>
      </c>
      <c r="BO1638" s="175">
        <v>3465</v>
      </c>
      <c r="BP1638" s="198">
        <f t="shared" si="229"/>
        <v>3465</v>
      </c>
    </row>
    <row r="1639" spans="1:68" s="116" customFormat="1" x14ac:dyDescent="0.15">
      <c r="A1639" s="117">
        <v>3220902002</v>
      </c>
      <c r="B1639" s="118" t="s">
        <v>2025</v>
      </c>
      <c r="C1639" s="118" t="s">
        <v>2373</v>
      </c>
      <c r="D1639" s="118" t="s">
        <v>2403</v>
      </c>
      <c r="E1639" s="118" t="s">
        <v>4818</v>
      </c>
      <c r="F1639" s="120">
        <v>19</v>
      </c>
      <c r="G1639" s="119">
        <v>281334</v>
      </c>
      <c r="H1639" s="119"/>
      <c r="I1639" s="120" t="s">
        <v>5820</v>
      </c>
      <c r="J1639" s="120">
        <v>910</v>
      </c>
      <c r="K1639" s="120">
        <v>281334</v>
      </c>
      <c r="L1639" s="120">
        <v>0.84699999999999998</v>
      </c>
      <c r="M1639" s="121" t="s">
        <v>5673</v>
      </c>
      <c r="N1639" s="120">
        <v>1</v>
      </c>
      <c r="O1639" s="119">
        <v>230</v>
      </c>
      <c r="P1639" s="119"/>
      <c r="Q1639" s="119"/>
      <c r="R1639" s="120" t="s">
        <v>5658</v>
      </c>
      <c r="S1639" s="120">
        <v>0.8</v>
      </c>
      <c r="T1639" s="120"/>
      <c r="U1639" s="120"/>
      <c r="V1639" s="172">
        <v>352.7</v>
      </c>
      <c r="W1639" s="172"/>
      <c r="X1639" s="172">
        <v>352.7</v>
      </c>
      <c r="Y1639" s="172"/>
      <c r="Z1639" s="172"/>
      <c r="AA1639" s="123">
        <v>2441.5</v>
      </c>
      <c r="AB1639" s="123"/>
      <c r="AC1639" s="123">
        <v>175.4</v>
      </c>
      <c r="AD1639" s="123"/>
      <c r="AE1639" s="123"/>
      <c r="AF1639" s="123"/>
      <c r="AG1639" s="214"/>
      <c r="AH1639" s="229" t="str">
        <f t="shared" si="224"/>
        <v>a3</v>
      </c>
      <c r="AI1639" s="122"/>
      <c r="AJ1639" s="122"/>
      <c r="AK1639" s="122"/>
      <c r="AL1639" s="122"/>
      <c r="AM1639" s="122"/>
      <c r="AN1639" s="173" t="s">
        <v>3186</v>
      </c>
      <c r="AO1639" s="173" t="s">
        <v>3186</v>
      </c>
      <c r="AP1639" s="173" t="s">
        <v>3186</v>
      </c>
      <c r="AQ1639" s="173" t="s">
        <v>3186</v>
      </c>
      <c r="AR1639" s="173" t="s">
        <v>3186</v>
      </c>
      <c r="AS1639" s="173"/>
      <c r="AT1639" s="173">
        <v>0.6</v>
      </c>
      <c r="AU1639" s="173"/>
      <c r="AV1639" s="173">
        <v>0.6</v>
      </c>
      <c r="AW1639" s="173"/>
      <c r="AX1639" s="173"/>
      <c r="AY1639" s="173"/>
      <c r="AZ1639" s="211"/>
      <c r="BA1639" s="211">
        <f t="shared" si="231"/>
        <v>1.2</v>
      </c>
      <c r="BB1639" s="205">
        <f t="shared" si="225"/>
        <v>24895</v>
      </c>
      <c r="BC1639" s="205">
        <f t="shared" si="226"/>
        <v>24895</v>
      </c>
      <c r="BD1639" s="205">
        <f t="shared" si="227"/>
        <v>0</v>
      </c>
      <c r="BE1639" s="205">
        <f t="shared" si="228"/>
        <v>0</v>
      </c>
      <c r="BF1639" s="175">
        <v>24895</v>
      </c>
      <c r="BG1639" s="175">
        <v>11118</v>
      </c>
      <c r="BH1639" s="175"/>
      <c r="BI1639" s="175"/>
      <c r="BJ1639" s="175"/>
      <c r="BK1639" s="175">
        <v>2949</v>
      </c>
      <c r="BL1639" s="175">
        <v>2618</v>
      </c>
      <c r="BM1639" s="175">
        <v>6959</v>
      </c>
      <c r="BN1639" s="175">
        <v>30</v>
      </c>
      <c r="BO1639" s="175">
        <v>1221</v>
      </c>
      <c r="BP1639" s="198">
        <f t="shared" si="229"/>
        <v>1221</v>
      </c>
    </row>
    <row r="1640" spans="1:68" s="116" customFormat="1" x14ac:dyDescent="0.15">
      <c r="A1640" s="117">
        <v>3220902003</v>
      </c>
      <c r="B1640" s="118" t="s">
        <v>1820</v>
      </c>
      <c r="C1640" s="118" t="s">
        <v>2373</v>
      </c>
      <c r="D1640" s="118" t="s">
        <v>2403</v>
      </c>
      <c r="E1640" s="118" t="s">
        <v>4819</v>
      </c>
      <c r="F1640" s="120">
        <v>7</v>
      </c>
      <c r="G1640" s="119">
        <v>154520</v>
      </c>
      <c r="H1640" s="119"/>
      <c r="I1640" s="120" t="s">
        <v>5820</v>
      </c>
      <c r="J1640" s="120">
        <v>810</v>
      </c>
      <c r="K1640" s="120">
        <v>154520</v>
      </c>
      <c r="L1640" s="120">
        <v>0.52300000000000002</v>
      </c>
      <c r="M1640" s="121" t="s">
        <v>5670</v>
      </c>
      <c r="N1640" s="120">
        <v>2</v>
      </c>
      <c r="O1640" s="119">
        <v>268.3</v>
      </c>
      <c r="P1640" s="119"/>
      <c r="Q1640" s="119"/>
      <c r="R1640" s="120"/>
      <c r="S1640" s="120"/>
      <c r="T1640" s="120"/>
      <c r="U1640" s="120"/>
      <c r="V1640" s="172">
        <v>250.7</v>
      </c>
      <c r="W1640" s="172"/>
      <c r="X1640" s="172">
        <v>250.7</v>
      </c>
      <c r="Y1640" s="172"/>
      <c r="Z1640" s="172"/>
      <c r="AA1640" s="123"/>
      <c r="AB1640" s="123"/>
      <c r="AC1640" s="123">
        <v>131.4</v>
      </c>
      <c r="AD1640" s="123"/>
      <c r="AE1640" s="123"/>
      <c r="AF1640" s="123"/>
      <c r="AG1640" s="214"/>
      <c r="AH1640" s="229" t="str">
        <f t="shared" si="224"/>
        <v>b3</v>
      </c>
      <c r="AI1640" s="122"/>
      <c r="AJ1640" s="122"/>
      <c r="AK1640" s="122"/>
      <c r="AL1640" s="122"/>
      <c r="AM1640" s="122"/>
      <c r="AN1640" s="173" t="s">
        <v>3186</v>
      </c>
      <c r="AO1640" s="173" t="s">
        <v>3186</v>
      </c>
      <c r="AP1640" s="173" t="s">
        <v>3186</v>
      </c>
      <c r="AQ1640" s="173" t="s">
        <v>3186</v>
      </c>
      <c r="AR1640" s="173" t="s">
        <v>3186</v>
      </c>
      <c r="AS1640" s="173"/>
      <c r="AT1640" s="173">
        <v>0.7</v>
      </c>
      <c r="AU1640" s="173"/>
      <c r="AV1640" s="173">
        <v>0.7</v>
      </c>
      <c r="AW1640" s="173"/>
      <c r="AX1640" s="173"/>
      <c r="AY1640" s="173"/>
      <c r="AZ1640" s="211"/>
      <c r="BA1640" s="211">
        <f t="shared" si="231"/>
        <v>1.4</v>
      </c>
      <c r="BB1640" s="205">
        <f t="shared" si="225"/>
        <v>18345</v>
      </c>
      <c r="BC1640" s="205">
        <f t="shared" si="226"/>
        <v>18345</v>
      </c>
      <c r="BD1640" s="205">
        <f t="shared" si="227"/>
        <v>0</v>
      </c>
      <c r="BE1640" s="205">
        <f t="shared" si="228"/>
        <v>0</v>
      </c>
      <c r="BF1640" s="175">
        <v>18345</v>
      </c>
      <c r="BG1640" s="175">
        <v>8505</v>
      </c>
      <c r="BH1640" s="175"/>
      <c r="BI1640" s="175"/>
      <c r="BJ1640" s="175"/>
      <c r="BK1640" s="175">
        <v>2354</v>
      </c>
      <c r="BL1640" s="175">
        <v>1567</v>
      </c>
      <c r="BM1640" s="175">
        <v>4412</v>
      </c>
      <c r="BN1640" s="175">
        <v>51</v>
      </c>
      <c r="BO1640" s="175">
        <v>1456</v>
      </c>
      <c r="BP1640" s="198">
        <f t="shared" si="229"/>
        <v>1456</v>
      </c>
    </row>
    <row r="1641" spans="1:68" s="116" customFormat="1" x14ac:dyDescent="0.15">
      <c r="A1641" s="117">
        <v>3234301001</v>
      </c>
      <c r="B1641" s="118" t="s">
        <v>2404</v>
      </c>
      <c r="C1641" s="118" t="s">
        <v>2373</v>
      </c>
      <c r="D1641" s="118" t="s">
        <v>2405</v>
      </c>
      <c r="E1641" s="118" t="s">
        <v>4820</v>
      </c>
      <c r="F1641" s="120">
        <v>13</v>
      </c>
      <c r="G1641" s="119"/>
      <c r="H1641" s="119"/>
      <c r="I1641" s="120" t="s">
        <v>5820</v>
      </c>
      <c r="J1641" s="120">
        <v>800</v>
      </c>
      <c r="K1641" s="120">
        <v>138549</v>
      </c>
      <c r="L1641" s="120">
        <v>0.47399999999999998</v>
      </c>
      <c r="M1641" s="121" t="s">
        <v>5657</v>
      </c>
      <c r="N1641" s="120">
        <v>1</v>
      </c>
      <c r="O1641" s="119">
        <v>358</v>
      </c>
      <c r="P1641" s="119">
        <v>51.8</v>
      </c>
      <c r="Q1641" s="119">
        <v>5.6</v>
      </c>
      <c r="R1641" s="120" t="s">
        <v>5660</v>
      </c>
      <c r="S1641" s="120">
        <v>0.2</v>
      </c>
      <c r="T1641" s="120"/>
      <c r="U1641" s="120"/>
      <c r="V1641" s="172">
        <v>202.8</v>
      </c>
      <c r="W1641" s="172"/>
      <c r="X1641" s="172">
        <v>160.4</v>
      </c>
      <c r="Y1641" s="172"/>
      <c r="Z1641" s="172">
        <v>42.4</v>
      </c>
      <c r="AA1641" s="123">
        <v>1620</v>
      </c>
      <c r="AB1641" s="123"/>
      <c r="AC1641" s="123"/>
      <c r="AD1641" s="123"/>
      <c r="AE1641" s="123"/>
      <c r="AF1641" s="123"/>
      <c r="AG1641" s="214"/>
      <c r="AH1641" s="229" t="str">
        <f t="shared" si="224"/>
        <v>a2</v>
      </c>
      <c r="AI1641" s="122"/>
      <c r="AJ1641" s="122"/>
      <c r="AK1641" s="122"/>
      <c r="AL1641" s="122"/>
      <c r="AM1641" s="122"/>
      <c r="AN1641" s="173"/>
      <c r="AO1641" s="173"/>
      <c r="AP1641" s="173"/>
      <c r="AQ1641" s="173"/>
      <c r="AR1641" s="173"/>
      <c r="AS1641" s="173"/>
      <c r="AT1641" s="173"/>
      <c r="AU1641" s="173"/>
      <c r="AV1641" s="173"/>
      <c r="AW1641" s="173"/>
      <c r="AX1641" s="173"/>
      <c r="AY1641" s="173"/>
      <c r="AZ1641" s="211">
        <f t="shared" si="230"/>
        <v>0</v>
      </c>
      <c r="BA1641" s="211">
        <f t="shared" si="231"/>
        <v>0</v>
      </c>
      <c r="BB1641" s="205">
        <f t="shared" si="225"/>
        <v>0</v>
      </c>
      <c r="BC1641" s="205">
        <f t="shared" si="226"/>
        <v>0</v>
      </c>
      <c r="BD1641" s="205">
        <f t="shared" si="227"/>
        <v>0</v>
      </c>
      <c r="BE1641" s="205">
        <f t="shared" si="228"/>
        <v>0</v>
      </c>
      <c r="BF1641" s="175"/>
      <c r="BG1641" s="175"/>
      <c r="BH1641" s="175"/>
      <c r="BI1641" s="175"/>
      <c r="BJ1641" s="175"/>
      <c r="BK1641" s="175"/>
      <c r="BL1641" s="175"/>
      <c r="BM1641" s="175"/>
      <c r="BN1641" s="175"/>
      <c r="BO1641" s="175"/>
      <c r="BP1641" s="198">
        <f t="shared" si="229"/>
        <v>0</v>
      </c>
    </row>
    <row r="1642" spans="1:68" s="116" customFormat="1" x14ac:dyDescent="0.15">
      <c r="A1642" s="117">
        <v>3234302002</v>
      </c>
      <c r="B1642" s="118" t="s">
        <v>2406</v>
      </c>
      <c r="C1642" s="118" t="s">
        <v>2373</v>
      </c>
      <c r="D1642" s="118" t="s">
        <v>2405</v>
      </c>
      <c r="E1642" s="118" t="s">
        <v>4821</v>
      </c>
      <c r="F1642" s="120">
        <v>15</v>
      </c>
      <c r="G1642" s="119"/>
      <c r="H1642" s="119"/>
      <c r="I1642" s="120" t="s">
        <v>5820</v>
      </c>
      <c r="J1642" s="120">
        <v>1000</v>
      </c>
      <c r="K1642" s="120">
        <v>178617</v>
      </c>
      <c r="L1642" s="120">
        <v>0.48899999999999999</v>
      </c>
      <c r="M1642" s="121" t="s">
        <v>5657</v>
      </c>
      <c r="N1642" s="120">
        <v>1</v>
      </c>
      <c r="O1642" s="119">
        <v>248</v>
      </c>
      <c r="P1642" s="119">
        <v>34.1</v>
      </c>
      <c r="Q1642" s="119">
        <v>4.0199999999999996</v>
      </c>
      <c r="R1642" s="120" t="s">
        <v>5660</v>
      </c>
      <c r="S1642" s="120">
        <v>0.5</v>
      </c>
      <c r="T1642" s="120"/>
      <c r="U1642" s="120"/>
      <c r="V1642" s="172">
        <v>264.39999999999998</v>
      </c>
      <c r="W1642" s="172"/>
      <c r="X1642" s="172">
        <v>220.2</v>
      </c>
      <c r="Y1642" s="172"/>
      <c r="Z1642" s="172">
        <v>44.2</v>
      </c>
      <c r="AA1642" s="123">
        <v>1320</v>
      </c>
      <c r="AB1642" s="123"/>
      <c r="AC1642" s="123"/>
      <c r="AD1642" s="123"/>
      <c r="AE1642" s="123"/>
      <c r="AF1642" s="123"/>
      <c r="AG1642" s="214"/>
      <c r="AH1642" s="229" t="str">
        <f t="shared" si="224"/>
        <v>a2</v>
      </c>
      <c r="AI1642" s="122"/>
      <c r="AJ1642" s="122"/>
      <c r="AK1642" s="122"/>
      <c r="AL1642" s="122"/>
      <c r="AM1642" s="122"/>
      <c r="AN1642" s="173"/>
      <c r="AO1642" s="173"/>
      <c r="AP1642" s="173"/>
      <c r="AQ1642" s="173"/>
      <c r="AR1642" s="173"/>
      <c r="AS1642" s="173"/>
      <c r="AT1642" s="173"/>
      <c r="AU1642" s="173"/>
      <c r="AV1642" s="173"/>
      <c r="AW1642" s="173"/>
      <c r="AX1642" s="173"/>
      <c r="AY1642" s="173"/>
      <c r="AZ1642" s="211">
        <f t="shared" si="230"/>
        <v>0</v>
      </c>
      <c r="BA1642" s="211">
        <f t="shared" si="231"/>
        <v>0</v>
      </c>
      <c r="BB1642" s="205">
        <f t="shared" si="225"/>
        <v>0</v>
      </c>
      <c r="BC1642" s="205">
        <f t="shared" si="226"/>
        <v>0</v>
      </c>
      <c r="BD1642" s="205">
        <f t="shared" si="227"/>
        <v>0</v>
      </c>
      <c r="BE1642" s="205">
        <f t="shared" si="228"/>
        <v>0</v>
      </c>
      <c r="BF1642" s="175"/>
      <c r="BG1642" s="175"/>
      <c r="BH1642" s="175"/>
      <c r="BI1642" s="175"/>
      <c r="BJ1642" s="175"/>
      <c r="BK1642" s="175"/>
      <c r="BL1642" s="175"/>
      <c r="BM1642" s="175"/>
      <c r="BN1642" s="175"/>
      <c r="BO1642" s="175"/>
      <c r="BP1642" s="198">
        <f t="shared" si="229"/>
        <v>0</v>
      </c>
    </row>
    <row r="1643" spans="1:68" s="116" customFormat="1" x14ac:dyDescent="0.15">
      <c r="A1643" s="117">
        <v>3238602001</v>
      </c>
      <c r="B1643" s="118" t="s">
        <v>2407</v>
      </c>
      <c r="C1643" s="118" t="s">
        <v>2373</v>
      </c>
      <c r="D1643" s="118" t="s">
        <v>2408</v>
      </c>
      <c r="E1643" s="118" t="s">
        <v>4822</v>
      </c>
      <c r="F1643" s="120">
        <v>13</v>
      </c>
      <c r="G1643" s="119"/>
      <c r="H1643" s="119"/>
      <c r="I1643" s="120" t="s">
        <v>5820</v>
      </c>
      <c r="J1643" s="120">
        <v>900</v>
      </c>
      <c r="K1643" s="120">
        <v>134243.79999999999</v>
      </c>
      <c r="L1643" s="120">
        <v>0.40899999999999997</v>
      </c>
      <c r="M1643" s="121" t="s">
        <v>5657</v>
      </c>
      <c r="N1643" s="120">
        <v>1</v>
      </c>
      <c r="O1643" s="119"/>
      <c r="P1643" s="119"/>
      <c r="Q1643" s="119"/>
      <c r="R1643" s="120" t="s">
        <v>5658</v>
      </c>
      <c r="S1643" s="120">
        <v>0.5</v>
      </c>
      <c r="T1643" s="120"/>
      <c r="U1643" s="120"/>
      <c r="V1643" s="172">
        <v>232.5</v>
      </c>
      <c r="W1643" s="172"/>
      <c r="X1643" s="172">
        <v>232.5</v>
      </c>
      <c r="Y1643" s="172"/>
      <c r="Z1643" s="172"/>
      <c r="AA1643" s="123"/>
      <c r="AB1643" s="123"/>
      <c r="AC1643" s="123"/>
      <c r="AD1643" s="123"/>
      <c r="AE1643" s="123"/>
      <c r="AF1643" s="123"/>
      <c r="AG1643" s="214"/>
      <c r="AH1643" s="229" t="str">
        <f t="shared" si="224"/>
        <v>a1</v>
      </c>
      <c r="AI1643" s="122"/>
      <c r="AJ1643" s="122"/>
      <c r="AK1643" s="122"/>
      <c r="AL1643" s="122"/>
      <c r="AM1643" s="122"/>
      <c r="AN1643" s="173"/>
      <c r="AO1643" s="173"/>
      <c r="AP1643" s="173"/>
      <c r="AQ1643" s="173"/>
      <c r="AR1643" s="173"/>
      <c r="AS1643" s="173"/>
      <c r="AT1643" s="173"/>
      <c r="AU1643" s="173"/>
      <c r="AV1643" s="173"/>
      <c r="AW1643" s="173"/>
      <c r="AX1643" s="173"/>
      <c r="AY1643" s="173"/>
      <c r="AZ1643" s="211">
        <f t="shared" si="230"/>
        <v>0</v>
      </c>
      <c r="BA1643" s="211">
        <f t="shared" si="231"/>
        <v>0</v>
      </c>
      <c r="BB1643" s="205">
        <f t="shared" si="225"/>
        <v>35874</v>
      </c>
      <c r="BC1643" s="205">
        <f t="shared" si="226"/>
        <v>25012</v>
      </c>
      <c r="BD1643" s="205">
        <f t="shared" si="227"/>
        <v>10862</v>
      </c>
      <c r="BE1643" s="205">
        <f t="shared" si="228"/>
        <v>0</v>
      </c>
      <c r="BF1643" s="175">
        <v>25012</v>
      </c>
      <c r="BG1643" s="175"/>
      <c r="BH1643" s="175">
        <v>10862</v>
      </c>
      <c r="BI1643" s="175">
        <v>3670</v>
      </c>
      <c r="BJ1643" s="175">
        <v>7192</v>
      </c>
      <c r="BK1643" s="175">
        <v>8568</v>
      </c>
      <c r="BL1643" s="175">
        <v>924</v>
      </c>
      <c r="BM1643" s="175">
        <v>3923</v>
      </c>
      <c r="BN1643" s="175">
        <v>228</v>
      </c>
      <c r="BO1643" s="175">
        <v>507</v>
      </c>
      <c r="BP1643" s="198">
        <f t="shared" si="229"/>
        <v>11369</v>
      </c>
    </row>
    <row r="1644" spans="1:68" s="116" customFormat="1" x14ac:dyDescent="0.15">
      <c r="A1644" s="117">
        <v>3238602002</v>
      </c>
      <c r="B1644" s="118" t="s">
        <v>2409</v>
      </c>
      <c r="C1644" s="118" t="s">
        <v>2373</v>
      </c>
      <c r="D1644" s="118" t="s">
        <v>2408</v>
      </c>
      <c r="E1644" s="118" t="s">
        <v>4823</v>
      </c>
      <c r="F1644" s="120">
        <v>11</v>
      </c>
      <c r="G1644" s="119"/>
      <c r="H1644" s="119"/>
      <c r="I1644" s="120" t="s">
        <v>5820</v>
      </c>
      <c r="J1644" s="120">
        <v>700</v>
      </c>
      <c r="K1644" s="120">
        <v>119827.9</v>
      </c>
      <c r="L1644" s="120">
        <v>0.46899999999999997</v>
      </c>
      <c r="M1644" s="121" t="s">
        <v>5657</v>
      </c>
      <c r="N1644" s="120">
        <v>1</v>
      </c>
      <c r="O1644" s="119"/>
      <c r="P1644" s="119"/>
      <c r="Q1644" s="119"/>
      <c r="R1644" s="120" t="s">
        <v>5658</v>
      </c>
      <c r="S1644" s="120">
        <v>0.5</v>
      </c>
      <c r="T1644" s="120"/>
      <c r="U1644" s="120"/>
      <c r="V1644" s="172">
        <v>164.3</v>
      </c>
      <c r="W1644" s="172"/>
      <c r="X1644" s="172">
        <v>164.3</v>
      </c>
      <c r="Y1644" s="172"/>
      <c r="Z1644" s="172"/>
      <c r="AA1644" s="123"/>
      <c r="AB1644" s="123"/>
      <c r="AC1644" s="123">
        <v>4</v>
      </c>
      <c r="AD1644" s="123"/>
      <c r="AE1644" s="123"/>
      <c r="AF1644" s="123"/>
      <c r="AG1644" s="214"/>
      <c r="AH1644" s="229" t="str">
        <f t="shared" si="224"/>
        <v>a3</v>
      </c>
      <c r="AI1644" s="122"/>
      <c r="AJ1644" s="122"/>
      <c r="AK1644" s="122"/>
      <c r="AL1644" s="122"/>
      <c r="AM1644" s="122"/>
      <c r="AN1644" s="173"/>
      <c r="AO1644" s="173"/>
      <c r="AP1644" s="173"/>
      <c r="AQ1644" s="173"/>
      <c r="AR1644" s="173"/>
      <c r="AS1644" s="173"/>
      <c r="AT1644" s="173"/>
      <c r="AU1644" s="173"/>
      <c r="AV1644" s="173"/>
      <c r="AW1644" s="173"/>
      <c r="AX1644" s="173"/>
      <c r="AY1644" s="173"/>
      <c r="AZ1644" s="211">
        <f t="shared" si="230"/>
        <v>0</v>
      </c>
      <c r="BA1644" s="211">
        <f t="shared" si="231"/>
        <v>0</v>
      </c>
      <c r="BB1644" s="205">
        <f t="shared" si="225"/>
        <v>49933</v>
      </c>
      <c r="BC1644" s="205">
        <f t="shared" si="226"/>
        <v>29880</v>
      </c>
      <c r="BD1644" s="205">
        <f t="shared" si="227"/>
        <v>20053</v>
      </c>
      <c r="BE1644" s="205">
        <f t="shared" si="228"/>
        <v>0</v>
      </c>
      <c r="BF1644" s="175">
        <v>29880</v>
      </c>
      <c r="BG1644" s="175"/>
      <c r="BH1644" s="175">
        <v>20053</v>
      </c>
      <c r="BI1644" s="175">
        <v>3147</v>
      </c>
      <c r="BJ1644" s="175">
        <v>16906</v>
      </c>
      <c r="BK1644" s="175">
        <v>4246</v>
      </c>
      <c r="BL1644" s="175">
        <v>747</v>
      </c>
      <c r="BM1644" s="175">
        <v>3962</v>
      </c>
      <c r="BN1644" s="175">
        <v>406</v>
      </c>
      <c r="BO1644" s="175">
        <v>466</v>
      </c>
      <c r="BP1644" s="198">
        <f t="shared" si="229"/>
        <v>20519</v>
      </c>
    </row>
    <row r="1645" spans="1:68" s="116" customFormat="1" x14ac:dyDescent="0.15">
      <c r="A1645" s="117">
        <v>3244802001</v>
      </c>
      <c r="B1645" s="118" t="s">
        <v>2410</v>
      </c>
      <c r="C1645" s="118" t="s">
        <v>2373</v>
      </c>
      <c r="D1645" s="118" t="s">
        <v>2411</v>
      </c>
      <c r="E1645" s="118" t="s">
        <v>4824</v>
      </c>
      <c r="F1645" s="120">
        <v>15</v>
      </c>
      <c r="G1645" s="119">
        <v>85135</v>
      </c>
      <c r="H1645" s="119"/>
      <c r="I1645" s="120" t="s">
        <v>5820</v>
      </c>
      <c r="J1645" s="120">
        <v>800</v>
      </c>
      <c r="K1645" s="120">
        <v>85135</v>
      </c>
      <c r="L1645" s="120">
        <v>0.29199999999999998</v>
      </c>
      <c r="M1645" s="121" t="s">
        <v>5657</v>
      </c>
      <c r="N1645" s="120">
        <v>1</v>
      </c>
      <c r="O1645" s="119">
        <v>250</v>
      </c>
      <c r="P1645" s="119">
        <v>52.5</v>
      </c>
      <c r="Q1645" s="119">
        <v>11.3</v>
      </c>
      <c r="R1645" s="120" t="s">
        <v>5660</v>
      </c>
      <c r="S1645" s="120">
        <v>0.1</v>
      </c>
      <c r="T1645" s="120"/>
      <c r="U1645" s="120"/>
      <c r="V1645" s="172">
        <v>96.8</v>
      </c>
      <c r="W1645" s="172"/>
      <c r="X1645" s="172"/>
      <c r="Y1645" s="172"/>
      <c r="Z1645" s="172">
        <v>96.8</v>
      </c>
      <c r="AA1645" s="123">
        <v>1062</v>
      </c>
      <c r="AB1645" s="123"/>
      <c r="AC1645" s="123">
        <v>15</v>
      </c>
      <c r="AD1645" s="123"/>
      <c r="AE1645" s="123"/>
      <c r="AF1645" s="123"/>
      <c r="AG1645" s="214"/>
      <c r="AH1645" s="229" t="str">
        <f t="shared" si="224"/>
        <v>a3</v>
      </c>
      <c r="AI1645" s="122"/>
      <c r="AJ1645" s="122"/>
      <c r="AK1645" s="122"/>
      <c r="AL1645" s="122"/>
      <c r="AM1645" s="122"/>
      <c r="AN1645" s="173">
        <v>1</v>
      </c>
      <c r="AO1645" s="173">
        <v>0.5</v>
      </c>
      <c r="AP1645" s="173">
        <v>0.5</v>
      </c>
      <c r="AQ1645" s="173" t="s">
        <v>3186</v>
      </c>
      <c r="AR1645" s="173" t="s">
        <v>3186</v>
      </c>
      <c r="AS1645" s="173" t="s">
        <v>3186</v>
      </c>
      <c r="AT1645" s="173">
        <v>0.5</v>
      </c>
      <c r="AU1645" s="173">
        <v>0.5</v>
      </c>
      <c r="AV1645" s="173" t="s">
        <v>3186</v>
      </c>
      <c r="AW1645" s="173" t="s">
        <v>3186</v>
      </c>
      <c r="AX1645" s="173">
        <v>1</v>
      </c>
      <c r="AY1645" s="173" t="s">
        <v>3186</v>
      </c>
      <c r="AZ1645" s="211">
        <f t="shared" si="230"/>
        <v>2</v>
      </c>
      <c r="BA1645" s="211">
        <f t="shared" si="231"/>
        <v>2</v>
      </c>
      <c r="BB1645" s="205">
        <f t="shared" si="225"/>
        <v>12045</v>
      </c>
      <c r="BC1645" s="205">
        <f t="shared" si="226"/>
        <v>12045</v>
      </c>
      <c r="BD1645" s="205">
        <f t="shared" si="227"/>
        <v>1764</v>
      </c>
      <c r="BE1645" s="205">
        <f t="shared" si="228"/>
        <v>1764</v>
      </c>
      <c r="BF1645" s="175">
        <v>10281</v>
      </c>
      <c r="BG1645" s="175">
        <v>2997</v>
      </c>
      <c r="BH1645" s="175">
        <v>1764</v>
      </c>
      <c r="BI1645" s="175"/>
      <c r="BJ1645" s="175"/>
      <c r="BK1645" s="175"/>
      <c r="BL1645" s="175">
        <v>1889</v>
      </c>
      <c r="BM1645" s="175">
        <v>1587</v>
      </c>
      <c r="BN1645" s="175">
        <v>109</v>
      </c>
      <c r="BO1645" s="175">
        <v>3699</v>
      </c>
      <c r="BP1645" s="198">
        <f t="shared" si="229"/>
        <v>5463</v>
      </c>
    </row>
    <row r="1646" spans="1:68" s="116" customFormat="1" x14ac:dyDescent="0.15">
      <c r="A1646" s="117">
        <v>3244902001</v>
      </c>
      <c r="B1646" s="118" t="s">
        <v>2412</v>
      </c>
      <c r="C1646" s="118" t="s">
        <v>2373</v>
      </c>
      <c r="D1646" s="118" t="s">
        <v>2413</v>
      </c>
      <c r="E1646" s="118" t="s">
        <v>4825</v>
      </c>
      <c r="F1646" s="120">
        <v>14</v>
      </c>
      <c r="G1646" s="119">
        <v>376652</v>
      </c>
      <c r="H1646" s="119"/>
      <c r="I1646" s="120" t="s">
        <v>5820</v>
      </c>
      <c r="J1646" s="120">
        <v>2600</v>
      </c>
      <c r="K1646" s="120">
        <v>376652</v>
      </c>
      <c r="L1646" s="120">
        <v>0.39700000000000002</v>
      </c>
      <c r="M1646" s="121" t="s">
        <v>5657</v>
      </c>
      <c r="N1646" s="120">
        <v>1</v>
      </c>
      <c r="O1646" s="119">
        <v>213</v>
      </c>
      <c r="P1646" s="119"/>
      <c r="Q1646" s="119"/>
      <c r="R1646" s="120" t="s">
        <v>5663</v>
      </c>
      <c r="S1646" s="120">
        <v>0.2</v>
      </c>
      <c r="T1646" s="120"/>
      <c r="U1646" s="120"/>
      <c r="V1646" s="172">
        <v>233.2</v>
      </c>
      <c r="W1646" s="172"/>
      <c r="X1646" s="172">
        <v>125.8</v>
      </c>
      <c r="Y1646" s="172">
        <v>29.7</v>
      </c>
      <c r="Z1646" s="172">
        <v>77.7</v>
      </c>
      <c r="AA1646" s="123"/>
      <c r="AB1646" s="123"/>
      <c r="AC1646" s="123">
        <v>263</v>
      </c>
      <c r="AD1646" s="123"/>
      <c r="AE1646" s="123"/>
      <c r="AF1646" s="123"/>
      <c r="AG1646" s="214"/>
      <c r="AH1646" s="229" t="str">
        <f t="shared" si="224"/>
        <v>a3</v>
      </c>
      <c r="AI1646" s="122"/>
      <c r="AJ1646" s="122"/>
      <c r="AK1646" s="122"/>
      <c r="AL1646" s="122"/>
      <c r="AM1646" s="122"/>
      <c r="AN1646" s="173">
        <v>4</v>
      </c>
      <c r="AO1646" s="173" t="s">
        <v>3186</v>
      </c>
      <c r="AP1646" s="173" t="s">
        <v>3186</v>
      </c>
      <c r="AQ1646" s="173" t="s">
        <v>3186</v>
      </c>
      <c r="AR1646" s="173" t="s">
        <v>3186</v>
      </c>
      <c r="AS1646" s="173"/>
      <c r="AT1646" s="173"/>
      <c r="AU1646" s="173">
        <v>1</v>
      </c>
      <c r="AV1646" s="173"/>
      <c r="AW1646" s="173">
        <v>1</v>
      </c>
      <c r="AX1646" s="173"/>
      <c r="AY1646" s="173">
        <v>0.7</v>
      </c>
      <c r="AZ1646" s="211">
        <f t="shared" si="230"/>
        <v>4</v>
      </c>
      <c r="BA1646" s="211">
        <f t="shared" si="231"/>
        <v>2.7</v>
      </c>
      <c r="BB1646" s="205">
        <f t="shared" si="225"/>
        <v>67918</v>
      </c>
      <c r="BC1646" s="205">
        <f t="shared" si="226"/>
        <v>67918</v>
      </c>
      <c r="BD1646" s="205">
        <f t="shared" si="227"/>
        <v>0</v>
      </c>
      <c r="BE1646" s="205">
        <f t="shared" si="228"/>
        <v>0</v>
      </c>
      <c r="BF1646" s="175">
        <v>67918</v>
      </c>
      <c r="BG1646" s="175"/>
      <c r="BH1646" s="175">
        <v>28875</v>
      </c>
      <c r="BI1646" s="175"/>
      <c r="BJ1646" s="175"/>
      <c r="BK1646" s="175">
        <v>2455</v>
      </c>
      <c r="BL1646" s="175">
        <v>15484</v>
      </c>
      <c r="BM1646" s="175">
        <v>7748</v>
      </c>
      <c r="BN1646" s="175">
        <v>1658</v>
      </c>
      <c r="BO1646" s="175">
        <v>11698</v>
      </c>
      <c r="BP1646" s="198">
        <f t="shared" si="229"/>
        <v>40573</v>
      </c>
    </row>
    <row r="1647" spans="1:68" s="116" customFormat="1" x14ac:dyDescent="0.15">
      <c r="A1647" s="117">
        <v>3250102001</v>
      </c>
      <c r="B1647" s="118" t="s">
        <v>2414</v>
      </c>
      <c r="C1647" s="118" t="s">
        <v>2373</v>
      </c>
      <c r="D1647" s="118" t="s">
        <v>2415</v>
      </c>
      <c r="E1647" s="118" t="s">
        <v>4826</v>
      </c>
      <c r="F1647" s="120">
        <v>15</v>
      </c>
      <c r="G1647" s="119"/>
      <c r="H1647" s="119"/>
      <c r="I1647" s="120" t="s">
        <v>5820</v>
      </c>
      <c r="J1647" s="120">
        <v>500</v>
      </c>
      <c r="K1647" s="120">
        <v>109041</v>
      </c>
      <c r="L1647" s="120">
        <v>0.59699999999999998</v>
      </c>
      <c r="M1647" s="121" t="s">
        <v>5657</v>
      </c>
      <c r="N1647" s="120">
        <v>1</v>
      </c>
      <c r="O1647" s="119">
        <v>244</v>
      </c>
      <c r="P1647" s="119"/>
      <c r="Q1647" s="119"/>
      <c r="R1647" s="120" t="s">
        <v>5660</v>
      </c>
      <c r="S1647" s="120">
        <v>0.2</v>
      </c>
      <c r="T1647" s="120"/>
      <c r="U1647" s="120"/>
      <c r="V1647" s="172">
        <v>128.80000000000001</v>
      </c>
      <c r="W1647" s="172"/>
      <c r="X1647" s="172">
        <v>108.8</v>
      </c>
      <c r="Y1647" s="172">
        <v>19.100000000000001</v>
      </c>
      <c r="Z1647" s="172">
        <v>0.9</v>
      </c>
      <c r="AA1647" s="123">
        <v>1320</v>
      </c>
      <c r="AB1647" s="123"/>
      <c r="AC1647" s="123"/>
      <c r="AD1647" s="123"/>
      <c r="AE1647" s="123"/>
      <c r="AF1647" s="123"/>
      <c r="AG1647" s="214"/>
      <c r="AH1647" s="229" t="str">
        <f t="shared" si="224"/>
        <v>a2</v>
      </c>
      <c r="AI1647" s="122"/>
      <c r="AJ1647" s="122"/>
      <c r="AK1647" s="122"/>
      <c r="AL1647" s="122"/>
      <c r="AM1647" s="122"/>
      <c r="AN1647" s="173">
        <v>2</v>
      </c>
      <c r="AO1647" s="173" t="s">
        <v>3186</v>
      </c>
      <c r="AP1647" s="173" t="s">
        <v>3186</v>
      </c>
      <c r="AQ1647" s="173" t="s">
        <v>3186</v>
      </c>
      <c r="AR1647" s="173" t="s">
        <v>3186</v>
      </c>
      <c r="AS1647" s="173" t="s">
        <v>3186</v>
      </c>
      <c r="AT1647" s="173">
        <v>0.5</v>
      </c>
      <c r="AU1647" s="173">
        <v>0.5</v>
      </c>
      <c r="AV1647" s="173">
        <v>0.5</v>
      </c>
      <c r="AW1647" s="173">
        <v>0.5</v>
      </c>
      <c r="AX1647" s="173" t="s">
        <v>3186</v>
      </c>
      <c r="AY1647" s="173" t="s">
        <v>3186</v>
      </c>
      <c r="AZ1647" s="211">
        <f t="shared" si="230"/>
        <v>2</v>
      </c>
      <c r="BA1647" s="211">
        <f t="shared" si="231"/>
        <v>2</v>
      </c>
      <c r="BB1647" s="205">
        <f t="shared" si="225"/>
        <v>11080</v>
      </c>
      <c r="BC1647" s="205">
        <f t="shared" si="226"/>
        <v>11080</v>
      </c>
      <c r="BD1647" s="205">
        <f t="shared" si="227"/>
        <v>0</v>
      </c>
      <c r="BE1647" s="205">
        <f t="shared" si="228"/>
        <v>0</v>
      </c>
      <c r="BF1647" s="175">
        <v>11080</v>
      </c>
      <c r="BG1647" s="175"/>
      <c r="BH1647" s="175">
        <v>3986</v>
      </c>
      <c r="BI1647" s="175"/>
      <c r="BJ1647" s="175"/>
      <c r="BK1647" s="175">
        <v>4776</v>
      </c>
      <c r="BL1647" s="175"/>
      <c r="BM1647" s="175">
        <v>2217</v>
      </c>
      <c r="BN1647" s="175">
        <v>20</v>
      </c>
      <c r="BO1647" s="175">
        <v>81</v>
      </c>
      <c r="BP1647" s="198">
        <f t="shared" si="229"/>
        <v>4067</v>
      </c>
    </row>
    <row r="1648" spans="1:68" s="116" customFormat="1" x14ac:dyDescent="0.15">
      <c r="A1648" s="117">
        <v>3250102002</v>
      </c>
      <c r="B1648" s="118" t="s">
        <v>2416</v>
      </c>
      <c r="C1648" s="118" t="s">
        <v>2373</v>
      </c>
      <c r="D1648" s="118" t="s">
        <v>2415</v>
      </c>
      <c r="E1648" s="118" t="s">
        <v>4827</v>
      </c>
      <c r="F1648" s="120">
        <v>8</v>
      </c>
      <c r="G1648" s="119"/>
      <c r="H1648" s="119"/>
      <c r="I1648" s="120" t="s">
        <v>5820</v>
      </c>
      <c r="J1648" s="120">
        <v>1210</v>
      </c>
      <c r="K1648" s="120">
        <v>120681</v>
      </c>
      <c r="L1648" s="120">
        <v>0.27300000000000002</v>
      </c>
      <c r="M1648" s="121" t="s">
        <v>5657</v>
      </c>
      <c r="N1648" s="120">
        <v>1</v>
      </c>
      <c r="O1648" s="119">
        <v>155</v>
      </c>
      <c r="P1648" s="119"/>
      <c r="Q1648" s="119"/>
      <c r="R1648" s="120" t="s">
        <v>5660</v>
      </c>
      <c r="S1648" s="120">
        <v>0.3</v>
      </c>
      <c r="T1648" s="120"/>
      <c r="U1648" s="120"/>
      <c r="V1648" s="172">
        <v>125</v>
      </c>
      <c r="W1648" s="172"/>
      <c r="X1648" s="172">
        <v>109.1</v>
      </c>
      <c r="Y1648" s="172">
        <v>14.5</v>
      </c>
      <c r="Z1648" s="172">
        <v>1.4</v>
      </c>
      <c r="AA1648" s="123"/>
      <c r="AB1648" s="123"/>
      <c r="AC1648" s="123">
        <v>59.5</v>
      </c>
      <c r="AD1648" s="123"/>
      <c r="AE1648" s="123"/>
      <c r="AF1648" s="123"/>
      <c r="AG1648" s="214"/>
      <c r="AH1648" s="229" t="str">
        <f t="shared" si="224"/>
        <v>a3</v>
      </c>
      <c r="AI1648" s="122"/>
      <c r="AJ1648" s="122"/>
      <c r="AK1648" s="122"/>
      <c r="AL1648" s="122"/>
      <c r="AM1648" s="122"/>
      <c r="AN1648" s="173">
        <v>2</v>
      </c>
      <c r="AO1648" s="173" t="s">
        <v>3186</v>
      </c>
      <c r="AP1648" s="173" t="s">
        <v>3186</v>
      </c>
      <c r="AQ1648" s="173" t="s">
        <v>3186</v>
      </c>
      <c r="AR1648" s="173" t="s">
        <v>3186</v>
      </c>
      <c r="AS1648" s="173" t="s">
        <v>3186</v>
      </c>
      <c r="AT1648" s="173">
        <v>0.5</v>
      </c>
      <c r="AU1648" s="173">
        <v>0.5</v>
      </c>
      <c r="AV1648" s="173">
        <v>0.5</v>
      </c>
      <c r="AW1648" s="173">
        <v>0.5</v>
      </c>
      <c r="AX1648" s="173" t="s">
        <v>3186</v>
      </c>
      <c r="AY1648" s="173" t="s">
        <v>3186</v>
      </c>
      <c r="AZ1648" s="211">
        <f t="shared" si="230"/>
        <v>2</v>
      </c>
      <c r="BA1648" s="211">
        <f t="shared" si="231"/>
        <v>2</v>
      </c>
      <c r="BB1648" s="205">
        <f t="shared" si="225"/>
        <v>10783</v>
      </c>
      <c r="BC1648" s="205">
        <f t="shared" si="226"/>
        <v>10783</v>
      </c>
      <c r="BD1648" s="205">
        <f t="shared" si="227"/>
        <v>0</v>
      </c>
      <c r="BE1648" s="205">
        <f t="shared" si="228"/>
        <v>0</v>
      </c>
      <c r="BF1648" s="175">
        <v>10783</v>
      </c>
      <c r="BG1648" s="175"/>
      <c r="BH1648" s="175">
        <v>6914</v>
      </c>
      <c r="BI1648" s="175"/>
      <c r="BJ1648" s="175"/>
      <c r="BK1648" s="175">
        <v>940</v>
      </c>
      <c r="BL1648" s="175">
        <v>248</v>
      </c>
      <c r="BM1648" s="175">
        <v>2218</v>
      </c>
      <c r="BN1648" s="175">
        <v>99</v>
      </c>
      <c r="BO1648" s="175">
        <v>364</v>
      </c>
      <c r="BP1648" s="198">
        <f t="shared" si="229"/>
        <v>7278</v>
      </c>
    </row>
    <row r="1649" spans="1:68" s="116" customFormat="1" x14ac:dyDescent="0.15">
      <c r="A1649" s="117">
        <v>3250502001</v>
      </c>
      <c r="B1649" s="118" t="s">
        <v>2417</v>
      </c>
      <c r="C1649" s="118" t="s">
        <v>2373</v>
      </c>
      <c r="D1649" s="118" t="s">
        <v>2418</v>
      </c>
      <c r="E1649" s="118" t="s">
        <v>4828</v>
      </c>
      <c r="F1649" s="120">
        <v>10</v>
      </c>
      <c r="G1649" s="119"/>
      <c r="H1649" s="119"/>
      <c r="I1649" s="120" t="s">
        <v>5820</v>
      </c>
      <c r="J1649" s="120">
        <v>1600</v>
      </c>
      <c r="K1649" s="120">
        <v>251415</v>
      </c>
      <c r="L1649" s="120">
        <v>0.43099999999999999</v>
      </c>
      <c r="M1649" s="121" t="s">
        <v>5657</v>
      </c>
      <c r="N1649" s="120">
        <v>1</v>
      </c>
      <c r="O1649" s="119">
        <v>172</v>
      </c>
      <c r="P1649" s="119"/>
      <c r="Q1649" s="119"/>
      <c r="R1649" s="120"/>
      <c r="S1649" s="120"/>
      <c r="T1649" s="120"/>
      <c r="U1649" s="120" t="s">
        <v>5689</v>
      </c>
      <c r="V1649" s="172">
        <v>153</v>
      </c>
      <c r="W1649" s="172"/>
      <c r="X1649" s="172"/>
      <c r="Y1649" s="172"/>
      <c r="Z1649" s="172">
        <v>153</v>
      </c>
      <c r="AA1649" s="123"/>
      <c r="AB1649" s="123"/>
      <c r="AC1649" s="123">
        <v>80.599999999999994</v>
      </c>
      <c r="AD1649" s="123"/>
      <c r="AE1649" s="123"/>
      <c r="AF1649" s="123"/>
      <c r="AG1649" s="214"/>
      <c r="AH1649" s="229" t="str">
        <f t="shared" si="224"/>
        <v>a3</v>
      </c>
      <c r="AI1649" s="122"/>
      <c r="AJ1649" s="122"/>
      <c r="AK1649" s="122"/>
      <c r="AL1649" s="122"/>
      <c r="AM1649" s="122"/>
      <c r="AN1649" s="173">
        <v>1</v>
      </c>
      <c r="AO1649" s="173">
        <v>1</v>
      </c>
      <c r="AP1649" s="173">
        <v>1</v>
      </c>
      <c r="AQ1649" s="173" t="s">
        <v>3186</v>
      </c>
      <c r="AR1649" s="173" t="s">
        <v>3186</v>
      </c>
      <c r="AS1649" s="173">
        <v>2</v>
      </c>
      <c r="AT1649" s="173">
        <v>1</v>
      </c>
      <c r="AU1649" s="173">
        <v>1</v>
      </c>
      <c r="AV1649" s="173" t="s">
        <v>3186</v>
      </c>
      <c r="AW1649" s="173" t="s">
        <v>3186</v>
      </c>
      <c r="AX1649" s="173" t="s">
        <v>3186</v>
      </c>
      <c r="AY1649" s="173" t="s">
        <v>3186</v>
      </c>
      <c r="AZ1649" s="211">
        <f t="shared" si="230"/>
        <v>5</v>
      </c>
      <c r="BA1649" s="211">
        <f t="shared" si="231"/>
        <v>2</v>
      </c>
      <c r="BB1649" s="205">
        <f t="shared" si="225"/>
        <v>20443</v>
      </c>
      <c r="BC1649" s="205">
        <f t="shared" si="226"/>
        <v>20443</v>
      </c>
      <c r="BD1649" s="205">
        <f t="shared" si="227"/>
        <v>4053</v>
      </c>
      <c r="BE1649" s="205">
        <f t="shared" si="228"/>
        <v>4053</v>
      </c>
      <c r="BF1649" s="175">
        <v>16390</v>
      </c>
      <c r="BG1649" s="175">
        <v>6793</v>
      </c>
      <c r="BH1649" s="175">
        <v>6218</v>
      </c>
      <c r="BI1649" s="175"/>
      <c r="BJ1649" s="175"/>
      <c r="BK1649" s="175">
        <v>1875</v>
      </c>
      <c r="BL1649" s="175">
        <v>1150</v>
      </c>
      <c r="BM1649" s="175">
        <v>2535</v>
      </c>
      <c r="BN1649" s="175">
        <v>1518</v>
      </c>
      <c r="BO1649" s="175">
        <v>354</v>
      </c>
      <c r="BP1649" s="198">
        <f t="shared" si="229"/>
        <v>6572</v>
      </c>
    </row>
    <row r="1650" spans="1:68" s="116" customFormat="1" x14ac:dyDescent="0.15">
      <c r="A1650" s="117">
        <v>3252502001</v>
      </c>
      <c r="B1650" s="118" t="s">
        <v>2419</v>
      </c>
      <c r="C1650" s="118" t="s">
        <v>2373</v>
      </c>
      <c r="D1650" s="118" t="s">
        <v>2420</v>
      </c>
      <c r="E1650" s="118" t="s">
        <v>4829</v>
      </c>
      <c r="F1650" s="120">
        <v>11</v>
      </c>
      <c r="G1650" s="119">
        <v>168289</v>
      </c>
      <c r="H1650" s="119"/>
      <c r="I1650" s="120" t="s">
        <v>5820</v>
      </c>
      <c r="J1650" s="120">
        <v>850</v>
      </c>
      <c r="K1650" s="120">
        <v>168290</v>
      </c>
      <c r="L1650" s="120">
        <v>0.54200000000000004</v>
      </c>
      <c r="M1650" s="121" t="s">
        <v>5664</v>
      </c>
      <c r="N1650" s="120">
        <v>1</v>
      </c>
      <c r="O1650" s="119">
        <v>155.80000000000001</v>
      </c>
      <c r="P1650" s="119">
        <v>37</v>
      </c>
      <c r="Q1650" s="119">
        <v>4.5</v>
      </c>
      <c r="R1650" s="120" t="s">
        <v>5658</v>
      </c>
      <c r="S1650" s="120">
        <v>0.66800000000000004</v>
      </c>
      <c r="T1650" s="120"/>
      <c r="U1650" s="120"/>
      <c r="V1650" s="172">
        <v>319.5</v>
      </c>
      <c r="W1650" s="172"/>
      <c r="X1650" s="172"/>
      <c r="Y1650" s="172"/>
      <c r="Z1650" s="172">
        <v>319.5</v>
      </c>
      <c r="AA1650" s="123"/>
      <c r="AB1650" s="123"/>
      <c r="AC1650" s="123">
        <v>48.94</v>
      </c>
      <c r="AD1650" s="123"/>
      <c r="AE1650" s="123"/>
      <c r="AF1650" s="123"/>
      <c r="AG1650" s="214"/>
      <c r="AH1650" s="229" t="str">
        <f t="shared" si="224"/>
        <v>a3</v>
      </c>
      <c r="AI1650" s="122"/>
      <c r="AJ1650" s="122"/>
      <c r="AK1650" s="122"/>
      <c r="AL1650" s="122"/>
      <c r="AM1650" s="122"/>
      <c r="AN1650" s="173"/>
      <c r="AO1650" s="173"/>
      <c r="AP1650" s="173"/>
      <c r="AQ1650" s="173"/>
      <c r="AR1650" s="173"/>
      <c r="AS1650" s="173"/>
      <c r="AT1650" s="173"/>
      <c r="AU1650" s="173"/>
      <c r="AV1650" s="173"/>
      <c r="AW1650" s="173"/>
      <c r="AX1650" s="173"/>
      <c r="AY1650" s="173"/>
      <c r="AZ1650" s="211">
        <f t="shared" si="230"/>
        <v>0</v>
      </c>
      <c r="BA1650" s="211">
        <f t="shared" si="231"/>
        <v>0</v>
      </c>
      <c r="BB1650" s="205">
        <f t="shared" si="225"/>
        <v>0</v>
      </c>
      <c r="BC1650" s="205">
        <f t="shared" si="226"/>
        <v>0</v>
      </c>
      <c r="BD1650" s="205">
        <f t="shared" si="227"/>
        <v>0</v>
      </c>
      <c r="BE1650" s="205">
        <f t="shared" si="228"/>
        <v>0</v>
      </c>
      <c r="BF1650" s="175"/>
      <c r="BG1650" s="175"/>
      <c r="BH1650" s="175"/>
      <c r="BI1650" s="175"/>
      <c r="BJ1650" s="175"/>
      <c r="BK1650" s="175"/>
      <c r="BL1650" s="175"/>
      <c r="BM1650" s="175"/>
      <c r="BN1650" s="175"/>
      <c r="BO1650" s="175"/>
      <c r="BP1650" s="198">
        <f t="shared" si="229"/>
        <v>0</v>
      </c>
    </row>
    <row r="1651" spans="1:68" s="116" customFormat="1" x14ac:dyDescent="0.15">
      <c r="A1651" s="117">
        <v>3252602001</v>
      </c>
      <c r="B1651" s="118" t="s">
        <v>676</v>
      </c>
      <c r="C1651" s="118" t="s">
        <v>2373</v>
      </c>
      <c r="D1651" s="118" t="s">
        <v>2421</v>
      </c>
      <c r="E1651" s="118" t="s">
        <v>4830</v>
      </c>
      <c r="F1651" s="120">
        <v>6</v>
      </c>
      <c r="G1651" s="119">
        <v>33</v>
      </c>
      <c r="H1651" s="119"/>
      <c r="I1651" s="120" t="s">
        <v>5820</v>
      </c>
      <c r="J1651" s="120">
        <v>194</v>
      </c>
      <c r="K1651" s="120">
        <v>38973</v>
      </c>
      <c r="L1651" s="120">
        <v>0.55000000000000004</v>
      </c>
      <c r="M1651" s="121" t="s">
        <v>5657</v>
      </c>
      <c r="N1651" s="120">
        <v>1</v>
      </c>
      <c r="O1651" s="119">
        <v>150</v>
      </c>
      <c r="P1651" s="119"/>
      <c r="Q1651" s="119"/>
      <c r="R1651" s="120"/>
      <c r="S1651" s="120"/>
      <c r="T1651" s="120"/>
      <c r="U1651" s="120" t="s">
        <v>5689</v>
      </c>
      <c r="V1651" s="172">
        <v>46</v>
      </c>
      <c r="W1651" s="172"/>
      <c r="X1651" s="172">
        <v>46</v>
      </c>
      <c r="Y1651" s="172"/>
      <c r="Z1651" s="172"/>
      <c r="AA1651" s="123"/>
      <c r="AB1651" s="123"/>
      <c r="AC1651" s="123"/>
      <c r="AD1651" s="123"/>
      <c r="AE1651" s="123"/>
      <c r="AF1651" s="123"/>
      <c r="AG1651" s="214"/>
      <c r="AH1651" s="229" t="str">
        <f t="shared" si="224"/>
        <v>a1</v>
      </c>
      <c r="AI1651" s="122"/>
      <c r="AJ1651" s="122"/>
      <c r="AK1651" s="122"/>
      <c r="AL1651" s="122"/>
      <c r="AM1651" s="122"/>
      <c r="AN1651" s="173">
        <v>1</v>
      </c>
      <c r="AO1651" s="173"/>
      <c r="AP1651" s="173"/>
      <c r="AQ1651" s="173"/>
      <c r="AR1651" s="173"/>
      <c r="AS1651" s="173">
        <v>1</v>
      </c>
      <c r="AT1651" s="173"/>
      <c r="AU1651" s="173"/>
      <c r="AV1651" s="173"/>
      <c r="AW1651" s="173"/>
      <c r="AX1651" s="173"/>
      <c r="AY1651" s="173"/>
      <c r="AZ1651" s="211">
        <f t="shared" si="230"/>
        <v>2</v>
      </c>
      <c r="BA1651" s="211">
        <f t="shared" si="231"/>
        <v>0</v>
      </c>
      <c r="BB1651" s="205">
        <f t="shared" si="225"/>
        <v>6332</v>
      </c>
      <c r="BC1651" s="205">
        <f t="shared" si="226"/>
        <v>6332</v>
      </c>
      <c r="BD1651" s="205">
        <f t="shared" si="227"/>
        <v>0</v>
      </c>
      <c r="BE1651" s="205">
        <f t="shared" si="228"/>
        <v>0</v>
      </c>
      <c r="BF1651" s="175">
        <v>6332</v>
      </c>
      <c r="BG1651" s="175"/>
      <c r="BH1651" s="175">
        <v>4010</v>
      </c>
      <c r="BI1651" s="175"/>
      <c r="BJ1651" s="175"/>
      <c r="BK1651" s="175">
        <v>460</v>
      </c>
      <c r="BL1651" s="175"/>
      <c r="BM1651" s="175"/>
      <c r="BN1651" s="175"/>
      <c r="BO1651" s="175">
        <v>1862</v>
      </c>
      <c r="BP1651" s="198">
        <f t="shared" si="229"/>
        <v>5872</v>
      </c>
    </row>
    <row r="1652" spans="1:68" s="116" customFormat="1" x14ac:dyDescent="0.15">
      <c r="A1652" s="117">
        <v>3252801001</v>
      </c>
      <c r="B1652" s="118" t="s">
        <v>2422</v>
      </c>
      <c r="C1652" s="118" t="s">
        <v>2373</v>
      </c>
      <c r="D1652" s="118" t="s">
        <v>2423</v>
      </c>
      <c r="E1652" s="118" t="s">
        <v>4831</v>
      </c>
      <c r="F1652" s="120">
        <v>4</v>
      </c>
      <c r="G1652" s="119"/>
      <c r="H1652" s="119"/>
      <c r="I1652" s="120" t="s">
        <v>5820</v>
      </c>
      <c r="J1652" s="120">
        <v>1440</v>
      </c>
      <c r="K1652" s="120">
        <v>172873</v>
      </c>
      <c r="L1652" s="120">
        <v>0.32900000000000001</v>
      </c>
      <c r="M1652" s="121" t="s">
        <v>5657</v>
      </c>
      <c r="N1652" s="120">
        <v>1</v>
      </c>
      <c r="O1652" s="119">
        <v>117</v>
      </c>
      <c r="P1652" s="119"/>
      <c r="Q1652" s="119"/>
      <c r="R1652" s="120"/>
      <c r="S1652" s="120"/>
      <c r="T1652" s="120"/>
      <c r="U1652" s="120" t="s">
        <v>5689</v>
      </c>
      <c r="V1652" s="172">
        <v>301</v>
      </c>
      <c r="W1652" s="172"/>
      <c r="X1652" s="172">
        <v>301</v>
      </c>
      <c r="Y1652" s="172"/>
      <c r="Z1652" s="172"/>
      <c r="AA1652" s="123">
        <v>1878.9</v>
      </c>
      <c r="AB1652" s="123"/>
      <c r="AC1652" s="123">
        <v>120</v>
      </c>
      <c r="AD1652" s="123"/>
      <c r="AE1652" s="123"/>
      <c r="AF1652" s="123"/>
      <c r="AG1652" s="214"/>
      <c r="AH1652" s="229" t="str">
        <f t="shared" si="224"/>
        <v>a3</v>
      </c>
      <c r="AI1652" s="122"/>
      <c r="AJ1652" s="122"/>
      <c r="AK1652" s="122"/>
      <c r="AL1652" s="122"/>
      <c r="AM1652" s="122"/>
      <c r="AN1652" s="173"/>
      <c r="AO1652" s="173"/>
      <c r="AP1652" s="173"/>
      <c r="AQ1652" s="173"/>
      <c r="AR1652" s="173"/>
      <c r="AS1652" s="173"/>
      <c r="AT1652" s="173">
        <v>1</v>
      </c>
      <c r="AU1652" s="173">
        <v>1</v>
      </c>
      <c r="AV1652" s="173">
        <v>1</v>
      </c>
      <c r="AW1652" s="173">
        <v>1</v>
      </c>
      <c r="AX1652" s="173">
        <v>1</v>
      </c>
      <c r="AY1652" s="173"/>
      <c r="AZ1652" s="211">
        <f t="shared" si="230"/>
        <v>0</v>
      </c>
      <c r="BA1652" s="211">
        <f t="shared" si="231"/>
        <v>5</v>
      </c>
      <c r="BB1652" s="205">
        <f t="shared" si="225"/>
        <v>40182</v>
      </c>
      <c r="BC1652" s="205">
        <f t="shared" si="226"/>
        <v>36976</v>
      </c>
      <c r="BD1652" s="205">
        <f t="shared" si="227"/>
        <v>4984</v>
      </c>
      <c r="BE1652" s="205">
        <f t="shared" si="228"/>
        <v>1778</v>
      </c>
      <c r="BF1652" s="175">
        <v>35198</v>
      </c>
      <c r="BG1652" s="175"/>
      <c r="BH1652" s="175">
        <v>16853</v>
      </c>
      <c r="BI1652" s="175"/>
      <c r="BJ1652" s="175">
        <v>3206</v>
      </c>
      <c r="BK1652" s="175">
        <v>9728</v>
      </c>
      <c r="BL1652" s="175">
        <v>265</v>
      </c>
      <c r="BM1652" s="175">
        <v>5071</v>
      </c>
      <c r="BN1652" s="175">
        <v>344</v>
      </c>
      <c r="BO1652" s="175">
        <v>4715</v>
      </c>
      <c r="BP1652" s="198">
        <f t="shared" si="229"/>
        <v>21568</v>
      </c>
    </row>
    <row r="1653" spans="1:68" s="116" customFormat="1" x14ac:dyDescent="0.15">
      <c r="A1653" s="117">
        <v>3252802002</v>
      </c>
      <c r="B1653" s="118" t="s">
        <v>2424</v>
      </c>
      <c r="C1653" s="118" t="s">
        <v>2373</v>
      </c>
      <c r="D1653" s="118" t="s">
        <v>2423</v>
      </c>
      <c r="E1653" s="118" t="s">
        <v>4832</v>
      </c>
      <c r="F1653" s="120">
        <v>15</v>
      </c>
      <c r="G1653" s="119"/>
      <c r="H1653" s="119"/>
      <c r="I1653" s="120" t="s">
        <v>5820</v>
      </c>
      <c r="J1653" s="120">
        <v>66</v>
      </c>
      <c r="K1653" s="120">
        <v>8201.9</v>
      </c>
      <c r="L1653" s="120">
        <v>0.34</v>
      </c>
      <c r="M1653" s="121" t="s">
        <v>5657</v>
      </c>
      <c r="N1653" s="120">
        <v>1</v>
      </c>
      <c r="O1653" s="119">
        <v>106</v>
      </c>
      <c r="P1653" s="119"/>
      <c r="Q1653" s="119"/>
      <c r="R1653" s="120" t="s">
        <v>5658</v>
      </c>
      <c r="S1653" s="120">
        <v>5.1999999999999998E-2</v>
      </c>
      <c r="T1653" s="120"/>
      <c r="U1653" s="120"/>
      <c r="V1653" s="172">
        <v>35</v>
      </c>
      <c r="W1653" s="172"/>
      <c r="X1653" s="172">
        <v>35</v>
      </c>
      <c r="Y1653" s="172"/>
      <c r="Z1653" s="172"/>
      <c r="AA1653" s="123">
        <v>42</v>
      </c>
      <c r="AB1653" s="123"/>
      <c r="AC1653" s="123"/>
      <c r="AD1653" s="123"/>
      <c r="AE1653" s="123"/>
      <c r="AF1653" s="123"/>
      <c r="AG1653" s="214"/>
      <c r="AH1653" s="229" t="str">
        <f t="shared" si="224"/>
        <v>a2</v>
      </c>
      <c r="AI1653" s="122"/>
      <c r="AJ1653" s="122"/>
      <c r="AK1653" s="122"/>
      <c r="AL1653" s="122"/>
      <c r="AM1653" s="122"/>
      <c r="AN1653" s="173"/>
      <c r="AO1653" s="173"/>
      <c r="AP1653" s="173"/>
      <c r="AQ1653" s="173"/>
      <c r="AR1653" s="173"/>
      <c r="AS1653" s="173"/>
      <c r="AT1653" s="173"/>
      <c r="AU1653" s="173">
        <v>0.5</v>
      </c>
      <c r="AV1653" s="173"/>
      <c r="AW1653" s="173">
        <v>0.5</v>
      </c>
      <c r="AX1653" s="173">
        <v>1</v>
      </c>
      <c r="AY1653" s="173">
        <v>2</v>
      </c>
      <c r="AZ1653" s="211">
        <f t="shared" si="230"/>
        <v>0</v>
      </c>
      <c r="BA1653" s="211">
        <f t="shared" si="231"/>
        <v>4</v>
      </c>
      <c r="BB1653" s="205">
        <f t="shared" si="225"/>
        <v>5973</v>
      </c>
      <c r="BC1653" s="205">
        <f t="shared" si="226"/>
        <v>4620</v>
      </c>
      <c r="BD1653" s="205">
        <f t="shared" si="227"/>
        <v>1965</v>
      </c>
      <c r="BE1653" s="205">
        <f t="shared" si="228"/>
        <v>612</v>
      </c>
      <c r="BF1653" s="175">
        <v>4008</v>
      </c>
      <c r="BG1653" s="175"/>
      <c r="BH1653" s="175">
        <v>2244</v>
      </c>
      <c r="BI1653" s="175">
        <v>904</v>
      </c>
      <c r="BJ1653" s="175">
        <v>449</v>
      </c>
      <c r="BK1653" s="175">
        <v>643</v>
      </c>
      <c r="BL1653" s="175">
        <v>51</v>
      </c>
      <c r="BM1653" s="175">
        <v>719</v>
      </c>
      <c r="BN1653" s="175">
        <v>165</v>
      </c>
      <c r="BO1653" s="175">
        <v>798</v>
      </c>
      <c r="BP1653" s="198">
        <f t="shared" si="229"/>
        <v>3042</v>
      </c>
    </row>
    <row r="1654" spans="1:68" s="116" customFormat="1" x14ac:dyDescent="0.15">
      <c r="A1654" s="117">
        <v>3252802003</v>
      </c>
      <c r="B1654" s="118" t="s">
        <v>1381</v>
      </c>
      <c r="C1654" s="118" t="s">
        <v>2373</v>
      </c>
      <c r="D1654" s="118" t="s">
        <v>2423</v>
      </c>
      <c r="E1654" s="118" t="s">
        <v>4833</v>
      </c>
      <c r="F1654" s="120">
        <v>14</v>
      </c>
      <c r="G1654" s="119"/>
      <c r="H1654" s="119"/>
      <c r="I1654" s="120" t="s">
        <v>5820</v>
      </c>
      <c r="J1654" s="120">
        <v>30</v>
      </c>
      <c r="K1654" s="120">
        <v>3807.1</v>
      </c>
      <c r="L1654" s="120">
        <v>0.34799999999999998</v>
      </c>
      <c r="M1654" s="121" t="s">
        <v>5657</v>
      </c>
      <c r="N1654" s="120">
        <v>1</v>
      </c>
      <c r="O1654" s="119">
        <v>140</v>
      </c>
      <c r="P1654" s="119"/>
      <c r="Q1654" s="119"/>
      <c r="R1654" s="120" t="s">
        <v>5658</v>
      </c>
      <c r="S1654" s="120">
        <v>5.1999999999999998E-2</v>
      </c>
      <c r="T1654" s="120"/>
      <c r="U1654" s="120"/>
      <c r="V1654" s="172">
        <v>26</v>
      </c>
      <c r="W1654" s="172"/>
      <c r="X1654" s="172">
        <v>26</v>
      </c>
      <c r="Y1654" s="172"/>
      <c r="Z1654" s="172"/>
      <c r="AA1654" s="123">
        <v>30</v>
      </c>
      <c r="AB1654" s="123"/>
      <c r="AC1654" s="123"/>
      <c r="AD1654" s="123"/>
      <c r="AE1654" s="123"/>
      <c r="AF1654" s="123"/>
      <c r="AG1654" s="214"/>
      <c r="AH1654" s="229" t="str">
        <f t="shared" si="224"/>
        <v>a2</v>
      </c>
      <c r="AI1654" s="122"/>
      <c r="AJ1654" s="122"/>
      <c r="AK1654" s="122"/>
      <c r="AL1654" s="122"/>
      <c r="AM1654" s="122"/>
      <c r="AN1654" s="173"/>
      <c r="AO1654" s="173"/>
      <c r="AP1654" s="173"/>
      <c r="AQ1654" s="173"/>
      <c r="AR1654" s="173"/>
      <c r="AS1654" s="173"/>
      <c r="AT1654" s="173"/>
      <c r="AU1654" s="173">
        <v>0.5</v>
      </c>
      <c r="AV1654" s="173"/>
      <c r="AW1654" s="173">
        <v>0.5</v>
      </c>
      <c r="AX1654" s="173">
        <v>1</v>
      </c>
      <c r="AY1654" s="173">
        <v>2</v>
      </c>
      <c r="AZ1654" s="211">
        <f t="shared" si="230"/>
        <v>0</v>
      </c>
      <c r="BA1654" s="211">
        <f t="shared" si="231"/>
        <v>4</v>
      </c>
      <c r="BB1654" s="205">
        <f t="shared" si="225"/>
        <v>5131</v>
      </c>
      <c r="BC1654" s="205">
        <f t="shared" si="226"/>
        <v>4012</v>
      </c>
      <c r="BD1654" s="205">
        <f t="shared" si="227"/>
        <v>1724</v>
      </c>
      <c r="BE1654" s="205">
        <f t="shared" si="228"/>
        <v>605</v>
      </c>
      <c r="BF1654" s="175">
        <v>3407</v>
      </c>
      <c r="BG1654" s="175"/>
      <c r="BH1654" s="175">
        <v>1940</v>
      </c>
      <c r="BI1654" s="175">
        <v>722</v>
      </c>
      <c r="BJ1654" s="175">
        <v>397</v>
      </c>
      <c r="BK1654" s="175">
        <v>510</v>
      </c>
      <c r="BL1654" s="175"/>
      <c r="BM1654" s="175">
        <v>663</v>
      </c>
      <c r="BN1654" s="175">
        <v>108</v>
      </c>
      <c r="BO1654" s="175">
        <v>791</v>
      </c>
      <c r="BP1654" s="198">
        <f t="shared" si="229"/>
        <v>2731</v>
      </c>
    </row>
    <row r="1655" spans="1:68" s="116" customFormat="1" x14ac:dyDescent="0.15">
      <c r="A1655" s="117">
        <v>3252802004</v>
      </c>
      <c r="B1655" s="118" t="s">
        <v>2425</v>
      </c>
      <c r="C1655" s="118" t="s">
        <v>2373</v>
      </c>
      <c r="D1655" s="118" t="s">
        <v>2423</v>
      </c>
      <c r="E1655" s="118" t="s">
        <v>4834</v>
      </c>
      <c r="F1655" s="120">
        <v>13</v>
      </c>
      <c r="G1655" s="119"/>
      <c r="H1655" s="119"/>
      <c r="I1655" s="120" t="s">
        <v>5820</v>
      </c>
      <c r="J1655" s="120">
        <v>40</v>
      </c>
      <c r="K1655" s="120">
        <v>5791.5</v>
      </c>
      <c r="L1655" s="120">
        <v>0.39700000000000002</v>
      </c>
      <c r="M1655" s="121" t="s">
        <v>5657</v>
      </c>
      <c r="N1655" s="120">
        <v>1</v>
      </c>
      <c r="O1655" s="119">
        <v>134</v>
      </c>
      <c r="P1655" s="119"/>
      <c r="Q1655" s="119"/>
      <c r="R1655" s="120"/>
      <c r="S1655" s="120"/>
      <c r="T1655" s="120"/>
      <c r="U1655" s="120" t="s">
        <v>5694</v>
      </c>
      <c r="V1655" s="172">
        <v>28</v>
      </c>
      <c r="W1655" s="172"/>
      <c r="X1655" s="172">
        <v>28</v>
      </c>
      <c r="Y1655" s="172"/>
      <c r="Z1655" s="172"/>
      <c r="AA1655" s="123">
        <v>36</v>
      </c>
      <c r="AB1655" s="123"/>
      <c r="AC1655" s="123"/>
      <c r="AD1655" s="123"/>
      <c r="AE1655" s="123"/>
      <c r="AF1655" s="123"/>
      <c r="AG1655" s="214"/>
      <c r="AH1655" s="229" t="str">
        <f t="shared" si="224"/>
        <v>a2</v>
      </c>
      <c r="AI1655" s="122"/>
      <c r="AJ1655" s="122"/>
      <c r="AK1655" s="122"/>
      <c r="AL1655" s="122"/>
      <c r="AM1655" s="122"/>
      <c r="AN1655" s="173"/>
      <c r="AO1655" s="173"/>
      <c r="AP1655" s="173"/>
      <c r="AQ1655" s="173"/>
      <c r="AR1655" s="173"/>
      <c r="AS1655" s="173"/>
      <c r="AT1655" s="173"/>
      <c r="AU1655" s="173">
        <v>0.5</v>
      </c>
      <c r="AV1655" s="173"/>
      <c r="AW1655" s="173">
        <v>0.5</v>
      </c>
      <c r="AX1655" s="173">
        <v>1</v>
      </c>
      <c r="AY1655" s="173">
        <v>2</v>
      </c>
      <c r="AZ1655" s="211">
        <f t="shared" si="230"/>
        <v>0</v>
      </c>
      <c r="BA1655" s="211">
        <f t="shared" si="231"/>
        <v>4</v>
      </c>
      <c r="BB1655" s="205">
        <f t="shared" si="225"/>
        <v>5317</v>
      </c>
      <c r="BC1655" s="205">
        <f t="shared" si="226"/>
        <v>4189</v>
      </c>
      <c r="BD1655" s="205">
        <f t="shared" si="227"/>
        <v>1770</v>
      </c>
      <c r="BE1655" s="205">
        <f t="shared" si="228"/>
        <v>642</v>
      </c>
      <c r="BF1655" s="175">
        <v>3547</v>
      </c>
      <c r="BG1655" s="175"/>
      <c r="BH1655" s="175">
        <v>1987</v>
      </c>
      <c r="BI1655" s="175">
        <v>722</v>
      </c>
      <c r="BJ1655" s="175">
        <v>406</v>
      </c>
      <c r="BK1655" s="175">
        <v>388</v>
      </c>
      <c r="BL1655" s="175">
        <v>155</v>
      </c>
      <c r="BM1655" s="175">
        <v>705</v>
      </c>
      <c r="BN1655" s="175">
        <v>126</v>
      </c>
      <c r="BO1655" s="175">
        <v>828</v>
      </c>
      <c r="BP1655" s="198">
        <f t="shared" si="229"/>
        <v>2815</v>
      </c>
    </row>
    <row r="1656" spans="1:68" s="116" customFormat="1" x14ac:dyDescent="0.15">
      <c r="A1656" s="117">
        <v>3300181001</v>
      </c>
      <c r="B1656" s="118" t="s">
        <v>2426</v>
      </c>
      <c r="C1656" s="118" t="s">
        <v>2427</v>
      </c>
      <c r="D1656" s="118" t="s">
        <v>2428</v>
      </c>
      <c r="E1656" s="118" t="s">
        <v>4835</v>
      </c>
      <c r="F1656" s="120">
        <v>24</v>
      </c>
      <c r="G1656" s="119">
        <v>75157498</v>
      </c>
      <c r="H1656" s="119"/>
      <c r="I1656" s="120" t="s">
        <v>5820</v>
      </c>
      <c r="J1656" s="120">
        <v>275600</v>
      </c>
      <c r="K1656" s="120">
        <v>67437919</v>
      </c>
      <c r="L1656" s="120">
        <v>0.67</v>
      </c>
      <c r="M1656" s="121" t="s">
        <v>5656</v>
      </c>
      <c r="N1656" s="120">
        <v>2</v>
      </c>
      <c r="O1656" s="119">
        <v>130</v>
      </c>
      <c r="P1656" s="119">
        <v>24</v>
      </c>
      <c r="Q1656" s="119">
        <v>3.1</v>
      </c>
      <c r="R1656" s="120" t="s">
        <v>5655</v>
      </c>
      <c r="S1656" s="120">
        <v>376.31939999999997</v>
      </c>
      <c r="T1656" s="120"/>
      <c r="U1656" s="120"/>
      <c r="V1656" s="172">
        <v>32974.1</v>
      </c>
      <c r="W1656" s="172">
        <v>5934.3</v>
      </c>
      <c r="X1656" s="172">
        <v>23009.5</v>
      </c>
      <c r="Y1656" s="172">
        <v>1499</v>
      </c>
      <c r="Z1656" s="172">
        <v>2531.3000000000002</v>
      </c>
      <c r="AA1656" s="123">
        <v>490525</v>
      </c>
      <c r="AB1656" s="123"/>
      <c r="AC1656" s="123">
        <v>47894.33</v>
      </c>
      <c r="AD1656" s="123"/>
      <c r="AE1656" s="123"/>
      <c r="AF1656" s="123"/>
      <c r="AG1656" s="214"/>
      <c r="AH1656" s="229" t="str">
        <f t="shared" si="224"/>
        <v>b3</v>
      </c>
      <c r="AI1656" s="122"/>
      <c r="AJ1656" s="122"/>
      <c r="AK1656" s="122"/>
      <c r="AL1656" s="122"/>
      <c r="AM1656" s="122"/>
      <c r="AN1656" s="173"/>
      <c r="AO1656" s="173"/>
      <c r="AP1656" s="173"/>
      <c r="AQ1656" s="173"/>
      <c r="AR1656" s="173"/>
      <c r="AS1656" s="173">
        <v>4</v>
      </c>
      <c r="AT1656" s="173">
        <v>5</v>
      </c>
      <c r="AU1656" s="173">
        <v>5</v>
      </c>
      <c r="AV1656" s="173">
        <v>5</v>
      </c>
      <c r="AW1656" s="173">
        <v>5</v>
      </c>
      <c r="AX1656" s="173">
        <v>4</v>
      </c>
      <c r="AY1656" s="173">
        <v>6</v>
      </c>
      <c r="AZ1656" s="211">
        <f t="shared" si="230"/>
        <v>4</v>
      </c>
      <c r="BA1656" s="211">
        <f t="shared" si="231"/>
        <v>30</v>
      </c>
      <c r="BB1656" s="205">
        <f t="shared" si="225"/>
        <v>3947491</v>
      </c>
      <c r="BC1656" s="205">
        <f t="shared" si="226"/>
        <v>3633182</v>
      </c>
      <c r="BD1656" s="205">
        <f t="shared" si="227"/>
        <v>1484163</v>
      </c>
      <c r="BE1656" s="205">
        <f t="shared" si="228"/>
        <v>1169854</v>
      </c>
      <c r="BF1656" s="175">
        <v>2463328</v>
      </c>
      <c r="BG1656" s="175"/>
      <c r="BH1656" s="175">
        <v>1484163</v>
      </c>
      <c r="BI1656" s="175">
        <v>181023</v>
      </c>
      <c r="BJ1656" s="175">
        <v>133286</v>
      </c>
      <c r="BK1656" s="175">
        <v>935288</v>
      </c>
      <c r="BL1656" s="175"/>
      <c r="BM1656" s="175"/>
      <c r="BN1656" s="175"/>
      <c r="BO1656" s="175">
        <v>1213731</v>
      </c>
      <c r="BP1656" s="198">
        <f t="shared" si="229"/>
        <v>2697894</v>
      </c>
    </row>
    <row r="1657" spans="1:68" s="116" customFormat="1" x14ac:dyDescent="0.15">
      <c r="A1657" s="117">
        <v>3310001002</v>
      </c>
      <c r="B1657" s="118" t="s">
        <v>2429</v>
      </c>
      <c r="C1657" s="118" t="s">
        <v>2427</v>
      </c>
      <c r="D1657" s="118" t="s">
        <v>2430</v>
      </c>
      <c r="E1657" s="118" t="s">
        <v>4836</v>
      </c>
      <c r="F1657" s="120">
        <v>35</v>
      </c>
      <c r="G1657" s="119">
        <v>390550</v>
      </c>
      <c r="H1657" s="119"/>
      <c r="I1657" s="120" t="s">
        <v>5820</v>
      </c>
      <c r="J1657" s="120">
        <v>2680</v>
      </c>
      <c r="K1657" s="120">
        <v>390550</v>
      </c>
      <c r="L1657" s="120">
        <v>0.39900000000000002</v>
      </c>
      <c r="M1657" s="121" t="s">
        <v>5675</v>
      </c>
      <c r="N1657" s="120">
        <v>2</v>
      </c>
      <c r="O1657" s="119">
        <v>180</v>
      </c>
      <c r="P1657" s="119">
        <v>34</v>
      </c>
      <c r="Q1657" s="119">
        <v>3.2</v>
      </c>
      <c r="R1657" s="120" t="s">
        <v>5655</v>
      </c>
      <c r="S1657" s="120">
        <v>9.8000000000000007</v>
      </c>
      <c r="T1657" s="120"/>
      <c r="U1657" s="120"/>
      <c r="V1657" s="172">
        <v>746.1</v>
      </c>
      <c r="W1657" s="172"/>
      <c r="X1657" s="172">
        <v>746.1</v>
      </c>
      <c r="Y1657" s="172"/>
      <c r="Z1657" s="172"/>
      <c r="AA1657" s="123">
        <v>3635</v>
      </c>
      <c r="AB1657" s="123"/>
      <c r="AC1657" s="123">
        <v>302</v>
      </c>
      <c r="AD1657" s="123"/>
      <c r="AE1657" s="123"/>
      <c r="AF1657" s="123"/>
      <c r="AG1657" s="214"/>
      <c r="AH1657" s="229" t="str">
        <f t="shared" si="224"/>
        <v>b3</v>
      </c>
      <c r="AI1657" s="122"/>
      <c r="AJ1657" s="122"/>
      <c r="AK1657" s="122"/>
      <c r="AL1657" s="122"/>
      <c r="AM1657" s="122"/>
      <c r="AN1657" s="173"/>
      <c r="AO1657" s="173"/>
      <c r="AP1657" s="173"/>
      <c r="AQ1657" s="173"/>
      <c r="AR1657" s="173"/>
      <c r="AS1657" s="173"/>
      <c r="AT1657" s="173">
        <v>1.2</v>
      </c>
      <c r="AU1657" s="173">
        <v>0.5</v>
      </c>
      <c r="AV1657" s="173">
        <v>0.8</v>
      </c>
      <c r="AW1657" s="173"/>
      <c r="AX1657" s="173"/>
      <c r="AY1657" s="173"/>
      <c r="AZ1657" s="211">
        <f t="shared" si="230"/>
        <v>0</v>
      </c>
      <c r="BA1657" s="211">
        <f t="shared" si="231"/>
        <v>2.5</v>
      </c>
      <c r="BB1657" s="205">
        <f t="shared" si="225"/>
        <v>61924</v>
      </c>
      <c r="BC1657" s="205">
        <f t="shared" si="226"/>
        <v>52877</v>
      </c>
      <c r="BD1657" s="205">
        <f t="shared" si="227"/>
        <v>16495</v>
      </c>
      <c r="BE1657" s="205">
        <f t="shared" si="228"/>
        <v>7448</v>
      </c>
      <c r="BF1657" s="175">
        <v>45429</v>
      </c>
      <c r="BG1657" s="175"/>
      <c r="BH1657" s="175">
        <v>16495</v>
      </c>
      <c r="BI1657" s="175">
        <v>9047</v>
      </c>
      <c r="BJ1657" s="175"/>
      <c r="BK1657" s="175">
        <v>5073</v>
      </c>
      <c r="BL1657" s="175">
        <v>3819</v>
      </c>
      <c r="BM1657" s="175">
        <v>11890</v>
      </c>
      <c r="BN1657" s="175">
        <v>2621</v>
      </c>
      <c r="BO1657" s="175">
        <v>12979</v>
      </c>
      <c r="BP1657" s="198">
        <f t="shared" si="229"/>
        <v>29474</v>
      </c>
    </row>
    <row r="1658" spans="1:68" s="116" customFormat="1" x14ac:dyDescent="0.15">
      <c r="A1658" s="117">
        <v>3310001003</v>
      </c>
      <c r="B1658" s="118" t="s">
        <v>2431</v>
      </c>
      <c r="C1658" s="118" t="s">
        <v>2427</v>
      </c>
      <c r="D1658" s="118" t="s">
        <v>2430</v>
      </c>
      <c r="E1658" s="118" t="s">
        <v>4837</v>
      </c>
      <c r="F1658" s="120">
        <v>29</v>
      </c>
      <c r="G1658" s="119">
        <v>79449</v>
      </c>
      <c r="H1658" s="119"/>
      <c r="I1658" s="120" t="s">
        <v>5820</v>
      </c>
      <c r="J1658" s="120">
        <v>1255</v>
      </c>
      <c r="K1658" s="120">
        <v>79449</v>
      </c>
      <c r="L1658" s="120">
        <v>0.17299999999999999</v>
      </c>
      <c r="M1658" s="121" t="s">
        <v>5682</v>
      </c>
      <c r="N1658" s="120">
        <v>2</v>
      </c>
      <c r="O1658" s="119">
        <v>200</v>
      </c>
      <c r="P1658" s="119">
        <v>63</v>
      </c>
      <c r="Q1658" s="119">
        <v>5.5</v>
      </c>
      <c r="R1658" s="120" t="s">
        <v>5658</v>
      </c>
      <c r="S1658" s="120">
        <v>0.1</v>
      </c>
      <c r="T1658" s="120"/>
      <c r="U1658" s="120"/>
      <c r="V1658" s="172">
        <v>273.5</v>
      </c>
      <c r="W1658" s="172"/>
      <c r="X1658" s="172">
        <v>263.60000000000002</v>
      </c>
      <c r="Y1658" s="172">
        <v>9.9</v>
      </c>
      <c r="Z1658" s="172"/>
      <c r="AA1658" s="123">
        <v>723</v>
      </c>
      <c r="AB1658" s="123"/>
      <c r="AC1658" s="123">
        <v>75</v>
      </c>
      <c r="AD1658" s="123"/>
      <c r="AE1658" s="123"/>
      <c r="AF1658" s="123"/>
      <c r="AG1658" s="214"/>
      <c r="AH1658" s="229" t="str">
        <f t="shared" si="224"/>
        <v>b3</v>
      </c>
      <c r="AI1658" s="122"/>
      <c r="AJ1658" s="122"/>
      <c r="AK1658" s="122"/>
      <c r="AL1658" s="122"/>
      <c r="AM1658" s="122"/>
      <c r="AN1658" s="173"/>
      <c r="AO1658" s="173"/>
      <c r="AP1658" s="173"/>
      <c r="AQ1658" s="173"/>
      <c r="AR1658" s="173"/>
      <c r="AS1658" s="173"/>
      <c r="AT1658" s="173">
        <v>0.5</v>
      </c>
      <c r="AU1658" s="173"/>
      <c r="AV1658" s="173"/>
      <c r="AW1658" s="173"/>
      <c r="AX1658" s="173"/>
      <c r="AY1658" s="173"/>
      <c r="AZ1658" s="211">
        <f t="shared" si="230"/>
        <v>0</v>
      </c>
      <c r="BA1658" s="211">
        <f t="shared" si="231"/>
        <v>0.5</v>
      </c>
      <c r="BB1658" s="205">
        <f t="shared" si="225"/>
        <v>25803</v>
      </c>
      <c r="BC1658" s="205">
        <f t="shared" si="226"/>
        <v>22467</v>
      </c>
      <c r="BD1658" s="205">
        <f t="shared" si="227"/>
        <v>5979</v>
      </c>
      <c r="BE1658" s="205">
        <f t="shared" si="228"/>
        <v>2643</v>
      </c>
      <c r="BF1658" s="175">
        <v>19824</v>
      </c>
      <c r="BG1658" s="175"/>
      <c r="BH1658" s="175">
        <v>6082</v>
      </c>
      <c r="BI1658" s="175">
        <v>3336</v>
      </c>
      <c r="BJ1658" s="175"/>
      <c r="BK1658" s="175">
        <v>1253</v>
      </c>
      <c r="BL1658" s="175">
        <v>1004</v>
      </c>
      <c r="BM1658" s="175">
        <v>4810</v>
      </c>
      <c r="BN1658" s="175">
        <v>1771</v>
      </c>
      <c r="BO1658" s="175">
        <v>7547</v>
      </c>
      <c r="BP1658" s="198">
        <f t="shared" si="229"/>
        <v>13629</v>
      </c>
    </row>
    <row r="1659" spans="1:68" s="116" customFormat="1" x14ac:dyDescent="0.15">
      <c r="A1659" s="117">
        <v>3310001004</v>
      </c>
      <c r="B1659" s="118" t="s">
        <v>2432</v>
      </c>
      <c r="C1659" s="118" t="s">
        <v>2427</v>
      </c>
      <c r="D1659" s="118" t="s">
        <v>2430</v>
      </c>
      <c r="E1659" s="118" t="s">
        <v>4838</v>
      </c>
      <c r="F1659" s="120">
        <v>21</v>
      </c>
      <c r="G1659" s="119">
        <v>12206236</v>
      </c>
      <c r="H1659" s="119"/>
      <c r="I1659" s="120" t="s">
        <v>5820</v>
      </c>
      <c r="J1659" s="120">
        <v>54500</v>
      </c>
      <c r="K1659" s="120">
        <v>12206236</v>
      </c>
      <c r="L1659" s="120">
        <v>0.61399999999999999</v>
      </c>
      <c r="M1659" s="121" t="s">
        <v>5656</v>
      </c>
      <c r="N1659" s="120">
        <v>2</v>
      </c>
      <c r="O1659" s="119"/>
      <c r="P1659" s="119"/>
      <c r="Q1659" s="119"/>
      <c r="R1659" s="120" t="s">
        <v>5655</v>
      </c>
      <c r="S1659" s="120">
        <v>81.399999999999991</v>
      </c>
      <c r="T1659" s="120"/>
      <c r="U1659" s="120"/>
      <c r="V1659" s="172">
        <v>7280.3915999999999</v>
      </c>
      <c r="W1659" s="172">
        <v>1647.876</v>
      </c>
      <c r="X1659" s="172">
        <v>4479.9895999999999</v>
      </c>
      <c r="Y1659" s="172">
        <v>1047.6489999999999</v>
      </c>
      <c r="Z1659" s="172">
        <v>104.877</v>
      </c>
      <c r="AA1659" s="123">
        <v>68804</v>
      </c>
      <c r="AB1659" s="123"/>
      <c r="AC1659" s="123">
        <v>9228</v>
      </c>
      <c r="AD1659" s="123"/>
      <c r="AE1659" s="123"/>
      <c r="AF1659" s="123"/>
      <c r="AG1659" s="214"/>
      <c r="AH1659" s="229" t="str">
        <f t="shared" si="224"/>
        <v>b3</v>
      </c>
      <c r="AI1659" s="122"/>
      <c r="AJ1659" s="122"/>
      <c r="AK1659" s="122"/>
      <c r="AL1659" s="122"/>
      <c r="AM1659" s="122"/>
      <c r="AN1659" s="173">
        <v>3</v>
      </c>
      <c r="AO1659" s="173">
        <v>9</v>
      </c>
      <c r="AP1659" s="173"/>
      <c r="AQ1659" s="173"/>
      <c r="AR1659" s="173">
        <v>2</v>
      </c>
      <c r="AS1659" s="173">
        <v>2</v>
      </c>
      <c r="AT1659" s="173">
        <v>2.7</v>
      </c>
      <c r="AU1659" s="173">
        <v>2.7</v>
      </c>
      <c r="AV1659" s="173">
        <v>0.5</v>
      </c>
      <c r="AW1659" s="173"/>
      <c r="AX1659" s="173"/>
      <c r="AY1659" s="173"/>
      <c r="AZ1659" s="211">
        <f t="shared" si="230"/>
        <v>16</v>
      </c>
      <c r="BA1659" s="211">
        <f t="shared" si="231"/>
        <v>5.9</v>
      </c>
      <c r="BB1659" s="205">
        <f t="shared" si="225"/>
        <v>405463</v>
      </c>
      <c r="BC1659" s="205">
        <f t="shared" si="226"/>
        <v>375237</v>
      </c>
      <c r="BD1659" s="205">
        <f t="shared" si="227"/>
        <v>31436</v>
      </c>
      <c r="BE1659" s="205">
        <f t="shared" si="228"/>
        <v>1210</v>
      </c>
      <c r="BF1659" s="175">
        <v>374027</v>
      </c>
      <c r="BG1659" s="175"/>
      <c r="BH1659" s="175">
        <v>52292</v>
      </c>
      <c r="BI1659" s="175">
        <v>30226</v>
      </c>
      <c r="BJ1659" s="175"/>
      <c r="BK1659" s="175">
        <v>112329</v>
      </c>
      <c r="BL1659" s="175">
        <v>26173</v>
      </c>
      <c r="BM1659" s="175">
        <v>97584</v>
      </c>
      <c r="BN1659" s="175">
        <v>45278</v>
      </c>
      <c r="BO1659" s="175">
        <v>41581</v>
      </c>
      <c r="BP1659" s="198">
        <f t="shared" si="229"/>
        <v>93873</v>
      </c>
    </row>
    <row r="1660" spans="1:68" s="116" customFormat="1" x14ac:dyDescent="0.15">
      <c r="A1660" s="117">
        <v>3310001005</v>
      </c>
      <c r="B1660" s="118" t="s">
        <v>2433</v>
      </c>
      <c r="C1660" s="118" t="s">
        <v>2427</v>
      </c>
      <c r="D1660" s="118" t="s">
        <v>2430</v>
      </c>
      <c r="E1660" s="118" t="s">
        <v>4839</v>
      </c>
      <c r="F1660" s="120">
        <v>19</v>
      </c>
      <c r="G1660" s="119">
        <v>1214267</v>
      </c>
      <c r="H1660" s="119"/>
      <c r="I1660" s="120" t="s">
        <v>5820</v>
      </c>
      <c r="J1660" s="120">
        <v>7575</v>
      </c>
      <c r="K1660" s="120">
        <v>1387886</v>
      </c>
      <c r="L1660" s="120">
        <v>0.502</v>
      </c>
      <c r="M1660" s="121" t="s">
        <v>5657</v>
      </c>
      <c r="N1660" s="120">
        <v>1</v>
      </c>
      <c r="O1660" s="119">
        <v>230</v>
      </c>
      <c r="P1660" s="119">
        <v>34</v>
      </c>
      <c r="Q1660" s="119">
        <v>5.3</v>
      </c>
      <c r="R1660" s="120" t="s">
        <v>5655</v>
      </c>
      <c r="S1660" s="120">
        <v>10.1</v>
      </c>
      <c r="T1660" s="120"/>
      <c r="U1660" s="120"/>
      <c r="V1660" s="172">
        <v>702.8</v>
      </c>
      <c r="W1660" s="172"/>
      <c r="X1660" s="172">
        <v>702.8</v>
      </c>
      <c r="Y1660" s="172"/>
      <c r="Z1660" s="172"/>
      <c r="AA1660" s="123"/>
      <c r="AB1660" s="123"/>
      <c r="AC1660" s="123">
        <v>1046</v>
      </c>
      <c r="AD1660" s="123"/>
      <c r="AE1660" s="123"/>
      <c r="AF1660" s="123"/>
      <c r="AG1660" s="214"/>
      <c r="AH1660" s="229" t="str">
        <f t="shared" si="224"/>
        <v>a3</v>
      </c>
      <c r="AI1660" s="122"/>
      <c r="AJ1660" s="122"/>
      <c r="AK1660" s="122"/>
      <c r="AL1660" s="122"/>
      <c r="AM1660" s="122"/>
      <c r="AN1660" s="173" t="s">
        <v>3186</v>
      </c>
      <c r="AO1660" s="173" t="s">
        <v>3186</v>
      </c>
      <c r="AP1660" s="173" t="s">
        <v>3186</v>
      </c>
      <c r="AQ1660" s="173" t="s">
        <v>3186</v>
      </c>
      <c r="AR1660" s="173" t="s">
        <v>3186</v>
      </c>
      <c r="AS1660" s="173" t="s">
        <v>3186</v>
      </c>
      <c r="AT1660" s="173">
        <v>1</v>
      </c>
      <c r="AU1660" s="173" t="s">
        <v>3186</v>
      </c>
      <c r="AV1660" s="173">
        <v>1</v>
      </c>
      <c r="AW1660" s="173" t="s">
        <v>3186</v>
      </c>
      <c r="AX1660" s="173">
        <v>1</v>
      </c>
      <c r="AY1660" s="173" t="s">
        <v>3186</v>
      </c>
      <c r="AZ1660" s="211">
        <f t="shared" si="230"/>
        <v>0</v>
      </c>
      <c r="BA1660" s="211">
        <f t="shared" si="231"/>
        <v>3</v>
      </c>
      <c r="BB1660" s="205">
        <f t="shared" si="225"/>
        <v>93882</v>
      </c>
      <c r="BC1660" s="205">
        <f t="shared" si="226"/>
        <v>81206</v>
      </c>
      <c r="BD1660" s="205">
        <f t="shared" si="227"/>
        <v>13309</v>
      </c>
      <c r="BE1660" s="205">
        <f t="shared" si="228"/>
        <v>633</v>
      </c>
      <c r="BF1660" s="175">
        <v>80573</v>
      </c>
      <c r="BG1660" s="175"/>
      <c r="BH1660" s="175">
        <v>24695</v>
      </c>
      <c r="BI1660" s="175">
        <v>12676</v>
      </c>
      <c r="BJ1660" s="175"/>
      <c r="BK1660" s="175">
        <v>13411</v>
      </c>
      <c r="BL1660" s="175">
        <v>23452</v>
      </c>
      <c r="BM1660" s="175">
        <v>12752</v>
      </c>
      <c r="BN1660" s="175">
        <v>2950</v>
      </c>
      <c r="BO1660" s="175">
        <v>3946</v>
      </c>
      <c r="BP1660" s="198">
        <f t="shared" si="229"/>
        <v>28641</v>
      </c>
    </row>
    <row r="1661" spans="1:68" s="116" customFormat="1" x14ac:dyDescent="0.15">
      <c r="A1661" s="117">
        <v>3310001006</v>
      </c>
      <c r="B1661" s="118" t="s">
        <v>2434</v>
      </c>
      <c r="C1661" s="118" t="s">
        <v>2427</v>
      </c>
      <c r="D1661" s="118" t="s">
        <v>2430</v>
      </c>
      <c r="E1661" s="118" t="s">
        <v>4840</v>
      </c>
      <c r="F1661" s="120">
        <v>11</v>
      </c>
      <c r="G1661" s="119">
        <v>190066</v>
      </c>
      <c r="H1661" s="119"/>
      <c r="I1661" s="120" t="s">
        <v>5820</v>
      </c>
      <c r="J1661" s="120">
        <v>2325</v>
      </c>
      <c r="K1661" s="120">
        <v>190066</v>
      </c>
      <c r="L1661" s="120">
        <v>0.224</v>
      </c>
      <c r="M1661" s="121" t="s">
        <v>5661</v>
      </c>
      <c r="N1661" s="120">
        <v>1</v>
      </c>
      <c r="O1661" s="119">
        <v>370</v>
      </c>
      <c r="P1661" s="119">
        <v>35</v>
      </c>
      <c r="Q1661" s="119">
        <v>8.9</v>
      </c>
      <c r="R1661" s="120" t="s">
        <v>5658</v>
      </c>
      <c r="S1661" s="120">
        <v>9.1999999999999998E-2</v>
      </c>
      <c r="T1661" s="120"/>
      <c r="U1661" s="120"/>
      <c r="V1661" s="172">
        <v>363.7</v>
      </c>
      <c r="W1661" s="172"/>
      <c r="X1661" s="172">
        <v>283.8</v>
      </c>
      <c r="Y1661" s="172"/>
      <c r="Z1661" s="172">
        <v>79.900000000000006</v>
      </c>
      <c r="AA1661" s="123"/>
      <c r="AB1661" s="123"/>
      <c r="AC1661" s="123"/>
      <c r="AD1661" s="123"/>
      <c r="AE1661" s="123"/>
      <c r="AF1661" s="123"/>
      <c r="AG1661" s="214"/>
      <c r="AH1661" s="229" t="str">
        <f t="shared" si="224"/>
        <v>a1</v>
      </c>
      <c r="AI1661" s="122"/>
      <c r="AJ1661" s="122"/>
      <c r="AK1661" s="122"/>
      <c r="AL1661" s="122"/>
      <c r="AM1661" s="122"/>
      <c r="AN1661" s="173">
        <v>0.5</v>
      </c>
      <c r="AO1661" s="173">
        <v>0.5</v>
      </c>
      <c r="AP1661" s="173"/>
      <c r="AQ1661" s="173"/>
      <c r="AR1661" s="173"/>
      <c r="AS1661" s="173"/>
      <c r="AT1661" s="173"/>
      <c r="AU1661" s="173"/>
      <c r="AV1661" s="173"/>
      <c r="AW1661" s="173"/>
      <c r="AX1661" s="173"/>
      <c r="AY1661" s="173"/>
      <c r="AZ1661" s="211">
        <f t="shared" si="230"/>
        <v>1</v>
      </c>
      <c r="BA1661" s="211">
        <f t="shared" si="231"/>
        <v>0</v>
      </c>
      <c r="BB1661" s="205">
        <f t="shared" si="225"/>
        <v>45188</v>
      </c>
      <c r="BC1661" s="205">
        <f t="shared" si="226"/>
        <v>39203</v>
      </c>
      <c r="BD1661" s="205">
        <f t="shared" si="227"/>
        <v>6224</v>
      </c>
      <c r="BE1661" s="205">
        <f t="shared" si="228"/>
        <v>239</v>
      </c>
      <c r="BF1661" s="175">
        <v>38964</v>
      </c>
      <c r="BG1661" s="175"/>
      <c r="BH1661" s="175">
        <v>6224</v>
      </c>
      <c r="BI1661" s="175">
        <v>5985</v>
      </c>
      <c r="BJ1661" s="175"/>
      <c r="BK1661" s="175">
        <v>16731</v>
      </c>
      <c r="BL1661" s="175">
        <v>2019</v>
      </c>
      <c r="BM1661" s="175">
        <v>3572</v>
      </c>
      <c r="BN1661" s="175">
        <v>755</v>
      </c>
      <c r="BO1661" s="175">
        <v>9902</v>
      </c>
      <c r="BP1661" s="198">
        <f t="shared" si="229"/>
        <v>16126</v>
      </c>
    </row>
    <row r="1662" spans="1:68" s="116" customFormat="1" x14ac:dyDescent="0.15">
      <c r="A1662" s="117">
        <v>3310001007</v>
      </c>
      <c r="B1662" s="118" t="s">
        <v>2435</v>
      </c>
      <c r="C1662" s="118" t="s">
        <v>2427</v>
      </c>
      <c r="D1662" s="118" t="s">
        <v>2430</v>
      </c>
      <c r="E1662" s="118" t="s">
        <v>4841</v>
      </c>
      <c r="F1662" s="120">
        <v>9</v>
      </c>
      <c r="G1662" s="119">
        <v>87200</v>
      </c>
      <c r="H1662" s="119"/>
      <c r="I1662" s="120" t="s">
        <v>5820</v>
      </c>
      <c r="J1662" s="120">
        <v>1000</v>
      </c>
      <c r="K1662" s="120">
        <v>87250</v>
      </c>
      <c r="L1662" s="120">
        <v>0.23899999999999999</v>
      </c>
      <c r="M1662" s="121" t="s">
        <v>5676</v>
      </c>
      <c r="N1662" s="120">
        <v>1</v>
      </c>
      <c r="O1662" s="119">
        <v>210</v>
      </c>
      <c r="P1662" s="119">
        <v>38</v>
      </c>
      <c r="Q1662" s="119">
        <v>5.2</v>
      </c>
      <c r="R1662" s="120"/>
      <c r="S1662" s="120"/>
      <c r="T1662" s="120"/>
      <c r="U1662" s="120" t="s">
        <v>5689</v>
      </c>
      <c r="V1662" s="172">
        <v>71.8</v>
      </c>
      <c r="W1662" s="172"/>
      <c r="X1662" s="172">
        <v>68.400000000000006</v>
      </c>
      <c r="Y1662" s="172"/>
      <c r="Z1662" s="172">
        <v>3.4</v>
      </c>
      <c r="AA1662" s="123">
        <v>928.4</v>
      </c>
      <c r="AB1662" s="123"/>
      <c r="AC1662" s="123"/>
      <c r="AD1662" s="123"/>
      <c r="AE1662" s="123"/>
      <c r="AF1662" s="123"/>
      <c r="AG1662" s="214"/>
      <c r="AH1662" s="229" t="str">
        <f t="shared" si="224"/>
        <v>a2</v>
      </c>
      <c r="AI1662" s="122"/>
      <c r="AJ1662" s="122"/>
      <c r="AK1662" s="122"/>
      <c r="AL1662" s="122"/>
      <c r="AM1662" s="122"/>
      <c r="AN1662" s="173"/>
      <c r="AO1662" s="173"/>
      <c r="AP1662" s="173"/>
      <c r="AQ1662" s="173"/>
      <c r="AR1662" s="173"/>
      <c r="AS1662" s="173"/>
      <c r="AT1662" s="173"/>
      <c r="AU1662" s="173"/>
      <c r="AV1662" s="173"/>
      <c r="AW1662" s="173"/>
      <c r="AX1662" s="173"/>
      <c r="AY1662" s="173"/>
      <c r="AZ1662" s="211">
        <f t="shared" si="230"/>
        <v>0</v>
      </c>
      <c r="BA1662" s="211">
        <f t="shared" si="231"/>
        <v>0</v>
      </c>
      <c r="BB1662" s="205">
        <f t="shared" si="225"/>
        <v>15285</v>
      </c>
      <c r="BC1662" s="205">
        <f t="shared" si="226"/>
        <v>14210</v>
      </c>
      <c r="BD1662" s="205">
        <f t="shared" si="227"/>
        <v>1960</v>
      </c>
      <c r="BE1662" s="205">
        <f t="shared" si="228"/>
        <v>885</v>
      </c>
      <c r="BF1662" s="175">
        <v>13325</v>
      </c>
      <c r="BG1662" s="175"/>
      <c r="BH1662" s="175">
        <v>1960</v>
      </c>
      <c r="BI1662" s="175">
        <v>1075</v>
      </c>
      <c r="BJ1662" s="175"/>
      <c r="BK1662" s="175">
        <v>6741</v>
      </c>
      <c r="BL1662" s="175">
        <v>284</v>
      </c>
      <c r="BM1662" s="175">
        <v>1387</v>
      </c>
      <c r="BN1662" s="175">
        <v>293</v>
      </c>
      <c r="BO1662" s="175">
        <v>3545</v>
      </c>
      <c r="BP1662" s="198">
        <f t="shared" si="229"/>
        <v>5505</v>
      </c>
    </row>
    <row r="1663" spans="1:68" s="116" customFormat="1" x14ac:dyDescent="0.15">
      <c r="A1663" s="117">
        <v>3310002008</v>
      </c>
      <c r="B1663" s="118" t="s">
        <v>2436</v>
      </c>
      <c r="C1663" s="118" t="s">
        <v>2427</v>
      </c>
      <c r="D1663" s="118" t="s">
        <v>2430</v>
      </c>
      <c r="E1663" s="118" t="s">
        <v>4842</v>
      </c>
      <c r="F1663" s="120">
        <v>14</v>
      </c>
      <c r="G1663" s="119">
        <v>193815</v>
      </c>
      <c r="H1663" s="119"/>
      <c r="I1663" s="120" t="s">
        <v>5820</v>
      </c>
      <c r="J1663" s="120">
        <v>1000</v>
      </c>
      <c r="K1663" s="120">
        <v>193815</v>
      </c>
      <c r="L1663" s="120">
        <v>0.53100000000000003</v>
      </c>
      <c r="M1663" s="121" t="s">
        <v>5657</v>
      </c>
      <c r="N1663" s="120">
        <v>1</v>
      </c>
      <c r="O1663" s="119">
        <v>180</v>
      </c>
      <c r="P1663" s="119">
        <v>35</v>
      </c>
      <c r="Q1663" s="119">
        <v>3.5</v>
      </c>
      <c r="R1663" s="120" t="s">
        <v>5658</v>
      </c>
      <c r="S1663" s="120">
        <v>0.17599999999999999</v>
      </c>
      <c r="T1663" s="120"/>
      <c r="U1663" s="120"/>
      <c r="V1663" s="172">
        <v>175.3</v>
      </c>
      <c r="W1663" s="172"/>
      <c r="X1663" s="172"/>
      <c r="Y1663" s="172"/>
      <c r="Z1663" s="172">
        <v>175.3</v>
      </c>
      <c r="AA1663" s="123"/>
      <c r="AB1663" s="123"/>
      <c r="AC1663" s="123">
        <v>120</v>
      </c>
      <c r="AD1663" s="123"/>
      <c r="AE1663" s="123"/>
      <c r="AF1663" s="123"/>
      <c r="AG1663" s="214"/>
      <c r="AH1663" s="229" t="str">
        <f t="shared" si="224"/>
        <v>a3</v>
      </c>
      <c r="AI1663" s="122"/>
      <c r="AJ1663" s="122"/>
      <c r="AK1663" s="122"/>
      <c r="AL1663" s="122"/>
      <c r="AM1663" s="122"/>
      <c r="AN1663" s="173">
        <v>5</v>
      </c>
      <c r="AO1663" s="173"/>
      <c r="AP1663" s="173"/>
      <c r="AQ1663" s="173"/>
      <c r="AR1663" s="173"/>
      <c r="AS1663" s="173">
        <v>2</v>
      </c>
      <c r="AT1663" s="173"/>
      <c r="AU1663" s="173"/>
      <c r="AV1663" s="173"/>
      <c r="AW1663" s="173"/>
      <c r="AX1663" s="173">
        <v>1</v>
      </c>
      <c r="AY1663" s="173"/>
      <c r="AZ1663" s="211">
        <f t="shared" si="230"/>
        <v>7</v>
      </c>
      <c r="BA1663" s="211">
        <f t="shared" si="231"/>
        <v>1</v>
      </c>
      <c r="BB1663" s="205">
        <f t="shared" si="225"/>
        <v>13326</v>
      </c>
      <c r="BC1663" s="205">
        <f t="shared" si="226"/>
        <v>13326</v>
      </c>
      <c r="BD1663" s="205">
        <f t="shared" si="227"/>
        <v>0</v>
      </c>
      <c r="BE1663" s="205">
        <f t="shared" si="228"/>
        <v>0</v>
      </c>
      <c r="BF1663" s="175">
        <v>13326</v>
      </c>
      <c r="BG1663" s="175"/>
      <c r="BH1663" s="175">
        <v>4766</v>
      </c>
      <c r="BI1663" s="175"/>
      <c r="BJ1663" s="175"/>
      <c r="BK1663" s="175">
        <v>2343</v>
      </c>
      <c r="BL1663" s="175">
        <v>328</v>
      </c>
      <c r="BM1663" s="175">
        <v>3208</v>
      </c>
      <c r="BN1663" s="175">
        <v>1354</v>
      </c>
      <c r="BO1663" s="175">
        <v>1327</v>
      </c>
      <c r="BP1663" s="198">
        <f t="shared" si="229"/>
        <v>6093</v>
      </c>
    </row>
    <row r="1664" spans="1:68" s="116" customFormat="1" x14ac:dyDescent="0.15">
      <c r="A1664" s="117">
        <v>3310002009</v>
      </c>
      <c r="B1664" s="118" t="s">
        <v>2437</v>
      </c>
      <c r="C1664" s="118" t="s">
        <v>2427</v>
      </c>
      <c r="D1664" s="118" t="s">
        <v>2430</v>
      </c>
      <c r="E1664" s="118" t="s">
        <v>4843</v>
      </c>
      <c r="F1664" s="120">
        <v>14</v>
      </c>
      <c r="G1664" s="119">
        <v>219032</v>
      </c>
      <c r="H1664" s="119"/>
      <c r="I1664" s="120" t="s">
        <v>5820</v>
      </c>
      <c r="J1664" s="120">
        <v>1400</v>
      </c>
      <c r="K1664" s="120">
        <v>219032</v>
      </c>
      <c r="L1664" s="120">
        <v>0.42899999999999999</v>
      </c>
      <c r="M1664" s="121" t="s">
        <v>5676</v>
      </c>
      <c r="N1664" s="120">
        <v>1</v>
      </c>
      <c r="O1664" s="119">
        <v>180</v>
      </c>
      <c r="P1664" s="119">
        <v>28</v>
      </c>
      <c r="Q1664" s="119">
        <v>4.2</v>
      </c>
      <c r="R1664" s="120"/>
      <c r="S1664" s="120"/>
      <c r="T1664" s="120"/>
      <c r="U1664" s="120" t="s">
        <v>5689</v>
      </c>
      <c r="V1664" s="172">
        <v>259.89</v>
      </c>
      <c r="W1664" s="172">
        <v>95.5</v>
      </c>
      <c r="X1664" s="172">
        <v>126.5</v>
      </c>
      <c r="Y1664" s="172"/>
      <c r="Z1664" s="172">
        <v>37.89</v>
      </c>
      <c r="AA1664" s="123">
        <v>1699</v>
      </c>
      <c r="AB1664" s="123"/>
      <c r="AC1664" s="123"/>
      <c r="AD1664" s="123"/>
      <c r="AE1664" s="123"/>
      <c r="AF1664" s="123"/>
      <c r="AG1664" s="214"/>
      <c r="AH1664" s="229" t="str">
        <f t="shared" si="224"/>
        <v>a2</v>
      </c>
      <c r="AI1664" s="122"/>
      <c r="AJ1664" s="122"/>
      <c r="AK1664" s="122"/>
      <c r="AL1664" s="122"/>
      <c r="AM1664" s="122"/>
      <c r="AN1664" s="173">
        <v>0.5</v>
      </c>
      <c r="AO1664" s="173">
        <v>0.5</v>
      </c>
      <c r="AP1664" s="173"/>
      <c r="AQ1664" s="173"/>
      <c r="AR1664" s="173"/>
      <c r="AS1664" s="173"/>
      <c r="AT1664" s="173"/>
      <c r="AU1664" s="173"/>
      <c r="AV1664" s="173"/>
      <c r="AW1664" s="173"/>
      <c r="AX1664" s="173"/>
      <c r="AY1664" s="173"/>
      <c r="AZ1664" s="211">
        <f t="shared" si="230"/>
        <v>1</v>
      </c>
      <c r="BA1664" s="211">
        <f t="shared" si="231"/>
        <v>0</v>
      </c>
      <c r="BB1664" s="205">
        <f t="shared" si="225"/>
        <v>36116</v>
      </c>
      <c r="BC1664" s="205">
        <f t="shared" si="226"/>
        <v>33264</v>
      </c>
      <c r="BD1664" s="205">
        <f t="shared" si="227"/>
        <v>3112</v>
      </c>
      <c r="BE1664" s="205">
        <f t="shared" si="228"/>
        <v>260</v>
      </c>
      <c r="BF1664" s="175">
        <v>33004</v>
      </c>
      <c r="BG1664" s="175"/>
      <c r="BH1664" s="175">
        <v>3112</v>
      </c>
      <c r="BI1664" s="175">
        <v>2852</v>
      </c>
      <c r="BJ1664" s="175"/>
      <c r="BK1664" s="175">
        <v>14398</v>
      </c>
      <c r="BL1664" s="175">
        <v>1901</v>
      </c>
      <c r="BM1664" s="175">
        <v>4764</v>
      </c>
      <c r="BN1664" s="175">
        <v>537</v>
      </c>
      <c r="BO1664" s="175">
        <v>8552</v>
      </c>
      <c r="BP1664" s="198">
        <f t="shared" si="229"/>
        <v>11664</v>
      </c>
    </row>
    <row r="1665" spans="1:68" s="116" customFormat="1" x14ac:dyDescent="0.15">
      <c r="A1665" s="117">
        <v>3310002010</v>
      </c>
      <c r="B1665" s="118" t="s">
        <v>2438</v>
      </c>
      <c r="C1665" s="118" t="s">
        <v>2427</v>
      </c>
      <c r="D1665" s="118" t="s">
        <v>2430</v>
      </c>
      <c r="E1665" s="118" t="s">
        <v>4844</v>
      </c>
      <c r="F1665" s="120">
        <v>12</v>
      </c>
      <c r="G1665" s="119">
        <v>231775</v>
      </c>
      <c r="H1665" s="119"/>
      <c r="I1665" s="120" t="s">
        <v>5820</v>
      </c>
      <c r="J1665" s="120">
        <v>1400</v>
      </c>
      <c r="K1665" s="120">
        <v>231775</v>
      </c>
      <c r="L1665" s="120">
        <v>0.45400000000000001</v>
      </c>
      <c r="M1665" s="121" t="s">
        <v>5657</v>
      </c>
      <c r="N1665" s="120">
        <v>1</v>
      </c>
      <c r="O1665" s="119">
        <v>200</v>
      </c>
      <c r="P1665" s="119">
        <v>39</v>
      </c>
      <c r="Q1665" s="119">
        <v>4.4000000000000004</v>
      </c>
      <c r="R1665" s="120" t="s">
        <v>5658</v>
      </c>
      <c r="S1665" s="120">
        <v>0.37</v>
      </c>
      <c r="T1665" s="120"/>
      <c r="U1665" s="120"/>
      <c r="V1665" s="172">
        <v>275.39999999999998</v>
      </c>
      <c r="W1665" s="172"/>
      <c r="X1665" s="172"/>
      <c r="Y1665" s="172"/>
      <c r="Z1665" s="172">
        <v>275.39999999999998</v>
      </c>
      <c r="AA1665" s="123"/>
      <c r="AB1665" s="123"/>
      <c r="AC1665" s="123">
        <v>179.4</v>
      </c>
      <c r="AD1665" s="123"/>
      <c r="AE1665" s="123"/>
      <c r="AF1665" s="123"/>
      <c r="AG1665" s="214"/>
      <c r="AH1665" s="229" t="str">
        <f t="shared" si="224"/>
        <v>a3</v>
      </c>
      <c r="AI1665" s="122"/>
      <c r="AJ1665" s="122"/>
      <c r="AK1665" s="122"/>
      <c r="AL1665" s="122"/>
      <c r="AM1665" s="122"/>
      <c r="AN1665" s="173">
        <v>5</v>
      </c>
      <c r="AO1665" s="173"/>
      <c r="AP1665" s="173"/>
      <c r="AQ1665" s="173"/>
      <c r="AR1665" s="173"/>
      <c r="AS1665" s="173">
        <v>2</v>
      </c>
      <c r="AT1665" s="173">
        <v>0.5</v>
      </c>
      <c r="AU1665" s="173">
        <v>0.5</v>
      </c>
      <c r="AV1665" s="173">
        <v>0.5</v>
      </c>
      <c r="AW1665" s="173">
        <v>0.5</v>
      </c>
      <c r="AX1665" s="173">
        <v>1</v>
      </c>
      <c r="AY1665" s="173"/>
      <c r="AZ1665" s="211">
        <f t="shared" si="230"/>
        <v>7</v>
      </c>
      <c r="BA1665" s="211">
        <f t="shared" si="231"/>
        <v>3</v>
      </c>
      <c r="BB1665" s="205">
        <f t="shared" si="225"/>
        <v>23763</v>
      </c>
      <c r="BC1665" s="205">
        <f t="shared" si="226"/>
        <v>23763</v>
      </c>
      <c r="BD1665" s="205">
        <f t="shared" si="227"/>
        <v>-1090</v>
      </c>
      <c r="BE1665" s="205">
        <f t="shared" si="228"/>
        <v>-1090</v>
      </c>
      <c r="BF1665" s="175">
        <v>24853</v>
      </c>
      <c r="BG1665" s="175"/>
      <c r="BH1665" s="175">
        <v>9615</v>
      </c>
      <c r="BI1665" s="175"/>
      <c r="BJ1665" s="175"/>
      <c r="BK1665" s="175">
        <v>2578</v>
      </c>
      <c r="BL1665" s="175">
        <v>5526</v>
      </c>
      <c r="BM1665" s="175">
        <v>4377</v>
      </c>
      <c r="BN1665" s="175">
        <v>308</v>
      </c>
      <c r="BO1665" s="175">
        <v>1359</v>
      </c>
      <c r="BP1665" s="198">
        <f t="shared" si="229"/>
        <v>10974</v>
      </c>
    </row>
    <row r="1666" spans="1:68" s="116" customFormat="1" x14ac:dyDescent="0.15">
      <c r="A1666" s="117">
        <v>3310002011</v>
      </c>
      <c r="B1666" s="118" t="s">
        <v>2439</v>
      </c>
      <c r="C1666" s="118" t="s">
        <v>2427</v>
      </c>
      <c r="D1666" s="118" t="s">
        <v>2430</v>
      </c>
      <c r="E1666" s="118" t="s">
        <v>4845</v>
      </c>
      <c r="F1666" s="120">
        <v>8</v>
      </c>
      <c r="G1666" s="119">
        <v>217540</v>
      </c>
      <c r="H1666" s="119"/>
      <c r="I1666" s="120" t="s">
        <v>5820</v>
      </c>
      <c r="J1666" s="120">
        <v>900</v>
      </c>
      <c r="K1666" s="120">
        <v>217540</v>
      </c>
      <c r="L1666" s="120">
        <v>0.66200000000000003</v>
      </c>
      <c r="M1666" s="121" t="s">
        <v>5676</v>
      </c>
      <c r="N1666" s="120">
        <v>1</v>
      </c>
      <c r="O1666" s="119">
        <v>190</v>
      </c>
      <c r="P1666" s="119">
        <v>32</v>
      </c>
      <c r="Q1666" s="119">
        <v>3.8</v>
      </c>
      <c r="R1666" s="120" t="s">
        <v>5658</v>
      </c>
      <c r="S1666" s="120">
        <v>0.252</v>
      </c>
      <c r="T1666" s="120"/>
      <c r="U1666" s="120"/>
      <c r="V1666" s="172">
        <v>147.80000000000001</v>
      </c>
      <c r="W1666" s="172"/>
      <c r="X1666" s="172"/>
      <c r="Y1666" s="172"/>
      <c r="Z1666" s="172">
        <v>147.80000000000001</v>
      </c>
      <c r="AA1666" s="123"/>
      <c r="AB1666" s="123"/>
      <c r="AC1666" s="123">
        <v>150</v>
      </c>
      <c r="AD1666" s="123"/>
      <c r="AE1666" s="123"/>
      <c r="AF1666" s="123"/>
      <c r="AG1666" s="214"/>
      <c r="AH1666" s="229" t="str">
        <f t="shared" si="224"/>
        <v>a3</v>
      </c>
      <c r="AI1666" s="122"/>
      <c r="AJ1666" s="122"/>
      <c r="AK1666" s="122"/>
      <c r="AL1666" s="122"/>
      <c r="AM1666" s="122"/>
      <c r="AN1666" s="173">
        <v>5</v>
      </c>
      <c r="AO1666" s="173"/>
      <c r="AP1666" s="173"/>
      <c r="AQ1666" s="173"/>
      <c r="AR1666" s="173"/>
      <c r="AS1666" s="173">
        <v>2</v>
      </c>
      <c r="AT1666" s="173"/>
      <c r="AU1666" s="173"/>
      <c r="AV1666" s="173"/>
      <c r="AW1666" s="173"/>
      <c r="AX1666" s="173">
        <v>1</v>
      </c>
      <c r="AY1666" s="173"/>
      <c r="AZ1666" s="211">
        <f t="shared" si="230"/>
        <v>7</v>
      </c>
      <c r="BA1666" s="211">
        <f t="shared" si="231"/>
        <v>1</v>
      </c>
      <c r="BB1666" s="205">
        <f t="shared" si="225"/>
        <v>14747</v>
      </c>
      <c r="BC1666" s="205">
        <f t="shared" si="226"/>
        <v>14747</v>
      </c>
      <c r="BD1666" s="205">
        <f t="shared" si="227"/>
        <v>0</v>
      </c>
      <c r="BE1666" s="205">
        <f t="shared" si="228"/>
        <v>0</v>
      </c>
      <c r="BF1666" s="175">
        <v>14747</v>
      </c>
      <c r="BG1666" s="175"/>
      <c r="BH1666" s="175">
        <v>5163</v>
      </c>
      <c r="BI1666" s="175"/>
      <c r="BJ1666" s="175"/>
      <c r="BK1666" s="175">
        <v>2539</v>
      </c>
      <c r="BL1666" s="175">
        <v>1537</v>
      </c>
      <c r="BM1666" s="175">
        <v>2383</v>
      </c>
      <c r="BN1666" s="175">
        <v>1210</v>
      </c>
      <c r="BO1666" s="175">
        <v>1915</v>
      </c>
      <c r="BP1666" s="198">
        <f t="shared" si="229"/>
        <v>7078</v>
      </c>
    </row>
    <row r="1667" spans="1:68" s="116" customFormat="1" x14ac:dyDescent="0.15">
      <c r="A1667" s="117">
        <v>3320201002</v>
      </c>
      <c r="B1667" s="118" t="s">
        <v>2440</v>
      </c>
      <c r="C1667" s="118" t="s">
        <v>2427</v>
      </c>
      <c r="D1667" s="118" t="s">
        <v>2441</v>
      </c>
      <c r="E1667" s="118" t="s">
        <v>4846</v>
      </c>
      <c r="F1667" s="120">
        <v>43</v>
      </c>
      <c r="G1667" s="119">
        <v>6884787</v>
      </c>
      <c r="H1667" s="119">
        <v>348099</v>
      </c>
      <c r="I1667" s="120" t="s">
        <v>5821</v>
      </c>
      <c r="J1667" s="120">
        <v>29900</v>
      </c>
      <c r="K1667" s="120">
        <v>7396702</v>
      </c>
      <c r="L1667" s="120">
        <v>0.67800000000000005</v>
      </c>
      <c r="M1667" s="121" t="s">
        <v>5656</v>
      </c>
      <c r="N1667" s="120">
        <v>2</v>
      </c>
      <c r="O1667" s="119">
        <v>157</v>
      </c>
      <c r="P1667" s="119">
        <v>31</v>
      </c>
      <c r="Q1667" s="119">
        <v>3.5</v>
      </c>
      <c r="R1667" s="120" t="s">
        <v>5655</v>
      </c>
      <c r="S1667" s="120">
        <v>131.6</v>
      </c>
      <c r="T1667" s="120"/>
      <c r="U1667" s="120"/>
      <c r="V1667" s="172">
        <v>3534.3</v>
      </c>
      <c r="W1667" s="172">
        <v>934.8</v>
      </c>
      <c r="X1667" s="172">
        <v>1654.4</v>
      </c>
      <c r="Y1667" s="172">
        <v>893.5</v>
      </c>
      <c r="Z1667" s="172">
        <v>51.6</v>
      </c>
      <c r="AA1667" s="123">
        <v>37613</v>
      </c>
      <c r="AB1667" s="123">
        <v>29947.500000000069</v>
      </c>
      <c r="AC1667" s="123">
        <v>3656</v>
      </c>
      <c r="AD1667" s="123"/>
      <c r="AE1667" s="123"/>
      <c r="AF1667" s="123"/>
      <c r="AG1667" s="214"/>
      <c r="AH1667" s="229" t="str">
        <f t="shared" si="224"/>
        <v>b3</v>
      </c>
      <c r="AI1667" s="122"/>
      <c r="AJ1667" s="122"/>
      <c r="AK1667" s="122"/>
      <c r="AL1667" s="122"/>
      <c r="AM1667" s="122"/>
      <c r="AN1667" s="173">
        <v>7</v>
      </c>
      <c r="AO1667" s="173"/>
      <c r="AP1667" s="173"/>
      <c r="AQ1667" s="173"/>
      <c r="AR1667" s="173"/>
      <c r="AS1667" s="173">
        <v>1</v>
      </c>
      <c r="AT1667" s="173">
        <v>8</v>
      </c>
      <c r="AU1667" s="173">
        <v>5</v>
      </c>
      <c r="AV1667" s="173">
        <v>2</v>
      </c>
      <c r="AW1667" s="173">
        <v>5</v>
      </c>
      <c r="AX1667" s="173">
        <v>3</v>
      </c>
      <c r="AY1667" s="173">
        <v>1</v>
      </c>
      <c r="AZ1667" s="211">
        <f t="shared" si="230"/>
        <v>8</v>
      </c>
      <c r="BA1667" s="211">
        <f t="shared" si="231"/>
        <v>24</v>
      </c>
      <c r="BB1667" s="205">
        <f t="shared" si="225"/>
        <v>563064</v>
      </c>
      <c r="BC1667" s="205">
        <f t="shared" si="226"/>
        <v>454028</v>
      </c>
      <c r="BD1667" s="205">
        <f t="shared" si="227"/>
        <v>112266</v>
      </c>
      <c r="BE1667" s="205">
        <f t="shared" si="228"/>
        <v>3230</v>
      </c>
      <c r="BF1667" s="175">
        <v>450798</v>
      </c>
      <c r="BG1667" s="175">
        <v>33652</v>
      </c>
      <c r="BH1667" s="175">
        <v>167370</v>
      </c>
      <c r="BI1667" s="175">
        <v>109036</v>
      </c>
      <c r="BJ1667" s="175"/>
      <c r="BK1667" s="175">
        <v>53204</v>
      </c>
      <c r="BL1667" s="175">
        <v>46973</v>
      </c>
      <c r="BM1667" s="175">
        <v>66265</v>
      </c>
      <c r="BN1667" s="175">
        <v>35722</v>
      </c>
      <c r="BO1667" s="175">
        <v>50842</v>
      </c>
      <c r="BP1667" s="198">
        <f t="shared" si="229"/>
        <v>218212</v>
      </c>
    </row>
    <row r="1668" spans="1:68" s="116" customFormat="1" x14ac:dyDescent="0.15">
      <c r="A1668" s="117">
        <v>3320201003</v>
      </c>
      <c r="B1668" s="118" t="s">
        <v>2442</v>
      </c>
      <c r="C1668" s="118" t="s">
        <v>2427</v>
      </c>
      <c r="D1668" s="118" t="s">
        <v>2441</v>
      </c>
      <c r="E1668" s="118" t="s">
        <v>4847</v>
      </c>
      <c r="F1668" s="120">
        <v>37</v>
      </c>
      <c r="G1668" s="119">
        <v>9091320</v>
      </c>
      <c r="H1668" s="119">
        <v>1285360</v>
      </c>
      <c r="I1668" s="120" t="s">
        <v>5821</v>
      </c>
      <c r="J1668" s="120">
        <v>47000</v>
      </c>
      <c r="K1668" s="120">
        <v>9091320</v>
      </c>
      <c r="L1668" s="120">
        <v>0.53</v>
      </c>
      <c r="M1668" s="121" t="s">
        <v>5656</v>
      </c>
      <c r="N1668" s="120">
        <v>2</v>
      </c>
      <c r="O1668" s="119">
        <v>185</v>
      </c>
      <c r="P1668" s="119">
        <v>46.8</v>
      </c>
      <c r="Q1668" s="119">
        <v>4.68</v>
      </c>
      <c r="R1668" s="120" t="s">
        <v>5655</v>
      </c>
      <c r="S1668" s="120">
        <v>194.75800000000001</v>
      </c>
      <c r="T1668" s="120"/>
      <c r="U1668" s="120"/>
      <c r="V1668" s="172">
        <v>5177</v>
      </c>
      <c r="W1668" s="172">
        <v>289</v>
      </c>
      <c r="X1668" s="172">
        <v>3119</v>
      </c>
      <c r="Y1668" s="172">
        <v>530</v>
      </c>
      <c r="Z1668" s="172">
        <v>1239</v>
      </c>
      <c r="AA1668" s="123">
        <v>89013</v>
      </c>
      <c r="AB1668" s="123"/>
      <c r="AC1668" s="123">
        <v>7658.4290000000001</v>
      </c>
      <c r="AD1668" s="123"/>
      <c r="AE1668" s="123"/>
      <c r="AF1668" s="123"/>
      <c r="AG1668" s="214"/>
      <c r="AH1668" s="229" t="str">
        <f t="shared" si="224"/>
        <v>b3</v>
      </c>
      <c r="AI1668" s="122"/>
      <c r="AJ1668" s="122"/>
      <c r="AK1668" s="122"/>
      <c r="AL1668" s="122"/>
      <c r="AM1668" s="122"/>
      <c r="AN1668" s="173">
        <v>6</v>
      </c>
      <c r="AO1668" s="173"/>
      <c r="AP1668" s="173"/>
      <c r="AQ1668" s="173"/>
      <c r="AR1668" s="173"/>
      <c r="AS1668" s="173">
        <v>2</v>
      </c>
      <c r="AT1668" s="173">
        <v>12</v>
      </c>
      <c r="AU1668" s="173">
        <v>4</v>
      </c>
      <c r="AV1668" s="173">
        <v>2</v>
      </c>
      <c r="AW1668" s="173">
        <v>1</v>
      </c>
      <c r="AX1668" s="173">
        <v>1</v>
      </c>
      <c r="AY1668" s="173">
        <v>2</v>
      </c>
      <c r="AZ1668" s="211">
        <f t="shared" si="230"/>
        <v>8</v>
      </c>
      <c r="BA1668" s="211">
        <f t="shared" si="231"/>
        <v>22</v>
      </c>
      <c r="BB1668" s="205">
        <f t="shared" si="225"/>
        <v>721258</v>
      </c>
      <c r="BC1668" s="205">
        <f t="shared" si="226"/>
        <v>611259</v>
      </c>
      <c r="BD1668" s="205">
        <f t="shared" si="227"/>
        <v>113238</v>
      </c>
      <c r="BE1668" s="205">
        <f t="shared" si="228"/>
        <v>3239</v>
      </c>
      <c r="BF1668" s="175">
        <v>608020</v>
      </c>
      <c r="BG1668" s="175">
        <v>46189</v>
      </c>
      <c r="BH1668" s="175">
        <v>152355</v>
      </c>
      <c r="BI1668" s="175">
        <v>109999</v>
      </c>
      <c r="BJ1668" s="175"/>
      <c r="BK1668" s="175">
        <v>192659</v>
      </c>
      <c r="BL1668" s="175">
        <v>45050</v>
      </c>
      <c r="BM1668" s="175">
        <v>87598</v>
      </c>
      <c r="BN1668" s="175">
        <v>45853</v>
      </c>
      <c r="BO1668" s="175">
        <v>41555</v>
      </c>
      <c r="BP1668" s="198">
        <f t="shared" si="229"/>
        <v>193910</v>
      </c>
    </row>
    <row r="1669" spans="1:68" s="116" customFormat="1" x14ac:dyDescent="0.15">
      <c r="A1669" s="117">
        <v>3320201004</v>
      </c>
      <c r="B1669" s="118" t="s">
        <v>2443</v>
      </c>
      <c r="C1669" s="118" t="s">
        <v>2427</v>
      </c>
      <c r="D1669" s="118" t="s">
        <v>2441</v>
      </c>
      <c r="E1669" s="118" t="s">
        <v>4848</v>
      </c>
      <c r="F1669" s="120">
        <v>31</v>
      </c>
      <c r="G1669" s="119">
        <v>4726129</v>
      </c>
      <c r="H1669" s="119"/>
      <c r="I1669" s="120" t="s">
        <v>5820</v>
      </c>
      <c r="J1669" s="120">
        <v>23500</v>
      </c>
      <c r="K1669" s="120">
        <v>5071056</v>
      </c>
      <c r="L1669" s="120">
        <v>0.59099999999999997</v>
      </c>
      <c r="M1669" s="121" t="s">
        <v>5654</v>
      </c>
      <c r="N1669" s="120">
        <v>2</v>
      </c>
      <c r="O1669" s="119">
        <v>158</v>
      </c>
      <c r="P1669" s="119">
        <v>52</v>
      </c>
      <c r="Q1669" s="119">
        <v>4.5999999999999996</v>
      </c>
      <c r="R1669" s="120" t="s">
        <v>5655</v>
      </c>
      <c r="S1669" s="120">
        <v>137.19999999999999</v>
      </c>
      <c r="T1669" s="120"/>
      <c r="U1669" s="120"/>
      <c r="V1669" s="172">
        <v>3158.1</v>
      </c>
      <c r="W1669" s="172">
        <v>919.6</v>
      </c>
      <c r="X1669" s="172">
        <v>1518.9</v>
      </c>
      <c r="Y1669" s="172">
        <v>639.5</v>
      </c>
      <c r="Z1669" s="172">
        <v>80.099999999999994</v>
      </c>
      <c r="AA1669" s="123">
        <v>55070</v>
      </c>
      <c r="AB1669" s="123">
        <v>19645.5</v>
      </c>
      <c r="AC1669" s="123">
        <v>4325</v>
      </c>
      <c r="AD1669" s="123"/>
      <c r="AE1669" s="123"/>
      <c r="AF1669" s="123"/>
      <c r="AG1669" s="214"/>
      <c r="AH1669" s="229" t="str">
        <f t="shared" ref="AH1669:AH1732" si="232">IF(N1669=1,IF(AG1669&gt;0,"a4",IF(AC1669&gt;0,"a3",IF(AA1669&gt;0,"a2","a1"))),IF(AG1669&gt;0,"b4",IF(AC1669&gt;0,"b3",IF(AA1669&gt;0,"b2","b1"))))</f>
        <v>b3</v>
      </c>
      <c r="AI1669" s="122"/>
      <c r="AJ1669" s="122"/>
      <c r="AK1669" s="122"/>
      <c r="AL1669" s="122"/>
      <c r="AM1669" s="122"/>
      <c r="AN1669" s="173">
        <v>7</v>
      </c>
      <c r="AO1669" s="173"/>
      <c r="AP1669" s="173"/>
      <c r="AQ1669" s="173"/>
      <c r="AR1669" s="173"/>
      <c r="AS1669" s="173">
        <v>1</v>
      </c>
      <c r="AT1669" s="173">
        <v>4</v>
      </c>
      <c r="AU1669" s="173">
        <v>5</v>
      </c>
      <c r="AV1669" s="173">
        <v>2</v>
      </c>
      <c r="AW1669" s="173">
        <v>1</v>
      </c>
      <c r="AX1669" s="173">
        <v>1</v>
      </c>
      <c r="AY1669" s="173"/>
      <c r="AZ1669" s="211">
        <f t="shared" si="230"/>
        <v>8</v>
      </c>
      <c r="BA1669" s="211">
        <f t="shared" si="231"/>
        <v>13</v>
      </c>
      <c r="BB1669" s="205">
        <f t="shared" ref="BB1669:BB1732" si="233">SUM(BG1669:BO1669)</f>
        <v>378632</v>
      </c>
      <c r="BC1669" s="205">
        <f t="shared" ref="BC1669:BC1732" si="234">BG1669+BH1669+BK1669+BL1669+BM1669+BN1669+BO1669</f>
        <v>316183</v>
      </c>
      <c r="BD1669" s="205">
        <f t="shared" ref="BD1669:BD1732" si="235">BB1669-BF1669</f>
        <v>64792</v>
      </c>
      <c r="BE1669" s="205">
        <f t="shared" ref="BE1669:BE1732" si="236">BC1669-BF1669</f>
        <v>2343</v>
      </c>
      <c r="BF1669" s="175">
        <v>313840</v>
      </c>
      <c r="BG1669" s="175">
        <v>35761</v>
      </c>
      <c r="BH1669" s="175">
        <v>87773</v>
      </c>
      <c r="BI1669" s="175">
        <v>62449</v>
      </c>
      <c r="BJ1669" s="175"/>
      <c r="BK1669" s="175">
        <v>61313</v>
      </c>
      <c r="BL1669" s="175">
        <v>17785</v>
      </c>
      <c r="BM1669" s="175">
        <v>56971</v>
      </c>
      <c r="BN1669" s="175">
        <v>26223</v>
      </c>
      <c r="BO1669" s="175">
        <v>30357</v>
      </c>
      <c r="BP1669" s="198">
        <f t="shared" ref="BP1669:BP1732" si="237">BH1669+BO1669</f>
        <v>118130</v>
      </c>
    </row>
    <row r="1670" spans="1:68" s="116" customFormat="1" x14ac:dyDescent="0.15">
      <c r="A1670" s="117">
        <v>3320201005</v>
      </c>
      <c r="B1670" s="118" t="s">
        <v>2444</v>
      </c>
      <c r="C1670" s="118" t="s">
        <v>2427</v>
      </c>
      <c r="D1670" s="118" t="s">
        <v>2441</v>
      </c>
      <c r="E1670" s="118" t="s">
        <v>4849</v>
      </c>
      <c r="F1670" s="120">
        <v>9</v>
      </c>
      <c r="G1670" s="119">
        <v>899457</v>
      </c>
      <c r="H1670" s="119"/>
      <c r="I1670" s="120" t="s">
        <v>5820</v>
      </c>
      <c r="J1670" s="120">
        <v>6000</v>
      </c>
      <c r="K1670" s="120">
        <v>899455</v>
      </c>
      <c r="L1670" s="120">
        <v>0.41099999999999998</v>
      </c>
      <c r="M1670" s="121" t="s">
        <v>5676</v>
      </c>
      <c r="N1670" s="120">
        <v>1</v>
      </c>
      <c r="O1670" s="119">
        <v>160</v>
      </c>
      <c r="P1670" s="119">
        <v>38</v>
      </c>
      <c r="Q1670" s="119">
        <v>3.6</v>
      </c>
      <c r="R1670" s="120"/>
      <c r="S1670" s="120"/>
      <c r="T1670" s="120"/>
      <c r="U1670" s="120" t="s">
        <v>5592</v>
      </c>
      <c r="V1670" s="172">
        <v>614.20000000000005</v>
      </c>
      <c r="W1670" s="172">
        <v>167.7</v>
      </c>
      <c r="X1670" s="172">
        <v>313.89999999999998</v>
      </c>
      <c r="Y1670" s="172">
        <v>69.400000000000006</v>
      </c>
      <c r="Z1670" s="172">
        <v>63.2</v>
      </c>
      <c r="AA1670" s="123">
        <v>10493</v>
      </c>
      <c r="AB1670" s="123"/>
      <c r="AC1670" s="123">
        <v>793</v>
      </c>
      <c r="AD1670" s="123"/>
      <c r="AE1670" s="123"/>
      <c r="AF1670" s="123"/>
      <c r="AG1670" s="214"/>
      <c r="AH1670" s="229" t="str">
        <f t="shared" si="232"/>
        <v>a3</v>
      </c>
      <c r="AI1670" s="122"/>
      <c r="AJ1670" s="122"/>
      <c r="AK1670" s="122"/>
      <c r="AL1670" s="122"/>
      <c r="AM1670" s="122"/>
      <c r="AN1670" s="173">
        <v>0.5</v>
      </c>
      <c r="AO1670" s="173"/>
      <c r="AP1670" s="173"/>
      <c r="AQ1670" s="173"/>
      <c r="AR1670" s="173"/>
      <c r="AS1670" s="173"/>
      <c r="AT1670" s="173">
        <v>1</v>
      </c>
      <c r="AU1670" s="173">
        <v>1</v>
      </c>
      <c r="AV1670" s="173"/>
      <c r="AW1670" s="173"/>
      <c r="AX1670" s="173"/>
      <c r="AY1670" s="173"/>
      <c r="AZ1670" s="211">
        <f t="shared" ref="AZ1670:AZ1733" si="238">SUBTOTAL(9,AN1670:AS1670)</f>
        <v>0.5</v>
      </c>
      <c r="BA1670" s="211">
        <f t="shared" ref="BA1670:BA1733" si="239">SUBTOTAL(9,AT1670:AY1670)</f>
        <v>2</v>
      </c>
      <c r="BB1670" s="205">
        <f t="shared" si="233"/>
        <v>94356</v>
      </c>
      <c r="BC1670" s="205">
        <f t="shared" si="234"/>
        <v>75363</v>
      </c>
      <c r="BD1670" s="205">
        <f t="shared" si="235"/>
        <v>19603</v>
      </c>
      <c r="BE1670" s="205">
        <f t="shared" si="236"/>
        <v>610</v>
      </c>
      <c r="BF1670" s="175">
        <v>74753</v>
      </c>
      <c r="BG1670" s="175">
        <v>10457</v>
      </c>
      <c r="BH1670" s="175">
        <v>26670</v>
      </c>
      <c r="BI1670" s="175">
        <v>18993</v>
      </c>
      <c r="BJ1670" s="175"/>
      <c r="BK1670" s="175">
        <v>11142</v>
      </c>
      <c r="BL1670" s="175">
        <v>1531</v>
      </c>
      <c r="BM1670" s="175">
        <v>11377</v>
      </c>
      <c r="BN1670" s="175">
        <v>6447</v>
      </c>
      <c r="BO1670" s="175">
        <v>7739</v>
      </c>
      <c r="BP1670" s="198">
        <f t="shared" si="237"/>
        <v>34409</v>
      </c>
    </row>
    <row r="1671" spans="1:68" s="116" customFormat="1" x14ac:dyDescent="0.15">
      <c r="A1671" s="117">
        <v>3320301001</v>
      </c>
      <c r="B1671" s="118" t="s">
        <v>515</v>
      </c>
      <c r="C1671" s="118" t="s">
        <v>2427</v>
      </c>
      <c r="D1671" s="118" t="s">
        <v>2445</v>
      </c>
      <c r="E1671" s="118" t="s">
        <v>4850</v>
      </c>
      <c r="F1671" s="120">
        <v>22</v>
      </c>
      <c r="G1671" s="119">
        <v>5203866</v>
      </c>
      <c r="H1671" s="119"/>
      <c r="I1671" s="120" t="s">
        <v>5820</v>
      </c>
      <c r="J1671" s="120">
        <v>27900</v>
      </c>
      <c r="K1671" s="120">
        <v>3912744</v>
      </c>
      <c r="L1671" s="120">
        <v>0.38400000000000001</v>
      </c>
      <c r="M1671" s="121" t="s">
        <v>5654</v>
      </c>
      <c r="N1671" s="120">
        <v>1</v>
      </c>
      <c r="O1671" s="119">
        <v>198.2</v>
      </c>
      <c r="P1671" s="119"/>
      <c r="Q1671" s="119"/>
      <c r="R1671" s="120" t="s">
        <v>5655</v>
      </c>
      <c r="S1671" s="120">
        <v>97.5</v>
      </c>
      <c r="T1671" s="120"/>
      <c r="U1671" s="120"/>
      <c r="V1671" s="172">
        <v>2396</v>
      </c>
      <c r="W1671" s="172">
        <v>204</v>
      </c>
      <c r="X1671" s="172">
        <v>1453</v>
      </c>
      <c r="Y1671" s="172">
        <v>302</v>
      </c>
      <c r="Z1671" s="172">
        <v>437</v>
      </c>
      <c r="AA1671" s="123">
        <v>18020.400000000001</v>
      </c>
      <c r="AB1671" s="123"/>
      <c r="AC1671" s="123">
        <v>3374</v>
      </c>
      <c r="AD1671" s="123"/>
      <c r="AE1671" s="123"/>
      <c r="AF1671" s="123"/>
      <c r="AG1671" s="214"/>
      <c r="AH1671" s="229" t="str">
        <f t="shared" si="232"/>
        <v>a3</v>
      </c>
      <c r="AI1671" s="122"/>
      <c r="AJ1671" s="122"/>
      <c r="AK1671" s="122"/>
      <c r="AL1671" s="122"/>
      <c r="AM1671" s="122"/>
      <c r="AN1671" s="173">
        <v>3</v>
      </c>
      <c r="AO1671" s="173"/>
      <c r="AP1671" s="173"/>
      <c r="AQ1671" s="173"/>
      <c r="AR1671" s="173"/>
      <c r="AS1671" s="173">
        <v>1</v>
      </c>
      <c r="AT1671" s="173">
        <v>5</v>
      </c>
      <c r="AU1671" s="173">
        <v>1</v>
      </c>
      <c r="AV1671" s="173">
        <v>4</v>
      </c>
      <c r="AW1671" s="173">
        <v>1</v>
      </c>
      <c r="AX1671" s="173">
        <v>2</v>
      </c>
      <c r="AY1671" s="173"/>
      <c r="AZ1671" s="211">
        <f t="shared" si="238"/>
        <v>4</v>
      </c>
      <c r="BA1671" s="211">
        <f t="shared" si="239"/>
        <v>13</v>
      </c>
      <c r="BB1671" s="205">
        <f t="shared" si="233"/>
        <v>230783</v>
      </c>
      <c r="BC1671" s="205">
        <f t="shared" si="234"/>
        <v>230783</v>
      </c>
      <c r="BD1671" s="205">
        <f t="shared" si="235"/>
        <v>0</v>
      </c>
      <c r="BE1671" s="205">
        <f t="shared" si="236"/>
        <v>0</v>
      </c>
      <c r="BF1671" s="175">
        <v>230783</v>
      </c>
      <c r="BG1671" s="175">
        <v>15006</v>
      </c>
      <c r="BH1671" s="175">
        <v>92496</v>
      </c>
      <c r="BI1671" s="175"/>
      <c r="BJ1671" s="175"/>
      <c r="BK1671" s="175">
        <v>44792</v>
      </c>
      <c r="BL1671" s="175">
        <v>5800</v>
      </c>
      <c r="BM1671" s="175">
        <v>38543</v>
      </c>
      <c r="BN1671" s="175">
        <v>19067</v>
      </c>
      <c r="BO1671" s="175">
        <v>15079</v>
      </c>
      <c r="BP1671" s="198">
        <f t="shared" si="237"/>
        <v>107575</v>
      </c>
    </row>
    <row r="1672" spans="1:68" s="116" customFormat="1" x14ac:dyDescent="0.15">
      <c r="A1672" s="117">
        <v>3320301002</v>
      </c>
      <c r="B1672" s="118" t="s">
        <v>2446</v>
      </c>
      <c r="C1672" s="118" t="s">
        <v>2427</v>
      </c>
      <c r="D1672" s="118" t="s">
        <v>2445</v>
      </c>
      <c r="E1672" s="118" t="s">
        <v>4851</v>
      </c>
      <c r="F1672" s="120">
        <v>11</v>
      </c>
      <c r="G1672" s="119">
        <v>416936</v>
      </c>
      <c r="H1672" s="119"/>
      <c r="I1672" s="120" t="s">
        <v>5820</v>
      </c>
      <c r="J1672" s="120">
        <v>2600</v>
      </c>
      <c r="K1672" s="120">
        <v>416936</v>
      </c>
      <c r="L1672" s="120">
        <v>0.439</v>
      </c>
      <c r="M1672" s="121" t="s">
        <v>5657</v>
      </c>
      <c r="N1672" s="120">
        <v>1</v>
      </c>
      <c r="O1672" s="119">
        <v>245</v>
      </c>
      <c r="P1672" s="119"/>
      <c r="Q1672" s="119"/>
      <c r="R1672" s="120" t="s">
        <v>5658</v>
      </c>
      <c r="S1672" s="120">
        <v>0.9</v>
      </c>
      <c r="T1672" s="120"/>
      <c r="U1672" s="120"/>
      <c r="V1672" s="172">
        <v>399</v>
      </c>
      <c r="W1672" s="172"/>
      <c r="X1672" s="172"/>
      <c r="Y1672" s="172"/>
      <c r="Z1672" s="172">
        <v>399</v>
      </c>
      <c r="AA1672" s="123"/>
      <c r="AB1672" s="123"/>
      <c r="AC1672" s="123">
        <v>345</v>
      </c>
      <c r="AD1672" s="123"/>
      <c r="AE1672" s="123"/>
      <c r="AF1672" s="123"/>
      <c r="AG1672" s="214"/>
      <c r="AH1672" s="229" t="str">
        <f t="shared" si="232"/>
        <v>a3</v>
      </c>
      <c r="AI1672" s="122"/>
      <c r="AJ1672" s="122"/>
      <c r="AK1672" s="122"/>
      <c r="AL1672" s="122"/>
      <c r="AM1672" s="122"/>
      <c r="AN1672" s="173"/>
      <c r="AO1672" s="173"/>
      <c r="AP1672" s="173"/>
      <c r="AQ1672" s="173"/>
      <c r="AR1672" s="173"/>
      <c r="AS1672" s="173">
        <v>1</v>
      </c>
      <c r="AT1672" s="173">
        <v>0.9</v>
      </c>
      <c r="AU1672" s="173">
        <v>0.7</v>
      </c>
      <c r="AV1672" s="173"/>
      <c r="AW1672" s="173"/>
      <c r="AX1672" s="173"/>
      <c r="AY1672" s="173"/>
      <c r="AZ1672" s="211">
        <f t="shared" si="238"/>
        <v>1</v>
      </c>
      <c r="BA1672" s="211">
        <f t="shared" si="239"/>
        <v>1.6</v>
      </c>
      <c r="BB1672" s="205">
        <f t="shared" si="233"/>
        <v>53317</v>
      </c>
      <c r="BC1672" s="205">
        <f t="shared" si="234"/>
        <v>53317</v>
      </c>
      <c r="BD1672" s="205">
        <f t="shared" si="235"/>
        <v>0</v>
      </c>
      <c r="BE1672" s="205">
        <f t="shared" si="236"/>
        <v>0</v>
      </c>
      <c r="BF1672" s="175">
        <v>53317</v>
      </c>
      <c r="BG1672" s="175"/>
      <c r="BH1672" s="175">
        <v>36960</v>
      </c>
      <c r="BI1672" s="175"/>
      <c r="BJ1672" s="175"/>
      <c r="BK1672" s="175">
        <v>5416</v>
      </c>
      <c r="BL1672" s="175">
        <v>406</v>
      </c>
      <c r="BM1672" s="175">
        <v>6422</v>
      </c>
      <c r="BN1672" s="175">
        <v>1613</v>
      </c>
      <c r="BO1672" s="175">
        <v>2500</v>
      </c>
      <c r="BP1672" s="198">
        <f t="shared" si="237"/>
        <v>39460</v>
      </c>
    </row>
    <row r="1673" spans="1:68" s="116" customFormat="1" x14ac:dyDescent="0.15">
      <c r="A1673" s="117">
        <v>3320302003</v>
      </c>
      <c r="B1673" s="118" t="s">
        <v>2447</v>
      </c>
      <c r="C1673" s="118" t="s">
        <v>2427</v>
      </c>
      <c r="D1673" s="118" t="s">
        <v>2445</v>
      </c>
      <c r="E1673" s="118" t="s">
        <v>4852</v>
      </c>
      <c r="F1673" s="120">
        <v>11</v>
      </c>
      <c r="G1673" s="119">
        <v>207800</v>
      </c>
      <c r="H1673" s="119"/>
      <c r="I1673" s="120" t="s">
        <v>5820</v>
      </c>
      <c r="J1673" s="120">
        <v>1600</v>
      </c>
      <c r="K1673" s="120">
        <v>207800</v>
      </c>
      <c r="L1673" s="120">
        <v>0.35599999999999998</v>
      </c>
      <c r="M1673" s="121" t="s">
        <v>5657</v>
      </c>
      <c r="N1673" s="120">
        <v>1</v>
      </c>
      <c r="O1673" s="119">
        <v>233.3</v>
      </c>
      <c r="P1673" s="119"/>
      <c r="Q1673" s="119"/>
      <c r="R1673" s="120"/>
      <c r="S1673" s="120"/>
      <c r="T1673" s="120"/>
      <c r="U1673" s="120" t="s">
        <v>5694</v>
      </c>
      <c r="V1673" s="172">
        <v>242</v>
      </c>
      <c r="W1673" s="172"/>
      <c r="X1673" s="172"/>
      <c r="Y1673" s="172"/>
      <c r="Z1673" s="172">
        <v>242</v>
      </c>
      <c r="AA1673" s="123">
        <v>1040.94</v>
      </c>
      <c r="AB1673" s="123"/>
      <c r="AC1673" s="123">
        <v>96</v>
      </c>
      <c r="AD1673" s="123"/>
      <c r="AE1673" s="123"/>
      <c r="AF1673" s="123"/>
      <c r="AG1673" s="214"/>
      <c r="AH1673" s="229" t="str">
        <f t="shared" si="232"/>
        <v>a3</v>
      </c>
      <c r="AI1673" s="122"/>
      <c r="AJ1673" s="122"/>
      <c r="AK1673" s="122"/>
      <c r="AL1673" s="122"/>
      <c r="AM1673" s="122"/>
      <c r="AN1673" s="173"/>
      <c r="AO1673" s="173"/>
      <c r="AP1673" s="173"/>
      <c r="AQ1673" s="173"/>
      <c r="AR1673" s="173"/>
      <c r="AS1673" s="173"/>
      <c r="AT1673" s="173"/>
      <c r="AU1673" s="173"/>
      <c r="AV1673" s="173"/>
      <c r="AW1673" s="173"/>
      <c r="AX1673" s="173"/>
      <c r="AY1673" s="173"/>
      <c r="AZ1673" s="211"/>
      <c r="BA1673" s="211"/>
      <c r="BB1673" s="205">
        <f t="shared" si="233"/>
        <v>33990</v>
      </c>
      <c r="BC1673" s="205">
        <f t="shared" si="234"/>
        <v>33990</v>
      </c>
      <c r="BD1673" s="205">
        <f t="shared" si="235"/>
        <v>0</v>
      </c>
      <c r="BE1673" s="205">
        <f t="shared" si="236"/>
        <v>0</v>
      </c>
      <c r="BF1673" s="175">
        <v>33990</v>
      </c>
      <c r="BG1673" s="175">
        <v>2527</v>
      </c>
      <c r="BH1673" s="175">
        <v>16200</v>
      </c>
      <c r="BI1673" s="175"/>
      <c r="BJ1673" s="175"/>
      <c r="BK1673" s="175">
        <v>979</v>
      </c>
      <c r="BL1673" s="175">
        <v>4348</v>
      </c>
      <c r="BM1673" s="175">
        <v>4095</v>
      </c>
      <c r="BN1673" s="175">
        <v>1959</v>
      </c>
      <c r="BO1673" s="175">
        <v>3882</v>
      </c>
      <c r="BP1673" s="198">
        <f t="shared" si="237"/>
        <v>20082</v>
      </c>
    </row>
    <row r="1674" spans="1:68" s="116" customFormat="1" x14ac:dyDescent="0.15">
      <c r="A1674" s="117">
        <v>3320401001</v>
      </c>
      <c r="B1674" s="118" t="s">
        <v>2448</v>
      </c>
      <c r="C1674" s="118" t="s">
        <v>2427</v>
      </c>
      <c r="D1674" s="118" t="s">
        <v>2449</v>
      </c>
      <c r="E1674" s="118" t="s">
        <v>4853</v>
      </c>
      <c r="F1674" s="120">
        <v>32</v>
      </c>
      <c r="G1674" s="119">
        <v>2839204</v>
      </c>
      <c r="H1674" s="119"/>
      <c r="I1674" s="120" t="s">
        <v>5820</v>
      </c>
      <c r="J1674" s="120">
        <v>37000</v>
      </c>
      <c r="K1674" s="120">
        <v>4895770</v>
      </c>
      <c r="L1674" s="120">
        <v>0.36299999999999999</v>
      </c>
      <c r="M1674" s="121" t="s">
        <v>5654</v>
      </c>
      <c r="N1674" s="120">
        <v>2</v>
      </c>
      <c r="O1674" s="119">
        <v>190.6</v>
      </c>
      <c r="P1674" s="119">
        <v>36.700000000000003</v>
      </c>
      <c r="Q1674" s="119">
        <v>9.91</v>
      </c>
      <c r="R1674" s="120" t="s">
        <v>5655</v>
      </c>
      <c r="S1674" s="120">
        <v>73.900000000000006</v>
      </c>
      <c r="T1674" s="120"/>
      <c r="U1674" s="120"/>
      <c r="V1674" s="172">
        <v>1977</v>
      </c>
      <c r="W1674" s="172">
        <v>157</v>
      </c>
      <c r="X1674" s="172">
        <v>1267</v>
      </c>
      <c r="Y1674" s="172">
        <v>381</v>
      </c>
      <c r="Z1674" s="172">
        <v>172</v>
      </c>
      <c r="AA1674" s="123">
        <v>16832</v>
      </c>
      <c r="AB1674" s="123"/>
      <c r="AC1674" s="123">
        <v>2946</v>
      </c>
      <c r="AD1674" s="123"/>
      <c r="AE1674" s="123"/>
      <c r="AF1674" s="123"/>
      <c r="AG1674" s="214"/>
      <c r="AH1674" s="229" t="str">
        <f t="shared" si="232"/>
        <v>b3</v>
      </c>
      <c r="AI1674" s="122"/>
      <c r="AJ1674" s="122"/>
      <c r="AK1674" s="122"/>
      <c r="AL1674" s="122"/>
      <c r="AM1674" s="122"/>
      <c r="AN1674" s="173">
        <v>2</v>
      </c>
      <c r="AO1674" s="173">
        <v>1</v>
      </c>
      <c r="AP1674" s="173">
        <v>1</v>
      </c>
      <c r="AQ1674" s="173">
        <v>2</v>
      </c>
      <c r="AR1674" s="173" t="s">
        <v>3186</v>
      </c>
      <c r="AS1674" s="173"/>
      <c r="AT1674" s="173">
        <v>8</v>
      </c>
      <c r="AU1674" s="173">
        <v>4</v>
      </c>
      <c r="AV1674" s="173">
        <v>2</v>
      </c>
      <c r="AW1674" s="173">
        <v>2</v>
      </c>
      <c r="AX1674" s="173">
        <v>1</v>
      </c>
      <c r="AY1674" s="173">
        <v>1</v>
      </c>
      <c r="AZ1674" s="211">
        <f t="shared" si="238"/>
        <v>6</v>
      </c>
      <c r="BA1674" s="211">
        <f t="shared" si="239"/>
        <v>18</v>
      </c>
      <c r="BB1674" s="205">
        <f t="shared" si="233"/>
        <v>231800</v>
      </c>
      <c r="BC1674" s="205">
        <f t="shared" si="234"/>
        <v>231800</v>
      </c>
      <c r="BD1674" s="205">
        <f t="shared" si="235"/>
        <v>0</v>
      </c>
      <c r="BE1674" s="205">
        <f t="shared" si="236"/>
        <v>0</v>
      </c>
      <c r="BF1674" s="175">
        <v>231800</v>
      </c>
      <c r="BG1674" s="175">
        <v>19152</v>
      </c>
      <c r="BH1674" s="175">
        <v>91592</v>
      </c>
      <c r="BI1674" s="175"/>
      <c r="BJ1674" s="175"/>
      <c r="BK1674" s="175">
        <v>50978</v>
      </c>
      <c r="BL1674" s="175">
        <v>7867</v>
      </c>
      <c r="BM1674" s="175">
        <v>33630</v>
      </c>
      <c r="BN1674" s="175">
        <v>12208</v>
      </c>
      <c r="BO1674" s="175">
        <v>16373</v>
      </c>
      <c r="BP1674" s="198">
        <f t="shared" si="237"/>
        <v>107965</v>
      </c>
    </row>
    <row r="1675" spans="1:68" s="116" customFormat="1" x14ac:dyDescent="0.15">
      <c r="A1675" s="117">
        <v>3320501001</v>
      </c>
      <c r="B1675" s="118" t="s">
        <v>2450</v>
      </c>
      <c r="C1675" s="118" t="s">
        <v>2427</v>
      </c>
      <c r="D1675" s="118" t="s">
        <v>2451</v>
      </c>
      <c r="E1675" s="118" t="s">
        <v>4854</v>
      </c>
      <c r="F1675" s="120">
        <v>27</v>
      </c>
      <c r="G1675" s="119">
        <v>3733620</v>
      </c>
      <c r="H1675" s="119"/>
      <c r="I1675" s="120" t="s">
        <v>5820</v>
      </c>
      <c r="J1675" s="120">
        <v>13100</v>
      </c>
      <c r="K1675" s="120">
        <v>3733620</v>
      </c>
      <c r="L1675" s="120">
        <v>0.78100000000000003</v>
      </c>
      <c r="M1675" s="121" t="s">
        <v>5675</v>
      </c>
      <c r="N1675" s="120">
        <v>2</v>
      </c>
      <c r="O1675" s="119">
        <v>127</v>
      </c>
      <c r="P1675" s="119">
        <v>41.8</v>
      </c>
      <c r="Q1675" s="119">
        <v>4.01</v>
      </c>
      <c r="R1675" s="120" t="s">
        <v>5655</v>
      </c>
      <c r="S1675" s="120">
        <v>26.1</v>
      </c>
      <c r="T1675" s="120"/>
      <c r="U1675" s="120"/>
      <c r="V1675" s="172">
        <v>2331.4</v>
      </c>
      <c r="W1675" s="172">
        <v>303.8</v>
      </c>
      <c r="X1675" s="172">
        <v>1586</v>
      </c>
      <c r="Y1675" s="172">
        <v>261.60000000000002</v>
      </c>
      <c r="Z1675" s="172">
        <v>180</v>
      </c>
      <c r="AA1675" s="123">
        <v>13535</v>
      </c>
      <c r="AB1675" s="123">
        <v>46306.79999999993</v>
      </c>
      <c r="AC1675" s="123">
        <v>1595</v>
      </c>
      <c r="AD1675" s="123"/>
      <c r="AE1675" s="123"/>
      <c r="AF1675" s="123"/>
      <c r="AG1675" s="214"/>
      <c r="AH1675" s="229" t="str">
        <f t="shared" si="232"/>
        <v>b3</v>
      </c>
      <c r="AI1675" s="122"/>
      <c r="AJ1675" s="122"/>
      <c r="AK1675" s="122"/>
      <c r="AL1675" s="122"/>
      <c r="AM1675" s="122"/>
      <c r="AN1675" s="173">
        <v>2.2999999999999998</v>
      </c>
      <c r="AO1675" s="173">
        <v>1.3</v>
      </c>
      <c r="AP1675" s="173">
        <v>0.6</v>
      </c>
      <c r="AQ1675" s="173"/>
      <c r="AR1675" s="173">
        <v>0.8</v>
      </c>
      <c r="AS1675" s="173">
        <v>0.6</v>
      </c>
      <c r="AT1675" s="173">
        <v>2.5</v>
      </c>
      <c r="AU1675" s="173">
        <v>4.5</v>
      </c>
      <c r="AV1675" s="173">
        <v>1.4</v>
      </c>
      <c r="AW1675" s="173">
        <v>2.2000000000000002</v>
      </c>
      <c r="AX1675" s="173">
        <v>1.5</v>
      </c>
      <c r="AY1675" s="173"/>
      <c r="AZ1675" s="211">
        <f t="shared" si="238"/>
        <v>5.5999999999999988</v>
      </c>
      <c r="BA1675" s="211">
        <f t="shared" si="239"/>
        <v>12.100000000000001</v>
      </c>
      <c r="BB1675" s="205">
        <f t="shared" si="233"/>
        <v>217642</v>
      </c>
      <c r="BC1675" s="205">
        <f t="shared" si="234"/>
        <v>173428</v>
      </c>
      <c r="BD1675" s="205">
        <f t="shared" si="235"/>
        <v>45982</v>
      </c>
      <c r="BE1675" s="205">
        <f t="shared" si="236"/>
        <v>1768</v>
      </c>
      <c r="BF1675" s="175">
        <v>171660</v>
      </c>
      <c r="BG1675" s="175">
        <v>34481</v>
      </c>
      <c r="BH1675" s="175">
        <v>74939</v>
      </c>
      <c r="BI1675" s="175">
        <v>44214</v>
      </c>
      <c r="BJ1675" s="175"/>
      <c r="BK1675" s="175">
        <v>12650</v>
      </c>
      <c r="BL1675" s="175">
        <v>3744</v>
      </c>
      <c r="BM1675" s="175">
        <v>33296</v>
      </c>
      <c r="BN1675" s="175">
        <v>10623</v>
      </c>
      <c r="BO1675" s="175">
        <v>3695</v>
      </c>
      <c r="BP1675" s="198">
        <f t="shared" si="237"/>
        <v>78634</v>
      </c>
    </row>
    <row r="1676" spans="1:68" s="116" customFormat="1" x14ac:dyDescent="0.15">
      <c r="A1676" s="117">
        <v>3320701001</v>
      </c>
      <c r="B1676" s="118" t="s">
        <v>2452</v>
      </c>
      <c r="C1676" s="118" t="s">
        <v>2427</v>
      </c>
      <c r="D1676" s="118" t="s">
        <v>2453</v>
      </c>
      <c r="E1676" s="118" t="s">
        <v>4855</v>
      </c>
      <c r="F1676" s="120">
        <v>24</v>
      </c>
      <c r="G1676" s="119">
        <v>2046824</v>
      </c>
      <c r="H1676" s="119"/>
      <c r="I1676" s="120" t="s">
        <v>5820</v>
      </c>
      <c r="J1676" s="120">
        <v>11000</v>
      </c>
      <c r="K1676" s="120">
        <v>2046824</v>
      </c>
      <c r="L1676" s="120">
        <v>0.51</v>
      </c>
      <c r="M1676" s="121" t="s">
        <v>5654</v>
      </c>
      <c r="N1676" s="120">
        <v>1</v>
      </c>
      <c r="O1676" s="119">
        <v>164.2</v>
      </c>
      <c r="P1676" s="119"/>
      <c r="Q1676" s="119"/>
      <c r="R1676" s="120" t="s">
        <v>5655</v>
      </c>
      <c r="S1676" s="120">
        <v>23.6</v>
      </c>
      <c r="T1676" s="120"/>
      <c r="U1676" s="120"/>
      <c r="V1676" s="172">
        <v>1689.4</v>
      </c>
      <c r="W1676" s="172">
        <v>326.7</v>
      </c>
      <c r="X1676" s="172">
        <v>847</v>
      </c>
      <c r="Y1676" s="172">
        <v>210.6</v>
      </c>
      <c r="Z1676" s="172">
        <v>305.10000000000002</v>
      </c>
      <c r="AA1676" s="123">
        <v>8738</v>
      </c>
      <c r="AB1676" s="123">
        <v>35915.599999999962</v>
      </c>
      <c r="AC1676" s="123">
        <v>1194</v>
      </c>
      <c r="AD1676" s="123"/>
      <c r="AE1676" s="123"/>
      <c r="AF1676" s="123"/>
      <c r="AG1676" s="214"/>
      <c r="AH1676" s="229" t="str">
        <f t="shared" si="232"/>
        <v>a3</v>
      </c>
      <c r="AI1676" s="122"/>
      <c r="AJ1676" s="122"/>
      <c r="AK1676" s="122"/>
      <c r="AL1676" s="122"/>
      <c r="AM1676" s="122"/>
      <c r="AN1676" s="173">
        <v>4</v>
      </c>
      <c r="AO1676" s="173" t="s">
        <v>3186</v>
      </c>
      <c r="AP1676" s="173" t="s">
        <v>3186</v>
      </c>
      <c r="AQ1676" s="173" t="s">
        <v>3186</v>
      </c>
      <c r="AR1676" s="173" t="s">
        <v>3186</v>
      </c>
      <c r="AS1676" s="173">
        <v>1</v>
      </c>
      <c r="AT1676" s="173">
        <v>4</v>
      </c>
      <c r="AU1676" s="173">
        <v>2</v>
      </c>
      <c r="AV1676" s="173">
        <v>1</v>
      </c>
      <c r="AW1676" s="173">
        <v>1</v>
      </c>
      <c r="AX1676" s="173">
        <v>2</v>
      </c>
      <c r="AY1676" s="173" t="s">
        <v>3186</v>
      </c>
      <c r="AZ1676" s="211">
        <f t="shared" si="238"/>
        <v>5</v>
      </c>
      <c r="BA1676" s="211">
        <f t="shared" si="239"/>
        <v>10</v>
      </c>
      <c r="BB1676" s="205">
        <f t="shared" si="233"/>
        <v>214202</v>
      </c>
      <c r="BC1676" s="205">
        <f t="shared" si="234"/>
        <v>159758</v>
      </c>
      <c r="BD1676" s="205">
        <f t="shared" si="235"/>
        <v>56353</v>
      </c>
      <c r="BE1676" s="205">
        <f t="shared" si="236"/>
        <v>1909</v>
      </c>
      <c r="BF1676" s="175">
        <v>157849</v>
      </c>
      <c r="BG1676" s="175">
        <v>8150</v>
      </c>
      <c r="BH1676" s="175">
        <v>85454</v>
      </c>
      <c r="BI1676" s="175">
        <v>54444</v>
      </c>
      <c r="BJ1676" s="175"/>
      <c r="BK1676" s="175">
        <v>21706</v>
      </c>
      <c r="BL1676" s="175">
        <v>3809</v>
      </c>
      <c r="BM1676" s="175">
        <v>24073</v>
      </c>
      <c r="BN1676" s="175">
        <v>6292</v>
      </c>
      <c r="BO1676" s="175">
        <v>10274</v>
      </c>
      <c r="BP1676" s="198">
        <f t="shared" si="237"/>
        <v>95728</v>
      </c>
    </row>
    <row r="1677" spans="1:68" s="116" customFormat="1" x14ac:dyDescent="0.15">
      <c r="A1677" s="117">
        <v>3320801001</v>
      </c>
      <c r="B1677" s="118" t="s">
        <v>2454</v>
      </c>
      <c r="C1677" s="118" t="s">
        <v>2427</v>
      </c>
      <c r="D1677" s="118" t="s">
        <v>2455</v>
      </c>
      <c r="E1677" s="118" t="s">
        <v>4856</v>
      </c>
      <c r="F1677" s="120">
        <v>29</v>
      </c>
      <c r="G1677" s="119">
        <v>4501337</v>
      </c>
      <c r="H1677" s="119"/>
      <c r="I1677" s="120" t="s">
        <v>5820</v>
      </c>
      <c r="J1677" s="120">
        <v>19400</v>
      </c>
      <c r="K1677" s="120">
        <v>4501337</v>
      </c>
      <c r="L1677" s="120">
        <v>0.63600000000000001</v>
      </c>
      <c r="M1677" s="121" t="s">
        <v>5654</v>
      </c>
      <c r="N1677" s="120">
        <v>1</v>
      </c>
      <c r="O1677" s="119">
        <v>125</v>
      </c>
      <c r="P1677" s="119">
        <v>32.1</v>
      </c>
      <c r="Q1677" s="119">
        <v>4.29</v>
      </c>
      <c r="R1677" s="120" t="s">
        <v>5655</v>
      </c>
      <c r="S1677" s="120">
        <v>78</v>
      </c>
      <c r="T1677" s="120"/>
      <c r="U1677" s="120"/>
      <c r="V1677" s="172">
        <v>3198</v>
      </c>
      <c r="W1677" s="172">
        <v>390.1</v>
      </c>
      <c r="X1677" s="172">
        <v>2053.1</v>
      </c>
      <c r="Y1677" s="172">
        <v>537.29999999999995</v>
      </c>
      <c r="Z1677" s="172">
        <v>217.5</v>
      </c>
      <c r="AA1677" s="123">
        <v>13891</v>
      </c>
      <c r="AB1677" s="123"/>
      <c r="AC1677" s="123">
        <v>3359</v>
      </c>
      <c r="AD1677" s="123"/>
      <c r="AE1677" s="123"/>
      <c r="AF1677" s="123"/>
      <c r="AG1677" s="214"/>
      <c r="AH1677" s="229" t="str">
        <f t="shared" si="232"/>
        <v>a3</v>
      </c>
      <c r="AI1677" s="122"/>
      <c r="AJ1677" s="122"/>
      <c r="AK1677" s="122"/>
      <c r="AL1677" s="122"/>
      <c r="AM1677" s="122"/>
      <c r="AN1677" s="173">
        <v>1.5</v>
      </c>
      <c r="AO1677" s="173">
        <v>0.5</v>
      </c>
      <c r="AP1677" s="173">
        <v>0.5</v>
      </c>
      <c r="AQ1677" s="173"/>
      <c r="AR1677" s="173"/>
      <c r="AS1677" s="173">
        <v>1</v>
      </c>
      <c r="AT1677" s="173">
        <v>4</v>
      </c>
      <c r="AU1677" s="173">
        <v>8</v>
      </c>
      <c r="AV1677" s="173">
        <v>1</v>
      </c>
      <c r="AW1677" s="173">
        <v>1</v>
      </c>
      <c r="AX1677" s="173">
        <v>2</v>
      </c>
      <c r="AY1677" s="173">
        <v>1</v>
      </c>
      <c r="AZ1677" s="211">
        <f t="shared" si="238"/>
        <v>3.5</v>
      </c>
      <c r="BA1677" s="211">
        <f t="shared" si="239"/>
        <v>17</v>
      </c>
      <c r="BB1677" s="205">
        <f t="shared" si="233"/>
        <v>326831</v>
      </c>
      <c r="BC1677" s="205">
        <f t="shared" si="234"/>
        <v>261385</v>
      </c>
      <c r="BD1677" s="205">
        <f t="shared" si="235"/>
        <v>86113</v>
      </c>
      <c r="BE1677" s="205">
        <f t="shared" si="236"/>
        <v>20667</v>
      </c>
      <c r="BF1677" s="175">
        <v>240718</v>
      </c>
      <c r="BG1677" s="175"/>
      <c r="BH1677" s="175">
        <v>86113</v>
      </c>
      <c r="BI1677" s="175">
        <v>65446</v>
      </c>
      <c r="BJ1677" s="175"/>
      <c r="BK1677" s="175">
        <v>64996</v>
      </c>
      <c r="BL1677" s="175">
        <v>4995</v>
      </c>
      <c r="BM1677" s="175">
        <v>46736</v>
      </c>
      <c r="BN1677" s="175">
        <v>21297</v>
      </c>
      <c r="BO1677" s="175">
        <v>37248</v>
      </c>
      <c r="BP1677" s="198">
        <f t="shared" si="237"/>
        <v>123361</v>
      </c>
    </row>
    <row r="1678" spans="1:68" s="116" customFormat="1" x14ac:dyDescent="0.15">
      <c r="A1678" s="117">
        <v>3320801002</v>
      </c>
      <c r="B1678" s="118" t="s">
        <v>2456</v>
      </c>
      <c r="C1678" s="118" t="s">
        <v>2427</v>
      </c>
      <c r="D1678" s="118" t="s">
        <v>2455</v>
      </c>
      <c r="E1678" s="118" t="s">
        <v>4857</v>
      </c>
      <c r="F1678" s="120">
        <v>28</v>
      </c>
      <c r="G1678" s="119">
        <v>234473</v>
      </c>
      <c r="H1678" s="119"/>
      <c r="I1678" s="120" t="s">
        <v>5820</v>
      </c>
      <c r="J1678" s="120">
        <v>1030</v>
      </c>
      <c r="K1678" s="120">
        <v>234473</v>
      </c>
      <c r="L1678" s="120">
        <v>0.624</v>
      </c>
      <c r="M1678" s="121" t="s">
        <v>5657</v>
      </c>
      <c r="N1678" s="120">
        <v>1</v>
      </c>
      <c r="O1678" s="119">
        <v>130</v>
      </c>
      <c r="P1678" s="119">
        <v>27</v>
      </c>
      <c r="Q1678" s="119">
        <v>3.57</v>
      </c>
      <c r="R1678" s="120" t="s">
        <v>5660</v>
      </c>
      <c r="S1678" s="120">
        <v>0.2</v>
      </c>
      <c r="T1678" s="120"/>
      <c r="U1678" s="120"/>
      <c r="V1678" s="172">
        <v>245.9</v>
      </c>
      <c r="W1678" s="172">
        <v>29.9</v>
      </c>
      <c r="X1678" s="172">
        <v>157.9</v>
      </c>
      <c r="Y1678" s="172">
        <v>41.3</v>
      </c>
      <c r="Z1678" s="172">
        <v>16.8</v>
      </c>
      <c r="AA1678" s="123">
        <v>3409</v>
      </c>
      <c r="AB1678" s="123"/>
      <c r="AC1678" s="123">
        <v>228</v>
      </c>
      <c r="AD1678" s="123"/>
      <c r="AE1678" s="123"/>
      <c r="AF1678" s="123"/>
      <c r="AG1678" s="214"/>
      <c r="AH1678" s="229" t="str">
        <f t="shared" si="232"/>
        <v>a3</v>
      </c>
      <c r="AI1678" s="122"/>
      <c r="AJ1678" s="122"/>
      <c r="AK1678" s="122"/>
      <c r="AL1678" s="122"/>
      <c r="AM1678" s="122"/>
      <c r="AN1678" s="173"/>
      <c r="AO1678" s="173"/>
      <c r="AP1678" s="173"/>
      <c r="AQ1678" s="173"/>
      <c r="AR1678" s="173"/>
      <c r="AS1678" s="173"/>
      <c r="AT1678" s="173"/>
      <c r="AU1678" s="173">
        <v>0.5</v>
      </c>
      <c r="AV1678" s="173"/>
      <c r="AW1678" s="173"/>
      <c r="AX1678" s="173"/>
      <c r="AY1678" s="173"/>
      <c r="AZ1678" s="211">
        <f t="shared" si="238"/>
        <v>0</v>
      </c>
      <c r="BA1678" s="211">
        <f t="shared" si="239"/>
        <v>0.5</v>
      </c>
      <c r="BB1678" s="205">
        <f t="shared" si="233"/>
        <v>42149</v>
      </c>
      <c r="BC1678" s="205">
        <f t="shared" si="234"/>
        <v>30969</v>
      </c>
      <c r="BD1678" s="205">
        <f t="shared" si="235"/>
        <v>14710</v>
      </c>
      <c r="BE1678" s="205">
        <f t="shared" si="236"/>
        <v>3530</v>
      </c>
      <c r="BF1678" s="175">
        <v>27439</v>
      </c>
      <c r="BG1678" s="175"/>
      <c r="BH1678" s="175">
        <v>14710</v>
      </c>
      <c r="BI1678" s="175">
        <v>11180</v>
      </c>
      <c r="BJ1678" s="175"/>
      <c r="BK1678" s="175">
        <v>4654</v>
      </c>
      <c r="BL1678" s="175">
        <v>466</v>
      </c>
      <c r="BM1678" s="175">
        <v>3594</v>
      </c>
      <c r="BN1678" s="175">
        <v>1151</v>
      </c>
      <c r="BO1678" s="175">
        <v>6394</v>
      </c>
      <c r="BP1678" s="198">
        <f t="shared" si="237"/>
        <v>21104</v>
      </c>
    </row>
    <row r="1679" spans="1:68" s="116" customFormat="1" x14ac:dyDescent="0.15">
      <c r="A1679" s="117">
        <v>3320801003</v>
      </c>
      <c r="B1679" s="118" t="s">
        <v>2457</v>
      </c>
      <c r="C1679" s="118" t="s">
        <v>2427</v>
      </c>
      <c r="D1679" s="118" t="s">
        <v>2455</v>
      </c>
      <c r="E1679" s="118" t="s">
        <v>4858</v>
      </c>
      <c r="F1679" s="120">
        <v>16</v>
      </c>
      <c r="G1679" s="119">
        <v>455484</v>
      </c>
      <c r="H1679" s="119"/>
      <c r="I1679" s="120" t="s">
        <v>5820</v>
      </c>
      <c r="J1679" s="120">
        <v>3000</v>
      </c>
      <c r="K1679" s="120">
        <v>455484</v>
      </c>
      <c r="L1679" s="120">
        <v>0.41599999999999998</v>
      </c>
      <c r="M1679" s="121" t="s">
        <v>5657</v>
      </c>
      <c r="N1679" s="120">
        <v>1</v>
      </c>
      <c r="O1679" s="119">
        <v>120</v>
      </c>
      <c r="P1679" s="119">
        <v>43.9</v>
      </c>
      <c r="Q1679" s="119">
        <v>5.34</v>
      </c>
      <c r="R1679" s="120" t="s">
        <v>5660</v>
      </c>
      <c r="S1679" s="120">
        <v>0.3</v>
      </c>
      <c r="T1679" s="120"/>
      <c r="U1679" s="120"/>
      <c r="V1679" s="172">
        <v>316.60000000000002</v>
      </c>
      <c r="W1679" s="172">
        <v>38.6</v>
      </c>
      <c r="X1679" s="172">
        <v>203.3</v>
      </c>
      <c r="Y1679" s="172">
        <v>53.2</v>
      </c>
      <c r="Z1679" s="172">
        <v>21.5</v>
      </c>
      <c r="AA1679" s="123">
        <v>5855</v>
      </c>
      <c r="AB1679" s="123"/>
      <c r="AC1679" s="123">
        <v>391</v>
      </c>
      <c r="AD1679" s="123"/>
      <c r="AE1679" s="123"/>
      <c r="AF1679" s="123"/>
      <c r="AG1679" s="214"/>
      <c r="AH1679" s="229" t="str">
        <f t="shared" si="232"/>
        <v>a3</v>
      </c>
      <c r="AI1679" s="122"/>
      <c r="AJ1679" s="122"/>
      <c r="AK1679" s="122"/>
      <c r="AL1679" s="122"/>
      <c r="AM1679" s="122"/>
      <c r="AN1679" s="173"/>
      <c r="AO1679" s="173"/>
      <c r="AP1679" s="173"/>
      <c r="AQ1679" s="173"/>
      <c r="AR1679" s="173"/>
      <c r="AS1679" s="173"/>
      <c r="AT1679" s="173">
        <v>0.5</v>
      </c>
      <c r="AU1679" s="173">
        <v>0.5</v>
      </c>
      <c r="AV1679" s="173">
        <v>0.5</v>
      </c>
      <c r="AW1679" s="173"/>
      <c r="AX1679" s="173"/>
      <c r="AY1679" s="173"/>
      <c r="AZ1679" s="211">
        <f t="shared" si="238"/>
        <v>0</v>
      </c>
      <c r="BA1679" s="211">
        <f t="shared" si="239"/>
        <v>1.5</v>
      </c>
      <c r="BB1679" s="205">
        <f t="shared" si="233"/>
        <v>56554</v>
      </c>
      <c r="BC1679" s="205">
        <f t="shared" si="234"/>
        <v>42358</v>
      </c>
      <c r="BD1679" s="205">
        <f t="shared" si="235"/>
        <v>18679</v>
      </c>
      <c r="BE1679" s="205">
        <f t="shared" si="236"/>
        <v>4483</v>
      </c>
      <c r="BF1679" s="175">
        <v>37875</v>
      </c>
      <c r="BG1679" s="175"/>
      <c r="BH1679" s="175">
        <v>18679</v>
      </c>
      <c r="BI1679" s="175">
        <v>14196</v>
      </c>
      <c r="BJ1679" s="175"/>
      <c r="BK1679" s="175">
        <v>8287</v>
      </c>
      <c r="BL1679" s="175">
        <v>869</v>
      </c>
      <c r="BM1679" s="175">
        <v>5263</v>
      </c>
      <c r="BN1679" s="175">
        <v>1740</v>
      </c>
      <c r="BO1679" s="175">
        <v>7520</v>
      </c>
      <c r="BP1679" s="198">
        <f t="shared" si="237"/>
        <v>26199</v>
      </c>
    </row>
    <row r="1680" spans="1:68" s="116" customFormat="1" x14ac:dyDescent="0.15">
      <c r="A1680" s="117">
        <v>3320802004</v>
      </c>
      <c r="B1680" s="118" t="s">
        <v>2458</v>
      </c>
      <c r="C1680" s="118" t="s">
        <v>2427</v>
      </c>
      <c r="D1680" s="118" t="s">
        <v>2455</v>
      </c>
      <c r="E1680" s="118" t="s">
        <v>4859</v>
      </c>
      <c r="F1680" s="120">
        <v>9</v>
      </c>
      <c r="G1680" s="119">
        <v>90471</v>
      </c>
      <c r="H1680" s="119"/>
      <c r="I1680" s="120" t="s">
        <v>5820</v>
      </c>
      <c r="J1680" s="120">
        <v>760</v>
      </c>
      <c r="K1680" s="120">
        <v>90471</v>
      </c>
      <c r="L1680" s="120">
        <v>0.32600000000000001</v>
      </c>
      <c r="M1680" s="121" t="s">
        <v>5657</v>
      </c>
      <c r="N1680" s="120">
        <v>1</v>
      </c>
      <c r="O1680" s="119">
        <v>126</v>
      </c>
      <c r="P1680" s="119">
        <v>28</v>
      </c>
      <c r="Q1680" s="119">
        <v>3.72</v>
      </c>
      <c r="R1680" s="120" t="s">
        <v>5660</v>
      </c>
      <c r="S1680" s="120">
        <v>0.1</v>
      </c>
      <c r="T1680" s="120"/>
      <c r="U1680" s="120"/>
      <c r="V1680" s="172">
        <v>127.1</v>
      </c>
      <c r="W1680" s="172">
        <v>15.5</v>
      </c>
      <c r="X1680" s="172">
        <v>81.5</v>
      </c>
      <c r="Y1680" s="172">
        <v>21.4</v>
      </c>
      <c r="Z1680" s="172">
        <v>8.6999999999999993</v>
      </c>
      <c r="AA1680" s="123"/>
      <c r="AB1680" s="123"/>
      <c r="AC1680" s="123">
        <v>65</v>
      </c>
      <c r="AD1680" s="123"/>
      <c r="AE1680" s="123"/>
      <c r="AF1680" s="123"/>
      <c r="AG1680" s="214"/>
      <c r="AH1680" s="229" t="str">
        <f t="shared" si="232"/>
        <v>a3</v>
      </c>
      <c r="AI1680" s="122"/>
      <c r="AJ1680" s="122"/>
      <c r="AK1680" s="122"/>
      <c r="AL1680" s="122"/>
      <c r="AM1680" s="122"/>
      <c r="AN1680" s="173"/>
      <c r="AO1680" s="173"/>
      <c r="AP1680" s="173"/>
      <c r="AQ1680" s="173"/>
      <c r="AR1680" s="173"/>
      <c r="AS1680" s="173"/>
      <c r="AT1680" s="173"/>
      <c r="AU1680" s="173"/>
      <c r="AV1680" s="173"/>
      <c r="AW1680" s="173"/>
      <c r="AX1680" s="173"/>
      <c r="AY1680" s="173"/>
      <c r="AZ1680" s="211">
        <f t="shared" si="238"/>
        <v>0</v>
      </c>
      <c r="BA1680" s="211">
        <f t="shared" si="239"/>
        <v>0</v>
      </c>
      <c r="BB1680" s="205">
        <f t="shared" si="233"/>
        <v>21855</v>
      </c>
      <c r="BC1680" s="205">
        <f t="shared" si="234"/>
        <v>16296</v>
      </c>
      <c r="BD1680" s="205">
        <f t="shared" si="235"/>
        <v>7314</v>
      </c>
      <c r="BE1680" s="205">
        <f t="shared" si="236"/>
        <v>1755</v>
      </c>
      <c r="BF1680" s="175">
        <v>14541</v>
      </c>
      <c r="BG1680" s="175"/>
      <c r="BH1680" s="175">
        <v>7314</v>
      </c>
      <c r="BI1680" s="175">
        <v>5559</v>
      </c>
      <c r="BJ1680" s="175"/>
      <c r="BK1680" s="175">
        <v>1070</v>
      </c>
      <c r="BL1680" s="175"/>
      <c r="BM1680" s="175">
        <v>2044</v>
      </c>
      <c r="BN1680" s="175">
        <v>439</v>
      </c>
      <c r="BO1680" s="175">
        <v>5429</v>
      </c>
      <c r="BP1680" s="198">
        <f t="shared" si="237"/>
        <v>12743</v>
      </c>
    </row>
    <row r="1681" spans="1:68" s="116" customFormat="1" x14ac:dyDescent="0.15">
      <c r="A1681" s="117">
        <v>3320901001</v>
      </c>
      <c r="B1681" s="118" t="s">
        <v>2459</v>
      </c>
      <c r="C1681" s="118" t="s">
        <v>2427</v>
      </c>
      <c r="D1681" s="118" t="s">
        <v>2460</v>
      </c>
      <c r="E1681" s="118" t="s">
        <v>4860</v>
      </c>
      <c r="F1681" s="120">
        <v>26</v>
      </c>
      <c r="G1681" s="119">
        <v>2598079</v>
      </c>
      <c r="H1681" s="119"/>
      <c r="I1681" s="120" t="s">
        <v>5820</v>
      </c>
      <c r="J1681" s="120">
        <v>8370</v>
      </c>
      <c r="K1681" s="120">
        <v>2598079</v>
      </c>
      <c r="L1681" s="120">
        <v>0.85</v>
      </c>
      <c r="M1681" s="121" t="s">
        <v>5675</v>
      </c>
      <c r="N1681" s="120">
        <v>2</v>
      </c>
      <c r="O1681" s="119">
        <v>205.9</v>
      </c>
      <c r="P1681" s="119">
        <v>33.1</v>
      </c>
      <c r="Q1681" s="119">
        <v>4.05</v>
      </c>
      <c r="R1681" s="120"/>
      <c r="S1681" s="120"/>
      <c r="T1681" s="120"/>
      <c r="U1681" s="120" t="s">
        <v>5689</v>
      </c>
      <c r="V1681" s="172">
        <v>1768.4</v>
      </c>
      <c r="W1681" s="172">
        <v>174.1</v>
      </c>
      <c r="X1681" s="172">
        <v>1154</v>
      </c>
      <c r="Y1681" s="172">
        <v>103.8</v>
      </c>
      <c r="Z1681" s="172">
        <v>336.5</v>
      </c>
      <c r="AA1681" s="123">
        <v>7198</v>
      </c>
      <c r="AB1681" s="123">
        <v>23492.999999999967</v>
      </c>
      <c r="AC1681" s="123">
        <v>1168.0899999999999</v>
      </c>
      <c r="AD1681" s="123"/>
      <c r="AE1681" s="123"/>
      <c r="AF1681" s="123"/>
      <c r="AG1681" s="214"/>
      <c r="AH1681" s="229" t="str">
        <f t="shared" si="232"/>
        <v>b3</v>
      </c>
      <c r="AI1681" s="122"/>
      <c r="AJ1681" s="122"/>
      <c r="AK1681" s="122"/>
      <c r="AL1681" s="122"/>
      <c r="AM1681" s="122"/>
      <c r="AN1681" s="173">
        <v>7</v>
      </c>
      <c r="AO1681" s="173"/>
      <c r="AP1681" s="173"/>
      <c r="AQ1681" s="173"/>
      <c r="AR1681" s="173"/>
      <c r="AS1681" s="173">
        <v>1</v>
      </c>
      <c r="AT1681" s="173">
        <v>2</v>
      </c>
      <c r="AU1681" s="173">
        <v>2</v>
      </c>
      <c r="AV1681" s="173">
        <v>2</v>
      </c>
      <c r="AW1681" s="173">
        <v>1</v>
      </c>
      <c r="AX1681" s="173">
        <v>2</v>
      </c>
      <c r="AY1681" s="173"/>
      <c r="AZ1681" s="211">
        <f t="shared" si="238"/>
        <v>8</v>
      </c>
      <c r="BA1681" s="211">
        <f t="shared" si="239"/>
        <v>9</v>
      </c>
      <c r="BB1681" s="205">
        <f t="shared" si="233"/>
        <v>119709</v>
      </c>
      <c r="BC1681" s="205">
        <f t="shared" si="234"/>
        <v>119709</v>
      </c>
      <c r="BD1681" s="205">
        <f t="shared" si="235"/>
        <v>0</v>
      </c>
      <c r="BE1681" s="205">
        <f t="shared" si="236"/>
        <v>0</v>
      </c>
      <c r="BF1681" s="175">
        <v>119709</v>
      </c>
      <c r="BG1681" s="175">
        <v>5903</v>
      </c>
      <c r="BH1681" s="175">
        <v>42200</v>
      </c>
      <c r="BI1681" s="175"/>
      <c r="BJ1681" s="175"/>
      <c r="BK1681" s="175">
        <v>18517</v>
      </c>
      <c r="BL1681" s="175">
        <v>11390</v>
      </c>
      <c r="BM1681" s="175">
        <v>25369</v>
      </c>
      <c r="BN1681" s="175">
        <v>10514</v>
      </c>
      <c r="BO1681" s="175">
        <v>5816</v>
      </c>
      <c r="BP1681" s="198">
        <f t="shared" si="237"/>
        <v>48016</v>
      </c>
    </row>
    <row r="1682" spans="1:68" s="116" customFormat="1" x14ac:dyDescent="0.15">
      <c r="A1682" s="117">
        <v>3321001001</v>
      </c>
      <c r="B1682" s="118" t="s">
        <v>2461</v>
      </c>
      <c r="C1682" s="118" t="s">
        <v>2427</v>
      </c>
      <c r="D1682" s="118" t="s">
        <v>2462</v>
      </c>
      <c r="E1682" s="118" t="s">
        <v>4861</v>
      </c>
      <c r="F1682" s="120">
        <v>12</v>
      </c>
      <c r="G1682" s="119">
        <v>1242056</v>
      </c>
      <c r="H1682" s="119"/>
      <c r="I1682" s="120" t="s">
        <v>5820</v>
      </c>
      <c r="J1682" s="120">
        <v>7590</v>
      </c>
      <c r="K1682" s="120">
        <v>1242056</v>
      </c>
      <c r="L1682" s="120">
        <v>0.44800000000000001</v>
      </c>
      <c r="M1682" s="121" t="s">
        <v>5657</v>
      </c>
      <c r="N1682" s="120">
        <v>2</v>
      </c>
      <c r="O1682" s="119">
        <v>197.5</v>
      </c>
      <c r="P1682" s="119"/>
      <c r="Q1682" s="119"/>
      <c r="R1682" s="120" t="s">
        <v>5663</v>
      </c>
      <c r="S1682" s="120">
        <v>2.4</v>
      </c>
      <c r="T1682" s="120"/>
      <c r="U1682" s="120"/>
      <c r="V1682" s="172">
        <v>912</v>
      </c>
      <c r="W1682" s="172">
        <v>210</v>
      </c>
      <c r="X1682" s="172">
        <v>448</v>
      </c>
      <c r="Y1682" s="172">
        <v>26</v>
      </c>
      <c r="Z1682" s="172">
        <v>228</v>
      </c>
      <c r="AA1682" s="123">
        <v>9686</v>
      </c>
      <c r="AB1682" s="123"/>
      <c r="AC1682" s="123">
        <v>877</v>
      </c>
      <c r="AD1682" s="123"/>
      <c r="AE1682" s="123"/>
      <c r="AF1682" s="123"/>
      <c r="AG1682" s="214"/>
      <c r="AH1682" s="229" t="str">
        <f t="shared" si="232"/>
        <v>b3</v>
      </c>
      <c r="AI1682" s="122"/>
      <c r="AJ1682" s="122"/>
      <c r="AK1682" s="122"/>
      <c r="AL1682" s="122"/>
      <c r="AM1682" s="122"/>
      <c r="AN1682" s="173"/>
      <c r="AO1682" s="173"/>
      <c r="AP1682" s="173"/>
      <c r="AQ1682" s="173"/>
      <c r="AR1682" s="173"/>
      <c r="AS1682" s="173">
        <v>0.5</v>
      </c>
      <c r="AT1682" s="173">
        <v>0.5</v>
      </c>
      <c r="AU1682" s="173">
        <v>0.5</v>
      </c>
      <c r="AV1682" s="173">
        <v>0.5</v>
      </c>
      <c r="AW1682" s="173">
        <v>0.5</v>
      </c>
      <c r="AX1682" s="173">
        <v>0.5</v>
      </c>
      <c r="AY1682" s="173">
        <v>0.5</v>
      </c>
      <c r="AZ1682" s="211">
        <f t="shared" si="238"/>
        <v>0.5</v>
      </c>
      <c r="BA1682" s="211">
        <f t="shared" si="239"/>
        <v>3</v>
      </c>
      <c r="BB1682" s="205">
        <f t="shared" si="233"/>
        <v>65211</v>
      </c>
      <c r="BC1682" s="205">
        <f t="shared" si="234"/>
        <v>65211</v>
      </c>
      <c r="BD1682" s="205">
        <f t="shared" si="235"/>
        <v>0</v>
      </c>
      <c r="BE1682" s="205">
        <f t="shared" si="236"/>
        <v>0</v>
      </c>
      <c r="BF1682" s="175">
        <v>65211</v>
      </c>
      <c r="BG1682" s="175"/>
      <c r="BH1682" s="175">
        <v>15112</v>
      </c>
      <c r="BI1682" s="175"/>
      <c r="BJ1682" s="175"/>
      <c r="BK1682" s="175">
        <v>11852</v>
      </c>
      <c r="BL1682" s="175">
        <v>377</v>
      </c>
      <c r="BM1682" s="175">
        <v>14184</v>
      </c>
      <c r="BN1682" s="175">
        <v>7807</v>
      </c>
      <c r="BO1682" s="175">
        <v>15879</v>
      </c>
      <c r="BP1682" s="198">
        <f t="shared" si="237"/>
        <v>30991</v>
      </c>
    </row>
    <row r="1683" spans="1:68" s="116" customFormat="1" x14ac:dyDescent="0.15">
      <c r="A1683" s="117">
        <v>3321002002</v>
      </c>
      <c r="B1683" s="118" t="s">
        <v>2463</v>
      </c>
      <c r="C1683" s="118" t="s">
        <v>2427</v>
      </c>
      <c r="D1683" s="118" t="s">
        <v>2462</v>
      </c>
      <c r="E1683" s="118" t="s">
        <v>4862</v>
      </c>
      <c r="F1683" s="120">
        <v>12</v>
      </c>
      <c r="G1683" s="119">
        <v>219542</v>
      </c>
      <c r="H1683" s="119"/>
      <c r="I1683" s="120" t="s">
        <v>5820</v>
      </c>
      <c r="J1683" s="120">
        <v>1500</v>
      </c>
      <c r="K1683" s="120">
        <v>219542</v>
      </c>
      <c r="L1683" s="120">
        <v>0.40100000000000002</v>
      </c>
      <c r="M1683" s="121" t="s">
        <v>5657</v>
      </c>
      <c r="N1683" s="120">
        <v>1</v>
      </c>
      <c r="O1683" s="119">
        <v>96.5</v>
      </c>
      <c r="P1683" s="119"/>
      <c r="Q1683" s="119"/>
      <c r="R1683" s="120" t="s">
        <v>5660</v>
      </c>
      <c r="S1683" s="120">
        <v>0.3</v>
      </c>
      <c r="T1683" s="120"/>
      <c r="U1683" s="120"/>
      <c r="V1683" s="172">
        <v>249</v>
      </c>
      <c r="W1683" s="172"/>
      <c r="X1683" s="172">
        <v>214</v>
      </c>
      <c r="Y1683" s="172">
        <v>35</v>
      </c>
      <c r="Z1683" s="172"/>
      <c r="AA1683" s="123">
        <v>2697</v>
      </c>
      <c r="AB1683" s="123"/>
      <c r="AC1683" s="123">
        <v>152</v>
      </c>
      <c r="AD1683" s="123"/>
      <c r="AE1683" s="123"/>
      <c r="AF1683" s="123"/>
      <c r="AG1683" s="214"/>
      <c r="AH1683" s="229" t="str">
        <f t="shared" si="232"/>
        <v>a3</v>
      </c>
      <c r="AI1683" s="122"/>
      <c r="AJ1683" s="122"/>
      <c r="AK1683" s="122"/>
      <c r="AL1683" s="122"/>
      <c r="AM1683" s="122"/>
      <c r="AN1683" s="173" t="s">
        <v>3186</v>
      </c>
      <c r="AO1683" s="173" t="s">
        <v>3186</v>
      </c>
      <c r="AP1683" s="173" t="s">
        <v>3186</v>
      </c>
      <c r="AQ1683" s="173" t="s">
        <v>3186</v>
      </c>
      <c r="AR1683" s="173" t="s">
        <v>3186</v>
      </c>
      <c r="AS1683" s="173" t="s">
        <v>3186</v>
      </c>
      <c r="AT1683" s="173">
        <v>0.5</v>
      </c>
      <c r="AU1683" s="173">
        <v>0.5</v>
      </c>
      <c r="AV1683" s="173"/>
      <c r="AW1683" s="173"/>
      <c r="AX1683" s="173"/>
      <c r="AY1683" s="173">
        <v>0.6</v>
      </c>
      <c r="AZ1683" s="211">
        <f t="shared" si="238"/>
        <v>0</v>
      </c>
      <c r="BA1683" s="211">
        <f t="shared" si="239"/>
        <v>1.6</v>
      </c>
      <c r="BB1683" s="205">
        <f t="shared" si="233"/>
        <v>18826</v>
      </c>
      <c r="BC1683" s="205">
        <f t="shared" si="234"/>
        <v>18826</v>
      </c>
      <c r="BD1683" s="205">
        <f t="shared" si="235"/>
        <v>0</v>
      </c>
      <c r="BE1683" s="205">
        <f t="shared" si="236"/>
        <v>0</v>
      </c>
      <c r="BF1683" s="175">
        <v>18826</v>
      </c>
      <c r="BG1683" s="175"/>
      <c r="BH1683" s="175">
        <v>6584</v>
      </c>
      <c r="BI1683" s="175"/>
      <c r="BJ1683" s="175"/>
      <c r="BK1683" s="175">
        <v>2317</v>
      </c>
      <c r="BL1683" s="175">
        <v>1378</v>
      </c>
      <c r="BM1683" s="175">
        <v>4550</v>
      </c>
      <c r="BN1683" s="175">
        <v>1242</v>
      </c>
      <c r="BO1683" s="175">
        <v>2755</v>
      </c>
      <c r="BP1683" s="198">
        <f t="shared" si="237"/>
        <v>9339</v>
      </c>
    </row>
    <row r="1684" spans="1:68" s="116" customFormat="1" x14ac:dyDescent="0.15">
      <c r="A1684" s="117">
        <v>3321002003</v>
      </c>
      <c r="B1684" s="118" t="s">
        <v>2464</v>
      </c>
      <c r="C1684" s="118" t="s">
        <v>2427</v>
      </c>
      <c r="D1684" s="118" t="s">
        <v>2462</v>
      </c>
      <c r="E1684" s="118" t="s">
        <v>4863</v>
      </c>
      <c r="F1684" s="120">
        <v>16</v>
      </c>
      <c r="G1684" s="119">
        <v>145400</v>
      </c>
      <c r="H1684" s="119"/>
      <c r="I1684" s="120" t="s">
        <v>5820</v>
      </c>
      <c r="J1684" s="120">
        <v>800</v>
      </c>
      <c r="K1684" s="120">
        <v>145400</v>
      </c>
      <c r="L1684" s="120">
        <v>0.498</v>
      </c>
      <c r="M1684" s="121" t="s">
        <v>5657</v>
      </c>
      <c r="N1684" s="120">
        <v>1</v>
      </c>
      <c r="O1684" s="119">
        <v>149</v>
      </c>
      <c r="P1684" s="119"/>
      <c r="Q1684" s="119"/>
      <c r="R1684" s="120" t="s">
        <v>5663</v>
      </c>
      <c r="S1684" s="120">
        <v>1</v>
      </c>
      <c r="T1684" s="120"/>
      <c r="U1684" s="120"/>
      <c r="V1684" s="172">
        <v>191</v>
      </c>
      <c r="W1684" s="172"/>
      <c r="X1684" s="172">
        <v>139</v>
      </c>
      <c r="Y1684" s="172">
        <v>24</v>
      </c>
      <c r="Z1684" s="172">
        <v>28</v>
      </c>
      <c r="AA1684" s="123">
        <v>878</v>
      </c>
      <c r="AB1684" s="123"/>
      <c r="AC1684" s="123">
        <v>89</v>
      </c>
      <c r="AD1684" s="123"/>
      <c r="AE1684" s="123"/>
      <c r="AF1684" s="123"/>
      <c r="AG1684" s="214"/>
      <c r="AH1684" s="229" t="str">
        <f t="shared" si="232"/>
        <v>a3</v>
      </c>
      <c r="AI1684" s="122"/>
      <c r="AJ1684" s="122"/>
      <c r="AK1684" s="122"/>
      <c r="AL1684" s="122"/>
      <c r="AM1684" s="122"/>
      <c r="AN1684" s="173"/>
      <c r="AO1684" s="173"/>
      <c r="AP1684" s="173"/>
      <c r="AQ1684" s="173"/>
      <c r="AR1684" s="173"/>
      <c r="AS1684" s="173"/>
      <c r="AT1684" s="173"/>
      <c r="AU1684" s="173"/>
      <c r="AV1684" s="173"/>
      <c r="AW1684" s="173"/>
      <c r="AX1684" s="173"/>
      <c r="AY1684" s="173"/>
      <c r="AZ1684" s="211">
        <f t="shared" si="238"/>
        <v>0</v>
      </c>
      <c r="BA1684" s="211">
        <f t="shared" si="239"/>
        <v>0</v>
      </c>
      <c r="BB1684" s="205">
        <f t="shared" si="233"/>
        <v>13076</v>
      </c>
      <c r="BC1684" s="205">
        <f t="shared" si="234"/>
        <v>13076</v>
      </c>
      <c r="BD1684" s="205">
        <f t="shared" si="235"/>
        <v>0</v>
      </c>
      <c r="BE1684" s="205">
        <f t="shared" si="236"/>
        <v>0</v>
      </c>
      <c r="BF1684" s="175">
        <v>13076</v>
      </c>
      <c r="BG1684" s="175"/>
      <c r="BH1684" s="175">
        <v>5506</v>
      </c>
      <c r="BI1684" s="175"/>
      <c r="BJ1684" s="175"/>
      <c r="BK1684" s="175">
        <v>1434</v>
      </c>
      <c r="BL1684" s="175">
        <v>179</v>
      </c>
      <c r="BM1684" s="175">
        <v>3103</v>
      </c>
      <c r="BN1684" s="175">
        <v>1023</v>
      </c>
      <c r="BO1684" s="175">
        <v>1831</v>
      </c>
      <c r="BP1684" s="198">
        <f t="shared" si="237"/>
        <v>7337</v>
      </c>
    </row>
    <row r="1685" spans="1:68" s="116" customFormat="1" x14ac:dyDescent="0.15">
      <c r="A1685" s="117">
        <v>3321002004</v>
      </c>
      <c r="B1685" s="118" t="s">
        <v>2465</v>
      </c>
      <c r="C1685" s="118" t="s">
        <v>2427</v>
      </c>
      <c r="D1685" s="118" t="s">
        <v>2462</v>
      </c>
      <c r="E1685" s="118" t="s">
        <v>4864</v>
      </c>
      <c r="F1685" s="120">
        <v>15</v>
      </c>
      <c r="G1685" s="119">
        <v>189000</v>
      </c>
      <c r="H1685" s="119"/>
      <c r="I1685" s="120" t="s">
        <v>5820</v>
      </c>
      <c r="J1685" s="120">
        <v>1200</v>
      </c>
      <c r="K1685" s="120">
        <v>189000</v>
      </c>
      <c r="L1685" s="120">
        <v>0.432</v>
      </c>
      <c r="M1685" s="121" t="s">
        <v>5657</v>
      </c>
      <c r="N1685" s="120">
        <v>1</v>
      </c>
      <c r="O1685" s="119">
        <v>160.80000000000001</v>
      </c>
      <c r="P1685" s="119"/>
      <c r="Q1685" s="119"/>
      <c r="R1685" s="120" t="s">
        <v>5663</v>
      </c>
      <c r="S1685" s="120">
        <v>0.5</v>
      </c>
      <c r="T1685" s="120"/>
      <c r="U1685" s="120"/>
      <c r="V1685" s="172">
        <v>170</v>
      </c>
      <c r="W1685" s="172"/>
      <c r="X1685" s="172">
        <v>89</v>
      </c>
      <c r="Y1685" s="172">
        <v>41</v>
      </c>
      <c r="Z1685" s="172">
        <v>40</v>
      </c>
      <c r="AA1685" s="123">
        <v>1097</v>
      </c>
      <c r="AB1685" s="123"/>
      <c r="AC1685" s="123">
        <v>92</v>
      </c>
      <c r="AD1685" s="123"/>
      <c r="AE1685" s="123"/>
      <c r="AF1685" s="123"/>
      <c r="AG1685" s="214"/>
      <c r="AH1685" s="229" t="str">
        <f t="shared" si="232"/>
        <v>a3</v>
      </c>
      <c r="AI1685" s="122"/>
      <c r="AJ1685" s="122"/>
      <c r="AK1685" s="122"/>
      <c r="AL1685" s="122"/>
      <c r="AM1685" s="122"/>
      <c r="AN1685" s="173"/>
      <c r="AO1685" s="173"/>
      <c r="AP1685" s="173"/>
      <c r="AQ1685" s="173"/>
      <c r="AR1685" s="173"/>
      <c r="AS1685" s="173"/>
      <c r="AT1685" s="173"/>
      <c r="AU1685" s="173"/>
      <c r="AV1685" s="173"/>
      <c r="AW1685" s="173"/>
      <c r="AX1685" s="173"/>
      <c r="AY1685" s="173"/>
      <c r="AZ1685" s="211">
        <f t="shared" si="238"/>
        <v>0</v>
      </c>
      <c r="BA1685" s="211">
        <f t="shared" si="239"/>
        <v>0</v>
      </c>
      <c r="BB1685" s="205">
        <f t="shared" si="233"/>
        <v>13532</v>
      </c>
      <c r="BC1685" s="205">
        <f t="shared" si="234"/>
        <v>13532</v>
      </c>
      <c r="BD1685" s="205">
        <f t="shared" si="235"/>
        <v>0</v>
      </c>
      <c r="BE1685" s="205">
        <f t="shared" si="236"/>
        <v>0</v>
      </c>
      <c r="BF1685" s="175">
        <v>13532</v>
      </c>
      <c r="BG1685" s="175"/>
      <c r="BH1685" s="175">
        <v>5345</v>
      </c>
      <c r="BI1685" s="175"/>
      <c r="BJ1685" s="175"/>
      <c r="BK1685" s="175">
        <v>1462</v>
      </c>
      <c r="BL1685" s="175">
        <v>897</v>
      </c>
      <c r="BM1685" s="175">
        <v>2859</v>
      </c>
      <c r="BN1685" s="175">
        <v>1138</v>
      </c>
      <c r="BO1685" s="175">
        <v>1831</v>
      </c>
      <c r="BP1685" s="198">
        <f t="shared" si="237"/>
        <v>7176</v>
      </c>
    </row>
    <row r="1686" spans="1:68" s="116" customFormat="1" x14ac:dyDescent="0.15">
      <c r="A1686" s="117">
        <v>3321101001</v>
      </c>
      <c r="B1686" s="118" t="s">
        <v>2466</v>
      </c>
      <c r="C1686" s="118" t="s">
        <v>2427</v>
      </c>
      <c r="D1686" s="118" t="s">
        <v>2467</v>
      </c>
      <c r="E1686" s="118" t="s">
        <v>4865</v>
      </c>
      <c r="F1686" s="120">
        <v>26</v>
      </c>
      <c r="G1686" s="119">
        <v>1942475</v>
      </c>
      <c r="H1686" s="119"/>
      <c r="I1686" s="120" t="s">
        <v>5820</v>
      </c>
      <c r="J1686" s="120">
        <v>11400</v>
      </c>
      <c r="K1686" s="120">
        <v>1942475</v>
      </c>
      <c r="L1686" s="120">
        <v>0.46700000000000003</v>
      </c>
      <c r="M1686" s="121" t="s">
        <v>5654</v>
      </c>
      <c r="N1686" s="120">
        <v>1</v>
      </c>
      <c r="O1686" s="119">
        <v>121</v>
      </c>
      <c r="P1686" s="119">
        <v>27.9</v>
      </c>
      <c r="Q1686" s="119">
        <v>2.9</v>
      </c>
      <c r="R1686" s="120" t="s">
        <v>5655</v>
      </c>
      <c r="S1686" s="120">
        <v>27.8</v>
      </c>
      <c r="T1686" s="120"/>
      <c r="U1686" s="120"/>
      <c r="V1686" s="172">
        <v>1530.9</v>
      </c>
      <c r="W1686" s="172">
        <v>78.2</v>
      </c>
      <c r="X1686" s="172">
        <v>701.8</v>
      </c>
      <c r="Y1686" s="172">
        <v>352.6</v>
      </c>
      <c r="Z1686" s="172">
        <v>398.3</v>
      </c>
      <c r="AA1686" s="123">
        <v>5088</v>
      </c>
      <c r="AB1686" s="123">
        <v>26288.500000000029</v>
      </c>
      <c r="AC1686" s="123">
        <v>565</v>
      </c>
      <c r="AD1686" s="123"/>
      <c r="AE1686" s="123"/>
      <c r="AF1686" s="123"/>
      <c r="AG1686" s="214"/>
      <c r="AH1686" s="229" t="str">
        <f t="shared" si="232"/>
        <v>a3</v>
      </c>
      <c r="AI1686" s="122"/>
      <c r="AJ1686" s="122"/>
      <c r="AK1686" s="122"/>
      <c r="AL1686" s="122"/>
      <c r="AM1686" s="122"/>
      <c r="AN1686" s="173">
        <v>0.5</v>
      </c>
      <c r="AO1686" s="173"/>
      <c r="AP1686" s="173"/>
      <c r="AQ1686" s="173" t="s">
        <v>3186</v>
      </c>
      <c r="AR1686" s="173" t="s">
        <v>3186</v>
      </c>
      <c r="AS1686" s="173">
        <v>1</v>
      </c>
      <c r="AT1686" s="173">
        <v>3.6</v>
      </c>
      <c r="AU1686" s="173">
        <v>1.4</v>
      </c>
      <c r="AV1686" s="173">
        <v>1.4</v>
      </c>
      <c r="AW1686" s="173">
        <v>1.4</v>
      </c>
      <c r="AX1686" s="173">
        <v>1.8</v>
      </c>
      <c r="AY1686" s="173">
        <v>0.9</v>
      </c>
      <c r="AZ1686" s="211">
        <f t="shared" si="238"/>
        <v>1.5</v>
      </c>
      <c r="BA1686" s="211">
        <f t="shared" si="239"/>
        <v>10.500000000000002</v>
      </c>
      <c r="BB1686" s="205">
        <f t="shared" si="233"/>
        <v>224437</v>
      </c>
      <c r="BC1686" s="205">
        <f t="shared" si="234"/>
        <v>161393</v>
      </c>
      <c r="BD1686" s="205">
        <f t="shared" si="235"/>
        <v>65331</v>
      </c>
      <c r="BE1686" s="205">
        <f t="shared" si="236"/>
        <v>2287</v>
      </c>
      <c r="BF1686" s="175">
        <v>159106</v>
      </c>
      <c r="BG1686" s="175">
        <v>21252</v>
      </c>
      <c r="BH1686" s="175">
        <v>65331</v>
      </c>
      <c r="BI1686" s="175">
        <v>63044</v>
      </c>
      <c r="BJ1686" s="175"/>
      <c r="BK1686" s="175">
        <v>9552</v>
      </c>
      <c r="BL1686" s="175">
        <v>13442</v>
      </c>
      <c r="BM1686" s="175">
        <v>24413</v>
      </c>
      <c r="BN1686" s="175">
        <v>8990</v>
      </c>
      <c r="BO1686" s="175">
        <v>18413</v>
      </c>
      <c r="BP1686" s="198">
        <f t="shared" si="237"/>
        <v>83744</v>
      </c>
    </row>
    <row r="1687" spans="1:68" s="116" customFormat="1" x14ac:dyDescent="0.15">
      <c r="A1687" s="117">
        <v>3321101002</v>
      </c>
      <c r="B1687" s="118" t="s">
        <v>2468</v>
      </c>
      <c r="C1687" s="118" t="s">
        <v>2427</v>
      </c>
      <c r="D1687" s="118" t="s">
        <v>2467</v>
      </c>
      <c r="E1687" s="118" t="s">
        <v>4866</v>
      </c>
      <c r="F1687" s="120">
        <v>20</v>
      </c>
      <c r="G1687" s="119">
        <v>747641</v>
      </c>
      <c r="H1687" s="119"/>
      <c r="I1687" s="120" t="s">
        <v>5820</v>
      </c>
      <c r="J1687" s="120">
        <v>4200</v>
      </c>
      <c r="K1687" s="120">
        <v>747641</v>
      </c>
      <c r="L1687" s="120">
        <v>0.48799999999999999</v>
      </c>
      <c r="M1687" s="121" t="s">
        <v>5657</v>
      </c>
      <c r="N1687" s="120">
        <v>1</v>
      </c>
      <c r="O1687" s="119">
        <v>141</v>
      </c>
      <c r="P1687" s="119"/>
      <c r="Q1687" s="119"/>
      <c r="R1687" s="120" t="s">
        <v>5658</v>
      </c>
      <c r="S1687" s="120">
        <v>2.37</v>
      </c>
      <c r="T1687" s="120"/>
      <c r="U1687" s="120"/>
      <c r="V1687" s="172">
        <v>506.5</v>
      </c>
      <c r="W1687" s="172">
        <v>67.3</v>
      </c>
      <c r="X1687" s="172">
        <v>292.2</v>
      </c>
      <c r="Y1687" s="172">
        <v>63.8</v>
      </c>
      <c r="Z1687" s="172">
        <v>83.2</v>
      </c>
      <c r="AA1687" s="123">
        <v>8123</v>
      </c>
      <c r="AB1687" s="123"/>
      <c r="AC1687" s="123">
        <v>690.2</v>
      </c>
      <c r="AD1687" s="123"/>
      <c r="AE1687" s="123"/>
      <c r="AF1687" s="123"/>
      <c r="AG1687" s="214"/>
      <c r="AH1687" s="229" t="str">
        <f t="shared" si="232"/>
        <v>a3</v>
      </c>
      <c r="AI1687" s="122"/>
      <c r="AJ1687" s="122"/>
      <c r="AK1687" s="122"/>
      <c r="AL1687" s="122"/>
      <c r="AM1687" s="122"/>
      <c r="AN1687" s="173">
        <v>1</v>
      </c>
      <c r="AO1687" s="173"/>
      <c r="AP1687" s="173"/>
      <c r="AQ1687" s="173"/>
      <c r="AR1687" s="173"/>
      <c r="AS1687" s="173"/>
      <c r="AT1687" s="173"/>
      <c r="AU1687" s="173">
        <v>1.2</v>
      </c>
      <c r="AV1687" s="173"/>
      <c r="AW1687" s="173"/>
      <c r="AX1687" s="173"/>
      <c r="AY1687" s="173"/>
      <c r="AZ1687" s="211">
        <f t="shared" si="238"/>
        <v>1</v>
      </c>
      <c r="BA1687" s="211">
        <f t="shared" si="239"/>
        <v>1.2</v>
      </c>
      <c r="BB1687" s="205">
        <f t="shared" si="233"/>
        <v>77415</v>
      </c>
      <c r="BC1687" s="205">
        <f t="shared" si="234"/>
        <v>64155</v>
      </c>
      <c r="BD1687" s="205">
        <f t="shared" si="235"/>
        <v>16055</v>
      </c>
      <c r="BE1687" s="205">
        <f t="shared" si="236"/>
        <v>2795</v>
      </c>
      <c r="BF1687" s="175">
        <v>61360</v>
      </c>
      <c r="BG1687" s="175">
        <v>9151</v>
      </c>
      <c r="BH1687" s="175">
        <v>16012</v>
      </c>
      <c r="BI1687" s="175">
        <v>13260</v>
      </c>
      <c r="BJ1687" s="175"/>
      <c r="BK1687" s="175">
        <v>11430</v>
      </c>
      <c r="BL1687" s="175">
        <v>2378</v>
      </c>
      <c r="BM1687" s="175">
        <v>8769</v>
      </c>
      <c r="BN1687" s="175">
        <v>3767</v>
      </c>
      <c r="BO1687" s="175">
        <v>12648</v>
      </c>
      <c r="BP1687" s="198">
        <f t="shared" si="237"/>
        <v>28660</v>
      </c>
    </row>
    <row r="1688" spans="1:68" s="116" customFormat="1" x14ac:dyDescent="0.15">
      <c r="A1688" s="117">
        <v>3321101003</v>
      </c>
      <c r="B1688" s="118" t="s">
        <v>286</v>
      </c>
      <c r="C1688" s="118" t="s">
        <v>2427</v>
      </c>
      <c r="D1688" s="118" t="s">
        <v>2467</v>
      </c>
      <c r="E1688" s="118" t="s">
        <v>4867</v>
      </c>
      <c r="F1688" s="120">
        <v>11</v>
      </c>
      <c r="G1688" s="119">
        <v>95609</v>
      </c>
      <c r="H1688" s="119"/>
      <c r="I1688" s="120" t="s">
        <v>5820</v>
      </c>
      <c r="J1688" s="120">
        <v>1500</v>
      </c>
      <c r="K1688" s="120">
        <v>95609</v>
      </c>
      <c r="L1688" s="120">
        <v>0.17499999999999999</v>
      </c>
      <c r="M1688" s="121" t="s">
        <v>5657</v>
      </c>
      <c r="N1688" s="120">
        <v>1</v>
      </c>
      <c r="O1688" s="119">
        <v>485</v>
      </c>
      <c r="P1688" s="119">
        <v>58.5</v>
      </c>
      <c r="Q1688" s="119">
        <v>8.4499999999999993</v>
      </c>
      <c r="R1688" s="120" t="s">
        <v>5658</v>
      </c>
      <c r="S1688" s="120">
        <v>0.1</v>
      </c>
      <c r="T1688" s="120"/>
      <c r="U1688" s="120"/>
      <c r="V1688" s="172">
        <v>161.1</v>
      </c>
      <c r="W1688" s="172"/>
      <c r="X1688" s="172">
        <v>89</v>
      </c>
      <c r="Y1688" s="172">
        <v>3.2</v>
      </c>
      <c r="Z1688" s="172">
        <v>68.900000000000006</v>
      </c>
      <c r="AA1688" s="123"/>
      <c r="AB1688" s="123"/>
      <c r="AC1688" s="123">
        <v>68</v>
      </c>
      <c r="AD1688" s="123"/>
      <c r="AE1688" s="123"/>
      <c r="AF1688" s="123"/>
      <c r="AG1688" s="214"/>
      <c r="AH1688" s="229" t="str">
        <f t="shared" si="232"/>
        <v>a3</v>
      </c>
      <c r="AI1688" s="122"/>
      <c r="AJ1688" s="122"/>
      <c r="AK1688" s="122"/>
      <c r="AL1688" s="122"/>
      <c r="AM1688" s="122"/>
      <c r="AN1688" s="173"/>
      <c r="AO1688" s="173"/>
      <c r="AP1688" s="173"/>
      <c r="AQ1688" s="173"/>
      <c r="AR1688" s="173"/>
      <c r="AS1688" s="173"/>
      <c r="AT1688" s="173"/>
      <c r="AU1688" s="173"/>
      <c r="AV1688" s="173"/>
      <c r="AW1688" s="173"/>
      <c r="AX1688" s="173"/>
      <c r="AY1688" s="173"/>
      <c r="AZ1688" s="211"/>
      <c r="BA1688" s="211"/>
      <c r="BB1688" s="205">
        <f t="shared" si="233"/>
        <v>25598</v>
      </c>
      <c r="BC1688" s="205">
        <f t="shared" si="234"/>
        <v>20270</v>
      </c>
      <c r="BD1688" s="205">
        <f t="shared" si="235"/>
        <v>5460</v>
      </c>
      <c r="BE1688" s="205">
        <f t="shared" si="236"/>
        <v>132</v>
      </c>
      <c r="BF1688" s="175">
        <v>20138</v>
      </c>
      <c r="BG1688" s="175">
        <v>4250</v>
      </c>
      <c r="BH1688" s="175">
        <v>5460</v>
      </c>
      <c r="BI1688" s="175">
        <v>4575</v>
      </c>
      <c r="BJ1688" s="175">
        <v>753</v>
      </c>
      <c r="BK1688" s="175">
        <v>946</v>
      </c>
      <c r="BL1688" s="175">
        <v>1349</v>
      </c>
      <c r="BM1688" s="175">
        <v>2782</v>
      </c>
      <c r="BN1688" s="175">
        <v>1101</v>
      </c>
      <c r="BO1688" s="175">
        <v>4382</v>
      </c>
      <c r="BP1688" s="198">
        <f t="shared" si="237"/>
        <v>9842</v>
      </c>
    </row>
    <row r="1689" spans="1:68" s="116" customFormat="1" x14ac:dyDescent="0.15">
      <c r="A1689" s="117">
        <v>3321102004</v>
      </c>
      <c r="B1689" s="118" t="s">
        <v>2469</v>
      </c>
      <c r="C1689" s="118" t="s">
        <v>2427</v>
      </c>
      <c r="D1689" s="118" t="s">
        <v>2467</v>
      </c>
      <c r="E1689" s="118" t="s">
        <v>4868</v>
      </c>
      <c r="F1689" s="120">
        <v>17</v>
      </c>
      <c r="G1689" s="119">
        <v>442758</v>
      </c>
      <c r="H1689" s="119"/>
      <c r="I1689" s="120" t="s">
        <v>5820</v>
      </c>
      <c r="J1689" s="120">
        <v>1800</v>
      </c>
      <c r="K1689" s="120">
        <v>442758</v>
      </c>
      <c r="L1689" s="120">
        <v>0.67400000000000004</v>
      </c>
      <c r="M1689" s="121" t="s">
        <v>5673</v>
      </c>
      <c r="N1689" s="120">
        <v>1</v>
      </c>
      <c r="O1689" s="119">
        <v>150</v>
      </c>
      <c r="P1689" s="119">
        <v>30</v>
      </c>
      <c r="Q1689" s="119">
        <v>3.15</v>
      </c>
      <c r="R1689" s="120"/>
      <c r="S1689" s="120"/>
      <c r="T1689" s="120">
        <v>4.4000000000000004</v>
      </c>
      <c r="U1689" s="120"/>
      <c r="V1689" s="172">
        <v>757.6</v>
      </c>
      <c r="W1689" s="172"/>
      <c r="X1689" s="172">
        <v>634.79999999999995</v>
      </c>
      <c r="Y1689" s="172">
        <v>51.9</v>
      </c>
      <c r="Z1689" s="172">
        <v>70.900000000000006</v>
      </c>
      <c r="AA1689" s="123">
        <v>4992</v>
      </c>
      <c r="AB1689" s="123"/>
      <c r="AC1689" s="123">
        <v>355</v>
      </c>
      <c r="AD1689" s="123"/>
      <c r="AE1689" s="123"/>
      <c r="AF1689" s="123"/>
      <c r="AG1689" s="214"/>
      <c r="AH1689" s="229" t="str">
        <f t="shared" si="232"/>
        <v>a3</v>
      </c>
      <c r="AI1689" s="122"/>
      <c r="AJ1689" s="122"/>
      <c r="AK1689" s="122"/>
      <c r="AL1689" s="122"/>
      <c r="AM1689" s="122"/>
      <c r="AN1689" s="173"/>
      <c r="AO1689" s="173"/>
      <c r="AP1689" s="173"/>
      <c r="AQ1689" s="173"/>
      <c r="AR1689" s="173"/>
      <c r="AS1689" s="173">
        <v>1</v>
      </c>
      <c r="AT1689" s="173"/>
      <c r="AU1689" s="173"/>
      <c r="AV1689" s="173"/>
      <c r="AW1689" s="173"/>
      <c r="AX1689" s="173"/>
      <c r="AY1689" s="173"/>
      <c r="AZ1689" s="211">
        <f t="shared" si="238"/>
        <v>1</v>
      </c>
      <c r="BA1689" s="211"/>
      <c r="BB1689" s="205">
        <f t="shared" si="233"/>
        <v>73774</v>
      </c>
      <c r="BC1689" s="205">
        <f t="shared" si="234"/>
        <v>64634</v>
      </c>
      <c r="BD1689" s="205">
        <f t="shared" si="235"/>
        <v>10284</v>
      </c>
      <c r="BE1689" s="205">
        <f t="shared" si="236"/>
        <v>1144</v>
      </c>
      <c r="BF1689" s="175">
        <v>63490</v>
      </c>
      <c r="BG1689" s="175">
        <v>8501</v>
      </c>
      <c r="BH1689" s="175">
        <v>10284</v>
      </c>
      <c r="BI1689" s="175">
        <v>9140</v>
      </c>
      <c r="BJ1689" s="175"/>
      <c r="BK1689" s="175">
        <v>6626</v>
      </c>
      <c r="BL1689" s="175">
        <v>9054</v>
      </c>
      <c r="BM1689" s="175">
        <v>12575</v>
      </c>
      <c r="BN1689" s="175">
        <v>1476</v>
      </c>
      <c r="BO1689" s="175">
        <v>16118</v>
      </c>
      <c r="BP1689" s="198">
        <f t="shared" si="237"/>
        <v>26402</v>
      </c>
    </row>
    <row r="1690" spans="1:68" s="116" customFormat="1" x14ac:dyDescent="0.15">
      <c r="A1690" s="117">
        <v>3321202001</v>
      </c>
      <c r="B1690" s="118" t="s">
        <v>2470</v>
      </c>
      <c r="C1690" s="118" t="s">
        <v>2427</v>
      </c>
      <c r="D1690" s="118" t="s">
        <v>2471</v>
      </c>
      <c r="E1690" s="118" t="s">
        <v>4869</v>
      </c>
      <c r="F1690" s="120">
        <v>22</v>
      </c>
      <c r="G1690" s="119">
        <v>208593</v>
      </c>
      <c r="H1690" s="119"/>
      <c r="I1690" s="120" t="s">
        <v>5820</v>
      </c>
      <c r="J1690" s="120">
        <v>950</v>
      </c>
      <c r="K1690" s="120">
        <v>208593</v>
      </c>
      <c r="L1690" s="120">
        <v>0.60199999999999998</v>
      </c>
      <c r="M1690" s="121" t="s">
        <v>5657</v>
      </c>
      <c r="N1690" s="120">
        <v>1</v>
      </c>
      <c r="O1690" s="119">
        <v>180</v>
      </c>
      <c r="P1690" s="119"/>
      <c r="Q1690" s="119"/>
      <c r="R1690" s="120" t="s">
        <v>5660</v>
      </c>
      <c r="S1690" s="120">
        <v>4.4999999999999998E-2</v>
      </c>
      <c r="T1690" s="120"/>
      <c r="U1690" s="120"/>
      <c r="V1690" s="172">
        <v>277.2</v>
      </c>
      <c r="W1690" s="172"/>
      <c r="X1690" s="172"/>
      <c r="Y1690" s="172"/>
      <c r="Z1690" s="172">
        <v>277.2</v>
      </c>
      <c r="AA1690" s="123">
        <v>2087.75</v>
      </c>
      <c r="AB1690" s="123"/>
      <c r="AC1690" s="123">
        <v>140.55000000000001</v>
      </c>
      <c r="AD1690" s="123"/>
      <c r="AE1690" s="123"/>
      <c r="AF1690" s="123"/>
      <c r="AG1690" s="214"/>
      <c r="AH1690" s="229" t="str">
        <f t="shared" si="232"/>
        <v>a3</v>
      </c>
      <c r="AI1690" s="122"/>
      <c r="AJ1690" s="122"/>
      <c r="AK1690" s="122"/>
      <c r="AL1690" s="122"/>
      <c r="AM1690" s="122"/>
      <c r="AN1690" s="173">
        <v>1</v>
      </c>
      <c r="AO1690" s="173">
        <v>0.5</v>
      </c>
      <c r="AP1690" s="173"/>
      <c r="AQ1690" s="173"/>
      <c r="AR1690" s="173" t="s">
        <v>3186</v>
      </c>
      <c r="AS1690" s="173" t="s">
        <v>3186</v>
      </c>
      <c r="AT1690" s="173" t="s">
        <v>3186</v>
      </c>
      <c r="AU1690" s="173"/>
      <c r="AV1690" s="173">
        <v>0.8</v>
      </c>
      <c r="AW1690" s="173"/>
      <c r="AX1690" s="173" t="s">
        <v>3186</v>
      </c>
      <c r="AY1690" s="173" t="s">
        <v>3186</v>
      </c>
      <c r="AZ1690" s="211">
        <f t="shared" si="238"/>
        <v>1.5</v>
      </c>
      <c r="BA1690" s="211">
        <f t="shared" si="239"/>
        <v>0.8</v>
      </c>
      <c r="BB1690" s="205">
        <f t="shared" si="233"/>
        <v>23033</v>
      </c>
      <c r="BC1690" s="205">
        <f t="shared" si="234"/>
        <v>23033</v>
      </c>
      <c r="BD1690" s="205">
        <f t="shared" si="235"/>
        <v>-1</v>
      </c>
      <c r="BE1690" s="205">
        <f t="shared" si="236"/>
        <v>-1</v>
      </c>
      <c r="BF1690" s="175">
        <v>23034</v>
      </c>
      <c r="BG1690" s="175"/>
      <c r="BH1690" s="175">
        <v>11485</v>
      </c>
      <c r="BI1690" s="175"/>
      <c r="BJ1690" s="175"/>
      <c r="BK1690" s="175">
        <v>2484</v>
      </c>
      <c r="BL1690" s="175">
        <v>185</v>
      </c>
      <c r="BM1690" s="175">
        <v>4359</v>
      </c>
      <c r="BN1690" s="175">
        <v>550</v>
      </c>
      <c r="BO1690" s="175">
        <v>3970</v>
      </c>
      <c r="BP1690" s="198">
        <f t="shared" si="237"/>
        <v>15455</v>
      </c>
    </row>
    <row r="1691" spans="1:68" s="116" customFormat="1" x14ac:dyDescent="0.15">
      <c r="A1691" s="117">
        <v>3321202002</v>
      </c>
      <c r="B1691" s="118" t="s">
        <v>2472</v>
      </c>
      <c r="C1691" s="118" t="s">
        <v>2427</v>
      </c>
      <c r="D1691" s="118" t="s">
        <v>2471</v>
      </c>
      <c r="E1691" s="118" t="s">
        <v>4870</v>
      </c>
      <c r="F1691" s="120">
        <v>5</v>
      </c>
      <c r="G1691" s="119">
        <v>118785</v>
      </c>
      <c r="H1691" s="119"/>
      <c r="I1691" s="120" t="s">
        <v>5820</v>
      </c>
      <c r="J1691" s="120">
        <v>1700</v>
      </c>
      <c r="K1691" s="120">
        <v>118785</v>
      </c>
      <c r="L1691" s="120">
        <v>0.191</v>
      </c>
      <c r="M1691" s="121" t="s">
        <v>5676</v>
      </c>
      <c r="N1691" s="120">
        <v>1</v>
      </c>
      <c r="O1691" s="119">
        <v>190</v>
      </c>
      <c r="P1691" s="119">
        <v>46</v>
      </c>
      <c r="Q1691" s="119">
        <v>5.0999999999999996</v>
      </c>
      <c r="R1691" s="120"/>
      <c r="S1691" s="120"/>
      <c r="T1691" s="120"/>
      <c r="U1691" s="120"/>
      <c r="V1691" s="172">
        <v>273.47000000000003</v>
      </c>
      <c r="W1691" s="172"/>
      <c r="X1691" s="172"/>
      <c r="Y1691" s="172"/>
      <c r="Z1691" s="172">
        <v>273.47000000000003</v>
      </c>
      <c r="AA1691" s="123"/>
      <c r="AB1691" s="123"/>
      <c r="AC1691" s="123">
        <v>115.34</v>
      </c>
      <c r="AD1691" s="123"/>
      <c r="AE1691" s="123"/>
      <c r="AF1691" s="123"/>
      <c r="AG1691" s="214"/>
      <c r="AH1691" s="229" t="str">
        <f t="shared" si="232"/>
        <v>a3</v>
      </c>
      <c r="AI1691" s="122"/>
      <c r="AJ1691" s="122"/>
      <c r="AK1691" s="122"/>
      <c r="AL1691" s="122"/>
      <c r="AM1691" s="122"/>
      <c r="AN1691" s="173">
        <v>1</v>
      </c>
      <c r="AO1691" s="173">
        <v>0.5</v>
      </c>
      <c r="AP1691" s="173"/>
      <c r="AQ1691" s="173"/>
      <c r="AR1691" s="173" t="s">
        <v>3186</v>
      </c>
      <c r="AS1691" s="173" t="s">
        <v>3186</v>
      </c>
      <c r="AT1691" s="173" t="s">
        <v>3186</v>
      </c>
      <c r="AU1691" s="173"/>
      <c r="AV1691" s="173">
        <v>0.8</v>
      </c>
      <c r="AW1691" s="173"/>
      <c r="AX1691" s="173" t="s">
        <v>3186</v>
      </c>
      <c r="AY1691" s="173" t="s">
        <v>3186</v>
      </c>
      <c r="AZ1691" s="211">
        <f t="shared" si="238"/>
        <v>1.5</v>
      </c>
      <c r="BA1691" s="211">
        <f t="shared" si="239"/>
        <v>0.8</v>
      </c>
      <c r="BB1691" s="205">
        <f t="shared" si="233"/>
        <v>24980</v>
      </c>
      <c r="BC1691" s="205">
        <f t="shared" si="234"/>
        <v>24980</v>
      </c>
      <c r="BD1691" s="205">
        <f t="shared" si="235"/>
        <v>0</v>
      </c>
      <c r="BE1691" s="205">
        <f t="shared" si="236"/>
        <v>0</v>
      </c>
      <c r="BF1691" s="175">
        <v>24980</v>
      </c>
      <c r="BG1691" s="175"/>
      <c r="BH1691" s="175">
        <v>8658</v>
      </c>
      <c r="BI1691" s="175"/>
      <c r="BJ1691" s="175"/>
      <c r="BK1691" s="175">
        <v>1692</v>
      </c>
      <c r="BL1691" s="175">
        <v>1183</v>
      </c>
      <c r="BM1691" s="175">
        <v>4594</v>
      </c>
      <c r="BN1691" s="175">
        <v>658</v>
      </c>
      <c r="BO1691" s="175">
        <v>8195</v>
      </c>
      <c r="BP1691" s="198">
        <f t="shared" si="237"/>
        <v>16853</v>
      </c>
    </row>
    <row r="1692" spans="1:68" s="116" customFormat="1" x14ac:dyDescent="0.15">
      <c r="A1692" s="117">
        <v>3321202003</v>
      </c>
      <c r="B1692" s="118" t="s">
        <v>2473</v>
      </c>
      <c r="C1692" s="118" t="s">
        <v>2427</v>
      </c>
      <c r="D1692" s="118" t="s">
        <v>2471</v>
      </c>
      <c r="E1692" s="118" t="s">
        <v>4871</v>
      </c>
      <c r="F1692" s="120">
        <v>4</v>
      </c>
      <c r="G1692" s="119">
        <v>327414</v>
      </c>
      <c r="H1692" s="119"/>
      <c r="I1692" s="120" t="s">
        <v>5820</v>
      </c>
      <c r="J1692" s="120">
        <v>2410</v>
      </c>
      <c r="K1692" s="120">
        <v>327414</v>
      </c>
      <c r="L1692" s="120">
        <v>0.372</v>
      </c>
      <c r="M1692" s="121" t="s">
        <v>5676</v>
      </c>
      <c r="N1692" s="120">
        <v>1</v>
      </c>
      <c r="O1692" s="119">
        <v>360</v>
      </c>
      <c r="P1692" s="119">
        <v>44</v>
      </c>
      <c r="Q1692" s="119">
        <v>4.9000000000000004</v>
      </c>
      <c r="R1692" s="120"/>
      <c r="S1692" s="120"/>
      <c r="T1692" s="120"/>
      <c r="U1692" s="120" t="s">
        <v>5694</v>
      </c>
      <c r="V1692" s="172">
        <v>550.16399999999999</v>
      </c>
      <c r="W1692" s="172"/>
      <c r="X1692" s="172"/>
      <c r="Y1692" s="172"/>
      <c r="Z1692" s="172">
        <v>550.16399999999999</v>
      </c>
      <c r="AA1692" s="123">
        <v>2139.6999999999998</v>
      </c>
      <c r="AB1692" s="123"/>
      <c r="AC1692" s="123">
        <v>508.47</v>
      </c>
      <c r="AD1692" s="123"/>
      <c r="AE1692" s="123"/>
      <c r="AF1692" s="123"/>
      <c r="AG1692" s="214"/>
      <c r="AH1692" s="229" t="str">
        <f t="shared" si="232"/>
        <v>a3</v>
      </c>
      <c r="AI1692" s="122"/>
      <c r="AJ1692" s="122"/>
      <c r="AK1692" s="122"/>
      <c r="AL1692" s="122"/>
      <c r="AM1692" s="122"/>
      <c r="AN1692" s="173">
        <v>1</v>
      </c>
      <c r="AO1692" s="173">
        <v>0.5</v>
      </c>
      <c r="AP1692" s="173"/>
      <c r="AQ1692" s="173"/>
      <c r="AR1692" s="173" t="s">
        <v>3186</v>
      </c>
      <c r="AS1692" s="173" t="s">
        <v>3186</v>
      </c>
      <c r="AT1692" s="173" t="s">
        <v>3186</v>
      </c>
      <c r="AU1692" s="173"/>
      <c r="AV1692" s="173">
        <v>0.8</v>
      </c>
      <c r="AW1692" s="173"/>
      <c r="AX1692" s="173" t="s">
        <v>3186</v>
      </c>
      <c r="AY1692" s="173" t="s">
        <v>3186</v>
      </c>
      <c r="AZ1692" s="211">
        <f t="shared" si="238"/>
        <v>1.5</v>
      </c>
      <c r="BA1692" s="211">
        <f t="shared" si="239"/>
        <v>0.8</v>
      </c>
      <c r="BB1692" s="205">
        <f t="shared" si="233"/>
        <v>31632</v>
      </c>
      <c r="BC1692" s="205">
        <f t="shared" si="234"/>
        <v>31632</v>
      </c>
      <c r="BD1692" s="205">
        <f t="shared" si="235"/>
        <v>0</v>
      </c>
      <c r="BE1692" s="205">
        <f t="shared" si="236"/>
        <v>0</v>
      </c>
      <c r="BF1692" s="175">
        <v>31632</v>
      </c>
      <c r="BG1692" s="175"/>
      <c r="BH1692" s="175">
        <v>13266</v>
      </c>
      <c r="BI1692" s="175"/>
      <c r="BJ1692" s="175"/>
      <c r="BK1692" s="175">
        <v>4391</v>
      </c>
      <c r="BL1692" s="175">
        <v>125</v>
      </c>
      <c r="BM1692" s="175">
        <v>6784</v>
      </c>
      <c r="BN1692" s="175">
        <v>1821</v>
      </c>
      <c r="BO1692" s="175">
        <v>5245</v>
      </c>
      <c r="BP1692" s="198">
        <f t="shared" si="237"/>
        <v>18511</v>
      </c>
    </row>
    <row r="1693" spans="1:68" s="116" customFormat="1" x14ac:dyDescent="0.15">
      <c r="A1693" s="117">
        <v>3321202004</v>
      </c>
      <c r="B1693" s="118" t="s">
        <v>2474</v>
      </c>
      <c r="C1693" s="118" t="s">
        <v>2427</v>
      </c>
      <c r="D1693" s="118" t="s">
        <v>2471</v>
      </c>
      <c r="E1693" s="118" t="s">
        <v>4872</v>
      </c>
      <c r="F1693" s="120">
        <v>3</v>
      </c>
      <c r="G1693" s="119">
        <v>170669</v>
      </c>
      <c r="H1693" s="119"/>
      <c r="I1693" s="120" t="s">
        <v>5820</v>
      </c>
      <c r="J1693" s="120">
        <v>2520</v>
      </c>
      <c r="K1693" s="120">
        <v>170669</v>
      </c>
      <c r="L1693" s="120">
        <v>0.186</v>
      </c>
      <c r="M1693" s="121" t="s">
        <v>5676</v>
      </c>
      <c r="N1693" s="120">
        <v>1</v>
      </c>
      <c r="O1693" s="119">
        <v>100</v>
      </c>
      <c r="P1693" s="119">
        <v>29</v>
      </c>
      <c r="Q1693" s="119">
        <v>3.3</v>
      </c>
      <c r="R1693" s="120"/>
      <c r="S1693" s="120"/>
      <c r="T1693" s="120"/>
      <c r="U1693" s="120" t="s">
        <v>5694</v>
      </c>
      <c r="V1693" s="172">
        <v>250.66800000000001</v>
      </c>
      <c r="W1693" s="172"/>
      <c r="X1693" s="172"/>
      <c r="Y1693" s="172"/>
      <c r="Z1693" s="172">
        <v>250.66800000000001</v>
      </c>
      <c r="AA1693" s="123">
        <v>4801</v>
      </c>
      <c r="AB1693" s="123"/>
      <c r="AC1693" s="123">
        <v>102.74</v>
      </c>
      <c r="AD1693" s="123"/>
      <c r="AE1693" s="123"/>
      <c r="AF1693" s="123"/>
      <c r="AG1693" s="214"/>
      <c r="AH1693" s="229" t="str">
        <f t="shared" si="232"/>
        <v>a3</v>
      </c>
      <c r="AI1693" s="122"/>
      <c r="AJ1693" s="122"/>
      <c r="AK1693" s="122"/>
      <c r="AL1693" s="122"/>
      <c r="AM1693" s="122"/>
      <c r="AN1693" s="173">
        <v>1</v>
      </c>
      <c r="AO1693" s="173">
        <v>0.5</v>
      </c>
      <c r="AP1693" s="173"/>
      <c r="AQ1693" s="173"/>
      <c r="AR1693" s="173" t="s">
        <v>3186</v>
      </c>
      <c r="AS1693" s="173" t="s">
        <v>3186</v>
      </c>
      <c r="AT1693" s="173"/>
      <c r="AU1693" s="173">
        <v>0.8</v>
      </c>
      <c r="AV1693" s="173"/>
      <c r="AW1693" s="173" t="s">
        <v>3186</v>
      </c>
      <c r="AX1693" s="173" t="s">
        <v>3186</v>
      </c>
      <c r="AY1693" s="173" t="s">
        <v>3186</v>
      </c>
      <c r="AZ1693" s="211">
        <f t="shared" si="238"/>
        <v>1.5</v>
      </c>
      <c r="BA1693" s="211">
        <f t="shared" si="239"/>
        <v>0.8</v>
      </c>
      <c r="BB1693" s="205">
        <f t="shared" si="233"/>
        <v>23440</v>
      </c>
      <c r="BC1693" s="205">
        <f t="shared" si="234"/>
        <v>23440</v>
      </c>
      <c r="BD1693" s="205">
        <f t="shared" si="235"/>
        <v>0</v>
      </c>
      <c r="BE1693" s="205">
        <f t="shared" si="236"/>
        <v>0</v>
      </c>
      <c r="BF1693" s="175">
        <v>23440</v>
      </c>
      <c r="BG1693" s="175"/>
      <c r="BH1693" s="175">
        <v>11414</v>
      </c>
      <c r="BI1693" s="175"/>
      <c r="BJ1693" s="175"/>
      <c r="BK1693" s="175">
        <v>1082</v>
      </c>
      <c r="BL1693" s="175">
        <v>956</v>
      </c>
      <c r="BM1693" s="175">
        <v>4289</v>
      </c>
      <c r="BN1693" s="175">
        <v>676</v>
      </c>
      <c r="BO1693" s="175">
        <v>5023</v>
      </c>
      <c r="BP1693" s="198">
        <f t="shared" si="237"/>
        <v>16437</v>
      </c>
    </row>
    <row r="1694" spans="1:68" s="116" customFormat="1" x14ac:dyDescent="0.15">
      <c r="A1694" s="117">
        <v>3321301001</v>
      </c>
      <c r="B1694" s="118" t="s">
        <v>2475</v>
      </c>
      <c r="C1694" s="118" t="s">
        <v>2427</v>
      </c>
      <c r="D1694" s="118" t="s">
        <v>2476</v>
      </c>
      <c r="E1694" s="118" t="s">
        <v>4873</v>
      </c>
      <c r="F1694" s="120">
        <v>7</v>
      </c>
      <c r="G1694" s="119">
        <v>1981273</v>
      </c>
      <c r="H1694" s="119"/>
      <c r="I1694" s="120" t="s">
        <v>5820</v>
      </c>
      <c r="J1694" s="120">
        <v>12800</v>
      </c>
      <c r="K1694" s="120">
        <v>1763400</v>
      </c>
      <c r="L1694" s="120">
        <v>0.377</v>
      </c>
      <c r="M1694" s="121" t="s">
        <v>5656</v>
      </c>
      <c r="N1694" s="120">
        <v>2</v>
      </c>
      <c r="O1694" s="119">
        <v>190</v>
      </c>
      <c r="P1694" s="119"/>
      <c r="Q1694" s="119"/>
      <c r="R1694" s="120" t="s">
        <v>5655</v>
      </c>
      <c r="S1694" s="120">
        <v>23.3</v>
      </c>
      <c r="T1694" s="120"/>
      <c r="U1694" s="120"/>
      <c r="V1694" s="172">
        <v>1395</v>
      </c>
      <c r="W1694" s="172">
        <v>152</v>
      </c>
      <c r="X1694" s="172">
        <v>911</v>
      </c>
      <c r="Y1694" s="172">
        <v>116</v>
      </c>
      <c r="Z1694" s="172">
        <v>216</v>
      </c>
      <c r="AA1694" s="123">
        <v>7785</v>
      </c>
      <c r="AB1694" s="123"/>
      <c r="AC1694" s="123">
        <v>1363</v>
      </c>
      <c r="AD1694" s="123"/>
      <c r="AE1694" s="123"/>
      <c r="AF1694" s="123"/>
      <c r="AG1694" s="214"/>
      <c r="AH1694" s="229" t="str">
        <f t="shared" si="232"/>
        <v>b3</v>
      </c>
      <c r="AI1694" s="122" t="s">
        <v>5400</v>
      </c>
      <c r="AJ1694" s="122"/>
      <c r="AK1694" s="122" t="s">
        <v>5400</v>
      </c>
      <c r="AL1694" s="122" t="s">
        <v>5400</v>
      </c>
      <c r="AM1694" s="122"/>
      <c r="AN1694" s="173">
        <v>2</v>
      </c>
      <c r="AO1694" s="173"/>
      <c r="AP1694" s="173"/>
      <c r="AQ1694" s="173"/>
      <c r="AR1694" s="173"/>
      <c r="AS1694" s="173">
        <v>1</v>
      </c>
      <c r="AT1694" s="173">
        <v>1</v>
      </c>
      <c r="AU1694" s="173">
        <v>0.5</v>
      </c>
      <c r="AV1694" s="173">
        <v>1</v>
      </c>
      <c r="AW1694" s="173">
        <v>0.5</v>
      </c>
      <c r="AX1694" s="173">
        <v>1</v>
      </c>
      <c r="AY1694" s="173"/>
      <c r="AZ1694" s="211">
        <f t="shared" si="238"/>
        <v>3</v>
      </c>
      <c r="BA1694" s="211">
        <f t="shared" si="239"/>
        <v>4</v>
      </c>
      <c r="BB1694" s="205">
        <f t="shared" si="233"/>
        <v>141034</v>
      </c>
      <c r="BC1694" s="205">
        <f t="shared" si="234"/>
        <v>134986</v>
      </c>
      <c r="BD1694" s="205">
        <f t="shared" si="235"/>
        <v>6189</v>
      </c>
      <c r="BE1694" s="205">
        <f t="shared" si="236"/>
        <v>141</v>
      </c>
      <c r="BF1694" s="175">
        <v>134845</v>
      </c>
      <c r="BG1694" s="175">
        <v>8997</v>
      </c>
      <c r="BH1694" s="175">
        <v>76749</v>
      </c>
      <c r="BI1694" s="175">
        <v>6048</v>
      </c>
      <c r="BJ1694" s="175"/>
      <c r="BK1694" s="175">
        <v>21164</v>
      </c>
      <c r="BL1694" s="175">
        <v>6833</v>
      </c>
      <c r="BM1694" s="175">
        <v>27</v>
      </c>
      <c r="BN1694" s="175">
        <v>462</v>
      </c>
      <c r="BO1694" s="175">
        <v>20754</v>
      </c>
      <c r="BP1694" s="198">
        <f t="shared" si="237"/>
        <v>97503</v>
      </c>
    </row>
    <row r="1695" spans="1:68" s="116" customFormat="1" x14ac:dyDescent="0.15">
      <c r="A1695" s="117">
        <v>3321301002</v>
      </c>
      <c r="B1695" s="118" t="s">
        <v>2477</v>
      </c>
      <c r="C1695" s="118" t="s">
        <v>2427</v>
      </c>
      <c r="D1695" s="118" t="s">
        <v>2476</v>
      </c>
      <c r="E1695" s="118" t="s">
        <v>4874</v>
      </c>
      <c r="F1695" s="120">
        <v>5</v>
      </c>
      <c r="G1695" s="119">
        <v>544999</v>
      </c>
      <c r="H1695" s="119"/>
      <c r="I1695" s="120" t="s">
        <v>5820</v>
      </c>
      <c r="J1695" s="120">
        <v>2530</v>
      </c>
      <c r="K1695" s="120">
        <v>544999</v>
      </c>
      <c r="L1695" s="120">
        <v>0.59</v>
      </c>
      <c r="M1695" s="121" t="s">
        <v>5662</v>
      </c>
      <c r="N1695" s="120">
        <v>2</v>
      </c>
      <c r="O1695" s="119">
        <v>180</v>
      </c>
      <c r="P1695" s="119"/>
      <c r="Q1695" s="119"/>
      <c r="R1695" s="120" t="s">
        <v>5658</v>
      </c>
      <c r="S1695" s="120">
        <v>0.82499999999999996</v>
      </c>
      <c r="T1695" s="120"/>
      <c r="U1695" s="120"/>
      <c r="V1695" s="172">
        <v>828</v>
      </c>
      <c r="W1695" s="172">
        <v>276</v>
      </c>
      <c r="X1695" s="172">
        <v>276</v>
      </c>
      <c r="Y1695" s="172">
        <v>276</v>
      </c>
      <c r="Z1695" s="172"/>
      <c r="AA1695" s="123">
        <v>6125</v>
      </c>
      <c r="AB1695" s="123"/>
      <c r="AC1695" s="123">
        <v>500</v>
      </c>
      <c r="AD1695" s="123"/>
      <c r="AE1695" s="123"/>
      <c r="AF1695" s="123"/>
      <c r="AG1695" s="214"/>
      <c r="AH1695" s="229" t="str">
        <f t="shared" si="232"/>
        <v>b3</v>
      </c>
      <c r="AI1695" s="122"/>
      <c r="AJ1695" s="122"/>
      <c r="AK1695" s="122"/>
      <c r="AL1695" s="122"/>
      <c r="AM1695" s="122"/>
      <c r="AN1695" s="173">
        <v>1</v>
      </c>
      <c r="AO1695" s="173"/>
      <c r="AP1695" s="173"/>
      <c r="AQ1695" s="173"/>
      <c r="AR1695" s="173"/>
      <c r="AS1695" s="173"/>
      <c r="AT1695" s="173"/>
      <c r="AU1695" s="173"/>
      <c r="AV1695" s="173"/>
      <c r="AW1695" s="173"/>
      <c r="AX1695" s="173"/>
      <c r="AY1695" s="173"/>
      <c r="AZ1695" s="211">
        <f t="shared" si="238"/>
        <v>1</v>
      </c>
      <c r="BA1695" s="211">
        <f t="shared" si="239"/>
        <v>0</v>
      </c>
      <c r="BB1695" s="205">
        <f t="shared" si="233"/>
        <v>66037</v>
      </c>
      <c r="BC1695" s="205">
        <f t="shared" si="234"/>
        <v>66037</v>
      </c>
      <c r="BD1695" s="205">
        <f t="shared" si="235"/>
        <v>0</v>
      </c>
      <c r="BE1695" s="205">
        <f t="shared" si="236"/>
        <v>0</v>
      </c>
      <c r="BF1695" s="175">
        <v>66037</v>
      </c>
      <c r="BG1695" s="175"/>
      <c r="BH1695" s="175">
        <v>12172</v>
      </c>
      <c r="BI1695" s="175"/>
      <c r="BJ1695" s="175"/>
      <c r="BK1695" s="175">
        <v>9030</v>
      </c>
      <c r="BL1695" s="175">
        <v>11635</v>
      </c>
      <c r="BM1695" s="175">
        <v>14305</v>
      </c>
      <c r="BN1695" s="175">
        <v>2417</v>
      </c>
      <c r="BO1695" s="175">
        <v>16478</v>
      </c>
      <c r="BP1695" s="198">
        <f t="shared" si="237"/>
        <v>28650</v>
      </c>
    </row>
    <row r="1696" spans="1:68" s="116" customFormat="1" x14ac:dyDescent="0.15">
      <c r="A1696" s="117">
        <v>3321302003</v>
      </c>
      <c r="B1696" s="118" t="s">
        <v>2478</v>
      </c>
      <c r="C1696" s="118" t="s">
        <v>2427</v>
      </c>
      <c r="D1696" s="118" t="s">
        <v>2476</v>
      </c>
      <c r="E1696" s="118" t="s">
        <v>4875</v>
      </c>
      <c r="F1696" s="120">
        <v>11</v>
      </c>
      <c r="G1696" s="119">
        <v>331448</v>
      </c>
      <c r="H1696" s="119"/>
      <c r="I1696" s="120" t="s">
        <v>5820</v>
      </c>
      <c r="J1696" s="120">
        <v>2770</v>
      </c>
      <c r="K1696" s="120">
        <v>331448</v>
      </c>
      <c r="L1696" s="120">
        <v>0.32800000000000001</v>
      </c>
      <c r="M1696" s="121" t="s">
        <v>5657</v>
      </c>
      <c r="N1696" s="120">
        <v>1</v>
      </c>
      <c r="O1696" s="119">
        <v>210</v>
      </c>
      <c r="P1696" s="119"/>
      <c r="Q1696" s="119"/>
      <c r="R1696" s="120" t="s">
        <v>5658</v>
      </c>
      <c r="S1696" s="120">
        <v>0.375</v>
      </c>
      <c r="T1696" s="120"/>
      <c r="U1696" s="120"/>
      <c r="V1696" s="172">
        <v>405</v>
      </c>
      <c r="W1696" s="172">
        <v>135</v>
      </c>
      <c r="X1696" s="172">
        <v>135</v>
      </c>
      <c r="Y1696" s="172">
        <v>135</v>
      </c>
      <c r="Z1696" s="172"/>
      <c r="AA1696" s="123">
        <v>3108.8</v>
      </c>
      <c r="AB1696" s="123"/>
      <c r="AC1696" s="123">
        <v>270</v>
      </c>
      <c r="AD1696" s="123"/>
      <c r="AE1696" s="123"/>
      <c r="AF1696" s="123"/>
      <c r="AG1696" s="214"/>
      <c r="AH1696" s="229" t="str">
        <f t="shared" si="232"/>
        <v>a3</v>
      </c>
      <c r="AI1696" s="122"/>
      <c r="AJ1696" s="122"/>
      <c r="AK1696" s="122"/>
      <c r="AL1696" s="122"/>
      <c r="AM1696" s="122"/>
      <c r="AN1696" s="173">
        <v>1</v>
      </c>
      <c r="AO1696" s="173"/>
      <c r="AP1696" s="173"/>
      <c r="AQ1696" s="173"/>
      <c r="AR1696" s="173"/>
      <c r="AS1696" s="173"/>
      <c r="AT1696" s="173"/>
      <c r="AU1696" s="173"/>
      <c r="AV1696" s="173"/>
      <c r="AW1696" s="173"/>
      <c r="AX1696" s="173"/>
      <c r="AY1696" s="173"/>
      <c r="AZ1696" s="211">
        <f t="shared" si="238"/>
        <v>1</v>
      </c>
      <c r="BA1696" s="211">
        <f t="shared" si="239"/>
        <v>0</v>
      </c>
      <c r="BB1696" s="205">
        <f t="shared" si="233"/>
        <v>45724</v>
      </c>
      <c r="BC1696" s="205">
        <f t="shared" si="234"/>
        <v>36204</v>
      </c>
      <c r="BD1696" s="205">
        <f t="shared" si="235"/>
        <v>9520</v>
      </c>
      <c r="BE1696" s="205">
        <f t="shared" si="236"/>
        <v>0</v>
      </c>
      <c r="BF1696" s="175">
        <v>36204</v>
      </c>
      <c r="BG1696" s="175"/>
      <c r="BH1696" s="175">
        <v>9520</v>
      </c>
      <c r="BI1696" s="175">
        <v>9520</v>
      </c>
      <c r="BJ1696" s="175"/>
      <c r="BK1696" s="175">
        <v>3186</v>
      </c>
      <c r="BL1696" s="175">
        <v>5829</v>
      </c>
      <c r="BM1696" s="175">
        <v>10028</v>
      </c>
      <c r="BN1696" s="175">
        <v>1758</v>
      </c>
      <c r="BO1696" s="175">
        <v>5883</v>
      </c>
      <c r="BP1696" s="198">
        <f t="shared" si="237"/>
        <v>15403</v>
      </c>
    </row>
    <row r="1697" spans="1:68" s="116" customFormat="1" x14ac:dyDescent="0.15">
      <c r="A1697" s="117">
        <v>3321302004</v>
      </c>
      <c r="B1697" s="118" t="s">
        <v>2479</v>
      </c>
      <c r="C1697" s="118" t="s">
        <v>2427</v>
      </c>
      <c r="D1697" s="118" t="s">
        <v>2476</v>
      </c>
      <c r="E1697" s="118" t="s">
        <v>4876</v>
      </c>
      <c r="F1697" s="120">
        <v>11</v>
      </c>
      <c r="G1697" s="119">
        <v>207784</v>
      </c>
      <c r="H1697" s="119"/>
      <c r="I1697" s="120" t="s">
        <v>5820</v>
      </c>
      <c r="J1697" s="120">
        <v>1600</v>
      </c>
      <c r="K1697" s="120">
        <v>207784</v>
      </c>
      <c r="L1697" s="120">
        <v>0.35599999999999998</v>
      </c>
      <c r="M1697" s="121" t="s">
        <v>5657</v>
      </c>
      <c r="N1697" s="120">
        <v>1</v>
      </c>
      <c r="O1697" s="119">
        <v>220</v>
      </c>
      <c r="P1697" s="119"/>
      <c r="Q1697" s="119"/>
      <c r="R1697" s="120" t="s">
        <v>5658</v>
      </c>
      <c r="S1697" s="120">
        <v>0.22500000000000001</v>
      </c>
      <c r="T1697" s="120"/>
      <c r="U1697" s="120"/>
      <c r="V1697" s="172">
        <v>242</v>
      </c>
      <c r="W1697" s="172">
        <v>80</v>
      </c>
      <c r="X1697" s="172">
        <v>81</v>
      </c>
      <c r="Y1697" s="172">
        <v>81</v>
      </c>
      <c r="Z1697" s="172"/>
      <c r="AA1697" s="123"/>
      <c r="AB1697" s="123"/>
      <c r="AC1697" s="123">
        <v>154</v>
      </c>
      <c r="AD1697" s="123"/>
      <c r="AE1697" s="123"/>
      <c r="AF1697" s="123"/>
      <c r="AG1697" s="214"/>
      <c r="AH1697" s="229" t="str">
        <f t="shared" si="232"/>
        <v>a3</v>
      </c>
      <c r="AI1697" s="122"/>
      <c r="AJ1697" s="122"/>
      <c r="AK1697" s="122"/>
      <c r="AL1697" s="122"/>
      <c r="AM1697" s="122"/>
      <c r="AN1697" s="173">
        <v>1</v>
      </c>
      <c r="AO1697" s="173"/>
      <c r="AP1697" s="173"/>
      <c r="AQ1697" s="173"/>
      <c r="AR1697" s="173"/>
      <c r="AS1697" s="173"/>
      <c r="AT1697" s="173"/>
      <c r="AU1697" s="173"/>
      <c r="AV1697" s="173"/>
      <c r="AW1697" s="173"/>
      <c r="AX1697" s="173"/>
      <c r="AY1697" s="173"/>
      <c r="AZ1697" s="211">
        <f t="shared" si="238"/>
        <v>1</v>
      </c>
      <c r="BA1697" s="211">
        <f t="shared" si="239"/>
        <v>0</v>
      </c>
      <c r="BB1697" s="205">
        <f t="shared" si="233"/>
        <v>45872</v>
      </c>
      <c r="BC1697" s="205">
        <f t="shared" si="234"/>
        <v>36307</v>
      </c>
      <c r="BD1697" s="205">
        <f t="shared" si="235"/>
        <v>9565</v>
      </c>
      <c r="BE1697" s="205">
        <f t="shared" si="236"/>
        <v>0</v>
      </c>
      <c r="BF1697" s="175">
        <v>36307</v>
      </c>
      <c r="BG1697" s="175"/>
      <c r="BH1697" s="175">
        <v>9565</v>
      </c>
      <c r="BI1697" s="175">
        <v>9565</v>
      </c>
      <c r="BJ1697" s="175"/>
      <c r="BK1697" s="175">
        <v>2851</v>
      </c>
      <c r="BL1697" s="175">
        <v>9215</v>
      </c>
      <c r="BM1697" s="175">
        <v>6698</v>
      </c>
      <c r="BN1697" s="175">
        <v>1796</v>
      </c>
      <c r="BO1697" s="175">
        <v>6182</v>
      </c>
      <c r="BP1697" s="198">
        <f t="shared" si="237"/>
        <v>15747</v>
      </c>
    </row>
    <row r="1698" spans="1:68" s="116" customFormat="1" x14ac:dyDescent="0.15">
      <c r="A1698" s="117">
        <v>3321401001</v>
      </c>
      <c r="B1698" s="118" t="s">
        <v>2480</v>
      </c>
      <c r="C1698" s="118" t="s">
        <v>2427</v>
      </c>
      <c r="D1698" s="118" t="s">
        <v>2481</v>
      </c>
      <c r="E1698" s="118" t="s">
        <v>4877</v>
      </c>
      <c r="F1698" s="120">
        <v>10</v>
      </c>
      <c r="G1698" s="119">
        <v>877301</v>
      </c>
      <c r="H1698" s="119"/>
      <c r="I1698" s="120" t="s">
        <v>5820</v>
      </c>
      <c r="J1698" s="120">
        <v>5030</v>
      </c>
      <c r="K1698" s="120">
        <v>877301</v>
      </c>
      <c r="L1698" s="120">
        <v>0.47799999999999998</v>
      </c>
      <c r="M1698" s="121" t="s">
        <v>5657</v>
      </c>
      <c r="N1698" s="120">
        <v>1</v>
      </c>
      <c r="O1698" s="119">
        <v>189.2</v>
      </c>
      <c r="P1698" s="119">
        <v>44.3</v>
      </c>
      <c r="Q1698" s="119">
        <v>6.3</v>
      </c>
      <c r="R1698" s="120"/>
      <c r="S1698" s="120"/>
      <c r="T1698" s="120"/>
      <c r="U1698" s="120"/>
      <c r="V1698" s="172">
        <v>598.70000000000005</v>
      </c>
      <c r="W1698" s="172">
        <v>73.2</v>
      </c>
      <c r="X1698" s="172">
        <v>347</v>
      </c>
      <c r="Y1698" s="172">
        <v>3</v>
      </c>
      <c r="Z1698" s="172">
        <v>175.5</v>
      </c>
      <c r="AA1698" s="123">
        <v>8126.6</v>
      </c>
      <c r="AB1698" s="123"/>
      <c r="AC1698" s="123">
        <v>5805</v>
      </c>
      <c r="AD1698" s="123"/>
      <c r="AE1698" s="123"/>
      <c r="AF1698" s="123"/>
      <c r="AG1698" s="214"/>
      <c r="AH1698" s="229" t="str">
        <f t="shared" si="232"/>
        <v>a3</v>
      </c>
      <c r="AI1698" s="122"/>
      <c r="AJ1698" s="122"/>
      <c r="AK1698" s="122"/>
      <c r="AL1698" s="122"/>
      <c r="AM1698" s="122"/>
      <c r="AN1698" s="173"/>
      <c r="AO1698" s="173"/>
      <c r="AP1698" s="173"/>
      <c r="AQ1698" s="173"/>
      <c r="AR1698" s="173"/>
      <c r="AS1698" s="173"/>
      <c r="AT1698" s="173"/>
      <c r="AU1698" s="173"/>
      <c r="AV1698" s="173"/>
      <c r="AW1698" s="173"/>
      <c r="AX1698" s="173"/>
      <c r="AY1698" s="173"/>
      <c r="AZ1698" s="211"/>
      <c r="BA1698" s="211"/>
      <c r="BB1698" s="205">
        <f t="shared" si="233"/>
        <v>88212</v>
      </c>
      <c r="BC1698" s="205">
        <f t="shared" si="234"/>
        <v>62612</v>
      </c>
      <c r="BD1698" s="205">
        <f t="shared" si="235"/>
        <v>25600</v>
      </c>
      <c r="BE1698" s="205">
        <f t="shared" si="236"/>
        <v>0</v>
      </c>
      <c r="BF1698" s="175">
        <v>62612</v>
      </c>
      <c r="BG1698" s="175">
        <v>6485</v>
      </c>
      <c r="BH1698" s="175">
        <v>25600</v>
      </c>
      <c r="BI1698" s="175">
        <v>25600</v>
      </c>
      <c r="BJ1698" s="175"/>
      <c r="BK1698" s="175">
        <v>7730</v>
      </c>
      <c r="BL1698" s="175">
        <v>777</v>
      </c>
      <c r="BM1698" s="175">
        <v>9576</v>
      </c>
      <c r="BN1698" s="175">
        <v>1408</v>
      </c>
      <c r="BO1698" s="175">
        <v>11036</v>
      </c>
      <c r="BP1698" s="198">
        <f t="shared" si="237"/>
        <v>36636</v>
      </c>
    </row>
    <row r="1699" spans="1:68" s="116" customFormat="1" x14ac:dyDescent="0.15">
      <c r="A1699" s="117">
        <v>3321401006</v>
      </c>
      <c r="B1699" s="118" t="s">
        <v>1693</v>
      </c>
      <c r="C1699" s="118" t="s">
        <v>2427</v>
      </c>
      <c r="D1699" s="118" t="s">
        <v>2481</v>
      </c>
      <c r="E1699" s="118" t="s">
        <v>4878</v>
      </c>
      <c r="F1699" s="120">
        <v>0</v>
      </c>
      <c r="G1699" s="119"/>
      <c r="H1699" s="119"/>
      <c r="I1699" s="120" t="s">
        <v>5820</v>
      </c>
      <c r="J1699" s="120">
        <v>1220</v>
      </c>
      <c r="K1699" s="120">
        <v>2916</v>
      </c>
      <c r="L1699" s="120">
        <v>7.0000000000000001E-3</v>
      </c>
      <c r="M1699" s="121" t="s">
        <v>5657</v>
      </c>
      <c r="N1699" s="120">
        <v>1</v>
      </c>
      <c r="O1699" s="119">
        <v>63</v>
      </c>
      <c r="P1699" s="119">
        <v>24.3</v>
      </c>
      <c r="Q1699" s="119">
        <v>4.2</v>
      </c>
      <c r="R1699" s="120"/>
      <c r="S1699" s="120"/>
      <c r="T1699" s="120"/>
      <c r="U1699" s="120" t="s">
        <v>5689</v>
      </c>
      <c r="V1699" s="172">
        <v>85.7</v>
      </c>
      <c r="W1699" s="172">
        <v>3</v>
      </c>
      <c r="X1699" s="172">
        <v>56.2</v>
      </c>
      <c r="Y1699" s="172"/>
      <c r="Z1699" s="172">
        <v>26.5</v>
      </c>
      <c r="AA1699" s="123"/>
      <c r="AB1699" s="123"/>
      <c r="AC1699" s="123"/>
      <c r="AD1699" s="123"/>
      <c r="AE1699" s="123"/>
      <c r="AF1699" s="123"/>
      <c r="AG1699" s="214"/>
      <c r="AH1699" s="229" t="str">
        <f t="shared" si="232"/>
        <v>a1</v>
      </c>
      <c r="AI1699" s="122"/>
      <c r="AJ1699" s="122"/>
      <c r="AK1699" s="122"/>
      <c r="AL1699" s="122"/>
      <c r="AM1699" s="122"/>
      <c r="AN1699" s="173"/>
      <c r="AO1699" s="173"/>
      <c r="AP1699" s="173"/>
      <c r="AQ1699" s="173"/>
      <c r="AR1699" s="173"/>
      <c r="AS1699" s="173"/>
      <c r="AT1699" s="173"/>
      <c r="AU1699" s="173"/>
      <c r="AV1699" s="173"/>
      <c r="AW1699" s="173"/>
      <c r="AX1699" s="173"/>
      <c r="AY1699" s="173"/>
      <c r="AZ1699" s="211">
        <f t="shared" si="238"/>
        <v>0</v>
      </c>
      <c r="BA1699" s="211">
        <f t="shared" si="239"/>
        <v>0</v>
      </c>
      <c r="BB1699" s="205">
        <f t="shared" si="233"/>
        <v>0</v>
      </c>
      <c r="BC1699" s="205">
        <f t="shared" si="234"/>
        <v>0</v>
      </c>
      <c r="BD1699" s="205">
        <f t="shared" si="235"/>
        <v>0</v>
      </c>
      <c r="BE1699" s="205">
        <f t="shared" si="236"/>
        <v>0</v>
      </c>
      <c r="BF1699" s="175"/>
      <c r="BG1699" s="175"/>
      <c r="BH1699" s="175"/>
      <c r="BI1699" s="175"/>
      <c r="BJ1699" s="175"/>
      <c r="BK1699" s="175"/>
      <c r="BL1699" s="175"/>
      <c r="BM1699" s="175"/>
      <c r="BN1699" s="175"/>
      <c r="BO1699" s="175"/>
      <c r="BP1699" s="198">
        <f t="shared" si="237"/>
        <v>0</v>
      </c>
    </row>
    <row r="1700" spans="1:68" s="116" customFormat="1" x14ac:dyDescent="0.15">
      <c r="A1700" s="117">
        <v>3321402002</v>
      </c>
      <c r="B1700" s="118" t="s">
        <v>2482</v>
      </c>
      <c r="C1700" s="118" t="s">
        <v>2427</v>
      </c>
      <c r="D1700" s="118" t="s">
        <v>2481</v>
      </c>
      <c r="E1700" s="118" t="s">
        <v>4879</v>
      </c>
      <c r="F1700" s="120">
        <v>15</v>
      </c>
      <c r="G1700" s="119">
        <v>419673</v>
      </c>
      <c r="H1700" s="119"/>
      <c r="I1700" s="120" t="s">
        <v>5820</v>
      </c>
      <c r="J1700" s="120">
        <v>3600</v>
      </c>
      <c r="K1700" s="120">
        <v>419673</v>
      </c>
      <c r="L1700" s="120">
        <v>0.31900000000000001</v>
      </c>
      <c r="M1700" s="121" t="s">
        <v>5657</v>
      </c>
      <c r="N1700" s="120">
        <v>1</v>
      </c>
      <c r="O1700" s="119">
        <v>161.80000000000001</v>
      </c>
      <c r="P1700" s="119">
        <v>39.299999999999997</v>
      </c>
      <c r="Q1700" s="119">
        <v>4.2</v>
      </c>
      <c r="R1700" s="120" t="s">
        <v>5660</v>
      </c>
      <c r="S1700" s="120">
        <v>0.2</v>
      </c>
      <c r="T1700" s="120"/>
      <c r="U1700" s="120"/>
      <c r="V1700" s="172">
        <v>262.89999999999998</v>
      </c>
      <c r="W1700" s="172">
        <v>49.9</v>
      </c>
      <c r="X1700" s="172">
        <v>191.9</v>
      </c>
      <c r="Y1700" s="172">
        <v>15.7</v>
      </c>
      <c r="Z1700" s="172">
        <v>5.4</v>
      </c>
      <c r="AA1700" s="123"/>
      <c r="AB1700" s="123"/>
      <c r="AC1700" s="123">
        <v>279</v>
      </c>
      <c r="AD1700" s="123"/>
      <c r="AE1700" s="123"/>
      <c r="AF1700" s="123"/>
      <c r="AG1700" s="214"/>
      <c r="AH1700" s="229" t="str">
        <f t="shared" si="232"/>
        <v>a3</v>
      </c>
      <c r="AI1700" s="122"/>
      <c r="AJ1700" s="122"/>
      <c r="AK1700" s="122"/>
      <c r="AL1700" s="122"/>
      <c r="AM1700" s="122"/>
      <c r="AN1700" s="173"/>
      <c r="AO1700" s="173"/>
      <c r="AP1700" s="173"/>
      <c r="AQ1700" s="173"/>
      <c r="AR1700" s="173"/>
      <c r="AS1700" s="173">
        <v>0.5</v>
      </c>
      <c r="AT1700" s="173">
        <v>0.8</v>
      </c>
      <c r="AU1700" s="173">
        <v>1.5</v>
      </c>
      <c r="AV1700" s="173">
        <v>0.8</v>
      </c>
      <c r="AW1700" s="173">
        <v>0.8</v>
      </c>
      <c r="AX1700" s="173">
        <v>0.6</v>
      </c>
      <c r="AY1700" s="173">
        <v>3</v>
      </c>
      <c r="AZ1700" s="211">
        <f t="shared" si="238"/>
        <v>0.5</v>
      </c>
      <c r="BA1700" s="211">
        <f t="shared" si="239"/>
        <v>7.4999999999999991</v>
      </c>
      <c r="BB1700" s="205">
        <f t="shared" si="233"/>
        <v>78679</v>
      </c>
      <c r="BC1700" s="205">
        <f t="shared" si="234"/>
        <v>49390</v>
      </c>
      <c r="BD1700" s="205">
        <f t="shared" si="235"/>
        <v>30447</v>
      </c>
      <c r="BE1700" s="205">
        <f t="shared" si="236"/>
        <v>1158</v>
      </c>
      <c r="BF1700" s="175">
        <v>48232</v>
      </c>
      <c r="BG1700" s="175">
        <v>5758</v>
      </c>
      <c r="BH1700" s="175">
        <v>29289</v>
      </c>
      <c r="BI1700" s="175">
        <v>29289</v>
      </c>
      <c r="BJ1700" s="175"/>
      <c r="BK1700" s="175">
        <v>2831</v>
      </c>
      <c r="BL1700" s="175">
        <v>1348</v>
      </c>
      <c r="BM1700" s="175">
        <v>4884</v>
      </c>
      <c r="BN1700" s="175">
        <v>3132</v>
      </c>
      <c r="BO1700" s="175">
        <v>2148</v>
      </c>
      <c r="BP1700" s="198">
        <f t="shared" si="237"/>
        <v>31437</v>
      </c>
    </row>
    <row r="1701" spans="1:68" s="116" customFormat="1" x14ac:dyDescent="0.15">
      <c r="A1701" s="117">
        <v>3321402003</v>
      </c>
      <c r="B1701" s="118" t="s">
        <v>2483</v>
      </c>
      <c r="C1701" s="118" t="s">
        <v>2427</v>
      </c>
      <c r="D1701" s="118" t="s">
        <v>2481</v>
      </c>
      <c r="E1701" s="118" t="s">
        <v>4880</v>
      </c>
      <c r="F1701" s="120">
        <v>15</v>
      </c>
      <c r="G1701" s="119">
        <v>65064</v>
      </c>
      <c r="H1701" s="119"/>
      <c r="I1701" s="120" t="s">
        <v>5820</v>
      </c>
      <c r="J1701" s="120">
        <v>500</v>
      </c>
      <c r="K1701" s="120">
        <v>65064</v>
      </c>
      <c r="L1701" s="120">
        <v>0.35699999999999998</v>
      </c>
      <c r="M1701" s="121" t="s">
        <v>5657</v>
      </c>
      <c r="N1701" s="120">
        <v>1</v>
      </c>
      <c r="O1701" s="119">
        <v>154.6</v>
      </c>
      <c r="P1701" s="119">
        <v>38.299999999999997</v>
      </c>
      <c r="Q1701" s="119">
        <v>4.5</v>
      </c>
      <c r="R1701" s="120" t="s">
        <v>5660</v>
      </c>
      <c r="S1701" s="120">
        <v>0.08</v>
      </c>
      <c r="T1701" s="120"/>
      <c r="U1701" s="120"/>
      <c r="V1701" s="172">
        <v>68.7</v>
      </c>
      <c r="W1701" s="172">
        <v>2.7</v>
      </c>
      <c r="X1701" s="172">
        <v>56.2</v>
      </c>
      <c r="Y1701" s="172">
        <v>7.9</v>
      </c>
      <c r="Z1701" s="172">
        <v>1.9</v>
      </c>
      <c r="AA1701" s="123"/>
      <c r="AB1701" s="123"/>
      <c r="AC1701" s="123">
        <v>30</v>
      </c>
      <c r="AD1701" s="123"/>
      <c r="AE1701" s="123"/>
      <c r="AF1701" s="123"/>
      <c r="AG1701" s="214"/>
      <c r="AH1701" s="229" t="str">
        <f t="shared" si="232"/>
        <v>a3</v>
      </c>
      <c r="AI1701" s="122"/>
      <c r="AJ1701" s="122"/>
      <c r="AK1701" s="122"/>
      <c r="AL1701" s="122"/>
      <c r="AM1701" s="122"/>
      <c r="AN1701" s="173"/>
      <c r="AO1701" s="173"/>
      <c r="AP1701" s="173"/>
      <c r="AQ1701" s="173"/>
      <c r="AR1701" s="173"/>
      <c r="AS1701" s="173">
        <v>0.5</v>
      </c>
      <c r="AT1701" s="173">
        <v>0.8</v>
      </c>
      <c r="AU1701" s="173">
        <v>1.5</v>
      </c>
      <c r="AV1701" s="173">
        <v>0.8</v>
      </c>
      <c r="AW1701" s="173">
        <v>0.8</v>
      </c>
      <c r="AX1701" s="173">
        <v>0.6</v>
      </c>
      <c r="AY1701" s="173">
        <v>2</v>
      </c>
      <c r="AZ1701" s="211">
        <f t="shared" si="238"/>
        <v>0.5</v>
      </c>
      <c r="BA1701" s="211">
        <f t="shared" si="239"/>
        <v>6.4999999999999991</v>
      </c>
      <c r="BB1701" s="205">
        <f t="shared" si="233"/>
        <v>18629</v>
      </c>
      <c r="BC1701" s="205">
        <f t="shared" si="234"/>
        <v>12819</v>
      </c>
      <c r="BD1701" s="205">
        <f t="shared" si="235"/>
        <v>5810</v>
      </c>
      <c r="BE1701" s="205">
        <f t="shared" si="236"/>
        <v>0</v>
      </c>
      <c r="BF1701" s="175">
        <v>12819</v>
      </c>
      <c r="BG1701" s="175">
        <v>907</v>
      </c>
      <c r="BH1701" s="175">
        <v>5810</v>
      </c>
      <c r="BI1701" s="175">
        <v>5810</v>
      </c>
      <c r="BJ1701" s="175"/>
      <c r="BK1701" s="175">
        <v>899</v>
      </c>
      <c r="BL1701" s="175">
        <v>1302</v>
      </c>
      <c r="BM1701" s="175">
        <v>1586</v>
      </c>
      <c r="BN1701" s="175">
        <v>376</v>
      </c>
      <c r="BO1701" s="175">
        <v>1939</v>
      </c>
      <c r="BP1701" s="198">
        <f t="shared" si="237"/>
        <v>7749</v>
      </c>
    </row>
    <row r="1702" spans="1:68" s="116" customFormat="1" x14ac:dyDescent="0.15">
      <c r="A1702" s="117">
        <v>3321402004</v>
      </c>
      <c r="B1702" s="118" t="s">
        <v>2484</v>
      </c>
      <c r="C1702" s="118" t="s">
        <v>2427</v>
      </c>
      <c r="D1702" s="118" t="s">
        <v>2481</v>
      </c>
      <c r="E1702" s="118" t="s">
        <v>4881</v>
      </c>
      <c r="F1702" s="120">
        <v>13</v>
      </c>
      <c r="G1702" s="119">
        <v>52936</v>
      </c>
      <c r="H1702" s="119"/>
      <c r="I1702" s="120" t="s">
        <v>5820</v>
      </c>
      <c r="J1702" s="120">
        <v>490</v>
      </c>
      <c r="K1702" s="120">
        <v>52936</v>
      </c>
      <c r="L1702" s="120">
        <v>0.29599999999999999</v>
      </c>
      <c r="M1702" s="121" t="s">
        <v>5657</v>
      </c>
      <c r="N1702" s="120">
        <v>1</v>
      </c>
      <c r="O1702" s="119">
        <v>242.7</v>
      </c>
      <c r="P1702" s="119">
        <v>58.8</v>
      </c>
      <c r="Q1702" s="119">
        <v>8.4</v>
      </c>
      <c r="R1702" s="120" t="s">
        <v>5660</v>
      </c>
      <c r="S1702" s="120">
        <v>0.05</v>
      </c>
      <c r="T1702" s="120"/>
      <c r="U1702" s="120"/>
      <c r="V1702" s="172">
        <v>60</v>
      </c>
      <c r="W1702" s="172">
        <v>2.5</v>
      </c>
      <c r="X1702" s="172">
        <v>46.3</v>
      </c>
      <c r="Y1702" s="172">
        <v>6.4</v>
      </c>
      <c r="Z1702" s="172">
        <v>4.8</v>
      </c>
      <c r="AA1702" s="123"/>
      <c r="AB1702" s="123"/>
      <c r="AC1702" s="123">
        <v>279</v>
      </c>
      <c r="AD1702" s="123"/>
      <c r="AE1702" s="123"/>
      <c r="AF1702" s="123"/>
      <c r="AG1702" s="214"/>
      <c r="AH1702" s="229" t="str">
        <f t="shared" si="232"/>
        <v>a3</v>
      </c>
      <c r="AI1702" s="122"/>
      <c r="AJ1702" s="122"/>
      <c r="AK1702" s="122"/>
      <c r="AL1702" s="122"/>
      <c r="AM1702" s="122"/>
      <c r="AN1702" s="173"/>
      <c r="AO1702" s="173"/>
      <c r="AP1702" s="173"/>
      <c r="AQ1702" s="173"/>
      <c r="AR1702" s="173"/>
      <c r="AS1702" s="173">
        <v>0.5</v>
      </c>
      <c r="AT1702" s="173">
        <v>0.8</v>
      </c>
      <c r="AU1702" s="173">
        <v>1.5</v>
      </c>
      <c r="AV1702" s="173">
        <v>0.8</v>
      </c>
      <c r="AW1702" s="173">
        <v>0.8</v>
      </c>
      <c r="AX1702" s="173">
        <v>0.6</v>
      </c>
      <c r="AY1702" s="173">
        <v>2</v>
      </c>
      <c r="AZ1702" s="211">
        <f t="shared" si="238"/>
        <v>0.5</v>
      </c>
      <c r="BA1702" s="211">
        <f t="shared" si="239"/>
        <v>6.4999999999999991</v>
      </c>
      <c r="BB1702" s="205">
        <f t="shared" si="233"/>
        <v>17874</v>
      </c>
      <c r="BC1702" s="205">
        <f t="shared" si="234"/>
        <v>12064</v>
      </c>
      <c r="BD1702" s="205">
        <f t="shared" si="235"/>
        <v>5810</v>
      </c>
      <c r="BE1702" s="205">
        <f t="shared" si="236"/>
        <v>0</v>
      </c>
      <c r="BF1702" s="175">
        <v>12064</v>
      </c>
      <c r="BG1702" s="175">
        <v>752</v>
      </c>
      <c r="BH1702" s="175">
        <v>5810</v>
      </c>
      <c r="BI1702" s="175">
        <v>5810</v>
      </c>
      <c r="BJ1702" s="175"/>
      <c r="BK1702" s="175">
        <v>1286</v>
      </c>
      <c r="BL1702" s="175">
        <v>389</v>
      </c>
      <c r="BM1702" s="175">
        <v>1394</v>
      </c>
      <c r="BN1702" s="175">
        <v>483</v>
      </c>
      <c r="BO1702" s="175">
        <v>1950</v>
      </c>
      <c r="BP1702" s="198">
        <f t="shared" si="237"/>
        <v>7760</v>
      </c>
    </row>
    <row r="1703" spans="1:68" s="116" customFormat="1" x14ac:dyDescent="0.15">
      <c r="A1703" s="117">
        <v>3321402005</v>
      </c>
      <c r="B1703" s="118" t="s">
        <v>2485</v>
      </c>
      <c r="C1703" s="118" t="s">
        <v>2427</v>
      </c>
      <c r="D1703" s="118" t="s">
        <v>2481</v>
      </c>
      <c r="E1703" s="118" t="s">
        <v>4882</v>
      </c>
      <c r="F1703" s="120">
        <v>7</v>
      </c>
      <c r="G1703" s="119">
        <v>120941</v>
      </c>
      <c r="H1703" s="119"/>
      <c r="I1703" s="120" t="s">
        <v>5820</v>
      </c>
      <c r="J1703" s="120">
        <v>640</v>
      </c>
      <c r="K1703" s="120">
        <v>120941</v>
      </c>
      <c r="L1703" s="120">
        <v>0.51800000000000002</v>
      </c>
      <c r="M1703" s="121" t="s">
        <v>5667</v>
      </c>
      <c r="N1703" s="120">
        <v>1</v>
      </c>
      <c r="O1703" s="119">
        <v>202.5</v>
      </c>
      <c r="P1703" s="119">
        <v>58.2</v>
      </c>
      <c r="Q1703" s="119">
        <v>6.3</v>
      </c>
      <c r="R1703" s="120" t="s">
        <v>5660</v>
      </c>
      <c r="S1703" s="120">
        <v>0.1</v>
      </c>
      <c r="T1703" s="120"/>
      <c r="U1703" s="120"/>
      <c r="V1703" s="172">
        <v>144</v>
      </c>
      <c r="W1703" s="172">
        <v>0.2</v>
      </c>
      <c r="X1703" s="172">
        <v>105.5</v>
      </c>
      <c r="Y1703" s="172">
        <v>31.3</v>
      </c>
      <c r="Z1703" s="172">
        <v>7</v>
      </c>
      <c r="AA1703" s="123"/>
      <c r="AB1703" s="123"/>
      <c r="AC1703" s="123">
        <v>77</v>
      </c>
      <c r="AD1703" s="123"/>
      <c r="AE1703" s="123"/>
      <c r="AF1703" s="123"/>
      <c r="AG1703" s="214"/>
      <c r="AH1703" s="229" t="str">
        <f t="shared" si="232"/>
        <v>a3</v>
      </c>
      <c r="AI1703" s="122"/>
      <c r="AJ1703" s="122"/>
      <c r="AK1703" s="122"/>
      <c r="AL1703" s="122"/>
      <c r="AM1703" s="122"/>
      <c r="AN1703" s="173"/>
      <c r="AO1703" s="173"/>
      <c r="AP1703" s="173"/>
      <c r="AQ1703" s="173"/>
      <c r="AR1703" s="173"/>
      <c r="AS1703" s="173">
        <v>0.5</v>
      </c>
      <c r="AT1703" s="173">
        <v>0.8</v>
      </c>
      <c r="AU1703" s="173">
        <v>1.5</v>
      </c>
      <c r="AV1703" s="173">
        <v>0.8</v>
      </c>
      <c r="AW1703" s="173">
        <v>0.8</v>
      </c>
      <c r="AX1703" s="173">
        <v>0.6</v>
      </c>
      <c r="AY1703" s="173">
        <v>2</v>
      </c>
      <c r="AZ1703" s="211">
        <f t="shared" si="238"/>
        <v>0.5</v>
      </c>
      <c r="BA1703" s="211">
        <f t="shared" si="239"/>
        <v>6.4999999999999991</v>
      </c>
      <c r="BB1703" s="205">
        <f t="shared" si="233"/>
        <v>20238</v>
      </c>
      <c r="BC1703" s="205">
        <f t="shared" si="234"/>
        <v>14588</v>
      </c>
      <c r="BD1703" s="205">
        <f t="shared" si="235"/>
        <v>5650</v>
      </c>
      <c r="BE1703" s="205">
        <f t="shared" si="236"/>
        <v>0</v>
      </c>
      <c r="BF1703" s="175">
        <v>14588</v>
      </c>
      <c r="BG1703" s="175">
        <v>1713</v>
      </c>
      <c r="BH1703" s="175">
        <v>5650</v>
      </c>
      <c r="BI1703" s="175">
        <v>5650</v>
      </c>
      <c r="BJ1703" s="175"/>
      <c r="BK1703" s="175">
        <v>516</v>
      </c>
      <c r="BL1703" s="175">
        <v>237</v>
      </c>
      <c r="BM1703" s="175">
        <v>2669</v>
      </c>
      <c r="BN1703" s="175">
        <v>1590</v>
      </c>
      <c r="BO1703" s="175">
        <v>2213</v>
      </c>
      <c r="BP1703" s="198">
        <f t="shared" si="237"/>
        <v>7863</v>
      </c>
    </row>
    <row r="1704" spans="1:68" s="116" customFormat="1" x14ac:dyDescent="0.15">
      <c r="A1704" s="117">
        <v>3321501001</v>
      </c>
      <c r="B1704" s="118" t="s">
        <v>2486</v>
      </c>
      <c r="C1704" s="118" t="s">
        <v>2427</v>
      </c>
      <c r="D1704" s="118" t="s">
        <v>2487</v>
      </c>
      <c r="E1704" s="118" t="s">
        <v>4883</v>
      </c>
      <c r="F1704" s="120">
        <v>24</v>
      </c>
      <c r="G1704" s="119">
        <v>1041307</v>
      </c>
      <c r="H1704" s="119"/>
      <c r="I1704" s="120" t="s">
        <v>5820</v>
      </c>
      <c r="J1704" s="120">
        <v>3825</v>
      </c>
      <c r="K1704" s="120">
        <v>1041307</v>
      </c>
      <c r="L1704" s="120">
        <v>0.746</v>
      </c>
      <c r="M1704" s="121" t="s">
        <v>5672</v>
      </c>
      <c r="N1704" s="120">
        <v>2</v>
      </c>
      <c r="O1704" s="119"/>
      <c r="P1704" s="119"/>
      <c r="Q1704" s="119"/>
      <c r="R1704" s="120" t="s">
        <v>5655</v>
      </c>
      <c r="S1704" s="120">
        <v>19.399999999999999</v>
      </c>
      <c r="T1704" s="120"/>
      <c r="U1704" s="120"/>
      <c r="V1704" s="172">
        <v>1205.5999999999999</v>
      </c>
      <c r="W1704" s="172">
        <v>421.96</v>
      </c>
      <c r="X1704" s="172">
        <v>482.24</v>
      </c>
      <c r="Y1704" s="172">
        <v>180.84</v>
      </c>
      <c r="Z1704" s="172">
        <v>120.56</v>
      </c>
      <c r="AA1704" s="123">
        <v>6728</v>
      </c>
      <c r="AB1704" s="123"/>
      <c r="AC1704" s="123">
        <v>116</v>
      </c>
      <c r="AD1704" s="123"/>
      <c r="AE1704" s="123"/>
      <c r="AF1704" s="123"/>
      <c r="AG1704" s="214"/>
      <c r="AH1704" s="229" t="str">
        <f t="shared" si="232"/>
        <v>b3</v>
      </c>
      <c r="AI1704" s="122"/>
      <c r="AJ1704" s="122"/>
      <c r="AK1704" s="122"/>
      <c r="AL1704" s="122"/>
      <c r="AM1704" s="122"/>
      <c r="AN1704" s="173">
        <v>11</v>
      </c>
      <c r="AO1704" s="173" t="s">
        <v>3186</v>
      </c>
      <c r="AP1704" s="173" t="s">
        <v>3186</v>
      </c>
      <c r="AQ1704" s="173" t="s">
        <v>3186</v>
      </c>
      <c r="AR1704" s="173" t="s">
        <v>3186</v>
      </c>
      <c r="AS1704" s="173">
        <v>1</v>
      </c>
      <c r="AT1704" s="173">
        <v>1</v>
      </c>
      <c r="AU1704" s="173">
        <v>1</v>
      </c>
      <c r="AV1704" s="173">
        <v>1</v>
      </c>
      <c r="AW1704" s="173">
        <v>1</v>
      </c>
      <c r="AX1704" s="173">
        <v>1</v>
      </c>
      <c r="AY1704" s="173" t="s">
        <v>3186</v>
      </c>
      <c r="AZ1704" s="211">
        <f t="shared" si="238"/>
        <v>12</v>
      </c>
      <c r="BA1704" s="211">
        <f t="shared" si="239"/>
        <v>5</v>
      </c>
      <c r="BB1704" s="205">
        <f t="shared" si="233"/>
        <v>145941</v>
      </c>
      <c r="BC1704" s="205">
        <f t="shared" si="234"/>
        <v>116835</v>
      </c>
      <c r="BD1704" s="205">
        <f t="shared" si="235"/>
        <v>38808</v>
      </c>
      <c r="BE1704" s="205">
        <f t="shared" si="236"/>
        <v>9702</v>
      </c>
      <c r="BF1704" s="175">
        <v>107133</v>
      </c>
      <c r="BG1704" s="175">
        <v>22758</v>
      </c>
      <c r="BH1704" s="175">
        <v>38808</v>
      </c>
      <c r="BI1704" s="175">
        <v>22897</v>
      </c>
      <c r="BJ1704" s="175">
        <v>6209</v>
      </c>
      <c r="BK1704" s="175">
        <v>8212</v>
      </c>
      <c r="BL1704" s="175">
        <v>5365</v>
      </c>
      <c r="BM1704" s="175">
        <v>18223</v>
      </c>
      <c r="BN1704" s="175">
        <v>11630</v>
      </c>
      <c r="BO1704" s="175">
        <v>11839</v>
      </c>
      <c r="BP1704" s="198">
        <f t="shared" si="237"/>
        <v>50647</v>
      </c>
    </row>
    <row r="1705" spans="1:68" s="116" customFormat="1" x14ac:dyDescent="0.15">
      <c r="A1705" s="117">
        <v>3321501002</v>
      </c>
      <c r="B1705" s="118" t="s">
        <v>2488</v>
      </c>
      <c r="C1705" s="118" t="s">
        <v>2427</v>
      </c>
      <c r="D1705" s="118" t="s">
        <v>2487</v>
      </c>
      <c r="E1705" s="118" t="s">
        <v>4884</v>
      </c>
      <c r="F1705" s="120">
        <v>8</v>
      </c>
      <c r="G1705" s="119">
        <v>98216</v>
      </c>
      <c r="H1705" s="119"/>
      <c r="I1705" s="120" t="s">
        <v>5820</v>
      </c>
      <c r="J1705" s="120">
        <v>500</v>
      </c>
      <c r="K1705" s="120">
        <v>98216</v>
      </c>
      <c r="L1705" s="120">
        <v>0.53800000000000003</v>
      </c>
      <c r="M1705" s="121" t="s">
        <v>5657</v>
      </c>
      <c r="N1705" s="120">
        <v>2</v>
      </c>
      <c r="O1705" s="119"/>
      <c r="P1705" s="119"/>
      <c r="Q1705" s="119"/>
      <c r="R1705" s="120" t="s">
        <v>5658</v>
      </c>
      <c r="S1705" s="120">
        <v>0.3</v>
      </c>
      <c r="T1705" s="120"/>
      <c r="U1705" s="120"/>
      <c r="V1705" s="172">
        <v>153.30000000000001</v>
      </c>
      <c r="W1705" s="172">
        <v>45.99</v>
      </c>
      <c r="X1705" s="172">
        <v>61.32</v>
      </c>
      <c r="Y1705" s="172">
        <v>38.32</v>
      </c>
      <c r="Z1705" s="172">
        <v>7.67</v>
      </c>
      <c r="AA1705" s="123"/>
      <c r="AB1705" s="123"/>
      <c r="AC1705" s="123">
        <v>11</v>
      </c>
      <c r="AD1705" s="123"/>
      <c r="AE1705" s="123"/>
      <c r="AF1705" s="123"/>
      <c r="AG1705" s="214"/>
      <c r="AH1705" s="229" t="str">
        <f t="shared" si="232"/>
        <v>b3</v>
      </c>
      <c r="AI1705" s="122"/>
      <c r="AJ1705" s="122"/>
      <c r="AK1705" s="122"/>
      <c r="AL1705" s="122"/>
      <c r="AM1705" s="122"/>
      <c r="AN1705" s="173">
        <v>11</v>
      </c>
      <c r="AO1705" s="173" t="s">
        <v>3186</v>
      </c>
      <c r="AP1705" s="173" t="s">
        <v>3186</v>
      </c>
      <c r="AQ1705" s="173" t="s">
        <v>3186</v>
      </c>
      <c r="AR1705" s="173" t="s">
        <v>3186</v>
      </c>
      <c r="AS1705" s="173" t="s">
        <v>3186</v>
      </c>
      <c r="AT1705" s="173">
        <v>1</v>
      </c>
      <c r="AU1705" s="173">
        <v>1</v>
      </c>
      <c r="AV1705" s="173">
        <v>1</v>
      </c>
      <c r="AW1705" s="173">
        <v>1</v>
      </c>
      <c r="AX1705" s="173">
        <v>1</v>
      </c>
      <c r="AY1705" s="173" t="s">
        <v>3186</v>
      </c>
      <c r="AZ1705" s="211">
        <f t="shared" si="238"/>
        <v>11</v>
      </c>
      <c r="BA1705" s="211">
        <f t="shared" si="239"/>
        <v>5</v>
      </c>
      <c r="BB1705" s="205">
        <f t="shared" si="233"/>
        <v>20089</v>
      </c>
      <c r="BC1705" s="205">
        <f t="shared" si="234"/>
        <v>16153</v>
      </c>
      <c r="BD1705" s="205">
        <f t="shared" si="235"/>
        <v>5248</v>
      </c>
      <c r="BE1705" s="205">
        <f t="shared" si="236"/>
        <v>1312</v>
      </c>
      <c r="BF1705" s="175">
        <v>14841</v>
      </c>
      <c r="BG1705" s="175">
        <v>2087</v>
      </c>
      <c r="BH1705" s="175">
        <v>5248</v>
      </c>
      <c r="BI1705" s="175">
        <v>3096</v>
      </c>
      <c r="BJ1705" s="175">
        <v>840</v>
      </c>
      <c r="BK1705" s="175">
        <v>1621</v>
      </c>
      <c r="BL1705" s="175">
        <v>130</v>
      </c>
      <c r="BM1705" s="175">
        <v>3016</v>
      </c>
      <c r="BN1705" s="175">
        <v>833</v>
      </c>
      <c r="BO1705" s="175">
        <v>3218</v>
      </c>
      <c r="BP1705" s="198">
        <f t="shared" si="237"/>
        <v>8466</v>
      </c>
    </row>
    <row r="1706" spans="1:68" s="116" customFormat="1" x14ac:dyDescent="0.15">
      <c r="A1706" s="117">
        <v>3321502003</v>
      </c>
      <c r="B1706" s="118" t="s">
        <v>2489</v>
      </c>
      <c r="C1706" s="118" t="s">
        <v>2427</v>
      </c>
      <c r="D1706" s="118" t="s">
        <v>2487</v>
      </c>
      <c r="E1706" s="118" t="s">
        <v>4885</v>
      </c>
      <c r="F1706" s="120">
        <v>15</v>
      </c>
      <c r="G1706" s="119">
        <v>76170</v>
      </c>
      <c r="H1706" s="119"/>
      <c r="I1706" s="120" t="s">
        <v>5820</v>
      </c>
      <c r="J1706" s="120">
        <v>540</v>
      </c>
      <c r="K1706" s="120">
        <v>76170</v>
      </c>
      <c r="L1706" s="120">
        <v>0.38600000000000001</v>
      </c>
      <c r="M1706" s="121" t="s">
        <v>5657</v>
      </c>
      <c r="N1706" s="120">
        <v>1</v>
      </c>
      <c r="O1706" s="119"/>
      <c r="P1706" s="119"/>
      <c r="Q1706" s="119"/>
      <c r="R1706" s="120" t="s">
        <v>5658</v>
      </c>
      <c r="S1706" s="120">
        <v>0.2</v>
      </c>
      <c r="T1706" s="120"/>
      <c r="U1706" s="120"/>
      <c r="V1706" s="172">
        <v>74.3</v>
      </c>
      <c r="W1706" s="172">
        <v>22.29</v>
      </c>
      <c r="X1706" s="172">
        <v>29.72</v>
      </c>
      <c r="Y1706" s="172">
        <v>18.57</v>
      </c>
      <c r="Z1706" s="172">
        <v>3.72</v>
      </c>
      <c r="AA1706" s="123">
        <v>552</v>
      </c>
      <c r="AB1706" s="123"/>
      <c r="AC1706" s="123">
        <v>6.4</v>
      </c>
      <c r="AD1706" s="123"/>
      <c r="AE1706" s="123"/>
      <c r="AF1706" s="123"/>
      <c r="AG1706" s="214"/>
      <c r="AH1706" s="229" t="str">
        <f t="shared" si="232"/>
        <v>a3</v>
      </c>
      <c r="AI1706" s="122"/>
      <c r="AJ1706" s="122"/>
      <c r="AK1706" s="122"/>
      <c r="AL1706" s="122"/>
      <c r="AM1706" s="122"/>
      <c r="AN1706" s="173">
        <v>11</v>
      </c>
      <c r="AO1706" s="173" t="s">
        <v>3186</v>
      </c>
      <c r="AP1706" s="173" t="s">
        <v>3186</v>
      </c>
      <c r="AQ1706" s="173" t="s">
        <v>3186</v>
      </c>
      <c r="AR1706" s="173" t="s">
        <v>3186</v>
      </c>
      <c r="AS1706" s="173" t="s">
        <v>3186</v>
      </c>
      <c r="AT1706" s="173">
        <v>1</v>
      </c>
      <c r="AU1706" s="173">
        <v>1</v>
      </c>
      <c r="AV1706" s="173">
        <v>1</v>
      </c>
      <c r="AW1706" s="173">
        <v>1</v>
      </c>
      <c r="AX1706" s="173">
        <v>1</v>
      </c>
      <c r="AY1706" s="173" t="s">
        <v>3186</v>
      </c>
      <c r="AZ1706" s="211">
        <f t="shared" si="238"/>
        <v>11</v>
      </c>
      <c r="BA1706" s="211">
        <f t="shared" si="239"/>
        <v>5</v>
      </c>
      <c r="BB1706" s="205">
        <f t="shared" si="233"/>
        <v>24484</v>
      </c>
      <c r="BC1706" s="205">
        <f t="shared" si="234"/>
        <v>17918</v>
      </c>
      <c r="BD1706" s="205">
        <f t="shared" si="235"/>
        <v>8755</v>
      </c>
      <c r="BE1706" s="205">
        <f t="shared" si="236"/>
        <v>2189</v>
      </c>
      <c r="BF1706" s="175">
        <v>15729</v>
      </c>
      <c r="BG1706" s="175">
        <v>1493</v>
      </c>
      <c r="BH1706" s="175">
        <v>8755</v>
      </c>
      <c r="BI1706" s="175">
        <v>5165</v>
      </c>
      <c r="BJ1706" s="175">
        <v>1401</v>
      </c>
      <c r="BK1706" s="175">
        <v>692</v>
      </c>
      <c r="BL1706" s="175">
        <v>170</v>
      </c>
      <c r="BM1706" s="175">
        <v>1557</v>
      </c>
      <c r="BN1706" s="175">
        <v>544</v>
      </c>
      <c r="BO1706" s="175">
        <v>4707</v>
      </c>
      <c r="BP1706" s="198">
        <f t="shared" si="237"/>
        <v>13462</v>
      </c>
    </row>
    <row r="1707" spans="1:68" s="116" customFormat="1" x14ac:dyDescent="0.15">
      <c r="A1707" s="117">
        <v>3321502004</v>
      </c>
      <c r="B1707" s="118" t="s">
        <v>441</v>
      </c>
      <c r="C1707" s="118" t="s">
        <v>2427</v>
      </c>
      <c r="D1707" s="118" t="s">
        <v>2487</v>
      </c>
      <c r="E1707" s="118" t="s">
        <v>4886</v>
      </c>
      <c r="F1707" s="120">
        <v>13</v>
      </c>
      <c r="G1707" s="119">
        <v>377846</v>
      </c>
      <c r="H1707" s="119"/>
      <c r="I1707" s="120" t="s">
        <v>5820</v>
      </c>
      <c r="J1707" s="120">
        <v>2600</v>
      </c>
      <c r="K1707" s="120">
        <v>377846</v>
      </c>
      <c r="L1707" s="120">
        <v>0.39800000000000002</v>
      </c>
      <c r="M1707" s="121" t="s">
        <v>5657</v>
      </c>
      <c r="N1707" s="120">
        <v>1</v>
      </c>
      <c r="O1707" s="119"/>
      <c r="P1707" s="119"/>
      <c r="Q1707" s="119"/>
      <c r="R1707" s="120" t="s">
        <v>5658</v>
      </c>
      <c r="S1707" s="120">
        <v>0.6</v>
      </c>
      <c r="T1707" s="120"/>
      <c r="U1707" s="120"/>
      <c r="V1707" s="172">
        <v>296.3</v>
      </c>
      <c r="W1707" s="172">
        <v>88.89</v>
      </c>
      <c r="X1707" s="172">
        <v>118.52</v>
      </c>
      <c r="Y1707" s="172">
        <v>74.069999999999993</v>
      </c>
      <c r="Z1707" s="172">
        <v>14.82</v>
      </c>
      <c r="AA1707" s="123"/>
      <c r="AB1707" s="123"/>
      <c r="AC1707" s="123">
        <v>28.5</v>
      </c>
      <c r="AD1707" s="123"/>
      <c r="AE1707" s="123"/>
      <c r="AF1707" s="123"/>
      <c r="AG1707" s="214"/>
      <c r="AH1707" s="229" t="str">
        <f t="shared" si="232"/>
        <v>a3</v>
      </c>
      <c r="AI1707" s="122"/>
      <c r="AJ1707" s="122"/>
      <c r="AK1707" s="122"/>
      <c r="AL1707" s="122"/>
      <c r="AM1707" s="122"/>
      <c r="AN1707" s="173">
        <v>11</v>
      </c>
      <c r="AO1707" s="173" t="s">
        <v>3186</v>
      </c>
      <c r="AP1707" s="173" t="s">
        <v>3186</v>
      </c>
      <c r="AQ1707" s="173" t="s">
        <v>3186</v>
      </c>
      <c r="AR1707" s="173" t="s">
        <v>3186</v>
      </c>
      <c r="AS1707" s="173" t="s">
        <v>3186</v>
      </c>
      <c r="AT1707" s="173">
        <v>1</v>
      </c>
      <c r="AU1707" s="173">
        <v>1</v>
      </c>
      <c r="AV1707" s="173">
        <v>1</v>
      </c>
      <c r="AW1707" s="173">
        <v>1</v>
      </c>
      <c r="AX1707" s="173">
        <v>1</v>
      </c>
      <c r="AY1707" s="173" t="s">
        <v>3186</v>
      </c>
      <c r="AZ1707" s="211">
        <f t="shared" si="238"/>
        <v>11</v>
      </c>
      <c r="BA1707" s="211">
        <f t="shared" si="239"/>
        <v>5</v>
      </c>
      <c r="BB1707" s="205">
        <f t="shared" si="233"/>
        <v>73071</v>
      </c>
      <c r="BC1707" s="205">
        <f t="shared" si="234"/>
        <v>53776</v>
      </c>
      <c r="BD1707" s="205">
        <f t="shared" si="235"/>
        <v>25727</v>
      </c>
      <c r="BE1707" s="205">
        <f t="shared" si="236"/>
        <v>6432</v>
      </c>
      <c r="BF1707" s="175">
        <v>47344</v>
      </c>
      <c r="BG1707" s="175">
        <v>9339</v>
      </c>
      <c r="BH1707" s="175">
        <v>25727</v>
      </c>
      <c r="BI1707" s="175">
        <v>15179</v>
      </c>
      <c r="BJ1707" s="175">
        <v>4116</v>
      </c>
      <c r="BK1707" s="175">
        <v>3473</v>
      </c>
      <c r="BL1707" s="175">
        <v>92</v>
      </c>
      <c r="BM1707" s="175">
        <v>5334</v>
      </c>
      <c r="BN1707" s="175">
        <v>1403</v>
      </c>
      <c r="BO1707" s="175">
        <v>8408</v>
      </c>
      <c r="BP1707" s="198">
        <f t="shared" si="237"/>
        <v>34135</v>
      </c>
    </row>
    <row r="1708" spans="1:68" s="116" customFormat="1" x14ac:dyDescent="0.15">
      <c r="A1708" s="117">
        <v>3321502005</v>
      </c>
      <c r="B1708" s="118" t="s">
        <v>2490</v>
      </c>
      <c r="C1708" s="118" t="s">
        <v>2427</v>
      </c>
      <c r="D1708" s="118" t="s">
        <v>2487</v>
      </c>
      <c r="E1708" s="118" t="s">
        <v>4887</v>
      </c>
      <c r="F1708" s="120">
        <v>13</v>
      </c>
      <c r="G1708" s="119">
        <v>148491</v>
      </c>
      <c r="H1708" s="119"/>
      <c r="I1708" s="120" t="s">
        <v>5820</v>
      </c>
      <c r="J1708" s="120">
        <v>1300</v>
      </c>
      <c r="K1708" s="120">
        <v>148491</v>
      </c>
      <c r="L1708" s="120">
        <v>0.313</v>
      </c>
      <c r="M1708" s="121" t="s">
        <v>5657</v>
      </c>
      <c r="N1708" s="120">
        <v>1</v>
      </c>
      <c r="O1708" s="119"/>
      <c r="P1708" s="119"/>
      <c r="Q1708" s="119"/>
      <c r="R1708" s="120" t="s">
        <v>5658</v>
      </c>
      <c r="S1708" s="120">
        <v>0.5</v>
      </c>
      <c r="T1708" s="120"/>
      <c r="U1708" s="120"/>
      <c r="V1708" s="172">
        <v>114.1</v>
      </c>
      <c r="W1708" s="172">
        <v>34.229999999999997</v>
      </c>
      <c r="X1708" s="172">
        <v>45.64</v>
      </c>
      <c r="Y1708" s="172">
        <v>28.53</v>
      </c>
      <c r="Z1708" s="172">
        <v>5.7</v>
      </c>
      <c r="AA1708" s="123">
        <v>1066</v>
      </c>
      <c r="AB1708" s="123"/>
      <c r="AC1708" s="123">
        <v>14</v>
      </c>
      <c r="AD1708" s="123"/>
      <c r="AE1708" s="123"/>
      <c r="AF1708" s="123"/>
      <c r="AG1708" s="214"/>
      <c r="AH1708" s="229" t="str">
        <f t="shared" si="232"/>
        <v>a3</v>
      </c>
      <c r="AI1708" s="122"/>
      <c r="AJ1708" s="122"/>
      <c r="AK1708" s="122"/>
      <c r="AL1708" s="122"/>
      <c r="AM1708" s="122"/>
      <c r="AN1708" s="173">
        <v>11</v>
      </c>
      <c r="AO1708" s="173" t="s">
        <v>3186</v>
      </c>
      <c r="AP1708" s="173" t="s">
        <v>3186</v>
      </c>
      <c r="AQ1708" s="173" t="s">
        <v>3186</v>
      </c>
      <c r="AR1708" s="173" t="s">
        <v>3186</v>
      </c>
      <c r="AS1708" s="173" t="s">
        <v>3186</v>
      </c>
      <c r="AT1708" s="173">
        <v>1</v>
      </c>
      <c r="AU1708" s="173">
        <v>1</v>
      </c>
      <c r="AV1708" s="173">
        <v>1</v>
      </c>
      <c r="AW1708" s="173">
        <v>1</v>
      </c>
      <c r="AX1708" s="173">
        <v>1</v>
      </c>
      <c r="AY1708" s="173" t="s">
        <v>3186</v>
      </c>
      <c r="AZ1708" s="211">
        <f t="shared" si="238"/>
        <v>11</v>
      </c>
      <c r="BA1708" s="211">
        <f t="shared" si="239"/>
        <v>5</v>
      </c>
      <c r="BB1708" s="205">
        <f t="shared" si="233"/>
        <v>39301</v>
      </c>
      <c r="BC1708" s="205">
        <f t="shared" si="234"/>
        <v>29940</v>
      </c>
      <c r="BD1708" s="205">
        <f t="shared" si="235"/>
        <v>12481</v>
      </c>
      <c r="BE1708" s="205">
        <f t="shared" si="236"/>
        <v>3120</v>
      </c>
      <c r="BF1708" s="175">
        <v>26820</v>
      </c>
      <c r="BG1708" s="175">
        <v>3402</v>
      </c>
      <c r="BH1708" s="175">
        <v>12481</v>
      </c>
      <c r="BI1708" s="175">
        <v>7364</v>
      </c>
      <c r="BJ1708" s="175">
        <v>1997</v>
      </c>
      <c r="BK1708" s="175">
        <v>1419</v>
      </c>
      <c r="BL1708" s="175">
        <v>3641</v>
      </c>
      <c r="BM1708" s="175">
        <v>1916</v>
      </c>
      <c r="BN1708" s="175">
        <v>1216</v>
      </c>
      <c r="BO1708" s="175">
        <v>5865</v>
      </c>
      <c r="BP1708" s="198">
        <f t="shared" si="237"/>
        <v>18346</v>
      </c>
    </row>
    <row r="1709" spans="1:68" s="116" customFormat="1" x14ac:dyDescent="0.15">
      <c r="A1709" s="117">
        <v>3321502006</v>
      </c>
      <c r="B1709" s="118" t="s">
        <v>2491</v>
      </c>
      <c r="C1709" s="118" t="s">
        <v>2427</v>
      </c>
      <c r="D1709" s="118" t="s">
        <v>2487</v>
      </c>
      <c r="E1709" s="118" t="s">
        <v>4888</v>
      </c>
      <c r="F1709" s="120">
        <v>12</v>
      </c>
      <c r="G1709" s="119">
        <v>205503</v>
      </c>
      <c r="H1709" s="119"/>
      <c r="I1709" s="120" t="s">
        <v>5820</v>
      </c>
      <c r="J1709" s="120">
        <v>1600</v>
      </c>
      <c r="K1709" s="120">
        <v>205503</v>
      </c>
      <c r="L1709" s="120">
        <v>0.35199999999999998</v>
      </c>
      <c r="M1709" s="121" t="s">
        <v>5657</v>
      </c>
      <c r="N1709" s="120">
        <v>1</v>
      </c>
      <c r="O1709" s="119"/>
      <c r="P1709" s="119"/>
      <c r="Q1709" s="119"/>
      <c r="R1709" s="120" t="s">
        <v>5658</v>
      </c>
      <c r="S1709" s="120">
        <v>0.8</v>
      </c>
      <c r="T1709" s="120"/>
      <c r="U1709" s="120"/>
      <c r="V1709" s="172">
        <v>164.4</v>
      </c>
      <c r="W1709" s="172">
        <v>49.32</v>
      </c>
      <c r="X1709" s="172">
        <v>65.760000000000005</v>
      </c>
      <c r="Y1709" s="172">
        <v>41.1</v>
      </c>
      <c r="Z1709" s="172">
        <v>8.2200000000000006</v>
      </c>
      <c r="AA1709" s="123"/>
      <c r="AB1709" s="123"/>
      <c r="AC1709" s="123">
        <v>23</v>
      </c>
      <c r="AD1709" s="123"/>
      <c r="AE1709" s="123"/>
      <c r="AF1709" s="123"/>
      <c r="AG1709" s="214"/>
      <c r="AH1709" s="229" t="str">
        <f t="shared" si="232"/>
        <v>a3</v>
      </c>
      <c r="AI1709" s="122"/>
      <c r="AJ1709" s="122"/>
      <c r="AK1709" s="122"/>
      <c r="AL1709" s="122"/>
      <c r="AM1709" s="122"/>
      <c r="AN1709" s="173">
        <v>11</v>
      </c>
      <c r="AO1709" s="173" t="s">
        <v>3186</v>
      </c>
      <c r="AP1709" s="173" t="s">
        <v>3186</v>
      </c>
      <c r="AQ1709" s="173" t="s">
        <v>3186</v>
      </c>
      <c r="AR1709" s="173" t="s">
        <v>3186</v>
      </c>
      <c r="AS1709" s="173" t="s">
        <v>3186</v>
      </c>
      <c r="AT1709" s="173">
        <v>1</v>
      </c>
      <c r="AU1709" s="173">
        <v>1</v>
      </c>
      <c r="AV1709" s="173">
        <v>1</v>
      </c>
      <c r="AW1709" s="173">
        <v>1</v>
      </c>
      <c r="AX1709" s="173">
        <v>1</v>
      </c>
      <c r="AY1709" s="173" t="s">
        <v>3186</v>
      </c>
      <c r="AZ1709" s="211">
        <f t="shared" si="238"/>
        <v>11</v>
      </c>
      <c r="BA1709" s="211">
        <f t="shared" si="239"/>
        <v>5</v>
      </c>
      <c r="BB1709" s="205">
        <f t="shared" si="233"/>
        <v>35514</v>
      </c>
      <c r="BC1709" s="205">
        <f t="shared" si="234"/>
        <v>27500</v>
      </c>
      <c r="BD1709" s="205">
        <f t="shared" si="235"/>
        <v>10685</v>
      </c>
      <c r="BE1709" s="205">
        <f t="shared" si="236"/>
        <v>2671</v>
      </c>
      <c r="BF1709" s="175">
        <v>24829</v>
      </c>
      <c r="BG1709" s="175">
        <v>5034</v>
      </c>
      <c r="BH1709" s="175">
        <v>10685</v>
      </c>
      <c r="BI1709" s="175">
        <v>6304</v>
      </c>
      <c r="BJ1709" s="175">
        <v>1710</v>
      </c>
      <c r="BK1709" s="175">
        <v>1809</v>
      </c>
      <c r="BL1709" s="175">
        <v>176</v>
      </c>
      <c r="BM1709" s="175">
        <v>2869</v>
      </c>
      <c r="BN1709" s="175">
        <v>1794</v>
      </c>
      <c r="BO1709" s="175">
        <v>5133</v>
      </c>
      <c r="BP1709" s="198">
        <f t="shared" si="237"/>
        <v>15818</v>
      </c>
    </row>
    <row r="1710" spans="1:68" s="116" customFormat="1" x14ac:dyDescent="0.15">
      <c r="A1710" s="117">
        <v>3321502007</v>
      </c>
      <c r="B1710" s="118" t="s">
        <v>2492</v>
      </c>
      <c r="C1710" s="118" t="s">
        <v>2427</v>
      </c>
      <c r="D1710" s="118" t="s">
        <v>2487</v>
      </c>
      <c r="E1710" s="118" t="s">
        <v>4889</v>
      </c>
      <c r="F1710" s="120">
        <v>12</v>
      </c>
      <c r="G1710" s="119">
        <v>238805</v>
      </c>
      <c r="H1710" s="119"/>
      <c r="I1710" s="120" t="s">
        <v>5820</v>
      </c>
      <c r="J1710" s="120">
        <v>1500</v>
      </c>
      <c r="K1710" s="120">
        <v>238805</v>
      </c>
      <c r="L1710" s="120">
        <v>0.436</v>
      </c>
      <c r="M1710" s="121" t="s">
        <v>5657</v>
      </c>
      <c r="N1710" s="120">
        <v>1</v>
      </c>
      <c r="O1710" s="119"/>
      <c r="P1710" s="119"/>
      <c r="Q1710" s="119"/>
      <c r="R1710" s="120" t="s">
        <v>5658</v>
      </c>
      <c r="S1710" s="120">
        <v>0.8</v>
      </c>
      <c r="T1710" s="120"/>
      <c r="U1710" s="120"/>
      <c r="V1710" s="172">
        <v>238.6</v>
      </c>
      <c r="W1710" s="172">
        <v>71.58</v>
      </c>
      <c r="X1710" s="172">
        <v>95.44</v>
      </c>
      <c r="Y1710" s="172">
        <v>59.65</v>
      </c>
      <c r="Z1710" s="172">
        <v>11.93</v>
      </c>
      <c r="AA1710" s="123">
        <v>1993</v>
      </c>
      <c r="AB1710" s="123"/>
      <c r="AC1710" s="123">
        <v>24</v>
      </c>
      <c r="AD1710" s="123"/>
      <c r="AE1710" s="123"/>
      <c r="AF1710" s="123"/>
      <c r="AG1710" s="214"/>
      <c r="AH1710" s="229" t="str">
        <f t="shared" si="232"/>
        <v>a3</v>
      </c>
      <c r="AI1710" s="122"/>
      <c r="AJ1710" s="122"/>
      <c r="AK1710" s="122"/>
      <c r="AL1710" s="122"/>
      <c r="AM1710" s="122"/>
      <c r="AN1710" s="173">
        <v>11</v>
      </c>
      <c r="AO1710" s="173" t="s">
        <v>3186</v>
      </c>
      <c r="AP1710" s="173" t="s">
        <v>3186</v>
      </c>
      <c r="AQ1710" s="173" t="s">
        <v>3186</v>
      </c>
      <c r="AR1710" s="173" t="s">
        <v>3186</v>
      </c>
      <c r="AS1710" s="173" t="s">
        <v>3186</v>
      </c>
      <c r="AT1710" s="173">
        <v>1</v>
      </c>
      <c r="AU1710" s="173">
        <v>1</v>
      </c>
      <c r="AV1710" s="173">
        <v>1</v>
      </c>
      <c r="AW1710" s="173">
        <v>1</v>
      </c>
      <c r="AX1710" s="173">
        <v>1</v>
      </c>
      <c r="AY1710" s="173" t="s">
        <v>3186</v>
      </c>
      <c r="AZ1710" s="211">
        <f t="shared" si="238"/>
        <v>11</v>
      </c>
      <c r="BA1710" s="211">
        <f t="shared" si="239"/>
        <v>5</v>
      </c>
      <c r="BB1710" s="205">
        <f t="shared" si="233"/>
        <v>50937</v>
      </c>
      <c r="BC1710" s="205">
        <f t="shared" si="234"/>
        <v>39674</v>
      </c>
      <c r="BD1710" s="205">
        <f t="shared" si="235"/>
        <v>15017</v>
      </c>
      <c r="BE1710" s="205">
        <f t="shared" si="236"/>
        <v>3754</v>
      </c>
      <c r="BF1710" s="175">
        <v>35920</v>
      </c>
      <c r="BG1710" s="175">
        <v>5798</v>
      </c>
      <c r="BH1710" s="175">
        <v>15017</v>
      </c>
      <c r="BI1710" s="175">
        <v>8860</v>
      </c>
      <c r="BJ1710" s="175">
        <v>2403</v>
      </c>
      <c r="BK1710" s="175">
        <v>2425</v>
      </c>
      <c r="BL1710" s="175">
        <v>3781</v>
      </c>
      <c r="BM1710" s="175">
        <v>4035</v>
      </c>
      <c r="BN1710" s="175">
        <v>2106</v>
      </c>
      <c r="BO1710" s="175">
        <v>6512</v>
      </c>
      <c r="BP1710" s="198">
        <f t="shared" si="237"/>
        <v>21529</v>
      </c>
    </row>
    <row r="1711" spans="1:68" s="116" customFormat="1" x14ac:dyDescent="0.15">
      <c r="A1711" s="117">
        <v>3321502008</v>
      </c>
      <c r="B1711" s="118" t="s">
        <v>2493</v>
      </c>
      <c r="C1711" s="118" t="s">
        <v>2427</v>
      </c>
      <c r="D1711" s="118" t="s">
        <v>2487</v>
      </c>
      <c r="E1711" s="118" t="s">
        <v>4890</v>
      </c>
      <c r="F1711" s="120">
        <v>11</v>
      </c>
      <c r="G1711" s="119">
        <v>57564</v>
      </c>
      <c r="H1711" s="119"/>
      <c r="I1711" s="120" t="s">
        <v>5820</v>
      </c>
      <c r="J1711" s="120">
        <v>500</v>
      </c>
      <c r="K1711" s="120">
        <v>57564</v>
      </c>
      <c r="L1711" s="120">
        <v>0.315</v>
      </c>
      <c r="M1711" s="121" t="s">
        <v>5657</v>
      </c>
      <c r="N1711" s="120">
        <v>1</v>
      </c>
      <c r="O1711" s="119"/>
      <c r="P1711" s="119"/>
      <c r="Q1711" s="119"/>
      <c r="R1711" s="120" t="s">
        <v>5658</v>
      </c>
      <c r="S1711" s="120">
        <v>0.2</v>
      </c>
      <c r="T1711" s="120"/>
      <c r="U1711" s="120"/>
      <c r="V1711" s="172">
        <v>66.8</v>
      </c>
      <c r="W1711" s="172">
        <v>20.04</v>
      </c>
      <c r="X1711" s="172">
        <v>26.72</v>
      </c>
      <c r="Y1711" s="172">
        <v>16.7</v>
      </c>
      <c r="Z1711" s="172">
        <v>3.34</v>
      </c>
      <c r="AA1711" s="123">
        <v>545</v>
      </c>
      <c r="AB1711" s="123"/>
      <c r="AC1711" s="123">
        <v>5.7</v>
      </c>
      <c r="AD1711" s="123"/>
      <c r="AE1711" s="123"/>
      <c r="AF1711" s="123"/>
      <c r="AG1711" s="214"/>
      <c r="AH1711" s="229" t="str">
        <f t="shared" si="232"/>
        <v>a3</v>
      </c>
      <c r="AI1711" s="122"/>
      <c r="AJ1711" s="122"/>
      <c r="AK1711" s="122"/>
      <c r="AL1711" s="122"/>
      <c r="AM1711" s="122"/>
      <c r="AN1711" s="173">
        <v>11</v>
      </c>
      <c r="AO1711" s="173" t="s">
        <v>3186</v>
      </c>
      <c r="AP1711" s="173" t="s">
        <v>3186</v>
      </c>
      <c r="AQ1711" s="173" t="s">
        <v>3186</v>
      </c>
      <c r="AR1711" s="173" t="s">
        <v>3186</v>
      </c>
      <c r="AS1711" s="173" t="s">
        <v>3186</v>
      </c>
      <c r="AT1711" s="173">
        <v>1</v>
      </c>
      <c r="AU1711" s="173">
        <v>1</v>
      </c>
      <c r="AV1711" s="173">
        <v>1</v>
      </c>
      <c r="AW1711" s="173">
        <v>1</v>
      </c>
      <c r="AX1711" s="173">
        <v>1</v>
      </c>
      <c r="AY1711" s="173" t="s">
        <v>3186</v>
      </c>
      <c r="AZ1711" s="211">
        <f t="shared" si="238"/>
        <v>11</v>
      </c>
      <c r="BA1711" s="211">
        <f t="shared" si="239"/>
        <v>5</v>
      </c>
      <c r="BB1711" s="205">
        <f t="shared" si="233"/>
        <v>21197</v>
      </c>
      <c r="BC1711" s="205">
        <f t="shared" si="234"/>
        <v>15739</v>
      </c>
      <c r="BD1711" s="205">
        <f t="shared" si="235"/>
        <v>7278</v>
      </c>
      <c r="BE1711" s="205">
        <f t="shared" si="236"/>
        <v>1820</v>
      </c>
      <c r="BF1711" s="175">
        <v>13919</v>
      </c>
      <c r="BG1711" s="175">
        <v>1423</v>
      </c>
      <c r="BH1711" s="175">
        <v>7278</v>
      </c>
      <c r="BI1711" s="175">
        <v>4294</v>
      </c>
      <c r="BJ1711" s="175">
        <v>1164</v>
      </c>
      <c r="BK1711" s="175">
        <v>528</v>
      </c>
      <c r="BL1711" s="175">
        <v>310</v>
      </c>
      <c r="BM1711" s="175">
        <v>1350</v>
      </c>
      <c r="BN1711" s="175">
        <v>518</v>
      </c>
      <c r="BO1711" s="175">
        <v>4332</v>
      </c>
      <c r="BP1711" s="198">
        <f t="shared" si="237"/>
        <v>11610</v>
      </c>
    </row>
    <row r="1712" spans="1:68" s="116" customFormat="1" x14ac:dyDescent="0.15">
      <c r="A1712" s="117">
        <v>3321502009</v>
      </c>
      <c r="B1712" s="118" t="s">
        <v>2494</v>
      </c>
      <c r="C1712" s="118" t="s">
        <v>2427</v>
      </c>
      <c r="D1712" s="118" t="s">
        <v>2487</v>
      </c>
      <c r="E1712" s="118" t="s">
        <v>4891</v>
      </c>
      <c r="F1712" s="120">
        <v>10</v>
      </c>
      <c r="G1712" s="119">
        <v>123548</v>
      </c>
      <c r="H1712" s="119"/>
      <c r="I1712" s="120" t="s">
        <v>5820</v>
      </c>
      <c r="J1712" s="120">
        <v>800</v>
      </c>
      <c r="K1712" s="120">
        <v>123548</v>
      </c>
      <c r="L1712" s="120">
        <v>0.42299999999999999</v>
      </c>
      <c r="M1712" s="121" t="s">
        <v>5657</v>
      </c>
      <c r="N1712" s="120">
        <v>1</v>
      </c>
      <c r="O1712" s="119"/>
      <c r="P1712" s="119"/>
      <c r="Q1712" s="119"/>
      <c r="R1712" s="120" t="s">
        <v>5658</v>
      </c>
      <c r="S1712" s="120">
        <v>0.3</v>
      </c>
      <c r="T1712" s="120"/>
      <c r="U1712" s="120"/>
      <c r="V1712" s="172">
        <v>190.8</v>
      </c>
      <c r="W1712" s="172">
        <v>57.24</v>
      </c>
      <c r="X1712" s="172">
        <v>76.319999999999993</v>
      </c>
      <c r="Y1712" s="172">
        <v>47.7</v>
      </c>
      <c r="Z1712" s="172">
        <v>9.5399999999999991</v>
      </c>
      <c r="AA1712" s="123">
        <v>1104</v>
      </c>
      <c r="AB1712" s="123"/>
      <c r="AC1712" s="123">
        <v>15</v>
      </c>
      <c r="AD1712" s="123"/>
      <c r="AE1712" s="123"/>
      <c r="AF1712" s="123"/>
      <c r="AG1712" s="214"/>
      <c r="AH1712" s="229" t="str">
        <f t="shared" si="232"/>
        <v>a3</v>
      </c>
      <c r="AI1712" s="122"/>
      <c r="AJ1712" s="122"/>
      <c r="AK1712" s="122"/>
      <c r="AL1712" s="122"/>
      <c r="AM1712" s="122"/>
      <c r="AN1712" s="173">
        <v>11</v>
      </c>
      <c r="AO1712" s="173" t="s">
        <v>3186</v>
      </c>
      <c r="AP1712" s="173" t="s">
        <v>3186</v>
      </c>
      <c r="AQ1712" s="173" t="s">
        <v>3186</v>
      </c>
      <c r="AR1712" s="173" t="s">
        <v>3186</v>
      </c>
      <c r="AS1712" s="173" t="s">
        <v>3186</v>
      </c>
      <c r="AT1712" s="173">
        <v>1</v>
      </c>
      <c r="AU1712" s="173">
        <v>1</v>
      </c>
      <c r="AV1712" s="173">
        <v>1</v>
      </c>
      <c r="AW1712" s="173">
        <v>1</v>
      </c>
      <c r="AX1712" s="173">
        <v>1</v>
      </c>
      <c r="AY1712" s="173" t="s">
        <v>3186</v>
      </c>
      <c r="AZ1712" s="211">
        <f t="shared" si="238"/>
        <v>11</v>
      </c>
      <c r="BA1712" s="211">
        <f t="shared" si="239"/>
        <v>5</v>
      </c>
      <c r="BB1712" s="205">
        <f t="shared" si="233"/>
        <v>24500</v>
      </c>
      <c r="BC1712" s="205">
        <f t="shared" si="234"/>
        <v>19497</v>
      </c>
      <c r="BD1712" s="205">
        <f t="shared" si="235"/>
        <v>6671</v>
      </c>
      <c r="BE1712" s="205">
        <f t="shared" si="236"/>
        <v>1668</v>
      </c>
      <c r="BF1712" s="175">
        <v>17829</v>
      </c>
      <c r="BG1712" s="175">
        <v>2986</v>
      </c>
      <c r="BH1712" s="175">
        <v>6671</v>
      </c>
      <c r="BI1712" s="175">
        <v>3936</v>
      </c>
      <c r="BJ1712" s="175">
        <v>1067</v>
      </c>
      <c r="BK1712" s="175">
        <v>1057</v>
      </c>
      <c r="BL1712" s="175">
        <v>1301</v>
      </c>
      <c r="BM1712" s="175">
        <v>3175</v>
      </c>
      <c r="BN1712" s="175">
        <v>650</v>
      </c>
      <c r="BO1712" s="175">
        <v>3657</v>
      </c>
      <c r="BP1712" s="198">
        <f t="shared" si="237"/>
        <v>10328</v>
      </c>
    </row>
    <row r="1713" spans="1:68" s="116" customFormat="1" x14ac:dyDescent="0.15">
      <c r="A1713" s="117">
        <v>3321502010</v>
      </c>
      <c r="B1713" s="118" t="s">
        <v>2495</v>
      </c>
      <c r="C1713" s="118" t="s">
        <v>2427</v>
      </c>
      <c r="D1713" s="118" t="s">
        <v>2487</v>
      </c>
      <c r="E1713" s="118" t="s">
        <v>4892</v>
      </c>
      <c r="F1713" s="120">
        <v>8</v>
      </c>
      <c r="G1713" s="119">
        <v>219116</v>
      </c>
      <c r="H1713" s="119"/>
      <c r="I1713" s="120" t="s">
        <v>5820</v>
      </c>
      <c r="J1713" s="120">
        <v>900</v>
      </c>
      <c r="K1713" s="120">
        <v>219116</v>
      </c>
      <c r="L1713" s="120">
        <v>0.66700000000000004</v>
      </c>
      <c r="M1713" s="121" t="s">
        <v>5657</v>
      </c>
      <c r="N1713" s="120">
        <v>2</v>
      </c>
      <c r="O1713" s="119"/>
      <c r="P1713" s="119"/>
      <c r="Q1713" s="119"/>
      <c r="R1713" s="120" t="s">
        <v>5658</v>
      </c>
      <c r="S1713" s="120">
        <v>1.05</v>
      </c>
      <c r="T1713" s="120"/>
      <c r="U1713" s="120"/>
      <c r="V1713" s="172">
        <v>274.3</v>
      </c>
      <c r="W1713" s="172">
        <v>82.29</v>
      </c>
      <c r="X1713" s="172">
        <v>109.72</v>
      </c>
      <c r="Y1713" s="172">
        <v>68.58</v>
      </c>
      <c r="Z1713" s="172">
        <v>13.71</v>
      </c>
      <c r="AA1713" s="123"/>
      <c r="AB1713" s="123"/>
      <c r="AC1713" s="123">
        <v>18</v>
      </c>
      <c r="AD1713" s="123"/>
      <c r="AE1713" s="123"/>
      <c r="AF1713" s="123"/>
      <c r="AG1713" s="214"/>
      <c r="AH1713" s="229" t="str">
        <f t="shared" si="232"/>
        <v>b3</v>
      </c>
      <c r="AI1713" s="122"/>
      <c r="AJ1713" s="122"/>
      <c r="AK1713" s="122"/>
      <c r="AL1713" s="122"/>
      <c r="AM1713" s="122"/>
      <c r="AN1713" s="173">
        <v>11</v>
      </c>
      <c r="AO1713" s="173" t="s">
        <v>3186</v>
      </c>
      <c r="AP1713" s="173" t="s">
        <v>3186</v>
      </c>
      <c r="AQ1713" s="173" t="s">
        <v>3186</v>
      </c>
      <c r="AR1713" s="173" t="s">
        <v>3186</v>
      </c>
      <c r="AS1713" s="173" t="s">
        <v>3186</v>
      </c>
      <c r="AT1713" s="173">
        <v>1</v>
      </c>
      <c r="AU1713" s="173">
        <v>1</v>
      </c>
      <c r="AV1713" s="173">
        <v>1</v>
      </c>
      <c r="AW1713" s="173">
        <v>1</v>
      </c>
      <c r="AX1713" s="173">
        <v>1</v>
      </c>
      <c r="AY1713" s="173" t="s">
        <v>3186</v>
      </c>
      <c r="AZ1713" s="211">
        <f t="shared" si="238"/>
        <v>11</v>
      </c>
      <c r="BA1713" s="211">
        <f t="shared" si="239"/>
        <v>5</v>
      </c>
      <c r="BB1713" s="205">
        <f t="shared" si="233"/>
        <v>38329</v>
      </c>
      <c r="BC1713" s="205">
        <f t="shared" si="234"/>
        <v>31527</v>
      </c>
      <c r="BD1713" s="205">
        <f t="shared" si="235"/>
        <v>9069</v>
      </c>
      <c r="BE1713" s="205">
        <f t="shared" si="236"/>
        <v>2267</v>
      </c>
      <c r="BF1713" s="175">
        <v>29260</v>
      </c>
      <c r="BG1713" s="175">
        <v>5173</v>
      </c>
      <c r="BH1713" s="175">
        <v>9069</v>
      </c>
      <c r="BI1713" s="175">
        <v>5351</v>
      </c>
      <c r="BJ1713" s="175">
        <v>1451</v>
      </c>
      <c r="BK1713" s="175">
        <v>1993</v>
      </c>
      <c r="BL1713" s="175">
        <v>3565</v>
      </c>
      <c r="BM1713" s="175">
        <v>4539</v>
      </c>
      <c r="BN1713" s="175">
        <v>1653</v>
      </c>
      <c r="BO1713" s="175">
        <v>5535</v>
      </c>
      <c r="BP1713" s="198">
        <f t="shared" si="237"/>
        <v>14604</v>
      </c>
    </row>
    <row r="1714" spans="1:68" s="116" customFormat="1" x14ac:dyDescent="0.15">
      <c r="A1714" s="117">
        <v>3321601001</v>
      </c>
      <c r="B1714" s="118" t="s">
        <v>2496</v>
      </c>
      <c r="C1714" s="118" t="s">
        <v>2427</v>
      </c>
      <c r="D1714" s="118" t="s">
        <v>2497</v>
      </c>
      <c r="E1714" s="118" t="s">
        <v>4893</v>
      </c>
      <c r="F1714" s="120">
        <v>14</v>
      </c>
      <c r="G1714" s="119">
        <v>446060</v>
      </c>
      <c r="H1714" s="119"/>
      <c r="I1714" s="120" t="s">
        <v>5820</v>
      </c>
      <c r="J1714" s="120">
        <v>3500</v>
      </c>
      <c r="K1714" s="120">
        <v>492460</v>
      </c>
      <c r="L1714" s="120">
        <v>0.38500000000000001</v>
      </c>
      <c r="M1714" s="121" t="s">
        <v>5657</v>
      </c>
      <c r="N1714" s="120">
        <v>1</v>
      </c>
      <c r="O1714" s="119">
        <v>220</v>
      </c>
      <c r="P1714" s="119">
        <v>40</v>
      </c>
      <c r="Q1714" s="119">
        <v>4.4000000000000004</v>
      </c>
      <c r="R1714" s="120" t="s">
        <v>5658</v>
      </c>
      <c r="S1714" s="120">
        <v>0.6</v>
      </c>
      <c r="T1714" s="120"/>
      <c r="U1714" s="120"/>
      <c r="V1714" s="172">
        <v>600.79999999999995</v>
      </c>
      <c r="W1714" s="172">
        <v>114</v>
      </c>
      <c r="X1714" s="172">
        <v>231.9</v>
      </c>
      <c r="Y1714" s="172">
        <v>49.4</v>
      </c>
      <c r="Z1714" s="172">
        <v>205.5</v>
      </c>
      <c r="AA1714" s="123">
        <v>6598</v>
      </c>
      <c r="AB1714" s="123"/>
      <c r="AC1714" s="123">
        <v>445</v>
      </c>
      <c r="AD1714" s="123"/>
      <c r="AE1714" s="123"/>
      <c r="AF1714" s="123"/>
      <c r="AG1714" s="214"/>
      <c r="AH1714" s="229" t="str">
        <f t="shared" si="232"/>
        <v>a3</v>
      </c>
      <c r="AI1714" s="122"/>
      <c r="AJ1714" s="122"/>
      <c r="AK1714" s="122"/>
      <c r="AL1714" s="122"/>
      <c r="AM1714" s="122"/>
      <c r="AN1714" s="173"/>
      <c r="AO1714" s="173"/>
      <c r="AP1714" s="173"/>
      <c r="AQ1714" s="173"/>
      <c r="AR1714" s="173"/>
      <c r="AS1714" s="173"/>
      <c r="AT1714" s="173">
        <v>1</v>
      </c>
      <c r="AU1714" s="173">
        <v>0.8</v>
      </c>
      <c r="AV1714" s="173">
        <v>0.6</v>
      </c>
      <c r="AW1714" s="173"/>
      <c r="AX1714" s="173"/>
      <c r="AY1714" s="173"/>
      <c r="AZ1714" s="211">
        <f t="shared" si="238"/>
        <v>0</v>
      </c>
      <c r="BA1714" s="211">
        <f t="shared" si="239"/>
        <v>2.4</v>
      </c>
      <c r="BB1714" s="205">
        <f t="shared" si="233"/>
        <v>67258</v>
      </c>
      <c r="BC1714" s="205">
        <f t="shared" si="234"/>
        <v>55136</v>
      </c>
      <c r="BD1714" s="205">
        <f t="shared" si="235"/>
        <v>12606</v>
      </c>
      <c r="BE1714" s="205">
        <f t="shared" si="236"/>
        <v>484</v>
      </c>
      <c r="BF1714" s="175">
        <v>54652</v>
      </c>
      <c r="BG1714" s="175"/>
      <c r="BH1714" s="175">
        <v>21889</v>
      </c>
      <c r="BI1714" s="175">
        <v>12122</v>
      </c>
      <c r="BJ1714" s="175"/>
      <c r="BK1714" s="175">
        <v>8053</v>
      </c>
      <c r="BL1714" s="175">
        <v>2352</v>
      </c>
      <c r="BM1714" s="175">
        <v>10332</v>
      </c>
      <c r="BN1714" s="175">
        <v>2856</v>
      </c>
      <c r="BO1714" s="175">
        <v>9654</v>
      </c>
      <c r="BP1714" s="198">
        <f t="shared" si="237"/>
        <v>31543</v>
      </c>
    </row>
    <row r="1715" spans="1:68" s="116" customFormat="1" x14ac:dyDescent="0.15">
      <c r="A1715" s="117">
        <v>3321601002</v>
      </c>
      <c r="B1715" s="118" t="s">
        <v>2498</v>
      </c>
      <c r="C1715" s="118" t="s">
        <v>2427</v>
      </c>
      <c r="D1715" s="118" t="s">
        <v>2497</v>
      </c>
      <c r="E1715" s="118" t="s">
        <v>4894</v>
      </c>
      <c r="F1715" s="120">
        <v>13</v>
      </c>
      <c r="G1715" s="119">
        <v>992186</v>
      </c>
      <c r="H1715" s="119"/>
      <c r="I1715" s="120" t="s">
        <v>5820</v>
      </c>
      <c r="J1715" s="120">
        <v>5800</v>
      </c>
      <c r="K1715" s="120">
        <v>908241</v>
      </c>
      <c r="L1715" s="120">
        <v>0.42899999999999999</v>
      </c>
      <c r="M1715" s="121" t="s">
        <v>5662</v>
      </c>
      <c r="N1715" s="120">
        <v>2</v>
      </c>
      <c r="O1715" s="119">
        <v>274</v>
      </c>
      <c r="P1715" s="119">
        <v>63.6</v>
      </c>
      <c r="Q1715" s="119">
        <v>7.69</v>
      </c>
      <c r="R1715" s="120" t="s">
        <v>5655</v>
      </c>
      <c r="S1715" s="120">
        <v>22.7</v>
      </c>
      <c r="T1715" s="120"/>
      <c r="U1715" s="120"/>
      <c r="V1715" s="172">
        <v>1563.9</v>
      </c>
      <c r="W1715" s="172">
        <v>152.5</v>
      </c>
      <c r="X1715" s="172">
        <v>1026.3</v>
      </c>
      <c r="Y1715" s="172">
        <v>100.9</v>
      </c>
      <c r="Z1715" s="172">
        <v>284.2</v>
      </c>
      <c r="AA1715" s="123">
        <v>21418</v>
      </c>
      <c r="AB1715" s="123"/>
      <c r="AC1715" s="123">
        <v>788</v>
      </c>
      <c r="AD1715" s="123"/>
      <c r="AE1715" s="123"/>
      <c r="AF1715" s="123"/>
      <c r="AG1715" s="214"/>
      <c r="AH1715" s="229" t="str">
        <f t="shared" si="232"/>
        <v>b3</v>
      </c>
      <c r="AI1715" s="122"/>
      <c r="AJ1715" s="122"/>
      <c r="AK1715" s="122"/>
      <c r="AL1715" s="122"/>
      <c r="AM1715" s="122"/>
      <c r="AN1715" s="173"/>
      <c r="AO1715" s="173"/>
      <c r="AP1715" s="173"/>
      <c r="AQ1715" s="173"/>
      <c r="AR1715" s="173"/>
      <c r="AS1715" s="173"/>
      <c r="AT1715" s="173">
        <v>0.5</v>
      </c>
      <c r="AU1715" s="173">
        <v>1.3</v>
      </c>
      <c r="AV1715" s="173">
        <v>0.5</v>
      </c>
      <c r="AW1715" s="173">
        <v>0.7</v>
      </c>
      <c r="AX1715" s="173">
        <v>0.6</v>
      </c>
      <c r="AY1715" s="173"/>
      <c r="AZ1715" s="211">
        <f t="shared" si="238"/>
        <v>0</v>
      </c>
      <c r="BA1715" s="211">
        <f t="shared" si="239"/>
        <v>3.6</v>
      </c>
      <c r="BB1715" s="205">
        <f t="shared" si="233"/>
        <v>125740</v>
      </c>
      <c r="BC1715" s="205">
        <f t="shared" si="234"/>
        <v>97870</v>
      </c>
      <c r="BD1715" s="205">
        <f t="shared" si="235"/>
        <v>28605</v>
      </c>
      <c r="BE1715" s="205">
        <f t="shared" si="236"/>
        <v>735</v>
      </c>
      <c r="BF1715" s="175">
        <v>97135</v>
      </c>
      <c r="BG1715" s="175"/>
      <c r="BH1715" s="175">
        <v>33877</v>
      </c>
      <c r="BI1715" s="175">
        <v>27870</v>
      </c>
      <c r="BJ1715" s="175"/>
      <c r="BK1715" s="175">
        <v>16397</v>
      </c>
      <c r="BL1715" s="175">
        <v>2278</v>
      </c>
      <c r="BM1715" s="175">
        <v>26354</v>
      </c>
      <c r="BN1715" s="175">
        <v>5317</v>
      </c>
      <c r="BO1715" s="175">
        <v>13647</v>
      </c>
      <c r="BP1715" s="198">
        <f t="shared" si="237"/>
        <v>47524</v>
      </c>
    </row>
    <row r="1716" spans="1:68" s="116" customFormat="1" x14ac:dyDescent="0.15">
      <c r="A1716" s="117">
        <v>3321602003</v>
      </c>
      <c r="B1716" s="118" t="s">
        <v>2499</v>
      </c>
      <c r="C1716" s="118" t="s">
        <v>2427</v>
      </c>
      <c r="D1716" s="118" t="s">
        <v>2497</v>
      </c>
      <c r="E1716" s="118" t="s">
        <v>4895</v>
      </c>
      <c r="F1716" s="120">
        <v>16</v>
      </c>
      <c r="G1716" s="119">
        <v>426339</v>
      </c>
      <c r="H1716" s="119"/>
      <c r="I1716" s="120" t="s">
        <v>5820</v>
      </c>
      <c r="J1716" s="120">
        <v>3600</v>
      </c>
      <c r="K1716" s="120">
        <v>431013</v>
      </c>
      <c r="L1716" s="120">
        <v>0.32800000000000001</v>
      </c>
      <c r="M1716" s="121" t="s">
        <v>5657</v>
      </c>
      <c r="N1716" s="120">
        <v>1</v>
      </c>
      <c r="O1716" s="119">
        <v>254.2</v>
      </c>
      <c r="P1716" s="119">
        <v>37.799999999999997</v>
      </c>
      <c r="Q1716" s="119">
        <v>4.55</v>
      </c>
      <c r="R1716" s="120" t="s">
        <v>5658</v>
      </c>
      <c r="S1716" s="120">
        <v>0.6</v>
      </c>
      <c r="T1716" s="120"/>
      <c r="U1716" s="120" t="s">
        <v>5592</v>
      </c>
      <c r="V1716" s="172">
        <v>368.1</v>
      </c>
      <c r="W1716" s="172">
        <v>66.2</v>
      </c>
      <c r="X1716" s="172">
        <v>219.2</v>
      </c>
      <c r="Y1716" s="172">
        <v>31.7</v>
      </c>
      <c r="Z1716" s="172">
        <v>51</v>
      </c>
      <c r="AA1716" s="123">
        <v>11478</v>
      </c>
      <c r="AB1716" s="123"/>
      <c r="AC1716" s="123">
        <v>343</v>
      </c>
      <c r="AD1716" s="123"/>
      <c r="AE1716" s="123"/>
      <c r="AF1716" s="123"/>
      <c r="AG1716" s="214"/>
      <c r="AH1716" s="229" t="str">
        <f t="shared" si="232"/>
        <v>a3</v>
      </c>
      <c r="AI1716" s="122"/>
      <c r="AJ1716" s="122"/>
      <c r="AK1716" s="122"/>
      <c r="AL1716" s="122"/>
      <c r="AM1716" s="122"/>
      <c r="AN1716" s="173"/>
      <c r="AO1716" s="173"/>
      <c r="AP1716" s="173"/>
      <c r="AQ1716" s="173"/>
      <c r="AR1716" s="173"/>
      <c r="AS1716" s="173"/>
      <c r="AT1716" s="173">
        <v>1</v>
      </c>
      <c r="AU1716" s="173">
        <v>0.8</v>
      </c>
      <c r="AV1716" s="173">
        <v>0.6</v>
      </c>
      <c r="AW1716" s="173"/>
      <c r="AX1716" s="173"/>
      <c r="AY1716" s="173"/>
      <c r="AZ1716" s="211">
        <f t="shared" si="238"/>
        <v>0</v>
      </c>
      <c r="BA1716" s="211">
        <f t="shared" si="239"/>
        <v>2.4</v>
      </c>
      <c r="BB1716" s="205">
        <f t="shared" si="233"/>
        <v>56134</v>
      </c>
      <c r="BC1716" s="205">
        <f t="shared" si="234"/>
        <v>44459</v>
      </c>
      <c r="BD1716" s="205">
        <f t="shared" si="235"/>
        <v>12142</v>
      </c>
      <c r="BE1716" s="205">
        <f t="shared" si="236"/>
        <v>467</v>
      </c>
      <c r="BF1716" s="175">
        <v>43992</v>
      </c>
      <c r="BG1716" s="175"/>
      <c r="BH1716" s="175">
        <v>21067</v>
      </c>
      <c r="BI1716" s="175">
        <v>11675</v>
      </c>
      <c r="BJ1716" s="175"/>
      <c r="BK1716" s="175">
        <v>7535</v>
      </c>
      <c r="BL1716" s="175">
        <v>993</v>
      </c>
      <c r="BM1716" s="175">
        <v>8173</v>
      </c>
      <c r="BN1716" s="175">
        <v>1827</v>
      </c>
      <c r="BO1716" s="175">
        <v>4864</v>
      </c>
      <c r="BP1716" s="198">
        <f t="shared" si="237"/>
        <v>25931</v>
      </c>
    </row>
    <row r="1717" spans="1:68" s="116" customFormat="1" x14ac:dyDescent="0.15">
      <c r="A1717" s="117">
        <v>3334601001</v>
      </c>
      <c r="B1717" s="118" t="s">
        <v>2500</v>
      </c>
      <c r="C1717" s="118" t="s">
        <v>2427</v>
      </c>
      <c r="D1717" s="118" t="s">
        <v>2501</v>
      </c>
      <c r="E1717" s="118" t="s">
        <v>4896</v>
      </c>
      <c r="F1717" s="120">
        <v>24</v>
      </c>
      <c r="G1717" s="119">
        <v>1706613</v>
      </c>
      <c r="H1717" s="119"/>
      <c r="I1717" s="120" t="s">
        <v>5820</v>
      </c>
      <c r="J1717" s="120">
        <v>6000</v>
      </c>
      <c r="K1717" s="120">
        <v>1706613</v>
      </c>
      <c r="L1717" s="120">
        <v>0.77900000000000003</v>
      </c>
      <c r="M1717" s="121" t="s">
        <v>5657</v>
      </c>
      <c r="N1717" s="120">
        <v>1</v>
      </c>
      <c r="O1717" s="119">
        <v>332</v>
      </c>
      <c r="P1717" s="119"/>
      <c r="Q1717" s="119"/>
      <c r="R1717" s="120" t="s">
        <v>5655</v>
      </c>
      <c r="S1717" s="120">
        <v>17.399999999999999</v>
      </c>
      <c r="T1717" s="120"/>
      <c r="U1717" s="120"/>
      <c r="V1717" s="172">
        <v>934</v>
      </c>
      <c r="W1717" s="172">
        <v>93.4</v>
      </c>
      <c r="X1717" s="172">
        <v>467</v>
      </c>
      <c r="Y1717" s="172">
        <v>186</v>
      </c>
      <c r="Z1717" s="172">
        <v>187.6</v>
      </c>
      <c r="AA1717" s="123"/>
      <c r="AB1717" s="123"/>
      <c r="AC1717" s="123">
        <v>2552</v>
      </c>
      <c r="AD1717" s="123"/>
      <c r="AE1717" s="123"/>
      <c r="AF1717" s="123"/>
      <c r="AG1717" s="214"/>
      <c r="AH1717" s="229" t="str">
        <f t="shared" si="232"/>
        <v>a3</v>
      </c>
      <c r="AI1717" s="122"/>
      <c r="AJ1717" s="122"/>
      <c r="AK1717" s="122"/>
      <c r="AL1717" s="122"/>
      <c r="AM1717" s="122"/>
      <c r="AN1717" s="173">
        <v>1</v>
      </c>
      <c r="AO1717" s="173">
        <v>0.5</v>
      </c>
      <c r="AP1717" s="173"/>
      <c r="AQ1717" s="173"/>
      <c r="AR1717" s="173" t="s">
        <v>3186</v>
      </c>
      <c r="AS1717" s="173" t="s">
        <v>3186</v>
      </c>
      <c r="AT1717" s="173">
        <v>0.5</v>
      </c>
      <c r="AU1717" s="173">
        <v>0.5</v>
      </c>
      <c r="AV1717" s="173">
        <v>1</v>
      </c>
      <c r="AW1717" s="173">
        <v>1</v>
      </c>
      <c r="AX1717" s="173">
        <v>1</v>
      </c>
      <c r="AY1717" s="173" t="s">
        <v>3186</v>
      </c>
      <c r="AZ1717" s="211">
        <f t="shared" si="238"/>
        <v>1.5</v>
      </c>
      <c r="BA1717" s="211">
        <f t="shared" si="239"/>
        <v>4</v>
      </c>
      <c r="BB1717" s="205">
        <f t="shared" si="233"/>
        <v>85032</v>
      </c>
      <c r="BC1717" s="205">
        <f t="shared" si="234"/>
        <v>80464</v>
      </c>
      <c r="BD1717" s="205">
        <f t="shared" si="235"/>
        <v>4819</v>
      </c>
      <c r="BE1717" s="205">
        <f t="shared" si="236"/>
        <v>251</v>
      </c>
      <c r="BF1717" s="175">
        <v>80213</v>
      </c>
      <c r="BG1717" s="175"/>
      <c r="BH1717" s="175">
        <v>8159</v>
      </c>
      <c r="BI1717" s="175">
        <v>4568</v>
      </c>
      <c r="BJ1717" s="175"/>
      <c r="BK1717" s="175">
        <v>40941</v>
      </c>
      <c r="BL1717" s="175">
        <v>1532</v>
      </c>
      <c r="BM1717" s="175">
        <v>14666</v>
      </c>
      <c r="BN1717" s="175">
        <v>6150</v>
      </c>
      <c r="BO1717" s="175">
        <v>9016</v>
      </c>
      <c r="BP1717" s="198">
        <f t="shared" si="237"/>
        <v>17175</v>
      </c>
    </row>
    <row r="1718" spans="1:68" s="116" customFormat="1" x14ac:dyDescent="0.15">
      <c r="A1718" s="117">
        <v>3334602002</v>
      </c>
      <c r="B1718" s="118" t="s">
        <v>2502</v>
      </c>
      <c r="C1718" s="118" t="s">
        <v>2427</v>
      </c>
      <c r="D1718" s="118" t="s">
        <v>2501</v>
      </c>
      <c r="E1718" s="118" t="s">
        <v>4897</v>
      </c>
      <c r="F1718" s="120">
        <v>22</v>
      </c>
      <c r="G1718" s="119"/>
      <c r="H1718" s="119"/>
      <c r="I1718" s="120" t="s">
        <v>5820</v>
      </c>
      <c r="J1718" s="120">
        <v>1270</v>
      </c>
      <c r="K1718" s="120">
        <v>230460</v>
      </c>
      <c r="L1718" s="120">
        <v>0.497</v>
      </c>
      <c r="M1718" s="121" t="s">
        <v>5657</v>
      </c>
      <c r="N1718" s="120">
        <v>1</v>
      </c>
      <c r="O1718" s="119"/>
      <c r="P1718" s="119"/>
      <c r="Q1718" s="119"/>
      <c r="R1718" s="120" t="s">
        <v>5658</v>
      </c>
      <c r="S1718" s="120">
        <v>3</v>
      </c>
      <c r="T1718" s="120"/>
      <c r="U1718" s="120"/>
      <c r="V1718" s="172">
        <v>232.4</v>
      </c>
      <c r="W1718" s="172">
        <v>22.9</v>
      </c>
      <c r="X1718" s="172">
        <v>137.1</v>
      </c>
      <c r="Y1718" s="172">
        <v>68.5</v>
      </c>
      <c r="Z1718" s="172">
        <v>3.9</v>
      </c>
      <c r="AA1718" s="123">
        <v>3987</v>
      </c>
      <c r="AB1718" s="123"/>
      <c r="AC1718" s="123">
        <v>155</v>
      </c>
      <c r="AD1718" s="123"/>
      <c r="AE1718" s="123"/>
      <c r="AF1718" s="123"/>
      <c r="AG1718" s="214"/>
      <c r="AH1718" s="229" t="str">
        <f t="shared" si="232"/>
        <v>a3</v>
      </c>
      <c r="AI1718" s="122"/>
      <c r="AJ1718" s="122"/>
      <c r="AK1718" s="122"/>
      <c r="AL1718" s="122"/>
      <c r="AM1718" s="122"/>
      <c r="AN1718" s="173">
        <v>2</v>
      </c>
      <c r="AO1718" s="173" t="s">
        <v>3186</v>
      </c>
      <c r="AP1718" s="173" t="s">
        <v>3186</v>
      </c>
      <c r="AQ1718" s="173" t="s">
        <v>3186</v>
      </c>
      <c r="AR1718" s="173" t="s">
        <v>3186</v>
      </c>
      <c r="AS1718" s="173" t="s">
        <v>3186</v>
      </c>
      <c r="AT1718" s="173"/>
      <c r="AU1718" s="173"/>
      <c r="AV1718" s="173"/>
      <c r="AW1718" s="173"/>
      <c r="AX1718" s="173"/>
      <c r="AY1718" s="173" t="s">
        <v>3186</v>
      </c>
      <c r="AZ1718" s="211">
        <f t="shared" si="238"/>
        <v>2</v>
      </c>
      <c r="BA1718" s="211">
        <f t="shared" si="239"/>
        <v>0</v>
      </c>
      <c r="BB1718" s="205">
        <f t="shared" si="233"/>
        <v>21328</v>
      </c>
      <c r="BC1718" s="205">
        <f t="shared" si="234"/>
        <v>17625</v>
      </c>
      <c r="BD1718" s="205">
        <f t="shared" si="235"/>
        <v>5465</v>
      </c>
      <c r="BE1718" s="205">
        <f t="shared" si="236"/>
        <v>1762</v>
      </c>
      <c r="BF1718" s="175">
        <v>15863</v>
      </c>
      <c r="BG1718" s="175"/>
      <c r="BH1718" s="175">
        <v>5465</v>
      </c>
      <c r="BI1718" s="175">
        <v>3703</v>
      </c>
      <c r="BJ1718" s="175"/>
      <c r="BK1718" s="175">
        <v>2582</v>
      </c>
      <c r="BL1718" s="175">
        <v>917</v>
      </c>
      <c r="BM1718" s="175">
        <v>3734</v>
      </c>
      <c r="BN1718" s="175">
        <v>1941</v>
      </c>
      <c r="BO1718" s="175">
        <v>2986</v>
      </c>
      <c r="BP1718" s="198">
        <f t="shared" si="237"/>
        <v>8451</v>
      </c>
    </row>
    <row r="1719" spans="1:68" s="116" customFormat="1" x14ac:dyDescent="0.15">
      <c r="A1719" s="117">
        <v>3334602003</v>
      </c>
      <c r="B1719" s="118" t="s">
        <v>1285</v>
      </c>
      <c r="C1719" s="118" t="s">
        <v>2427</v>
      </c>
      <c r="D1719" s="118" t="s">
        <v>2501</v>
      </c>
      <c r="E1719" s="118" t="s">
        <v>4898</v>
      </c>
      <c r="F1719" s="120">
        <v>13</v>
      </c>
      <c r="G1719" s="119"/>
      <c r="H1719" s="119"/>
      <c r="I1719" s="120" t="s">
        <v>5820</v>
      </c>
      <c r="J1719" s="120">
        <v>300</v>
      </c>
      <c r="K1719" s="120">
        <v>37342</v>
      </c>
      <c r="L1719" s="120">
        <v>0.34100000000000003</v>
      </c>
      <c r="M1719" s="121" t="s">
        <v>5657</v>
      </c>
      <c r="N1719" s="120">
        <v>1</v>
      </c>
      <c r="O1719" s="119"/>
      <c r="P1719" s="119"/>
      <c r="Q1719" s="119"/>
      <c r="R1719" s="120" t="s">
        <v>5658</v>
      </c>
      <c r="S1719" s="120">
        <v>0.1</v>
      </c>
      <c r="T1719" s="120"/>
      <c r="U1719" s="120"/>
      <c r="V1719" s="172">
        <v>49.3</v>
      </c>
      <c r="W1719" s="172">
        <v>13.9</v>
      </c>
      <c r="X1719" s="172">
        <v>30.3</v>
      </c>
      <c r="Y1719" s="172">
        <v>5</v>
      </c>
      <c r="Z1719" s="172">
        <v>0.1</v>
      </c>
      <c r="AA1719" s="123">
        <v>325</v>
      </c>
      <c r="AB1719" s="123"/>
      <c r="AC1719" s="123">
        <v>35</v>
      </c>
      <c r="AD1719" s="123"/>
      <c r="AE1719" s="123"/>
      <c r="AF1719" s="123"/>
      <c r="AG1719" s="214"/>
      <c r="AH1719" s="229" t="str">
        <f t="shared" si="232"/>
        <v>a3</v>
      </c>
      <c r="AI1719" s="122"/>
      <c r="AJ1719" s="122"/>
      <c r="AK1719" s="122"/>
      <c r="AL1719" s="122"/>
      <c r="AM1719" s="122"/>
      <c r="AN1719" s="173">
        <v>2</v>
      </c>
      <c r="AO1719" s="173" t="s">
        <v>3186</v>
      </c>
      <c r="AP1719" s="173" t="s">
        <v>3186</v>
      </c>
      <c r="AQ1719" s="173" t="s">
        <v>3186</v>
      </c>
      <c r="AR1719" s="173" t="s">
        <v>3186</v>
      </c>
      <c r="AS1719" s="173" t="s">
        <v>3186</v>
      </c>
      <c r="AT1719" s="173"/>
      <c r="AU1719" s="173"/>
      <c r="AV1719" s="173"/>
      <c r="AW1719" s="173"/>
      <c r="AX1719" s="173"/>
      <c r="AY1719" s="173" t="s">
        <v>3186</v>
      </c>
      <c r="AZ1719" s="211">
        <f t="shared" si="238"/>
        <v>2</v>
      </c>
      <c r="BA1719" s="211">
        <f t="shared" si="239"/>
        <v>0</v>
      </c>
      <c r="BB1719" s="205">
        <f t="shared" si="233"/>
        <v>7371</v>
      </c>
      <c r="BC1719" s="205">
        <f t="shared" si="234"/>
        <v>6137</v>
      </c>
      <c r="BD1719" s="205">
        <f t="shared" si="235"/>
        <v>1822</v>
      </c>
      <c r="BE1719" s="205">
        <f t="shared" si="236"/>
        <v>588</v>
      </c>
      <c r="BF1719" s="175">
        <v>5549</v>
      </c>
      <c r="BG1719" s="175"/>
      <c r="BH1719" s="175">
        <v>1822</v>
      </c>
      <c r="BI1719" s="175">
        <v>1234</v>
      </c>
      <c r="BJ1719" s="175"/>
      <c r="BK1719" s="175">
        <v>2274</v>
      </c>
      <c r="BL1719" s="175">
        <v>58</v>
      </c>
      <c r="BM1719" s="175">
        <v>993</v>
      </c>
      <c r="BN1719" s="175">
        <v>93</v>
      </c>
      <c r="BO1719" s="175">
        <v>897</v>
      </c>
      <c r="BP1719" s="198">
        <f t="shared" si="237"/>
        <v>2719</v>
      </c>
    </row>
    <row r="1720" spans="1:68" s="116" customFormat="1" x14ac:dyDescent="0.15">
      <c r="A1720" s="117">
        <v>3346101001</v>
      </c>
      <c r="B1720" s="118" t="s">
        <v>2503</v>
      </c>
      <c r="C1720" s="118" t="s">
        <v>2427</v>
      </c>
      <c r="D1720" s="118" t="s">
        <v>2504</v>
      </c>
      <c r="E1720" s="118" t="s">
        <v>4899</v>
      </c>
      <c r="F1720" s="120">
        <v>14</v>
      </c>
      <c r="G1720" s="119">
        <v>687361</v>
      </c>
      <c r="H1720" s="119"/>
      <c r="I1720" s="120" t="s">
        <v>5820</v>
      </c>
      <c r="J1720" s="120">
        <v>3800</v>
      </c>
      <c r="K1720" s="120">
        <v>687361</v>
      </c>
      <c r="L1720" s="120">
        <v>0.496</v>
      </c>
      <c r="M1720" s="121" t="s">
        <v>5657</v>
      </c>
      <c r="N1720" s="120">
        <v>1</v>
      </c>
      <c r="O1720" s="119">
        <v>3.45</v>
      </c>
      <c r="P1720" s="119">
        <v>70.25</v>
      </c>
      <c r="Q1720" s="119"/>
      <c r="R1720" s="120"/>
      <c r="S1720" s="120"/>
      <c r="T1720" s="120"/>
      <c r="U1720" s="120" t="s">
        <v>5689</v>
      </c>
      <c r="V1720" s="172">
        <v>1101.4000000000001</v>
      </c>
      <c r="W1720" s="172"/>
      <c r="X1720" s="172"/>
      <c r="Y1720" s="172"/>
      <c r="Z1720" s="172">
        <v>1101.4000000000001</v>
      </c>
      <c r="AA1720" s="123"/>
      <c r="AB1720" s="123"/>
      <c r="AC1720" s="123">
        <v>671</v>
      </c>
      <c r="AD1720" s="123"/>
      <c r="AE1720" s="123"/>
      <c r="AF1720" s="123"/>
      <c r="AG1720" s="214"/>
      <c r="AH1720" s="229" t="str">
        <f t="shared" si="232"/>
        <v>a3</v>
      </c>
      <c r="AI1720" s="122"/>
      <c r="AJ1720" s="122"/>
      <c r="AK1720" s="122"/>
      <c r="AL1720" s="122"/>
      <c r="AM1720" s="122"/>
      <c r="AN1720" s="173" t="s">
        <v>3186</v>
      </c>
      <c r="AO1720" s="173" t="s">
        <v>3186</v>
      </c>
      <c r="AP1720" s="173" t="s">
        <v>3186</v>
      </c>
      <c r="AQ1720" s="173" t="s">
        <v>3186</v>
      </c>
      <c r="AR1720" s="173" t="s">
        <v>3186</v>
      </c>
      <c r="AS1720" s="173">
        <v>1</v>
      </c>
      <c r="AT1720" s="173">
        <v>1</v>
      </c>
      <c r="AU1720" s="173">
        <v>1</v>
      </c>
      <c r="AV1720" s="173">
        <v>1</v>
      </c>
      <c r="AW1720" s="173">
        <v>1</v>
      </c>
      <c r="AX1720" s="173">
        <v>1</v>
      </c>
      <c r="AY1720" s="173"/>
      <c r="AZ1720" s="211">
        <f t="shared" si="238"/>
        <v>1</v>
      </c>
      <c r="BA1720" s="211">
        <f t="shared" si="239"/>
        <v>5</v>
      </c>
      <c r="BB1720" s="205">
        <f t="shared" si="233"/>
        <v>81292</v>
      </c>
      <c r="BC1720" s="205">
        <f t="shared" si="234"/>
        <v>81292</v>
      </c>
      <c r="BD1720" s="205">
        <f t="shared" si="235"/>
        <v>0</v>
      </c>
      <c r="BE1720" s="205">
        <f t="shared" si="236"/>
        <v>0</v>
      </c>
      <c r="BF1720" s="175">
        <v>81292</v>
      </c>
      <c r="BG1720" s="175"/>
      <c r="BH1720" s="175">
        <v>28692</v>
      </c>
      <c r="BI1720" s="175"/>
      <c r="BJ1720" s="175"/>
      <c r="BK1720" s="175">
        <v>7754</v>
      </c>
      <c r="BL1720" s="175">
        <v>10767</v>
      </c>
      <c r="BM1720" s="175">
        <v>21998</v>
      </c>
      <c r="BN1720" s="175">
        <v>6348</v>
      </c>
      <c r="BO1720" s="175">
        <v>5733</v>
      </c>
      <c r="BP1720" s="198">
        <f t="shared" si="237"/>
        <v>34425</v>
      </c>
    </row>
    <row r="1721" spans="1:68" x14ac:dyDescent="0.15">
      <c r="A1721" s="117">
        <v>3360602001</v>
      </c>
      <c r="B1721" s="118" t="s">
        <v>2505</v>
      </c>
      <c r="C1721" s="118" t="s">
        <v>2427</v>
      </c>
      <c r="D1721" s="118" t="s">
        <v>2506</v>
      </c>
      <c r="E1721" s="118" t="s">
        <v>4900</v>
      </c>
      <c r="F1721" s="120">
        <v>7</v>
      </c>
      <c r="G1721" s="119">
        <v>45323</v>
      </c>
      <c r="H1721" s="119"/>
      <c r="I1721" s="120" t="s">
        <v>5820</v>
      </c>
      <c r="J1721" s="120">
        <v>580</v>
      </c>
      <c r="K1721" s="120">
        <v>45323</v>
      </c>
      <c r="L1721" s="120">
        <v>0.214</v>
      </c>
      <c r="M1721" s="121" t="s">
        <v>5670</v>
      </c>
      <c r="N1721" s="120">
        <v>2</v>
      </c>
      <c r="O1721" s="119">
        <v>86.8</v>
      </c>
      <c r="P1721" s="119">
        <v>24.1</v>
      </c>
      <c r="Q1721" s="119">
        <v>2.95</v>
      </c>
      <c r="R1721" s="120"/>
      <c r="S1721" s="120"/>
      <c r="T1721" s="120"/>
      <c r="U1721" s="120"/>
      <c r="V1721" s="172">
        <v>167.8</v>
      </c>
      <c r="W1721" s="172">
        <v>13.4</v>
      </c>
      <c r="X1721" s="172">
        <v>146</v>
      </c>
      <c r="Y1721" s="172">
        <v>8.4</v>
      </c>
      <c r="Z1721" s="172"/>
      <c r="AA1721" s="123"/>
      <c r="AB1721" s="123"/>
      <c r="AC1721" s="123">
        <v>13.9</v>
      </c>
      <c r="AD1721" s="123"/>
      <c r="AE1721" s="123"/>
      <c r="AF1721" s="123"/>
      <c r="AG1721" s="214"/>
      <c r="AH1721" s="229" t="str">
        <f t="shared" si="232"/>
        <v>b3</v>
      </c>
      <c r="AI1721" s="122"/>
      <c r="AJ1721" s="122"/>
      <c r="AK1721" s="122"/>
      <c r="AL1721" s="122"/>
      <c r="AM1721" s="122"/>
      <c r="AN1721" s="173"/>
      <c r="AO1721" s="173"/>
      <c r="AP1721" s="173"/>
      <c r="AQ1721" s="173"/>
      <c r="AR1721" s="173"/>
      <c r="AS1721" s="173"/>
      <c r="AT1721" s="173">
        <v>0.5</v>
      </c>
      <c r="AU1721" s="173">
        <v>0.5</v>
      </c>
      <c r="AV1721" s="173">
        <v>0.5</v>
      </c>
      <c r="AW1721" s="173">
        <v>0.5</v>
      </c>
      <c r="AX1721" s="173"/>
      <c r="AY1721" s="173"/>
      <c r="AZ1721" s="211">
        <f t="shared" si="238"/>
        <v>0</v>
      </c>
      <c r="BA1721" s="211">
        <f t="shared" si="239"/>
        <v>2</v>
      </c>
      <c r="BB1721" s="205">
        <f t="shared" si="233"/>
        <v>35624</v>
      </c>
      <c r="BC1721" s="205">
        <f t="shared" si="234"/>
        <v>19314</v>
      </c>
      <c r="BD1721" s="205">
        <f t="shared" si="235"/>
        <v>16310</v>
      </c>
      <c r="BE1721" s="205">
        <f t="shared" si="236"/>
        <v>0</v>
      </c>
      <c r="BF1721" s="175">
        <v>19314</v>
      </c>
      <c r="BG1721" s="175"/>
      <c r="BH1721" s="175">
        <v>16310</v>
      </c>
      <c r="BI1721" s="175">
        <v>16310</v>
      </c>
      <c r="BJ1721" s="175"/>
      <c r="BK1721" s="175"/>
      <c r="BL1721" s="175">
        <v>269</v>
      </c>
      <c r="BM1721" s="175">
        <v>2735</v>
      </c>
      <c r="BN1721" s="175"/>
      <c r="BO1721" s="175"/>
      <c r="BP1721" s="198">
        <f t="shared" si="237"/>
        <v>16310</v>
      </c>
    </row>
    <row r="1722" spans="1:68" s="116" customFormat="1" x14ac:dyDescent="0.15">
      <c r="A1722" s="117">
        <v>3362201001</v>
      </c>
      <c r="B1722" s="118" t="s">
        <v>2507</v>
      </c>
      <c r="C1722" s="118" t="s">
        <v>2427</v>
      </c>
      <c r="D1722" s="118" t="s">
        <v>2508</v>
      </c>
      <c r="E1722" s="118" t="s">
        <v>4901</v>
      </c>
      <c r="F1722" s="120">
        <v>33</v>
      </c>
      <c r="G1722" s="119">
        <v>1955187</v>
      </c>
      <c r="H1722" s="119"/>
      <c r="I1722" s="120" t="s">
        <v>5820</v>
      </c>
      <c r="J1722" s="120">
        <v>14000</v>
      </c>
      <c r="K1722" s="120">
        <v>1955187</v>
      </c>
      <c r="L1722" s="120">
        <v>0.38300000000000001</v>
      </c>
      <c r="M1722" s="121" t="s">
        <v>5675</v>
      </c>
      <c r="N1722" s="120">
        <v>2</v>
      </c>
      <c r="O1722" s="119">
        <v>139</v>
      </c>
      <c r="P1722" s="119">
        <v>32.5</v>
      </c>
      <c r="Q1722" s="119">
        <v>3.15</v>
      </c>
      <c r="R1722" s="120" t="s">
        <v>5655</v>
      </c>
      <c r="S1722" s="120">
        <v>21.1</v>
      </c>
      <c r="T1722" s="120"/>
      <c r="U1722" s="120"/>
      <c r="V1722" s="172">
        <v>545.5</v>
      </c>
      <c r="W1722" s="172">
        <v>69.8</v>
      </c>
      <c r="X1722" s="172">
        <v>308.7</v>
      </c>
      <c r="Y1722" s="172">
        <v>99.3</v>
      </c>
      <c r="Z1722" s="172">
        <v>67.7</v>
      </c>
      <c r="AA1722" s="123">
        <v>8150</v>
      </c>
      <c r="AB1722" s="123">
        <v>41257.399999999951</v>
      </c>
      <c r="AC1722" s="123">
        <v>678.7</v>
      </c>
      <c r="AD1722" s="123"/>
      <c r="AE1722" s="123"/>
      <c r="AF1722" s="123"/>
      <c r="AG1722" s="214"/>
      <c r="AH1722" s="229" t="str">
        <f t="shared" si="232"/>
        <v>b3</v>
      </c>
      <c r="AI1722" s="122"/>
      <c r="AJ1722" s="122"/>
      <c r="AK1722" s="122"/>
      <c r="AL1722" s="122"/>
      <c r="AM1722" s="122"/>
      <c r="AN1722" s="173">
        <v>1</v>
      </c>
      <c r="AO1722" s="173">
        <v>1</v>
      </c>
      <c r="AP1722" s="173">
        <v>1</v>
      </c>
      <c r="AQ1722" s="173">
        <v>1</v>
      </c>
      <c r="AR1722" s="173" t="s">
        <v>3186</v>
      </c>
      <c r="AS1722" s="173" t="s">
        <v>3186</v>
      </c>
      <c r="AT1722" s="173">
        <v>0.5</v>
      </c>
      <c r="AU1722" s="173">
        <v>0.5</v>
      </c>
      <c r="AV1722" s="173">
        <v>0.5</v>
      </c>
      <c r="AW1722" s="173">
        <v>0.5</v>
      </c>
      <c r="AX1722" s="173">
        <v>0.5</v>
      </c>
      <c r="AY1722" s="173" t="s">
        <v>3186</v>
      </c>
      <c r="AZ1722" s="211">
        <f t="shared" si="238"/>
        <v>4</v>
      </c>
      <c r="BA1722" s="211">
        <f t="shared" si="239"/>
        <v>2.5</v>
      </c>
      <c r="BB1722" s="205">
        <f t="shared" si="233"/>
        <v>127623</v>
      </c>
      <c r="BC1722" s="205">
        <f t="shared" si="234"/>
        <v>108699</v>
      </c>
      <c r="BD1722" s="205">
        <f t="shared" si="235"/>
        <v>18924</v>
      </c>
      <c r="BE1722" s="205">
        <f t="shared" si="236"/>
        <v>0</v>
      </c>
      <c r="BF1722" s="175">
        <v>108699</v>
      </c>
      <c r="BG1722" s="175">
        <v>20981</v>
      </c>
      <c r="BH1722" s="175">
        <v>18924</v>
      </c>
      <c r="BI1722" s="175">
        <v>18924</v>
      </c>
      <c r="BJ1722" s="175"/>
      <c r="BK1722" s="175">
        <v>18555</v>
      </c>
      <c r="BL1722" s="175">
        <v>11664</v>
      </c>
      <c r="BM1722" s="175">
        <v>17280</v>
      </c>
      <c r="BN1722" s="175">
        <v>12491</v>
      </c>
      <c r="BO1722" s="175">
        <v>8804</v>
      </c>
      <c r="BP1722" s="198">
        <f t="shared" si="237"/>
        <v>27728</v>
      </c>
    </row>
    <row r="1723" spans="1:68" s="116" customFormat="1" x14ac:dyDescent="0.15">
      <c r="A1723" s="117">
        <v>3362302001</v>
      </c>
      <c r="B1723" s="118" t="s">
        <v>2509</v>
      </c>
      <c r="C1723" s="118" t="s">
        <v>2427</v>
      </c>
      <c r="D1723" s="118" t="s">
        <v>2510</v>
      </c>
      <c r="E1723" s="118" t="s">
        <v>4902</v>
      </c>
      <c r="F1723" s="120">
        <v>6</v>
      </c>
      <c r="G1723" s="119"/>
      <c r="H1723" s="119"/>
      <c r="I1723" s="120" t="s">
        <v>5820</v>
      </c>
      <c r="J1723" s="120">
        <v>3370</v>
      </c>
      <c r="K1723" s="120">
        <v>338885</v>
      </c>
      <c r="L1723" s="120">
        <v>0.27600000000000002</v>
      </c>
      <c r="M1723" s="121" t="s">
        <v>5657</v>
      </c>
      <c r="N1723" s="120">
        <v>1</v>
      </c>
      <c r="O1723" s="119">
        <v>295.8</v>
      </c>
      <c r="P1723" s="119"/>
      <c r="Q1723" s="119"/>
      <c r="R1723" s="120"/>
      <c r="S1723" s="120"/>
      <c r="T1723" s="120"/>
      <c r="U1723" s="120"/>
      <c r="V1723" s="172">
        <v>300.39999999999998</v>
      </c>
      <c r="W1723" s="172">
        <v>38.299999999999997</v>
      </c>
      <c r="X1723" s="172">
        <v>221.7</v>
      </c>
      <c r="Y1723" s="172"/>
      <c r="Z1723" s="172">
        <v>40.4</v>
      </c>
      <c r="AA1723" s="123"/>
      <c r="AB1723" s="123"/>
      <c r="AC1723" s="123">
        <v>137</v>
      </c>
      <c r="AD1723" s="123"/>
      <c r="AE1723" s="123"/>
      <c r="AF1723" s="123"/>
      <c r="AG1723" s="214"/>
      <c r="AH1723" s="229" t="str">
        <f t="shared" si="232"/>
        <v>a3</v>
      </c>
      <c r="AI1723" s="122"/>
      <c r="AJ1723" s="122"/>
      <c r="AK1723" s="122"/>
      <c r="AL1723" s="122"/>
      <c r="AM1723" s="122"/>
      <c r="AN1723" s="173" t="s">
        <v>3186</v>
      </c>
      <c r="AO1723" s="173" t="s">
        <v>3186</v>
      </c>
      <c r="AP1723" s="173" t="s">
        <v>3186</v>
      </c>
      <c r="AQ1723" s="173" t="s">
        <v>3186</v>
      </c>
      <c r="AR1723" s="173" t="s">
        <v>3186</v>
      </c>
      <c r="AS1723" s="173" t="s">
        <v>3186</v>
      </c>
      <c r="AT1723" s="173">
        <v>0.6</v>
      </c>
      <c r="AU1723" s="173">
        <v>0.8</v>
      </c>
      <c r="AV1723" s="173">
        <v>0.6</v>
      </c>
      <c r="AW1723" s="173" t="s">
        <v>3186</v>
      </c>
      <c r="AX1723" s="173" t="s">
        <v>3186</v>
      </c>
      <c r="AY1723" s="173" t="s">
        <v>3186</v>
      </c>
      <c r="AZ1723" s="211">
        <f t="shared" si="238"/>
        <v>0</v>
      </c>
      <c r="BA1723" s="211">
        <f t="shared" si="239"/>
        <v>2</v>
      </c>
      <c r="BB1723" s="205">
        <f t="shared" si="233"/>
        <v>52202</v>
      </c>
      <c r="BC1723" s="205">
        <f t="shared" si="234"/>
        <v>52202</v>
      </c>
      <c r="BD1723" s="205">
        <f t="shared" si="235"/>
        <v>24724</v>
      </c>
      <c r="BE1723" s="205">
        <f t="shared" si="236"/>
        <v>24724</v>
      </c>
      <c r="BF1723" s="175">
        <v>27478</v>
      </c>
      <c r="BG1723" s="175"/>
      <c r="BH1723" s="175">
        <v>24724</v>
      </c>
      <c r="BI1723" s="175"/>
      <c r="BJ1723" s="175"/>
      <c r="BK1723" s="175">
        <v>2754</v>
      </c>
      <c r="BL1723" s="175"/>
      <c r="BM1723" s="175"/>
      <c r="BN1723" s="175"/>
      <c r="BO1723" s="175">
        <v>24724</v>
      </c>
      <c r="BP1723" s="198">
        <f t="shared" si="237"/>
        <v>49448</v>
      </c>
    </row>
    <row r="1724" spans="1:68" s="116" customFormat="1" x14ac:dyDescent="0.15">
      <c r="A1724" s="117">
        <v>3366302001</v>
      </c>
      <c r="B1724" s="118" t="s">
        <v>2511</v>
      </c>
      <c r="C1724" s="118" t="s">
        <v>2427</v>
      </c>
      <c r="D1724" s="118" t="s">
        <v>2512</v>
      </c>
      <c r="E1724" s="118" t="s">
        <v>4903</v>
      </c>
      <c r="F1724" s="120">
        <v>8</v>
      </c>
      <c r="G1724" s="119">
        <v>208653</v>
      </c>
      <c r="H1724" s="119"/>
      <c r="I1724" s="120" t="s">
        <v>5820</v>
      </c>
      <c r="J1724" s="120">
        <v>1000</v>
      </c>
      <c r="K1724" s="120">
        <v>208653</v>
      </c>
      <c r="L1724" s="120">
        <v>0.57199999999999995</v>
      </c>
      <c r="M1724" s="121" t="s">
        <v>5676</v>
      </c>
      <c r="N1724" s="120">
        <v>2</v>
      </c>
      <c r="O1724" s="119">
        <v>190</v>
      </c>
      <c r="P1724" s="119"/>
      <c r="Q1724" s="119"/>
      <c r="R1724" s="120" t="s">
        <v>5660</v>
      </c>
      <c r="S1724" s="120">
        <v>0.1</v>
      </c>
      <c r="T1724" s="120"/>
      <c r="U1724" s="120"/>
      <c r="V1724" s="172">
        <v>182.17099999999999</v>
      </c>
      <c r="W1724" s="172">
        <v>34.610999999999997</v>
      </c>
      <c r="X1724" s="172">
        <v>98.14</v>
      </c>
      <c r="Y1724" s="172">
        <v>17.231000000000002</v>
      </c>
      <c r="Z1724" s="172">
        <v>32.189</v>
      </c>
      <c r="AA1724" s="123">
        <v>2287.5</v>
      </c>
      <c r="AB1724" s="123"/>
      <c r="AC1724" s="123">
        <v>223.6</v>
      </c>
      <c r="AD1724" s="123"/>
      <c r="AE1724" s="123"/>
      <c r="AF1724" s="123"/>
      <c r="AG1724" s="214"/>
      <c r="AH1724" s="229" t="str">
        <f t="shared" si="232"/>
        <v>b3</v>
      </c>
      <c r="AI1724" s="122"/>
      <c r="AJ1724" s="122"/>
      <c r="AK1724" s="122"/>
      <c r="AL1724" s="122"/>
      <c r="AM1724" s="122"/>
      <c r="AN1724" s="173"/>
      <c r="AO1724" s="173"/>
      <c r="AP1724" s="173"/>
      <c r="AQ1724" s="173"/>
      <c r="AR1724" s="173"/>
      <c r="AS1724" s="173"/>
      <c r="AT1724" s="173">
        <v>2</v>
      </c>
      <c r="AU1724" s="173"/>
      <c r="AV1724" s="173">
        <v>1</v>
      </c>
      <c r="AW1724" s="173"/>
      <c r="AX1724" s="173"/>
      <c r="AY1724" s="173"/>
      <c r="AZ1724" s="211">
        <f t="shared" si="238"/>
        <v>0</v>
      </c>
      <c r="BA1724" s="211">
        <f t="shared" si="239"/>
        <v>3</v>
      </c>
      <c r="BB1724" s="205">
        <f t="shared" si="233"/>
        <v>39869</v>
      </c>
      <c r="BC1724" s="205">
        <f t="shared" si="234"/>
        <v>25757</v>
      </c>
      <c r="BD1724" s="205">
        <f t="shared" si="235"/>
        <v>14112</v>
      </c>
      <c r="BE1724" s="205">
        <f t="shared" si="236"/>
        <v>0</v>
      </c>
      <c r="BF1724" s="175">
        <v>25757</v>
      </c>
      <c r="BG1724" s="175"/>
      <c r="BH1724" s="175">
        <v>14112</v>
      </c>
      <c r="BI1724" s="175">
        <v>14112</v>
      </c>
      <c r="BJ1724" s="175"/>
      <c r="BK1724" s="175">
        <v>3517</v>
      </c>
      <c r="BL1724" s="175">
        <v>223</v>
      </c>
      <c r="BM1724" s="175">
        <v>3157</v>
      </c>
      <c r="BN1724" s="175">
        <v>1161</v>
      </c>
      <c r="BO1724" s="175">
        <v>3587</v>
      </c>
      <c r="BP1724" s="198">
        <f t="shared" si="237"/>
        <v>17699</v>
      </c>
    </row>
    <row r="1725" spans="1:68" s="116" customFormat="1" x14ac:dyDescent="0.15">
      <c r="A1725" s="117">
        <v>3366602001</v>
      </c>
      <c r="B1725" s="118" t="s">
        <v>2513</v>
      </c>
      <c r="C1725" s="118" t="s">
        <v>2427</v>
      </c>
      <c r="D1725" s="118" t="s">
        <v>2514</v>
      </c>
      <c r="E1725" s="118" t="s">
        <v>4904</v>
      </c>
      <c r="F1725" s="120">
        <v>2</v>
      </c>
      <c r="G1725" s="119"/>
      <c r="H1725" s="119"/>
      <c r="I1725" s="120" t="s">
        <v>5820</v>
      </c>
      <c r="J1725" s="120">
        <v>450</v>
      </c>
      <c r="K1725" s="120">
        <v>58153</v>
      </c>
      <c r="L1725" s="120">
        <v>0.35399999999999998</v>
      </c>
      <c r="M1725" s="121" t="s">
        <v>5683</v>
      </c>
      <c r="N1725" s="120">
        <v>2</v>
      </c>
      <c r="O1725" s="119">
        <v>156</v>
      </c>
      <c r="P1725" s="119">
        <v>34.92</v>
      </c>
      <c r="Q1725" s="119">
        <v>3.74</v>
      </c>
      <c r="R1725" s="120"/>
      <c r="S1725" s="120"/>
      <c r="T1725" s="120"/>
      <c r="U1725" s="120"/>
      <c r="V1725" s="172">
        <v>255.2</v>
      </c>
      <c r="W1725" s="172"/>
      <c r="X1725" s="172"/>
      <c r="Y1725" s="172"/>
      <c r="Z1725" s="172">
        <v>255.2</v>
      </c>
      <c r="AA1725" s="123"/>
      <c r="AB1725" s="123"/>
      <c r="AC1725" s="123"/>
      <c r="AD1725" s="123"/>
      <c r="AE1725" s="123"/>
      <c r="AF1725" s="123"/>
      <c r="AG1725" s="214"/>
      <c r="AH1725" s="229" t="str">
        <f t="shared" si="232"/>
        <v>b1</v>
      </c>
      <c r="AI1725" s="122"/>
      <c r="AJ1725" s="122"/>
      <c r="AK1725" s="122"/>
      <c r="AL1725" s="122"/>
      <c r="AM1725" s="122"/>
      <c r="AN1725" s="173" t="s">
        <v>3186</v>
      </c>
      <c r="AO1725" s="173" t="s">
        <v>3186</v>
      </c>
      <c r="AP1725" s="173" t="s">
        <v>3186</v>
      </c>
      <c r="AQ1725" s="173" t="s">
        <v>3186</v>
      </c>
      <c r="AR1725" s="173" t="s">
        <v>3186</v>
      </c>
      <c r="AS1725" s="173">
        <v>2</v>
      </c>
      <c r="AT1725" s="173">
        <v>2</v>
      </c>
      <c r="AU1725" s="173">
        <v>2</v>
      </c>
      <c r="AV1725" s="173">
        <v>2</v>
      </c>
      <c r="AW1725" s="173">
        <v>2</v>
      </c>
      <c r="AX1725" s="173">
        <v>2</v>
      </c>
      <c r="AY1725" s="173"/>
      <c r="AZ1725" s="211">
        <f t="shared" si="238"/>
        <v>2</v>
      </c>
      <c r="BA1725" s="211">
        <f t="shared" si="239"/>
        <v>10</v>
      </c>
      <c r="BB1725" s="205">
        <f t="shared" si="233"/>
        <v>15454</v>
      </c>
      <c r="BC1725" s="205">
        <f t="shared" si="234"/>
        <v>15454</v>
      </c>
      <c r="BD1725" s="205">
        <f t="shared" si="235"/>
        <v>0</v>
      </c>
      <c r="BE1725" s="205">
        <f t="shared" si="236"/>
        <v>0</v>
      </c>
      <c r="BF1725" s="175">
        <v>15454</v>
      </c>
      <c r="BG1725" s="175"/>
      <c r="BH1725" s="175">
        <v>9258</v>
      </c>
      <c r="BI1725" s="175"/>
      <c r="BJ1725" s="175"/>
      <c r="BK1725" s="175"/>
      <c r="BL1725" s="175">
        <v>624</v>
      </c>
      <c r="BM1725" s="175">
        <v>2625</v>
      </c>
      <c r="BN1725" s="175">
        <v>603</v>
      </c>
      <c r="BO1725" s="175">
        <v>2344</v>
      </c>
      <c r="BP1725" s="198">
        <f t="shared" si="237"/>
        <v>11602</v>
      </c>
    </row>
    <row r="1726" spans="1:68" s="116" customFormat="1" x14ac:dyDescent="0.15">
      <c r="A1726" s="117">
        <v>3368101001</v>
      </c>
      <c r="B1726" s="118" t="s">
        <v>2515</v>
      </c>
      <c r="C1726" s="118" t="s">
        <v>2427</v>
      </c>
      <c r="D1726" s="118" t="s">
        <v>2516</v>
      </c>
      <c r="E1726" s="118" t="s">
        <v>4905</v>
      </c>
      <c r="F1726" s="120">
        <v>26</v>
      </c>
      <c r="G1726" s="119">
        <v>364969</v>
      </c>
      <c r="H1726" s="119"/>
      <c r="I1726" s="120" t="s">
        <v>5820</v>
      </c>
      <c r="J1726" s="120">
        <v>3600</v>
      </c>
      <c r="K1726" s="120">
        <v>364969</v>
      </c>
      <c r="L1726" s="120">
        <v>0.27800000000000002</v>
      </c>
      <c r="M1726" s="121" t="s">
        <v>5657</v>
      </c>
      <c r="N1726" s="120">
        <v>2</v>
      </c>
      <c r="O1726" s="119">
        <v>132.6</v>
      </c>
      <c r="P1726" s="119">
        <v>37.1</v>
      </c>
      <c r="Q1726" s="119">
        <v>3.6</v>
      </c>
      <c r="R1726" s="120" t="s">
        <v>5658</v>
      </c>
      <c r="S1726" s="120">
        <v>0.8</v>
      </c>
      <c r="T1726" s="120"/>
      <c r="U1726" s="120"/>
      <c r="V1726" s="172">
        <v>468.3</v>
      </c>
      <c r="W1726" s="172">
        <v>33.5</v>
      </c>
      <c r="X1726" s="172">
        <v>340.2</v>
      </c>
      <c r="Y1726" s="172">
        <v>22.8</v>
      </c>
      <c r="Z1726" s="172">
        <v>71.8</v>
      </c>
      <c r="AA1726" s="123">
        <v>8267</v>
      </c>
      <c r="AB1726" s="123"/>
      <c r="AC1726" s="123">
        <v>339</v>
      </c>
      <c r="AD1726" s="123"/>
      <c r="AE1726" s="123"/>
      <c r="AF1726" s="123"/>
      <c r="AG1726" s="214"/>
      <c r="AH1726" s="229" t="str">
        <f t="shared" si="232"/>
        <v>b3</v>
      </c>
      <c r="AI1726" s="122"/>
      <c r="AJ1726" s="122"/>
      <c r="AK1726" s="122"/>
      <c r="AL1726" s="122"/>
      <c r="AM1726" s="122"/>
      <c r="AN1726" s="173"/>
      <c r="AO1726" s="173"/>
      <c r="AP1726" s="173"/>
      <c r="AQ1726" s="173"/>
      <c r="AR1726" s="173" t="s">
        <v>3186</v>
      </c>
      <c r="AS1726" s="173" t="s">
        <v>3186</v>
      </c>
      <c r="AT1726" s="173" t="s">
        <v>3186</v>
      </c>
      <c r="AU1726" s="173" t="s">
        <v>3186</v>
      </c>
      <c r="AV1726" s="173" t="s">
        <v>3186</v>
      </c>
      <c r="AW1726" s="173" t="s">
        <v>3186</v>
      </c>
      <c r="AX1726" s="173" t="s">
        <v>3186</v>
      </c>
      <c r="AY1726" s="173" t="s">
        <v>3186</v>
      </c>
      <c r="AZ1726" s="211"/>
      <c r="BA1726" s="211"/>
      <c r="BB1726" s="205">
        <f t="shared" si="233"/>
        <v>84659</v>
      </c>
      <c r="BC1726" s="205">
        <f t="shared" si="234"/>
        <v>84659</v>
      </c>
      <c r="BD1726" s="205">
        <f t="shared" si="235"/>
        <v>0</v>
      </c>
      <c r="BE1726" s="205">
        <f t="shared" si="236"/>
        <v>0</v>
      </c>
      <c r="BF1726" s="175">
        <v>84659</v>
      </c>
      <c r="BG1726" s="175">
        <v>22210</v>
      </c>
      <c r="BH1726" s="175"/>
      <c r="BI1726" s="175"/>
      <c r="BJ1726" s="175"/>
      <c r="BK1726" s="175">
        <v>2922</v>
      </c>
      <c r="BL1726" s="175">
        <v>27508</v>
      </c>
      <c r="BM1726" s="175">
        <v>6967</v>
      </c>
      <c r="BN1726" s="175">
        <v>6644</v>
      </c>
      <c r="BO1726" s="175">
        <v>18408</v>
      </c>
      <c r="BP1726" s="198">
        <f t="shared" si="237"/>
        <v>18408</v>
      </c>
    </row>
    <row r="1727" spans="1:68" s="116" customFormat="1" x14ac:dyDescent="0.15">
      <c r="A1727" s="117">
        <v>3400181001</v>
      </c>
      <c r="B1727" s="118" t="s">
        <v>676</v>
      </c>
      <c r="C1727" s="118" t="s">
        <v>2517</v>
      </c>
      <c r="D1727" s="118" t="s">
        <v>2518</v>
      </c>
      <c r="E1727" s="118" t="s">
        <v>4906</v>
      </c>
      <c r="F1727" s="120">
        <v>28</v>
      </c>
      <c r="G1727" s="119">
        <v>35099626</v>
      </c>
      <c r="H1727" s="119"/>
      <c r="I1727" s="120" t="s">
        <v>5820</v>
      </c>
      <c r="J1727" s="120">
        <v>148380</v>
      </c>
      <c r="K1727" s="120">
        <v>35099626</v>
      </c>
      <c r="L1727" s="120">
        <v>0.64800000000000002</v>
      </c>
      <c r="M1727" s="121" t="s">
        <v>5654</v>
      </c>
      <c r="N1727" s="120">
        <v>2</v>
      </c>
      <c r="O1727" s="119">
        <v>170</v>
      </c>
      <c r="P1727" s="119"/>
      <c r="Q1727" s="119"/>
      <c r="R1727" s="120" t="s">
        <v>5655</v>
      </c>
      <c r="S1727" s="120">
        <v>46.17</v>
      </c>
      <c r="T1727" s="120"/>
      <c r="U1727" s="120"/>
      <c r="V1727" s="172">
        <v>17020.7</v>
      </c>
      <c r="W1727" s="172">
        <v>4519.7619999999997</v>
      </c>
      <c r="X1727" s="172">
        <v>8801.0519999999997</v>
      </c>
      <c r="Y1727" s="172">
        <v>3699.886</v>
      </c>
      <c r="Z1727" s="172"/>
      <c r="AA1727" s="123">
        <v>215999</v>
      </c>
      <c r="AB1727" s="123">
        <v>723656.00000000116</v>
      </c>
      <c r="AC1727" s="123">
        <v>14451.06</v>
      </c>
      <c r="AD1727" s="123"/>
      <c r="AE1727" s="123"/>
      <c r="AF1727" s="123"/>
      <c r="AG1727" s="214"/>
      <c r="AH1727" s="229" t="str">
        <f t="shared" si="232"/>
        <v>b3</v>
      </c>
      <c r="AI1727" s="122"/>
      <c r="AJ1727" s="122"/>
      <c r="AK1727" s="122"/>
      <c r="AL1727" s="122"/>
      <c r="AM1727" s="122"/>
      <c r="AN1727" s="173">
        <v>1.7</v>
      </c>
      <c r="AO1727" s="173"/>
      <c r="AP1727" s="173"/>
      <c r="AQ1727" s="173"/>
      <c r="AR1727" s="173" t="s">
        <v>3186</v>
      </c>
      <c r="AS1727" s="173">
        <v>9</v>
      </c>
      <c r="AT1727" s="173">
        <v>13</v>
      </c>
      <c r="AU1727" s="173">
        <v>17</v>
      </c>
      <c r="AV1727" s="173">
        <v>4</v>
      </c>
      <c r="AW1727" s="173">
        <v>5</v>
      </c>
      <c r="AX1727" s="173">
        <v>8</v>
      </c>
      <c r="AY1727" s="173">
        <v>2</v>
      </c>
      <c r="AZ1727" s="211">
        <f t="shared" si="238"/>
        <v>10.7</v>
      </c>
      <c r="BA1727" s="211">
        <f t="shared" si="239"/>
        <v>49</v>
      </c>
      <c r="BB1727" s="205">
        <f t="shared" si="233"/>
        <v>1258274</v>
      </c>
      <c r="BC1727" s="205">
        <f t="shared" si="234"/>
        <v>1258274</v>
      </c>
      <c r="BD1727" s="205">
        <f t="shared" si="235"/>
        <v>0</v>
      </c>
      <c r="BE1727" s="205">
        <f t="shared" si="236"/>
        <v>0</v>
      </c>
      <c r="BF1727" s="175">
        <v>1258274</v>
      </c>
      <c r="BG1727" s="175">
        <v>4103</v>
      </c>
      <c r="BH1727" s="175">
        <v>1252051</v>
      </c>
      <c r="BI1727" s="175"/>
      <c r="BJ1727" s="175"/>
      <c r="BK1727" s="175"/>
      <c r="BL1727" s="175"/>
      <c r="BM1727" s="175"/>
      <c r="BN1727" s="175"/>
      <c r="BO1727" s="175">
        <v>2120</v>
      </c>
      <c r="BP1727" s="198">
        <f t="shared" si="237"/>
        <v>1254171</v>
      </c>
    </row>
    <row r="1728" spans="1:68" s="116" customFormat="1" x14ac:dyDescent="0.15">
      <c r="A1728" s="117">
        <v>3400281001</v>
      </c>
      <c r="B1728" s="118" t="s">
        <v>2519</v>
      </c>
      <c r="C1728" s="118" t="s">
        <v>2517</v>
      </c>
      <c r="D1728" s="118" t="s">
        <v>2520</v>
      </c>
      <c r="E1728" s="118" t="s">
        <v>4907</v>
      </c>
      <c r="F1728" s="120">
        <v>29</v>
      </c>
      <c r="G1728" s="119">
        <v>32217530</v>
      </c>
      <c r="H1728" s="119"/>
      <c r="I1728" s="120" t="s">
        <v>5820</v>
      </c>
      <c r="J1728" s="120">
        <v>179200</v>
      </c>
      <c r="K1728" s="120">
        <v>32217530</v>
      </c>
      <c r="L1728" s="120">
        <v>0.49299999999999999</v>
      </c>
      <c r="M1728" s="121" t="s">
        <v>5654</v>
      </c>
      <c r="N1728" s="120">
        <v>1</v>
      </c>
      <c r="O1728" s="119">
        <v>150</v>
      </c>
      <c r="P1728" s="119"/>
      <c r="Q1728" s="119"/>
      <c r="R1728" s="120" t="s">
        <v>5655</v>
      </c>
      <c r="S1728" s="120">
        <v>607.5</v>
      </c>
      <c r="T1728" s="120"/>
      <c r="U1728" s="120"/>
      <c r="V1728" s="172">
        <v>17864.16</v>
      </c>
      <c r="W1728" s="172">
        <v>3933.4</v>
      </c>
      <c r="X1728" s="172">
        <v>9023.9500000000007</v>
      </c>
      <c r="Y1728" s="172">
        <v>4157.8</v>
      </c>
      <c r="Z1728" s="172">
        <v>749.01000000000101</v>
      </c>
      <c r="AA1728" s="123">
        <v>229017</v>
      </c>
      <c r="AB1728" s="123">
        <v>360104.0300000009</v>
      </c>
      <c r="AC1728" s="123">
        <v>3359</v>
      </c>
      <c r="AD1728" s="123"/>
      <c r="AE1728" s="123">
        <v>299.67</v>
      </c>
      <c r="AF1728" s="123"/>
      <c r="AG1728" s="214">
        <f t="shared" ref="AG1728" si="240">SUM(AD1728:AF1728)</f>
        <v>299.67</v>
      </c>
      <c r="AH1728" s="229" t="str">
        <f t="shared" si="232"/>
        <v>a4</v>
      </c>
      <c r="AI1728" s="122"/>
      <c r="AJ1728" s="122"/>
      <c r="AK1728" s="122"/>
      <c r="AL1728" s="122"/>
      <c r="AM1728" s="122"/>
      <c r="AN1728" s="173">
        <v>1.7</v>
      </c>
      <c r="AO1728" s="173"/>
      <c r="AP1728" s="173"/>
      <c r="AQ1728" s="173"/>
      <c r="AR1728" s="173"/>
      <c r="AS1728" s="173">
        <v>4</v>
      </c>
      <c r="AT1728" s="173">
        <v>12.3</v>
      </c>
      <c r="AU1728" s="173">
        <v>11</v>
      </c>
      <c r="AV1728" s="173">
        <v>12.3</v>
      </c>
      <c r="AW1728" s="173">
        <v>11</v>
      </c>
      <c r="AX1728" s="173">
        <v>7.4</v>
      </c>
      <c r="AY1728" s="173"/>
      <c r="AZ1728" s="211">
        <f t="shared" si="238"/>
        <v>5.7</v>
      </c>
      <c r="BA1728" s="211">
        <f t="shared" si="239"/>
        <v>54</v>
      </c>
      <c r="BB1728" s="205">
        <f t="shared" si="233"/>
        <v>1188217</v>
      </c>
      <c r="BC1728" s="205">
        <f t="shared" si="234"/>
        <v>1188217</v>
      </c>
      <c r="BD1728" s="205">
        <f t="shared" si="235"/>
        <v>0</v>
      </c>
      <c r="BE1728" s="205">
        <f t="shared" si="236"/>
        <v>0</v>
      </c>
      <c r="BF1728" s="175">
        <v>1188217</v>
      </c>
      <c r="BG1728" s="175">
        <v>3628</v>
      </c>
      <c r="BH1728" s="175">
        <v>1177890</v>
      </c>
      <c r="BI1728" s="175"/>
      <c r="BJ1728" s="175"/>
      <c r="BK1728" s="175"/>
      <c r="BL1728" s="175"/>
      <c r="BM1728" s="175"/>
      <c r="BN1728" s="175"/>
      <c r="BO1728" s="175">
        <v>6699</v>
      </c>
      <c r="BP1728" s="198">
        <f t="shared" si="237"/>
        <v>1184589</v>
      </c>
    </row>
    <row r="1729" spans="1:68" s="116" customFormat="1" x14ac:dyDescent="0.15">
      <c r="A1729" s="117">
        <v>3400381001</v>
      </c>
      <c r="B1729" s="118" t="s">
        <v>2521</v>
      </c>
      <c r="C1729" s="118" t="s">
        <v>2517</v>
      </c>
      <c r="D1729" s="118" t="s">
        <v>2522</v>
      </c>
      <c r="E1729" s="118" t="s">
        <v>4908</v>
      </c>
      <c r="F1729" s="120">
        <v>17</v>
      </c>
      <c r="G1729" s="119">
        <v>4160813</v>
      </c>
      <c r="H1729" s="119"/>
      <c r="I1729" s="120" t="s">
        <v>5820</v>
      </c>
      <c r="J1729" s="120">
        <v>23800</v>
      </c>
      <c r="K1729" s="120">
        <v>4160813</v>
      </c>
      <c r="L1729" s="120">
        <v>0.47899999999999998</v>
      </c>
      <c r="M1729" s="121" t="s">
        <v>5654</v>
      </c>
      <c r="N1729" s="120">
        <v>1</v>
      </c>
      <c r="O1729" s="119">
        <v>170</v>
      </c>
      <c r="P1729" s="119"/>
      <c r="Q1729" s="119"/>
      <c r="R1729" s="120" t="s">
        <v>5655</v>
      </c>
      <c r="S1729" s="120">
        <v>137.80000000000001</v>
      </c>
      <c r="T1729" s="120"/>
      <c r="U1729" s="120"/>
      <c r="V1729" s="172">
        <v>3734.2</v>
      </c>
      <c r="W1729" s="172">
        <v>1017.5</v>
      </c>
      <c r="X1729" s="172">
        <v>1781.2</v>
      </c>
      <c r="Y1729" s="172">
        <v>688.4</v>
      </c>
      <c r="Z1729" s="172">
        <v>247.1</v>
      </c>
      <c r="AA1729" s="123">
        <v>33528</v>
      </c>
      <c r="AB1729" s="123"/>
      <c r="AC1729" s="123">
        <v>823.11</v>
      </c>
      <c r="AD1729" s="123"/>
      <c r="AE1729" s="123"/>
      <c r="AF1729" s="123"/>
      <c r="AG1729" s="214"/>
      <c r="AH1729" s="229" t="str">
        <f t="shared" si="232"/>
        <v>a3</v>
      </c>
      <c r="AI1729" s="122"/>
      <c r="AJ1729" s="122"/>
      <c r="AK1729" s="122"/>
      <c r="AL1729" s="122"/>
      <c r="AM1729" s="122"/>
      <c r="AN1729" s="173">
        <v>1.7</v>
      </c>
      <c r="AO1729" s="173"/>
      <c r="AP1729" s="173"/>
      <c r="AQ1729" s="173"/>
      <c r="AR1729" s="173"/>
      <c r="AS1729" s="173">
        <v>3.5</v>
      </c>
      <c r="AT1729" s="173">
        <v>5</v>
      </c>
      <c r="AU1729" s="173">
        <v>7.3</v>
      </c>
      <c r="AV1729" s="173">
        <v>1</v>
      </c>
      <c r="AW1729" s="173">
        <v>3</v>
      </c>
      <c r="AX1729" s="173">
        <v>5.2</v>
      </c>
      <c r="AY1729" s="173">
        <v>1</v>
      </c>
      <c r="AZ1729" s="211">
        <f t="shared" si="238"/>
        <v>5.2</v>
      </c>
      <c r="BA1729" s="211">
        <f t="shared" si="239"/>
        <v>22.5</v>
      </c>
      <c r="BB1729" s="205">
        <f t="shared" si="233"/>
        <v>440962</v>
      </c>
      <c r="BC1729" s="205">
        <f t="shared" si="234"/>
        <v>440962</v>
      </c>
      <c r="BD1729" s="205">
        <f t="shared" si="235"/>
        <v>0</v>
      </c>
      <c r="BE1729" s="205">
        <f t="shared" si="236"/>
        <v>0</v>
      </c>
      <c r="BF1729" s="175">
        <v>440962</v>
      </c>
      <c r="BG1729" s="175">
        <v>477</v>
      </c>
      <c r="BH1729" s="175">
        <v>439378</v>
      </c>
      <c r="BI1729" s="175"/>
      <c r="BJ1729" s="175"/>
      <c r="BK1729" s="175"/>
      <c r="BL1729" s="175">
        <v>756</v>
      </c>
      <c r="BM1729" s="175"/>
      <c r="BN1729" s="175"/>
      <c r="BO1729" s="175">
        <v>351</v>
      </c>
      <c r="BP1729" s="198">
        <f t="shared" si="237"/>
        <v>439729</v>
      </c>
    </row>
    <row r="1730" spans="1:68" s="116" customFormat="1" x14ac:dyDescent="0.15">
      <c r="A1730" s="117">
        <v>3410001001</v>
      </c>
      <c r="B1730" s="118" t="s">
        <v>2523</v>
      </c>
      <c r="C1730" s="118" t="s">
        <v>2517</v>
      </c>
      <c r="D1730" s="118" t="s">
        <v>2524</v>
      </c>
      <c r="E1730" s="118" t="s">
        <v>4909</v>
      </c>
      <c r="F1730" s="120">
        <v>52</v>
      </c>
      <c r="G1730" s="119">
        <v>19686680</v>
      </c>
      <c r="H1730" s="119">
        <v>854050</v>
      </c>
      <c r="I1730" s="120" t="s">
        <v>5821</v>
      </c>
      <c r="J1730" s="120">
        <v>68800</v>
      </c>
      <c r="K1730" s="120">
        <v>19686680</v>
      </c>
      <c r="L1730" s="120">
        <v>0.78400000000000003</v>
      </c>
      <c r="M1730" s="121" t="s">
        <v>5654</v>
      </c>
      <c r="N1730" s="120">
        <v>1</v>
      </c>
      <c r="O1730" s="119">
        <v>200</v>
      </c>
      <c r="P1730" s="119">
        <v>30.8</v>
      </c>
      <c r="Q1730" s="119">
        <v>2</v>
      </c>
      <c r="R1730" s="120" t="s">
        <v>5655</v>
      </c>
      <c r="S1730" s="120">
        <v>270.29999999999995</v>
      </c>
      <c r="T1730" s="120"/>
      <c r="U1730" s="120"/>
      <c r="V1730" s="172">
        <v>9067.2999999999993</v>
      </c>
      <c r="W1730" s="172">
        <v>2254.1999999999998</v>
      </c>
      <c r="X1730" s="172">
        <v>5852.9</v>
      </c>
      <c r="Y1730" s="172">
        <v>938.8</v>
      </c>
      <c r="Z1730" s="172">
        <v>21.4</v>
      </c>
      <c r="AA1730" s="123">
        <v>123174</v>
      </c>
      <c r="AB1730" s="123"/>
      <c r="AC1730" s="123">
        <v>2830</v>
      </c>
      <c r="AD1730" s="123"/>
      <c r="AE1730" s="123"/>
      <c r="AF1730" s="123"/>
      <c r="AG1730" s="214"/>
      <c r="AH1730" s="229" t="str">
        <f t="shared" si="232"/>
        <v>a3</v>
      </c>
      <c r="AI1730" s="122"/>
      <c r="AJ1730" s="122"/>
      <c r="AK1730" s="122"/>
      <c r="AL1730" s="122"/>
      <c r="AM1730" s="122"/>
      <c r="AN1730" s="173">
        <v>3</v>
      </c>
      <c r="AO1730" s="173">
        <v>25</v>
      </c>
      <c r="AP1730" s="173"/>
      <c r="AQ1730" s="173">
        <v>5</v>
      </c>
      <c r="AR1730" s="173"/>
      <c r="AS1730" s="173">
        <v>2</v>
      </c>
      <c r="AT1730" s="173"/>
      <c r="AU1730" s="173">
        <v>3</v>
      </c>
      <c r="AV1730" s="173">
        <v>15</v>
      </c>
      <c r="AW1730" s="173">
        <v>5</v>
      </c>
      <c r="AX1730" s="173"/>
      <c r="AY1730" s="173">
        <v>2</v>
      </c>
      <c r="AZ1730" s="211">
        <f t="shared" si="238"/>
        <v>35</v>
      </c>
      <c r="BA1730" s="211">
        <f t="shared" si="239"/>
        <v>25</v>
      </c>
      <c r="BB1730" s="205">
        <f t="shared" si="233"/>
        <v>827594</v>
      </c>
      <c r="BC1730" s="205">
        <f t="shared" si="234"/>
        <v>767251</v>
      </c>
      <c r="BD1730" s="205">
        <f t="shared" si="235"/>
        <v>62692</v>
      </c>
      <c r="BE1730" s="205">
        <f t="shared" si="236"/>
        <v>2349</v>
      </c>
      <c r="BF1730" s="175">
        <v>764902</v>
      </c>
      <c r="BG1730" s="175">
        <v>288943</v>
      </c>
      <c r="BH1730" s="175">
        <v>93993</v>
      </c>
      <c r="BI1730" s="175">
        <v>60343</v>
      </c>
      <c r="BJ1730" s="175"/>
      <c r="BK1730" s="175">
        <v>169240</v>
      </c>
      <c r="BL1730" s="175">
        <v>34945</v>
      </c>
      <c r="BM1730" s="175">
        <v>86900</v>
      </c>
      <c r="BN1730" s="175">
        <v>48988</v>
      </c>
      <c r="BO1730" s="175">
        <v>44242</v>
      </c>
      <c r="BP1730" s="198">
        <f t="shared" si="237"/>
        <v>138235</v>
      </c>
    </row>
    <row r="1731" spans="1:68" s="116" customFormat="1" x14ac:dyDescent="0.15">
      <c r="A1731" s="117">
        <v>3410001002</v>
      </c>
      <c r="B1731" s="118" t="s">
        <v>2525</v>
      </c>
      <c r="C1731" s="118" t="s">
        <v>2517</v>
      </c>
      <c r="D1731" s="118" t="s">
        <v>2524</v>
      </c>
      <c r="E1731" s="118" t="s">
        <v>4910</v>
      </c>
      <c r="F1731" s="120">
        <v>41</v>
      </c>
      <c r="G1731" s="119">
        <v>13784890</v>
      </c>
      <c r="H1731" s="119">
        <v>5955580</v>
      </c>
      <c r="I1731" s="120" t="s">
        <v>5821</v>
      </c>
      <c r="J1731" s="120">
        <v>63000</v>
      </c>
      <c r="K1731" s="120">
        <v>17527420</v>
      </c>
      <c r="L1731" s="120">
        <v>0.76200000000000001</v>
      </c>
      <c r="M1731" s="121" t="s">
        <v>5654</v>
      </c>
      <c r="N1731" s="120">
        <v>1</v>
      </c>
      <c r="O1731" s="119">
        <v>160</v>
      </c>
      <c r="P1731" s="119">
        <v>24.1</v>
      </c>
      <c r="Q1731" s="119">
        <v>2.5</v>
      </c>
      <c r="R1731" s="120" t="s">
        <v>5655</v>
      </c>
      <c r="S1731" s="120">
        <v>171.5</v>
      </c>
      <c r="T1731" s="120"/>
      <c r="U1731" s="120"/>
      <c r="V1731" s="172">
        <v>5942.6</v>
      </c>
      <c r="W1731" s="172">
        <v>1458.2</v>
      </c>
      <c r="X1731" s="172">
        <v>3000.1</v>
      </c>
      <c r="Y1731" s="172">
        <v>883.4</v>
      </c>
      <c r="Z1731" s="172">
        <v>600.9</v>
      </c>
      <c r="AA1731" s="123">
        <v>87930</v>
      </c>
      <c r="AB1731" s="123"/>
      <c r="AC1731" s="123">
        <v>2536</v>
      </c>
      <c r="AD1731" s="123"/>
      <c r="AE1731" s="123"/>
      <c r="AF1731" s="123"/>
      <c r="AG1731" s="214"/>
      <c r="AH1731" s="229" t="str">
        <f t="shared" si="232"/>
        <v>a3</v>
      </c>
      <c r="AI1731" s="122"/>
      <c r="AJ1731" s="122"/>
      <c r="AK1731" s="122"/>
      <c r="AL1731" s="122"/>
      <c r="AM1731" s="122"/>
      <c r="AN1731" s="173">
        <v>2</v>
      </c>
      <c r="AO1731" s="173">
        <v>26</v>
      </c>
      <c r="AP1731" s="173" t="s">
        <v>3186</v>
      </c>
      <c r="AQ1731" s="173">
        <v>4</v>
      </c>
      <c r="AR1731" s="173"/>
      <c r="AS1731" s="173">
        <v>2</v>
      </c>
      <c r="AT1731" s="173"/>
      <c r="AU1731" s="173"/>
      <c r="AV1731" s="173">
        <v>11</v>
      </c>
      <c r="AW1731" s="173">
        <v>3</v>
      </c>
      <c r="AX1731" s="173"/>
      <c r="AY1731" s="173"/>
      <c r="AZ1731" s="211">
        <f t="shared" si="238"/>
        <v>34</v>
      </c>
      <c r="BA1731" s="211">
        <f t="shared" si="239"/>
        <v>14</v>
      </c>
      <c r="BB1731" s="205">
        <f t="shared" si="233"/>
        <v>636113</v>
      </c>
      <c r="BC1731" s="205">
        <f t="shared" si="234"/>
        <v>636113</v>
      </c>
      <c r="BD1731" s="205">
        <f t="shared" si="235"/>
        <v>0</v>
      </c>
      <c r="BE1731" s="205">
        <f t="shared" si="236"/>
        <v>0</v>
      </c>
      <c r="BF1731" s="175">
        <v>636113</v>
      </c>
      <c r="BG1731" s="175">
        <v>260981</v>
      </c>
      <c r="BH1731" s="175">
        <v>79766</v>
      </c>
      <c r="BI1731" s="175"/>
      <c r="BJ1731" s="175"/>
      <c r="BK1731" s="175">
        <v>134644</v>
      </c>
      <c r="BL1731" s="175">
        <v>13434</v>
      </c>
      <c r="BM1731" s="175">
        <v>92300</v>
      </c>
      <c r="BN1731" s="175">
        <v>29375</v>
      </c>
      <c r="BO1731" s="175">
        <v>25613</v>
      </c>
      <c r="BP1731" s="198">
        <f t="shared" si="237"/>
        <v>105379</v>
      </c>
    </row>
    <row r="1732" spans="1:68" s="116" customFormat="1" x14ac:dyDescent="0.15">
      <c r="A1732" s="117">
        <v>3410001003</v>
      </c>
      <c r="B1732" s="118" t="s">
        <v>2526</v>
      </c>
      <c r="C1732" s="118" t="s">
        <v>2517</v>
      </c>
      <c r="D1732" s="118" t="s">
        <v>2524</v>
      </c>
      <c r="E1732" s="118" t="s">
        <v>4911</v>
      </c>
      <c r="F1732" s="120">
        <v>36</v>
      </c>
      <c r="G1732" s="119"/>
      <c r="H1732" s="119"/>
      <c r="I1732" s="120" t="s">
        <v>5823</v>
      </c>
      <c r="J1732" s="120">
        <v>56700</v>
      </c>
      <c r="K1732" s="120">
        <v>17000540</v>
      </c>
      <c r="L1732" s="120">
        <v>0.82099999999999995</v>
      </c>
      <c r="M1732" s="121" t="s">
        <v>5654</v>
      </c>
      <c r="N1732" s="120">
        <v>1</v>
      </c>
      <c r="O1732" s="119">
        <v>110</v>
      </c>
      <c r="P1732" s="119">
        <v>20.9</v>
      </c>
      <c r="Q1732" s="119">
        <v>2.2000000000000002</v>
      </c>
      <c r="R1732" s="120" t="s">
        <v>5655</v>
      </c>
      <c r="S1732" s="120">
        <v>233.4</v>
      </c>
      <c r="T1732" s="120"/>
      <c r="U1732" s="120"/>
      <c r="V1732" s="172">
        <v>5555.9949999999999</v>
      </c>
      <c r="W1732" s="172"/>
      <c r="X1732" s="172">
        <v>2580.8000000000002</v>
      </c>
      <c r="Y1732" s="172">
        <v>668.16800000000001</v>
      </c>
      <c r="Z1732" s="172">
        <v>2307.027</v>
      </c>
      <c r="AA1732" s="123">
        <v>53580</v>
      </c>
      <c r="AB1732" s="123"/>
      <c r="AC1732" s="123">
        <v>1472.21</v>
      </c>
      <c r="AD1732" s="123"/>
      <c r="AE1732" s="123"/>
      <c r="AF1732" s="123"/>
      <c r="AG1732" s="214"/>
      <c r="AH1732" s="229" t="str">
        <f t="shared" si="232"/>
        <v>a3</v>
      </c>
      <c r="AI1732" s="122"/>
      <c r="AJ1732" s="122"/>
      <c r="AK1732" s="122"/>
      <c r="AL1732" s="122"/>
      <c r="AM1732" s="122"/>
      <c r="AN1732" s="173">
        <v>8</v>
      </c>
      <c r="AO1732" s="173"/>
      <c r="AP1732" s="173"/>
      <c r="AQ1732" s="173">
        <v>4</v>
      </c>
      <c r="AR1732" s="173"/>
      <c r="AS1732" s="173">
        <v>2</v>
      </c>
      <c r="AT1732" s="173">
        <v>8</v>
      </c>
      <c r="AU1732" s="173">
        <v>4</v>
      </c>
      <c r="AV1732" s="173">
        <v>8</v>
      </c>
      <c r="AW1732" s="173">
        <v>4</v>
      </c>
      <c r="AX1732" s="173"/>
      <c r="AY1732" s="173"/>
      <c r="AZ1732" s="211">
        <f t="shared" si="238"/>
        <v>14</v>
      </c>
      <c r="BA1732" s="211">
        <f t="shared" si="239"/>
        <v>24</v>
      </c>
      <c r="BB1732" s="205">
        <f t="shared" si="233"/>
        <v>593456</v>
      </c>
      <c r="BC1732" s="205">
        <f t="shared" si="234"/>
        <v>492182</v>
      </c>
      <c r="BD1732" s="205">
        <f t="shared" si="235"/>
        <v>105325</v>
      </c>
      <c r="BE1732" s="205">
        <f t="shared" si="236"/>
        <v>4051</v>
      </c>
      <c r="BF1732" s="175">
        <v>488131</v>
      </c>
      <c r="BG1732" s="175">
        <v>83887</v>
      </c>
      <c r="BH1732" s="175">
        <v>163800</v>
      </c>
      <c r="BI1732" s="175">
        <v>101274</v>
      </c>
      <c r="BJ1732" s="175"/>
      <c r="BK1732" s="175">
        <v>78171</v>
      </c>
      <c r="BL1732" s="175">
        <v>26882</v>
      </c>
      <c r="BM1732" s="175">
        <v>77560</v>
      </c>
      <c r="BN1732" s="175">
        <v>31174</v>
      </c>
      <c r="BO1732" s="175">
        <v>30708</v>
      </c>
      <c r="BP1732" s="198">
        <f t="shared" si="237"/>
        <v>194508</v>
      </c>
    </row>
    <row r="1733" spans="1:68" s="116" customFormat="1" x14ac:dyDescent="0.15">
      <c r="A1733" s="117">
        <v>3410001005</v>
      </c>
      <c r="B1733" s="118" t="s">
        <v>2527</v>
      </c>
      <c r="C1733" s="118" t="s">
        <v>2517</v>
      </c>
      <c r="D1733" s="118" t="s">
        <v>2524</v>
      </c>
      <c r="E1733" s="118" t="s">
        <v>4912</v>
      </c>
      <c r="F1733" s="120">
        <v>32</v>
      </c>
      <c r="G1733" s="119">
        <v>72957840</v>
      </c>
      <c r="H1733" s="119">
        <v>3580500</v>
      </c>
      <c r="I1733" s="120" t="s">
        <v>5821</v>
      </c>
      <c r="J1733" s="120">
        <v>280000</v>
      </c>
      <c r="K1733" s="120">
        <v>76538340</v>
      </c>
      <c r="L1733" s="120">
        <v>0.749</v>
      </c>
      <c r="M1733" s="121" t="s">
        <v>5654</v>
      </c>
      <c r="N1733" s="120">
        <v>1</v>
      </c>
      <c r="O1733" s="119">
        <v>120</v>
      </c>
      <c r="P1733" s="119">
        <v>28.2</v>
      </c>
      <c r="Q1733" s="119">
        <v>3.4</v>
      </c>
      <c r="R1733" s="120" t="s">
        <v>5655</v>
      </c>
      <c r="S1733" s="120">
        <v>2075.4</v>
      </c>
      <c r="T1733" s="120"/>
      <c r="U1733" s="120"/>
      <c r="V1733" s="172">
        <v>42500.4</v>
      </c>
      <c r="W1733" s="172">
        <v>7774.2</v>
      </c>
      <c r="X1733" s="172">
        <v>22575</v>
      </c>
      <c r="Y1733" s="172">
        <v>10196.4</v>
      </c>
      <c r="Z1733" s="172">
        <v>1954.8</v>
      </c>
      <c r="AA1733" s="123">
        <v>551801</v>
      </c>
      <c r="AB1733" s="123">
        <v>1925161.3000000026</v>
      </c>
      <c r="AC1733" s="123">
        <v>6305</v>
      </c>
      <c r="AD1733" s="123"/>
      <c r="AE1733" s="123"/>
      <c r="AF1733" s="123"/>
      <c r="AG1733" s="214"/>
      <c r="AH1733" s="229" t="str">
        <f t="shared" ref="AH1733:AH1796" si="241">IF(N1733=1,IF(AG1733&gt;0,"a4",IF(AC1733&gt;0,"a3",IF(AA1733&gt;0,"a2","a1"))),IF(AG1733&gt;0,"b4",IF(AC1733&gt;0,"b3",IF(AA1733&gt;0,"b2","b1"))))</f>
        <v>a3</v>
      </c>
      <c r="AI1733" s="122" t="s">
        <v>5401</v>
      </c>
      <c r="AJ1733" s="122"/>
      <c r="AK1733" s="122" t="s">
        <v>5401</v>
      </c>
      <c r="AL1733" s="122" t="s">
        <v>5401</v>
      </c>
      <c r="AM1733" s="122" t="s">
        <v>5401</v>
      </c>
      <c r="AN1733" s="173">
        <v>3</v>
      </c>
      <c r="AO1733" s="173">
        <v>3.1</v>
      </c>
      <c r="AP1733" s="173">
        <v>2.9</v>
      </c>
      <c r="AQ1733" s="173">
        <v>3</v>
      </c>
      <c r="AR1733" s="173"/>
      <c r="AS1733" s="173">
        <v>10</v>
      </c>
      <c r="AT1733" s="173">
        <v>19</v>
      </c>
      <c r="AU1733" s="173">
        <v>9.8000000000000007</v>
      </c>
      <c r="AV1733" s="173">
        <v>15.5</v>
      </c>
      <c r="AW1733" s="173">
        <v>10.7</v>
      </c>
      <c r="AX1733" s="173">
        <v>7</v>
      </c>
      <c r="AY1733" s="173"/>
      <c r="AZ1733" s="211">
        <f t="shared" si="238"/>
        <v>22</v>
      </c>
      <c r="BA1733" s="211">
        <f t="shared" si="239"/>
        <v>62</v>
      </c>
      <c r="BB1733" s="205">
        <f t="shared" ref="BB1733:BB1796" si="242">SUM(BG1733:BO1733)</f>
        <v>1700610</v>
      </c>
      <c r="BC1733" s="205">
        <f t="shared" ref="BC1733:BC1796" si="243">BG1733+BH1733+BK1733+BL1733+BM1733+BN1733+BO1733</f>
        <v>1700610</v>
      </c>
      <c r="BD1733" s="205">
        <f t="shared" ref="BD1733:BD1796" si="244">BB1733-BF1733</f>
        <v>2307</v>
      </c>
      <c r="BE1733" s="205">
        <f t="shared" ref="BE1733:BE1796" si="245">BC1733-BF1733</f>
        <v>2307</v>
      </c>
      <c r="BF1733" s="175">
        <v>1698303</v>
      </c>
      <c r="BG1733" s="175">
        <v>93208</v>
      </c>
      <c r="BH1733" s="175">
        <v>1432442</v>
      </c>
      <c r="BI1733" s="175"/>
      <c r="BJ1733" s="175"/>
      <c r="BK1733" s="175">
        <v>50329</v>
      </c>
      <c r="BL1733" s="175">
        <v>117887</v>
      </c>
      <c r="BM1733" s="175"/>
      <c r="BN1733" s="175">
        <v>2307</v>
      </c>
      <c r="BO1733" s="175">
        <v>4437</v>
      </c>
      <c r="BP1733" s="198">
        <f t="shared" ref="BP1733:BP1796" si="246">BH1733+BO1733</f>
        <v>1436879</v>
      </c>
    </row>
    <row r="1734" spans="1:68" s="116" customFormat="1" x14ac:dyDescent="0.15">
      <c r="A1734" s="117">
        <v>3410002006</v>
      </c>
      <c r="B1734" s="118" t="s">
        <v>2528</v>
      </c>
      <c r="C1734" s="118" t="s">
        <v>2517</v>
      </c>
      <c r="D1734" s="118" t="s">
        <v>2524</v>
      </c>
      <c r="E1734" s="118" t="s">
        <v>4913</v>
      </c>
      <c r="F1734" s="120">
        <v>11</v>
      </c>
      <c r="G1734" s="119"/>
      <c r="H1734" s="119"/>
      <c r="I1734" s="120" t="s">
        <v>5820</v>
      </c>
      <c r="J1734" s="120">
        <v>900</v>
      </c>
      <c r="K1734" s="120">
        <v>114877</v>
      </c>
      <c r="L1734" s="120">
        <v>0.35</v>
      </c>
      <c r="M1734" s="121" t="s">
        <v>5662</v>
      </c>
      <c r="N1734" s="120">
        <v>1</v>
      </c>
      <c r="O1734" s="119">
        <v>91</v>
      </c>
      <c r="P1734" s="119"/>
      <c r="Q1734" s="119"/>
      <c r="R1734" s="120" t="s">
        <v>5660</v>
      </c>
      <c r="S1734" s="120">
        <v>0.5</v>
      </c>
      <c r="T1734" s="120"/>
      <c r="U1734" s="120"/>
      <c r="V1734" s="172">
        <v>103.9</v>
      </c>
      <c r="W1734" s="172"/>
      <c r="X1734" s="172">
        <v>103.9</v>
      </c>
      <c r="Y1734" s="172"/>
      <c r="Z1734" s="172"/>
      <c r="AA1734" s="123">
        <v>378</v>
      </c>
      <c r="AB1734" s="123"/>
      <c r="AC1734" s="123"/>
      <c r="AD1734" s="123"/>
      <c r="AE1734" s="123"/>
      <c r="AF1734" s="123"/>
      <c r="AG1734" s="214"/>
      <c r="AH1734" s="229" t="str">
        <f t="shared" si="241"/>
        <v>a2</v>
      </c>
      <c r="AI1734" s="122"/>
      <c r="AJ1734" s="122"/>
      <c r="AK1734" s="122"/>
      <c r="AL1734" s="122"/>
      <c r="AM1734" s="122"/>
      <c r="AN1734" s="173" t="s">
        <v>3186</v>
      </c>
      <c r="AO1734" s="173" t="s">
        <v>3186</v>
      </c>
      <c r="AP1734" s="173" t="s">
        <v>3186</v>
      </c>
      <c r="AQ1734" s="173" t="s">
        <v>3186</v>
      </c>
      <c r="AR1734" s="173" t="s">
        <v>3186</v>
      </c>
      <c r="AS1734" s="173">
        <v>1</v>
      </c>
      <c r="AT1734" s="173" t="s">
        <v>3186</v>
      </c>
      <c r="AU1734" s="173">
        <v>0.5</v>
      </c>
      <c r="AV1734" s="173" t="s">
        <v>3186</v>
      </c>
      <c r="AW1734" s="173">
        <v>0.5</v>
      </c>
      <c r="AX1734" s="173">
        <v>0.5</v>
      </c>
      <c r="AY1734" s="173" t="s">
        <v>3186</v>
      </c>
      <c r="AZ1734" s="211">
        <f t="shared" ref="AZ1734:AZ1797" si="247">SUBTOTAL(9,AN1734:AS1734)</f>
        <v>1</v>
      </c>
      <c r="BA1734" s="211">
        <f t="shared" ref="BA1734:BA1797" si="248">SUBTOTAL(9,AT1734:AY1734)</f>
        <v>1.5</v>
      </c>
      <c r="BB1734" s="205">
        <f t="shared" si="242"/>
        <v>22278</v>
      </c>
      <c r="BC1734" s="205">
        <f t="shared" si="243"/>
        <v>18639</v>
      </c>
      <c r="BD1734" s="205">
        <f t="shared" si="244"/>
        <v>3686</v>
      </c>
      <c r="BE1734" s="205">
        <f t="shared" si="245"/>
        <v>47</v>
      </c>
      <c r="BF1734" s="175">
        <v>18592</v>
      </c>
      <c r="BG1734" s="175"/>
      <c r="BH1734" s="175">
        <v>4837</v>
      </c>
      <c r="BI1734" s="175">
        <v>3639</v>
      </c>
      <c r="BJ1734" s="175"/>
      <c r="BK1734" s="175">
        <v>1799</v>
      </c>
      <c r="BL1734" s="175">
        <v>735</v>
      </c>
      <c r="BM1734" s="175">
        <v>3235</v>
      </c>
      <c r="BN1734" s="175">
        <v>2166</v>
      </c>
      <c r="BO1734" s="175">
        <v>5867</v>
      </c>
      <c r="BP1734" s="198">
        <f t="shared" si="246"/>
        <v>10704</v>
      </c>
    </row>
    <row r="1735" spans="1:68" s="116" customFormat="1" x14ac:dyDescent="0.15">
      <c r="A1735" s="117">
        <v>3420201001</v>
      </c>
      <c r="B1735" s="118" t="s">
        <v>2529</v>
      </c>
      <c r="C1735" s="118" t="s">
        <v>2517</v>
      </c>
      <c r="D1735" s="118" t="s">
        <v>2530</v>
      </c>
      <c r="E1735" s="118" t="s">
        <v>4914</v>
      </c>
      <c r="F1735" s="120">
        <v>44</v>
      </c>
      <c r="G1735" s="119">
        <v>10953982</v>
      </c>
      <c r="H1735" s="119">
        <v>110229</v>
      </c>
      <c r="I1735" s="120" t="s">
        <v>5821</v>
      </c>
      <c r="J1735" s="120">
        <v>52200</v>
      </c>
      <c r="K1735" s="120">
        <v>10953982</v>
      </c>
      <c r="L1735" s="120">
        <v>0.57499999999999996</v>
      </c>
      <c r="M1735" s="121" t="s">
        <v>5654</v>
      </c>
      <c r="N1735" s="120">
        <v>1</v>
      </c>
      <c r="O1735" s="119">
        <v>180</v>
      </c>
      <c r="P1735" s="119">
        <v>27</v>
      </c>
      <c r="Q1735" s="119">
        <v>3.4</v>
      </c>
      <c r="R1735" s="120" t="s">
        <v>5655</v>
      </c>
      <c r="S1735" s="120">
        <v>249.20000000000002</v>
      </c>
      <c r="T1735" s="120"/>
      <c r="U1735" s="120"/>
      <c r="V1735" s="172">
        <v>5987.1</v>
      </c>
      <c r="W1735" s="172">
        <v>502.9</v>
      </c>
      <c r="X1735" s="172">
        <v>4031.5</v>
      </c>
      <c r="Y1735" s="172">
        <v>429.5</v>
      </c>
      <c r="Z1735" s="172">
        <v>1023.2</v>
      </c>
      <c r="AA1735" s="123">
        <v>153901</v>
      </c>
      <c r="AB1735" s="123"/>
      <c r="AC1735" s="123">
        <v>7478.3</v>
      </c>
      <c r="AD1735" s="123"/>
      <c r="AE1735" s="123"/>
      <c r="AF1735" s="123"/>
      <c r="AG1735" s="214"/>
      <c r="AH1735" s="229" t="str">
        <f t="shared" si="241"/>
        <v>a3</v>
      </c>
      <c r="AI1735" s="122"/>
      <c r="AJ1735" s="122"/>
      <c r="AK1735" s="122"/>
      <c r="AL1735" s="122"/>
      <c r="AM1735" s="122"/>
      <c r="AN1735" s="173">
        <v>8</v>
      </c>
      <c r="AO1735" s="173">
        <v>6</v>
      </c>
      <c r="AP1735" s="173" t="s">
        <v>3186</v>
      </c>
      <c r="AQ1735" s="173">
        <v>2</v>
      </c>
      <c r="AR1735" s="173">
        <v>3</v>
      </c>
      <c r="AS1735" s="173">
        <v>2</v>
      </c>
      <c r="AT1735" s="173">
        <v>8</v>
      </c>
      <c r="AU1735" s="173">
        <v>6</v>
      </c>
      <c r="AV1735" s="173">
        <v>3</v>
      </c>
      <c r="AW1735" s="173">
        <v>2</v>
      </c>
      <c r="AX1735" s="173">
        <v>2</v>
      </c>
      <c r="AY1735" s="173">
        <v>1</v>
      </c>
      <c r="AZ1735" s="211">
        <f t="shared" si="247"/>
        <v>21</v>
      </c>
      <c r="BA1735" s="211">
        <f t="shared" si="248"/>
        <v>22</v>
      </c>
      <c r="BB1735" s="205">
        <f t="shared" si="242"/>
        <v>617720</v>
      </c>
      <c r="BC1735" s="205">
        <f t="shared" si="243"/>
        <v>547815</v>
      </c>
      <c r="BD1735" s="205">
        <f t="shared" si="244"/>
        <v>71941</v>
      </c>
      <c r="BE1735" s="205">
        <f t="shared" si="245"/>
        <v>2036</v>
      </c>
      <c r="BF1735" s="175">
        <v>545779</v>
      </c>
      <c r="BG1735" s="175">
        <v>63652</v>
      </c>
      <c r="BH1735" s="175">
        <v>71941</v>
      </c>
      <c r="BI1735" s="175">
        <v>50826</v>
      </c>
      <c r="BJ1735" s="175">
        <v>19079</v>
      </c>
      <c r="BK1735" s="175">
        <v>117083</v>
      </c>
      <c r="BL1735" s="175">
        <v>98004</v>
      </c>
      <c r="BM1735" s="175">
        <v>83962</v>
      </c>
      <c r="BN1735" s="175">
        <v>18795</v>
      </c>
      <c r="BO1735" s="175">
        <v>94378</v>
      </c>
      <c r="BP1735" s="198">
        <f t="shared" si="246"/>
        <v>166319</v>
      </c>
    </row>
    <row r="1736" spans="1:68" s="116" customFormat="1" x14ac:dyDescent="0.15">
      <c r="A1736" s="117">
        <v>3420201002</v>
      </c>
      <c r="B1736" s="118" t="s">
        <v>2531</v>
      </c>
      <c r="C1736" s="118" t="s">
        <v>2517</v>
      </c>
      <c r="D1736" s="118" t="s">
        <v>2530</v>
      </c>
      <c r="E1736" s="118" t="s">
        <v>4915</v>
      </c>
      <c r="F1736" s="120">
        <v>39</v>
      </c>
      <c r="G1736" s="119">
        <v>8425098</v>
      </c>
      <c r="H1736" s="119"/>
      <c r="I1736" s="120" t="s">
        <v>5820</v>
      </c>
      <c r="J1736" s="120">
        <v>41900</v>
      </c>
      <c r="K1736" s="120">
        <v>8425098</v>
      </c>
      <c r="L1736" s="120">
        <v>0.55100000000000005</v>
      </c>
      <c r="M1736" s="121" t="s">
        <v>5654</v>
      </c>
      <c r="N1736" s="120">
        <v>1</v>
      </c>
      <c r="O1736" s="119">
        <v>150</v>
      </c>
      <c r="P1736" s="119">
        <v>27</v>
      </c>
      <c r="Q1736" s="119">
        <v>3.9</v>
      </c>
      <c r="R1736" s="120" t="s">
        <v>5655</v>
      </c>
      <c r="S1736" s="120">
        <v>141.19999999999999</v>
      </c>
      <c r="T1736" s="120"/>
      <c r="U1736" s="120"/>
      <c r="V1736" s="172">
        <v>4003</v>
      </c>
      <c r="W1736" s="172">
        <v>538.9</v>
      </c>
      <c r="X1736" s="172">
        <v>2709.7</v>
      </c>
      <c r="Y1736" s="172">
        <v>551.1</v>
      </c>
      <c r="Z1736" s="172">
        <v>203.3</v>
      </c>
      <c r="AA1736" s="123">
        <v>94973</v>
      </c>
      <c r="AB1736" s="123"/>
      <c r="AC1736" s="123">
        <v>7049.31</v>
      </c>
      <c r="AD1736" s="123"/>
      <c r="AE1736" s="123"/>
      <c r="AF1736" s="123"/>
      <c r="AG1736" s="214"/>
      <c r="AH1736" s="229" t="str">
        <f t="shared" si="241"/>
        <v>a3</v>
      </c>
      <c r="AI1736" s="122"/>
      <c r="AJ1736" s="122"/>
      <c r="AK1736" s="122"/>
      <c r="AL1736" s="122"/>
      <c r="AM1736" s="122"/>
      <c r="AN1736" s="173">
        <v>1</v>
      </c>
      <c r="AO1736" s="173">
        <v>5</v>
      </c>
      <c r="AP1736" s="173" t="s">
        <v>3186</v>
      </c>
      <c r="AQ1736" s="173">
        <v>2</v>
      </c>
      <c r="AR1736" s="173">
        <v>2</v>
      </c>
      <c r="AS1736" s="173">
        <v>1</v>
      </c>
      <c r="AT1736" s="173">
        <v>8</v>
      </c>
      <c r="AU1736" s="173">
        <v>10</v>
      </c>
      <c r="AV1736" s="173">
        <v>3</v>
      </c>
      <c r="AW1736" s="173">
        <v>1</v>
      </c>
      <c r="AX1736" s="173">
        <v>1</v>
      </c>
      <c r="AY1736" s="173">
        <v>1</v>
      </c>
      <c r="AZ1736" s="211">
        <f t="shared" si="247"/>
        <v>11</v>
      </c>
      <c r="BA1736" s="211">
        <f t="shared" si="248"/>
        <v>24</v>
      </c>
      <c r="BB1736" s="205">
        <f t="shared" si="242"/>
        <v>475182</v>
      </c>
      <c r="BC1736" s="205">
        <f t="shared" si="243"/>
        <v>395106</v>
      </c>
      <c r="BD1736" s="205">
        <f t="shared" si="244"/>
        <v>82400</v>
      </c>
      <c r="BE1736" s="205">
        <f t="shared" si="245"/>
        <v>2324</v>
      </c>
      <c r="BF1736" s="175">
        <v>392782</v>
      </c>
      <c r="BG1736" s="175">
        <v>43522</v>
      </c>
      <c r="BH1736" s="175">
        <v>82400</v>
      </c>
      <c r="BI1736" s="175">
        <v>58108</v>
      </c>
      <c r="BJ1736" s="175">
        <v>21968</v>
      </c>
      <c r="BK1736" s="175">
        <v>100455</v>
      </c>
      <c r="BL1736" s="175">
        <v>62915</v>
      </c>
      <c r="BM1736" s="175">
        <v>57422</v>
      </c>
      <c r="BN1736" s="175">
        <v>33237</v>
      </c>
      <c r="BO1736" s="175">
        <v>15155</v>
      </c>
      <c r="BP1736" s="198">
        <f t="shared" si="246"/>
        <v>97555</v>
      </c>
    </row>
    <row r="1737" spans="1:68" s="116" customFormat="1" x14ac:dyDescent="0.15">
      <c r="A1737" s="117">
        <v>3420201003</v>
      </c>
      <c r="B1737" s="118" t="s">
        <v>2532</v>
      </c>
      <c r="C1737" s="118" t="s">
        <v>2517</v>
      </c>
      <c r="D1737" s="118" t="s">
        <v>2530</v>
      </c>
      <c r="E1737" s="118" t="s">
        <v>4916</v>
      </c>
      <c r="F1737" s="120">
        <v>22</v>
      </c>
      <c r="G1737" s="119"/>
      <c r="H1737" s="119"/>
      <c r="I1737" s="120" t="s">
        <v>5820</v>
      </c>
      <c r="J1737" s="120">
        <v>3300</v>
      </c>
      <c r="K1737" s="120">
        <v>738679</v>
      </c>
      <c r="L1737" s="120">
        <v>0.61299999999999999</v>
      </c>
      <c r="M1737" s="121" t="s">
        <v>5654</v>
      </c>
      <c r="N1737" s="120">
        <v>1</v>
      </c>
      <c r="O1737" s="119">
        <v>400</v>
      </c>
      <c r="P1737" s="119">
        <v>62</v>
      </c>
      <c r="Q1737" s="119">
        <v>7.1</v>
      </c>
      <c r="R1737" s="120" t="s">
        <v>5658</v>
      </c>
      <c r="S1737" s="120">
        <v>1.9</v>
      </c>
      <c r="T1737" s="120"/>
      <c r="U1737" s="120"/>
      <c r="V1737" s="172">
        <v>510.3</v>
      </c>
      <c r="W1737" s="172"/>
      <c r="X1737" s="172">
        <v>332.3</v>
      </c>
      <c r="Y1737" s="172">
        <v>59.1</v>
      </c>
      <c r="Z1737" s="172">
        <v>118.9</v>
      </c>
      <c r="AA1737" s="123">
        <v>10167</v>
      </c>
      <c r="AB1737" s="123"/>
      <c r="AC1737" s="123">
        <v>629</v>
      </c>
      <c r="AD1737" s="123"/>
      <c r="AE1737" s="123"/>
      <c r="AF1737" s="123"/>
      <c r="AG1737" s="214"/>
      <c r="AH1737" s="229" t="str">
        <f t="shared" si="241"/>
        <v>a3</v>
      </c>
      <c r="AI1737" s="122"/>
      <c r="AJ1737" s="122"/>
      <c r="AK1737" s="122"/>
      <c r="AL1737" s="122"/>
      <c r="AM1737" s="122"/>
      <c r="AN1737" s="173" t="s">
        <v>3186</v>
      </c>
      <c r="AO1737" s="173" t="s">
        <v>3186</v>
      </c>
      <c r="AP1737" s="173" t="s">
        <v>3186</v>
      </c>
      <c r="AQ1737" s="173" t="s">
        <v>3186</v>
      </c>
      <c r="AR1737" s="173" t="s">
        <v>3186</v>
      </c>
      <c r="AS1737" s="173">
        <v>1.4</v>
      </c>
      <c r="AT1737" s="173">
        <v>2.6</v>
      </c>
      <c r="AU1737" s="173">
        <v>1.3</v>
      </c>
      <c r="AV1737" s="173">
        <v>1.3</v>
      </c>
      <c r="AW1737" s="173">
        <v>0.9</v>
      </c>
      <c r="AX1737" s="173">
        <v>0.5</v>
      </c>
      <c r="AY1737" s="173" t="s">
        <v>3186</v>
      </c>
      <c r="AZ1737" s="211">
        <f t="shared" si="247"/>
        <v>1.4</v>
      </c>
      <c r="BA1737" s="211">
        <f t="shared" si="248"/>
        <v>6.6000000000000005</v>
      </c>
      <c r="BB1737" s="205">
        <f t="shared" si="242"/>
        <v>119942</v>
      </c>
      <c r="BC1737" s="205">
        <f t="shared" si="243"/>
        <v>76879</v>
      </c>
      <c r="BD1737" s="205">
        <f t="shared" si="244"/>
        <v>46951</v>
      </c>
      <c r="BE1737" s="205">
        <f t="shared" si="245"/>
        <v>3888</v>
      </c>
      <c r="BF1737" s="175">
        <v>72991</v>
      </c>
      <c r="BG1737" s="175"/>
      <c r="BH1737" s="175">
        <v>46951</v>
      </c>
      <c r="BI1737" s="175">
        <v>31161</v>
      </c>
      <c r="BJ1737" s="175">
        <v>11902</v>
      </c>
      <c r="BK1737" s="175">
        <v>10779</v>
      </c>
      <c r="BL1737" s="175">
        <v>2913</v>
      </c>
      <c r="BM1737" s="175">
        <v>8031</v>
      </c>
      <c r="BN1737" s="175">
        <v>436</v>
      </c>
      <c r="BO1737" s="175">
        <v>7769</v>
      </c>
      <c r="BP1737" s="198">
        <f t="shared" si="246"/>
        <v>54720</v>
      </c>
    </row>
    <row r="1738" spans="1:68" s="116" customFormat="1" x14ac:dyDescent="0.15">
      <c r="A1738" s="117">
        <v>3420201004</v>
      </c>
      <c r="B1738" s="118" t="s">
        <v>2533</v>
      </c>
      <c r="C1738" s="118" t="s">
        <v>2517</v>
      </c>
      <c r="D1738" s="118" t="s">
        <v>2530</v>
      </c>
      <c r="E1738" s="118" t="s">
        <v>4917</v>
      </c>
      <c r="F1738" s="120">
        <v>19</v>
      </c>
      <c r="G1738" s="119">
        <v>1393608</v>
      </c>
      <c r="H1738" s="119"/>
      <c r="I1738" s="120" t="s">
        <v>5820</v>
      </c>
      <c r="J1738" s="120">
        <v>7900</v>
      </c>
      <c r="K1738" s="120">
        <v>1393608</v>
      </c>
      <c r="L1738" s="120">
        <v>0.48299999999999998</v>
      </c>
      <c r="M1738" s="121" t="s">
        <v>5654</v>
      </c>
      <c r="N1738" s="120">
        <v>1</v>
      </c>
      <c r="O1738" s="119">
        <v>180</v>
      </c>
      <c r="P1738" s="119">
        <v>58</v>
      </c>
      <c r="Q1738" s="119">
        <v>6.2</v>
      </c>
      <c r="R1738" s="120" t="s">
        <v>5655</v>
      </c>
      <c r="S1738" s="120">
        <v>13.8</v>
      </c>
      <c r="T1738" s="120"/>
      <c r="U1738" s="120"/>
      <c r="V1738" s="172">
        <v>1320.1</v>
      </c>
      <c r="W1738" s="172">
        <v>77.900000000000006</v>
      </c>
      <c r="X1738" s="172">
        <v>525.79999999999995</v>
      </c>
      <c r="Y1738" s="172">
        <v>67.8</v>
      </c>
      <c r="Z1738" s="172">
        <v>648.6</v>
      </c>
      <c r="AA1738" s="123">
        <v>10586</v>
      </c>
      <c r="AB1738" s="123"/>
      <c r="AC1738" s="123">
        <v>1096.26</v>
      </c>
      <c r="AD1738" s="123"/>
      <c r="AE1738" s="123"/>
      <c r="AF1738" s="123"/>
      <c r="AG1738" s="214"/>
      <c r="AH1738" s="229" t="str">
        <f t="shared" si="241"/>
        <v>a3</v>
      </c>
      <c r="AI1738" s="122"/>
      <c r="AJ1738" s="122"/>
      <c r="AK1738" s="122"/>
      <c r="AL1738" s="122"/>
      <c r="AM1738" s="122"/>
      <c r="AN1738" s="173" t="s">
        <v>3186</v>
      </c>
      <c r="AO1738" s="173" t="s">
        <v>3186</v>
      </c>
      <c r="AP1738" s="173" t="s">
        <v>3186</v>
      </c>
      <c r="AQ1738" s="173" t="s">
        <v>3186</v>
      </c>
      <c r="AR1738" s="173" t="s">
        <v>3186</v>
      </c>
      <c r="AS1738" s="173">
        <v>1</v>
      </c>
      <c r="AT1738" s="173">
        <v>3.5</v>
      </c>
      <c r="AU1738" s="173">
        <v>1.5</v>
      </c>
      <c r="AV1738" s="173">
        <v>0.7</v>
      </c>
      <c r="AW1738" s="173"/>
      <c r="AX1738" s="173" t="s">
        <v>3186</v>
      </c>
      <c r="AY1738" s="173" t="s">
        <v>3186</v>
      </c>
      <c r="AZ1738" s="211">
        <f t="shared" si="247"/>
        <v>1</v>
      </c>
      <c r="BA1738" s="211">
        <f t="shared" si="248"/>
        <v>5.7</v>
      </c>
      <c r="BB1738" s="205">
        <f t="shared" si="242"/>
        <v>159992</v>
      </c>
      <c r="BC1738" s="205">
        <f t="shared" si="243"/>
        <v>111809</v>
      </c>
      <c r="BD1738" s="205">
        <f t="shared" si="244"/>
        <v>49581</v>
      </c>
      <c r="BE1738" s="205">
        <f t="shared" si="245"/>
        <v>1398</v>
      </c>
      <c r="BF1738" s="175">
        <v>110411</v>
      </c>
      <c r="BG1738" s="175">
        <v>6430</v>
      </c>
      <c r="BH1738" s="175">
        <v>49581</v>
      </c>
      <c r="BI1738" s="175">
        <v>34945</v>
      </c>
      <c r="BJ1738" s="175">
        <v>13238</v>
      </c>
      <c r="BK1738" s="175">
        <v>15983</v>
      </c>
      <c r="BL1738" s="175">
        <v>2502</v>
      </c>
      <c r="BM1738" s="175">
        <v>20257</v>
      </c>
      <c r="BN1738" s="175">
        <v>6458</v>
      </c>
      <c r="BO1738" s="175">
        <v>10598</v>
      </c>
      <c r="BP1738" s="198">
        <f t="shared" si="246"/>
        <v>60179</v>
      </c>
    </row>
    <row r="1739" spans="1:68" s="116" customFormat="1" x14ac:dyDescent="0.15">
      <c r="A1739" s="117">
        <v>3420201005</v>
      </c>
      <c r="B1739" s="118" t="s">
        <v>2534</v>
      </c>
      <c r="C1739" s="118" t="s">
        <v>2517</v>
      </c>
      <c r="D1739" s="118" t="s">
        <v>2530</v>
      </c>
      <c r="E1739" s="118" t="s">
        <v>4918</v>
      </c>
      <c r="F1739" s="120">
        <v>16</v>
      </c>
      <c r="G1739" s="119"/>
      <c r="H1739" s="119"/>
      <c r="I1739" s="120" t="s">
        <v>5820</v>
      </c>
      <c r="J1739" s="120">
        <v>3630</v>
      </c>
      <c r="K1739" s="120">
        <v>693508</v>
      </c>
      <c r="L1739" s="120">
        <v>0.52300000000000002</v>
      </c>
      <c r="M1739" s="121" t="s">
        <v>5657</v>
      </c>
      <c r="N1739" s="120">
        <v>1</v>
      </c>
      <c r="O1739" s="119">
        <v>280</v>
      </c>
      <c r="P1739" s="119">
        <v>54</v>
      </c>
      <c r="Q1739" s="119">
        <v>6.8</v>
      </c>
      <c r="R1739" s="120" t="s">
        <v>5658</v>
      </c>
      <c r="S1739" s="120">
        <v>0.9</v>
      </c>
      <c r="T1739" s="120"/>
      <c r="U1739" s="120"/>
      <c r="V1739" s="172">
        <v>469.5</v>
      </c>
      <c r="W1739" s="172"/>
      <c r="X1739" s="172">
        <v>289.8</v>
      </c>
      <c r="Y1739" s="172">
        <v>53.1</v>
      </c>
      <c r="Z1739" s="172">
        <v>126.6</v>
      </c>
      <c r="AA1739" s="123">
        <v>7414</v>
      </c>
      <c r="AB1739" s="123"/>
      <c r="AC1739" s="123">
        <v>592</v>
      </c>
      <c r="AD1739" s="123"/>
      <c r="AE1739" s="123"/>
      <c r="AF1739" s="123"/>
      <c r="AG1739" s="214"/>
      <c r="AH1739" s="229" t="str">
        <f t="shared" si="241"/>
        <v>a3</v>
      </c>
      <c r="AI1739" s="122"/>
      <c r="AJ1739" s="122"/>
      <c r="AK1739" s="122"/>
      <c r="AL1739" s="122"/>
      <c r="AM1739" s="122"/>
      <c r="AN1739" s="173" t="s">
        <v>3186</v>
      </c>
      <c r="AO1739" s="173" t="s">
        <v>3186</v>
      </c>
      <c r="AP1739" s="173" t="s">
        <v>3186</v>
      </c>
      <c r="AQ1739" s="173" t="s">
        <v>3186</v>
      </c>
      <c r="AR1739" s="173" t="s">
        <v>3186</v>
      </c>
      <c r="AS1739" s="173">
        <v>2</v>
      </c>
      <c r="AT1739" s="173">
        <v>2.6</v>
      </c>
      <c r="AU1739" s="173">
        <v>1.3</v>
      </c>
      <c r="AV1739" s="173">
        <v>1.3</v>
      </c>
      <c r="AW1739" s="173">
        <v>0.8</v>
      </c>
      <c r="AX1739" s="173" t="s">
        <v>3186</v>
      </c>
      <c r="AY1739" s="173" t="s">
        <v>3186</v>
      </c>
      <c r="AZ1739" s="211">
        <f t="shared" si="247"/>
        <v>2</v>
      </c>
      <c r="BA1739" s="211">
        <f t="shared" si="248"/>
        <v>6</v>
      </c>
      <c r="BB1739" s="205">
        <f t="shared" si="242"/>
        <v>75803</v>
      </c>
      <c r="BC1739" s="205">
        <f t="shared" si="243"/>
        <v>57963</v>
      </c>
      <c r="BD1739" s="205">
        <f t="shared" si="244"/>
        <v>18365</v>
      </c>
      <c r="BE1739" s="205">
        <f t="shared" si="245"/>
        <v>525</v>
      </c>
      <c r="BF1739" s="175">
        <v>57438</v>
      </c>
      <c r="BG1739" s="175">
        <v>8803</v>
      </c>
      <c r="BH1739" s="175">
        <v>18365</v>
      </c>
      <c r="BI1739" s="175">
        <v>13116</v>
      </c>
      <c r="BJ1739" s="175">
        <v>4724</v>
      </c>
      <c r="BK1739" s="175">
        <v>8491</v>
      </c>
      <c r="BL1739" s="175">
        <v>7616</v>
      </c>
      <c r="BM1739" s="175">
        <v>7457</v>
      </c>
      <c r="BN1739" s="175">
        <v>2711</v>
      </c>
      <c r="BO1739" s="175">
        <v>4520</v>
      </c>
      <c r="BP1739" s="198">
        <f t="shared" si="246"/>
        <v>22885</v>
      </c>
    </row>
    <row r="1740" spans="1:68" s="116" customFormat="1" x14ac:dyDescent="0.15">
      <c r="A1740" s="117">
        <v>3420202006</v>
      </c>
      <c r="B1740" s="118" t="s">
        <v>2535</v>
      </c>
      <c r="C1740" s="118" t="s">
        <v>2517</v>
      </c>
      <c r="D1740" s="118" t="s">
        <v>2530</v>
      </c>
      <c r="E1740" s="118" t="s">
        <v>4919</v>
      </c>
      <c r="F1740" s="120">
        <v>12</v>
      </c>
      <c r="G1740" s="119"/>
      <c r="H1740" s="119"/>
      <c r="I1740" s="120" t="s">
        <v>5820</v>
      </c>
      <c r="J1740" s="120">
        <v>500</v>
      </c>
      <c r="K1740" s="120">
        <v>90314</v>
      </c>
      <c r="L1740" s="120">
        <v>0.495</v>
      </c>
      <c r="M1740" s="121" t="s">
        <v>5657</v>
      </c>
      <c r="N1740" s="120">
        <v>1</v>
      </c>
      <c r="O1740" s="119">
        <v>150</v>
      </c>
      <c r="P1740" s="119">
        <v>41</v>
      </c>
      <c r="Q1740" s="119">
        <v>4.5999999999999996</v>
      </c>
      <c r="R1740" s="120" t="s">
        <v>5658</v>
      </c>
      <c r="S1740" s="120">
        <v>0.2</v>
      </c>
      <c r="T1740" s="120"/>
      <c r="U1740" s="120"/>
      <c r="V1740" s="172">
        <v>132.19999999999999</v>
      </c>
      <c r="W1740" s="172"/>
      <c r="X1740" s="172">
        <v>103.4</v>
      </c>
      <c r="Y1740" s="172">
        <v>20.9</v>
      </c>
      <c r="Z1740" s="172">
        <v>7.8999999999999799</v>
      </c>
      <c r="AA1740" s="123"/>
      <c r="AB1740" s="123"/>
      <c r="AC1740" s="123">
        <v>61.52</v>
      </c>
      <c r="AD1740" s="123"/>
      <c r="AE1740" s="123"/>
      <c r="AF1740" s="123"/>
      <c r="AG1740" s="214"/>
      <c r="AH1740" s="229" t="str">
        <f t="shared" si="241"/>
        <v>a3</v>
      </c>
      <c r="AI1740" s="122"/>
      <c r="AJ1740" s="122"/>
      <c r="AK1740" s="122"/>
      <c r="AL1740" s="122"/>
      <c r="AM1740" s="122"/>
      <c r="AN1740" s="173" t="s">
        <v>3186</v>
      </c>
      <c r="AO1740" s="173" t="s">
        <v>3186</v>
      </c>
      <c r="AP1740" s="173" t="s">
        <v>3186</v>
      </c>
      <c r="AQ1740" s="173" t="s">
        <v>3186</v>
      </c>
      <c r="AR1740" s="173" t="s">
        <v>3186</v>
      </c>
      <c r="AS1740" s="173">
        <v>1.4</v>
      </c>
      <c r="AT1740" s="173">
        <v>1.4</v>
      </c>
      <c r="AU1740" s="173">
        <v>1.4</v>
      </c>
      <c r="AV1740" s="173"/>
      <c r="AW1740" s="173"/>
      <c r="AX1740" s="173" t="s">
        <v>3186</v>
      </c>
      <c r="AY1740" s="173" t="s">
        <v>3186</v>
      </c>
      <c r="AZ1740" s="211">
        <f t="shared" si="247"/>
        <v>1.4</v>
      </c>
      <c r="BA1740" s="211">
        <f t="shared" si="248"/>
        <v>2.8</v>
      </c>
      <c r="BB1740" s="205">
        <f t="shared" si="242"/>
        <v>30041</v>
      </c>
      <c r="BC1740" s="205">
        <f t="shared" si="243"/>
        <v>23215</v>
      </c>
      <c r="BD1740" s="205">
        <f t="shared" si="244"/>
        <v>7025</v>
      </c>
      <c r="BE1740" s="205">
        <f t="shared" si="245"/>
        <v>199</v>
      </c>
      <c r="BF1740" s="175">
        <v>23016</v>
      </c>
      <c r="BG1740" s="175">
        <v>8803</v>
      </c>
      <c r="BH1740" s="175">
        <v>7025</v>
      </c>
      <c r="BI1740" s="175">
        <v>4979</v>
      </c>
      <c r="BJ1740" s="175">
        <v>1847</v>
      </c>
      <c r="BK1740" s="175">
        <v>1583</v>
      </c>
      <c r="BL1740" s="175"/>
      <c r="BM1740" s="175">
        <v>2241</v>
      </c>
      <c r="BN1740" s="175">
        <v>572</v>
      </c>
      <c r="BO1740" s="175">
        <v>2991</v>
      </c>
      <c r="BP1740" s="198">
        <f t="shared" si="246"/>
        <v>10016</v>
      </c>
    </row>
    <row r="1741" spans="1:68" s="116" customFormat="1" x14ac:dyDescent="0.15">
      <c r="A1741" s="117">
        <v>3420202007</v>
      </c>
      <c r="B1741" s="118" t="s">
        <v>2536</v>
      </c>
      <c r="C1741" s="118" t="s">
        <v>2517</v>
      </c>
      <c r="D1741" s="118" t="s">
        <v>2530</v>
      </c>
      <c r="E1741" s="118" t="s">
        <v>4920</v>
      </c>
      <c r="F1741" s="120">
        <v>10</v>
      </c>
      <c r="G1741" s="119"/>
      <c r="H1741" s="119"/>
      <c r="I1741" s="120" t="s">
        <v>5820</v>
      </c>
      <c r="J1741" s="120">
        <v>650</v>
      </c>
      <c r="K1741" s="120">
        <v>106758</v>
      </c>
      <c r="L1741" s="120">
        <v>0.45</v>
      </c>
      <c r="M1741" s="121" t="s">
        <v>5657</v>
      </c>
      <c r="N1741" s="120">
        <v>1</v>
      </c>
      <c r="O1741" s="119">
        <v>220</v>
      </c>
      <c r="P1741" s="119">
        <v>53</v>
      </c>
      <c r="Q1741" s="119">
        <v>5.8</v>
      </c>
      <c r="R1741" s="120"/>
      <c r="S1741" s="120"/>
      <c r="T1741" s="120"/>
      <c r="U1741" s="120"/>
      <c r="V1741" s="172">
        <v>148.69999999999999</v>
      </c>
      <c r="W1741" s="172"/>
      <c r="X1741" s="172">
        <v>121.4</v>
      </c>
      <c r="Y1741" s="172">
        <v>18.8</v>
      </c>
      <c r="Z1741" s="172">
        <v>8.4999999999999805</v>
      </c>
      <c r="AA1741" s="123"/>
      <c r="AB1741" s="123"/>
      <c r="AC1741" s="123">
        <v>98.8</v>
      </c>
      <c r="AD1741" s="123"/>
      <c r="AE1741" s="123"/>
      <c r="AF1741" s="123"/>
      <c r="AG1741" s="214"/>
      <c r="AH1741" s="229" t="str">
        <f t="shared" si="241"/>
        <v>a3</v>
      </c>
      <c r="AI1741" s="122"/>
      <c r="AJ1741" s="122"/>
      <c r="AK1741" s="122"/>
      <c r="AL1741" s="122"/>
      <c r="AM1741" s="122"/>
      <c r="AN1741" s="173" t="s">
        <v>3186</v>
      </c>
      <c r="AO1741" s="173" t="s">
        <v>3186</v>
      </c>
      <c r="AP1741" s="173" t="s">
        <v>3186</v>
      </c>
      <c r="AQ1741" s="173" t="s">
        <v>3186</v>
      </c>
      <c r="AR1741" s="173" t="s">
        <v>3186</v>
      </c>
      <c r="AS1741" s="173">
        <v>1.4</v>
      </c>
      <c r="AT1741" s="173">
        <v>1.2</v>
      </c>
      <c r="AU1741" s="173">
        <v>1</v>
      </c>
      <c r="AV1741" s="173">
        <v>1</v>
      </c>
      <c r="AW1741" s="173"/>
      <c r="AX1741" s="173" t="s">
        <v>3186</v>
      </c>
      <c r="AY1741" s="173" t="s">
        <v>3186</v>
      </c>
      <c r="AZ1741" s="211">
        <f t="shared" si="247"/>
        <v>1.4</v>
      </c>
      <c r="BA1741" s="211">
        <f t="shared" si="248"/>
        <v>3.2</v>
      </c>
      <c r="BB1741" s="205">
        <f t="shared" si="242"/>
        <v>37417</v>
      </c>
      <c r="BC1741" s="205">
        <f t="shared" si="243"/>
        <v>29082</v>
      </c>
      <c r="BD1741" s="205">
        <f t="shared" si="244"/>
        <v>8620</v>
      </c>
      <c r="BE1741" s="205">
        <f t="shared" si="245"/>
        <v>285</v>
      </c>
      <c r="BF1741" s="175">
        <v>28797</v>
      </c>
      <c r="BG1741" s="175">
        <v>8802</v>
      </c>
      <c r="BH1741" s="175">
        <v>8620</v>
      </c>
      <c r="BI1741" s="175">
        <v>5906</v>
      </c>
      <c r="BJ1741" s="175">
        <v>2429</v>
      </c>
      <c r="BK1741" s="175">
        <v>1908</v>
      </c>
      <c r="BL1741" s="175">
        <v>2187</v>
      </c>
      <c r="BM1741" s="175">
        <v>2742</v>
      </c>
      <c r="BN1741" s="175">
        <v>413</v>
      </c>
      <c r="BO1741" s="175">
        <v>4410</v>
      </c>
      <c r="BP1741" s="198">
        <f t="shared" si="246"/>
        <v>13030</v>
      </c>
    </row>
    <row r="1742" spans="1:68" s="116" customFormat="1" x14ac:dyDescent="0.15">
      <c r="A1742" s="117">
        <v>3420202008</v>
      </c>
      <c r="B1742" s="118" t="s">
        <v>2537</v>
      </c>
      <c r="C1742" s="118" t="s">
        <v>2517</v>
      </c>
      <c r="D1742" s="118" t="s">
        <v>2530</v>
      </c>
      <c r="E1742" s="118" t="s">
        <v>4921</v>
      </c>
      <c r="F1742" s="120">
        <v>4</v>
      </c>
      <c r="G1742" s="119"/>
      <c r="H1742" s="119"/>
      <c r="I1742" s="120" t="s">
        <v>5820</v>
      </c>
      <c r="J1742" s="120">
        <v>1400</v>
      </c>
      <c r="K1742" s="120">
        <v>13086</v>
      </c>
      <c r="L1742" s="120">
        <v>2.5999999999999999E-2</v>
      </c>
      <c r="M1742" s="121" t="s">
        <v>5657</v>
      </c>
      <c r="N1742" s="120">
        <v>1</v>
      </c>
      <c r="O1742" s="119">
        <v>140</v>
      </c>
      <c r="P1742" s="119">
        <v>38</v>
      </c>
      <c r="Q1742" s="119">
        <v>5</v>
      </c>
      <c r="R1742" s="120"/>
      <c r="S1742" s="120"/>
      <c r="T1742" s="120"/>
      <c r="U1742" s="120"/>
      <c r="V1742" s="172">
        <v>97.7</v>
      </c>
      <c r="W1742" s="172">
        <v>3.1</v>
      </c>
      <c r="X1742" s="172">
        <v>51.5</v>
      </c>
      <c r="Y1742" s="172"/>
      <c r="Z1742" s="172">
        <v>43.1</v>
      </c>
      <c r="AA1742" s="123"/>
      <c r="AB1742" s="123"/>
      <c r="AC1742" s="123"/>
      <c r="AD1742" s="123"/>
      <c r="AE1742" s="123"/>
      <c r="AF1742" s="123"/>
      <c r="AG1742" s="214"/>
      <c r="AH1742" s="229" t="str">
        <f t="shared" si="241"/>
        <v>a1</v>
      </c>
      <c r="AI1742" s="122"/>
      <c r="AJ1742" s="122"/>
      <c r="AK1742" s="122"/>
      <c r="AL1742" s="122"/>
      <c r="AM1742" s="122"/>
      <c r="AN1742" s="173" t="s">
        <v>3186</v>
      </c>
      <c r="AO1742" s="173" t="s">
        <v>3186</v>
      </c>
      <c r="AP1742" s="173" t="s">
        <v>3186</v>
      </c>
      <c r="AQ1742" s="173" t="s">
        <v>3186</v>
      </c>
      <c r="AR1742" s="173" t="s">
        <v>3186</v>
      </c>
      <c r="AS1742" s="173">
        <v>1.4</v>
      </c>
      <c r="AT1742" s="173">
        <v>1.2</v>
      </c>
      <c r="AU1742" s="173">
        <v>1</v>
      </c>
      <c r="AV1742" s="173"/>
      <c r="AW1742" s="173"/>
      <c r="AX1742" s="173" t="s">
        <v>3186</v>
      </c>
      <c r="AY1742" s="173" t="s">
        <v>3186</v>
      </c>
      <c r="AZ1742" s="211">
        <f t="shared" si="247"/>
        <v>1.4</v>
      </c>
      <c r="BA1742" s="211">
        <f t="shared" si="248"/>
        <v>2.2000000000000002</v>
      </c>
      <c r="BB1742" s="205">
        <f t="shared" si="242"/>
        <v>16978</v>
      </c>
      <c r="BC1742" s="205">
        <f t="shared" si="243"/>
        <v>9693</v>
      </c>
      <c r="BD1742" s="205">
        <f t="shared" si="244"/>
        <v>7487</v>
      </c>
      <c r="BE1742" s="205">
        <f t="shared" si="245"/>
        <v>202</v>
      </c>
      <c r="BF1742" s="175">
        <v>9491</v>
      </c>
      <c r="BG1742" s="175"/>
      <c r="BH1742" s="175">
        <v>7487</v>
      </c>
      <c r="BI1742" s="175">
        <v>5040</v>
      </c>
      <c r="BJ1742" s="175">
        <v>2245</v>
      </c>
      <c r="BK1742" s="175"/>
      <c r="BL1742" s="175"/>
      <c r="BM1742" s="175">
        <v>1320</v>
      </c>
      <c r="BN1742" s="175">
        <v>226</v>
      </c>
      <c r="BO1742" s="175">
        <v>660</v>
      </c>
      <c r="BP1742" s="198">
        <f t="shared" si="246"/>
        <v>8147</v>
      </c>
    </row>
    <row r="1743" spans="1:68" s="116" customFormat="1" x14ac:dyDescent="0.15">
      <c r="A1743" s="117">
        <v>3420301001</v>
      </c>
      <c r="B1743" s="118" t="s">
        <v>1743</v>
      </c>
      <c r="C1743" s="118" t="s">
        <v>2517</v>
      </c>
      <c r="D1743" s="118" t="s">
        <v>2538</v>
      </c>
      <c r="E1743" s="118" t="s">
        <v>4922</v>
      </c>
      <c r="F1743" s="120">
        <v>7</v>
      </c>
      <c r="G1743" s="119"/>
      <c r="H1743" s="119"/>
      <c r="I1743" s="120" t="s">
        <v>5820</v>
      </c>
      <c r="J1743" s="120">
        <v>2000</v>
      </c>
      <c r="K1743" s="120">
        <v>381960</v>
      </c>
      <c r="L1743" s="120">
        <v>0.52300000000000002</v>
      </c>
      <c r="M1743" s="121" t="s">
        <v>5656</v>
      </c>
      <c r="N1743" s="120">
        <v>2</v>
      </c>
      <c r="O1743" s="119">
        <v>141.69999999999999</v>
      </c>
      <c r="P1743" s="119"/>
      <c r="Q1743" s="119"/>
      <c r="R1743" s="120" t="s">
        <v>5663</v>
      </c>
      <c r="S1743" s="120">
        <v>7.5999999999999998E-2</v>
      </c>
      <c r="T1743" s="120"/>
      <c r="U1743" s="120"/>
      <c r="V1743" s="172">
        <v>437.5</v>
      </c>
      <c r="W1743" s="172"/>
      <c r="X1743" s="172">
        <v>245.5</v>
      </c>
      <c r="Y1743" s="172">
        <v>74.5</v>
      </c>
      <c r="Z1743" s="172">
        <v>117.5</v>
      </c>
      <c r="AA1743" s="123">
        <v>2110</v>
      </c>
      <c r="AB1743" s="123"/>
      <c r="AC1743" s="123">
        <v>280</v>
      </c>
      <c r="AD1743" s="123"/>
      <c r="AE1743" s="123"/>
      <c r="AF1743" s="123"/>
      <c r="AG1743" s="214"/>
      <c r="AH1743" s="229" t="str">
        <f t="shared" si="241"/>
        <v>b3</v>
      </c>
      <c r="AI1743" s="122" t="s">
        <v>5400</v>
      </c>
      <c r="AJ1743" s="122"/>
      <c r="AK1743" s="122" t="s">
        <v>5400</v>
      </c>
      <c r="AL1743" s="122" t="s">
        <v>5400</v>
      </c>
      <c r="AM1743" s="122" t="s">
        <v>5400</v>
      </c>
      <c r="AN1743" s="173">
        <v>9</v>
      </c>
      <c r="AO1743" s="173" t="s">
        <v>3186</v>
      </c>
      <c r="AP1743" s="173" t="s">
        <v>3186</v>
      </c>
      <c r="AQ1743" s="173" t="s">
        <v>3186</v>
      </c>
      <c r="AR1743" s="173" t="s">
        <v>3186</v>
      </c>
      <c r="AS1743" s="173">
        <v>2</v>
      </c>
      <c r="AT1743" s="173">
        <v>0.5</v>
      </c>
      <c r="AU1743" s="173">
        <v>0.5</v>
      </c>
      <c r="AV1743" s="173">
        <v>0.5</v>
      </c>
      <c r="AW1743" s="173">
        <v>0.5</v>
      </c>
      <c r="AX1743" s="173">
        <v>1</v>
      </c>
      <c r="AY1743" s="173" t="s">
        <v>3186</v>
      </c>
      <c r="AZ1743" s="211">
        <f t="shared" si="247"/>
        <v>11</v>
      </c>
      <c r="BA1743" s="211">
        <f t="shared" si="248"/>
        <v>3</v>
      </c>
      <c r="BB1743" s="205">
        <f t="shared" si="242"/>
        <v>71635</v>
      </c>
      <c r="BC1743" s="205">
        <f t="shared" si="243"/>
        <v>71635</v>
      </c>
      <c r="BD1743" s="205">
        <f t="shared" si="244"/>
        <v>0</v>
      </c>
      <c r="BE1743" s="205">
        <f t="shared" si="245"/>
        <v>0</v>
      </c>
      <c r="BF1743" s="175">
        <v>71635</v>
      </c>
      <c r="BG1743" s="175">
        <v>12263</v>
      </c>
      <c r="BH1743" s="175">
        <v>25216</v>
      </c>
      <c r="BI1743" s="175"/>
      <c r="BJ1743" s="175"/>
      <c r="BK1743" s="175">
        <v>6322</v>
      </c>
      <c r="BL1743" s="175">
        <v>11758</v>
      </c>
      <c r="BM1743" s="175">
        <v>6584</v>
      </c>
      <c r="BN1743" s="175">
        <v>536</v>
      </c>
      <c r="BO1743" s="175">
        <v>8956</v>
      </c>
      <c r="BP1743" s="198">
        <f t="shared" si="246"/>
        <v>34172</v>
      </c>
    </row>
    <row r="1744" spans="1:68" s="116" customFormat="1" x14ac:dyDescent="0.15">
      <c r="A1744" s="117">
        <v>3420402001</v>
      </c>
      <c r="B1744" s="118" t="s">
        <v>2539</v>
      </c>
      <c r="C1744" s="118" t="s">
        <v>2517</v>
      </c>
      <c r="D1744" s="118" t="s">
        <v>2540</v>
      </c>
      <c r="E1744" s="118" t="s">
        <v>4923</v>
      </c>
      <c r="F1744" s="120">
        <v>17</v>
      </c>
      <c r="G1744" s="119">
        <v>154574</v>
      </c>
      <c r="H1744" s="119"/>
      <c r="I1744" s="120" t="s">
        <v>5820</v>
      </c>
      <c r="J1744" s="120">
        <v>660</v>
      </c>
      <c r="K1744" s="120">
        <v>154574</v>
      </c>
      <c r="L1744" s="120">
        <v>0.64200000000000002</v>
      </c>
      <c r="M1744" s="121" t="s">
        <v>5657</v>
      </c>
      <c r="N1744" s="120">
        <v>1</v>
      </c>
      <c r="O1744" s="119">
        <v>168.7</v>
      </c>
      <c r="P1744" s="119"/>
      <c r="Q1744" s="119"/>
      <c r="R1744" s="120" t="s">
        <v>5658</v>
      </c>
      <c r="S1744" s="120">
        <v>0.8</v>
      </c>
      <c r="T1744" s="120"/>
      <c r="U1744" s="120"/>
      <c r="V1744" s="172">
        <v>98.733999999999995</v>
      </c>
      <c r="W1744" s="172"/>
      <c r="X1744" s="172">
        <v>96.534000000000006</v>
      </c>
      <c r="Y1744" s="172"/>
      <c r="Z1744" s="172">
        <v>2.2000000000000002</v>
      </c>
      <c r="AA1744" s="123"/>
      <c r="AB1744" s="123"/>
      <c r="AC1744" s="123">
        <v>70.87</v>
      </c>
      <c r="AD1744" s="123"/>
      <c r="AE1744" s="123"/>
      <c r="AF1744" s="123"/>
      <c r="AG1744" s="214"/>
      <c r="AH1744" s="229" t="str">
        <f t="shared" si="241"/>
        <v>a3</v>
      </c>
      <c r="AI1744" s="122"/>
      <c r="AJ1744" s="122"/>
      <c r="AK1744" s="122"/>
      <c r="AL1744" s="122"/>
      <c r="AM1744" s="122"/>
      <c r="AN1744" s="173" t="s">
        <v>3186</v>
      </c>
      <c r="AO1744" s="173" t="s">
        <v>3186</v>
      </c>
      <c r="AP1744" s="173" t="s">
        <v>3186</v>
      </c>
      <c r="AQ1744" s="173" t="s">
        <v>3186</v>
      </c>
      <c r="AR1744" s="173" t="s">
        <v>3186</v>
      </c>
      <c r="AS1744" s="173"/>
      <c r="AT1744" s="173"/>
      <c r="AU1744" s="173"/>
      <c r="AV1744" s="173"/>
      <c r="AW1744" s="173"/>
      <c r="AX1744" s="173"/>
      <c r="AY1744" s="173" t="s">
        <v>3186</v>
      </c>
      <c r="AZ1744" s="211">
        <f t="shared" si="247"/>
        <v>0</v>
      </c>
      <c r="BA1744" s="211">
        <f t="shared" si="248"/>
        <v>0</v>
      </c>
      <c r="BB1744" s="205">
        <f t="shared" si="242"/>
        <v>33736</v>
      </c>
      <c r="BC1744" s="205">
        <f t="shared" si="243"/>
        <v>33736</v>
      </c>
      <c r="BD1744" s="205">
        <f t="shared" si="244"/>
        <v>0</v>
      </c>
      <c r="BE1744" s="205">
        <f t="shared" si="245"/>
        <v>0</v>
      </c>
      <c r="BF1744" s="175">
        <v>33736</v>
      </c>
      <c r="BG1744" s="175"/>
      <c r="BH1744" s="175">
        <v>15425</v>
      </c>
      <c r="BI1744" s="175"/>
      <c r="BJ1744" s="175"/>
      <c r="BK1744" s="175">
        <v>4031</v>
      </c>
      <c r="BL1744" s="175">
        <v>6476</v>
      </c>
      <c r="BM1744" s="175">
        <v>3622</v>
      </c>
      <c r="BN1744" s="175">
        <v>672</v>
      </c>
      <c r="BO1744" s="175">
        <v>3510</v>
      </c>
      <c r="BP1744" s="198">
        <f t="shared" si="246"/>
        <v>18935</v>
      </c>
    </row>
    <row r="1745" spans="1:68" s="116" customFormat="1" x14ac:dyDescent="0.15">
      <c r="A1745" s="117">
        <v>3420501001</v>
      </c>
      <c r="B1745" s="118" t="s">
        <v>2541</v>
      </c>
      <c r="C1745" s="118" t="s">
        <v>2517</v>
      </c>
      <c r="D1745" s="118" t="s">
        <v>2542</v>
      </c>
      <c r="E1745" s="118" t="s">
        <v>4924</v>
      </c>
      <c r="F1745" s="120">
        <v>24</v>
      </c>
      <c r="G1745" s="119">
        <v>1273540</v>
      </c>
      <c r="H1745" s="119"/>
      <c r="I1745" s="120" t="s">
        <v>5820</v>
      </c>
      <c r="J1745" s="120">
        <v>6000</v>
      </c>
      <c r="K1745" s="120">
        <v>1273540</v>
      </c>
      <c r="L1745" s="120">
        <v>0.58199999999999996</v>
      </c>
      <c r="M1745" s="121" t="s">
        <v>5654</v>
      </c>
      <c r="N1745" s="120">
        <v>1</v>
      </c>
      <c r="O1745" s="119">
        <v>220</v>
      </c>
      <c r="P1745" s="119">
        <v>32</v>
      </c>
      <c r="Q1745" s="119">
        <v>4</v>
      </c>
      <c r="R1745" s="120" t="s">
        <v>5663</v>
      </c>
      <c r="S1745" s="120">
        <v>16.3</v>
      </c>
      <c r="T1745" s="120"/>
      <c r="U1745" s="120"/>
      <c r="V1745" s="172">
        <v>1181.7</v>
      </c>
      <c r="W1745" s="172">
        <v>208.3</v>
      </c>
      <c r="X1745" s="172">
        <v>729.8</v>
      </c>
      <c r="Y1745" s="172">
        <v>115.9</v>
      </c>
      <c r="Z1745" s="172">
        <v>127.7</v>
      </c>
      <c r="AA1745" s="123">
        <v>16206</v>
      </c>
      <c r="AB1745" s="123"/>
      <c r="AC1745" s="123">
        <v>1256</v>
      </c>
      <c r="AD1745" s="123"/>
      <c r="AE1745" s="123"/>
      <c r="AF1745" s="123"/>
      <c r="AG1745" s="214"/>
      <c r="AH1745" s="229" t="str">
        <f t="shared" si="241"/>
        <v>a3</v>
      </c>
      <c r="AI1745" s="122"/>
      <c r="AJ1745" s="122"/>
      <c r="AK1745" s="122"/>
      <c r="AL1745" s="122"/>
      <c r="AM1745" s="122"/>
      <c r="AN1745" s="173">
        <v>1.1000000000000001</v>
      </c>
      <c r="AO1745" s="173">
        <v>0.8</v>
      </c>
      <c r="AP1745" s="173">
        <v>0.7</v>
      </c>
      <c r="AQ1745" s="173">
        <v>0.8</v>
      </c>
      <c r="AR1745" s="173"/>
      <c r="AS1745" s="173">
        <v>1</v>
      </c>
      <c r="AT1745" s="173">
        <v>4</v>
      </c>
      <c r="AU1745" s="173">
        <v>2</v>
      </c>
      <c r="AV1745" s="173">
        <v>1</v>
      </c>
      <c r="AW1745" s="173">
        <v>0.5</v>
      </c>
      <c r="AX1745" s="173">
        <v>0.5</v>
      </c>
      <c r="AY1745" s="173"/>
      <c r="AZ1745" s="211">
        <f t="shared" si="247"/>
        <v>4.4000000000000004</v>
      </c>
      <c r="BA1745" s="211">
        <f t="shared" si="248"/>
        <v>8</v>
      </c>
      <c r="BB1745" s="205">
        <f t="shared" si="242"/>
        <v>161297</v>
      </c>
      <c r="BC1745" s="205">
        <f t="shared" si="243"/>
        <v>132366</v>
      </c>
      <c r="BD1745" s="205">
        <f t="shared" si="244"/>
        <v>30088</v>
      </c>
      <c r="BE1745" s="205">
        <f t="shared" si="245"/>
        <v>1157</v>
      </c>
      <c r="BF1745" s="175">
        <v>131209</v>
      </c>
      <c r="BG1745" s="175">
        <v>18466</v>
      </c>
      <c r="BH1745" s="175">
        <v>47313</v>
      </c>
      <c r="BI1745" s="175">
        <v>28931</v>
      </c>
      <c r="BJ1745" s="175"/>
      <c r="BK1745" s="175">
        <v>20308</v>
      </c>
      <c r="BL1745" s="175">
        <v>8836</v>
      </c>
      <c r="BM1745" s="175">
        <v>17818</v>
      </c>
      <c r="BN1745" s="175">
        <v>4432</v>
      </c>
      <c r="BO1745" s="175">
        <v>15193</v>
      </c>
      <c r="BP1745" s="198">
        <f t="shared" si="246"/>
        <v>62506</v>
      </c>
    </row>
    <row r="1746" spans="1:68" s="116" customFormat="1" x14ac:dyDescent="0.15">
      <c r="A1746" s="117">
        <v>3420502002</v>
      </c>
      <c r="B1746" s="118" t="s">
        <v>2543</v>
      </c>
      <c r="C1746" s="118" t="s">
        <v>2517</v>
      </c>
      <c r="D1746" s="118" t="s">
        <v>2542</v>
      </c>
      <c r="E1746" s="118" t="s">
        <v>4925</v>
      </c>
      <c r="F1746" s="120">
        <v>19</v>
      </c>
      <c r="G1746" s="119">
        <v>359128</v>
      </c>
      <c r="H1746" s="119"/>
      <c r="I1746" s="120" t="s">
        <v>5820</v>
      </c>
      <c r="J1746" s="120">
        <v>1440</v>
      </c>
      <c r="K1746" s="120">
        <v>359128</v>
      </c>
      <c r="L1746" s="120">
        <v>0.68300000000000005</v>
      </c>
      <c r="M1746" s="121" t="s">
        <v>5657</v>
      </c>
      <c r="N1746" s="120">
        <v>1</v>
      </c>
      <c r="O1746" s="119">
        <v>270</v>
      </c>
      <c r="P1746" s="119">
        <v>30.6</v>
      </c>
      <c r="Q1746" s="119">
        <v>4.5</v>
      </c>
      <c r="R1746" s="120" t="s">
        <v>5663</v>
      </c>
      <c r="S1746" s="120">
        <v>0.4</v>
      </c>
      <c r="T1746" s="120"/>
      <c r="U1746" s="120"/>
      <c r="V1746" s="172">
        <v>152.1</v>
      </c>
      <c r="W1746" s="172"/>
      <c r="X1746" s="172"/>
      <c r="Y1746" s="172"/>
      <c r="Z1746" s="172">
        <v>152.1</v>
      </c>
      <c r="AA1746" s="123"/>
      <c r="AB1746" s="123"/>
      <c r="AC1746" s="123"/>
      <c r="AD1746" s="123"/>
      <c r="AE1746" s="123"/>
      <c r="AF1746" s="123"/>
      <c r="AG1746" s="214"/>
      <c r="AH1746" s="229" t="str">
        <f t="shared" si="241"/>
        <v>a1</v>
      </c>
      <c r="AI1746" s="122"/>
      <c r="AJ1746" s="122"/>
      <c r="AK1746" s="122"/>
      <c r="AL1746" s="122"/>
      <c r="AM1746" s="122"/>
      <c r="AN1746" s="173"/>
      <c r="AO1746" s="173"/>
      <c r="AP1746" s="173"/>
      <c r="AQ1746" s="173"/>
      <c r="AR1746" s="173"/>
      <c r="AS1746" s="173">
        <v>1</v>
      </c>
      <c r="AT1746" s="173">
        <v>1</v>
      </c>
      <c r="AU1746" s="173">
        <v>1</v>
      </c>
      <c r="AV1746" s="173">
        <v>1.5</v>
      </c>
      <c r="AW1746" s="173">
        <v>1</v>
      </c>
      <c r="AX1746" s="173">
        <v>0.5</v>
      </c>
      <c r="AY1746" s="173">
        <v>0.5</v>
      </c>
      <c r="AZ1746" s="211">
        <f t="shared" si="247"/>
        <v>1</v>
      </c>
      <c r="BA1746" s="211">
        <f t="shared" si="248"/>
        <v>5.5</v>
      </c>
      <c r="BB1746" s="205">
        <f t="shared" si="242"/>
        <v>0</v>
      </c>
      <c r="BC1746" s="205">
        <f t="shared" si="243"/>
        <v>0</v>
      </c>
      <c r="BD1746" s="205">
        <f t="shared" si="244"/>
        <v>0</v>
      </c>
      <c r="BE1746" s="205">
        <f t="shared" si="245"/>
        <v>0</v>
      </c>
      <c r="BF1746" s="175"/>
      <c r="BG1746" s="175"/>
      <c r="BH1746" s="175"/>
      <c r="BI1746" s="175"/>
      <c r="BJ1746" s="175"/>
      <c r="BK1746" s="175"/>
      <c r="BL1746" s="175"/>
      <c r="BM1746" s="175"/>
      <c r="BN1746" s="175"/>
      <c r="BO1746" s="175"/>
      <c r="BP1746" s="198">
        <f t="shared" si="246"/>
        <v>0</v>
      </c>
    </row>
    <row r="1747" spans="1:68" s="116" customFormat="1" x14ac:dyDescent="0.15">
      <c r="A1747" s="117">
        <v>3420502003</v>
      </c>
      <c r="B1747" s="118" t="s">
        <v>2544</v>
      </c>
      <c r="C1747" s="118" t="s">
        <v>2517</v>
      </c>
      <c r="D1747" s="118" t="s">
        <v>2542</v>
      </c>
      <c r="E1747" s="118" t="s">
        <v>4926</v>
      </c>
      <c r="F1747" s="120">
        <v>12</v>
      </c>
      <c r="G1747" s="119">
        <v>96939</v>
      </c>
      <c r="H1747" s="119"/>
      <c r="I1747" s="120" t="s">
        <v>5820</v>
      </c>
      <c r="J1747" s="120">
        <v>700</v>
      </c>
      <c r="K1747" s="120">
        <v>96939</v>
      </c>
      <c r="L1747" s="120">
        <v>0.379</v>
      </c>
      <c r="M1747" s="121" t="s">
        <v>5657</v>
      </c>
      <c r="N1747" s="120">
        <v>1</v>
      </c>
      <c r="O1747" s="119">
        <v>320</v>
      </c>
      <c r="P1747" s="119">
        <v>43</v>
      </c>
      <c r="Q1747" s="119">
        <v>7.4</v>
      </c>
      <c r="R1747" s="120" t="s">
        <v>5663</v>
      </c>
      <c r="S1747" s="120">
        <v>0.2</v>
      </c>
      <c r="T1747" s="120"/>
      <c r="U1747" s="120"/>
      <c r="V1747" s="172">
        <v>101.6</v>
      </c>
      <c r="W1747" s="172"/>
      <c r="X1747" s="172"/>
      <c r="Y1747" s="172"/>
      <c r="Z1747" s="172">
        <v>101.6</v>
      </c>
      <c r="AA1747" s="123"/>
      <c r="AB1747" s="123"/>
      <c r="AC1747" s="123"/>
      <c r="AD1747" s="123"/>
      <c r="AE1747" s="123"/>
      <c r="AF1747" s="123"/>
      <c r="AG1747" s="214"/>
      <c r="AH1747" s="229" t="str">
        <f t="shared" si="241"/>
        <v>a1</v>
      </c>
      <c r="AI1747" s="122"/>
      <c r="AJ1747" s="122"/>
      <c r="AK1747" s="122"/>
      <c r="AL1747" s="122"/>
      <c r="AM1747" s="122"/>
      <c r="AN1747" s="173"/>
      <c r="AO1747" s="173"/>
      <c r="AP1747" s="173"/>
      <c r="AQ1747" s="173"/>
      <c r="AR1747" s="173"/>
      <c r="AS1747" s="173">
        <v>0.5</v>
      </c>
      <c r="AT1747" s="173">
        <v>1</v>
      </c>
      <c r="AU1747" s="173">
        <v>1</v>
      </c>
      <c r="AV1747" s="173">
        <v>0.5</v>
      </c>
      <c r="AW1747" s="173">
        <v>0.5</v>
      </c>
      <c r="AX1747" s="173">
        <v>0.5</v>
      </c>
      <c r="AY1747" s="173"/>
      <c r="AZ1747" s="211">
        <f t="shared" si="247"/>
        <v>0.5</v>
      </c>
      <c r="BA1747" s="211">
        <f t="shared" si="248"/>
        <v>3.5</v>
      </c>
      <c r="BB1747" s="205">
        <f t="shared" si="242"/>
        <v>15621</v>
      </c>
      <c r="BC1747" s="205">
        <f t="shared" si="243"/>
        <v>11261</v>
      </c>
      <c r="BD1747" s="205">
        <f t="shared" si="244"/>
        <v>4477</v>
      </c>
      <c r="BE1747" s="205">
        <f t="shared" si="245"/>
        <v>117</v>
      </c>
      <c r="BF1747" s="175">
        <v>11144</v>
      </c>
      <c r="BG1747" s="175"/>
      <c r="BH1747" s="175">
        <v>5676</v>
      </c>
      <c r="BI1747" s="175">
        <v>4360</v>
      </c>
      <c r="BJ1747" s="175"/>
      <c r="BK1747" s="175">
        <v>1606</v>
      </c>
      <c r="BL1747" s="175">
        <v>508</v>
      </c>
      <c r="BM1747" s="175">
        <v>1476</v>
      </c>
      <c r="BN1747" s="175">
        <v>652</v>
      </c>
      <c r="BO1747" s="175">
        <v>1343</v>
      </c>
      <c r="BP1747" s="198">
        <f t="shared" si="246"/>
        <v>7019</v>
      </c>
    </row>
    <row r="1748" spans="1:68" s="116" customFormat="1" x14ac:dyDescent="0.15">
      <c r="A1748" s="117">
        <v>3420701001</v>
      </c>
      <c r="B1748" s="118" t="s">
        <v>2545</v>
      </c>
      <c r="C1748" s="118" t="s">
        <v>2517</v>
      </c>
      <c r="D1748" s="118" t="s">
        <v>2546</v>
      </c>
      <c r="E1748" s="118" t="s">
        <v>4927</v>
      </c>
      <c r="F1748" s="120">
        <v>47</v>
      </c>
      <c r="G1748" s="119"/>
      <c r="H1748" s="119"/>
      <c r="I1748" s="120" t="s">
        <v>5823</v>
      </c>
      <c r="J1748" s="120">
        <v>60000</v>
      </c>
      <c r="K1748" s="120">
        <v>6285616</v>
      </c>
      <c r="L1748" s="120">
        <v>0.28699999999999998</v>
      </c>
      <c r="M1748" s="121" t="s">
        <v>5654</v>
      </c>
      <c r="N1748" s="120">
        <v>2</v>
      </c>
      <c r="O1748" s="119"/>
      <c r="P1748" s="119"/>
      <c r="Q1748" s="119"/>
      <c r="R1748" s="120" t="s">
        <v>5655</v>
      </c>
      <c r="S1748" s="120">
        <v>44</v>
      </c>
      <c r="T1748" s="120"/>
      <c r="U1748" s="120"/>
      <c r="V1748" s="172">
        <v>2184.1999999999998</v>
      </c>
      <c r="W1748" s="172"/>
      <c r="X1748" s="172">
        <v>1769.4</v>
      </c>
      <c r="Y1748" s="172">
        <v>146.1</v>
      </c>
      <c r="Z1748" s="172">
        <v>268.7</v>
      </c>
      <c r="AA1748" s="123"/>
      <c r="AB1748" s="123">
        <v>430252.30000000051</v>
      </c>
      <c r="AC1748" s="123">
        <v>1918</v>
      </c>
      <c r="AD1748" s="123"/>
      <c r="AE1748" s="123"/>
      <c r="AF1748" s="123"/>
      <c r="AG1748" s="214"/>
      <c r="AH1748" s="229" t="str">
        <f t="shared" si="241"/>
        <v>b3</v>
      </c>
      <c r="AI1748" s="122"/>
      <c r="AJ1748" s="122"/>
      <c r="AK1748" s="122"/>
      <c r="AL1748" s="122"/>
      <c r="AM1748" s="122"/>
      <c r="AN1748" s="173">
        <v>4</v>
      </c>
      <c r="AO1748" s="173">
        <v>8</v>
      </c>
      <c r="AP1748" s="173"/>
      <c r="AQ1748" s="173">
        <v>4</v>
      </c>
      <c r="AR1748" s="173">
        <v>2</v>
      </c>
      <c r="AS1748" s="173"/>
      <c r="AT1748" s="173">
        <v>1</v>
      </c>
      <c r="AU1748" s="173"/>
      <c r="AV1748" s="173">
        <v>1</v>
      </c>
      <c r="AW1748" s="173"/>
      <c r="AX1748" s="173"/>
      <c r="AY1748" s="173"/>
      <c r="AZ1748" s="211">
        <f t="shared" si="247"/>
        <v>18</v>
      </c>
      <c r="BA1748" s="211">
        <f t="shared" si="248"/>
        <v>2</v>
      </c>
      <c r="BB1748" s="205">
        <f t="shared" si="242"/>
        <v>253163</v>
      </c>
      <c r="BC1748" s="205">
        <f t="shared" si="243"/>
        <v>233936</v>
      </c>
      <c r="BD1748" s="205">
        <f t="shared" si="244"/>
        <v>19995</v>
      </c>
      <c r="BE1748" s="205">
        <f t="shared" si="245"/>
        <v>768</v>
      </c>
      <c r="BF1748" s="175">
        <v>233168</v>
      </c>
      <c r="BG1748" s="175">
        <v>90988</v>
      </c>
      <c r="BH1748" s="175">
        <v>26437</v>
      </c>
      <c r="BI1748" s="175">
        <v>19227</v>
      </c>
      <c r="BJ1748" s="175"/>
      <c r="BK1748" s="175">
        <v>30696</v>
      </c>
      <c r="BL1748" s="175">
        <v>5669</v>
      </c>
      <c r="BM1748" s="175">
        <v>31855</v>
      </c>
      <c r="BN1748" s="175">
        <v>24477</v>
      </c>
      <c r="BO1748" s="175">
        <v>23814</v>
      </c>
      <c r="BP1748" s="198">
        <f t="shared" si="246"/>
        <v>50251</v>
      </c>
    </row>
    <row r="1749" spans="1:68" s="116" customFormat="1" x14ac:dyDescent="0.15">
      <c r="A1749" s="117">
        <v>3420701002</v>
      </c>
      <c r="B1749" s="118" t="s">
        <v>2547</v>
      </c>
      <c r="C1749" s="118" t="s">
        <v>2517</v>
      </c>
      <c r="D1749" s="118" t="s">
        <v>2546</v>
      </c>
      <c r="E1749" s="118" t="s">
        <v>4928</v>
      </c>
      <c r="F1749" s="120">
        <v>21</v>
      </c>
      <c r="G1749" s="119"/>
      <c r="H1749" s="119"/>
      <c r="I1749" s="120" t="s">
        <v>5820</v>
      </c>
      <c r="J1749" s="120">
        <v>7400</v>
      </c>
      <c r="K1749" s="120">
        <v>2121437</v>
      </c>
      <c r="L1749" s="120">
        <v>0.78500000000000003</v>
      </c>
      <c r="M1749" s="121" t="s">
        <v>5654</v>
      </c>
      <c r="N1749" s="120">
        <v>1</v>
      </c>
      <c r="O1749" s="119">
        <v>178</v>
      </c>
      <c r="P1749" s="119">
        <v>39</v>
      </c>
      <c r="Q1749" s="119">
        <v>5.3</v>
      </c>
      <c r="R1749" s="120" t="s">
        <v>5655</v>
      </c>
      <c r="S1749" s="120">
        <v>29.4</v>
      </c>
      <c r="T1749" s="120"/>
      <c r="U1749" s="120"/>
      <c r="V1749" s="172">
        <v>1626</v>
      </c>
      <c r="W1749" s="172"/>
      <c r="X1749" s="172">
        <v>1077.4000000000001</v>
      </c>
      <c r="Y1749" s="172">
        <v>321.89999999999998</v>
      </c>
      <c r="Z1749" s="172">
        <v>226.7</v>
      </c>
      <c r="AA1749" s="123">
        <v>25529</v>
      </c>
      <c r="AB1749" s="123"/>
      <c r="AC1749" s="123">
        <v>2147</v>
      </c>
      <c r="AD1749" s="123"/>
      <c r="AE1749" s="123"/>
      <c r="AF1749" s="123"/>
      <c r="AG1749" s="214"/>
      <c r="AH1749" s="229" t="str">
        <f t="shared" si="241"/>
        <v>a3</v>
      </c>
      <c r="AI1749" s="122" t="s">
        <v>5401</v>
      </c>
      <c r="AJ1749" s="122" t="s">
        <v>5401</v>
      </c>
      <c r="AK1749" s="122" t="s">
        <v>5401</v>
      </c>
      <c r="AL1749" s="122"/>
      <c r="AM1749" s="122"/>
      <c r="AN1749" s="173">
        <v>1</v>
      </c>
      <c r="AO1749" s="173"/>
      <c r="AP1749" s="173"/>
      <c r="AQ1749" s="173">
        <v>1</v>
      </c>
      <c r="AR1749" s="173"/>
      <c r="AS1749" s="173">
        <v>1</v>
      </c>
      <c r="AT1749" s="173">
        <v>3</v>
      </c>
      <c r="AU1749" s="173">
        <v>4</v>
      </c>
      <c r="AV1749" s="173">
        <v>1</v>
      </c>
      <c r="AW1749" s="173">
        <v>1</v>
      </c>
      <c r="AX1749" s="173">
        <v>3</v>
      </c>
      <c r="AY1749" s="173"/>
      <c r="AZ1749" s="211">
        <f t="shared" si="247"/>
        <v>3</v>
      </c>
      <c r="BA1749" s="211">
        <f t="shared" si="248"/>
        <v>12</v>
      </c>
      <c r="BB1749" s="205">
        <f t="shared" si="242"/>
        <v>174368</v>
      </c>
      <c r="BC1749" s="205">
        <f t="shared" si="243"/>
        <v>174368</v>
      </c>
      <c r="BD1749" s="205">
        <f t="shared" si="244"/>
        <v>0</v>
      </c>
      <c r="BE1749" s="205">
        <f t="shared" si="245"/>
        <v>0</v>
      </c>
      <c r="BF1749" s="175">
        <v>174368</v>
      </c>
      <c r="BG1749" s="175">
        <v>16928</v>
      </c>
      <c r="BH1749" s="175">
        <v>120314</v>
      </c>
      <c r="BI1749" s="175"/>
      <c r="BJ1749" s="175"/>
      <c r="BK1749" s="175">
        <v>33975</v>
      </c>
      <c r="BL1749" s="175">
        <v>1911</v>
      </c>
      <c r="BM1749" s="175"/>
      <c r="BN1749" s="175">
        <v>80</v>
      </c>
      <c r="BO1749" s="175">
        <v>1160</v>
      </c>
      <c r="BP1749" s="198">
        <f t="shared" si="246"/>
        <v>121474</v>
      </c>
    </row>
    <row r="1750" spans="1:68" s="116" customFormat="1" x14ac:dyDescent="0.15">
      <c r="A1750" s="117">
        <v>3420801001</v>
      </c>
      <c r="B1750" s="118" t="s">
        <v>2548</v>
      </c>
      <c r="C1750" s="118" t="s">
        <v>2517</v>
      </c>
      <c r="D1750" s="118" t="s">
        <v>2549</v>
      </c>
      <c r="E1750" s="118" t="s">
        <v>4929</v>
      </c>
      <c r="F1750" s="120">
        <v>21</v>
      </c>
      <c r="G1750" s="119">
        <v>163755</v>
      </c>
      <c r="H1750" s="119"/>
      <c r="I1750" s="120" t="s">
        <v>5820</v>
      </c>
      <c r="J1750" s="120">
        <v>970</v>
      </c>
      <c r="K1750" s="120">
        <v>163755</v>
      </c>
      <c r="L1750" s="120">
        <v>0.46300000000000002</v>
      </c>
      <c r="M1750" s="121" t="s">
        <v>5657</v>
      </c>
      <c r="N1750" s="120">
        <v>1</v>
      </c>
      <c r="O1750" s="119">
        <v>142.5</v>
      </c>
      <c r="P1750" s="119"/>
      <c r="Q1750" s="119"/>
      <c r="R1750" s="120" t="s">
        <v>5660</v>
      </c>
      <c r="S1750" s="120">
        <v>0.3</v>
      </c>
      <c r="T1750" s="120"/>
      <c r="U1750" s="120"/>
      <c r="V1750" s="172">
        <v>217.3</v>
      </c>
      <c r="W1750" s="172"/>
      <c r="X1750" s="172"/>
      <c r="Y1750" s="172"/>
      <c r="Z1750" s="172">
        <v>217.3</v>
      </c>
      <c r="AA1750" s="123">
        <v>2264</v>
      </c>
      <c r="AB1750" s="123"/>
      <c r="AC1750" s="123">
        <v>154</v>
      </c>
      <c r="AD1750" s="123"/>
      <c r="AE1750" s="123"/>
      <c r="AF1750" s="123"/>
      <c r="AG1750" s="214"/>
      <c r="AH1750" s="229" t="str">
        <f t="shared" si="241"/>
        <v>a3</v>
      </c>
      <c r="AI1750" s="122"/>
      <c r="AJ1750" s="122"/>
      <c r="AK1750" s="122"/>
      <c r="AL1750" s="122"/>
      <c r="AM1750" s="122"/>
      <c r="AN1750" s="173" t="s">
        <v>3186</v>
      </c>
      <c r="AO1750" s="173" t="s">
        <v>3186</v>
      </c>
      <c r="AP1750" s="173" t="s">
        <v>3186</v>
      </c>
      <c r="AQ1750" s="173" t="s">
        <v>3186</v>
      </c>
      <c r="AR1750" s="173" t="s">
        <v>3186</v>
      </c>
      <c r="AS1750" s="173">
        <v>0.5</v>
      </c>
      <c r="AT1750" s="173">
        <v>0.5</v>
      </c>
      <c r="AU1750" s="173">
        <v>0.5</v>
      </c>
      <c r="AV1750" s="173">
        <v>0.5</v>
      </c>
      <c r="AW1750" s="173">
        <v>0.5</v>
      </c>
      <c r="AX1750" s="173">
        <v>1</v>
      </c>
      <c r="AY1750" s="173" t="s">
        <v>3186</v>
      </c>
      <c r="AZ1750" s="211">
        <f t="shared" si="247"/>
        <v>0.5</v>
      </c>
      <c r="BA1750" s="211">
        <f t="shared" si="248"/>
        <v>3</v>
      </c>
      <c r="BB1750" s="205">
        <f t="shared" si="242"/>
        <v>21588</v>
      </c>
      <c r="BC1750" s="205">
        <f t="shared" si="243"/>
        <v>21588</v>
      </c>
      <c r="BD1750" s="205">
        <f t="shared" si="244"/>
        <v>-100</v>
      </c>
      <c r="BE1750" s="205">
        <f t="shared" si="245"/>
        <v>-100</v>
      </c>
      <c r="BF1750" s="175">
        <v>21688</v>
      </c>
      <c r="BG1750" s="175"/>
      <c r="BH1750" s="175">
        <v>9508</v>
      </c>
      <c r="BI1750" s="175"/>
      <c r="BJ1750" s="175"/>
      <c r="BK1750" s="175">
        <v>2121</v>
      </c>
      <c r="BL1750" s="175">
        <v>4290</v>
      </c>
      <c r="BM1750" s="175">
        <v>3941</v>
      </c>
      <c r="BN1750" s="175">
        <v>66</v>
      </c>
      <c r="BO1750" s="175">
        <v>1662</v>
      </c>
      <c r="BP1750" s="198">
        <f t="shared" si="246"/>
        <v>11170</v>
      </c>
    </row>
    <row r="1751" spans="1:68" s="116" customFormat="1" x14ac:dyDescent="0.15">
      <c r="A1751" s="117">
        <v>3420901001</v>
      </c>
      <c r="B1751" s="118" t="s">
        <v>2550</v>
      </c>
      <c r="C1751" s="118" t="s">
        <v>2517</v>
      </c>
      <c r="D1751" s="118" t="s">
        <v>2551</v>
      </c>
      <c r="E1751" s="118" t="s">
        <v>4930</v>
      </c>
      <c r="F1751" s="120">
        <v>13</v>
      </c>
      <c r="G1751" s="119">
        <v>1568116</v>
      </c>
      <c r="H1751" s="119"/>
      <c r="I1751" s="120" t="s">
        <v>5820</v>
      </c>
      <c r="J1751" s="120">
        <v>6325</v>
      </c>
      <c r="K1751" s="120">
        <v>1568116</v>
      </c>
      <c r="L1751" s="120">
        <v>0.67900000000000005</v>
      </c>
      <c r="M1751" s="121" t="s">
        <v>5654</v>
      </c>
      <c r="N1751" s="120">
        <v>1</v>
      </c>
      <c r="O1751" s="119">
        <v>220</v>
      </c>
      <c r="P1751" s="119">
        <v>37</v>
      </c>
      <c r="Q1751" s="119">
        <v>5</v>
      </c>
      <c r="R1751" s="120" t="s">
        <v>5658</v>
      </c>
      <c r="S1751" s="120">
        <v>0.81399999999999995</v>
      </c>
      <c r="T1751" s="120"/>
      <c r="U1751" s="120"/>
      <c r="V1751" s="172">
        <v>1066</v>
      </c>
      <c r="W1751" s="172"/>
      <c r="X1751" s="172"/>
      <c r="Y1751" s="172"/>
      <c r="Z1751" s="172">
        <v>1066</v>
      </c>
      <c r="AA1751" s="123">
        <v>6643</v>
      </c>
      <c r="AB1751" s="123"/>
      <c r="AC1751" s="123">
        <v>914</v>
      </c>
      <c r="AD1751" s="123"/>
      <c r="AE1751" s="123"/>
      <c r="AF1751" s="123"/>
      <c r="AG1751" s="214"/>
      <c r="AH1751" s="229" t="str">
        <f t="shared" si="241"/>
        <v>a3</v>
      </c>
      <c r="AI1751" s="122"/>
      <c r="AJ1751" s="122"/>
      <c r="AK1751" s="122"/>
      <c r="AL1751" s="122"/>
      <c r="AM1751" s="122"/>
      <c r="AN1751" s="173" t="s">
        <v>3186</v>
      </c>
      <c r="AO1751" s="173" t="s">
        <v>3186</v>
      </c>
      <c r="AP1751" s="173" t="s">
        <v>3186</v>
      </c>
      <c r="AQ1751" s="173" t="s">
        <v>3186</v>
      </c>
      <c r="AR1751" s="173" t="s">
        <v>3186</v>
      </c>
      <c r="AS1751" s="173">
        <v>0.8</v>
      </c>
      <c r="AT1751" s="173">
        <v>3.5</v>
      </c>
      <c r="AU1751" s="173">
        <v>0.5</v>
      </c>
      <c r="AV1751" s="173">
        <v>1</v>
      </c>
      <c r="AW1751" s="173">
        <v>0.5</v>
      </c>
      <c r="AX1751" s="173">
        <v>0.5</v>
      </c>
      <c r="AY1751" s="173" t="s">
        <v>3186</v>
      </c>
      <c r="AZ1751" s="211">
        <f t="shared" si="247"/>
        <v>0.8</v>
      </c>
      <c r="BA1751" s="211">
        <f t="shared" si="248"/>
        <v>6</v>
      </c>
      <c r="BB1751" s="205">
        <f t="shared" si="242"/>
        <v>143475</v>
      </c>
      <c r="BC1751" s="205">
        <f t="shared" si="243"/>
        <v>116035</v>
      </c>
      <c r="BD1751" s="205">
        <f t="shared" si="244"/>
        <v>28952</v>
      </c>
      <c r="BE1751" s="205">
        <f t="shared" si="245"/>
        <v>1512</v>
      </c>
      <c r="BF1751" s="175">
        <v>114523</v>
      </c>
      <c r="BG1751" s="175"/>
      <c r="BH1751" s="175">
        <v>54023</v>
      </c>
      <c r="BI1751" s="175">
        <v>27440</v>
      </c>
      <c r="BJ1751" s="175"/>
      <c r="BK1751" s="175">
        <v>27167</v>
      </c>
      <c r="BL1751" s="175">
        <v>1743</v>
      </c>
      <c r="BM1751" s="175">
        <v>17110</v>
      </c>
      <c r="BN1751" s="175">
        <v>11186</v>
      </c>
      <c r="BO1751" s="175">
        <v>4806</v>
      </c>
      <c r="BP1751" s="198">
        <f t="shared" si="246"/>
        <v>58829</v>
      </c>
    </row>
    <row r="1752" spans="1:68" s="116" customFormat="1" x14ac:dyDescent="0.15">
      <c r="A1752" s="117">
        <v>3420901002</v>
      </c>
      <c r="B1752" s="118" t="s">
        <v>2552</v>
      </c>
      <c r="C1752" s="118" t="s">
        <v>2517</v>
      </c>
      <c r="D1752" s="118" t="s">
        <v>2551</v>
      </c>
      <c r="E1752" s="118" t="s">
        <v>4931</v>
      </c>
      <c r="F1752" s="120">
        <v>11</v>
      </c>
      <c r="G1752" s="119">
        <v>171244</v>
      </c>
      <c r="H1752" s="119"/>
      <c r="I1752" s="120" t="s">
        <v>5820</v>
      </c>
      <c r="J1752" s="120">
        <v>900</v>
      </c>
      <c r="K1752" s="120">
        <v>171244</v>
      </c>
      <c r="L1752" s="120">
        <v>0.52100000000000002</v>
      </c>
      <c r="M1752" s="121" t="s">
        <v>5657</v>
      </c>
      <c r="N1752" s="120">
        <v>1</v>
      </c>
      <c r="O1752" s="119">
        <v>200</v>
      </c>
      <c r="P1752" s="119">
        <v>41</v>
      </c>
      <c r="Q1752" s="119">
        <v>4.5</v>
      </c>
      <c r="R1752" s="120" t="s">
        <v>5658</v>
      </c>
      <c r="S1752" s="120">
        <v>0.2</v>
      </c>
      <c r="T1752" s="120"/>
      <c r="U1752" s="120"/>
      <c r="V1752" s="172">
        <v>157</v>
      </c>
      <c r="W1752" s="172"/>
      <c r="X1752" s="172"/>
      <c r="Y1752" s="172"/>
      <c r="Z1752" s="172">
        <v>157</v>
      </c>
      <c r="AA1752" s="123">
        <v>991</v>
      </c>
      <c r="AB1752" s="123"/>
      <c r="AC1752" s="123">
        <v>103</v>
      </c>
      <c r="AD1752" s="123"/>
      <c r="AE1752" s="123"/>
      <c r="AF1752" s="123"/>
      <c r="AG1752" s="214"/>
      <c r="AH1752" s="229" t="str">
        <f t="shared" si="241"/>
        <v>a3</v>
      </c>
      <c r="AI1752" s="122"/>
      <c r="AJ1752" s="122"/>
      <c r="AK1752" s="122"/>
      <c r="AL1752" s="122"/>
      <c r="AM1752" s="122"/>
      <c r="AN1752" s="173" t="s">
        <v>3186</v>
      </c>
      <c r="AO1752" s="173" t="s">
        <v>3186</v>
      </c>
      <c r="AP1752" s="173" t="s">
        <v>3186</v>
      </c>
      <c r="AQ1752" s="173" t="s">
        <v>3186</v>
      </c>
      <c r="AR1752" s="173" t="s">
        <v>3186</v>
      </c>
      <c r="AS1752" s="173"/>
      <c r="AT1752" s="173">
        <v>0.5</v>
      </c>
      <c r="AU1752" s="173"/>
      <c r="AV1752" s="173">
        <v>0.5</v>
      </c>
      <c r="AW1752" s="173"/>
      <c r="AX1752" s="173"/>
      <c r="AY1752" s="173" t="s">
        <v>3186</v>
      </c>
      <c r="AZ1752" s="211">
        <f t="shared" si="247"/>
        <v>0</v>
      </c>
      <c r="BA1752" s="211">
        <f t="shared" si="248"/>
        <v>1</v>
      </c>
      <c r="BB1752" s="205">
        <f t="shared" si="242"/>
        <v>34742</v>
      </c>
      <c r="BC1752" s="205">
        <f t="shared" si="243"/>
        <v>26392</v>
      </c>
      <c r="BD1752" s="205">
        <f t="shared" si="244"/>
        <v>9027</v>
      </c>
      <c r="BE1752" s="205">
        <f t="shared" si="245"/>
        <v>677</v>
      </c>
      <c r="BF1752" s="175">
        <v>25715</v>
      </c>
      <c r="BG1752" s="175"/>
      <c r="BH1752" s="175">
        <v>14795</v>
      </c>
      <c r="BI1752" s="175">
        <v>8350</v>
      </c>
      <c r="BJ1752" s="175"/>
      <c r="BK1752" s="175">
        <v>3258</v>
      </c>
      <c r="BL1752" s="175">
        <v>1308</v>
      </c>
      <c r="BM1752" s="175">
        <v>5235</v>
      </c>
      <c r="BN1752" s="175">
        <v>641</v>
      </c>
      <c r="BO1752" s="175">
        <v>1155</v>
      </c>
      <c r="BP1752" s="198">
        <f t="shared" si="246"/>
        <v>15950</v>
      </c>
    </row>
    <row r="1753" spans="1:68" s="116" customFormat="1" x14ac:dyDescent="0.15">
      <c r="A1753" s="117">
        <v>3420902003</v>
      </c>
      <c r="B1753" s="118" t="s">
        <v>1239</v>
      </c>
      <c r="C1753" s="118" t="s">
        <v>2517</v>
      </c>
      <c r="D1753" s="118" t="s">
        <v>2551</v>
      </c>
      <c r="E1753" s="118" t="s">
        <v>4932</v>
      </c>
      <c r="F1753" s="120">
        <v>19</v>
      </c>
      <c r="G1753" s="119">
        <v>15202</v>
      </c>
      <c r="H1753" s="119"/>
      <c r="I1753" s="120" t="s">
        <v>5820</v>
      </c>
      <c r="J1753" s="120">
        <v>94</v>
      </c>
      <c r="K1753" s="120">
        <v>15202</v>
      </c>
      <c r="L1753" s="120">
        <v>0.443</v>
      </c>
      <c r="M1753" s="121" t="s">
        <v>5657</v>
      </c>
      <c r="N1753" s="120">
        <v>1</v>
      </c>
      <c r="O1753" s="119">
        <v>120</v>
      </c>
      <c r="P1753" s="119">
        <v>29</v>
      </c>
      <c r="Q1753" s="119">
        <v>3.3</v>
      </c>
      <c r="R1753" s="120" t="s">
        <v>5658</v>
      </c>
      <c r="S1753" s="120">
        <v>0.1</v>
      </c>
      <c r="T1753" s="120"/>
      <c r="U1753" s="120"/>
      <c r="V1753" s="172">
        <v>14.3</v>
      </c>
      <c r="W1753" s="172"/>
      <c r="X1753" s="172"/>
      <c r="Y1753" s="172"/>
      <c r="Z1753" s="172">
        <v>14.3</v>
      </c>
      <c r="AA1753" s="123">
        <v>108</v>
      </c>
      <c r="AB1753" s="123"/>
      <c r="AC1753" s="123"/>
      <c r="AD1753" s="123"/>
      <c r="AE1753" s="123"/>
      <c r="AF1753" s="123"/>
      <c r="AG1753" s="214"/>
      <c r="AH1753" s="229" t="str">
        <f t="shared" si="241"/>
        <v>a2</v>
      </c>
      <c r="AI1753" s="122"/>
      <c r="AJ1753" s="122"/>
      <c r="AK1753" s="122"/>
      <c r="AL1753" s="122"/>
      <c r="AM1753" s="122"/>
      <c r="AN1753" s="173" t="s">
        <v>3186</v>
      </c>
      <c r="AO1753" s="173" t="s">
        <v>3186</v>
      </c>
      <c r="AP1753" s="173" t="s">
        <v>3186</v>
      </c>
      <c r="AQ1753" s="173" t="s">
        <v>3186</v>
      </c>
      <c r="AR1753" s="173" t="s">
        <v>3186</v>
      </c>
      <c r="AS1753" s="173"/>
      <c r="AT1753" s="173">
        <v>0.5</v>
      </c>
      <c r="AU1753" s="173"/>
      <c r="AV1753" s="173" t="s">
        <v>3186</v>
      </c>
      <c r="AW1753" s="173" t="s">
        <v>3186</v>
      </c>
      <c r="AX1753" s="173"/>
      <c r="AY1753" s="173" t="s">
        <v>3186</v>
      </c>
      <c r="AZ1753" s="211">
        <f t="shared" si="247"/>
        <v>0</v>
      </c>
      <c r="BA1753" s="211">
        <f t="shared" si="248"/>
        <v>0.5</v>
      </c>
      <c r="BB1753" s="205">
        <f t="shared" si="242"/>
        <v>9854</v>
      </c>
      <c r="BC1753" s="205">
        <f t="shared" si="243"/>
        <v>7605</v>
      </c>
      <c r="BD1753" s="205">
        <f t="shared" si="244"/>
        <v>2544</v>
      </c>
      <c r="BE1753" s="205">
        <f t="shared" si="245"/>
        <v>295</v>
      </c>
      <c r="BF1753" s="175">
        <v>7310</v>
      </c>
      <c r="BG1753" s="175"/>
      <c r="BH1753" s="175">
        <v>4125</v>
      </c>
      <c r="BI1753" s="175">
        <v>2249</v>
      </c>
      <c r="BJ1753" s="175"/>
      <c r="BK1753" s="175">
        <v>2123</v>
      </c>
      <c r="BL1753" s="175">
        <v>2</v>
      </c>
      <c r="BM1753" s="175">
        <v>551</v>
      </c>
      <c r="BN1753" s="175">
        <v>27</v>
      </c>
      <c r="BO1753" s="175">
        <v>777</v>
      </c>
      <c r="BP1753" s="198">
        <f t="shared" si="246"/>
        <v>4902</v>
      </c>
    </row>
    <row r="1754" spans="1:68" s="116" customFormat="1" x14ac:dyDescent="0.15">
      <c r="A1754" s="117">
        <v>3420902004</v>
      </c>
      <c r="B1754" s="118" t="s">
        <v>2553</v>
      </c>
      <c r="C1754" s="118" t="s">
        <v>2517</v>
      </c>
      <c r="D1754" s="118" t="s">
        <v>2551</v>
      </c>
      <c r="E1754" s="118" t="s">
        <v>4933</v>
      </c>
      <c r="F1754" s="120">
        <v>19</v>
      </c>
      <c r="G1754" s="119">
        <v>91076</v>
      </c>
      <c r="H1754" s="119"/>
      <c r="I1754" s="120" t="s">
        <v>5820</v>
      </c>
      <c r="J1754" s="120">
        <v>670</v>
      </c>
      <c r="K1754" s="120">
        <v>91076</v>
      </c>
      <c r="L1754" s="120">
        <v>0.372</v>
      </c>
      <c r="M1754" s="121" t="s">
        <v>5657</v>
      </c>
      <c r="N1754" s="120">
        <v>1</v>
      </c>
      <c r="O1754" s="119">
        <v>162</v>
      </c>
      <c r="P1754" s="119">
        <v>29</v>
      </c>
      <c r="Q1754" s="119">
        <v>4.9000000000000004</v>
      </c>
      <c r="R1754" s="120" t="s">
        <v>5658</v>
      </c>
      <c r="S1754" s="120">
        <v>0.2</v>
      </c>
      <c r="T1754" s="120"/>
      <c r="U1754" s="120"/>
      <c r="V1754" s="172">
        <v>83.2</v>
      </c>
      <c r="W1754" s="172"/>
      <c r="X1754" s="172"/>
      <c r="Y1754" s="172"/>
      <c r="Z1754" s="172">
        <v>83.2</v>
      </c>
      <c r="AA1754" s="123">
        <v>552</v>
      </c>
      <c r="AB1754" s="123"/>
      <c r="AC1754" s="123"/>
      <c r="AD1754" s="123"/>
      <c r="AE1754" s="123"/>
      <c r="AF1754" s="123"/>
      <c r="AG1754" s="214"/>
      <c r="AH1754" s="229" t="str">
        <f t="shared" si="241"/>
        <v>a2</v>
      </c>
      <c r="AI1754" s="122"/>
      <c r="AJ1754" s="122"/>
      <c r="AK1754" s="122"/>
      <c r="AL1754" s="122"/>
      <c r="AM1754" s="122"/>
      <c r="AN1754" s="173" t="s">
        <v>3186</v>
      </c>
      <c r="AO1754" s="173" t="s">
        <v>3186</v>
      </c>
      <c r="AP1754" s="173" t="s">
        <v>3186</v>
      </c>
      <c r="AQ1754" s="173" t="s">
        <v>3186</v>
      </c>
      <c r="AR1754" s="173" t="s">
        <v>3186</v>
      </c>
      <c r="AS1754" s="173"/>
      <c r="AT1754" s="173">
        <v>0.5</v>
      </c>
      <c r="AU1754" s="173"/>
      <c r="AV1754" s="173" t="s">
        <v>3186</v>
      </c>
      <c r="AW1754" s="173" t="s">
        <v>3186</v>
      </c>
      <c r="AX1754" s="173"/>
      <c r="AY1754" s="173" t="s">
        <v>3186</v>
      </c>
      <c r="AZ1754" s="211">
        <f t="shared" si="247"/>
        <v>0</v>
      </c>
      <c r="BA1754" s="211">
        <f t="shared" si="248"/>
        <v>0.5</v>
      </c>
      <c r="BB1754" s="205">
        <f t="shared" si="242"/>
        <v>29751</v>
      </c>
      <c r="BC1754" s="205">
        <f t="shared" si="243"/>
        <v>25545</v>
      </c>
      <c r="BD1754" s="205">
        <f t="shared" si="244"/>
        <v>4547</v>
      </c>
      <c r="BE1754" s="205">
        <f t="shared" si="245"/>
        <v>341</v>
      </c>
      <c r="BF1754" s="175">
        <v>25204</v>
      </c>
      <c r="BG1754" s="175"/>
      <c r="BH1754" s="175">
        <v>7560</v>
      </c>
      <c r="BI1754" s="175">
        <v>4206</v>
      </c>
      <c r="BJ1754" s="175"/>
      <c r="BK1754" s="175">
        <v>7918</v>
      </c>
      <c r="BL1754" s="175">
        <v>811</v>
      </c>
      <c r="BM1754" s="175">
        <v>2116</v>
      </c>
      <c r="BN1754" s="175">
        <v>6489</v>
      </c>
      <c r="BO1754" s="175">
        <v>651</v>
      </c>
      <c r="BP1754" s="198">
        <f t="shared" si="246"/>
        <v>8211</v>
      </c>
    </row>
    <row r="1755" spans="1:68" s="116" customFormat="1" x14ac:dyDescent="0.15">
      <c r="A1755" s="117">
        <v>3420902005</v>
      </c>
      <c r="B1755" s="118" t="s">
        <v>2554</v>
      </c>
      <c r="C1755" s="118" t="s">
        <v>2517</v>
      </c>
      <c r="D1755" s="118" t="s">
        <v>2551</v>
      </c>
      <c r="E1755" s="118" t="s">
        <v>4934</v>
      </c>
      <c r="F1755" s="120">
        <v>19</v>
      </c>
      <c r="G1755" s="119">
        <v>40908</v>
      </c>
      <c r="H1755" s="119"/>
      <c r="I1755" s="120" t="s">
        <v>5820</v>
      </c>
      <c r="J1755" s="120">
        <v>170</v>
      </c>
      <c r="K1755" s="120">
        <v>40908</v>
      </c>
      <c r="L1755" s="120">
        <v>0.65900000000000003</v>
      </c>
      <c r="M1755" s="121" t="s">
        <v>5657</v>
      </c>
      <c r="N1755" s="120">
        <v>1</v>
      </c>
      <c r="O1755" s="119">
        <v>160</v>
      </c>
      <c r="P1755" s="119">
        <v>34</v>
      </c>
      <c r="Q1755" s="119">
        <v>4.0999999999999996</v>
      </c>
      <c r="R1755" s="120" t="s">
        <v>5658</v>
      </c>
      <c r="S1755" s="120">
        <v>0.1</v>
      </c>
      <c r="T1755" s="120"/>
      <c r="U1755" s="120"/>
      <c r="V1755" s="172">
        <v>27.4</v>
      </c>
      <c r="W1755" s="172"/>
      <c r="X1755" s="172"/>
      <c r="Y1755" s="172"/>
      <c r="Z1755" s="172">
        <v>27.4</v>
      </c>
      <c r="AA1755" s="123">
        <v>360</v>
      </c>
      <c r="AB1755" s="123"/>
      <c r="AC1755" s="123"/>
      <c r="AD1755" s="123"/>
      <c r="AE1755" s="123"/>
      <c r="AF1755" s="123"/>
      <c r="AG1755" s="214"/>
      <c r="AH1755" s="229" t="str">
        <f t="shared" si="241"/>
        <v>a2</v>
      </c>
      <c r="AI1755" s="122"/>
      <c r="AJ1755" s="122"/>
      <c r="AK1755" s="122"/>
      <c r="AL1755" s="122"/>
      <c r="AM1755" s="122"/>
      <c r="AN1755" s="173" t="s">
        <v>3186</v>
      </c>
      <c r="AO1755" s="173" t="s">
        <v>3186</v>
      </c>
      <c r="AP1755" s="173" t="s">
        <v>3186</v>
      </c>
      <c r="AQ1755" s="173" t="s">
        <v>3186</v>
      </c>
      <c r="AR1755" s="173" t="s">
        <v>3186</v>
      </c>
      <c r="AS1755" s="173"/>
      <c r="AT1755" s="173">
        <v>0.5</v>
      </c>
      <c r="AU1755" s="173"/>
      <c r="AV1755" s="173" t="s">
        <v>3186</v>
      </c>
      <c r="AW1755" s="173" t="s">
        <v>3186</v>
      </c>
      <c r="AX1755" s="173"/>
      <c r="AY1755" s="173" t="s">
        <v>3186</v>
      </c>
      <c r="AZ1755" s="211">
        <f t="shared" si="247"/>
        <v>0</v>
      </c>
      <c r="BA1755" s="211">
        <f t="shared" si="248"/>
        <v>0.5</v>
      </c>
      <c r="BB1755" s="205">
        <f t="shared" si="242"/>
        <v>14835</v>
      </c>
      <c r="BC1755" s="205">
        <f t="shared" si="243"/>
        <v>12869</v>
      </c>
      <c r="BD1755" s="205">
        <f t="shared" si="244"/>
        <v>2044</v>
      </c>
      <c r="BE1755" s="205">
        <f t="shared" si="245"/>
        <v>78</v>
      </c>
      <c r="BF1755" s="175">
        <v>12791</v>
      </c>
      <c r="BG1755" s="175"/>
      <c r="BH1755" s="175">
        <v>3407</v>
      </c>
      <c r="BI1755" s="175">
        <v>1966</v>
      </c>
      <c r="BJ1755" s="175"/>
      <c r="BK1755" s="175">
        <v>6508</v>
      </c>
      <c r="BL1755" s="175">
        <v>40</v>
      </c>
      <c r="BM1755" s="175">
        <v>689</v>
      </c>
      <c r="BN1755" s="175">
        <v>1708</v>
      </c>
      <c r="BO1755" s="175">
        <v>517</v>
      </c>
      <c r="BP1755" s="198">
        <f t="shared" si="246"/>
        <v>3924</v>
      </c>
    </row>
    <row r="1756" spans="1:68" s="116" customFormat="1" x14ac:dyDescent="0.15">
      <c r="A1756" s="117">
        <v>3420902006</v>
      </c>
      <c r="B1756" s="118" t="s">
        <v>2555</v>
      </c>
      <c r="C1756" s="118" t="s">
        <v>2517</v>
      </c>
      <c r="D1756" s="118" t="s">
        <v>2551</v>
      </c>
      <c r="E1756" s="118" t="s">
        <v>4935</v>
      </c>
      <c r="F1756" s="120">
        <v>11</v>
      </c>
      <c r="G1756" s="119">
        <v>105</v>
      </c>
      <c r="H1756" s="119"/>
      <c r="I1756" s="120" t="s">
        <v>5820</v>
      </c>
      <c r="J1756" s="120">
        <v>1330</v>
      </c>
      <c r="K1756" s="120">
        <v>161967</v>
      </c>
      <c r="L1756" s="120">
        <v>0.33400000000000002</v>
      </c>
      <c r="M1756" s="121" t="s">
        <v>5662</v>
      </c>
      <c r="N1756" s="120">
        <v>1</v>
      </c>
      <c r="O1756" s="119">
        <v>200</v>
      </c>
      <c r="P1756" s="119">
        <v>56</v>
      </c>
      <c r="Q1756" s="119">
        <v>5.7</v>
      </c>
      <c r="R1756" s="120" t="s">
        <v>5658</v>
      </c>
      <c r="S1756" s="120">
        <v>0.3</v>
      </c>
      <c r="T1756" s="120"/>
      <c r="U1756" s="120"/>
      <c r="V1756" s="172">
        <v>262.39999999999998</v>
      </c>
      <c r="W1756" s="172"/>
      <c r="X1756" s="172"/>
      <c r="Y1756" s="172"/>
      <c r="Z1756" s="172">
        <v>262.39999999999998</v>
      </c>
      <c r="AA1756" s="123">
        <v>1107</v>
      </c>
      <c r="AB1756" s="123"/>
      <c r="AC1756" s="123"/>
      <c r="AD1756" s="123"/>
      <c r="AE1756" s="123"/>
      <c r="AF1756" s="123"/>
      <c r="AG1756" s="214"/>
      <c r="AH1756" s="229" t="str">
        <f t="shared" si="241"/>
        <v>a2</v>
      </c>
      <c r="AI1756" s="122"/>
      <c r="AJ1756" s="122"/>
      <c r="AK1756" s="122"/>
      <c r="AL1756" s="122"/>
      <c r="AM1756" s="122"/>
      <c r="AN1756" s="173" t="s">
        <v>3186</v>
      </c>
      <c r="AO1756" s="173" t="s">
        <v>3186</v>
      </c>
      <c r="AP1756" s="173" t="s">
        <v>3186</v>
      </c>
      <c r="AQ1756" s="173" t="s">
        <v>3186</v>
      </c>
      <c r="AR1756" s="173" t="s">
        <v>3186</v>
      </c>
      <c r="AS1756" s="173"/>
      <c r="AT1756" s="173">
        <v>0.5</v>
      </c>
      <c r="AU1756" s="173"/>
      <c r="AV1756" s="173" t="s">
        <v>3186</v>
      </c>
      <c r="AW1756" s="173" t="s">
        <v>3186</v>
      </c>
      <c r="AX1756" s="173"/>
      <c r="AY1756" s="173" t="s">
        <v>3186</v>
      </c>
      <c r="AZ1756" s="211">
        <f t="shared" si="247"/>
        <v>0</v>
      </c>
      <c r="BA1756" s="211">
        <f t="shared" si="248"/>
        <v>0.5</v>
      </c>
      <c r="BB1756" s="205">
        <f t="shared" si="242"/>
        <v>50148</v>
      </c>
      <c r="BC1756" s="205">
        <f t="shared" si="243"/>
        <v>44696</v>
      </c>
      <c r="BD1756" s="205">
        <f t="shared" si="244"/>
        <v>5874</v>
      </c>
      <c r="BE1756" s="205">
        <f t="shared" si="245"/>
        <v>422</v>
      </c>
      <c r="BF1756" s="175">
        <v>44274</v>
      </c>
      <c r="BG1756" s="175"/>
      <c r="BH1756" s="175">
        <v>9549</v>
      </c>
      <c r="BI1756" s="175">
        <v>5452</v>
      </c>
      <c r="BJ1756" s="175"/>
      <c r="BK1756" s="175">
        <v>19395</v>
      </c>
      <c r="BL1756" s="175"/>
      <c r="BM1756" s="175">
        <v>6820</v>
      </c>
      <c r="BN1756" s="175">
        <v>8028</v>
      </c>
      <c r="BO1756" s="175">
        <v>904</v>
      </c>
      <c r="BP1756" s="198">
        <f t="shared" si="246"/>
        <v>10453</v>
      </c>
    </row>
    <row r="1757" spans="1:68" s="116" customFormat="1" x14ac:dyDescent="0.15">
      <c r="A1757" s="117">
        <v>3420902007</v>
      </c>
      <c r="B1757" s="118" t="s">
        <v>2556</v>
      </c>
      <c r="C1757" s="118" t="s">
        <v>2517</v>
      </c>
      <c r="D1757" s="118" t="s">
        <v>2551</v>
      </c>
      <c r="E1757" s="118" t="s">
        <v>4936</v>
      </c>
      <c r="F1757" s="120">
        <v>10</v>
      </c>
      <c r="G1757" s="119">
        <v>68560</v>
      </c>
      <c r="H1757" s="119"/>
      <c r="I1757" s="120" t="s">
        <v>5820</v>
      </c>
      <c r="J1757" s="120">
        <v>460</v>
      </c>
      <c r="K1757" s="120">
        <v>68560</v>
      </c>
      <c r="L1757" s="120">
        <v>0.40799999999999997</v>
      </c>
      <c r="M1757" s="121" t="s">
        <v>5664</v>
      </c>
      <c r="N1757" s="120">
        <v>1</v>
      </c>
      <c r="O1757" s="119">
        <v>170</v>
      </c>
      <c r="P1757" s="119">
        <v>39</v>
      </c>
      <c r="Q1757" s="119">
        <v>3.9</v>
      </c>
      <c r="R1757" s="120" t="s">
        <v>5658</v>
      </c>
      <c r="S1757" s="120">
        <v>0.1</v>
      </c>
      <c r="T1757" s="120"/>
      <c r="U1757" s="120"/>
      <c r="V1757" s="172">
        <v>88.5</v>
      </c>
      <c r="W1757" s="172"/>
      <c r="X1757" s="172"/>
      <c r="Y1757" s="172"/>
      <c r="Z1757" s="172">
        <v>88.5</v>
      </c>
      <c r="AA1757" s="123"/>
      <c r="AB1757" s="123"/>
      <c r="AC1757" s="123"/>
      <c r="AD1757" s="123"/>
      <c r="AE1757" s="123"/>
      <c r="AF1757" s="123"/>
      <c r="AG1757" s="214"/>
      <c r="AH1757" s="229" t="str">
        <f t="shared" si="241"/>
        <v>a1</v>
      </c>
      <c r="AI1757" s="122"/>
      <c r="AJ1757" s="122"/>
      <c r="AK1757" s="122"/>
      <c r="AL1757" s="122"/>
      <c r="AM1757" s="122"/>
      <c r="AN1757" s="173" t="s">
        <v>3186</v>
      </c>
      <c r="AO1757" s="173" t="s">
        <v>3186</v>
      </c>
      <c r="AP1757" s="173" t="s">
        <v>3186</v>
      </c>
      <c r="AQ1757" s="173" t="s">
        <v>3186</v>
      </c>
      <c r="AR1757" s="173" t="s">
        <v>3186</v>
      </c>
      <c r="AS1757" s="173"/>
      <c r="AT1757" s="173">
        <v>0.5</v>
      </c>
      <c r="AU1757" s="173"/>
      <c r="AV1757" s="173" t="s">
        <v>3186</v>
      </c>
      <c r="AW1757" s="173" t="s">
        <v>3186</v>
      </c>
      <c r="AX1757" s="173"/>
      <c r="AY1757" s="173" t="s">
        <v>3186</v>
      </c>
      <c r="AZ1757" s="211">
        <f t="shared" si="247"/>
        <v>0</v>
      </c>
      <c r="BA1757" s="211">
        <f t="shared" si="248"/>
        <v>0.5</v>
      </c>
      <c r="BB1757" s="205">
        <f t="shared" si="242"/>
        <v>56856</v>
      </c>
      <c r="BC1757" s="205">
        <f t="shared" si="243"/>
        <v>49954</v>
      </c>
      <c r="BD1757" s="205">
        <f t="shared" si="244"/>
        <v>7382</v>
      </c>
      <c r="BE1757" s="205">
        <f t="shared" si="245"/>
        <v>480</v>
      </c>
      <c r="BF1757" s="175">
        <v>49474</v>
      </c>
      <c r="BG1757" s="175"/>
      <c r="BH1757" s="175">
        <v>12957</v>
      </c>
      <c r="BI1757" s="175">
        <v>6902</v>
      </c>
      <c r="BJ1757" s="175"/>
      <c r="BK1757" s="175">
        <v>24145</v>
      </c>
      <c r="BL1757" s="175">
        <v>285</v>
      </c>
      <c r="BM1757" s="175">
        <v>2597</v>
      </c>
      <c r="BN1757" s="175">
        <v>9141</v>
      </c>
      <c r="BO1757" s="175">
        <v>829</v>
      </c>
      <c r="BP1757" s="198">
        <f t="shared" si="246"/>
        <v>13786</v>
      </c>
    </row>
    <row r="1758" spans="1:68" s="116" customFormat="1" x14ac:dyDescent="0.15">
      <c r="A1758" s="117">
        <v>3420902008</v>
      </c>
      <c r="B1758" s="118" t="s">
        <v>2557</v>
      </c>
      <c r="C1758" s="118" t="s">
        <v>2517</v>
      </c>
      <c r="D1758" s="118" t="s">
        <v>2551</v>
      </c>
      <c r="E1758" s="118" t="s">
        <v>4937</v>
      </c>
      <c r="F1758" s="120">
        <v>8</v>
      </c>
      <c r="G1758" s="119">
        <v>84590</v>
      </c>
      <c r="H1758" s="119"/>
      <c r="I1758" s="120" t="s">
        <v>5820</v>
      </c>
      <c r="J1758" s="120">
        <v>390</v>
      </c>
      <c r="K1758" s="120">
        <v>84590</v>
      </c>
      <c r="L1758" s="120">
        <v>0.59399999999999997</v>
      </c>
      <c r="M1758" s="121" t="s">
        <v>5657</v>
      </c>
      <c r="N1758" s="120">
        <v>1</v>
      </c>
      <c r="O1758" s="119">
        <v>160</v>
      </c>
      <c r="P1758" s="119">
        <v>22</v>
      </c>
      <c r="Q1758" s="119">
        <v>3</v>
      </c>
      <c r="R1758" s="120" t="s">
        <v>5658</v>
      </c>
      <c r="S1758" s="120">
        <v>0.1</v>
      </c>
      <c r="T1758" s="120"/>
      <c r="U1758" s="120"/>
      <c r="V1758" s="172">
        <v>72.7</v>
      </c>
      <c r="W1758" s="172"/>
      <c r="X1758" s="172"/>
      <c r="Y1758" s="172"/>
      <c r="Z1758" s="172">
        <v>72.7</v>
      </c>
      <c r="AA1758" s="123"/>
      <c r="AB1758" s="123"/>
      <c r="AC1758" s="123">
        <v>61.86</v>
      </c>
      <c r="AD1758" s="123"/>
      <c r="AE1758" s="123"/>
      <c r="AF1758" s="123"/>
      <c r="AG1758" s="214"/>
      <c r="AH1758" s="229" t="str">
        <f t="shared" si="241"/>
        <v>a3</v>
      </c>
      <c r="AI1758" s="122"/>
      <c r="AJ1758" s="122"/>
      <c r="AK1758" s="122"/>
      <c r="AL1758" s="122"/>
      <c r="AM1758" s="122"/>
      <c r="AN1758" s="173" t="s">
        <v>3186</v>
      </c>
      <c r="AO1758" s="173" t="s">
        <v>3186</v>
      </c>
      <c r="AP1758" s="173" t="s">
        <v>3186</v>
      </c>
      <c r="AQ1758" s="173" t="s">
        <v>3186</v>
      </c>
      <c r="AR1758" s="173" t="s">
        <v>3186</v>
      </c>
      <c r="AS1758" s="173"/>
      <c r="AT1758" s="173">
        <v>0.5</v>
      </c>
      <c r="AU1758" s="173"/>
      <c r="AV1758" s="173">
        <v>0.5</v>
      </c>
      <c r="AW1758" s="173"/>
      <c r="AX1758" s="173"/>
      <c r="AY1758" s="173" t="s">
        <v>3186</v>
      </c>
      <c r="AZ1758" s="211">
        <f t="shared" si="247"/>
        <v>0</v>
      </c>
      <c r="BA1758" s="211">
        <f t="shared" si="248"/>
        <v>1</v>
      </c>
      <c r="BB1758" s="205">
        <f t="shared" si="242"/>
        <v>22765</v>
      </c>
      <c r="BC1758" s="205">
        <f t="shared" si="243"/>
        <v>16750</v>
      </c>
      <c r="BD1758" s="205">
        <f t="shared" si="244"/>
        <v>6597</v>
      </c>
      <c r="BE1758" s="205">
        <f t="shared" si="245"/>
        <v>582</v>
      </c>
      <c r="BF1758" s="175">
        <v>16168</v>
      </c>
      <c r="BG1758" s="175"/>
      <c r="BH1758" s="175">
        <v>11088</v>
      </c>
      <c r="BI1758" s="175">
        <v>6015</v>
      </c>
      <c r="BJ1758" s="175"/>
      <c r="BK1758" s="175">
        <v>1578</v>
      </c>
      <c r="BL1758" s="175"/>
      <c r="BM1758" s="175">
        <v>2437</v>
      </c>
      <c r="BN1758" s="175">
        <v>583</v>
      </c>
      <c r="BO1758" s="175">
        <v>1064</v>
      </c>
      <c r="BP1758" s="198">
        <f t="shared" si="246"/>
        <v>12152</v>
      </c>
    </row>
    <row r="1759" spans="1:68" s="116" customFormat="1" x14ac:dyDescent="0.15">
      <c r="A1759" s="117">
        <v>3421001001</v>
      </c>
      <c r="B1759" s="118" t="s">
        <v>2558</v>
      </c>
      <c r="C1759" s="118" t="s">
        <v>2517</v>
      </c>
      <c r="D1759" s="118" t="s">
        <v>2559</v>
      </c>
      <c r="E1759" s="118" t="s">
        <v>4938</v>
      </c>
      <c r="F1759" s="120">
        <v>14</v>
      </c>
      <c r="G1759" s="119">
        <v>1238965</v>
      </c>
      <c r="H1759" s="119"/>
      <c r="I1759" s="120" t="s">
        <v>5822</v>
      </c>
      <c r="J1759" s="120">
        <v>6300</v>
      </c>
      <c r="K1759" s="120">
        <v>1238965</v>
      </c>
      <c r="L1759" s="120">
        <v>0.53900000000000003</v>
      </c>
      <c r="M1759" s="121" t="s">
        <v>5657</v>
      </c>
      <c r="N1759" s="120">
        <v>1</v>
      </c>
      <c r="O1759" s="119">
        <v>228</v>
      </c>
      <c r="P1759" s="119">
        <v>44</v>
      </c>
      <c r="Q1759" s="119">
        <v>5</v>
      </c>
      <c r="R1759" s="120" t="s">
        <v>5658</v>
      </c>
      <c r="S1759" s="120">
        <v>1.1000000000000001</v>
      </c>
      <c r="T1759" s="120"/>
      <c r="U1759" s="120"/>
      <c r="V1759" s="172">
        <v>574.1</v>
      </c>
      <c r="W1759" s="172">
        <v>105.7</v>
      </c>
      <c r="X1759" s="172">
        <v>299.5</v>
      </c>
      <c r="Y1759" s="172">
        <v>65</v>
      </c>
      <c r="Z1759" s="172">
        <v>103.9</v>
      </c>
      <c r="AA1759" s="123">
        <v>12353</v>
      </c>
      <c r="AB1759" s="123"/>
      <c r="AC1759" s="123">
        <v>1057</v>
      </c>
      <c r="AD1759" s="123"/>
      <c r="AE1759" s="123"/>
      <c r="AF1759" s="123"/>
      <c r="AG1759" s="214"/>
      <c r="AH1759" s="229" t="str">
        <f t="shared" si="241"/>
        <v>a3</v>
      </c>
      <c r="AI1759" s="122"/>
      <c r="AJ1759" s="122"/>
      <c r="AK1759" s="122"/>
      <c r="AL1759" s="122"/>
      <c r="AM1759" s="122"/>
      <c r="AN1759" s="173">
        <v>2</v>
      </c>
      <c r="AO1759" s="173"/>
      <c r="AP1759" s="173"/>
      <c r="AQ1759" s="173"/>
      <c r="AR1759" s="173"/>
      <c r="AS1759" s="173">
        <v>1</v>
      </c>
      <c r="AT1759" s="173">
        <v>2</v>
      </c>
      <c r="AU1759" s="173">
        <v>1</v>
      </c>
      <c r="AV1759" s="173">
        <v>1</v>
      </c>
      <c r="AW1759" s="173">
        <v>0.5</v>
      </c>
      <c r="AX1759" s="173">
        <v>0.5</v>
      </c>
      <c r="AY1759" s="173"/>
      <c r="AZ1759" s="211">
        <f t="shared" si="247"/>
        <v>3</v>
      </c>
      <c r="BA1759" s="211">
        <f t="shared" si="248"/>
        <v>5</v>
      </c>
      <c r="BB1759" s="205">
        <f t="shared" si="242"/>
        <v>147053</v>
      </c>
      <c r="BC1759" s="205">
        <f t="shared" si="243"/>
        <v>122606</v>
      </c>
      <c r="BD1759" s="205">
        <f t="shared" si="244"/>
        <v>60928</v>
      </c>
      <c r="BE1759" s="205">
        <f t="shared" si="245"/>
        <v>36481</v>
      </c>
      <c r="BF1759" s="175">
        <v>86125</v>
      </c>
      <c r="BG1759" s="175"/>
      <c r="BH1759" s="175">
        <v>43365</v>
      </c>
      <c r="BI1759" s="175">
        <v>24447</v>
      </c>
      <c r="BJ1759" s="175"/>
      <c r="BK1759" s="175">
        <v>26251</v>
      </c>
      <c r="BL1759" s="175">
        <v>5985</v>
      </c>
      <c r="BM1759" s="175">
        <v>14048</v>
      </c>
      <c r="BN1759" s="175">
        <v>3515</v>
      </c>
      <c r="BO1759" s="175">
        <v>29442</v>
      </c>
      <c r="BP1759" s="198">
        <f t="shared" si="246"/>
        <v>72807</v>
      </c>
    </row>
    <row r="1760" spans="1:68" s="116" customFormat="1" x14ac:dyDescent="0.15">
      <c r="A1760" s="117">
        <v>3421001002</v>
      </c>
      <c r="B1760" s="118" t="s">
        <v>2560</v>
      </c>
      <c r="C1760" s="118" t="s">
        <v>2517</v>
      </c>
      <c r="D1760" s="118" t="s">
        <v>2559</v>
      </c>
      <c r="E1760" s="118" t="s">
        <v>4939</v>
      </c>
      <c r="F1760" s="120">
        <v>11</v>
      </c>
      <c r="G1760" s="119">
        <v>413868</v>
      </c>
      <c r="H1760" s="119"/>
      <c r="I1760" s="120" t="s">
        <v>5822</v>
      </c>
      <c r="J1760" s="120">
        <v>2400</v>
      </c>
      <c r="K1760" s="120">
        <v>413868</v>
      </c>
      <c r="L1760" s="120">
        <v>0.47199999999999998</v>
      </c>
      <c r="M1760" s="121" t="s">
        <v>5657</v>
      </c>
      <c r="N1760" s="120">
        <v>1</v>
      </c>
      <c r="O1760" s="119">
        <v>430</v>
      </c>
      <c r="P1760" s="119">
        <v>66</v>
      </c>
      <c r="Q1760" s="119">
        <v>8.1999999999999993</v>
      </c>
      <c r="R1760" s="120" t="s">
        <v>5658</v>
      </c>
      <c r="S1760" s="120">
        <v>0.5</v>
      </c>
      <c r="T1760" s="120"/>
      <c r="U1760" s="120"/>
      <c r="V1760" s="172">
        <v>440.6</v>
      </c>
      <c r="W1760" s="172">
        <v>33.9</v>
      </c>
      <c r="X1760" s="172">
        <v>362</v>
      </c>
      <c r="Y1760" s="172">
        <v>44.7</v>
      </c>
      <c r="Z1760" s="172"/>
      <c r="AA1760" s="123">
        <v>5338</v>
      </c>
      <c r="AB1760" s="123"/>
      <c r="AC1760" s="123">
        <v>453</v>
      </c>
      <c r="AD1760" s="123"/>
      <c r="AE1760" s="123"/>
      <c r="AF1760" s="123"/>
      <c r="AG1760" s="214"/>
      <c r="AH1760" s="229" t="str">
        <f t="shared" si="241"/>
        <v>a3</v>
      </c>
      <c r="AI1760" s="122"/>
      <c r="AJ1760" s="122"/>
      <c r="AK1760" s="122"/>
      <c r="AL1760" s="122"/>
      <c r="AM1760" s="122"/>
      <c r="AN1760" s="173">
        <v>0.5</v>
      </c>
      <c r="AO1760" s="173"/>
      <c r="AP1760" s="173"/>
      <c r="AQ1760" s="173"/>
      <c r="AR1760" s="173" t="s">
        <v>3186</v>
      </c>
      <c r="AS1760" s="173">
        <v>1.3</v>
      </c>
      <c r="AT1760" s="173">
        <v>0.5</v>
      </c>
      <c r="AU1760" s="173">
        <v>0.5</v>
      </c>
      <c r="AV1760" s="173">
        <v>0.5</v>
      </c>
      <c r="AW1760" s="173">
        <v>0.5</v>
      </c>
      <c r="AX1760" s="173">
        <v>0.7</v>
      </c>
      <c r="AY1760" s="173" t="s">
        <v>3186</v>
      </c>
      <c r="AZ1760" s="211">
        <f t="shared" si="247"/>
        <v>1.8</v>
      </c>
      <c r="BA1760" s="211">
        <f t="shared" si="248"/>
        <v>2.7</v>
      </c>
      <c r="BB1760" s="205">
        <f t="shared" si="242"/>
        <v>93823</v>
      </c>
      <c r="BC1760" s="205">
        <f t="shared" si="243"/>
        <v>74630</v>
      </c>
      <c r="BD1760" s="205">
        <f t="shared" si="244"/>
        <v>33705</v>
      </c>
      <c r="BE1760" s="205">
        <f t="shared" si="245"/>
        <v>14512</v>
      </c>
      <c r="BF1760" s="175">
        <v>60118</v>
      </c>
      <c r="BG1760" s="175"/>
      <c r="BH1760" s="175">
        <v>33705</v>
      </c>
      <c r="BI1760" s="175">
        <v>19193</v>
      </c>
      <c r="BJ1760" s="175"/>
      <c r="BK1760" s="175">
        <v>8872</v>
      </c>
      <c r="BL1760" s="175">
        <v>1006</v>
      </c>
      <c r="BM1760" s="175">
        <v>8900</v>
      </c>
      <c r="BN1760" s="175">
        <v>2343</v>
      </c>
      <c r="BO1760" s="175">
        <v>19804</v>
      </c>
      <c r="BP1760" s="198">
        <f t="shared" si="246"/>
        <v>53509</v>
      </c>
    </row>
    <row r="1761" spans="1:68" s="116" customFormat="1" x14ac:dyDescent="0.15">
      <c r="A1761" s="117">
        <v>3421002003</v>
      </c>
      <c r="B1761" s="118" t="s">
        <v>2561</v>
      </c>
      <c r="C1761" s="118" t="s">
        <v>2517</v>
      </c>
      <c r="D1761" s="118" t="s">
        <v>2559</v>
      </c>
      <c r="E1761" s="118" t="s">
        <v>4940</v>
      </c>
      <c r="F1761" s="120">
        <v>19</v>
      </c>
      <c r="G1761" s="119">
        <v>66003</v>
      </c>
      <c r="H1761" s="119"/>
      <c r="I1761" s="120" t="s">
        <v>5820</v>
      </c>
      <c r="J1761" s="120">
        <v>400</v>
      </c>
      <c r="K1761" s="120">
        <v>66003</v>
      </c>
      <c r="L1761" s="120">
        <v>0.45200000000000001</v>
      </c>
      <c r="M1761" s="121" t="s">
        <v>5657</v>
      </c>
      <c r="N1761" s="120">
        <v>1</v>
      </c>
      <c r="O1761" s="119">
        <v>200</v>
      </c>
      <c r="P1761" s="119"/>
      <c r="Q1761" s="119"/>
      <c r="R1761" s="120" t="s">
        <v>5658</v>
      </c>
      <c r="S1761" s="120">
        <v>0.1</v>
      </c>
      <c r="T1761" s="120"/>
      <c r="U1761" s="120"/>
      <c r="V1761" s="172">
        <v>67.5</v>
      </c>
      <c r="W1761" s="172"/>
      <c r="X1761" s="172">
        <v>67.2</v>
      </c>
      <c r="Y1761" s="172"/>
      <c r="Z1761" s="172">
        <v>0.3</v>
      </c>
      <c r="AA1761" s="123">
        <v>570</v>
      </c>
      <c r="AB1761" s="123"/>
      <c r="AC1761" s="123"/>
      <c r="AD1761" s="123"/>
      <c r="AE1761" s="123"/>
      <c r="AF1761" s="123"/>
      <c r="AG1761" s="214"/>
      <c r="AH1761" s="229" t="str">
        <f t="shared" si="241"/>
        <v>a2</v>
      </c>
      <c r="AI1761" s="122"/>
      <c r="AJ1761" s="122"/>
      <c r="AK1761" s="122"/>
      <c r="AL1761" s="122"/>
      <c r="AM1761" s="122"/>
      <c r="AN1761" s="173">
        <v>1</v>
      </c>
      <c r="AO1761" s="173"/>
      <c r="AP1761" s="173"/>
      <c r="AQ1761" s="173"/>
      <c r="AR1761" s="173"/>
      <c r="AS1761" s="173"/>
      <c r="AT1761" s="173">
        <v>1</v>
      </c>
      <c r="AU1761" s="173">
        <v>1</v>
      </c>
      <c r="AV1761" s="173">
        <v>2</v>
      </c>
      <c r="AW1761" s="173"/>
      <c r="AX1761" s="173">
        <v>1</v>
      </c>
      <c r="AY1761" s="173"/>
      <c r="AZ1761" s="211">
        <f t="shared" si="247"/>
        <v>1</v>
      </c>
      <c r="BA1761" s="211">
        <f t="shared" si="248"/>
        <v>5</v>
      </c>
      <c r="BB1761" s="205">
        <f t="shared" si="242"/>
        <v>38652</v>
      </c>
      <c r="BC1761" s="205">
        <f t="shared" si="243"/>
        <v>27959</v>
      </c>
      <c r="BD1761" s="205">
        <f t="shared" si="244"/>
        <v>11166</v>
      </c>
      <c r="BE1761" s="205">
        <f t="shared" si="245"/>
        <v>473</v>
      </c>
      <c r="BF1761" s="175">
        <v>27486</v>
      </c>
      <c r="BG1761" s="175"/>
      <c r="BH1761" s="175">
        <v>11166</v>
      </c>
      <c r="BI1761" s="175">
        <v>8178</v>
      </c>
      <c r="BJ1761" s="175">
        <v>2515</v>
      </c>
      <c r="BK1761" s="175">
        <v>9657</v>
      </c>
      <c r="BL1761" s="175">
        <v>4442</v>
      </c>
      <c r="BM1761" s="175">
        <v>1670</v>
      </c>
      <c r="BN1761" s="175">
        <v>71</v>
      </c>
      <c r="BO1761" s="175">
        <v>953</v>
      </c>
      <c r="BP1761" s="198">
        <f t="shared" si="246"/>
        <v>12119</v>
      </c>
    </row>
    <row r="1762" spans="1:68" s="116" customFormat="1" x14ac:dyDescent="0.15">
      <c r="A1762" s="117">
        <v>3421002004</v>
      </c>
      <c r="B1762" s="118" t="s">
        <v>2562</v>
      </c>
      <c r="C1762" s="118" t="s">
        <v>2517</v>
      </c>
      <c r="D1762" s="118" t="s">
        <v>2559</v>
      </c>
      <c r="E1762" s="118" t="s">
        <v>4941</v>
      </c>
      <c r="F1762" s="120">
        <v>9</v>
      </c>
      <c r="G1762" s="119">
        <v>51932</v>
      </c>
      <c r="H1762" s="119"/>
      <c r="I1762" s="120" t="s">
        <v>5820</v>
      </c>
      <c r="J1762" s="120">
        <v>400</v>
      </c>
      <c r="K1762" s="120">
        <v>51932</v>
      </c>
      <c r="L1762" s="120">
        <v>0.35599999999999998</v>
      </c>
      <c r="M1762" s="121" t="s">
        <v>5657</v>
      </c>
      <c r="N1762" s="120">
        <v>1</v>
      </c>
      <c r="O1762" s="119">
        <v>60</v>
      </c>
      <c r="P1762" s="119">
        <v>20</v>
      </c>
      <c r="Q1762" s="119">
        <v>2.2999999999999998</v>
      </c>
      <c r="R1762" s="120" t="s">
        <v>5658</v>
      </c>
      <c r="S1762" s="120">
        <v>0.5</v>
      </c>
      <c r="T1762" s="120"/>
      <c r="U1762" s="120"/>
      <c r="V1762" s="172">
        <v>130.19999999999999</v>
      </c>
      <c r="W1762" s="172">
        <v>42.8</v>
      </c>
      <c r="X1762" s="172">
        <v>83</v>
      </c>
      <c r="Y1762" s="172">
        <v>4.4000000000000004</v>
      </c>
      <c r="Z1762" s="172"/>
      <c r="AA1762" s="123">
        <v>986</v>
      </c>
      <c r="AB1762" s="123"/>
      <c r="AC1762" s="123">
        <v>29</v>
      </c>
      <c r="AD1762" s="123"/>
      <c r="AE1762" s="123"/>
      <c r="AF1762" s="123"/>
      <c r="AG1762" s="214"/>
      <c r="AH1762" s="229" t="str">
        <f t="shared" si="241"/>
        <v>a3</v>
      </c>
      <c r="AI1762" s="122"/>
      <c r="AJ1762" s="122"/>
      <c r="AK1762" s="122"/>
      <c r="AL1762" s="122"/>
      <c r="AM1762" s="122"/>
      <c r="AN1762" s="173"/>
      <c r="AO1762" s="173"/>
      <c r="AP1762" s="173"/>
      <c r="AQ1762" s="173"/>
      <c r="AR1762" s="173"/>
      <c r="AS1762" s="173"/>
      <c r="AT1762" s="173"/>
      <c r="AU1762" s="173"/>
      <c r="AV1762" s="173"/>
      <c r="AW1762" s="173"/>
      <c r="AX1762" s="173"/>
      <c r="AY1762" s="173"/>
      <c r="AZ1762" s="211">
        <f t="shared" si="247"/>
        <v>0</v>
      </c>
      <c r="BA1762" s="211">
        <f t="shared" si="248"/>
        <v>0</v>
      </c>
      <c r="BB1762" s="205">
        <f t="shared" si="242"/>
        <v>0</v>
      </c>
      <c r="BC1762" s="205">
        <f t="shared" si="243"/>
        <v>0</v>
      </c>
      <c r="BD1762" s="205">
        <f t="shared" si="244"/>
        <v>0</v>
      </c>
      <c r="BE1762" s="205">
        <f t="shared" si="245"/>
        <v>0</v>
      </c>
      <c r="BF1762" s="175"/>
      <c r="BG1762" s="175"/>
      <c r="BH1762" s="175"/>
      <c r="BI1762" s="175"/>
      <c r="BJ1762" s="175"/>
      <c r="BK1762" s="175"/>
      <c r="BL1762" s="175"/>
      <c r="BM1762" s="175"/>
      <c r="BN1762" s="175"/>
      <c r="BO1762" s="175"/>
      <c r="BP1762" s="198">
        <f t="shared" si="246"/>
        <v>0</v>
      </c>
    </row>
    <row r="1763" spans="1:68" s="116" customFormat="1" x14ac:dyDescent="0.15">
      <c r="A1763" s="117">
        <v>3421101001</v>
      </c>
      <c r="B1763" s="118" t="s">
        <v>2563</v>
      </c>
      <c r="C1763" s="118" t="s">
        <v>2517</v>
      </c>
      <c r="D1763" s="118" t="s">
        <v>2564</v>
      </c>
      <c r="E1763" s="118" t="s">
        <v>4942</v>
      </c>
      <c r="F1763" s="120">
        <v>43</v>
      </c>
      <c r="G1763" s="119"/>
      <c r="H1763" s="119"/>
      <c r="I1763" s="120" t="s">
        <v>5821</v>
      </c>
      <c r="J1763" s="120">
        <v>25170</v>
      </c>
      <c r="K1763" s="120">
        <v>7776099</v>
      </c>
      <c r="L1763" s="120">
        <v>0.84599999999999997</v>
      </c>
      <c r="M1763" s="121" t="s">
        <v>5654</v>
      </c>
      <c r="N1763" s="120">
        <v>1</v>
      </c>
      <c r="O1763" s="119">
        <v>148.5</v>
      </c>
      <c r="P1763" s="119"/>
      <c r="Q1763" s="119"/>
      <c r="R1763" s="120" t="s">
        <v>5671</v>
      </c>
      <c r="S1763" s="120">
        <v>70.900000000000006</v>
      </c>
      <c r="T1763" s="120"/>
      <c r="U1763" s="120"/>
      <c r="V1763" s="172">
        <v>1813</v>
      </c>
      <c r="W1763" s="172"/>
      <c r="X1763" s="172">
        <v>1813</v>
      </c>
      <c r="Y1763" s="172"/>
      <c r="Z1763" s="172"/>
      <c r="AA1763" s="123">
        <v>26253</v>
      </c>
      <c r="AB1763" s="123"/>
      <c r="AC1763" s="123">
        <v>2202</v>
      </c>
      <c r="AD1763" s="123"/>
      <c r="AE1763" s="123"/>
      <c r="AF1763" s="123"/>
      <c r="AG1763" s="214"/>
      <c r="AH1763" s="229" t="str">
        <f t="shared" si="241"/>
        <v>a3</v>
      </c>
      <c r="AI1763" s="122" t="s">
        <v>5401</v>
      </c>
      <c r="AJ1763" s="122"/>
      <c r="AK1763" s="122" t="s">
        <v>5401</v>
      </c>
      <c r="AL1763" s="122" t="s">
        <v>5401</v>
      </c>
      <c r="AM1763" s="122"/>
      <c r="AN1763" s="173"/>
      <c r="AO1763" s="173"/>
      <c r="AP1763" s="173"/>
      <c r="AQ1763" s="173"/>
      <c r="AR1763" s="173"/>
      <c r="AS1763" s="173"/>
      <c r="AT1763" s="173">
        <v>4</v>
      </c>
      <c r="AU1763" s="173">
        <v>10</v>
      </c>
      <c r="AV1763" s="173">
        <v>12</v>
      </c>
      <c r="AW1763" s="173">
        <v>3</v>
      </c>
      <c r="AX1763" s="173">
        <v>5</v>
      </c>
      <c r="AY1763" s="173"/>
      <c r="AZ1763" s="211">
        <f t="shared" si="247"/>
        <v>0</v>
      </c>
      <c r="BA1763" s="211">
        <f t="shared" si="248"/>
        <v>34</v>
      </c>
      <c r="BB1763" s="205">
        <f t="shared" si="242"/>
        <v>245437</v>
      </c>
      <c r="BC1763" s="205">
        <f t="shared" si="243"/>
        <v>245437</v>
      </c>
      <c r="BD1763" s="205">
        <f t="shared" si="244"/>
        <v>0</v>
      </c>
      <c r="BE1763" s="205">
        <f t="shared" si="245"/>
        <v>0</v>
      </c>
      <c r="BF1763" s="175">
        <v>245437</v>
      </c>
      <c r="BG1763" s="175"/>
      <c r="BH1763" s="175">
        <v>181580</v>
      </c>
      <c r="BI1763" s="175"/>
      <c r="BJ1763" s="175"/>
      <c r="BK1763" s="175">
        <v>27510</v>
      </c>
      <c r="BL1763" s="175">
        <v>12355</v>
      </c>
      <c r="BM1763" s="175"/>
      <c r="BN1763" s="175"/>
      <c r="BO1763" s="175">
        <v>23992</v>
      </c>
      <c r="BP1763" s="198">
        <f t="shared" si="246"/>
        <v>205572</v>
      </c>
    </row>
    <row r="1764" spans="1:68" s="116" customFormat="1" x14ac:dyDescent="0.15">
      <c r="A1764" s="117">
        <v>3421201001</v>
      </c>
      <c r="B1764" s="118" t="s">
        <v>2565</v>
      </c>
      <c r="C1764" s="118" t="s">
        <v>2517</v>
      </c>
      <c r="D1764" s="118" t="s">
        <v>2566</v>
      </c>
      <c r="E1764" s="118" t="s">
        <v>4943</v>
      </c>
      <c r="F1764" s="120">
        <v>27</v>
      </c>
      <c r="G1764" s="119">
        <v>11462910</v>
      </c>
      <c r="H1764" s="119"/>
      <c r="I1764" s="120" t="s">
        <v>5820</v>
      </c>
      <c r="J1764" s="120">
        <v>56250</v>
      </c>
      <c r="K1764" s="120">
        <v>11613709</v>
      </c>
      <c r="L1764" s="120">
        <v>0.56599999999999995</v>
      </c>
      <c r="M1764" s="121" t="s">
        <v>5654</v>
      </c>
      <c r="N1764" s="120">
        <v>1</v>
      </c>
      <c r="O1764" s="119">
        <v>199</v>
      </c>
      <c r="P1764" s="119">
        <v>47</v>
      </c>
      <c r="Q1764" s="119">
        <v>4.0999999999999996</v>
      </c>
      <c r="R1764" s="120" t="s">
        <v>5655</v>
      </c>
      <c r="S1764" s="120">
        <v>227.3</v>
      </c>
      <c r="T1764" s="120"/>
      <c r="U1764" s="120"/>
      <c r="V1764" s="172">
        <v>5491.3</v>
      </c>
      <c r="W1764" s="172">
        <v>1432.6</v>
      </c>
      <c r="X1764" s="172">
        <v>3469.4</v>
      </c>
      <c r="Y1764" s="172">
        <v>589.29999999999995</v>
      </c>
      <c r="Z1764" s="172"/>
      <c r="AA1764" s="123">
        <v>68612.899999999994</v>
      </c>
      <c r="AB1764" s="123"/>
      <c r="AC1764" s="123">
        <v>8047.4</v>
      </c>
      <c r="AD1764" s="123"/>
      <c r="AE1764" s="123"/>
      <c r="AF1764" s="123"/>
      <c r="AG1764" s="214"/>
      <c r="AH1764" s="229" t="str">
        <f t="shared" si="241"/>
        <v>a3</v>
      </c>
      <c r="AI1764" s="122"/>
      <c r="AJ1764" s="122"/>
      <c r="AK1764" s="122"/>
      <c r="AL1764" s="122"/>
      <c r="AM1764" s="122"/>
      <c r="AN1764" s="173">
        <v>5</v>
      </c>
      <c r="AO1764" s="173">
        <v>0.5</v>
      </c>
      <c r="AP1764" s="173"/>
      <c r="AQ1764" s="173"/>
      <c r="AR1764" s="173"/>
      <c r="AS1764" s="173">
        <v>3</v>
      </c>
      <c r="AT1764" s="173">
        <v>5</v>
      </c>
      <c r="AU1764" s="173">
        <v>5</v>
      </c>
      <c r="AV1764" s="173">
        <v>2</v>
      </c>
      <c r="AW1764" s="173">
        <v>4</v>
      </c>
      <c r="AX1764" s="173">
        <v>1</v>
      </c>
      <c r="AY1764" s="173">
        <v>2</v>
      </c>
      <c r="AZ1764" s="211">
        <f t="shared" si="247"/>
        <v>8.5</v>
      </c>
      <c r="BA1764" s="211">
        <f t="shared" si="248"/>
        <v>19</v>
      </c>
      <c r="BB1764" s="205">
        <f t="shared" si="242"/>
        <v>491700</v>
      </c>
      <c r="BC1764" s="205">
        <f t="shared" si="243"/>
        <v>491700</v>
      </c>
      <c r="BD1764" s="205">
        <f t="shared" si="244"/>
        <v>0</v>
      </c>
      <c r="BE1764" s="205">
        <f t="shared" si="245"/>
        <v>0</v>
      </c>
      <c r="BF1764" s="175">
        <v>491700</v>
      </c>
      <c r="BG1764" s="175">
        <v>34710</v>
      </c>
      <c r="BH1764" s="175">
        <v>163463</v>
      </c>
      <c r="BI1764" s="175"/>
      <c r="BJ1764" s="175"/>
      <c r="BK1764" s="175">
        <v>123167</v>
      </c>
      <c r="BL1764" s="175">
        <v>12563</v>
      </c>
      <c r="BM1764" s="175">
        <v>76344</v>
      </c>
      <c r="BN1764" s="175">
        <v>42025</v>
      </c>
      <c r="BO1764" s="175">
        <v>39428</v>
      </c>
      <c r="BP1764" s="198">
        <f t="shared" si="246"/>
        <v>202891</v>
      </c>
    </row>
    <row r="1765" spans="1:68" s="116" customFormat="1" x14ac:dyDescent="0.15">
      <c r="A1765" s="117">
        <v>3421201002</v>
      </c>
      <c r="B1765" s="118" t="s">
        <v>2567</v>
      </c>
      <c r="C1765" s="118" t="s">
        <v>2517</v>
      </c>
      <c r="D1765" s="118" t="s">
        <v>2566</v>
      </c>
      <c r="E1765" s="118" t="s">
        <v>4944</v>
      </c>
      <c r="F1765" s="120">
        <v>15</v>
      </c>
      <c r="G1765" s="119">
        <v>645744</v>
      </c>
      <c r="H1765" s="119"/>
      <c r="I1765" s="120" t="s">
        <v>5820</v>
      </c>
      <c r="J1765" s="120">
        <v>4900</v>
      </c>
      <c r="K1765" s="120">
        <v>645744</v>
      </c>
      <c r="L1765" s="120">
        <v>0.36099999999999999</v>
      </c>
      <c r="M1765" s="121" t="s">
        <v>5657</v>
      </c>
      <c r="N1765" s="120">
        <v>1</v>
      </c>
      <c r="O1765" s="119">
        <v>225</v>
      </c>
      <c r="P1765" s="119">
        <v>32</v>
      </c>
      <c r="Q1765" s="119">
        <v>7.6</v>
      </c>
      <c r="R1765" s="120" t="s">
        <v>5660</v>
      </c>
      <c r="S1765" s="120">
        <v>2.8250000000000002</v>
      </c>
      <c r="T1765" s="120"/>
      <c r="U1765" s="120"/>
      <c r="V1765" s="172">
        <v>482.5</v>
      </c>
      <c r="W1765" s="172">
        <v>100.8</v>
      </c>
      <c r="X1765" s="172">
        <v>223.1</v>
      </c>
      <c r="Y1765" s="172">
        <v>69</v>
      </c>
      <c r="Z1765" s="172">
        <v>89.6</v>
      </c>
      <c r="AA1765" s="123">
        <v>6208.9</v>
      </c>
      <c r="AB1765" s="123"/>
      <c r="AC1765" s="123">
        <v>525</v>
      </c>
      <c r="AD1765" s="123"/>
      <c r="AE1765" s="123"/>
      <c r="AF1765" s="123"/>
      <c r="AG1765" s="214"/>
      <c r="AH1765" s="229" t="str">
        <f t="shared" si="241"/>
        <v>a3</v>
      </c>
      <c r="AI1765" s="122"/>
      <c r="AJ1765" s="122"/>
      <c r="AK1765" s="122"/>
      <c r="AL1765" s="122"/>
      <c r="AM1765" s="122"/>
      <c r="AN1765" s="173"/>
      <c r="AO1765" s="173"/>
      <c r="AP1765" s="173"/>
      <c r="AQ1765" s="173"/>
      <c r="AR1765" s="173"/>
      <c r="AS1765" s="173">
        <v>0.5</v>
      </c>
      <c r="AT1765" s="173"/>
      <c r="AU1765" s="173"/>
      <c r="AV1765" s="173"/>
      <c r="AW1765" s="173"/>
      <c r="AX1765" s="173"/>
      <c r="AY1765" s="173">
        <v>1</v>
      </c>
      <c r="AZ1765" s="211">
        <f t="shared" si="247"/>
        <v>0.5</v>
      </c>
      <c r="BA1765" s="211">
        <f t="shared" si="248"/>
        <v>1</v>
      </c>
      <c r="BB1765" s="205">
        <f t="shared" si="242"/>
        <v>64772</v>
      </c>
      <c r="BC1765" s="205">
        <f t="shared" si="243"/>
        <v>64772</v>
      </c>
      <c r="BD1765" s="205">
        <f t="shared" si="244"/>
        <v>0</v>
      </c>
      <c r="BE1765" s="205">
        <f t="shared" si="245"/>
        <v>0</v>
      </c>
      <c r="BF1765" s="175">
        <v>64772</v>
      </c>
      <c r="BG1765" s="175"/>
      <c r="BH1765" s="175">
        <v>27834</v>
      </c>
      <c r="BI1765" s="175"/>
      <c r="BJ1765" s="175"/>
      <c r="BK1765" s="175">
        <v>11234</v>
      </c>
      <c r="BL1765" s="175">
        <v>7319</v>
      </c>
      <c r="BM1765" s="175">
        <v>8733</v>
      </c>
      <c r="BN1765" s="175">
        <v>119</v>
      </c>
      <c r="BO1765" s="175">
        <v>9533</v>
      </c>
      <c r="BP1765" s="198">
        <f t="shared" si="246"/>
        <v>37367</v>
      </c>
    </row>
    <row r="1766" spans="1:68" s="116" customFormat="1" x14ac:dyDescent="0.15">
      <c r="A1766" s="117">
        <v>3421201003</v>
      </c>
      <c r="B1766" s="118" t="s">
        <v>2568</v>
      </c>
      <c r="C1766" s="118" t="s">
        <v>2517</v>
      </c>
      <c r="D1766" s="118" t="s">
        <v>2566</v>
      </c>
      <c r="E1766" s="118" t="s">
        <v>4945</v>
      </c>
      <c r="F1766" s="120">
        <v>6</v>
      </c>
      <c r="G1766" s="119">
        <v>212556</v>
      </c>
      <c r="H1766" s="119"/>
      <c r="I1766" s="120" t="s">
        <v>5820</v>
      </c>
      <c r="J1766" s="120">
        <v>2200</v>
      </c>
      <c r="K1766" s="120">
        <v>212556</v>
      </c>
      <c r="L1766" s="120">
        <v>0.26500000000000001</v>
      </c>
      <c r="M1766" s="121" t="s">
        <v>5657</v>
      </c>
      <c r="N1766" s="120">
        <v>1</v>
      </c>
      <c r="O1766" s="119">
        <v>242</v>
      </c>
      <c r="P1766" s="119">
        <v>44</v>
      </c>
      <c r="Q1766" s="119">
        <v>5.5</v>
      </c>
      <c r="R1766" s="120"/>
      <c r="S1766" s="120"/>
      <c r="T1766" s="120"/>
      <c r="U1766" s="120" t="s">
        <v>5694</v>
      </c>
      <c r="V1766" s="172">
        <v>265.34500000000003</v>
      </c>
      <c r="W1766" s="172"/>
      <c r="X1766" s="172">
        <v>167.285</v>
      </c>
      <c r="Y1766" s="172">
        <v>41.84</v>
      </c>
      <c r="Z1766" s="172">
        <v>56.22</v>
      </c>
      <c r="AA1766" s="123">
        <v>1981.6</v>
      </c>
      <c r="AB1766" s="123"/>
      <c r="AC1766" s="123">
        <v>136.5</v>
      </c>
      <c r="AD1766" s="123"/>
      <c r="AE1766" s="123"/>
      <c r="AF1766" s="123"/>
      <c r="AG1766" s="214"/>
      <c r="AH1766" s="229" t="str">
        <f t="shared" si="241"/>
        <v>a3</v>
      </c>
      <c r="AI1766" s="122"/>
      <c r="AJ1766" s="122"/>
      <c r="AK1766" s="122"/>
      <c r="AL1766" s="122"/>
      <c r="AM1766" s="122"/>
      <c r="AN1766" s="173"/>
      <c r="AO1766" s="173"/>
      <c r="AP1766" s="173"/>
      <c r="AQ1766" s="173"/>
      <c r="AR1766" s="173"/>
      <c r="AS1766" s="173">
        <v>0.5</v>
      </c>
      <c r="AT1766" s="173">
        <v>1</v>
      </c>
      <c r="AU1766" s="173">
        <v>0.5</v>
      </c>
      <c r="AV1766" s="173"/>
      <c r="AW1766" s="173"/>
      <c r="AX1766" s="173"/>
      <c r="AY1766" s="173"/>
      <c r="AZ1766" s="211">
        <f t="shared" si="247"/>
        <v>0.5</v>
      </c>
      <c r="BA1766" s="211">
        <f t="shared" si="248"/>
        <v>1.5</v>
      </c>
      <c r="BB1766" s="205">
        <f t="shared" si="242"/>
        <v>26725</v>
      </c>
      <c r="BC1766" s="205">
        <f t="shared" si="243"/>
        <v>26725</v>
      </c>
      <c r="BD1766" s="205">
        <f t="shared" si="244"/>
        <v>0</v>
      </c>
      <c r="BE1766" s="205">
        <f t="shared" si="245"/>
        <v>0</v>
      </c>
      <c r="BF1766" s="175">
        <v>26725</v>
      </c>
      <c r="BG1766" s="175"/>
      <c r="BH1766" s="175">
        <v>11278</v>
      </c>
      <c r="BI1766" s="175"/>
      <c r="BJ1766" s="175"/>
      <c r="BK1766" s="175">
        <v>2570</v>
      </c>
      <c r="BL1766" s="175">
        <v>1670</v>
      </c>
      <c r="BM1766" s="175">
        <v>3833</v>
      </c>
      <c r="BN1766" s="175">
        <v>852</v>
      </c>
      <c r="BO1766" s="175">
        <v>6522</v>
      </c>
      <c r="BP1766" s="198">
        <f t="shared" si="246"/>
        <v>17800</v>
      </c>
    </row>
    <row r="1767" spans="1:68" s="116" customFormat="1" x14ac:dyDescent="0.15">
      <c r="A1767" s="117">
        <v>3421202004</v>
      </c>
      <c r="B1767" s="118" t="s">
        <v>2569</v>
      </c>
      <c r="C1767" s="118" t="s">
        <v>2517</v>
      </c>
      <c r="D1767" s="118" t="s">
        <v>2566</v>
      </c>
      <c r="E1767" s="118" t="s">
        <v>4946</v>
      </c>
      <c r="F1767" s="120">
        <v>15</v>
      </c>
      <c r="G1767" s="119"/>
      <c r="H1767" s="119"/>
      <c r="I1767" s="120" t="s">
        <v>5820</v>
      </c>
      <c r="J1767" s="120">
        <v>540</v>
      </c>
      <c r="K1767" s="120">
        <v>48973</v>
      </c>
      <c r="L1767" s="120">
        <v>0.248</v>
      </c>
      <c r="M1767" s="121" t="s">
        <v>5662</v>
      </c>
      <c r="N1767" s="120">
        <v>1</v>
      </c>
      <c r="O1767" s="119">
        <v>166</v>
      </c>
      <c r="P1767" s="119">
        <v>30</v>
      </c>
      <c r="Q1767" s="119">
        <v>3.4</v>
      </c>
      <c r="R1767" s="120" t="s">
        <v>5660</v>
      </c>
      <c r="S1767" s="120">
        <v>0.16500000000000001</v>
      </c>
      <c r="T1767" s="120"/>
      <c r="U1767" s="120"/>
      <c r="V1767" s="172">
        <v>102.4</v>
      </c>
      <c r="W1767" s="172"/>
      <c r="X1767" s="172">
        <v>67.3</v>
      </c>
      <c r="Y1767" s="172">
        <v>7.5</v>
      </c>
      <c r="Z1767" s="172">
        <v>27.6</v>
      </c>
      <c r="AA1767" s="123">
        <v>504</v>
      </c>
      <c r="AB1767" s="123"/>
      <c r="AC1767" s="123"/>
      <c r="AD1767" s="123"/>
      <c r="AE1767" s="123"/>
      <c r="AF1767" s="123"/>
      <c r="AG1767" s="214"/>
      <c r="AH1767" s="229" t="str">
        <f t="shared" si="241"/>
        <v>a2</v>
      </c>
      <c r="AI1767" s="122"/>
      <c r="AJ1767" s="122"/>
      <c r="AK1767" s="122"/>
      <c r="AL1767" s="122"/>
      <c r="AM1767" s="122"/>
      <c r="AN1767" s="173"/>
      <c r="AO1767" s="173"/>
      <c r="AP1767" s="173"/>
      <c r="AQ1767" s="173"/>
      <c r="AR1767" s="173"/>
      <c r="AS1767" s="173">
        <v>0.5</v>
      </c>
      <c r="AT1767" s="173">
        <v>0.5</v>
      </c>
      <c r="AU1767" s="173">
        <v>0.5</v>
      </c>
      <c r="AV1767" s="173"/>
      <c r="AW1767" s="173"/>
      <c r="AX1767" s="173"/>
      <c r="AY1767" s="173"/>
      <c r="AZ1767" s="211">
        <f t="shared" si="247"/>
        <v>0.5</v>
      </c>
      <c r="BA1767" s="211">
        <f t="shared" si="248"/>
        <v>1</v>
      </c>
      <c r="BB1767" s="205">
        <f t="shared" si="242"/>
        <v>25265</v>
      </c>
      <c r="BC1767" s="205">
        <f t="shared" si="243"/>
        <v>25265</v>
      </c>
      <c r="BD1767" s="205">
        <f t="shared" si="244"/>
        <v>0</v>
      </c>
      <c r="BE1767" s="205">
        <f t="shared" si="245"/>
        <v>0</v>
      </c>
      <c r="BF1767" s="175">
        <v>25265</v>
      </c>
      <c r="BG1767" s="175"/>
      <c r="BH1767" s="175">
        <v>5298</v>
      </c>
      <c r="BI1767" s="175"/>
      <c r="BJ1767" s="175"/>
      <c r="BK1767" s="175">
        <v>7707</v>
      </c>
      <c r="BL1767" s="175">
        <v>1995</v>
      </c>
      <c r="BM1767" s="175">
        <v>1547</v>
      </c>
      <c r="BN1767" s="175">
        <v>35</v>
      </c>
      <c r="BO1767" s="175">
        <v>8683</v>
      </c>
      <c r="BP1767" s="198">
        <f t="shared" si="246"/>
        <v>13981</v>
      </c>
    </row>
    <row r="1768" spans="1:68" s="116" customFormat="1" x14ac:dyDescent="0.15">
      <c r="A1768" s="117">
        <v>3421202005</v>
      </c>
      <c r="B1768" s="118" t="s">
        <v>2570</v>
      </c>
      <c r="C1768" s="118" t="s">
        <v>2517</v>
      </c>
      <c r="D1768" s="118" t="s">
        <v>2566</v>
      </c>
      <c r="E1768" s="118" t="s">
        <v>4947</v>
      </c>
      <c r="F1768" s="120">
        <v>13</v>
      </c>
      <c r="G1768" s="119">
        <v>114297</v>
      </c>
      <c r="H1768" s="119"/>
      <c r="I1768" s="120" t="s">
        <v>5820</v>
      </c>
      <c r="J1768" s="120">
        <v>450</v>
      </c>
      <c r="K1768" s="120">
        <v>114297</v>
      </c>
      <c r="L1768" s="120">
        <v>0.69599999999999995</v>
      </c>
      <c r="M1768" s="121" t="s">
        <v>5657</v>
      </c>
      <c r="N1768" s="120">
        <v>1</v>
      </c>
      <c r="O1768" s="119">
        <v>180</v>
      </c>
      <c r="P1768" s="119">
        <v>36</v>
      </c>
      <c r="Q1768" s="119">
        <v>4</v>
      </c>
      <c r="R1768" s="120" t="s">
        <v>5660</v>
      </c>
      <c r="S1768" s="120">
        <v>0.47</v>
      </c>
      <c r="T1768" s="120"/>
      <c r="U1768" s="120"/>
      <c r="V1768" s="172">
        <v>115.8</v>
      </c>
      <c r="W1768" s="172"/>
      <c r="X1768" s="172">
        <v>64.8</v>
      </c>
      <c r="Y1768" s="172">
        <v>21.6</v>
      </c>
      <c r="Z1768" s="172">
        <v>29.4</v>
      </c>
      <c r="AA1768" s="123">
        <v>911</v>
      </c>
      <c r="AB1768" s="123"/>
      <c r="AC1768" s="123"/>
      <c r="AD1768" s="123"/>
      <c r="AE1768" s="123"/>
      <c r="AF1768" s="123"/>
      <c r="AG1768" s="214"/>
      <c r="AH1768" s="229" t="str">
        <f t="shared" si="241"/>
        <v>a2</v>
      </c>
      <c r="AI1768" s="122"/>
      <c r="AJ1768" s="122"/>
      <c r="AK1768" s="122"/>
      <c r="AL1768" s="122"/>
      <c r="AM1768" s="122"/>
      <c r="AN1768" s="173"/>
      <c r="AO1768" s="173"/>
      <c r="AP1768" s="173"/>
      <c r="AQ1768" s="173"/>
      <c r="AR1768" s="173"/>
      <c r="AS1768" s="173">
        <v>0.5</v>
      </c>
      <c r="AT1768" s="173">
        <v>0.5</v>
      </c>
      <c r="AU1768" s="173">
        <v>0.5</v>
      </c>
      <c r="AV1768" s="173"/>
      <c r="AW1768" s="173"/>
      <c r="AX1768" s="173"/>
      <c r="AY1768" s="173"/>
      <c r="AZ1768" s="211">
        <f t="shared" si="247"/>
        <v>0.5</v>
      </c>
      <c r="BA1768" s="211">
        <f t="shared" si="248"/>
        <v>1</v>
      </c>
      <c r="BB1768" s="205">
        <f t="shared" si="242"/>
        <v>28917</v>
      </c>
      <c r="BC1768" s="205">
        <f t="shared" si="243"/>
        <v>28917</v>
      </c>
      <c r="BD1768" s="205">
        <f t="shared" si="244"/>
        <v>0</v>
      </c>
      <c r="BE1768" s="205">
        <f t="shared" si="245"/>
        <v>0</v>
      </c>
      <c r="BF1768" s="175">
        <v>28917</v>
      </c>
      <c r="BG1768" s="175"/>
      <c r="BH1768" s="175">
        <v>6016</v>
      </c>
      <c r="BI1768" s="175"/>
      <c r="BJ1768" s="175"/>
      <c r="BK1768" s="175">
        <v>13002</v>
      </c>
      <c r="BL1768" s="175"/>
      <c r="BM1768" s="175">
        <v>2431</v>
      </c>
      <c r="BN1768" s="175">
        <v>80</v>
      </c>
      <c r="BO1768" s="175">
        <v>7388</v>
      </c>
      <c r="BP1768" s="198">
        <f t="shared" si="246"/>
        <v>13404</v>
      </c>
    </row>
    <row r="1769" spans="1:68" s="116" customFormat="1" x14ac:dyDescent="0.15">
      <c r="A1769" s="117">
        <v>3421301001</v>
      </c>
      <c r="B1769" s="118" t="s">
        <v>2571</v>
      </c>
      <c r="C1769" s="118" t="s">
        <v>2517</v>
      </c>
      <c r="D1769" s="118" t="s">
        <v>2572</v>
      </c>
      <c r="E1769" s="118" t="s">
        <v>4948</v>
      </c>
      <c r="F1769" s="120">
        <v>31</v>
      </c>
      <c r="G1769" s="119">
        <v>718535</v>
      </c>
      <c r="H1769" s="119"/>
      <c r="I1769" s="120" t="s">
        <v>5820</v>
      </c>
      <c r="J1769" s="120">
        <v>3160</v>
      </c>
      <c r="K1769" s="120">
        <v>718535</v>
      </c>
      <c r="L1769" s="120">
        <v>0.623</v>
      </c>
      <c r="M1769" s="121" t="s">
        <v>5654</v>
      </c>
      <c r="N1769" s="120">
        <v>1</v>
      </c>
      <c r="O1769" s="119">
        <v>219.3</v>
      </c>
      <c r="P1769" s="119"/>
      <c r="Q1769" s="119"/>
      <c r="R1769" s="120" t="s">
        <v>5655</v>
      </c>
      <c r="S1769" s="120">
        <v>9.1999999999999993</v>
      </c>
      <c r="T1769" s="120"/>
      <c r="U1769" s="120"/>
      <c r="V1769" s="172">
        <v>521.1</v>
      </c>
      <c r="W1769" s="172"/>
      <c r="X1769" s="172">
        <v>327.7</v>
      </c>
      <c r="Y1769" s="172">
        <v>46.5</v>
      </c>
      <c r="Z1769" s="172">
        <v>146.9</v>
      </c>
      <c r="AA1769" s="123">
        <v>39231</v>
      </c>
      <c r="AB1769" s="123"/>
      <c r="AC1769" s="123">
        <v>110</v>
      </c>
      <c r="AD1769" s="123"/>
      <c r="AE1769" s="123"/>
      <c r="AF1769" s="123"/>
      <c r="AG1769" s="214"/>
      <c r="AH1769" s="229" t="str">
        <f t="shared" si="241"/>
        <v>a3</v>
      </c>
      <c r="AI1769" s="122"/>
      <c r="AJ1769" s="122"/>
      <c r="AK1769" s="122"/>
      <c r="AL1769" s="122"/>
      <c r="AM1769" s="122"/>
      <c r="AN1769" s="173">
        <v>1</v>
      </c>
      <c r="AO1769" s="173"/>
      <c r="AP1769" s="173"/>
      <c r="AQ1769" s="173"/>
      <c r="AR1769" s="173"/>
      <c r="AS1769" s="173">
        <v>1</v>
      </c>
      <c r="AT1769" s="173">
        <v>3</v>
      </c>
      <c r="AU1769" s="173">
        <v>3</v>
      </c>
      <c r="AV1769" s="173">
        <v>1</v>
      </c>
      <c r="AW1769" s="173">
        <v>1</v>
      </c>
      <c r="AX1769" s="173">
        <v>1</v>
      </c>
      <c r="AY1769" s="173"/>
      <c r="AZ1769" s="211">
        <f t="shared" si="247"/>
        <v>2</v>
      </c>
      <c r="BA1769" s="211">
        <f t="shared" si="248"/>
        <v>9</v>
      </c>
      <c r="BB1769" s="205">
        <f t="shared" si="242"/>
        <v>136605</v>
      </c>
      <c r="BC1769" s="205">
        <f t="shared" si="243"/>
        <v>102103</v>
      </c>
      <c r="BD1769" s="205">
        <f t="shared" si="244"/>
        <v>35882</v>
      </c>
      <c r="BE1769" s="205">
        <f t="shared" si="245"/>
        <v>1380</v>
      </c>
      <c r="BF1769" s="175">
        <v>100723</v>
      </c>
      <c r="BG1769" s="175"/>
      <c r="BH1769" s="175">
        <v>64050</v>
      </c>
      <c r="BI1769" s="175">
        <v>34502</v>
      </c>
      <c r="BJ1769" s="175"/>
      <c r="BK1769" s="175">
        <v>9424</v>
      </c>
      <c r="BL1769" s="175">
        <v>5328</v>
      </c>
      <c r="BM1769" s="175">
        <v>12573</v>
      </c>
      <c r="BN1769" s="175">
        <v>6541</v>
      </c>
      <c r="BO1769" s="175">
        <v>4187</v>
      </c>
      <c r="BP1769" s="198">
        <f t="shared" si="246"/>
        <v>68237</v>
      </c>
    </row>
    <row r="1770" spans="1:68" s="116" customFormat="1" x14ac:dyDescent="0.15">
      <c r="A1770" s="117">
        <v>3421301002</v>
      </c>
      <c r="B1770" s="118" t="s">
        <v>479</v>
      </c>
      <c r="C1770" s="118" t="s">
        <v>2517</v>
      </c>
      <c r="D1770" s="118" t="s">
        <v>2572</v>
      </c>
      <c r="E1770" s="118" t="s">
        <v>4949</v>
      </c>
      <c r="F1770" s="120">
        <v>22</v>
      </c>
      <c r="G1770" s="119">
        <v>801750</v>
      </c>
      <c r="H1770" s="119"/>
      <c r="I1770" s="120" t="s">
        <v>5820</v>
      </c>
      <c r="J1770" s="120">
        <v>7040</v>
      </c>
      <c r="K1770" s="120">
        <v>801750</v>
      </c>
      <c r="L1770" s="120">
        <v>0.312</v>
      </c>
      <c r="M1770" s="121" t="s">
        <v>5654</v>
      </c>
      <c r="N1770" s="120">
        <v>1</v>
      </c>
      <c r="O1770" s="119">
        <v>123.6</v>
      </c>
      <c r="P1770" s="119"/>
      <c r="Q1770" s="119"/>
      <c r="R1770" s="120" t="s">
        <v>5655</v>
      </c>
      <c r="S1770" s="120">
        <v>10.1</v>
      </c>
      <c r="T1770" s="120"/>
      <c r="U1770" s="120"/>
      <c r="V1770" s="172">
        <v>759.1</v>
      </c>
      <c r="W1770" s="172"/>
      <c r="X1770" s="172">
        <v>87</v>
      </c>
      <c r="Y1770" s="172">
        <v>50</v>
      </c>
      <c r="Z1770" s="172">
        <v>622.1</v>
      </c>
      <c r="AA1770" s="123"/>
      <c r="AB1770" s="123"/>
      <c r="AC1770" s="123">
        <v>157</v>
      </c>
      <c r="AD1770" s="123"/>
      <c r="AE1770" s="123"/>
      <c r="AF1770" s="123"/>
      <c r="AG1770" s="214"/>
      <c r="AH1770" s="229" t="str">
        <f t="shared" si="241"/>
        <v>a3</v>
      </c>
      <c r="AI1770" s="122"/>
      <c r="AJ1770" s="122"/>
      <c r="AK1770" s="122"/>
      <c r="AL1770" s="122"/>
      <c r="AM1770" s="122"/>
      <c r="AN1770" s="173">
        <v>4</v>
      </c>
      <c r="AO1770" s="173"/>
      <c r="AP1770" s="173"/>
      <c r="AQ1770" s="173"/>
      <c r="AR1770" s="173"/>
      <c r="AS1770" s="173">
        <v>1</v>
      </c>
      <c r="AT1770" s="173">
        <v>4</v>
      </c>
      <c r="AU1770" s="173">
        <v>4</v>
      </c>
      <c r="AV1770" s="173">
        <v>1</v>
      </c>
      <c r="AW1770" s="173">
        <v>1</v>
      </c>
      <c r="AX1770" s="173">
        <v>2</v>
      </c>
      <c r="AY1770" s="173"/>
      <c r="AZ1770" s="211">
        <f t="shared" si="247"/>
        <v>5</v>
      </c>
      <c r="BA1770" s="211">
        <f t="shared" si="248"/>
        <v>12</v>
      </c>
      <c r="BB1770" s="205">
        <f t="shared" si="242"/>
        <v>178286</v>
      </c>
      <c r="BC1770" s="205">
        <f t="shared" si="243"/>
        <v>130304</v>
      </c>
      <c r="BD1770" s="205">
        <f t="shared" si="244"/>
        <v>50118</v>
      </c>
      <c r="BE1770" s="205">
        <f t="shared" si="245"/>
        <v>2136</v>
      </c>
      <c r="BF1770" s="175">
        <v>128168</v>
      </c>
      <c r="BG1770" s="175"/>
      <c r="BH1770" s="175">
        <v>79800</v>
      </c>
      <c r="BI1770" s="175">
        <v>47982</v>
      </c>
      <c r="BJ1770" s="175"/>
      <c r="BK1770" s="175">
        <v>9265</v>
      </c>
      <c r="BL1770" s="175">
        <v>10481</v>
      </c>
      <c r="BM1770" s="175">
        <v>16750</v>
      </c>
      <c r="BN1770" s="175">
        <v>2128</v>
      </c>
      <c r="BO1770" s="175">
        <v>11880</v>
      </c>
      <c r="BP1770" s="198">
        <f t="shared" si="246"/>
        <v>91680</v>
      </c>
    </row>
    <row r="1771" spans="1:68" s="116" customFormat="1" x14ac:dyDescent="0.15">
      <c r="A1771" s="117">
        <v>3421301003</v>
      </c>
      <c r="B1771" s="118" t="s">
        <v>2573</v>
      </c>
      <c r="C1771" s="118" t="s">
        <v>2517</v>
      </c>
      <c r="D1771" s="118" t="s">
        <v>2572</v>
      </c>
      <c r="E1771" s="118" t="s">
        <v>4950</v>
      </c>
      <c r="F1771" s="120">
        <v>19</v>
      </c>
      <c r="G1771" s="119">
        <v>3284800</v>
      </c>
      <c r="H1771" s="119"/>
      <c r="I1771" s="120" t="s">
        <v>5820</v>
      </c>
      <c r="J1771" s="120">
        <v>16226</v>
      </c>
      <c r="K1771" s="120">
        <v>3284800</v>
      </c>
      <c r="L1771" s="120">
        <v>0.55500000000000005</v>
      </c>
      <c r="M1771" s="121" t="s">
        <v>5654</v>
      </c>
      <c r="N1771" s="120">
        <v>1</v>
      </c>
      <c r="O1771" s="119">
        <v>261.7</v>
      </c>
      <c r="P1771" s="119">
        <v>46.1</v>
      </c>
      <c r="Q1771" s="119">
        <v>5.4</v>
      </c>
      <c r="R1771" s="120"/>
      <c r="S1771" s="120"/>
      <c r="T1771" s="120"/>
      <c r="U1771" s="120"/>
      <c r="V1771" s="172">
        <v>2293</v>
      </c>
      <c r="W1771" s="172">
        <v>323.5</v>
      </c>
      <c r="X1771" s="172">
        <v>1094.5</v>
      </c>
      <c r="Y1771" s="172">
        <v>175.7</v>
      </c>
      <c r="Z1771" s="172">
        <v>699.3</v>
      </c>
      <c r="AA1771" s="123">
        <v>47945</v>
      </c>
      <c r="AB1771" s="123"/>
      <c r="AC1771" s="123">
        <v>779.9</v>
      </c>
      <c r="AD1771" s="123"/>
      <c r="AE1771" s="123"/>
      <c r="AF1771" s="123"/>
      <c r="AG1771" s="214"/>
      <c r="AH1771" s="229" t="str">
        <f t="shared" si="241"/>
        <v>a3</v>
      </c>
      <c r="AI1771" s="122"/>
      <c r="AJ1771" s="122"/>
      <c r="AK1771" s="122"/>
      <c r="AL1771" s="122"/>
      <c r="AM1771" s="122"/>
      <c r="AN1771" s="173">
        <v>4</v>
      </c>
      <c r="AO1771" s="173"/>
      <c r="AP1771" s="173"/>
      <c r="AQ1771" s="173"/>
      <c r="AR1771" s="173"/>
      <c r="AS1771" s="173">
        <v>1</v>
      </c>
      <c r="AT1771" s="173">
        <v>5</v>
      </c>
      <c r="AU1771" s="173">
        <v>5</v>
      </c>
      <c r="AV1771" s="173">
        <v>2</v>
      </c>
      <c r="AW1771" s="173">
        <v>2</v>
      </c>
      <c r="AX1771" s="173">
        <v>2</v>
      </c>
      <c r="AY1771" s="173"/>
      <c r="AZ1771" s="211">
        <f t="shared" si="247"/>
        <v>5</v>
      </c>
      <c r="BA1771" s="211">
        <f t="shared" si="248"/>
        <v>16</v>
      </c>
      <c r="BB1771" s="205">
        <f t="shared" si="242"/>
        <v>323308</v>
      </c>
      <c r="BC1771" s="205">
        <f t="shared" si="243"/>
        <v>259848</v>
      </c>
      <c r="BD1771" s="205">
        <f t="shared" si="244"/>
        <v>65998</v>
      </c>
      <c r="BE1771" s="205">
        <f t="shared" si="245"/>
        <v>2538</v>
      </c>
      <c r="BF1771" s="175">
        <v>257310</v>
      </c>
      <c r="BG1771" s="175">
        <v>28375</v>
      </c>
      <c r="BH1771" s="175">
        <v>115080</v>
      </c>
      <c r="BI1771" s="175">
        <v>63460</v>
      </c>
      <c r="BJ1771" s="175"/>
      <c r="BK1771" s="175">
        <v>50856</v>
      </c>
      <c r="BL1771" s="175">
        <v>6087</v>
      </c>
      <c r="BM1771" s="175">
        <v>36707</v>
      </c>
      <c r="BN1771" s="175">
        <v>13599</v>
      </c>
      <c r="BO1771" s="175">
        <v>9144</v>
      </c>
      <c r="BP1771" s="198">
        <f t="shared" si="246"/>
        <v>124224</v>
      </c>
    </row>
    <row r="1772" spans="1:68" s="116" customFormat="1" x14ac:dyDescent="0.15">
      <c r="A1772" s="117">
        <v>3421302004</v>
      </c>
      <c r="B1772" s="118" t="s">
        <v>2574</v>
      </c>
      <c r="C1772" s="118" t="s">
        <v>2517</v>
      </c>
      <c r="D1772" s="118" t="s">
        <v>2572</v>
      </c>
      <c r="E1772" s="118" t="s">
        <v>4951</v>
      </c>
      <c r="F1772" s="120">
        <v>12</v>
      </c>
      <c r="G1772" s="119">
        <v>114981</v>
      </c>
      <c r="H1772" s="119"/>
      <c r="I1772" s="120" t="s">
        <v>5820</v>
      </c>
      <c r="J1772" s="120">
        <v>590</v>
      </c>
      <c r="K1772" s="120">
        <v>114981</v>
      </c>
      <c r="L1772" s="120">
        <v>0.53400000000000003</v>
      </c>
      <c r="M1772" s="121" t="s">
        <v>5657</v>
      </c>
      <c r="N1772" s="120">
        <v>1</v>
      </c>
      <c r="O1772" s="119">
        <v>118.7</v>
      </c>
      <c r="P1772" s="119">
        <v>26.5</v>
      </c>
      <c r="Q1772" s="119">
        <v>2.9</v>
      </c>
      <c r="R1772" s="120" t="s">
        <v>5658</v>
      </c>
      <c r="S1772" s="120">
        <v>0.32600000000000001</v>
      </c>
      <c r="T1772" s="120"/>
      <c r="U1772" s="120"/>
      <c r="V1772" s="172">
        <v>125.3</v>
      </c>
      <c r="W1772" s="172">
        <v>15.3</v>
      </c>
      <c r="X1772" s="172">
        <v>61.5</v>
      </c>
      <c r="Y1772" s="172">
        <v>11.9</v>
      </c>
      <c r="Z1772" s="172">
        <v>36.6</v>
      </c>
      <c r="AA1772" s="123">
        <v>530</v>
      </c>
      <c r="AB1772" s="123"/>
      <c r="AC1772" s="123"/>
      <c r="AD1772" s="123"/>
      <c r="AE1772" s="123"/>
      <c r="AF1772" s="123"/>
      <c r="AG1772" s="214"/>
      <c r="AH1772" s="229" t="str">
        <f t="shared" si="241"/>
        <v>a2</v>
      </c>
      <c r="AI1772" s="122"/>
      <c r="AJ1772" s="122"/>
      <c r="AK1772" s="122"/>
      <c r="AL1772" s="122"/>
      <c r="AM1772" s="122"/>
      <c r="AN1772" s="173"/>
      <c r="AO1772" s="173"/>
      <c r="AP1772" s="173"/>
      <c r="AQ1772" s="173"/>
      <c r="AR1772" s="173"/>
      <c r="AS1772" s="173"/>
      <c r="AT1772" s="173"/>
      <c r="AU1772" s="173"/>
      <c r="AV1772" s="173"/>
      <c r="AW1772" s="173"/>
      <c r="AX1772" s="173"/>
      <c r="AY1772" s="173"/>
      <c r="AZ1772" s="211">
        <f t="shared" si="247"/>
        <v>0</v>
      </c>
      <c r="BA1772" s="211">
        <f t="shared" si="248"/>
        <v>0</v>
      </c>
      <c r="BB1772" s="205">
        <f t="shared" si="242"/>
        <v>0</v>
      </c>
      <c r="BC1772" s="205">
        <f t="shared" si="243"/>
        <v>0</v>
      </c>
      <c r="BD1772" s="205">
        <f t="shared" si="244"/>
        <v>0</v>
      </c>
      <c r="BE1772" s="205">
        <f t="shared" si="245"/>
        <v>0</v>
      </c>
      <c r="BF1772" s="175"/>
      <c r="BG1772" s="175"/>
      <c r="BH1772" s="175"/>
      <c r="BI1772" s="175"/>
      <c r="BJ1772" s="175"/>
      <c r="BK1772" s="175"/>
      <c r="BL1772" s="175"/>
      <c r="BM1772" s="175"/>
      <c r="BN1772" s="175"/>
      <c r="BO1772" s="175"/>
      <c r="BP1772" s="198">
        <f t="shared" si="246"/>
        <v>0</v>
      </c>
    </row>
    <row r="1773" spans="1:68" s="116" customFormat="1" x14ac:dyDescent="0.15">
      <c r="A1773" s="117">
        <v>3421302005</v>
      </c>
      <c r="B1773" s="118" t="s">
        <v>2575</v>
      </c>
      <c r="C1773" s="118" t="s">
        <v>2517</v>
      </c>
      <c r="D1773" s="118" t="s">
        <v>2572</v>
      </c>
      <c r="E1773" s="118" t="s">
        <v>4952</v>
      </c>
      <c r="F1773" s="120">
        <v>10</v>
      </c>
      <c r="G1773" s="119">
        <v>210423</v>
      </c>
      <c r="H1773" s="119"/>
      <c r="I1773" s="120" t="s">
        <v>5820</v>
      </c>
      <c r="J1773" s="120">
        <v>1100</v>
      </c>
      <c r="K1773" s="120">
        <v>210423</v>
      </c>
      <c r="L1773" s="120">
        <v>0.52400000000000002</v>
      </c>
      <c r="M1773" s="121" t="s">
        <v>5657</v>
      </c>
      <c r="N1773" s="120">
        <v>1</v>
      </c>
      <c r="O1773" s="119">
        <v>139.30000000000001</v>
      </c>
      <c r="P1773" s="119">
        <v>44.4</v>
      </c>
      <c r="Q1773" s="119">
        <v>4.4000000000000004</v>
      </c>
      <c r="R1773" s="120" t="s">
        <v>5658</v>
      </c>
      <c r="S1773" s="120">
        <v>0.32700000000000001</v>
      </c>
      <c r="T1773" s="120"/>
      <c r="U1773" s="120"/>
      <c r="V1773" s="172">
        <v>149</v>
      </c>
      <c r="W1773" s="172">
        <v>15.6</v>
      </c>
      <c r="X1773" s="172">
        <v>61.3</v>
      </c>
      <c r="Y1773" s="172">
        <v>4.4000000000000004</v>
      </c>
      <c r="Z1773" s="172">
        <v>67.7</v>
      </c>
      <c r="AA1773" s="123"/>
      <c r="AB1773" s="123"/>
      <c r="AC1773" s="123">
        <v>24.6</v>
      </c>
      <c r="AD1773" s="123"/>
      <c r="AE1773" s="123"/>
      <c r="AF1773" s="123"/>
      <c r="AG1773" s="214"/>
      <c r="AH1773" s="229" t="str">
        <f t="shared" si="241"/>
        <v>a3</v>
      </c>
      <c r="AI1773" s="122"/>
      <c r="AJ1773" s="122"/>
      <c r="AK1773" s="122"/>
      <c r="AL1773" s="122"/>
      <c r="AM1773" s="122"/>
      <c r="AN1773" s="173"/>
      <c r="AO1773" s="173"/>
      <c r="AP1773" s="173"/>
      <c r="AQ1773" s="173"/>
      <c r="AR1773" s="173"/>
      <c r="AS1773" s="173"/>
      <c r="AT1773" s="173"/>
      <c r="AU1773" s="173"/>
      <c r="AV1773" s="173"/>
      <c r="AW1773" s="173"/>
      <c r="AX1773" s="173"/>
      <c r="AY1773" s="173"/>
      <c r="AZ1773" s="211">
        <f t="shared" si="247"/>
        <v>0</v>
      </c>
      <c r="BA1773" s="211">
        <f t="shared" si="248"/>
        <v>0</v>
      </c>
      <c r="BB1773" s="205">
        <f t="shared" si="242"/>
        <v>0</v>
      </c>
      <c r="BC1773" s="205">
        <f t="shared" si="243"/>
        <v>0</v>
      </c>
      <c r="BD1773" s="205">
        <f t="shared" si="244"/>
        <v>0</v>
      </c>
      <c r="BE1773" s="205">
        <f t="shared" si="245"/>
        <v>0</v>
      </c>
      <c r="BF1773" s="175"/>
      <c r="BG1773" s="175"/>
      <c r="BH1773" s="175"/>
      <c r="BI1773" s="175"/>
      <c r="BJ1773" s="175"/>
      <c r="BK1773" s="175"/>
      <c r="BL1773" s="175"/>
      <c r="BM1773" s="175"/>
      <c r="BN1773" s="175"/>
      <c r="BO1773" s="175"/>
      <c r="BP1773" s="198">
        <f t="shared" si="246"/>
        <v>0</v>
      </c>
    </row>
    <row r="1774" spans="1:68" s="116" customFormat="1" x14ac:dyDescent="0.15">
      <c r="A1774" s="117">
        <v>3421401001</v>
      </c>
      <c r="B1774" s="118" t="s">
        <v>1846</v>
      </c>
      <c r="C1774" s="118" t="s">
        <v>2517</v>
      </c>
      <c r="D1774" s="118" t="s">
        <v>2576</v>
      </c>
      <c r="E1774" s="118" t="s">
        <v>4953</v>
      </c>
      <c r="F1774" s="120">
        <v>12</v>
      </c>
      <c r="G1774" s="119"/>
      <c r="H1774" s="119"/>
      <c r="I1774" s="120" t="s">
        <v>5820</v>
      </c>
      <c r="J1774" s="120">
        <v>1300</v>
      </c>
      <c r="K1774" s="120">
        <v>322938</v>
      </c>
      <c r="L1774" s="120">
        <v>0.68100000000000005</v>
      </c>
      <c r="M1774" s="121" t="s">
        <v>5654</v>
      </c>
      <c r="N1774" s="120">
        <v>1</v>
      </c>
      <c r="O1774" s="119">
        <v>195.8</v>
      </c>
      <c r="P1774" s="119"/>
      <c r="Q1774" s="119"/>
      <c r="R1774" s="120" t="s">
        <v>5658</v>
      </c>
      <c r="S1774" s="120">
        <v>0.318</v>
      </c>
      <c r="T1774" s="120"/>
      <c r="U1774" s="120"/>
      <c r="V1774" s="172">
        <v>373</v>
      </c>
      <c r="W1774" s="172"/>
      <c r="X1774" s="172"/>
      <c r="Y1774" s="172"/>
      <c r="Z1774" s="172">
        <v>373</v>
      </c>
      <c r="AA1774" s="123">
        <v>3962.8</v>
      </c>
      <c r="AB1774" s="123"/>
      <c r="AC1774" s="123">
        <v>218.7</v>
      </c>
      <c r="AD1774" s="123"/>
      <c r="AE1774" s="123"/>
      <c r="AF1774" s="123"/>
      <c r="AG1774" s="214"/>
      <c r="AH1774" s="229" t="str">
        <f t="shared" si="241"/>
        <v>a3</v>
      </c>
      <c r="AI1774" s="122"/>
      <c r="AJ1774" s="122"/>
      <c r="AK1774" s="122"/>
      <c r="AL1774" s="122"/>
      <c r="AM1774" s="122"/>
      <c r="AN1774" s="173" t="s">
        <v>3186</v>
      </c>
      <c r="AO1774" s="173" t="s">
        <v>3186</v>
      </c>
      <c r="AP1774" s="173" t="s">
        <v>3186</v>
      </c>
      <c r="AQ1774" s="173" t="s">
        <v>3186</v>
      </c>
      <c r="AR1774" s="173" t="s">
        <v>3186</v>
      </c>
      <c r="AS1774" s="173"/>
      <c r="AT1774" s="173"/>
      <c r="AU1774" s="173">
        <v>0.8</v>
      </c>
      <c r="AV1774" s="173"/>
      <c r="AW1774" s="173">
        <v>0.8</v>
      </c>
      <c r="AX1774" s="173"/>
      <c r="AY1774" s="173">
        <v>0.8</v>
      </c>
      <c r="AZ1774" s="211">
        <f t="shared" si="247"/>
        <v>0</v>
      </c>
      <c r="BA1774" s="211">
        <f t="shared" si="248"/>
        <v>2.4000000000000004</v>
      </c>
      <c r="BB1774" s="205">
        <f t="shared" si="242"/>
        <v>60183</v>
      </c>
      <c r="BC1774" s="205">
        <f t="shared" si="243"/>
        <v>60183</v>
      </c>
      <c r="BD1774" s="205">
        <f t="shared" si="244"/>
        <v>0</v>
      </c>
      <c r="BE1774" s="205">
        <f t="shared" si="245"/>
        <v>0</v>
      </c>
      <c r="BF1774" s="175">
        <v>60183</v>
      </c>
      <c r="BG1774" s="175"/>
      <c r="BH1774" s="175">
        <v>33915</v>
      </c>
      <c r="BI1774" s="175"/>
      <c r="BJ1774" s="175"/>
      <c r="BK1774" s="175">
        <v>8837</v>
      </c>
      <c r="BL1774" s="175">
        <v>1346</v>
      </c>
      <c r="BM1774" s="175">
        <v>6137</v>
      </c>
      <c r="BN1774" s="175">
        <v>1656</v>
      </c>
      <c r="BO1774" s="175">
        <v>8292</v>
      </c>
      <c r="BP1774" s="198">
        <f t="shared" si="246"/>
        <v>42207</v>
      </c>
    </row>
    <row r="1775" spans="1:68" s="116" customFormat="1" x14ac:dyDescent="0.15">
      <c r="A1775" s="117">
        <v>3421402002</v>
      </c>
      <c r="B1775" s="118" t="s">
        <v>2577</v>
      </c>
      <c r="C1775" s="118" t="s">
        <v>2517</v>
      </c>
      <c r="D1775" s="118" t="s">
        <v>2576</v>
      </c>
      <c r="E1775" s="118" t="s">
        <v>4954</v>
      </c>
      <c r="F1775" s="120">
        <v>19</v>
      </c>
      <c r="G1775" s="119">
        <v>261973</v>
      </c>
      <c r="H1775" s="119"/>
      <c r="I1775" s="120" t="s">
        <v>5820</v>
      </c>
      <c r="J1775" s="120">
        <v>980</v>
      </c>
      <c r="K1775" s="120">
        <v>261973</v>
      </c>
      <c r="L1775" s="120">
        <v>0.73199999999999998</v>
      </c>
      <c r="M1775" s="121" t="s">
        <v>5668</v>
      </c>
      <c r="N1775" s="120">
        <v>1</v>
      </c>
      <c r="O1775" s="119">
        <v>135.19999999999999</v>
      </c>
      <c r="P1775" s="119"/>
      <c r="Q1775" s="119"/>
      <c r="R1775" s="120" t="s">
        <v>5658</v>
      </c>
      <c r="S1775" s="120">
        <v>0.3745</v>
      </c>
      <c r="T1775" s="120"/>
      <c r="U1775" s="120"/>
      <c r="V1775" s="172">
        <v>307</v>
      </c>
      <c r="W1775" s="172"/>
      <c r="X1775" s="172"/>
      <c r="Y1775" s="172"/>
      <c r="Z1775" s="172">
        <v>307</v>
      </c>
      <c r="AA1775" s="123">
        <v>1611</v>
      </c>
      <c r="AB1775" s="123"/>
      <c r="AC1775" s="123"/>
      <c r="AD1775" s="123"/>
      <c r="AE1775" s="123"/>
      <c r="AF1775" s="123"/>
      <c r="AG1775" s="214"/>
      <c r="AH1775" s="229" t="str">
        <f t="shared" si="241"/>
        <v>a2</v>
      </c>
      <c r="AI1775" s="122"/>
      <c r="AJ1775" s="122"/>
      <c r="AK1775" s="122"/>
      <c r="AL1775" s="122"/>
      <c r="AM1775" s="122"/>
      <c r="AN1775" s="173">
        <v>1</v>
      </c>
      <c r="AO1775" s="173" t="s">
        <v>3186</v>
      </c>
      <c r="AP1775" s="173" t="s">
        <v>3186</v>
      </c>
      <c r="AQ1775" s="173" t="s">
        <v>3186</v>
      </c>
      <c r="AR1775" s="173" t="s">
        <v>3186</v>
      </c>
      <c r="AS1775" s="173" t="s">
        <v>3186</v>
      </c>
      <c r="AT1775" s="173">
        <v>0.5</v>
      </c>
      <c r="AU1775" s="173">
        <v>0.5</v>
      </c>
      <c r="AV1775" s="173">
        <v>0.5</v>
      </c>
      <c r="AW1775" s="173">
        <v>0.5</v>
      </c>
      <c r="AX1775" s="173" t="s">
        <v>3186</v>
      </c>
      <c r="AY1775" s="173" t="s">
        <v>3186</v>
      </c>
      <c r="AZ1775" s="211">
        <f t="shared" si="247"/>
        <v>1</v>
      </c>
      <c r="BA1775" s="211">
        <f t="shared" si="248"/>
        <v>2</v>
      </c>
      <c r="BB1775" s="205">
        <f t="shared" si="242"/>
        <v>56177</v>
      </c>
      <c r="BC1775" s="205">
        <f t="shared" si="243"/>
        <v>56177</v>
      </c>
      <c r="BD1775" s="205">
        <f t="shared" si="244"/>
        <v>0</v>
      </c>
      <c r="BE1775" s="205">
        <f t="shared" si="245"/>
        <v>0</v>
      </c>
      <c r="BF1775" s="175">
        <v>56177</v>
      </c>
      <c r="BG1775" s="175"/>
      <c r="BH1775" s="175">
        <v>18711</v>
      </c>
      <c r="BI1775" s="175"/>
      <c r="BJ1775" s="175"/>
      <c r="BK1775" s="175">
        <v>24834</v>
      </c>
      <c r="BL1775" s="175">
        <v>1100</v>
      </c>
      <c r="BM1775" s="175">
        <v>4976</v>
      </c>
      <c r="BN1775" s="175">
        <v>442</v>
      </c>
      <c r="BO1775" s="175">
        <v>6114</v>
      </c>
      <c r="BP1775" s="198">
        <f t="shared" si="246"/>
        <v>24825</v>
      </c>
    </row>
    <row r="1776" spans="1:68" s="116" customFormat="1" x14ac:dyDescent="0.15">
      <c r="A1776" s="117">
        <v>3421402003</v>
      </c>
      <c r="B1776" s="118" t="s">
        <v>2578</v>
      </c>
      <c r="C1776" s="118" t="s">
        <v>2517</v>
      </c>
      <c r="D1776" s="118" t="s">
        <v>2576</v>
      </c>
      <c r="E1776" s="118" t="s">
        <v>4955</v>
      </c>
      <c r="F1776" s="120">
        <v>15</v>
      </c>
      <c r="G1776" s="119">
        <v>362656</v>
      </c>
      <c r="H1776" s="119"/>
      <c r="I1776" s="120" t="s">
        <v>5820</v>
      </c>
      <c r="J1776" s="120">
        <v>1900</v>
      </c>
      <c r="K1776" s="120">
        <v>362656</v>
      </c>
      <c r="L1776" s="120">
        <v>0.52300000000000002</v>
      </c>
      <c r="M1776" s="121" t="s">
        <v>5657</v>
      </c>
      <c r="N1776" s="120">
        <v>1</v>
      </c>
      <c r="O1776" s="119">
        <v>164.2</v>
      </c>
      <c r="P1776" s="119"/>
      <c r="Q1776" s="119"/>
      <c r="R1776" s="120" t="s">
        <v>5658</v>
      </c>
      <c r="S1776" s="120">
        <v>0.57399999999999995</v>
      </c>
      <c r="T1776" s="120"/>
      <c r="U1776" s="120"/>
      <c r="V1776" s="172">
        <v>193</v>
      </c>
      <c r="W1776" s="172"/>
      <c r="X1776" s="172"/>
      <c r="Y1776" s="172"/>
      <c r="Z1776" s="172">
        <v>193</v>
      </c>
      <c r="AA1776" s="123">
        <v>1390</v>
      </c>
      <c r="AB1776" s="123"/>
      <c r="AC1776" s="123">
        <v>154</v>
      </c>
      <c r="AD1776" s="123"/>
      <c r="AE1776" s="123"/>
      <c r="AF1776" s="123"/>
      <c r="AG1776" s="214"/>
      <c r="AH1776" s="229" t="str">
        <f t="shared" si="241"/>
        <v>a3</v>
      </c>
      <c r="AI1776" s="122"/>
      <c r="AJ1776" s="122"/>
      <c r="AK1776" s="122"/>
      <c r="AL1776" s="122"/>
      <c r="AM1776" s="122"/>
      <c r="AN1776" s="173">
        <v>1</v>
      </c>
      <c r="AO1776" s="173" t="s">
        <v>3186</v>
      </c>
      <c r="AP1776" s="173" t="s">
        <v>3186</v>
      </c>
      <c r="AQ1776" s="173" t="s">
        <v>3186</v>
      </c>
      <c r="AR1776" s="173" t="s">
        <v>3186</v>
      </c>
      <c r="AS1776" s="173" t="s">
        <v>3186</v>
      </c>
      <c r="AT1776" s="173">
        <v>1</v>
      </c>
      <c r="AU1776" s="173" t="s">
        <v>3186</v>
      </c>
      <c r="AV1776" s="173">
        <v>1</v>
      </c>
      <c r="AW1776" s="173" t="s">
        <v>3186</v>
      </c>
      <c r="AX1776" s="173" t="s">
        <v>3186</v>
      </c>
      <c r="AY1776" s="173" t="s">
        <v>3186</v>
      </c>
      <c r="AZ1776" s="211">
        <f t="shared" si="247"/>
        <v>1</v>
      </c>
      <c r="BA1776" s="211">
        <f t="shared" si="248"/>
        <v>2</v>
      </c>
      <c r="BB1776" s="205">
        <f t="shared" si="242"/>
        <v>34916</v>
      </c>
      <c r="BC1776" s="205">
        <f t="shared" si="243"/>
        <v>34916</v>
      </c>
      <c r="BD1776" s="205">
        <f t="shared" si="244"/>
        <v>0</v>
      </c>
      <c r="BE1776" s="205">
        <f t="shared" si="245"/>
        <v>0</v>
      </c>
      <c r="BF1776" s="175">
        <v>34916</v>
      </c>
      <c r="BG1776" s="175"/>
      <c r="BH1776" s="175">
        <v>20244</v>
      </c>
      <c r="BI1776" s="175"/>
      <c r="BJ1776" s="175"/>
      <c r="BK1776" s="175">
        <v>4334</v>
      </c>
      <c r="BL1776" s="175">
        <v>3369</v>
      </c>
      <c r="BM1776" s="175">
        <v>3423</v>
      </c>
      <c r="BN1776" s="175">
        <v>676</v>
      </c>
      <c r="BO1776" s="175">
        <v>2870</v>
      </c>
      <c r="BP1776" s="198">
        <f t="shared" si="246"/>
        <v>23114</v>
      </c>
    </row>
    <row r="1777" spans="1:68" s="116" customFormat="1" x14ac:dyDescent="0.15">
      <c r="A1777" s="117">
        <v>3421402004</v>
      </c>
      <c r="B1777" s="118" t="s">
        <v>2579</v>
      </c>
      <c r="C1777" s="118" t="s">
        <v>2517</v>
      </c>
      <c r="D1777" s="118" t="s">
        <v>2576</v>
      </c>
      <c r="E1777" s="118" t="s">
        <v>4956</v>
      </c>
      <c r="F1777" s="120">
        <v>6</v>
      </c>
      <c r="G1777" s="119">
        <v>122158</v>
      </c>
      <c r="H1777" s="119"/>
      <c r="I1777" s="120" t="s">
        <v>5820</v>
      </c>
      <c r="J1777" s="120">
        <v>820</v>
      </c>
      <c r="K1777" s="120">
        <v>122158</v>
      </c>
      <c r="L1777" s="120">
        <v>0.40799999999999997</v>
      </c>
      <c r="M1777" s="121" t="s">
        <v>5657</v>
      </c>
      <c r="N1777" s="120">
        <v>1</v>
      </c>
      <c r="O1777" s="119">
        <v>159.19999999999999</v>
      </c>
      <c r="P1777" s="119"/>
      <c r="Q1777" s="119"/>
      <c r="R1777" s="120" t="s">
        <v>5658</v>
      </c>
      <c r="S1777" s="120">
        <v>0.2</v>
      </c>
      <c r="T1777" s="120"/>
      <c r="U1777" s="120"/>
      <c r="V1777" s="172">
        <v>71.5</v>
      </c>
      <c r="W1777" s="172"/>
      <c r="X1777" s="172"/>
      <c r="Y1777" s="172"/>
      <c r="Z1777" s="172">
        <v>71.5</v>
      </c>
      <c r="AA1777" s="123"/>
      <c r="AB1777" s="123"/>
      <c r="AC1777" s="123">
        <v>37</v>
      </c>
      <c r="AD1777" s="123"/>
      <c r="AE1777" s="123"/>
      <c r="AF1777" s="123"/>
      <c r="AG1777" s="214"/>
      <c r="AH1777" s="229" t="str">
        <f t="shared" si="241"/>
        <v>a3</v>
      </c>
      <c r="AI1777" s="122"/>
      <c r="AJ1777" s="122"/>
      <c r="AK1777" s="122"/>
      <c r="AL1777" s="122"/>
      <c r="AM1777" s="122"/>
      <c r="AN1777" s="173">
        <v>1</v>
      </c>
      <c r="AO1777" s="173" t="s">
        <v>3186</v>
      </c>
      <c r="AP1777" s="173" t="s">
        <v>3186</v>
      </c>
      <c r="AQ1777" s="173" t="s">
        <v>3186</v>
      </c>
      <c r="AR1777" s="173" t="s">
        <v>3186</v>
      </c>
      <c r="AS1777" s="173" t="s">
        <v>3186</v>
      </c>
      <c r="AT1777" s="173">
        <v>1</v>
      </c>
      <c r="AU1777" s="173" t="s">
        <v>3186</v>
      </c>
      <c r="AV1777" s="173">
        <v>1</v>
      </c>
      <c r="AW1777" s="173" t="s">
        <v>3186</v>
      </c>
      <c r="AX1777" s="173" t="s">
        <v>3186</v>
      </c>
      <c r="AY1777" s="173" t="s">
        <v>3186</v>
      </c>
      <c r="AZ1777" s="211">
        <f t="shared" si="247"/>
        <v>1</v>
      </c>
      <c r="BA1777" s="211">
        <f t="shared" si="248"/>
        <v>2</v>
      </c>
      <c r="BB1777" s="205">
        <f t="shared" si="242"/>
        <v>19938</v>
      </c>
      <c r="BC1777" s="205">
        <f t="shared" si="243"/>
        <v>19938</v>
      </c>
      <c r="BD1777" s="205">
        <f t="shared" si="244"/>
        <v>0</v>
      </c>
      <c r="BE1777" s="205">
        <f t="shared" si="245"/>
        <v>0</v>
      </c>
      <c r="BF1777" s="175">
        <v>19938</v>
      </c>
      <c r="BG1777" s="175"/>
      <c r="BH1777" s="175">
        <v>15141</v>
      </c>
      <c r="BI1777" s="175"/>
      <c r="BJ1777" s="175"/>
      <c r="BK1777" s="175">
        <v>591</v>
      </c>
      <c r="BL1777" s="175"/>
      <c r="BM1777" s="175">
        <v>1612</v>
      </c>
      <c r="BN1777" s="175">
        <v>296</v>
      </c>
      <c r="BO1777" s="175">
        <v>2298</v>
      </c>
      <c r="BP1777" s="198">
        <f t="shared" si="246"/>
        <v>17439</v>
      </c>
    </row>
    <row r="1778" spans="1:68" s="116" customFormat="1" x14ac:dyDescent="0.15">
      <c r="A1778" s="117">
        <v>3421501001</v>
      </c>
      <c r="B1778" s="118" t="s">
        <v>2580</v>
      </c>
      <c r="C1778" s="118" t="s">
        <v>2517</v>
      </c>
      <c r="D1778" s="118" t="s">
        <v>2581</v>
      </c>
      <c r="E1778" s="118" t="s">
        <v>4957</v>
      </c>
      <c r="F1778" s="120">
        <v>16</v>
      </c>
      <c r="G1778" s="119">
        <v>556182</v>
      </c>
      <c r="H1778" s="119"/>
      <c r="I1778" s="120" t="s">
        <v>5820</v>
      </c>
      <c r="J1778" s="120">
        <v>2920</v>
      </c>
      <c r="K1778" s="120">
        <v>556182</v>
      </c>
      <c r="L1778" s="120">
        <v>0.52200000000000002</v>
      </c>
      <c r="M1778" s="121" t="s">
        <v>5657</v>
      </c>
      <c r="N1778" s="120">
        <v>1</v>
      </c>
      <c r="O1778" s="119">
        <v>225.8</v>
      </c>
      <c r="P1778" s="119"/>
      <c r="Q1778" s="119"/>
      <c r="R1778" s="120" t="s">
        <v>5658</v>
      </c>
      <c r="S1778" s="120">
        <v>0.2</v>
      </c>
      <c r="T1778" s="120"/>
      <c r="U1778" s="120"/>
      <c r="V1778" s="172">
        <v>503.8</v>
      </c>
      <c r="W1778" s="172">
        <v>96.2</v>
      </c>
      <c r="X1778" s="172">
        <v>212.7</v>
      </c>
      <c r="Y1778" s="172">
        <v>33.1</v>
      </c>
      <c r="Z1778" s="172">
        <v>161.80000000000001</v>
      </c>
      <c r="AA1778" s="123">
        <v>3194</v>
      </c>
      <c r="AB1778" s="123"/>
      <c r="AC1778" s="123">
        <v>425</v>
      </c>
      <c r="AD1778" s="123"/>
      <c r="AE1778" s="123"/>
      <c r="AF1778" s="123"/>
      <c r="AG1778" s="214"/>
      <c r="AH1778" s="229" t="str">
        <f t="shared" si="241"/>
        <v>a3</v>
      </c>
      <c r="AI1778" s="122"/>
      <c r="AJ1778" s="122"/>
      <c r="AK1778" s="122"/>
      <c r="AL1778" s="122"/>
      <c r="AM1778" s="122"/>
      <c r="AN1778" s="173"/>
      <c r="AO1778" s="173"/>
      <c r="AP1778" s="173"/>
      <c r="AQ1778" s="173"/>
      <c r="AR1778" s="173"/>
      <c r="AS1778" s="173"/>
      <c r="AT1778" s="173"/>
      <c r="AU1778" s="173"/>
      <c r="AV1778" s="173"/>
      <c r="AW1778" s="173"/>
      <c r="AX1778" s="173"/>
      <c r="AY1778" s="173"/>
      <c r="AZ1778" s="211">
        <f t="shared" si="247"/>
        <v>0</v>
      </c>
      <c r="BA1778" s="211">
        <f t="shared" si="248"/>
        <v>0</v>
      </c>
      <c r="BB1778" s="205">
        <f t="shared" si="242"/>
        <v>0</v>
      </c>
      <c r="BC1778" s="205">
        <f t="shared" si="243"/>
        <v>0</v>
      </c>
      <c r="BD1778" s="205">
        <f t="shared" si="244"/>
        <v>0</v>
      </c>
      <c r="BE1778" s="205">
        <f t="shared" si="245"/>
        <v>0</v>
      </c>
      <c r="BF1778" s="175"/>
      <c r="BG1778" s="175"/>
      <c r="BH1778" s="175"/>
      <c r="BI1778" s="175"/>
      <c r="BJ1778" s="175"/>
      <c r="BK1778" s="175"/>
      <c r="BL1778" s="175"/>
      <c r="BM1778" s="175"/>
      <c r="BN1778" s="175"/>
      <c r="BO1778" s="175"/>
      <c r="BP1778" s="198">
        <f t="shared" si="246"/>
        <v>0</v>
      </c>
    </row>
    <row r="1779" spans="1:68" s="116" customFormat="1" x14ac:dyDescent="0.15">
      <c r="A1779" s="117">
        <v>3421502002</v>
      </c>
      <c r="B1779" s="118" t="s">
        <v>2582</v>
      </c>
      <c r="C1779" s="118" t="s">
        <v>2517</v>
      </c>
      <c r="D1779" s="118" t="s">
        <v>2581</v>
      </c>
      <c r="E1779" s="118" t="s">
        <v>4958</v>
      </c>
      <c r="F1779" s="120">
        <v>19</v>
      </c>
      <c r="G1779" s="119"/>
      <c r="H1779" s="119"/>
      <c r="I1779" s="120" t="s">
        <v>5820</v>
      </c>
      <c r="J1779" s="120">
        <v>1760</v>
      </c>
      <c r="K1779" s="120">
        <v>292862</v>
      </c>
      <c r="L1779" s="120">
        <v>0.45600000000000002</v>
      </c>
      <c r="M1779" s="121" t="s">
        <v>5676</v>
      </c>
      <c r="N1779" s="120">
        <v>1</v>
      </c>
      <c r="O1779" s="119">
        <v>247.8</v>
      </c>
      <c r="P1779" s="119"/>
      <c r="Q1779" s="119"/>
      <c r="R1779" s="120" t="s">
        <v>5658</v>
      </c>
      <c r="S1779" s="120">
        <v>0.1</v>
      </c>
      <c r="T1779" s="120"/>
      <c r="U1779" s="120"/>
      <c r="V1779" s="172">
        <v>236.6</v>
      </c>
      <c r="W1779" s="172"/>
      <c r="X1779" s="172">
        <v>208.6</v>
      </c>
      <c r="Y1779" s="172">
        <v>6.6</v>
      </c>
      <c r="Z1779" s="172">
        <v>21.4</v>
      </c>
      <c r="AA1779" s="123">
        <v>2745</v>
      </c>
      <c r="AB1779" s="123"/>
      <c r="AC1779" s="123"/>
      <c r="AD1779" s="123"/>
      <c r="AE1779" s="123"/>
      <c r="AF1779" s="123"/>
      <c r="AG1779" s="214"/>
      <c r="AH1779" s="229" t="str">
        <f t="shared" si="241"/>
        <v>a2</v>
      </c>
      <c r="AI1779" s="122"/>
      <c r="AJ1779" s="122"/>
      <c r="AK1779" s="122"/>
      <c r="AL1779" s="122"/>
      <c r="AM1779" s="122"/>
      <c r="AN1779" s="173"/>
      <c r="AO1779" s="173"/>
      <c r="AP1779" s="173"/>
      <c r="AQ1779" s="173"/>
      <c r="AR1779" s="173"/>
      <c r="AS1779" s="173">
        <v>0.5</v>
      </c>
      <c r="AT1779" s="173">
        <v>0.5</v>
      </c>
      <c r="AU1779" s="173"/>
      <c r="AV1779" s="173">
        <v>0.5</v>
      </c>
      <c r="AW1779" s="173"/>
      <c r="AX1779" s="173"/>
      <c r="AY1779" s="173"/>
      <c r="AZ1779" s="211">
        <f t="shared" si="247"/>
        <v>0.5</v>
      </c>
      <c r="BA1779" s="211">
        <f t="shared" si="248"/>
        <v>1</v>
      </c>
      <c r="BB1779" s="205">
        <f t="shared" si="242"/>
        <v>41309</v>
      </c>
      <c r="BC1779" s="205">
        <f t="shared" si="243"/>
        <v>41309</v>
      </c>
      <c r="BD1779" s="205">
        <f t="shared" si="244"/>
        <v>0</v>
      </c>
      <c r="BE1779" s="205">
        <f t="shared" si="245"/>
        <v>0</v>
      </c>
      <c r="BF1779" s="175">
        <v>41309</v>
      </c>
      <c r="BG1779" s="175"/>
      <c r="BH1779" s="175">
        <v>11130</v>
      </c>
      <c r="BI1779" s="175"/>
      <c r="BJ1779" s="175"/>
      <c r="BK1779" s="175">
        <v>4146</v>
      </c>
      <c r="BL1779" s="175">
        <v>3226</v>
      </c>
      <c r="BM1779" s="175">
        <v>7061</v>
      </c>
      <c r="BN1779" s="175">
        <v>441</v>
      </c>
      <c r="BO1779" s="175">
        <v>15305</v>
      </c>
      <c r="BP1779" s="198">
        <f t="shared" si="246"/>
        <v>26435</v>
      </c>
    </row>
    <row r="1780" spans="1:68" s="116" customFormat="1" x14ac:dyDescent="0.15">
      <c r="A1780" s="117">
        <v>3421502003</v>
      </c>
      <c r="B1780" s="118" t="s">
        <v>2583</v>
      </c>
      <c r="C1780" s="118" t="s">
        <v>2517</v>
      </c>
      <c r="D1780" s="118" t="s">
        <v>2581</v>
      </c>
      <c r="E1780" s="118" t="s">
        <v>4959</v>
      </c>
      <c r="F1780" s="120">
        <v>10</v>
      </c>
      <c r="G1780" s="119"/>
      <c r="H1780" s="119"/>
      <c r="I1780" s="120" t="s">
        <v>5820</v>
      </c>
      <c r="J1780" s="120">
        <v>1400</v>
      </c>
      <c r="K1780" s="120">
        <v>210254</v>
      </c>
      <c r="L1780" s="120">
        <v>0.41099999999999998</v>
      </c>
      <c r="M1780" s="121" t="s">
        <v>5657</v>
      </c>
      <c r="N1780" s="120">
        <v>1</v>
      </c>
      <c r="O1780" s="119">
        <v>189.8</v>
      </c>
      <c r="P1780" s="119"/>
      <c r="Q1780" s="119"/>
      <c r="R1780" s="120" t="s">
        <v>5658</v>
      </c>
      <c r="S1780" s="120">
        <v>0.4</v>
      </c>
      <c r="T1780" s="120"/>
      <c r="U1780" s="120"/>
      <c r="V1780" s="172">
        <v>364.8</v>
      </c>
      <c r="W1780" s="172"/>
      <c r="X1780" s="172">
        <v>310.7</v>
      </c>
      <c r="Y1780" s="172">
        <v>4.5</v>
      </c>
      <c r="Z1780" s="172">
        <v>49.6</v>
      </c>
      <c r="AA1780" s="123"/>
      <c r="AB1780" s="123"/>
      <c r="AC1780" s="123">
        <v>222</v>
      </c>
      <c r="AD1780" s="123"/>
      <c r="AE1780" s="123"/>
      <c r="AF1780" s="123"/>
      <c r="AG1780" s="214"/>
      <c r="AH1780" s="229" t="str">
        <f t="shared" si="241"/>
        <v>a3</v>
      </c>
      <c r="AI1780" s="122"/>
      <c r="AJ1780" s="122"/>
      <c r="AK1780" s="122"/>
      <c r="AL1780" s="122"/>
      <c r="AM1780" s="122"/>
      <c r="AN1780" s="173"/>
      <c r="AO1780" s="173"/>
      <c r="AP1780" s="173"/>
      <c r="AQ1780" s="173"/>
      <c r="AR1780" s="173"/>
      <c r="AS1780" s="173">
        <v>0.5</v>
      </c>
      <c r="AT1780" s="173">
        <v>0.5</v>
      </c>
      <c r="AU1780" s="173"/>
      <c r="AV1780" s="173">
        <v>0.5</v>
      </c>
      <c r="AW1780" s="173"/>
      <c r="AX1780" s="173"/>
      <c r="AY1780" s="173"/>
      <c r="AZ1780" s="211">
        <f t="shared" si="247"/>
        <v>0.5</v>
      </c>
      <c r="BA1780" s="211">
        <f t="shared" si="248"/>
        <v>1</v>
      </c>
      <c r="BB1780" s="205">
        <f t="shared" si="242"/>
        <v>46864</v>
      </c>
      <c r="BC1780" s="205">
        <f t="shared" si="243"/>
        <v>46864</v>
      </c>
      <c r="BD1780" s="205">
        <f t="shared" si="244"/>
        <v>0</v>
      </c>
      <c r="BE1780" s="205">
        <f t="shared" si="245"/>
        <v>0</v>
      </c>
      <c r="BF1780" s="175">
        <v>46864</v>
      </c>
      <c r="BG1780" s="175"/>
      <c r="BH1780" s="175">
        <v>15282</v>
      </c>
      <c r="BI1780" s="175"/>
      <c r="BJ1780" s="175"/>
      <c r="BK1780" s="175">
        <v>4507</v>
      </c>
      <c r="BL1780" s="175">
        <v>7515</v>
      </c>
      <c r="BM1780" s="175">
        <v>10635</v>
      </c>
      <c r="BN1780" s="175">
        <v>6472</v>
      </c>
      <c r="BO1780" s="175">
        <v>2453</v>
      </c>
      <c r="BP1780" s="198">
        <f t="shared" si="246"/>
        <v>17735</v>
      </c>
    </row>
    <row r="1781" spans="1:68" s="116" customFormat="1" x14ac:dyDescent="0.15">
      <c r="A1781" s="117">
        <v>3421502004</v>
      </c>
      <c r="B1781" s="118" t="s">
        <v>2584</v>
      </c>
      <c r="C1781" s="118" t="s">
        <v>2517</v>
      </c>
      <c r="D1781" s="118" t="s">
        <v>2581</v>
      </c>
      <c r="E1781" s="118" t="s">
        <v>4960</v>
      </c>
      <c r="F1781" s="120">
        <v>8</v>
      </c>
      <c r="G1781" s="119"/>
      <c r="H1781" s="119"/>
      <c r="I1781" s="120" t="s">
        <v>5820</v>
      </c>
      <c r="J1781" s="120">
        <v>600</v>
      </c>
      <c r="K1781" s="120">
        <v>96442</v>
      </c>
      <c r="L1781" s="120">
        <v>0.44</v>
      </c>
      <c r="M1781" s="121" t="s">
        <v>5676</v>
      </c>
      <c r="N1781" s="120">
        <v>1</v>
      </c>
      <c r="O1781" s="119">
        <v>151.19999999999999</v>
      </c>
      <c r="P1781" s="119"/>
      <c r="Q1781" s="119"/>
      <c r="R1781" s="120" t="s">
        <v>5658</v>
      </c>
      <c r="S1781" s="120">
        <v>0.1</v>
      </c>
      <c r="T1781" s="120"/>
      <c r="U1781" s="120"/>
      <c r="V1781" s="172">
        <v>124.6</v>
      </c>
      <c r="W1781" s="172"/>
      <c r="X1781" s="172">
        <v>104.2</v>
      </c>
      <c r="Y1781" s="172">
        <v>4.3</v>
      </c>
      <c r="Z1781" s="172">
        <v>16.100000000000001</v>
      </c>
      <c r="AA1781" s="123"/>
      <c r="AB1781" s="123"/>
      <c r="AC1781" s="123">
        <v>90</v>
      </c>
      <c r="AD1781" s="123"/>
      <c r="AE1781" s="123"/>
      <c r="AF1781" s="123"/>
      <c r="AG1781" s="214"/>
      <c r="AH1781" s="229" t="str">
        <f t="shared" si="241"/>
        <v>a3</v>
      </c>
      <c r="AI1781" s="122"/>
      <c r="AJ1781" s="122"/>
      <c r="AK1781" s="122"/>
      <c r="AL1781" s="122"/>
      <c r="AM1781" s="122"/>
      <c r="AN1781" s="173"/>
      <c r="AO1781" s="173"/>
      <c r="AP1781" s="173"/>
      <c r="AQ1781" s="173"/>
      <c r="AR1781" s="173"/>
      <c r="AS1781" s="173">
        <v>0.5</v>
      </c>
      <c r="AT1781" s="173">
        <v>0.5</v>
      </c>
      <c r="AU1781" s="173"/>
      <c r="AV1781" s="173">
        <v>0.5</v>
      </c>
      <c r="AW1781" s="173"/>
      <c r="AX1781" s="173"/>
      <c r="AY1781" s="173"/>
      <c r="AZ1781" s="211">
        <f t="shared" si="247"/>
        <v>0.5</v>
      </c>
      <c r="BA1781" s="211">
        <f t="shared" si="248"/>
        <v>1</v>
      </c>
      <c r="BB1781" s="205">
        <f t="shared" si="242"/>
        <v>17537</v>
      </c>
      <c r="BC1781" s="205">
        <f t="shared" si="243"/>
        <v>17537</v>
      </c>
      <c r="BD1781" s="205">
        <f t="shared" si="244"/>
        <v>0</v>
      </c>
      <c r="BE1781" s="205">
        <f t="shared" si="245"/>
        <v>0</v>
      </c>
      <c r="BF1781" s="175">
        <v>17537</v>
      </c>
      <c r="BG1781" s="175"/>
      <c r="BH1781" s="175">
        <v>8783</v>
      </c>
      <c r="BI1781" s="175"/>
      <c r="BJ1781" s="175"/>
      <c r="BK1781" s="175">
        <v>1812</v>
      </c>
      <c r="BL1781" s="175">
        <v>643</v>
      </c>
      <c r="BM1781" s="175">
        <v>4783</v>
      </c>
      <c r="BN1781" s="175">
        <v>511</v>
      </c>
      <c r="BO1781" s="175">
        <v>1005</v>
      </c>
      <c r="BP1781" s="198">
        <f t="shared" si="246"/>
        <v>9788</v>
      </c>
    </row>
    <row r="1782" spans="1:68" s="116" customFormat="1" x14ac:dyDescent="0.15">
      <c r="A1782" s="117">
        <v>3421502005</v>
      </c>
      <c r="B1782" s="118" t="s">
        <v>2585</v>
      </c>
      <c r="C1782" s="118" t="s">
        <v>2517</v>
      </c>
      <c r="D1782" s="118" t="s">
        <v>2581</v>
      </c>
      <c r="E1782" s="118" t="s">
        <v>4961</v>
      </c>
      <c r="F1782" s="120">
        <v>7</v>
      </c>
      <c r="G1782" s="119">
        <v>91114</v>
      </c>
      <c r="H1782" s="119"/>
      <c r="I1782" s="120" t="s">
        <v>5820</v>
      </c>
      <c r="J1782" s="120">
        <v>600</v>
      </c>
      <c r="K1782" s="120">
        <v>91114</v>
      </c>
      <c r="L1782" s="120">
        <v>0.41599999999999998</v>
      </c>
      <c r="M1782" s="121" t="s">
        <v>5676</v>
      </c>
      <c r="N1782" s="120">
        <v>1</v>
      </c>
      <c r="O1782" s="119">
        <v>188.4</v>
      </c>
      <c r="P1782" s="119"/>
      <c r="Q1782" s="119"/>
      <c r="R1782" s="120" t="s">
        <v>5658</v>
      </c>
      <c r="S1782" s="120">
        <v>0.1</v>
      </c>
      <c r="T1782" s="120"/>
      <c r="U1782" s="120"/>
      <c r="V1782" s="172">
        <v>129</v>
      </c>
      <c r="W1782" s="172">
        <v>9.4</v>
      </c>
      <c r="X1782" s="172">
        <v>109.3</v>
      </c>
      <c r="Y1782" s="172">
        <v>5.6</v>
      </c>
      <c r="Z1782" s="172">
        <v>4.7</v>
      </c>
      <c r="AA1782" s="123">
        <v>756</v>
      </c>
      <c r="AB1782" s="123"/>
      <c r="AC1782" s="123"/>
      <c r="AD1782" s="123"/>
      <c r="AE1782" s="123"/>
      <c r="AF1782" s="123"/>
      <c r="AG1782" s="214"/>
      <c r="AH1782" s="229" t="str">
        <f t="shared" si="241"/>
        <v>a2</v>
      </c>
      <c r="AI1782" s="122"/>
      <c r="AJ1782" s="122"/>
      <c r="AK1782" s="122"/>
      <c r="AL1782" s="122"/>
      <c r="AM1782" s="122"/>
      <c r="AN1782" s="173"/>
      <c r="AO1782" s="173"/>
      <c r="AP1782" s="173"/>
      <c r="AQ1782" s="173"/>
      <c r="AR1782" s="173"/>
      <c r="AS1782" s="173">
        <v>0.5</v>
      </c>
      <c r="AT1782" s="173">
        <v>0.5</v>
      </c>
      <c r="AU1782" s="173"/>
      <c r="AV1782" s="173">
        <v>0.5</v>
      </c>
      <c r="AW1782" s="173"/>
      <c r="AX1782" s="173"/>
      <c r="AY1782" s="173"/>
      <c r="AZ1782" s="211">
        <f t="shared" si="247"/>
        <v>0.5</v>
      </c>
      <c r="BA1782" s="211">
        <f t="shared" si="248"/>
        <v>1</v>
      </c>
      <c r="BB1782" s="205">
        <f t="shared" si="242"/>
        <v>20426</v>
      </c>
      <c r="BC1782" s="205">
        <f t="shared" si="243"/>
        <v>20426</v>
      </c>
      <c r="BD1782" s="205">
        <f t="shared" si="244"/>
        <v>0</v>
      </c>
      <c r="BE1782" s="205">
        <f t="shared" si="245"/>
        <v>0</v>
      </c>
      <c r="BF1782" s="175">
        <v>20426</v>
      </c>
      <c r="BG1782" s="175"/>
      <c r="BH1782" s="175">
        <v>9030</v>
      </c>
      <c r="BI1782" s="175"/>
      <c r="BJ1782" s="175"/>
      <c r="BK1782" s="175">
        <v>1702</v>
      </c>
      <c r="BL1782" s="175">
        <v>202</v>
      </c>
      <c r="BM1782" s="175">
        <v>3851</v>
      </c>
      <c r="BN1782" s="175">
        <v>149</v>
      </c>
      <c r="BO1782" s="175">
        <v>5492</v>
      </c>
      <c r="BP1782" s="198">
        <f t="shared" si="246"/>
        <v>14522</v>
      </c>
    </row>
    <row r="1783" spans="1:68" s="116" customFormat="1" x14ac:dyDescent="0.15">
      <c r="A1783" s="117">
        <v>3436802001</v>
      </c>
      <c r="B1783" s="118" t="s">
        <v>2586</v>
      </c>
      <c r="C1783" s="118" t="s">
        <v>2517</v>
      </c>
      <c r="D1783" s="118" t="s">
        <v>2587</v>
      </c>
      <c r="E1783" s="118" t="s">
        <v>4962</v>
      </c>
      <c r="F1783" s="120">
        <v>12</v>
      </c>
      <c r="G1783" s="119"/>
      <c r="H1783" s="119"/>
      <c r="I1783" s="120" t="s">
        <v>5820</v>
      </c>
      <c r="J1783" s="120">
        <v>580</v>
      </c>
      <c r="K1783" s="120">
        <v>89734</v>
      </c>
      <c r="L1783" s="120">
        <v>0.42399999999999999</v>
      </c>
      <c r="M1783" s="121" t="s">
        <v>5657</v>
      </c>
      <c r="N1783" s="120">
        <v>1</v>
      </c>
      <c r="O1783" s="119">
        <v>196.7</v>
      </c>
      <c r="P1783" s="119">
        <v>36.700000000000003</v>
      </c>
      <c r="Q1783" s="119">
        <v>4.4000000000000004</v>
      </c>
      <c r="R1783" s="120" t="s">
        <v>5660</v>
      </c>
      <c r="S1783" s="120">
        <v>0.52500000000000002</v>
      </c>
      <c r="T1783" s="120"/>
      <c r="U1783" s="120"/>
      <c r="V1783" s="172">
        <v>101.4</v>
      </c>
      <c r="W1783" s="172">
        <v>8.6</v>
      </c>
      <c r="X1783" s="172">
        <v>42.5</v>
      </c>
      <c r="Y1783" s="172">
        <v>19.5</v>
      </c>
      <c r="Z1783" s="172">
        <v>30.8</v>
      </c>
      <c r="AA1783" s="123">
        <v>360</v>
      </c>
      <c r="AB1783" s="123"/>
      <c r="AC1783" s="123"/>
      <c r="AD1783" s="123"/>
      <c r="AE1783" s="123"/>
      <c r="AF1783" s="123"/>
      <c r="AG1783" s="214"/>
      <c r="AH1783" s="229" t="str">
        <f t="shared" si="241"/>
        <v>a2</v>
      </c>
      <c r="AI1783" s="122"/>
      <c r="AJ1783" s="122"/>
      <c r="AK1783" s="122"/>
      <c r="AL1783" s="122"/>
      <c r="AM1783" s="122"/>
      <c r="AN1783" s="173">
        <v>1</v>
      </c>
      <c r="AO1783" s="173" t="s">
        <v>3186</v>
      </c>
      <c r="AP1783" s="173" t="s">
        <v>3186</v>
      </c>
      <c r="AQ1783" s="173" t="s">
        <v>3186</v>
      </c>
      <c r="AR1783" s="173" t="s">
        <v>3186</v>
      </c>
      <c r="AS1783" s="173"/>
      <c r="AT1783" s="173"/>
      <c r="AU1783" s="173"/>
      <c r="AV1783" s="173"/>
      <c r="AW1783" s="173"/>
      <c r="AX1783" s="173"/>
      <c r="AY1783" s="173"/>
      <c r="AZ1783" s="211">
        <f t="shared" si="247"/>
        <v>1</v>
      </c>
      <c r="BA1783" s="211">
        <f t="shared" si="248"/>
        <v>0</v>
      </c>
      <c r="BB1783" s="205">
        <f t="shared" si="242"/>
        <v>41373</v>
      </c>
      <c r="BC1783" s="205">
        <f t="shared" si="243"/>
        <v>33262</v>
      </c>
      <c r="BD1783" s="205">
        <f t="shared" si="244"/>
        <v>11091</v>
      </c>
      <c r="BE1783" s="205">
        <f t="shared" si="245"/>
        <v>2980</v>
      </c>
      <c r="BF1783" s="175">
        <v>30282</v>
      </c>
      <c r="BG1783" s="175"/>
      <c r="BH1783" s="175">
        <v>11091</v>
      </c>
      <c r="BI1783" s="175">
        <v>8111</v>
      </c>
      <c r="BJ1783" s="175"/>
      <c r="BK1783" s="175">
        <v>7200</v>
      </c>
      <c r="BL1783" s="175">
        <v>6531</v>
      </c>
      <c r="BM1783" s="175">
        <v>1850</v>
      </c>
      <c r="BN1783" s="175">
        <v>72</v>
      </c>
      <c r="BO1783" s="175">
        <v>6518</v>
      </c>
      <c r="BP1783" s="198">
        <f t="shared" si="246"/>
        <v>17609</v>
      </c>
    </row>
    <row r="1784" spans="1:68" s="116" customFormat="1" x14ac:dyDescent="0.15">
      <c r="A1784" s="117">
        <v>3436802002</v>
      </c>
      <c r="B1784" s="118" t="s">
        <v>2588</v>
      </c>
      <c r="C1784" s="118" t="s">
        <v>2517</v>
      </c>
      <c r="D1784" s="118" t="s">
        <v>2587</v>
      </c>
      <c r="E1784" s="118" t="s">
        <v>4963</v>
      </c>
      <c r="F1784" s="120">
        <v>12</v>
      </c>
      <c r="G1784" s="119"/>
      <c r="H1784" s="119"/>
      <c r="I1784" s="120" t="s">
        <v>5820</v>
      </c>
      <c r="J1784" s="120">
        <v>320</v>
      </c>
      <c r="K1784" s="120">
        <v>28179</v>
      </c>
      <c r="L1784" s="120">
        <v>0.24099999999999999</v>
      </c>
      <c r="M1784" s="121" t="s">
        <v>5662</v>
      </c>
      <c r="N1784" s="120">
        <v>1</v>
      </c>
      <c r="O1784" s="119">
        <v>123</v>
      </c>
      <c r="P1784" s="119">
        <v>16.600000000000001</v>
      </c>
      <c r="Q1784" s="119">
        <v>1.9</v>
      </c>
      <c r="R1784" s="120" t="s">
        <v>5660</v>
      </c>
      <c r="S1784" s="120">
        <v>0.18</v>
      </c>
      <c r="T1784" s="120"/>
      <c r="U1784" s="120"/>
      <c r="V1784" s="172">
        <v>98.3</v>
      </c>
      <c r="W1784" s="172"/>
      <c r="X1784" s="172"/>
      <c r="Y1784" s="172"/>
      <c r="Z1784" s="172">
        <v>98.3</v>
      </c>
      <c r="AA1784" s="123"/>
      <c r="AB1784" s="123"/>
      <c r="AC1784" s="123"/>
      <c r="AD1784" s="123"/>
      <c r="AE1784" s="123"/>
      <c r="AF1784" s="123"/>
      <c r="AG1784" s="214"/>
      <c r="AH1784" s="229" t="str">
        <f t="shared" si="241"/>
        <v>a1</v>
      </c>
      <c r="AI1784" s="122"/>
      <c r="AJ1784" s="122"/>
      <c r="AK1784" s="122"/>
      <c r="AL1784" s="122"/>
      <c r="AM1784" s="122"/>
      <c r="AN1784" s="173">
        <v>1</v>
      </c>
      <c r="AO1784" s="173" t="s">
        <v>3186</v>
      </c>
      <c r="AP1784" s="173" t="s">
        <v>3186</v>
      </c>
      <c r="AQ1784" s="173" t="s">
        <v>3186</v>
      </c>
      <c r="AR1784" s="173" t="s">
        <v>3186</v>
      </c>
      <c r="AS1784" s="173"/>
      <c r="AT1784" s="173"/>
      <c r="AU1784" s="173"/>
      <c r="AV1784" s="173"/>
      <c r="AW1784" s="173"/>
      <c r="AX1784" s="173"/>
      <c r="AY1784" s="173"/>
      <c r="AZ1784" s="211">
        <f t="shared" si="247"/>
        <v>1</v>
      </c>
      <c r="BA1784" s="211">
        <f t="shared" si="248"/>
        <v>0</v>
      </c>
      <c r="BB1784" s="205">
        <f t="shared" si="242"/>
        <v>25161</v>
      </c>
      <c r="BC1784" s="205">
        <f t="shared" si="243"/>
        <v>19042</v>
      </c>
      <c r="BD1784" s="205">
        <f t="shared" si="244"/>
        <v>9780</v>
      </c>
      <c r="BE1784" s="205">
        <f t="shared" si="245"/>
        <v>3661</v>
      </c>
      <c r="BF1784" s="175">
        <v>15381</v>
      </c>
      <c r="BG1784" s="175"/>
      <c r="BH1784" s="175">
        <v>9780</v>
      </c>
      <c r="BI1784" s="175">
        <v>6119</v>
      </c>
      <c r="BJ1784" s="175"/>
      <c r="BK1784" s="175">
        <v>298</v>
      </c>
      <c r="BL1784" s="175">
        <v>1153</v>
      </c>
      <c r="BM1784" s="175">
        <v>1706</v>
      </c>
      <c r="BN1784" s="175">
        <v>57</v>
      </c>
      <c r="BO1784" s="175">
        <v>6048</v>
      </c>
      <c r="BP1784" s="198">
        <f t="shared" si="246"/>
        <v>15828</v>
      </c>
    </row>
    <row r="1785" spans="1:68" s="116" customFormat="1" x14ac:dyDescent="0.15">
      <c r="A1785" s="117">
        <v>3436802003</v>
      </c>
      <c r="B1785" s="118" t="s">
        <v>2589</v>
      </c>
      <c r="C1785" s="118" t="s">
        <v>2517</v>
      </c>
      <c r="D1785" s="118" t="s">
        <v>2587</v>
      </c>
      <c r="E1785" s="118" t="s">
        <v>4964</v>
      </c>
      <c r="F1785" s="120">
        <v>7</v>
      </c>
      <c r="G1785" s="119"/>
      <c r="H1785" s="119"/>
      <c r="I1785" s="120" t="s">
        <v>5820</v>
      </c>
      <c r="J1785" s="120">
        <v>480</v>
      </c>
      <c r="K1785" s="120">
        <v>59162</v>
      </c>
      <c r="L1785" s="120">
        <v>0.33800000000000002</v>
      </c>
      <c r="M1785" s="121" t="s">
        <v>5657</v>
      </c>
      <c r="N1785" s="120">
        <v>1</v>
      </c>
      <c r="O1785" s="119">
        <v>197.5</v>
      </c>
      <c r="P1785" s="119">
        <v>34.799999999999997</v>
      </c>
      <c r="Q1785" s="119">
        <v>3.2</v>
      </c>
      <c r="R1785" s="120" t="s">
        <v>5660</v>
      </c>
      <c r="S1785" s="120">
        <v>0.36</v>
      </c>
      <c r="T1785" s="120"/>
      <c r="U1785" s="120"/>
      <c r="V1785" s="172">
        <v>91.8</v>
      </c>
      <c r="W1785" s="172"/>
      <c r="X1785" s="172"/>
      <c r="Y1785" s="172"/>
      <c r="Z1785" s="172">
        <v>91.8</v>
      </c>
      <c r="AA1785" s="123">
        <v>375</v>
      </c>
      <c r="AB1785" s="123"/>
      <c r="AC1785" s="123"/>
      <c r="AD1785" s="123"/>
      <c r="AE1785" s="123"/>
      <c r="AF1785" s="123"/>
      <c r="AG1785" s="214"/>
      <c r="AH1785" s="229" t="str">
        <f t="shared" si="241"/>
        <v>a2</v>
      </c>
      <c r="AI1785" s="122"/>
      <c r="AJ1785" s="122"/>
      <c r="AK1785" s="122"/>
      <c r="AL1785" s="122"/>
      <c r="AM1785" s="122"/>
      <c r="AN1785" s="173">
        <v>1</v>
      </c>
      <c r="AO1785" s="173" t="s">
        <v>3186</v>
      </c>
      <c r="AP1785" s="173" t="s">
        <v>3186</v>
      </c>
      <c r="AQ1785" s="173" t="s">
        <v>3186</v>
      </c>
      <c r="AR1785" s="173" t="s">
        <v>3186</v>
      </c>
      <c r="AS1785" s="173"/>
      <c r="AT1785" s="173"/>
      <c r="AU1785" s="173"/>
      <c r="AV1785" s="173"/>
      <c r="AW1785" s="173"/>
      <c r="AX1785" s="173"/>
      <c r="AY1785" s="173"/>
      <c r="AZ1785" s="211">
        <f t="shared" si="247"/>
        <v>1</v>
      </c>
      <c r="BA1785" s="211">
        <f t="shared" si="248"/>
        <v>0</v>
      </c>
      <c r="BB1785" s="205">
        <f t="shared" si="242"/>
        <v>25534</v>
      </c>
      <c r="BC1785" s="205">
        <f t="shared" si="243"/>
        <v>19927</v>
      </c>
      <c r="BD1785" s="205">
        <f t="shared" si="244"/>
        <v>7356</v>
      </c>
      <c r="BE1785" s="205">
        <f t="shared" si="245"/>
        <v>1749</v>
      </c>
      <c r="BF1785" s="175">
        <v>18178</v>
      </c>
      <c r="BG1785" s="175"/>
      <c r="BH1785" s="175">
        <v>7356</v>
      </c>
      <c r="BI1785" s="175">
        <v>5607</v>
      </c>
      <c r="BJ1785" s="175"/>
      <c r="BK1785" s="175">
        <v>5475</v>
      </c>
      <c r="BL1785" s="175">
        <v>68</v>
      </c>
      <c r="BM1785" s="175">
        <v>1838</v>
      </c>
      <c r="BN1785" s="175">
        <v>115</v>
      </c>
      <c r="BO1785" s="175">
        <v>5075</v>
      </c>
      <c r="BP1785" s="198">
        <f t="shared" si="246"/>
        <v>12431</v>
      </c>
    </row>
    <row r="1786" spans="1:68" s="116" customFormat="1" x14ac:dyDescent="0.15">
      <c r="A1786" s="117">
        <v>3436802004</v>
      </c>
      <c r="B1786" s="118" t="s">
        <v>2590</v>
      </c>
      <c r="C1786" s="118" t="s">
        <v>2517</v>
      </c>
      <c r="D1786" s="118" t="s">
        <v>2587</v>
      </c>
      <c r="E1786" s="118" t="s">
        <v>4965</v>
      </c>
      <c r="F1786" s="120">
        <v>6</v>
      </c>
      <c r="G1786" s="119"/>
      <c r="H1786" s="119"/>
      <c r="I1786" s="120" t="s">
        <v>5820</v>
      </c>
      <c r="J1786" s="120">
        <v>500</v>
      </c>
      <c r="K1786" s="120">
        <v>81916</v>
      </c>
      <c r="L1786" s="120">
        <v>0.44900000000000001</v>
      </c>
      <c r="M1786" s="121" t="s">
        <v>5657</v>
      </c>
      <c r="N1786" s="120">
        <v>1</v>
      </c>
      <c r="O1786" s="119">
        <v>177.5</v>
      </c>
      <c r="P1786" s="119">
        <v>34.299999999999997</v>
      </c>
      <c r="Q1786" s="119">
        <v>3.8</v>
      </c>
      <c r="R1786" s="120" t="s">
        <v>5660</v>
      </c>
      <c r="S1786" s="120">
        <v>0.48</v>
      </c>
      <c r="T1786" s="120"/>
      <c r="U1786" s="120"/>
      <c r="V1786" s="172">
        <v>95.9</v>
      </c>
      <c r="W1786" s="172"/>
      <c r="X1786" s="172"/>
      <c r="Y1786" s="172"/>
      <c r="Z1786" s="172">
        <v>95.9</v>
      </c>
      <c r="AA1786" s="123">
        <v>375</v>
      </c>
      <c r="AB1786" s="123"/>
      <c r="AC1786" s="123"/>
      <c r="AD1786" s="123"/>
      <c r="AE1786" s="123"/>
      <c r="AF1786" s="123"/>
      <c r="AG1786" s="214"/>
      <c r="AH1786" s="229" t="str">
        <f t="shared" si="241"/>
        <v>a2</v>
      </c>
      <c r="AI1786" s="122"/>
      <c r="AJ1786" s="122"/>
      <c r="AK1786" s="122"/>
      <c r="AL1786" s="122"/>
      <c r="AM1786" s="122"/>
      <c r="AN1786" s="173">
        <v>1</v>
      </c>
      <c r="AO1786" s="173" t="s">
        <v>3186</v>
      </c>
      <c r="AP1786" s="173" t="s">
        <v>3186</v>
      </c>
      <c r="AQ1786" s="173" t="s">
        <v>3186</v>
      </c>
      <c r="AR1786" s="173" t="s">
        <v>3186</v>
      </c>
      <c r="AS1786" s="173"/>
      <c r="AT1786" s="173"/>
      <c r="AU1786" s="173"/>
      <c r="AV1786" s="173"/>
      <c r="AW1786" s="173"/>
      <c r="AX1786" s="173"/>
      <c r="AY1786" s="173"/>
      <c r="AZ1786" s="211">
        <f t="shared" si="247"/>
        <v>1</v>
      </c>
      <c r="BA1786" s="211">
        <f t="shared" si="248"/>
        <v>0</v>
      </c>
      <c r="BB1786" s="205">
        <f t="shared" si="242"/>
        <v>27298</v>
      </c>
      <c r="BC1786" s="205">
        <f t="shared" si="243"/>
        <v>21511</v>
      </c>
      <c r="BD1786" s="205">
        <f t="shared" si="244"/>
        <v>7661</v>
      </c>
      <c r="BE1786" s="205">
        <f t="shared" si="245"/>
        <v>1874</v>
      </c>
      <c r="BF1786" s="175">
        <v>19637</v>
      </c>
      <c r="BG1786" s="175"/>
      <c r="BH1786" s="175">
        <v>7661</v>
      </c>
      <c r="BI1786" s="175">
        <v>5787</v>
      </c>
      <c r="BJ1786" s="175"/>
      <c r="BK1786" s="175">
        <v>6720</v>
      </c>
      <c r="BL1786" s="175">
        <v>586</v>
      </c>
      <c r="BM1786" s="175">
        <v>1714</v>
      </c>
      <c r="BN1786" s="175">
        <v>98</v>
      </c>
      <c r="BO1786" s="175">
        <v>4732</v>
      </c>
      <c r="BP1786" s="198">
        <f t="shared" si="246"/>
        <v>12393</v>
      </c>
    </row>
    <row r="1787" spans="1:68" s="116" customFormat="1" x14ac:dyDescent="0.15">
      <c r="A1787" s="117">
        <v>3436802005</v>
      </c>
      <c r="B1787" s="118" t="s">
        <v>2591</v>
      </c>
      <c r="C1787" s="118" t="s">
        <v>2517</v>
      </c>
      <c r="D1787" s="118" t="s">
        <v>2587</v>
      </c>
      <c r="E1787" s="118" t="s">
        <v>4966</v>
      </c>
      <c r="F1787" s="120">
        <v>4</v>
      </c>
      <c r="G1787" s="119"/>
      <c r="H1787" s="119"/>
      <c r="I1787" s="120" t="s">
        <v>5820</v>
      </c>
      <c r="J1787" s="120">
        <v>300</v>
      </c>
      <c r="K1787" s="120">
        <v>11750</v>
      </c>
      <c r="L1787" s="120">
        <v>0.107</v>
      </c>
      <c r="M1787" s="121" t="s">
        <v>5657</v>
      </c>
      <c r="N1787" s="120">
        <v>1</v>
      </c>
      <c r="O1787" s="119">
        <v>127.5</v>
      </c>
      <c r="P1787" s="119">
        <v>18.3</v>
      </c>
      <c r="Q1787" s="119">
        <v>2.6</v>
      </c>
      <c r="R1787" s="120" t="s">
        <v>5660</v>
      </c>
      <c r="S1787" s="120">
        <v>7.1999999999999995E-2</v>
      </c>
      <c r="T1787" s="120"/>
      <c r="U1787" s="120"/>
      <c r="V1787" s="172">
        <v>25.1</v>
      </c>
      <c r="W1787" s="172"/>
      <c r="X1787" s="172"/>
      <c r="Y1787" s="172"/>
      <c r="Z1787" s="172">
        <v>25.1</v>
      </c>
      <c r="AA1787" s="123"/>
      <c r="AB1787" s="123"/>
      <c r="AC1787" s="123"/>
      <c r="AD1787" s="123"/>
      <c r="AE1787" s="123"/>
      <c r="AF1787" s="123"/>
      <c r="AG1787" s="214"/>
      <c r="AH1787" s="229" t="str">
        <f t="shared" si="241"/>
        <v>a1</v>
      </c>
      <c r="AI1787" s="122"/>
      <c r="AJ1787" s="122"/>
      <c r="AK1787" s="122"/>
      <c r="AL1787" s="122"/>
      <c r="AM1787" s="122"/>
      <c r="AN1787" s="173">
        <v>1</v>
      </c>
      <c r="AO1787" s="173" t="s">
        <v>3186</v>
      </c>
      <c r="AP1787" s="173" t="s">
        <v>3186</v>
      </c>
      <c r="AQ1787" s="173" t="s">
        <v>3186</v>
      </c>
      <c r="AR1787" s="173" t="s">
        <v>3186</v>
      </c>
      <c r="AS1787" s="173"/>
      <c r="AT1787" s="173"/>
      <c r="AU1787" s="173"/>
      <c r="AV1787" s="173"/>
      <c r="AW1787" s="173"/>
      <c r="AX1787" s="173"/>
      <c r="AY1787" s="173"/>
      <c r="AZ1787" s="211">
        <f t="shared" si="247"/>
        <v>1</v>
      </c>
      <c r="BA1787" s="211">
        <f t="shared" si="248"/>
        <v>0</v>
      </c>
      <c r="BB1787" s="205">
        <f t="shared" si="242"/>
        <v>16186</v>
      </c>
      <c r="BC1787" s="205">
        <f t="shared" si="243"/>
        <v>11077</v>
      </c>
      <c r="BD1787" s="205">
        <f t="shared" si="244"/>
        <v>6256</v>
      </c>
      <c r="BE1787" s="205">
        <f t="shared" si="245"/>
        <v>1147</v>
      </c>
      <c r="BF1787" s="175">
        <v>9930</v>
      </c>
      <c r="BG1787" s="175"/>
      <c r="BH1787" s="175">
        <v>6256</v>
      </c>
      <c r="BI1787" s="175">
        <v>5109</v>
      </c>
      <c r="BJ1787" s="175"/>
      <c r="BK1787" s="175"/>
      <c r="BL1787" s="175"/>
      <c r="BM1787" s="175">
        <v>817</v>
      </c>
      <c r="BN1787" s="175">
        <v>39</v>
      </c>
      <c r="BO1787" s="175">
        <v>3965</v>
      </c>
      <c r="BP1787" s="198">
        <f t="shared" si="246"/>
        <v>10221</v>
      </c>
    </row>
    <row r="1788" spans="1:68" s="116" customFormat="1" x14ac:dyDescent="0.15">
      <c r="A1788" s="117">
        <v>3436901001</v>
      </c>
      <c r="B1788" s="118" t="s">
        <v>2592</v>
      </c>
      <c r="C1788" s="118" t="s">
        <v>2517</v>
      </c>
      <c r="D1788" s="118" t="s">
        <v>2593</v>
      </c>
      <c r="E1788" s="118" t="s">
        <v>4967</v>
      </c>
      <c r="F1788" s="120">
        <v>21</v>
      </c>
      <c r="G1788" s="119">
        <v>939280</v>
      </c>
      <c r="H1788" s="119"/>
      <c r="I1788" s="120" t="s">
        <v>5820</v>
      </c>
      <c r="J1788" s="120">
        <v>4930</v>
      </c>
      <c r="K1788" s="120">
        <v>939280</v>
      </c>
      <c r="L1788" s="120">
        <v>0.52200000000000002</v>
      </c>
      <c r="M1788" s="121" t="s">
        <v>5659</v>
      </c>
      <c r="N1788" s="120">
        <v>1</v>
      </c>
      <c r="O1788" s="119">
        <v>161.30000000000001</v>
      </c>
      <c r="P1788" s="119"/>
      <c r="Q1788" s="119"/>
      <c r="R1788" s="120" t="s">
        <v>5655</v>
      </c>
      <c r="S1788" s="120">
        <v>27.3</v>
      </c>
      <c r="T1788" s="120"/>
      <c r="U1788" s="120"/>
      <c r="V1788" s="172">
        <v>1105.0999999999999</v>
      </c>
      <c r="W1788" s="172">
        <v>328.5</v>
      </c>
      <c r="X1788" s="172">
        <v>396.5</v>
      </c>
      <c r="Y1788" s="172">
        <v>132.80000000000001</v>
      </c>
      <c r="Z1788" s="172">
        <v>247.3</v>
      </c>
      <c r="AA1788" s="123">
        <v>5701</v>
      </c>
      <c r="AB1788" s="123"/>
      <c r="AC1788" s="123">
        <v>520</v>
      </c>
      <c r="AD1788" s="123"/>
      <c r="AE1788" s="123"/>
      <c r="AF1788" s="123"/>
      <c r="AG1788" s="214"/>
      <c r="AH1788" s="229" t="str">
        <f t="shared" si="241"/>
        <v>a3</v>
      </c>
      <c r="AI1788" s="122"/>
      <c r="AJ1788" s="122"/>
      <c r="AK1788" s="122"/>
      <c r="AL1788" s="122"/>
      <c r="AM1788" s="122"/>
      <c r="AN1788" s="173" t="s">
        <v>3186</v>
      </c>
      <c r="AO1788" s="173" t="s">
        <v>3186</v>
      </c>
      <c r="AP1788" s="173" t="s">
        <v>3186</v>
      </c>
      <c r="AQ1788" s="173" t="s">
        <v>3186</v>
      </c>
      <c r="AR1788" s="173" t="s">
        <v>3186</v>
      </c>
      <c r="AS1788" s="173"/>
      <c r="AT1788" s="173">
        <v>1</v>
      </c>
      <c r="AU1788" s="173">
        <v>2</v>
      </c>
      <c r="AV1788" s="173">
        <v>0.7</v>
      </c>
      <c r="AW1788" s="173">
        <v>1</v>
      </c>
      <c r="AX1788" s="173">
        <v>0.6</v>
      </c>
      <c r="AY1788" s="173"/>
      <c r="AZ1788" s="211">
        <f t="shared" si="247"/>
        <v>0</v>
      </c>
      <c r="BA1788" s="211">
        <f t="shared" si="248"/>
        <v>5.3</v>
      </c>
      <c r="BB1788" s="205">
        <f t="shared" si="242"/>
        <v>133236</v>
      </c>
      <c r="BC1788" s="205">
        <f t="shared" si="243"/>
        <v>113592</v>
      </c>
      <c r="BD1788" s="205">
        <f t="shared" si="244"/>
        <v>26510</v>
      </c>
      <c r="BE1788" s="205">
        <f t="shared" si="245"/>
        <v>6866</v>
      </c>
      <c r="BF1788" s="175">
        <v>106726</v>
      </c>
      <c r="BG1788" s="175"/>
      <c r="BH1788" s="175">
        <v>42166</v>
      </c>
      <c r="BI1788" s="175">
        <v>19644</v>
      </c>
      <c r="BJ1788" s="175"/>
      <c r="BK1788" s="175">
        <v>13628</v>
      </c>
      <c r="BL1788" s="175">
        <v>4308</v>
      </c>
      <c r="BM1788" s="175">
        <v>17973</v>
      </c>
      <c r="BN1788" s="175">
        <v>6691</v>
      </c>
      <c r="BO1788" s="175">
        <v>28826</v>
      </c>
      <c r="BP1788" s="198">
        <f t="shared" si="246"/>
        <v>70992</v>
      </c>
    </row>
    <row r="1789" spans="1:68" s="116" customFormat="1" x14ac:dyDescent="0.15">
      <c r="A1789" s="117">
        <v>3436902002</v>
      </c>
      <c r="B1789" s="118" t="s">
        <v>2594</v>
      </c>
      <c r="C1789" s="118" t="s">
        <v>2517</v>
      </c>
      <c r="D1789" s="118" t="s">
        <v>2593</v>
      </c>
      <c r="E1789" s="118" t="s">
        <v>4968</v>
      </c>
      <c r="F1789" s="120">
        <v>19</v>
      </c>
      <c r="G1789" s="119">
        <v>131752</v>
      </c>
      <c r="H1789" s="119"/>
      <c r="I1789" s="120" t="s">
        <v>5820</v>
      </c>
      <c r="J1789" s="120">
        <v>500</v>
      </c>
      <c r="K1789" s="120">
        <v>131752</v>
      </c>
      <c r="L1789" s="120">
        <v>0.72199999999999998</v>
      </c>
      <c r="M1789" s="121" t="s">
        <v>5657</v>
      </c>
      <c r="N1789" s="120">
        <v>1</v>
      </c>
      <c r="O1789" s="119">
        <v>164</v>
      </c>
      <c r="P1789" s="119"/>
      <c r="Q1789" s="119"/>
      <c r="R1789" s="120" t="s">
        <v>5658</v>
      </c>
      <c r="S1789" s="120">
        <v>0.5</v>
      </c>
      <c r="T1789" s="120"/>
      <c r="U1789" s="120"/>
      <c r="V1789" s="172">
        <v>50.9</v>
      </c>
      <c r="W1789" s="172">
        <v>10</v>
      </c>
      <c r="X1789" s="172">
        <v>39</v>
      </c>
      <c r="Y1789" s="172">
        <v>1</v>
      </c>
      <c r="Z1789" s="172">
        <v>0.9</v>
      </c>
      <c r="AA1789" s="123">
        <v>841</v>
      </c>
      <c r="AB1789" s="123"/>
      <c r="AC1789" s="123">
        <v>95</v>
      </c>
      <c r="AD1789" s="123"/>
      <c r="AE1789" s="123"/>
      <c r="AF1789" s="123"/>
      <c r="AG1789" s="214"/>
      <c r="AH1789" s="229" t="str">
        <f t="shared" si="241"/>
        <v>a3</v>
      </c>
      <c r="AI1789" s="122"/>
      <c r="AJ1789" s="122"/>
      <c r="AK1789" s="122"/>
      <c r="AL1789" s="122"/>
      <c r="AM1789" s="122"/>
      <c r="AN1789" s="173" t="s">
        <v>3186</v>
      </c>
      <c r="AO1789" s="173" t="s">
        <v>3186</v>
      </c>
      <c r="AP1789" s="173" t="s">
        <v>3186</v>
      </c>
      <c r="AQ1789" s="173" t="s">
        <v>3186</v>
      </c>
      <c r="AR1789" s="173" t="s">
        <v>3186</v>
      </c>
      <c r="AS1789" s="173"/>
      <c r="AT1789" s="173"/>
      <c r="AU1789" s="173"/>
      <c r="AV1789" s="173"/>
      <c r="AW1789" s="173"/>
      <c r="AX1789" s="173"/>
      <c r="AY1789" s="173"/>
      <c r="AZ1789" s="211">
        <f t="shared" si="247"/>
        <v>0</v>
      </c>
      <c r="BA1789" s="211">
        <f t="shared" si="248"/>
        <v>0</v>
      </c>
      <c r="BB1789" s="205">
        <f t="shared" si="242"/>
        <v>18106</v>
      </c>
      <c r="BC1789" s="205">
        <f t="shared" si="243"/>
        <v>17456</v>
      </c>
      <c r="BD1789" s="205">
        <f t="shared" si="244"/>
        <v>940</v>
      </c>
      <c r="BE1789" s="205">
        <f t="shared" si="245"/>
        <v>290</v>
      </c>
      <c r="BF1789" s="175">
        <v>17166</v>
      </c>
      <c r="BG1789" s="175"/>
      <c r="BH1789" s="175">
        <v>6934</v>
      </c>
      <c r="BI1789" s="175">
        <v>650</v>
      </c>
      <c r="BJ1789" s="175"/>
      <c r="BK1789" s="175">
        <v>3045</v>
      </c>
      <c r="BL1789" s="175">
        <v>36</v>
      </c>
      <c r="BM1789" s="175">
        <v>1092</v>
      </c>
      <c r="BN1789" s="175">
        <v>497</v>
      </c>
      <c r="BO1789" s="175">
        <v>5852</v>
      </c>
      <c r="BP1789" s="198">
        <f t="shared" si="246"/>
        <v>12786</v>
      </c>
    </row>
    <row r="1790" spans="1:68" s="116" customFormat="1" x14ac:dyDescent="0.15">
      <c r="A1790" s="117">
        <v>3436902003</v>
      </c>
      <c r="B1790" s="118" t="s">
        <v>2595</v>
      </c>
      <c r="C1790" s="118" t="s">
        <v>2517</v>
      </c>
      <c r="D1790" s="118" t="s">
        <v>2593</v>
      </c>
      <c r="E1790" s="118" t="s">
        <v>4969</v>
      </c>
      <c r="F1790" s="120">
        <v>17</v>
      </c>
      <c r="G1790" s="119">
        <v>206461</v>
      </c>
      <c r="H1790" s="119"/>
      <c r="I1790" s="120" t="s">
        <v>5820</v>
      </c>
      <c r="J1790" s="120">
        <v>1000</v>
      </c>
      <c r="K1790" s="120">
        <v>206461</v>
      </c>
      <c r="L1790" s="120">
        <v>0.56599999999999995</v>
      </c>
      <c r="M1790" s="121" t="s">
        <v>5657</v>
      </c>
      <c r="N1790" s="120">
        <v>1</v>
      </c>
      <c r="O1790" s="119">
        <v>168</v>
      </c>
      <c r="P1790" s="119"/>
      <c r="Q1790" s="119"/>
      <c r="R1790" s="120" t="s">
        <v>5658</v>
      </c>
      <c r="S1790" s="120">
        <v>0.8</v>
      </c>
      <c r="T1790" s="120"/>
      <c r="U1790" s="120"/>
      <c r="V1790" s="172">
        <v>103</v>
      </c>
      <c r="W1790" s="172">
        <v>16</v>
      </c>
      <c r="X1790" s="172">
        <v>82.5</v>
      </c>
      <c r="Y1790" s="172">
        <v>3.3</v>
      </c>
      <c r="Z1790" s="172">
        <v>1.2</v>
      </c>
      <c r="AA1790" s="123">
        <v>1535</v>
      </c>
      <c r="AB1790" s="123"/>
      <c r="AC1790" s="123">
        <v>144</v>
      </c>
      <c r="AD1790" s="123"/>
      <c r="AE1790" s="123"/>
      <c r="AF1790" s="123"/>
      <c r="AG1790" s="214"/>
      <c r="AH1790" s="229" t="str">
        <f t="shared" si="241"/>
        <v>a3</v>
      </c>
      <c r="AI1790" s="122"/>
      <c r="AJ1790" s="122"/>
      <c r="AK1790" s="122"/>
      <c r="AL1790" s="122"/>
      <c r="AM1790" s="122"/>
      <c r="AN1790" s="173" t="s">
        <v>3186</v>
      </c>
      <c r="AO1790" s="173" t="s">
        <v>3186</v>
      </c>
      <c r="AP1790" s="173" t="s">
        <v>3186</v>
      </c>
      <c r="AQ1790" s="173" t="s">
        <v>3186</v>
      </c>
      <c r="AR1790" s="173" t="s">
        <v>3186</v>
      </c>
      <c r="AS1790" s="173"/>
      <c r="AT1790" s="173"/>
      <c r="AU1790" s="173">
        <v>0.9</v>
      </c>
      <c r="AV1790" s="173"/>
      <c r="AW1790" s="173"/>
      <c r="AX1790" s="173"/>
      <c r="AY1790" s="173"/>
      <c r="AZ1790" s="211">
        <f t="shared" si="247"/>
        <v>0</v>
      </c>
      <c r="BA1790" s="211">
        <f t="shared" si="248"/>
        <v>0.9</v>
      </c>
      <c r="BB1790" s="205">
        <f t="shared" si="242"/>
        <v>35333</v>
      </c>
      <c r="BC1790" s="205">
        <f t="shared" si="243"/>
        <v>28830</v>
      </c>
      <c r="BD1790" s="205">
        <f t="shared" si="244"/>
        <v>9979</v>
      </c>
      <c r="BE1790" s="205">
        <f t="shared" si="245"/>
        <v>3476</v>
      </c>
      <c r="BF1790" s="175">
        <v>25354</v>
      </c>
      <c r="BG1790" s="175"/>
      <c r="BH1790" s="175">
        <v>15354</v>
      </c>
      <c r="BI1790" s="175">
        <v>6503</v>
      </c>
      <c r="BJ1790" s="175"/>
      <c r="BK1790" s="175">
        <v>4203</v>
      </c>
      <c r="BL1790" s="175">
        <v>59</v>
      </c>
      <c r="BM1790" s="175">
        <v>1784</v>
      </c>
      <c r="BN1790" s="175">
        <v>500</v>
      </c>
      <c r="BO1790" s="175">
        <v>6930</v>
      </c>
      <c r="BP1790" s="198">
        <f t="shared" si="246"/>
        <v>22284</v>
      </c>
    </row>
    <row r="1791" spans="1:68" s="116" customFormat="1" x14ac:dyDescent="0.15">
      <c r="A1791" s="117">
        <v>3443102001</v>
      </c>
      <c r="B1791" s="118" t="s">
        <v>2596</v>
      </c>
      <c r="C1791" s="118" t="s">
        <v>2517</v>
      </c>
      <c r="D1791" s="118" t="s">
        <v>2597</v>
      </c>
      <c r="E1791" s="118" t="s">
        <v>4970</v>
      </c>
      <c r="F1791" s="120">
        <v>9</v>
      </c>
      <c r="G1791" s="119">
        <v>192558</v>
      </c>
      <c r="H1791" s="119"/>
      <c r="I1791" s="120" t="s">
        <v>5820</v>
      </c>
      <c r="J1791" s="120">
        <v>900</v>
      </c>
      <c r="K1791" s="120">
        <v>192558</v>
      </c>
      <c r="L1791" s="120">
        <v>0.58599999999999997</v>
      </c>
      <c r="M1791" s="121" t="s">
        <v>5676</v>
      </c>
      <c r="N1791" s="120">
        <v>2</v>
      </c>
      <c r="O1791" s="119">
        <v>141</v>
      </c>
      <c r="P1791" s="119">
        <v>43</v>
      </c>
      <c r="Q1791" s="119">
        <v>3.9</v>
      </c>
      <c r="R1791" s="120" t="s">
        <v>5660</v>
      </c>
      <c r="S1791" s="120">
        <v>0.1</v>
      </c>
      <c r="T1791" s="120"/>
      <c r="U1791" s="120"/>
      <c r="V1791" s="172">
        <v>280.7</v>
      </c>
      <c r="W1791" s="172"/>
      <c r="X1791" s="172">
        <v>280.7</v>
      </c>
      <c r="Y1791" s="172"/>
      <c r="Z1791" s="172"/>
      <c r="AA1791" s="123"/>
      <c r="AB1791" s="123"/>
      <c r="AC1791" s="123">
        <v>167</v>
      </c>
      <c r="AD1791" s="123"/>
      <c r="AE1791" s="123"/>
      <c r="AF1791" s="123"/>
      <c r="AG1791" s="214"/>
      <c r="AH1791" s="229" t="str">
        <f t="shared" si="241"/>
        <v>b3</v>
      </c>
      <c r="AI1791" s="122"/>
      <c r="AJ1791" s="122"/>
      <c r="AK1791" s="122"/>
      <c r="AL1791" s="122"/>
      <c r="AM1791" s="122"/>
      <c r="AN1791" s="173"/>
      <c r="AO1791" s="173"/>
      <c r="AP1791" s="173"/>
      <c r="AQ1791" s="173"/>
      <c r="AR1791" s="173"/>
      <c r="AS1791" s="173">
        <v>0.5</v>
      </c>
      <c r="AT1791" s="173">
        <v>0.5</v>
      </c>
      <c r="AU1791" s="173">
        <v>0.5</v>
      </c>
      <c r="AV1791" s="173"/>
      <c r="AW1791" s="173"/>
      <c r="AX1791" s="173">
        <v>0.5</v>
      </c>
      <c r="AY1791" s="173"/>
      <c r="AZ1791" s="211">
        <f t="shared" si="247"/>
        <v>0.5</v>
      </c>
      <c r="BA1791" s="211">
        <f t="shared" si="248"/>
        <v>1.5</v>
      </c>
      <c r="BB1791" s="205">
        <f t="shared" si="242"/>
        <v>32407</v>
      </c>
      <c r="BC1791" s="205">
        <f t="shared" si="243"/>
        <v>32407</v>
      </c>
      <c r="BD1791" s="205">
        <f t="shared" si="244"/>
        <v>0</v>
      </c>
      <c r="BE1791" s="205">
        <f t="shared" si="245"/>
        <v>0</v>
      </c>
      <c r="BF1791" s="175">
        <v>32407</v>
      </c>
      <c r="BG1791" s="175"/>
      <c r="BH1791" s="175">
        <v>9104</v>
      </c>
      <c r="BI1791" s="175"/>
      <c r="BJ1791" s="175"/>
      <c r="BK1791" s="175">
        <v>17961</v>
      </c>
      <c r="BL1791" s="175">
        <v>711</v>
      </c>
      <c r="BM1791" s="175">
        <v>4201</v>
      </c>
      <c r="BN1791" s="175">
        <v>60</v>
      </c>
      <c r="BO1791" s="175">
        <v>370</v>
      </c>
      <c r="BP1791" s="198">
        <f t="shared" si="246"/>
        <v>9474</v>
      </c>
    </row>
    <row r="1792" spans="1:68" s="116" customFormat="1" x14ac:dyDescent="0.15">
      <c r="A1792" s="117">
        <v>3446201001</v>
      </c>
      <c r="B1792" s="118" t="s">
        <v>2598</v>
      </c>
      <c r="C1792" s="118" t="s">
        <v>2517</v>
      </c>
      <c r="D1792" s="118" t="s">
        <v>2599</v>
      </c>
      <c r="E1792" s="118" t="s">
        <v>4971</v>
      </c>
      <c r="F1792" s="120">
        <v>4</v>
      </c>
      <c r="G1792" s="119">
        <v>89939.199999999997</v>
      </c>
      <c r="H1792" s="119"/>
      <c r="I1792" s="120" t="s">
        <v>5820</v>
      </c>
      <c r="J1792" s="120">
        <v>393</v>
      </c>
      <c r="K1792" s="120">
        <v>89939.199999999997</v>
      </c>
      <c r="L1792" s="120">
        <v>0.627</v>
      </c>
      <c r="M1792" s="121" t="s">
        <v>5657</v>
      </c>
      <c r="N1792" s="120">
        <v>1</v>
      </c>
      <c r="O1792" s="119"/>
      <c r="P1792" s="119"/>
      <c r="Q1792" s="119"/>
      <c r="R1792" s="120" t="s">
        <v>5658</v>
      </c>
      <c r="S1792" s="120">
        <v>0.3</v>
      </c>
      <c r="T1792" s="120"/>
      <c r="U1792" s="120"/>
      <c r="V1792" s="172">
        <v>102.5</v>
      </c>
      <c r="W1792" s="172">
        <v>13.4</v>
      </c>
      <c r="X1792" s="172">
        <v>36.4</v>
      </c>
      <c r="Y1792" s="172">
        <v>13.3</v>
      </c>
      <c r="Z1792" s="172">
        <v>39.4</v>
      </c>
      <c r="AA1792" s="123"/>
      <c r="AB1792" s="123"/>
      <c r="AC1792" s="123">
        <v>147.5</v>
      </c>
      <c r="AD1792" s="123"/>
      <c r="AE1792" s="123"/>
      <c r="AF1792" s="123"/>
      <c r="AG1792" s="214"/>
      <c r="AH1792" s="229" t="str">
        <f t="shared" si="241"/>
        <v>a3</v>
      </c>
      <c r="AI1792" s="122"/>
      <c r="AJ1792" s="122"/>
      <c r="AK1792" s="122"/>
      <c r="AL1792" s="122"/>
      <c r="AM1792" s="122"/>
      <c r="AN1792" s="173" t="s">
        <v>3186</v>
      </c>
      <c r="AO1792" s="173" t="s">
        <v>3186</v>
      </c>
      <c r="AP1792" s="173" t="s">
        <v>3186</v>
      </c>
      <c r="AQ1792" s="173" t="s">
        <v>3186</v>
      </c>
      <c r="AR1792" s="173" t="s">
        <v>3186</v>
      </c>
      <c r="AS1792" s="173">
        <v>2</v>
      </c>
      <c r="AT1792" s="173">
        <v>0.5</v>
      </c>
      <c r="AU1792" s="173">
        <v>0.5</v>
      </c>
      <c r="AV1792" s="173">
        <v>0.5</v>
      </c>
      <c r="AW1792" s="173">
        <v>0.5</v>
      </c>
      <c r="AX1792" s="173" t="s">
        <v>3186</v>
      </c>
      <c r="AY1792" s="173" t="s">
        <v>3186</v>
      </c>
      <c r="AZ1792" s="211">
        <f t="shared" si="247"/>
        <v>2</v>
      </c>
      <c r="BA1792" s="211">
        <f t="shared" si="248"/>
        <v>2</v>
      </c>
      <c r="BB1792" s="205">
        <f t="shared" si="242"/>
        <v>52165</v>
      </c>
      <c r="BC1792" s="205">
        <f t="shared" si="243"/>
        <v>52165</v>
      </c>
      <c r="BD1792" s="205">
        <f t="shared" si="244"/>
        <v>0</v>
      </c>
      <c r="BE1792" s="205">
        <f t="shared" si="245"/>
        <v>0</v>
      </c>
      <c r="BF1792" s="175">
        <v>52165</v>
      </c>
      <c r="BG1792" s="175">
        <v>28301</v>
      </c>
      <c r="BH1792" s="175">
        <v>9067</v>
      </c>
      <c r="BI1792" s="175"/>
      <c r="BJ1792" s="175"/>
      <c r="BK1792" s="175">
        <v>2797</v>
      </c>
      <c r="BL1792" s="175">
        <v>4011</v>
      </c>
      <c r="BM1792" s="175">
        <v>2738</v>
      </c>
      <c r="BN1792" s="175">
        <v>2455</v>
      </c>
      <c r="BO1792" s="175">
        <v>2796</v>
      </c>
      <c r="BP1792" s="198">
        <f t="shared" si="246"/>
        <v>11863</v>
      </c>
    </row>
    <row r="1793" spans="1:68" s="116" customFormat="1" x14ac:dyDescent="0.15">
      <c r="A1793" s="117">
        <v>3500181001</v>
      </c>
      <c r="B1793" s="118" t="s">
        <v>2600</v>
      </c>
      <c r="C1793" s="118" t="s">
        <v>2601</v>
      </c>
      <c r="D1793" s="118" t="s">
        <v>2602</v>
      </c>
      <c r="E1793" s="118" t="s">
        <v>4972</v>
      </c>
      <c r="F1793" s="120">
        <v>27</v>
      </c>
      <c r="G1793" s="119">
        <v>7820157</v>
      </c>
      <c r="H1793" s="119"/>
      <c r="I1793" s="120" t="s">
        <v>5820</v>
      </c>
      <c r="J1793" s="120">
        <v>33600</v>
      </c>
      <c r="K1793" s="120">
        <v>7855130</v>
      </c>
      <c r="L1793" s="120">
        <v>0.64100000000000001</v>
      </c>
      <c r="M1793" s="121" t="s">
        <v>5654</v>
      </c>
      <c r="N1793" s="120">
        <v>1</v>
      </c>
      <c r="O1793" s="119">
        <v>141</v>
      </c>
      <c r="P1793" s="119">
        <v>25.3</v>
      </c>
      <c r="Q1793" s="119">
        <v>3</v>
      </c>
      <c r="R1793" s="120"/>
      <c r="S1793" s="120"/>
      <c r="T1793" s="120"/>
      <c r="U1793" s="120" t="s">
        <v>5689</v>
      </c>
      <c r="V1793" s="172">
        <v>4475.8999999999996</v>
      </c>
      <c r="W1793" s="172">
        <v>1119.5</v>
      </c>
      <c r="X1793" s="172">
        <v>2148.9</v>
      </c>
      <c r="Y1793" s="172">
        <v>760.3</v>
      </c>
      <c r="Z1793" s="172">
        <v>447.2</v>
      </c>
      <c r="AA1793" s="123">
        <v>26380</v>
      </c>
      <c r="AB1793" s="123">
        <v>110019.79999999993</v>
      </c>
      <c r="AC1793" s="123">
        <v>2986.3</v>
      </c>
      <c r="AD1793" s="123"/>
      <c r="AE1793" s="123"/>
      <c r="AF1793" s="123"/>
      <c r="AG1793" s="214"/>
      <c r="AH1793" s="229" t="str">
        <f t="shared" si="241"/>
        <v>a3</v>
      </c>
      <c r="AI1793" s="122"/>
      <c r="AJ1793" s="122"/>
      <c r="AK1793" s="122"/>
      <c r="AL1793" s="122"/>
      <c r="AM1793" s="122"/>
      <c r="AN1793" s="173">
        <v>3</v>
      </c>
      <c r="AO1793" s="173" t="s">
        <v>3186</v>
      </c>
      <c r="AP1793" s="173" t="s">
        <v>3186</v>
      </c>
      <c r="AQ1793" s="173" t="s">
        <v>3186</v>
      </c>
      <c r="AR1793" s="173" t="s">
        <v>3186</v>
      </c>
      <c r="AS1793" s="173">
        <v>1</v>
      </c>
      <c r="AT1793" s="173">
        <v>4.5</v>
      </c>
      <c r="AU1793" s="173">
        <v>2.5</v>
      </c>
      <c r="AV1793" s="173">
        <v>4.5</v>
      </c>
      <c r="AW1793" s="173">
        <v>2.5</v>
      </c>
      <c r="AX1793" s="173">
        <v>2</v>
      </c>
      <c r="AY1793" s="173">
        <v>1</v>
      </c>
      <c r="AZ1793" s="211">
        <f t="shared" si="247"/>
        <v>4</v>
      </c>
      <c r="BA1793" s="211">
        <f t="shared" si="248"/>
        <v>17</v>
      </c>
      <c r="BB1793" s="205">
        <f t="shared" si="242"/>
        <v>673847</v>
      </c>
      <c r="BC1793" s="205">
        <f t="shared" si="243"/>
        <v>504131</v>
      </c>
      <c r="BD1793" s="205">
        <f t="shared" si="244"/>
        <v>266175</v>
      </c>
      <c r="BE1793" s="205">
        <f t="shared" si="245"/>
        <v>96459</v>
      </c>
      <c r="BF1793" s="175">
        <v>407672</v>
      </c>
      <c r="BG1793" s="175">
        <v>14109</v>
      </c>
      <c r="BH1793" s="175">
        <v>266175</v>
      </c>
      <c r="BI1793" s="175">
        <v>106116</v>
      </c>
      <c r="BJ1793" s="175">
        <v>63600</v>
      </c>
      <c r="BK1793" s="175">
        <v>45918</v>
      </c>
      <c r="BL1793" s="175">
        <v>47040</v>
      </c>
      <c r="BM1793" s="175"/>
      <c r="BN1793" s="175"/>
      <c r="BO1793" s="175">
        <v>130889</v>
      </c>
      <c r="BP1793" s="198">
        <f t="shared" si="246"/>
        <v>397064</v>
      </c>
    </row>
    <row r="1794" spans="1:68" s="116" customFormat="1" x14ac:dyDescent="0.15">
      <c r="A1794" s="117">
        <v>3500281001</v>
      </c>
      <c r="B1794" s="118" t="s">
        <v>2603</v>
      </c>
      <c r="C1794" s="118" t="s">
        <v>2601</v>
      </c>
      <c r="D1794" s="118" t="s">
        <v>2604</v>
      </c>
      <c r="E1794" s="118" t="s">
        <v>4973</v>
      </c>
      <c r="F1794" s="120">
        <v>17</v>
      </c>
      <c r="G1794" s="119">
        <v>1235204</v>
      </c>
      <c r="H1794" s="119"/>
      <c r="I1794" s="120" t="s">
        <v>5820</v>
      </c>
      <c r="J1794" s="120">
        <v>5600</v>
      </c>
      <c r="K1794" s="120">
        <v>1268289</v>
      </c>
      <c r="L1794" s="120">
        <v>0.62</v>
      </c>
      <c r="M1794" s="121" t="s">
        <v>5657</v>
      </c>
      <c r="N1794" s="120">
        <v>1</v>
      </c>
      <c r="O1794" s="119">
        <v>154.80000000000001</v>
      </c>
      <c r="P1794" s="119">
        <v>31.5</v>
      </c>
      <c r="Q1794" s="119">
        <v>3.8</v>
      </c>
      <c r="R1794" s="120"/>
      <c r="S1794" s="120"/>
      <c r="T1794" s="120"/>
      <c r="U1794" s="120" t="s">
        <v>5689</v>
      </c>
      <c r="V1794" s="172">
        <v>1222.5999999999999</v>
      </c>
      <c r="W1794" s="172">
        <v>466.4</v>
      </c>
      <c r="X1794" s="172">
        <v>294.89999999999998</v>
      </c>
      <c r="Y1794" s="172">
        <v>182.9</v>
      </c>
      <c r="Z1794" s="172">
        <v>278.39999999999998</v>
      </c>
      <c r="AA1794" s="123">
        <v>5528</v>
      </c>
      <c r="AB1794" s="123"/>
      <c r="AC1794" s="123">
        <v>101</v>
      </c>
      <c r="AD1794" s="123"/>
      <c r="AE1794" s="123"/>
      <c r="AF1794" s="123"/>
      <c r="AG1794" s="214"/>
      <c r="AH1794" s="229" t="str">
        <f t="shared" si="241"/>
        <v>a3</v>
      </c>
      <c r="AI1794" s="122"/>
      <c r="AJ1794" s="122"/>
      <c r="AK1794" s="122"/>
      <c r="AL1794" s="122"/>
      <c r="AM1794" s="122"/>
      <c r="AN1794" s="173">
        <v>3</v>
      </c>
      <c r="AO1794" s="173" t="s">
        <v>3186</v>
      </c>
      <c r="AP1794" s="173" t="s">
        <v>3186</v>
      </c>
      <c r="AQ1794" s="173" t="s">
        <v>3186</v>
      </c>
      <c r="AR1794" s="173" t="s">
        <v>3186</v>
      </c>
      <c r="AS1794" s="173" t="s">
        <v>3186</v>
      </c>
      <c r="AT1794" s="173">
        <v>1</v>
      </c>
      <c r="AU1794" s="173">
        <v>1</v>
      </c>
      <c r="AV1794" s="173">
        <v>1</v>
      </c>
      <c r="AW1794" s="173">
        <v>1</v>
      </c>
      <c r="AX1794" s="173">
        <v>1</v>
      </c>
      <c r="AY1794" s="173">
        <v>1</v>
      </c>
      <c r="AZ1794" s="211">
        <f t="shared" si="247"/>
        <v>3</v>
      </c>
      <c r="BA1794" s="211">
        <f t="shared" si="248"/>
        <v>6</v>
      </c>
      <c r="BB1794" s="205">
        <f t="shared" si="242"/>
        <v>193993</v>
      </c>
      <c r="BC1794" s="205">
        <f t="shared" si="243"/>
        <v>147843</v>
      </c>
      <c r="BD1794" s="205">
        <f t="shared" si="244"/>
        <v>78841</v>
      </c>
      <c r="BE1794" s="205">
        <f t="shared" si="245"/>
        <v>32691</v>
      </c>
      <c r="BF1794" s="175">
        <v>115152</v>
      </c>
      <c r="BG1794" s="175">
        <v>3331</v>
      </c>
      <c r="BH1794" s="175">
        <v>79191</v>
      </c>
      <c r="BI1794" s="175">
        <v>30150</v>
      </c>
      <c r="BJ1794" s="175">
        <v>16000</v>
      </c>
      <c r="BK1794" s="175">
        <v>15564</v>
      </c>
      <c r="BL1794" s="175"/>
      <c r="BM1794" s="175"/>
      <c r="BN1794" s="175"/>
      <c r="BO1794" s="175">
        <v>49757</v>
      </c>
      <c r="BP1794" s="198">
        <f t="shared" si="246"/>
        <v>128948</v>
      </c>
    </row>
    <row r="1795" spans="1:68" s="116" customFormat="1" x14ac:dyDescent="0.15">
      <c r="A1795" s="117">
        <v>3520101001</v>
      </c>
      <c r="B1795" s="118" t="s">
        <v>2605</v>
      </c>
      <c r="C1795" s="118" t="s">
        <v>2601</v>
      </c>
      <c r="D1795" s="118" t="s">
        <v>2606</v>
      </c>
      <c r="E1795" s="118" t="s">
        <v>4974</v>
      </c>
      <c r="F1795" s="120">
        <v>48</v>
      </c>
      <c r="G1795" s="119"/>
      <c r="H1795" s="119"/>
      <c r="I1795" s="120" t="s">
        <v>5820</v>
      </c>
      <c r="J1795" s="120">
        <v>39000</v>
      </c>
      <c r="K1795" s="120">
        <v>4299196</v>
      </c>
      <c r="L1795" s="120">
        <v>0.30199999999999999</v>
      </c>
      <c r="M1795" s="121" t="s">
        <v>5654</v>
      </c>
      <c r="N1795" s="120">
        <v>1</v>
      </c>
      <c r="O1795" s="119">
        <v>150</v>
      </c>
      <c r="P1795" s="119">
        <v>29</v>
      </c>
      <c r="Q1795" s="119">
        <v>3.6</v>
      </c>
      <c r="R1795" s="120" t="s">
        <v>5655</v>
      </c>
      <c r="S1795" s="120">
        <v>155.80000000000001</v>
      </c>
      <c r="T1795" s="120"/>
      <c r="U1795" s="120"/>
      <c r="V1795" s="172">
        <v>1881</v>
      </c>
      <c r="W1795" s="172"/>
      <c r="X1795" s="172">
        <v>1179</v>
      </c>
      <c r="Y1795" s="172">
        <v>494</v>
      </c>
      <c r="Z1795" s="172">
        <v>208</v>
      </c>
      <c r="AA1795" s="123">
        <v>63306</v>
      </c>
      <c r="AB1795" s="123">
        <v>150870.29999999958</v>
      </c>
      <c r="AC1795" s="123">
        <v>1331</v>
      </c>
      <c r="AD1795" s="123"/>
      <c r="AE1795" s="123"/>
      <c r="AF1795" s="123"/>
      <c r="AG1795" s="214"/>
      <c r="AH1795" s="229" t="str">
        <f t="shared" si="241"/>
        <v>a3</v>
      </c>
      <c r="AI1795" s="122"/>
      <c r="AJ1795" s="122"/>
      <c r="AK1795" s="122"/>
      <c r="AL1795" s="122"/>
      <c r="AM1795" s="122"/>
      <c r="AN1795" s="173">
        <v>2</v>
      </c>
      <c r="AO1795" s="173"/>
      <c r="AP1795" s="173"/>
      <c r="AQ1795" s="173"/>
      <c r="AR1795" s="173"/>
      <c r="AS1795" s="173">
        <v>1</v>
      </c>
      <c r="AT1795" s="173">
        <v>11</v>
      </c>
      <c r="AU1795" s="173">
        <v>7</v>
      </c>
      <c r="AV1795" s="173">
        <v>3</v>
      </c>
      <c r="AW1795" s="173">
        <v>3</v>
      </c>
      <c r="AX1795" s="173">
        <v>1</v>
      </c>
      <c r="AY1795" s="173">
        <v>2</v>
      </c>
      <c r="AZ1795" s="211">
        <f t="shared" si="247"/>
        <v>3</v>
      </c>
      <c r="BA1795" s="211">
        <f t="shared" si="248"/>
        <v>27</v>
      </c>
      <c r="BB1795" s="205">
        <f t="shared" si="242"/>
        <v>431536</v>
      </c>
      <c r="BC1795" s="205">
        <f t="shared" si="243"/>
        <v>330991</v>
      </c>
      <c r="BD1795" s="205">
        <f t="shared" si="244"/>
        <v>101349</v>
      </c>
      <c r="BE1795" s="205">
        <f t="shared" si="245"/>
        <v>804</v>
      </c>
      <c r="BF1795" s="175">
        <v>330187</v>
      </c>
      <c r="BG1795" s="175">
        <v>15120</v>
      </c>
      <c r="BH1795" s="175">
        <v>127397</v>
      </c>
      <c r="BI1795" s="175">
        <v>100545</v>
      </c>
      <c r="BJ1795" s="175"/>
      <c r="BK1795" s="175">
        <v>23779</v>
      </c>
      <c r="BL1795" s="175">
        <v>42330</v>
      </c>
      <c r="BM1795" s="175">
        <v>55369</v>
      </c>
      <c r="BN1795" s="175">
        <v>31122</v>
      </c>
      <c r="BO1795" s="175">
        <v>35874</v>
      </c>
      <c r="BP1795" s="198">
        <f t="shared" si="246"/>
        <v>163271</v>
      </c>
    </row>
    <row r="1796" spans="1:68" s="116" customFormat="1" x14ac:dyDescent="0.15">
      <c r="A1796" s="117">
        <v>3520101002</v>
      </c>
      <c r="B1796" s="118" t="s">
        <v>2607</v>
      </c>
      <c r="C1796" s="118" t="s">
        <v>2601</v>
      </c>
      <c r="D1796" s="118" t="s">
        <v>2606</v>
      </c>
      <c r="E1796" s="118" t="s">
        <v>4975</v>
      </c>
      <c r="F1796" s="120">
        <v>33</v>
      </c>
      <c r="G1796" s="119">
        <v>4453565</v>
      </c>
      <c r="H1796" s="119"/>
      <c r="I1796" s="120" t="s">
        <v>5820</v>
      </c>
      <c r="J1796" s="120">
        <v>24000</v>
      </c>
      <c r="K1796" s="120">
        <v>4133773</v>
      </c>
      <c r="L1796" s="120">
        <v>0.47199999999999998</v>
      </c>
      <c r="M1796" s="121" t="s">
        <v>5654</v>
      </c>
      <c r="N1796" s="120">
        <v>1</v>
      </c>
      <c r="O1796" s="119">
        <v>230</v>
      </c>
      <c r="P1796" s="119">
        <v>44</v>
      </c>
      <c r="Q1796" s="119">
        <v>5.4</v>
      </c>
      <c r="R1796" s="120" t="s">
        <v>5655</v>
      </c>
      <c r="S1796" s="120">
        <v>74.5</v>
      </c>
      <c r="T1796" s="120"/>
      <c r="U1796" s="120"/>
      <c r="V1796" s="172">
        <v>2591</v>
      </c>
      <c r="W1796" s="172">
        <v>411</v>
      </c>
      <c r="X1796" s="172">
        <v>1727</v>
      </c>
      <c r="Y1796" s="172">
        <v>177</v>
      </c>
      <c r="Z1796" s="172">
        <v>276</v>
      </c>
      <c r="AA1796" s="123">
        <v>50613</v>
      </c>
      <c r="AB1796" s="123">
        <v>100688</v>
      </c>
      <c r="AC1796" s="123">
        <v>1396</v>
      </c>
      <c r="AD1796" s="123"/>
      <c r="AE1796" s="123"/>
      <c r="AF1796" s="123"/>
      <c r="AG1796" s="214"/>
      <c r="AH1796" s="229" t="str">
        <f t="shared" si="241"/>
        <v>a3</v>
      </c>
      <c r="AI1796" s="122"/>
      <c r="AJ1796" s="122"/>
      <c r="AK1796" s="122"/>
      <c r="AL1796" s="122"/>
      <c r="AM1796" s="122"/>
      <c r="AN1796" s="173">
        <v>2</v>
      </c>
      <c r="AO1796" s="173"/>
      <c r="AP1796" s="173"/>
      <c r="AQ1796" s="173"/>
      <c r="AR1796" s="173"/>
      <c r="AS1796" s="173">
        <v>2</v>
      </c>
      <c r="AT1796" s="173">
        <v>8</v>
      </c>
      <c r="AU1796" s="173">
        <v>4</v>
      </c>
      <c r="AV1796" s="173">
        <v>3</v>
      </c>
      <c r="AW1796" s="173">
        <v>2</v>
      </c>
      <c r="AX1796" s="173">
        <v>1</v>
      </c>
      <c r="AY1796" s="173"/>
      <c r="AZ1796" s="211">
        <f t="shared" si="247"/>
        <v>4</v>
      </c>
      <c r="BA1796" s="211">
        <f t="shared" si="248"/>
        <v>18</v>
      </c>
      <c r="BB1796" s="205">
        <f t="shared" si="242"/>
        <v>336460</v>
      </c>
      <c r="BC1796" s="205">
        <f t="shared" si="243"/>
        <v>250758</v>
      </c>
      <c r="BD1796" s="205">
        <f t="shared" si="244"/>
        <v>86559</v>
      </c>
      <c r="BE1796" s="205">
        <f t="shared" si="245"/>
        <v>857</v>
      </c>
      <c r="BF1796" s="175">
        <v>249901</v>
      </c>
      <c r="BG1796" s="175">
        <v>15120</v>
      </c>
      <c r="BH1796" s="175">
        <v>109116</v>
      </c>
      <c r="BI1796" s="175">
        <v>85702</v>
      </c>
      <c r="BJ1796" s="175"/>
      <c r="BK1796" s="175">
        <v>25057</v>
      </c>
      <c r="BL1796" s="175">
        <v>20919</v>
      </c>
      <c r="BM1796" s="175">
        <v>53548</v>
      </c>
      <c r="BN1796" s="175">
        <v>15323</v>
      </c>
      <c r="BO1796" s="175">
        <v>11675</v>
      </c>
      <c r="BP1796" s="198">
        <f t="shared" si="246"/>
        <v>120791</v>
      </c>
    </row>
    <row r="1797" spans="1:68" s="116" customFormat="1" x14ac:dyDescent="0.15">
      <c r="A1797" s="117">
        <v>3520101003</v>
      </c>
      <c r="B1797" s="118" t="s">
        <v>2608</v>
      </c>
      <c r="C1797" s="118" t="s">
        <v>2601</v>
      </c>
      <c r="D1797" s="118" t="s">
        <v>2606</v>
      </c>
      <c r="E1797" s="118" t="s">
        <v>4976</v>
      </c>
      <c r="F1797" s="120">
        <v>23</v>
      </c>
      <c r="G1797" s="119"/>
      <c r="H1797" s="119"/>
      <c r="I1797" s="120" t="s">
        <v>5820</v>
      </c>
      <c r="J1797" s="120">
        <v>46600</v>
      </c>
      <c r="K1797" s="120">
        <v>9805680</v>
      </c>
      <c r="L1797" s="120">
        <v>0.57599999999999996</v>
      </c>
      <c r="M1797" s="121" t="s">
        <v>5654</v>
      </c>
      <c r="N1797" s="120">
        <v>2</v>
      </c>
      <c r="O1797" s="119">
        <v>210</v>
      </c>
      <c r="P1797" s="119">
        <v>54</v>
      </c>
      <c r="Q1797" s="119">
        <v>5.4</v>
      </c>
      <c r="R1797" s="120" t="s">
        <v>5655</v>
      </c>
      <c r="S1797" s="120">
        <v>170.4</v>
      </c>
      <c r="T1797" s="120"/>
      <c r="U1797" s="120"/>
      <c r="V1797" s="172">
        <v>3867</v>
      </c>
      <c r="W1797" s="172"/>
      <c r="X1797" s="172">
        <v>2987</v>
      </c>
      <c r="Y1797" s="172">
        <v>581</v>
      </c>
      <c r="Z1797" s="172">
        <v>299</v>
      </c>
      <c r="AA1797" s="123">
        <v>45930</v>
      </c>
      <c r="AB1797" s="123">
        <v>173044.79999999973</v>
      </c>
      <c r="AC1797" s="123">
        <v>4960</v>
      </c>
      <c r="AD1797" s="123"/>
      <c r="AE1797" s="123"/>
      <c r="AF1797" s="123"/>
      <c r="AG1797" s="214"/>
      <c r="AH1797" s="229" t="str">
        <f t="shared" ref="AH1797:AH1860" si="249">IF(N1797=1,IF(AG1797&gt;0,"a4",IF(AC1797&gt;0,"a3",IF(AA1797&gt;0,"a2","a1"))),IF(AG1797&gt;0,"b4",IF(AC1797&gt;0,"b3",IF(AA1797&gt;0,"b2","b1"))))</f>
        <v>b3</v>
      </c>
      <c r="AI1797" s="122"/>
      <c r="AJ1797" s="122"/>
      <c r="AK1797" s="122"/>
      <c r="AL1797" s="122"/>
      <c r="AM1797" s="122"/>
      <c r="AN1797" s="173">
        <v>9</v>
      </c>
      <c r="AO1797" s="173"/>
      <c r="AP1797" s="173"/>
      <c r="AQ1797" s="173">
        <v>4</v>
      </c>
      <c r="AR1797" s="173">
        <v>2</v>
      </c>
      <c r="AS1797" s="173">
        <v>1</v>
      </c>
      <c r="AT1797" s="173">
        <v>6</v>
      </c>
      <c r="AU1797" s="173">
        <v>3</v>
      </c>
      <c r="AV1797" s="173">
        <v>2</v>
      </c>
      <c r="AW1797" s="173">
        <v>2</v>
      </c>
      <c r="AX1797" s="173">
        <v>2</v>
      </c>
      <c r="AY1797" s="173">
        <v>1</v>
      </c>
      <c r="AZ1797" s="211">
        <f t="shared" si="247"/>
        <v>16</v>
      </c>
      <c r="BA1797" s="211">
        <f t="shared" si="248"/>
        <v>16</v>
      </c>
      <c r="BB1797" s="205">
        <f t="shared" ref="BB1797:BB1860" si="250">SUM(BG1797:BO1797)</f>
        <v>454107</v>
      </c>
      <c r="BC1797" s="205">
        <f t="shared" ref="BC1797:BC1860" si="251">BG1797+BH1797+BK1797+BL1797+BM1797+BN1797+BO1797</f>
        <v>381880</v>
      </c>
      <c r="BD1797" s="205">
        <f t="shared" ref="BD1797:BD1860" si="252">BB1797-BF1797</f>
        <v>72895</v>
      </c>
      <c r="BE1797" s="205">
        <f t="shared" ref="BE1797:BE1860" si="253">BC1797-BF1797</f>
        <v>668</v>
      </c>
      <c r="BF1797" s="175">
        <v>381212</v>
      </c>
      <c r="BG1797" s="175">
        <v>92031</v>
      </c>
      <c r="BH1797" s="175">
        <v>90164</v>
      </c>
      <c r="BI1797" s="175">
        <v>72227</v>
      </c>
      <c r="BJ1797" s="175"/>
      <c r="BK1797" s="175">
        <v>55721</v>
      </c>
      <c r="BL1797" s="175">
        <v>16234</v>
      </c>
      <c r="BM1797" s="175">
        <v>79759</v>
      </c>
      <c r="BN1797" s="175">
        <v>38228</v>
      </c>
      <c r="BO1797" s="175">
        <v>9743</v>
      </c>
      <c r="BP1797" s="198">
        <f t="shared" ref="BP1797:BP1860" si="254">BH1797+BO1797</f>
        <v>99907</v>
      </c>
    </row>
    <row r="1798" spans="1:68" s="116" customFormat="1" x14ac:dyDescent="0.15">
      <c r="A1798" s="117">
        <v>3520101004</v>
      </c>
      <c r="B1798" s="118" t="s">
        <v>2609</v>
      </c>
      <c r="C1798" s="118" t="s">
        <v>2601</v>
      </c>
      <c r="D1798" s="118" t="s">
        <v>2606</v>
      </c>
      <c r="E1798" s="118" t="s">
        <v>4977</v>
      </c>
      <c r="F1798" s="120">
        <v>18</v>
      </c>
      <c r="G1798" s="119">
        <v>3791375</v>
      </c>
      <c r="H1798" s="119"/>
      <c r="I1798" s="120" t="s">
        <v>5820</v>
      </c>
      <c r="J1798" s="120">
        <v>11000</v>
      </c>
      <c r="K1798" s="120">
        <v>3418331</v>
      </c>
      <c r="L1798" s="120">
        <v>0.85099999999999998</v>
      </c>
      <c r="M1798" s="121" t="s">
        <v>5675</v>
      </c>
      <c r="N1798" s="120">
        <v>2</v>
      </c>
      <c r="O1798" s="119">
        <v>160</v>
      </c>
      <c r="P1798" s="119">
        <v>53</v>
      </c>
      <c r="Q1798" s="119">
        <v>5.0999999999999996</v>
      </c>
      <c r="R1798" s="120" t="s">
        <v>5655</v>
      </c>
      <c r="S1798" s="120">
        <v>96.8</v>
      </c>
      <c r="T1798" s="120"/>
      <c r="U1798" s="120"/>
      <c r="V1798" s="172">
        <v>3812</v>
      </c>
      <c r="W1798" s="172">
        <v>304</v>
      </c>
      <c r="X1798" s="172">
        <v>1737</v>
      </c>
      <c r="Y1798" s="172">
        <v>307</v>
      </c>
      <c r="Z1798" s="172">
        <v>1464</v>
      </c>
      <c r="AA1798" s="123">
        <v>21771</v>
      </c>
      <c r="AB1798" s="123">
        <v>75152</v>
      </c>
      <c r="AC1798" s="123">
        <v>1576</v>
      </c>
      <c r="AD1798" s="123"/>
      <c r="AE1798" s="123"/>
      <c r="AF1798" s="123"/>
      <c r="AG1798" s="214"/>
      <c r="AH1798" s="229" t="str">
        <f t="shared" si="249"/>
        <v>b3</v>
      </c>
      <c r="AI1798" s="122"/>
      <c r="AJ1798" s="122"/>
      <c r="AK1798" s="122"/>
      <c r="AL1798" s="122"/>
      <c r="AM1798" s="122"/>
      <c r="AN1798" s="173">
        <v>2</v>
      </c>
      <c r="AO1798" s="173"/>
      <c r="AP1798" s="173"/>
      <c r="AQ1798" s="173"/>
      <c r="AR1798" s="173"/>
      <c r="AS1798" s="173">
        <v>2</v>
      </c>
      <c r="AT1798" s="173">
        <v>5</v>
      </c>
      <c r="AU1798" s="173">
        <v>2</v>
      </c>
      <c r="AV1798" s="173">
        <v>3</v>
      </c>
      <c r="AW1798" s="173">
        <v>1</v>
      </c>
      <c r="AX1798" s="173">
        <v>1</v>
      </c>
      <c r="AY1798" s="173"/>
      <c r="AZ1798" s="211">
        <f t="shared" ref="AZ1798:AZ1861" si="255">SUBTOTAL(9,AN1798:AS1798)</f>
        <v>4</v>
      </c>
      <c r="BA1798" s="211">
        <f t="shared" ref="BA1798:BA1861" si="256">SUBTOTAL(9,AT1798:AY1798)</f>
        <v>12</v>
      </c>
      <c r="BB1798" s="205">
        <f t="shared" si="250"/>
        <v>270762</v>
      </c>
      <c r="BC1798" s="205">
        <f t="shared" si="251"/>
        <v>211016</v>
      </c>
      <c r="BD1798" s="205">
        <f t="shared" si="252"/>
        <v>60321</v>
      </c>
      <c r="BE1798" s="205">
        <f t="shared" si="253"/>
        <v>575</v>
      </c>
      <c r="BF1798" s="175">
        <v>210441</v>
      </c>
      <c r="BG1798" s="175">
        <v>15120</v>
      </c>
      <c r="BH1798" s="175">
        <v>73746</v>
      </c>
      <c r="BI1798" s="175">
        <v>59746</v>
      </c>
      <c r="BJ1798" s="175"/>
      <c r="BK1798" s="175">
        <v>19607</v>
      </c>
      <c r="BL1798" s="175">
        <v>12095</v>
      </c>
      <c r="BM1798" s="175">
        <v>53770</v>
      </c>
      <c r="BN1798" s="175">
        <v>17664</v>
      </c>
      <c r="BO1798" s="175">
        <v>19014</v>
      </c>
      <c r="BP1798" s="198">
        <f t="shared" si="254"/>
        <v>92760</v>
      </c>
    </row>
    <row r="1799" spans="1:68" s="116" customFormat="1" x14ac:dyDescent="0.15">
      <c r="A1799" s="117">
        <v>3520101005</v>
      </c>
      <c r="B1799" s="118" t="s">
        <v>2610</v>
      </c>
      <c r="C1799" s="118" t="s">
        <v>2601</v>
      </c>
      <c r="D1799" s="118" t="s">
        <v>2606</v>
      </c>
      <c r="E1799" s="118" t="s">
        <v>4978</v>
      </c>
      <c r="F1799" s="120">
        <v>15</v>
      </c>
      <c r="G1799" s="119">
        <v>542548</v>
      </c>
      <c r="H1799" s="119"/>
      <c r="I1799" s="120" t="s">
        <v>5820</v>
      </c>
      <c r="J1799" s="120">
        <v>3500</v>
      </c>
      <c r="K1799" s="120">
        <v>542548</v>
      </c>
      <c r="L1799" s="120">
        <v>0.42499999999999999</v>
      </c>
      <c r="M1799" s="121" t="s">
        <v>5676</v>
      </c>
      <c r="N1799" s="120">
        <v>1</v>
      </c>
      <c r="O1799" s="119">
        <v>257.10000000000002</v>
      </c>
      <c r="P1799" s="119">
        <v>52.2</v>
      </c>
      <c r="Q1799" s="119">
        <v>6.71</v>
      </c>
      <c r="R1799" s="120" t="s">
        <v>5658</v>
      </c>
      <c r="S1799" s="120">
        <v>1.3</v>
      </c>
      <c r="T1799" s="120"/>
      <c r="U1799" s="120"/>
      <c r="V1799" s="172">
        <v>732.6</v>
      </c>
      <c r="W1799" s="172">
        <v>136.5</v>
      </c>
      <c r="X1799" s="172">
        <v>525.29999999999995</v>
      </c>
      <c r="Y1799" s="172">
        <v>13.2</v>
      </c>
      <c r="Z1799" s="172">
        <v>57.6</v>
      </c>
      <c r="AA1799" s="123"/>
      <c r="AB1799" s="123"/>
      <c r="AC1799" s="123">
        <v>603</v>
      </c>
      <c r="AD1799" s="123"/>
      <c r="AE1799" s="123"/>
      <c r="AF1799" s="123"/>
      <c r="AG1799" s="214"/>
      <c r="AH1799" s="229" t="str">
        <f t="shared" si="249"/>
        <v>a3</v>
      </c>
      <c r="AI1799" s="122"/>
      <c r="AJ1799" s="122"/>
      <c r="AK1799" s="122"/>
      <c r="AL1799" s="122"/>
      <c r="AM1799" s="122"/>
      <c r="AN1799" s="173" t="s">
        <v>3186</v>
      </c>
      <c r="AO1799" s="173" t="s">
        <v>3186</v>
      </c>
      <c r="AP1799" s="173" t="s">
        <v>3186</v>
      </c>
      <c r="AQ1799" s="173" t="s">
        <v>3186</v>
      </c>
      <c r="AR1799" s="173" t="s">
        <v>3186</v>
      </c>
      <c r="AS1799" s="173"/>
      <c r="AT1799" s="173">
        <v>0.6</v>
      </c>
      <c r="AU1799" s="173">
        <v>0.7</v>
      </c>
      <c r="AV1799" s="173">
        <v>0.5</v>
      </c>
      <c r="AW1799" s="173">
        <v>0.7</v>
      </c>
      <c r="AX1799" s="173"/>
      <c r="AY1799" s="173"/>
      <c r="AZ1799" s="211">
        <f t="shared" si="255"/>
        <v>0</v>
      </c>
      <c r="BA1799" s="211">
        <f t="shared" si="256"/>
        <v>2.5</v>
      </c>
      <c r="BB1799" s="205">
        <f t="shared" si="250"/>
        <v>65760</v>
      </c>
      <c r="BC1799" s="205">
        <f t="shared" si="251"/>
        <v>56034</v>
      </c>
      <c r="BD1799" s="205">
        <f t="shared" si="252"/>
        <v>10115</v>
      </c>
      <c r="BE1799" s="205">
        <f t="shared" si="253"/>
        <v>389</v>
      </c>
      <c r="BF1799" s="175">
        <v>55645</v>
      </c>
      <c r="BG1799" s="175"/>
      <c r="BH1799" s="175">
        <v>18113</v>
      </c>
      <c r="BI1799" s="175">
        <v>9726</v>
      </c>
      <c r="BJ1799" s="175"/>
      <c r="BK1799" s="175">
        <v>8301</v>
      </c>
      <c r="BL1799" s="175">
        <v>3564</v>
      </c>
      <c r="BM1799" s="175">
        <v>11039</v>
      </c>
      <c r="BN1799" s="175">
        <v>3873</v>
      </c>
      <c r="BO1799" s="175">
        <v>11144</v>
      </c>
      <c r="BP1799" s="198">
        <f t="shared" si="254"/>
        <v>29257</v>
      </c>
    </row>
    <row r="1800" spans="1:68" s="116" customFormat="1" x14ac:dyDescent="0.15">
      <c r="A1800" s="117">
        <v>3520102006</v>
      </c>
      <c r="B1800" s="118" t="s">
        <v>2611</v>
      </c>
      <c r="C1800" s="118" t="s">
        <v>2601</v>
      </c>
      <c r="D1800" s="118" t="s">
        <v>2606</v>
      </c>
      <c r="E1800" s="118" t="s">
        <v>4979</v>
      </c>
      <c r="F1800" s="120">
        <v>16</v>
      </c>
      <c r="G1800" s="119">
        <v>309177</v>
      </c>
      <c r="H1800" s="119"/>
      <c r="I1800" s="120" t="s">
        <v>5820</v>
      </c>
      <c r="J1800" s="120">
        <v>1540</v>
      </c>
      <c r="K1800" s="120">
        <v>309177</v>
      </c>
      <c r="L1800" s="120">
        <v>0.55000000000000004</v>
      </c>
      <c r="M1800" s="121" t="s">
        <v>5676</v>
      </c>
      <c r="N1800" s="120">
        <v>1</v>
      </c>
      <c r="O1800" s="119">
        <v>182.1</v>
      </c>
      <c r="P1800" s="119">
        <v>29.9</v>
      </c>
      <c r="Q1800" s="119">
        <v>4.18</v>
      </c>
      <c r="R1800" s="120" t="s">
        <v>5658</v>
      </c>
      <c r="S1800" s="120">
        <v>0.4</v>
      </c>
      <c r="T1800" s="120"/>
      <c r="U1800" s="120"/>
      <c r="V1800" s="172">
        <v>233.8</v>
      </c>
      <c r="W1800" s="172">
        <v>19.7</v>
      </c>
      <c r="X1800" s="172">
        <v>156.9</v>
      </c>
      <c r="Y1800" s="172">
        <v>1.5</v>
      </c>
      <c r="Z1800" s="172">
        <v>55.7</v>
      </c>
      <c r="AA1800" s="123"/>
      <c r="AB1800" s="123"/>
      <c r="AC1800" s="123">
        <v>182</v>
      </c>
      <c r="AD1800" s="123"/>
      <c r="AE1800" s="123"/>
      <c r="AF1800" s="123"/>
      <c r="AG1800" s="214"/>
      <c r="AH1800" s="229" t="str">
        <f t="shared" si="249"/>
        <v>a3</v>
      </c>
      <c r="AI1800" s="122"/>
      <c r="AJ1800" s="122"/>
      <c r="AK1800" s="122"/>
      <c r="AL1800" s="122"/>
      <c r="AM1800" s="122"/>
      <c r="AN1800" s="173" t="s">
        <v>3186</v>
      </c>
      <c r="AO1800" s="173" t="s">
        <v>3186</v>
      </c>
      <c r="AP1800" s="173" t="s">
        <v>3186</v>
      </c>
      <c r="AQ1800" s="173" t="s">
        <v>3186</v>
      </c>
      <c r="AR1800" s="173" t="s">
        <v>3186</v>
      </c>
      <c r="AS1800" s="173"/>
      <c r="AT1800" s="173">
        <v>0.8</v>
      </c>
      <c r="AU1800" s="173">
        <v>1.6</v>
      </c>
      <c r="AV1800" s="173">
        <v>1.5</v>
      </c>
      <c r="AW1800" s="173">
        <v>1.5</v>
      </c>
      <c r="AX1800" s="173">
        <v>0.5</v>
      </c>
      <c r="AY1800" s="173"/>
      <c r="AZ1800" s="211">
        <f t="shared" si="255"/>
        <v>0</v>
      </c>
      <c r="BA1800" s="211">
        <f t="shared" si="256"/>
        <v>5.9</v>
      </c>
      <c r="BB1800" s="205">
        <f t="shared" si="250"/>
        <v>44016</v>
      </c>
      <c r="BC1800" s="205">
        <f t="shared" si="251"/>
        <v>37742</v>
      </c>
      <c r="BD1800" s="205">
        <f t="shared" si="252"/>
        <v>6524</v>
      </c>
      <c r="BE1800" s="205">
        <f t="shared" si="253"/>
        <v>250</v>
      </c>
      <c r="BF1800" s="175">
        <v>37492</v>
      </c>
      <c r="BG1800" s="175"/>
      <c r="BH1800" s="175">
        <v>11655</v>
      </c>
      <c r="BI1800" s="175">
        <v>6274</v>
      </c>
      <c r="BJ1800" s="175"/>
      <c r="BK1800" s="175">
        <v>6682</v>
      </c>
      <c r="BL1800" s="175">
        <v>2009</v>
      </c>
      <c r="BM1800" s="175">
        <v>3834</v>
      </c>
      <c r="BN1800" s="175">
        <v>2172</v>
      </c>
      <c r="BO1800" s="175">
        <v>11390</v>
      </c>
      <c r="BP1800" s="198">
        <f t="shared" si="254"/>
        <v>23045</v>
      </c>
    </row>
    <row r="1801" spans="1:68" s="116" customFormat="1" x14ac:dyDescent="0.15">
      <c r="A1801" s="117">
        <v>3520102007</v>
      </c>
      <c r="B1801" s="118" t="s">
        <v>2612</v>
      </c>
      <c r="C1801" s="118" t="s">
        <v>2601</v>
      </c>
      <c r="D1801" s="118" t="s">
        <v>2606</v>
      </c>
      <c r="E1801" s="118" t="s">
        <v>4980</v>
      </c>
      <c r="F1801" s="120">
        <v>15</v>
      </c>
      <c r="G1801" s="119">
        <v>179407</v>
      </c>
      <c r="H1801" s="119"/>
      <c r="I1801" s="120" t="s">
        <v>5820</v>
      </c>
      <c r="J1801" s="120">
        <v>1000</v>
      </c>
      <c r="K1801" s="120">
        <v>179407</v>
      </c>
      <c r="L1801" s="120">
        <v>0.49199999999999999</v>
      </c>
      <c r="M1801" s="121" t="s">
        <v>5657</v>
      </c>
      <c r="N1801" s="120">
        <v>1</v>
      </c>
      <c r="O1801" s="119">
        <v>171.4</v>
      </c>
      <c r="P1801" s="119">
        <v>34.799999999999997</v>
      </c>
      <c r="Q1801" s="119">
        <v>3.5</v>
      </c>
      <c r="R1801" s="120" t="s">
        <v>5658</v>
      </c>
      <c r="S1801" s="120">
        <v>0.4</v>
      </c>
      <c r="T1801" s="120"/>
      <c r="U1801" s="120"/>
      <c r="V1801" s="172">
        <v>133.19999999999999</v>
      </c>
      <c r="W1801" s="172">
        <v>12.6</v>
      </c>
      <c r="X1801" s="172">
        <v>106</v>
      </c>
      <c r="Y1801" s="172">
        <v>0.3</v>
      </c>
      <c r="Z1801" s="172">
        <v>14.3</v>
      </c>
      <c r="AA1801" s="123"/>
      <c r="AB1801" s="123"/>
      <c r="AC1801" s="123">
        <v>106</v>
      </c>
      <c r="AD1801" s="123"/>
      <c r="AE1801" s="123"/>
      <c r="AF1801" s="123"/>
      <c r="AG1801" s="214"/>
      <c r="AH1801" s="229" t="str">
        <f t="shared" si="249"/>
        <v>a3</v>
      </c>
      <c r="AI1801" s="122"/>
      <c r="AJ1801" s="122"/>
      <c r="AK1801" s="122"/>
      <c r="AL1801" s="122"/>
      <c r="AM1801" s="122"/>
      <c r="AN1801" s="173" t="s">
        <v>3186</v>
      </c>
      <c r="AO1801" s="173" t="s">
        <v>3186</v>
      </c>
      <c r="AP1801" s="173" t="s">
        <v>3186</v>
      </c>
      <c r="AQ1801" s="173" t="s">
        <v>3186</v>
      </c>
      <c r="AR1801" s="173" t="s">
        <v>3186</v>
      </c>
      <c r="AS1801" s="173"/>
      <c r="AT1801" s="173">
        <v>0.9</v>
      </c>
      <c r="AU1801" s="173">
        <v>1.4</v>
      </c>
      <c r="AV1801" s="173">
        <v>1.5</v>
      </c>
      <c r="AW1801" s="173">
        <v>1.5</v>
      </c>
      <c r="AX1801" s="173">
        <v>0.6</v>
      </c>
      <c r="AY1801" s="173"/>
      <c r="AZ1801" s="211">
        <f t="shared" si="255"/>
        <v>0</v>
      </c>
      <c r="BA1801" s="211">
        <f t="shared" si="256"/>
        <v>5.8999999999999995</v>
      </c>
      <c r="BB1801" s="205">
        <f t="shared" si="250"/>
        <v>30572</v>
      </c>
      <c r="BC1801" s="205">
        <f t="shared" si="251"/>
        <v>24867</v>
      </c>
      <c r="BD1801" s="205">
        <f t="shared" si="252"/>
        <v>5933</v>
      </c>
      <c r="BE1801" s="205">
        <f t="shared" si="253"/>
        <v>228</v>
      </c>
      <c r="BF1801" s="175">
        <v>24639</v>
      </c>
      <c r="BG1801" s="175"/>
      <c r="BH1801" s="175">
        <v>10584</v>
      </c>
      <c r="BI1801" s="175">
        <v>5705</v>
      </c>
      <c r="BJ1801" s="175"/>
      <c r="BK1801" s="175">
        <v>4341</v>
      </c>
      <c r="BL1801" s="175">
        <v>1418</v>
      </c>
      <c r="BM1801" s="175">
        <v>2378</v>
      </c>
      <c r="BN1801" s="175">
        <v>473</v>
      </c>
      <c r="BO1801" s="175">
        <v>5673</v>
      </c>
      <c r="BP1801" s="198">
        <f t="shared" si="254"/>
        <v>16257</v>
      </c>
    </row>
    <row r="1802" spans="1:68" s="116" customFormat="1" x14ac:dyDescent="0.15">
      <c r="A1802" s="117">
        <v>3520201001</v>
      </c>
      <c r="B1802" s="118" t="s">
        <v>1812</v>
      </c>
      <c r="C1802" s="118" t="s">
        <v>2601</v>
      </c>
      <c r="D1802" s="118" t="s">
        <v>2613</v>
      </c>
      <c r="E1802" s="118" t="s">
        <v>4981</v>
      </c>
      <c r="F1802" s="120">
        <v>52</v>
      </c>
      <c r="G1802" s="119">
        <v>8658345</v>
      </c>
      <c r="H1802" s="119">
        <v>964415</v>
      </c>
      <c r="I1802" s="120" t="s">
        <v>5821</v>
      </c>
      <c r="J1802" s="120">
        <v>39640</v>
      </c>
      <c r="K1802" s="120">
        <v>8658342</v>
      </c>
      <c r="L1802" s="120">
        <v>0.59799999999999998</v>
      </c>
      <c r="M1802" s="121" t="s">
        <v>5654</v>
      </c>
      <c r="N1802" s="120">
        <v>1</v>
      </c>
      <c r="O1802" s="119">
        <v>56</v>
      </c>
      <c r="P1802" s="119">
        <v>17</v>
      </c>
      <c r="Q1802" s="119">
        <v>2.8</v>
      </c>
      <c r="R1802" s="120" t="s">
        <v>5655</v>
      </c>
      <c r="S1802" s="120">
        <v>75.099999999999994</v>
      </c>
      <c r="T1802" s="120"/>
      <c r="U1802" s="120"/>
      <c r="V1802" s="172">
        <v>2346.1</v>
      </c>
      <c r="W1802" s="172">
        <v>385.9</v>
      </c>
      <c r="X1802" s="172">
        <v>802.3</v>
      </c>
      <c r="Y1802" s="172">
        <v>429.3</v>
      </c>
      <c r="Z1802" s="172">
        <v>728.6</v>
      </c>
      <c r="AA1802" s="123">
        <v>64688</v>
      </c>
      <c r="AB1802" s="123">
        <v>112840.90000000018</v>
      </c>
      <c r="AC1802" s="123">
        <v>2844</v>
      </c>
      <c r="AD1802" s="123"/>
      <c r="AE1802" s="123"/>
      <c r="AF1802" s="123"/>
      <c r="AG1802" s="214"/>
      <c r="AH1802" s="229" t="str">
        <f t="shared" si="249"/>
        <v>a3</v>
      </c>
      <c r="AI1802" s="122"/>
      <c r="AJ1802" s="122"/>
      <c r="AK1802" s="122"/>
      <c r="AL1802" s="122"/>
      <c r="AM1802" s="122"/>
      <c r="AN1802" s="173">
        <v>1</v>
      </c>
      <c r="AO1802" s="173">
        <v>8.5</v>
      </c>
      <c r="AP1802" s="173">
        <v>8.5</v>
      </c>
      <c r="AQ1802" s="173"/>
      <c r="AR1802" s="173"/>
      <c r="AS1802" s="173"/>
      <c r="AT1802" s="173"/>
      <c r="AU1802" s="173"/>
      <c r="AV1802" s="173"/>
      <c r="AW1802" s="173"/>
      <c r="AX1802" s="173"/>
      <c r="AY1802" s="173">
        <v>1</v>
      </c>
      <c r="AZ1802" s="211">
        <f t="shared" si="255"/>
        <v>18</v>
      </c>
      <c r="BA1802" s="211">
        <f t="shared" si="256"/>
        <v>1</v>
      </c>
      <c r="BB1802" s="205">
        <f t="shared" si="250"/>
        <v>242884</v>
      </c>
      <c r="BC1802" s="205">
        <f t="shared" si="251"/>
        <v>242884</v>
      </c>
      <c r="BD1802" s="205">
        <f t="shared" si="252"/>
        <v>1</v>
      </c>
      <c r="BE1802" s="205">
        <f t="shared" si="253"/>
        <v>1</v>
      </c>
      <c r="BF1802" s="175">
        <v>242883</v>
      </c>
      <c r="BG1802" s="175">
        <v>150407</v>
      </c>
      <c r="BH1802" s="175"/>
      <c r="BI1802" s="175"/>
      <c r="BJ1802" s="175"/>
      <c r="BK1802" s="175">
        <v>28284</v>
      </c>
      <c r="BL1802" s="175">
        <v>3705</v>
      </c>
      <c r="BM1802" s="175">
        <v>40995</v>
      </c>
      <c r="BN1802" s="175">
        <v>10824</v>
      </c>
      <c r="BO1802" s="175">
        <v>8669</v>
      </c>
      <c r="BP1802" s="198">
        <f t="shared" si="254"/>
        <v>8669</v>
      </c>
    </row>
    <row r="1803" spans="1:68" s="116" customFormat="1" x14ac:dyDescent="0.15">
      <c r="A1803" s="117">
        <v>3520201002</v>
      </c>
      <c r="B1803" s="118" t="s">
        <v>676</v>
      </c>
      <c r="C1803" s="118" t="s">
        <v>2601</v>
      </c>
      <c r="D1803" s="118" t="s">
        <v>2613</v>
      </c>
      <c r="E1803" s="118" t="s">
        <v>4982</v>
      </c>
      <c r="F1803" s="120">
        <v>51</v>
      </c>
      <c r="G1803" s="119"/>
      <c r="H1803" s="119"/>
      <c r="I1803" s="120" t="s">
        <v>5821</v>
      </c>
      <c r="J1803" s="120">
        <v>68400</v>
      </c>
      <c r="K1803" s="120">
        <v>11988190</v>
      </c>
      <c r="L1803" s="120">
        <v>0.48</v>
      </c>
      <c r="M1803" s="121" t="s">
        <v>5654</v>
      </c>
      <c r="N1803" s="120">
        <v>1</v>
      </c>
      <c r="O1803" s="119">
        <v>120</v>
      </c>
      <c r="P1803" s="119">
        <v>25</v>
      </c>
      <c r="Q1803" s="119">
        <v>2.2999999999999998</v>
      </c>
      <c r="R1803" s="120" t="s">
        <v>5655</v>
      </c>
      <c r="S1803" s="120">
        <v>150</v>
      </c>
      <c r="T1803" s="120"/>
      <c r="U1803" s="120"/>
      <c r="V1803" s="172">
        <v>1605.1</v>
      </c>
      <c r="W1803" s="172"/>
      <c r="X1803" s="172">
        <v>657</v>
      </c>
      <c r="Y1803" s="172">
        <v>351.5</v>
      </c>
      <c r="Z1803" s="172">
        <v>596.6</v>
      </c>
      <c r="AA1803" s="123">
        <v>87095</v>
      </c>
      <c r="AB1803" s="123">
        <v>122524.8000000005</v>
      </c>
      <c r="AC1803" s="123">
        <v>3677</v>
      </c>
      <c r="AD1803" s="123"/>
      <c r="AE1803" s="123"/>
      <c r="AF1803" s="123"/>
      <c r="AG1803" s="214"/>
      <c r="AH1803" s="229" t="str">
        <f t="shared" si="249"/>
        <v>a3</v>
      </c>
      <c r="AI1803" s="122"/>
      <c r="AJ1803" s="122"/>
      <c r="AK1803" s="122"/>
      <c r="AL1803" s="122"/>
      <c r="AM1803" s="122"/>
      <c r="AN1803" s="173">
        <v>5</v>
      </c>
      <c r="AO1803" s="173">
        <v>10</v>
      </c>
      <c r="AP1803" s="173">
        <v>10</v>
      </c>
      <c r="AQ1803" s="173">
        <v>2</v>
      </c>
      <c r="AR1803" s="173"/>
      <c r="AS1803" s="173"/>
      <c r="AT1803" s="173"/>
      <c r="AU1803" s="173"/>
      <c r="AV1803" s="173"/>
      <c r="AW1803" s="173"/>
      <c r="AX1803" s="173"/>
      <c r="AY1803" s="173">
        <v>1</v>
      </c>
      <c r="AZ1803" s="211">
        <f t="shared" si="255"/>
        <v>27</v>
      </c>
      <c r="BA1803" s="211">
        <f t="shared" si="256"/>
        <v>1</v>
      </c>
      <c r="BB1803" s="205">
        <f t="shared" si="250"/>
        <v>322129</v>
      </c>
      <c r="BC1803" s="205">
        <f t="shared" si="251"/>
        <v>322129</v>
      </c>
      <c r="BD1803" s="205">
        <f t="shared" si="252"/>
        <v>0</v>
      </c>
      <c r="BE1803" s="205">
        <f t="shared" si="253"/>
        <v>0</v>
      </c>
      <c r="BF1803" s="175">
        <v>322129</v>
      </c>
      <c r="BG1803" s="175">
        <v>211257</v>
      </c>
      <c r="BH1803" s="175"/>
      <c r="BI1803" s="175"/>
      <c r="BJ1803" s="175"/>
      <c r="BK1803" s="175">
        <v>39533</v>
      </c>
      <c r="BL1803" s="175">
        <v>18156</v>
      </c>
      <c r="BM1803" s="175">
        <v>26315</v>
      </c>
      <c r="BN1803" s="175">
        <v>16248</v>
      </c>
      <c r="BO1803" s="175">
        <v>10620</v>
      </c>
      <c r="BP1803" s="198">
        <f t="shared" si="254"/>
        <v>10620</v>
      </c>
    </row>
    <row r="1804" spans="1:68" s="116" customFormat="1" x14ac:dyDescent="0.15">
      <c r="A1804" s="117">
        <v>3520201003</v>
      </c>
      <c r="B1804" s="118" t="s">
        <v>2614</v>
      </c>
      <c r="C1804" s="118" t="s">
        <v>2601</v>
      </c>
      <c r="D1804" s="118" t="s">
        <v>2613</v>
      </c>
      <c r="E1804" s="118" t="s">
        <v>4983</v>
      </c>
      <c r="F1804" s="120">
        <v>13</v>
      </c>
      <c r="G1804" s="119">
        <v>284160</v>
      </c>
      <c r="H1804" s="119"/>
      <c r="I1804" s="120" t="s">
        <v>5820</v>
      </c>
      <c r="J1804" s="120">
        <v>1800</v>
      </c>
      <c r="K1804" s="120">
        <v>284160</v>
      </c>
      <c r="L1804" s="120">
        <v>0.433</v>
      </c>
      <c r="M1804" s="121" t="s">
        <v>5657</v>
      </c>
      <c r="N1804" s="120">
        <v>2</v>
      </c>
      <c r="O1804" s="119">
        <v>183</v>
      </c>
      <c r="P1804" s="119">
        <v>35</v>
      </c>
      <c r="Q1804" s="119">
        <v>4</v>
      </c>
      <c r="R1804" s="120"/>
      <c r="S1804" s="120"/>
      <c r="T1804" s="120"/>
      <c r="U1804" s="120" t="s">
        <v>5689</v>
      </c>
      <c r="V1804" s="172">
        <v>215.1</v>
      </c>
      <c r="W1804" s="172">
        <v>107</v>
      </c>
      <c r="X1804" s="172">
        <v>81.099999999999994</v>
      </c>
      <c r="Y1804" s="172">
        <v>17.600000000000001</v>
      </c>
      <c r="Z1804" s="172">
        <v>9.4</v>
      </c>
      <c r="AA1804" s="123"/>
      <c r="AB1804" s="123"/>
      <c r="AC1804" s="123">
        <v>158</v>
      </c>
      <c r="AD1804" s="123"/>
      <c r="AE1804" s="123"/>
      <c r="AF1804" s="123"/>
      <c r="AG1804" s="214"/>
      <c r="AH1804" s="229" t="str">
        <f t="shared" si="249"/>
        <v>b3</v>
      </c>
      <c r="AI1804" s="122" t="s">
        <v>5401</v>
      </c>
      <c r="AJ1804" s="122"/>
      <c r="AK1804" s="122"/>
      <c r="AL1804" s="122" t="s">
        <v>5401</v>
      </c>
      <c r="AM1804" s="122"/>
      <c r="AN1804" s="173"/>
      <c r="AO1804" s="173"/>
      <c r="AP1804" s="173"/>
      <c r="AQ1804" s="173"/>
      <c r="AR1804" s="173"/>
      <c r="AS1804" s="173"/>
      <c r="AT1804" s="173">
        <v>1</v>
      </c>
      <c r="AU1804" s="173">
        <v>0.7</v>
      </c>
      <c r="AV1804" s="173">
        <v>0.5</v>
      </c>
      <c r="AW1804" s="173"/>
      <c r="AX1804" s="173"/>
      <c r="AY1804" s="173"/>
      <c r="AZ1804" s="211">
        <f t="shared" si="255"/>
        <v>0</v>
      </c>
      <c r="BA1804" s="211">
        <f t="shared" si="256"/>
        <v>2.2000000000000002</v>
      </c>
      <c r="BB1804" s="205">
        <f t="shared" si="250"/>
        <v>57931</v>
      </c>
      <c r="BC1804" s="205">
        <f t="shared" si="251"/>
        <v>37213</v>
      </c>
      <c r="BD1804" s="205">
        <f t="shared" si="252"/>
        <v>21230</v>
      </c>
      <c r="BE1804" s="205">
        <f t="shared" si="253"/>
        <v>512</v>
      </c>
      <c r="BF1804" s="175">
        <v>36701</v>
      </c>
      <c r="BG1804" s="175"/>
      <c r="BH1804" s="175">
        <v>21231</v>
      </c>
      <c r="BI1804" s="175">
        <v>12817</v>
      </c>
      <c r="BJ1804" s="175">
        <v>7901</v>
      </c>
      <c r="BK1804" s="175">
        <v>2277</v>
      </c>
      <c r="BL1804" s="175"/>
      <c r="BM1804" s="175">
        <v>4527</v>
      </c>
      <c r="BN1804" s="175">
        <v>6055</v>
      </c>
      <c r="BO1804" s="175">
        <v>3123</v>
      </c>
      <c r="BP1804" s="198">
        <f t="shared" si="254"/>
        <v>24354</v>
      </c>
    </row>
    <row r="1805" spans="1:68" s="116" customFormat="1" x14ac:dyDescent="0.15">
      <c r="A1805" s="117">
        <v>3520301001</v>
      </c>
      <c r="B1805" s="118" t="s">
        <v>2615</v>
      </c>
      <c r="C1805" s="118" t="s">
        <v>2601</v>
      </c>
      <c r="D1805" s="118" t="s">
        <v>2616</v>
      </c>
      <c r="E1805" s="118" t="s">
        <v>4984</v>
      </c>
      <c r="F1805" s="120">
        <v>46</v>
      </c>
      <c r="G1805" s="119">
        <v>3161105</v>
      </c>
      <c r="H1805" s="119"/>
      <c r="I1805" s="120" t="s">
        <v>5821</v>
      </c>
      <c r="J1805" s="120">
        <v>19225</v>
      </c>
      <c r="K1805" s="120">
        <v>5248377</v>
      </c>
      <c r="L1805" s="120">
        <v>0.748</v>
      </c>
      <c r="M1805" s="121" t="s">
        <v>5654</v>
      </c>
      <c r="N1805" s="120">
        <v>1</v>
      </c>
      <c r="O1805" s="119">
        <v>39.4</v>
      </c>
      <c r="P1805" s="119">
        <v>8.1</v>
      </c>
      <c r="Q1805" s="119">
        <v>0.94</v>
      </c>
      <c r="R1805" s="120" t="s">
        <v>5655</v>
      </c>
      <c r="S1805" s="120">
        <v>43.6</v>
      </c>
      <c r="T1805" s="120"/>
      <c r="U1805" s="120"/>
      <c r="V1805" s="172">
        <v>2130.8000000000002</v>
      </c>
      <c r="W1805" s="172">
        <v>215</v>
      </c>
      <c r="X1805" s="172">
        <v>1082.9000000000001</v>
      </c>
      <c r="Y1805" s="172">
        <v>148.69999999999999</v>
      </c>
      <c r="Z1805" s="172">
        <v>684.2</v>
      </c>
      <c r="AA1805" s="123">
        <v>13298</v>
      </c>
      <c r="AB1805" s="123">
        <v>52375.399999999958</v>
      </c>
      <c r="AC1805" s="123">
        <v>1059</v>
      </c>
      <c r="AD1805" s="123"/>
      <c r="AE1805" s="123"/>
      <c r="AF1805" s="123"/>
      <c r="AG1805" s="214"/>
      <c r="AH1805" s="229" t="str">
        <f t="shared" si="249"/>
        <v>a3</v>
      </c>
      <c r="AI1805" s="122" t="s">
        <v>5401</v>
      </c>
      <c r="AJ1805" s="122"/>
      <c r="AK1805" s="122" t="s">
        <v>5401</v>
      </c>
      <c r="AL1805" s="122" t="s">
        <v>5401</v>
      </c>
      <c r="AM1805" s="122"/>
      <c r="AN1805" s="173">
        <v>0.5</v>
      </c>
      <c r="AO1805" s="173">
        <v>1.5</v>
      </c>
      <c r="AP1805" s="173">
        <v>1.5</v>
      </c>
      <c r="AQ1805" s="173">
        <v>0.5</v>
      </c>
      <c r="AR1805" s="173"/>
      <c r="AS1805" s="173">
        <v>2</v>
      </c>
      <c r="AT1805" s="173">
        <v>6</v>
      </c>
      <c r="AU1805" s="173">
        <v>4</v>
      </c>
      <c r="AV1805" s="173">
        <v>2</v>
      </c>
      <c r="AW1805" s="173">
        <v>2</v>
      </c>
      <c r="AX1805" s="173">
        <v>2</v>
      </c>
      <c r="AY1805" s="173"/>
      <c r="AZ1805" s="211">
        <f t="shared" si="255"/>
        <v>6</v>
      </c>
      <c r="BA1805" s="211">
        <f t="shared" si="256"/>
        <v>16</v>
      </c>
      <c r="BB1805" s="205">
        <f t="shared" si="250"/>
        <v>182184</v>
      </c>
      <c r="BC1805" s="205">
        <f t="shared" si="251"/>
        <v>182184</v>
      </c>
      <c r="BD1805" s="205">
        <f t="shared" si="252"/>
        <v>0</v>
      </c>
      <c r="BE1805" s="205">
        <f t="shared" si="253"/>
        <v>0</v>
      </c>
      <c r="BF1805" s="175">
        <v>182184</v>
      </c>
      <c r="BG1805" s="175">
        <v>22510</v>
      </c>
      <c r="BH1805" s="175">
        <v>104516</v>
      </c>
      <c r="BI1805" s="175"/>
      <c r="BJ1805" s="175"/>
      <c r="BK1805" s="175">
        <v>14235</v>
      </c>
      <c r="BL1805" s="175">
        <v>6055</v>
      </c>
      <c r="BM1805" s="175">
        <v>32507</v>
      </c>
      <c r="BN1805" s="175">
        <v>1379</v>
      </c>
      <c r="BO1805" s="175">
        <v>982</v>
      </c>
      <c r="BP1805" s="198">
        <f t="shared" si="254"/>
        <v>105498</v>
      </c>
    </row>
    <row r="1806" spans="1:68" s="116" customFormat="1" x14ac:dyDescent="0.15">
      <c r="A1806" s="117">
        <v>3520301002</v>
      </c>
      <c r="B1806" s="118" t="s">
        <v>2617</v>
      </c>
      <c r="C1806" s="118" t="s">
        <v>2601</v>
      </c>
      <c r="D1806" s="118" t="s">
        <v>2616</v>
      </c>
      <c r="E1806" s="118" t="s">
        <v>4985</v>
      </c>
      <c r="F1806" s="120">
        <v>32</v>
      </c>
      <c r="G1806" s="119">
        <v>12589653</v>
      </c>
      <c r="H1806" s="119"/>
      <c r="I1806" s="120" t="s">
        <v>5820</v>
      </c>
      <c r="J1806" s="120">
        <v>53850</v>
      </c>
      <c r="K1806" s="120">
        <v>12589653</v>
      </c>
      <c r="L1806" s="120">
        <v>0.64100000000000001</v>
      </c>
      <c r="M1806" s="121" t="s">
        <v>5656</v>
      </c>
      <c r="N1806" s="120">
        <v>2</v>
      </c>
      <c r="O1806" s="119">
        <v>149</v>
      </c>
      <c r="P1806" s="119">
        <v>24</v>
      </c>
      <c r="Q1806" s="119">
        <v>2.5</v>
      </c>
      <c r="R1806" s="120" t="s">
        <v>5655</v>
      </c>
      <c r="S1806" s="120">
        <v>46.4</v>
      </c>
      <c r="T1806" s="120"/>
      <c r="U1806" s="120"/>
      <c r="V1806" s="172">
        <v>5120.1000000000004</v>
      </c>
      <c r="W1806" s="172">
        <v>883.7</v>
      </c>
      <c r="X1806" s="172">
        <v>3269.2</v>
      </c>
      <c r="Y1806" s="172">
        <v>755.5</v>
      </c>
      <c r="Z1806" s="172">
        <v>211.7</v>
      </c>
      <c r="AA1806" s="123">
        <v>63789</v>
      </c>
      <c r="AB1806" s="123">
        <v>164565.00000000017</v>
      </c>
      <c r="AC1806" s="123">
        <v>5163</v>
      </c>
      <c r="AD1806" s="123"/>
      <c r="AE1806" s="123"/>
      <c r="AF1806" s="123"/>
      <c r="AG1806" s="214"/>
      <c r="AH1806" s="229" t="str">
        <f t="shared" si="249"/>
        <v>b3</v>
      </c>
      <c r="AI1806" s="122" t="s">
        <v>5401</v>
      </c>
      <c r="AJ1806" s="122"/>
      <c r="AK1806" s="122" t="s">
        <v>5401</v>
      </c>
      <c r="AL1806" s="122" t="s">
        <v>5401</v>
      </c>
      <c r="AM1806" s="122"/>
      <c r="AN1806" s="173">
        <v>1</v>
      </c>
      <c r="AO1806" s="173">
        <v>0.5</v>
      </c>
      <c r="AP1806" s="173">
        <v>0.5</v>
      </c>
      <c r="AQ1806" s="173">
        <v>1</v>
      </c>
      <c r="AR1806" s="173" t="s">
        <v>3186</v>
      </c>
      <c r="AS1806" s="173">
        <v>2</v>
      </c>
      <c r="AT1806" s="173">
        <v>5</v>
      </c>
      <c r="AU1806" s="173">
        <v>5</v>
      </c>
      <c r="AV1806" s="173">
        <v>5</v>
      </c>
      <c r="AW1806" s="173">
        <v>5</v>
      </c>
      <c r="AX1806" s="173">
        <v>2</v>
      </c>
      <c r="AY1806" s="173" t="s">
        <v>3186</v>
      </c>
      <c r="AZ1806" s="211">
        <f t="shared" si="255"/>
        <v>5</v>
      </c>
      <c r="BA1806" s="211">
        <f t="shared" si="256"/>
        <v>22</v>
      </c>
      <c r="BB1806" s="205">
        <f t="shared" si="250"/>
        <v>408300</v>
      </c>
      <c r="BC1806" s="205">
        <f t="shared" si="251"/>
        <v>408300</v>
      </c>
      <c r="BD1806" s="205">
        <f t="shared" si="252"/>
        <v>0</v>
      </c>
      <c r="BE1806" s="205">
        <f t="shared" si="253"/>
        <v>0</v>
      </c>
      <c r="BF1806" s="175">
        <v>408300</v>
      </c>
      <c r="BG1806" s="175">
        <v>54139</v>
      </c>
      <c r="BH1806" s="175">
        <v>164154</v>
      </c>
      <c r="BI1806" s="175"/>
      <c r="BJ1806" s="175"/>
      <c r="BK1806" s="175">
        <v>70182</v>
      </c>
      <c r="BL1806" s="175">
        <v>40690</v>
      </c>
      <c r="BM1806" s="175">
        <v>68460</v>
      </c>
      <c r="BN1806" s="175">
        <v>734</v>
      </c>
      <c r="BO1806" s="175">
        <v>9941</v>
      </c>
      <c r="BP1806" s="198">
        <f t="shared" si="254"/>
        <v>174095</v>
      </c>
    </row>
    <row r="1807" spans="1:68" s="116" customFormat="1" x14ac:dyDescent="0.15">
      <c r="A1807" s="117">
        <v>3520301003</v>
      </c>
      <c r="B1807" s="118" t="s">
        <v>2618</v>
      </c>
      <c r="C1807" s="118" t="s">
        <v>2601</v>
      </c>
      <c r="D1807" s="118" t="s">
        <v>2616</v>
      </c>
      <c r="E1807" s="118" t="s">
        <v>4986</v>
      </c>
      <c r="F1807" s="120">
        <v>8</v>
      </c>
      <c r="G1807" s="119">
        <v>202140</v>
      </c>
      <c r="H1807" s="119"/>
      <c r="I1807" s="120" t="s">
        <v>5820</v>
      </c>
      <c r="J1807" s="120">
        <v>2000</v>
      </c>
      <c r="K1807" s="120">
        <v>202140</v>
      </c>
      <c r="L1807" s="120">
        <v>0.27700000000000002</v>
      </c>
      <c r="M1807" s="121" t="s">
        <v>5657</v>
      </c>
      <c r="N1807" s="120">
        <v>1</v>
      </c>
      <c r="O1807" s="119">
        <v>180</v>
      </c>
      <c r="P1807" s="119">
        <v>52</v>
      </c>
      <c r="Q1807" s="119">
        <v>5.2</v>
      </c>
      <c r="R1807" s="120" t="s">
        <v>5658</v>
      </c>
      <c r="S1807" s="120">
        <v>0.4</v>
      </c>
      <c r="T1807" s="120"/>
      <c r="U1807" s="120"/>
      <c r="V1807" s="172">
        <v>195.4</v>
      </c>
      <c r="W1807" s="172">
        <v>22.4</v>
      </c>
      <c r="X1807" s="172">
        <v>132</v>
      </c>
      <c r="Y1807" s="172">
        <v>2.5</v>
      </c>
      <c r="Z1807" s="172">
        <v>38.5</v>
      </c>
      <c r="AA1807" s="123"/>
      <c r="AB1807" s="123"/>
      <c r="AC1807" s="123">
        <v>138</v>
      </c>
      <c r="AD1807" s="123"/>
      <c r="AE1807" s="123"/>
      <c r="AF1807" s="123"/>
      <c r="AG1807" s="214"/>
      <c r="AH1807" s="229" t="str">
        <f t="shared" si="249"/>
        <v>a3</v>
      </c>
      <c r="AI1807" s="122" t="s">
        <v>5401</v>
      </c>
      <c r="AJ1807" s="122"/>
      <c r="AK1807" s="122"/>
      <c r="AL1807" s="122" t="s">
        <v>5401</v>
      </c>
      <c r="AM1807" s="122"/>
      <c r="AN1807" s="173"/>
      <c r="AO1807" s="173"/>
      <c r="AP1807" s="173"/>
      <c r="AQ1807" s="173"/>
      <c r="AR1807" s="173"/>
      <c r="AS1807" s="173"/>
      <c r="AT1807" s="173"/>
      <c r="AU1807" s="173"/>
      <c r="AV1807" s="173"/>
      <c r="AW1807" s="173"/>
      <c r="AX1807" s="173"/>
      <c r="AY1807" s="173"/>
      <c r="AZ1807" s="211">
        <f t="shared" si="255"/>
        <v>0</v>
      </c>
      <c r="BA1807" s="211">
        <f t="shared" si="256"/>
        <v>0</v>
      </c>
      <c r="BB1807" s="205">
        <f t="shared" si="250"/>
        <v>21047</v>
      </c>
      <c r="BC1807" s="205">
        <f t="shared" si="251"/>
        <v>21047</v>
      </c>
      <c r="BD1807" s="205">
        <f t="shared" si="252"/>
        <v>0</v>
      </c>
      <c r="BE1807" s="205">
        <f t="shared" si="253"/>
        <v>0</v>
      </c>
      <c r="BF1807" s="175">
        <v>21047</v>
      </c>
      <c r="BG1807" s="175"/>
      <c r="BH1807" s="175">
        <v>14169</v>
      </c>
      <c r="BI1807" s="175"/>
      <c r="BJ1807" s="175"/>
      <c r="BK1807" s="175">
        <v>3152</v>
      </c>
      <c r="BL1807" s="175">
        <v>466</v>
      </c>
      <c r="BM1807" s="175">
        <v>3065</v>
      </c>
      <c r="BN1807" s="175">
        <v>137</v>
      </c>
      <c r="BO1807" s="175">
        <v>58</v>
      </c>
      <c r="BP1807" s="198">
        <f t="shared" si="254"/>
        <v>14227</v>
      </c>
    </row>
    <row r="1808" spans="1:68" s="116" customFormat="1" x14ac:dyDescent="0.15">
      <c r="A1808" s="117">
        <v>3520302004</v>
      </c>
      <c r="B1808" s="118" t="s">
        <v>2619</v>
      </c>
      <c r="C1808" s="118" t="s">
        <v>2601</v>
      </c>
      <c r="D1808" s="118" t="s">
        <v>2616</v>
      </c>
      <c r="E1808" s="118" t="s">
        <v>4987</v>
      </c>
      <c r="F1808" s="120">
        <v>5</v>
      </c>
      <c r="G1808" s="119">
        <v>313955</v>
      </c>
      <c r="H1808" s="119"/>
      <c r="I1808" s="120" t="s">
        <v>5820</v>
      </c>
      <c r="J1808" s="120">
        <v>2850</v>
      </c>
      <c r="K1808" s="120">
        <v>313956</v>
      </c>
      <c r="L1808" s="120">
        <v>0.30199999999999999</v>
      </c>
      <c r="M1808" s="121" t="s">
        <v>5676</v>
      </c>
      <c r="N1808" s="120">
        <v>1</v>
      </c>
      <c r="O1808" s="119">
        <v>160</v>
      </c>
      <c r="P1808" s="119">
        <v>44</v>
      </c>
      <c r="Q1808" s="119">
        <v>4.7</v>
      </c>
      <c r="R1808" s="120" t="s">
        <v>5655</v>
      </c>
      <c r="S1808" s="120">
        <v>2.2999999999999998</v>
      </c>
      <c r="T1808" s="120"/>
      <c r="U1808" s="120"/>
      <c r="V1808" s="172">
        <v>257.3</v>
      </c>
      <c r="W1808" s="172">
        <v>20.6</v>
      </c>
      <c r="X1808" s="172">
        <v>156.5</v>
      </c>
      <c r="Y1808" s="172">
        <v>17.5</v>
      </c>
      <c r="Z1808" s="172">
        <v>62.7</v>
      </c>
      <c r="AA1808" s="123"/>
      <c r="AB1808" s="123"/>
      <c r="AC1808" s="123">
        <v>184</v>
      </c>
      <c r="AD1808" s="123"/>
      <c r="AE1808" s="123"/>
      <c r="AF1808" s="123"/>
      <c r="AG1808" s="214"/>
      <c r="AH1808" s="229" t="str">
        <f t="shared" si="249"/>
        <v>a3</v>
      </c>
      <c r="AI1808" s="122" t="s">
        <v>5401</v>
      </c>
      <c r="AJ1808" s="122"/>
      <c r="AK1808" s="122"/>
      <c r="AL1808" s="122" t="s">
        <v>5401</v>
      </c>
      <c r="AM1808" s="122"/>
      <c r="AN1808" s="173"/>
      <c r="AO1808" s="173"/>
      <c r="AP1808" s="173"/>
      <c r="AQ1808" s="173"/>
      <c r="AR1808" s="173"/>
      <c r="AS1808" s="173"/>
      <c r="AT1808" s="173"/>
      <c r="AU1808" s="173"/>
      <c r="AV1808" s="173"/>
      <c r="AW1808" s="173"/>
      <c r="AX1808" s="173"/>
      <c r="AY1808" s="173"/>
      <c r="AZ1808" s="211">
        <f t="shared" si="255"/>
        <v>0</v>
      </c>
      <c r="BA1808" s="211">
        <f t="shared" si="256"/>
        <v>0</v>
      </c>
      <c r="BB1808" s="205">
        <f t="shared" si="250"/>
        <v>22854</v>
      </c>
      <c r="BC1808" s="205">
        <f t="shared" si="251"/>
        <v>22854</v>
      </c>
      <c r="BD1808" s="205">
        <f t="shared" si="252"/>
        <v>0</v>
      </c>
      <c r="BE1808" s="205">
        <f t="shared" si="253"/>
        <v>0</v>
      </c>
      <c r="BF1808" s="175">
        <v>22854</v>
      </c>
      <c r="BG1808" s="175"/>
      <c r="BH1808" s="175">
        <v>14956</v>
      </c>
      <c r="BI1808" s="175"/>
      <c r="BJ1808" s="175"/>
      <c r="BK1808" s="175">
        <v>3609</v>
      </c>
      <c r="BL1808" s="175"/>
      <c r="BM1808" s="175">
        <v>3958</v>
      </c>
      <c r="BN1808" s="175">
        <v>246</v>
      </c>
      <c r="BO1808" s="175">
        <v>85</v>
      </c>
      <c r="BP1808" s="198">
        <f t="shared" si="254"/>
        <v>15041</v>
      </c>
    </row>
    <row r="1809" spans="1:68" s="116" customFormat="1" x14ac:dyDescent="0.15">
      <c r="A1809" s="117">
        <v>3520401001</v>
      </c>
      <c r="B1809" s="118" t="s">
        <v>2620</v>
      </c>
      <c r="C1809" s="118" t="s">
        <v>2601</v>
      </c>
      <c r="D1809" s="118" t="s">
        <v>2621</v>
      </c>
      <c r="E1809" s="118" t="s">
        <v>4988</v>
      </c>
      <c r="F1809" s="120">
        <v>28</v>
      </c>
      <c r="G1809" s="119">
        <v>2328145</v>
      </c>
      <c r="H1809" s="119"/>
      <c r="I1809" s="120" t="s">
        <v>5820</v>
      </c>
      <c r="J1809" s="120">
        <v>14400</v>
      </c>
      <c r="K1809" s="120">
        <v>2283449</v>
      </c>
      <c r="L1809" s="120">
        <v>0.434</v>
      </c>
      <c r="M1809" s="121" t="s">
        <v>5681</v>
      </c>
      <c r="N1809" s="120">
        <v>1</v>
      </c>
      <c r="O1809" s="119">
        <v>215</v>
      </c>
      <c r="P1809" s="119">
        <v>29.6</v>
      </c>
      <c r="Q1809" s="119">
        <v>3.52</v>
      </c>
      <c r="R1809" s="120" t="s">
        <v>5655</v>
      </c>
      <c r="S1809" s="120">
        <v>20.5</v>
      </c>
      <c r="T1809" s="120"/>
      <c r="U1809" s="120"/>
      <c r="V1809" s="172">
        <v>1611.7</v>
      </c>
      <c r="W1809" s="172">
        <v>162.30000000000001</v>
      </c>
      <c r="X1809" s="172">
        <v>1090.9000000000001</v>
      </c>
      <c r="Y1809" s="172">
        <v>270.10000000000002</v>
      </c>
      <c r="Z1809" s="172">
        <v>88.4</v>
      </c>
      <c r="AA1809" s="123">
        <v>8211</v>
      </c>
      <c r="AB1809" s="123">
        <v>45780.700000000055</v>
      </c>
      <c r="AC1809" s="123">
        <v>1280</v>
      </c>
      <c r="AD1809" s="123"/>
      <c r="AE1809" s="123"/>
      <c r="AF1809" s="123"/>
      <c r="AG1809" s="214"/>
      <c r="AH1809" s="229" t="str">
        <f t="shared" si="249"/>
        <v>a3</v>
      </c>
      <c r="AI1809" s="122"/>
      <c r="AJ1809" s="122"/>
      <c r="AK1809" s="122"/>
      <c r="AL1809" s="122"/>
      <c r="AM1809" s="122"/>
      <c r="AN1809" s="173">
        <v>2</v>
      </c>
      <c r="AO1809" s="173">
        <v>2</v>
      </c>
      <c r="AP1809" s="173"/>
      <c r="AQ1809" s="173"/>
      <c r="AR1809" s="173"/>
      <c r="AS1809" s="173">
        <v>1</v>
      </c>
      <c r="AT1809" s="173">
        <v>1</v>
      </c>
      <c r="AU1809" s="173">
        <v>3</v>
      </c>
      <c r="AV1809" s="173">
        <v>1</v>
      </c>
      <c r="AW1809" s="173">
        <v>2</v>
      </c>
      <c r="AX1809" s="173">
        <v>3</v>
      </c>
      <c r="AY1809" s="173"/>
      <c r="AZ1809" s="211">
        <f t="shared" si="255"/>
        <v>5</v>
      </c>
      <c r="BA1809" s="211">
        <f t="shared" si="256"/>
        <v>10</v>
      </c>
      <c r="BB1809" s="205">
        <f t="shared" si="250"/>
        <v>219536</v>
      </c>
      <c r="BC1809" s="205">
        <f t="shared" si="251"/>
        <v>177030</v>
      </c>
      <c r="BD1809" s="205">
        <f t="shared" si="252"/>
        <v>43961</v>
      </c>
      <c r="BE1809" s="205">
        <f t="shared" si="253"/>
        <v>1455</v>
      </c>
      <c r="BF1809" s="175">
        <v>175575</v>
      </c>
      <c r="BG1809" s="175">
        <v>17611</v>
      </c>
      <c r="BH1809" s="175">
        <v>72347</v>
      </c>
      <c r="BI1809" s="175">
        <v>42506</v>
      </c>
      <c r="BJ1809" s="175"/>
      <c r="BK1809" s="175">
        <v>19745</v>
      </c>
      <c r="BL1809" s="175">
        <v>20988</v>
      </c>
      <c r="BM1809" s="175">
        <v>25771</v>
      </c>
      <c r="BN1809" s="175">
        <v>11974</v>
      </c>
      <c r="BO1809" s="175">
        <v>8594</v>
      </c>
      <c r="BP1809" s="198">
        <f t="shared" si="254"/>
        <v>80941</v>
      </c>
    </row>
    <row r="1810" spans="1:68" s="116" customFormat="1" x14ac:dyDescent="0.15">
      <c r="A1810" s="117">
        <v>3520402002</v>
      </c>
      <c r="B1810" s="118" t="s">
        <v>2622</v>
      </c>
      <c r="C1810" s="118" t="s">
        <v>2601</v>
      </c>
      <c r="D1810" s="118" t="s">
        <v>2621</v>
      </c>
      <c r="E1810" s="118" t="s">
        <v>4989</v>
      </c>
      <c r="F1810" s="120">
        <v>10</v>
      </c>
      <c r="G1810" s="119"/>
      <c r="H1810" s="119"/>
      <c r="I1810" s="120" t="s">
        <v>5820</v>
      </c>
      <c r="J1810" s="120">
        <v>1300</v>
      </c>
      <c r="K1810" s="120">
        <v>179701</v>
      </c>
      <c r="L1810" s="120">
        <v>0.379</v>
      </c>
      <c r="M1810" s="121" t="s">
        <v>5657</v>
      </c>
      <c r="N1810" s="120">
        <v>1</v>
      </c>
      <c r="O1810" s="119">
        <v>210</v>
      </c>
      <c r="P1810" s="119"/>
      <c r="Q1810" s="119"/>
      <c r="R1810" s="120" t="s">
        <v>5660</v>
      </c>
      <c r="S1810" s="120">
        <v>0.2</v>
      </c>
      <c r="T1810" s="120"/>
      <c r="U1810" s="120"/>
      <c r="V1810" s="172">
        <v>197.9</v>
      </c>
      <c r="W1810" s="172"/>
      <c r="X1810" s="172">
        <v>197.9</v>
      </c>
      <c r="Y1810" s="172"/>
      <c r="Z1810" s="172"/>
      <c r="AA1810" s="123"/>
      <c r="AB1810" s="123"/>
      <c r="AC1810" s="123">
        <v>50</v>
      </c>
      <c r="AD1810" s="123"/>
      <c r="AE1810" s="123"/>
      <c r="AF1810" s="123"/>
      <c r="AG1810" s="214"/>
      <c r="AH1810" s="229" t="str">
        <f t="shared" si="249"/>
        <v>a3</v>
      </c>
      <c r="AI1810" s="122"/>
      <c r="AJ1810" s="122"/>
      <c r="AK1810" s="122"/>
      <c r="AL1810" s="122"/>
      <c r="AM1810" s="122"/>
      <c r="AN1810" s="173">
        <v>1</v>
      </c>
      <c r="AO1810" s="173"/>
      <c r="AP1810" s="173"/>
      <c r="AQ1810" s="173"/>
      <c r="AR1810" s="173"/>
      <c r="AS1810" s="173">
        <v>0.5</v>
      </c>
      <c r="AT1810" s="173">
        <v>0.5</v>
      </c>
      <c r="AU1810" s="173">
        <v>0.5</v>
      </c>
      <c r="AV1810" s="173">
        <v>0.5</v>
      </c>
      <c r="AW1810" s="173">
        <v>0.5</v>
      </c>
      <c r="AX1810" s="173">
        <v>0.5</v>
      </c>
      <c r="AY1810" s="173"/>
      <c r="AZ1810" s="211">
        <f t="shared" si="255"/>
        <v>1.5</v>
      </c>
      <c r="BA1810" s="211">
        <f t="shared" si="256"/>
        <v>2.5</v>
      </c>
      <c r="BB1810" s="205">
        <f t="shared" si="250"/>
        <v>26566</v>
      </c>
      <c r="BC1810" s="205">
        <f t="shared" si="251"/>
        <v>26566</v>
      </c>
      <c r="BD1810" s="205">
        <f t="shared" si="252"/>
        <v>0</v>
      </c>
      <c r="BE1810" s="205">
        <f t="shared" si="253"/>
        <v>0</v>
      </c>
      <c r="BF1810" s="175">
        <v>26566</v>
      </c>
      <c r="BG1810" s="175">
        <v>9030</v>
      </c>
      <c r="BH1810" s="175">
        <v>9345</v>
      </c>
      <c r="BI1810" s="175"/>
      <c r="BJ1810" s="175"/>
      <c r="BK1810" s="175">
        <v>1635</v>
      </c>
      <c r="BL1810" s="175">
        <v>2184</v>
      </c>
      <c r="BM1810" s="175">
        <v>2055</v>
      </c>
      <c r="BN1810" s="175">
        <v>693</v>
      </c>
      <c r="BO1810" s="175">
        <v>1624</v>
      </c>
      <c r="BP1810" s="198">
        <f t="shared" si="254"/>
        <v>10969</v>
      </c>
    </row>
    <row r="1811" spans="1:68" s="116" customFormat="1" x14ac:dyDescent="0.15">
      <c r="A1811" s="117">
        <v>3520601001</v>
      </c>
      <c r="B1811" s="118" t="s">
        <v>2623</v>
      </c>
      <c r="C1811" s="118" t="s">
        <v>2601</v>
      </c>
      <c r="D1811" s="118" t="s">
        <v>2624</v>
      </c>
      <c r="E1811" s="118" t="s">
        <v>4990</v>
      </c>
      <c r="F1811" s="120">
        <v>35</v>
      </c>
      <c r="G1811" s="119">
        <v>12656584</v>
      </c>
      <c r="H1811" s="119"/>
      <c r="I1811" s="120" t="s">
        <v>5821</v>
      </c>
      <c r="J1811" s="120">
        <v>50400</v>
      </c>
      <c r="K1811" s="120">
        <v>12656584</v>
      </c>
      <c r="L1811" s="120">
        <v>0.68799999999999994</v>
      </c>
      <c r="M1811" s="121" t="s">
        <v>5654</v>
      </c>
      <c r="N1811" s="120">
        <v>1</v>
      </c>
      <c r="O1811" s="119">
        <v>94.9</v>
      </c>
      <c r="P1811" s="119">
        <v>16.5</v>
      </c>
      <c r="Q1811" s="119">
        <v>1.54</v>
      </c>
      <c r="R1811" s="120" t="s">
        <v>5655</v>
      </c>
      <c r="S1811" s="120">
        <v>92</v>
      </c>
      <c r="T1811" s="120"/>
      <c r="U1811" s="120"/>
      <c r="V1811" s="172">
        <v>3896.1</v>
      </c>
      <c r="W1811" s="172">
        <v>924.3</v>
      </c>
      <c r="X1811" s="172">
        <v>2480.6999999999998</v>
      </c>
      <c r="Y1811" s="172">
        <v>452.6</v>
      </c>
      <c r="Z1811" s="172">
        <v>38.5</v>
      </c>
      <c r="AA1811" s="123">
        <v>97909</v>
      </c>
      <c r="AB1811" s="123">
        <v>127905.59999999954</v>
      </c>
      <c r="AC1811" s="123">
        <v>4444</v>
      </c>
      <c r="AD1811" s="123"/>
      <c r="AE1811" s="123"/>
      <c r="AF1811" s="123"/>
      <c r="AG1811" s="214"/>
      <c r="AH1811" s="229" t="str">
        <f t="shared" si="249"/>
        <v>a3</v>
      </c>
      <c r="AI1811" s="122" t="s">
        <v>5401</v>
      </c>
      <c r="AJ1811" s="122"/>
      <c r="AK1811" s="122" t="s">
        <v>5401</v>
      </c>
      <c r="AL1811" s="122"/>
      <c r="AM1811" s="122" t="s">
        <v>5401</v>
      </c>
      <c r="AN1811" s="173">
        <v>6</v>
      </c>
      <c r="AO1811" s="173"/>
      <c r="AP1811" s="173"/>
      <c r="AQ1811" s="173"/>
      <c r="AR1811" s="173"/>
      <c r="AS1811" s="173">
        <v>1</v>
      </c>
      <c r="AT1811" s="173">
        <v>11</v>
      </c>
      <c r="AU1811" s="173">
        <v>5</v>
      </c>
      <c r="AV1811" s="173">
        <v>3</v>
      </c>
      <c r="AW1811" s="173">
        <v>3</v>
      </c>
      <c r="AX1811" s="173">
        <v>1</v>
      </c>
      <c r="AY1811" s="173">
        <v>1</v>
      </c>
      <c r="AZ1811" s="211">
        <f t="shared" si="255"/>
        <v>7</v>
      </c>
      <c r="BA1811" s="211">
        <f t="shared" si="256"/>
        <v>24</v>
      </c>
      <c r="BB1811" s="205">
        <f t="shared" si="250"/>
        <v>340380</v>
      </c>
      <c r="BC1811" s="205">
        <f t="shared" si="251"/>
        <v>340380</v>
      </c>
      <c r="BD1811" s="205">
        <f t="shared" si="252"/>
        <v>0</v>
      </c>
      <c r="BE1811" s="205">
        <f t="shared" si="253"/>
        <v>0</v>
      </c>
      <c r="BF1811" s="175">
        <v>340380</v>
      </c>
      <c r="BG1811" s="175">
        <v>13682</v>
      </c>
      <c r="BH1811" s="175">
        <v>238299</v>
      </c>
      <c r="BI1811" s="175"/>
      <c r="BJ1811" s="175"/>
      <c r="BK1811" s="175">
        <v>71663</v>
      </c>
      <c r="BL1811" s="175">
        <v>13324</v>
      </c>
      <c r="BM1811" s="175"/>
      <c r="BN1811" s="175"/>
      <c r="BO1811" s="175">
        <v>3412</v>
      </c>
      <c r="BP1811" s="198">
        <f t="shared" si="254"/>
        <v>241711</v>
      </c>
    </row>
    <row r="1812" spans="1:68" s="116" customFormat="1" x14ac:dyDescent="0.15">
      <c r="A1812" s="117">
        <v>3520701001</v>
      </c>
      <c r="B1812" s="118" t="s">
        <v>2625</v>
      </c>
      <c r="C1812" s="118" t="s">
        <v>2601</v>
      </c>
      <c r="D1812" s="118" t="s">
        <v>2626</v>
      </c>
      <c r="E1812" s="118" t="s">
        <v>4991</v>
      </c>
      <c r="F1812" s="120">
        <v>35</v>
      </c>
      <c r="G1812" s="119">
        <v>6729541</v>
      </c>
      <c r="H1812" s="119">
        <v>1064880</v>
      </c>
      <c r="I1812" s="120" t="s">
        <v>5821</v>
      </c>
      <c r="J1812" s="120">
        <v>24200</v>
      </c>
      <c r="K1812" s="120">
        <v>6729541</v>
      </c>
      <c r="L1812" s="120">
        <v>0.76200000000000001</v>
      </c>
      <c r="M1812" s="121" t="s">
        <v>5654</v>
      </c>
      <c r="N1812" s="120">
        <v>1</v>
      </c>
      <c r="O1812" s="119">
        <v>163</v>
      </c>
      <c r="P1812" s="119">
        <v>31.8</v>
      </c>
      <c r="Q1812" s="119">
        <v>3.8</v>
      </c>
      <c r="R1812" s="120" t="s">
        <v>5655</v>
      </c>
      <c r="S1812" s="120">
        <v>50.4</v>
      </c>
      <c r="T1812" s="120"/>
      <c r="U1812" s="120"/>
      <c r="V1812" s="172">
        <v>2690.7</v>
      </c>
      <c r="W1812" s="172">
        <v>412</v>
      </c>
      <c r="X1812" s="172">
        <v>1614.4</v>
      </c>
      <c r="Y1812" s="172">
        <v>534.79999999999995</v>
      </c>
      <c r="Z1812" s="172">
        <v>129.5</v>
      </c>
      <c r="AA1812" s="123">
        <v>28848</v>
      </c>
      <c r="AB1812" s="123">
        <v>113828.40000000008</v>
      </c>
      <c r="AC1812" s="123">
        <v>2026</v>
      </c>
      <c r="AD1812" s="123"/>
      <c r="AE1812" s="123"/>
      <c r="AF1812" s="123"/>
      <c r="AG1812" s="214"/>
      <c r="AH1812" s="229" t="str">
        <f t="shared" si="249"/>
        <v>a3</v>
      </c>
      <c r="AI1812" s="122" t="s">
        <v>5402</v>
      </c>
      <c r="AJ1812" s="122"/>
      <c r="AK1812" s="122" t="s">
        <v>5402</v>
      </c>
      <c r="AL1812" s="122" t="s">
        <v>5402</v>
      </c>
      <c r="AM1812" s="122" t="s">
        <v>5402</v>
      </c>
      <c r="AN1812" s="173">
        <v>3</v>
      </c>
      <c r="AO1812" s="173">
        <v>1</v>
      </c>
      <c r="AP1812" s="173">
        <v>1</v>
      </c>
      <c r="AQ1812" s="173"/>
      <c r="AR1812" s="173"/>
      <c r="AS1812" s="173"/>
      <c r="AT1812" s="173">
        <v>5</v>
      </c>
      <c r="AU1812" s="173">
        <v>4</v>
      </c>
      <c r="AV1812" s="173">
        <v>4</v>
      </c>
      <c r="AW1812" s="173">
        <v>2</v>
      </c>
      <c r="AX1812" s="173">
        <v>1</v>
      </c>
      <c r="AY1812" s="173">
        <v>1</v>
      </c>
      <c r="AZ1812" s="211">
        <f t="shared" si="255"/>
        <v>5</v>
      </c>
      <c r="BA1812" s="211">
        <f t="shared" si="256"/>
        <v>17</v>
      </c>
      <c r="BB1812" s="205">
        <f t="shared" si="250"/>
        <v>301031</v>
      </c>
      <c r="BC1812" s="205">
        <f t="shared" si="251"/>
        <v>210405</v>
      </c>
      <c r="BD1812" s="205">
        <f t="shared" si="252"/>
        <v>93064</v>
      </c>
      <c r="BE1812" s="205">
        <f t="shared" si="253"/>
        <v>2438</v>
      </c>
      <c r="BF1812" s="175">
        <v>207967</v>
      </c>
      <c r="BG1812" s="175">
        <v>9828</v>
      </c>
      <c r="BH1812" s="175">
        <v>93064</v>
      </c>
      <c r="BI1812" s="175">
        <v>60882</v>
      </c>
      <c r="BJ1812" s="175">
        <v>29744</v>
      </c>
      <c r="BK1812" s="175">
        <v>37196</v>
      </c>
      <c r="BL1812" s="175">
        <v>14249</v>
      </c>
      <c r="BM1812" s="175">
        <v>32476</v>
      </c>
      <c r="BN1812" s="175">
        <v>13318</v>
      </c>
      <c r="BO1812" s="175">
        <v>10274</v>
      </c>
      <c r="BP1812" s="198">
        <f t="shared" si="254"/>
        <v>103338</v>
      </c>
    </row>
    <row r="1813" spans="1:68" s="116" customFormat="1" x14ac:dyDescent="0.15">
      <c r="A1813" s="117">
        <v>3520801001</v>
      </c>
      <c r="B1813" s="118" t="s">
        <v>2627</v>
      </c>
      <c r="C1813" s="118" t="s">
        <v>2601</v>
      </c>
      <c r="D1813" s="118" t="s">
        <v>2628</v>
      </c>
      <c r="E1813" s="118" t="s">
        <v>4992</v>
      </c>
      <c r="F1813" s="120">
        <v>32</v>
      </c>
      <c r="G1813" s="119">
        <v>165468</v>
      </c>
      <c r="H1813" s="119"/>
      <c r="I1813" s="120" t="s">
        <v>5821</v>
      </c>
      <c r="J1813" s="120">
        <v>22700</v>
      </c>
      <c r="K1813" s="120">
        <v>8621498</v>
      </c>
      <c r="L1813" s="120">
        <v>1.0409999999999999</v>
      </c>
      <c r="M1813" s="121" t="s">
        <v>5654</v>
      </c>
      <c r="N1813" s="120">
        <v>1</v>
      </c>
      <c r="O1813" s="119">
        <v>59</v>
      </c>
      <c r="P1813" s="119"/>
      <c r="Q1813" s="119"/>
      <c r="R1813" s="120" t="s">
        <v>5655</v>
      </c>
      <c r="S1813" s="120">
        <v>92.43</v>
      </c>
      <c r="T1813" s="120"/>
      <c r="U1813" s="120"/>
      <c r="V1813" s="172">
        <v>2792.6</v>
      </c>
      <c r="W1813" s="172"/>
      <c r="X1813" s="172"/>
      <c r="Y1813" s="172"/>
      <c r="Z1813" s="172">
        <v>2792.6</v>
      </c>
      <c r="AA1813" s="123">
        <v>150818</v>
      </c>
      <c r="AB1813" s="123">
        <v>76164</v>
      </c>
      <c r="AC1813" s="123">
        <v>724</v>
      </c>
      <c r="AD1813" s="123"/>
      <c r="AE1813" s="123"/>
      <c r="AF1813" s="123"/>
      <c r="AG1813" s="214"/>
      <c r="AH1813" s="229" t="str">
        <f t="shared" si="249"/>
        <v>a3</v>
      </c>
      <c r="AI1813" s="122"/>
      <c r="AJ1813" s="122"/>
      <c r="AK1813" s="122"/>
      <c r="AL1813" s="122"/>
      <c r="AM1813" s="122"/>
      <c r="AN1813" s="173">
        <v>2</v>
      </c>
      <c r="AO1813" s="173">
        <v>1</v>
      </c>
      <c r="AP1813" s="173">
        <v>1</v>
      </c>
      <c r="AQ1813" s="173">
        <v>1</v>
      </c>
      <c r="AR1813" s="173"/>
      <c r="AS1813" s="173">
        <v>2</v>
      </c>
      <c r="AT1813" s="173">
        <v>3</v>
      </c>
      <c r="AU1813" s="173">
        <v>5</v>
      </c>
      <c r="AV1813" s="173">
        <v>1</v>
      </c>
      <c r="AW1813" s="173">
        <v>2</v>
      </c>
      <c r="AX1813" s="173">
        <v>1</v>
      </c>
      <c r="AY1813" s="173">
        <v>1</v>
      </c>
      <c r="AZ1813" s="211">
        <f t="shared" si="255"/>
        <v>7</v>
      </c>
      <c r="BA1813" s="211">
        <f t="shared" si="256"/>
        <v>13</v>
      </c>
      <c r="BB1813" s="205">
        <f t="shared" si="250"/>
        <v>217379</v>
      </c>
      <c r="BC1813" s="205">
        <f t="shared" si="251"/>
        <v>217379</v>
      </c>
      <c r="BD1813" s="205">
        <f t="shared" si="252"/>
        <v>0</v>
      </c>
      <c r="BE1813" s="205">
        <f t="shared" si="253"/>
        <v>0</v>
      </c>
      <c r="BF1813" s="175">
        <v>217379</v>
      </c>
      <c r="BG1813" s="175">
        <v>8696</v>
      </c>
      <c r="BH1813" s="175">
        <v>104265</v>
      </c>
      <c r="BI1813" s="175"/>
      <c r="BJ1813" s="175"/>
      <c r="BK1813" s="175">
        <v>14665</v>
      </c>
      <c r="BL1813" s="175">
        <v>19302</v>
      </c>
      <c r="BM1813" s="175">
        <v>42174</v>
      </c>
      <c r="BN1813" s="175">
        <v>11425</v>
      </c>
      <c r="BO1813" s="175">
        <v>16852</v>
      </c>
      <c r="BP1813" s="198">
        <f t="shared" si="254"/>
        <v>121117</v>
      </c>
    </row>
    <row r="1814" spans="1:68" s="116" customFormat="1" x14ac:dyDescent="0.15">
      <c r="A1814" s="117">
        <v>3520801002</v>
      </c>
      <c r="B1814" s="118" t="s">
        <v>2629</v>
      </c>
      <c r="C1814" s="118" t="s">
        <v>2601</v>
      </c>
      <c r="D1814" s="118" t="s">
        <v>2628</v>
      </c>
      <c r="E1814" s="118" t="s">
        <v>4993</v>
      </c>
      <c r="F1814" s="120">
        <v>7</v>
      </c>
      <c r="G1814" s="119">
        <v>313698</v>
      </c>
      <c r="H1814" s="119"/>
      <c r="I1814" s="120" t="s">
        <v>5821</v>
      </c>
      <c r="J1814" s="120">
        <v>2000</v>
      </c>
      <c r="K1814" s="120">
        <v>313698</v>
      </c>
      <c r="L1814" s="120">
        <v>0.43</v>
      </c>
      <c r="M1814" s="121" t="s">
        <v>5662</v>
      </c>
      <c r="N1814" s="120">
        <v>1</v>
      </c>
      <c r="O1814" s="119"/>
      <c r="P1814" s="119"/>
      <c r="Q1814" s="119"/>
      <c r="R1814" s="120" t="s">
        <v>5658</v>
      </c>
      <c r="S1814" s="120">
        <v>0.56699999999999995</v>
      </c>
      <c r="T1814" s="120"/>
      <c r="U1814" s="120"/>
      <c r="V1814" s="172">
        <v>328.94</v>
      </c>
      <c r="W1814" s="172">
        <v>328.94</v>
      </c>
      <c r="X1814" s="172"/>
      <c r="Y1814" s="172"/>
      <c r="Z1814" s="172"/>
      <c r="AA1814" s="123"/>
      <c r="AB1814" s="123"/>
      <c r="AC1814" s="123">
        <v>183.1</v>
      </c>
      <c r="AD1814" s="123"/>
      <c r="AE1814" s="123"/>
      <c r="AF1814" s="123"/>
      <c r="AG1814" s="214"/>
      <c r="AH1814" s="229" t="str">
        <f t="shared" si="249"/>
        <v>a3</v>
      </c>
      <c r="AI1814" s="122"/>
      <c r="AJ1814" s="122"/>
      <c r="AK1814" s="122"/>
      <c r="AL1814" s="122"/>
      <c r="AM1814" s="122"/>
      <c r="AN1814" s="173"/>
      <c r="AO1814" s="173"/>
      <c r="AP1814" s="173"/>
      <c r="AQ1814" s="173"/>
      <c r="AR1814" s="173"/>
      <c r="AS1814" s="173"/>
      <c r="AT1814" s="173"/>
      <c r="AU1814" s="173"/>
      <c r="AV1814" s="173"/>
      <c r="AW1814" s="173"/>
      <c r="AX1814" s="173"/>
      <c r="AY1814" s="173"/>
      <c r="AZ1814" s="211">
        <f t="shared" si="255"/>
        <v>0</v>
      </c>
      <c r="BA1814" s="211">
        <f t="shared" si="256"/>
        <v>0</v>
      </c>
      <c r="BB1814" s="205">
        <f t="shared" si="250"/>
        <v>34558</v>
      </c>
      <c r="BC1814" s="205">
        <f t="shared" si="251"/>
        <v>34558</v>
      </c>
      <c r="BD1814" s="205">
        <f t="shared" si="252"/>
        <v>0</v>
      </c>
      <c r="BE1814" s="205">
        <f t="shared" si="253"/>
        <v>0</v>
      </c>
      <c r="BF1814" s="175">
        <v>34558</v>
      </c>
      <c r="BG1814" s="175"/>
      <c r="BH1814" s="175">
        <v>18375</v>
      </c>
      <c r="BI1814" s="175"/>
      <c r="BJ1814" s="175"/>
      <c r="BK1814" s="175">
        <v>2616</v>
      </c>
      <c r="BL1814" s="175">
        <v>916</v>
      </c>
      <c r="BM1814" s="175">
        <v>5847</v>
      </c>
      <c r="BN1814" s="175">
        <v>3275</v>
      </c>
      <c r="BO1814" s="175">
        <v>3529</v>
      </c>
      <c r="BP1814" s="198">
        <f t="shared" si="254"/>
        <v>21904</v>
      </c>
    </row>
    <row r="1815" spans="1:68" x14ac:dyDescent="0.15">
      <c r="A1815" s="117">
        <v>3520801003</v>
      </c>
      <c r="B1815" s="118" t="s">
        <v>2630</v>
      </c>
      <c r="C1815" s="118" t="s">
        <v>2601</v>
      </c>
      <c r="D1815" s="118" t="s">
        <v>2628</v>
      </c>
      <c r="E1815" s="118" t="s">
        <v>4994</v>
      </c>
      <c r="F1815" s="120">
        <v>4</v>
      </c>
      <c r="G1815" s="119">
        <v>583940</v>
      </c>
      <c r="H1815" s="119"/>
      <c r="I1815" s="120" t="s">
        <v>5821</v>
      </c>
      <c r="J1815" s="120">
        <v>5750</v>
      </c>
      <c r="K1815" s="120">
        <v>583940</v>
      </c>
      <c r="L1815" s="120">
        <v>0.27800000000000002</v>
      </c>
      <c r="M1815" s="121" t="s">
        <v>5656</v>
      </c>
      <c r="N1815" s="120">
        <v>2</v>
      </c>
      <c r="O1815" s="119">
        <v>236</v>
      </c>
      <c r="P1815" s="119"/>
      <c r="Q1815" s="119"/>
      <c r="R1815" s="120" t="s">
        <v>5655</v>
      </c>
      <c r="S1815" s="120">
        <v>8.5</v>
      </c>
      <c r="T1815" s="120"/>
      <c r="U1815" s="120"/>
      <c r="V1815" s="172">
        <v>638.9</v>
      </c>
      <c r="W1815" s="172">
        <v>350.43700000000001</v>
      </c>
      <c r="X1815" s="172">
        <v>236.63200000000001</v>
      </c>
      <c r="Y1815" s="172">
        <v>51.831000000000003</v>
      </c>
      <c r="Z1815" s="172"/>
      <c r="AA1815" s="123">
        <v>5824</v>
      </c>
      <c r="AB1815" s="123"/>
      <c r="AC1815" s="123">
        <v>476.6</v>
      </c>
      <c r="AD1815" s="123"/>
      <c r="AE1815" s="123"/>
      <c r="AF1815" s="123"/>
      <c r="AG1815" s="214"/>
      <c r="AH1815" s="229" t="str">
        <f t="shared" si="249"/>
        <v>b3</v>
      </c>
      <c r="AI1815" s="122"/>
      <c r="AJ1815" s="122"/>
      <c r="AK1815" s="122"/>
      <c r="AL1815" s="122"/>
      <c r="AM1815" s="122"/>
      <c r="AN1815" s="173"/>
      <c r="AO1815" s="173"/>
      <c r="AP1815" s="173"/>
      <c r="AQ1815" s="173"/>
      <c r="AR1815" s="173"/>
      <c r="AS1815" s="173">
        <v>1.5</v>
      </c>
      <c r="AT1815" s="173">
        <v>1</v>
      </c>
      <c r="AU1815" s="173">
        <v>2</v>
      </c>
      <c r="AV1815" s="173">
        <v>0.5</v>
      </c>
      <c r="AW1815" s="173">
        <v>0.5</v>
      </c>
      <c r="AX1815" s="173">
        <v>1</v>
      </c>
      <c r="AY1815" s="173">
        <v>0.5</v>
      </c>
      <c r="AZ1815" s="211">
        <f t="shared" si="255"/>
        <v>1.5</v>
      </c>
      <c r="BA1815" s="211">
        <f t="shared" si="256"/>
        <v>5.5</v>
      </c>
      <c r="BB1815" s="205">
        <f t="shared" si="250"/>
        <v>56194</v>
      </c>
      <c r="BC1815" s="205">
        <f t="shared" si="251"/>
        <v>56194</v>
      </c>
      <c r="BD1815" s="205">
        <f t="shared" si="252"/>
        <v>0</v>
      </c>
      <c r="BE1815" s="205">
        <f t="shared" si="253"/>
        <v>0</v>
      </c>
      <c r="BF1815" s="175">
        <v>56194</v>
      </c>
      <c r="BG1815" s="175"/>
      <c r="BH1815" s="175">
        <v>38850</v>
      </c>
      <c r="BI1815" s="175"/>
      <c r="BJ1815" s="175"/>
      <c r="BK1815" s="175">
        <v>6513</v>
      </c>
      <c r="BL1815" s="175">
        <v>884</v>
      </c>
      <c r="BM1815" s="175">
        <v>9721</v>
      </c>
      <c r="BN1815" s="175">
        <v>226</v>
      </c>
      <c r="BO1815" s="175"/>
      <c r="BP1815" s="198">
        <f t="shared" si="254"/>
        <v>38850</v>
      </c>
    </row>
    <row r="1816" spans="1:68" s="116" customFormat="1" x14ac:dyDescent="0.15">
      <c r="A1816" s="117">
        <v>3520802004</v>
      </c>
      <c r="B1816" s="118" t="s">
        <v>2631</v>
      </c>
      <c r="C1816" s="118" t="s">
        <v>2601</v>
      </c>
      <c r="D1816" s="118" t="s">
        <v>2628</v>
      </c>
      <c r="E1816" s="118" t="s">
        <v>4995</v>
      </c>
      <c r="F1816" s="120">
        <v>12</v>
      </c>
      <c r="G1816" s="119">
        <v>140127</v>
      </c>
      <c r="H1816" s="119"/>
      <c r="I1816" s="120" t="s">
        <v>5820</v>
      </c>
      <c r="J1816" s="120">
        <v>1000</v>
      </c>
      <c r="K1816" s="120">
        <v>140127</v>
      </c>
      <c r="L1816" s="120">
        <v>0.38400000000000001</v>
      </c>
      <c r="M1816" s="121" t="s">
        <v>5665</v>
      </c>
      <c r="N1816" s="120">
        <v>1</v>
      </c>
      <c r="O1816" s="119">
        <v>260</v>
      </c>
      <c r="P1816" s="119"/>
      <c r="Q1816" s="119"/>
      <c r="R1816" s="120"/>
      <c r="S1816" s="120"/>
      <c r="T1816" s="120"/>
      <c r="U1816" s="120" t="s">
        <v>5689</v>
      </c>
      <c r="V1816" s="172">
        <v>244</v>
      </c>
      <c r="W1816" s="172">
        <v>89.8</v>
      </c>
      <c r="X1816" s="172">
        <v>90.1</v>
      </c>
      <c r="Y1816" s="172">
        <v>34</v>
      </c>
      <c r="Z1816" s="172">
        <v>30.1</v>
      </c>
      <c r="AA1816" s="123"/>
      <c r="AB1816" s="123"/>
      <c r="AC1816" s="123">
        <v>101</v>
      </c>
      <c r="AD1816" s="123"/>
      <c r="AE1816" s="123"/>
      <c r="AF1816" s="123"/>
      <c r="AG1816" s="214"/>
      <c r="AH1816" s="229" t="str">
        <f t="shared" si="249"/>
        <v>a3</v>
      </c>
      <c r="AI1816" s="122"/>
      <c r="AJ1816" s="122"/>
      <c r="AK1816" s="122"/>
      <c r="AL1816" s="122"/>
      <c r="AM1816" s="122"/>
      <c r="AN1816" s="173" t="s">
        <v>3186</v>
      </c>
      <c r="AO1816" s="173" t="s">
        <v>3186</v>
      </c>
      <c r="AP1816" s="173" t="s">
        <v>3186</v>
      </c>
      <c r="AQ1816" s="173" t="s">
        <v>3186</v>
      </c>
      <c r="AR1816" s="173" t="s">
        <v>3186</v>
      </c>
      <c r="AS1816" s="173"/>
      <c r="AT1816" s="173">
        <v>0.5</v>
      </c>
      <c r="AU1816" s="173"/>
      <c r="AV1816" s="173"/>
      <c r="AW1816" s="173"/>
      <c r="AX1816" s="173"/>
      <c r="AY1816" s="173"/>
      <c r="AZ1816" s="211"/>
      <c r="BA1816" s="211">
        <f t="shared" si="256"/>
        <v>0.5</v>
      </c>
      <c r="BB1816" s="205">
        <f t="shared" si="250"/>
        <v>39499</v>
      </c>
      <c r="BC1816" s="205">
        <f t="shared" si="251"/>
        <v>39499</v>
      </c>
      <c r="BD1816" s="205">
        <f t="shared" si="252"/>
        <v>0</v>
      </c>
      <c r="BE1816" s="205">
        <f t="shared" si="253"/>
        <v>0</v>
      </c>
      <c r="BF1816" s="175">
        <v>39499</v>
      </c>
      <c r="BG1816" s="175">
        <v>952</v>
      </c>
      <c r="BH1816" s="175">
        <v>15446</v>
      </c>
      <c r="BI1816" s="175"/>
      <c r="BJ1816" s="175"/>
      <c r="BK1816" s="175">
        <v>3482</v>
      </c>
      <c r="BL1816" s="175">
        <v>6210</v>
      </c>
      <c r="BM1816" s="175">
        <v>6112</v>
      </c>
      <c r="BN1816" s="175">
        <v>907</v>
      </c>
      <c r="BO1816" s="175">
        <v>6390</v>
      </c>
      <c r="BP1816" s="198">
        <f t="shared" si="254"/>
        <v>21836</v>
      </c>
    </row>
    <row r="1817" spans="1:68" s="116" customFormat="1" x14ac:dyDescent="0.15">
      <c r="A1817" s="117">
        <v>3521101001</v>
      </c>
      <c r="B1817" s="118" t="s">
        <v>2632</v>
      </c>
      <c r="C1817" s="118" t="s">
        <v>2601</v>
      </c>
      <c r="D1817" s="118" t="s">
        <v>2633</v>
      </c>
      <c r="E1817" s="118" t="s">
        <v>4996</v>
      </c>
      <c r="F1817" s="120">
        <v>51</v>
      </c>
      <c r="G1817" s="119">
        <v>85447</v>
      </c>
      <c r="H1817" s="119"/>
      <c r="I1817" s="120" t="s">
        <v>5820</v>
      </c>
      <c r="J1817" s="120">
        <v>500</v>
      </c>
      <c r="K1817" s="120">
        <v>85447</v>
      </c>
      <c r="L1817" s="120">
        <v>0.46800000000000003</v>
      </c>
      <c r="M1817" s="121" t="s">
        <v>5670</v>
      </c>
      <c r="N1817" s="120">
        <v>2</v>
      </c>
      <c r="O1817" s="119">
        <v>77.8</v>
      </c>
      <c r="P1817" s="119">
        <v>10</v>
      </c>
      <c r="Q1817" s="119">
        <v>1.1000000000000001</v>
      </c>
      <c r="R1817" s="120" t="s">
        <v>5655</v>
      </c>
      <c r="S1817" s="120">
        <v>2.1</v>
      </c>
      <c r="T1817" s="120"/>
      <c r="U1817" s="120"/>
      <c r="V1817" s="172">
        <v>52</v>
      </c>
      <c r="W1817" s="172">
        <v>6</v>
      </c>
      <c r="X1817" s="172">
        <v>39</v>
      </c>
      <c r="Y1817" s="172"/>
      <c r="Z1817" s="172">
        <v>7</v>
      </c>
      <c r="AA1817" s="123">
        <v>274</v>
      </c>
      <c r="AB1817" s="123"/>
      <c r="AC1817" s="123"/>
      <c r="AD1817" s="123"/>
      <c r="AE1817" s="123"/>
      <c r="AF1817" s="123"/>
      <c r="AG1817" s="214"/>
      <c r="AH1817" s="229" t="str">
        <f t="shared" si="249"/>
        <v>b2</v>
      </c>
      <c r="AI1817" s="122"/>
      <c r="AJ1817" s="122"/>
      <c r="AK1817" s="122"/>
      <c r="AL1817" s="122"/>
      <c r="AM1817" s="122"/>
      <c r="AN1817" s="173"/>
      <c r="AO1817" s="173">
        <v>0.5</v>
      </c>
      <c r="AP1817" s="173">
        <v>0.5</v>
      </c>
      <c r="AQ1817" s="173">
        <v>0.5</v>
      </c>
      <c r="AR1817" s="173"/>
      <c r="AS1817" s="173"/>
      <c r="AT1817" s="173"/>
      <c r="AU1817" s="173"/>
      <c r="AV1817" s="173">
        <v>0.5</v>
      </c>
      <c r="AW1817" s="173"/>
      <c r="AX1817" s="173"/>
      <c r="AY1817" s="173"/>
      <c r="AZ1817" s="211">
        <f t="shared" si="255"/>
        <v>1.5</v>
      </c>
      <c r="BA1817" s="211">
        <f t="shared" si="256"/>
        <v>0.5</v>
      </c>
      <c r="BB1817" s="205">
        <f t="shared" si="250"/>
        <v>3389</v>
      </c>
      <c r="BC1817" s="205">
        <f t="shared" si="251"/>
        <v>3389</v>
      </c>
      <c r="BD1817" s="205">
        <f t="shared" si="252"/>
        <v>0</v>
      </c>
      <c r="BE1817" s="205">
        <f t="shared" si="253"/>
        <v>0</v>
      </c>
      <c r="BF1817" s="175">
        <v>3389</v>
      </c>
      <c r="BG1817" s="175">
        <v>471</v>
      </c>
      <c r="BH1817" s="175"/>
      <c r="BI1817" s="175"/>
      <c r="BJ1817" s="175"/>
      <c r="BK1817" s="175">
        <v>333</v>
      </c>
      <c r="BL1817" s="175">
        <v>591</v>
      </c>
      <c r="BM1817" s="175">
        <v>1198</v>
      </c>
      <c r="BN1817" s="175">
        <v>192</v>
      </c>
      <c r="BO1817" s="175">
        <v>604</v>
      </c>
      <c r="BP1817" s="198">
        <f t="shared" si="254"/>
        <v>604</v>
      </c>
    </row>
    <row r="1818" spans="1:68" s="116" customFormat="1" x14ac:dyDescent="0.15">
      <c r="A1818" s="117">
        <v>3521101002</v>
      </c>
      <c r="B1818" s="118" t="s">
        <v>2634</v>
      </c>
      <c r="C1818" s="118" t="s">
        <v>2601</v>
      </c>
      <c r="D1818" s="118" t="s">
        <v>2633</v>
      </c>
      <c r="E1818" s="118" t="s">
        <v>4997</v>
      </c>
      <c r="F1818" s="120">
        <v>41</v>
      </c>
      <c r="G1818" s="119">
        <v>3907948</v>
      </c>
      <c r="H1818" s="119"/>
      <c r="I1818" s="120" t="s">
        <v>5821</v>
      </c>
      <c r="J1818" s="120">
        <v>13000</v>
      </c>
      <c r="K1818" s="120">
        <v>3907948</v>
      </c>
      <c r="L1818" s="120">
        <v>0.82399999999999995</v>
      </c>
      <c r="M1818" s="121" t="s">
        <v>5654</v>
      </c>
      <c r="N1818" s="120">
        <v>1</v>
      </c>
      <c r="O1818" s="119">
        <v>209.2</v>
      </c>
      <c r="P1818" s="119">
        <v>60</v>
      </c>
      <c r="Q1818" s="119">
        <v>10</v>
      </c>
      <c r="R1818" s="120" t="s">
        <v>5655</v>
      </c>
      <c r="S1818" s="120">
        <v>69.3</v>
      </c>
      <c r="T1818" s="120"/>
      <c r="U1818" s="120"/>
      <c r="V1818" s="172">
        <v>1757</v>
      </c>
      <c r="W1818" s="172">
        <v>246</v>
      </c>
      <c r="X1818" s="172">
        <v>1019</v>
      </c>
      <c r="Y1818" s="172">
        <v>404</v>
      </c>
      <c r="Z1818" s="172">
        <v>88</v>
      </c>
      <c r="AA1818" s="123">
        <v>21497</v>
      </c>
      <c r="AB1818" s="123">
        <v>54261.100000000057</v>
      </c>
      <c r="AC1818" s="123">
        <v>1275</v>
      </c>
      <c r="AD1818" s="123"/>
      <c r="AE1818" s="123"/>
      <c r="AF1818" s="123"/>
      <c r="AG1818" s="214"/>
      <c r="AH1818" s="229" t="str">
        <f t="shared" si="249"/>
        <v>a3</v>
      </c>
      <c r="AI1818" s="122"/>
      <c r="AJ1818" s="122"/>
      <c r="AK1818" s="122"/>
      <c r="AL1818" s="122"/>
      <c r="AM1818" s="122"/>
      <c r="AN1818" s="173">
        <v>1</v>
      </c>
      <c r="AO1818" s="173">
        <v>2</v>
      </c>
      <c r="AP1818" s="173">
        <v>2</v>
      </c>
      <c r="AQ1818" s="173">
        <v>1</v>
      </c>
      <c r="AR1818" s="173">
        <v>3</v>
      </c>
      <c r="AS1818" s="173"/>
      <c r="AT1818" s="173"/>
      <c r="AU1818" s="173">
        <v>1</v>
      </c>
      <c r="AV1818" s="173">
        <v>2</v>
      </c>
      <c r="AW1818" s="173"/>
      <c r="AX1818" s="173">
        <v>1</v>
      </c>
      <c r="AY1818" s="173">
        <v>4</v>
      </c>
      <c r="AZ1818" s="211">
        <f t="shared" si="255"/>
        <v>9</v>
      </c>
      <c r="BA1818" s="211">
        <f t="shared" si="256"/>
        <v>8</v>
      </c>
      <c r="BB1818" s="205">
        <f t="shared" si="250"/>
        <v>164490</v>
      </c>
      <c r="BC1818" s="205">
        <f t="shared" si="251"/>
        <v>147686</v>
      </c>
      <c r="BD1818" s="205">
        <f t="shared" si="252"/>
        <v>28040</v>
      </c>
      <c r="BE1818" s="205">
        <f t="shared" si="253"/>
        <v>11236</v>
      </c>
      <c r="BF1818" s="175">
        <v>136450</v>
      </c>
      <c r="BG1818" s="175">
        <v>24456</v>
      </c>
      <c r="BH1818" s="175">
        <v>28040</v>
      </c>
      <c r="BI1818" s="175">
        <v>16804</v>
      </c>
      <c r="BJ1818" s="175"/>
      <c r="BK1818" s="175">
        <v>17225</v>
      </c>
      <c r="BL1818" s="175">
        <v>13331</v>
      </c>
      <c r="BM1818" s="175">
        <v>26143</v>
      </c>
      <c r="BN1818" s="175">
        <v>11500</v>
      </c>
      <c r="BO1818" s="175">
        <v>26991</v>
      </c>
      <c r="BP1818" s="198">
        <f t="shared" si="254"/>
        <v>55031</v>
      </c>
    </row>
    <row r="1819" spans="1:68" s="116" customFormat="1" x14ac:dyDescent="0.15">
      <c r="A1819" s="117">
        <v>3521102003</v>
      </c>
      <c r="B1819" s="118" t="s">
        <v>2635</v>
      </c>
      <c r="C1819" s="118" t="s">
        <v>2601</v>
      </c>
      <c r="D1819" s="118" t="s">
        <v>2633</v>
      </c>
      <c r="E1819" s="118" t="s">
        <v>4998</v>
      </c>
      <c r="F1819" s="120">
        <v>13</v>
      </c>
      <c r="G1819" s="119"/>
      <c r="H1819" s="119"/>
      <c r="I1819" s="120" t="s">
        <v>5820</v>
      </c>
      <c r="J1819" s="120">
        <v>600</v>
      </c>
      <c r="K1819" s="120">
        <v>85558</v>
      </c>
      <c r="L1819" s="120">
        <v>0.39100000000000001</v>
      </c>
      <c r="M1819" s="121" t="s">
        <v>5657</v>
      </c>
      <c r="N1819" s="120">
        <v>1</v>
      </c>
      <c r="O1819" s="119">
        <v>235.8</v>
      </c>
      <c r="P1819" s="119">
        <v>48</v>
      </c>
      <c r="Q1819" s="119">
        <v>5.7</v>
      </c>
      <c r="R1819" s="120" t="s">
        <v>5660</v>
      </c>
      <c r="S1819" s="120">
        <v>0.3</v>
      </c>
      <c r="T1819" s="120"/>
      <c r="U1819" s="120"/>
      <c r="V1819" s="172">
        <v>76</v>
      </c>
      <c r="W1819" s="172"/>
      <c r="X1819" s="172">
        <v>68</v>
      </c>
      <c r="Y1819" s="172">
        <v>5</v>
      </c>
      <c r="Z1819" s="172">
        <v>3</v>
      </c>
      <c r="AA1819" s="123"/>
      <c r="AB1819" s="123"/>
      <c r="AC1819" s="123">
        <v>73</v>
      </c>
      <c r="AD1819" s="123"/>
      <c r="AE1819" s="123"/>
      <c r="AF1819" s="123"/>
      <c r="AG1819" s="214"/>
      <c r="AH1819" s="229" t="str">
        <f t="shared" si="249"/>
        <v>a3</v>
      </c>
      <c r="AI1819" s="122"/>
      <c r="AJ1819" s="122"/>
      <c r="AK1819" s="122"/>
      <c r="AL1819" s="122"/>
      <c r="AM1819" s="122"/>
      <c r="AN1819" s="173"/>
      <c r="AO1819" s="173"/>
      <c r="AP1819" s="173"/>
      <c r="AQ1819" s="173">
        <v>0.5</v>
      </c>
      <c r="AR1819" s="173"/>
      <c r="AS1819" s="173"/>
      <c r="AT1819" s="173"/>
      <c r="AU1819" s="173"/>
      <c r="AV1819" s="173"/>
      <c r="AW1819" s="173"/>
      <c r="AX1819" s="173"/>
      <c r="AY1819" s="173"/>
      <c r="AZ1819" s="211">
        <f t="shared" si="255"/>
        <v>0.5</v>
      </c>
      <c r="BA1819" s="211">
        <f t="shared" si="256"/>
        <v>0</v>
      </c>
      <c r="BB1819" s="205">
        <f t="shared" si="250"/>
        <v>11741</v>
      </c>
      <c r="BC1819" s="205">
        <f t="shared" si="251"/>
        <v>9955</v>
      </c>
      <c r="BD1819" s="205">
        <f t="shared" si="252"/>
        <v>2980</v>
      </c>
      <c r="BE1819" s="205">
        <f t="shared" si="253"/>
        <v>1194</v>
      </c>
      <c r="BF1819" s="175">
        <v>8761</v>
      </c>
      <c r="BG1819" s="175"/>
      <c r="BH1819" s="175">
        <v>2980</v>
      </c>
      <c r="BI1819" s="175">
        <v>1786</v>
      </c>
      <c r="BJ1819" s="175"/>
      <c r="BK1819" s="175">
        <v>612</v>
      </c>
      <c r="BL1819" s="175">
        <v>2634</v>
      </c>
      <c r="BM1819" s="175">
        <v>1571</v>
      </c>
      <c r="BN1819" s="175">
        <v>455</v>
      </c>
      <c r="BO1819" s="175">
        <v>1703</v>
      </c>
      <c r="BP1819" s="198">
        <f t="shared" si="254"/>
        <v>4683</v>
      </c>
    </row>
    <row r="1820" spans="1:68" s="116" customFormat="1" x14ac:dyDescent="0.15">
      <c r="A1820" s="117">
        <v>3521201001</v>
      </c>
      <c r="B1820" s="118" t="s">
        <v>2636</v>
      </c>
      <c r="C1820" s="118" t="s">
        <v>2601</v>
      </c>
      <c r="D1820" s="118" t="s">
        <v>2637</v>
      </c>
      <c r="E1820" s="118" t="s">
        <v>4999</v>
      </c>
      <c r="F1820" s="120">
        <v>19</v>
      </c>
      <c r="G1820" s="119">
        <v>1122900</v>
      </c>
      <c r="H1820" s="119"/>
      <c r="I1820" s="120" t="s">
        <v>5820</v>
      </c>
      <c r="J1820" s="120">
        <v>5110</v>
      </c>
      <c r="K1820" s="120">
        <v>1122900</v>
      </c>
      <c r="L1820" s="120">
        <v>0.60199999999999998</v>
      </c>
      <c r="M1820" s="121" t="s">
        <v>5657</v>
      </c>
      <c r="N1820" s="120">
        <v>1</v>
      </c>
      <c r="O1820" s="119">
        <v>166.5</v>
      </c>
      <c r="P1820" s="119">
        <v>43</v>
      </c>
      <c r="Q1820" s="119">
        <v>4.78</v>
      </c>
      <c r="R1820" s="120" t="s">
        <v>5660</v>
      </c>
      <c r="S1820" s="120">
        <v>1</v>
      </c>
      <c r="T1820" s="120"/>
      <c r="U1820" s="120"/>
      <c r="V1820" s="172">
        <v>755.8</v>
      </c>
      <c r="W1820" s="172">
        <v>98.2</v>
      </c>
      <c r="X1820" s="172">
        <v>529.20000000000005</v>
      </c>
      <c r="Y1820" s="172">
        <v>113.3</v>
      </c>
      <c r="Z1820" s="172">
        <v>15.1</v>
      </c>
      <c r="AA1820" s="123">
        <v>4652</v>
      </c>
      <c r="AB1820" s="123"/>
      <c r="AC1820" s="123">
        <v>157</v>
      </c>
      <c r="AD1820" s="123"/>
      <c r="AE1820" s="123"/>
      <c r="AF1820" s="123"/>
      <c r="AG1820" s="214"/>
      <c r="AH1820" s="229" t="str">
        <f t="shared" si="249"/>
        <v>a3</v>
      </c>
      <c r="AI1820" s="122"/>
      <c r="AJ1820" s="122"/>
      <c r="AK1820" s="122"/>
      <c r="AL1820" s="122"/>
      <c r="AM1820" s="122"/>
      <c r="AN1820" s="173"/>
      <c r="AO1820" s="173">
        <v>0.5</v>
      </c>
      <c r="AP1820" s="173"/>
      <c r="AQ1820" s="173"/>
      <c r="AR1820" s="173"/>
      <c r="AS1820" s="173">
        <v>1</v>
      </c>
      <c r="AT1820" s="173">
        <v>0.5</v>
      </c>
      <c r="AU1820" s="173">
        <v>0.5</v>
      </c>
      <c r="AV1820" s="173">
        <v>0.5</v>
      </c>
      <c r="AW1820" s="173">
        <v>0.5</v>
      </c>
      <c r="AX1820" s="173">
        <v>0.8</v>
      </c>
      <c r="AY1820" s="173"/>
      <c r="AZ1820" s="211">
        <f t="shared" si="255"/>
        <v>1.5</v>
      </c>
      <c r="BA1820" s="211">
        <f t="shared" si="256"/>
        <v>2.8</v>
      </c>
      <c r="BB1820" s="205">
        <f t="shared" si="250"/>
        <v>95049</v>
      </c>
      <c r="BC1820" s="205">
        <f t="shared" si="251"/>
        <v>80332</v>
      </c>
      <c r="BD1820" s="205">
        <f t="shared" si="252"/>
        <v>15776</v>
      </c>
      <c r="BE1820" s="205">
        <f t="shared" si="253"/>
        <v>1059</v>
      </c>
      <c r="BF1820" s="175">
        <v>79273</v>
      </c>
      <c r="BG1820" s="175">
        <v>8784</v>
      </c>
      <c r="BH1820" s="175">
        <v>24885</v>
      </c>
      <c r="BI1820" s="175">
        <v>14717</v>
      </c>
      <c r="BJ1820" s="175"/>
      <c r="BK1820" s="175">
        <v>15600</v>
      </c>
      <c r="BL1820" s="175">
        <v>6213</v>
      </c>
      <c r="BM1820" s="175">
        <v>13103</v>
      </c>
      <c r="BN1820" s="175">
        <v>3570</v>
      </c>
      <c r="BO1820" s="175">
        <v>8177</v>
      </c>
      <c r="BP1820" s="198">
        <f t="shared" si="254"/>
        <v>33062</v>
      </c>
    </row>
    <row r="1821" spans="1:68" s="116" customFormat="1" x14ac:dyDescent="0.15">
      <c r="A1821" s="117">
        <v>3521301001</v>
      </c>
      <c r="B1821" s="118" t="s">
        <v>2638</v>
      </c>
      <c r="C1821" s="118" t="s">
        <v>2601</v>
      </c>
      <c r="D1821" s="118" t="s">
        <v>2639</v>
      </c>
      <c r="E1821" s="118" t="s">
        <v>5000</v>
      </c>
      <c r="F1821" s="120">
        <v>24</v>
      </c>
      <c r="G1821" s="119">
        <v>1103145</v>
      </c>
      <c r="H1821" s="119"/>
      <c r="I1821" s="120" t="s">
        <v>5820</v>
      </c>
      <c r="J1821" s="120">
        <v>6600</v>
      </c>
      <c r="K1821" s="120">
        <v>1103145</v>
      </c>
      <c r="L1821" s="120">
        <v>0.45800000000000002</v>
      </c>
      <c r="M1821" s="121" t="s">
        <v>5657</v>
      </c>
      <c r="N1821" s="120">
        <v>1</v>
      </c>
      <c r="O1821" s="119">
        <v>207.5</v>
      </c>
      <c r="P1821" s="119"/>
      <c r="Q1821" s="119"/>
      <c r="R1821" s="120" t="s">
        <v>5658</v>
      </c>
      <c r="S1821" s="120">
        <v>2.2999999999999998</v>
      </c>
      <c r="T1821" s="120"/>
      <c r="U1821" s="120"/>
      <c r="V1821" s="172">
        <v>552.1</v>
      </c>
      <c r="W1821" s="172">
        <v>87.8</v>
      </c>
      <c r="X1821" s="172">
        <v>310.89999999999998</v>
      </c>
      <c r="Y1821" s="172">
        <v>47.5</v>
      </c>
      <c r="Z1821" s="172">
        <v>105.9</v>
      </c>
      <c r="AA1821" s="123">
        <v>6799</v>
      </c>
      <c r="AB1821" s="123"/>
      <c r="AC1821" s="123">
        <v>669</v>
      </c>
      <c r="AD1821" s="123"/>
      <c r="AE1821" s="123"/>
      <c r="AF1821" s="123"/>
      <c r="AG1821" s="214"/>
      <c r="AH1821" s="229" t="str">
        <f t="shared" si="249"/>
        <v>a3</v>
      </c>
      <c r="AI1821" s="122"/>
      <c r="AJ1821" s="122"/>
      <c r="AK1821" s="122"/>
      <c r="AL1821" s="122"/>
      <c r="AM1821" s="122"/>
      <c r="AN1821" s="173"/>
      <c r="AO1821" s="173"/>
      <c r="AP1821" s="173"/>
      <c r="AQ1821" s="173"/>
      <c r="AR1821" s="173"/>
      <c r="AS1821" s="173"/>
      <c r="AT1821" s="173">
        <v>1</v>
      </c>
      <c r="AU1821" s="173">
        <v>1</v>
      </c>
      <c r="AV1821" s="173">
        <v>1</v>
      </c>
      <c r="AW1821" s="173">
        <v>1</v>
      </c>
      <c r="AX1821" s="173"/>
      <c r="AY1821" s="173">
        <v>1</v>
      </c>
      <c r="AZ1821" s="211">
        <f t="shared" si="255"/>
        <v>0</v>
      </c>
      <c r="BA1821" s="211">
        <f t="shared" si="256"/>
        <v>5</v>
      </c>
      <c r="BB1821" s="205">
        <f t="shared" si="250"/>
        <v>80131</v>
      </c>
      <c r="BC1821" s="205">
        <f t="shared" si="251"/>
        <v>80131</v>
      </c>
      <c r="BD1821" s="205">
        <f t="shared" si="252"/>
        <v>0</v>
      </c>
      <c r="BE1821" s="205">
        <f t="shared" si="253"/>
        <v>0</v>
      </c>
      <c r="BF1821" s="175">
        <v>80131</v>
      </c>
      <c r="BG1821" s="175"/>
      <c r="BH1821" s="175">
        <v>41300</v>
      </c>
      <c r="BI1821" s="175"/>
      <c r="BJ1821" s="175"/>
      <c r="BK1821" s="175">
        <v>9940</v>
      </c>
      <c r="BL1821" s="175">
        <v>7548</v>
      </c>
      <c r="BM1821" s="175">
        <v>11545</v>
      </c>
      <c r="BN1821" s="175">
        <v>4714</v>
      </c>
      <c r="BO1821" s="175">
        <v>5084</v>
      </c>
      <c r="BP1821" s="198">
        <f t="shared" si="254"/>
        <v>46384</v>
      </c>
    </row>
    <row r="1822" spans="1:68" s="116" customFormat="1" x14ac:dyDescent="0.15">
      <c r="A1822" s="117">
        <v>3521501001</v>
      </c>
      <c r="B1822" s="118" t="s">
        <v>2640</v>
      </c>
      <c r="C1822" s="118" t="s">
        <v>2601</v>
      </c>
      <c r="D1822" s="118" t="s">
        <v>2641</v>
      </c>
      <c r="E1822" s="118" t="s">
        <v>5001</v>
      </c>
      <c r="F1822" s="120">
        <v>47</v>
      </c>
      <c r="G1822" s="119">
        <v>7530091</v>
      </c>
      <c r="H1822" s="119">
        <v>2199625</v>
      </c>
      <c r="I1822" s="120" t="s">
        <v>5821</v>
      </c>
      <c r="J1822" s="120">
        <v>42000</v>
      </c>
      <c r="K1822" s="120">
        <v>9729716</v>
      </c>
      <c r="L1822" s="120">
        <v>0.63500000000000001</v>
      </c>
      <c r="M1822" s="121" t="s">
        <v>5654</v>
      </c>
      <c r="N1822" s="120">
        <v>1</v>
      </c>
      <c r="O1822" s="119">
        <v>93</v>
      </c>
      <c r="P1822" s="119">
        <v>22</v>
      </c>
      <c r="Q1822" s="119">
        <v>2.2999999999999998</v>
      </c>
      <c r="R1822" s="120" t="s">
        <v>5655</v>
      </c>
      <c r="S1822" s="120">
        <v>64</v>
      </c>
      <c r="T1822" s="120"/>
      <c r="U1822" s="120"/>
      <c r="V1822" s="172">
        <v>3003.9</v>
      </c>
      <c r="W1822" s="172">
        <v>901.2</v>
      </c>
      <c r="X1822" s="172">
        <v>1652.1</v>
      </c>
      <c r="Y1822" s="172">
        <v>300.39999999999998</v>
      </c>
      <c r="Z1822" s="172">
        <v>150.19999999999999</v>
      </c>
      <c r="AA1822" s="123">
        <v>16958</v>
      </c>
      <c r="AB1822" s="123">
        <v>57010.799999999952</v>
      </c>
      <c r="AC1822" s="123">
        <v>1482.87</v>
      </c>
      <c r="AD1822" s="123"/>
      <c r="AE1822" s="123"/>
      <c r="AF1822" s="123"/>
      <c r="AG1822" s="214"/>
      <c r="AH1822" s="229" t="str">
        <f t="shared" si="249"/>
        <v>a3</v>
      </c>
      <c r="AI1822" s="122"/>
      <c r="AJ1822" s="122"/>
      <c r="AK1822" s="122"/>
      <c r="AL1822" s="122"/>
      <c r="AM1822" s="122"/>
      <c r="AN1822" s="173">
        <v>1.5</v>
      </c>
      <c r="AO1822" s="173">
        <v>1.5</v>
      </c>
      <c r="AP1822" s="173">
        <v>0.5</v>
      </c>
      <c r="AQ1822" s="173">
        <v>0.5</v>
      </c>
      <c r="AR1822" s="173"/>
      <c r="AS1822" s="173">
        <v>1</v>
      </c>
      <c r="AT1822" s="173">
        <v>6.5</v>
      </c>
      <c r="AU1822" s="173">
        <v>6.5</v>
      </c>
      <c r="AV1822" s="173">
        <v>3</v>
      </c>
      <c r="AW1822" s="173">
        <v>3</v>
      </c>
      <c r="AX1822" s="173">
        <v>2</v>
      </c>
      <c r="AY1822" s="173">
        <v>2</v>
      </c>
      <c r="AZ1822" s="211">
        <f t="shared" si="255"/>
        <v>5</v>
      </c>
      <c r="BA1822" s="211">
        <f t="shared" si="256"/>
        <v>23</v>
      </c>
      <c r="BB1822" s="205">
        <f t="shared" si="250"/>
        <v>448645</v>
      </c>
      <c r="BC1822" s="205">
        <f t="shared" si="251"/>
        <v>359283</v>
      </c>
      <c r="BD1822" s="205">
        <f t="shared" si="252"/>
        <v>115406</v>
      </c>
      <c r="BE1822" s="205">
        <f t="shared" si="253"/>
        <v>26044</v>
      </c>
      <c r="BF1822" s="175">
        <v>333239</v>
      </c>
      <c r="BG1822" s="175">
        <v>36278</v>
      </c>
      <c r="BH1822" s="175">
        <v>115406</v>
      </c>
      <c r="BI1822" s="175">
        <v>89362</v>
      </c>
      <c r="BJ1822" s="175"/>
      <c r="BK1822" s="175">
        <v>26866</v>
      </c>
      <c r="BL1822" s="175">
        <v>80366</v>
      </c>
      <c r="BM1822" s="175">
        <v>42909</v>
      </c>
      <c r="BN1822" s="175">
        <v>13106</v>
      </c>
      <c r="BO1822" s="175">
        <v>44352</v>
      </c>
      <c r="BP1822" s="198">
        <f t="shared" si="254"/>
        <v>159758</v>
      </c>
    </row>
    <row r="1823" spans="1:68" s="116" customFormat="1" x14ac:dyDescent="0.15">
      <c r="A1823" s="117">
        <v>3521501002</v>
      </c>
      <c r="B1823" s="118" t="s">
        <v>2642</v>
      </c>
      <c r="C1823" s="118" t="s">
        <v>2601</v>
      </c>
      <c r="D1823" s="118" t="s">
        <v>2641</v>
      </c>
      <c r="E1823" s="118" t="s">
        <v>5002</v>
      </c>
      <c r="F1823" s="120">
        <v>34</v>
      </c>
      <c r="G1823" s="119">
        <v>6177785</v>
      </c>
      <c r="H1823" s="119"/>
      <c r="I1823" s="120" t="s">
        <v>5820</v>
      </c>
      <c r="J1823" s="120">
        <v>32700</v>
      </c>
      <c r="K1823" s="120">
        <v>6177785</v>
      </c>
      <c r="L1823" s="120">
        <v>0.51800000000000002</v>
      </c>
      <c r="M1823" s="121" t="s">
        <v>5673</v>
      </c>
      <c r="N1823" s="120">
        <v>1</v>
      </c>
      <c r="O1823" s="119">
        <v>131.9</v>
      </c>
      <c r="P1823" s="119"/>
      <c r="Q1823" s="119"/>
      <c r="R1823" s="120" t="s">
        <v>5655</v>
      </c>
      <c r="S1823" s="120">
        <v>55.825000000000003</v>
      </c>
      <c r="T1823" s="120"/>
      <c r="U1823" s="120"/>
      <c r="V1823" s="172">
        <v>2658.8249999999998</v>
      </c>
      <c r="W1823" s="172">
        <v>310.625</v>
      </c>
      <c r="X1823" s="172">
        <v>1770.7</v>
      </c>
      <c r="Y1823" s="172">
        <v>288.89999999999998</v>
      </c>
      <c r="Z1823" s="172">
        <v>288.60000000000002</v>
      </c>
      <c r="AA1823" s="123">
        <v>22368</v>
      </c>
      <c r="AB1823" s="123">
        <v>90386.549999999945</v>
      </c>
      <c r="AC1823" s="123">
        <v>1690.96</v>
      </c>
      <c r="AD1823" s="123"/>
      <c r="AE1823" s="123"/>
      <c r="AF1823" s="123"/>
      <c r="AG1823" s="214"/>
      <c r="AH1823" s="229" t="str">
        <f t="shared" si="249"/>
        <v>a3</v>
      </c>
      <c r="AI1823" s="122"/>
      <c r="AJ1823" s="122"/>
      <c r="AK1823" s="122"/>
      <c r="AL1823" s="122"/>
      <c r="AM1823" s="122"/>
      <c r="AN1823" s="173">
        <v>1</v>
      </c>
      <c r="AO1823" s="173">
        <v>0.5</v>
      </c>
      <c r="AP1823" s="173">
        <v>0.5</v>
      </c>
      <c r="AQ1823" s="173">
        <v>0.5</v>
      </c>
      <c r="AR1823" s="173"/>
      <c r="AS1823" s="173">
        <v>1</v>
      </c>
      <c r="AT1823" s="173">
        <v>5</v>
      </c>
      <c r="AU1823" s="173">
        <v>5</v>
      </c>
      <c r="AV1823" s="173">
        <v>1</v>
      </c>
      <c r="AW1823" s="173">
        <v>3</v>
      </c>
      <c r="AX1823" s="173">
        <v>1</v>
      </c>
      <c r="AY1823" s="173">
        <v>1</v>
      </c>
      <c r="AZ1823" s="211">
        <f t="shared" si="255"/>
        <v>3.5</v>
      </c>
      <c r="BA1823" s="211">
        <f t="shared" si="256"/>
        <v>16</v>
      </c>
      <c r="BB1823" s="205">
        <f t="shared" si="250"/>
        <v>289965</v>
      </c>
      <c r="BC1823" s="205">
        <f t="shared" si="251"/>
        <v>236654</v>
      </c>
      <c r="BD1823" s="205">
        <f t="shared" si="252"/>
        <v>55443</v>
      </c>
      <c r="BE1823" s="205">
        <f t="shared" si="253"/>
        <v>2132</v>
      </c>
      <c r="BF1823" s="175">
        <v>234522</v>
      </c>
      <c r="BG1823" s="175">
        <v>22166</v>
      </c>
      <c r="BH1823" s="175">
        <v>89077</v>
      </c>
      <c r="BI1823" s="175">
        <v>53311</v>
      </c>
      <c r="BJ1823" s="175"/>
      <c r="BK1823" s="175">
        <v>30315</v>
      </c>
      <c r="BL1823" s="175">
        <v>28806</v>
      </c>
      <c r="BM1823" s="175">
        <v>39199</v>
      </c>
      <c r="BN1823" s="175">
        <v>16662</v>
      </c>
      <c r="BO1823" s="175">
        <v>10429</v>
      </c>
      <c r="BP1823" s="198">
        <f t="shared" si="254"/>
        <v>99506</v>
      </c>
    </row>
    <row r="1824" spans="1:68" s="116" customFormat="1" x14ac:dyDescent="0.15">
      <c r="A1824" s="117">
        <v>3521501003</v>
      </c>
      <c r="B1824" s="118" t="s">
        <v>2643</v>
      </c>
      <c r="C1824" s="118" t="s">
        <v>2601</v>
      </c>
      <c r="D1824" s="118" t="s">
        <v>2641</v>
      </c>
      <c r="E1824" s="118" t="s">
        <v>5003</v>
      </c>
      <c r="F1824" s="120">
        <v>23</v>
      </c>
      <c r="G1824" s="119">
        <v>4244987</v>
      </c>
      <c r="H1824" s="119"/>
      <c r="I1824" s="120" t="s">
        <v>5820</v>
      </c>
      <c r="J1824" s="120">
        <v>19200</v>
      </c>
      <c r="K1824" s="120">
        <v>4244987</v>
      </c>
      <c r="L1824" s="120">
        <v>0.60599999999999998</v>
      </c>
      <c r="M1824" s="121" t="s">
        <v>5654</v>
      </c>
      <c r="N1824" s="120">
        <v>1</v>
      </c>
      <c r="O1824" s="119">
        <v>223.8</v>
      </c>
      <c r="P1824" s="119"/>
      <c r="Q1824" s="119"/>
      <c r="R1824" s="120" t="s">
        <v>5655</v>
      </c>
      <c r="S1824" s="120">
        <v>46.7</v>
      </c>
      <c r="T1824" s="120"/>
      <c r="U1824" s="120"/>
      <c r="V1824" s="172">
        <v>1861.2</v>
      </c>
      <c r="W1824" s="172">
        <v>292.39999999999998</v>
      </c>
      <c r="X1824" s="172">
        <v>1274.7</v>
      </c>
      <c r="Y1824" s="172">
        <v>294.10000000000002</v>
      </c>
      <c r="Z1824" s="172"/>
      <c r="AA1824" s="123">
        <v>47491</v>
      </c>
      <c r="AB1824" s="123">
        <v>128975</v>
      </c>
      <c r="AC1824" s="123">
        <v>1933</v>
      </c>
      <c r="AD1824" s="123"/>
      <c r="AE1824" s="123"/>
      <c r="AF1824" s="123"/>
      <c r="AG1824" s="214"/>
      <c r="AH1824" s="229" t="str">
        <f t="shared" si="249"/>
        <v>a3</v>
      </c>
      <c r="AI1824" s="122"/>
      <c r="AJ1824" s="122"/>
      <c r="AK1824" s="122"/>
      <c r="AL1824" s="122"/>
      <c r="AM1824" s="122"/>
      <c r="AN1824" s="173">
        <v>1.5</v>
      </c>
      <c r="AO1824" s="173">
        <v>0.5</v>
      </c>
      <c r="AP1824" s="173">
        <v>0.5</v>
      </c>
      <c r="AQ1824" s="173">
        <v>0.5</v>
      </c>
      <c r="AR1824" s="173"/>
      <c r="AS1824" s="173"/>
      <c r="AT1824" s="173">
        <v>6</v>
      </c>
      <c r="AU1824" s="173">
        <v>2</v>
      </c>
      <c r="AV1824" s="173">
        <v>2</v>
      </c>
      <c r="AW1824" s="173">
        <v>2</v>
      </c>
      <c r="AX1824" s="173">
        <v>2</v>
      </c>
      <c r="AY1824" s="173">
        <v>1</v>
      </c>
      <c r="AZ1824" s="211">
        <f t="shared" si="255"/>
        <v>3</v>
      </c>
      <c r="BA1824" s="211">
        <f t="shared" si="256"/>
        <v>15</v>
      </c>
      <c r="BB1824" s="205">
        <f t="shared" si="250"/>
        <v>232804</v>
      </c>
      <c r="BC1824" s="205">
        <f t="shared" si="251"/>
        <v>191142</v>
      </c>
      <c r="BD1824" s="205">
        <f t="shared" si="252"/>
        <v>43328</v>
      </c>
      <c r="BE1824" s="205">
        <f t="shared" si="253"/>
        <v>1666</v>
      </c>
      <c r="BF1824" s="175">
        <v>189476</v>
      </c>
      <c r="BG1824" s="175">
        <v>26386</v>
      </c>
      <c r="BH1824" s="175">
        <v>67305</v>
      </c>
      <c r="BI1824" s="175">
        <v>41662</v>
      </c>
      <c r="BJ1824" s="175"/>
      <c r="BK1824" s="175">
        <v>28623</v>
      </c>
      <c r="BL1824" s="175">
        <v>19150</v>
      </c>
      <c r="BM1824" s="175">
        <v>32894</v>
      </c>
      <c r="BN1824" s="175">
        <v>8989</v>
      </c>
      <c r="BO1824" s="175">
        <v>7795</v>
      </c>
      <c r="BP1824" s="198">
        <f t="shared" si="254"/>
        <v>75100</v>
      </c>
    </row>
    <row r="1825" spans="1:68" s="116" customFormat="1" x14ac:dyDescent="0.15">
      <c r="A1825" s="117">
        <v>3521502004</v>
      </c>
      <c r="B1825" s="118" t="s">
        <v>2644</v>
      </c>
      <c r="C1825" s="118" t="s">
        <v>2601</v>
      </c>
      <c r="D1825" s="118" t="s">
        <v>2641</v>
      </c>
      <c r="E1825" s="118" t="s">
        <v>5004</v>
      </c>
      <c r="F1825" s="120">
        <v>17</v>
      </c>
      <c r="G1825" s="119">
        <v>109401</v>
      </c>
      <c r="H1825" s="119"/>
      <c r="I1825" s="120" t="s">
        <v>5820</v>
      </c>
      <c r="J1825" s="120">
        <v>465</v>
      </c>
      <c r="K1825" s="120">
        <v>107272</v>
      </c>
      <c r="L1825" s="120">
        <v>0.63200000000000001</v>
      </c>
      <c r="M1825" s="121" t="s">
        <v>5657</v>
      </c>
      <c r="N1825" s="120">
        <v>1</v>
      </c>
      <c r="O1825" s="119">
        <v>185.1</v>
      </c>
      <c r="P1825" s="119"/>
      <c r="Q1825" s="119"/>
      <c r="R1825" s="120" t="s">
        <v>5663</v>
      </c>
      <c r="S1825" s="120">
        <v>0.1182</v>
      </c>
      <c r="T1825" s="120"/>
      <c r="U1825" s="120"/>
      <c r="V1825" s="172">
        <v>107.584</v>
      </c>
      <c r="W1825" s="172">
        <v>6.7560000000000002</v>
      </c>
      <c r="X1825" s="172">
        <v>56.84</v>
      </c>
      <c r="Y1825" s="172">
        <v>31.751999999999999</v>
      </c>
      <c r="Z1825" s="172">
        <v>12.236000000000001</v>
      </c>
      <c r="AA1825" s="123"/>
      <c r="AB1825" s="123"/>
      <c r="AC1825" s="123">
        <v>60.18</v>
      </c>
      <c r="AD1825" s="123"/>
      <c r="AE1825" s="123"/>
      <c r="AF1825" s="123"/>
      <c r="AG1825" s="214"/>
      <c r="AH1825" s="229" t="str">
        <f t="shared" si="249"/>
        <v>a3</v>
      </c>
      <c r="AI1825" s="122"/>
      <c r="AJ1825" s="122"/>
      <c r="AK1825" s="122"/>
      <c r="AL1825" s="122"/>
      <c r="AM1825" s="122"/>
      <c r="AN1825" s="173"/>
      <c r="AO1825" s="173"/>
      <c r="AP1825" s="173"/>
      <c r="AQ1825" s="173"/>
      <c r="AR1825" s="173"/>
      <c r="AS1825" s="173"/>
      <c r="AT1825" s="173"/>
      <c r="AU1825" s="173"/>
      <c r="AV1825" s="173"/>
      <c r="AW1825" s="173"/>
      <c r="AX1825" s="173"/>
      <c r="AY1825" s="173"/>
      <c r="AZ1825" s="211"/>
      <c r="BA1825" s="211"/>
      <c r="BB1825" s="205">
        <f t="shared" si="250"/>
        <v>23712</v>
      </c>
      <c r="BC1825" s="205">
        <f t="shared" si="251"/>
        <v>20906</v>
      </c>
      <c r="BD1825" s="205">
        <f t="shared" si="252"/>
        <v>2918</v>
      </c>
      <c r="BE1825" s="205">
        <f t="shared" si="253"/>
        <v>112</v>
      </c>
      <c r="BF1825" s="175">
        <v>20794</v>
      </c>
      <c r="BG1825" s="175">
        <v>4433</v>
      </c>
      <c r="BH1825" s="175">
        <v>4688</v>
      </c>
      <c r="BI1825" s="175">
        <v>2806</v>
      </c>
      <c r="BJ1825" s="175"/>
      <c r="BK1825" s="175">
        <v>2003</v>
      </c>
      <c r="BL1825" s="175">
        <v>3334</v>
      </c>
      <c r="BM1825" s="175">
        <v>1835</v>
      </c>
      <c r="BN1825" s="175">
        <v>571</v>
      </c>
      <c r="BO1825" s="175">
        <v>4042</v>
      </c>
      <c r="BP1825" s="198">
        <f t="shared" si="254"/>
        <v>8730</v>
      </c>
    </row>
    <row r="1826" spans="1:68" s="116" customFormat="1" x14ac:dyDescent="0.15">
      <c r="A1826" s="117">
        <v>3521502005</v>
      </c>
      <c r="B1826" s="118" t="s">
        <v>2327</v>
      </c>
      <c r="C1826" s="118" t="s">
        <v>2601</v>
      </c>
      <c r="D1826" s="118" t="s">
        <v>2641</v>
      </c>
      <c r="E1826" s="118" t="s">
        <v>5005</v>
      </c>
      <c r="F1826" s="120">
        <v>14</v>
      </c>
      <c r="G1826" s="119">
        <v>230977</v>
      </c>
      <c r="H1826" s="119"/>
      <c r="I1826" s="120" t="s">
        <v>5820</v>
      </c>
      <c r="J1826" s="120">
        <v>2000</v>
      </c>
      <c r="K1826" s="120">
        <v>230977</v>
      </c>
      <c r="L1826" s="120">
        <v>0.316</v>
      </c>
      <c r="M1826" s="121" t="s">
        <v>5657</v>
      </c>
      <c r="N1826" s="120">
        <v>1</v>
      </c>
      <c r="O1826" s="119">
        <v>162.80000000000001</v>
      </c>
      <c r="P1826" s="119">
        <v>30.9</v>
      </c>
      <c r="Q1826" s="119">
        <v>3.1</v>
      </c>
      <c r="R1826" s="120"/>
      <c r="S1826" s="120"/>
      <c r="T1826" s="120"/>
      <c r="U1826" s="120" t="s">
        <v>5689</v>
      </c>
      <c r="V1826" s="172">
        <v>192.6</v>
      </c>
      <c r="W1826" s="172">
        <v>31.8</v>
      </c>
      <c r="X1826" s="172">
        <v>146.80000000000001</v>
      </c>
      <c r="Y1826" s="172">
        <v>10.3</v>
      </c>
      <c r="Z1826" s="172">
        <v>3.7</v>
      </c>
      <c r="AA1826" s="123"/>
      <c r="AB1826" s="123"/>
      <c r="AC1826" s="123">
        <v>148</v>
      </c>
      <c r="AD1826" s="123"/>
      <c r="AE1826" s="123"/>
      <c r="AF1826" s="123"/>
      <c r="AG1826" s="214"/>
      <c r="AH1826" s="229" t="str">
        <f t="shared" si="249"/>
        <v>a3</v>
      </c>
      <c r="AI1826" s="122"/>
      <c r="AJ1826" s="122"/>
      <c r="AK1826" s="122"/>
      <c r="AL1826" s="122"/>
      <c r="AM1826" s="122"/>
      <c r="AN1826" s="173">
        <v>1</v>
      </c>
      <c r="AO1826" s="173" t="s">
        <v>3186</v>
      </c>
      <c r="AP1826" s="173" t="s">
        <v>3186</v>
      </c>
      <c r="AQ1826" s="173" t="s">
        <v>3186</v>
      </c>
      <c r="AR1826" s="173" t="s">
        <v>3186</v>
      </c>
      <c r="AS1826" s="173" t="s">
        <v>3186</v>
      </c>
      <c r="AT1826" s="173">
        <v>1</v>
      </c>
      <c r="AU1826" s="173">
        <v>1</v>
      </c>
      <c r="AV1826" s="173">
        <v>0.5</v>
      </c>
      <c r="AW1826" s="173">
        <v>0.5</v>
      </c>
      <c r="AX1826" s="173" t="s">
        <v>3186</v>
      </c>
      <c r="AY1826" s="173" t="s">
        <v>3186</v>
      </c>
      <c r="AZ1826" s="211">
        <f t="shared" si="255"/>
        <v>1</v>
      </c>
      <c r="BA1826" s="211">
        <f t="shared" si="256"/>
        <v>3</v>
      </c>
      <c r="BB1826" s="205">
        <f t="shared" si="250"/>
        <v>157424</v>
      </c>
      <c r="BC1826" s="205">
        <f t="shared" si="251"/>
        <v>149460</v>
      </c>
      <c r="BD1826" s="205">
        <f t="shared" si="252"/>
        <v>8282</v>
      </c>
      <c r="BE1826" s="205">
        <f t="shared" si="253"/>
        <v>318</v>
      </c>
      <c r="BF1826" s="175">
        <v>149142</v>
      </c>
      <c r="BG1826" s="175">
        <v>3707</v>
      </c>
      <c r="BH1826" s="175">
        <v>13945</v>
      </c>
      <c r="BI1826" s="175">
        <v>7964</v>
      </c>
      <c r="BJ1826" s="175"/>
      <c r="BK1826" s="175">
        <v>120667</v>
      </c>
      <c r="BL1826" s="175">
        <v>3685</v>
      </c>
      <c r="BM1826" s="175">
        <v>3810</v>
      </c>
      <c r="BN1826" s="175">
        <v>1291</v>
      </c>
      <c r="BO1826" s="175">
        <v>2355</v>
      </c>
      <c r="BP1826" s="198">
        <f t="shared" si="254"/>
        <v>16300</v>
      </c>
    </row>
    <row r="1827" spans="1:68" s="116" customFormat="1" x14ac:dyDescent="0.15">
      <c r="A1827" s="117">
        <v>3521601001</v>
      </c>
      <c r="B1827" s="118" t="s">
        <v>2645</v>
      </c>
      <c r="C1827" s="118" t="s">
        <v>2601</v>
      </c>
      <c r="D1827" s="118" t="s">
        <v>2646</v>
      </c>
      <c r="E1827" s="118" t="s">
        <v>5006</v>
      </c>
      <c r="F1827" s="120">
        <v>32</v>
      </c>
      <c r="G1827" s="119">
        <v>3212842</v>
      </c>
      <c r="H1827" s="119">
        <v>515452</v>
      </c>
      <c r="I1827" s="120" t="s">
        <v>5821</v>
      </c>
      <c r="J1827" s="120">
        <v>14280</v>
      </c>
      <c r="K1827" s="120">
        <v>3212842</v>
      </c>
      <c r="L1827" s="120">
        <v>0.61599999999999999</v>
      </c>
      <c r="M1827" s="121" t="s">
        <v>5654</v>
      </c>
      <c r="N1827" s="120">
        <v>1</v>
      </c>
      <c r="O1827" s="119">
        <v>163</v>
      </c>
      <c r="P1827" s="119">
        <v>38.700000000000003</v>
      </c>
      <c r="Q1827" s="119">
        <v>4.2</v>
      </c>
      <c r="R1827" s="120"/>
      <c r="S1827" s="120"/>
      <c r="T1827" s="120"/>
      <c r="U1827" s="120"/>
      <c r="V1827" s="172">
        <v>1374.4</v>
      </c>
      <c r="W1827" s="172">
        <v>295.89999999999998</v>
      </c>
      <c r="X1827" s="172">
        <v>882.8</v>
      </c>
      <c r="Y1827" s="172">
        <v>146.80000000000001</v>
      </c>
      <c r="Z1827" s="172">
        <v>48.9</v>
      </c>
      <c r="AA1827" s="123">
        <v>23963</v>
      </c>
      <c r="AB1827" s="123"/>
      <c r="AC1827" s="123">
        <v>2278</v>
      </c>
      <c r="AD1827" s="123"/>
      <c r="AE1827" s="123"/>
      <c r="AF1827" s="123"/>
      <c r="AG1827" s="214"/>
      <c r="AH1827" s="229" t="str">
        <f t="shared" si="249"/>
        <v>a3</v>
      </c>
      <c r="AI1827" s="122"/>
      <c r="AJ1827" s="122"/>
      <c r="AK1827" s="122"/>
      <c r="AL1827" s="122"/>
      <c r="AM1827" s="122"/>
      <c r="AN1827" s="173">
        <v>2</v>
      </c>
      <c r="AO1827" s="173" t="s">
        <v>3186</v>
      </c>
      <c r="AP1827" s="173" t="s">
        <v>3186</v>
      </c>
      <c r="AQ1827" s="173" t="s">
        <v>3186</v>
      </c>
      <c r="AR1827" s="173" t="s">
        <v>3186</v>
      </c>
      <c r="AS1827" s="173"/>
      <c r="AT1827" s="173">
        <v>5.3</v>
      </c>
      <c r="AU1827" s="173">
        <v>8.6999999999999993</v>
      </c>
      <c r="AV1827" s="173"/>
      <c r="AW1827" s="173"/>
      <c r="AX1827" s="173">
        <v>0.7</v>
      </c>
      <c r="AY1827" s="173">
        <v>1.5</v>
      </c>
      <c r="AZ1827" s="211">
        <f t="shared" si="255"/>
        <v>2</v>
      </c>
      <c r="BA1827" s="211">
        <f t="shared" si="256"/>
        <v>16.2</v>
      </c>
      <c r="BB1827" s="205">
        <f t="shared" si="250"/>
        <v>215993</v>
      </c>
      <c r="BC1827" s="205">
        <f t="shared" si="251"/>
        <v>164310</v>
      </c>
      <c r="BD1827" s="205">
        <f t="shared" si="252"/>
        <v>57298</v>
      </c>
      <c r="BE1827" s="205">
        <f t="shared" si="253"/>
        <v>5615</v>
      </c>
      <c r="BF1827" s="175">
        <v>158695</v>
      </c>
      <c r="BG1827" s="175">
        <v>8050</v>
      </c>
      <c r="BH1827" s="175">
        <v>91454</v>
      </c>
      <c r="BI1827" s="175">
        <v>51683</v>
      </c>
      <c r="BJ1827" s="175"/>
      <c r="BK1827" s="175">
        <v>32593</v>
      </c>
      <c r="BL1827" s="175">
        <v>2683</v>
      </c>
      <c r="BM1827" s="175">
        <v>21783</v>
      </c>
      <c r="BN1827" s="175">
        <v>842</v>
      </c>
      <c r="BO1827" s="175">
        <v>6905</v>
      </c>
      <c r="BP1827" s="198">
        <f t="shared" si="254"/>
        <v>98359</v>
      </c>
    </row>
    <row r="1828" spans="1:68" s="116" customFormat="1" x14ac:dyDescent="0.15">
      <c r="A1828" s="117">
        <v>3521601002</v>
      </c>
      <c r="B1828" s="118" t="s">
        <v>2647</v>
      </c>
      <c r="C1828" s="118" t="s">
        <v>2601</v>
      </c>
      <c r="D1828" s="118" t="s">
        <v>2646</v>
      </c>
      <c r="E1828" s="118" t="s">
        <v>5007</v>
      </c>
      <c r="F1828" s="120">
        <v>24</v>
      </c>
      <c r="G1828" s="119">
        <v>952080</v>
      </c>
      <c r="H1828" s="119"/>
      <c r="I1828" s="120" t="s">
        <v>5820</v>
      </c>
      <c r="J1828" s="120">
        <v>3100</v>
      </c>
      <c r="K1828" s="120">
        <v>952080</v>
      </c>
      <c r="L1828" s="120">
        <v>0.84099999999999997</v>
      </c>
      <c r="M1828" s="121" t="s">
        <v>5656</v>
      </c>
      <c r="N1828" s="120">
        <v>2</v>
      </c>
      <c r="O1828" s="119">
        <v>101</v>
      </c>
      <c r="P1828" s="119">
        <v>30.2</v>
      </c>
      <c r="Q1828" s="119">
        <v>3.3</v>
      </c>
      <c r="R1828" s="120"/>
      <c r="S1828" s="120"/>
      <c r="T1828" s="120"/>
      <c r="U1828" s="120"/>
      <c r="V1828" s="172">
        <v>487</v>
      </c>
      <c r="W1828" s="172">
        <v>164</v>
      </c>
      <c r="X1828" s="172">
        <v>190</v>
      </c>
      <c r="Y1828" s="172">
        <v>44</v>
      </c>
      <c r="Z1828" s="172">
        <v>89</v>
      </c>
      <c r="AA1828" s="123">
        <v>5608.5</v>
      </c>
      <c r="AB1828" s="123"/>
      <c r="AC1828" s="123">
        <v>556</v>
      </c>
      <c r="AD1828" s="123"/>
      <c r="AE1828" s="123"/>
      <c r="AF1828" s="123"/>
      <c r="AG1828" s="214"/>
      <c r="AH1828" s="229" t="str">
        <f t="shared" si="249"/>
        <v>b3</v>
      </c>
      <c r="AI1828" s="122"/>
      <c r="AJ1828" s="122"/>
      <c r="AK1828" s="122"/>
      <c r="AL1828" s="122"/>
      <c r="AM1828" s="122"/>
      <c r="AN1828" s="173">
        <v>1</v>
      </c>
      <c r="AO1828" s="173" t="s">
        <v>3186</v>
      </c>
      <c r="AP1828" s="173" t="s">
        <v>3186</v>
      </c>
      <c r="AQ1828" s="173"/>
      <c r="AR1828" s="173"/>
      <c r="AS1828" s="173"/>
      <c r="AT1828" s="173">
        <v>2.2999999999999998</v>
      </c>
      <c r="AU1828" s="173">
        <v>6</v>
      </c>
      <c r="AV1828" s="173"/>
      <c r="AW1828" s="173"/>
      <c r="AX1828" s="173"/>
      <c r="AY1828" s="173">
        <v>0.7</v>
      </c>
      <c r="AZ1828" s="211">
        <f t="shared" si="255"/>
        <v>1</v>
      </c>
      <c r="BA1828" s="211">
        <f t="shared" si="256"/>
        <v>9</v>
      </c>
      <c r="BB1828" s="205">
        <f t="shared" si="250"/>
        <v>97377</v>
      </c>
      <c r="BC1828" s="205">
        <f t="shared" si="251"/>
        <v>73260</v>
      </c>
      <c r="BD1828" s="205">
        <f t="shared" si="252"/>
        <v>25080</v>
      </c>
      <c r="BE1828" s="205">
        <f t="shared" si="253"/>
        <v>963</v>
      </c>
      <c r="BF1828" s="175">
        <v>72297</v>
      </c>
      <c r="BG1828" s="175">
        <v>9062</v>
      </c>
      <c r="BH1828" s="175">
        <v>38686</v>
      </c>
      <c r="BI1828" s="175">
        <v>24117</v>
      </c>
      <c r="BJ1828" s="175"/>
      <c r="BK1828" s="175">
        <v>8626</v>
      </c>
      <c r="BL1828" s="175">
        <v>4541</v>
      </c>
      <c r="BM1828" s="175">
        <v>7070</v>
      </c>
      <c r="BN1828" s="175">
        <v>2163</v>
      </c>
      <c r="BO1828" s="175">
        <v>3112</v>
      </c>
      <c r="BP1828" s="198">
        <f t="shared" si="254"/>
        <v>41798</v>
      </c>
    </row>
    <row r="1829" spans="1:68" s="116" customFormat="1" x14ac:dyDescent="0.15">
      <c r="A1829" s="117">
        <v>3530502001</v>
      </c>
      <c r="B1829" s="118" t="s">
        <v>2648</v>
      </c>
      <c r="C1829" s="118" t="s">
        <v>2601</v>
      </c>
      <c r="D1829" s="118" t="s">
        <v>2649</v>
      </c>
      <c r="E1829" s="118" t="s">
        <v>5008</v>
      </c>
      <c r="F1829" s="120">
        <v>20</v>
      </c>
      <c r="G1829" s="119"/>
      <c r="H1829" s="119"/>
      <c r="I1829" s="120" t="s">
        <v>5820</v>
      </c>
      <c r="J1829" s="120">
        <v>1700</v>
      </c>
      <c r="K1829" s="120">
        <v>133738</v>
      </c>
      <c r="L1829" s="120">
        <v>0.216</v>
      </c>
      <c r="M1829" s="121" t="s">
        <v>5657</v>
      </c>
      <c r="N1829" s="120">
        <v>1</v>
      </c>
      <c r="O1829" s="119">
        <v>190</v>
      </c>
      <c r="P1829" s="119">
        <v>29</v>
      </c>
      <c r="Q1829" s="119">
        <v>4</v>
      </c>
      <c r="R1829" s="120" t="s">
        <v>5655</v>
      </c>
      <c r="S1829" s="120">
        <v>1.1000000000000001</v>
      </c>
      <c r="T1829" s="120"/>
      <c r="U1829" s="120"/>
      <c r="V1829" s="172">
        <v>123.5</v>
      </c>
      <c r="W1829" s="172"/>
      <c r="X1829" s="172">
        <v>123.5</v>
      </c>
      <c r="Y1829" s="172"/>
      <c r="Z1829" s="172"/>
      <c r="AA1829" s="123"/>
      <c r="AB1829" s="123"/>
      <c r="AC1829" s="123">
        <v>94</v>
      </c>
      <c r="AD1829" s="123"/>
      <c r="AE1829" s="123"/>
      <c r="AF1829" s="123"/>
      <c r="AG1829" s="214"/>
      <c r="AH1829" s="229" t="str">
        <f t="shared" si="249"/>
        <v>a3</v>
      </c>
      <c r="AI1829" s="122"/>
      <c r="AJ1829" s="122"/>
      <c r="AK1829" s="122"/>
      <c r="AL1829" s="122"/>
      <c r="AM1829" s="122"/>
      <c r="AN1829" s="173">
        <v>5</v>
      </c>
      <c r="AO1829" s="173"/>
      <c r="AP1829" s="173"/>
      <c r="AQ1829" s="173"/>
      <c r="AR1829" s="173"/>
      <c r="AS1829" s="173"/>
      <c r="AT1829" s="173">
        <v>0.5</v>
      </c>
      <c r="AU1829" s="173">
        <v>0.5</v>
      </c>
      <c r="AV1829" s="173">
        <v>0.5</v>
      </c>
      <c r="AW1829" s="173">
        <v>0.5</v>
      </c>
      <c r="AX1829" s="173"/>
      <c r="AY1829" s="173"/>
      <c r="AZ1829" s="211">
        <f t="shared" si="255"/>
        <v>5</v>
      </c>
      <c r="BA1829" s="211">
        <f t="shared" si="256"/>
        <v>2</v>
      </c>
      <c r="BB1829" s="205">
        <f t="shared" si="250"/>
        <v>41069</v>
      </c>
      <c r="BC1829" s="205">
        <f t="shared" si="251"/>
        <v>37095</v>
      </c>
      <c r="BD1829" s="205">
        <f t="shared" si="252"/>
        <v>4132</v>
      </c>
      <c r="BE1829" s="205">
        <f t="shared" si="253"/>
        <v>158</v>
      </c>
      <c r="BF1829" s="175">
        <v>36937</v>
      </c>
      <c r="BG1829" s="175">
        <v>18610</v>
      </c>
      <c r="BH1829" s="175">
        <v>6751</v>
      </c>
      <c r="BI1829" s="175">
        <v>3974</v>
      </c>
      <c r="BJ1829" s="175"/>
      <c r="BK1829" s="175">
        <v>2530</v>
      </c>
      <c r="BL1829" s="175">
        <v>3077</v>
      </c>
      <c r="BM1829" s="175">
        <v>2566</v>
      </c>
      <c r="BN1829" s="175">
        <v>1816</v>
      </c>
      <c r="BO1829" s="175">
        <v>1745</v>
      </c>
      <c r="BP1829" s="198">
        <f t="shared" si="254"/>
        <v>8496</v>
      </c>
    </row>
    <row r="1830" spans="1:68" s="116" customFormat="1" x14ac:dyDescent="0.15">
      <c r="A1830" s="117">
        <v>3530502002</v>
      </c>
      <c r="B1830" s="118" t="s">
        <v>2650</v>
      </c>
      <c r="C1830" s="118" t="s">
        <v>2601</v>
      </c>
      <c r="D1830" s="118" t="s">
        <v>2649</v>
      </c>
      <c r="E1830" s="118" t="s">
        <v>5009</v>
      </c>
      <c r="F1830" s="120">
        <v>11</v>
      </c>
      <c r="G1830" s="119"/>
      <c r="H1830" s="119"/>
      <c r="I1830" s="120" t="s">
        <v>5820</v>
      </c>
      <c r="J1830" s="120">
        <v>1900</v>
      </c>
      <c r="K1830" s="120">
        <v>197417</v>
      </c>
      <c r="L1830" s="120">
        <v>0.28499999999999998</v>
      </c>
      <c r="M1830" s="121" t="s">
        <v>5670</v>
      </c>
      <c r="N1830" s="120">
        <v>2</v>
      </c>
      <c r="O1830" s="119">
        <v>130</v>
      </c>
      <c r="P1830" s="119">
        <v>29</v>
      </c>
      <c r="Q1830" s="119">
        <v>3.5</v>
      </c>
      <c r="R1830" s="120" t="s">
        <v>5660</v>
      </c>
      <c r="S1830" s="120">
        <v>0.7</v>
      </c>
      <c r="T1830" s="120"/>
      <c r="U1830" s="120"/>
      <c r="V1830" s="172">
        <v>348.8</v>
      </c>
      <c r="W1830" s="172"/>
      <c r="X1830" s="172">
        <v>348.8</v>
      </c>
      <c r="Y1830" s="172"/>
      <c r="Z1830" s="172"/>
      <c r="AA1830" s="123"/>
      <c r="AB1830" s="123"/>
      <c r="AC1830" s="123">
        <v>152</v>
      </c>
      <c r="AD1830" s="123"/>
      <c r="AE1830" s="123"/>
      <c r="AF1830" s="123"/>
      <c r="AG1830" s="214"/>
      <c r="AH1830" s="229" t="str">
        <f t="shared" si="249"/>
        <v>b3</v>
      </c>
      <c r="AI1830" s="122"/>
      <c r="AJ1830" s="122"/>
      <c r="AK1830" s="122"/>
      <c r="AL1830" s="122"/>
      <c r="AM1830" s="122"/>
      <c r="AN1830" s="173">
        <v>5</v>
      </c>
      <c r="AO1830" s="173"/>
      <c r="AP1830" s="173"/>
      <c r="AQ1830" s="173"/>
      <c r="AR1830" s="173"/>
      <c r="AS1830" s="173"/>
      <c r="AT1830" s="173">
        <v>1.5</v>
      </c>
      <c r="AU1830" s="173">
        <v>1.5</v>
      </c>
      <c r="AV1830" s="173"/>
      <c r="AW1830" s="173"/>
      <c r="AX1830" s="173"/>
      <c r="AY1830" s="173"/>
      <c r="AZ1830" s="211">
        <f t="shared" si="255"/>
        <v>5</v>
      </c>
      <c r="BA1830" s="211">
        <f t="shared" si="256"/>
        <v>3</v>
      </c>
      <c r="BB1830" s="205">
        <f t="shared" si="250"/>
        <v>73506</v>
      </c>
      <c r="BC1830" s="205">
        <f t="shared" si="251"/>
        <v>66801</v>
      </c>
      <c r="BD1830" s="205">
        <f t="shared" si="252"/>
        <v>6973</v>
      </c>
      <c r="BE1830" s="205">
        <f t="shared" si="253"/>
        <v>268</v>
      </c>
      <c r="BF1830" s="175">
        <v>66533</v>
      </c>
      <c r="BG1830" s="175">
        <v>32950</v>
      </c>
      <c r="BH1830" s="175">
        <v>10933</v>
      </c>
      <c r="BI1830" s="175">
        <v>6705</v>
      </c>
      <c r="BJ1830" s="175"/>
      <c r="BK1830" s="175">
        <v>3794</v>
      </c>
      <c r="BL1830" s="175">
        <v>6185</v>
      </c>
      <c r="BM1830" s="175">
        <v>5437</v>
      </c>
      <c r="BN1830" s="175">
        <v>5103</v>
      </c>
      <c r="BO1830" s="175">
        <v>2399</v>
      </c>
      <c r="BP1830" s="198">
        <f t="shared" si="254"/>
        <v>13332</v>
      </c>
    </row>
    <row r="1831" spans="1:68" s="116" customFormat="1" x14ac:dyDescent="0.15">
      <c r="A1831" s="117">
        <v>3580101001</v>
      </c>
      <c r="B1831" s="118" t="s">
        <v>2651</v>
      </c>
      <c r="C1831" s="118" t="s">
        <v>2601</v>
      </c>
      <c r="D1831" s="118" t="s">
        <v>2652</v>
      </c>
      <c r="E1831" s="118" t="s">
        <v>5010</v>
      </c>
      <c r="F1831" s="120">
        <v>18</v>
      </c>
      <c r="G1831" s="119"/>
      <c r="H1831" s="119"/>
      <c r="I1831" s="120" t="s">
        <v>5820</v>
      </c>
      <c r="J1831" s="120">
        <v>4800</v>
      </c>
      <c r="K1831" s="120">
        <v>1100504</v>
      </c>
      <c r="L1831" s="120">
        <v>0.628</v>
      </c>
      <c r="M1831" s="121" t="s">
        <v>5654</v>
      </c>
      <c r="N1831" s="120">
        <v>1</v>
      </c>
      <c r="O1831" s="119">
        <v>203.4</v>
      </c>
      <c r="P1831" s="119">
        <v>44.5</v>
      </c>
      <c r="Q1831" s="119">
        <v>4.9000000000000004</v>
      </c>
      <c r="R1831" s="120" t="s">
        <v>5655</v>
      </c>
      <c r="S1831" s="120">
        <v>20.399999999999999</v>
      </c>
      <c r="T1831" s="120"/>
      <c r="U1831" s="120"/>
      <c r="V1831" s="172">
        <v>610</v>
      </c>
      <c r="W1831" s="172"/>
      <c r="X1831" s="172">
        <v>416.1</v>
      </c>
      <c r="Y1831" s="172">
        <v>61.6</v>
      </c>
      <c r="Z1831" s="172">
        <v>132.30000000000001</v>
      </c>
      <c r="AA1831" s="123">
        <v>12515.5</v>
      </c>
      <c r="AB1831" s="123"/>
      <c r="AC1831" s="123">
        <v>713.6</v>
      </c>
      <c r="AD1831" s="123"/>
      <c r="AE1831" s="123"/>
      <c r="AF1831" s="123"/>
      <c r="AG1831" s="214"/>
      <c r="AH1831" s="229" t="str">
        <f t="shared" si="249"/>
        <v>a3</v>
      </c>
      <c r="AI1831" s="122"/>
      <c r="AJ1831" s="122"/>
      <c r="AK1831" s="122"/>
      <c r="AL1831" s="122"/>
      <c r="AM1831" s="122"/>
      <c r="AN1831" s="173">
        <v>1</v>
      </c>
      <c r="AO1831" s="173"/>
      <c r="AP1831" s="173"/>
      <c r="AQ1831" s="173"/>
      <c r="AR1831" s="173"/>
      <c r="AS1831" s="173"/>
      <c r="AT1831" s="173">
        <v>1</v>
      </c>
      <c r="AU1831" s="173">
        <v>2.7</v>
      </c>
      <c r="AV1831" s="173">
        <v>0.7</v>
      </c>
      <c r="AW1831" s="173">
        <v>2.7</v>
      </c>
      <c r="AX1831" s="173">
        <v>0.7</v>
      </c>
      <c r="AY1831" s="173">
        <v>1</v>
      </c>
      <c r="AZ1831" s="211">
        <f t="shared" si="255"/>
        <v>1</v>
      </c>
      <c r="BA1831" s="211">
        <f t="shared" si="256"/>
        <v>8.8000000000000007</v>
      </c>
      <c r="BB1831" s="205">
        <f t="shared" si="250"/>
        <v>118358</v>
      </c>
      <c r="BC1831" s="205">
        <f t="shared" si="251"/>
        <v>77747</v>
      </c>
      <c r="BD1831" s="205">
        <f t="shared" si="252"/>
        <v>41597</v>
      </c>
      <c r="BE1831" s="205">
        <f t="shared" si="253"/>
        <v>986</v>
      </c>
      <c r="BF1831" s="175">
        <v>76761</v>
      </c>
      <c r="BG1831" s="175">
        <v>3490</v>
      </c>
      <c r="BH1831" s="175">
        <v>41597</v>
      </c>
      <c r="BI1831" s="175">
        <v>24625</v>
      </c>
      <c r="BJ1831" s="175">
        <v>15986</v>
      </c>
      <c r="BK1831" s="175">
        <v>9152</v>
      </c>
      <c r="BL1831" s="175">
        <v>7232</v>
      </c>
      <c r="BM1831" s="175">
        <v>8692</v>
      </c>
      <c r="BN1831" s="175">
        <v>4262</v>
      </c>
      <c r="BO1831" s="175">
        <v>3322</v>
      </c>
      <c r="BP1831" s="198">
        <f t="shared" si="254"/>
        <v>44919</v>
      </c>
    </row>
    <row r="1832" spans="1:68" s="116" customFormat="1" x14ac:dyDescent="0.15">
      <c r="A1832" s="117">
        <v>3600181001</v>
      </c>
      <c r="B1832" s="118" t="s">
        <v>2653</v>
      </c>
      <c r="C1832" s="118" t="s">
        <v>2654</v>
      </c>
      <c r="D1832" s="118" t="s">
        <v>2655</v>
      </c>
      <c r="E1832" s="118" t="s">
        <v>5011</v>
      </c>
      <c r="F1832" s="120">
        <v>4</v>
      </c>
      <c r="G1832" s="119">
        <v>936431</v>
      </c>
      <c r="H1832" s="119"/>
      <c r="I1832" s="120" t="s">
        <v>5820</v>
      </c>
      <c r="J1832" s="120">
        <v>5900</v>
      </c>
      <c r="K1832" s="120">
        <v>936431</v>
      </c>
      <c r="L1832" s="120">
        <v>0.435</v>
      </c>
      <c r="M1832" s="121" t="s">
        <v>5661</v>
      </c>
      <c r="N1832" s="120">
        <v>1</v>
      </c>
      <c r="O1832" s="119">
        <v>92.4</v>
      </c>
      <c r="P1832" s="119">
        <v>32.6</v>
      </c>
      <c r="Q1832" s="119">
        <v>3.06</v>
      </c>
      <c r="R1832" s="120"/>
      <c r="S1832" s="120"/>
      <c r="T1832" s="120"/>
      <c r="U1832" s="120" t="s">
        <v>5689</v>
      </c>
      <c r="V1832" s="172">
        <v>820</v>
      </c>
      <c r="W1832" s="172">
        <v>9</v>
      </c>
      <c r="X1832" s="172">
        <v>666</v>
      </c>
      <c r="Y1832" s="172">
        <v>41</v>
      </c>
      <c r="Z1832" s="172">
        <v>104</v>
      </c>
      <c r="AA1832" s="123"/>
      <c r="AB1832" s="123"/>
      <c r="AC1832" s="123">
        <v>720</v>
      </c>
      <c r="AD1832" s="123"/>
      <c r="AE1832" s="123"/>
      <c r="AF1832" s="123"/>
      <c r="AG1832" s="214"/>
      <c r="AH1832" s="229" t="str">
        <f t="shared" si="249"/>
        <v>a3</v>
      </c>
      <c r="AI1832" s="122"/>
      <c r="AJ1832" s="122"/>
      <c r="AK1832" s="122"/>
      <c r="AL1832" s="122"/>
      <c r="AM1832" s="122"/>
      <c r="AN1832" s="173">
        <v>3</v>
      </c>
      <c r="AO1832" s="173">
        <v>1.5</v>
      </c>
      <c r="AP1832" s="173">
        <v>0.5</v>
      </c>
      <c r="AQ1832" s="173">
        <v>1</v>
      </c>
      <c r="AR1832" s="173"/>
      <c r="AS1832" s="173">
        <v>2</v>
      </c>
      <c r="AT1832" s="173">
        <v>4.4000000000000004</v>
      </c>
      <c r="AU1832" s="173">
        <v>1.4</v>
      </c>
      <c r="AV1832" s="173">
        <v>1</v>
      </c>
      <c r="AW1832" s="173">
        <v>1</v>
      </c>
      <c r="AX1832" s="173">
        <v>1.2</v>
      </c>
      <c r="AY1832" s="173">
        <v>2</v>
      </c>
      <c r="AZ1832" s="211">
        <f t="shared" si="255"/>
        <v>8</v>
      </c>
      <c r="BA1832" s="211">
        <f t="shared" si="256"/>
        <v>11</v>
      </c>
      <c r="BB1832" s="205">
        <f t="shared" si="250"/>
        <v>197250</v>
      </c>
      <c r="BC1832" s="205">
        <f t="shared" si="251"/>
        <v>165117</v>
      </c>
      <c r="BD1832" s="205">
        <f t="shared" si="252"/>
        <v>33418</v>
      </c>
      <c r="BE1832" s="205">
        <f t="shared" si="253"/>
        <v>1285</v>
      </c>
      <c r="BF1832" s="175">
        <v>163832</v>
      </c>
      <c r="BG1832" s="175">
        <v>18945</v>
      </c>
      <c r="BH1832" s="175">
        <v>57750</v>
      </c>
      <c r="BI1832" s="175">
        <v>32133</v>
      </c>
      <c r="BJ1832" s="175"/>
      <c r="BK1832" s="175">
        <v>15818</v>
      </c>
      <c r="BL1832" s="175">
        <v>58</v>
      </c>
      <c r="BM1832" s="175">
        <v>12407</v>
      </c>
      <c r="BN1832" s="175">
        <v>3184</v>
      </c>
      <c r="BO1832" s="175">
        <v>56955</v>
      </c>
      <c r="BP1832" s="198">
        <f t="shared" si="254"/>
        <v>114705</v>
      </c>
    </row>
    <row r="1833" spans="1:68" s="116" customFormat="1" x14ac:dyDescent="0.15">
      <c r="A1833" s="117">
        <v>3620101001</v>
      </c>
      <c r="B1833" s="118" t="s">
        <v>189</v>
      </c>
      <c r="C1833" s="118" t="s">
        <v>2654</v>
      </c>
      <c r="D1833" s="118" t="s">
        <v>2656</v>
      </c>
      <c r="E1833" s="118" t="s">
        <v>5012</v>
      </c>
      <c r="F1833" s="120">
        <v>51</v>
      </c>
      <c r="G1833" s="119">
        <v>20000900</v>
      </c>
      <c r="H1833" s="119">
        <v>2403500</v>
      </c>
      <c r="I1833" s="120" t="s">
        <v>5822</v>
      </c>
      <c r="J1833" s="120">
        <v>63300</v>
      </c>
      <c r="K1833" s="120">
        <v>15013225</v>
      </c>
      <c r="L1833" s="120">
        <v>0.65</v>
      </c>
      <c r="M1833" s="121" t="s">
        <v>5677</v>
      </c>
      <c r="N1833" s="120">
        <v>1</v>
      </c>
      <c r="O1833" s="119">
        <v>93.7</v>
      </c>
      <c r="P1833" s="119"/>
      <c r="Q1833" s="119"/>
      <c r="R1833" s="120"/>
      <c r="S1833" s="120"/>
      <c r="T1833" s="120"/>
      <c r="U1833" s="120"/>
      <c r="V1833" s="172">
        <v>3366.4</v>
      </c>
      <c r="W1833" s="172">
        <v>559.9</v>
      </c>
      <c r="X1833" s="172">
        <v>1936.8</v>
      </c>
      <c r="Y1833" s="172">
        <v>730.8</v>
      </c>
      <c r="Z1833" s="172">
        <v>138.9</v>
      </c>
      <c r="AA1833" s="123">
        <v>46047</v>
      </c>
      <c r="AB1833" s="123">
        <v>160030.19999999987</v>
      </c>
      <c r="AC1833" s="123">
        <v>1470</v>
      </c>
      <c r="AD1833" s="123"/>
      <c r="AE1833" s="123"/>
      <c r="AF1833" s="123"/>
      <c r="AG1833" s="214"/>
      <c r="AH1833" s="229" t="str">
        <f t="shared" si="249"/>
        <v>a3</v>
      </c>
      <c r="AI1833" s="122"/>
      <c r="AJ1833" s="122"/>
      <c r="AK1833" s="122"/>
      <c r="AL1833" s="122"/>
      <c r="AM1833" s="122"/>
      <c r="AN1833" s="173">
        <v>3</v>
      </c>
      <c r="AO1833" s="173">
        <v>25</v>
      </c>
      <c r="AP1833" s="173"/>
      <c r="AQ1833" s="173">
        <v>2</v>
      </c>
      <c r="AR1833" s="173">
        <v>11</v>
      </c>
      <c r="AS1833" s="173" t="s">
        <v>3186</v>
      </c>
      <c r="AT1833" s="173" t="s">
        <v>3186</v>
      </c>
      <c r="AU1833" s="173" t="s">
        <v>3186</v>
      </c>
      <c r="AV1833" s="173">
        <v>2</v>
      </c>
      <c r="AW1833" s="173">
        <v>2</v>
      </c>
      <c r="AX1833" s="173" t="s">
        <v>3186</v>
      </c>
      <c r="AY1833" s="173" t="s">
        <v>3186</v>
      </c>
      <c r="AZ1833" s="211">
        <f t="shared" si="255"/>
        <v>41</v>
      </c>
      <c r="BA1833" s="211">
        <f t="shared" si="256"/>
        <v>4</v>
      </c>
      <c r="BB1833" s="205">
        <f t="shared" si="250"/>
        <v>401621</v>
      </c>
      <c r="BC1833" s="205">
        <f t="shared" si="251"/>
        <v>393539</v>
      </c>
      <c r="BD1833" s="205">
        <f t="shared" si="252"/>
        <v>8405</v>
      </c>
      <c r="BE1833" s="205">
        <f t="shared" si="253"/>
        <v>323</v>
      </c>
      <c r="BF1833" s="175">
        <v>393216</v>
      </c>
      <c r="BG1833" s="175">
        <v>153212</v>
      </c>
      <c r="BH1833" s="175">
        <v>17745</v>
      </c>
      <c r="BI1833" s="175">
        <v>8082</v>
      </c>
      <c r="BJ1833" s="175"/>
      <c r="BK1833" s="175">
        <v>19933</v>
      </c>
      <c r="BL1833" s="175">
        <v>60474</v>
      </c>
      <c r="BM1833" s="175">
        <v>49395</v>
      </c>
      <c r="BN1833" s="175">
        <v>30657</v>
      </c>
      <c r="BO1833" s="175">
        <v>62123</v>
      </c>
      <c r="BP1833" s="198">
        <f t="shared" si="254"/>
        <v>79868</v>
      </c>
    </row>
    <row r="1834" spans="1:68" s="116" customFormat="1" x14ac:dyDescent="0.15">
      <c r="A1834" s="117">
        <v>3620101002</v>
      </c>
      <c r="B1834" s="118" t="s">
        <v>678</v>
      </c>
      <c r="C1834" s="118" t="s">
        <v>2654</v>
      </c>
      <c r="D1834" s="118" t="s">
        <v>2656</v>
      </c>
      <c r="E1834" s="118" t="s">
        <v>5013</v>
      </c>
      <c r="F1834" s="120">
        <v>14</v>
      </c>
      <c r="G1834" s="119">
        <v>6279895</v>
      </c>
      <c r="H1834" s="119">
        <v>844110</v>
      </c>
      <c r="I1834" s="120" t="s">
        <v>5821</v>
      </c>
      <c r="J1834" s="120">
        <v>30100</v>
      </c>
      <c r="K1834" s="120">
        <v>7124005</v>
      </c>
      <c r="L1834" s="120">
        <v>0.64800000000000002</v>
      </c>
      <c r="M1834" s="121" t="s">
        <v>5654</v>
      </c>
      <c r="N1834" s="120">
        <v>2</v>
      </c>
      <c r="O1834" s="119">
        <v>126.7</v>
      </c>
      <c r="P1834" s="119">
        <v>21.02</v>
      </c>
      <c r="Q1834" s="119">
        <v>3.641</v>
      </c>
      <c r="R1834" s="120" t="s">
        <v>5655</v>
      </c>
      <c r="S1834" s="120">
        <v>62.3</v>
      </c>
      <c r="T1834" s="120"/>
      <c r="U1834" s="120"/>
      <c r="V1834" s="172">
        <v>2505.3000000000002</v>
      </c>
      <c r="W1834" s="172">
        <v>560</v>
      </c>
      <c r="X1834" s="172">
        <v>1173.3</v>
      </c>
      <c r="Y1834" s="172">
        <v>287</v>
      </c>
      <c r="Z1834" s="172">
        <v>485</v>
      </c>
      <c r="AA1834" s="123">
        <v>22636</v>
      </c>
      <c r="AB1834" s="123"/>
      <c r="AC1834" s="123">
        <v>2302</v>
      </c>
      <c r="AD1834" s="123"/>
      <c r="AE1834" s="123"/>
      <c r="AF1834" s="123"/>
      <c r="AG1834" s="214"/>
      <c r="AH1834" s="229" t="str">
        <f t="shared" si="249"/>
        <v>b3</v>
      </c>
      <c r="AI1834" s="122"/>
      <c r="AJ1834" s="122"/>
      <c r="AK1834" s="122"/>
      <c r="AL1834" s="122"/>
      <c r="AM1834" s="122"/>
      <c r="AN1834" s="173">
        <v>2</v>
      </c>
      <c r="AO1834" s="173">
        <v>11.5</v>
      </c>
      <c r="AP1834" s="173"/>
      <c r="AQ1834" s="173">
        <v>1.5</v>
      </c>
      <c r="AR1834" s="173"/>
      <c r="AS1834" s="173"/>
      <c r="AT1834" s="173"/>
      <c r="AU1834" s="173"/>
      <c r="AV1834" s="173">
        <v>2</v>
      </c>
      <c r="AW1834" s="173"/>
      <c r="AX1834" s="173"/>
      <c r="AY1834" s="173"/>
      <c r="AZ1834" s="211">
        <f t="shared" si="255"/>
        <v>15</v>
      </c>
      <c r="BA1834" s="211">
        <f t="shared" si="256"/>
        <v>2</v>
      </c>
      <c r="BB1834" s="205">
        <f t="shared" si="250"/>
        <v>236441</v>
      </c>
      <c r="BC1834" s="205">
        <f t="shared" si="251"/>
        <v>229030</v>
      </c>
      <c r="BD1834" s="205">
        <f t="shared" si="252"/>
        <v>7707</v>
      </c>
      <c r="BE1834" s="205">
        <f t="shared" si="253"/>
        <v>296</v>
      </c>
      <c r="BF1834" s="175">
        <v>228734</v>
      </c>
      <c r="BG1834" s="175">
        <v>105923</v>
      </c>
      <c r="BH1834" s="175">
        <v>10049</v>
      </c>
      <c r="BI1834" s="175">
        <v>7411</v>
      </c>
      <c r="BJ1834" s="175"/>
      <c r="BK1834" s="175">
        <v>34591</v>
      </c>
      <c r="BL1834" s="175">
        <v>13377</v>
      </c>
      <c r="BM1834" s="175">
        <v>36588</v>
      </c>
      <c r="BN1834" s="175">
        <v>11744</v>
      </c>
      <c r="BO1834" s="175">
        <v>16758</v>
      </c>
      <c r="BP1834" s="198">
        <f t="shared" si="254"/>
        <v>26807</v>
      </c>
    </row>
    <row r="1835" spans="1:68" s="116" customFormat="1" x14ac:dyDescent="0.15">
      <c r="A1835" s="117">
        <v>3620102003</v>
      </c>
      <c r="B1835" s="118" t="s">
        <v>2657</v>
      </c>
      <c r="C1835" s="118" t="s">
        <v>2654</v>
      </c>
      <c r="D1835" s="118" t="s">
        <v>2656</v>
      </c>
      <c r="E1835" s="118" t="s">
        <v>5014</v>
      </c>
      <c r="F1835" s="120">
        <v>35</v>
      </c>
      <c r="G1835" s="119">
        <v>122001</v>
      </c>
      <c r="H1835" s="119"/>
      <c r="I1835" s="120" t="s">
        <v>5820</v>
      </c>
      <c r="J1835" s="120">
        <v>588</v>
      </c>
      <c r="K1835" s="120">
        <v>122001</v>
      </c>
      <c r="L1835" s="120">
        <v>0.56799999999999995</v>
      </c>
      <c r="M1835" s="121" t="s">
        <v>5662</v>
      </c>
      <c r="N1835" s="120">
        <v>1</v>
      </c>
      <c r="O1835" s="119">
        <v>118.8</v>
      </c>
      <c r="P1835" s="119">
        <v>24.2</v>
      </c>
      <c r="Q1835" s="119">
        <v>3.66</v>
      </c>
      <c r="R1835" s="120" t="s">
        <v>5658</v>
      </c>
      <c r="S1835" s="120">
        <v>0.25800000000000001</v>
      </c>
      <c r="T1835" s="120"/>
      <c r="U1835" s="120"/>
      <c r="V1835" s="172">
        <v>170</v>
      </c>
      <c r="W1835" s="172"/>
      <c r="X1835" s="172"/>
      <c r="Y1835" s="172"/>
      <c r="Z1835" s="172">
        <v>170</v>
      </c>
      <c r="AA1835" s="123"/>
      <c r="AB1835" s="123"/>
      <c r="AC1835" s="123"/>
      <c r="AD1835" s="123"/>
      <c r="AE1835" s="123"/>
      <c r="AF1835" s="123"/>
      <c r="AG1835" s="214"/>
      <c r="AH1835" s="229" t="str">
        <f t="shared" si="249"/>
        <v>a1</v>
      </c>
      <c r="AI1835" s="122"/>
      <c r="AJ1835" s="122"/>
      <c r="AK1835" s="122"/>
      <c r="AL1835" s="122"/>
      <c r="AM1835" s="122"/>
      <c r="AN1835" s="173"/>
      <c r="AO1835" s="173"/>
      <c r="AP1835" s="173"/>
      <c r="AQ1835" s="173"/>
      <c r="AR1835" s="173"/>
      <c r="AS1835" s="173"/>
      <c r="AT1835" s="173">
        <v>1</v>
      </c>
      <c r="AU1835" s="173">
        <v>1</v>
      </c>
      <c r="AV1835" s="173"/>
      <c r="AW1835" s="173"/>
      <c r="AX1835" s="173">
        <v>0.6</v>
      </c>
      <c r="AY1835" s="173"/>
      <c r="AZ1835" s="211">
        <f t="shared" si="255"/>
        <v>0</v>
      </c>
      <c r="BA1835" s="211">
        <f t="shared" si="256"/>
        <v>2.6</v>
      </c>
      <c r="BB1835" s="205">
        <f t="shared" si="250"/>
        <v>10633</v>
      </c>
      <c r="BC1835" s="205">
        <f t="shared" si="251"/>
        <v>10633</v>
      </c>
      <c r="BD1835" s="205">
        <f t="shared" si="252"/>
        <v>-5</v>
      </c>
      <c r="BE1835" s="205">
        <f t="shared" si="253"/>
        <v>-5</v>
      </c>
      <c r="BF1835" s="175">
        <v>10638</v>
      </c>
      <c r="BG1835" s="175"/>
      <c r="BH1835" s="175">
        <v>3876</v>
      </c>
      <c r="BI1835" s="175"/>
      <c r="BJ1835" s="175"/>
      <c r="BK1835" s="175">
        <v>5508</v>
      </c>
      <c r="BL1835" s="175">
        <v>138</v>
      </c>
      <c r="BM1835" s="175">
        <v>920</v>
      </c>
      <c r="BN1835" s="175">
        <v>23</v>
      </c>
      <c r="BO1835" s="175">
        <v>168</v>
      </c>
      <c r="BP1835" s="198">
        <f t="shared" si="254"/>
        <v>4044</v>
      </c>
    </row>
    <row r="1836" spans="1:68" s="116" customFormat="1" x14ac:dyDescent="0.15">
      <c r="A1836" s="117">
        <v>3620102004</v>
      </c>
      <c r="B1836" s="118" t="s">
        <v>2658</v>
      </c>
      <c r="C1836" s="118" t="s">
        <v>2654</v>
      </c>
      <c r="D1836" s="118" t="s">
        <v>2656</v>
      </c>
      <c r="E1836" s="118" t="s">
        <v>5015</v>
      </c>
      <c r="F1836" s="120">
        <v>32</v>
      </c>
      <c r="G1836" s="119">
        <v>224733</v>
      </c>
      <c r="H1836" s="119"/>
      <c r="I1836" s="120" t="s">
        <v>5820</v>
      </c>
      <c r="J1836" s="120">
        <v>1066</v>
      </c>
      <c r="K1836" s="120">
        <v>224733</v>
      </c>
      <c r="L1836" s="120">
        <v>0.57799999999999996</v>
      </c>
      <c r="M1836" s="121" t="s">
        <v>5662</v>
      </c>
      <c r="N1836" s="120">
        <v>1</v>
      </c>
      <c r="O1836" s="119">
        <v>336.5</v>
      </c>
      <c r="P1836" s="119">
        <v>39.799999999999997</v>
      </c>
      <c r="Q1836" s="119">
        <v>8.31</v>
      </c>
      <c r="R1836" s="120" t="s">
        <v>5658</v>
      </c>
      <c r="S1836" s="120">
        <v>0.6</v>
      </c>
      <c r="T1836" s="120"/>
      <c r="U1836" s="120"/>
      <c r="V1836" s="172">
        <v>211</v>
      </c>
      <c r="W1836" s="172"/>
      <c r="X1836" s="172"/>
      <c r="Y1836" s="172"/>
      <c r="Z1836" s="172">
        <v>211</v>
      </c>
      <c r="AA1836" s="123"/>
      <c r="AB1836" s="123"/>
      <c r="AC1836" s="123"/>
      <c r="AD1836" s="123"/>
      <c r="AE1836" s="123"/>
      <c r="AF1836" s="123"/>
      <c r="AG1836" s="214"/>
      <c r="AH1836" s="229" t="str">
        <f t="shared" si="249"/>
        <v>a1</v>
      </c>
      <c r="AI1836" s="122"/>
      <c r="AJ1836" s="122"/>
      <c r="AK1836" s="122"/>
      <c r="AL1836" s="122"/>
      <c r="AM1836" s="122"/>
      <c r="AN1836" s="173"/>
      <c r="AO1836" s="173"/>
      <c r="AP1836" s="173"/>
      <c r="AQ1836" s="173"/>
      <c r="AR1836" s="173"/>
      <c r="AS1836" s="173"/>
      <c r="AT1836" s="173"/>
      <c r="AU1836" s="173"/>
      <c r="AV1836" s="173"/>
      <c r="AW1836" s="173"/>
      <c r="AX1836" s="173"/>
      <c r="AY1836" s="173"/>
      <c r="AZ1836" s="211">
        <f t="shared" si="255"/>
        <v>0</v>
      </c>
      <c r="BA1836" s="211">
        <f t="shared" si="256"/>
        <v>0</v>
      </c>
      <c r="BB1836" s="205">
        <f t="shared" si="250"/>
        <v>0</v>
      </c>
      <c r="BC1836" s="205">
        <f t="shared" si="251"/>
        <v>0</v>
      </c>
      <c r="BD1836" s="205">
        <f t="shared" si="252"/>
        <v>0</v>
      </c>
      <c r="BE1836" s="205">
        <f t="shared" si="253"/>
        <v>0</v>
      </c>
      <c r="BF1836" s="175"/>
      <c r="BG1836" s="175"/>
      <c r="BH1836" s="175"/>
      <c r="BI1836" s="175"/>
      <c r="BJ1836" s="175"/>
      <c r="BK1836" s="175"/>
      <c r="BL1836" s="175"/>
      <c r="BM1836" s="175"/>
      <c r="BN1836" s="175"/>
      <c r="BO1836" s="175"/>
      <c r="BP1836" s="198">
        <f t="shared" si="254"/>
        <v>0</v>
      </c>
    </row>
    <row r="1837" spans="1:68" s="116" customFormat="1" x14ac:dyDescent="0.15">
      <c r="A1837" s="117">
        <v>3620401001</v>
      </c>
      <c r="B1837" s="118" t="s">
        <v>748</v>
      </c>
      <c r="C1837" s="118" t="s">
        <v>2654</v>
      </c>
      <c r="D1837" s="118" t="s">
        <v>2659</v>
      </c>
      <c r="E1837" s="118" t="s">
        <v>5016</v>
      </c>
      <c r="F1837" s="120">
        <v>2</v>
      </c>
      <c r="G1837" s="119">
        <v>162616</v>
      </c>
      <c r="H1837" s="119"/>
      <c r="I1837" s="120" t="s">
        <v>5820</v>
      </c>
      <c r="J1837" s="120">
        <v>2600</v>
      </c>
      <c r="K1837" s="120">
        <v>162616</v>
      </c>
      <c r="L1837" s="120">
        <v>0.17100000000000001</v>
      </c>
      <c r="M1837" s="121" t="s">
        <v>5657</v>
      </c>
      <c r="N1837" s="120">
        <v>1</v>
      </c>
      <c r="O1837" s="119">
        <v>1310</v>
      </c>
      <c r="P1837" s="119"/>
      <c r="Q1837" s="119"/>
      <c r="R1837" s="120"/>
      <c r="S1837" s="120"/>
      <c r="T1837" s="120"/>
      <c r="U1837" s="120"/>
      <c r="V1837" s="172">
        <v>187</v>
      </c>
      <c r="W1837" s="172"/>
      <c r="X1837" s="172"/>
      <c r="Y1837" s="172"/>
      <c r="Z1837" s="172">
        <v>187</v>
      </c>
      <c r="AA1837" s="123"/>
      <c r="AB1837" s="123"/>
      <c r="AC1837" s="123"/>
      <c r="AD1837" s="123"/>
      <c r="AE1837" s="123"/>
      <c r="AF1837" s="123"/>
      <c r="AG1837" s="214"/>
      <c r="AH1837" s="229" t="str">
        <f t="shared" si="249"/>
        <v>a1</v>
      </c>
      <c r="AI1837" s="122"/>
      <c r="AJ1837" s="122"/>
      <c r="AK1837" s="122"/>
      <c r="AL1837" s="122"/>
      <c r="AM1837" s="122"/>
      <c r="AN1837" s="173"/>
      <c r="AO1837" s="173"/>
      <c r="AP1837" s="173"/>
      <c r="AQ1837" s="173"/>
      <c r="AR1837" s="173"/>
      <c r="AS1837" s="173">
        <v>0.7</v>
      </c>
      <c r="AT1837" s="173">
        <v>0.6</v>
      </c>
      <c r="AU1837" s="173">
        <v>0.8</v>
      </c>
      <c r="AV1837" s="173"/>
      <c r="AW1837" s="173"/>
      <c r="AX1837" s="173"/>
      <c r="AY1837" s="173"/>
      <c r="AZ1837" s="211">
        <f t="shared" si="255"/>
        <v>0.7</v>
      </c>
      <c r="BA1837" s="211">
        <f t="shared" si="256"/>
        <v>1.4</v>
      </c>
      <c r="BB1837" s="205">
        <f t="shared" si="250"/>
        <v>20330</v>
      </c>
      <c r="BC1837" s="205">
        <f t="shared" si="251"/>
        <v>15002</v>
      </c>
      <c r="BD1837" s="205">
        <f t="shared" si="252"/>
        <v>5543</v>
      </c>
      <c r="BE1837" s="205">
        <f t="shared" si="253"/>
        <v>215</v>
      </c>
      <c r="BF1837" s="175">
        <v>14787</v>
      </c>
      <c r="BG1837" s="175"/>
      <c r="BH1837" s="175">
        <v>9748</v>
      </c>
      <c r="BI1837" s="175">
        <v>5328</v>
      </c>
      <c r="BJ1837" s="175"/>
      <c r="BK1837" s="175">
        <v>63</v>
      </c>
      <c r="BL1837" s="175">
        <v>50</v>
      </c>
      <c r="BM1837" s="175">
        <v>3344</v>
      </c>
      <c r="BN1837" s="175">
        <v>407</v>
      </c>
      <c r="BO1837" s="175">
        <v>1390</v>
      </c>
      <c r="BP1837" s="198">
        <f t="shared" si="254"/>
        <v>11138</v>
      </c>
    </row>
    <row r="1838" spans="1:68" s="116" customFormat="1" x14ac:dyDescent="0.15">
      <c r="A1838" s="117">
        <v>3620501001</v>
      </c>
      <c r="B1838" s="118" t="s">
        <v>2660</v>
      </c>
      <c r="C1838" s="118" t="s">
        <v>2654</v>
      </c>
      <c r="D1838" s="118" t="s">
        <v>2661</v>
      </c>
      <c r="E1838" s="118" t="s">
        <v>5017</v>
      </c>
      <c r="F1838" s="120">
        <v>21</v>
      </c>
      <c r="G1838" s="119">
        <v>2118013</v>
      </c>
      <c r="H1838" s="119"/>
      <c r="I1838" s="120" t="s">
        <v>5820</v>
      </c>
      <c r="J1838" s="120">
        <v>10500</v>
      </c>
      <c r="K1838" s="120">
        <v>2118013</v>
      </c>
      <c r="L1838" s="120">
        <v>0.55300000000000005</v>
      </c>
      <c r="M1838" s="121" t="s">
        <v>5657</v>
      </c>
      <c r="N1838" s="120">
        <v>1</v>
      </c>
      <c r="O1838" s="119">
        <v>214</v>
      </c>
      <c r="P1838" s="119">
        <v>38</v>
      </c>
      <c r="Q1838" s="119">
        <v>4.5999999999999996</v>
      </c>
      <c r="R1838" s="120" t="s">
        <v>5655</v>
      </c>
      <c r="S1838" s="120">
        <v>352.1</v>
      </c>
      <c r="T1838" s="120"/>
      <c r="U1838" s="120"/>
      <c r="V1838" s="172">
        <v>1131</v>
      </c>
      <c r="W1838" s="172"/>
      <c r="X1838" s="172"/>
      <c r="Y1838" s="172"/>
      <c r="Z1838" s="172">
        <v>1131</v>
      </c>
      <c r="AA1838" s="123">
        <v>27189</v>
      </c>
      <c r="AB1838" s="123"/>
      <c r="AC1838" s="123">
        <v>316</v>
      </c>
      <c r="AD1838" s="123"/>
      <c r="AE1838" s="123"/>
      <c r="AF1838" s="123"/>
      <c r="AG1838" s="214"/>
      <c r="AH1838" s="229" t="str">
        <f t="shared" si="249"/>
        <v>a3</v>
      </c>
      <c r="AI1838" s="122"/>
      <c r="AJ1838" s="122"/>
      <c r="AK1838" s="122"/>
      <c r="AL1838" s="122"/>
      <c r="AM1838" s="122"/>
      <c r="AN1838" s="173">
        <v>1</v>
      </c>
      <c r="AO1838" s="173">
        <v>1</v>
      </c>
      <c r="AP1838" s="173">
        <v>1</v>
      </c>
      <c r="AQ1838" s="173">
        <v>1</v>
      </c>
      <c r="AR1838" s="173">
        <v>1</v>
      </c>
      <c r="AS1838" s="173"/>
      <c r="AT1838" s="173"/>
      <c r="AU1838" s="173"/>
      <c r="AV1838" s="173"/>
      <c r="AW1838" s="173"/>
      <c r="AX1838" s="173"/>
      <c r="AY1838" s="173"/>
      <c r="AZ1838" s="211">
        <f t="shared" si="255"/>
        <v>5</v>
      </c>
      <c r="BA1838" s="211"/>
      <c r="BB1838" s="205">
        <f t="shared" si="250"/>
        <v>82950</v>
      </c>
      <c r="BC1838" s="205">
        <f t="shared" si="251"/>
        <v>82950</v>
      </c>
      <c r="BD1838" s="205">
        <f t="shared" si="252"/>
        <v>0</v>
      </c>
      <c r="BE1838" s="205">
        <f t="shared" si="253"/>
        <v>0</v>
      </c>
      <c r="BF1838" s="175">
        <v>82950</v>
      </c>
      <c r="BG1838" s="175">
        <v>14008</v>
      </c>
      <c r="BH1838" s="175"/>
      <c r="BI1838" s="175"/>
      <c r="BJ1838" s="175"/>
      <c r="BK1838" s="175">
        <v>31295</v>
      </c>
      <c r="BL1838" s="175">
        <v>4518</v>
      </c>
      <c r="BM1838" s="175">
        <v>18026</v>
      </c>
      <c r="BN1838" s="175">
        <v>9461</v>
      </c>
      <c r="BO1838" s="175">
        <v>5642</v>
      </c>
      <c r="BP1838" s="198">
        <f t="shared" si="254"/>
        <v>5642</v>
      </c>
    </row>
    <row r="1839" spans="1:68" s="116" customFormat="1" x14ac:dyDescent="0.15">
      <c r="A1839" s="117">
        <v>3620502002</v>
      </c>
      <c r="B1839" s="118" t="s">
        <v>2662</v>
      </c>
      <c r="C1839" s="118" t="s">
        <v>2654</v>
      </c>
      <c r="D1839" s="118" t="s">
        <v>2661</v>
      </c>
      <c r="E1839" s="118" t="s">
        <v>5018</v>
      </c>
      <c r="F1839" s="120">
        <v>8</v>
      </c>
      <c r="G1839" s="119">
        <v>209985</v>
      </c>
      <c r="H1839" s="119"/>
      <c r="I1839" s="120" t="s">
        <v>5820</v>
      </c>
      <c r="J1839" s="120">
        <v>1035</v>
      </c>
      <c r="K1839" s="120">
        <v>209985</v>
      </c>
      <c r="L1839" s="120">
        <v>0.55600000000000005</v>
      </c>
      <c r="M1839" s="121" t="s">
        <v>5662</v>
      </c>
      <c r="N1839" s="120">
        <v>1</v>
      </c>
      <c r="O1839" s="119">
        <v>114.3</v>
      </c>
      <c r="P1839" s="119">
        <v>14.4</v>
      </c>
      <c r="Q1839" s="119">
        <v>1.3</v>
      </c>
      <c r="R1839" s="120" t="s">
        <v>5658</v>
      </c>
      <c r="S1839" s="120">
        <v>0.1</v>
      </c>
      <c r="T1839" s="120"/>
      <c r="U1839" s="120"/>
      <c r="V1839" s="172">
        <v>210</v>
      </c>
      <c r="W1839" s="172">
        <v>19</v>
      </c>
      <c r="X1839" s="172">
        <v>129</v>
      </c>
      <c r="Y1839" s="172">
        <v>5</v>
      </c>
      <c r="Z1839" s="172">
        <v>57</v>
      </c>
      <c r="AA1839" s="123"/>
      <c r="AB1839" s="123"/>
      <c r="AC1839" s="123">
        <v>117</v>
      </c>
      <c r="AD1839" s="123"/>
      <c r="AE1839" s="123"/>
      <c r="AF1839" s="123"/>
      <c r="AG1839" s="214"/>
      <c r="AH1839" s="229" t="str">
        <f t="shared" si="249"/>
        <v>a3</v>
      </c>
      <c r="AI1839" s="122"/>
      <c r="AJ1839" s="122"/>
      <c r="AK1839" s="122"/>
      <c r="AL1839" s="122"/>
      <c r="AM1839" s="122"/>
      <c r="AN1839" s="173">
        <v>1.9</v>
      </c>
      <c r="AO1839" s="173"/>
      <c r="AP1839" s="173"/>
      <c r="AQ1839" s="173">
        <v>0.5</v>
      </c>
      <c r="AR1839" s="173"/>
      <c r="AS1839" s="173"/>
      <c r="AT1839" s="173"/>
      <c r="AU1839" s="173"/>
      <c r="AV1839" s="173"/>
      <c r="AW1839" s="173"/>
      <c r="AX1839" s="173"/>
      <c r="AY1839" s="173"/>
      <c r="AZ1839" s="211">
        <f t="shared" si="255"/>
        <v>2.4</v>
      </c>
      <c r="BA1839" s="211"/>
      <c r="BB1839" s="205">
        <f t="shared" si="250"/>
        <v>27200</v>
      </c>
      <c r="BC1839" s="205">
        <f t="shared" si="251"/>
        <v>24224</v>
      </c>
      <c r="BD1839" s="205">
        <f t="shared" si="252"/>
        <v>3090</v>
      </c>
      <c r="BE1839" s="205">
        <f t="shared" si="253"/>
        <v>114</v>
      </c>
      <c r="BF1839" s="175">
        <v>24110</v>
      </c>
      <c r="BG1839" s="175">
        <v>10167</v>
      </c>
      <c r="BH1839" s="175">
        <v>3836</v>
      </c>
      <c r="BI1839" s="175">
        <v>2976</v>
      </c>
      <c r="BJ1839" s="175"/>
      <c r="BK1839" s="175">
        <v>2208</v>
      </c>
      <c r="BL1839" s="175">
        <v>298</v>
      </c>
      <c r="BM1839" s="175">
        <v>4219</v>
      </c>
      <c r="BN1839" s="175">
        <v>1297</v>
      </c>
      <c r="BO1839" s="175">
        <v>2199</v>
      </c>
      <c r="BP1839" s="198">
        <f t="shared" si="254"/>
        <v>6035</v>
      </c>
    </row>
    <row r="1840" spans="1:68" s="116" customFormat="1" x14ac:dyDescent="0.15">
      <c r="A1840" s="117">
        <v>3620502003</v>
      </c>
      <c r="B1840" s="118" t="s">
        <v>2663</v>
      </c>
      <c r="C1840" s="118" t="s">
        <v>2654</v>
      </c>
      <c r="D1840" s="118" t="s">
        <v>2661</v>
      </c>
      <c r="E1840" s="118" t="s">
        <v>5019</v>
      </c>
      <c r="F1840" s="120">
        <v>6</v>
      </c>
      <c r="G1840" s="119">
        <v>76380</v>
      </c>
      <c r="H1840" s="119"/>
      <c r="I1840" s="120" t="s">
        <v>5820</v>
      </c>
      <c r="J1840" s="120">
        <v>950</v>
      </c>
      <c r="K1840" s="120">
        <v>76380</v>
      </c>
      <c r="L1840" s="120">
        <v>0.22</v>
      </c>
      <c r="M1840" s="121" t="s">
        <v>5662</v>
      </c>
      <c r="N1840" s="120">
        <v>1</v>
      </c>
      <c r="O1840" s="119">
        <v>409</v>
      </c>
      <c r="P1840" s="119">
        <v>46</v>
      </c>
      <c r="Q1840" s="119">
        <v>6.5</v>
      </c>
      <c r="R1840" s="120" t="s">
        <v>5658</v>
      </c>
      <c r="S1840" s="120">
        <v>3.9E-2</v>
      </c>
      <c r="T1840" s="120"/>
      <c r="U1840" s="120"/>
      <c r="V1840" s="172">
        <v>134.6</v>
      </c>
      <c r="W1840" s="172">
        <v>10.3</v>
      </c>
      <c r="X1840" s="172">
        <v>62.2</v>
      </c>
      <c r="Y1840" s="172"/>
      <c r="Z1840" s="172">
        <v>62.1</v>
      </c>
      <c r="AA1840" s="123"/>
      <c r="AB1840" s="123"/>
      <c r="AC1840" s="123">
        <v>10</v>
      </c>
      <c r="AD1840" s="123"/>
      <c r="AE1840" s="123"/>
      <c r="AF1840" s="123"/>
      <c r="AG1840" s="214"/>
      <c r="AH1840" s="229" t="str">
        <f t="shared" si="249"/>
        <v>a3</v>
      </c>
      <c r="AI1840" s="122"/>
      <c r="AJ1840" s="122"/>
      <c r="AK1840" s="122"/>
      <c r="AL1840" s="122"/>
      <c r="AM1840" s="122"/>
      <c r="AN1840" s="173">
        <v>2</v>
      </c>
      <c r="AO1840" s="173">
        <v>1</v>
      </c>
      <c r="AP1840" s="173">
        <v>0.5</v>
      </c>
      <c r="AQ1840" s="173">
        <v>0.5</v>
      </c>
      <c r="AR1840" s="173"/>
      <c r="AS1840" s="173"/>
      <c r="AT1840" s="173"/>
      <c r="AU1840" s="173"/>
      <c r="AV1840" s="173"/>
      <c r="AW1840" s="173"/>
      <c r="AX1840" s="173"/>
      <c r="AY1840" s="173"/>
      <c r="AZ1840" s="211">
        <f t="shared" si="255"/>
        <v>4</v>
      </c>
      <c r="BA1840" s="211"/>
      <c r="BB1840" s="205">
        <f t="shared" si="250"/>
        <v>12141</v>
      </c>
      <c r="BC1840" s="205">
        <f t="shared" si="251"/>
        <v>12141</v>
      </c>
      <c r="BD1840" s="205">
        <f t="shared" si="252"/>
        <v>-21</v>
      </c>
      <c r="BE1840" s="205">
        <f t="shared" si="253"/>
        <v>-21</v>
      </c>
      <c r="BF1840" s="175">
        <v>12162</v>
      </c>
      <c r="BG1840" s="175">
        <v>6583</v>
      </c>
      <c r="BH1840" s="175"/>
      <c r="BI1840" s="175"/>
      <c r="BJ1840" s="175"/>
      <c r="BK1840" s="175">
        <v>505</v>
      </c>
      <c r="BL1840" s="175">
        <v>30</v>
      </c>
      <c r="BM1840" s="175">
        <v>3286</v>
      </c>
      <c r="BN1840" s="175">
        <v>443</v>
      </c>
      <c r="BO1840" s="175">
        <v>1294</v>
      </c>
      <c r="BP1840" s="198">
        <f t="shared" si="254"/>
        <v>1294</v>
      </c>
    </row>
    <row r="1841" spans="1:68" s="116" customFormat="1" x14ac:dyDescent="0.15">
      <c r="A1841" s="117">
        <v>3620702001</v>
      </c>
      <c r="B1841" s="118" t="s">
        <v>2664</v>
      </c>
      <c r="C1841" s="118" t="s">
        <v>2654</v>
      </c>
      <c r="D1841" s="118" t="s">
        <v>2665</v>
      </c>
      <c r="E1841" s="118" t="s">
        <v>5020</v>
      </c>
      <c r="F1841" s="120">
        <v>9</v>
      </c>
      <c r="G1841" s="119"/>
      <c r="H1841" s="119"/>
      <c r="I1841" s="120" t="s">
        <v>5820</v>
      </c>
      <c r="J1841" s="120">
        <v>1200</v>
      </c>
      <c r="K1841" s="120">
        <v>120250</v>
      </c>
      <c r="L1841" s="120">
        <v>0.27500000000000002</v>
      </c>
      <c r="M1841" s="121" t="s">
        <v>5657</v>
      </c>
      <c r="N1841" s="120">
        <v>1</v>
      </c>
      <c r="O1841" s="119">
        <v>213</v>
      </c>
      <c r="P1841" s="119">
        <v>48</v>
      </c>
      <c r="Q1841" s="119">
        <v>4.7</v>
      </c>
      <c r="R1841" s="120" t="s">
        <v>5658</v>
      </c>
      <c r="S1841" s="120">
        <v>0.2</v>
      </c>
      <c r="T1841" s="120"/>
      <c r="U1841" s="120"/>
      <c r="V1841" s="172">
        <v>94.1</v>
      </c>
      <c r="W1841" s="172"/>
      <c r="X1841" s="172">
        <v>67.8</v>
      </c>
      <c r="Y1841" s="172"/>
      <c r="Z1841" s="172">
        <v>26.3</v>
      </c>
      <c r="AA1841" s="123"/>
      <c r="AB1841" s="123"/>
      <c r="AC1841" s="123">
        <v>116.6</v>
      </c>
      <c r="AD1841" s="123"/>
      <c r="AE1841" s="123"/>
      <c r="AF1841" s="123"/>
      <c r="AG1841" s="214"/>
      <c r="AH1841" s="229" t="str">
        <f t="shared" si="249"/>
        <v>a3</v>
      </c>
      <c r="AI1841" s="122"/>
      <c r="AJ1841" s="122"/>
      <c r="AK1841" s="122"/>
      <c r="AL1841" s="122"/>
      <c r="AM1841" s="122"/>
      <c r="AN1841" s="173">
        <v>6</v>
      </c>
      <c r="AO1841" s="173"/>
      <c r="AP1841" s="173"/>
      <c r="AQ1841" s="173"/>
      <c r="AR1841" s="173"/>
      <c r="AS1841" s="173"/>
      <c r="AT1841" s="173"/>
      <c r="AU1841" s="173"/>
      <c r="AV1841" s="173"/>
      <c r="AW1841" s="173"/>
      <c r="AX1841" s="173"/>
      <c r="AY1841" s="173"/>
      <c r="AZ1841" s="211">
        <f t="shared" si="255"/>
        <v>6</v>
      </c>
      <c r="BA1841" s="211">
        <f t="shared" si="256"/>
        <v>0</v>
      </c>
      <c r="BB1841" s="205">
        <f t="shared" si="250"/>
        <v>72807</v>
      </c>
      <c r="BC1841" s="205">
        <f t="shared" si="251"/>
        <v>60545</v>
      </c>
      <c r="BD1841" s="205">
        <f t="shared" si="252"/>
        <v>18725</v>
      </c>
      <c r="BE1841" s="205">
        <f t="shared" si="253"/>
        <v>6463</v>
      </c>
      <c r="BF1841" s="175">
        <v>54082</v>
      </c>
      <c r="BG1841" s="175"/>
      <c r="BH1841" s="175">
        <v>18725</v>
      </c>
      <c r="BI1841" s="175">
        <v>12262</v>
      </c>
      <c r="BJ1841" s="175"/>
      <c r="BK1841" s="175">
        <v>1895</v>
      </c>
      <c r="BL1841" s="175">
        <v>361</v>
      </c>
      <c r="BM1841" s="175">
        <v>3820</v>
      </c>
      <c r="BN1841" s="175">
        <v>299</v>
      </c>
      <c r="BO1841" s="175">
        <v>35445</v>
      </c>
      <c r="BP1841" s="198">
        <f t="shared" si="254"/>
        <v>54170</v>
      </c>
    </row>
    <row r="1842" spans="1:68" s="116" customFormat="1" x14ac:dyDescent="0.15">
      <c r="A1842" s="117">
        <v>3638701001</v>
      </c>
      <c r="B1842" s="118" t="s">
        <v>2666</v>
      </c>
      <c r="C1842" s="118" t="s">
        <v>2654</v>
      </c>
      <c r="D1842" s="118" t="s">
        <v>2667</v>
      </c>
      <c r="E1842" s="118" t="s">
        <v>5021</v>
      </c>
      <c r="F1842" s="120">
        <v>8</v>
      </c>
      <c r="G1842" s="119">
        <v>102971</v>
      </c>
      <c r="H1842" s="119"/>
      <c r="I1842" s="120" t="s">
        <v>5820</v>
      </c>
      <c r="J1842" s="120">
        <v>1185</v>
      </c>
      <c r="K1842" s="120">
        <v>102971</v>
      </c>
      <c r="L1842" s="120">
        <v>0.23799999999999999</v>
      </c>
      <c r="M1842" s="121" t="s">
        <v>5664</v>
      </c>
      <c r="N1842" s="120">
        <v>1</v>
      </c>
      <c r="O1842" s="119">
        <v>198.1</v>
      </c>
      <c r="P1842" s="119"/>
      <c r="Q1842" s="119"/>
      <c r="R1842" s="120"/>
      <c r="S1842" s="120"/>
      <c r="T1842" s="120"/>
      <c r="U1842" s="120" t="s">
        <v>5689</v>
      </c>
      <c r="V1842" s="172">
        <v>153.19999999999999</v>
      </c>
      <c r="W1842" s="172"/>
      <c r="X1842" s="172">
        <v>110</v>
      </c>
      <c r="Y1842" s="172"/>
      <c r="Z1842" s="172">
        <v>43.2</v>
      </c>
      <c r="AA1842" s="123"/>
      <c r="AB1842" s="123"/>
      <c r="AC1842" s="123"/>
      <c r="AD1842" s="123"/>
      <c r="AE1842" s="123"/>
      <c r="AF1842" s="123"/>
      <c r="AG1842" s="214"/>
      <c r="AH1842" s="229" t="str">
        <f t="shared" si="249"/>
        <v>a1</v>
      </c>
      <c r="AI1842" s="122" t="s">
        <v>5401</v>
      </c>
      <c r="AJ1842" s="122"/>
      <c r="AK1842" s="122"/>
      <c r="AL1842" s="122" t="s">
        <v>5401</v>
      </c>
      <c r="AM1842" s="122"/>
      <c r="AN1842" s="173">
        <v>1</v>
      </c>
      <c r="AO1842" s="173">
        <v>1</v>
      </c>
      <c r="AP1842" s="173"/>
      <c r="AQ1842" s="173">
        <v>1</v>
      </c>
      <c r="AR1842" s="173"/>
      <c r="AS1842" s="173"/>
      <c r="AT1842" s="173"/>
      <c r="AU1842" s="173"/>
      <c r="AV1842" s="173"/>
      <c r="AW1842" s="173"/>
      <c r="AX1842" s="173"/>
      <c r="AY1842" s="173"/>
      <c r="AZ1842" s="211">
        <f t="shared" si="255"/>
        <v>3</v>
      </c>
      <c r="BA1842" s="211">
        <f t="shared" si="256"/>
        <v>0</v>
      </c>
      <c r="BB1842" s="205">
        <f t="shared" si="250"/>
        <v>15212</v>
      </c>
      <c r="BC1842" s="205">
        <f t="shared" si="251"/>
        <v>12864</v>
      </c>
      <c r="BD1842" s="205">
        <f t="shared" si="252"/>
        <v>4757</v>
      </c>
      <c r="BE1842" s="205">
        <f t="shared" si="253"/>
        <v>2409</v>
      </c>
      <c r="BF1842" s="175">
        <v>10455</v>
      </c>
      <c r="BG1842" s="175"/>
      <c r="BH1842" s="175">
        <v>4757</v>
      </c>
      <c r="BI1842" s="175">
        <v>2348</v>
      </c>
      <c r="BJ1842" s="175"/>
      <c r="BK1842" s="175"/>
      <c r="BL1842" s="175">
        <v>1063</v>
      </c>
      <c r="BM1842" s="175">
        <v>3049</v>
      </c>
      <c r="BN1842" s="175">
        <v>1077</v>
      </c>
      <c r="BO1842" s="175">
        <v>2918</v>
      </c>
      <c r="BP1842" s="198">
        <f t="shared" si="254"/>
        <v>7675</v>
      </c>
    </row>
    <row r="1843" spans="1:68" s="116" customFormat="1" x14ac:dyDescent="0.15">
      <c r="A1843" s="117">
        <v>3638802001</v>
      </c>
      <c r="B1843" s="118" t="s">
        <v>739</v>
      </c>
      <c r="C1843" s="118" t="s">
        <v>2654</v>
      </c>
      <c r="D1843" s="118" t="s">
        <v>2668</v>
      </c>
      <c r="E1843" s="118" t="s">
        <v>5022</v>
      </c>
      <c r="F1843" s="120">
        <v>12</v>
      </c>
      <c r="G1843" s="119">
        <v>55768</v>
      </c>
      <c r="H1843" s="119"/>
      <c r="I1843" s="120" t="s">
        <v>5820</v>
      </c>
      <c r="J1843" s="120">
        <v>500</v>
      </c>
      <c r="K1843" s="120">
        <v>55768</v>
      </c>
      <c r="L1843" s="120">
        <v>0.30599999999999999</v>
      </c>
      <c r="M1843" s="121" t="s">
        <v>5657</v>
      </c>
      <c r="N1843" s="120">
        <v>1</v>
      </c>
      <c r="O1843" s="119">
        <v>151</v>
      </c>
      <c r="P1843" s="119"/>
      <c r="Q1843" s="119"/>
      <c r="R1843" s="120" t="s">
        <v>5658</v>
      </c>
      <c r="S1843" s="120">
        <v>0.1</v>
      </c>
      <c r="T1843" s="120"/>
      <c r="U1843" s="120"/>
      <c r="V1843" s="172">
        <v>226.4</v>
      </c>
      <c r="W1843" s="172"/>
      <c r="X1843" s="172">
        <v>88.5</v>
      </c>
      <c r="Y1843" s="172">
        <v>16.399999999999999</v>
      </c>
      <c r="Z1843" s="172">
        <v>121.5</v>
      </c>
      <c r="AA1843" s="123">
        <v>505</v>
      </c>
      <c r="AB1843" s="123"/>
      <c r="AC1843" s="123">
        <v>27</v>
      </c>
      <c r="AD1843" s="123"/>
      <c r="AE1843" s="123"/>
      <c r="AF1843" s="123"/>
      <c r="AG1843" s="214"/>
      <c r="AH1843" s="229" t="str">
        <f t="shared" si="249"/>
        <v>a3</v>
      </c>
      <c r="AI1843" s="122"/>
      <c r="AJ1843" s="122"/>
      <c r="AK1843" s="122"/>
      <c r="AL1843" s="122"/>
      <c r="AM1843" s="122"/>
      <c r="AN1843" s="173">
        <v>1</v>
      </c>
      <c r="AO1843" s="173"/>
      <c r="AP1843" s="173"/>
      <c r="AQ1843" s="173"/>
      <c r="AR1843" s="173"/>
      <c r="AS1843" s="173">
        <v>0.5</v>
      </c>
      <c r="AT1843" s="173">
        <v>0.5</v>
      </c>
      <c r="AU1843" s="173">
        <v>0.5</v>
      </c>
      <c r="AV1843" s="173">
        <v>0.5</v>
      </c>
      <c r="AW1843" s="173">
        <v>0.5</v>
      </c>
      <c r="AX1843" s="173">
        <v>0.5</v>
      </c>
      <c r="AY1843" s="173"/>
      <c r="AZ1843" s="211">
        <f t="shared" si="255"/>
        <v>1.5</v>
      </c>
      <c r="BA1843" s="211">
        <f t="shared" si="256"/>
        <v>2.5</v>
      </c>
      <c r="BB1843" s="205">
        <f t="shared" si="250"/>
        <v>13962</v>
      </c>
      <c r="BC1843" s="205">
        <f t="shared" si="251"/>
        <v>13962</v>
      </c>
      <c r="BD1843" s="205">
        <f t="shared" si="252"/>
        <v>0</v>
      </c>
      <c r="BE1843" s="205">
        <f t="shared" si="253"/>
        <v>0</v>
      </c>
      <c r="BF1843" s="175">
        <v>13962</v>
      </c>
      <c r="BG1843" s="175"/>
      <c r="BH1843" s="175">
        <v>6038</v>
      </c>
      <c r="BI1843" s="175"/>
      <c r="BJ1843" s="175"/>
      <c r="BK1843" s="175">
        <v>1225</v>
      </c>
      <c r="BL1843" s="175">
        <v>1920</v>
      </c>
      <c r="BM1843" s="175">
        <v>3057</v>
      </c>
      <c r="BN1843" s="175">
        <v>483</v>
      </c>
      <c r="BO1843" s="175">
        <v>1239</v>
      </c>
      <c r="BP1843" s="198">
        <f t="shared" si="254"/>
        <v>7277</v>
      </c>
    </row>
    <row r="1844" spans="1:68" s="116" customFormat="1" x14ac:dyDescent="0.15">
      <c r="A1844" s="117">
        <v>3638802002</v>
      </c>
      <c r="B1844" s="118" t="s">
        <v>2669</v>
      </c>
      <c r="C1844" s="118" t="s">
        <v>2654</v>
      </c>
      <c r="D1844" s="118" t="s">
        <v>2668</v>
      </c>
      <c r="E1844" s="118" t="s">
        <v>5023</v>
      </c>
      <c r="F1844" s="120">
        <v>5</v>
      </c>
      <c r="G1844" s="119">
        <v>64515</v>
      </c>
      <c r="H1844" s="119"/>
      <c r="I1844" s="120" t="s">
        <v>5820</v>
      </c>
      <c r="J1844" s="120">
        <v>850</v>
      </c>
      <c r="K1844" s="120">
        <v>64515</v>
      </c>
      <c r="L1844" s="120">
        <v>0.20799999999999999</v>
      </c>
      <c r="M1844" s="121" t="s">
        <v>5667</v>
      </c>
      <c r="N1844" s="120">
        <v>1</v>
      </c>
      <c r="O1844" s="119">
        <v>11.9</v>
      </c>
      <c r="P1844" s="119"/>
      <c r="Q1844" s="119"/>
      <c r="R1844" s="120"/>
      <c r="S1844" s="120"/>
      <c r="T1844" s="120"/>
      <c r="U1844" s="120" t="s">
        <v>5689</v>
      </c>
      <c r="V1844" s="172">
        <v>104.5</v>
      </c>
      <c r="W1844" s="172"/>
      <c r="X1844" s="172">
        <v>40</v>
      </c>
      <c r="Y1844" s="172">
        <v>7.5</v>
      </c>
      <c r="Z1844" s="172">
        <v>57</v>
      </c>
      <c r="AA1844" s="123"/>
      <c r="AB1844" s="123"/>
      <c r="AC1844" s="123"/>
      <c r="AD1844" s="123"/>
      <c r="AE1844" s="123"/>
      <c r="AF1844" s="123"/>
      <c r="AG1844" s="214"/>
      <c r="AH1844" s="229" t="str">
        <f t="shared" si="249"/>
        <v>a1</v>
      </c>
      <c r="AI1844" s="122"/>
      <c r="AJ1844" s="122"/>
      <c r="AK1844" s="122"/>
      <c r="AL1844" s="122"/>
      <c r="AM1844" s="122"/>
      <c r="AN1844" s="173"/>
      <c r="AO1844" s="173"/>
      <c r="AP1844" s="173"/>
      <c r="AQ1844" s="173"/>
      <c r="AR1844" s="173"/>
      <c r="AS1844" s="173"/>
      <c r="AT1844" s="173"/>
      <c r="AU1844" s="173"/>
      <c r="AV1844" s="173"/>
      <c r="AW1844" s="173"/>
      <c r="AX1844" s="173"/>
      <c r="AY1844" s="173"/>
      <c r="AZ1844" s="211">
        <f t="shared" si="255"/>
        <v>0</v>
      </c>
      <c r="BA1844" s="211">
        <f t="shared" si="256"/>
        <v>0</v>
      </c>
      <c r="BB1844" s="205">
        <f t="shared" si="250"/>
        <v>8535</v>
      </c>
      <c r="BC1844" s="205">
        <f t="shared" si="251"/>
        <v>8535</v>
      </c>
      <c r="BD1844" s="205">
        <f t="shared" si="252"/>
        <v>0</v>
      </c>
      <c r="BE1844" s="205">
        <f t="shared" si="253"/>
        <v>0</v>
      </c>
      <c r="BF1844" s="175">
        <v>8535</v>
      </c>
      <c r="BG1844" s="175"/>
      <c r="BH1844" s="175">
        <v>5775</v>
      </c>
      <c r="BI1844" s="175"/>
      <c r="BJ1844" s="175"/>
      <c r="BK1844" s="175"/>
      <c r="BL1844" s="175">
        <v>268</v>
      </c>
      <c r="BM1844" s="175">
        <v>1831</v>
      </c>
      <c r="BN1844" s="175">
        <v>3</v>
      </c>
      <c r="BO1844" s="175">
        <v>658</v>
      </c>
      <c r="BP1844" s="198">
        <f t="shared" si="254"/>
        <v>6433</v>
      </c>
    </row>
    <row r="1845" spans="1:68" s="116" customFormat="1" x14ac:dyDescent="0.15">
      <c r="A1845" s="117">
        <v>3638802003</v>
      </c>
      <c r="B1845" s="118" t="s">
        <v>2670</v>
      </c>
      <c r="C1845" s="118" t="s">
        <v>2654</v>
      </c>
      <c r="D1845" s="118" t="s">
        <v>2668</v>
      </c>
      <c r="E1845" s="118" t="s">
        <v>5024</v>
      </c>
      <c r="F1845" s="120">
        <v>4</v>
      </c>
      <c r="G1845" s="119">
        <v>41966</v>
      </c>
      <c r="H1845" s="119"/>
      <c r="I1845" s="120" t="s">
        <v>5820</v>
      </c>
      <c r="J1845" s="120">
        <v>800</v>
      </c>
      <c r="K1845" s="120">
        <v>41966</v>
      </c>
      <c r="L1845" s="120">
        <v>0.14399999999999999</v>
      </c>
      <c r="M1845" s="121" t="s">
        <v>5657</v>
      </c>
      <c r="N1845" s="120">
        <v>1</v>
      </c>
      <c r="O1845" s="119">
        <v>86</v>
      </c>
      <c r="P1845" s="119">
        <v>24</v>
      </c>
      <c r="Q1845" s="119">
        <v>2.7</v>
      </c>
      <c r="R1845" s="120"/>
      <c r="S1845" s="120"/>
      <c r="T1845" s="120"/>
      <c r="U1845" s="120" t="s">
        <v>5689</v>
      </c>
      <c r="V1845" s="172">
        <v>92.2</v>
      </c>
      <c r="W1845" s="172"/>
      <c r="X1845" s="172">
        <v>92.2</v>
      </c>
      <c r="Y1845" s="172"/>
      <c r="Z1845" s="172"/>
      <c r="AA1845" s="123"/>
      <c r="AB1845" s="123"/>
      <c r="AC1845" s="123">
        <v>17.510000000000002</v>
      </c>
      <c r="AD1845" s="123"/>
      <c r="AE1845" s="123"/>
      <c r="AF1845" s="123"/>
      <c r="AG1845" s="214"/>
      <c r="AH1845" s="229" t="str">
        <f t="shared" si="249"/>
        <v>a3</v>
      </c>
      <c r="AI1845" s="122"/>
      <c r="AJ1845" s="122"/>
      <c r="AK1845" s="122"/>
      <c r="AL1845" s="122"/>
      <c r="AM1845" s="122"/>
      <c r="AN1845" s="173">
        <v>1</v>
      </c>
      <c r="AO1845" s="173"/>
      <c r="AP1845" s="173"/>
      <c r="AQ1845" s="173"/>
      <c r="AR1845" s="173"/>
      <c r="AS1845" s="173">
        <v>0.5</v>
      </c>
      <c r="AT1845" s="173">
        <v>0.5</v>
      </c>
      <c r="AU1845" s="173">
        <v>0.5</v>
      </c>
      <c r="AV1845" s="173">
        <v>0.5</v>
      </c>
      <c r="AW1845" s="173">
        <v>0.5</v>
      </c>
      <c r="AX1845" s="173">
        <v>0.5</v>
      </c>
      <c r="AY1845" s="173"/>
      <c r="AZ1845" s="211">
        <f t="shared" si="255"/>
        <v>1.5</v>
      </c>
      <c r="BA1845" s="211">
        <f t="shared" si="256"/>
        <v>2.5</v>
      </c>
      <c r="BB1845" s="205">
        <f t="shared" si="250"/>
        <v>13542</v>
      </c>
      <c r="BC1845" s="205">
        <f t="shared" si="251"/>
        <v>10665</v>
      </c>
      <c r="BD1845" s="205">
        <f t="shared" si="252"/>
        <v>5355</v>
      </c>
      <c r="BE1845" s="205">
        <f t="shared" si="253"/>
        <v>2478</v>
      </c>
      <c r="BF1845" s="175">
        <v>8187</v>
      </c>
      <c r="BG1845" s="175"/>
      <c r="BH1845" s="175">
        <v>5535</v>
      </c>
      <c r="BI1845" s="175">
        <v>2877</v>
      </c>
      <c r="BJ1845" s="175"/>
      <c r="BK1845" s="175"/>
      <c r="BL1845" s="175">
        <v>148</v>
      </c>
      <c r="BM1845" s="175">
        <v>2225</v>
      </c>
      <c r="BN1845" s="175">
        <v>99</v>
      </c>
      <c r="BO1845" s="175">
        <v>2658</v>
      </c>
      <c r="BP1845" s="198">
        <f t="shared" si="254"/>
        <v>8193</v>
      </c>
    </row>
    <row r="1846" spans="1:68" s="116" customFormat="1" x14ac:dyDescent="0.15">
      <c r="A1846" s="117">
        <v>3646802001</v>
      </c>
      <c r="B1846" s="118" t="s">
        <v>2671</v>
      </c>
      <c r="C1846" s="118" t="s">
        <v>2654</v>
      </c>
      <c r="D1846" s="118" t="s">
        <v>2672</v>
      </c>
      <c r="E1846" s="118" t="s">
        <v>5025</v>
      </c>
      <c r="F1846" s="120">
        <v>4</v>
      </c>
      <c r="G1846" s="119"/>
      <c r="H1846" s="119"/>
      <c r="I1846" s="120" t="s">
        <v>5820</v>
      </c>
      <c r="J1846" s="120">
        <v>1700</v>
      </c>
      <c r="K1846" s="120">
        <v>264156</v>
      </c>
      <c r="L1846" s="120">
        <v>0.42599999999999999</v>
      </c>
      <c r="M1846" s="121" t="s">
        <v>5664</v>
      </c>
      <c r="N1846" s="120">
        <v>1</v>
      </c>
      <c r="O1846" s="119">
        <v>180.8</v>
      </c>
      <c r="P1846" s="119"/>
      <c r="Q1846" s="119"/>
      <c r="R1846" s="120" t="s">
        <v>5660</v>
      </c>
      <c r="S1846" s="120">
        <v>0.5</v>
      </c>
      <c r="T1846" s="120"/>
      <c r="U1846" s="120"/>
      <c r="V1846" s="172">
        <v>252.6</v>
      </c>
      <c r="W1846" s="172">
        <v>55.4</v>
      </c>
      <c r="X1846" s="172">
        <v>117.9</v>
      </c>
      <c r="Y1846" s="172">
        <v>25.6</v>
      </c>
      <c r="Z1846" s="172">
        <v>53.7</v>
      </c>
      <c r="AA1846" s="123"/>
      <c r="AB1846" s="123"/>
      <c r="AC1846" s="123"/>
      <c r="AD1846" s="123"/>
      <c r="AE1846" s="123"/>
      <c r="AF1846" s="123"/>
      <c r="AG1846" s="214"/>
      <c r="AH1846" s="229" t="str">
        <f t="shared" si="249"/>
        <v>a1</v>
      </c>
      <c r="AI1846" s="122"/>
      <c r="AJ1846" s="122"/>
      <c r="AK1846" s="122"/>
      <c r="AL1846" s="122"/>
      <c r="AM1846" s="122"/>
      <c r="AN1846" s="173">
        <v>2</v>
      </c>
      <c r="AO1846" s="173"/>
      <c r="AP1846" s="173"/>
      <c r="AQ1846" s="173"/>
      <c r="AR1846" s="173"/>
      <c r="AS1846" s="173"/>
      <c r="AT1846" s="173"/>
      <c r="AU1846" s="173"/>
      <c r="AV1846" s="173"/>
      <c r="AW1846" s="173"/>
      <c r="AX1846" s="173"/>
      <c r="AY1846" s="173">
        <v>1</v>
      </c>
      <c r="AZ1846" s="211">
        <f t="shared" si="255"/>
        <v>2</v>
      </c>
      <c r="BA1846" s="211">
        <f t="shared" si="256"/>
        <v>1</v>
      </c>
      <c r="BB1846" s="205">
        <f t="shared" si="250"/>
        <v>25942</v>
      </c>
      <c r="BC1846" s="205">
        <f t="shared" si="251"/>
        <v>22383</v>
      </c>
      <c r="BD1846" s="205">
        <f t="shared" si="252"/>
        <v>5429</v>
      </c>
      <c r="BE1846" s="205">
        <f t="shared" si="253"/>
        <v>1870</v>
      </c>
      <c r="BF1846" s="175">
        <v>20513</v>
      </c>
      <c r="BG1846" s="175">
        <v>5544</v>
      </c>
      <c r="BH1846" s="175">
        <v>6426</v>
      </c>
      <c r="BI1846" s="175">
        <v>2992</v>
      </c>
      <c r="BJ1846" s="175">
        <v>567</v>
      </c>
      <c r="BK1846" s="175"/>
      <c r="BL1846" s="175">
        <v>661</v>
      </c>
      <c r="BM1846" s="175">
        <v>4729</v>
      </c>
      <c r="BN1846" s="175">
        <v>1605</v>
      </c>
      <c r="BO1846" s="175">
        <v>3418</v>
      </c>
      <c r="BP1846" s="198">
        <f t="shared" si="254"/>
        <v>9844</v>
      </c>
    </row>
    <row r="1847" spans="1:68" s="116" customFormat="1" x14ac:dyDescent="0.15">
      <c r="A1847" s="117">
        <v>3648902001</v>
      </c>
      <c r="B1847" s="118" t="s">
        <v>2673</v>
      </c>
      <c r="C1847" s="118" t="s">
        <v>2654</v>
      </c>
      <c r="D1847" s="118" t="s">
        <v>2674</v>
      </c>
      <c r="E1847" s="118" t="s">
        <v>5026</v>
      </c>
      <c r="F1847" s="120">
        <v>10</v>
      </c>
      <c r="G1847" s="119">
        <v>290981</v>
      </c>
      <c r="H1847" s="119"/>
      <c r="I1847" s="120" t="s">
        <v>5820</v>
      </c>
      <c r="J1847" s="120">
        <v>2020</v>
      </c>
      <c r="K1847" s="120">
        <v>290981</v>
      </c>
      <c r="L1847" s="120">
        <v>0.39500000000000002</v>
      </c>
      <c r="M1847" s="121" t="s">
        <v>5657</v>
      </c>
      <c r="N1847" s="120">
        <v>1</v>
      </c>
      <c r="O1847" s="119">
        <v>142</v>
      </c>
      <c r="P1847" s="119"/>
      <c r="Q1847" s="119"/>
      <c r="R1847" s="120"/>
      <c r="S1847" s="120"/>
      <c r="T1847" s="120"/>
      <c r="U1847" s="120" t="s">
        <v>5695</v>
      </c>
      <c r="V1847" s="172">
        <v>327</v>
      </c>
      <c r="W1847" s="172">
        <v>35.5</v>
      </c>
      <c r="X1847" s="172">
        <v>212.9</v>
      </c>
      <c r="Y1847" s="172">
        <v>4.4000000000000004</v>
      </c>
      <c r="Z1847" s="172">
        <v>74.2</v>
      </c>
      <c r="AA1847" s="123"/>
      <c r="AB1847" s="123"/>
      <c r="AC1847" s="123">
        <v>26</v>
      </c>
      <c r="AD1847" s="123"/>
      <c r="AE1847" s="123"/>
      <c r="AF1847" s="123"/>
      <c r="AG1847" s="214"/>
      <c r="AH1847" s="229" t="str">
        <f t="shared" si="249"/>
        <v>a3</v>
      </c>
      <c r="AI1847" s="122"/>
      <c r="AJ1847" s="122"/>
      <c r="AK1847" s="122"/>
      <c r="AL1847" s="122"/>
      <c r="AM1847" s="122"/>
      <c r="AN1847" s="173"/>
      <c r="AO1847" s="173" t="s">
        <v>3186</v>
      </c>
      <c r="AP1847" s="173" t="s">
        <v>3186</v>
      </c>
      <c r="AQ1847" s="173" t="s">
        <v>3186</v>
      </c>
      <c r="AR1847" s="173" t="s">
        <v>3186</v>
      </c>
      <c r="AS1847" s="173"/>
      <c r="AT1847" s="173"/>
      <c r="AU1847" s="173">
        <v>0.6</v>
      </c>
      <c r="AV1847" s="173">
        <v>0.6</v>
      </c>
      <c r="AW1847" s="173"/>
      <c r="AX1847" s="173"/>
      <c r="AY1847" s="173"/>
      <c r="AZ1847" s="211"/>
      <c r="BA1847" s="211">
        <f t="shared" si="256"/>
        <v>1.2</v>
      </c>
      <c r="BB1847" s="205">
        <f t="shared" si="250"/>
        <v>32840</v>
      </c>
      <c r="BC1847" s="205">
        <f t="shared" si="251"/>
        <v>27413</v>
      </c>
      <c r="BD1847" s="205">
        <f t="shared" si="252"/>
        <v>8574</v>
      </c>
      <c r="BE1847" s="205">
        <f t="shared" si="253"/>
        <v>3147</v>
      </c>
      <c r="BF1847" s="175">
        <v>24266</v>
      </c>
      <c r="BG1847" s="175">
        <v>1997</v>
      </c>
      <c r="BH1847" s="175">
        <v>10456</v>
      </c>
      <c r="BI1847" s="175">
        <v>5427</v>
      </c>
      <c r="BJ1847" s="175"/>
      <c r="BK1847" s="175">
        <v>2473</v>
      </c>
      <c r="BL1847" s="175">
        <v>2296</v>
      </c>
      <c r="BM1847" s="175">
        <v>4300</v>
      </c>
      <c r="BN1847" s="175">
        <v>1238</v>
      </c>
      <c r="BO1847" s="175">
        <v>4653</v>
      </c>
      <c r="BP1847" s="198">
        <f t="shared" si="254"/>
        <v>15109</v>
      </c>
    </row>
    <row r="1848" spans="1:68" s="116" customFormat="1" x14ac:dyDescent="0.15">
      <c r="A1848" s="117">
        <v>3700181001</v>
      </c>
      <c r="B1848" s="118" t="s">
        <v>2675</v>
      </c>
      <c r="C1848" s="118" t="s">
        <v>2676</v>
      </c>
      <c r="D1848" s="118" t="s">
        <v>2677</v>
      </c>
      <c r="E1848" s="118" t="s">
        <v>5027</v>
      </c>
      <c r="F1848" s="120">
        <v>28</v>
      </c>
      <c r="G1848" s="119">
        <v>6260860</v>
      </c>
      <c r="H1848" s="119"/>
      <c r="I1848" s="120" t="s">
        <v>5820</v>
      </c>
      <c r="J1848" s="120">
        <v>24000</v>
      </c>
      <c r="K1848" s="120">
        <v>6260860</v>
      </c>
      <c r="L1848" s="120">
        <v>0.71499999999999997</v>
      </c>
      <c r="M1848" s="121" t="s">
        <v>5654</v>
      </c>
      <c r="N1848" s="120">
        <v>1</v>
      </c>
      <c r="O1848" s="119">
        <v>198</v>
      </c>
      <c r="P1848" s="119">
        <v>33.299999999999997</v>
      </c>
      <c r="Q1848" s="119">
        <v>4.24</v>
      </c>
      <c r="R1848" s="120" t="s">
        <v>5655</v>
      </c>
      <c r="S1848" s="120">
        <v>144.4</v>
      </c>
      <c r="T1848" s="120"/>
      <c r="U1848" s="120"/>
      <c r="V1848" s="172">
        <v>3679.8</v>
      </c>
      <c r="W1848" s="172">
        <v>633</v>
      </c>
      <c r="X1848" s="172">
        <v>2070.6</v>
      </c>
      <c r="Y1848" s="172">
        <v>423.2</v>
      </c>
      <c r="Z1848" s="172">
        <v>553</v>
      </c>
      <c r="AA1848" s="123">
        <v>38317</v>
      </c>
      <c r="AB1848" s="123"/>
      <c r="AC1848" s="123">
        <v>4780</v>
      </c>
      <c r="AD1848" s="123"/>
      <c r="AE1848" s="123"/>
      <c r="AF1848" s="123"/>
      <c r="AG1848" s="214"/>
      <c r="AH1848" s="229" t="str">
        <f t="shared" si="249"/>
        <v>a3</v>
      </c>
      <c r="AI1848" s="122"/>
      <c r="AJ1848" s="122"/>
      <c r="AK1848" s="122"/>
      <c r="AL1848" s="122"/>
      <c r="AM1848" s="122"/>
      <c r="AN1848" s="173"/>
      <c r="AO1848" s="173"/>
      <c r="AP1848" s="173"/>
      <c r="AQ1848" s="173"/>
      <c r="AR1848" s="173"/>
      <c r="AS1848" s="173"/>
      <c r="AT1848" s="173"/>
      <c r="AU1848" s="173"/>
      <c r="AV1848" s="173"/>
      <c r="AW1848" s="173"/>
      <c r="AX1848" s="173"/>
      <c r="AY1848" s="173"/>
      <c r="AZ1848" s="211">
        <f t="shared" si="255"/>
        <v>0</v>
      </c>
      <c r="BA1848" s="211">
        <f t="shared" si="256"/>
        <v>0</v>
      </c>
      <c r="BB1848" s="205">
        <f t="shared" si="250"/>
        <v>0</v>
      </c>
      <c r="BC1848" s="205">
        <f t="shared" si="251"/>
        <v>0</v>
      </c>
      <c r="BD1848" s="205">
        <f t="shared" si="252"/>
        <v>0</v>
      </c>
      <c r="BE1848" s="205">
        <f t="shared" si="253"/>
        <v>0</v>
      </c>
      <c r="BF1848" s="175"/>
      <c r="BG1848" s="175"/>
      <c r="BH1848" s="175"/>
      <c r="BI1848" s="175"/>
      <c r="BJ1848" s="175"/>
      <c r="BK1848" s="175"/>
      <c r="BL1848" s="175"/>
      <c r="BM1848" s="175"/>
      <c r="BN1848" s="175"/>
      <c r="BO1848" s="175"/>
      <c r="BP1848" s="198">
        <f t="shared" si="254"/>
        <v>0</v>
      </c>
    </row>
    <row r="1849" spans="1:68" s="116" customFormat="1" x14ac:dyDescent="0.15">
      <c r="A1849" s="117">
        <v>3700181002</v>
      </c>
      <c r="B1849" s="118" t="s">
        <v>2678</v>
      </c>
      <c r="C1849" s="118" t="s">
        <v>2676</v>
      </c>
      <c r="D1849" s="118" t="s">
        <v>2677</v>
      </c>
      <c r="E1849" s="118" t="s">
        <v>5028</v>
      </c>
      <c r="F1849" s="120">
        <v>23</v>
      </c>
      <c r="G1849" s="119">
        <v>4893779</v>
      </c>
      <c r="H1849" s="119"/>
      <c r="I1849" s="120" t="s">
        <v>5820</v>
      </c>
      <c r="J1849" s="120">
        <v>20000</v>
      </c>
      <c r="K1849" s="120">
        <v>4806067</v>
      </c>
      <c r="L1849" s="120">
        <v>0.65800000000000003</v>
      </c>
      <c r="M1849" s="121" t="s">
        <v>5654</v>
      </c>
      <c r="N1849" s="120">
        <v>1</v>
      </c>
      <c r="O1849" s="119">
        <v>181</v>
      </c>
      <c r="P1849" s="119"/>
      <c r="Q1849" s="119"/>
      <c r="R1849" s="120" t="s">
        <v>5655</v>
      </c>
      <c r="S1849" s="120">
        <v>53</v>
      </c>
      <c r="T1849" s="120"/>
      <c r="U1849" s="120"/>
      <c r="V1849" s="172">
        <v>2632</v>
      </c>
      <c r="W1849" s="172">
        <v>416</v>
      </c>
      <c r="X1849" s="172">
        <v>1022</v>
      </c>
      <c r="Y1849" s="172">
        <v>379.1</v>
      </c>
      <c r="Z1849" s="172">
        <v>814.9</v>
      </c>
      <c r="AA1849" s="123">
        <v>52289</v>
      </c>
      <c r="AB1849" s="123"/>
      <c r="AC1849" s="123">
        <v>3998</v>
      </c>
      <c r="AD1849" s="123"/>
      <c r="AE1849" s="123"/>
      <c r="AF1849" s="123"/>
      <c r="AG1849" s="214"/>
      <c r="AH1849" s="229" t="str">
        <f t="shared" si="249"/>
        <v>a3</v>
      </c>
      <c r="AI1849" s="122"/>
      <c r="AJ1849" s="122"/>
      <c r="AK1849" s="122"/>
      <c r="AL1849" s="122"/>
      <c r="AM1849" s="122"/>
      <c r="AN1849" s="173"/>
      <c r="AO1849" s="173"/>
      <c r="AP1849" s="173"/>
      <c r="AQ1849" s="173"/>
      <c r="AR1849" s="173"/>
      <c r="AS1849" s="173">
        <v>2</v>
      </c>
      <c r="AT1849" s="173">
        <v>3</v>
      </c>
      <c r="AU1849" s="173">
        <v>8.6</v>
      </c>
      <c r="AV1849" s="173">
        <v>1</v>
      </c>
      <c r="AW1849" s="173">
        <v>2.4</v>
      </c>
      <c r="AX1849" s="173">
        <v>2</v>
      </c>
      <c r="AY1849" s="173"/>
      <c r="AZ1849" s="211">
        <f t="shared" si="255"/>
        <v>2</v>
      </c>
      <c r="BA1849" s="211">
        <f t="shared" si="256"/>
        <v>17</v>
      </c>
      <c r="BB1849" s="205">
        <f t="shared" si="250"/>
        <v>278916</v>
      </c>
      <c r="BC1849" s="205">
        <f t="shared" si="251"/>
        <v>278916</v>
      </c>
      <c r="BD1849" s="205">
        <f t="shared" si="252"/>
        <v>0</v>
      </c>
      <c r="BE1849" s="205">
        <f t="shared" si="253"/>
        <v>0</v>
      </c>
      <c r="BF1849" s="175">
        <v>278916</v>
      </c>
      <c r="BG1849" s="175"/>
      <c r="BH1849" s="175">
        <v>83173</v>
      </c>
      <c r="BI1849" s="175"/>
      <c r="BJ1849" s="175"/>
      <c r="BK1849" s="175">
        <v>70368</v>
      </c>
      <c r="BL1849" s="175">
        <v>49705</v>
      </c>
      <c r="BM1849" s="175">
        <v>34777</v>
      </c>
      <c r="BN1849" s="175">
        <v>3557</v>
      </c>
      <c r="BO1849" s="175">
        <v>37336</v>
      </c>
      <c r="BP1849" s="198">
        <f t="shared" si="254"/>
        <v>120509</v>
      </c>
    </row>
    <row r="1850" spans="1:68" s="116" customFormat="1" x14ac:dyDescent="0.15">
      <c r="A1850" s="117">
        <v>3700381001</v>
      </c>
      <c r="B1850" s="118" t="s">
        <v>2679</v>
      </c>
      <c r="C1850" s="118" t="s">
        <v>2676</v>
      </c>
      <c r="D1850" s="118" t="s">
        <v>2680</v>
      </c>
      <c r="E1850" s="118" t="s">
        <v>5029</v>
      </c>
      <c r="F1850" s="120">
        <v>12</v>
      </c>
      <c r="G1850" s="119">
        <v>11440496</v>
      </c>
      <c r="H1850" s="119"/>
      <c r="I1850" s="120" t="s">
        <v>5821</v>
      </c>
      <c r="J1850" s="120">
        <v>47600</v>
      </c>
      <c r="K1850" s="120">
        <v>11154521</v>
      </c>
      <c r="L1850" s="120">
        <v>0.64200000000000002</v>
      </c>
      <c r="M1850" s="121" t="s">
        <v>5654</v>
      </c>
      <c r="N1850" s="120">
        <v>1</v>
      </c>
      <c r="O1850" s="119">
        <v>187</v>
      </c>
      <c r="P1850" s="119">
        <v>31.4</v>
      </c>
      <c r="Q1850" s="119">
        <v>3.99</v>
      </c>
      <c r="R1850" s="120" t="s">
        <v>5655</v>
      </c>
      <c r="S1850" s="120">
        <v>134.80000000000001</v>
      </c>
      <c r="T1850" s="120"/>
      <c r="U1850" s="120"/>
      <c r="V1850" s="172">
        <v>4460.1000000000004</v>
      </c>
      <c r="W1850" s="172">
        <v>1405</v>
      </c>
      <c r="X1850" s="172">
        <v>2240.6</v>
      </c>
      <c r="Y1850" s="172">
        <v>607.4</v>
      </c>
      <c r="Z1850" s="172">
        <v>207.1</v>
      </c>
      <c r="AA1850" s="123">
        <v>41433.199999999997</v>
      </c>
      <c r="AB1850" s="123"/>
      <c r="AC1850" s="123">
        <v>1414</v>
      </c>
      <c r="AD1850" s="123"/>
      <c r="AE1850" s="123"/>
      <c r="AF1850" s="123"/>
      <c r="AG1850" s="214"/>
      <c r="AH1850" s="229" t="str">
        <f t="shared" si="249"/>
        <v>a3</v>
      </c>
      <c r="AI1850" s="122"/>
      <c r="AJ1850" s="122"/>
      <c r="AK1850" s="122"/>
      <c r="AL1850" s="122"/>
      <c r="AM1850" s="122"/>
      <c r="AN1850" s="173" t="s">
        <v>3186</v>
      </c>
      <c r="AO1850" s="173" t="s">
        <v>3186</v>
      </c>
      <c r="AP1850" s="173" t="s">
        <v>3186</v>
      </c>
      <c r="AQ1850" s="173" t="s">
        <v>3186</v>
      </c>
      <c r="AR1850" s="173" t="s">
        <v>3186</v>
      </c>
      <c r="AS1850" s="173">
        <v>3</v>
      </c>
      <c r="AT1850" s="173">
        <v>3.9</v>
      </c>
      <c r="AU1850" s="173">
        <v>7.9</v>
      </c>
      <c r="AV1850" s="173">
        <v>1</v>
      </c>
      <c r="AW1850" s="173">
        <v>4.0999999999999996</v>
      </c>
      <c r="AX1850" s="173">
        <v>2</v>
      </c>
      <c r="AY1850" s="173">
        <v>1.1000000000000001</v>
      </c>
      <c r="AZ1850" s="211">
        <f t="shared" si="255"/>
        <v>3</v>
      </c>
      <c r="BA1850" s="211">
        <f t="shared" si="256"/>
        <v>20</v>
      </c>
      <c r="BB1850" s="205">
        <f t="shared" si="250"/>
        <v>495057</v>
      </c>
      <c r="BC1850" s="205">
        <f t="shared" si="251"/>
        <v>436311</v>
      </c>
      <c r="BD1850" s="205">
        <f t="shared" si="252"/>
        <v>121744</v>
      </c>
      <c r="BE1850" s="205">
        <f t="shared" si="253"/>
        <v>62998</v>
      </c>
      <c r="BF1850" s="175">
        <v>373313</v>
      </c>
      <c r="BG1850" s="175"/>
      <c r="BH1850" s="175">
        <v>121744</v>
      </c>
      <c r="BI1850" s="175">
        <v>58746</v>
      </c>
      <c r="BJ1850" s="175"/>
      <c r="BK1850" s="175">
        <v>92026</v>
      </c>
      <c r="BL1850" s="175">
        <v>47565</v>
      </c>
      <c r="BM1850" s="175">
        <v>59979</v>
      </c>
      <c r="BN1850" s="175">
        <v>3549</v>
      </c>
      <c r="BO1850" s="175">
        <v>111448</v>
      </c>
      <c r="BP1850" s="198">
        <f t="shared" si="254"/>
        <v>233192</v>
      </c>
    </row>
    <row r="1851" spans="1:68" s="116" customFormat="1" x14ac:dyDescent="0.15">
      <c r="A1851" s="117">
        <v>3720101001</v>
      </c>
      <c r="B1851" s="118" t="s">
        <v>2681</v>
      </c>
      <c r="C1851" s="118" t="s">
        <v>2676</v>
      </c>
      <c r="D1851" s="118" t="s">
        <v>2682</v>
      </c>
      <c r="E1851" s="118" t="s">
        <v>5030</v>
      </c>
      <c r="F1851" s="120">
        <v>34</v>
      </c>
      <c r="G1851" s="119">
        <v>2139249</v>
      </c>
      <c r="H1851" s="119"/>
      <c r="I1851" s="120" t="s">
        <v>5820</v>
      </c>
      <c r="J1851" s="120">
        <v>11200</v>
      </c>
      <c r="K1851" s="120">
        <v>2139249</v>
      </c>
      <c r="L1851" s="120">
        <v>0.52300000000000002</v>
      </c>
      <c r="M1851" s="121" t="s">
        <v>5654</v>
      </c>
      <c r="N1851" s="120">
        <v>1</v>
      </c>
      <c r="O1851" s="119">
        <v>263</v>
      </c>
      <c r="P1851" s="119">
        <v>32.9</v>
      </c>
      <c r="Q1851" s="119">
        <v>4.4800000000000004</v>
      </c>
      <c r="R1851" s="120" t="s">
        <v>5655</v>
      </c>
      <c r="S1851" s="120">
        <v>4.6999999999999993</v>
      </c>
      <c r="T1851" s="120"/>
      <c r="U1851" s="120"/>
      <c r="V1851" s="172">
        <v>2002.5</v>
      </c>
      <c r="W1851" s="172">
        <v>266.8</v>
      </c>
      <c r="X1851" s="172">
        <v>921.4</v>
      </c>
      <c r="Y1851" s="172">
        <v>233.2</v>
      </c>
      <c r="Z1851" s="172">
        <v>581.1</v>
      </c>
      <c r="AA1851" s="123">
        <v>10584</v>
      </c>
      <c r="AB1851" s="123">
        <v>28960.199999999946</v>
      </c>
      <c r="AC1851" s="123">
        <v>918</v>
      </c>
      <c r="AD1851" s="123"/>
      <c r="AE1851" s="123"/>
      <c r="AF1851" s="123"/>
      <c r="AG1851" s="214"/>
      <c r="AH1851" s="229" t="str">
        <f t="shared" si="249"/>
        <v>a3</v>
      </c>
      <c r="AI1851" s="122" t="s">
        <v>5402</v>
      </c>
      <c r="AJ1851" s="122" t="s">
        <v>5402</v>
      </c>
      <c r="AK1851" s="122" t="s">
        <v>5402</v>
      </c>
      <c r="AL1851" s="122" t="s">
        <v>5402</v>
      </c>
      <c r="AM1851" s="122" t="s">
        <v>5402</v>
      </c>
      <c r="AN1851" s="173"/>
      <c r="AO1851" s="173"/>
      <c r="AP1851" s="173"/>
      <c r="AQ1851" s="173"/>
      <c r="AR1851" s="173"/>
      <c r="AS1851" s="173"/>
      <c r="AT1851" s="173"/>
      <c r="AU1851" s="173"/>
      <c r="AV1851" s="173"/>
      <c r="AW1851" s="173"/>
      <c r="AX1851" s="173"/>
      <c r="AY1851" s="173"/>
      <c r="AZ1851" s="211">
        <f t="shared" si="255"/>
        <v>0</v>
      </c>
      <c r="BA1851" s="211">
        <f t="shared" si="256"/>
        <v>0</v>
      </c>
      <c r="BB1851" s="205">
        <f t="shared" si="250"/>
        <v>0</v>
      </c>
      <c r="BC1851" s="205">
        <f t="shared" si="251"/>
        <v>0</v>
      </c>
      <c r="BD1851" s="205">
        <f t="shared" si="252"/>
        <v>0</v>
      </c>
      <c r="BE1851" s="205">
        <f t="shared" si="253"/>
        <v>0</v>
      </c>
      <c r="BF1851" s="175"/>
      <c r="BG1851" s="175"/>
      <c r="BH1851" s="175"/>
      <c r="BI1851" s="175"/>
      <c r="BJ1851" s="175"/>
      <c r="BK1851" s="175"/>
      <c r="BL1851" s="175"/>
      <c r="BM1851" s="175"/>
      <c r="BN1851" s="175"/>
      <c r="BO1851" s="175"/>
      <c r="BP1851" s="198">
        <f t="shared" si="254"/>
        <v>0</v>
      </c>
    </row>
    <row r="1852" spans="1:68" s="116" customFormat="1" x14ac:dyDescent="0.15">
      <c r="A1852" s="117">
        <v>3720101002</v>
      </c>
      <c r="B1852" s="118" t="s">
        <v>2683</v>
      </c>
      <c r="C1852" s="118" t="s">
        <v>2676</v>
      </c>
      <c r="D1852" s="118" t="s">
        <v>2682</v>
      </c>
      <c r="E1852" s="118" t="s">
        <v>5031</v>
      </c>
      <c r="F1852" s="120">
        <v>31</v>
      </c>
      <c r="G1852" s="119">
        <v>25728100</v>
      </c>
      <c r="H1852" s="119"/>
      <c r="I1852" s="120" t="s">
        <v>5821</v>
      </c>
      <c r="J1852" s="120">
        <v>83330</v>
      </c>
      <c r="K1852" s="120">
        <v>25728100</v>
      </c>
      <c r="L1852" s="120">
        <v>0.84599999999999997</v>
      </c>
      <c r="M1852" s="121" t="s">
        <v>5654</v>
      </c>
      <c r="N1852" s="120">
        <v>1</v>
      </c>
      <c r="O1852" s="119">
        <v>175</v>
      </c>
      <c r="P1852" s="119">
        <v>26.7</v>
      </c>
      <c r="Q1852" s="119">
        <v>2.82</v>
      </c>
      <c r="R1852" s="120" t="s">
        <v>5655</v>
      </c>
      <c r="S1852" s="120">
        <v>33</v>
      </c>
      <c r="T1852" s="120"/>
      <c r="U1852" s="120"/>
      <c r="V1852" s="172">
        <v>10750.1</v>
      </c>
      <c r="W1852" s="172">
        <v>2935</v>
      </c>
      <c r="X1852" s="172">
        <v>5387.3</v>
      </c>
      <c r="Y1852" s="172">
        <v>2144.5</v>
      </c>
      <c r="Z1852" s="172">
        <v>283.3</v>
      </c>
      <c r="AA1852" s="123">
        <v>105033</v>
      </c>
      <c r="AB1852" s="123">
        <v>423801.00000000029</v>
      </c>
      <c r="AC1852" s="123">
        <v>8808.7999999999993</v>
      </c>
      <c r="AD1852" s="123"/>
      <c r="AE1852" s="123"/>
      <c r="AF1852" s="123"/>
      <c r="AG1852" s="214"/>
      <c r="AH1852" s="229" t="str">
        <f t="shared" si="249"/>
        <v>a3</v>
      </c>
      <c r="AI1852" s="122" t="s">
        <v>5402</v>
      </c>
      <c r="AJ1852" s="122" t="s">
        <v>5402</v>
      </c>
      <c r="AK1852" s="122" t="s">
        <v>5402</v>
      </c>
      <c r="AL1852" s="122" t="s">
        <v>5402</v>
      </c>
      <c r="AM1852" s="122" t="s">
        <v>5402</v>
      </c>
      <c r="AN1852" s="173"/>
      <c r="AO1852" s="173"/>
      <c r="AP1852" s="173"/>
      <c r="AQ1852" s="173"/>
      <c r="AR1852" s="173"/>
      <c r="AS1852" s="173"/>
      <c r="AT1852" s="173"/>
      <c r="AU1852" s="173"/>
      <c r="AV1852" s="173"/>
      <c r="AW1852" s="173"/>
      <c r="AX1852" s="173"/>
      <c r="AY1852" s="173"/>
      <c r="AZ1852" s="211">
        <f t="shared" si="255"/>
        <v>0</v>
      </c>
      <c r="BA1852" s="211">
        <f t="shared" si="256"/>
        <v>0</v>
      </c>
      <c r="BB1852" s="205">
        <f t="shared" si="250"/>
        <v>0</v>
      </c>
      <c r="BC1852" s="205">
        <f t="shared" si="251"/>
        <v>0</v>
      </c>
      <c r="BD1852" s="205">
        <f t="shared" si="252"/>
        <v>0</v>
      </c>
      <c r="BE1852" s="205">
        <f t="shared" si="253"/>
        <v>0</v>
      </c>
      <c r="BF1852" s="175"/>
      <c r="BG1852" s="175"/>
      <c r="BH1852" s="175"/>
      <c r="BI1852" s="175"/>
      <c r="BJ1852" s="175"/>
      <c r="BK1852" s="175"/>
      <c r="BL1852" s="175"/>
      <c r="BM1852" s="175"/>
      <c r="BN1852" s="175"/>
      <c r="BO1852" s="175"/>
      <c r="BP1852" s="198">
        <f t="shared" si="254"/>
        <v>0</v>
      </c>
    </row>
    <row r="1853" spans="1:68" s="116" customFormat="1" x14ac:dyDescent="0.15">
      <c r="A1853" s="117">
        <v>3720102003</v>
      </c>
      <c r="B1853" s="118" t="s">
        <v>2684</v>
      </c>
      <c r="C1853" s="118" t="s">
        <v>2676</v>
      </c>
      <c r="D1853" s="118" t="s">
        <v>2682</v>
      </c>
      <c r="E1853" s="118" t="s">
        <v>5032</v>
      </c>
      <c r="F1853" s="120">
        <v>13</v>
      </c>
      <c r="G1853" s="119">
        <v>175557</v>
      </c>
      <c r="H1853" s="119"/>
      <c r="I1853" s="120" t="s">
        <v>5820</v>
      </c>
      <c r="J1853" s="120">
        <v>1750</v>
      </c>
      <c r="K1853" s="120">
        <v>175557</v>
      </c>
      <c r="L1853" s="120">
        <v>0.27500000000000002</v>
      </c>
      <c r="M1853" s="121" t="s">
        <v>5657</v>
      </c>
      <c r="N1853" s="120">
        <v>1</v>
      </c>
      <c r="O1853" s="119">
        <v>234</v>
      </c>
      <c r="P1853" s="119">
        <v>30.3</v>
      </c>
      <c r="Q1853" s="119">
        <v>3.26</v>
      </c>
      <c r="R1853" s="120" t="s">
        <v>5655</v>
      </c>
      <c r="S1853" s="120">
        <v>0.2</v>
      </c>
      <c r="T1853" s="120"/>
      <c r="U1853" s="120"/>
      <c r="V1853" s="172">
        <v>231.5</v>
      </c>
      <c r="W1853" s="172">
        <v>19.399999999999999</v>
      </c>
      <c r="X1853" s="172">
        <v>102.3</v>
      </c>
      <c r="Y1853" s="172">
        <v>15.2</v>
      </c>
      <c r="Z1853" s="172">
        <v>94.6</v>
      </c>
      <c r="AA1853" s="123">
        <v>1700</v>
      </c>
      <c r="AB1853" s="123"/>
      <c r="AC1853" s="123">
        <v>132</v>
      </c>
      <c r="AD1853" s="123"/>
      <c r="AE1853" s="123"/>
      <c r="AF1853" s="123"/>
      <c r="AG1853" s="214"/>
      <c r="AH1853" s="229" t="str">
        <f t="shared" si="249"/>
        <v>a3</v>
      </c>
      <c r="AI1853" s="122" t="s">
        <v>5402</v>
      </c>
      <c r="AJ1853" s="122" t="s">
        <v>5402</v>
      </c>
      <c r="AK1853" s="122"/>
      <c r="AL1853" s="122" t="s">
        <v>5402</v>
      </c>
      <c r="AM1853" s="122"/>
      <c r="AN1853" s="173"/>
      <c r="AO1853" s="173"/>
      <c r="AP1853" s="173"/>
      <c r="AQ1853" s="173"/>
      <c r="AR1853" s="173"/>
      <c r="AS1853" s="173"/>
      <c r="AT1853" s="173"/>
      <c r="AU1853" s="173"/>
      <c r="AV1853" s="173"/>
      <c r="AW1853" s="173"/>
      <c r="AX1853" s="173"/>
      <c r="AY1853" s="173"/>
      <c r="AZ1853" s="211">
        <f t="shared" si="255"/>
        <v>0</v>
      </c>
      <c r="BA1853" s="211">
        <f t="shared" si="256"/>
        <v>0</v>
      </c>
      <c r="BB1853" s="205">
        <f t="shared" si="250"/>
        <v>0</v>
      </c>
      <c r="BC1853" s="205">
        <f t="shared" si="251"/>
        <v>0</v>
      </c>
      <c r="BD1853" s="205">
        <f t="shared" si="252"/>
        <v>0</v>
      </c>
      <c r="BE1853" s="205">
        <f t="shared" si="253"/>
        <v>0</v>
      </c>
      <c r="BF1853" s="175"/>
      <c r="BG1853" s="175"/>
      <c r="BH1853" s="175"/>
      <c r="BI1853" s="175"/>
      <c r="BJ1853" s="175"/>
      <c r="BK1853" s="175"/>
      <c r="BL1853" s="175"/>
      <c r="BM1853" s="175"/>
      <c r="BN1853" s="175"/>
      <c r="BO1853" s="175"/>
      <c r="BP1853" s="198">
        <f t="shared" si="254"/>
        <v>0</v>
      </c>
    </row>
    <row r="1854" spans="1:68" s="116" customFormat="1" x14ac:dyDescent="0.15">
      <c r="A1854" s="117">
        <v>3720201001</v>
      </c>
      <c r="B1854" s="118" t="s">
        <v>2685</v>
      </c>
      <c r="C1854" s="118" t="s">
        <v>2676</v>
      </c>
      <c r="D1854" s="118" t="s">
        <v>2686</v>
      </c>
      <c r="E1854" s="118" t="s">
        <v>5033</v>
      </c>
      <c r="F1854" s="120">
        <v>37</v>
      </c>
      <c r="G1854" s="119">
        <v>9831050</v>
      </c>
      <c r="H1854" s="119"/>
      <c r="I1854" s="120" t="s">
        <v>5821</v>
      </c>
      <c r="J1854" s="120">
        <v>37400</v>
      </c>
      <c r="K1854" s="120">
        <v>10614310</v>
      </c>
      <c r="L1854" s="120">
        <v>0.77800000000000002</v>
      </c>
      <c r="M1854" s="121" t="s">
        <v>5654</v>
      </c>
      <c r="N1854" s="120">
        <v>1</v>
      </c>
      <c r="O1854" s="119">
        <v>130</v>
      </c>
      <c r="P1854" s="119">
        <v>38.64</v>
      </c>
      <c r="Q1854" s="119">
        <v>2.68</v>
      </c>
      <c r="R1854" s="120" t="s">
        <v>5655</v>
      </c>
      <c r="S1854" s="120">
        <v>49.63</v>
      </c>
      <c r="T1854" s="120"/>
      <c r="U1854" s="120"/>
      <c r="V1854" s="172">
        <v>2905.6</v>
      </c>
      <c r="W1854" s="172">
        <v>337.4</v>
      </c>
      <c r="X1854" s="172">
        <v>1824.9</v>
      </c>
      <c r="Y1854" s="172">
        <v>444.7</v>
      </c>
      <c r="Z1854" s="172">
        <v>298.60000000000002</v>
      </c>
      <c r="AA1854" s="123">
        <v>38652</v>
      </c>
      <c r="AB1854" s="123">
        <v>117215</v>
      </c>
      <c r="AC1854" s="123">
        <v>3147.44</v>
      </c>
      <c r="AD1854" s="123"/>
      <c r="AE1854" s="123"/>
      <c r="AF1854" s="123"/>
      <c r="AG1854" s="214"/>
      <c r="AH1854" s="229" t="str">
        <f t="shared" si="249"/>
        <v>a3</v>
      </c>
      <c r="AI1854" s="122" t="s">
        <v>5402</v>
      </c>
      <c r="AJ1854" s="122"/>
      <c r="AK1854" s="122" t="s">
        <v>5402</v>
      </c>
      <c r="AL1854" s="122" t="s">
        <v>5402</v>
      </c>
      <c r="AM1854" s="122"/>
      <c r="AN1854" s="173">
        <v>3</v>
      </c>
      <c r="AO1854" s="173"/>
      <c r="AP1854" s="173"/>
      <c r="AQ1854" s="173"/>
      <c r="AR1854" s="173"/>
      <c r="AS1854" s="173">
        <v>2</v>
      </c>
      <c r="AT1854" s="173">
        <v>6</v>
      </c>
      <c r="AU1854" s="173">
        <v>6</v>
      </c>
      <c r="AV1854" s="173">
        <v>2</v>
      </c>
      <c r="AW1854" s="173">
        <v>2</v>
      </c>
      <c r="AX1854" s="173">
        <v>2</v>
      </c>
      <c r="AY1854" s="173">
        <v>1</v>
      </c>
      <c r="AZ1854" s="211">
        <f t="shared" si="255"/>
        <v>5</v>
      </c>
      <c r="BA1854" s="211">
        <f t="shared" si="256"/>
        <v>19</v>
      </c>
      <c r="BB1854" s="205">
        <f t="shared" si="250"/>
        <v>458819</v>
      </c>
      <c r="BC1854" s="205">
        <f t="shared" si="251"/>
        <v>376946</v>
      </c>
      <c r="BD1854" s="205">
        <f t="shared" si="252"/>
        <v>136767</v>
      </c>
      <c r="BE1854" s="205">
        <f t="shared" si="253"/>
        <v>54894</v>
      </c>
      <c r="BF1854" s="175">
        <v>322052</v>
      </c>
      <c r="BG1854" s="175">
        <v>14922</v>
      </c>
      <c r="BH1854" s="175">
        <v>189823</v>
      </c>
      <c r="BI1854" s="175">
        <v>81873</v>
      </c>
      <c r="BJ1854" s="175"/>
      <c r="BK1854" s="175">
        <v>56003</v>
      </c>
      <c r="BL1854" s="175">
        <v>9178</v>
      </c>
      <c r="BM1854" s="175"/>
      <c r="BN1854" s="175">
        <v>2604</v>
      </c>
      <c r="BO1854" s="175">
        <v>104416</v>
      </c>
      <c r="BP1854" s="198">
        <f t="shared" si="254"/>
        <v>294239</v>
      </c>
    </row>
    <row r="1855" spans="1:68" s="116" customFormat="1" x14ac:dyDescent="0.15">
      <c r="A1855" s="117">
        <v>3720501001</v>
      </c>
      <c r="B1855" s="118" t="s">
        <v>2687</v>
      </c>
      <c r="C1855" s="118" t="s">
        <v>2676</v>
      </c>
      <c r="D1855" s="118" t="s">
        <v>2688</v>
      </c>
      <c r="E1855" s="118" t="s">
        <v>5034</v>
      </c>
      <c r="F1855" s="120">
        <v>34</v>
      </c>
      <c r="G1855" s="119">
        <v>3007580</v>
      </c>
      <c r="H1855" s="119">
        <v>414985</v>
      </c>
      <c r="I1855" s="120" t="s">
        <v>5821</v>
      </c>
      <c r="J1855" s="120">
        <v>13000</v>
      </c>
      <c r="K1855" s="120">
        <v>3007580</v>
      </c>
      <c r="L1855" s="120">
        <v>0.63400000000000001</v>
      </c>
      <c r="M1855" s="121" t="s">
        <v>5654</v>
      </c>
      <c r="N1855" s="120">
        <v>1</v>
      </c>
      <c r="O1855" s="119">
        <v>154.6</v>
      </c>
      <c r="P1855" s="119">
        <v>24.87</v>
      </c>
      <c r="Q1855" s="119">
        <v>2.88</v>
      </c>
      <c r="R1855" s="120" t="s">
        <v>5655</v>
      </c>
      <c r="S1855" s="120">
        <v>2.2000000000000002</v>
      </c>
      <c r="T1855" s="120"/>
      <c r="U1855" s="120"/>
      <c r="V1855" s="172">
        <v>1161.0999999999999</v>
      </c>
      <c r="W1855" s="172">
        <v>185.4</v>
      </c>
      <c r="X1855" s="172">
        <v>667.3</v>
      </c>
      <c r="Y1855" s="172">
        <v>73.7</v>
      </c>
      <c r="Z1855" s="172">
        <v>234.7</v>
      </c>
      <c r="AA1855" s="123">
        <v>9982</v>
      </c>
      <c r="AB1855" s="123">
        <v>16760.799999999941</v>
      </c>
      <c r="AC1855" s="123">
        <v>650.20000000000005</v>
      </c>
      <c r="AD1855" s="123"/>
      <c r="AE1855" s="123"/>
      <c r="AF1855" s="123"/>
      <c r="AG1855" s="214"/>
      <c r="AH1855" s="229" t="str">
        <f t="shared" si="249"/>
        <v>a3</v>
      </c>
      <c r="AI1855" s="122" t="s">
        <v>5400</v>
      </c>
      <c r="AJ1855" s="122" t="s">
        <v>5400</v>
      </c>
      <c r="AK1855" s="122" t="s">
        <v>5400</v>
      </c>
      <c r="AL1855" s="122" t="s">
        <v>5400</v>
      </c>
      <c r="AM1855" s="122"/>
      <c r="AN1855" s="173">
        <v>3</v>
      </c>
      <c r="AO1855" s="173"/>
      <c r="AP1855" s="173"/>
      <c r="AQ1855" s="173"/>
      <c r="AR1855" s="173"/>
      <c r="AS1855" s="173">
        <v>2</v>
      </c>
      <c r="AT1855" s="173">
        <v>3</v>
      </c>
      <c r="AU1855" s="173">
        <v>4</v>
      </c>
      <c r="AV1855" s="173">
        <v>3</v>
      </c>
      <c r="AW1855" s="173">
        <v>3</v>
      </c>
      <c r="AX1855" s="173">
        <v>2</v>
      </c>
      <c r="AY1855" s="173"/>
      <c r="AZ1855" s="211">
        <f t="shared" si="255"/>
        <v>5</v>
      </c>
      <c r="BA1855" s="211">
        <f t="shared" si="256"/>
        <v>15</v>
      </c>
      <c r="BB1855" s="205">
        <f t="shared" si="250"/>
        <v>144410</v>
      </c>
      <c r="BC1855" s="205">
        <f t="shared" si="251"/>
        <v>144410</v>
      </c>
      <c r="BD1855" s="205">
        <f t="shared" si="252"/>
        <v>0</v>
      </c>
      <c r="BE1855" s="205">
        <f t="shared" si="253"/>
        <v>0</v>
      </c>
      <c r="BF1855" s="175">
        <v>144410</v>
      </c>
      <c r="BG1855" s="175">
        <v>17248</v>
      </c>
      <c r="BH1855" s="175">
        <v>86012</v>
      </c>
      <c r="BI1855" s="175"/>
      <c r="BJ1855" s="175"/>
      <c r="BK1855" s="175">
        <v>14326</v>
      </c>
      <c r="BL1855" s="175">
        <v>2702</v>
      </c>
      <c r="BM1855" s="175">
        <v>15195</v>
      </c>
      <c r="BN1855" s="175">
        <v>3757</v>
      </c>
      <c r="BO1855" s="175">
        <v>5170</v>
      </c>
      <c r="BP1855" s="198">
        <f t="shared" si="254"/>
        <v>91182</v>
      </c>
    </row>
    <row r="1856" spans="1:68" s="116" customFormat="1" x14ac:dyDescent="0.15">
      <c r="A1856" s="117">
        <v>3720601001</v>
      </c>
      <c r="B1856" s="118" t="s">
        <v>2689</v>
      </c>
      <c r="C1856" s="118" t="s">
        <v>2676</v>
      </c>
      <c r="D1856" s="118" t="s">
        <v>2690</v>
      </c>
      <c r="E1856" s="118" t="s">
        <v>5035</v>
      </c>
      <c r="F1856" s="120">
        <v>22</v>
      </c>
      <c r="G1856" s="119">
        <v>579673</v>
      </c>
      <c r="H1856" s="119"/>
      <c r="I1856" s="120" t="s">
        <v>5821</v>
      </c>
      <c r="J1856" s="120">
        <v>2200</v>
      </c>
      <c r="K1856" s="120">
        <v>579673</v>
      </c>
      <c r="L1856" s="120">
        <v>0.72199999999999998</v>
      </c>
      <c r="M1856" s="121" t="s">
        <v>5659</v>
      </c>
      <c r="N1856" s="120">
        <v>1</v>
      </c>
      <c r="O1856" s="119">
        <v>150</v>
      </c>
      <c r="P1856" s="119">
        <v>11.35</v>
      </c>
      <c r="Q1856" s="119">
        <v>3.6</v>
      </c>
      <c r="R1856" s="120" t="s">
        <v>5671</v>
      </c>
      <c r="S1856" s="120">
        <v>5</v>
      </c>
      <c r="T1856" s="120"/>
      <c r="U1856" s="120"/>
      <c r="V1856" s="172">
        <v>268</v>
      </c>
      <c r="W1856" s="172">
        <v>40.9</v>
      </c>
      <c r="X1856" s="172">
        <v>120.2</v>
      </c>
      <c r="Y1856" s="172">
        <v>80.099999999999994</v>
      </c>
      <c r="Z1856" s="172">
        <v>26.8</v>
      </c>
      <c r="AA1856" s="123">
        <v>1720</v>
      </c>
      <c r="AB1856" s="123"/>
      <c r="AC1856" s="123">
        <v>225.9</v>
      </c>
      <c r="AD1856" s="123"/>
      <c r="AE1856" s="123"/>
      <c r="AF1856" s="123"/>
      <c r="AG1856" s="214"/>
      <c r="AH1856" s="229" t="str">
        <f t="shared" si="249"/>
        <v>a3</v>
      </c>
      <c r="AI1856" s="122"/>
      <c r="AJ1856" s="122"/>
      <c r="AK1856" s="122"/>
      <c r="AL1856" s="122"/>
      <c r="AM1856" s="122"/>
      <c r="AN1856" s="173" t="s">
        <v>3186</v>
      </c>
      <c r="AO1856" s="173" t="s">
        <v>3186</v>
      </c>
      <c r="AP1856" s="173" t="s">
        <v>3186</v>
      </c>
      <c r="AQ1856" s="173" t="s">
        <v>3186</v>
      </c>
      <c r="AR1856" s="173" t="s">
        <v>3186</v>
      </c>
      <c r="AS1856" s="173"/>
      <c r="AT1856" s="173"/>
      <c r="AU1856" s="173"/>
      <c r="AV1856" s="173"/>
      <c r="AW1856" s="173"/>
      <c r="AX1856" s="173"/>
      <c r="AY1856" s="173"/>
      <c r="AZ1856" s="211">
        <f t="shared" si="255"/>
        <v>0</v>
      </c>
      <c r="BA1856" s="211">
        <f t="shared" si="256"/>
        <v>0</v>
      </c>
      <c r="BB1856" s="205">
        <f t="shared" si="250"/>
        <v>30086</v>
      </c>
      <c r="BC1856" s="205">
        <f t="shared" si="251"/>
        <v>30086</v>
      </c>
      <c r="BD1856" s="205">
        <f t="shared" si="252"/>
        <v>0</v>
      </c>
      <c r="BE1856" s="205">
        <f t="shared" si="253"/>
        <v>0</v>
      </c>
      <c r="BF1856" s="175">
        <v>30086</v>
      </c>
      <c r="BG1856" s="175"/>
      <c r="BH1856" s="175">
        <v>13325</v>
      </c>
      <c r="BI1856" s="175"/>
      <c r="BJ1856" s="175"/>
      <c r="BK1856" s="175">
        <v>4624</v>
      </c>
      <c r="BL1856" s="175">
        <v>2895</v>
      </c>
      <c r="BM1856" s="175">
        <v>5952</v>
      </c>
      <c r="BN1856" s="175">
        <v>990</v>
      </c>
      <c r="BO1856" s="175">
        <v>2300</v>
      </c>
      <c r="BP1856" s="198">
        <f t="shared" si="254"/>
        <v>15625</v>
      </c>
    </row>
    <row r="1857" spans="1:68" s="116" customFormat="1" x14ac:dyDescent="0.15">
      <c r="A1857" s="117">
        <v>3720601002</v>
      </c>
      <c r="B1857" s="118" t="s">
        <v>2691</v>
      </c>
      <c r="C1857" s="118" t="s">
        <v>2676</v>
      </c>
      <c r="D1857" s="118" t="s">
        <v>2690</v>
      </c>
      <c r="E1857" s="118" t="s">
        <v>5036</v>
      </c>
      <c r="F1857" s="120">
        <v>15</v>
      </c>
      <c r="G1857" s="119">
        <v>170515</v>
      </c>
      <c r="H1857" s="119"/>
      <c r="I1857" s="120" t="s">
        <v>5820</v>
      </c>
      <c r="J1857" s="120">
        <v>1400</v>
      </c>
      <c r="K1857" s="120">
        <v>170515</v>
      </c>
      <c r="L1857" s="120">
        <v>0.33400000000000002</v>
      </c>
      <c r="M1857" s="121" t="s">
        <v>5659</v>
      </c>
      <c r="N1857" s="120">
        <v>1</v>
      </c>
      <c r="O1857" s="119">
        <v>195</v>
      </c>
      <c r="P1857" s="119">
        <v>46</v>
      </c>
      <c r="Q1857" s="119">
        <v>9.85</v>
      </c>
      <c r="R1857" s="120"/>
      <c r="S1857" s="120"/>
      <c r="T1857" s="120"/>
      <c r="U1857" s="120" t="s">
        <v>5689</v>
      </c>
      <c r="V1857" s="172">
        <v>248.8</v>
      </c>
      <c r="W1857" s="172">
        <v>37.299999999999997</v>
      </c>
      <c r="X1857" s="172">
        <v>112</v>
      </c>
      <c r="Y1857" s="172">
        <v>74.599999999999994</v>
      </c>
      <c r="Z1857" s="172">
        <v>24.9</v>
      </c>
      <c r="AA1857" s="123">
        <v>1710</v>
      </c>
      <c r="AB1857" s="123"/>
      <c r="AC1857" s="123">
        <v>195.4</v>
      </c>
      <c r="AD1857" s="123"/>
      <c r="AE1857" s="123"/>
      <c r="AF1857" s="123"/>
      <c r="AG1857" s="214"/>
      <c r="AH1857" s="229" t="str">
        <f t="shared" si="249"/>
        <v>a3</v>
      </c>
      <c r="AI1857" s="122"/>
      <c r="AJ1857" s="122"/>
      <c r="AK1857" s="122"/>
      <c r="AL1857" s="122"/>
      <c r="AM1857" s="122"/>
      <c r="AN1857" s="173" t="s">
        <v>3186</v>
      </c>
      <c r="AO1857" s="173" t="s">
        <v>3186</v>
      </c>
      <c r="AP1857" s="173" t="s">
        <v>3186</v>
      </c>
      <c r="AQ1857" s="173" t="s">
        <v>3186</v>
      </c>
      <c r="AR1857" s="173" t="s">
        <v>3186</v>
      </c>
      <c r="AS1857" s="173"/>
      <c r="AT1857" s="173"/>
      <c r="AU1857" s="173"/>
      <c r="AV1857" s="173"/>
      <c r="AW1857" s="173"/>
      <c r="AX1857" s="173"/>
      <c r="AY1857" s="173"/>
      <c r="AZ1857" s="211">
        <f t="shared" si="255"/>
        <v>0</v>
      </c>
      <c r="BA1857" s="211">
        <f t="shared" si="256"/>
        <v>0</v>
      </c>
      <c r="BB1857" s="205">
        <f t="shared" si="250"/>
        <v>20195</v>
      </c>
      <c r="BC1857" s="205">
        <f t="shared" si="251"/>
        <v>20195</v>
      </c>
      <c r="BD1857" s="205">
        <f t="shared" si="252"/>
        <v>0</v>
      </c>
      <c r="BE1857" s="205">
        <f t="shared" si="253"/>
        <v>0</v>
      </c>
      <c r="BF1857" s="175">
        <v>20195</v>
      </c>
      <c r="BG1857" s="175"/>
      <c r="BH1857" s="175">
        <v>8945</v>
      </c>
      <c r="BI1857" s="175"/>
      <c r="BJ1857" s="175"/>
      <c r="BK1857" s="175">
        <v>3104</v>
      </c>
      <c r="BL1857" s="175">
        <v>1944</v>
      </c>
      <c r="BM1857" s="175">
        <v>3995</v>
      </c>
      <c r="BN1857" s="175">
        <v>664</v>
      </c>
      <c r="BO1857" s="175">
        <v>1543</v>
      </c>
      <c r="BP1857" s="198">
        <f t="shared" si="254"/>
        <v>10488</v>
      </c>
    </row>
    <row r="1858" spans="1:68" s="116" customFormat="1" x14ac:dyDescent="0.15">
      <c r="A1858" s="117">
        <v>3720601003</v>
      </c>
      <c r="B1858" s="118" t="s">
        <v>2692</v>
      </c>
      <c r="C1858" s="118" t="s">
        <v>2676</v>
      </c>
      <c r="D1858" s="118" t="s">
        <v>2690</v>
      </c>
      <c r="E1858" s="118" t="s">
        <v>5037</v>
      </c>
      <c r="F1858" s="120">
        <v>11</v>
      </c>
      <c r="G1858" s="119">
        <v>95370</v>
      </c>
      <c r="H1858" s="119"/>
      <c r="I1858" s="120" t="s">
        <v>5820</v>
      </c>
      <c r="J1858" s="120">
        <v>900</v>
      </c>
      <c r="K1858" s="120">
        <v>95370</v>
      </c>
      <c r="L1858" s="120">
        <v>0.28999999999999998</v>
      </c>
      <c r="M1858" s="121" t="s">
        <v>5659</v>
      </c>
      <c r="N1858" s="120">
        <v>1</v>
      </c>
      <c r="O1858" s="119">
        <v>640</v>
      </c>
      <c r="P1858" s="119">
        <v>69.5</v>
      </c>
      <c r="Q1858" s="119">
        <v>11.3</v>
      </c>
      <c r="R1858" s="120"/>
      <c r="S1858" s="120"/>
      <c r="T1858" s="120"/>
      <c r="U1858" s="120" t="s">
        <v>5689</v>
      </c>
      <c r="V1858" s="172">
        <v>218.9</v>
      </c>
      <c r="W1858" s="172">
        <v>32.9</v>
      </c>
      <c r="X1858" s="172">
        <v>98.6</v>
      </c>
      <c r="Y1858" s="172">
        <v>65.8</v>
      </c>
      <c r="Z1858" s="172">
        <v>21.6</v>
      </c>
      <c r="AA1858" s="123">
        <v>660</v>
      </c>
      <c r="AB1858" s="123"/>
      <c r="AC1858" s="123">
        <v>56.3</v>
      </c>
      <c r="AD1858" s="123"/>
      <c r="AE1858" s="123"/>
      <c r="AF1858" s="123"/>
      <c r="AG1858" s="214"/>
      <c r="AH1858" s="229" t="str">
        <f t="shared" si="249"/>
        <v>a3</v>
      </c>
      <c r="AI1858" s="122"/>
      <c r="AJ1858" s="122"/>
      <c r="AK1858" s="122"/>
      <c r="AL1858" s="122"/>
      <c r="AM1858" s="122"/>
      <c r="AN1858" s="173" t="s">
        <v>3186</v>
      </c>
      <c r="AO1858" s="173" t="s">
        <v>3186</v>
      </c>
      <c r="AP1858" s="173" t="s">
        <v>3186</v>
      </c>
      <c r="AQ1858" s="173" t="s">
        <v>3186</v>
      </c>
      <c r="AR1858" s="173" t="s">
        <v>3186</v>
      </c>
      <c r="AS1858" s="173"/>
      <c r="AT1858" s="173"/>
      <c r="AU1858" s="173"/>
      <c r="AV1858" s="173"/>
      <c r="AW1858" s="173"/>
      <c r="AX1858" s="173"/>
      <c r="AY1858" s="173"/>
      <c r="AZ1858" s="211">
        <f t="shared" si="255"/>
        <v>0</v>
      </c>
      <c r="BA1858" s="211">
        <f t="shared" si="256"/>
        <v>0</v>
      </c>
      <c r="BB1858" s="205">
        <f t="shared" si="250"/>
        <v>9935</v>
      </c>
      <c r="BC1858" s="205">
        <f t="shared" si="251"/>
        <v>9935</v>
      </c>
      <c r="BD1858" s="205">
        <f t="shared" si="252"/>
        <v>0</v>
      </c>
      <c r="BE1858" s="205">
        <f t="shared" si="253"/>
        <v>0</v>
      </c>
      <c r="BF1858" s="175">
        <v>9935</v>
      </c>
      <c r="BG1858" s="175"/>
      <c r="BH1858" s="175">
        <v>4400</v>
      </c>
      <c r="BI1858" s="175"/>
      <c r="BJ1858" s="175"/>
      <c r="BK1858" s="175">
        <v>1527</v>
      </c>
      <c r="BL1858" s="175">
        <v>956</v>
      </c>
      <c r="BM1858" s="175">
        <v>1965</v>
      </c>
      <c r="BN1858" s="175">
        <v>327</v>
      </c>
      <c r="BO1858" s="175">
        <v>760</v>
      </c>
      <c r="BP1858" s="198">
        <f t="shared" si="254"/>
        <v>5160</v>
      </c>
    </row>
    <row r="1859" spans="1:68" s="116" customFormat="1" x14ac:dyDescent="0.15">
      <c r="A1859" s="117">
        <v>3720601006</v>
      </c>
      <c r="B1859" s="118" t="s">
        <v>2693</v>
      </c>
      <c r="C1859" s="118" t="s">
        <v>2676</v>
      </c>
      <c r="D1859" s="118" t="s">
        <v>2690</v>
      </c>
      <c r="E1859" s="118" t="s">
        <v>5038</v>
      </c>
      <c r="F1859" s="120">
        <v>18</v>
      </c>
      <c r="G1859" s="119">
        <v>1609077</v>
      </c>
      <c r="H1859" s="119"/>
      <c r="I1859" s="120" t="s">
        <v>5820</v>
      </c>
      <c r="J1859" s="120">
        <v>6750</v>
      </c>
      <c r="K1859" s="120">
        <v>1609077</v>
      </c>
      <c r="L1859" s="120">
        <v>0.65300000000000002</v>
      </c>
      <c r="M1859" s="121" t="s">
        <v>5657</v>
      </c>
      <c r="N1859" s="120">
        <v>1</v>
      </c>
      <c r="O1859" s="119">
        <v>205</v>
      </c>
      <c r="P1859" s="119">
        <v>40.1</v>
      </c>
      <c r="Q1859" s="119">
        <v>6.01</v>
      </c>
      <c r="R1859" s="120" t="s">
        <v>5655</v>
      </c>
      <c r="S1859" s="120">
        <v>9.6999999999999993</v>
      </c>
      <c r="T1859" s="120"/>
      <c r="U1859" s="120"/>
      <c r="V1859" s="172">
        <v>848.7</v>
      </c>
      <c r="W1859" s="172">
        <v>106.7</v>
      </c>
      <c r="X1859" s="172">
        <v>561.9</v>
      </c>
      <c r="Y1859" s="172">
        <v>54.3</v>
      </c>
      <c r="Z1859" s="172">
        <v>125.8</v>
      </c>
      <c r="AA1859" s="123">
        <v>10803</v>
      </c>
      <c r="AB1859" s="123"/>
      <c r="AC1859" s="123">
        <v>1026</v>
      </c>
      <c r="AD1859" s="123"/>
      <c r="AE1859" s="123"/>
      <c r="AF1859" s="123"/>
      <c r="AG1859" s="214"/>
      <c r="AH1859" s="229" t="str">
        <f t="shared" si="249"/>
        <v>a3</v>
      </c>
      <c r="AI1859" s="122" t="s">
        <v>5401</v>
      </c>
      <c r="AJ1859" s="122"/>
      <c r="AK1859" s="122" t="s">
        <v>5401</v>
      </c>
      <c r="AL1859" s="122"/>
      <c r="AM1859" s="122"/>
      <c r="AN1859" s="173">
        <v>1</v>
      </c>
      <c r="AO1859" s="173"/>
      <c r="AP1859" s="173"/>
      <c r="AQ1859" s="173"/>
      <c r="AR1859" s="173"/>
      <c r="AS1859" s="173">
        <v>1</v>
      </c>
      <c r="AT1859" s="173">
        <v>2</v>
      </c>
      <c r="AU1859" s="173">
        <v>1</v>
      </c>
      <c r="AV1859" s="173">
        <v>2</v>
      </c>
      <c r="AW1859" s="173">
        <v>1</v>
      </c>
      <c r="AX1859" s="173">
        <v>1</v>
      </c>
      <c r="AY1859" s="173"/>
      <c r="AZ1859" s="211">
        <f t="shared" si="255"/>
        <v>2</v>
      </c>
      <c r="BA1859" s="211">
        <f t="shared" si="256"/>
        <v>7</v>
      </c>
      <c r="BB1859" s="205">
        <f t="shared" si="250"/>
        <v>159692</v>
      </c>
      <c r="BC1859" s="205">
        <f t="shared" si="251"/>
        <v>137012</v>
      </c>
      <c r="BD1859" s="205">
        <f t="shared" si="252"/>
        <v>26645</v>
      </c>
      <c r="BE1859" s="205">
        <f t="shared" si="253"/>
        <v>3965</v>
      </c>
      <c r="BF1859" s="175">
        <v>133047</v>
      </c>
      <c r="BG1859" s="175">
        <v>27369</v>
      </c>
      <c r="BH1859" s="175">
        <v>26645</v>
      </c>
      <c r="BI1859" s="175">
        <v>22680</v>
      </c>
      <c r="BJ1859" s="175"/>
      <c r="BK1859" s="175">
        <v>23535</v>
      </c>
      <c r="BL1859" s="175">
        <v>18211</v>
      </c>
      <c r="BM1859" s="175">
        <v>22313</v>
      </c>
      <c r="BN1859" s="175">
        <v>1643</v>
      </c>
      <c r="BO1859" s="175">
        <v>17296</v>
      </c>
      <c r="BP1859" s="198">
        <f t="shared" si="254"/>
        <v>43941</v>
      </c>
    </row>
    <row r="1860" spans="1:68" s="116" customFormat="1" x14ac:dyDescent="0.15">
      <c r="A1860" s="117">
        <v>3720602004</v>
      </c>
      <c r="B1860" s="118" t="s">
        <v>2694</v>
      </c>
      <c r="C1860" s="118" t="s">
        <v>2676</v>
      </c>
      <c r="D1860" s="118" t="s">
        <v>2690</v>
      </c>
      <c r="E1860" s="118" t="s">
        <v>5039</v>
      </c>
      <c r="F1860" s="120">
        <v>16</v>
      </c>
      <c r="G1860" s="119">
        <v>87162</v>
      </c>
      <c r="H1860" s="119"/>
      <c r="I1860" s="120" t="s">
        <v>5820</v>
      </c>
      <c r="J1860" s="120">
        <v>770</v>
      </c>
      <c r="K1860" s="120">
        <v>87162</v>
      </c>
      <c r="L1860" s="120">
        <v>0.31</v>
      </c>
      <c r="M1860" s="121" t="s">
        <v>5657</v>
      </c>
      <c r="N1860" s="120">
        <v>2</v>
      </c>
      <c r="O1860" s="119">
        <v>100</v>
      </c>
      <c r="P1860" s="119">
        <v>24.5</v>
      </c>
      <c r="Q1860" s="119">
        <v>2.5</v>
      </c>
      <c r="R1860" s="120" t="s">
        <v>5658</v>
      </c>
      <c r="S1860" s="120">
        <v>3</v>
      </c>
      <c r="T1860" s="120"/>
      <c r="U1860" s="120"/>
      <c r="V1860" s="172">
        <v>232.6</v>
      </c>
      <c r="W1860" s="172">
        <v>33.799999999999997</v>
      </c>
      <c r="X1860" s="172">
        <v>104.4</v>
      </c>
      <c r="Y1860" s="172">
        <v>68.599999999999994</v>
      </c>
      <c r="Z1860" s="172">
        <v>25.8</v>
      </c>
      <c r="AA1860" s="123">
        <v>864</v>
      </c>
      <c r="AB1860" s="123"/>
      <c r="AC1860" s="123">
        <v>93.5</v>
      </c>
      <c r="AD1860" s="123"/>
      <c r="AE1860" s="123"/>
      <c r="AF1860" s="123"/>
      <c r="AG1860" s="214"/>
      <c r="AH1860" s="229" t="str">
        <f t="shared" si="249"/>
        <v>b3</v>
      </c>
      <c r="AI1860" s="122"/>
      <c r="AJ1860" s="122"/>
      <c r="AK1860" s="122"/>
      <c r="AL1860" s="122"/>
      <c r="AM1860" s="122"/>
      <c r="AN1860" s="173" t="s">
        <v>3186</v>
      </c>
      <c r="AO1860" s="173" t="s">
        <v>3186</v>
      </c>
      <c r="AP1860" s="173" t="s">
        <v>3186</v>
      </c>
      <c r="AQ1860" s="173" t="s">
        <v>3186</v>
      </c>
      <c r="AR1860" s="173" t="s">
        <v>3186</v>
      </c>
      <c r="AS1860" s="173"/>
      <c r="AT1860" s="173"/>
      <c r="AU1860" s="173"/>
      <c r="AV1860" s="173"/>
      <c r="AW1860" s="173"/>
      <c r="AX1860" s="173"/>
      <c r="AY1860" s="173"/>
      <c r="AZ1860" s="211">
        <f t="shared" si="255"/>
        <v>0</v>
      </c>
      <c r="BA1860" s="211">
        <f t="shared" si="256"/>
        <v>0</v>
      </c>
      <c r="BB1860" s="205">
        <f t="shared" si="250"/>
        <v>12955</v>
      </c>
      <c r="BC1860" s="205">
        <f t="shared" si="251"/>
        <v>12955</v>
      </c>
      <c r="BD1860" s="205">
        <f t="shared" si="252"/>
        <v>0</v>
      </c>
      <c r="BE1860" s="205">
        <f t="shared" si="253"/>
        <v>0</v>
      </c>
      <c r="BF1860" s="175">
        <v>12955</v>
      </c>
      <c r="BG1860" s="175"/>
      <c r="BH1860" s="175">
        <v>5249</v>
      </c>
      <c r="BI1860" s="175"/>
      <c r="BJ1860" s="175"/>
      <c r="BK1860" s="175">
        <v>1377</v>
      </c>
      <c r="BL1860" s="175">
        <v>2257</v>
      </c>
      <c r="BM1860" s="175">
        <v>3102</v>
      </c>
      <c r="BN1860" s="175">
        <v>563</v>
      </c>
      <c r="BO1860" s="175">
        <v>407</v>
      </c>
      <c r="BP1860" s="198">
        <f t="shared" si="254"/>
        <v>5656</v>
      </c>
    </row>
    <row r="1861" spans="1:68" s="116" customFormat="1" x14ac:dyDescent="0.15">
      <c r="A1861" s="117">
        <v>3720602005</v>
      </c>
      <c r="B1861" s="118" t="s">
        <v>2695</v>
      </c>
      <c r="C1861" s="118" t="s">
        <v>2676</v>
      </c>
      <c r="D1861" s="118" t="s">
        <v>2690</v>
      </c>
      <c r="E1861" s="118" t="s">
        <v>5040</v>
      </c>
      <c r="F1861" s="120">
        <v>12</v>
      </c>
      <c r="G1861" s="119">
        <v>175067</v>
      </c>
      <c r="H1861" s="119"/>
      <c r="I1861" s="120" t="s">
        <v>5820</v>
      </c>
      <c r="J1861" s="120">
        <v>2290</v>
      </c>
      <c r="K1861" s="120">
        <v>175067</v>
      </c>
      <c r="L1861" s="120">
        <v>0.20899999999999999</v>
      </c>
      <c r="M1861" s="121" t="s">
        <v>5657</v>
      </c>
      <c r="N1861" s="120">
        <v>2</v>
      </c>
      <c r="O1861" s="119">
        <v>180</v>
      </c>
      <c r="P1861" s="119">
        <v>27.5</v>
      </c>
      <c r="Q1861" s="119">
        <v>5.85</v>
      </c>
      <c r="R1861" s="120" t="s">
        <v>5658</v>
      </c>
      <c r="S1861" s="120">
        <v>3</v>
      </c>
      <c r="T1861" s="120"/>
      <c r="U1861" s="120"/>
      <c r="V1861" s="172">
        <v>373.7</v>
      </c>
      <c r="W1861" s="172">
        <v>56.7</v>
      </c>
      <c r="X1861" s="172">
        <v>168</v>
      </c>
      <c r="Y1861" s="172">
        <v>111.3</v>
      </c>
      <c r="Z1861" s="172">
        <v>37.700000000000003</v>
      </c>
      <c r="AA1861" s="123">
        <v>1050</v>
      </c>
      <c r="AB1861" s="123"/>
      <c r="AC1861" s="123">
        <v>85.9</v>
      </c>
      <c r="AD1861" s="123"/>
      <c r="AE1861" s="123"/>
      <c r="AF1861" s="123"/>
      <c r="AG1861" s="214"/>
      <c r="AH1861" s="229" t="str">
        <f t="shared" ref="AH1861:AH1924" si="257">IF(N1861=1,IF(AG1861&gt;0,"a4",IF(AC1861&gt;0,"a3",IF(AA1861&gt;0,"a2","a1"))),IF(AG1861&gt;0,"b4",IF(AC1861&gt;0,"b3",IF(AA1861&gt;0,"b2","b1"))))</f>
        <v>b3</v>
      </c>
      <c r="AI1861" s="122"/>
      <c r="AJ1861" s="122"/>
      <c r="AK1861" s="122"/>
      <c r="AL1861" s="122"/>
      <c r="AM1861" s="122"/>
      <c r="AN1861" s="173" t="s">
        <v>3186</v>
      </c>
      <c r="AO1861" s="173" t="s">
        <v>3186</v>
      </c>
      <c r="AP1861" s="173" t="s">
        <v>3186</v>
      </c>
      <c r="AQ1861" s="173" t="s">
        <v>3186</v>
      </c>
      <c r="AR1861" s="173" t="s">
        <v>3186</v>
      </c>
      <c r="AS1861" s="173"/>
      <c r="AT1861" s="173"/>
      <c r="AU1861" s="173"/>
      <c r="AV1861" s="173"/>
      <c r="AW1861" s="173"/>
      <c r="AX1861" s="173"/>
      <c r="AY1861" s="173"/>
      <c r="AZ1861" s="211">
        <f t="shared" si="255"/>
        <v>0</v>
      </c>
      <c r="BA1861" s="211">
        <f t="shared" si="256"/>
        <v>0</v>
      </c>
      <c r="BB1861" s="205">
        <f t="shared" ref="BB1861:BB1924" si="258">SUM(BG1861:BO1861)</f>
        <v>21179</v>
      </c>
      <c r="BC1861" s="205">
        <f t="shared" ref="BC1861:BC1924" si="259">BG1861+BH1861+BK1861+BL1861+BM1861+BN1861+BO1861</f>
        <v>21179</v>
      </c>
      <c r="BD1861" s="205">
        <f t="shared" ref="BD1861:BD1924" si="260">BB1861-BF1861</f>
        <v>0</v>
      </c>
      <c r="BE1861" s="205">
        <f t="shared" ref="BE1861:BE1924" si="261">BC1861-BF1861</f>
        <v>0</v>
      </c>
      <c r="BF1861" s="175">
        <v>21179</v>
      </c>
      <c r="BG1861" s="175"/>
      <c r="BH1861" s="175">
        <v>8580</v>
      </c>
      <c r="BI1861" s="175"/>
      <c r="BJ1861" s="175"/>
      <c r="BK1861" s="175">
        <v>2250</v>
      </c>
      <c r="BL1861" s="175">
        <v>3691</v>
      </c>
      <c r="BM1861" s="175">
        <v>5072</v>
      </c>
      <c r="BN1861" s="175">
        <v>920</v>
      </c>
      <c r="BO1861" s="175">
        <v>666</v>
      </c>
      <c r="BP1861" s="198">
        <f t="shared" ref="BP1861:BP1924" si="262">BH1861+BO1861</f>
        <v>9246</v>
      </c>
    </row>
    <row r="1862" spans="1:68" s="116" customFormat="1" x14ac:dyDescent="0.15">
      <c r="A1862" s="117">
        <v>3720702001</v>
      </c>
      <c r="B1862" s="118" t="s">
        <v>2696</v>
      </c>
      <c r="C1862" s="118" t="s">
        <v>2676</v>
      </c>
      <c r="D1862" s="118" t="s">
        <v>2697</v>
      </c>
      <c r="E1862" s="118" t="s">
        <v>5041</v>
      </c>
      <c r="F1862" s="120">
        <v>11</v>
      </c>
      <c r="G1862" s="119"/>
      <c r="H1862" s="119"/>
      <c r="I1862" s="120" t="s">
        <v>5820</v>
      </c>
      <c r="J1862" s="120">
        <v>420</v>
      </c>
      <c r="K1862" s="120">
        <v>42654</v>
      </c>
      <c r="L1862" s="120">
        <v>0.27800000000000002</v>
      </c>
      <c r="M1862" s="121" t="s">
        <v>5659</v>
      </c>
      <c r="N1862" s="120">
        <v>1</v>
      </c>
      <c r="O1862" s="119"/>
      <c r="P1862" s="119"/>
      <c r="Q1862" s="119"/>
      <c r="R1862" s="120" t="s">
        <v>5663</v>
      </c>
      <c r="S1862" s="120">
        <v>0.7</v>
      </c>
      <c r="T1862" s="120"/>
      <c r="U1862" s="120"/>
      <c r="V1862" s="172">
        <v>119</v>
      </c>
      <c r="W1862" s="172"/>
      <c r="X1862" s="172"/>
      <c r="Y1862" s="172">
        <v>119</v>
      </c>
      <c r="Z1862" s="172"/>
      <c r="AA1862" s="123">
        <v>129.19999999999999</v>
      </c>
      <c r="AB1862" s="123"/>
      <c r="AC1862" s="123">
        <v>24</v>
      </c>
      <c r="AD1862" s="123"/>
      <c r="AE1862" s="123"/>
      <c r="AF1862" s="123"/>
      <c r="AG1862" s="214"/>
      <c r="AH1862" s="229" t="str">
        <f t="shared" si="257"/>
        <v>a3</v>
      </c>
      <c r="AI1862" s="122"/>
      <c r="AJ1862" s="122"/>
      <c r="AK1862" s="122"/>
      <c r="AL1862" s="122"/>
      <c r="AM1862" s="122"/>
      <c r="AN1862" s="173" t="s">
        <v>3186</v>
      </c>
      <c r="AO1862" s="173" t="s">
        <v>3186</v>
      </c>
      <c r="AP1862" s="173" t="s">
        <v>3186</v>
      </c>
      <c r="AQ1862" s="173" t="s">
        <v>3186</v>
      </c>
      <c r="AR1862" s="173" t="s">
        <v>3186</v>
      </c>
      <c r="AS1862" s="173">
        <v>1</v>
      </c>
      <c r="AT1862" s="173">
        <v>1</v>
      </c>
      <c r="AU1862" s="173">
        <v>1</v>
      </c>
      <c r="AV1862" s="173" t="s">
        <v>3186</v>
      </c>
      <c r="AW1862" s="173" t="s">
        <v>3186</v>
      </c>
      <c r="AX1862" s="173">
        <v>1</v>
      </c>
      <c r="AY1862" s="173">
        <v>1</v>
      </c>
      <c r="AZ1862" s="211">
        <f t="shared" ref="AZ1862:AZ1925" si="263">SUBTOTAL(9,AN1862:AS1862)</f>
        <v>1</v>
      </c>
      <c r="BA1862" s="211">
        <f t="shared" ref="BA1862:BA1925" si="264">SUBTOTAL(9,AT1862:AY1862)</f>
        <v>4</v>
      </c>
      <c r="BB1862" s="205">
        <f t="shared" si="258"/>
        <v>22107</v>
      </c>
      <c r="BC1862" s="205">
        <f t="shared" si="259"/>
        <v>15293</v>
      </c>
      <c r="BD1862" s="205">
        <f t="shared" si="260"/>
        <v>6983</v>
      </c>
      <c r="BE1862" s="205">
        <f t="shared" si="261"/>
        <v>169</v>
      </c>
      <c r="BF1862" s="175">
        <v>15124</v>
      </c>
      <c r="BG1862" s="175"/>
      <c r="BH1862" s="175">
        <v>6983</v>
      </c>
      <c r="BI1862" s="175">
        <v>6814</v>
      </c>
      <c r="BJ1862" s="175"/>
      <c r="BK1862" s="175">
        <v>733</v>
      </c>
      <c r="BL1862" s="175">
        <v>4261</v>
      </c>
      <c r="BM1862" s="175">
        <v>2112</v>
      </c>
      <c r="BN1862" s="175">
        <v>117</v>
      </c>
      <c r="BO1862" s="175">
        <v>1087</v>
      </c>
      <c r="BP1862" s="198">
        <f t="shared" si="262"/>
        <v>8070</v>
      </c>
    </row>
    <row r="1863" spans="1:68" s="116" customFormat="1" x14ac:dyDescent="0.15">
      <c r="A1863" s="117">
        <v>3736402001</v>
      </c>
      <c r="B1863" s="118" t="s">
        <v>2698</v>
      </c>
      <c r="C1863" s="118" t="s">
        <v>2676</v>
      </c>
      <c r="D1863" s="118" t="s">
        <v>2699</v>
      </c>
      <c r="E1863" s="118" t="s">
        <v>5042</v>
      </c>
      <c r="F1863" s="120">
        <v>14</v>
      </c>
      <c r="G1863" s="119">
        <v>320640</v>
      </c>
      <c r="H1863" s="119"/>
      <c r="I1863" s="120" t="s">
        <v>5820</v>
      </c>
      <c r="J1863" s="120">
        <v>1400</v>
      </c>
      <c r="K1863" s="120">
        <v>320640</v>
      </c>
      <c r="L1863" s="120">
        <v>0.627</v>
      </c>
      <c r="M1863" s="121" t="s">
        <v>5657</v>
      </c>
      <c r="N1863" s="120">
        <v>1</v>
      </c>
      <c r="O1863" s="119">
        <v>190</v>
      </c>
      <c r="P1863" s="119"/>
      <c r="Q1863" s="119"/>
      <c r="R1863" s="120" t="s">
        <v>5658</v>
      </c>
      <c r="S1863" s="120">
        <v>0.7</v>
      </c>
      <c r="T1863" s="120"/>
      <c r="U1863" s="120"/>
      <c r="V1863" s="172">
        <v>386.5</v>
      </c>
      <c r="W1863" s="172">
        <v>70.7</v>
      </c>
      <c r="X1863" s="172">
        <v>168.4</v>
      </c>
      <c r="Y1863" s="172">
        <v>147.4</v>
      </c>
      <c r="Z1863" s="172"/>
      <c r="AA1863" s="123">
        <v>905</v>
      </c>
      <c r="AB1863" s="123"/>
      <c r="AC1863" s="123">
        <v>260</v>
      </c>
      <c r="AD1863" s="123"/>
      <c r="AE1863" s="123"/>
      <c r="AF1863" s="123"/>
      <c r="AG1863" s="214"/>
      <c r="AH1863" s="229" t="str">
        <f t="shared" si="257"/>
        <v>a3</v>
      </c>
      <c r="AI1863" s="122"/>
      <c r="AJ1863" s="122"/>
      <c r="AK1863" s="122"/>
      <c r="AL1863" s="122"/>
      <c r="AM1863" s="122"/>
      <c r="AN1863" s="173">
        <v>1</v>
      </c>
      <c r="AO1863" s="173"/>
      <c r="AP1863" s="173"/>
      <c r="AQ1863" s="173"/>
      <c r="AR1863" s="173"/>
      <c r="AS1863" s="173"/>
      <c r="AT1863" s="173">
        <v>0.6</v>
      </c>
      <c r="AU1863" s="173">
        <v>0.6</v>
      </c>
      <c r="AV1863" s="173">
        <v>0.6</v>
      </c>
      <c r="AW1863" s="173">
        <v>0.6</v>
      </c>
      <c r="AX1863" s="173">
        <v>0.6</v>
      </c>
      <c r="AY1863" s="173"/>
      <c r="AZ1863" s="211">
        <f t="shared" si="263"/>
        <v>1</v>
      </c>
      <c r="BA1863" s="211">
        <f t="shared" si="264"/>
        <v>3</v>
      </c>
      <c r="BB1863" s="205">
        <f t="shared" si="258"/>
        <v>48692</v>
      </c>
      <c r="BC1863" s="205">
        <f t="shared" si="259"/>
        <v>48692</v>
      </c>
      <c r="BD1863" s="205">
        <f t="shared" si="260"/>
        <v>0</v>
      </c>
      <c r="BE1863" s="205">
        <f t="shared" si="261"/>
        <v>0</v>
      </c>
      <c r="BF1863" s="175">
        <v>48692</v>
      </c>
      <c r="BG1863" s="175">
        <v>1366</v>
      </c>
      <c r="BH1863" s="175">
        <v>20370</v>
      </c>
      <c r="BI1863" s="175"/>
      <c r="BJ1863" s="175"/>
      <c r="BK1863" s="175">
        <v>4930</v>
      </c>
      <c r="BL1863" s="175">
        <v>4215</v>
      </c>
      <c r="BM1863" s="175">
        <v>9367</v>
      </c>
      <c r="BN1863" s="175">
        <v>2080</v>
      </c>
      <c r="BO1863" s="175">
        <v>6364</v>
      </c>
      <c r="BP1863" s="198">
        <f t="shared" si="262"/>
        <v>26734</v>
      </c>
    </row>
    <row r="1864" spans="1:68" s="116" customFormat="1" x14ac:dyDescent="0.15">
      <c r="A1864" s="117">
        <v>3820101001</v>
      </c>
      <c r="B1864" s="118" t="s">
        <v>189</v>
      </c>
      <c r="C1864" s="118" t="s">
        <v>2700</v>
      </c>
      <c r="D1864" s="118" t="s">
        <v>2701</v>
      </c>
      <c r="E1864" s="118" t="s">
        <v>5043</v>
      </c>
      <c r="F1864" s="120">
        <v>51</v>
      </c>
      <c r="G1864" s="119">
        <v>36713287.469999999</v>
      </c>
      <c r="H1864" s="119"/>
      <c r="I1864" s="120" t="s">
        <v>5821</v>
      </c>
      <c r="J1864" s="120">
        <v>168160</v>
      </c>
      <c r="K1864" s="120">
        <v>36963341</v>
      </c>
      <c r="L1864" s="120">
        <v>0.60199999999999998</v>
      </c>
      <c r="M1864" s="121" t="s">
        <v>5654</v>
      </c>
      <c r="N1864" s="120">
        <v>1</v>
      </c>
      <c r="O1864" s="119">
        <v>150</v>
      </c>
      <c r="P1864" s="119">
        <v>30.71</v>
      </c>
      <c r="Q1864" s="119">
        <v>3.5</v>
      </c>
      <c r="R1864" s="120" t="s">
        <v>5655</v>
      </c>
      <c r="S1864" s="120">
        <v>472.67</v>
      </c>
      <c r="T1864" s="120"/>
      <c r="U1864" s="120"/>
      <c r="V1864" s="172">
        <v>9185</v>
      </c>
      <c r="W1864" s="172">
        <v>1120</v>
      </c>
      <c r="X1864" s="172">
        <v>6158</v>
      </c>
      <c r="Y1864" s="172">
        <v>1050</v>
      </c>
      <c r="Z1864" s="172">
        <v>857</v>
      </c>
      <c r="AA1864" s="123">
        <v>356045</v>
      </c>
      <c r="AB1864" s="123">
        <v>611848.799999999</v>
      </c>
      <c r="AC1864" s="123">
        <v>14721.529999999981</v>
      </c>
      <c r="AD1864" s="123"/>
      <c r="AE1864" s="123"/>
      <c r="AF1864" s="123"/>
      <c r="AG1864" s="214"/>
      <c r="AH1864" s="229" t="str">
        <f t="shared" si="257"/>
        <v>a3</v>
      </c>
      <c r="AI1864" s="122" t="s">
        <v>5402</v>
      </c>
      <c r="AJ1864" s="122" t="s">
        <v>5402</v>
      </c>
      <c r="AK1864" s="122" t="s">
        <v>5402</v>
      </c>
      <c r="AL1864" s="122"/>
      <c r="AM1864" s="122"/>
      <c r="AN1864" s="173">
        <v>1</v>
      </c>
      <c r="AO1864" s="173">
        <v>1.5</v>
      </c>
      <c r="AP1864" s="173">
        <v>1.5</v>
      </c>
      <c r="AQ1864" s="173">
        <v>1</v>
      </c>
      <c r="AR1864" s="173"/>
      <c r="AS1864" s="173">
        <v>2</v>
      </c>
      <c r="AT1864" s="173">
        <v>10</v>
      </c>
      <c r="AU1864" s="173">
        <v>6</v>
      </c>
      <c r="AV1864" s="173">
        <v>3</v>
      </c>
      <c r="AW1864" s="173">
        <v>3</v>
      </c>
      <c r="AX1864" s="173">
        <v>2</v>
      </c>
      <c r="AY1864" s="173">
        <v>2</v>
      </c>
      <c r="AZ1864" s="211">
        <f t="shared" si="263"/>
        <v>7</v>
      </c>
      <c r="BA1864" s="211">
        <f t="shared" si="264"/>
        <v>26</v>
      </c>
      <c r="BB1864" s="205">
        <f t="shared" si="258"/>
        <v>706100</v>
      </c>
      <c r="BC1864" s="205">
        <f t="shared" si="259"/>
        <v>706100</v>
      </c>
      <c r="BD1864" s="205">
        <f t="shared" si="260"/>
        <v>0</v>
      </c>
      <c r="BE1864" s="205">
        <f t="shared" si="261"/>
        <v>0</v>
      </c>
      <c r="BF1864" s="175">
        <v>706100</v>
      </c>
      <c r="BG1864" s="175">
        <v>39176</v>
      </c>
      <c r="BH1864" s="175">
        <v>395661</v>
      </c>
      <c r="BI1864" s="175"/>
      <c r="BJ1864" s="175"/>
      <c r="BK1864" s="175">
        <v>108964</v>
      </c>
      <c r="BL1864" s="175">
        <v>142414</v>
      </c>
      <c r="BM1864" s="175"/>
      <c r="BN1864" s="175">
        <v>2700</v>
      </c>
      <c r="BO1864" s="175">
        <v>17185</v>
      </c>
      <c r="BP1864" s="198">
        <f t="shared" si="262"/>
        <v>412846</v>
      </c>
    </row>
    <row r="1865" spans="1:68" s="116" customFormat="1" x14ac:dyDescent="0.15">
      <c r="A1865" s="117">
        <v>3820101002</v>
      </c>
      <c r="B1865" s="118" t="s">
        <v>2702</v>
      </c>
      <c r="C1865" s="118" t="s">
        <v>2700</v>
      </c>
      <c r="D1865" s="118" t="s">
        <v>2701</v>
      </c>
      <c r="E1865" s="118" t="s">
        <v>5044</v>
      </c>
      <c r="F1865" s="120">
        <v>25</v>
      </c>
      <c r="G1865" s="119">
        <v>2117431</v>
      </c>
      <c r="H1865" s="119"/>
      <c r="I1865" s="120" t="s">
        <v>5820</v>
      </c>
      <c r="J1865" s="120">
        <v>13000</v>
      </c>
      <c r="K1865" s="120">
        <v>2117431</v>
      </c>
      <c r="L1865" s="120">
        <v>0.44600000000000001</v>
      </c>
      <c r="M1865" s="121" t="s">
        <v>5654</v>
      </c>
      <c r="N1865" s="120">
        <v>1</v>
      </c>
      <c r="O1865" s="119">
        <v>230</v>
      </c>
      <c r="P1865" s="119">
        <v>40.880000000000003</v>
      </c>
      <c r="Q1865" s="119">
        <v>4.7</v>
      </c>
      <c r="R1865" s="120" t="s">
        <v>5655</v>
      </c>
      <c r="S1865" s="120">
        <v>24.4</v>
      </c>
      <c r="T1865" s="120"/>
      <c r="U1865" s="120"/>
      <c r="V1865" s="172">
        <v>1112</v>
      </c>
      <c r="W1865" s="172">
        <v>167</v>
      </c>
      <c r="X1865" s="172">
        <v>575</v>
      </c>
      <c r="Y1865" s="172">
        <v>132</v>
      </c>
      <c r="Z1865" s="172">
        <v>238</v>
      </c>
      <c r="AA1865" s="123">
        <v>31619</v>
      </c>
      <c r="AB1865" s="123">
        <v>44973.60000000018</v>
      </c>
      <c r="AC1865" s="123">
        <v>1394</v>
      </c>
      <c r="AD1865" s="123"/>
      <c r="AE1865" s="123"/>
      <c r="AF1865" s="123"/>
      <c r="AG1865" s="214"/>
      <c r="AH1865" s="229" t="str">
        <f t="shared" si="257"/>
        <v>a3</v>
      </c>
      <c r="AI1865" s="122" t="s">
        <v>5402</v>
      </c>
      <c r="AJ1865" s="122" t="s">
        <v>5402</v>
      </c>
      <c r="AK1865" s="122" t="s">
        <v>5402</v>
      </c>
      <c r="AL1865" s="122"/>
      <c r="AM1865" s="122"/>
      <c r="AN1865" s="173">
        <v>0.5</v>
      </c>
      <c r="AO1865" s="173"/>
      <c r="AP1865" s="173"/>
      <c r="AQ1865" s="173">
        <v>1</v>
      </c>
      <c r="AR1865" s="173" t="s">
        <v>3186</v>
      </c>
      <c r="AS1865" s="173">
        <v>1.5</v>
      </c>
      <c r="AT1865" s="173">
        <v>4</v>
      </c>
      <c r="AU1865" s="173">
        <v>3</v>
      </c>
      <c r="AV1865" s="173">
        <v>4</v>
      </c>
      <c r="AW1865" s="173">
        <v>1.5</v>
      </c>
      <c r="AX1865" s="173">
        <v>1.5</v>
      </c>
      <c r="AY1865" s="173">
        <v>1.5</v>
      </c>
      <c r="AZ1865" s="211">
        <f t="shared" si="263"/>
        <v>3</v>
      </c>
      <c r="BA1865" s="211">
        <f t="shared" si="264"/>
        <v>15.5</v>
      </c>
      <c r="BB1865" s="205">
        <f t="shared" si="258"/>
        <v>173575</v>
      </c>
      <c r="BC1865" s="205">
        <f t="shared" si="259"/>
        <v>173575</v>
      </c>
      <c r="BD1865" s="205">
        <f t="shared" si="260"/>
        <v>0</v>
      </c>
      <c r="BE1865" s="205">
        <f t="shared" si="261"/>
        <v>0</v>
      </c>
      <c r="BF1865" s="175">
        <v>173575</v>
      </c>
      <c r="BG1865" s="175">
        <v>13057</v>
      </c>
      <c r="BH1865" s="175">
        <v>104978</v>
      </c>
      <c r="BI1865" s="175"/>
      <c r="BJ1865" s="175"/>
      <c r="BK1865" s="175">
        <v>8785</v>
      </c>
      <c r="BL1865" s="175">
        <v>28607</v>
      </c>
      <c r="BM1865" s="175"/>
      <c r="BN1865" s="175">
        <v>2636</v>
      </c>
      <c r="BO1865" s="175">
        <v>15512</v>
      </c>
      <c r="BP1865" s="198">
        <f t="shared" si="262"/>
        <v>120490</v>
      </c>
    </row>
    <row r="1866" spans="1:68" s="116" customFormat="1" x14ac:dyDescent="0.15">
      <c r="A1866" s="117">
        <v>3820101003</v>
      </c>
      <c r="B1866" s="118" t="s">
        <v>1812</v>
      </c>
      <c r="C1866" s="118" t="s">
        <v>2700</v>
      </c>
      <c r="D1866" s="118" t="s">
        <v>2701</v>
      </c>
      <c r="E1866" s="118" t="s">
        <v>5045</v>
      </c>
      <c r="F1866" s="120">
        <v>21</v>
      </c>
      <c r="G1866" s="119">
        <v>8718062</v>
      </c>
      <c r="H1866" s="119"/>
      <c r="I1866" s="120" t="s">
        <v>5820</v>
      </c>
      <c r="J1866" s="120">
        <v>35550</v>
      </c>
      <c r="K1866" s="120">
        <v>7818661</v>
      </c>
      <c r="L1866" s="120">
        <v>0.60299999999999998</v>
      </c>
      <c r="M1866" s="121" t="s">
        <v>5654</v>
      </c>
      <c r="N1866" s="120">
        <v>2</v>
      </c>
      <c r="O1866" s="119">
        <v>210</v>
      </c>
      <c r="P1866" s="119">
        <v>55.19</v>
      </c>
      <c r="Q1866" s="119">
        <v>6.2</v>
      </c>
      <c r="R1866" s="120" t="s">
        <v>5655</v>
      </c>
      <c r="S1866" s="120">
        <v>72.099999999999994</v>
      </c>
      <c r="T1866" s="120"/>
      <c r="U1866" s="120"/>
      <c r="V1866" s="172">
        <v>5952</v>
      </c>
      <c r="W1866" s="172">
        <v>739</v>
      </c>
      <c r="X1866" s="172">
        <v>2887</v>
      </c>
      <c r="Y1866" s="172">
        <v>747</v>
      </c>
      <c r="Z1866" s="172">
        <v>1579</v>
      </c>
      <c r="AA1866" s="123">
        <v>67364</v>
      </c>
      <c r="AB1866" s="123">
        <v>176189.99999999983</v>
      </c>
      <c r="AC1866" s="123">
        <v>5034</v>
      </c>
      <c r="AD1866" s="123"/>
      <c r="AE1866" s="123">
        <v>828</v>
      </c>
      <c r="AF1866" s="123"/>
      <c r="AG1866" s="214">
        <f t="shared" ref="AG1866:AG1923" si="265">SUM(AD1866:AF1866)</f>
        <v>828</v>
      </c>
      <c r="AH1866" s="229" t="str">
        <f t="shared" si="257"/>
        <v>b4</v>
      </c>
      <c r="AI1866" s="122" t="s">
        <v>5402</v>
      </c>
      <c r="AJ1866" s="122" t="s">
        <v>5402</v>
      </c>
      <c r="AK1866" s="122" t="s">
        <v>5402</v>
      </c>
      <c r="AL1866" s="122"/>
      <c r="AM1866" s="122"/>
      <c r="AN1866" s="173">
        <v>1</v>
      </c>
      <c r="AO1866" s="173">
        <v>1</v>
      </c>
      <c r="AP1866" s="173">
        <v>1</v>
      </c>
      <c r="AQ1866" s="173">
        <v>1</v>
      </c>
      <c r="AR1866" s="173"/>
      <c r="AS1866" s="173">
        <v>2</v>
      </c>
      <c r="AT1866" s="173">
        <v>5</v>
      </c>
      <c r="AU1866" s="173">
        <v>6.5</v>
      </c>
      <c r="AV1866" s="173">
        <v>5</v>
      </c>
      <c r="AW1866" s="173">
        <v>5.5</v>
      </c>
      <c r="AX1866" s="173">
        <v>2</v>
      </c>
      <c r="AY1866" s="173"/>
      <c r="AZ1866" s="211">
        <f t="shared" si="263"/>
        <v>6</v>
      </c>
      <c r="BA1866" s="211">
        <f t="shared" si="264"/>
        <v>24</v>
      </c>
      <c r="BB1866" s="205">
        <f t="shared" si="258"/>
        <v>518116</v>
      </c>
      <c r="BC1866" s="205">
        <f t="shared" si="259"/>
        <v>518116</v>
      </c>
      <c r="BD1866" s="205">
        <f t="shared" si="260"/>
        <v>0</v>
      </c>
      <c r="BE1866" s="205">
        <f t="shared" si="261"/>
        <v>0</v>
      </c>
      <c r="BF1866" s="175">
        <v>518116</v>
      </c>
      <c r="BG1866" s="175">
        <v>26115</v>
      </c>
      <c r="BH1866" s="175">
        <v>307650</v>
      </c>
      <c r="BI1866" s="175"/>
      <c r="BJ1866" s="175"/>
      <c r="BK1866" s="175">
        <v>37821</v>
      </c>
      <c r="BL1866" s="175">
        <v>65889</v>
      </c>
      <c r="BM1866" s="175"/>
      <c r="BN1866" s="175">
        <v>67562</v>
      </c>
      <c r="BO1866" s="175">
        <v>13079</v>
      </c>
      <c r="BP1866" s="198">
        <f t="shared" si="262"/>
        <v>320729</v>
      </c>
    </row>
    <row r="1867" spans="1:68" s="116" customFormat="1" x14ac:dyDescent="0.15">
      <c r="A1867" s="117">
        <v>3820101004</v>
      </c>
      <c r="B1867" s="118" t="s">
        <v>678</v>
      </c>
      <c r="C1867" s="118" t="s">
        <v>2700</v>
      </c>
      <c r="D1867" s="118" t="s">
        <v>2701</v>
      </c>
      <c r="E1867" s="118" t="s">
        <v>5046</v>
      </c>
      <c r="F1867" s="120">
        <v>8</v>
      </c>
      <c r="G1867" s="119">
        <v>1047746</v>
      </c>
      <c r="H1867" s="119"/>
      <c r="I1867" s="120" t="s">
        <v>5820</v>
      </c>
      <c r="J1867" s="120">
        <v>8000</v>
      </c>
      <c r="K1867" s="120">
        <v>1047746</v>
      </c>
      <c r="L1867" s="120">
        <v>0.35899999999999999</v>
      </c>
      <c r="M1867" s="121" t="s">
        <v>5656</v>
      </c>
      <c r="N1867" s="120">
        <v>2</v>
      </c>
      <c r="O1867" s="119">
        <v>250</v>
      </c>
      <c r="P1867" s="119">
        <v>32.24</v>
      </c>
      <c r="Q1867" s="119">
        <v>4.0999999999999996</v>
      </c>
      <c r="R1867" s="120" t="s">
        <v>5655</v>
      </c>
      <c r="S1867" s="120">
        <v>11.1</v>
      </c>
      <c r="T1867" s="120"/>
      <c r="U1867" s="120"/>
      <c r="V1867" s="172">
        <v>1428</v>
      </c>
      <c r="W1867" s="172">
        <v>210</v>
      </c>
      <c r="X1867" s="172">
        <v>846</v>
      </c>
      <c r="Y1867" s="172">
        <v>119</v>
      </c>
      <c r="Z1867" s="172">
        <v>253</v>
      </c>
      <c r="AA1867" s="123">
        <v>5506</v>
      </c>
      <c r="AB1867" s="123"/>
      <c r="AC1867" s="123">
        <v>968.4</v>
      </c>
      <c r="AD1867" s="123"/>
      <c r="AE1867" s="123"/>
      <c r="AF1867" s="123"/>
      <c r="AG1867" s="214"/>
      <c r="AH1867" s="229" t="str">
        <f t="shared" si="257"/>
        <v>b3</v>
      </c>
      <c r="AI1867" s="122" t="s">
        <v>5401</v>
      </c>
      <c r="AJ1867" s="122"/>
      <c r="AK1867" s="122" t="s">
        <v>5401</v>
      </c>
      <c r="AL1867" s="122"/>
      <c r="AM1867" s="122"/>
      <c r="AN1867" s="173">
        <v>0.5</v>
      </c>
      <c r="AO1867" s="173"/>
      <c r="AP1867" s="173"/>
      <c r="AQ1867" s="173">
        <v>1</v>
      </c>
      <c r="AR1867" s="173"/>
      <c r="AS1867" s="173">
        <v>0.5</v>
      </c>
      <c r="AT1867" s="173">
        <v>3</v>
      </c>
      <c r="AU1867" s="173">
        <v>3</v>
      </c>
      <c r="AV1867" s="173">
        <v>1</v>
      </c>
      <c r="AW1867" s="173">
        <v>1</v>
      </c>
      <c r="AX1867" s="173">
        <v>1.5</v>
      </c>
      <c r="AY1867" s="173">
        <v>1</v>
      </c>
      <c r="AZ1867" s="211">
        <f t="shared" si="263"/>
        <v>2</v>
      </c>
      <c r="BA1867" s="211">
        <f t="shared" si="264"/>
        <v>10.5</v>
      </c>
      <c r="BB1867" s="205">
        <f t="shared" si="258"/>
        <v>130740</v>
      </c>
      <c r="BC1867" s="205">
        <f t="shared" si="259"/>
        <v>130740</v>
      </c>
      <c r="BD1867" s="205">
        <f t="shared" si="260"/>
        <v>0</v>
      </c>
      <c r="BE1867" s="205">
        <f t="shared" si="261"/>
        <v>0</v>
      </c>
      <c r="BF1867" s="175">
        <v>130740</v>
      </c>
      <c r="BG1867" s="175">
        <v>13057</v>
      </c>
      <c r="BH1867" s="175">
        <v>80210</v>
      </c>
      <c r="BI1867" s="175"/>
      <c r="BJ1867" s="175"/>
      <c r="BK1867" s="175">
        <v>4936</v>
      </c>
      <c r="BL1867" s="175">
        <v>2390</v>
      </c>
      <c r="BM1867" s="175">
        <v>16538</v>
      </c>
      <c r="BN1867" s="175">
        <v>6475</v>
      </c>
      <c r="BO1867" s="175">
        <v>7134</v>
      </c>
      <c r="BP1867" s="198">
        <f t="shared" si="262"/>
        <v>87344</v>
      </c>
    </row>
    <row r="1868" spans="1:68" s="116" customFormat="1" x14ac:dyDescent="0.15">
      <c r="A1868" s="117">
        <v>3820201001</v>
      </c>
      <c r="B1868" s="118" t="s">
        <v>2703</v>
      </c>
      <c r="C1868" s="118" t="s">
        <v>2700</v>
      </c>
      <c r="D1868" s="118" t="s">
        <v>2704</v>
      </c>
      <c r="E1868" s="118" t="s">
        <v>5047</v>
      </c>
      <c r="F1868" s="120">
        <v>37</v>
      </c>
      <c r="G1868" s="119"/>
      <c r="H1868" s="119"/>
      <c r="I1868" s="120" t="s">
        <v>5821</v>
      </c>
      <c r="J1868" s="120">
        <v>54750</v>
      </c>
      <c r="K1868" s="120">
        <v>14856172</v>
      </c>
      <c r="L1868" s="120">
        <v>0.74299999999999999</v>
      </c>
      <c r="M1868" s="121" t="s">
        <v>5654</v>
      </c>
      <c r="N1868" s="120">
        <v>1</v>
      </c>
      <c r="O1868" s="119">
        <v>151.6</v>
      </c>
      <c r="P1868" s="119">
        <v>27.3</v>
      </c>
      <c r="Q1868" s="119">
        <v>3.13</v>
      </c>
      <c r="R1868" s="120" t="s">
        <v>5655</v>
      </c>
      <c r="S1868" s="120">
        <v>185</v>
      </c>
      <c r="T1868" s="120"/>
      <c r="U1868" s="120"/>
      <c r="V1868" s="172">
        <v>4274.4880000000003</v>
      </c>
      <c r="W1868" s="172"/>
      <c r="X1868" s="172">
        <v>3696.8339999999998</v>
      </c>
      <c r="Y1868" s="172">
        <v>577.654</v>
      </c>
      <c r="Z1868" s="172"/>
      <c r="AA1868" s="123">
        <v>56033</v>
      </c>
      <c r="AB1868" s="123">
        <v>196953.44000000012</v>
      </c>
      <c r="AC1868" s="123">
        <v>3297</v>
      </c>
      <c r="AD1868" s="123"/>
      <c r="AE1868" s="123"/>
      <c r="AF1868" s="123"/>
      <c r="AG1868" s="214"/>
      <c r="AH1868" s="229" t="str">
        <f t="shared" si="257"/>
        <v>a3</v>
      </c>
      <c r="AI1868" s="122"/>
      <c r="AJ1868" s="122"/>
      <c r="AK1868" s="122"/>
      <c r="AL1868" s="122"/>
      <c r="AM1868" s="122"/>
      <c r="AN1868" s="173">
        <v>5</v>
      </c>
      <c r="AO1868" s="173">
        <v>5</v>
      </c>
      <c r="AP1868" s="173"/>
      <c r="AQ1868" s="173">
        <v>3</v>
      </c>
      <c r="AR1868" s="173"/>
      <c r="AS1868" s="173">
        <v>2</v>
      </c>
      <c r="AT1868" s="173">
        <v>8</v>
      </c>
      <c r="AU1868" s="173">
        <v>4</v>
      </c>
      <c r="AV1868" s="173">
        <v>4</v>
      </c>
      <c r="AW1868" s="173">
        <v>3</v>
      </c>
      <c r="AX1868" s="173"/>
      <c r="AY1868" s="173">
        <v>2</v>
      </c>
      <c r="AZ1868" s="211">
        <f t="shared" si="263"/>
        <v>15</v>
      </c>
      <c r="BA1868" s="211">
        <f t="shared" si="264"/>
        <v>21</v>
      </c>
      <c r="BB1868" s="205">
        <f t="shared" si="258"/>
        <v>454021</v>
      </c>
      <c r="BC1868" s="205">
        <f t="shared" si="259"/>
        <v>396645</v>
      </c>
      <c r="BD1868" s="205">
        <f t="shared" si="260"/>
        <v>59671</v>
      </c>
      <c r="BE1868" s="205">
        <f t="shared" si="261"/>
        <v>2295</v>
      </c>
      <c r="BF1868" s="175">
        <v>394350</v>
      </c>
      <c r="BG1868" s="175">
        <v>33402</v>
      </c>
      <c r="BH1868" s="175">
        <v>102985</v>
      </c>
      <c r="BI1868" s="175">
        <v>57376</v>
      </c>
      <c r="BJ1868" s="175"/>
      <c r="BK1868" s="175">
        <v>89175</v>
      </c>
      <c r="BL1868" s="175">
        <v>59058</v>
      </c>
      <c r="BM1868" s="175">
        <v>48475</v>
      </c>
      <c r="BN1868" s="175">
        <v>33822</v>
      </c>
      <c r="BO1868" s="175">
        <v>29728</v>
      </c>
      <c r="BP1868" s="198">
        <f t="shared" si="262"/>
        <v>132713</v>
      </c>
    </row>
    <row r="1869" spans="1:68" s="116" customFormat="1" x14ac:dyDescent="0.15">
      <c r="A1869" s="117">
        <v>3820201002</v>
      </c>
      <c r="B1869" s="118" t="s">
        <v>2287</v>
      </c>
      <c r="C1869" s="118" t="s">
        <v>2700</v>
      </c>
      <c r="D1869" s="118" t="s">
        <v>2704</v>
      </c>
      <c r="E1869" s="118" t="s">
        <v>5048</v>
      </c>
      <c r="F1869" s="120">
        <v>22</v>
      </c>
      <c r="G1869" s="119">
        <v>1091316</v>
      </c>
      <c r="H1869" s="119"/>
      <c r="I1869" s="120" t="s">
        <v>5820</v>
      </c>
      <c r="J1869" s="120">
        <v>8500</v>
      </c>
      <c r="K1869" s="120">
        <v>1091316</v>
      </c>
      <c r="L1869" s="120">
        <v>0.35199999999999998</v>
      </c>
      <c r="M1869" s="121" t="s">
        <v>5654</v>
      </c>
      <c r="N1869" s="120">
        <v>2</v>
      </c>
      <c r="O1869" s="119">
        <v>226.7</v>
      </c>
      <c r="P1869" s="119">
        <v>34.799999999999997</v>
      </c>
      <c r="Q1869" s="119">
        <v>3.57</v>
      </c>
      <c r="R1869" s="120" t="s">
        <v>5655</v>
      </c>
      <c r="S1869" s="120">
        <v>31.2</v>
      </c>
      <c r="T1869" s="120"/>
      <c r="U1869" s="120"/>
      <c r="V1869" s="172">
        <v>989</v>
      </c>
      <c r="W1869" s="172">
        <v>176</v>
      </c>
      <c r="X1869" s="172">
        <v>703</v>
      </c>
      <c r="Y1869" s="172">
        <v>110</v>
      </c>
      <c r="Z1869" s="172"/>
      <c r="AA1869" s="123">
        <v>13572</v>
      </c>
      <c r="AB1869" s="123">
        <v>21018.480000000087</v>
      </c>
      <c r="AC1869" s="123">
        <v>565</v>
      </c>
      <c r="AD1869" s="123"/>
      <c r="AE1869" s="123"/>
      <c r="AF1869" s="123"/>
      <c r="AG1869" s="214"/>
      <c r="AH1869" s="229" t="str">
        <f t="shared" si="257"/>
        <v>b3</v>
      </c>
      <c r="AI1869" s="122"/>
      <c r="AJ1869" s="122"/>
      <c r="AK1869" s="122"/>
      <c r="AL1869" s="122"/>
      <c r="AM1869" s="122"/>
      <c r="AN1869" s="173">
        <v>1</v>
      </c>
      <c r="AO1869" s="173"/>
      <c r="AP1869" s="173"/>
      <c r="AQ1869" s="173"/>
      <c r="AR1869" s="173"/>
      <c r="AS1869" s="173"/>
      <c r="AT1869" s="173">
        <v>3</v>
      </c>
      <c r="AU1869" s="173">
        <v>1.5</v>
      </c>
      <c r="AV1869" s="173">
        <v>2</v>
      </c>
      <c r="AW1869" s="173">
        <v>1</v>
      </c>
      <c r="AX1869" s="173"/>
      <c r="AY1869" s="173">
        <v>0.5</v>
      </c>
      <c r="AZ1869" s="211">
        <f t="shared" si="263"/>
        <v>1</v>
      </c>
      <c r="BA1869" s="211">
        <f t="shared" si="264"/>
        <v>8</v>
      </c>
      <c r="BB1869" s="205">
        <f t="shared" si="258"/>
        <v>130187</v>
      </c>
      <c r="BC1869" s="205">
        <f t="shared" si="259"/>
        <v>104150</v>
      </c>
      <c r="BD1869" s="205">
        <f t="shared" si="260"/>
        <v>27078</v>
      </c>
      <c r="BE1869" s="205">
        <f t="shared" si="261"/>
        <v>1041</v>
      </c>
      <c r="BF1869" s="175">
        <v>103109</v>
      </c>
      <c r="BG1869" s="175">
        <v>7457</v>
      </c>
      <c r="BH1869" s="175">
        <v>51769</v>
      </c>
      <c r="BI1869" s="175">
        <v>26037</v>
      </c>
      <c r="BJ1869" s="175"/>
      <c r="BK1869" s="175">
        <v>12897</v>
      </c>
      <c r="BL1869" s="175">
        <v>1869</v>
      </c>
      <c r="BM1869" s="175">
        <v>14287</v>
      </c>
      <c r="BN1869" s="175">
        <v>8290</v>
      </c>
      <c r="BO1869" s="175">
        <v>7581</v>
      </c>
      <c r="BP1869" s="198">
        <f t="shared" si="262"/>
        <v>59350</v>
      </c>
    </row>
    <row r="1870" spans="1:68" s="116" customFormat="1" x14ac:dyDescent="0.15">
      <c r="A1870" s="117">
        <v>3820201003</v>
      </c>
      <c r="B1870" s="118" t="s">
        <v>2705</v>
      </c>
      <c r="C1870" s="118" t="s">
        <v>2700</v>
      </c>
      <c r="D1870" s="118" t="s">
        <v>2704</v>
      </c>
      <c r="E1870" s="118" t="s">
        <v>5049</v>
      </c>
      <c r="F1870" s="120">
        <v>6</v>
      </c>
      <c r="G1870" s="119">
        <v>253063</v>
      </c>
      <c r="H1870" s="119"/>
      <c r="I1870" s="120" t="s">
        <v>5820</v>
      </c>
      <c r="J1870" s="120">
        <v>1500</v>
      </c>
      <c r="K1870" s="120">
        <v>253063</v>
      </c>
      <c r="L1870" s="120">
        <v>0.46200000000000002</v>
      </c>
      <c r="M1870" s="121" t="s">
        <v>5657</v>
      </c>
      <c r="N1870" s="120">
        <v>1</v>
      </c>
      <c r="O1870" s="119">
        <v>200.8</v>
      </c>
      <c r="P1870" s="119">
        <v>31</v>
      </c>
      <c r="Q1870" s="119">
        <v>3.19</v>
      </c>
      <c r="R1870" s="120" t="s">
        <v>5660</v>
      </c>
      <c r="S1870" s="120">
        <v>0.55000000000000004</v>
      </c>
      <c r="T1870" s="120"/>
      <c r="U1870" s="120"/>
      <c r="V1870" s="172">
        <v>194.465</v>
      </c>
      <c r="W1870" s="172">
        <v>32.155999999999999</v>
      </c>
      <c r="X1870" s="172">
        <v>158.16499999999999</v>
      </c>
      <c r="Y1870" s="172">
        <v>4.1440000000000001</v>
      </c>
      <c r="Z1870" s="172"/>
      <c r="AA1870" s="123"/>
      <c r="AB1870" s="123"/>
      <c r="AC1870" s="123">
        <v>186</v>
      </c>
      <c r="AD1870" s="123"/>
      <c r="AE1870" s="123"/>
      <c r="AF1870" s="123"/>
      <c r="AG1870" s="214"/>
      <c r="AH1870" s="229" t="str">
        <f t="shared" si="257"/>
        <v>a3</v>
      </c>
      <c r="AI1870" s="122"/>
      <c r="AJ1870" s="122"/>
      <c r="AK1870" s="122"/>
      <c r="AL1870" s="122"/>
      <c r="AM1870" s="122"/>
      <c r="AN1870" s="173">
        <v>1</v>
      </c>
      <c r="AO1870" s="173"/>
      <c r="AP1870" s="173"/>
      <c r="AQ1870" s="173"/>
      <c r="AR1870" s="173"/>
      <c r="AS1870" s="173"/>
      <c r="AT1870" s="173"/>
      <c r="AU1870" s="173">
        <v>0.6</v>
      </c>
      <c r="AV1870" s="173"/>
      <c r="AW1870" s="173"/>
      <c r="AX1870" s="173"/>
      <c r="AY1870" s="173"/>
      <c r="AZ1870" s="211">
        <f t="shared" si="263"/>
        <v>1</v>
      </c>
      <c r="BA1870" s="211">
        <f t="shared" si="264"/>
        <v>0.6</v>
      </c>
      <c r="BB1870" s="205">
        <f t="shared" si="258"/>
        <v>33603</v>
      </c>
      <c r="BC1870" s="205">
        <f t="shared" si="259"/>
        <v>30634</v>
      </c>
      <c r="BD1870" s="205">
        <f t="shared" si="260"/>
        <v>3087</v>
      </c>
      <c r="BE1870" s="205">
        <f t="shared" si="261"/>
        <v>118</v>
      </c>
      <c r="BF1870" s="175">
        <v>30516</v>
      </c>
      <c r="BG1870" s="175">
        <v>2199</v>
      </c>
      <c r="BH1870" s="175">
        <v>6112</v>
      </c>
      <c r="BI1870" s="175">
        <v>2969</v>
      </c>
      <c r="BJ1870" s="175"/>
      <c r="BK1870" s="175">
        <v>6035</v>
      </c>
      <c r="BL1870" s="175">
        <v>6048</v>
      </c>
      <c r="BM1870" s="175">
        <v>3554</v>
      </c>
      <c r="BN1870" s="175">
        <v>2170</v>
      </c>
      <c r="BO1870" s="175">
        <v>4516</v>
      </c>
      <c r="BP1870" s="198">
        <f t="shared" si="262"/>
        <v>10628</v>
      </c>
    </row>
    <row r="1871" spans="1:68" s="116" customFormat="1" x14ac:dyDescent="0.15">
      <c r="A1871" s="117">
        <v>3820202004</v>
      </c>
      <c r="B1871" s="118" t="s">
        <v>2706</v>
      </c>
      <c r="C1871" s="118" t="s">
        <v>2700</v>
      </c>
      <c r="D1871" s="118" t="s">
        <v>2704</v>
      </c>
      <c r="E1871" s="118" t="s">
        <v>5050</v>
      </c>
      <c r="F1871" s="120">
        <v>36</v>
      </c>
      <c r="G1871" s="119"/>
      <c r="H1871" s="119"/>
      <c r="I1871" s="120" t="s">
        <v>5820</v>
      </c>
      <c r="J1871" s="120">
        <v>731</v>
      </c>
      <c r="K1871" s="120">
        <v>91494</v>
      </c>
      <c r="L1871" s="120">
        <v>0.34300000000000003</v>
      </c>
      <c r="M1871" s="121" t="s">
        <v>5662</v>
      </c>
      <c r="N1871" s="120">
        <v>1</v>
      </c>
      <c r="O1871" s="119">
        <v>82.5</v>
      </c>
      <c r="P1871" s="119">
        <v>8.8000000000000007</v>
      </c>
      <c r="Q1871" s="119">
        <v>1.56</v>
      </c>
      <c r="R1871" s="120" t="s">
        <v>5660</v>
      </c>
      <c r="S1871" s="120">
        <v>0.2</v>
      </c>
      <c r="T1871" s="120"/>
      <c r="U1871" s="120"/>
      <c r="V1871" s="172">
        <v>165</v>
      </c>
      <c r="W1871" s="172"/>
      <c r="X1871" s="172">
        <v>117</v>
      </c>
      <c r="Y1871" s="172">
        <v>48</v>
      </c>
      <c r="Z1871" s="172"/>
      <c r="AA1871" s="123">
        <v>125.6</v>
      </c>
      <c r="AB1871" s="123"/>
      <c r="AC1871" s="123">
        <v>13</v>
      </c>
      <c r="AD1871" s="123"/>
      <c r="AE1871" s="123"/>
      <c r="AF1871" s="123"/>
      <c r="AG1871" s="214"/>
      <c r="AH1871" s="229" t="str">
        <f t="shared" si="257"/>
        <v>a3</v>
      </c>
      <c r="AI1871" s="122"/>
      <c r="AJ1871" s="122"/>
      <c r="AK1871" s="122"/>
      <c r="AL1871" s="122"/>
      <c r="AM1871" s="122"/>
      <c r="AN1871" s="173"/>
      <c r="AO1871" s="173"/>
      <c r="AP1871" s="173"/>
      <c r="AQ1871" s="173"/>
      <c r="AR1871" s="173"/>
      <c r="AS1871" s="173"/>
      <c r="AT1871" s="173"/>
      <c r="AU1871" s="173"/>
      <c r="AV1871" s="173"/>
      <c r="AW1871" s="173"/>
      <c r="AX1871" s="173"/>
      <c r="AY1871" s="173"/>
      <c r="AZ1871" s="211">
        <f t="shared" si="263"/>
        <v>0</v>
      </c>
      <c r="BA1871" s="211">
        <f t="shared" si="264"/>
        <v>0</v>
      </c>
      <c r="BB1871" s="205">
        <f t="shared" si="258"/>
        <v>0</v>
      </c>
      <c r="BC1871" s="205">
        <f t="shared" si="259"/>
        <v>0</v>
      </c>
      <c r="BD1871" s="205">
        <f t="shared" si="260"/>
        <v>0</v>
      </c>
      <c r="BE1871" s="205">
        <f t="shared" si="261"/>
        <v>0</v>
      </c>
      <c r="BF1871" s="175"/>
      <c r="BG1871" s="175"/>
      <c r="BH1871" s="175"/>
      <c r="BI1871" s="175"/>
      <c r="BJ1871" s="175"/>
      <c r="BK1871" s="175"/>
      <c r="BL1871" s="175"/>
      <c r="BM1871" s="175"/>
      <c r="BN1871" s="175"/>
      <c r="BO1871" s="175"/>
      <c r="BP1871" s="198">
        <f t="shared" si="262"/>
        <v>0</v>
      </c>
    </row>
    <row r="1872" spans="1:68" s="116" customFormat="1" x14ac:dyDescent="0.15">
      <c r="A1872" s="117">
        <v>3820202005</v>
      </c>
      <c r="B1872" s="118" t="s">
        <v>2707</v>
      </c>
      <c r="C1872" s="118" t="s">
        <v>2700</v>
      </c>
      <c r="D1872" s="118" t="s">
        <v>2704</v>
      </c>
      <c r="E1872" s="118" t="s">
        <v>5051</v>
      </c>
      <c r="F1872" s="120">
        <v>16</v>
      </c>
      <c r="G1872" s="119">
        <v>177072</v>
      </c>
      <c r="H1872" s="119"/>
      <c r="I1872" s="120" t="s">
        <v>5820</v>
      </c>
      <c r="J1872" s="120">
        <v>1320</v>
      </c>
      <c r="K1872" s="120">
        <v>177072</v>
      </c>
      <c r="L1872" s="120">
        <v>0.36799999999999999</v>
      </c>
      <c r="M1872" s="121" t="s">
        <v>5657</v>
      </c>
      <c r="N1872" s="120">
        <v>1</v>
      </c>
      <c r="O1872" s="119">
        <v>185.8</v>
      </c>
      <c r="P1872" s="119">
        <v>27.4</v>
      </c>
      <c r="Q1872" s="119">
        <v>3.4</v>
      </c>
      <c r="R1872" s="120" t="s">
        <v>5660</v>
      </c>
      <c r="S1872" s="120">
        <v>0.33</v>
      </c>
      <c r="T1872" s="120"/>
      <c r="U1872" s="120"/>
      <c r="V1872" s="172">
        <v>187.26599999999999</v>
      </c>
      <c r="W1872" s="172"/>
      <c r="X1872" s="172">
        <v>167.041</v>
      </c>
      <c r="Y1872" s="172">
        <v>20.225000000000001</v>
      </c>
      <c r="Z1872" s="172"/>
      <c r="AA1872" s="123">
        <v>1357.3</v>
      </c>
      <c r="AB1872" s="123"/>
      <c r="AC1872" s="123">
        <v>92</v>
      </c>
      <c r="AD1872" s="123"/>
      <c r="AE1872" s="123"/>
      <c r="AF1872" s="123"/>
      <c r="AG1872" s="214"/>
      <c r="AH1872" s="229" t="str">
        <f t="shared" si="257"/>
        <v>a3</v>
      </c>
      <c r="AI1872" s="122"/>
      <c r="AJ1872" s="122"/>
      <c r="AK1872" s="122"/>
      <c r="AL1872" s="122"/>
      <c r="AM1872" s="122"/>
      <c r="AN1872" s="173">
        <v>1</v>
      </c>
      <c r="AO1872" s="173"/>
      <c r="AP1872" s="173"/>
      <c r="AQ1872" s="173"/>
      <c r="AR1872" s="173"/>
      <c r="AS1872" s="173"/>
      <c r="AT1872" s="173">
        <v>0.5</v>
      </c>
      <c r="AU1872" s="173">
        <v>0.5</v>
      </c>
      <c r="AV1872" s="173">
        <v>0.5</v>
      </c>
      <c r="AW1872" s="173">
        <v>0.5</v>
      </c>
      <c r="AX1872" s="173"/>
      <c r="AY1872" s="173"/>
      <c r="AZ1872" s="211">
        <f t="shared" si="263"/>
        <v>1</v>
      </c>
      <c r="BA1872" s="211">
        <f t="shared" si="264"/>
        <v>2</v>
      </c>
      <c r="BB1872" s="205">
        <f t="shared" si="258"/>
        <v>21835</v>
      </c>
      <c r="BC1872" s="205">
        <f t="shared" si="259"/>
        <v>18970</v>
      </c>
      <c r="BD1872" s="205">
        <f t="shared" si="260"/>
        <v>2979</v>
      </c>
      <c r="BE1872" s="205">
        <f t="shared" si="261"/>
        <v>114</v>
      </c>
      <c r="BF1872" s="175">
        <v>18856</v>
      </c>
      <c r="BG1872" s="175">
        <v>1381</v>
      </c>
      <c r="BH1872" s="175">
        <v>6275</v>
      </c>
      <c r="BI1872" s="175">
        <v>2865</v>
      </c>
      <c r="BJ1872" s="175"/>
      <c r="BK1872" s="175">
        <v>995</v>
      </c>
      <c r="BL1872" s="175">
        <v>1406</v>
      </c>
      <c r="BM1872" s="175">
        <v>3330</v>
      </c>
      <c r="BN1872" s="175">
        <v>1419</v>
      </c>
      <c r="BO1872" s="175">
        <v>4164</v>
      </c>
      <c r="BP1872" s="198">
        <f t="shared" si="262"/>
        <v>10439</v>
      </c>
    </row>
    <row r="1873" spans="1:68" s="116" customFormat="1" x14ac:dyDescent="0.15">
      <c r="A1873" s="117">
        <v>3820202006</v>
      </c>
      <c r="B1873" s="118" t="s">
        <v>2708</v>
      </c>
      <c r="C1873" s="118" t="s">
        <v>2700</v>
      </c>
      <c r="D1873" s="118" t="s">
        <v>2704</v>
      </c>
      <c r="E1873" s="118" t="s">
        <v>5052</v>
      </c>
      <c r="F1873" s="120">
        <v>15</v>
      </c>
      <c r="G1873" s="119"/>
      <c r="H1873" s="119"/>
      <c r="I1873" s="120" t="s">
        <v>5820</v>
      </c>
      <c r="J1873" s="120">
        <v>1200</v>
      </c>
      <c r="K1873" s="120">
        <v>187439</v>
      </c>
      <c r="L1873" s="120">
        <v>0.42799999999999999</v>
      </c>
      <c r="M1873" s="121" t="s">
        <v>5657</v>
      </c>
      <c r="N1873" s="120">
        <v>1</v>
      </c>
      <c r="O1873" s="119">
        <v>230</v>
      </c>
      <c r="P1873" s="119">
        <v>44.3</v>
      </c>
      <c r="Q1873" s="119">
        <v>7.6</v>
      </c>
      <c r="R1873" s="120" t="s">
        <v>5660</v>
      </c>
      <c r="S1873" s="120">
        <v>0.435</v>
      </c>
      <c r="T1873" s="120"/>
      <c r="U1873" s="120"/>
      <c r="V1873" s="172">
        <v>207.82599999999999</v>
      </c>
      <c r="W1873" s="172"/>
      <c r="X1873" s="172">
        <v>167.3</v>
      </c>
      <c r="Y1873" s="172">
        <v>40.526000000000003</v>
      </c>
      <c r="Z1873" s="172"/>
      <c r="AA1873" s="123">
        <v>3262.2</v>
      </c>
      <c r="AB1873" s="123"/>
      <c r="AC1873" s="123">
        <v>160</v>
      </c>
      <c r="AD1873" s="123"/>
      <c r="AE1873" s="123"/>
      <c r="AF1873" s="123"/>
      <c r="AG1873" s="214"/>
      <c r="AH1873" s="229" t="str">
        <f t="shared" si="257"/>
        <v>a3</v>
      </c>
      <c r="AI1873" s="122"/>
      <c r="AJ1873" s="122"/>
      <c r="AK1873" s="122"/>
      <c r="AL1873" s="122"/>
      <c r="AM1873" s="122"/>
      <c r="AN1873" s="173">
        <v>1</v>
      </c>
      <c r="AO1873" s="173"/>
      <c r="AP1873" s="173"/>
      <c r="AQ1873" s="173"/>
      <c r="AR1873" s="173"/>
      <c r="AS1873" s="173"/>
      <c r="AT1873" s="173">
        <v>0.5</v>
      </c>
      <c r="AU1873" s="173">
        <v>0.5</v>
      </c>
      <c r="AV1873" s="173">
        <v>0.5</v>
      </c>
      <c r="AW1873" s="173">
        <v>0.5</v>
      </c>
      <c r="AX1873" s="173"/>
      <c r="AY1873" s="173"/>
      <c r="AZ1873" s="211">
        <f t="shared" si="263"/>
        <v>1</v>
      </c>
      <c r="BA1873" s="211">
        <f t="shared" si="264"/>
        <v>2</v>
      </c>
      <c r="BB1873" s="205">
        <f t="shared" si="258"/>
        <v>31426</v>
      </c>
      <c r="BC1873" s="205">
        <f t="shared" si="259"/>
        <v>27965</v>
      </c>
      <c r="BD1873" s="205">
        <f t="shared" si="260"/>
        <v>3599</v>
      </c>
      <c r="BE1873" s="205">
        <f t="shared" si="261"/>
        <v>138</v>
      </c>
      <c r="BF1873" s="175">
        <v>27827</v>
      </c>
      <c r="BG1873" s="175">
        <v>2081</v>
      </c>
      <c r="BH1873" s="175">
        <v>9362</v>
      </c>
      <c r="BI1873" s="175">
        <v>3461</v>
      </c>
      <c r="BJ1873" s="175"/>
      <c r="BK1873" s="175"/>
      <c r="BL1873" s="175">
        <v>1036</v>
      </c>
      <c r="BM1873" s="175">
        <v>3577</v>
      </c>
      <c r="BN1873" s="175">
        <v>2458</v>
      </c>
      <c r="BO1873" s="175">
        <v>9451</v>
      </c>
      <c r="BP1873" s="198">
        <f t="shared" si="262"/>
        <v>18813</v>
      </c>
    </row>
    <row r="1874" spans="1:68" s="116" customFormat="1" x14ac:dyDescent="0.15">
      <c r="A1874" s="117">
        <v>3820202007</v>
      </c>
      <c r="B1874" s="118" t="s">
        <v>2709</v>
      </c>
      <c r="C1874" s="118" t="s">
        <v>2700</v>
      </c>
      <c r="D1874" s="118" t="s">
        <v>2704</v>
      </c>
      <c r="E1874" s="118" t="s">
        <v>5053</v>
      </c>
      <c r="F1874" s="120">
        <v>14</v>
      </c>
      <c r="G1874" s="119">
        <v>114518</v>
      </c>
      <c r="H1874" s="119"/>
      <c r="I1874" s="120" t="s">
        <v>5820</v>
      </c>
      <c r="J1874" s="120">
        <v>1140</v>
      </c>
      <c r="K1874" s="120">
        <v>114518</v>
      </c>
      <c r="L1874" s="120">
        <v>0.27500000000000002</v>
      </c>
      <c r="M1874" s="121" t="s">
        <v>5657</v>
      </c>
      <c r="N1874" s="120">
        <v>1</v>
      </c>
      <c r="O1874" s="119">
        <v>239.2</v>
      </c>
      <c r="P1874" s="119">
        <v>34.6</v>
      </c>
      <c r="Q1874" s="119">
        <v>4.18</v>
      </c>
      <c r="R1874" s="120" t="s">
        <v>5660</v>
      </c>
      <c r="S1874" s="120">
        <v>0.105</v>
      </c>
      <c r="T1874" s="120"/>
      <c r="U1874" s="120"/>
      <c r="V1874" s="172">
        <v>164.81800000000001</v>
      </c>
      <c r="W1874" s="172"/>
      <c r="X1874" s="172">
        <v>96.582999999999998</v>
      </c>
      <c r="Y1874" s="172">
        <v>68.234999999999999</v>
      </c>
      <c r="Z1874" s="172"/>
      <c r="AA1874" s="123">
        <v>970.4</v>
      </c>
      <c r="AB1874" s="123"/>
      <c r="AC1874" s="123">
        <v>85</v>
      </c>
      <c r="AD1874" s="123"/>
      <c r="AE1874" s="123"/>
      <c r="AF1874" s="123"/>
      <c r="AG1874" s="214"/>
      <c r="AH1874" s="229" t="str">
        <f t="shared" si="257"/>
        <v>a3</v>
      </c>
      <c r="AI1874" s="122"/>
      <c r="AJ1874" s="122"/>
      <c r="AK1874" s="122"/>
      <c r="AL1874" s="122"/>
      <c r="AM1874" s="122"/>
      <c r="AN1874" s="173">
        <v>1</v>
      </c>
      <c r="AO1874" s="173"/>
      <c r="AP1874" s="173"/>
      <c r="AQ1874" s="173"/>
      <c r="AR1874" s="173"/>
      <c r="AS1874" s="173"/>
      <c r="AT1874" s="173">
        <v>0.5</v>
      </c>
      <c r="AU1874" s="173">
        <v>0.5</v>
      </c>
      <c r="AV1874" s="173">
        <v>0.5</v>
      </c>
      <c r="AW1874" s="173">
        <v>0.5</v>
      </c>
      <c r="AX1874" s="173"/>
      <c r="AY1874" s="173"/>
      <c r="AZ1874" s="211">
        <f t="shared" si="263"/>
        <v>1</v>
      </c>
      <c r="BA1874" s="211">
        <f t="shared" si="264"/>
        <v>2</v>
      </c>
      <c r="BB1874" s="205">
        <f t="shared" si="258"/>
        <v>19927</v>
      </c>
      <c r="BC1874" s="205">
        <f t="shared" si="259"/>
        <v>16884</v>
      </c>
      <c r="BD1874" s="205">
        <f t="shared" si="260"/>
        <v>3164</v>
      </c>
      <c r="BE1874" s="205">
        <f t="shared" si="261"/>
        <v>121</v>
      </c>
      <c r="BF1874" s="175">
        <v>16763</v>
      </c>
      <c r="BG1874" s="175">
        <v>1216</v>
      </c>
      <c r="BH1874" s="175">
        <v>5610</v>
      </c>
      <c r="BI1874" s="175">
        <v>3043</v>
      </c>
      <c r="BJ1874" s="175"/>
      <c r="BK1874" s="175">
        <v>1142</v>
      </c>
      <c r="BL1874" s="175">
        <v>756</v>
      </c>
      <c r="BM1874" s="175">
        <v>3201</v>
      </c>
      <c r="BN1874" s="175">
        <v>1179</v>
      </c>
      <c r="BO1874" s="175">
        <v>3780</v>
      </c>
      <c r="BP1874" s="198">
        <f t="shared" si="262"/>
        <v>9390</v>
      </c>
    </row>
    <row r="1875" spans="1:68" s="116" customFormat="1" x14ac:dyDescent="0.15">
      <c r="A1875" s="117">
        <v>3820202008</v>
      </c>
      <c r="B1875" s="118" t="s">
        <v>2710</v>
      </c>
      <c r="C1875" s="118" t="s">
        <v>2700</v>
      </c>
      <c r="D1875" s="118" t="s">
        <v>2704</v>
      </c>
      <c r="E1875" s="118" t="s">
        <v>5054</v>
      </c>
      <c r="F1875" s="120">
        <v>10</v>
      </c>
      <c r="G1875" s="119"/>
      <c r="H1875" s="119"/>
      <c r="I1875" s="120" t="s">
        <v>5820</v>
      </c>
      <c r="J1875" s="120">
        <v>600</v>
      </c>
      <c r="K1875" s="120">
        <v>149454</v>
      </c>
      <c r="L1875" s="120">
        <v>0.68200000000000005</v>
      </c>
      <c r="M1875" s="121" t="s">
        <v>5657</v>
      </c>
      <c r="N1875" s="120">
        <v>1</v>
      </c>
      <c r="O1875" s="119">
        <v>154.30000000000001</v>
      </c>
      <c r="P1875" s="119">
        <v>29.6</v>
      </c>
      <c r="Q1875" s="119">
        <v>3.58</v>
      </c>
      <c r="R1875" s="120" t="s">
        <v>5660</v>
      </c>
      <c r="S1875" s="120">
        <v>1.2</v>
      </c>
      <c r="T1875" s="120"/>
      <c r="U1875" s="120"/>
      <c r="V1875" s="172">
        <v>142.995</v>
      </c>
      <c r="W1875" s="172"/>
      <c r="X1875" s="172">
        <v>111.536</v>
      </c>
      <c r="Y1875" s="172">
        <v>31.459</v>
      </c>
      <c r="Z1875" s="172"/>
      <c r="AA1875" s="123">
        <v>1488.6</v>
      </c>
      <c r="AB1875" s="123"/>
      <c r="AC1875" s="123">
        <v>100.08</v>
      </c>
      <c r="AD1875" s="123"/>
      <c r="AE1875" s="123"/>
      <c r="AF1875" s="123"/>
      <c r="AG1875" s="214"/>
      <c r="AH1875" s="229" t="str">
        <f t="shared" si="257"/>
        <v>a3</v>
      </c>
      <c r="AI1875" s="122"/>
      <c r="AJ1875" s="122"/>
      <c r="AK1875" s="122"/>
      <c r="AL1875" s="122"/>
      <c r="AM1875" s="122"/>
      <c r="AN1875" s="173">
        <v>1</v>
      </c>
      <c r="AO1875" s="173"/>
      <c r="AP1875" s="173"/>
      <c r="AQ1875" s="173"/>
      <c r="AR1875" s="173"/>
      <c r="AS1875" s="173"/>
      <c r="AT1875" s="173">
        <v>0.5</v>
      </c>
      <c r="AU1875" s="173">
        <v>0.5</v>
      </c>
      <c r="AV1875" s="173">
        <v>0.5</v>
      </c>
      <c r="AW1875" s="173">
        <v>0.5</v>
      </c>
      <c r="AX1875" s="173"/>
      <c r="AY1875" s="173"/>
      <c r="AZ1875" s="211">
        <f t="shared" si="263"/>
        <v>1</v>
      </c>
      <c r="BA1875" s="211">
        <f t="shared" si="264"/>
        <v>2</v>
      </c>
      <c r="BB1875" s="205">
        <f t="shared" si="258"/>
        <v>18505</v>
      </c>
      <c r="BC1875" s="205">
        <f t="shared" si="259"/>
        <v>16515</v>
      </c>
      <c r="BD1875" s="205">
        <f t="shared" si="260"/>
        <v>2069</v>
      </c>
      <c r="BE1875" s="205">
        <f t="shared" si="261"/>
        <v>79</v>
      </c>
      <c r="BF1875" s="175">
        <v>16436</v>
      </c>
      <c r="BG1875" s="175">
        <v>1193</v>
      </c>
      <c r="BH1875" s="175">
        <v>4645</v>
      </c>
      <c r="BI1875" s="175">
        <v>1990</v>
      </c>
      <c r="BJ1875" s="175"/>
      <c r="BK1875" s="175">
        <v>946</v>
      </c>
      <c r="BL1875" s="175">
        <v>1548</v>
      </c>
      <c r="BM1875" s="175">
        <v>2520</v>
      </c>
      <c r="BN1875" s="175">
        <v>1389</v>
      </c>
      <c r="BO1875" s="175">
        <v>4274</v>
      </c>
      <c r="BP1875" s="198">
        <f t="shared" si="262"/>
        <v>8919</v>
      </c>
    </row>
    <row r="1876" spans="1:68" s="116" customFormat="1" x14ac:dyDescent="0.15">
      <c r="A1876" s="117">
        <v>3820202009</v>
      </c>
      <c r="B1876" s="118" t="s">
        <v>2711</v>
      </c>
      <c r="C1876" s="118" t="s">
        <v>2700</v>
      </c>
      <c r="D1876" s="118" t="s">
        <v>2704</v>
      </c>
      <c r="E1876" s="118" t="s">
        <v>5055</v>
      </c>
      <c r="F1876" s="120">
        <v>6</v>
      </c>
      <c r="G1876" s="119">
        <v>81151</v>
      </c>
      <c r="H1876" s="119"/>
      <c r="I1876" s="120" t="s">
        <v>5820</v>
      </c>
      <c r="J1876" s="120">
        <v>1035</v>
      </c>
      <c r="K1876" s="120">
        <v>81151</v>
      </c>
      <c r="L1876" s="120">
        <v>0.215</v>
      </c>
      <c r="M1876" s="121" t="s">
        <v>5657</v>
      </c>
      <c r="N1876" s="120">
        <v>1</v>
      </c>
      <c r="O1876" s="119">
        <v>200.5</v>
      </c>
      <c r="P1876" s="119">
        <v>30.8</v>
      </c>
      <c r="Q1876" s="119">
        <v>4.09</v>
      </c>
      <c r="R1876" s="120" t="s">
        <v>5660</v>
      </c>
      <c r="S1876" s="120">
        <v>0.255</v>
      </c>
      <c r="T1876" s="120"/>
      <c r="U1876" s="120"/>
      <c r="V1876" s="172">
        <v>142.61500000000001</v>
      </c>
      <c r="W1876" s="172"/>
      <c r="X1876" s="172">
        <v>97.691000000000003</v>
      </c>
      <c r="Y1876" s="172">
        <v>44.923999999999999</v>
      </c>
      <c r="Z1876" s="172"/>
      <c r="AA1876" s="123">
        <v>594.29999999999995</v>
      </c>
      <c r="AB1876" s="123"/>
      <c r="AC1876" s="123">
        <v>50.01</v>
      </c>
      <c r="AD1876" s="123"/>
      <c r="AE1876" s="123"/>
      <c r="AF1876" s="123"/>
      <c r="AG1876" s="214"/>
      <c r="AH1876" s="229" t="str">
        <f t="shared" si="257"/>
        <v>a3</v>
      </c>
      <c r="AI1876" s="122"/>
      <c r="AJ1876" s="122"/>
      <c r="AK1876" s="122"/>
      <c r="AL1876" s="122"/>
      <c r="AM1876" s="122"/>
      <c r="AN1876" s="173">
        <v>1</v>
      </c>
      <c r="AO1876" s="173"/>
      <c r="AP1876" s="173"/>
      <c r="AQ1876" s="173"/>
      <c r="AR1876" s="173"/>
      <c r="AS1876" s="173"/>
      <c r="AT1876" s="173">
        <v>0.5</v>
      </c>
      <c r="AU1876" s="173">
        <v>0.5</v>
      </c>
      <c r="AV1876" s="173">
        <v>0.5</v>
      </c>
      <c r="AW1876" s="173">
        <v>0.5</v>
      </c>
      <c r="AX1876" s="173"/>
      <c r="AY1876" s="173"/>
      <c r="AZ1876" s="211">
        <f t="shared" si="263"/>
        <v>1</v>
      </c>
      <c r="BA1876" s="211">
        <f t="shared" si="264"/>
        <v>2</v>
      </c>
      <c r="BB1876" s="205">
        <f t="shared" si="258"/>
        <v>17781</v>
      </c>
      <c r="BC1876" s="205">
        <f t="shared" si="259"/>
        <v>15085</v>
      </c>
      <c r="BD1876" s="205">
        <f t="shared" si="260"/>
        <v>2803</v>
      </c>
      <c r="BE1876" s="205">
        <f t="shared" si="261"/>
        <v>107</v>
      </c>
      <c r="BF1876" s="175">
        <v>14978</v>
      </c>
      <c r="BG1876" s="175">
        <v>1070</v>
      </c>
      <c r="BH1876" s="175">
        <v>5433</v>
      </c>
      <c r="BI1876" s="175">
        <v>2696</v>
      </c>
      <c r="BJ1876" s="175"/>
      <c r="BK1876" s="175">
        <v>1</v>
      </c>
      <c r="BL1876" s="175">
        <v>151</v>
      </c>
      <c r="BM1876" s="175">
        <v>2313</v>
      </c>
      <c r="BN1876" s="175">
        <v>736</v>
      </c>
      <c r="BO1876" s="175">
        <v>5381</v>
      </c>
      <c r="BP1876" s="198">
        <f t="shared" si="262"/>
        <v>10814</v>
      </c>
    </row>
    <row r="1877" spans="1:68" s="116" customFormat="1" x14ac:dyDescent="0.15">
      <c r="A1877" s="117">
        <v>3820301001</v>
      </c>
      <c r="B1877" s="118" t="s">
        <v>2712</v>
      </c>
      <c r="C1877" s="118" t="s">
        <v>2700</v>
      </c>
      <c r="D1877" s="118" t="s">
        <v>2713</v>
      </c>
      <c r="E1877" s="118" t="s">
        <v>5056</v>
      </c>
      <c r="F1877" s="120">
        <v>15</v>
      </c>
      <c r="G1877" s="119">
        <v>2557157</v>
      </c>
      <c r="H1877" s="119"/>
      <c r="I1877" s="120" t="s">
        <v>5820</v>
      </c>
      <c r="J1877" s="120">
        <v>10500</v>
      </c>
      <c r="K1877" s="120">
        <v>2557157</v>
      </c>
      <c r="L1877" s="120">
        <v>0.66700000000000004</v>
      </c>
      <c r="M1877" s="121" t="s">
        <v>5654</v>
      </c>
      <c r="N1877" s="120">
        <v>1</v>
      </c>
      <c r="O1877" s="119">
        <v>201</v>
      </c>
      <c r="P1877" s="119"/>
      <c r="Q1877" s="119"/>
      <c r="R1877" s="120" t="s">
        <v>5655</v>
      </c>
      <c r="S1877" s="120">
        <v>51.1</v>
      </c>
      <c r="T1877" s="120"/>
      <c r="U1877" s="120"/>
      <c r="V1877" s="172">
        <v>1915</v>
      </c>
      <c r="W1877" s="172">
        <v>191</v>
      </c>
      <c r="X1877" s="172">
        <v>1150</v>
      </c>
      <c r="Y1877" s="172">
        <v>306</v>
      </c>
      <c r="Z1877" s="172">
        <v>268</v>
      </c>
      <c r="AA1877" s="123">
        <v>513</v>
      </c>
      <c r="AB1877" s="123"/>
      <c r="AC1877" s="123">
        <v>460</v>
      </c>
      <c r="AD1877" s="123"/>
      <c r="AE1877" s="123"/>
      <c r="AF1877" s="123"/>
      <c r="AG1877" s="214"/>
      <c r="AH1877" s="229" t="str">
        <f t="shared" si="257"/>
        <v>a3</v>
      </c>
      <c r="AI1877" s="122"/>
      <c r="AJ1877" s="122"/>
      <c r="AK1877" s="122"/>
      <c r="AL1877" s="122"/>
      <c r="AM1877" s="122"/>
      <c r="AN1877" s="173">
        <v>1</v>
      </c>
      <c r="AO1877" s="173"/>
      <c r="AP1877" s="173"/>
      <c r="AQ1877" s="173"/>
      <c r="AR1877" s="173"/>
      <c r="AS1877" s="173">
        <v>1</v>
      </c>
      <c r="AT1877" s="173">
        <v>4</v>
      </c>
      <c r="AU1877" s="173">
        <v>4</v>
      </c>
      <c r="AV1877" s="173">
        <v>1.5</v>
      </c>
      <c r="AW1877" s="173">
        <v>1.5</v>
      </c>
      <c r="AX1877" s="173">
        <v>2</v>
      </c>
      <c r="AY1877" s="173">
        <v>1</v>
      </c>
      <c r="AZ1877" s="211">
        <f t="shared" si="263"/>
        <v>2</v>
      </c>
      <c r="BA1877" s="211">
        <f t="shared" si="264"/>
        <v>14</v>
      </c>
      <c r="BB1877" s="205">
        <f t="shared" si="258"/>
        <v>269574</v>
      </c>
      <c r="BC1877" s="205">
        <f t="shared" si="259"/>
        <v>195555</v>
      </c>
      <c r="BD1877" s="205">
        <f t="shared" si="260"/>
        <v>79590</v>
      </c>
      <c r="BE1877" s="205">
        <f t="shared" si="261"/>
        <v>5571</v>
      </c>
      <c r="BF1877" s="175">
        <v>189984</v>
      </c>
      <c r="BG1877" s="175">
        <v>9090</v>
      </c>
      <c r="BH1877" s="175">
        <v>79590</v>
      </c>
      <c r="BI1877" s="175">
        <v>62080</v>
      </c>
      <c r="BJ1877" s="175">
        <v>11939</v>
      </c>
      <c r="BK1877" s="175">
        <v>29766</v>
      </c>
      <c r="BL1877" s="175">
        <v>23457</v>
      </c>
      <c r="BM1877" s="175">
        <v>25667</v>
      </c>
      <c r="BN1877" s="175">
        <v>12095</v>
      </c>
      <c r="BO1877" s="175">
        <v>15890</v>
      </c>
      <c r="BP1877" s="198">
        <f t="shared" si="262"/>
        <v>95480</v>
      </c>
    </row>
    <row r="1878" spans="1:68" s="116" customFormat="1" x14ac:dyDescent="0.15">
      <c r="A1878" s="117">
        <v>3820401001</v>
      </c>
      <c r="B1878" s="118" t="s">
        <v>2714</v>
      </c>
      <c r="C1878" s="118" t="s">
        <v>2700</v>
      </c>
      <c r="D1878" s="118" t="s">
        <v>2715</v>
      </c>
      <c r="E1878" s="118" t="s">
        <v>5057</v>
      </c>
      <c r="F1878" s="120">
        <v>28</v>
      </c>
      <c r="G1878" s="119">
        <v>5441370</v>
      </c>
      <c r="H1878" s="119">
        <v>521019</v>
      </c>
      <c r="I1878" s="120" t="s">
        <v>5821</v>
      </c>
      <c r="J1878" s="120">
        <v>16500</v>
      </c>
      <c r="K1878" s="120">
        <v>6421931</v>
      </c>
      <c r="L1878" s="120">
        <v>1.0660000000000001</v>
      </c>
      <c r="M1878" s="121" t="s">
        <v>5654</v>
      </c>
      <c r="N1878" s="120">
        <v>1</v>
      </c>
      <c r="O1878" s="119">
        <v>107.5</v>
      </c>
      <c r="P1878" s="119"/>
      <c r="Q1878" s="119"/>
      <c r="R1878" s="120" t="s">
        <v>5655</v>
      </c>
      <c r="S1878" s="120">
        <v>45.2</v>
      </c>
      <c r="T1878" s="120"/>
      <c r="U1878" s="120"/>
      <c r="V1878" s="172">
        <v>1811</v>
      </c>
      <c r="W1878" s="172">
        <v>902</v>
      </c>
      <c r="X1878" s="172">
        <v>596</v>
      </c>
      <c r="Y1878" s="172">
        <v>98</v>
      </c>
      <c r="Z1878" s="172">
        <v>215</v>
      </c>
      <c r="AA1878" s="123">
        <v>13095</v>
      </c>
      <c r="AB1878" s="123">
        <v>37832.400000000038</v>
      </c>
      <c r="AC1878" s="123">
        <v>962</v>
      </c>
      <c r="AD1878" s="123"/>
      <c r="AE1878" s="123"/>
      <c r="AF1878" s="123"/>
      <c r="AG1878" s="214"/>
      <c r="AH1878" s="229" t="str">
        <f t="shared" si="257"/>
        <v>a3</v>
      </c>
      <c r="AI1878" s="122"/>
      <c r="AJ1878" s="122"/>
      <c r="AK1878" s="122"/>
      <c r="AL1878" s="122"/>
      <c r="AM1878" s="122"/>
      <c r="AN1878" s="173">
        <v>1</v>
      </c>
      <c r="AO1878" s="173">
        <v>1</v>
      </c>
      <c r="AP1878" s="173">
        <v>1</v>
      </c>
      <c r="AQ1878" s="173"/>
      <c r="AR1878" s="173"/>
      <c r="AS1878" s="173">
        <v>3</v>
      </c>
      <c r="AT1878" s="173">
        <v>6</v>
      </c>
      <c r="AU1878" s="173">
        <v>5</v>
      </c>
      <c r="AV1878" s="173">
        <v>3</v>
      </c>
      <c r="AW1878" s="173">
        <v>2</v>
      </c>
      <c r="AX1878" s="173">
        <v>1</v>
      </c>
      <c r="AY1878" s="173">
        <v>1</v>
      </c>
      <c r="AZ1878" s="211">
        <f t="shared" si="263"/>
        <v>6</v>
      </c>
      <c r="BA1878" s="211">
        <f t="shared" si="264"/>
        <v>18</v>
      </c>
      <c r="BB1878" s="205">
        <f t="shared" si="258"/>
        <v>228289</v>
      </c>
      <c r="BC1878" s="205">
        <f t="shared" si="259"/>
        <v>154114</v>
      </c>
      <c r="BD1878" s="205">
        <f t="shared" si="260"/>
        <v>82417</v>
      </c>
      <c r="BE1878" s="205">
        <f t="shared" si="261"/>
        <v>8242</v>
      </c>
      <c r="BF1878" s="175">
        <v>145872</v>
      </c>
      <c r="BG1878" s="175"/>
      <c r="BH1878" s="175">
        <v>82417</v>
      </c>
      <c r="BI1878" s="175">
        <v>70054</v>
      </c>
      <c r="BJ1878" s="175">
        <v>4121</v>
      </c>
      <c r="BK1878" s="175">
        <v>13689</v>
      </c>
      <c r="BL1878" s="175">
        <v>5098</v>
      </c>
      <c r="BM1878" s="175">
        <v>25316</v>
      </c>
      <c r="BN1878" s="175">
        <v>15011</v>
      </c>
      <c r="BO1878" s="175">
        <v>12583</v>
      </c>
      <c r="BP1878" s="198">
        <f t="shared" si="262"/>
        <v>95000</v>
      </c>
    </row>
    <row r="1879" spans="1:68" s="116" customFormat="1" x14ac:dyDescent="0.15">
      <c r="A1879" s="117">
        <v>3820401002</v>
      </c>
      <c r="B1879" s="118" t="s">
        <v>2716</v>
      </c>
      <c r="C1879" s="118" t="s">
        <v>2700</v>
      </c>
      <c r="D1879" s="118" t="s">
        <v>2715</v>
      </c>
      <c r="E1879" s="118" t="s">
        <v>5058</v>
      </c>
      <c r="F1879" s="120">
        <v>7</v>
      </c>
      <c r="G1879" s="119">
        <v>408325</v>
      </c>
      <c r="H1879" s="119"/>
      <c r="I1879" s="120" t="s">
        <v>5820</v>
      </c>
      <c r="J1879" s="120">
        <v>1900</v>
      </c>
      <c r="K1879" s="120">
        <v>408325</v>
      </c>
      <c r="L1879" s="120">
        <v>0.58899999999999997</v>
      </c>
      <c r="M1879" s="121" t="s">
        <v>5654</v>
      </c>
      <c r="N1879" s="120">
        <v>1</v>
      </c>
      <c r="O1879" s="119">
        <v>300</v>
      </c>
      <c r="P1879" s="119"/>
      <c r="Q1879" s="119"/>
      <c r="R1879" s="120"/>
      <c r="S1879" s="120"/>
      <c r="T1879" s="120"/>
      <c r="U1879" s="120" t="s">
        <v>5689</v>
      </c>
      <c r="V1879" s="172">
        <v>589</v>
      </c>
      <c r="W1879" s="172">
        <v>88</v>
      </c>
      <c r="X1879" s="172">
        <v>324</v>
      </c>
      <c r="Y1879" s="172">
        <v>147</v>
      </c>
      <c r="Z1879" s="172">
        <v>30</v>
      </c>
      <c r="AA1879" s="123">
        <v>4303</v>
      </c>
      <c r="AB1879" s="123"/>
      <c r="AC1879" s="123">
        <v>268</v>
      </c>
      <c r="AD1879" s="123"/>
      <c r="AE1879" s="123"/>
      <c r="AF1879" s="123"/>
      <c r="AG1879" s="214"/>
      <c r="AH1879" s="229" t="str">
        <f t="shared" si="257"/>
        <v>a3</v>
      </c>
      <c r="AI1879" s="122"/>
      <c r="AJ1879" s="122"/>
      <c r="AK1879" s="122"/>
      <c r="AL1879" s="122"/>
      <c r="AM1879" s="122"/>
      <c r="AN1879" s="173">
        <v>1</v>
      </c>
      <c r="AO1879" s="173">
        <v>1</v>
      </c>
      <c r="AP1879" s="173">
        <v>1</v>
      </c>
      <c r="AQ1879" s="173"/>
      <c r="AR1879" s="173"/>
      <c r="AS1879" s="173">
        <v>3</v>
      </c>
      <c r="AT1879" s="173">
        <v>6</v>
      </c>
      <c r="AU1879" s="173">
        <v>5</v>
      </c>
      <c r="AV1879" s="173">
        <v>3</v>
      </c>
      <c r="AW1879" s="173">
        <v>2</v>
      </c>
      <c r="AX1879" s="173">
        <v>1</v>
      </c>
      <c r="AY1879" s="173">
        <v>1</v>
      </c>
      <c r="AZ1879" s="211">
        <f t="shared" si="263"/>
        <v>6</v>
      </c>
      <c r="BA1879" s="211">
        <f t="shared" si="264"/>
        <v>18</v>
      </c>
      <c r="BB1879" s="205">
        <f t="shared" si="258"/>
        <v>61426</v>
      </c>
      <c r="BC1879" s="205">
        <f t="shared" si="259"/>
        <v>43968</v>
      </c>
      <c r="BD1879" s="205">
        <f t="shared" si="260"/>
        <v>19398</v>
      </c>
      <c r="BE1879" s="205">
        <f t="shared" si="261"/>
        <v>1940</v>
      </c>
      <c r="BF1879" s="175">
        <v>42028</v>
      </c>
      <c r="BG1879" s="175"/>
      <c r="BH1879" s="175">
        <v>19398</v>
      </c>
      <c r="BI1879" s="175">
        <v>16488</v>
      </c>
      <c r="BJ1879" s="175">
        <v>970</v>
      </c>
      <c r="BK1879" s="175">
        <v>4052</v>
      </c>
      <c r="BL1879" s="175">
        <v>4730</v>
      </c>
      <c r="BM1879" s="175">
        <v>8623</v>
      </c>
      <c r="BN1879" s="175">
        <v>2000</v>
      </c>
      <c r="BO1879" s="175">
        <v>5165</v>
      </c>
      <c r="BP1879" s="198">
        <f t="shared" si="262"/>
        <v>24563</v>
      </c>
    </row>
    <row r="1880" spans="1:68" s="116" customFormat="1" x14ac:dyDescent="0.15">
      <c r="A1880" s="117">
        <v>3820402003</v>
      </c>
      <c r="B1880" s="118" t="s">
        <v>2717</v>
      </c>
      <c r="C1880" s="118" t="s">
        <v>2700</v>
      </c>
      <c r="D1880" s="118" t="s">
        <v>2715</v>
      </c>
      <c r="E1880" s="118" t="s">
        <v>5059</v>
      </c>
      <c r="F1880" s="120">
        <v>10</v>
      </c>
      <c r="G1880" s="119"/>
      <c r="H1880" s="119"/>
      <c r="I1880" s="120" t="s">
        <v>5820</v>
      </c>
      <c r="J1880" s="120">
        <v>760</v>
      </c>
      <c r="K1880" s="120">
        <v>92848</v>
      </c>
      <c r="L1880" s="120">
        <v>0.33500000000000002</v>
      </c>
      <c r="M1880" s="121" t="s">
        <v>5657</v>
      </c>
      <c r="N1880" s="120">
        <v>1</v>
      </c>
      <c r="O1880" s="119">
        <v>210</v>
      </c>
      <c r="P1880" s="119"/>
      <c r="Q1880" s="119"/>
      <c r="R1880" s="120" t="s">
        <v>5658</v>
      </c>
      <c r="S1880" s="120">
        <v>0.1</v>
      </c>
      <c r="T1880" s="120"/>
      <c r="U1880" s="120"/>
      <c r="V1880" s="172">
        <v>106.9</v>
      </c>
      <c r="W1880" s="172"/>
      <c r="X1880" s="172">
        <v>63.1</v>
      </c>
      <c r="Y1880" s="172">
        <v>41.7</v>
      </c>
      <c r="Z1880" s="172">
        <v>2.1</v>
      </c>
      <c r="AA1880" s="123"/>
      <c r="AB1880" s="123"/>
      <c r="AC1880" s="123">
        <v>70</v>
      </c>
      <c r="AD1880" s="123"/>
      <c r="AE1880" s="123"/>
      <c r="AF1880" s="123"/>
      <c r="AG1880" s="214"/>
      <c r="AH1880" s="229" t="str">
        <f t="shared" si="257"/>
        <v>a3</v>
      </c>
      <c r="AI1880" s="122"/>
      <c r="AJ1880" s="122"/>
      <c r="AK1880" s="122"/>
      <c r="AL1880" s="122"/>
      <c r="AM1880" s="122"/>
      <c r="AN1880" s="173"/>
      <c r="AO1880" s="173"/>
      <c r="AP1880" s="173"/>
      <c r="AQ1880" s="173"/>
      <c r="AR1880" s="173"/>
      <c r="AS1880" s="173">
        <v>2</v>
      </c>
      <c r="AT1880" s="173">
        <v>1</v>
      </c>
      <c r="AU1880" s="173">
        <v>1</v>
      </c>
      <c r="AV1880" s="173">
        <v>1</v>
      </c>
      <c r="AW1880" s="173">
        <v>1</v>
      </c>
      <c r="AX1880" s="173">
        <v>1</v>
      </c>
      <c r="AY1880" s="173"/>
      <c r="AZ1880" s="211">
        <f t="shared" si="263"/>
        <v>2</v>
      </c>
      <c r="BA1880" s="211">
        <f t="shared" si="264"/>
        <v>5</v>
      </c>
      <c r="BB1880" s="205">
        <f t="shared" si="258"/>
        <v>26487</v>
      </c>
      <c r="BC1880" s="205">
        <f t="shared" si="259"/>
        <v>19484</v>
      </c>
      <c r="BD1880" s="205">
        <f t="shared" si="260"/>
        <v>7781</v>
      </c>
      <c r="BE1880" s="205">
        <f t="shared" si="261"/>
        <v>778</v>
      </c>
      <c r="BF1880" s="175">
        <v>18706</v>
      </c>
      <c r="BG1880" s="175"/>
      <c r="BH1880" s="175">
        <v>7781</v>
      </c>
      <c r="BI1880" s="175">
        <v>6614</v>
      </c>
      <c r="BJ1880" s="175">
        <v>389</v>
      </c>
      <c r="BK1880" s="175">
        <v>876</v>
      </c>
      <c r="BL1880" s="175">
        <v>3404</v>
      </c>
      <c r="BM1880" s="175">
        <v>4494</v>
      </c>
      <c r="BN1880" s="175">
        <v>523</v>
      </c>
      <c r="BO1880" s="175">
        <v>2406</v>
      </c>
      <c r="BP1880" s="198">
        <f t="shared" si="262"/>
        <v>10187</v>
      </c>
    </row>
    <row r="1881" spans="1:68" s="116" customFormat="1" x14ac:dyDescent="0.15">
      <c r="A1881" s="117">
        <v>3820501001</v>
      </c>
      <c r="B1881" s="118" t="s">
        <v>2718</v>
      </c>
      <c r="C1881" s="118" t="s">
        <v>2700</v>
      </c>
      <c r="D1881" s="118" t="s">
        <v>2719</v>
      </c>
      <c r="E1881" s="118" t="s">
        <v>5060</v>
      </c>
      <c r="F1881" s="120">
        <v>33</v>
      </c>
      <c r="G1881" s="119">
        <v>14264186</v>
      </c>
      <c r="H1881" s="119"/>
      <c r="I1881" s="120" t="s">
        <v>5820</v>
      </c>
      <c r="J1881" s="120">
        <v>51400</v>
      </c>
      <c r="K1881" s="120">
        <v>11729218</v>
      </c>
      <c r="L1881" s="120">
        <v>0.625</v>
      </c>
      <c r="M1881" s="121" t="s">
        <v>5656</v>
      </c>
      <c r="N1881" s="120">
        <v>1</v>
      </c>
      <c r="O1881" s="119">
        <v>147</v>
      </c>
      <c r="P1881" s="119">
        <v>32</v>
      </c>
      <c r="Q1881" s="119">
        <v>2.8</v>
      </c>
      <c r="R1881" s="120" t="s">
        <v>5655</v>
      </c>
      <c r="S1881" s="120">
        <v>110</v>
      </c>
      <c r="T1881" s="120"/>
      <c r="U1881" s="120"/>
      <c r="V1881" s="172">
        <v>5504</v>
      </c>
      <c r="W1881" s="172">
        <v>1342</v>
      </c>
      <c r="X1881" s="172">
        <v>3623</v>
      </c>
      <c r="Y1881" s="172">
        <v>72</v>
      </c>
      <c r="Z1881" s="172">
        <v>467</v>
      </c>
      <c r="AA1881" s="123">
        <v>31389</v>
      </c>
      <c r="AB1881" s="123">
        <v>143299.19999999984</v>
      </c>
      <c r="AC1881" s="123">
        <v>5212</v>
      </c>
      <c r="AD1881" s="123"/>
      <c r="AE1881" s="123"/>
      <c r="AF1881" s="123"/>
      <c r="AG1881" s="214"/>
      <c r="AH1881" s="229" t="str">
        <f t="shared" si="257"/>
        <v>a3</v>
      </c>
      <c r="AI1881" s="122"/>
      <c r="AJ1881" s="122"/>
      <c r="AK1881" s="122"/>
      <c r="AL1881" s="122"/>
      <c r="AM1881" s="122"/>
      <c r="AN1881" s="173">
        <v>2</v>
      </c>
      <c r="AO1881" s="173">
        <v>1</v>
      </c>
      <c r="AP1881" s="173">
        <v>0.8</v>
      </c>
      <c r="AQ1881" s="173"/>
      <c r="AR1881" s="173"/>
      <c r="AS1881" s="173">
        <v>1</v>
      </c>
      <c r="AT1881" s="173">
        <v>6</v>
      </c>
      <c r="AU1881" s="173">
        <v>5</v>
      </c>
      <c r="AV1881" s="173">
        <v>2</v>
      </c>
      <c r="AW1881" s="173">
        <v>2</v>
      </c>
      <c r="AX1881" s="173">
        <v>1</v>
      </c>
      <c r="AY1881" s="173">
        <v>1</v>
      </c>
      <c r="AZ1881" s="211">
        <f t="shared" si="263"/>
        <v>4.8</v>
      </c>
      <c r="BA1881" s="211">
        <f t="shared" si="264"/>
        <v>17</v>
      </c>
      <c r="BB1881" s="205">
        <f t="shared" si="258"/>
        <v>468035</v>
      </c>
      <c r="BC1881" s="205">
        <f t="shared" si="259"/>
        <v>398475</v>
      </c>
      <c r="BD1881" s="205">
        <f t="shared" si="260"/>
        <v>72342</v>
      </c>
      <c r="BE1881" s="205">
        <f t="shared" si="261"/>
        <v>2782</v>
      </c>
      <c r="BF1881" s="175">
        <v>395693</v>
      </c>
      <c r="BG1881" s="175">
        <v>29552</v>
      </c>
      <c r="BH1881" s="175">
        <v>115500</v>
      </c>
      <c r="BI1881" s="175">
        <v>69560</v>
      </c>
      <c r="BJ1881" s="175"/>
      <c r="BK1881" s="175">
        <v>99749</v>
      </c>
      <c r="BL1881" s="175">
        <v>26097</v>
      </c>
      <c r="BM1881" s="175">
        <v>67252</v>
      </c>
      <c r="BN1881" s="175">
        <v>34349</v>
      </c>
      <c r="BO1881" s="175">
        <v>25976</v>
      </c>
      <c r="BP1881" s="198">
        <f t="shared" si="262"/>
        <v>141476</v>
      </c>
    </row>
    <row r="1882" spans="1:68" s="116" customFormat="1" x14ac:dyDescent="0.15">
      <c r="A1882" s="117">
        <v>3820601001</v>
      </c>
      <c r="B1882" s="118" t="s">
        <v>2720</v>
      </c>
      <c r="C1882" s="118" t="s">
        <v>2700</v>
      </c>
      <c r="D1882" s="118" t="s">
        <v>2721</v>
      </c>
      <c r="E1882" s="118" t="s">
        <v>5061</v>
      </c>
      <c r="F1882" s="120">
        <v>28</v>
      </c>
      <c r="G1882" s="119">
        <v>9940651</v>
      </c>
      <c r="H1882" s="119"/>
      <c r="I1882" s="120" t="s">
        <v>5820</v>
      </c>
      <c r="J1882" s="120">
        <v>31500</v>
      </c>
      <c r="K1882" s="120">
        <v>9940651</v>
      </c>
      <c r="L1882" s="120">
        <v>0.86499999999999999</v>
      </c>
      <c r="M1882" s="121" t="s">
        <v>5654</v>
      </c>
      <c r="N1882" s="120">
        <v>1</v>
      </c>
      <c r="O1882" s="119">
        <v>140</v>
      </c>
      <c r="P1882" s="119">
        <v>17.899999999999999</v>
      </c>
      <c r="Q1882" s="119">
        <v>2.2599999999999998</v>
      </c>
      <c r="R1882" s="120"/>
      <c r="S1882" s="120"/>
      <c r="T1882" s="120"/>
      <c r="U1882" s="120" t="s">
        <v>5689</v>
      </c>
      <c r="V1882" s="172">
        <v>2869.6680000000001</v>
      </c>
      <c r="W1882" s="172">
        <v>713.43470000000002</v>
      </c>
      <c r="X1882" s="172">
        <v>1475.7851000000001</v>
      </c>
      <c r="Y1882" s="172">
        <v>367.82400000000001</v>
      </c>
      <c r="Z1882" s="172">
        <v>312.62419999999997</v>
      </c>
      <c r="AA1882" s="123">
        <v>44729</v>
      </c>
      <c r="AB1882" s="123">
        <v>138845.89999999973</v>
      </c>
      <c r="AC1882" s="123">
        <v>2192</v>
      </c>
      <c r="AD1882" s="123"/>
      <c r="AE1882" s="123"/>
      <c r="AF1882" s="123"/>
      <c r="AG1882" s="214"/>
      <c r="AH1882" s="229" t="str">
        <f t="shared" si="257"/>
        <v>a3</v>
      </c>
      <c r="AI1882" s="122"/>
      <c r="AJ1882" s="122"/>
      <c r="AK1882" s="122"/>
      <c r="AL1882" s="122"/>
      <c r="AM1882" s="122"/>
      <c r="AN1882" s="173">
        <v>1.5</v>
      </c>
      <c r="AO1882" s="173">
        <v>0.5</v>
      </c>
      <c r="AP1882" s="173">
        <v>0.5</v>
      </c>
      <c r="AQ1882" s="173" t="s">
        <v>3186</v>
      </c>
      <c r="AR1882" s="173" t="s">
        <v>3186</v>
      </c>
      <c r="AS1882" s="173">
        <v>1</v>
      </c>
      <c r="AT1882" s="173">
        <v>8</v>
      </c>
      <c r="AU1882" s="173">
        <v>1</v>
      </c>
      <c r="AV1882" s="173">
        <v>3</v>
      </c>
      <c r="AW1882" s="173">
        <v>1</v>
      </c>
      <c r="AX1882" s="173">
        <v>1</v>
      </c>
      <c r="AY1882" s="173">
        <v>1</v>
      </c>
      <c r="AZ1882" s="211">
        <f t="shared" si="263"/>
        <v>3.5</v>
      </c>
      <c r="BA1882" s="211">
        <f t="shared" si="264"/>
        <v>15</v>
      </c>
      <c r="BB1882" s="205">
        <f t="shared" si="258"/>
        <v>258776</v>
      </c>
      <c r="BC1882" s="205">
        <f t="shared" si="259"/>
        <v>202151</v>
      </c>
      <c r="BD1882" s="205">
        <f t="shared" si="260"/>
        <v>57195</v>
      </c>
      <c r="BE1882" s="205">
        <f t="shared" si="261"/>
        <v>570</v>
      </c>
      <c r="BF1882" s="175">
        <v>201581</v>
      </c>
      <c r="BG1882" s="175">
        <v>18757</v>
      </c>
      <c r="BH1882" s="175">
        <v>69825</v>
      </c>
      <c r="BI1882" s="175">
        <v>56625</v>
      </c>
      <c r="BJ1882" s="175"/>
      <c r="BK1882" s="175">
        <v>55572</v>
      </c>
      <c r="BL1882" s="175">
        <v>4290</v>
      </c>
      <c r="BM1882" s="175">
        <v>33511</v>
      </c>
      <c r="BN1882" s="175">
        <v>10574</v>
      </c>
      <c r="BO1882" s="175">
        <v>9622</v>
      </c>
      <c r="BP1882" s="198">
        <f t="shared" si="262"/>
        <v>79447</v>
      </c>
    </row>
    <row r="1883" spans="1:68" s="116" customFormat="1" x14ac:dyDescent="0.15">
      <c r="A1883" s="117">
        <v>3820601002</v>
      </c>
      <c r="B1883" s="118" t="s">
        <v>2722</v>
      </c>
      <c r="C1883" s="118" t="s">
        <v>2700</v>
      </c>
      <c r="D1883" s="118" t="s">
        <v>2721</v>
      </c>
      <c r="E1883" s="118" t="s">
        <v>5062</v>
      </c>
      <c r="F1883" s="120">
        <v>22</v>
      </c>
      <c r="G1883" s="119">
        <v>1886505</v>
      </c>
      <c r="H1883" s="119"/>
      <c r="I1883" s="120" t="s">
        <v>5820</v>
      </c>
      <c r="J1883" s="120">
        <v>6000</v>
      </c>
      <c r="K1883" s="120">
        <v>1886505</v>
      </c>
      <c r="L1883" s="120">
        <v>0.86099999999999999</v>
      </c>
      <c r="M1883" s="121" t="s">
        <v>5657</v>
      </c>
      <c r="N1883" s="120">
        <v>1</v>
      </c>
      <c r="O1883" s="119">
        <v>222</v>
      </c>
      <c r="P1883" s="119">
        <v>26</v>
      </c>
      <c r="Q1883" s="119">
        <v>3.1</v>
      </c>
      <c r="R1883" s="120"/>
      <c r="S1883" s="120"/>
      <c r="T1883" s="120"/>
      <c r="U1883" s="120" t="s">
        <v>5689</v>
      </c>
      <c r="V1883" s="172">
        <v>914.5</v>
      </c>
      <c r="W1883" s="172">
        <v>171.2</v>
      </c>
      <c r="X1883" s="172">
        <v>352.8</v>
      </c>
      <c r="Y1883" s="172">
        <v>307.2</v>
      </c>
      <c r="Z1883" s="172">
        <v>83.3</v>
      </c>
      <c r="AA1883" s="123">
        <v>8623</v>
      </c>
      <c r="AB1883" s="123"/>
      <c r="AC1883" s="123">
        <v>1021</v>
      </c>
      <c r="AD1883" s="123"/>
      <c r="AE1883" s="123"/>
      <c r="AF1883" s="123"/>
      <c r="AG1883" s="214"/>
      <c r="AH1883" s="229" t="str">
        <f t="shared" si="257"/>
        <v>a3</v>
      </c>
      <c r="AI1883" s="122"/>
      <c r="AJ1883" s="122"/>
      <c r="AK1883" s="122"/>
      <c r="AL1883" s="122"/>
      <c r="AM1883" s="122"/>
      <c r="AN1883" s="173">
        <v>0.5</v>
      </c>
      <c r="AO1883" s="173">
        <v>0.5</v>
      </c>
      <c r="AP1883" s="173">
        <v>0.5</v>
      </c>
      <c r="AQ1883" s="173">
        <v>1</v>
      </c>
      <c r="AR1883" s="173"/>
      <c r="AS1883" s="173">
        <v>0.5</v>
      </c>
      <c r="AT1883" s="173">
        <v>0.5</v>
      </c>
      <c r="AU1883" s="173">
        <v>2</v>
      </c>
      <c r="AV1883" s="173">
        <v>0.7</v>
      </c>
      <c r="AW1883" s="173">
        <v>1.3</v>
      </c>
      <c r="AX1883" s="173"/>
      <c r="AY1883" s="173">
        <v>1</v>
      </c>
      <c r="AZ1883" s="211">
        <f t="shared" si="263"/>
        <v>3</v>
      </c>
      <c r="BA1883" s="211">
        <f t="shared" si="264"/>
        <v>5.5</v>
      </c>
      <c r="BB1883" s="205">
        <f t="shared" si="258"/>
        <v>116176</v>
      </c>
      <c r="BC1883" s="205">
        <f t="shared" si="259"/>
        <v>100090</v>
      </c>
      <c r="BD1883" s="205">
        <f t="shared" si="260"/>
        <v>16734</v>
      </c>
      <c r="BE1883" s="205">
        <f t="shared" si="261"/>
        <v>648</v>
      </c>
      <c r="BF1883" s="175">
        <v>99442</v>
      </c>
      <c r="BG1883" s="175">
        <v>15092</v>
      </c>
      <c r="BH1883" s="175">
        <v>24939</v>
      </c>
      <c r="BI1883" s="175">
        <v>16086</v>
      </c>
      <c r="BJ1883" s="175"/>
      <c r="BK1883" s="175">
        <v>26801</v>
      </c>
      <c r="BL1883" s="175">
        <v>3803</v>
      </c>
      <c r="BM1883" s="175">
        <v>13362</v>
      </c>
      <c r="BN1883" s="175">
        <v>7358</v>
      </c>
      <c r="BO1883" s="175">
        <v>8735</v>
      </c>
      <c r="BP1883" s="198">
        <f t="shared" si="262"/>
        <v>33674</v>
      </c>
    </row>
    <row r="1884" spans="1:68" s="116" customFormat="1" x14ac:dyDescent="0.15">
      <c r="A1884" s="117">
        <v>3820701001</v>
      </c>
      <c r="B1884" s="118" t="s">
        <v>2723</v>
      </c>
      <c r="C1884" s="118" t="s">
        <v>2700</v>
      </c>
      <c r="D1884" s="118" t="s">
        <v>2724</v>
      </c>
      <c r="E1884" s="118" t="s">
        <v>5063</v>
      </c>
      <c r="F1884" s="120">
        <v>18</v>
      </c>
      <c r="G1884" s="119">
        <v>394483</v>
      </c>
      <c r="H1884" s="119"/>
      <c r="I1884" s="120" t="s">
        <v>5820</v>
      </c>
      <c r="J1884" s="120">
        <v>2000</v>
      </c>
      <c r="K1884" s="120">
        <v>394483</v>
      </c>
      <c r="L1884" s="120">
        <v>0.54</v>
      </c>
      <c r="M1884" s="121" t="s">
        <v>5659</v>
      </c>
      <c r="N1884" s="120">
        <v>1</v>
      </c>
      <c r="O1884" s="119">
        <v>178</v>
      </c>
      <c r="P1884" s="119"/>
      <c r="Q1884" s="119"/>
      <c r="R1884" s="120" t="s">
        <v>5660</v>
      </c>
      <c r="S1884" s="120">
        <v>0.2</v>
      </c>
      <c r="T1884" s="120"/>
      <c r="U1884" s="120"/>
      <c r="V1884" s="172">
        <v>453.5</v>
      </c>
      <c r="W1884" s="172">
        <v>63.3</v>
      </c>
      <c r="X1884" s="172">
        <v>229.8</v>
      </c>
      <c r="Y1884" s="172">
        <v>47.8</v>
      </c>
      <c r="Z1884" s="172">
        <v>112.6</v>
      </c>
      <c r="AA1884" s="123"/>
      <c r="AB1884" s="123"/>
      <c r="AC1884" s="123">
        <v>318</v>
      </c>
      <c r="AD1884" s="123"/>
      <c r="AE1884" s="123"/>
      <c r="AF1884" s="123"/>
      <c r="AG1884" s="214"/>
      <c r="AH1884" s="229" t="str">
        <f t="shared" si="257"/>
        <v>a3</v>
      </c>
      <c r="AI1884" s="122"/>
      <c r="AJ1884" s="122"/>
      <c r="AK1884" s="122"/>
      <c r="AL1884" s="122"/>
      <c r="AM1884" s="122"/>
      <c r="AN1884" s="173">
        <v>1</v>
      </c>
      <c r="AO1884" s="173"/>
      <c r="AP1884" s="173"/>
      <c r="AQ1884" s="173"/>
      <c r="AR1884" s="173"/>
      <c r="AS1884" s="173"/>
      <c r="AT1884" s="173">
        <v>0.7</v>
      </c>
      <c r="AU1884" s="173">
        <v>0.6</v>
      </c>
      <c r="AV1884" s="173">
        <v>0.7</v>
      </c>
      <c r="AW1884" s="173">
        <v>0.6</v>
      </c>
      <c r="AX1884" s="173"/>
      <c r="AY1884" s="173">
        <v>1</v>
      </c>
      <c r="AZ1884" s="211">
        <f t="shared" si="263"/>
        <v>1</v>
      </c>
      <c r="BA1884" s="211">
        <f t="shared" si="264"/>
        <v>3.5999999999999996</v>
      </c>
      <c r="BB1884" s="205">
        <f t="shared" si="258"/>
        <v>56248</v>
      </c>
      <c r="BC1884" s="205">
        <f t="shared" si="259"/>
        <v>38874</v>
      </c>
      <c r="BD1884" s="205">
        <f t="shared" si="260"/>
        <v>21535</v>
      </c>
      <c r="BE1884" s="205">
        <f t="shared" si="261"/>
        <v>4161</v>
      </c>
      <c r="BF1884" s="175">
        <v>34713</v>
      </c>
      <c r="BG1884" s="175"/>
      <c r="BH1884" s="175">
        <v>21535</v>
      </c>
      <c r="BI1884" s="175">
        <v>17374</v>
      </c>
      <c r="BJ1884" s="175"/>
      <c r="BK1884" s="175">
        <v>4914</v>
      </c>
      <c r="BL1884" s="175">
        <v>304</v>
      </c>
      <c r="BM1884" s="175">
        <v>6049</v>
      </c>
      <c r="BN1884" s="175">
        <v>1343</v>
      </c>
      <c r="BO1884" s="175">
        <v>4729</v>
      </c>
      <c r="BP1884" s="198">
        <f t="shared" si="262"/>
        <v>26264</v>
      </c>
    </row>
    <row r="1885" spans="1:68" s="116" customFormat="1" x14ac:dyDescent="0.15">
      <c r="A1885" s="117">
        <v>3820701002</v>
      </c>
      <c r="B1885" s="118" t="s">
        <v>2725</v>
      </c>
      <c r="C1885" s="118" t="s">
        <v>2700</v>
      </c>
      <c r="D1885" s="118" t="s">
        <v>2724</v>
      </c>
      <c r="E1885" s="118" t="s">
        <v>5064</v>
      </c>
      <c r="F1885" s="120">
        <v>5</v>
      </c>
      <c r="G1885" s="119">
        <v>141383</v>
      </c>
      <c r="H1885" s="119"/>
      <c r="I1885" s="120" t="s">
        <v>5820</v>
      </c>
      <c r="J1885" s="120">
        <v>3350</v>
      </c>
      <c r="K1885" s="120">
        <v>141383</v>
      </c>
      <c r="L1885" s="120">
        <v>0.11600000000000001</v>
      </c>
      <c r="M1885" s="121" t="s">
        <v>5654</v>
      </c>
      <c r="N1885" s="120">
        <v>1</v>
      </c>
      <c r="O1885" s="119">
        <v>176</v>
      </c>
      <c r="P1885" s="119"/>
      <c r="Q1885" s="119"/>
      <c r="R1885" s="120" t="s">
        <v>5660</v>
      </c>
      <c r="S1885" s="120">
        <v>0.1</v>
      </c>
      <c r="T1885" s="120"/>
      <c r="U1885" s="120"/>
      <c r="V1885" s="172">
        <v>232.7</v>
      </c>
      <c r="W1885" s="172">
        <v>25.3</v>
      </c>
      <c r="X1885" s="172">
        <v>122.7</v>
      </c>
      <c r="Y1885" s="172">
        <v>26.4</v>
      </c>
      <c r="Z1885" s="172">
        <v>58.3</v>
      </c>
      <c r="AA1885" s="123">
        <v>1142</v>
      </c>
      <c r="AB1885" s="123"/>
      <c r="AC1885" s="123">
        <v>87</v>
      </c>
      <c r="AD1885" s="123"/>
      <c r="AE1885" s="123"/>
      <c r="AF1885" s="123"/>
      <c r="AG1885" s="214"/>
      <c r="AH1885" s="229" t="str">
        <f t="shared" si="257"/>
        <v>a3</v>
      </c>
      <c r="AI1885" s="122"/>
      <c r="AJ1885" s="122"/>
      <c r="AK1885" s="122"/>
      <c r="AL1885" s="122"/>
      <c r="AM1885" s="122"/>
      <c r="AN1885" s="173">
        <v>1</v>
      </c>
      <c r="AO1885" s="173"/>
      <c r="AP1885" s="173"/>
      <c r="AQ1885" s="173"/>
      <c r="AR1885" s="173"/>
      <c r="AS1885" s="173"/>
      <c r="AT1885" s="173">
        <v>0.6</v>
      </c>
      <c r="AU1885" s="173">
        <v>1.7</v>
      </c>
      <c r="AV1885" s="173">
        <v>0.6</v>
      </c>
      <c r="AW1885" s="173">
        <v>1.7</v>
      </c>
      <c r="AX1885" s="173"/>
      <c r="AY1885" s="173">
        <v>1</v>
      </c>
      <c r="AZ1885" s="211">
        <f t="shared" si="263"/>
        <v>1</v>
      </c>
      <c r="BA1885" s="211">
        <f t="shared" si="264"/>
        <v>5.6</v>
      </c>
      <c r="BB1885" s="205">
        <f t="shared" si="258"/>
        <v>72032</v>
      </c>
      <c r="BC1885" s="205">
        <f t="shared" si="259"/>
        <v>43527</v>
      </c>
      <c r="BD1885" s="205">
        <f t="shared" si="260"/>
        <v>32760</v>
      </c>
      <c r="BE1885" s="205">
        <f t="shared" si="261"/>
        <v>4255</v>
      </c>
      <c r="BF1885" s="175">
        <v>39272</v>
      </c>
      <c r="BG1885" s="175"/>
      <c r="BH1885" s="175">
        <v>32760</v>
      </c>
      <c r="BI1885" s="175">
        <v>28505</v>
      </c>
      <c r="BJ1885" s="175"/>
      <c r="BK1885" s="175">
        <v>1181</v>
      </c>
      <c r="BL1885" s="175">
        <v>314</v>
      </c>
      <c r="BM1885" s="175">
        <v>3347</v>
      </c>
      <c r="BN1885" s="175">
        <v>1060</v>
      </c>
      <c r="BO1885" s="175">
        <v>4865</v>
      </c>
      <c r="BP1885" s="198">
        <f t="shared" si="262"/>
        <v>37625</v>
      </c>
    </row>
    <row r="1886" spans="1:68" s="116" customFormat="1" x14ac:dyDescent="0.15">
      <c r="A1886" s="117">
        <v>3821001001</v>
      </c>
      <c r="B1886" s="118" t="s">
        <v>2726</v>
      </c>
      <c r="C1886" s="118" t="s">
        <v>2700</v>
      </c>
      <c r="D1886" s="118" t="s">
        <v>2727</v>
      </c>
      <c r="E1886" s="118" t="s">
        <v>5065</v>
      </c>
      <c r="F1886" s="120">
        <v>18</v>
      </c>
      <c r="G1886" s="119">
        <v>1395841</v>
      </c>
      <c r="H1886" s="119"/>
      <c r="I1886" s="120" t="s">
        <v>5820</v>
      </c>
      <c r="J1886" s="120">
        <v>11900</v>
      </c>
      <c r="K1886" s="120">
        <v>1302647</v>
      </c>
      <c r="L1886" s="120">
        <v>0.3</v>
      </c>
      <c r="M1886" s="121" t="s">
        <v>5654</v>
      </c>
      <c r="N1886" s="120">
        <v>1</v>
      </c>
      <c r="O1886" s="119">
        <v>181</v>
      </c>
      <c r="P1886" s="119">
        <v>38</v>
      </c>
      <c r="Q1886" s="119">
        <v>5.0999999999999996</v>
      </c>
      <c r="R1886" s="120" t="s">
        <v>5655</v>
      </c>
      <c r="S1886" s="120">
        <v>17.8</v>
      </c>
      <c r="T1886" s="120"/>
      <c r="U1886" s="120"/>
      <c r="V1886" s="172">
        <v>1006</v>
      </c>
      <c r="W1886" s="172">
        <v>167</v>
      </c>
      <c r="X1886" s="172">
        <v>402</v>
      </c>
      <c r="Y1886" s="172">
        <v>184</v>
      </c>
      <c r="Z1886" s="172">
        <v>253</v>
      </c>
      <c r="AA1886" s="123">
        <v>23923</v>
      </c>
      <c r="AB1886" s="123"/>
      <c r="AC1886" s="123">
        <v>1220</v>
      </c>
      <c r="AD1886" s="123"/>
      <c r="AE1886" s="123"/>
      <c r="AF1886" s="123"/>
      <c r="AG1886" s="214"/>
      <c r="AH1886" s="229" t="str">
        <f t="shared" si="257"/>
        <v>a3</v>
      </c>
      <c r="AI1886" s="122"/>
      <c r="AJ1886" s="122"/>
      <c r="AK1886" s="122"/>
      <c r="AL1886" s="122"/>
      <c r="AM1886" s="122"/>
      <c r="AN1886" s="173"/>
      <c r="AO1886" s="173"/>
      <c r="AP1886" s="173"/>
      <c r="AQ1886" s="173"/>
      <c r="AR1886" s="173"/>
      <c r="AS1886" s="173"/>
      <c r="AT1886" s="173">
        <v>4</v>
      </c>
      <c r="AU1886" s="173">
        <v>2.2999999999999998</v>
      </c>
      <c r="AV1886" s="173">
        <v>0.9</v>
      </c>
      <c r="AW1886" s="173">
        <v>0.8</v>
      </c>
      <c r="AX1886" s="173">
        <v>1.2</v>
      </c>
      <c r="AY1886" s="173"/>
      <c r="AZ1886" s="211"/>
      <c r="BA1886" s="211">
        <f t="shared" si="264"/>
        <v>9.1999999999999993</v>
      </c>
      <c r="BB1886" s="205">
        <f t="shared" si="258"/>
        <v>187570</v>
      </c>
      <c r="BC1886" s="205">
        <f t="shared" si="259"/>
        <v>150932</v>
      </c>
      <c r="BD1886" s="205">
        <f t="shared" si="260"/>
        <v>53686</v>
      </c>
      <c r="BE1886" s="205">
        <f t="shared" si="261"/>
        <v>17048</v>
      </c>
      <c r="BF1886" s="175">
        <v>133884</v>
      </c>
      <c r="BG1886" s="175">
        <v>7830</v>
      </c>
      <c r="BH1886" s="175">
        <v>72890</v>
      </c>
      <c r="BI1886" s="175">
        <v>36638</v>
      </c>
      <c r="BJ1886" s="175"/>
      <c r="BK1886" s="175">
        <v>19905</v>
      </c>
      <c r="BL1886" s="175">
        <v>10371</v>
      </c>
      <c r="BM1886" s="175">
        <v>16674</v>
      </c>
      <c r="BN1886" s="175">
        <v>481</v>
      </c>
      <c r="BO1886" s="175">
        <v>22781</v>
      </c>
      <c r="BP1886" s="198">
        <f t="shared" si="262"/>
        <v>95671</v>
      </c>
    </row>
    <row r="1887" spans="1:68" s="116" customFormat="1" x14ac:dyDescent="0.15">
      <c r="A1887" s="117">
        <v>3821002002</v>
      </c>
      <c r="B1887" s="118" t="s">
        <v>2728</v>
      </c>
      <c r="C1887" s="118" t="s">
        <v>2700</v>
      </c>
      <c r="D1887" s="118" t="s">
        <v>2727</v>
      </c>
      <c r="E1887" s="118" t="s">
        <v>5066</v>
      </c>
      <c r="F1887" s="120">
        <v>14</v>
      </c>
      <c r="G1887" s="119"/>
      <c r="H1887" s="119"/>
      <c r="I1887" s="120" t="s">
        <v>5820</v>
      </c>
      <c r="J1887" s="120">
        <v>495</v>
      </c>
      <c r="K1887" s="120">
        <v>100006</v>
      </c>
      <c r="L1887" s="120">
        <v>0.55400000000000005</v>
      </c>
      <c r="M1887" s="121" t="s">
        <v>5657</v>
      </c>
      <c r="N1887" s="120">
        <v>1</v>
      </c>
      <c r="O1887" s="119">
        <v>210</v>
      </c>
      <c r="P1887" s="119">
        <v>34.5</v>
      </c>
      <c r="Q1887" s="119">
        <v>4.2</v>
      </c>
      <c r="R1887" s="120" t="s">
        <v>5658</v>
      </c>
      <c r="S1887" s="120">
        <v>0.3</v>
      </c>
      <c r="T1887" s="120"/>
      <c r="U1887" s="120"/>
      <c r="V1887" s="172">
        <v>102</v>
      </c>
      <c r="W1887" s="172"/>
      <c r="X1887" s="172">
        <v>44</v>
      </c>
      <c r="Y1887" s="172">
        <v>15.9</v>
      </c>
      <c r="Z1887" s="172">
        <v>42.1</v>
      </c>
      <c r="AA1887" s="123">
        <v>1040</v>
      </c>
      <c r="AB1887" s="123"/>
      <c r="AC1887" s="123">
        <v>78</v>
      </c>
      <c r="AD1887" s="123"/>
      <c r="AE1887" s="123"/>
      <c r="AF1887" s="123"/>
      <c r="AG1887" s="214"/>
      <c r="AH1887" s="229" t="str">
        <f t="shared" si="257"/>
        <v>a3</v>
      </c>
      <c r="AI1887" s="122"/>
      <c r="AJ1887" s="122"/>
      <c r="AK1887" s="122"/>
      <c r="AL1887" s="122"/>
      <c r="AM1887" s="122"/>
      <c r="AN1887" s="173"/>
      <c r="AO1887" s="173"/>
      <c r="AP1887" s="173"/>
      <c r="AQ1887" s="173"/>
      <c r="AR1887" s="173"/>
      <c r="AS1887" s="173"/>
      <c r="AT1887" s="173"/>
      <c r="AU1887" s="173"/>
      <c r="AV1887" s="173"/>
      <c r="AW1887" s="173"/>
      <c r="AX1887" s="173"/>
      <c r="AY1887" s="173"/>
      <c r="AZ1887" s="211"/>
      <c r="BA1887" s="211"/>
      <c r="BB1887" s="205">
        <f t="shared" si="258"/>
        <v>42120</v>
      </c>
      <c r="BC1887" s="205">
        <f t="shared" si="259"/>
        <v>39342</v>
      </c>
      <c r="BD1887" s="205">
        <f t="shared" si="260"/>
        <v>7513</v>
      </c>
      <c r="BE1887" s="205">
        <f t="shared" si="261"/>
        <v>4735</v>
      </c>
      <c r="BF1887" s="175">
        <v>34607</v>
      </c>
      <c r="BG1887" s="175">
        <v>9546</v>
      </c>
      <c r="BH1887" s="175">
        <v>9900</v>
      </c>
      <c r="BI1887" s="175">
        <v>2778</v>
      </c>
      <c r="BJ1887" s="175"/>
      <c r="BK1887" s="175">
        <v>1672</v>
      </c>
      <c r="BL1887" s="175">
        <v>9878</v>
      </c>
      <c r="BM1887" s="175">
        <v>2753</v>
      </c>
      <c r="BN1887" s="175">
        <v>18</v>
      </c>
      <c r="BO1887" s="175">
        <v>5575</v>
      </c>
      <c r="BP1887" s="198">
        <f t="shared" si="262"/>
        <v>15475</v>
      </c>
    </row>
    <row r="1888" spans="1:68" s="116" customFormat="1" x14ac:dyDescent="0.15">
      <c r="A1888" s="117">
        <v>3821301001</v>
      </c>
      <c r="B1888" s="118" t="s">
        <v>2729</v>
      </c>
      <c r="C1888" s="118" t="s">
        <v>2700</v>
      </c>
      <c r="D1888" s="118" t="s">
        <v>2730</v>
      </c>
      <c r="E1888" s="118" t="s">
        <v>5067</v>
      </c>
      <c r="F1888" s="120">
        <v>34</v>
      </c>
      <c r="G1888" s="119">
        <v>5763871</v>
      </c>
      <c r="H1888" s="119">
        <v>433952</v>
      </c>
      <c r="I1888" s="120" t="s">
        <v>5821</v>
      </c>
      <c r="J1888" s="120">
        <v>9500</v>
      </c>
      <c r="K1888" s="120">
        <v>5763871</v>
      </c>
      <c r="L1888" s="120">
        <v>1.6619999999999999</v>
      </c>
      <c r="M1888" s="121" t="s">
        <v>5654</v>
      </c>
      <c r="N1888" s="120">
        <v>1</v>
      </c>
      <c r="O1888" s="119">
        <v>96.2</v>
      </c>
      <c r="P1888" s="119">
        <v>17.399999999999999</v>
      </c>
      <c r="Q1888" s="119">
        <v>2.21</v>
      </c>
      <c r="R1888" s="120" t="s">
        <v>5655</v>
      </c>
      <c r="S1888" s="120">
        <v>164.2</v>
      </c>
      <c r="T1888" s="120"/>
      <c r="U1888" s="120"/>
      <c r="V1888" s="172">
        <v>1440.7</v>
      </c>
      <c r="W1888" s="172">
        <v>130.69999999999999</v>
      </c>
      <c r="X1888" s="172">
        <v>845.4</v>
      </c>
      <c r="Y1888" s="172">
        <v>271.60000000000002</v>
      </c>
      <c r="Z1888" s="172">
        <v>193</v>
      </c>
      <c r="AA1888" s="123">
        <v>9657</v>
      </c>
      <c r="AB1888" s="123">
        <v>31333.500000000033</v>
      </c>
      <c r="AC1888" s="123">
        <v>500</v>
      </c>
      <c r="AD1888" s="123"/>
      <c r="AE1888" s="123"/>
      <c r="AF1888" s="123"/>
      <c r="AG1888" s="214"/>
      <c r="AH1888" s="229" t="str">
        <f t="shared" si="257"/>
        <v>a3</v>
      </c>
      <c r="AI1888" s="122" t="s">
        <v>5400</v>
      </c>
      <c r="AJ1888" s="122" t="s">
        <v>5400</v>
      </c>
      <c r="AK1888" s="122" t="s">
        <v>5400</v>
      </c>
      <c r="AL1888" s="122" t="s">
        <v>5400</v>
      </c>
      <c r="AM1888" s="122" t="s">
        <v>5400</v>
      </c>
      <c r="AN1888" s="173">
        <v>1</v>
      </c>
      <c r="AO1888" s="173">
        <v>0.5</v>
      </c>
      <c r="AP1888" s="173">
        <v>0.5</v>
      </c>
      <c r="AQ1888" s="173">
        <v>1</v>
      </c>
      <c r="AR1888" s="173"/>
      <c r="AS1888" s="173">
        <v>1</v>
      </c>
      <c r="AT1888" s="173">
        <v>5</v>
      </c>
      <c r="AU1888" s="173">
        <v>4</v>
      </c>
      <c r="AV1888" s="173">
        <v>0.5</v>
      </c>
      <c r="AW1888" s="173">
        <v>0.5</v>
      </c>
      <c r="AX1888" s="173"/>
      <c r="AY1888" s="173">
        <v>1</v>
      </c>
      <c r="AZ1888" s="211">
        <f t="shared" si="263"/>
        <v>4</v>
      </c>
      <c r="BA1888" s="211">
        <f t="shared" si="264"/>
        <v>11</v>
      </c>
      <c r="BB1888" s="205">
        <f t="shared" si="258"/>
        <v>276677</v>
      </c>
      <c r="BC1888" s="205">
        <f t="shared" si="259"/>
        <v>205959</v>
      </c>
      <c r="BD1888" s="205">
        <f t="shared" si="260"/>
        <v>80718</v>
      </c>
      <c r="BE1888" s="205">
        <f t="shared" si="261"/>
        <v>10000</v>
      </c>
      <c r="BF1888" s="175">
        <v>195959</v>
      </c>
      <c r="BG1888" s="175">
        <v>24777</v>
      </c>
      <c r="BH1888" s="175">
        <v>84754</v>
      </c>
      <c r="BI1888" s="175">
        <v>70718</v>
      </c>
      <c r="BJ1888" s="175"/>
      <c r="BK1888" s="175">
        <v>18863</v>
      </c>
      <c r="BL1888" s="175">
        <v>16936</v>
      </c>
      <c r="BM1888" s="175">
        <v>28211</v>
      </c>
      <c r="BN1888" s="175">
        <v>19211</v>
      </c>
      <c r="BO1888" s="175">
        <v>13207</v>
      </c>
      <c r="BP1888" s="198">
        <f t="shared" si="262"/>
        <v>97961</v>
      </c>
    </row>
    <row r="1889" spans="1:68" s="116" customFormat="1" x14ac:dyDescent="0.15">
      <c r="A1889" s="117">
        <v>3821301002</v>
      </c>
      <c r="B1889" s="118" t="s">
        <v>2731</v>
      </c>
      <c r="C1889" s="118" t="s">
        <v>2700</v>
      </c>
      <c r="D1889" s="118" t="s">
        <v>2730</v>
      </c>
      <c r="E1889" s="118" t="s">
        <v>5068</v>
      </c>
      <c r="F1889" s="120">
        <v>32</v>
      </c>
      <c r="G1889" s="119">
        <v>4343275</v>
      </c>
      <c r="H1889" s="119"/>
      <c r="I1889" s="120" t="s">
        <v>5820</v>
      </c>
      <c r="J1889" s="120">
        <v>15200</v>
      </c>
      <c r="K1889" s="120">
        <v>3975857</v>
      </c>
      <c r="L1889" s="120">
        <v>0.71699999999999997</v>
      </c>
      <c r="M1889" s="121" t="s">
        <v>5654</v>
      </c>
      <c r="N1889" s="120">
        <v>1</v>
      </c>
      <c r="O1889" s="119">
        <v>226</v>
      </c>
      <c r="P1889" s="119"/>
      <c r="Q1889" s="119"/>
      <c r="R1889" s="120" t="s">
        <v>5655</v>
      </c>
      <c r="S1889" s="120">
        <v>17.2</v>
      </c>
      <c r="T1889" s="120"/>
      <c r="U1889" s="120"/>
      <c r="V1889" s="172">
        <v>1543.9</v>
      </c>
      <c r="W1889" s="172">
        <v>172.5</v>
      </c>
      <c r="X1889" s="172">
        <v>831.2</v>
      </c>
      <c r="Y1889" s="172">
        <v>261.8</v>
      </c>
      <c r="Z1889" s="172">
        <v>278.39999999999998</v>
      </c>
      <c r="AA1889" s="123">
        <v>35805</v>
      </c>
      <c r="AB1889" s="123">
        <v>83546.400000000052</v>
      </c>
      <c r="AC1889" s="123">
        <v>1071</v>
      </c>
      <c r="AD1889" s="123"/>
      <c r="AE1889" s="123"/>
      <c r="AF1889" s="123"/>
      <c r="AG1889" s="214"/>
      <c r="AH1889" s="229" t="str">
        <f t="shared" si="257"/>
        <v>a3</v>
      </c>
      <c r="AI1889" s="122" t="s">
        <v>5400</v>
      </c>
      <c r="AJ1889" s="122" t="s">
        <v>5400</v>
      </c>
      <c r="AK1889" s="122" t="s">
        <v>5400</v>
      </c>
      <c r="AL1889" s="122" t="s">
        <v>5400</v>
      </c>
      <c r="AM1889" s="122" t="s">
        <v>5400</v>
      </c>
      <c r="AN1889" s="173">
        <v>1</v>
      </c>
      <c r="AO1889" s="173">
        <v>0.5</v>
      </c>
      <c r="AP1889" s="173">
        <v>1</v>
      </c>
      <c r="AQ1889" s="173">
        <v>0.5</v>
      </c>
      <c r="AR1889" s="173"/>
      <c r="AS1889" s="173">
        <v>1.5</v>
      </c>
      <c r="AT1889" s="173">
        <v>2</v>
      </c>
      <c r="AU1889" s="173">
        <v>5</v>
      </c>
      <c r="AV1889" s="173">
        <v>2</v>
      </c>
      <c r="AW1889" s="173">
        <v>4</v>
      </c>
      <c r="AX1889" s="173">
        <v>1</v>
      </c>
      <c r="AY1889" s="173">
        <v>0.5</v>
      </c>
      <c r="AZ1889" s="211">
        <f t="shared" si="263"/>
        <v>4.5</v>
      </c>
      <c r="BA1889" s="211">
        <f t="shared" si="264"/>
        <v>14.5</v>
      </c>
      <c r="BB1889" s="205">
        <f t="shared" si="258"/>
        <v>316865</v>
      </c>
      <c r="BC1889" s="205">
        <f t="shared" si="259"/>
        <v>252252</v>
      </c>
      <c r="BD1889" s="205">
        <f t="shared" si="260"/>
        <v>92305</v>
      </c>
      <c r="BE1889" s="205">
        <f t="shared" si="261"/>
        <v>27692</v>
      </c>
      <c r="BF1889" s="175">
        <v>224560</v>
      </c>
      <c r="BG1889" s="175">
        <v>30057</v>
      </c>
      <c r="BH1889" s="175">
        <v>92305</v>
      </c>
      <c r="BI1889" s="175">
        <v>52614</v>
      </c>
      <c r="BJ1889" s="175">
        <v>11999</v>
      </c>
      <c r="BK1889" s="175">
        <v>30658</v>
      </c>
      <c r="BL1889" s="175">
        <v>10330</v>
      </c>
      <c r="BM1889" s="175">
        <v>32323</v>
      </c>
      <c r="BN1889" s="175">
        <v>24162</v>
      </c>
      <c r="BO1889" s="175">
        <v>32417</v>
      </c>
      <c r="BP1889" s="198">
        <f t="shared" si="262"/>
        <v>124722</v>
      </c>
    </row>
    <row r="1890" spans="1:68" s="116" customFormat="1" x14ac:dyDescent="0.15">
      <c r="A1890" s="117">
        <v>3821401001</v>
      </c>
      <c r="B1890" s="118" t="s">
        <v>2732</v>
      </c>
      <c r="C1890" s="118" t="s">
        <v>2700</v>
      </c>
      <c r="D1890" s="118" t="s">
        <v>2733</v>
      </c>
      <c r="E1890" s="118" t="s">
        <v>5069</v>
      </c>
      <c r="F1890" s="120">
        <v>8</v>
      </c>
      <c r="G1890" s="119"/>
      <c r="H1890" s="119"/>
      <c r="I1890" s="120" t="s">
        <v>5820</v>
      </c>
      <c r="J1890" s="120">
        <v>2400</v>
      </c>
      <c r="K1890" s="120">
        <v>310078</v>
      </c>
      <c r="L1890" s="120">
        <v>0.35399999999999998</v>
      </c>
      <c r="M1890" s="121" t="s">
        <v>5657</v>
      </c>
      <c r="N1890" s="120">
        <v>1</v>
      </c>
      <c r="O1890" s="119">
        <v>229.2</v>
      </c>
      <c r="P1890" s="119">
        <v>41.1</v>
      </c>
      <c r="Q1890" s="119">
        <v>3.04</v>
      </c>
      <c r="R1890" s="120" t="s">
        <v>5658</v>
      </c>
      <c r="S1890" s="120">
        <v>0.6</v>
      </c>
      <c r="T1890" s="120"/>
      <c r="U1890" s="120"/>
      <c r="V1890" s="172">
        <v>203</v>
      </c>
      <c r="W1890" s="172"/>
      <c r="X1890" s="172">
        <v>143.5</v>
      </c>
      <c r="Y1890" s="172">
        <v>11.9</v>
      </c>
      <c r="Z1890" s="172">
        <v>47.6</v>
      </c>
      <c r="AA1890" s="123"/>
      <c r="AB1890" s="123"/>
      <c r="AC1890" s="123">
        <v>220</v>
      </c>
      <c r="AD1890" s="123"/>
      <c r="AE1890" s="123"/>
      <c r="AF1890" s="123"/>
      <c r="AG1890" s="214"/>
      <c r="AH1890" s="229" t="str">
        <f t="shared" si="257"/>
        <v>a3</v>
      </c>
      <c r="AI1890" s="122"/>
      <c r="AJ1890" s="122"/>
      <c r="AK1890" s="122"/>
      <c r="AL1890" s="122"/>
      <c r="AM1890" s="122"/>
      <c r="AN1890" s="173">
        <v>4</v>
      </c>
      <c r="AO1890" s="173"/>
      <c r="AP1890" s="173"/>
      <c r="AQ1890" s="173"/>
      <c r="AR1890" s="173"/>
      <c r="AS1890" s="173">
        <v>1</v>
      </c>
      <c r="AT1890" s="173">
        <v>1.5</v>
      </c>
      <c r="AU1890" s="173">
        <v>0.5</v>
      </c>
      <c r="AV1890" s="173">
        <v>1.5</v>
      </c>
      <c r="AW1890" s="173">
        <v>0.5</v>
      </c>
      <c r="AX1890" s="173">
        <v>1</v>
      </c>
      <c r="AY1890" s="173"/>
      <c r="AZ1890" s="211">
        <f t="shared" si="263"/>
        <v>5</v>
      </c>
      <c r="BA1890" s="211">
        <f t="shared" si="264"/>
        <v>5</v>
      </c>
      <c r="BB1890" s="205">
        <f t="shared" si="258"/>
        <v>31110</v>
      </c>
      <c r="BC1890" s="205">
        <f t="shared" si="259"/>
        <v>31110</v>
      </c>
      <c r="BD1890" s="205">
        <f t="shared" si="260"/>
        <v>0</v>
      </c>
      <c r="BE1890" s="205">
        <f t="shared" si="261"/>
        <v>0</v>
      </c>
      <c r="BF1890" s="175">
        <v>31110</v>
      </c>
      <c r="BG1890" s="175"/>
      <c r="BH1890" s="175">
        <v>13656</v>
      </c>
      <c r="BI1890" s="175"/>
      <c r="BJ1890" s="175"/>
      <c r="BK1890" s="175">
        <v>4499</v>
      </c>
      <c r="BL1890" s="175">
        <v>4033</v>
      </c>
      <c r="BM1890" s="175">
        <v>4797</v>
      </c>
      <c r="BN1890" s="175">
        <v>1854</v>
      </c>
      <c r="BO1890" s="175">
        <v>2271</v>
      </c>
      <c r="BP1890" s="198">
        <f t="shared" si="262"/>
        <v>15927</v>
      </c>
    </row>
    <row r="1891" spans="1:68" s="116" customFormat="1" x14ac:dyDescent="0.15">
      <c r="A1891" s="117">
        <v>3821401002</v>
      </c>
      <c r="B1891" s="118" t="s">
        <v>2734</v>
      </c>
      <c r="C1891" s="118" t="s">
        <v>2700</v>
      </c>
      <c r="D1891" s="118" t="s">
        <v>2733</v>
      </c>
      <c r="E1891" s="118" t="s">
        <v>5070</v>
      </c>
      <c r="F1891" s="120">
        <v>6</v>
      </c>
      <c r="G1891" s="119">
        <v>257266</v>
      </c>
      <c r="H1891" s="119"/>
      <c r="I1891" s="120" t="s">
        <v>5820</v>
      </c>
      <c r="J1891" s="120">
        <v>3200</v>
      </c>
      <c r="K1891" s="120">
        <v>257266</v>
      </c>
      <c r="L1891" s="120">
        <v>0.22</v>
      </c>
      <c r="M1891" s="121" t="s">
        <v>5657</v>
      </c>
      <c r="N1891" s="120">
        <v>1</v>
      </c>
      <c r="O1891" s="119">
        <v>241.7</v>
      </c>
      <c r="P1891" s="119">
        <v>60</v>
      </c>
      <c r="Q1891" s="119">
        <v>6.7</v>
      </c>
      <c r="R1891" s="120" t="s">
        <v>5658</v>
      </c>
      <c r="S1891" s="120">
        <v>0.6</v>
      </c>
      <c r="T1891" s="120"/>
      <c r="U1891" s="120"/>
      <c r="V1891" s="172">
        <v>168.5</v>
      </c>
      <c r="W1891" s="172">
        <v>20.3</v>
      </c>
      <c r="X1891" s="172">
        <v>82.4</v>
      </c>
      <c r="Y1891" s="172">
        <v>13.3</v>
      </c>
      <c r="Z1891" s="172">
        <v>52.5</v>
      </c>
      <c r="AA1891" s="123"/>
      <c r="AB1891" s="123"/>
      <c r="AC1891" s="123">
        <v>208</v>
      </c>
      <c r="AD1891" s="123"/>
      <c r="AE1891" s="123"/>
      <c r="AF1891" s="123"/>
      <c r="AG1891" s="214"/>
      <c r="AH1891" s="229" t="str">
        <f t="shared" si="257"/>
        <v>a3</v>
      </c>
      <c r="AI1891" s="122"/>
      <c r="AJ1891" s="122"/>
      <c r="AK1891" s="122"/>
      <c r="AL1891" s="122"/>
      <c r="AM1891" s="122"/>
      <c r="AN1891" s="173">
        <v>9</v>
      </c>
      <c r="AO1891" s="173" t="s">
        <v>3186</v>
      </c>
      <c r="AP1891" s="173" t="s">
        <v>3186</v>
      </c>
      <c r="AQ1891" s="173" t="s">
        <v>3186</v>
      </c>
      <c r="AR1891" s="173" t="s">
        <v>3186</v>
      </c>
      <c r="AS1891" s="173" t="s">
        <v>3186</v>
      </c>
      <c r="AT1891" s="173">
        <v>1</v>
      </c>
      <c r="AU1891" s="173">
        <v>1.5</v>
      </c>
      <c r="AV1891" s="173">
        <v>0.8</v>
      </c>
      <c r="AW1891" s="173">
        <v>1.5</v>
      </c>
      <c r="AX1891" s="173">
        <v>0.7</v>
      </c>
      <c r="AY1891" s="173">
        <v>0.5</v>
      </c>
      <c r="AZ1891" s="211">
        <f t="shared" si="263"/>
        <v>9</v>
      </c>
      <c r="BA1891" s="211">
        <f t="shared" si="264"/>
        <v>6</v>
      </c>
      <c r="BB1891" s="205">
        <f t="shared" si="258"/>
        <v>25425</v>
      </c>
      <c r="BC1891" s="205">
        <f t="shared" si="259"/>
        <v>25425</v>
      </c>
      <c r="BD1891" s="205">
        <f t="shared" si="260"/>
        <v>0</v>
      </c>
      <c r="BE1891" s="205">
        <f t="shared" si="261"/>
        <v>0</v>
      </c>
      <c r="BF1891" s="175">
        <v>25425</v>
      </c>
      <c r="BG1891" s="175"/>
      <c r="BH1891" s="175">
        <v>13434</v>
      </c>
      <c r="BI1891" s="175"/>
      <c r="BJ1891" s="175"/>
      <c r="BK1891" s="175">
        <v>2963</v>
      </c>
      <c r="BL1891" s="175">
        <v>205</v>
      </c>
      <c r="BM1891" s="175">
        <v>3713</v>
      </c>
      <c r="BN1891" s="175">
        <v>2014</v>
      </c>
      <c r="BO1891" s="175">
        <v>3096</v>
      </c>
      <c r="BP1891" s="198">
        <f t="shared" si="262"/>
        <v>16530</v>
      </c>
    </row>
    <row r="1892" spans="1:68" s="116" customFormat="1" x14ac:dyDescent="0.15">
      <c r="A1892" s="117">
        <v>3821501001</v>
      </c>
      <c r="B1892" s="118" t="s">
        <v>2735</v>
      </c>
      <c r="C1892" s="118" t="s">
        <v>2700</v>
      </c>
      <c r="D1892" s="118" t="s">
        <v>2736</v>
      </c>
      <c r="E1892" s="118" t="s">
        <v>5071</v>
      </c>
      <c r="F1892" s="120">
        <v>12</v>
      </c>
      <c r="G1892" s="119">
        <v>639505</v>
      </c>
      <c r="H1892" s="119"/>
      <c r="I1892" s="120" t="s">
        <v>5820</v>
      </c>
      <c r="J1892" s="120">
        <v>3942</v>
      </c>
      <c r="K1892" s="120">
        <v>639505</v>
      </c>
      <c r="L1892" s="120">
        <v>0.44400000000000001</v>
      </c>
      <c r="M1892" s="121" t="s">
        <v>5657</v>
      </c>
      <c r="N1892" s="120">
        <v>1</v>
      </c>
      <c r="O1892" s="119">
        <v>220</v>
      </c>
      <c r="P1892" s="119">
        <v>41.4</v>
      </c>
      <c r="Q1892" s="119">
        <v>3.12</v>
      </c>
      <c r="R1892" s="120" t="s">
        <v>5660</v>
      </c>
      <c r="S1892" s="120">
        <v>0.7</v>
      </c>
      <c r="T1892" s="120"/>
      <c r="U1892" s="120"/>
      <c r="V1892" s="172">
        <v>437</v>
      </c>
      <c r="W1892" s="172">
        <v>47</v>
      </c>
      <c r="X1892" s="172">
        <v>228</v>
      </c>
      <c r="Y1892" s="172">
        <v>40</v>
      </c>
      <c r="Z1892" s="172">
        <v>122</v>
      </c>
      <c r="AA1892" s="123">
        <v>6585</v>
      </c>
      <c r="AB1892" s="123"/>
      <c r="AC1892" s="123">
        <v>462</v>
      </c>
      <c r="AD1892" s="123"/>
      <c r="AE1892" s="123"/>
      <c r="AF1892" s="123"/>
      <c r="AG1892" s="214"/>
      <c r="AH1892" s="229" t="str">
        <f t="shared" si="257"/>
        <v>a3</v>
      </c>
      <c r="AI1892" s="122"/>
      <c r="AJ1892" s="122"/>
      <c r="AK1892" s="122"/>
      <c r="AL1892" s="122"/>
      <c r="AM1892" s="122"/>
      <c r="AN1892" s="173" t="s">
        <v>3186</v>
      </c>
      <c r="AO1892" s="173" t="s">
        <v>3186</v>
      </c>
      <c r="AP1892" s="173" t="s">
        <v>3186</v>
      </c>
      <c r="AQ1892" s="173" t="s">
        <v>3186</v>
      </c>
      <c r="AR1892" s="173" t="s">
        <v>3186</v>
      </c>
      <c r="AS1892" s="173">
        <v>1</v>
      </c>
      <c r="AT1892" s="173"/>
      <c r="AU1892" s="173">
        <v>0.6</v>
      </c>
      <c r="AV1892" s="173">
        <v>0.6</v>
      </c>
      <c r="AW1892" s="173"/>
      <c r="AX1892" s="173">
        <v>1</v>
      </c>
      <c r="AY1892" s="173"/>
      <c r="AZ1892" s="211">
        <f t="shared" si="263"/>
        <v>1</v>
      </c>
      <c r="BA1892" s="211">
        <f t="shared" si="264"/>
        <v>2.2000000000000002</v>
      </c>
      <c r="BB1892" s="205">
        <f t="shared" si="258"/>
        <v>86746</v>
      </c>
      <c r="BC1892" s="205">
        <f t="shared" si="259"/>
        <v>72954</v>
      </c>
      <c r="BD1892" s="205">
        <f t="shared" si="260"/>
        <v>23800</v>
      </c>
      <c r="BE1892" s="205">
        <f t="shared" si="261"/>
        <v>10008</v>
      </c>
      <c r="BF1892" s="175">
        <v>62946</v>
      </c>
      <c r="BG1892" s="175"/>
      <c r="BH1892" s="175">
        <v>23800</v>
      </c>
      <c r="BI1892" s="175">
        <v>10417</v>
      </c>
      <c r="BJ1892" s="175">
        <v>3375</v>
      </c>
      <c r="BK1892" s="175">
        <v>7789</v>
      </c>
      <c r="BL1892" s="175">
        <v>18291</v>
      </c>
      <c r="BM1892" s="175">
        <v>7444</v>
      </c>
      <c r="BN1892" s="175">
        <v>2272</v>
      </c>
      <c r="BO1892" s="175">
        <v>13358</v>
      </c>
      <c r="BP1892" s="198">
        <f t="shared" si="262"/>
        <v>37158</v>
      </c>
    </row>
    <row r="1893" spans="1:68" s="116" customFormat="1" x14ac:dyDescent="0.15">
      <c r="A1893" s="117">
        <v>3821501002</v>
      </c>
      <c r="B1893" s="118" t="s">
        <v>2737</v>
      </c>
      <c r="C1893" s="118" t="s">
        <v>2700</v>
      </c>
      <c r="D1893" s="118" t="s">
        <v>2736</v>
      </c>
      <c r="E1893" s="118" t="s">
        <v>5072</v>
      </c>
      <c r="F1893" s="120">
        <v>8</v>
      </c>
      <c r="G1893" s="119">
        <v>1319129</v>
      </c>
      <c r="H1893" s="119"/>
      <c r="I1893" s="120" t="s">
        <v>5820</v>
      </c>
      <c r="J1893" s="120">
        <v>9244</v>
      </c>
      <c r="K1893" s="120">
        <v>1319129</v>
      </c>
      <c r="L1893" s="120">
        <v>0.39100000000000001</v>
      </c>
      <c r="M1893" s="121" t="s">
        <v>5657</v>
      </c>
      <c r="N1893" s="120">
        <v>1</v>
      </c>
      <c r="O1893" s="119">
        <v>313.3</v>
      </c>
      <c r="P1893" s="119">
        <v>55.8</v>
      </c>
      <c r="Q1893" s="119">
        <v>3.58</v>
      </c>
      <c r="R1893" s="120" t="s">
        <v>5660</v>
      </c>
      <c r="S1893" s="120">
        <v>2.2999999999999998</v>
      </c>
      <c r="T1893" s="120"/>
      <c r="U1893" s="120"/>
      <c r="V1893" s="172">
        <v>829</v>
      </c>
      <c r="W1893" s="172">
        <v>76</v>
      </c>
      <c r="X1893" s="172">
        <v>521</v>
      </c>
      <c r="Y1893" s="172">
        <v>34</v>
      </c>
      <c r="Z1893" s="172">
        <v>198</v>
      </c>
      <c r="AA1893" s="123">
        <v>14124</v>
      </c>
      <c r="AB1893" s="123"/>
      <c r="AC1893" s="123">
        <v>1183</v>
      </c>
      <c r="AD1893" s="123"/>
      <c r="AE1893" s="123"/>
      <c r="AF1893" s="123"/>
      <c r="AG1893" s="214"/>
      <c r="AH1893" s="229" t="str">
        <f t="shared" si="257"/>
        <v>a3</v>
      </c>
      <c r="AI1893" s="122"/>
      <c r="AJ1893" s="122"/>
      <c r="AK1893" s="122"/>
      <c r="AL1893" s="122"/>
      <c r="AM1893" s="122"/>
      <c r="AN1893" s="173" t="s">
        <v>3186</v>
      </c>
      <c r="AO1893" s="173" t="s">
        <v>3186</v>
      </c>
      <c r="AP1893" s="173" t="s">
        <v>3186</v>
      </c>
      <c r="AQ1893" s="173" t="s">
        <v>3186</v>
      </c>
      <c r="AR1893" s="173" t="s">
        <v>3186</v>
      </c>
      <c r="AS1893" s="173">
        <v>1</v>
      </c>
      <c r="AT1893" s="173"/>
      <c r="AU1893" s="173">
        <v>0.6</v>
      </c>
      <c r="AV1893" s="173">
        <v>0.6</v>
      </c>
      <c r="AW1893" s="173"/>
      <c r="AX1893" s="173">
        <v>1</v>
      </c>
      <c r="AY1893" s="173"/>
      <c r="AZ1893" s="211">
        <f t="shared" si="263"/>
        <v>1</v>
      </c>
      <c r="BA1893" s="211">
        <f t="shared" si="264"/>
        <v>2.2000000000000002</v>
      </c>
      <c r="BB1893" s="205">
        <f t="shared" si="258"/>
        <v>101065</v>
      </c>
      <c r="BC1893" s="205">
        <f t="shared" si="259"/>
        <v>86431</v>
      </c>
      <c r="BD1893" s="205">
        <f t="shared" si="260"/>
        <v>24500</v>
      </c>
      <c r="BE1893" s="205">
        <f t="shared" si="261"/>
        <v>9866</v>
      </c>
      <c r="BF1893" s="175">
        <v>76565</v>
      </c>
      <c r="BG1893" s="175"/>
      <c r="BH1893" s="175">
        <v>24500</v>
      </c>
      <c r="BI1893" s="175">
        <v>11430</v>
      </c>
      <c r="BJ1893" s="175">
        <v>3204</v>
      </c>
      <c r="BK1893" s="175">
        <v>17558</v>
      </c>
      <c r="BL1893" s="175">
        <v>14696</v>
      </c>
      <c r="BM1893" s="175">
        <v>12777</v>
      </c>
      <c r="BN1893" s="175">
        <v>4976</v>
      </c>
      <c r="BO1893" s="175">
        <v>11924</v>
      </c>
      <c r="BP1893" s="198">
        <f t="shared" si="262"/>
        <v>36424</v>
      </c>
    </row>
    <row r="1894" spans="1:68" s="116" customFormat="1" x14ac:dyDescent="0.15">
      <c r="A1894" s="117">
        <v>3835602001</v>
      </c>
      <c r="B1894" s="118" t="s">
        <v>2738</v>
      </c>
      <c r="C1894" s="118" t="s">
        <v>2700</v>
      </c>
      <c r="D1894" s="118" t="s">
        <v>2739</v>
      </c>
      <c r="E1894" s="118" t="s">
        <v>5073</v>
      </c>
      <c r="F1894" s="120">
        <v>15</v>
      </c>
      <c r="G1894" s="119">
        <v>322994</v>
      </c>
      <c r="H1894" s="119"/>
      <c r="I1894" s="120" t="s">
        <v>5820</v>
      </c>
      <c r="J1894" s="120">
        <v>1650</v>
      </c>
      <c r="K1894" s="120">
        <v>322071</v>
      </c>
      <c r="L1894" s="120">
        <v>0.53500000000000003</v>
      </c>
      <c r="M1894" s="121" t="s">
        <v>5657</v>
      </c>
      <c r="N1894" s="120">
        <v>1</v>
      </c>
      <c r="O1894" s="119">
        <v>172</v>
      </c>
      <c r="P1894" s="119">
        <v>31</v>
      </c>
      <c r="Q1894" s="119">
        <v>4.4000000000000004</v>
      </c>
      <c r="R1894" s="120" t="s">
        <v>5655</v>
      </c>
      <c r="S1894" s="120">
        <v>4</v>
      </c>
      <c r="T1894" s="120"/>
      <c r="U1894" s="120"/>
      <c r="V1894" s="172">
        <v>364</v>
      </c>
      <c r="W1894" s="172">
        <v>42</v>
      </c>
      <c r="X1894" s="172">
        <v>171</v>
      </c>
      <c r="Y1894" s="172">
        <v>22</v>
      </c>
      <c r="Z1894" s="172">
        <v>129</v>
      </c>
      <c r="AA1894" s="123"/>
      <c r="AB1894" s="123"/>
      <c r="AC1894" s="123">
        <v>256</v>
      </c>
      <c r="AD1894" s="123"/>
      <c r="AE1894" s="123"/>
      <c r="AF1894" s="123"/>
      <c r="AG1894" s="214"/>
      <c r="AH1894" s="229" t="str">
        <f t="shared" si="257"/>
        <v>a3</v>
      </c>
      <c r="AI1894" s="122"/>
      <c r="AJ1894" s="122"/>
      <c r="AK1894" s="122"/>
      <c r="AL1894" s="122"/>
      <c r="AM1894" s="122"/>
      <c r="AN1894" s="173"/>
      <c r="AO1894" s="173"/>
      <c r="AP1894" s="173"/>
      <c r="AQ1894" s="173"/>
      <c r="AR1894" s="173"/>
      <c r="AS1894" s="173">
        <v>1</v>
      </c>
      <c r="AT1894" s="173"/>
      <c r="AU1894" s="173"/>
      <c r="AV1894" s="173"/>
      <c r="AW1894" s="173"/>
      <c r="AX1894" s="173"/>
      <c r="AY1894" s="173"/>
      <c r="AZ1894" s="211">
        <f t="shared" si="263"/>
        <v>1</v>
      </c>
      <c r="BA1894" s="211">
        <f t="shared" si="264"/>
        <v>0</v>
      </c>
      <c r="BB1894" s="205">
        <f t="shared" si="258"/>
        <v>59014</v>
      </c>
      <c r="BC1894" s="205">
        <f t="shared" si="259"/>
        <v>45910</v>
      </c>
      <c r="BD1894" s="205">
        <f t="shared" si="260"/>
        <v>22893</v>
      </c>
      <c r="BE1894" s="205">
        <f t="shared" si="261"/>
        <v>9789</v>
      </c>
      <c r="BF1894" s="175">
        <v>36121</v>
      </c>
      <c r="BG1894" s="175"/>
      <c r="BH1894" s="175">
        <v>20475</v>
      </c>
      <c r="BI1894" s="175">
        <v>13104</v>
      </c>
      <c r="BJ1894" s="175"/>
      <c r="BK1894" s="175">
        <v>4513</v>
      </c>
      <c r="BL1894" s="175">
        <v>1326</v>
      </c>
      <c r="BM1894" s="175">
        <v>5350</v>
      </c>
      <c r="BN1894" s="175">
        <v>4642</v>
      </c>
      <c r="BO1894" s="175">
        <v>9604</v>
      </c>
      <c r="BP1894" s="198">
        <f t="shared" si="262"/>
        <v>30079</v>
      </c>
    </row>
    <row r="1895" spans="1:68" s="116" customFormat="1" x14ac:dyDescent="0.15">
      <c r="A1895" s="117">
        <v>3835602002</v>
      </c>
      <c r="B1895" s="118" t="s">
        <v>2740</v>
      </c>
      <c r="C1895" s="118" t="s">
        <v>2700</v>
      </c>
      <c r="D1895" s="118" t="s">
        <v>2739</v>
      </c>
      <c r="E1895" s="118" t="s">
        <v>5074</v>
      </c>
      <c r="F1895" s="120">
        <v>11</v>
      </c>
      <c r="G1895" s="119">
        <v>156199</v>
      </c>
      <c r="H1895" s="119"/>
      <c r="I1895" s="120" t="s">
        <v>5820</v>
      </c>
      <c r="J1895" s="120">
        <v>900</v>
      </c>
      <c r="K1895" s="120">
        <v>115342</v>
      </c>
      <c r="L1895" s="120">
        <v>0.35099999999999998</v>
      </c>
      <c r="M1895" s="121" t="s">
        <v>5657</v>
      </c>
      <c r="N1895" s="120">
        <v>1</v>
      </c>
      <c r="O1895" s="119">
        <v>156</v>
      </c>
      <c r="P1895" s="119">
        <v>28</v>
      </c>
      <c r="Q1895" s="119">
        <v>3.6</v>
      </c>
      <c r="R1895" s="120" t="s">
        <v>5658</v>
      </c>
      <c r="S1895" s="120">
        <v>1</v>
      </c>
      <c r="T1895" s="120"/>
      <c r="U1895" s="120"/>
      <c r="V1895" s="172">
        <v>232</v>
      </c>
      <c r="W1895" s="172">
        <v>31</v>
      </c>
      <c r="X1895" s="172">
        <v>118</v>
      </c>
      <c r="Y1895" s="172">
        <v>12</v>
      </c>
      <c r="Z1895" s="172">
        <v>71</v>
      </c>
      <c r="AA1895" s="123"/>
      <c r="AB1895" s="123"/>
      <c r="AC1895" s="123">
        <v>134</v>
      </c>
      <c r="AD1895" s="123"/>
      <c r="AE1895" s="123"/>
      <c r="AF1895" s="123"/>
      <c r="AG1895" s="214"/>
      <c r="AH1895" s="229" t="str">
        <f t="shared" si="257"/>
        <v>a3</v>
      </c>
      <c r="AI1895" s="122"/>
      <c r="AJ1895" s="122"/>
      <c r="AK1895" s="122"/>
      <c r="AL1895" s="122"/>
      <c r="AM1895" s="122"/>
      <c r="AN1895" s="173"/>
      <c r="AO1895" s="173"/>
      <c r="AP1895" s="173"/>
      <c r="AQ1895" s="173"/>
      <c r="AR1895" s="173"/>
      <c r="AS1895" s="173">
        <v>1</v>
      </c>
      <c r="AT1895" s="173"/>
      <c r="AU1895" s="173"/>
      <c r="AV1895" s="173"/>
      <c r="AW1895" s="173"/>
      <c r="AX1895" s="173"/>
      <c r="AY1895" s="173"/>
      <c r="AZ1895" s="211">
        <f t="shared" si="263"/>
        <v>1</v>
      </c>
      <c r="BA1895" s="211">
        <f t="shared" si="264"/>
        <v>0</v>
      </c>
      <c r="BB1895" s="205">
        <f t="shared" si="258"/>
        <v>29539</v>
      </c>
      <c r="BC1895" s="205">
        <f t="shared" si="259"/>
        <v>26500</v>
      </c>
      <c r="BD1895" s="205">
        <f t="shared" si="260"/>
        <v>5239</v>
      </c>
      <c r="BE1895" s="205">
        <f t="shared" si="261"/>
        <v>2200</v>
      </c>
      <c r="BF1895" s="175">
        <v>24300</v>
      </c>
      <c r="BG1895" s="175"/>
      <c r="BH1895" s="175">
        <v>5239</v>
      </c>
      <c r="BI1895" s="175">
        <v>3039</v>
      </c>
      <c r="BJ1895" s="175"/>
      <c r="BK1895" s="175">
        <v>5029</v>
      </c>
      <c r="BL1895" s="175">
        <v>1423</v>
      </c>
      <c r="BM1895" s="175">
        <v>5350</v>
      </c>
      <c r="BN1895" s="175">
        <v>5026</v>
      </c>
      <c r="BO1895" s="175">
        <v>4433</v>
      </c>
      <c r="BP1895" s="198">
        <f t="shared" si="262"/>
        <v>9672</v>
      </c>
    </row>
    <row r="1896" spans="1:68" s="116" customFormat="1" x14ac:dyDescent="0.15">
      <c r="A1896" s="117">
        <v>3835602003</v>
      </c>
      <c r="B1896" s="118" t="s">
        <v>2741</v>
      </c>
      <c r="C1896" s="118" t="s">
        <v>2700</v>
      </c>
      <c r="D1896" s="118" t="s">
        <v>2739</v>
      </c>
      <c r="E1896" s="118" t="s">
        <v>5075</v>
      </c>
      <c r="F1896" s="120">
        <v>8</v>
      </c>
      <c r="G1896" s="119">
        <v>117810</v>
      </c>
      <c r="H1896" s="119"/>
      <c r="I1896" s="120" t="s">
        <v>5820</v>
      </c>
      <c r="J1896" s="120">
        <v>800</v>
      </c>
      <c r="K1896" s="120">
        <v>132626</v>
      </c>
      <c r="L1896" s="120">
        <v>0.45400000000000001</v>
      </c>
      <c r="M1896" s="121" t="s">
        <v>5657</v>
      </c>
      <c r="N1896" s="120">
        <v>1</v>
      </c>
      <c r="O1896" s="119">
        <v>197</v>
      </c>
      <c r="P1896" s="119">
        <v>35</v>
      </c>
      <c r="Q1896" s="119">
        <v>4.9000000000000004</v>
      </c>
      <c r="R1896" s="120"/>
      <c r="S1896" s="120"/>
      <c r="T1896" s="120"/>
      <c r="U1896" s="120" t="s">
        <v>5689</v>
      </c>
      <c r="V1896" s="172">
        <v>179</v>
      </c>
      <c r="W1896" s="172">
        <v>20</v>
      </c>
      <c r="X1896" s="172">
        <v>91</v>
      </c>
      <c r="Y1896" s="172">
        <v>13</v>
      </c>
      <c r="Z1896" s="172">
        <v>55</v>
      </c>
      <c r="AA1896" s="123"/>
      <c r="AB1896" s="123"/>
      <c r="AC1896" s="123">
        <v>91</v>
      </c>
      <c r="AD1896" s="123"/>
      <c r="AE1896" s="123"/>
      <c r="AF1896" s="123"/>
      <c r="AG1896" s="214"/>
      <c r="AH1896" s="229" t="str">
        <f t="shared" si="257"/>
        <v>a3</v>
      </c>
      <c r="AI1896" s="122"/>
      <c r="AJ1896" s="122"/>
      <c r="AK1896" s="122"/>
      <c r="AL1896" s="122"/>
      <c r="AM1896" s="122"/>
      <c r="AN1896" s="173"/>
      <c r="AO1896" s="173"/>
      <c r="AP1896" s="173"/>
      <c r="AQ1896" s="173"/>
      <c r="AR1896" s="173"/>
      <c r="AS1896" s="173">
        <v>1</v>
      </c>
      <c r="AT1896" s="173"/>
      <c r="AU1896" s="173"/>
      <c r="AV1896" s="173"/>
      <c r="AW1896" s="173"/>
      <c r="AX1896" s="173"/>
      <c r="AY1896" s="173"/>
      <c r="AZ1896" s="211">
        <f t="shared" si="263"/>
        <v>1</v>
      </c>
      <c r="BA1896" s="211">
        <f t="shared" si="264"/>
        <v>0</v>
      </c>
      <c r="BB1896" s="205">
        <f t="shared" si="258"/>
        <v>20239</v>
      </c>
      <c r="BC1896" s="205">
        <f t="shared" si="259"/>
        <v>17517</v>
      </c>
      <c r="BD1896" s="205">
        <f t="shared" si="260"/>
        <v>4462</v>
      </c>
      <c r="BE1896" s="205">
        <f t="shared" si="261"/>
        <v>1740</v>
      </c>
      <c r="BF1896" s="175">
        <v>15777</v>
      </c>
      <c r="BG1896" s="175"/>
      <c r="BH1896" s="175">
        <v>4462</v>
      </c>
      <c r="BI1896" s="175">
        <v>2722</v>
      </c>
      <c r="BJ1896" s="175"/>
      <c r="BK1896" s="175">
        <v>4541</v>
      </c>
      <c r="BL1896" s="175">
        <v>454</v>
      </c>
      <c r="BM1896" s="175">
        <v>3627</v>
      </c>
      <c r="BN1896" s="175">
        <v>460</v>
      </c>
      <c r="BO1896" s="175">
        <v>3973</v>
      </c>
      <c r="BP1896" s="198">
        <f t="shared" si="262"/>
        <v>8435</v>
      </c>
    </row>
    <row r="1897" spans="1:68" s="116" customFormat="1" x14ac:dyDescent="0.15">
      <c r="A1897" s="117">
        <v>3838601001</v>
      </c>
      <c r="B1897" s="118" t="s">
        <v>2742</v>
      </c>
      <c r="C1897" s="118" t="s">
        <v>2700</v>
      </c>
      <c r="D1897" s="118" t="s">
        <v>2743</v>
      </c>
      <c r="E1897" s="118" t="s">
        <v>5076</v>
      </c>
      <c r="F1897" s="120">
        <v>12</v>
      </c>
      <c r="G1897" s="119">
        <v>277488</v>
      </c>
      <c r="H1897" s="119"/>
      <c r="I1897" s="120" t="s">
        <v>5820</v>
      </c>
      <c r="J1897" s="120">
        <v>1590</v>
      </c>
      <c r="K1897" s="120">
        <v>277488</v>
      </c>
      <c r="L1897" s="120">
        <v>0.47799999999999998</v>
      </c>
      <c r="M1897" s="121" t="s">
        <v>5665</v>
      </c>
      <c r="N1897" s="120">
        <v>2</v>
      </c>
      <c r="O1897" s="119">
        <v>227</v>
      </c>
      <c r="P1897" s="119"/>
      <c r="Q1897" s="119"/>
      <c r="R1897" s="120" t="s">
        <v>5658</v>
      </c>
      <c r="S1897" s="120">
        <v>0.3</v>
      </c>
      <c r="T1897" s="120"/>
      <c r="U1897" s="120"/>
      <c r="V1897" s="172">
        <v>360.7</v>
      </c>
      <c r="W1897" s="172"/>
      <c r="X1897" s="172">
        <v>191.2</v>
      </c>
      <c r="Y1897" s="172">
        <v>45.4</v>
      </c>
      <c r="Z1897" s="172">
        <v>124.1</v>
      </c>
      <c r="AA1897" s="123">
        <v>2147</v>
      </c>
      <c r="AB1897" s="123"/>
      <c r="AC1897" s="123">
        <v>207</v>
      </c>
      <c r="AD1897" s="123"/>
      <c r="AE1897" s="123"/>
      <c r="AF1897" s="123"/>
      <c r="AG1897" s="214"/>
      <c r="AH1897" s="229" t="str">
        <f t="shared" si="257"/>
        <v>b3</v>
      </c>
      <c r="AI1897" s="122" t="s">
        <v>5400</v>
      </c>
      <c r="AJ1897" s="122"/>
      <c r="AK1897" s="122"/>
      <c r="AL1897" s="122" t="s">
        <v>5400</v>
      </c>
      <c r="AM1897" s="122"/>
      <c r="AN1897" s="173"/>
      <c r="AO1897" s="173"/>
      <c r="AP1897" s="173"/>
      <c r="AQ1897" s="173"/>
      <c r="AR1897" s="173"/>
      <c r="AS1897" s="173"/>
      <c r="AT1897" s="173"/>
      <c r="AU1897" s="173"/>
      <c r="AV1897" s="173"/>
      <c r="AW1897" s="173"/>
      <c r="AX1897" s="173"/>
      <c r="AY1897" s="173" t="s">
        <v>3186</v>
      </c>
      <c r="AZ1897" s="211">
        <f t="shared" si="263"/>
        <v>0</v>
      </c>
      <c r="BA1897" s="211">
        <f t="shared" si="264"/>
        <v>0</v>
      </c>
      <c r="BB1897" s="205">
        <f t="shared" si="258"/>
        <v>37524</v>
      </c>
      <c r="BC1897" s="205">
        <f t="shared" si="259"/>
        <v>37524</v>
      </c>
      <c r="BD1897" s="205">
        <f t="shared" si="260"/>
        <v>9815</v>
      </c>
      <c r="BE1897" s="205">
        <f t="shared" si="261"/>
        <v>9815</v>
      </c>
      <c r="BF1897" s="175">
        <v>27709</v>
      </c>
      <c r="BG1897" s="175"/>
      <c r="BH1897" s="175">
        <v>9815</v>
      </c>
      <c r="BI1897" s="175"/>
      <c r="BJ1897" s="175"/>
      <c r="BK1897" s="175">
        <v>3590</v>
      </c>
      <c r="BL1897" s="175">
        <v>8049</v>
      </c>
      <c r="BM1897" s="175"/>
      <c r="BN1897" s="175">
        <v>3372</v>
      </c>
      <c r="BO1897" s="175">
        <v>12698</v>
      </c>
      <c r="BP1897" s="198">
        <f t="shared" si="262"/>
        <v>22513</v>
      </c>
    </row>
    <row r="1898" spans="1:68" s="116" customFormat="1" x14ac:dyDescent="0.15">
      <c r="A1898" s="117">
        <v>3840101001</v>
      </c>
      <c r="B1898" s="118" t="s">
        <v>2744</v>
      </c>
      <c r="C1898" s="118" t="s">
        <v>2700</v>
      </c>
      <c r="D1898" s="118" t="s">
        <v>2745</v>
      </c>
      <c r="E1898" s="118" t="s">
        <v>5077</v>
      </c>
      <c r="F1898" s="120">
        <v>11</v>
      </c>
      <c r="G1898" s="119">
        <v>778855</v>
      </c>
      <c r="H1898" s="119"/>
      <c r="I1898" s="120" t="s">
        <v>5820</v>
      </c>
      <c r="J1898" s="120">
        <v>5100</v>
      </c>
      <c r="K1898" s="120">
        <v>778855</v>
      </c>
      <c r="L1898" s="120">
        <v>0.41799999999999998</v>
      </c>
      <c r="M1898" s="121" t="s">
        <v>5654</v>
      </c>
      <c r="N1898" s="120">
        <v>1</v>
      </c>
      <c r="O1898" s="119">
        <v>229</v>
      </c>
      <c r="P1898" s="119">
        <v>39</v>
      </c>
      <c r="Q1898" s="119">
        <v>7.4</v>
      </c>
      <c r="R1898" s="120" t="s">
        <v>5655</v>
      </c>
      <c r="S1898" s="120">
        <v>7.4</v>
      </c>
      <c r="T1898" s="120"/>
      <c r="U1898" s="120"/>
      <c r="V1898" s="172">
        <v>577.9</v>
      </c>
      <c r="W1898" s="172">
        <v>119.8</v>
      </c>
      <c r="X1898" s="172">
        <v>248.7</v>
      </c>
      <c r="Y1898" s="172">
        <v>58.9</v>
      </c>
      <c r="Z1898" s="172">
        <v>150.5</v>
      </c>
      <c r="AA1898" s="123">
        <v>10984</v>
      </c>
      <c r="AB1898" s="123"/>
      <c r="AC1898" s="123">
        <v>123</v>
      </c>
      <c r="AD1898" s="123"/>
      <c r="AE1898" s="123"/>
      <c r="AF1898" s="123"/>
      <c r="AG1898" s="214"/>
      <c r="AH1898" s="229" t="str">
        <f t="shared" si="257"/>
        <v>a3</v>
      </c>
      <c r="AI1898" s="122" t="s">
        <v>5402</v>
      </c>
      <c r="AJ1898" s="122"/>
      <c r="AK1898" s="122"/>
      <c r="AL1898" s="122"/>
      <c r="AM1898" s="122"/>
      <c r="AN1898" s="173"/>
      <c r="AO1898" s="173"/>
      <c r="AP1898" s="173"/>
      <c r="AQ1898" s="173"/>
      <c r="AR1898" s="173"/>
      <c r="AS1898" s="173"/>
      <c r="AT1898" s="173"/>
      <c r="AU1898" s="173"/>
      <c r="AV1898" s="173"/>
      <c r="AW1898" s="173"/>
      <c r="AX1898" s="173"/>
      <c r="AY1898" s="173"/>
      <c r="AZ1898" s="211">
        <f t="shared" si="263"/>
        <v>0</v>
      </c>
      <c r="BA1898" s="211">
        <f t="shared" si="264"/>
        <v>0</v>
      </c>
      <c r="BB1898" s="205">
        <f t="shared" si="258"/>
        <v>77539</v>
      </c>
      <c r="BC1898" s="205">
        <f t="shared" si="259"/>
        <v>64064</v>
      </c>
      <c r="BD1898" s="205">
        <f t="shared" si="260"/>
        <v>13951</v>
      </c>
      <c r="BE1898" s="205">
        <f t="shared" si="261"/>
        <v>476</v>
      </c>
      <c r="BF1898" s="175">
        <v>63588</v>
      </c>
      <c r="BG1898" s="175"/>
      <c r="BH1898" s="175">
        <v>19184</v>
      </c>
      <c r="BI1898" s="175">
        <v>11908</v>
      </c>
      <c r="BJ1898" s="175">
        <v>1567</v>
      </c>
      <c r="BK1898" s="175">
        <v>8366</v>
      </c>
      <c r="BL1898" s="175">
        <v>3423</v>
      </c>
      <c r="BM1898" s="175">
        <v>7928</v>
      </c>
      <c r="BN1898" s="175">
        <v>3120</v>
      </c>
      <c r="BO1898" s="175">
        <v>22043</v>
      </c>
      <c r="BP1898" s="198">
        <f t="shared" si="262"/>
        <v>41227</v>
      </c>
    </row>
    <row r="1899" spans="1:68" s="116" customFormat="1" x14ac:dyDescent="0.15">
      <c r="A1899" s="117">
        <v>3840201001</v>
      </c>
      <c r="B1899" s="118" t="s">
        <v>2746</v>
      </c>
      <c r="C1899" s="118" t="s">
        <v>2700</v>
      </c>
      <c r="D1899" s="118" t="s">
        <v>2747</v>
      </c>
      <c r="E1899" s="118" t="s">
        <v>5078</v>
      </c>
      <c r="F1899" s="120">
        <v>2</v>
      </c>
      <c r="G1899" s="119"/>
      <c r="H1899" s="119"/>
      <c r="I1899" s="120" t="s">
        <v>5820</v>
      </c>
      <c r="J1899" s="120">
        <v>2600</v>
      </c>
      <c r="K1899" s="120">
        <v>162321</v>
      </c>
      <c r="L1899" s="120">
        <v>0.17100000000000001</v>
      </c>
      <c r="M1899" s="121" t="s">
        <v>5675</v>
      </c>
      <c r="N1899" s="120">
        <v>2</v>
      </c>
      <c r="O1899" s="119">
        <v>295</v>
      </c>
      <c r="P1899" s="119">
        <v>50</v>
      </c>
      <c r="Q1899" s="119">
        <v>3</v>
      </c>
      <c r="R1899" s="120"/>
      <c r="S1899" s="120"/>
      <c r="T1899" s="120"/>
      <c r="U1899" s="120" t="s">
        <v>5689</v>
      </c>
      <c r="V1899" s="172">
        <v>304.60000000000002</v>
      </c>
      <c r="W1899" s="172"/>
      <c r="X1899" s="172">
        <v>183.2</v>
      </c>
      <c r="Y1899" s="172">
        <v>77.3</v>
      </c>
      <c r="Z1899" s="172">
        <v>44.1</v>
      </c>
      <c r="AA1899" s="123"/>
      <c r="AB1899" s="123"/>
      <c r="AC1899" s="123"/>
      <c r="AD1899" s="123"/>
      <c r="AE1899" s="123"/>
      <c r="AF1899" s="123"/>
      <c r="AG1899" s="214"/>
      <c r="AH1899" s="229" t="str">
        <f t="shared" si="257"/>
        <v>b1</v>
      </c>
      <c r="AI1899" s="122" t="s">
        <v>5400</v>
      </c>
      <c r="AJ1899" s="122"/>
      <c r="AK1899" s="122"/>
      <c r="AL1899" s="122" t="s">
        <v>5400</v>
      </c>
      <c r="AM1899" s="122"/>
      <c r="AN1899" s="173">
        <v>2</v>
      </c>
      <c r="AO1899" s="173" t="s">
        <v>3186</v>
      </c>
      <c r="AP1899" s="173" t="s">
        <v>3186</v>
      </c>
      <c r="AQ1899" s="173" t="s">
        <v>3186</v>
      </c>
      <c r="AR1899" s="173" t="s">
        <v>3186</v>
      </c>
      <c r="AS1899" s="173"/>
      <c r="AT1899" s="173">
        <v>0.8</v>
      </c>
      <c r="AU1899" s="173">
        <v>0.5</v>
      </c>
      <c r="AV1899" s="173">
        <v>0.5</v>
      </c>
      <c r="AW1899" s="173">
        <v>0.5</v>
      </c>
      <c r="AX1899" s="173">
        <v>0.5</v>
      </c>
      <c r="AY1899" s="173"/>
      <c r="AZ1899" s="211">
        <f t="shared" si="263"/>
        <v>2</v>
      </c>
      <c r="BA1899" s="211">
        <f t="shared" si="264"/>
        <v>2.8</v>
      </c>
      <c r="BB1899" s="205">
        <f t="shared" si="258"/>
        <v>21335</v>
      </c>
      <c r="BC1899" s="205">
        <f t="shared" si="259"/>
        <v>21335</v>
      </c>
      <c r="BD1899" s="205">
        <f t="shared" si="260"/>
        <v>0</v>
      </c>
      <c r="BE1899" s="205">
        <f t="shared" si="261"/>
        <v>0</v>
      </c>
      <c r="BF1899" s="175">
        <v>21335</v>
      </c>
      <c r="BG1899" s="175"/>
      <c r="BH1899" s="175">
        <v>11655</v>
      </c>
      <c r="BI1899" s="175"/>
      <c r="BJ1899" s="175"/>
      <c r="BK1899" s="175">
        <v>1862</v>
      </c>
      <c r="BL1899" s="175"/>
      <c r="BM1899" s="175">
        <v>5617</v>
      </c>
      <c r="BN1899" s="175">
        <v>231</v>
      </c>
      <c r="BO1899" s="175">
        <v>1970</v>
      </c>
      <c r="BP1899" s="198">
        <f t="shared" si="262"/>
        <v>13625</v>
      </c>
    </row>
    <row r="1900" spans="1:68" s="116" customFormat="1" x14ac:dyDescent="0.15">
      <c r="A1900" s="117">
        <v>3842201001</v>
      </c>
      <c r="B1900" s="118" t="s">
        <v>2748</v>
      </c>
      <c r="C1900" s="118" t="s">
        <v>2700</v>
      </c>
      <c r="D1900" s="118" t="s">
        <v>2749</v>
      </c>
      <c r="E1900" s="118" t="s">
        <v>5079</v>
      </c>
      <c r="F1900" s="120">
        <v>14</v>
      </c>
      <c r="G1900" s="119">
        <v>517850</v>
      </c>
      <c r="H1900" s="119"/>
      <c r="I1900" s="120" t="s">
        <v>5820</v>
      </c>
      <c r="J1900" s="120">
        <v>4200</v>
      </c>
      <c r="K1900" s="120">
        <v>517850</v>
      </c>
      <c r="L1900" s="120">
        <v>0.33800000000000002</v>
      </c>
      <c r="M1900" s="121" t="s">
        <v>5657</v>
      </c>
      <c r="N1900" s="120">
        <v>1</v>
      </c>
      <c r="O1900" s="119">
        <v>245</v>
      </c>
      <c r="P1900" s="119"/>
      <c r="Q1900" s="119"/>
      <c r="R1900" s="120" t="s">
        <v>5660</v>
      </c>
      <c r="S1900" s="120">
        <v>0.6</v>
      </c>
      <c r="T1900" s="120"/>
      <c r="U1900" s="120"/>
      <c r="V1900" s="172">
        <v>432</v>
      </c>
      <c r="W1900" s="172">
        <v>43</v>
      </c>
      <c r="X1900" s="172">
        <v>207</v>
      </c>
      <c r="Y1900" s="172">
        <v>39</v>
      </c>
      <c r="Z1900" s="172">
        <v>143</v>
      </c>
      <c r="AA1900" s="123">
        <v>5327.2</v>
      </c>
      <c r="AB1900" s="123"/>
      <c r="AC1900" s="123">
        <v>384.9</v>
      </c>
      <c r="AD1900" s="123"/>
      <c r="AE1900" s="123"/>
      <c r="AF1900" s="123"/>
      <c r="AG1900" s="214"/>
      <c r="AH1900" s="229" t="str">
        <f t="shared" si="257"/>
        <v>a3</v>
      </c>
      <c r="AI1900" s="122"/>
      <c r="AJ1900" s="122"/>
      <c r="AK1900" s="122"/>
      <c r="AL1900" s="122"/>
      <c r="AM1900" s="122"/>
      <c r="AN1900" s="173" t="s">
        <v>3186</v>
      </c>
      <c r="AO1900" s="173" t="s">
        <v>3186</v>
      </c>
      <c r="AP1900" s="173" t="s">
        <v>3186</v>
      </c>
      <c r="AQ1900" s="173" t="s">
        <v>3186</v>
      </c>
      <c r="AR1900" s="173" t="s">
        <v>3186</v>
      </c>
      <c r="AS1900" s="173"/>
      <c r="AT1900" s="173">
        <v>1.2</v>
      </c>
      <c r="AU1900" s="173">
        <v>1.2</v>
      </c>
      <c r="AV1900" s="173">
        <v>1</v>
      </c>
      <c r="AW1900" s="173">
        <v>1.1000000000000001</v>
      </c>
      <c r="AX1900" s="173">
        <v>1.2</v>
      </c>
      <c r="AY1900" s="173"/>
      <c r="AZ1900" s="211">
        <f t="shared" si="263"/>
        <v>0</v>
      </c>
      <c r="BA1900" s="211">
        <f t="shared" si="264"/>
        <v>5.7</v>
      </c>
      <c r="BB1900" s="205">
        <f t="shared" si="258"/>
        <v>76288</v>
      </c>
      <c r="BC1900" s="205">
        <f t="shared" si="259"/>
        <v>60061</v>
      </c>
      <c r="BD1900" s="205">
        <f t="shared" si="260"/>
        <v>17764</v>
      </c>
      <c r="BE1900" s="205">
        <f t="shared" si="261"/>
        <v>1537</v>
      </c>
      <c r="BF1900" s="175">
        <v>58524</v>
      </c>
      <c r="BG1900" s="175"/>
      <c r="BH1900" s="175">
        <v>30350</v>
      </c>
      <c r="BI1900" s="175">
        <v>16227</v>
      </c>
      <c r="BJ1900" s="175"/>
      <c r="BK1900" s="175">
        <v>6628</v>
      </c>
      <c r="BL1900" s="175">
        <v>5509</v>
      </c>
      <c r="BM1900" s="175">
        <v>6529</v>
      </c>
      <c r="BN1900" s="175">
        <v>5639</v>
      </c>
      <c r="BO1900" s="175">
        <v>5406</v>
      </c>
      <c r="BP1900" s="198">
        <f t="shared" si="262"/>
        <v>35756</v>
      </c>
    </row>
    <row r="1901" spans="1:68" s="116" customFormat="1" x14ac:dyDescent="0.15">
      <c r="A1901" s="117">
        <v>3844202001</v>
      </c>
      <c r="B1901" s="118" t="s">
        <v>2750</v>
      </c>
      <c r="C1901" s="118" t="s">
        <v>2700</v>
      </c>
      <c r="D1901" s="118" t="s">
        <v>2751</v>
      </c>
      <c r="E1901" s="118" t="s">
        <v>5080</v>
      </c>
      <c r="F1901" s="120">
        <v>7</v>
      </c>
      <c r="G1901" s="119">
        <v>185508</v>
      </c>
      <c r="H1901" s="119"/>
      <c r="I1901" s="120" t="s">
        <v>5820</v>
      </c>
      <c r="J1901" s="120">
        <v>1700</v>
      </c>
      <c r="K1901" s="120">
        <v>185508</v>
      </c>
      <c r="L1901" s="120">
        <v>0.29899999999999999</v>
      </c>
      <c r="M1901" s="121" t="s">
        <v>5657</v>
      </c>
      <c r="N1901" s="120">
        <v>1</v>
      </c>
      <c r="O1901" s="119">
        <v>226</v>
      </c>
      <c r="P1901" s="119"/>
      <c r="Q1901" s="119"/>
      <c r="R1901" s="120" t="s">
        <v>5663</v>
      </c>
      <c r="S1901" s="120">
        <v>0.6</v>
      </c>
      <c r="T1901" s="120"/>
      <c r="U1901" s="120"/>
      <c r="V1901" s="172">
        <v>154</v>
      </c>
      <c r="W1901" s="172">
        <v>18</v>
      </c>
      <c r="X1901" s="172">
        <v>110</v>
      </c>
      <c r="Y1901" s="172">
        <v>14</v>
      </c>
      <c r="Z1901" s="172">
        <v>12</v>
      </c>
      <c r="AA1901" s="123"/>
      <c r="AB1901" s="123"/>
      <c r="AC1901" s="123">
        <v>162</v>
      </c>
      <c r="AD1901" s="123"/>
      <c r="AE1901" s="123"/>
      <c r="AF1901" s="123"/>
      <c r="AG1901" s="214"/>
      <c r="AH1901" s="229" t="str">
        <f t="shared" si="257"/>
        <v>a3</v>
      </c>
      <c r="AI1901" s="122"/>
      <c r="AJ1901" s="122"/>
      <c r="AK1901" s="122"/>
      <c r="AL1901" s="122"/>
      <c r="AM1901" s="122"/>
      <c r="AN1901" s="173" t="s">
        <v>3186</v>
      </c>
      <c r="AO1901" s="173" t="s">
        <v>3186</v>
      </c>
      <c r="AP1901" s="173" t="s">
        <v>3186</v>
      </c>
      <c r="AQ1901" s="173" t="s">
        <v>3186</v>
      </c>
      <c r="AR1901" s="173" t="s">
        <v>3186</v>
      </c>
      <c r="AS1901" s="173"/>
      <c r="AT1901" s="173">
        <v>0.6</v>
      </c>
      <c r="AU1901" s="173">
        <v>0.6</v>
      </c>
      <c r="AV1901" s="173">
        <v>0.6</v>
      </c>
      <c r="AW1901" s="173" t="s">
        <v>3186</v>
      </c>
      <c r="AX1901" s="173">
        <v>0.6</v>
      </c>
      <c r="AY1901" s="173"/>
      <c r="AZ1901" s="211">
        <f t="shared" si="263"/>
        <v>0</v>
      </c>
      <c r="BA1901" s="211">
        <f t="shared" si="264"/>
        <v>2.4</v>
      </c>
      <c r="BB1901" s="205">
        <f t="shared" si="258"/>
        <v>33744</v>
      </c>
      <c r="BC1901" s="205">
        <f t="shared" si="259"/>
        <v>27666</v>
      </c>
      <c r="BD1901" s="205">
        <f t="shared" si="260"/>
        <v>8805</v>
      </c>
      <c r="BE1901" s="205">
        <f t="shared" si="261"/>
        <v>2727</v>
      </c>
      <c r="BF1901" s="175">
        <v>24939</v>
      </c>
      <c r="BG1901" s="175"/>
      <c r="BH1901" s="175">
        <v>13783</v>
      </c>
      <c r="BI1901" s="175">
        <v>6078</v>
      </c>
      <c r="BJ1901" s="175"/>
      <c r="BK1901" s="175">
        <v>2772</v>
      </c>
      <c r="BL1901" s="175">
        <v>202</v>
      </c>
      <c r="BM1901" s="175">
        <v>5732</v>
      </c>
      <c r="BN1901" s="175">
        <v>1701</v>
      </c>
      <c r="BO1901" s="175">
        <v>3476</v>
      </c>
      <c r="BP1901" s="198">
        <f t="shared" si="262"/>
        <v>17259</v>
      </c>
    </row>
    <row r="1902" spans="1:68" s="116" customFormat="1" x14ac:dyDescent="0.15">
      <c r="A1902" s="117">
        <v>3844202002</v>
      </c>
      <c r="B1902" s="118" t="s">
        <v>2752</v>
      </c>
      <c r="C1902" s="118" t="s">
        <v>2700</v>
      </c>
      <c r="D1902" s="118" t="s">
        <v>2751</v>
      </c>
      <c r="E1902" s="118" t="s">
        <v>5081</v>
      </c>
      <c r="F1902" s="120">
        <v>2</v>
      </c>
      <c r="G1902" s="119">
        <v>31784</v>
      </c>
      <c r="H1902" s="119"/>
      <c r="I1902" s="120" t="s">
        <v>5820</v>
      </c>
      <c r="J1902" s="120">
        <v>600</v>
      </c>
      <c r="K1902" s="120">
        <v>31784</v>
      </c>
      <c r="L1902" s="120">
        <v>0.14499999999999999</v>
      </c>
      <c r="M1902" s="121" t="s">
        <v>5657</v>
      </c>
      <c r="N1902" s="120">
        <v>1</v>
      </c>
      <c r="O1902" s="119">
        <v>242</v>
      </c>
      <c r="P1902" s="119"/>
      <c r="Q1902" s="119"/>
      <c r="R1902" s="120" t="s">
        <v>5663</v>
      </c>
      <c r="S1902" s="120">
        <v>0.1</v>
      </c>
      <c r="T1902" s="120"/>
      <c r="U1902" s="120"/>
      <c r="V1902" s="172">
        <v>75</v>
      </c>
      <c r="W1902" s="172">
        <v>9</v>
      </c>
      <c r="X1902" s="172">
        <v>53</v>
      </c>
      <c r="Y1902" s="172">
        <v>8</v>
      </c>
      <c r="Z1902" s="172">
        <v>5</v>
      </c>
      <c r="AA1902" s="123"/>
      <c r="AB1902" s="123"/>
      <c r="AC1902" s="123">
        <v>27</v>
      </c>
      <c r="AD1902" s="123"/>
      <c r="AE1902" s="123"/>
      <c r="AF1902" s="123"/>
      <c r="AG1902" s="214"/>
      <c r="AH1902" s="229" t="str">
        <f t="shared" si="257"/>
        <v>a3</v>
      </c>
      <c r="AI1902" s="122"/>
      <c r="AJ1902" s="122"/>
      <c r="AK1902" s="122"/>
      <c r="AL1902" s="122"/>
      <c r="AM1902" s="122"/>
      <c r="AN1902" s="173" t="s">
        <v>3186</v>
      </c>
      <c r="AO1902" s="173" t="s">
        <v>3186</v>
      </c>
      <c r="AP1902" s="173" t="s">
        <v>3186</v>
      </c>
      <c r="AQ1902" s="173" t="s">
        <v>3186</v>
      </c>
      <c r="AR1902" s="173" t="s">
        <v>3186</v>
      </c>
      <c r="AS1902" s="173"/>
      <c r="AT1902" s="173">
        <v>0.6</v>
      </c>
      <c r="AU1902" s="173">
        <v>0.6</v>
      </c>
      <c r="AV1902" s="173">
        <v>0.6</v>
      </c>
      <c r="AW1902" s="173" t="s">
        <v>3186</v>
      </c>
      <c r="AX1902" s="173">
        <v>0.6</v>
      </c>
      <c r="AY1902" s="173"/>
      <c r="AZ1902" s="211">
        <f t="shared" si="263"/>
        <v>0</v>
      </c>
      <c r="BA1902" s="211">
        <f t="shared" si="264"/>
        <v>2.4</v>
      </c>
      <c r="BB1902" s="205">
        <f t="shared" si="258"/>
        <v>15172</v>
      </c>
      <c r="BC1902" s="205">
        <f t="shared" si="259"/>
        <v>13051</v>
      </c>
      <c r="BD1902" s="205">
        <f t="shared" si="260"/>
        <v>6259</v>
      </c>
      <c r="BE1902" s="205">
        <f t="shared" si="261"/>
        <v>4138</v>
      </c>
      <c r="BF1902" s="175">
        <v>8913</v>
      </c>
      <c r="BG1902" s="175"/>
      <c r="BH1902" s="175">
        <v>6259</v>
      </c>
      <c r="BI1902" s="175">
        <v>2121</v>
      </c>
      <c r="BJ1902" s="175"/>
      <c r="BK1902" s="175">
        <v>245</v>
      </c>
      <c r="BL1902" s="175"/>
      <c r="BM1902" s="175">
        <v>1777</v>
      </c>
      <c r="BN1902" s="175">
        <v>495</v>
      </c>
      <c r="BO1902" s="175">
        <v>4275</v>
      </c>
      <c r="BP1902" s="198">
        <f t="shared" si="262"/>
        <v>10534</v>
      </c>
    </row>
    <row r="1903" spans="1:68" s="116" customFormat="1" x14ac:dyDescent="0.15">
      <c r="A1903" s="117">
        <v>3900181001</v>
      </c>
      <c r="B1903" s="118" t="s">
        <v>2753</v>
      </c>
      <c r="C1903" s="118" t="s">
        <v>2754</v>
      </c>
      <c r="D1903" s="118" t="s">
        <v>2755</v>
      </c>
      <c r="E1903" s="118" t="s">
        <v>5082</v>
      </c>
      <c r="F1903" s="120">
        <v>23</v>
      </c>
      <c r="G1903" s="119">
        <v>7242010</v>
      </c>
      <c r="H1903" s="119"/>
      <c r="I1903" s="120" t="s">
        <v>5820</v>
      </c>
      <c r="J1903" s="120">
        <v>28260</v>
      </c>
      <c r="K1903" s="120">
        <v>7589489</v>
      </c>
      <c r="L1903" s="120">
        <v>0.73599999999999999</v>
      </c>
      <c r="M1903" s="121" t="s">
        <v>5656</v>
      </c>
      <c r="N1903" s="120">
        <v>2</v>
      </c>
      <c r="O1903" s="119">
        <v>237</v>
      </c>
      <c r="P1903" s="119">
        <v>51.1</v>
      </c>
      <c r="Q1903" s="119">
        <v>5.9</v>
      </c>
      <c r="R1903" s="120" t="s">
        <v>5655</v>
      </c>
      <c r="S1903" s="120">
        <v>23.66</v>
      </c>
      <c r="T1903" s="120"/>
      <c r="U1903" s="120"/>
      <c r="V1903" s="172">
        <v>5148</v>
      </c>
      <c r="W1903" s="172">
        <v>831</v>
      </c>
      <c r="X1903" s="172">
        <v>2646</v>
      </c>
      <c r="Y1903" s="172">
        <v>1376</v>
      </c>
      <c r="Z1903" s="172">
        <v>295</v>
      </c>
      <c r="AA1903" s="123"/>
      <c r="AB1903" s="123"/>
      <c r="AC1903" s="123">
        <v>36046</v>
      </c>
      <c r="AD1903" s="123"/>
      <c r="AE1903" s="123">
        <v>28</v>
      </c>
      <c r="AF1903" s="123"/>
      <c r="AG1903" s="214">
        <f t="shared" si="265"/>
        <v>28</v>
      </c>
      <c r="AH1903" s="229" t="str">
        <f t="shared" si="257"/>
        <v>b4</v>
      </c>
      <c r="AI1903" s="122" t="s">
        <v>5401</v>
      </c>
      <c r="AJ1903" s="122"/>
      <c r="AK1903" s="122" t="s">
        <v>5401</v>
      </c>
      <c r="AL1903" s="122"/>
      <c r="AM1903" s="122" t="s">
        <v>5401</v>
      </c>
      <c r="AN1903" s="173">
        <v>1</v>
      </c>
      <c r="AO1903" s="173">
        <v>1</v>
      </c>
      <c r="AP1903" s="173">
        <v>1</v>
      </c>
      <c r="AQ1903" s="173"/>
      <c r="AR1903" s="173"/>
      <c r="AS1903" s="173">
        <v>3</v>
      </c>
      <c r="AT1903" s="173">
        <v>6</v>
      </c>
      <c r="AU1903" s="173">
        <v>5</v>
      </c>
      <c r="AV1903" s="173">
        <v>2</v>
      </c>
      <c r="AW1903" s="173">
        <v>2</v>
      </c>
      <c r="AX1903" s="173">
        <v>3</v>
      </c>
      <c r="AY1903" s="173"/>
      <c r="AZ1903" s="211">
        <f t="shared" si="263"/>
        <v>6</v>
      </c>
      <c r="BA1903" s="211">
        <f t="shared" si="264"/>
        <v>18</v>
      </c>
      <c r="BB1903" s="205">
        <f t="shared" si="258"/>
        <v>635600</v>
      </c>
      <c r="BC1903" s="205">
        <f t="shared" si="259"/>
        <v>635600</v>
      </c>
      <c r="BD1903" s="205">
        <f t="shared" si="260"/>
        <v>0</v>
      </c>
      <c r="BE1903" s="205">
        <f t="shared" si="261"/>
        <v>0</v>
      </c>
      <c r="BF1903" s="175">
        <v>635600</v>
      </c>
      <c r="BG1903" s="175">
        <v>23481</v>
      </c>
      <c r="BH1903" s="175">
        <v>317155</v>
      </c>
      <c r="BI1903" s="175"/>
      <c r="BJ1903" s="175"/>
      <c r="BK1903" s="175">
        <v>195210</v>
      </c>
      <c r="BL1903" s="175">
        <v>59553</v>
      </c>
      <c r="BM1903" s="175"/>
      <c r="BN1903" s="175">
        <v>5027</v>
      </c>
      <c r="BO1903" s="175">
        <v>35174</v>
      </c>
      <c r="BP1903" s="198">
        <f t="shared" si="262"/>
        <v>352329</v>
      </c>
    </row>
    <row r="1904" spans="1:68" s="116" customFormat="1" x14ac:dyDescent="0.15">
      <c r="A1904" s="117">
        <v>3920101001</v>
      </c>
      <c r="B1904" s="118" t="s">
        <v>2756</v>
      </c>
      <c r="C1904" s="118" t="s">
        <v>2754</v>
      </c>
      <c r="D1904" s="118" t="s">
        <v>2757</v>
      </c>
      <c r="E1904" s="118" t="s">
        <v>5083</v>
      </c>
      <c r="F1904" s="120">
        <v>44</v>
      </c>
      <c r="G1904" s="119">
        <v>18371210</v>
      </c>
      <c r="H1904" s="119">
        <v>9377726</v>
      </c>
      <c r="I1904" s="120" t="s">
        <v>5820</v>
      </c>
      <c r="J1904" s="120">
        <v>66540</v>
      </c>
      <c r="K1904" s="120">
        <v>18941970</v>
      </c>
      <c r="L1904" s="120">
        <v>0.78</v>
      </c>
      <c r="M1904" s="121" t="s">
        <v>5654</v>
      </c>
      <c r="N1904" s="120">
        <v>2</v>
      </c>
      <c r="O1904" s="119">
        <v>131.69999999999999</v>
      </c>
      <c r="P1904" s="119"/>
      <c r="Q1904" s="119"/>
      <c r="R1904" s="120" t="s">
        <v>5655</v>
      </c>
      <c r="S1904" s="120">
        <v>187.39999999999998</v>
      </c>
      <c r="T1904" s="120"/>
      <c r="U1904" s="120"/>
      <c r="V1904" s="172">
        <v>5623.3</v>
      </c>
      <c r="W1904" s="172">
        <v>1932.2</v>
      </c>
      <c r="X1904" s="172">
        <v>3691.1</v>
      </c>
      <c r="Y1904" s="172"/>
      <c r="Z1904" s="172"/>
      <c r="AA1904" s="123"/>
      <c r="AB1904" s="123"/>
      <c r="AC1904" s="123"/>
      <c r="AD1904" s="123"/>
      <c r="AE1904" s="123"/>
      <c r="AF1904" s="123"/>
      <c r="AG1904" s="214"/>
      <c r="AH1904" s="229" t="str">
        <f t="shared" si="257"/>
        <v>b1</v>
      </c>
      <c r="AI1904" s="122"/>
      <c r="AJ1904" s="122"/>
      <c r="AK1904" s="122"/>
      <c r="AL1904" s="122"/>
      <c r="AM1904" s="122"/>
      <c r="AN1904" s="173"/>
      <c r="AO1904" s="173"/>
      <c r="AP1904" s="173"/>
      <c r="AQ1904" s="173"/>
      <c r="AR1904" s="173"/>
      <c r="AS1904" s="173"/>
      <c r="AT1904" s="173"/>
      <c r="AU1904" s="173"/>
      <c r="AV1904" s="173"/>
      <c r="AW1904" s="173"/>
      <c r="AX1904" s="173"/>
      <c r="AY1904" s="173"/>
      <c r="AZ1904" s="211">
        <f t="shared" si="263"/>
        <v>0</v>
      </c>
      <c r="BA1904" s="211">
        <f t="shared" si="264"/>
        <v>0</v>
      </c>
      <c r="BB1904" s="205">
        <f t="shared" si="258"/>
        <v>0</v>
      </c>
      <c r="BC1904" s="205">
        <f t="shared" si="259"/>
        <v>0</v>
      </c>
      <c r="BD1904" s="205">
        <f t="shared" si="260"/>
        <v>0</v>
      </c>
      <c r="BE1904" s="205">
        <f t="shared" si="261"/>
        <v>0</v>
      </c>
      <c r="BF1904" s="175"/>
      <c r="BG1904" s="175"/>
      <c r="BH1904" s="175"/>
      <c r="BI1904" s="175"/>
      <c r="BJ1904" s="175"/>
      <c r="BK1904" s="175"/>
      <c r="BL1904" s="175"/>
      <c r="BM1904" s="175"/>
      <c r="BN1904" s="175"/>
      <c r="BO1904" s="175"/>
      <c r="BP1904" s="198">
        <f t="shared" si="262"/>
        <v>0</v>
      </c>
    </row>
    <row r="1905" spans="1:68" s="116" customFormat="1" x14ac:dyDescent="0.15">
      <c r="A1905" s="117">
        <v>3920101002</v>
      </c>
      <c r="B1905" s="118" t="s">
        <v>2758</v>
      </c>
      <c r="C1905" s="118" t="s">
        <v>2754</v>
      </c>
      <c r="D1905" s="118" t="s">
        <v>2757</v>
      </c>
      <c r="E1905" s="118" t="s">
        <v>5084</v>
      </c>
      <c r="F1905" s="120">
        <v>31</v>
      </c>
      <c r="G1905" s="119">
        <v>6538860</v>
      </c>
      <c r="H1905" s="119">
        <v>2993074</v>
      </c>
      <c r="I1905" s="120" t="s">
        <v>5820</v>
      </c>
      <c r="J1905" s="120">
        <v>30180</v>
      </c>
      <c r="K1905" s="120">
        <v>6538860</v>
      </c>
      <c r="L1905" s="120">
        <v>0.59399999999999997</v>
      </c>
      <c r="M1905" s="121" t="s">
        <v>5654</v>
      </c>
      <c r="N1905" s="120">
        <v>1</v>
      </c>
      <c r="O1905" s="119">
        <v>163.69999999999999</v>
      </c>
      <c r="P1905" s="119">
        <v>30.8</v>
      </c>
      <c r="Q1905" s="119">
        <v>3.33</v>
      </c>
      <c r="R1905" s="120" t="s">
        <v>5655</v>
      </c>
      <c r="S1905" s="120">
        <v>86.5</v>
      </c>
      <c r="T1905" s="120"/>
      <c r="U1905" s="120"/>
      <c r="V1905" s="172">
        <v>2507.4</v>
      </c>
      <c r="W1905" s="172">
        <v>804.5</v>
      </c>
      <c r="X1905" s="172">
        <v>1702.9</v>
      </c>
      <c r="Y1905" s="172"/>
      <c r="Z1905" s="172"/>
      <c r="AA1905" s="123"/>
      <c r="AB1905" s="123"/>
      <c r="AC1905" s="123"/>
      <c r="AD1905" s="123"/>
      <c r="AE1905" s="123"/>
      <c r="AF1905" s="123"/>
      <c r="AG1905" s="214"/>
      <c r="AH1905" s="229" t="str">
        <f t="shared" si="257"/>
        <v>a1</v>
      </c>
      <c r="AI1905" s="122"/>
      <c r="AJ1905" s="122"/>
      <c r="AK1905" s="122"/>
      <c r="AL1905" s="122"/>
      <c r="AM1905" s="122"/>
      <c r="AN1905" s="173"/>
      <c r="AO1905" s="173"/>
      <c r="AP1905" s="173"/>
      <c r="AQ1905" s="173"/>
      <c r="AR1905" s="173"/>
      <c r="AS1905" s="173"/>
      <c r="AT1905" s="173"/>
      <c r="AU1905" s="173"/>
      <c r="AV1905" s="173"/>
      <c r="AW1905" s="173"/>
      <c r="AX1905" s="173"/>
      <c r="AY1905" s="173"/>
      <c r="AZ1905" s="211">
        <f t="shared" si="263"/>
        <v>0</v>
      </c>
      <c r="BA1905" s="211">
        <f t="shared" si="264"/>
        <v>0</v>
      </c>
      <c r="BB1905" s="205">
        <f t="shared" si="258"/>
        <v>0</v>
      </c>
      <c r="BC1905" s="205">
        <f t="shared" si="259"/>
        <v>0</v>
      </c>
      <c r="BD1905" s="205">
        <f t="shared" si="260"/>
        <v>0</v>
      </c>
      <c r="BE1905" s="205">
        <f t="shared" si="261"/>
        <v>0</v>
      </c>
      <c r="BF1905" s="175"/>
      <c r="BG1905" s="175"/>
      <c r="BH1905" s="175"/>
      <c r="BI1905" s="175"/>
      <c r="BJ1905" s="175"/>
      <c r="BK1905" s="175"/>
      <c r="BL1905" s="175"/>
      <c r="BM1905" s="175"/>
      <c r="BN1905" s="175"/>
      <c r="BO1905" s="175"/>
      <c r="BP1905" s="198">
        <f t="shared" si="262"/>
        <v>0</v>
      </c>
    </row>
    <row r="1906" spans="1:68" s="116" customFormat="1" x14ac:dyDescent="0.15">
      <c r="A1906" s="117">
        <v>3920101003</v>
      </c>
      <c r="B1906" s="118" t="s">
        <v>2759</v>
      </c>
      <c r="C1906" s="118" t="s">
        <v>2754</v>
      </c>
      <c r="D1906" s="118" t="s">
        <v>2757</v>
      </c>
      <c r="E1906" s="118" t="s">
        <v>5085</v>
      </c>
      <c r="F1906" s="120">
        <v>26</v>
      </c>
      <c r="G1906" s="119">
        <v>1928532</v>
      </c>
      <c r="H1906" s="119">
        <v>2032344</v>
      </c>
      <c r="I1906" s="120" t="s">
        <v>5820</v>
      </c>
      <c r="J1906" s="120">
        <v>8025</v>
      </c>
      <c r="K1906" s="120">
        <v>1928530</v>
      </c>
      <c r="L1906" s="120">
        <v>0.65800000000000003</v>
      </c>
      <c r="M1906" s="121" t="s">
        <v>5654</v>
      </c>
      <c r="N1906" s="120">
        <v>1</v>
      </c>
      <c r="O1906" s="119">
        <v>196</v>
      </c>
      <c r="P1906" s="119"/>
      <c r="Q1906" s="119"/>
      <c r="R1906" s="120" t="s">
        <v>5655</v>
      </c>
      <c r="S1906" s="120">
        <v>37.9</v>
      </c>
      <c r="T1906" s="120"/>
      <c r="U1906" s="120"/>
      <c r="V1906" s="172">
        <v>1417.4</v>
      </c>
      <c r="W1906" s="172">
        <v>76</v>
      </c>
      <c r="X1906" s="172">
        <v>1259.4000000000001</v>
      </c>
      <c r="Y1906" s="172">
        <v>82</v>
      </c>
      <c r="Z1906" s="172"/>
      <c r="AA1906" s="123">
        <v>3268</v>
      </c>
      <c r="AB1906" s="123"/>
      <c r="AC1906" s="123">
        <v>9173</v>
      </c>
      <c r="AD1906" s="123"/>
      <c r="AE1906" s="123"/>
      <c r="AF1906" s="123"/>
      <c r="AG1906" s="214"/>
      <c r="AH1906" s="229" t="str">
        <f t="shared" si="257"/>
        <v>a3</v>
      </c>
      <c r="AI1906" s="122"/>
      <c r="AJ1906" s="122"/>
      <c r="AK1906" s="122"/>
      <c r="AL1906" s="122"/>
      <c r="AM1906" s="122"/>
      <c r="AN1906" s="173"/>
      <c r="AO1906" s="173"/>
      <c r="AP1906" s="173"/>
      <c r="AQ1906" s="173"/>
      <c r="AR1906" s="173"/>
      <c r="AS1906" s="173"/>
      <c r="AT1906" s="173"/>
      <c r="AU1906" s="173"/>
      <c r="AV1906" s="173"/>
      <c r="AW1906" s="173"/>
      <c r="AX1906" s="173"/>
      <c r="AY1906" s="173"/>
      <c r="AZ1906" s="211">
        <f t="shared" si="263"/>
        <v>0</v>
      </c>
      <c r="BA1906" s="211">
        <f t="shared" si="264"/>
        <v>0</v>
      </c>
      <c r="BB1906" s="205">
        <f t="shared" si="258"/>
        <v>0</v>
      </c>
      <c r="BC1906" s="205">
        <f t="shared" si="259"/>
        <v>0</v>
      </c>
      <c r="BD1906" s="205">
        <f t="shared" si="260"/>
        <v>0</v>
      </c>
      <c r="BE1906" s="205">
        <f t="shared" si="261"/>
        <v>0</v>
      </c>
      <c r="BF1906" s="175"/>
      <c r="BG1906" s="175"/>
      <c r="BH1906" s="175"/>
      <c r="BI1906" s="175"/>
      <c r="BJ1906" s="175"/>
      <c r="BK1906" s="175"/>
      <c r="BL1906" s="175"/>
      <c r="BM1906" s="175"/>
      <c r="BN1906" s="175"/>
      <c r="BO1906" s="175"/>
      <c r="BP1906" s="198">
        <f t="shared" si="262"/>
        <v>0</v>
      </c>
    </row>
    <row r="1907" spans="1:68" s="116" customFormat="1" x14ac:dyDescent="0.15">
      <c r="A1907" s="117">
        <v>3920301001</v>
      </c>
      <c r="B1907" s="118" t="s">
        <v>2760</v>
      </c>
      <c r="C1907" s="118" t="s">
        <v>2754</v>
      </c>
      <c r="D1907" s="118" t="s">
        <v>2761</v>
      </c>
      <c r="E1907" s="118" t="s">
        <v>5086</v>
      </c>
      <c r="F1907" s="120">
        <v>16</v>
      </c>
      <c r="G1907" s="119">
        <v>873600</v>
      </c>
      <c r="H1907" s="119"/>
      <c r="I1907" s="120" t="s">
        <v>5820</v>
      </c>
      <c r="J1907" s="120">
        <v>4700</v>
      </c>
      <c r="K1907" s="120">
        <v>873600</v>
      </c>
      <c r="L1907" s="120">
        <v>0.50900000000000001</v>
      </c>
      <c r="M1907" s="121" t="s">
        <v>5654</v>
      </c>
      <c r="N1907" s="120">
        <v>1</v>
      </c>
      <c r="O1907" s="119">
        <v>426</v>
      </c>
      <c r="P1907" s="119">
        <v>47.47</v>
      </c>
      <c r="Q1907" s="119">
        <v>5.9</v>
      </c>
      <c r="R1907" s="120" t="s">
        <v>5655</v>
      </c>
      <c r="S1907" s="120">
        <v>7.2</v>
      </c>
      <c r="T1907" s="120"/>
      <c r="U1907" s="120"/>
      <c r="V1907" s="172">
        <v>663.7</v>
      </c>
      <c r="W1907" s="172">
        <v>72.400000000000006</v>
      </c>
      <c r="X1907" s="172">
        <v>267.10000000000002</v>
      </c>
      <c r="Y1907" s="172">
        <v>102.7</v>
      </c>
      <c r="Z1907" s="172">
        <v>221.5</v>
      </c>
      <c r="AA1907" s="123">
        <v>7785</v>
      </c>
      <c r="AB1907" s="123"/>
      <c r="AC1907" s="123">
        <v>556</v>
      </c>
      <c r="AD1907" s="123"/>
      <c r="AE1907" s="123"/>
      <c r="AF1907" s="123"/>
      <c r="AG1907" s="214"/>
      <c r="AH1907" s="229" t="str">
        <f t="shared" si="257"/>
        <v>a3</v>
      </c>
      <c r="AI1907" s="122" t="s">
        <v>5401</v>
      </c>
      <c r="AJ1907" s="122" t="s">
        <v>5401</v>
      </c>
      <c r="AK1907" s="122"/>
      <c r="AL1907" s="122" t="s">
        <v>5401</v>
      </c>
      <c r="AM1907" s="122"/>
      <c r="AN1907" s="173">
        <v>3</v>
      </c>
      <c r="AO1907" s="173"/>
      <c r="AP1907" s="173"/>
      <c r="AQ1907" s="173"/>
      <c r="AR1907" s="173"/>
      <c r="AS1907" s="173">
        <v>0.5</v>
      </c>
      <c r="AT1907" s="173">
        <v>1</v>
      </c>
      <c r="AU1907" s="173">
        <v>0.5</v>
      </c>
      <c r="AV1907" s="173">
        <v>1</v>
      </c>
      <c r="AW1907" s="173">
        <v>0.5</v>
      </c>
      <c r="AX1907" s="173">
        <v>1.5</v>
      </c>
      <c r="AY1907" s="173"/>
      <c r="AZ1907" s="211">
        <f t="shared" si="263"/>
        <v>3.5</v>
      </c>
      <c r="BA1907" s="211">
        <f t="shared" si="264"/>
        <v>4.5</v>
      </c>
      <c r="BB1907" s="205">
        <f t="shared" si="258"/>
        <v>74254</v>
      </c>
      <c r="BC1907" s="205">
        <f t="shared" si="259"/>
        <v>74254</v>
      </c>
      <c r="BD1907" s="205">
        <f t="shared" si="260"/>
        <v>0</v>
      </c>
      <c r="BE1907" s="205">
        <f t="shared" si="261"/>
        <v>0</v>
      </c>
      <c r="BF1907" s="175">
        <v>74254</v>
      </c>
      <c r="BG1907" s="175">
        <v>8984</v>
      </c>
      <c r="BH1907" s="175">
        <v>34753</v>
      </c>
      <c r="BI1907" s="175"/>
      <c r="BJ1907" s="175"/>
      <c r="BK1907" s="175">
        <v>7777</v>
      </c>
      <c r="BL1907" s="175">
        <v>3998</v>
      </c>
      <c r="BM1907" s="175">
        <v>8846</v>
      </c>
      <c r="BN1907" s="175">
        <v>77</v>
      </c>
      <c r="BO1907" s="175">
        <v>9819</v>
      </c>
      <c r="BP1907" s="198">
        <f t="shared" si="262"/>
        <v>44572</v>
      </c>
    </row>
    <row r="1908" spans="1:68" s="116" customFormat="1" x14ac:dyDescent="0.15">
      <c r="A1908" s="117">
        <v>3920401001</v>
      </c>
      <c r="B1908" s="118" t="s">
        <v>2762</v>
      </c>
      <c r="C1908" s="118" t="s">
        <v>2754</v>
      </c>
      <c r="D1908" s="118" t="s">
        <v>2763</v>
      </c>
      <c r="E1908" s="118" t="s">
        <v>5087</v>
      </c>
      <c r="F1908" s="120">
        <v>23</v>
      </c>
      <c r="G1908" s="119">
        <v>401500</v>
      </c>
      <c r="H1908" s="119"/>
      <c r="I1908" s="120" t="s">
        <v>5820</v>
      </c>
      <c r="J1908" s="120">
        <v>2680</v>
      </c>
      <c r="K1908" s="120">
        <v>369740</v>
      </c>
      <c r="L1908" s="120">
        <v>0.378</v>
      </c>
      <c r="M1908" s="121" t="s">
        <v>5657</v>
      </c>
      <c r="N1908" s="120">
        <v>1</v>
      </c>
      <c r="O1908" s="119">
        <v>102.4</v>
      </c>
      <c r="P1908" s="119"/>
      <c r="Q1908" s="119"/>
      <c r="R1908" s="120"/>
      <c r="S1908" s="120"/>
      <c r="T1908" s="120"/>
      <c r="U1908" s="120"/>
      <c r="V1908" s="172">
        <v>422.5</v>
      </c>
      <c r="W1908" s="172">
        <v>57.9</v>
      </c>
      <c r="X1908" s="172">
        <v>296.39999999999998</v>
      </c>
      <c r="Y1908" s="172">
        <v>22.7</v>
      </c>
      <c r="Z1908" s="172">
        <v>45.5</v>
      </c>
      <c r="AA1908" s="123">
        <v>4374</v>
      </c>
      <c r="AB1908" s="123"/>
      <c r="AC1908" s="123"/>
      <c r="AD1908" s="123"/>
      <c r="AE1908" s="123"/>
      <c r="AF1908" s="123"/>
      <c r="AG1908" s="214"/>
      <c r="AH1908" s="229" t="str">
        <f t="shared" si="257"/>
        <v>a2</v>
      </c>
      <c r="AI1908" s="122"/>
      <c r="AJ1908" s="122"/>
      <c r="AK1908" s="122"/>
      <c r="AL1908" s="122"/>
      <c r="AM1908" s="122"/>
      <c r="AN1908" s="173">
        <v>5</v>
      </c>
      <c r="AO1908" s="173" t="s">
        <v>3186</v>
      </c>
      <c r="AP1908" s="173" t="s">
        <v>3186</v>
      </c>
      <c r="AQ1908" s="173" t="s">
        <v>3186</v>
      </c>
      <c r="AR1908" s="173" t="s">
        <v>3186</v>
      </c>
      <c r="AS1908" s="173">
        <v>2</v>
      </c>
      <c r="AT1908" s="173">
        <v>2</v>
      </c>
      <c r="AU1908" s="173">
        <v>1</v>
      </c>
      <c r="AV1908" s="173">
        <v>2</v>
      </c>
      <c r="AW1908" s="173">
        <v>1</v>
      </c>
      <c r="AX1908" s="173">
        <v>1</v>
      </c>
      <c r="AY1908" s="173"/>
      <c r="AZ1908" s="211">
        <f t="shared" si="263"/>
        <v>7</v>
      </c>
      <c r="BA1908" s="211">
        <f t="shared" si="264"/>
        <v>7</v>
      </c>
      <c r="BB1908" s="205">
        <f t="shared" si="258"/>
        <v>42757</v>
      </c>
      <c r="BC1908" s="205">
        <f t="shared" si="259"/>
        <v>34514</v>
      </c>
      <c r="BD1908" s="205">
        <f t="shared" si="260"/>
        <v>8243</v>
      </c>
      <c r="BE1908" s="205">
        <f t="shared" si="261"/>
        <v>0</v>
      </c>
      <c r="BF1908" s="175">
        <v>34514</v>
      </c>
      <c r="BG1908" s="175">
        <v>7108</v>
      </c>
      <c r="BH1908" s="175">
        <v>8243</v>
      </c>
      <c r="BI1908" s="175">
        <v>8243</v>
      </c>
      <c r="BJ1908" s="175"/>
      <c r="BK1908" s="175">
        <v>2530</v>
      </c>
      <c r="BL1908" s="175">
        <v>8958</v>
      </c>
      <c r="BM1908" s="175">
        <v>5887</v>
      </c>
      <c r="BN1908" s="175">
        <v>774</v>
      </c>
      <c r="BO1908" s="175">
        <v>1014</v>
      </c>
      <c r="BP1908" s="198">
        <f t="shared" si="262"/>
        <v>9257</v>
      </c>
    </row>
    <row r="1909" spans="1:68" s="116" customFormat="1" x14ac:dyDescent="0.15">
      <c r="A1909" s="117">
        <v>3920601001</v>
      </c>
      <c r="B1909" s="118" t="s">
        <v>2764</v>
      </c>
      <c r="C1909" s="118" t="s">
        <v>2754</v>
      </c>
      <c r="D1909" s="118" t="s">
        <v>2765</v>
      </c>
      <c r="E1909" s="118" t="s">
        <v>5088</v>
      </c>
      <c r="F1909" s="120">
        <v>18</v>
      </c>
      <c r="G1909" s="119"/>
      <c r="H1909" s="119"/>
      <c r="I1909" s="120" t="s">
        <v>5820</v>
      </c>
      <c r="J1909" s="120">
        <v>1400</v>
      </c>
      <c r="K1909" s="120">
        <v>138312</v>
      </c>
      <c r="L1909" s="120">
        <v>0.27100000000000002</v>
      </c>
      <c r="M1909" s="121" t="s">
        <v>5654</v>
      </c>
      <c r="N1909" s="120">
        <v>1</v>
      </c>
      <c r="O1909" s="119">
        <v>146</v>
      </c>
      <c r="P1909" s="119"/>
      <c r="Q1909" s="119"/>
      <c r="R1909" s="120" t="s">
        <v>5658</v>
      </c>
      <c r="S1909" s="120">
        <v>0.1</v>
      </c>
      <c r="T1909" s="120"/>
      <c r="U1909" s="120"/>
      <c r="V1909" s="172">
        <v>233.1</v>
      </c>
      <c r="W1909" s="172"/>
      <c r="X1909" s="172">
        <v>211.1</v>
      </c>
      <c r="Y1909" s="172">
        <v>4.3</v>
      </c>
      <c r="Z1909" s="172">
        <v>17.7</v>
      </c>
      <c r="AA1909" s="123">
        <v>1681</v>
      </c>
      <c r="AB1909" s="123"/>
      <c r="AC1909" s="123">
        <v>74.599999999999994</v>
      </c>
      <c r="AD1909" s="123"/>
      <c r="AE1909" s="123"/>
      <c r="AF1909" s="123"/>
      <c r="AG1909" s="214"/>
      <c r="AH1909" s="229" t="str">
        <f t="shared" si="257"/>
        <v>a3</v>
      </c>
      <c r="AI1909" s="122" t="s">
        <v>5402</v>
      </c>
      <c r="AJ1909" s="122"/>
      <c r="AK1909" s="122"/>
      <c r="AL1909" s="122"/>
      <c r="AM1909" s="122"/>
      <c r="AN1909" s="173"/>
      <c r="AO1909" s="173"/>
      <c r="AP1909" s="173"/>
      <c r="AQ1909" s="173"/>
      <c r="AR1909" s="173"/>
      <c r="AS1909" s="173">
        <v>1</v>
      </c>
      <c r="AT1909" s="173">
        <v>0.5</v>
      </c>
      <c r="AU1909" s="173">
        <v>0.5</v>
      </c>
      <c r="AV1909" s="173">
        <v>0.5</v>
      </c>
      <c r="AW1909" s="173">
        <v>0.5</v>
      </c>
      <c r="AX1909" s="173">
        <v>1</v>
      </c>
      <c r="AY1909" s="173"/>
      <c r="AZ1909" s="211">
        <f t="shared" si="263"/>
        <v>1</v>
      </c>
      <c r="BA1909" s="211">
        <f t="shared" si="264"/>
        <v>3</v>
      </c>
      <c r="BB1909" s="205">
        <f t="shared" si="258"/>
        <v>40608</v>
      </c>
      <c r="BC1909" s="205">
        <f t="shared" si="259"/>
        <v>40608</v>
      </c>
      <c r="BD1909" s="205">
        <f t="shared" si="260"/>
        <v>0</v>
      </c>
      <c r="BE1909" s="205">
        <f t="shared" si="261"/>
        <v>0</v>
      </c>
      <c r="BF1909" s="175">
        <v>40608</v>
      </c>
      <c r="BG1909" s="175"/>
      <c r="BH1909" s="175">
        <v>27300</v>
      </c>
      <c r="BI1909" s="175"/>
      <c r="BJ1909" s="175"/>
      <c r="BK1909" s="175">
        <v>843</v>
      </c>
      <c r="BL1909" s="175">
        <v>7542</v>
      </c>
      <c r="BM1909" s="175">
        <v>4638</v>
      </c>
      <c r="BN1909" s="175">
        <v>47</v>
      </c>
      <c r="BO1909" s="175">
        <v>238</v>
      </c>
      <c r="BP1909" s="198">
        <f t="shared" si="262"/>
        <v>27538</v>
      </c>
    </row>
    <row r="1910" spans="1:68" s="116" customFormat="1" x14ac:dyDescent="0.15">
      <c r="A1910" s="117">
        <v>3920801001</v>
      </c>
      <c r="B1910" s="118" t="s">
        <v>2766</v>
      </c>
      <c r="C1910" s="118" t="s">
        <v>2754</v>
      </c>
      <c r="D1910" s="118" t="s">
        <v>2767</v>
      </c>
      <c r="E1910" s="118" t="s">
        <v>5089</v>
      </c>
      <c r="F1910" s="120">
        <v>11</v>
      </c>
      <c r="G1910" s="119"/>
      <c r="H1910" s="119"/>
      <c r="I1910" s="120" t="s">
        <v>5820</v>
      </c>
      <c r="J1910" s="120">
        <v>2580</v>
      </c>
      <c r="K1910" s="120">
        <v>385062</v>
      </c>
      <c r="L1910" s="120">
        <v>0.40899999999999997</v>
      </c>
      <c r="M1910" s="121" t="s">
        <v>5654</v>
      </c>
      <c r="N1910" s="120">
        <v>1</v>
      </c>
      <c r="O1910" s="119">
        <v>102.3</v>
      </c>
      <c r="P1910" s="119"/>
      <c r="Q1910" s="119"/>
      <c r="R1910" s="120" t="s">
        <v>5660</v>
      </c>
      <c r="S1910" s="120">
        <v>0.74</v>
      </c>
      <c r="T1910" s="120"/>
      <c r="U1910" s="120"/>
      <c r="V1910" s="172">
        <v>367.98</v>
      </c>
      <c r="W1910" s="172">
        <v>48.9</v>
      </c>
      <c r="X1910" s="172">
        <v>170.8</v>
      </c>
      <c r="Y1910" s="172">
        <v>44.18</v>
      </c>
      <c r="Z1910" s="172">
        <v>104.1</v>
      </c>
      <c r="AA1910" s="123">
        <v>2893</v>
      </c>
      <c r="AB1910" s="123"/>
      <c r="AC1910" s="123">
        <v>247</v>
      </c>
      <c r="AD1910" s="123"/>
      <c r="AE1910" s="123"/>
      <c r="AF1910" s="123"/>
      <c r="AG1910" s="214"/>
      <c r="AH1910" s="229" t="str">
        <f t="shared" si="257"/>
        <v>a3</v>
      </c>
      <c r="AI1910" s="122"/>
      <c r="AJ1910" s="122"/>
      <c r="AK1910" s="122"/>
      <c r="AL1910" s="122"/>
      <c r="AM1910" s="122"/>
      <c r="AN1910" s="173">
        <v>3</v>
      </c>
      <c r="AO1910" s="173" t="s">
        <v>3186</v>
      </c>
      <c r="AP1910" s="173" t="s">
        <v>3186</v>
      </c>
      <c r="AQ1910" s="173" t="s">
        <v>3186</v>
      </c>
      <c r="AR1910" s="173" t="s">
        <v>3186</v>
      </c>
      <c r="AS1910" s="173">
        <v>1</v>
      </c>
      <c r="AT1910" s="173">
        <v>0.5</v>
      </c>
      <c r="AU1910" s="173">
        <v>0.5</v>
      </c>
      <c r="AV1910" s="173">
        <v>0.5</v>
      </c>
      <c r="AW1910" s="173">
        <v>0.5</v>
      </c>
      <c r="AX1910" s="173">
        <v>0.5</v>
      </c>
      <c r="AY1910" s="173">
        <v>0.5</v>
      </c>
      <c r="AZ1910" s="211">
        <f t="shared" si="263"/>
        <v>4</v>
      </c>
      <c r="BA1910" s="211">
        <f t="shared" si="264"/>
        <v>3</v>
      </c>
      <c r="BB1910" s="205">
        <f t="shared" si="258"/>
        <v>66817</v>
      </c>
      <c r="BC1910" s="205">
        <f t="shared" si="259"/>
        <v>50995</v>
      </c>
      <c r="BD1910" s="205">
        <f t="shared" si="260"/>
        <v>24516</v>
      </c>
      <c r="BE1910" s="205">
        <f t="shared" si="261"/>
        <v>8694</v>
      </c>
      <c r="BF1910" s="175">
        <v>42301</v>
      </c>
      <c r="BG1910" s="175"/>
      <c r="BH1910" s="175">
        <v>24255</v>
      </c>
      <c r="BI1910" s="175">
        <v>15822</v>
      </c>
      <c r="BJ1910" s="175"/>
      <c r="BK1910" s="175">
        <v>4724</v>
      </c>
      <c r="BL1910" s="175">
        <v>2324</v>
      </c>
      <c r="BM1910" s="175">
        <v>6476</v>
      </c>
      <c r="BN1910" s="175">
        <v>2576</v>
      </c>
      <c r="BO1910" s="175">
        <v>10640</v>
      </c>
      <c r="BP1910" s="198">
        <f t="shared" si="262"/>
        <v>34895</v>
      </c>
    </row>
    <row r="1911" spans="1:68" s="116" customFormat="1" x14ac:dyDescent="0.15">
      <c r="A1911" s="117">
        <v>3921001001</v>
      </c>
      <c r="B1911" s="118" t="s">
        <v>2768</v>
      </c>
      <c r="C1911" s="118" t="s">
        <v>2754</v>
      </c>
      <c r="D1911" s="118" t="s">
        <v>2769</v>
      </c>
      <c r="E1911" s="118" t="s">
        <v>5090</v>
      </c>
      <c r="F1911" s="120">
        <v>17</v>
      </c>
      <c r="G1911" s="119">
        <v>911672</v>
      </c>
      <c r="H1911" s="119"/>
      <c r="I1911" s="120" t="s">
        <v>5820</v>
      </c>
      <c r="J1911" s="120">
        <v>2880</v>
      </c>
      <c r="K1911" s="120">
        <v>911672</v>
      </c>
      <c r="L1911" s="120">
        <v>0.86699999999999999</v>
      </c>
      <c r="M1911" s="121" t="s">
        <v>5654</v>
      </c>
      <c r="N1911" s="120">
        <v>1</v>
      </c>
      <c r="O1911" s="119">
        <v>156</v>
      </c>
      <c r="P1911" s="119"/>
      <c r="Q1911" s="119"/>
      <c r="R1911" s="120" t="s">
        <v>5684</v>
      </c>
      <c r="S1911" s="120">
        <v>0.6</v>
      </c>
      <c r="T1911" s="120"/>
      <c r="U1911" s="120"/>
      <c r="V1911" s="172">
        <v>551.29999999999995</v>
      </c>
      <c r="W1911" s="172">
        <v>93.8</v>
      </c>
      <c r="X1911" s="172">
        <v>247.6</v>
      </c>
      <c r="Y1911" s="172">
        <v>34</v>
      </c>
      <c r="Z1911" s="172">
        <v>175.9</v>
      </c>
      <c r="AA1911" s="123"/>
      <c r="AB1911" s="123"/>
      <c r="AC1911" s="123">
        <v>625</v>
      </c>
      <c r="AD1911" s="123"/>
      <c r="AE1911" s="123"/>
      <c r="AF1911" s="123"/>
      <c r="AG1911" s="214"/>
      <c r="AH1911" s="229" t="str">
        <f t="shared" si="257"/>
        <v>a3</v>
      </c>
      <c r="AI1911" s="122"/>
      <c r="AJ1911" s="122"/>
      <c r="AK1911" s="122"/>
      <c r="AL1911" s="122"/>
      <c r="AM1911" s="122"/>
      <c r="AN1911" s="173"/>
      <c r="AO1911" s="173"/>
      <c r="AP1911" s="173"/>
      <c r="AQ1911" s="173"/>
      <c r="AR1911" s="173"/>
      <c r="AS1911" s="173"/>
      <c r="AT1911" s="173">
        <v>0.5</v>
      </c>
      <c r="AU1911" s="173">
        <v>1</v>
      </c>
      <c r="AV1911" s="173">
        <v>0.5</v>
      </c>
      <c r="AW1911" s="173">
        <v>1</v>
      </c>
      <c r="AX1911" s="173">
        <v>1</v>
      </c>
      <c r="AY1911" s="173">
        <v>0.5</v>
      </c>
      <c r="AZ1911" s="211"/>
      <c r="BA1911" s="211">
        <f t="shared" si="264"/>
        <v>4.5</v>
      </c>
      <c r="BB1911" s="205">
        <f t="shared" si="258"/>
        <v>94469</v>
      </c>
      <c r="BC1911" s="205">
        <f t="shared" si="259"/>
        <v>74611</v>
      </c>
      <c r="BD1911" s="205">
        <f t="shared" si="260"/>
        <v>35091</v>
      </c>
      <c r="BE1911" s="205">
        <f t="shared" si="261"/>
        <v>15233</v>
      </c>
      <c r="BF1911" s="175">
        <v>59378</v>
      </c>
      <c r="BG1911" s="175">
        <v>5509</v>
      </c>
      <c r="BH1911" s="175">
        <v>35091</v>
      </c>
      <c r="BI1911" s="175">
        <v>18618</v>
      </c>
      <c r="BJ1911" s="175">
        <v>1240</v>
      </c>
      <c r="BK1911" s="175">
        <v>7434</v>
      </c>
      <c r="BL1911" s="175">
        <v>205</v>
      </c>
      <c r="BM1911" s="175">
        <v>7319</v>
      </c>
      <c r="BN1911" s="175">
        <v>236</v>
      </c>
      <c r="BO1911" s="175">
        <v>18817</v>
      </c>
      <c r="BP1911" s="198">
        <f t="shared" si="262"/>
        <v>53908</v>
      </c>
    </row>
    <row r="1912" spans="1:68" s="116" customFormat="1" x14ac:dyDescent="0.15">
      <c r="A1912" s="117">
        <v>3921101001</v>
      </c>
      <c r="B1912" s="118" t="s">
        <v>2770</v>
      </c>
      <c r="C1912" s="118" t="s">
        <v>2754</v>
      </c>
      <c r="D1912" s="118" t="s">
        <v>2771</v>
      </c>
      <c r="E1912" s="118" t="s">
        <v>5091</v>
      </c>
      <c r="F1912" s="120">
        <v>10</v>
      </c>
      <c r="G1912" s="119">
        <v>507976</v>
      </c>
      <c r="H1912" s="119"/>
      <c r="I1912" s="120" t="s">
        <v>5820</v>
      </c>
      <c r="J1912" s="120">
        <v>3500</v>
      </c>
      <c r="K1912" s="120">
        <v>507976</v>
      </c>
      <c r="L1912" s="120">
        <v>0.39800000000000002</v>
      </c>
      <c r="M1912" s="121" t="s">
        <v>5657</v>
      </c>
      <c r="N1912" s="120">
        <v>2</v>
      </c>
      <c r="O1912" s="119">
        <v>120</v>
      </c>
      <c r="P1912" s="119">
        <v>29</v>
      </c>
      <c r="Q1912" s="119">
        <v>3</v>
      </c>
      <c r="R1912" s="120"/>
      <c r="S1912" s="120"/>
      <c r="T1912" s="120">
        <v>1.8</v>
      </c>
      <c r="U1912" s="120"/>
      <c r="V1912" s="172">
        <v>657.6</v>
      </c>
      <c r="W1912" s="172">
        <v>284.5</v>
      </c>
      <c r="X1912" s="172">
        <v>112.7</v>
      </c>
      <c r="Y1912" s="172">
        <v>147</v>
      </c>
      <c r="Z1912" s="172">
        <v>113.4</v>
      </c>
      <c r="AA1912" s="123">
        <v>1474</v>
      </c>
      <c r="AB1912" s="123"/>
      <c r="AC1912" s="123">
        <v>279.60000000000002</v>
      </c>
      <c r="AD1912" s="123"/>
      <c r="AE1912" s="123"/>
      <c r="AF1912" s="123"/>
      <c r="AG1912" s="214"/>
      <c r="AH1912" s="229" t="str">
        <f t="shared" si="257"/>
        <v>b3</v>
      </c>
      <c r="AI1912" s="122"/>
      <c r="AJ1912" s="122"/>
      <c r="AK1912" s="122"/>
      <c r="AL1912" s="122"/>
      <c r="AM1912" s="122"/>
      <c r="AN1912" s="173">
        <v>0.5</v>
      </c>
      <c r="AO1912" s="173"/>
      <c r="AP1912" s="173"/>
      <c r="AQ1912" s="173"/>
      <c r="AR1912" s="173"/>
      <c r="AS1912" s="173"/>
      <c r="AT1912" s="173"/>
      <c r="AU1912" s="173"/>
      <c r="AV1912" s="173"/>
      <c r="AW1912" s="173"/>
      <c r="AX1912" s="173"/>
      <c r="AY1912" s="173"/>
      <c r="AZ1912" s="211">
        <f t="shared" si="263"/>
        <v>0.5</v>
      </c>
      <c r="BA1912" s="211">
        <f t="shared" si="264"/>
        <v>0</v>
      </c>
      <c r="BB1912" s="205">
        <f t="shared" si="258"/>
        <v>64705</v>
      </c>
      <c r="BC1912" s="205">
        <f t="shared" si="259"/>
        <v>55468</v>
      </c>
      <c r="BD1912" s="205">
        <f t="shared" si="260"/>
        <v>9237</v>
      </c>
      <c r="BE1912" s="205">
        <f t="shared" si="261"/>
        <v>0</v>
      </c>
      <c r="BF1912" s="175">
        <v>55468</v>
      </c>
      <c r="BG1912" s="175"/>
      <c r="BH1912" s="175">
        <v>9237</v>
      </c>
      <c r="BI1912" s="175">
        <v>9237</v>
      </c>
      <c r="BJ1912" s="175"/>
      <c r="BK1912" s="175">
        <v>2840</v>
      </c>
      <c r="BL1912" s="175">
        <v>17003</v>
      </c>
      <c r="BM1912" s="175">
        <v>11729</v>
      </c>
      <c r="BN1912" s="175">
        <v>773</v>
      </c>
      <c r="BO1912" s="175">
        <v>13886</v>
      </c>
      <c r="BP1912" s="198">
        <f t="shared" si="262"/>
        <v>23123</v>
      </c>
    </row>
    <row r="1913" spans="1:68" s="116" customFormat="1" x14ac:dyDescent="0.15">
      <c r="A1913" s="117">
        <v>3921102002</v>
      </c>
      <c r="B1913" s="118" t="s">
        <v>2772</v>
      </c>
      <c r="C1913" s="118" t="s">
        <v>2754</v>
      </c>
      <c r="D1913" s="118" t="s">
        <v>2771</v>
      </c>
      <c r="E1913" s="118" t="s">
        <v>5092</v>
      </c>
      <c r="F1913" s="120">
        <v>22</v>
      </c>
      <c r="G1913" s="119"/>
      <c r="H1913" s="119"/>
      <c r="I1913" s="120" t="s">
        <v>5820</v>
      </c>
      <c r="J1913" s="120">
        <v>2555</v>
      </c>
      <c r="K1913" s="120">
        <v>288189</v>
      </c>
      <c r="L1913" s="120">
        <v>0.309</v>
      </c>
      <c r="M1913" s="121" t="s">
        <v>5657</v>
      </c>
      <c r="N1913" s="120">
        <v>1</v>
      </c>
      <c r="O1913" s="119">
        <v>130</v>
      </c>
      <c r="P1913" s="119">
        <v>30</v>
      </c>
      <c r="Q1913" s="119">
        <v>3.1</v>
      </c>
      <c r="R1913" s="120" t="s">
        <v>5658</v>
      </c>
      <c r="S1913" s="120">
        <v>0.12</v>
      </c>
      <c r="T1913" s="120"/>
      <c r="U1913" s="120"/>
      <c r="V1913" s="172">
        <v>238.6</v>
      </c>
      <c r="W1913" s="172"/>
      <c r="X1913" s="172"/>
      <c r="Y1913" s="172"/>
      <c r="Z1913" s="172">
        <v>238.6</v>
      </c>
      <c r="AA1913" s="123">
        <v>78.040000000000006</v>
      </c>
      <c r="AB1913" s="123"/>
      <c r="AC1913" s="123">
        <v>144.19999999999999</v>
      </c>
      <c r="AD1913" s="123"/>
      <c r="AE1913" s="123"/>
      <c r="AF1913" s="123"/>
      <c r="AG1913" s="214"/>
      <c r="AH1913" s="229" t="str">
        <f t="shared" si="257"/>
        <v>a3</v>
      </c>
      <c r="AI1913" s="122"/>
      <c r="AJ1913" s="122"/>
      <c r="AK1913" s="122"/>
      <c r="AL1913" s="122"/>
      <c r="AM1913" s="122"/>
      <c r="AN1913" s="173"/>
      <c r="AO1913" s="173"/>
      <c r="AP1913" s="173"/>
      <c r="AQ1913" s="173"/>
      <c r="AR1913" s="173"/>
      <c r="AS1913" s="173"/>
      <c r="AT1913" s="173"/>
      <c r="AU1913" s="173"/>
      <c r="AV1913" s="173"/>
      <c r="AW1913" s="173"/>
      <c r="AX1913" s="173"/>
      <c r="AY1913" s="173"/>
      <c r="AZ1913" s="211"/>
      <c r="BA1913" s="211"/>
      <c r="BB1913" s="205">
        <f t="shared" si="258"/>
        <v>26427</v>
      </c>
      <c r="BC1913" s="205">
        <f t="shared" si="259"/>
        <v>18675</v>
      </c>
      <c r="BD1913" s="205">
        <f t="shared" si="260"/>
        <v>7752</v>
      </c>
      <c r="BE1913" s="205">
        <f t="shared" si="261"/>
        <v>0</v>
      </c>
      <c r="BF1913" s="175">
        <v>18675</v>
      </c>
      <c r="BG1913" s="175">
        <v>3882</v>
      </c>
      <c r="BH1913" s="175">
        <v>7752</v>
      </c>
      <c r="BI1913" s="175">
        <v>7752</v>
      </c>
      <c r="BJ1913" s="175"/>
      <c r="BK1913" s="175">
        <v>969</v>
      </c>
      <c r="BL1913" s="175">
        <v>604</v>
      </c>
      <c r="BM1913" s="175">
        <v>3304</v>
      </c>
      <c r="BN1913" s="175">
        <v>666</v>
      </c>
      <c r="BO1913" s="175">
        <v>1498</v>
      </c>
      <c r="BP1913" s="198">
        <f t="shared" si="262"/>
        <v>9250</v>
      </c>
    </row>
    <row r="1914" spans="1:68" s="116" customFormat="1" x14ac:dyDescent="0.15">
      <c r="A1914" s="117">
        <v>3921102003</v>
      </c>
      <c r="B1914" s="118" t="s">
        <v>2773</v>
      </c>
      <c r="C1914" s="118" t="s">
        <v>2754</v>
      </c>
      <c r="D1914" s="118" t="s">
        <v>2771</v>
      </c>
      <c r="E1914" s="118" t="s">
        <v>5093</v>
      </c>
      <c r="F1914" s="120">
        <v>11</v>
      </c>
      <c r="G1914" s="119"/>
      <c r="H1914" s="119"/>
      <c r="I1914" s="120" t="s">
        <v>5820</v>
      </c>
      <c r="J1914" s="120">
        <v>800</v>
      </c>
      <c r="K1914" s="120">
        <v>134609</v>
      </c>
      <c r="L1914" s="120">
        <v>0.46100000000000002</v>
      </c>
      <c r="M1914" s="121" t="s">
        <v>5657</v>
      </c>
      <c r="N1914" s="120">
        <v>2</v>
      </c>
      <c r="O1914" s="119">
        <v>190</v>
      </c>
      <c r="P1914" s="119">
        <v>35</v>
      </c>
      <c r="Q1914" s="119">
        <v>4.9000000000000004</v>
      </c>
      <c r="R1914" s="120" t="s">
        <v>5658</v>
      </c>
      <c r="S1914" s="120">
        <v>0.14000000000000001</v>
      </c>
      <c r="T1914" s="120"/>
      <c r="U1914" s="120"/>
      <c r="V1914" s="172">
        <v>223.2</v>
      </c>
      <c r="W1914" s="172"/>
      <c r="X1914" s="172"/>
      <c r="Y1914" s="172"/>
      <c r="Z1914" s="172">
        <v>223.2</v>
      </c>
      <c r="AA1914" s="123"/>
      <c r="AB1914" s="123"/>
      <c r="AC1914" s="123">
        <v>66.7</v>
      </c>
      <c r="AD1914" s="123"/>
      <c r="AE1914" s="123"/>
      <c r="AF1914" s="123"/>
      <c r="AG1914" s="214"/>
      <c r="AH1914" s="229" t="str">
        <f t="shared" si="257"/>
        <v>b3</v>
      </c>
      <c r="AI1914" s="122"/>
      <c r="AJ1914" s="122"/>
      <c r="AK1914" s="122"/>
      <c r="AL1914" s="122"/>
      <c r="AM1914" s="122"/>
      <c r="AN1914" s="173"/>
      <c r="AO1914" s="173"/>
      <c r="AP1914" s="173"/>
      <c r="AQ1914" s="173"/>
      <c r="AR1914" s="173"/>
      <c r="AS1914" s="173"/>
      <c r="AT1914" s="173"/>
      <c r="AU1914" s="173"/>
      <c r="AV1914" s="173"/>
      <c r="AW1914" s="173"/>
      <c r="AX1914" s="173"/>
      <c r="AY1914" s="173"/>
      <c r="AZ1914" s="211"/>
      <c r="BA1914" s="211"/>
      <c r="BB1914" s="205">
        <f t="shared" si="258"/>
        <v>222209</v>
      </c>
      <c r="BC1914" s="205">
        <f t="shared" si="259"/>
        <v>217016</v>
      </c>
      <c r="BD1914" s="205">
        <f t="shared" si="260"/>
        <v>5193</v>
      </c>
      <c r="BE1914" s="205">
        <f t="shared" si="261"/>
        <v>0</v>
      </c>
      <c r="BF1914" s="175">
        <v>217016</v>
      </c>
      <c r="BG1914" s="175">
        <v>3882</v>
      </c>
      <c r="BH1914" s="175">
        <v>5193</v>
      </c>
      <c r="BI1914" s="175">
        <v>5193</v>
      </c>
      <c r="BJ1914" s="175"/>
      <c r="BK1914" s="175">
        <v>1372</v>
      </c>
      <c r="BL1914" s="175">
        <v>1677</v>
      </c>
      <c r="BM1914" s="175">
        <v>2948</v>
      </c>
      <c r="BN1914" s="175">
        <v>692</v>
      </c>
      <c r="BO1914" s="175">
        <v>201252</v>
      </c>
      <c r="BP1914" s="198">
        <f t="shared" si="262"/>
        <v>206445</v>
      </c>
    </row>
    <row r="1915" spans="1:68" s="116" customFormat="1" x14ac:dyDescent="0.15">
      <c r="A1915" s="117">
        <v>3921202001</v>
      </c>
      <c r="B1915" s="118" t="s">
        <v>2774</v>
      </c>
      <c r="C1915" s="118" t="s">
        <v>2754</v>
      </c>
      <c r="D1915" s="118" t="s">
        <v>2775</v>
      </c>
      <c r="E1915" s="118" t="s">
        <v>5094</v>
      </c>
      <c r="F1915" s="120">
        <v>10</v>
      </c>
      <c r="G1915" s="119"/>
      <c r="H1915" s="119"/>
      <c r="I1915" s="120" t="s">
        <v>5820</v>
      </c>
      <c r="J1915" s="120">
        <v>800</v>
      </c>
      <c r="K1915" s="120">
        <v>205854</v>
      </c>
      <c r="L1915" s="120">
        <v>0.70499999999999996</v>
      </c>
      <c r="M1915" s="121" t="s">
        <v>5657</v>
      </c>
      <c r="N1915" s="120">
        <v>1</v>
      </c>
      <c r="O1915" s="119">
        <v>132.30000000000001</v>
      </c>
      <c r="P1915" s="119">
        <v>26.7</v>
      </c>
      <c r="Q1915" s="119">
        <v>2.34</v>
      </c>
      <c r="R1915" s="120" t="s">
        <v>5658</v>
      </c>
      <c r="S1915" s="120">
        <v>0.13</v>
      </c>
      <c r="T1915" s="120"/>
      <c r="U1915" s="120"/>
      <c r="V1915" s="172">
        <v>130.30000000000001</v>
      </c>
      <c r="W1915" s="172"/>
      <c r="X1915" s="172">
        <v>101.2</v>
      </c>
      <c r="Y1915" s="172">
        <v>7.4</v>
      </c>
      <c r="Z1915" s="172">
        <v>21.7</v>
      </c>
      <c r="AA1915" s="123"/>
      <c r="AB1915" s="123"/>
      <c r="AC1915" s="123">
        <v>106.2</v>
      </c>
      <c r="AD1915" s="123"/>
      <c r="AE1915" s="123"/>
      <c r="AF1915" s="123"/>
      <c r="AG1915" s="214"/>
      <c r="AH1915" s="229" t="str">
        <f t="shared" si="257"/>
        <v>a3</v>
      </c>
      <c r="AI1915" s="122"/>
      <c r="AJ1915" s="122"/>
      <c r="AK1915" s="122"/>
      <c r="AL1915" s="122"/>
      <c r="AM1915" s="122"/>
      <c r="AN1915" s="173">
        <v>3</v>
      </c>
      <c r="AO1915" s="173"/>
      <c r="AP1915" s="173"/>
      <c r="AQ1915" s="173"/>
      <c r="AR1915" s="173"/>
      <c r="AS1915" s="173"/>
      <c r="AT1915" s="173">
        <v>1</v>
      </c>
      <c r="AU1915" s="173">
        <v>1.8</v>
      </c>
      <c r="AV1915" s="173">
        <v>1</v>
      </c>
      <c r="AW1915" s="173">
        <v>1.8</v>
      </c>
      <c r="AX1915" s="173">
        <v>1</v>
      </c>
      <c r="AY1915" s="173">
        <v>1</v>
      </c>
      <c r="AZ1915" s="211">
        <f t="shared" si="263"/>
        <v>3</v>
      </c>
      <c r="BA1915" s="211">
        <f t="shared" si="264"/>
        <v>7.6</v>
      </c>
      <c r="BB1915" s="205">
        <f t="shared" si="258"/>
        <v>24839</v>
      </c>
      <c r="BC1915" s="205">
        <f t="shared" si="259"/>
        <v>21214</v>
      </c>
      <c r="BD1915" s="205">
        <f t="shared" si="260"/>
        <v>3752</v>
      </c>
      <c r="BE1915" s="205">
        <f t="shared" si="261"/>
        <v>127</v>
      </c>
      <c r="BF1915" s="175">
        <v>21087</v>
      </c>
      <c r="BG1915" s="175">
        <v>4449</v>
      </c>
      <c r="BH1915" s="175">
        <v>7344</v>
      </c>
      <c r="BI1915" s="175">
        <v>3625</v>
      </c>
      <c r="BJ1915" s="175"/>
      <c r="BK1915" s="175">
        <v>1698</v>
      </c>
      <c r="BL1915" s="175"/>
      <c r="BM1915" s="175">
        <v>3858</v>
      </c>
      <c r="BN1915" s="175">
        <v>947</v>
      </c>
      <c r="BO1915" s="175">
        <v>2918</v>
      </c>
      <c r="BP1915" s="198">
        <f t="shared" si="262"/>
        <v>10262</v>
      </c>
    </row>
    <row r="1916" spans="1:68" s="116" customFormat="1" x14ac:dyDescent="0.15">
      <c r="A1916" s="117">
        <v>3930102001</v>
      </c>
      <c r="B1916" s="118" t="s">
        <v>2776</v>
      </c>
      <c r="C1916" s="118" t="s">
        <v>2754</v>
      </c>
      <c r="D1916" s="118" t="s">
        <v>2777</v>
      </c>
      <c r="E1916" s="118" t="s">
        <v>5095</v>
      </c>
      <c r="F1916" s="120">
        <v>12</v>
      </c>
      <c r="G1916" s="119"/>
      <c r="H1916" s="119"/>
      <c r="I1916" s="120" t="s">
        <v>5820</v>
      </c>
      <c r="J1916" s="120">
        <v>750</v>
      </c>
      <c r="K1916" s="120">
        <v>126561</v>
      </c>
      <c r="L1916" s="120">
        <v>0.46200000000000002</v>
      </c>
      <c r="M1916" s="121" t="s">
        <v>5657</v>
      </c>
      <c r="N1916" s="120">
        <v>1</v>
      </c>
      <c r="O1916" s="119"/>
      <c r="P1916" s="119"/>
      <c r="Q1916" s="119"/>
      <c r="R1916" s="120" t="s">
        <v>5658</v>
      </c>
      <c r="S1916" s="120">
        <v>0.2</v>
      </c>
      <c r="T1916" s="120"/>
      <c r="U1916" s="120"/>
      <c r="V1916" s="172">
        <v>133.30000000000001</v>
      </c>
      <c r="W1916" s="172"/>
      <c r="X1916" s="172">
        <v>66.3</v>
      </c>
      <c r="Y1916" s="172">
        <v>19.899999999999999</v>
      </c>
      <c r="Z1916" s="172">
        <v>47.1</v>
      </c>
      <c r="AA1916" s="123"/>
      <c r="AB1916" s="123"/>
      <c r="AC1916" s="123">
        <v>78.900000000000006</v>
      </c>
      <c r="AD1916" s="123"/>
      <c r="AE1916" s="123"/>
      <c r="AF1916" s="123"/>
      <c r="AG1916" s="214"/>
      <c r="AH1916" s="229" t="str">
        <f t="shared" si="257"/>
        <v>a3</v>
      </c>
      <c r="AI1916" s="122"/>
      <c r="AJ1916" s="122"/>
      <c r="AK1916" s="122"/>
      <c r="AL1916" s="122"/>
      <c r="AM1916" s="122"/>
      <c r="AN1916" s="173"/>
      <c r="AO1916" s="173"/>
      <c r="AP1916" s="173"/>
      <c r="AQ1916" s="173"/>
      <c r="AR1916" s="173"/>
      <c r="AS1916" s="173"/>
      <c r="AT1916" s="173"/>
      <c r="AU1916" s="173"/>
      <c r="AV1916" s="173">
        <v>0.5</v>
      </c>
      <c r="AW1916" s="173">
        <v>0.5</v>
      </c>
      <c r="AX1916" s="173"/>
      <c r="AY1916" s="173"/>
      <c r="AZ1916" s="211"/>
      <c r="BA1916" s="211">
        <f t="shared" si="264"/>
        <v>1</v>
      </c>
      <c r="BB1916" s="205">
        <f t="shared" si="258"/>
        <v>27446</v>
      </c>
      <c r="BC1916" s="205">
        <f t="shared" si="259"/>
        <v>27446</v>
      </c>
      <c r="BD1916" s="205">
        <f t="shared" si="260"/>
        <v>0</v>
      </c>
      <c r="BE1916" s="205">
        <f t="shared" si="261"/>
        <v>0</v>
      </c>
      <c r="BF1916" s="175">
        <v>27446</v>
      </c>
      <c r="BG1916" s="175">
        <v>6341</v>
      </c>
      <c r="BH1916" s="175">
        <v>6972</v>
      </c>
      <c r="BI1916" s="175"/>
      <c r="BJ1916" s="175"/>
      <c r="BK1916" s="175">
        <v>1378</v>
      </c>
      <c r="BL1916" s="175">
        <v>1237</v>
      </c>
      <c r="BM1916" s="175">
        <v>2890</v>
      </c>
      <c r="BN1916" s="175">
        <v>32</v>
      </c>
      <c r="BO1916" s="175">
        <v>8596</v>
      </c>
      <c r="BP1916" s="198">
        <f t="shared" si="262"/>
        <v>15568</v>
      </c>
    </row>
    <row r="1917" spans="1:68" s="116" customFormat="1" x14ac:dyDescent="0.15">
      <c r="A1917" s="117">
        <v>3930702001</v>
      </c>
      <c r="B1917" s="118" t="s">
        <v>2778</v>
      </c>
      <c r="C1917" s="118" t="s">
        <v>2754</v>
      </c>
      <c r="D1917" s="118" t="s">
        <v>2779</v>
      </c>
      <c r="E1917" s="118" t="s">
        <v>5096</v>
      </c>
      <c r="F1917" s="120">
        <v>12</v>
      </c>
      <c r="G1917" s="119"/>
      <c r="H1917" s="119"/>
      <c r="I1917" s="120" t="s">
        <v>5820</v>
      </c>
      <c r="J1917" s="120">
        <v>2250</v>
      </c>
      <c r="K1917" s="120">
        <v>356528</v>
      </c>
      <c r="L1917" s="120">
        <v>0.434</v>
      </c>
      <c r="M1917" s="121" t="s">
        <v>5657</v>
      </c>
      <c r="N1917" s="120">
        <v>1</v>
      </c>
      <c r="O1917" s="119">
        <v>227.2</v>
      </c>
      <c r="P1917" s="119">
        <v>44.2</v>
      </c>
      <c r="Q1917" s="119">
        <v>5.07</v>
      </c>
      <c r="R1917" s="120" t="s">
        <v>5658</v>
      </c>
      <c r="S1917" s="120">
        <v>0.38500000000000001</v>
      </c>
      <c r="T1917" s="120"/>
      <c r="U1917" s="120"/>
      <c r="V1917" s="172">
        <v>273.10000000000002</v>
      </c>
      <c r="W1917" s="172"/>
      <c r="X1917" s="172">
        <v>204.9</v>
      </c>
      <c r="Y1917" s="172">
        <v>68.2</v>
      </c>
      <c r="Z1917" s="172"/>
      <c r="AA1917" s="123"/>
      <c r="AB1917" s="123"/>
      <c r="AC1917" s="123">
        <v>210</v>
      </c>
      <c r="AD1917" s="123"/>
      <c r="AE1917" s="123"/>
      <c r="AF1917" s="123"/>
      <c r="AG1917" s="214"/>
      <c r="AH1917" s="229" t="str">
        <f t="shared" si="257"/>
        <v>a3</v>
      </c>
      <c r="AI1917" s="122"/>
      <c r="AJ1917" s="122"/>
      <c r="AK1917" s="122"/>
      <c r="AL1917" s="122"/>
      <c r="AM1917" s="122"/>
      <c r="AN1917" s="173"/>
      <c r="AO1917" s="173"/>
      <c r="AP1917" s="173"/>
      <c r="AQ1917" s="173"/>
      <c r="AR1917" s="173"/>
      <c r="AS1917" s="173">
        <v>0.6</v>
      </c>
      <c r="AT1917" s="173"/>
      <c r="AU1917" s="173">
        <v>0.5</v>
      </c>
      <c r="AV1917" s="173"/>
      <c r="AW1917" s="173"/>
      <c r="AX1917" s="173"/>
      <c r="AY1917" s="173"/>
      <c r="AZ1917" s="211">
        <f t="shared" si="263"/>
        <v>0.6</v>
      </c>
      <c r="BA1917" s="211">
        <f t="shared" si="264"/>
        <v>0.5</v>
      </c>
      <c r="BB1917" s="205">
        <f t="shared" si="258"/>
        <v>27398</v>
      </c>
      <c r="BC1917" s="205">
        <f t="shared" si="259"/>
        <v>27398</v>
      </c>
      <c r="BD1917" s="205">
        <f t="shared" si="260"/>
        <v>0</v>
      </c>
      <c r="BE1917" s="205">
        <f t="shared" si="261"/>
        <v>0</v>
      </c>
      <c r="BF1917" s="175">
        <v>27398</v>
      </c>
      <c r="BG1917" s="175"/>
      <c r="BH1917" s="175">
        <v>15198</v>
      </c>
      <c r="BI1917" s="175"/>
      <c r="BJ1917" s="175"/>
      <c r="BK1917" s="175">
        <v>3206</v>
      </c>
      <c r="BL1917" s="175">
        <v>624</v>
      </c>
      <c r="BM1917" s="175">
        <v>6596</v>
      </c>
      <c r="BN1917" s="175">
        <v>705</v>
      </c>
      <c r="BO1917" s="175">
        <v>1069</v>
      </c>
      <c r="BP1917" s="198">
        <f t="shared" si="262"/>
        <v>16267</v>
      </c>
    </row>
    <row r="1918" spans="1:68" s="116" customFormat="1" x14ac:dyDescent="0.15">
      <c r="A1918" s="117">
        <v>3936302001</v>
      </c>
      <c r="B1918" s="118" t="s">
        <v>2780</v>
      </c>
      <c r="C1918" s="118" t="s">
        <v>2754</v>
      </c>
      <c r="D1918" s="118" t="s">
        <v>2781</v>
      </c>
      <c r="E1918" s="118" t="s">
        <v>5097</v>
      </c>
      <c r="F1918" s="120">
        <v>6</v>
      </c>
      <c r="G1918" s="119">
        <v>155122</v>
      </c>
      <c r="H1918" s="119"/>
      <c r="I1918" s="120" t="s">
        <v>5820</v>
      </c>
      <c r="J1918" s="120">
        <v>700</v>
      </c>
      <c r="K1918" s="120">
        <v>211574</v>
      </c>
      <c r="L1918" s="120">
        <v>0.82799999999999996</v>
      </c>
      <c r="M1918" s="121" t="s">
        <v>5657</v>
      </c>
      <c r="N1918" s="120">
        <v>1</v>
      </c>
      <c r="O1918" s="119"/>
      <c r="P1918" s="119"/>
      <c r="Q1918" s="119"/>
      <c r="R1918" s="120" t="s">
        <v>5660</v>
      </c>
      <c r="S1918" s="120">
        <v>0.6</v>
      </c>
      <c r="T1918" s="120"/>
      <c r="U1918" s="120"/>
      <c r="V1918" s="172">
        <v>182.7</v>
      </c>
      <c r="W1918" s="172"/>
      <c r="X1918" s="172"/>
      <c r="Y1918" s="172"/>
      <c r="Z1918" s="172">
        <v>182.7</v>
      </c>
      <c r="AA1918" s="123"/>
      <c r="AB1918" s="123"/>
      <c r="AC1918" s="123">
        <v>158</v>
      </c>
      <c r="AD1918" s="123"/>
      <c r="AE1918" s="123"/>
      <c r="AF1918" s="123"/>
      <c r="AG1918" s="214"/>
      <c r="AH1918" s="229" t="str">
        <f t="shared" si="257"/>
        <v>a3</v>
      </c>
      <c r="AI1918" s="122" t="s">
        <v>5401</v>
      </c>
      <c r="AJ1918" s="122"/>
      <c r="AK1918" s="122"/>
      <c r="AL1918" s="122" t="s">
        <v>5401</v>
      </c>
      <c r="AM1918" s="122" t="s">
        <v>5401</v>
      </c>
      <c r="AN1918" s="173">
        <v>2</v>
      </c>
      <c r="AO1918" s="173"/>
      <c r="AP1918" s="173"/>
      <c r="AQ1918" s="173"/>
      <c r="AR1918" s="173"/>
      <c r="AS1918" s="173">
        <v>1</v>
      </c>
      <c r="AT1918" s="173"/>
      <c r="AU1918" s="173"/>
      <c r="AV1918" s="173"/>
      <c r="AW1918" s="173"/>
      <c r="AX1918" s="173"/>
      <c r="AY1918" s="173"/>
      <c r="AZ1918" s="211">
        <f t="shared" si="263"/>
        <v>3</v>
      </c>
      <c r="BA1918" s="211">
        <f t="shared" si="264"/>
        <v>0</v>
      </c>
      <c r="BB1918" s="205">
        <f t="shared" si="258"/>
        <v>37755</v>
      </c>
      <c r="BC1918" s="205">
        <f t="shared" si="259"/>
        <v>37755</v>
      </c>
      <c r="BD1918" s="205">
        <f t="shared" si="260"/>
        <v>0</v>
      </c>
      <c r="BE1918" s="205">
        <f t="shared" si="261"/>
        <v>0</v>
      </c>
      <c r="BF1918" s="175">
        <v>37755</v>
      </c>
      <c r="BG1918" s="175"/>
      <c r="BH1918" s="175">
        <v>32000</v>
      </c>
      <c r="BI1918" s="175"/>
      <c r="BJ1918" s="175"/>
      <c r="BK1918" s="175">
        <v>2119</v>
      </c>
      <c r="BL1918" s="175">
        <v>55</v>
      </c>
      <c r="BM1918" s="175"/>
      <c r="BN1918" s="175">
        <v>20</v>
      </c>
      <c r="BO1918" s="175">
        <v>3561</v>
      </c>
      <c r="BP1918" s="198">
        <f t="shared" si="262"/>
        <v>35561</v>
      </c>
    </row>
    <row r="1919" spans="1:68" s="116" customFormat="1" x14ac:dyDescent="0.15">
      <c r="A1919" s="117">
        <v>3938601001</v>
      </c>
      <c r="B1919" s="118" t="s">
        <v>2782</v>
      </c>
      <c r="C1919" s="118" t="s">
        <v>2754</v>
      </c>
      <c r="D1919" s="118" t="s">
        <v>2783</v>
      </c>
      <c r="E1919" s="118" t="s">
        <v>5098</v>
      </c>
      <c r="F1919" s="120">
        <v>24</v>
      </c>
      <c r="G1919" s="119"/>
      <c r="H1919" s="119"/>
      <c r="I1919" s="120" t="s">
        <v>5820</v>
      </c>
      <c r="J1919" s="120">
        <v>5250</v>
      </c>
      <c r="K1919" s="120">
        <v>542218</v>
      </c>
      <c r="L1919" s="120">
        <v>0.28299999999999997</v>
      </c>
      <c r="M1919" s="121" t="s">
        <v>5659</v>
      </c>
      <c r="N1919" s="120">
        <v>1</v>
      </c>
      <c r="O1919" s="119">
        <v>204</v>
      </c>
      <c r="P1919" s="119">
        <v>41.6</v>
      </c>
      <c r="Q1919" s="119">
        <v>4.3499999999999996</v>
      </c>
      <c r="R1919" s="120" t="s">
        <v>5655</v>
      </c>
      <c r="S1919" s="120">
        <v>13.2</v>
      </c>
      <c r="T1919" s="120"/>
      <c r="U1919" s="120"/>
      <c r="V1919" s="172">
        <v>431</v>
      </c>
      <c r="W1919" s="172"/>
      <c r="X1919" s="172">
        <v>290</v>
      </c>
      <c r="Y1919" s="172">
        <v>11</v>
      </c>
      <c r="Z1919" s="172">
        <v>130</v>
      </c>
      <c r="AA1919" s="123">
        <v>1401.6</v>
      </c>
      <c r="AB1919" s="123"/>
      <c r="AC1919" s="123">
        <v>354</v>
      </c>
      <c r="AD1919" s="123"/>
      <c r="AE1919" s="123"/>
      <c r="AF1919" s="123"/>
      <c r="AG1919" s="214"/>
      <c r="AH1919" s="229" t="str">
        <f t="shared" si="257"/>
        <v>a3</v>
      </c>
      <c r="AI1919" s="122" t="s">
        <v>5401</v>
      </c>
      <c r="AJ1919" s="122"/>
      <c r="AK1919" s="122"/>
      <c r="AL1919" s="122"/>
      <c r="AM1919" s="122"/>
      <c r="AN1919" s="173">
        <v>1</v>
      </c>
      <c r="AO1919" s="173"/>
      <c r="AP1919" s="173"/>
      <c r="AQ1919" s="173"/>
      <c r="AR1919" s="173"/>
      <c r="AS1919" s="173">
        <v>2</v>
      </c>
      <c r="AT1919" s="173">
        <v>0.5</v>
      </c>
      <c r="AU1919" s="173">
        <v>0.5</v>
      </c>
      <c r="AV1919" s="173">
        <v>0.5</v>
      </c>
      <c r="AW1919" s="173">
        <v>0.5</v>
      </c>
      <c r="AX1919" s="173">
        <v>1</v>
      </c>
      <c r="AY1919" s="173"/>
      <c r="AZ1919" s="211">
        <f t="shared" si="263"/>
        <v>3</v>
      </c>
      <c r="BA1919" s="211">
        <f t="shared" si="264"/>
        <v>3</v>
      </c>
      <c r="BB1919" s="205">
        <f t="shared" si="258"/>
        <v>77222</v>
      </c>
      <c r="BC1919" s="205">
        <f t="shared" si="259"/>
        <v>77222</v>
      </c>
      <c r="BD1919" s="205">
        <f t="shared" si="260"/>
        <v>0</v>
      </c>
      <c r="BE1919" s="205">
        <f t="shared" si="261"/>
        <v>0</v>
      </c>
      <c r="BF1919" s="175">
        <v>77222</v>
      </c>
      <c r="BG1919" s="175">
        <v>8273</v>
      </c>
      <c r="BH1919" s="175">
        <v>37800</v>
      </c>
      <c r="BI1919" s="175"/>
      <c r="BJ1919" s="175"/>
      <c r="BK1919" s="175">
        <v>3931</v>
      </c>
      <c r="BL1919" s="175">
        <v>8719</v>
      </c>
      <c r="BM1919" s="175"/>
      <c r="BN1919" s="175">
        <v>858</v>
      </c>
      <c r="BO1919" s="175">
        <v>17641</v>
      </c>
      <c r="BP1919" s="198">
        <f t="shared" si="262"/>
        <v>55441</v>
      </c>
    </row>
    <row r="1920" spans="1:68" s="116" customFormat="1" x14ac:dyDescent="0.15">
      <c r="A1920" s="117">
        <v>3940302001</v>
      </c>
      <c r="B1920" s="118" t="s">
        <v>2784</v>
      </c>
      <c r="C1920" s="118" t="s">
        <v>2754</v>
      </c>
      <c r="D1920" s="118" t="s">
        <v>2785</v>
      </c>
      <c r="E1920" s="118" t="s">
        <v>5099</v>
      </c>
      <c r="F1920" s="120">
        <v>19</v>
      </c>
      <c r="G1920" s="119">
        <v>294755</v>
      </c>
      <c r="H1920" s="119"/>
      <c r="I1920" s="120" t="s">
        <v>5820</v>
      </c>
      <c r="J1920" s="120">
        <v>1630</v>
      </c>
      <c r="K1920" s="120">
        <v>294755</v>
      </c>
      <c r="L1920" s="120">
        <v>0.495</v>
      </c>
      <c r="M1920" s="121" t="s">
        <v>5657</v>
      </c>
      <c r="N1920" s="120">
        <v>1</v>
      </c>
      <c r="O1920" s="119">
        <v>185.4</v>
      </c>
      <c r="P1920" s="119">
        <v>32.6</v>
      </c>
      <c r="Q1920" s="119">
        <v>4.0999999999999996</v>
      </c>
      <c r="R1920" s="120" t="s">
        <v>5658</v>
      </c>
      <c r="S1920" s="120">
        <v>0.5</v>
      </c>
      <c r="T1920" s="120"/>
      <c r="U1920" s="120"/>
      <c r="V1920" s="172">
        <v>233.1</v>
      </c>
      <c r="W1920" s="172">
        <v>36.4</v>
      </c>
      <c r="X1920" s="172">
        <v>123.9</v>
      </c>
      <c r="Y1920" s="172">
        <v>38.799999999999997</v>
      </c>
      <c r="Z1920" s="172">
        <v>34</v>
      </c>
      <c r="AA1920" s="123">
        <v>2064</v>
      </c>
      <c r="AB1920" s="123"/>
      <c r="AC1920" s="123">
        <v>156</v>
      </c>
      <c r="AD1920" s="123"/>
      <c r="AE1920" s="123"/>
      <c r="AF1920" s="123"/>
      <c r="AG1920" s="214"/>
      <c r="AH1920" s="229" t="str">
        <f t="shared" si="257"/>
        <v>a3</v>
      </c>
      <c r="AI1920" s="122"/>
      <c r="AJ1920" s="122"/>
      <c r="AK1920" s="122"/>
      <c r="AL1920" s="122"/>
      <c r="AM1920" s="122"/>
      <c r="AN1920" s="173">
        <v>1</v>
      </c>
      <c r="AO1920" s="173" t="s">
        <v>3186</v>
      </c>
      <c r="AP1920" s="173" t="s">
        <v>3186</v>
      </c>
      <c r="AQ1920" s="173" t="s">
        <v>3186</v>
      </c>
      <c r="AR1920" s="173" t="s">
        <v>3186</v>
      </c>
      <c r="AS1920" s="173" t="s">
        <v>3186</v>
      </c>
      <c r="AT1920" s="173"/>
      <c r="AU1920" s="173"/>
      <c r="AV1920" s="173"/>
      <c r="AW1920" s="173"/>
      <c r="AX1920" s="173"/>
      <c r="AY1920" s="173"/>
      <c r="AZ1920" s="211">
        <f t="shared" si="263"/>
        <v>1</v>
      </c>
      <c r="BA1920" s="211">
        <f t="shared" si="264"/>
        <v>0</v>
      </c>
      <c r="BB1920" s="205">
        <f t="shared" si="258"/>
        <v>27372</v>
      </c>
      <c r="BC1920" s="205">
        <f t="shared" si="259"/>
        <v>19738</v>
      </c>
      <c r="BD1920" s="205">
        <f t="shared" si="260"/>
        <v>7939</v>
      </c>
      <c r="BE1920" s="205">
        <f t="shared" si="261"/>
        <v>305</v>
      </c>
      <c r="BF1920" s="175">
        <v>19433</v>
      </c>
      <c r="BG1920" s="175"/>
      <c r="BH1920" s="175">
        <v>11445</v>
      </c>
      <c r="BI1920" s="175">
        <v>7634</v>
      </c>
      <c r="BJ1920" s="175"/>
      <c r="BK1920" s="175">
        <v>1766</v>
      </c>
      <c r="BL1920" s="175">
        <v>265</v>
      </c>
      <c r="BM1920" s="175">
        <v>3024</v>
      </c>
      <c r="BN1920" s="175">
        <v>602</v>
      </c>
      <c r="BO1920" s="175">
        <v>2636</v>
      </c>
      <c r="BP1920" s="198">
        <f t="shared" si="262"/>
        <v>14081</v>
      </c>
    </row>
    <row r="1921" spans="1:68" s="116" customFormat="1" x14ac:dyDescent="0.15">
      <c r="A1921" s="117">
        <v>3940502001</v>
      </c>
      <c r="B1921" s="118" t="s">
        <v>2786</v>
      </c>
      <c r="C1921" s="118" t="s">
        <v>2754</v>
      </c>
      <c r="D1921" s="118" t="s">
        <v>2787</v>
      </c>
      <c r="E1921" s="118" t="s">
        <v>5100</v>
      </c>
      <c r="F1921" s="120">
        <v>8</v>
      </c>
      <c r="G1921" s="119">
        <v>125140</v>
      </c>
      <c r="H1921" s="119"/>
      <c r="I1921" s="120" t="s">
        <v>5820</v>
      </c>
      <c r="J1921" s="120">
        <v>720</v>
      </c>
      <c r="K1921" s="120">
        <v>125140</v>
      </c>
      <c r="L1921" s="120">
        <v>0.47599999999999998</v>
      </c>
      <c r="M1921" s="121" t="s">
        <v>5670</v>
      </c>
      <c r="N1921" s="120">
        <v>2</v>
      </c>
      <c r="O1921" s="119">
        <v>177.8</v>
      </c>
      <c r="P1921" s="119"/>
      <c r="Q1921" s="119"/>
      <c r="R1921" s="120"/>
      <c r="S1921" s="120"/>
      <c r="T1921" s="120"/>
      <c r="U1921" s="120"/>
      <c r="V1921" s="172">
        <v>83</v>
      </c>
      <c r="W1921" s="172"/>
      <c r="X1921" s="172">
        <v>83</v>
      </c>
      <c r="Y1921" s="172"/>
      <c r="Z1921" s="172"/>
      <c r="AA1921" s="123"/>
      <c r="AB1921" s="123"/>
      <c r="AC1921" s="123">
        <v>127</v>
      </c>
      <c r="AD1921" s="123"/>
      <c r="AE1921" s="123"/>
      <c r="AF1921" s="123"/>
      <c r="AG1921" s="214"/>
      <c r="AH1921" s="229" t="str">
        <f t="shared" si="257"/>
        <v>b3</v>
      </c>
      <c r="AI1921" s="122"/>
      <c r="AJ1921" s="122"/>
      <c r="AK1921" s="122"/>
      <c r="AL1921" s="122"/>
      <c r="AM1921" s="122"/>
      <c r="AN1921" s="173">
        <v>1</v>
      </c>
      <c r="AO1921" s="173"/>
      <c r="AP1921" s="173"/>
      <c r="AQ1921" s="173"/>
      <c r="AR1921" s="173"/>
      <c r="AS1921" s="173">
        <v>2</v>
      </c>
      <c r="AT1921" s="173">
        <v>2</v>
      </c>
      <c r="AU1921" s="173">
        <v>2</v>
      </c>
      <c r="AV1921" s="173">
        <v>2</v>
      </c>
      <c r="AW1921" s="173">
        <v>2</v>
      </c>
      <c r="AX1921" s="173">
        <v>1</v>
      </c>
      <c r="AY1921" s="173"/>
      <c r="AZ1921" s="211">
        <f t="shared" si="263"/>
        <v>3</v>
      </c>
      <c r="BA1921" s="211">
        <f t="shared" si="264"/>
        <v>9</v>
      </c>
      <c r="BB1921" s="205">
        <f t="shared" si="258"/>
        <v>27745</v>
      </c>
      <c r="BC1921" s="205">
        <f t="shared" si="259"/>
        <v>22915</v>
      </c>
      <c r="BD1921" s="205">
        <f t="shared" si="260"/>
        <v>9660</v>
      </c>
      <c r="BE1921" s="205">
        <f t="shared" si="261"/>
        <v>4830</v>
      </c>
      <c r="BF1921" s="175">
        <v>18085</v>
      </c>
      <c r="BG1921" s="175"/>
      <c r="BH1921" s="175">
        <v>4830</v>
      </c>
      <c r="BI1921" s="175">
        <v>4830</v>
      </c>
      <c r="BJ1921" s="175"/>
      <c r="BK1921" s="175">
        <v>1599</v>
      </c>
      <c r="BL1921" s="175">
        <v>726</v>
      </c>
      <c r="BM1921" s="175">
        <v>5550</v>
      </c>
      <c r="BN1921" s="175">
        <v>530</v>
      </c>
      <c r="BO1921" s="175">
        <v>9680</v>
      </c>
      <c r="BP1921" s="198">
        <f t="shared" si="262"/>
        <v>14510</v>
      </c>
    </row>
    <row r="1922" spans="1:68" s="116" customFormat="1" x14ac:dyDescent="0.15">
      <c r="A1922" s="117">
        <v>3941202001</v>
      </c>
      <c r="B1922" s="118" t="s">
        <v>2788</v>
      </c>
      <c r="C1922" s="118" t="s">
        <v>2754</v>
      </c>
      <c r="D1922" s="118" t="s">
        <v>2789</v>
      </c>
      <c r="E1922" s="118" t="s">
        <v>5101</v>
      </c>
      <c r="F1922" s="120">
        <v>11</v>
      </c>
      <c r="G1922" s="119"/>
      <c r="H1922" s="119"/>
      <c r="I1922" s="120" t="s">
        <v>5820</v>
      </c>
      <c r="J1922" s="120">
        <v>400</v>
      </c>
      <c r="K1922" s="120">
        <v>101464</v>
      </c>
      <c r="L1922" s="120">
        <v>0.69499999999999995</v>
      </c>
      <c r="M1922" s="121" t="s">
        <v>5657</v>
      </c>
      <c r="N1922" s="120">
        <v>1</v>
      </c>
      <c r="O1922" s="119">
        <v>110.8</v>
      </c>
      <c r="P1922" s="119"/>
      <c r="Q1922" s="119"/>
      <c r="R1922" s="120" t="s">
        <v>5658</v>
      </c>
      <c r="S1922" s="120">
        <v>0.3</v>
      </c>
      <c r="T1922" s="120"/>
      <c r="U1922" s="120"/>
      <c r="V1922" s="172">
        <v>132.6</v>
      </c>
      <c r="W1922" s="172">
        <v>80.599999999999994</v>
      </c>
      <c r="X1922" s="172">
        <v>30.6</v>
      </c>
      <c r="Y1922" s="172">
        <v>19.399999999999999</v>
      </c>
      <c r="Z1922" s="172">
        <v>2</v>
      </c>
      <c r="AA1922" s="123"/>
      <c r="AB1922" s="123"/>
      <c r="AC1922" s="123">
        <v>65.400000000000006</v>
      </c>
      <c r="AD1922" s="123"/>
      <c r="AE1922" s="123"/>
      <c r="AF1922" s="123"/>
      <c r="AG1922" s="214"/>
      <c r="AH1922" s="229" t="str">
        <f t="shared" si="257"/>
        <v>a3</v>
      </c>
      <c r="AI1922" s="122"/>
      <c r="AJ1922" s="122"/>
      <c r="AK1922" s="122"/>
      <c r="AL1922" s="122"/>
      <c r="AM1922" s="122"/>
      <c r="AN1922" s="173">
        <v>3</v>
      </c>
      <c r="AO1922" s="173"/>
      <c r="AP1922" s="173"/>
      <c r="AQ1922" s="173"/>
      <c r="AR1922" s="173"/>
      <c r="AS1922" s="173"/>
      <c r="AT1922" s="173">
        <v>0.55000000000000004</v>
      </c>
      <c r="AU1922" s="173">
        <v>0.8</v>
      </c>
      <c r="AV1922" s="173">
        <v>1</v>
      </c>
      <c r="AW1922" s="173">
        <v>0.95</v>
      </c>
      <c r="AX1922" s="173"/>
      <c r="AY1922" s="173">
        <v>0.5</v>
      </c>
      <c r="AZ1922" s="211">
        <f t="shared" si="263"/>
        <v>3</v>
      </c>
      <c r="BA1922" s="211">
        <f t="shared" si="264"/>
        <v>3.8</v>
      </c>
      <c r="BB1922" s="205">
        <f t="shared" si="258"/>
        <v>19626</v>
      </c>
      <c r="BC1922" s="205">
        <f t="shared" si="259"/>
        <v>19626</v>
      </c>
      <c r="BD1922" s="205">
        <f t="shared" si="260"/>
        <v>0</v>
      </c>
      <c r="BE1922" s="205">
        <f t="shared" si="261"/>
        <v>0</v>
      </c>
      <c r="BF1922" s="175">
        <v>19626</v>
      </c>
      <c r="BG1922" s="175">
        <v>5569</v>
      </c>
      <c r="BH1922" s="175">
        <v>6300</v>
      </c>
      <c r="BI1922" s="175"/>
      <c r="BJ1922" s="175"/>
      <c r="BK1922" s="175">
        <v>830</v>
      </c>
      <c r="BL1922" s="175">
        <v>1347</v>
      </c>
      <c r="BM1922" s="175">
        <v>2668</v>
      </c>
      <c r="BN1922" s="175">
        <v>547</v>
      </c>
      <c r="BO1922" s="175">
        <v>2365</v>
      </c>
      <c r="BP1922" s="198">
        <f t="shared" si="262"/>
        <v>8665</v>
      </c>
    </row>
    <row r="1923" spans="1:68" s="116" customFormat="1" x14ac:dyDescent="0.15">
      <c r="A1923" s="117">
        <v>4000181001</v>
      </c>
      <c r="B1923" s="118" t="s">
        <v>2790</v>
      </c>
      <c r="C1923" s="118" t="s">
        <v>2791</v>
      </c>
      <c r="D1923" s="118" t="s">
        <v>2792</v>
      </c>
      <c r="E1923" s="118" t="s">
        <v>5102</v>
      </c>
      <c r="F1923" s="120">
        <v>38</v>
      </c>
      <c r="G1923" s="119">
        <v>71810336</v>
      </c>
      <c r="H1923" s="119"/>
      <c r="I1923" s="120" t="s">
        <v>5820</v>
      </c>
      <c r="J1923" s="120">
        <v>309600</v>
      </c>
      <c r="K1923" s="120">
        <v>83344336</v>
      </c>
      <c r="L1923" s="120">
        <v>0.73799999999999999</v>
      </c>
      <c r="M1923" s="121" t="s">
        <v>5654</v>
      </c>
      <c r="N1923" s="120">
        <v>1</v>
      </c>
      <c r="O1923" s="119">
        <v>215</v>
      </c>
      <c r="P1923" s="119">
        <v>35</v>
      </c>
      <c r="Q1923" s="119">
        <v>4.17</v>
      </c>
      <c r="R1923" s="120" t="s">
        <v>5655</v>
      </c>
      <c r="S1923" s="120">
        <v>74.8</v>
      </c>
      <c r="T1923" s="120"/>
      <c r="U1923" s="120"/>
      <c r="V1923" s="172">
        <v>39993</v>
      </c>
      <c r="W1923" s="172">
        <v>4928</v>
      </c>
      <c r="X1923" s="172">
        <v>22915</v>
      </c>
      <c r="Y1923" s="172">
        <v>11109</v>
      </c>
      <c r="Z1923" s="172">
        <v>1041</v>
      </c>
      <c r="AA1923" s="123">
        <v>420094</v>
      </c>
      <c r="AB1923" s="123">
        <v>1232456.399999998</v>
      </c>
      <c r="AC1923" s="123">
        <v>39873</v>
      </c>
      <c r="AD1923" s="123">
        <v>1861</v>
      </c>
      <c r="AE1923" s="123"/>
      <c r="AF1923" s="123">
        <v>1616.6799999999998</v>
      </c>
      <c r="AG1923" s="214">
        <f t="shared" si="265"/>
        <v>3477.68</v>
      </c>
      <c r="AH1923" s="229" t="str">
        <f t="shared" si="257"/>
        <v>a4</v>
      </c>
      <c r="AI1923" s="122"/>
      <c r="AJ1923" s="122"/>
      <c r="AK1923" s="122"/>
      <c r="AL1923" s="122"/>
      <c r="AM1923" s="122"/>
      <c r="AN1923" s="173"/>
      <c r="AO1923" s="173"/>
      <c r="AP1923" s="173"/>
      <c r="AQ1923" s="173"/>
      <c r="AR1923" s="173"/>
      <c r="AS1923" s="173">
        <v>26</v>
      </c>
      <c r="AT1923" s="173">
        <v>18</v>
      </c>
      <c r="AU1923" s="173">
        <v>16</v>
      </c>
      <c r="AV1923" s="173">
        <v>34</v>
      </c>
      <c r="AW1923" s="173">
        <v>25</v>
      </c>
      <c r="AX1923" s="173">
        <v>10</v>
      </c>
      <c r="AY1923" s="173">
        <v>17</v>
      </c>
      <c r="AZ1923" s="211">
        <f t="shared" si="263"/>
        <v>26</v>
      </c>
      <c r="BA1923" s="211">
        <f t="shared" si="264"/>
        <v>120</v>
      </c>
      <c r="BB1923" s="205">
        <f t="shared" si="258"/>
        <v>3708846</v>
      </c>
      <c r="BC1923" s="205">
        <f t="shared" si="259"/>
        <v>3210193</v>
      </c>
      <c r="BD1923" s="205">
        <f t="shared" si="260"/>
        <v>520606</v>
      </c>
      <c r="BE1923" s="205">
        <f t="shared" si="261"/>
        <v>21953</v>
      </c>
      <c r="BF1923" s="175">
        <v>3188240</v>
      </c>
      <c r="BG1923" s="175"/>
      <c r="BH1923" s="175">
        <v>890631</v>
      </c>
      <c r="BI1923" s="175">
        <v>498653</v>
      </c>
      <c r="BJ1923" s="175"/>
      <c r="BK1923" s="175">
        <v>73374</v>
      </c>
      <c r="BL1923" s="175">
        <v>1077988</v>
      </c>
      <c r="BM1923" s="175">
        <v>422946</v>
      </c>
      <c r="BN1923" s="175">
        <v>352566</v>
      </c>
      <c r="BO1923" s="175">
        <v>392688</v>
      </c>
      <c r="BP1923" s="198">
        <f t="shared" si="262"/>
        <v>1283319</v>
      </c>
    </row>
    <row r="1924" spans="1:68" s="116" customFormat="1" x14ac:dyDescent="0.15">
      <c r="A1924" s="117">
        <v>4000281001</v>
      </c>
      <c r="B1924" s="118" t="s">
        <v>2793</v>
      </c>
      <c r="C1924" s="118" t="s">
        <v>2791</v>
      </c>
      <c r="D1924" s="118" t="s">
        <v>2794</v>
      </c>
      <c r="E1924" s="118" t="s">
        <v>5103</v>
      </c>
      <c r="F1924" s="120">
        <v>19</v>
      </c>
      <c r="G1924" s="119">
        <v>15471566</v>
      </c>
      <c r="H1924" s="119"/>
      <c r="I1924" s="120" t="s">
        <v>5820</v>
      </c>
      <c r="J1924" s="120">
        <v>64750</v>
      </c>
      <c r="K1924" s="120">
        <v>15471566</v>
      </c>
      <c r="L1924" s="120">
        <v>0.65500000000000003</v>
      </c>
      <c r="M1924" s="121" t="s">
        <v>5661</v>
      </c>
      <c r="N1924" s="120">
        <v>2</v>
      </c>
      <c r="O1924" s="119">
        <v>210</v>
      </c>
      <c r="P1924" s="119"/>
      <c r="Q1924" s="119"/>
      <c r="R1924" s="120"/>
      <c r="S1924" s="120"/>
      <c r="T1924" s="120"/>
      <c r="U1924" s="120" t="s">
        <v>5689</v>
      </c>
      <c r="V1924" s="172">
        <v>10148.700000000001</v>
      </c>
      <c r="W1924" s="172">
        <v>1783.2</v>
      </c>
      <c r="X1924" s="172">
        <v>6783.4</v>
      </c>
      <c r="Y1924" s="172">
        <v>1342.8</v>
      </c>
      <c r="Z1924" s="172">
        <v>239.3</v>
      </c>
      <c r="AA1924" s="123">
        <v>125757</v>
      </c>
      <c r="AB1924" s="123"/>
      <c r="AC1924" s="123">
        <v>12336</v>
      </c>
      <c r="AD1924" s="123"/>
      <c r="AE1924" s="123"/>
      <c r="AF1924" s="123"/>
      <c r="AG1924" s="214"/>
      <c r="AH1924" s="229" t="str">
        <f t="shared" si="257"/>
        <v>b3</v>
      </c>
      <c r="AI1924" s="122"/>
      <c r="AJ1924" s="122"/>
      <c r="AK1924" s="122"/>
      <c r="AL1924" s="122"/>
      <c r="AM1924" s="122"/>
      <c r="AN1924" s="173"/>
      <c r="AO1924" s="173"/>
      <c r="AP1924" s="173"/>
      <c r="AQ1924" s="173"/>
      <c r="AR1924" s="173"/>
      <c r="AS1924" s="173">
        <v>12</v>
      </c>
      <c r="AT1924" s="173">
        <v>14</v>
      </c>
      <c r="AU1924" s="173">
        <v>5</v>
      </c>
      <c r="AV1924" s="173">
        <v>9</v>
      </c>
      <c r="AW1924" s="173">
        <v>9</v>
      </c>
      <c r="AX1924" s="173">
        <v>7</v>
      </c>
      <c r="AY1924" s="173">
        <v>6</v>
      </c>
      <c r="AZ1924" s="211">
        <f t="shared" si="263"/>
        <v>12</v>
      </c>
      <c r="BA1924" s="211">
        <f t="shared" si="264"/>
        <v>50</v>
      </c>
      <c r="BB1924" s="205">
        <f t="shared" si="258"/>
        <v>1577138</v>
      </c>
      <c r="BC1924" s="205">
        <f t="shared" si="259"/>
        <v>1354431</v>
      </c>
      <c r="BD1924" s="205">
        <f t="shared" si="260"/>
        <v>437493</v>
      </c>
      <c r="BE1924" s="205">
        <f t="shared" si="261"/>
        <v>214786</v>
      </c>
      <c r="BF1924" s="175">
        <v>1139645</v>
      </c>
      <c r="BG1924" s="175"/>
      <c r="BH1924" s="175">
        <v>390915</v>
      </c>
      <c r="BI1924" s="175">
        <v>222707</v>
      </c>
      <c r="BJ1924" s="175"/>
      <c r="BK1924" s="175">
        <v>185448</v>
      </c>
      <c r="BL1924" s="175">
        <v>226262</v>
      </c>
      <c r="BM1924" s="175">
        <v>125463</v>
      </c>
      <c r="BN1924" s="175">
        <v>298944</v>
      </c>
      <c r="BO1924" s="175">
        <v>127399</v>
      </c>
      <c r="BP1924" s="198">
        <f t="shared" si="262"/>
        <v>518314</v>
      </c>
    </row>
    <row r="1925" spans="1:68" s="116" customFormat="1" x14ac:dyDescent="0.15">
      <c r="A1925" s="117">
        <v>4000381001</v>
      </c>
      <c r="B1925" s="118" t="s">
        <v>2795</v>
      </c>
      <c r="C1925" s="118" t="s">
        <v>2791</v>
      </c>
      <c r="D1925" s="118" t="s">
        <v>2796</v>
      </c>
      <c r="E1925" s="118" t="s">
        <v>5104</v>
      </c>
      <c r="F1925" s="120">
        <v>25</v>
      </c>
      <c r="G1925" s="119">
        <v>7882321</v>
      </c>
      <c r="H1925" s="119"/>
      <c r="I1925" s="120" t="s">
        <v>5820</v>
      </c>
      <c r="J1925" s="120">
        <v>39200</v>
      </c>
      <c r="K1925" s="120">
        <v>8796983</v>
      </c>
      <c r="L1925" s="120">
        <v>0.61499999999999999</v>
      </c>
      <c r="M1925" s="121" t="s">
        <v>5654</v>
      </c>
      <c r="N1925" s="120">
        <v>2</v>
      </c>
      <c r="O1925" s="119">
        <v>206</v>
      </c>
      <c r="P1925" s="119">
        <v>38</v>
      </c>
      <c r="Q1925" s="119">
        <v>5.6</v>
      </c>
      <c r="R1925" s="120" t="s">
        <v>5655</v>
      </c>
      <c r="S1925" s="120">
        <v>94.5</v>
      </c>
      <c r="T1925" s="120"/>
      <c r="U1925" s="120"/>
      <c r="V1925" s="172">
        <v>5108.5680000000002</v>
      </c>
      <c r="W1925" s="172">
        <v>683.11800000000005</v>
      </c>
      <c r="X1925" s="172">
        <v>3403.02</v>
      </c>
      <c r="Y1925" s="172">
        <v>871.55</v>
      </c>
      <c r="Z1925" s="172">
        <v>150.88</v>
      </c>
      <c r="AA1925" s="123">
        <v>1748.9</v>
      </c>
      <c r="AB1925" s="123"/>
      <c r="AC1925" s="123">
        <v>1422</v>
      </c>
      <c r="AD1925" s="123"/>
      <c r="AE1925" s="123"/>
      <c r="AF1925" s="123"/>
      <c r="AG1925" s="214"/>
      <c r="AH1925" s="229" t="str">
        <f t="shared" ref="AH1925:AH1988" si="266">IF(N1925=1,IF(AG1925&gt;0,"a4",IF(AC1925&gt;0,"a3",IF(AA1925&gt;0,"a2","a1"))),IF(AG1925&gt;0,"b4",IF(AC1925&gt;0,"b3",IF(AA1925&gt;0,"b2","b1"))))</f>
        <v>b3</v>
      </c>
      <c r="AI1925" s="122"/>
      <c r="AJ1925" s="122"/>
      <c r="AK1925" s="122"/>
      <c r="AL1925" s="122"/>
      <c r="AM1925" s="122"/>
      <c r="AN1925" s="173"/>
      <c r="AO1925" s="173"/>
      <c r="AP1925" s="173"/>
      <c r="AQ1925" s="173"/>
      <c r="AR1925" s="173"/>
      <c r="AS1925" s="173">
        <v>12</v>
      </c>
      <c r="AT1925" s="173">
        <v>8</v>
      </c>
      <c r="AU1925" s="173">
        <v>7.5</v>
      </c>
      <c r="AV1925" s="173">
        <v>8</v>
      </c>
      <c r="AW1925" s="173">
        <v>7.5</v>
      </c>
      <c r="AX1925" s="173">
        <v>6</v>
      </c>
      <c r="AY1925" s="173">
        <v>5</v>
      </c>
      <c r="AZ1925" s="211">
        <f t="shared" si="263"/>
        <v>12</v>
      </c>
      <c r="BA1925" s="211">
        <f t="shared" si="264"/>
        <v>42</v>
      </c>
      <c r="BB1925" s="205">
        <f t="shared" ref="BB1925:BB1988" si="267">SUM(BG1925:BO1925)</f>
        <v>782048</v>
      </c>
      <c r="BC1925" s="205">
        <f t="shared" ref="BC1925:BC1988" si="268">BG1925+BH1925+BK1925+BL1925+BM1925+BN1925+BO1925</f>
        <v>634098</v>
      </c>
      <c r="BD1925" s="205">
        <f t="shared" ref="BD1925:BD1988" si="269">BB1925-BF1925</f>
        <v>153868</v>
      </c>
      <c r="BE1925" s="205">
        <f t="shared" ref="BE1925:BE1988" si="270">BC1925-BF1925</f>
        <v>5918</v>
      </c>
      <c r="BF1925" s="175">
        <v>628180</v>
      </c>
      <c r="BG1925" s="175"/>
      <c r="BH1925" s="175">
        <v>245007</v>
      </c>
      <c r="BI1925" s="175">
        <v>147950</v>
      </c>
      <c r="BJ1925" s="175"/>
      <c r="BK1925" s="175">
        <v>89763</v>
      </c>
      <c r="BL1925" s="175">
        <v>105716</v>
      </c>
      <c r="BM1925" s="175">
        <v>70569</v>
      </c>
      <c r="BN1925" s="175">
        <v>33224</v>
      </c>
      <c r="BO1925" s="175">
        <v>89819</v>
      </c>
      <c r="BP1925" s="198">
        <f t="shared" ref="BP1925:BP1988" si="271">BH1925+BO1925</f>
        <v>334826</v>
      </c>
    </row>
    <row r="1926" spans="1:68" s="116" customFormat="1" x14ac:dyDescent="0.15">
      <c r="A1926" s="117">
        <v>4000581001</v>
      </c>
      <c r="B1926" s="118" t="s">
        <v>2797</v>
      </c>
      <c r="C1926" s="118" t="s">
        <v>2791</v>
      </c>
      <c r="D1926" s="118" t="s">
        <v>2798</v>
      </c>
      <c r="E1926" s="118" t="s">
        <v>5105</v>
      </c>
      <c r="F1926" s="120">
        <v>5</v>
      </c>
      <c r="G1926" s="119">
        <v>5085127</v>
      </c>
      <c r="H1926" s="119"/>
      <c r="I1926" s="120" t="s">
        <v>5820</v>
      </c>
      <c r="J1926" s="120">
        <v>27000</v>
      </c>
      <c r="K1926" s="120">
        <v>5692163</v>
      </c>
      <c r="L1926" s="120">
        <v>0.57799999999999996</v>
      </c>
      <c r="M1926" s="121" t="s">
        <v>5661</v>
      </c>
      <c r="N1926" s="120">
        <v>2</v>
      </c>
      <c r="O1926" s="119">
        <v>210</v>
      </c>
      <c r="P1926" s="119">
        <v>38</v>
      </c>
      <c r="Q1926" s="119">
        <v>3.9</v>
      </c>
      <c r="R1926" s="120" t="s">
        <v>5655</v>
      </c>
      <c r="S1926" s="120">
        <v>34.700000000000003</v>
      </c>
      <c r="T1926" s="120"/>
      <c r="U1926" s="120"/>
      <c r="V1926" s="172">
        <v>3168.5639999999999</v>
      </c>
      <c r="W1926" s="172">
        <v>695.07</v>
      </c>
      <c r="X1926" s="172">
        <v>1902.6020000000001</v>
      </c>
      <c r="Y1926" s="172">
        <v>438.25200000000001</v>
      </c>
      <c r="Z1926" s="172">
        <v>132.63999999999999</v>
      </c>
      <c r="AA1926" s="123">
        <v>28338</v>
      </c>
      <c r="AB1926" s="123"/>
      <c r="AC1926" s="123">
        <v>3513</v>
      </c>
      <c r="AD1926" s="123"/>
      <c r="AE1926" s="123"/>
      <c r="AF1926" s="123"/>
      <c r="AG1926" s="214"/>
      <c r="AH1926" s="229" t="str">
        <f t="shared" si="266"/>
        <v>b3</v>
      </c>
      <c r="AI1926" s="122"/>
      <c r="AJ1926" s="122"/>
      <c r="AK1926" s="122"/>
      <c r="AL1926" s="122"/>
      <c r="AM1926" s="122"/>
      <c r="AN1926" s="173" t="s">
        <v>3186</v>
      </c>
      <c r="AO1926" s="173" t="s">
        <v>3186</v>
      </c>
      <c r="AP1926" s="173" t="s">
        <v>3186</v>
      </c>
      <c r="AQ1926" s="173" t="s">
        <v>3186</v>
      </c>
      <c r="AR1926" s="173" t="s">
        <v>3186</v>
      </c>
      <c r="AS1926" s="173">
        <v>5</v>
      </c>
      <c r="AT1926" s="173">
        <v>18</v>
      </c>
      <c r="AU1926" s="173">
        <v>3</v>
      </c>
      <c r="AV1926" s="173">
        <v>1</v>
      </c>
      <c r="AW1926" s="173">
        <v>1</v>
      </c>
      <c r="AX1926" s="173">
        <v>4</v>
      </c>
      <c r="AY1926" s="173">
        <v>2</v>
      </c>
      <c r="AZ1926" s="211">
        <f t="shared" ref="AZ1926:AZ1989" si="272">SUBTOTAL(9,AN1926:AS1926)</f>
        <v>5</v>
      </c>
      <c r="BA1926" s="211">
        <f t="shared" ref="BA1926:BA1989" si="273">SUBTOTAL(9,AT1926:AY1926)</f>
        <v>29</v>
      </c>
      <c r="BB1926" s="205">
        <f t="shared" si="267"/>
        <v>514153</v>
      </c>
      <c r="BC1926" s="205">
        <f t="shared" si="268"/>
        <v>411943</v>
      </c>
      <c r="BD1926" s="205">
        <f t="shared" si="269"/>
        <v>106298</v>
      </c>
      <c r="BE1926" s="205">
        <f t="shared" si="270"/>
        <v>4088</v>
      </c>
      <c r="BF1926" s="175">
        <v>407855</v>
      </c>
      <c r="BG1926" s="175"/>
      <c r="BH1926" s="175">
        <v>178500</v>
      </c>
      <c r="BI1926" s="175">
        <v>102210</v>
      </c>
      <c r="BJ1926" s="175"/>
      <c r="BK1926" s="175">
        <v>50246</v>
      </c>
      <c r="BL1926" s="175">
        <v>19901</v>
      </c>
      <c r="BM1926" s="175">
        <v>34659</v>
      </c>
      <c r="BN1926" s="175">
        <v>27146</v>
      </c>
      <c r="BO1926" s="175">
        <v>101491</v>
      </c>
      <c r="BP1926" s="198">
        <f t="shared" si="271"/>
        <v>279991</v>
      </c>
    </row>
    <row r="1927" spans="1:68" s="116" customFormat="1" x14ac:dyDescent="0.15">
      <c r="A1927" s="117">
        <v>4000681001</v>
      </c>
      <c r="B1927" s="118" t="s">
        <v>2799</v>
      </c>
      <c r="C1927" s="118" t="s">
        <v>2791</v>
      </c>
      <c r="D1927" s="118" t="s">
        <v>2800</v>
      </c>
      <c r="E1927" s="118" t="s">
        <v>5106</v>
      </c>
      <c r="F1927" s="120">
        <v>10</v>
      </c>
      <c r="G1927" s="119">
        <v>5484960</v>
      </c>
      <c r="H1927" s="119"/>
      <c r="I1927" s="120" t="s">
        <v>5820</v>
      </c>
      <c r="J1927" s="120">
        <v>28000</v>
      </c>
      <c r="K1927" s="120">
        <v>5484960</v>
      </c>
      <c r="L1927" s="120">
        <v>0.53700000000000003</v>
      </c>
      <c r="M1927" s="121" t="s">
        <v>5654</v>
      </c>
      <c r="N1927" s="120">
        <v>1</v>
      </c>
      <c r="O1927" s="119">
        <v>211</v>
      </c>
      <c r="P1927" s="119">
        <v>39</v>
      </c>
      <c r="Q1927" s="119">
        <v>5.3</v>
      </c>
      <c r="R1927" s="120" t="s">
        <v>5655</v>
      </c>
      <c r="S1927" s="120">
        <v>77.352000000000004</v>
      </c>
      <c r="T1927" s="120"/>
      <c r="U1927" s="120"/>
      <c r="V1927" s="172">
        <v>3101.3</v>
      </c>
      <c r="W1927" s="172">
        <v>468.27800000000002</v>
      </c>
      <c r="X1927" s="172">
        <v>1703.36</v>
      </c>
      <c r="Y1927" s="172">
        <v>487.42</v>
      </c>
      <c r="Z1927" s="172">
        <v>442.24200000000002</v>
      </c>
      <c r="AA1927" s="123">
        <v>29608</v>
      </c>
      <c r="AB1927" s="123"/>
      <c r="AC1927" s="123">
        <v>4375</v>
      </c>
      <c r="AD1927" s="123"/>
      <c r="AE1927" s="123"/>
      <c r="AF1927" s="123"/>
      <c r="AG1927" s="214"/>
      <c r="AH1927" s="229" t="str">
        <f t="shared" si="266"/>
        <v>a3</v>
      </c>
      <c r="AI1927" s="122"/>
      <c r="AJ1927" s="122"/>
      <c r="AK1927" s="122"/>
      <c r="AL1927" s="122"/>
      <c r="AM1927" s="122"/>
      <c r="AN1927" s="173"/>
      <c r="AO1927" s="173"/>
      <c r="AP1927" s="173"/>
      <c r="AQ1927" s="173"/>
      <c r="AR1927" s="173"/>
      <c r="AS1927" s="173">
        <v>5.5</v>
      </c>
      <c r="AT1927" s="173">
        <v>15</v>
      </c>
      <c r="AU1927" s="173">
        <v>5</v>
      </c>
      <c r="AV1927" s="173">
        <v>2</v>
      </c>
      <c r="AW1927" s="173">
        <v>2</v>
      </c>
      <c r="AX1927" s="173">
        <v>5</v>
      </c>
      <c r="AY1927" s="173">
        <v>4</v>
      </c>
      <c r="AZ1927" s="211">
        <f t="shared" si="272"/>
        <v>5.5</v>
      </c>
      <c r="BA1927" s="211">
        <f t="shared" si="273"/>
        <v>33</v>
      </c>
      <c r="BB1927" s="205">
        <f t="shared" si="267"/>
        <v>483820</v>
      </c>
      <c r="BC1927" s="205">
        <f t="shared" si="268"/>
        <v>483820</v>
      </c>
      <c r="BD1927" s="205">
        <f t="shared" si="269"/>
        <v>1</v>
      </c>
      <c r="BE1927" s="205">
        <f t="shared" si="270"/>
        <v>1</v>
      </c>
      <c r="BF1927" s="175">
        <v>483819</v>
      </c>
      <c r="BG1927" s="175"/>
      <c r="BH1927" s="175">
        <v>232869</v>
      </c>
      <c r="BI1927" s="175"/>
      <c r="BJ1927" s="175"/>
      <c r="BK1927" s="175">
        <v>61450</v>
      </c>
      <c r="BL1927" s="175">
        <v>57500</v>
      </c>
      <c r="BM1927" s="175">
        <v>47203</v>
      </c>
      <c r="BN1927" s="175">
        <v>14879</v>
      </c>
      <c r="BO1927" s="175">
        <v>69919</v>
      </c>
      <c r="BP1927" s="198">
        <f t="shared" si="271"/>
        <v>302788</v>
      </c>
    </row>
    <row r="1928" spans="1:68" s="116" customFormat="1" x14ac:dyDescent="0.15">
      <c r="A1928" s="117">
        <v>4000781001</v>
      </c>
      <c r="B1928" s="118" t="s">
        <v>2801</v>
      </c>
      <c r="C1928" s="118" t="s">
        <v>2791</v>
      </c>
      <c r="D1928" s="118" t="s">
        <v>2802</v>
      </c>
      <c r="E1928" s="118" t="s">
        <v>5107</v>
      </c>
      <c r="F1928" s="120">
        <v>7</v>
      </c>
      <c r="G1928" s="119">
        <v>2597594</v>
      </c>
      <c r="H1928" s="119"/>
      <c r="I1928" s="120" t="s">
        <v>5820</v>
      </c>
      <c r="J1928" s="120">
        <v>19200</v>
      </c>
      <c r="K1928" s="120">
        <v>2597594</v>
      </c>
      <c r="L1928" s="120">
        <v>0.371</v>
      </c>
      <c r="M1928" s="121" t="s">
        <v>5661</v>
      </c>
      <c r="N1928" s="120">
        <v>2</v>
      </c>
      <c r="O1928" s="119">
        <v>260</v>
      </c>
      <c r="P1928" s="119">
        <v>34</v>
      </c>
      <c r="Q1928" s="119">
        <v>4</v>
      </c>
      <c r="R1928" s="120" t="s">
        <v>5655</v>
      </c>
      <c r="S1928" s="120">
        <v>555</v>
      </c>
      <c r="T1928" s="120"/>
      <c r="U1928" s="120" t="s">
        <v>5689</v>
      </c>
      <c r="V1928" s="172">
        <v>2593.0749999999998</v>
      </c>
      <c r="W1928" s="172">
        <v>606.37</v>
      </c>
      <c r="X1928" s="172">
        <v>1534.9179999999999</v>
      </c>
      <c r="Y1928" s="172">
        <v>240.86</v>
      </c>
      <c r="Z1928" s="172">
        <v>210.92699999999999</v>
      </c>
      <c r="AA1928" s="123">
        <v>15067</v>
      </c>
      <c r="AB1928" s="123"/>
      <c r="AC1928" s="123">
        <v>1755</v>
      </c>
      <c r="AD1928" s="123"/>
      <c r="AE1928" s="123"/>
      <c r="AF1928" s="123"/>
      <c r="AG1928" s="214"/>
      <c r="AH1928" s="229" t="str">
        <f t="shared" si="266"/>
        <v>b3</v>
      </c>
      <c r="AI1928" s="122"/>
      <c r="AJ1928" s="122"/>
      <c r="AK1928" s="122"/>
      <c r="AL1928" s="122"/>
      <c r="AM1928" s="122"/>
      <c r="AN1928" s="173"/>
      <c r="AO1928" s="173"/>
      <c r="AP1928" s="173"/>
      <c r="AQ1928" s="173"/>
      <c r="AR1928" s="173"/>
      <c r="AS1928" s="173">
        <v>6</v>
      </c>
      <c r="AT1928" s="173">
        <v>9</v>
      </c>
      <c r="AU1928" s="173">
        <v>5</v>
      </c>
      <c r="AV1928" s="173">
        <v>4</v>
      </c>
      <c r="AW1928" s="173">
        <v>2</v>
      </c>
      <c r="AX1928" s="173">
        <v>4</v>
      </c>
      <c r="AY1928" s="173">
        <v>4</v>
      </c>
      <c r="AZ1928" s="211">
        <f t="shared" si="272"/>
        <v>6</v>
      </c>
      <c r="BA1928" s="211">
        <f t="shared" si="273"/>
        <v>28</v>
      </c>
      <c r="BB1928" s="205">
        <f t="shared" si="267"/>
        <v>498769</v>
      </c>
      <c r="BC1928" s="205">
        <f t="shared" si="268"/>
        <v>395276</v>
      </c>
      <c r="BD1928" s="205">
        <f t="shared" si="269"/>
        <v>107632</v>
      </c>
      <c r="BE1928" s="205">
        <f t="shared" si="270"/>
        <v>4139</v>
      </c>
      <c r="BF1928" s="175">
        <v>391137</v>
      </c>
      <c r="BG1928" s="175"/>
      <c r="BH1928" s="175">
        <v>180600</v>
      </c>
      <c r="BI1928" s="175">
        <v>103493</v>
      </c>
      <c r="BJ1928" s="175"/>
      <c r="BK1928" s="175">
        <v>26062</v>
      </c>
      <c r="BL1928" s="175">
        <v>56511</v>
      </c>
      <c r="BM1928" s="175">
        <v>30048</v>
      </c>
      <c r="BN1928" s="175">
        <v>16899</v>
      </c>
      <c r="BO1928" s="175">
        <v>85156</v>
      </c>
      <c r="BP1928" s="198">
        <f t="shared" si="271"/>
        <v>265756</v>
      </c>
    </row>
    <row r="1929" spans="1:68" s="116" customFormat="1" x14ac:dyDescent="0.15">
      <c r="A1929" s="117">
        <v>4000881001</v>
      </c>
      <c r="B1929" s="118" t="s">
        <v>2803</v>
      </c>
      <c r="C1929" s="118" t="s">
        <v>2791</v>
      </c>
      <c r="D1929" s="118" t="s">
        <v>2804</v>
      </c>
      <c r="E1929" s="118" t="s">
        <v>5108</v>
      </c>
      <c r="F1929" s="120">
        <v>7</v>
      </c>
      <c r="G1929" s="119">
        <v>1036891</v>
      </c>
      <c r="H1929" s="119"/>
      <c r="I1929" s="120" t="s">
        <v>5820</v>
      </c>
      <c r="J1929" s="120">
        <v>4700</v>
      </c>
      <c r="K1929" s="120">
        <v>1036891</v>
      </c>
      <c r="L1929" s="120">
        <v>0.60399999999999998</v>
      </c>
      <c r="M1929" s="121" t="s">
        <v>5661</v>
      </c>
      <c r="N1929" s="120">
        <v>1</v>
      </c>
      <c r="O1929" s="119">
        <v>319.10472972973002</v>
      </c>
      <c r="P1929" s="119"/>
      <c r="Q1929" s="119"/>
      <c r="R1929" s="120" t="s">
        <v>5658</v>
      </c>
      <c r="S1929" s="120">
        <v>0.373</v>
      </c>
      <c r="T1929" s="120"/>
      <c r="U1929" s="120"/>
      <c r="V1929" s="172">
        <v>1265</v>
      </c>
      <c r="W1929" s="172">
        <v>233.2</v>
      </c>
      <c r="X1929" s="172">
        <v>487.1</v>
      </c>
      <c r="Y1929" s="172">
        <v>272.60000000000002</v>
      </c>
      <c r="Z1929" s="172">
        <v>272.10000000000002</v>
      </c>
      <c r="AA1929" s="123">
        <v>302</v>
      </c>
      <c r="AB1929" s="123"/>
      <c r="AC1929" s="123">
        <v>707.61</v>
      </c>
      <c r="AD1929" s="123"/>
      <c r="AE1929" s="123"/>
      <c r="AF1929" s="123"/>
      <c r="AG1929" s="214"/>
      <c r="AH1929" s="229" t="str">
        <f t="shared" si="266"/>
        <v>a3</v>
      </c>
      <c r="AI1929" s="122"/>
      <c r="AJ1929" s="122"/>
      <c r="AK1929" s="122"/>
      <c r="AL1929" s="122"/>
      <c r="AM1929" s="122"/>
      <c r="AN1929" s="173"/>
      <c r="AO1929" s="173"/>
      <c r="AP1929" s="173"/>
      <c r="AQ1929" s="173"/>
      <c r="AR1929" s="173"/>
      <c r="AS1929" s="173">
        <v>2</v>
      </c>
      <c r="AT1929" s="173">
        <v>7</v>
      </c>
      <c r="AU1929" s="173">
        <v>7</v>
      </c>
      <c r="AV1929" s="173">
        <v>4</v>
      </c>
      <c r="AW1929" s="173">
        <v>4</v>
      </c>
      <c r="AX1929" s="173">
        <v>3</v>
      </c>
      <c r="AY1929" s="173">
        <v>2</v>
      </c>
      <c r="AZ1929" s="211">
        <f t="shared" si="272"/>
        <v>2</v>
      </c>
      <c r="BA1929" s="211">
        <f t="shared" si="273"/>
        <v>27</v>
      </c>
      <c r="BB1929" s="205">
        <f t="shared" si="267"/>
        <v>365581</v>
      </c>
      <c r="BC1929" s="205">
        <f t="shared" si="268"/>
        <v>264904</v>
      </c>
      <c r="BD1929" s="205">
        <f t="shared" si="269"/>
        <v>103993</v>
      </c>
      <c r="BE1929" s="205">
        <f t="shared" si="270"/>
        <v>3316</v>
      </c>
      <c r="BF1929" s="175">
        <v>261588</v>
      </c>
      <c r="BG1929" s="175"/>
      <c r="BH1929" s="175">
        <v>148092</v>
      </c>
      <c r="BI1929" s="175">
        <v>86825</v>
      </c>
      <c r="BJ1929" s="175">
        <v>13852</v>
      </c>
      <c r="BK1929" s="175">
        <v>9582</v>
      </c>
      <c r="BL1929" s="175">
        <v>19269</v>
      </c>
      <c r="BM1929" s="175">
        <v>18512</v>
      </c>
      <c r="BN1929" s="175">
        <v>10818</v>
      </c>
      <c r="BO1929" s="175">
        <v>58631</v>
      </c>
      <c r="BP1929" s="198">
        <f t="shared" si="271"/>
        <v>206723</v>
      </c>
    </row>
    <row r="1930" spans="1:68" s="116" customFormat="1" x14ac:dyDescent="0.15">
      <c r="A1930" s="117">
        <v>4010001001</v>
      </c>
      <c r="B1930" s="118" t="s">
        <v>2805</v>
      </c>
      <c r="C1930" s="118" t="s">
        <v>2791</v>
      </c>
      <c r="D1930" s="118" t="s">
        <v>2806</v>
      </c>
      <c r="E1930" s="118" t="s">
        <v>5109</v>
      </c>
      <c r="F1930" s="120">
        <v>50</v>
      </c>
      <c r="G1930" s="119">
        <v>48394843</v>
      </c>
      <c r="H1930" s="119">
        <v>2896026</v>
      </c>
      <c r="I1930" s="120" t="s">
        <v>5821</v>
      </c>
      <c r="J1930" s="120">
        <v>177000</v>
      </c>
      <c r="K1930" s="120">
        <v>48394843</v>
      </c>
      <c r="L1930" s="120">
        <v>0.749</v>
      </c>
      <c r="M1930" s="121" t="s">
        <v>5654</v>
      </c>
      <c r="N1930" s="120">
        <v>1</v>
      </c>
      <c r="O1930" s="119">
        <v>140</v>
      </c>
      <c r="P1930" s="119">
        <v>27</v>
      </c>
      <c r="Q1930" s="119">
        <v>3</v>
      </c>
      <c r="R1930" s="120" t="s">
        <v>5655</v>
      </c>
      <c r="S1930" s="120">
        <v>26.4</v>
      </c>
      <c r="T1930" s="120"/>
      <c r="U1930" s="120"/>
      <c r="V1930" s="172">
        <v>10205.6</v>
      </c>
      <c r="W1930" s="172">
        <v>949.4</v>
      </c>
      <c r="X1930" s="172">
        <v>7373.9</v>
      </c>
      <c r="Y1930" s="172">
        <v>1681.9</v>
      </c>
      <c r="Z1930" s="172">
        <v>200.4</v>
      </c>
      <c r="AA1930" s="123">
        <v>101355</v>
      </c>
      <c r="AB1930" s="123"/>
      <c r="AC1930" s="123">
        <v>22685</v>
      </c>
      <c r="AD1930" s="123"/>
      <c r="AE1930" s="123"/>
      <c r="AF1930" s="123"/>
      <c r="AG1930" s="214"/>
      <c r="AH1930" s="229" t="str">
        <f t="shared" si="266"/>
        <v>a3</v>
      </c>
      <c r="AI1930" s="122"/>
      <c r="AJ1930" s="122"/>
      <c r="AK1930" s="122"/>
      <c r="AL1930" s="122"/>
      <c r="AM1930" s="122"/>
      <c r="AN1930" s="173">
        <v>2</v>
      </c>
      <c r="AO1930" s="173">
        <v>5</v>
      </c>
      <c r="AP1930" s="173">
        <v>5</v>
      </c>
      <c r="AQ1930" s="173"/>
      <c r="AR1930" s="173"/>
      <c r="AS1930" s="173">
        <v>3</v>
      </c>
      <c r="AT1930" s="173">
        <v>15</v>
      </c>
      <c r="AU1930" s="173">
        <v>12</v>
      </c>
      <c r="AV1930" s="173">
        <v>2</v>
      </c>
      <c r="AW1930" s="173">
        <v>2</v>
      </c>
      <c r="AX1930" s="173"/>
      <c r="AY1930" s="173">
        <v>3</v>
      </c>
      <c r="AZ1930" s="211">
        <f t="shared" si="272"/>
        <v>15</v>
      </c>
      <c r="BA1930" s="211">
        <f t="shared" si="273"/>
        <v>34</v>
      </c>
      <c r="BB1930" s="205">
        <f t="shared" si="267"/>
        <v>1010972</v>
      </c>
      <c r="BC1930" s="205">
        <f t="shared" si="268"/>
        <v>889252</v>
      </c>
      <c r="BD1930" s="205">
        <f t="shared" si="269"/>
        <v>127708</v>
      </c>
      <c r="BE1930" s="205">
        <f t="shared" si="270"/>
        <v>5988</v>
      </c>
      <c r="BF1930" s="175">
        <v>883264</v>
      </c>
      <c r="BG1930" s="175">
        <v>152973</v>
      </c>
      <c r="BH1930" s="175">
        <v>192046</v>
      </c>
      <c r="BI1930" s="175">
        <v>121720</v>
      </c>
      <c r="BJ1930" s="175"/>
      <c r="BK1930" s="175">
        <v>230203</v>
      </c>
      <c r="BL1930" s="175">
        <v>36677</v>
      </c>
      <c r="BM1930" s="175">
        <v>19428</v>
      </c>
      <c r="BN1930" s="175">
        <v>35610</v>
      </c>
      <c r="BO1930" s="175">
        <v>222315</v>
      </c>
      <c r="BP1930" s="198">
        <f t="shared" si="271"/>
        <v>414361</v>
      </c>
    </row>
    <row r="1931" spans="1:68" s="116" customFormat="1" x14ac:dyDescent="0.15">
      <c r="A1931" s="117">
        <v>4010001002</v>
      </c>
      <c r="B1931" s="118" t="s">
        <v>2807</v>
      </c>
      <c r="C1931" s="118" t="s">
        <v>2791</v>
      </c>
      <c r="D1931" s="118" t="s">
        <v>2806</v>
      </c>
      <c r="E1931" s="118" t="s">
        <v>5110</v>
      </c>
      <c r="F1931" s="120">
        <v>43</v>
      </c>
      <c r="G1931" s="119">
        <v>62679098</v>
      </c>
      <c r="H1931" s="119"/>
      <c r="I1931" s="120" t="s">
        <v>5821</v>
      </c>
      <c r="J1931" s="120">
        <v>263000</v>
      </c>
      <c r="K1931" s="120">
        <v>62679098</v>
      </c>
      <c r="L1931" s="120">
        <v>0.65300000000000002</v>
      </c>
      <c r="M1931" s="121" t="s">
        <v>5654</v>
      </c>
      <c r="N1931" s="120">
        <v>1</v>
      </c>
      <c r="O1931" s="119">
        <v>140</v>
      </c>
      <c r="P1931" s="119">
        <v>26</v>
      </c>
      <c r="Q1931" s="119">
        <v>3.1</v>
      </c>
      <c r="R1931" s="120" t="s">
        <v>5655</v>
      </c>
      <c r="S1931" s="120">
        <v>91</v>
      </c>
      <c r="T1931" s="120"/>
      <c r="U1931" s="120"/>
      <c r="V1931" s="172">
        <v>16200.5</v>
      </c>
      <c r="W1931" s="172">
        <v>3256.7</v>
      </c>
      <c r="X1931" s="172">
        <v>8243.9</v>
      </c>
      <c r="Y1931" s="172">
        <v>3744.6</v>
      </c>
      <c r="Z1931" s="172">
        <v>955.3</v>
      </c>
      <c r="AA1931" s="123">
        <v>212094</v>
      </c>
      <c r="AB1931" s="123">
        <v>502889.89999999956</v>
      </c>
      <c r="AC1931" s="123">
        <v>16796</v>
      </c>
      <c r="AD1931" s="123">
        <v>8064.22</v>
      </c>
      <c r="AE1931" s="123"/>
      <c r="AF1931" s="123"/>
      <c r="AG1931" s="214">
        <f t="shared" ref="AG1931:AG1938" si="274">SUM(AD1931:AF1931)</f>
        <v>8064.22</v>
      </c>
      <c r="AH1931" s="229" t="str">
        <f t="shared" si="266"/>
        <v>a4</v>
      </c>
      <c r="AI1931" s="122"/>
      <c r="AJ1931" s="122"/>
      <c r="AK1931" s="122"/>
      <c r="AL1931" s="122"/>
      <c r="AM1931" s="122"/>
      <c r="AN1931" s="173">
        <v>2</v>
      </c>
      <c r="AO1931" s="173">
        <v>7.5</v>
      </c>
      <c r="AP1931" s="173">
        <v>7.5</v>
      </c>
      <c r="AQ1931" s="173"/>
      <c r="AR1931" s="173"/>
      <c r="AS1931" s="173">
        <v>4</v>
      </c>
      <c r="AT1931" s="173">
        <v>14</v>
      </c>
      <c r="AU1931" s="173">
        <v>14</v>
      </c>
      <c r="AV1931" s="173">
        <v>17</v>
      </c>
      <c r="AW1931" s="173">
        <v>5</v>
      </c>
      <c r="AX1931" s="173">
        <v>4</v>
      </c>
      <c r="AY1931" s="173">
        <v>3</v>
      </c>
      <c r="AZ1931" s="211">
        <f t="shared" si="272"/>
        <v>21</v>
      </c>
      <c r="BA1931" s="211">
        <f t="shared" si="273"/>
        <v>57</v>
      </c>
      <c r="BB1931" s="205">
        <f t="shared" si="267"/>
        <v>1455454</v>
      </c>
      <c r="BC1931" s="205">
        <f t="shared" si="268"/>
        <v>1249447</v>
      </c>
      <c r="BD1931" s="205">
        <f t="shared" si="269"/>
        <v>218414</v>
      </c>
      <c r="BE1931" s="205">
        <f t="shared" si="270"/>
        <v>12407</v>
      </c>
      <c r="BF1931" s="175">
        <v>1237040</v>
      </c>
      <c r="BG1931" s="175">
        <v>200042</v>
      </c>
      <c r="BH1931" s="175">
        <v>336005</v>
      </c>
      <c r="BI1931" s="175">
        <v>206007</v>
      </c>
      <c r="BJ1931" s="175"/>
      <c r="BK1931" s="175">
        <v>126817</v>
      </c>
      <c r="BL1931" s="175">
        <v>149070</v>
      </c>
      <c r="BM1931" s="175">
        <v>58059</v>
      </c>
      <c r="BN1931" s="175">
        <v>74246</v>
      </c>
      <c r="BO1931" s="175">
        <v>305208</v>
      </c>
      <c r="BP1931" s="198">
        <f t="shared" si="271"/>
        <v>641213</v>
      </c>
    </row>
    <row r="1932" spans="1:68" s="116" customFormat="1" x14ac:dyDescent="0.15">
      <c r="A1932" s="117">
        <v>4010001003</v>
      </c>
      <c r="B1932" s="118" t="s">
        <v>751</v>
      </c>
      <c r="C1932" s="118" t="s">
        <v>2791</v>
      </c>
      <c r="D1932" s="118" t="s">
        <v>2806</v>
      </c>
      <c r="E1932" s="118" t="s">
        <v>5111</v>
      </c>
      <c r="F1932" s="120">
        <v>41</v>
      </c>
      <c r="G1932" s="119">
        <v>16878208</v>
      </c>
      <c r="H1932" s="119"/>
      <c r="I1932" s="120" t="s">
        <v>5821</v>
      </c>
      <c r="J1932" s="120">
        <v>64000</v>
      </c>
      <c r="K1932" s="120">
        <v>16878208</v>
      </c>
      <c r="L1932" s="120">
        <v>0.72299999999999998</v>
      </c>
      <c r="M1932" s="121" t="s">
        <v>5654</v>
      </c>
      <c r="N1932" s="120">
        <v>1</v>
      </c>
      <c r="O1932" s="119">
        <v>130</v>
      </c>
      <c r="P1932" s="119">
        <v>34</v>
      </c>
      <c r="Q1932" s="119">
        <v>3.9</v>
      </c>
      <c r="R1932" s="120" t="s">
        <v>5655</v>
      </c>
      <c r="S1932" s="120">
        <v>14.7</v>
      </c>
      <c r="T1932" s="120"/>
      <c r="U1932" s="120"/>
      <c r="V1932" s="172">
        <v>3956.5</v>
      </c>
      <c r="W1932" s="172">
        <v>791.3</v>
      </c>
      <c r="X1932" s="172">
        <v>2532.1999999999998</v>
      </c>
      <c r="Y1932" s="172">
        <v>261.10000000000002</v>
      </c>
      <c r="Z1932" s="172">
        <v>371.9</v>
      </c>
      <c r="AA1932" s="123">
        <v>277254</v>
      </c>
      <c r="AB1932" s="123"/>
      <c r="AC1932" s="123">
        <v>8361</v>
      </c>
      <c r="AD1932" s="123"/>
      <c r="AE1932" s="123"/>
      <c r="AF1932" s="123"/>
      <c r="AG1932" s="214"/>
      <c r="AH1932" s="229" t="str">
        <f t="shared" si="266"/>
        <v>a3</v>
      </c>
      <c r="AI1932" s="122"/>
      <c r="AJ1932" s="122"/>
      <c r="AK1932" s="122"/>
      <c r="AL1932" s="122"/>
      <c r="AM1932" s="122"/>
      <c r="AN1932" s="173"/>
      <c r="AO1932" s="173"/>
      <c r="AP1932" s="173"/>
      <c r="AQ1932" s="173"/>
      <c r="AR1932" s="173"/>
      <c r="AS1932" s="173">
        <v>3</v>
      </c>
      <c r="AT1932" s="173">
        <v>11.5</v>
      </c>
      <c r="AU1932" s="173">
        <v>5</v>
      </c>
      <c r="AV1932" s="173">
        <v>1.5</v>
      </c>
      <c r="AW1932" s="173">
        <v>2</v>
      </c>
      <c r="AX1932" s="173">
        <v>1</v>
      </c>
      <c r="AY1932" s="173">
        <v>1</v>
      </c>
      <c r="AZ1932" s="211">
        <f t="shared" si="272"/>
        <v>3</v>
      </c>
      <c r="BA1932" s="211">
        <f t="shared" si="273"/>
        <v>22</v>
      </c>
      <c r="BB1932" s="205">
        <f t="shared" si="267"/>
        <v>391687</v>
      </c>
      <c r="BC1932" s="205">
        <f t="shared" si="268"/>
        <v>316589</v>
      </c>
      <c r="BD1932" s="205">
        <f t="shared" si="269"/>
        <v>79476</v>
      </c>
      <c r="BE1932" s="205">
        <f t="shared" si="270"/>
        <v>4378</v>
      </c>
      <c r="BF1932" s="175">
        <v>312211</v>
      </c>
      <c r="BG1932" s="175"/>
      <c r="BH1932" s="175">
        <v>129330</v>
      </c>
      <c r="BI1932" s="175">
        <v>75098</v>
      </c>
      <c r="BJ1932" s="175"/>
      <c r="BK1932" s="175">
        <v>56730</v>
      </c>
      <c r="BL1932" s="175">
        <v>21966</v>
      </c>
      <c r="BM1932" s="175">
        <v>52312</v>
      </c>
      <c r="BN1932" s="175">
        <v>8777</v>
      </c>
      <c r="BO1932" s="175">
        <v>47474</v>
      </c>
      <c r="BP1932" s="198">
        <f t="shared" si="271"/>
        <v>176804</v>
      </c>
    </row>
    <row r="1933" spans="1:68" s="116" customFormat="1" x14ac:dyDescent="0.15">
      <c r="A1933" s="117">
        <v>4010001004</v>
      </c>
      <c r="B1933" s="118" t="s">
        <v>2808</v>
      </c>
      <c r="C1933" s="118" t="s">
        <v>2791</v>
      </c>
      <c r="D1933" s="118" t="s">
        <v>2806</v>
      </c>
      <c r="E1933" s="118" t="s">
        <v>5112</v>
      </c>
      <c r="F1933" s="120">
        <v>41</v>
      </c>
      <c r="G1933" s="119">
        <v>11503013</v>
      </c>
      <c r="H1933" s="119">
        <v>930836</v>
      </c>
      <c r="I1933" s="120" t="s">
        <v>5821</v>
      </c>
      <c r="J1933" s="120">
        <v>44000</v>
      </c>
      <c r="K1933" s="120">
        <v>14144686</v>
      </c>
      <c r="L1933" s="120">
        <v>0.88100000000000001</v>
      </c>
      <c r="M1933" s="121" t="s">
        <v>5654</v>
      </c>
      <c r="N1933" s="120">
        <v>1</v>
      </c>
      <c r="O1933" s="119">
        <v>96</v>
      </c>
      <c r="P1933" s="119">
        <v>27</v>
      </c>
      <c r="Q1933" s="119">
        <v>2.7</v>
      </c>
      <c r="R1933" s="120" t="s">
        <v>5655</v>
      </c>
      <c r="S1933" s="120">
        <v>24.5</v>
      </c>
      <c r="T1933" s="120"/>
      <c r="U1933" s="120"/>
      <c r="V1933" s="172">
        <v>3258.8</v>
      </c>
      <c r="W1933" s="172">
        <v>718.9</v>
      </c>
      <c r="X1933" s="172">
        <v>1581.6</v>
      </c>
      <c r="Y1933" s="172">
        <v>383.2</v>
      </c>
      <c r="Z1933" s="172">
        <v>575.1</v>
      </c>
      <c r="AA1933" s="123">
        <v>85608</v>
      </c>
      <c r="AB1933" s="123"/>
      <c r="AC1933" s="123">
        <v>6573</v>
      </c>
      <c r="AD1933" s="123"/>
      <c r="AE1933" s="123"/>
      <c r="AF1933" s="123"/>
      <c r="AG1933" s="214"/>
      <c r="AH1933" s="229" t="str">
        <f t="shared" si="266"/>
        <v>a3</v>
      </c>
      <c r="AI1933" s="122"/>
      <c r="AJ1933" s="122"/>
      <c r="AK1933" s="122"/>
      <c r="AL1933" s="122"/>
      <c r="AM1933" s="122"/>
      <c r="AN1933" s="173"/>
      <c r="AO1933" s="173"/>
      <c r="AP1933" s="173"/>
      <c r="AQ1933" s="173"/>
      <c r="AR1933" s="173"/>
      <c r="AS1933" s="173">
        <v>2</v>
      </c>
      <c r="AT1933" s="173">
        <v>12.5</v>
      </c>
      <c r="AU1933" s="173">
        <v>5</v>
      </c>
      <c r="AV1933" s="173">
        <v>1.5</v>
      </c>
      <c r="AW1933" s="173">
        <v>2</v>
      </c>
      <c r="AX1933" s="173">
        <v>1</v>
      </c>
      <c r="AY1933" s="173">
        <v>1</v>
      </c>
      <c r="AZ1933" s="211">
        <f t="shared" si="272"/>
        <v>2</v>
      </c>
      <c r="BA1933" s="211">
        <f t="shared" si="273"/>
        <v>23</v>
      </c>
      <c r="BB1933" s="205">
        <f t="shared" si="267"/>
        <v>375608</v>
      </c>
      <c r="BC1933" s="205">
        <f t="shared" si="268"/>
        <v>300510</v>
      </c>
      <c r="BD1933" s="205">
        <f t="shared" si="269"/>
        <v>79406</v>
      </c>
      <c r="BE1933" s="205">
        <f t="shared" si="270"/>
        <v>4308</v>
      </c>
      <c r="BF1933" s="175">
        <v>296202</v>
      </c>
      <c r="BG1933" s="175"/>
      <c r="BH1933" s="175">
        <v>130472</v>
      </c>
      <c r="BI1933" s="175">
        <v>75098</v>
      </c>
      <c r="BJ1933" s="175"/>
      <c r="BK1933" s="175">
        <v>48033</v>
      </c>
      <c r="BL1933" s="175">
        <v>27294</v>
      </c>
      <c r="BM1933" s="175">
        <v>43245</v>
      </c>
      <c r="BN1933" s="175">
        <v>13007</v>
      </c>
      <c r="BO1933" s="175">
        <v>38459</v>
      </c>
      <c r="BP1933" s="198">
        <f t="shared" si="271"/>
        <v>168931</v>
      </c>
    </row>
    <row r="1934" spans="1:68" s="116" customFormat="1" x14ac:dyDescent="0.15">
      <c r="A1934" s="117">
        <v>4010001005</v>
      </c>
      <c r="B1934" s="118" t="s">
        <v>2809</v>
      </c>
      <c r="C1934" s="118" t="s">
        <v>2791</v>
      </c>
      <c r="D1934" s="118" t="s">
        <v>2806</v>
      </c>
      <c r="E1934" s="118" t="s">
        <v>5113</v>
      </c>
      <c r="F1934" s="120">
        <v>34</v>
      </c>
      <c r="G1934" s="119">
        <v>17805936</v>
      </c>
      <c r="H1934" s="119"/>
      <c r="I1934" s="120" t="s">
        <v>5820</v>
      </c>
      <c r="J1934" s="120">
        <v>73000</v>
      </c>
      <c r="K1934" s="120">
        <v>17805936</v>
      </c>
      <c r="L1934" s="120">
        <v>0.66800000000000004</v>
      </c>
      <c r="M1934" s="121" t="s">
        <v>5654</v>
      </c>
      <c r="N1934" s="120">
        <v>1</v>
      </c>
      <c r="O1934" s="119">
        <v>170</v>
      </c>
      <c r="P1934" s="119">
        <v>32</v>
      </c>
      <c r="Q1934" s="119">
        <v>3.9</v>
      </c>
      <c r="R1934" s="120" t="s">
        <v>5655</v>
      </c>
      <c r="S1934" s="120">
        <v>24.8</v>
      </c>
      <c r="T1934" s="120"/>
      <c r="U1934" s="120"/>
      <c r="V1934" s="172">
        <v>6712.3</v>
      </c>
      <c r="W1934" s="172">
        <v>1979.7</v>
      </c>
      <c r="X1934" s="172">
        <v>4163.1000000000004</v>
      </c>
      <c r="Y1934" s="172">
        <v>348.7</v>
      </c>
      <c r="Z1934" s="172">
        <v>220.8</v>
      </c>
      <c r="AA1934" s="123">
        <v>379348</v>
      </c>
      <c r="AB1934" s="123"/>
      <c r="AC1934" s="123">
        <v>11379</v>
      </c>
      <c r="AD1934" s="123"/>
      <c r="AE1934" s="123"/>
      <c r="AF1934" s="123"/>
      <c r="AG1934" s="214"/>
      <c r="AH1934" s="229" t="str">
        <f t="shared" si="266"/>
        <v>a3</v>
      </c>
      <c r="AI1934" s="122"/>
      <c r="AJ1934" s="122"/>
      <c r="AK1934" s="122"/>
      <c r="AL1934" s="122"/>
      <c r="AM1934" s="122"/>
      <c r="AN1934" s="173"/>
      <c r="AO1934" s="173"/>
      <c r="AP1934" s="173"/>
      <c r="AQ1934" s="173"/>
      <c r="AR1934" s="173"/>
      <c r="AS1934" s="173">
        <v>3</v>
      </c>
      <c r="AT1934" s="173">
        <v>11.5</v>
      </c>
      <c r="AU1934" s="173">
        <v>5</v>
      </c>
      <c r="AV1934" s="173">
        <v>1.5</v>
      </c>
      <c r="AW1934" s="173">
        <v>2</v>
      </c>
      <c r="AX1934" s="173">
        <v>1</v>
      </c>
      <c r="AY1934" s="173">
        <v>1</v>
      </c>
      <c r="AZ1934" s="211">
        <f t="shared" si="272"/>
        <v>3</v>
      </c>
      <c r="BA1934" s="211">
        <f t="shared" si="273"/>
        <v>22</v>
      </c>
      <c r="BB1934" s="205">
        <f t="shared" si="267"/>
        <v>483160</v>
      </c>
      <c r="BC1934" s="205">
        <f t="shared" si="268"/>
        <v>412037</v>
      </c>
      <c r="BD1934" s="205">
        <f t="shared" si="269"/>
        <v>74930</v>
      </c>
      <c r="BE1934" s="205">
        <f t="shared" si="270"/>
        <v>3807</v>
      </c>
      <c r="BF1934" s="175">
        <v>408230</v>
      </c>
      <c r="BG1934" s="175"/>
      <c r="BH1934" s="175">
        <v>125754</v>
      </c>
      <c r="BI1934" s="175">
        <v>71123</v>
      </c>
      <c r="BJ1934" s="175"/>
      <c r="BK1934" s="175">
        <v>101293</v>
      </c>
      <c r="BL1934" s="175">
        <v>21023</v>
      </c>
      <c r="BM1934" s="175">
        <v>88727</v>
      </c>
      <c r="BN1934" s="175">
        <v>15576</v>
      </c>
      <c r="BO1934" s="175">
        <v>59664</v>
      </c>
      <c r="BP1934" s="198">
        <f t="shared" si="271"/>
        <v>185418</v>
      </c>
    </row>
    <row r="1935" spans="1:68" s="116" customFormat="1" x14ac:dyDescent="0.15">
      <c r="A1935" s="117">
        <v>4013001001</v>
      </c>
      <c r="B1935" s="118" t="s">
        <v>2810</v>
      </c>
      <c r="C1935" s="118" t="s">
        <v>2791</v>
      </c>
      <c r="D1935" s="118" t="s">
        <v>2811</v>
      </c>
      <c r="E1935" s="118" t="s">
        <v>5114</v>
      </c>
      <c r="F1935" s="120">
        <v>47</v>
      </c>
      <c r="G1935" s="119"/>
      <c r="H1935" s="119"/>
      <c r="I1935" s="120" t="s">
        <v>5821</v>
      </c>
      <c r="J1935" s="120">
        <v>300000</v>
      </c>
      <c r="K1935" s="120">
        <v>75928620</v>
      </c>
      <c r="L1935" s="120">
        <v>0.69299999999999995</v>
      </c>
      <c r="M1935" s="121" t="s">
        <v>5673</v>
      </c>
      <c r="N1935" s="120">
        <v>1</v>
      </c>
      <c r="O1935" s="119">
        <v>180</v>
      </c>
      <c r="P1935" s="119">
        <v>30</v>
      </c>
      <c r="Q1935" s="119">
        <v>3.8</v>
      </c>
      <c r="R1935" s="120" t="s">
        <v>5655</v>
      </c>
      <c r="S1935" s="120">
        <v>168.512</v>
      </c>
      <c r="T1935" s="120"/>
      <c r="U1935" s="120"/>
      <c r="V1935" s="172">
        <v>17549.689999999999</v>
      </c>
      <c r="W1935" s="172"/>
      <c r="X1935" s="172">
        <v>10557.99</v>
      </c>
      <c r="Y1935" s="172">
        <v>4884.6499999999996</v>
      </c>
      <c r="Z1935" s="172">
        <v>2107.0500000000002</v>
      </c>
      <c r="AA1935" s="123">
        <v>369358</v>
      </c>
      <c r="AB1935" s="123">
        <v>381095.00000000035</v>
      </c>
      <c r="AC1935" s="123">
        <v>45798</v>
      </c>
      <c r="AD1935" s="123"/>
      <c r="AE1935" s="123"/>
      <c r="AF1935" s="123"/>
      <c r="AG1935" s="214"/>
      <c r="AH1935" s="229" t="str">
        <f t="shared" si="266"/>
        <v>a3</v>
      </c>
      <c r="AI1935" s="122"/>
      <c r="AJ1935" s="122"/>
      <c r="AK1935" s="122"/>
      <c r="AL1935" s="122"/>
      <c r="AM1935" s="122"/>
      <c r="AN1935" s="173">
        <v>3</v>
      </c>
      <c r="AO1935" s="173">
        <v>4</v>
      </c>
      <c r="AP1935" s="173">
        <v>4</v>
      </c>
      <c r="AQ1935" s="173">
        <v>5</v>
      </c>
      <c r="AR1935" s="173"/>
      <c r="AS1935" s="173">
        <v>10</v>
      </c>
      <c r="AT1935" s="173">
        <v>21</v>
      </c>
      <c r="AU1935" s="173">
        <v>11</v>
      </c>
      <c r="AV1935" s="173">
        <v>22</v>
      </c>
      <c r="AW1935" s="173">
        <v>11</v>
      </c>
      <c r="AX1935" s="173">
        <v>2</v>
      </c>
      <c r="AY1935" s="173">
        <v>12</v>
      </c>
      <c r="AZ1935" s="211">
        <f t="shared" si="272"/>
        <v>26</v>
      </c>
      <c r="BA1935" s="211">
        <f t="shared" si="273"/>
        <v>79</v>
      </c>
      <c r="BB1935" s="205">
        <f t="shared" si="267"/>
        <v>2459667</v>
      </c>
      <c r="BC1935" s="205">
        <f t="shared" si="268"/>
        <v>2059896</v>
      </c>
      <c r="BD1935" s="205">
        <f t="shared" si="269"/>
        <v>422321</v>
      </c>
      <c r="BE1935" s="205">
        <f t="shared" si="270"/>
        <v>22550</v>
      </c>
      <c r="BF1935" s="175">
        <v>2037346</v>
      </c>
      <c r="BG1935" s="175">
        <v>154998</v>
      </c>
      <c r="BH1935" s="175">
        <v>691740</v>
      </c>
      <c r="BI1935" s="175">
        <v>399771</v>
      </c>
      <c r="BJ1935" s="175"/>
      <c r="BK1935" s="175">
        <v>407514</v>
      </c>
      <c r="BL1935" s="175">
        <v>163303</v>
      </c>
      <c r="BM1935" s="175">
        <v>225694</v>
      </c>
      <c r="BN1935" s="175">
        <v>185731</v>
      </c>
      <c r="BO1935" s="175">
        <v>230916</v>
      </c>
      <c r="BP1935" s="198">
        <f t="shared" si="271"/>
        <v>922656</v>
      </c>
    </row>
    <row r="1936" spans="1:68" s="116" customFormat="1" x14ac:dyDescent="0.15">
      <c r="A1936" s="117">
        <v>4013001002</v>
      </c>
      <c r="B1936" s="118" t="s">
        <v>2812</v>
      </c>
      <c r="C1936" s="118" t="s">
        <v>2791</v>
      </c>
      <c r="D1936" s="118" t="s">
        <v>2811</v>
      </c>
      <c r="E1936" s="118" t="s">
        <v>5115</v>
      </c>
      <c r="F1936" s="120">
        <v>38</v>
      </c>
      <c r="G1936" s="119">
        <v>12038980</v>
      </c>
      <c r="H1936" s="119"/>
      <c r="I1936" s="120" t="s">
        <v>5820</v>
      </c>
      <c r="J1936" s="120">
        <v>52700</v>
      </c>
      <c r="K1936" s="120">
        <v>12038980</v>
      </c>
      <c r="L1936" s="120">
        <v>0.626</v>
      </c>
      <c r="M1936" s="121" t="s">
        <v>5673</v>
      </c>
      <c r="N1936" s="120">
        <v>1</v>
      </c>
      <c r="O1936" s="119">
        <v>190</v>
      </c>
      <c r="P1936" s="119">
        <v>37.1</v>
      </c>
      <c r="Q1936" s="119">
        <v>4.8099999999999996</v>
      </c>
      <c r="R1936" s="120" t="s">
        <v>5655</v>
      </c>
      <c r="S1936" s="120">
        <v>12.5</v>
      </c>
      <c r="T1936" s="120"/>
      <c r="U1936" s="120"/>
      <c r="V1936" s="172">
        <v>5750</v>
      </c>
      <c r="W1936" s="172">
        <v>925</v>
      </c>
      <c r="X1936" s="172">
        <v>3509</v>
      </c>
      <c r="Y1936" s="172">
        <v>924</v>
      </c>
      <c r="Z1936" s="172">
        <v>392</v>
      </c>
      <c r="AA1936" s="123">
        <v>62834</v>
      </c>
      <c r="AB1936" s="123">
        <v>223298.70000000016</v>
      </c>
      <c r="AC1936" s="123">
        <v>4769</v>
      </c>
      <c r="AD1936" s="123"/>
      <c r="AE1936" s="123"/>
      <c r="AF1936" s="123"/>
      <c r="AG1936" s="214"/>
      <c r="AH1936" s="229" t="str">
        <f t="shared" si="266"/>
        <v>a3</v>
      </c>
      <c r="AI1936" s="122"/>
      <c r="AJ1936" s="122"/>
      <c r="AK1936" s="122"/>
      <c r="AL1936" s="122"/>
      <c r="AM1936" s="122"/>
      <c r="AN1936" s="173">
        <v>3</v>
      </c>
      <c r="AO1936" s="173">
        <v>2</v>
      </c>
      <c r="AP1936" s="173">
        <v>2</v>
      </c>
      <c r="AQ1936" s="173">
        <v>3</v>
      </c>
      <c r="AR1936" s="173" t="s">
        <v>3186</v>
      </c>
      <c r="AS1936" s="173">
        <v>3</v>
      </c>
      <c r="AT1936" s="173">
        <v>9</v>
      </c>
      <c r="AU1936" s="173">
        <v>6</v>
      </c>
      <c r="AV1936" s="173">
        <v>6</v>
      </c>
      <c r="AW1936" s="173">
        <v>4</v>
      </c>
      <c r="AX1936" s="173">
        <v>1</v>
      </c>
      <c r="AY1936" s="173">
        <v>8</v>
      </c>
      <c r="AZ1936" s="211">
        <f t="shared" si="272"/>
        <v>13</v>
      </c>
      <c r="BA1936" s="211">
        <f t="shared" si="273"/>
        <v>34</v>
      </c>
      <c r="BB1936" s="205">
        <f t="shared" si="267"/>
        <v>755156</v>
      </c>
      <c r="BC1936" s="205">
        <f t="shared" si="268"/>
        <v>606852</v>
      </c>
      <c r="BD1936" s="205">
        <f t="shared" si="269"/>
        <v>154931</v>
      </c>
      <c r="BE1936" s="205">
        <f t="shared" si="270"/>
        <v>6627</v>
      </c>
      <c r="BF1936" s="175">
        <v>600225</v>
      </c>
      <c r="BG1936" s="175">
        <v>81578</v>
      </c>
      <c r="BH1936" s="175">
        <v>216627</v>
      </c>
      <c r="BI1936" s="175">
        <v>148304</v>
      </c>
      <c r="BJ1936" s="175"/>
      <c r="BK1936" s="175">
        <v>29428</v>
      </c>
      <c r="BL1936" s="175">
        <v>62417</v>
      </c>
      <c r="BM1936" s="175">
        <v>76232</v>
      </c>
      <c r="BN1936" s="175">
        <v>33411</v>
      </c>
      <c r="BO1936" s="175">
        <v>107159</v>
      </c>
      <c r="BP1936" s="198">
        <f t="shared" si="271"/>
        <v>323786</v>
      </c>
    </row>
    <row r="1937" spans="1:68" s="116" customFormat="1" x14ac:dyDescent="0.15">
      <c r="A1937" s="117">
        <v>4013001003</v>
      </c>
      <c r="B1937" s="118" t="s">
        <v>2813</v>
      </c>
      <c r="C1937" s="118" t="s">
        <v>2791</v>
      </c>
      <c r="D1937" s="118" t="s">
        <v>2811</v>
      </c>
      <c r="E1937" s="118" t="s">
        <v>5116</v>
      </c>
      <c r="F1937" s="120">
        <v>38</v>
      </c>
      <c r="G1937" s="119">
        <v>39402830</v>
      </c>
      <c r="H1937" s="119"/>
      <c r="I1937" s="120" t="s">
        <v>5821</v>
      </c>
      <c r="J1937" s="120">
        <v>145300</v>
      </c>
      <c r="K1937" s="120">
        <v>39402830</v>
      </c>
      <c r="L1937" s="120">
        <v>0.74299999999999999</v>
      </c>
      <c r="M1937" s="121" t="s">
        <v>5673</v>
      </c>
      <c r="N1937" s="120">
        <v>1</v>
      </c>
      <c r="O1937" s="119">
        <v>200</v>
      </c>
      <c r="P1937" s="119">
        <v>39</v>
      </c>
      <c r="Q1937" s="119">
        <v>5.41</v>
      </c>
      <c r="R1937" s="120" t="s">
        <v>5655</v>
      </c>
      <c r="S1937" s="120">
        <v>399.5</v>
      </c>
      <c r="T1937" s="120"/>
      <c r="U1937" s="120"/>
      <c r="V1937" s="172">
        <v>23927.4</v>
      </c>
      <c r="W1937" s="172">
        <v>2429.6</v>
      </c>
      <c r="X1937" s="172">
        <v>9399.7000000000007</v>
      </c>
      <c r="Y1937" s="172">
        <v>11751.3</v>
      </c>
      <c r="Z1937" s="172">
        <v>346.8</v>
      </c>
      <c r="AA1937" s="123">
        <v>193099</v>
      </c>
      <c r="AB1937" s="123">
        <v>793787.29999999888</v>
      </c>
      <c r="AC1937" s="123">
        <v>17704</v>
      </c>
      <c r="AD1937" s="123"/>
      <c r="AE1937" s="123">
        <v>2797.63</v>
      </c>
      <c r="AF1937" s="123"/>
      <c r="AG1937" s="214">
        <f t="shared" si="274"/>
        <v>2797.63</v>
      </c>
      <c r="AH1937" s="229" t="str">
        <f t="shared" si="266"/>
        <v>a4</v>
      </c>
      <c r="AI1937" s="122"/>
      <c r="AJ1937" s="122"/>
      <c r="AK1937" s="122"/>
      <c r="AL1937" s="122"/>
      <c r="AM1937" s="122"/>
      <c r="AN1937" s="173">
        <v>17</v>
      </c>
      <c r="AO1937" s="173">
        <v>5</v>
      </c>
      <c r="AP1937" s="173">
        <v>5</v>
      </c>
      <c r="AQ1937" s="173">
        <v>3</v>
      </c>
      <c r="AR1937" s="173">
        <v>4</v>
      </c>
      <c r="AS1937" s="173">
        <v>1</v>
      </c>
      <c r="AT1937" s="173">
        <v>15</v>
      </c>
      <c r="AU1937" s="173">
        <v>11</v>
      </c>
      <c r="AV1937" s="173">
        <v>26</v>
      </c>
      <c r="AW1937" s="173">
        <v>11</v>
      </c>
      <c r="AX1937" s="173"/>
      <c r="AY1937" s="173">
        <v>11</v>
      </c>
      <c r="AZ1937" s="211">
        <f t="shared" si="272"/>
        <v>35</v>
      </c>
      <c r="BA1937" s="211">
        <f t="shared" si="273"/>
        <v>74</v>
      </c>
      <c r="BB1937" s="205">
        <f t="shared" si="267"/>
        <v>2004702</v>
      </c>
      <c r="BC1937" s="205">
        <f t="shared" si="268"/>
        <v>1695727</v>
      </c>
      <c r="BD1937" s="205">
        <f t="shared" si="269"/>
        <v>323117</v>
      </c>
      <c r="BE1937" s="205">
        <f t="shared" si="270"/>
        <v>14142</v>
      </c>
      <c r="BF1937" s="175">
        <v>1681585</v>
      </c>
      <c r="BG1937" s="175">
        <v>130524</v>
      </c>
      <c r="BH1937" s="175">
        <v>532619</v>
      </c>
      <c r="BI1937" s="175">
        <v>308975</v>
      </c>
      <c r="BJ1937" s="175"/>
      <c r="BK1937" s="175">
        <v>26251</v>
      </c>
      <c r="BL1937" s="175">
        <v>237169</v>
      </c>
      <c r="BM1937" s="175">
        <v>269353</v>
      </c>
      <c r="BN1937" s="175">
        <v>201666</v>
      </c>
      <c r="BO1937" s="175">
        <v>298145</v>
      </c>
      <c r="BP1937" s="198">
        <f t="shared" si="271"/>
        <v>830764</v>
      </c>
    </row>
    <row r="1938" spans="1:68" s="116" customFormat="1" x14ac:dyDescent="0.15">
      <c r="A1938" s="117">
        <v>4013001004</v>
      </c>
      <c r="B1938" s="118" t="s">
        <v>2814</v>
      </c>
      <c r="C1938" s="118" t="s">
        <v>2791</v>
      </c>
      <c r="D1938" s="118" t="s">
        <v>2811</v>
      </c>
      <c r="E1938" s="118" t="s">
        <v>5117</v>
      </c>
      <c r="F1938" s="120">
        <v>33</v>
      </c>
      <c r="G1938" s="119">
        <v>50295418</v>
      </c>
      <c r="H1938" s="119"/>
      <c r="I1938" s="120" t="s">
        <v>5821</v>
      </c>
      <c r="J1938" s="120">
        <v>184300</v>
      </c>
      <c r="K1938" s="120">
        <v>50295418</v>
      </c>
      <c r="L1938" s="120">
        <v>0.748</v>
      </c>
      <c r="M1938" s="121" t="s">
        <v>5673</v>
      </c>
      <c r="N1938" s="120">
        <v>1</v>
      </c>
      <c r="O1938" s="119">
        <v>200</v>
      </c>
      <c r="P1938" s="119">
        <v>37.5</v>
      </c>
      <c r="Q1938" s="119">
        <v>4.58</v>
      </c>
      <c r="R1938" s="120" t="s">
        <v>5655</v>
      </c>
      <c r="S1938" s="120">
        <v>297.81299999999999</v>
      </c>
      <c r="T1938" s="120"/>
      <c r="U1938" s="120"/>
      <c r="V1938" s="172">
        <v>20968.838</v>
      </c>
      <c r="W1938" s="172">
        <v>3644.9450000000002</v>
      </c>
      <c r="X1938" s="172">
        <v>4061.451</v>
      </c>
      <c r="Y1938" s="172">
        <v>4219.4960000000001</v>
      </c>
      <c r="Z1938" s="172">
        <v>9042.9459999999999</v>
      </c>
      <c r="AA1938" s="123">
        <v>255827</v>
      </c>
      <c r="AB1938" s="123">
        <v>1068770.9000000008</v>
      </c>
      <c r="AC1938" s="123">
        <v>23936.240000000002</v>
      </c>
      <c r="AD1938" s="123"/>
      <c r="AE1938" s="123">
        <v>1509.99</v>
      </c>
      <c r="AF1938" s="123"/>
      <c r="AG1938" s="214">
        <f t="shared" si="274"/>
        <v>1509.99</v>
      </c>
      <c r="AH1938" s="229" t="str">
        <f t="shared" si="266"/>
        <v>a4</v>
      </c>
      <c r="AI1938" s="122"/>
      <c r="AJ1938" s="122"/>
      <c r="AK1938" s="122"/>
      <c r="AL1938" s="122"/>
      <c r="AM1938" s="122"/>
      <c r="AN1938" s="173">
        <v>3</v>
      </c>
      <c r="AO1938" s="173">
        <v>4</v>
      </c>
      <c r="AP1938" s="173">
        <v>5</v>
      </c>
      <c r="AQ1938" s="173">
        <v>3</v>
      </c>
      <c r="AR1938" s="173"/>
      <c r="AS1938" s="173">
        <v>8</v>
      </c>
      <c r="AT1938" s="173">
        <v>12</v>
      </c>
      <c r="AU1938" s="173">
        <v>7</v>
      </c>
      <c r="AV1938" s="173">
        <v>21</v>
      </c>
      <c r="AW1938" s="173">
        <v>9</v>
      </c>
      <c r="AX1938" s="173"/>
      <c r="AY1938" s="173">
        <v>11</v>
      </c>
      <c r="AZ1938" s="211">
        <f t="shared" si="272"/>
        <v>23</v>
      </c>
      <c r="BA1938" s="211">
        <f t="shared" si="273"/>
        <v>60</v>
      </c>
      <c r="BB1938" s="205">
        <f t="shared" si="267"/>
        <v>1919185</v>
      </c>
      <c r="BC1938" s="205">
        <f t="shared" si="268"/>
        <v>1590395</v>
      </c>
      <c r="BD1938" s="205">
        <f t="shared" si="269"/>
        <v>345909</v>
      </c>
      <c r="BE1938" s="205">
        <f t="shared" si="270"/>
        <v>17119</v>
      </c>
      <c r="BF1938" s="175">
        <v>1573276</v>
      </c>
      <c r="BG1938" s="175">
        <v>122367</v>
      </c>
      <c r="BH1938" s="175">
        <v>475625</v>
      </c>
      <c r="BI1938" s="175">
        <v>328790</v>
      </c>
      <c r="BJ1938" s="175"/>
      <c r="BK1938" s="175"/>
      <c r="BL1938" s="175">
        <v>282136</v>
      </c>
      <c r="BM1938" s="175">
        <v>254708</v>
      </c>
      <c r="BN1938" s="175">
        <v>106613</v>
      </c>
      <c r="BO1938" s="175">
        <v>348946</v>
      </c>
      <c r="BP1938" s="198">
        <f t="shared" si="271"/>
        <v>824571</v>
      </c>
    </row>
    <row r="1939" spans="1:68" s="116" customFormat="1" x14ac:dyDescent="0.15">
      <c r="A1939" s="117">
        <v>4013001005</v>
      </c>
      <c r="B1939" s="118" t="s">
        <v>2815</v>
      </c>
      <c r="C1939" s="118" t="s">
        <v>2791</v>
      </c>
      <c r="D1939" s="118" t="s">
        <v>2811</v>
      </c>
      <c r="E1939" s="118" t="s">
        <v>5118</v>
      </c>
      <c r="F1939" s="120">
        <v>32</v>
      </c>
      <c r="G1939" s="119">
        <v>1743761</v>
      </c>
      <c r="H1939" s="119"/>
      <c r="I1939" s="120" t="s">
        <v>5821</v>
      </c>
      <c r="J1939" s="120">
        <v>6500</v>
      </c>
      <c r="K1939" s="120">
        <v>1743761</v>
      </c>
      <c r="L1939" s="120">
        <v>0.73499999999999999</v>
      </c>
      <c r="M1939" s="121" t="s">
        <v>5654</v>
      </c>
      <c r="N1939" s="120">
        <v>2</v>
      </c>
      <c r="O1939" s="119">
        <v>89</v>
      </c>
      <c r="P1939" s="119">
        <v>20.6</v>
      </c>
      <c r="Q1939" s="119">
        <v>2.37</v>
      </c>
      <c r="R1939" s="120" t="s">
        <v>5655</v>
      </c>
      <c r="S1939" s="120">
        <v>11.754</v>
      </c>
      <c r="T1939" s="120"/>
      <c r="U1939" s="120"/>
      <c r="V1939" s="172">
        <v>1373.1890000000001</v>
      </c>
      <c r="W1939" s="172"/>
      <c r="X1939" s="172">
        <v>669.14800000000002</v>
      </c>
      <c r="Y1939" s="172">
        <v>120.17</v>
      </c>
      <c r="Z1939" s="172">
        <v>583.87099999999998</v>
      </c>
      <c r="AA1939" s="123">
        <v>7692.3</v>
      </c>
      <c r="AB1939" s="123">
        <v>17684.774999999998</v>
      </c>
      <c r="AC1939" s="123">
        <v>510.74</v>
      </c>
      <c r="AD1939" s="123"/>
      <c r="AE1939" s="123"/>
      <c r="AF1939" s="123"/>
      <c r="AG1939" s="214"/>
      <c r="AH1939" s="229" t="str">
        <f t="shared" si="266"/>
        <v>b3</v>
      </c>
      <c r="AI1939" s="122"/>
      <c r="AJ1939" s="122"/>
      <c r="AK1939" s="122"/>
      <c r="AL1939" s="122"/>
      <c r="AM1939" s="122"/>
      <c r="AN1939" s="173" t="s">
        <v>3186</v>
      </c>
      <c r="AO1939" s="173">
        <v>1</v>
      </c>
      <c r="AP1939" s="173">
        <v>1</v>
      </c>
      <c r="AQ1939" s="173" t="s">
        <v>3186</v>
      </c>
      <c r="AR1939" s="173" t="s">
        <v>3186</v>
      </c>
      <c r="AS1939" s="173">
        <v>2</v>
      </c>
      <c r="AT1939" s="173">
        <v>9</v>
      </c>
      <c r="AU1939" s="173">
        <v>4</v>
      </c>
      <c r="AV1939" s="173">
        <v>2</v>
      </c>
      <c r="AW1939" s="173">
        <v>2</v>
      </c>
      <c r="AX1939" s="173">
        <v>1</v>
      </c>
      <c r="AY1939" s="173">
        <v>5</v>
      </c>
      <c r="AZ1939" s="211">
        <f t="shared" si="272"/>
        <v>4</v>
      </c>
      <c r="BA1939" s="211">
        <f t="shared" si="273"/>
        <v>23</v>
      </c>
      <c r="BB1939" s="205">
        <f t="shared" si="267"/>
        <v>329020</v>
      </c>
      <c r="BC1939" s="205">
        <f t="shared" si="268"/>
        <v>254501</v>
      </c>
      <c r="BD1939" s="205">
        <f t="shared" si="269"/>
        <v>77498</v>
      </c>
      <c r="BE1939" s="205">
        <f t="shared" si="270"/>
        <v>2979</v>
      </c>
      <c r="BF1939" s="175">
        <v>251522</v>
      </c>
      <c r="BG1939" s="175">
        <v>16316</v>
      </c>
      <c r="BH1939" s="175">
        <v>129501</v>
      </c>
      <c r="BI1939" s="175">
        <v>74519</v>
      </c>
      <c r="BJ1939" s="175"/>
      <c r="BK1939" s="175">
        <v>1859</v>
      </c>
      <c r="BL1939" s="175">
        <v>38667</v>
      </c>
      <c r="BM1939" s="175">
        <v>18194</v>
      </c>
      <c r="BN1939" s="175">
        <v>7803</v>
      </c>
      <c r="BO1939" s="175">
        <v>42161</v>
      </c>
      <c r="BP1939" s="198">
        <f t="shared" si="271"/>
        <v>171662</v>
      </c>
    </row>
    <row r="1940" spans="1:68" s="116" customFormat="1" x14ac:dyDescent="0.15">
      <c r="A1940" s="117">
        <v>4020201001</v>
      </c>
      <c r="B1940" s="118" t="s">
        <v>678</v>
      </c>
      <c r="C1940" s="118" t="s">
        <v>2791</v>
      </c>
      <c r="D1940" s="118" t="s">
        <v>2816</v>
      </c>
      <c r="E1940" s="118" t="s">
        <v>5119</v>
      </c>
      <c r="F1940" s="120">
        <v>38</v>
      </c>
      <c r="G1940" s="119">
        <v>2688011</v>
      </c>
      <c r="H1940" s="119"/>
      <c r="I1940" s="120" t="s">
        <v>5820</v>
      </c>
      <c r="J1940" s="120">
        <v>16600</v>
      </c>
      <c r="K1940" s="120">
        <v>2688011</v>
      </c>
      <c r="L1940" s="120">
        <v>0.44400000000000001</v>
      </c>
      <c r="M1940" s="121" t="s">
        <v>5654</v>
      </c>
      <c r="N1940" s="120">
        <v>1</v>
      </c>
      <c r="O1940" s="119">
        <v>241.4</v>
      </c>
      <c r="P1940" s="119">
        <v>45.5</v>
      </c>
      <c r="Q1940" s="119">
        <v>5.1100000000000003</v>
      </c>
      <c r="R1940" s="120" t="s">
        <v>5655</v>
      </c>
      <c r="S1940" s="120">
        <v>51.1</v>
      </c>
      <c r="T1940" s="120"/>
      <c r="U1940" s="120"/>
      <c r="V1940" s="172">
        <v>1237</v>
      </c>
      <c r="W1940" s="172">
        <v>405</v>
      </c>
      <c r="X1940" s="172">
        <v>652</v>
      </c>
      <c r="Y1940" s="172">
        <v>95</v>
      </c>
      <c r="Z1940" s="172">
        <v>85</v>
      </c>
      <c r="AA1940" s="123">
        <v>30454</v>
      </c>
      <c r="AB1940" s="123">
        <v>47059.127250000085</v>
      </c>
      <c r="AC1940" s="123"/>
      <c r="AD1940" s="123"/>
      <c r="AE1940" s="123"/>
      <c r="AF1940" s="123"/>
      <c r="AG1940" s="214"/>
      <c r="AH1940" s="229" t="str">
        <f t="shared" si="266"/>
        <v>a2</v>
      </c>
      <c r="AI1940" s="122" t="s">
        <v>5401</v>
      </c>
      <c r="AJ1940" s="122" t="s">
        <v>5401</v>
      </c>
      <c r="AK1940" s="122" t="s">
        <v>5401</v>
      </c>
      <c r="AL1940" s="122" t="s">
        <v>5401</v>
      </c>
      <c r="AM1940" s="122" t="s">
        <v>5401</v>
      </c>
      <c r="AN1940" s="173" t="s">
        <v>3186</v>
      </c>
      <c r="AO1940" s="173" t="s">
        <v>3186</v>
      </c>
      <c r="AP1940" s="173" t="s">
        <v>3186</v>
      </c>
      <c r="AQ1940" s="173" t="s">
        <v>3186</v>
      </c>
      <c r="AR1940" s="173" t="s">
        <v>3186</v>
      </c>
      <c r="AS1940" s="173"/>
      <c r="AT1940" s="173">
        <v>0.5</v>
      </c>
      <c r="AU1940" s="173"/>
      <c r="AV1940" s="173">
        <v>0.5</v>
      </c>
      <c r="AW1940" s="173"/>
      <c r="AX1940" s="173" t="s">
        <v>3186</v>
      </c>
      <c r="AY1940" s="173">
        <v>0.5</v>
      </c>
      <c r="AZ1940" s="211">
        <f t="shared" si="272"/>
        <v>0</v>
      </c>
      <c r="BA1940" s="211">
        <f t="shared" si="273"/>
        <v>1.5</v>
      </c>
      <c r="BB1940" s="205">
        <f t="shared" si="267"/>
        <v>131548</v>
      </c>
      <c r="BC1940" s="205">
        <f t="shared" si="268"/>
        <v>78590</v>
      </c>
      <c r="BD1940" s="205">
        <f t="shared" si="269"/>
        <v>55689</v>
      </c>
      <c r="BE1940" s="205">
        <f t="shared" si="270"/>
        <v>2731</v>
      </c>
      <c r="BF1940" s="175">
        <v>75859</v>
      </c>
      <c r="BG1940" s="175"/>
      <c r="BH1940" s="175">
        <v>74410</v>
      </c>
      <c r="BI1940" s="175">
        <v>49691</v>
      </c>
      <c r="BJ1940" s="175">
        <v>3267</v>
      </c>
      <c r="BK1940" s="175"/>
      <c r="BL1940" s="175">
        <v>1449</v>
      </c>
      <c r="BM1940" s="175"/>
      <c r="BN1940" s="175"/>
      <c r="BO1940" s="175">
        <v>2731</v>
      </c>
      <c r="BP1940" s="198">
        <f t="shared" si="271"/>
        <v>77141</v>
      </c>
    </row>
    <row r="1941" spans="1:68" s="116" customFormat="1" x14ac:dyDescent="0.15">
      <c r="A1941" s="117">
        <v>4020201002</v>
      </c>
      <c r="B1941" s="118" t="s">
        <v>680</v>
      </c>
      <c r="C1941" s="118" t="s">
        <v>2791</v>
      </c>
      <c r="D1941" s="118" t="s">
        <v>2816</v>
      </c>
      <c r="E1941" s="118" t="s">
        <v>5120</v>
      </c>
      <c r="F1941" s="120">
        <v>13</v>
      </c>
      <c r="G1941" s="119"/>
      <c r="H1941" s="119"/>
      <c r="I1941" s="120" t="s">
        <v>5823</v>
      </c>
      <c r="J1941" s="120">
        <v>14200</v>
      </c>
      <c r="K1941" s="120">
        <v>5024713</v>
      </c>
      <c r="L1941" s="120">
        <v>0.96899999999999997</v>
      </c>
      <c r="M1941" s="121" t="s">
        <v>5654</v>
      </c>
      <c r="N1941" s="120">
        <v>1</v>
      </c>
      <c r="O1941" s="119">
        <v>79.599999999999994</v>
      </c>
      <c r="P1941" s="119">
        <v>18.7</v>
      </c>
      <c r="Q1941" s="119">
        <v>1.61</v>
      </c>
      <c r="R1941" s="120"/>
      <c r="S1941" s="120"/>
      <c r="T1941" s="120">
        <v>16.3</v>
      </c>
      <c r="U1941" s="120"/>
      <c r="V1941" s="172">
        <v>2247</v>
      </c>
      <c r="W1941" s="172"/>
      <c r="X1941" s="172">
        <v>1733</v>
      </c>
      <c r="Y1941" s="172">
        <v>379</v>
      </c>
      <c r="Z1941" s="172">
        <v>135</v>
      </c>
      <c r="AA1941" s="123">
        <v>21119</v>
      </c>
      <c r="AB1941" s="123">
        <v>53411.20658333398</v>
      </c>
      <c r="AC1941" s="123">
        <v>2486</v>
      </c>
      <c r="AD1941" s="123"/>
      <c r="AE1941" s="123"/>
      <c r="AF1941" s="123"/>
      <c r="AG1941" s="214"/>
      <c r="AH1941" s="229" t="str">
        <f t="shared" si="266"/>
        <v>a3</v>
      </c>
      <c r="AI1941" s="122" t="s">
        <v>5401</v>
      </c>
      <c r="AJ1941" s="122" t="s">
        <v>5401</v>
      </c>
      <c r="AK1941" s="122" t="s">
        <v>5401</v>
      </c>
      <c r="AL1941" s="122" t="s">
        <v>5401</v>
      </c>
      <c r="AM1941" s="122" t="s">
        <v>5401</v>
      </c>
      <c r="AN1941" s="173">
        <v>6</v>
      </c>
      <c r="AO1941" s="173"/>
      <c r="AP1941" s="173"/>
      <c r="AQ1941" s="173">
        <v>3</v>
      </c>
      <c r="AR1941" s="173"/>
      <c r="AS1941" s="173">
        <v>1</v>
      </c>
      <c r="AT1941" s="173">
        <v>6</v>
      </c>
      <c r="AU1941" s="173">
        <v>3</v>
      </c>
      <c r="AV1941" s="173">
        <v>1</v>
      </c>
      <c r="AW1941" s="173">
        <v>3</v>
      </c>
      <c r="AX1941" s="173">
        <v>2</v>
      </c>
      <c r="AY1941" s="173">
        <v>0.5</v>
      </c>
      <c r="AZ1941" s="211">
        <f t="shared" si="272"/>
        <v>10</v>
      </c>
      <c r="BA1941" s="211">
        <f t="shared" si="273"/>
        <v>15.5</v>
      </c>
      <c r="BB1941" s="205">
        <f t="shared" si="267"/>
        <v>310003</v>
      </c>
      <c r="BC1941" s="205">
        <f t="shared" si="268"/>
        <v>218836</v>
      </c>
      <c r="BD1941" s="205">
        <f t="shared" si="269"/>
        <v>95869</v>
      </c>
      <c r="BE1941" s="205">
        <f t="shared" si="270"/>
        <v>4702</v>
      </c>
      <c r="BF1941" s="175">
        <v>214134</v>
      </c>
      <c r="BG1941" s="175">
        <v>39129</v>
      </c>
      <c r="BH1941" s="175">
        <v>128096</v>
      </c>
      <c r="BI1941" s="175">
        <v>85543</v>
      </c>
      <c r="BJ1941" s="175">
        <v>5624</v>
      </c>
      <c r="BK1941" s="175">
        <v>32865</v>
      </c>
      <c r="BL1941" s="175">
        <v>4223</v>
      </c>
      <c r="BM1941" s="175"/>
      <c r="BN1941" s="175">
        <v>2806</v>
      </c>
      <c r="BO1941" s="175">
        <v>11717</v>
      </c>
      <c r="BP1941" s="198">
        <f t="shared" si="271"/>
        <v>139813</v>
      </c>
    </row>
    <row r="1942" spans="1:68" s="116" customFormat="1" x14ac:dyDescent="0.15">
      <c r="A1942" s="117">
        <v>4020301001</v>
      </c>
      <c r="B1942" s="118" t="s">
        <v>189</v>
      </c>
      <c r="C1942" s="118" t="s">
        <v>2791</v>
      </c>
      <c r="D1942" s="118" t="s">
        <v>2817</v>
      </c>
      <c r="E1942" s="118" t="s">
        <v>5121</v>
      </c>
      <c r="F1942" s="120">
        <v>41</v>
      </c>
      <c r="G1942" s="119">
        <v>16134318</v>
      </c>
      <c r="H1942" s="119"/>
      <c r="I1942" s="120" t="s">
        <v>5820</v>
      </c>
      <c r="J1942" s="120">
        <v>60600</v>
      </c>
      <c r="K1942" s="120">
        <v>16134318</v>
      </c>
      <c r="L1942" s="120">
        <v>0.72899999999999998</v>
      </c>
      <c r="M1942" s="121" t="s">
        <v>5654</v>
      </c>
      <c r="N1942" s="120">
        <v>1</v>
      </c>
      <c r="O1942" s="119">
        <v>202</v>
      </c>
      <c r="P1942" s="119"/>
      <c r="Q1942" s="119"/>
      <c r="R1942" s="120" t="s">
        <v>5655</v>
      </c>
      <c r="S1942" s="120">
        <v>171.4</v>
      </c>
      <c r="T1942" s="120"/>
      <c r="U1942" s="120"/>
      <c r="V1942" s="172">
        <v>3781.6</v>
      </c>
      <c r="W1942" s="172">
        <v>739.3</v>
      </c>
      <c r="X1942" s="172">
        <v>3036.2</v>
      </c>
      <c r="Y1942" s="172">
        <v>6.1</v>
      </c>
      <c r="Z1942" s="172"/>
      <c r="AA1942" s="123">
        <v>102513.7</v>
      </c>
      <c r="AB1942" s="123">
        <v>318707.39999999973</v>
      </c>
      <c r="AC1942" s="123">
        <v>10204.200000000001</v>
      </c>
      <c r="AD1942" s="123"/>
      <c r="AE1942" s="123"/>
      <c r="AF1942" s="123"/>
      <c r="AG1942" s="214"/>
      <c r="AH1942" s="229" t="str">
        <f t="shared" si="266"/>
        <v>a3</v>
      </c>
      <c r="AI1942" s="122"/>
      <c r="AJ1942" s="122"/>
      <c r="AK1942" s="122"/>
      <c r="AL1942" s="122"/>
      <c r="AM1942" s="122"/>
      <c r="AN1942" s="173">
        <v>1</v>
      </c>
      <c r="AO1942" s="173">
        <v>3</v>
      </c>
      <c r="AP1942" s="173">
        <v>1</v>
      </c>
      <c r="AQ1942" s="173">
        <v>2</v>
      </c>
      <c r="AR1942" s="173" t="s">
        <v>3186</v>
      </c>
      <c r="AS1942" s="173">
        <v>2</v>
      </c>
      <c r="AT1942" s="173">
        <v>8</v>
      </c>
      <c r="AU1942" s="173">
        <v>9.1</v>
      </c>
      <c r="AV1942" s="173">
        <v>1</v>
      </c>
      <c r="AW1942" s="173">
        <v>0.7</v>
      </c>
      <c r="AX1942" s="173">
        <v>0.7</v>
      </c>
      <c r="AY1942" s="173">
        <v>1.5</v>
      </c>
      <c r="AZ1942" s="211">
        <f t="shared" si="272"/>
        <v>9</v>
      </c>
      <c r="BA1942" s="211">
        <f t="shared" si="273"/>
        <v>21</v>
      </c>
      <c r="BB1942" s="205">
        <f t="shared" si="267"/>
        <v>504531</v>
      </c>
      <c r="BC1942" s="205">
        <f t="shared" si="268"/>
        <v>423269</v>
      </c>
      <c r="BD1942" s="205">
        <f t="shared" si="269"/>
        <v>84512</v>
      </c>
      <c r="BE1942" s="205">
        <f t="shared" si="270"/>
        <v>3250</v>
      </c>
      <c r="BF1942" s="175">
        <v>420019</v>
      </c>
      <c r="BG1942" s="175">
        <v>57883</v>
      </c>
      <c r="BH1942" s="175">
        <v>134883</v>
      </c>
      <c r="BI1942" s="175">
        <v>81262</v>
      </c>
      <c r="BJ1942" s="175"/>
      <c r="BK1942" s="175">
        <v>105901</v>
      </c>
      <c r="BL1942" s="175">
        <v>14214</v>
      </c>
      <c r="BM1942" s="175">
        <v>41527</v>
      </c>
      <c r="BN1942" s="175">
        <v>31125</v>
      </c>
      <c r="BO1942" s="175">
        <v>37736</v>
      </c>
      <c r="BP1942" s="198">
        <f t="shared" si="271"/>
        <v>172619</v>
      </c>
    </row>
    <row r="1943" spans="1:68" s="116" customFormat="1" x14ac:dyDescent="0.15">
      <c r="A1943" s="117">
        <v>4020301002</v>
      </c>
      <c r="B1943" s="118" t="s">
        <v>680</v>
      </c>
      <c r="C1943" s="118" t="s">
        <v>2791</v>
      </c>
      <c r="D1943" s="118" t="s">
        <v>2817</v>
      </c>
      <c r="E1943" s="118" t="s">
        <v>5122</v>
      </c>
      <c r="F1943" s="120">
        <v>19</v>
      </c>
      <c r="G1943" s="119">
        <v>9631533</v>
      </c>
      <c r="H1943" s="119"/>
      <c r="I1943" s="120" t="s">
        <v>5820</v>
      </c>
      <c r="J1943" s="120">
        <v>41200</v>
      </c>
      <c r="K1943" s="120">
        <v>9631533</v>
      </c>
      <c r="L1943" s="120">
        <v>0.64</v>
      </c>
      <c r="M1943" s="121" t="s">
        <v>5654</v>
      </c>
      <c r="N1943" s="120">
        <v>1</v>
      </c>
      <c r="O1943" s="119">
        <v>187</v>
      </c>
      <c r="P1943" s="119"/>
      <c r="Q1943" s="119"/>
      <c r="R1943" s="120" t="s">
        <v>5655</v>
      </c>
      <c r="S1943" s="120">
        <v>114.6</v>
      </c>
      <c r="T1943" s="120"/>
      <c r="U1943" s="120"/>
      <c r="V1943" s="172">
        <v>3500.7</v>
      </c>
      <c r="W1943" s="172">
        <v>858</v>
      </c>
      <c r="X1943" s="172">
        <v>1579.5</v>
      </c>
      <c r="Y1943" s="172">
        <v>882.9</v>
      </c>
      <c r="Z1943" s="172">
        <v>180.3</v>
      </c>
      <c r="AA1943" s="123">
        <v>61628</v>
      </c>
      <c r="AB1943" s="123">
        <v>175467.60000000018</v>
      </c>
      <c r="AC1943" s="123">
        <v>4862</v>
      </c>
      <c r="AD1943" s="123"/>
      <c r="AE1943" s="123"/>
      <c r="AF1943" s="123"/>
      <c r="AG1943" s="214"/>
      <c r="AH1943" s="229" t="str">
        <f t="shared" si="266"/>
        <v>a3</v>
      </c>
      <c r="AI1943" s="122"/>
      <c r="AJ1943" s="122"/>
      <c r="AK1943" s="122"/>
      <c r="AL1943" s="122"/>
      <c r="AM1943" s="122"/>
      <c r="AN1943" s="173">
        <v>4</v>
      </c>
      <c r="AO1943" s="173"/>
      <c r="AP1943" s="173"/>
      <c r="AQ1943" s="173">
        <v>2</v>
      </c>
      <c r="AR1943" s="173"/>
      <c r="AS1943" s="173">
        <v>1</v>
      </c>
      <c r="AT1943" s="173">
        <v>7</v>
      </c>
      <c r="AU1943" s="173">
        <v>6</v>
      </c>
      <c r="AV1943" s="173">
        <v>2</v>
      </c>
      <c r="AW1943" s="173">
        <v>2</v>
      </c>
      <c r="AX1943" s="173">
        <v>1</v>
      </c>
      <c r="AY1943" s="173">
        <v>1</v>
      </c>
      <c r="AZ1943" s="211">
        <f t="shared" si="272"/>
        <v>7</v>
      </c>
      <c r="BA1943" s="211">
        <f t="shared" si="273"/>
        <v>19</v>
      </c>
      <c r="BB1943" s="205">
        <f t="shared" si="267"/>
        <v>311311</v>
      </c>
      <c r="BC1943" s="205">
        <f t="shared" si="268"/>
        <v>311311</v>
      </c>
      <c r="BD1943" s="205">
        <f t="shared" si="269"/>
        <v>0</v>
      </c>
      <c r="BE1943" s="205">
        <f t="shared" si="270"/>
        <v>0</v>
      </c>
      <c r="BF1943" s="175">
        <v>311311</v>
      </c>
      <c r="BG1943" s="175">
        <v>49614</v>
      </c>
      <c r="BH1943" s="175">
        <v>117684</v>
      </c>
      <c r="BI1943" s="175"/>
      <c r="BJ1943" s="175"/>
      <c r="BK1943" s="175">
        <v>50907</v>
      </c>
      <c r="BL1943" s="175">
        <v>12440</v>
      </c>
      <c r="BM1943" s="175">
        <v>39049</v>
      </c>
      <c r="BN1943" s="175">
        <v>24398</v>
      </c>
      <c r="BO1943" s="175">
        <v>17219</v>
      </c>
      <c r="BP1943" s="198">
        <f t="shared" si="271"/>
        <v>134903</v>
      </c>
    </row>
    <row r="1944" spans="1:68" s="116" customFormat="1" x14ac:dyDescent="0.15">
      <c r="A1944" s="117">
        <v>4020302003</v>
      </c>
      <c r="B1944" s="118" t="s">
        <v>2818</v>
      </c>
      <c r="C1944" s="118" t="s">
        <v>2791</v>
      </c>
      <c r="D1944" s="118" t="s">
        <v>2817</v>
      </c>
      <c r="E1944" s="118" t="s">
        <v>5123</v>
      </c>
      <c r="F1944" s="120">
        <v>5</v>
      </c>
      <c r="G1944" s="119">
        <v>325628</v>
      </c>
      <c r="H1944" s="119"/>
      <c r="I1944" s="120" t="s">
        <v>5820</v>
      </c>
      <c r="J1944" s="120">
        <v>2100</v>
      </c>
      <c r="K1944" s="120">
        <v>325628</v>
      </c>
      <c r="L1944" s="120">
        <v>0.42499999999999999</v>
      </c>
      <c r="M1944" s="121" t="s">
        <v>5657</v>
      </c>
      <c r="N1944" s="120">
        <v>1</v>
      </c>
      <c r="O1944" s="119">
        <v>149</v>
      </c>
      <c r="P1944" s="119"/>
      <c r="Q1944" s="119"/>
      <c r="R1944" s="120" t="s">
        <v>5658</v>
      </c>
      <c r="S1944" s="120">
        <v>0.14599999999999999</v>
      </c>
      <c r="T1944" s="120"/>
      <c r="U1944" s="120"/>
      <c r="V1944" s="172">
        <v>187.2</v>
      </c>
      <c r="W1944" s="172">
        <v>26.1</v>
      </c>
      <c r="X1944" s="172">
        <v>142.1</v>
      </c>
      <c r="Y1944" s="172">
        <v>19</v>
      </c>
      <c r="Z1944" s="172"/>
      <c r="AA1944" s="123"/>
      <c r="AB1944" s="123"/>
      <c r="AC1944" s="123">
        <v>31.66</v>
      </c>
      <c r="AD1944" s="123"/>
      <c r="AE1944" s="123"/>
      <c r="AF1944" s="123"/>
      <c r="AG1944" s="214"/>
      <c r="AH1944" s="229" t="str">
        <f t="shared" si="266"/>
        <v>a3</v>
      </c>
      <c r="AI1944" s="122"/>
      <c r="AJ1944" s="122"/>
      <c r="AK1944" s="122"/>
      <c r="AL1944" s="122"/>
      <c r="AM1944" s="122"/>
      <c r="AN1944" s="173"/>
      <c r="AO1944" s="173"/>
      <c r="AP1944" s="173"/>
      <c r="AQ1944" s="173"/>
      <c r="AR1944" s="173"/>
      <c r="AS1944" s="173">
        <v>0.5</v>
      </c>
      <c r="AT1944" s="173">
        <v>1</v>
      </c>
      <c r="AU1944" s="173">
        <v>1</v>
      </c>
      <c r="AV1944" s="173"/>
      <c r="AW1944" s="173"/>
      <c r="AX1944" s="173"/>
      <c r="AY1944" s="173"/>
      <c r="AZ1944" s="211">
        <f t="shared" si="272"/>
        <v>0.5</v>
      </c>
      <c r="BA1944" s="211">
        <f t="shared" si="273"/>
        <v>2</v>
      </c>
      <c r="BB1944" s="205">
        <f t="shared" si="267"/>
        <v>36325</v>
      </c>
      <c r="BC1944" s="205">
        <f t="shared" si="268"/>
        <v>26782</v>
      </c>
      <c r="BD1944" s="205">
        <f t="shared" si="269"/>
        <v>9924</v>
      </c>
      <c r="BE1944" s="205">
        <f t="shared" si="270"/>
        <v>381</v>
      </c>
      <c r="BF1944" s="175">
        <v>26401</v>
      </c>
      <c r="BG1944" s="175"/>
      <c r="BH1944" s="175">
        <v>16693</v>
      </c>
      <c r="BI1944" s="175">
        <v>9543</v>
      </c>
      <c r="BJ1944" s="175"/>
      <c r="BK1944" s="175">
        <v>2111</v>
      </c>
      <c r="BL1944" s="175">
        <v>163</v>
      </c>
      <c r="BM1944" s="175">
        <v>3425</v>
      </c>
      <c r="BN1944" s="175">
        <v>2011</v>
      </c>
      <c r="BO1944" s="175">
        <v>2379</v>
      </c>
      <c r="BP1944" s="198">
        <f t="shared" si="271"/>
        <v>19072</v>
      </c>
    </row>
    <row r="1945" spans="1:68" s="116" customFormat="1" x14ac:dyDescent="0.15">
      <c r="A1945" s="117">
        <v>4020501001</v>
      </c>
      <c r="B1945" s="118" t="s">
        <v>2819</v>
      </c>
      <c r="C1945" s="118" t="s">
        <v>2791</v>
      </c>
      <c r="D1945" s="118" t="s">
        <v>2820</v>
      </c>
      <c r="E1945" s="118" t="s">
        <v>5124</v>
      </c>
      <c r="F1945" s="120">
        <v>39</v>
      </c>
      <c r="G1945" s="119">
        <v>5465744</v>
      </c>
      <c r="H1945" s="119"/>
      <c r="I1945" s="120" t="s">
        <v>5821</v>
      </c>
      <c r="J1945" s="120">
        <v>30000</v>
      </c>
      <c r="K1945" s="120">
        <v>6424360</v>
      </c>
      <c r="L1945" s="120">
        <v>0.58699999999999997</v>
      </c>
      <c r="M1945" s="121" t="s">
        <v>5654</v>
      </c>
      <c r="N1945" s="120">
        <v>1</v>
      </c>
      <c r="O1945" s="119">
        <v>226</v>
      </c>
      <c r="P1945" s="119"/>
      <c r="Q1945" s="119"/>
      <c r="R1945" s="120" t="s">
        <v>5655</v>
      </c>
      <c r="S1945" s="120">
        <v>168.9</v>
      </c>
      <c r="T1945" s="120"/>
      <c r="U1945" s="120"/>
      <c r="V1945" s="172">
        <v>2685.3</v>
      </c>
      <c r="W1945" s="172">
        <v>671.3</v>
      </c>
      <c r="X1945" s="172">
        <v>913</v>
      </c>
      <c r="Y1945" s="172">
        <v>1020.4</v>
      </c>
      <c r="Z1945" s="172">
        <v>80.599999999999994</v>
      </c>
      <c r="AA1945" s="123">
        <v>42136</v>
      </c>
      <c r="AB1945" s="123">
        <v>96643.20000000023</v>
      </c>
      <c r="AC1945" s="123">
        <v>2552</v>
      </c>
      <c r="AD1945" s="123"/>
      <c r="AE1945" s="123"/>
      <c r="AF1945" s="123"/>
      <c r="AG1945" s="214"/>
      <c r="AH1945" s="229" t="str">
        <f t="shared" si="266"/>
        <v>a3</v>
      </c>
      <c r="AI1945" s="122"/>
      <c r="AJ1945" s="122"/>
      <c r="AK1945" s="122"/>
      <c r="AL1945" s="122"/>
      <c r="AM1945" s="122"/>
      <c r="AN1945" s="173">
        <v>1.5</v>
      </c>
      <c r="AO1945" s="173"/>
      <c r="AP1945" s="173"/>
      <c r="AQ1945" s="173">
        <v>0.5</v>
      </c>
      <c r="AR1945" s="173"/>
      <c r="AS1945" s="173"/>
      <c r="AT1945" s="173">
        <v>9</v>
      </c>
      <c r="AU1945" s="173">
        <v>5.0999999999999996</v>
      </c>
      <c r="AV1945" s="173">
        <v>1</v>
      </c>
      <c r="AW1945" s="173">
        <v>1</v>
      </c>
      <c r="AX1945" s="173">
        <v>0.9</v>
      </c>
      <c r="AY1945" s="173">
        <v>4</v>
      </c>
      <c r="AZ1945" s="211">
        <f t="shared" si="272"/>
        <v>2</v>
      </c>
      <c r="BA1945" s="211">
        <f t="shared" si="273"/>
        <v>21</v>
      </c>
      <c r="BB1945" s="205">
        <f t="shared" si="267"/>
        <v>265337</v>
      </c>
      <c r="BC1945" s="205">
        <f t="shared" si="268"/>
        <v>237044</v>
      </c>
      <c r="BD1945" s="205">
        <f t="shared" si="269"/>
        <v>29427</v>
      </c>
      <c r="BE1945" s="205">
        <f t="shared" si="270"/>
        <v>1134</v>
      </c>
      <c r="BF1945" s="175">
        <v>235910</v>
      </c>
      <c r="BG1945" s="175">
        <v>20064</v>
      </c>
      <c r="BH1945" s="175">
        <v>46725</v>
      </c>
      <c r="BI1945" s="175">
        <v>28293</v>
      </c>
      <c r="BJ1945" s="175"/>
      <c r="BK1945" s="175">
        <v>36900</v>
      </c>
      <c r="BL1945" s="175">
        <v>12236</v>
      </c>
      <c r="BM1945" s="175">
        <v>46673</v>
      </c>
      <c r="BN1945" s="175">
        <v>12068</v>
      </c>
      <c r="BO1945" s="175">
        <v>62378</v>
      </c>
      <c r="BP1945" s="198">
        <f t="shared" si="271"/>
        <v>109103</v>
      </c>
    </row>
    <row r="1946" spans="1:68" s="116" customFormat="1" x14ac:dyDescent="0.15">
      <c r="A1946" s="117">
        <v>4020701001</v>
      </c>
      <c r="B1946" s="118" t="s">
        <v>2821</v>
      </c>
      <c r="C1946" s="118" t="s">
        <v>2791</v>
      </c>
      <c r="D1946" s="118" t="s">
        <v>2822</v>
      </c>
      <c r="E1946" s="118" t="s">
        <v>5125</v>
      </c>
      <c r="F1946" s="120">
        <v>11</v>
      </c>
      <c r="G1946" s="119">
        <v>802915</v>
      </c>
      <c r="H1946" s="119"/>
      <c r="I1946" s="120" t="s">
        <v>5820</v>
      </c>
      <c r="J1946" s="120">
        <v>4600</v>
      </c>
      <c r="K1946" s="120">
        <v>802915</v>
      </c>
      <c r="L1946" s="120">
        <v>0.47799999999999998</v>
      </c>
      <c r="M1946" s="121" t="s">
        <v>5657</v>
      </c>
      <c r="N1946" s="120">
        <v>2</v>
      </c>
      <c r="O1946" s="119">
        <v>154.30000000000001</v>
      </c>
      <c r="P1946" s="119"/>
      <c r="Q1946" s="119"/>
      <c r="R1946" s="120"/>
      <c r="S1946" s="120"/>
      <c r="T1946" s="120"/>
      <c r="U1946" s="120" t="s">
        <v>5694</v>
      </c>
      <c r="V1946" s="172">
        <v>691</v>
      </c>
      <c r="W1946" s="172">
        <v>122.4</v>
      </c>
      <c r="X1946" s="172">
        <v>322.5</v>
      </c>
      <c r="Y1946" s="172">
        <v>62.3</v>
      </c>
      <c r="Z1946" s="172">
        <v>183.8</v>
      </c>
      <c r="AA1946" s="123">
        <v>7729</v>
      </c>
      <c r="AB1946" s="123"/>
      <c r="AC1946" s="123">
        <v>639</v>
      </c>
      <c r="AD1946" s="123"/>
      <c r="AE1946" s="123"/>
      <c r="AF1946" s="123"/>
      <c r="AG1946" s="214"/>
      <c r="AH1946" s="229" t="str">
        <f t="shared" si="266"/>
        <v>b3</v>
      </c>
      <c r="AI1946" s="122"/>
      <c r="AJ1946" s="122"/>
      <c r="AK1946" s="122"/>
      <c r="AL1946" s="122"/>
      <c r="AM1946" s="122"/>
      <c r="AN1946" s="173"/>
      <c r="AO1946" s="173"/>
      <c r="AP1946" s="173"/>
      <c r="AQ1946" s="173"/>
      <c r="AR1946" s="173"/>
      <c r="AS1946" s="173">
        <v>1</v>
      </c>
      <c r="AT1946" s="173">
        <v>1.5</v>
      </c>
      <c r="AU1946" s="173">
        <v>0.5</v>
      </c>
      <c r="AV1946" s="173">
        <v>1</v>
      </c>
      <c r="AW1946" s="173">
        <v>0.5</v>
      </c>
      <c r="AX1946" s="173">
        <v>1</v>
      </c>
      <c r="AY1946" s="173">
        <v>0.5</v>
      </c>
      <c r="AZ1946" s="211">
        <f t="shared" si="272"/>
        <v>1</v>
      </c>
      <c r="BA1946" s="211">
        <f t="shared" si="273"/>
        <v>5</v>
      </c>
      <c r="BB1946" s="205">
        <f t="shared" si="267"/>
        <v>87622</v>
      </c>
      <c r="BC1946" s="205">
        <f t="shared" si="268"/>
        <v>71693</v>
      </c>
      <c r="BD1946" s="205">
        <f t="shared" si="269"/>
        <v>19576</v>
      </c>
      <c r="BE1946" s="205">
        <f t="shared" si="270"/>
        <v>3647</v>
      </c>
      <c r="BF1946" s="175">
        <v>68046</v>
      </c>
      <c r="BG1946" s="175">
        <v>2152</v>
      </c>
      <c r="BH1946" s="175">
        <v>30881</v>
      </c>
      <c r="BI1946" s="175">
        <v>15929</v>
      </c>
      <c r="BJ1946" s="175"/>
      <c r="BK1946" s="175">
        <v>9286</v>
      </c>
      <c r="BL1946" s="175">
        <v>8339</v>
      </c>
      <c r="BM1946" s="175">
        <v>10299</v>
      </c>
      <c r="BN1946" s="175">
        <v>4910</v>
      </c>
      <c r="BO1946" s="175">
        <v>5826</v>
      </c>
      <c r="BP1946" s="198">
        <f t="shared" si="271"/>
        <v>36707</v>
      </c>
    </row>
    <row r="1947" spans="1:68" s="116" customFormat="1" x14ac:dyDescent="0.15">
      <c r="A1947" s="117">
        <v>4021201001</v>
      </c>
      <c r="B1947" s="118" t="s">
        <v>2823</v>
      </c>
      <c r="C1947" s="118" t="s">
        <v>2791</v>
      </c>
      <c r="D1947" s="118" t="s">
        <v>2824</v>
      </c>
      <c r="E1947" s="118" t="s">
        <v>5126</v>
      </c>
      <c r="F1947" s="120">
        <v>7</v>
      </c>
      <c r="G1947" s="119"/>
      <c r="H1947" s="119"/>
      <c r="I1947" s="120" t="s">
        <v>5820</v>
      </c>
      <c r="J1947" s="120">
        <v>2500</v>
      </c>
      <c r="K1947" s="120">
        <v>343769</v>
      </c>
      <c r="L1947" s="120">
        <v>0.377</v>
      </c>
      <c r="M1947" s="121" t="s">
        <v>5657</v>
      </c>
      <c r="N1947" s="120">
        <v>1</v>
      </c>
      <c r="O1947" s="119">
        <v>240</v>
      </c>
      <c r="P1947" s="119"/>
      <c r="Q1947" s="119"/>
      <c r="R1947" s="120"/>
      <c r="S1947" s="120"/>
      <c r="T1947" s="120"/>
      <c r="U1947" s="120" t="s">
        <v>5689</v>
      </c>
      <c r="V1947" s="172">
        <v>357.2</v>
      </c>
      <c r="W1947" s="172">
        <v>117.6</v>
      </c>
      <c r="X1947" s="172">
        <v>125.9</v>
      </c>
      <c r="Y1947" s="172">
        <v>32.9</v>
      </c>
      <c r="Z1947" s="172">
        <v>80.8</v>
      </c>
      <c r="AA1947" s="123"/>
      <c r="AB1947" s="123"/>
      <c r="AC1947" s="123">
        <v>354.5</v>
      </c>
      <c r="AD1947" s="123"/>
      <c r="AE1947" s="123"/>
      <c r="AF1947" s="123"/>
      <c r="AG1947" s="214"/>
      <c r="AH1947" s="229" t="str">
        <f t="shared" si="266"/>
        <v>a3</v>
      </c>
      <c r="AI1947" s="122"/>
      <c r="AJ1947" s="122"/>
      <c r="AK1947" s="122"/>
      <c r="AL1947" s="122"/>
      <c r="AM1947" s="122"/>
      <c r="AN1947" s="173">
        <v>1</v>
      </c>
      <c r="AO1947" s="173"/>
      <c r="AP1947" s="173"/>
      <c r="AQ1947" s="173"/>
      <c r="AR1947" s="173"/>
      <c r="AS1947" s="173"/>
      <c r="AT1947" s="173"/>
      <c r="AU1947" s="173"/>
      <c r="AV1947" s="173"/>
      <c r="AW1947" s="173"/>
      <c r="AX1947" s="173"/>
      <c r="AY1947" s="173" t="s">
        <v>3186</v>
      </c>
      <c r="AZ1947" s="211">
        <f t="shared" si="272"/>
        <v>1</v>
      </c>
      <c r="BA1947" s="211"/>
      <c r="BB1947" s="205">
        <f t="shared" si="267"/>
        <v>54670</v>
      </c>
      <c r="BC1947" s="205">
        <f t="shared" si="268"/>
        <v>46163</v>
      </c>
      <c r="BD1947" s="205">
        <f t="shared" si="269"/>
        <v>10434</v>
      </c>
      <c r="BE1947" s="205">
        <f t="shared" si="270"/>
        <v>1927</v>
      </c>
      <c r="BF1947" s="175">
        <v>44236</v>
      </c>
      <c r="BG1947" s="175">
        <v>7301</v>
      </c>
      <c r="BH1947" s="175">
        <v>15330</v>
      </c>
      <c r="BI1947" s="175">
        <v>8507</v>
      </c>
      <c r="BJ1947" s="175"/>
      <c r="BK1947" s="175">
        <v>5207</v>
      </c>
      <c r="BL1947" s="175">
        <v>1995</v>
      </c>
      <c r="BM1947" s="175">
        <v>5326</v>
      </c>
      <c r="BN1947" s="175">
        <v>2233</v>
      </c>
      <c r="BO1947" s="175">
        <v>8771</v>
      </c>
      <c r="BP1947" s="198">
        <f t="shared" si="271"/>
        <v>24101</v>
      </c>
    </row>
    <row r="1948" spans="1:68" s="116" customFormat="1" x14ac:dyDescent="0.15">
      <c r="A1948" s="117">
        <v>4021301001</v>
      </c>
      <c r="B1948" s="118" t="s">
        <v>2825</v>
      </c>
      <c r="C1948" s="118" t="s">
        <v>2791</v>
      </c>
      <c r="D1948" s="118" t="s">
        <v>2826</v>
      </c>
      <c r="E1948" s="118" t="s">
        <v>5127</v>
      </c>
      <c r="F1948" s="120">
        <v>11</v>
      </c>
      <c r="G1948" s="119">
        <v>1186647</v>
      </c>
      <c r="H1948" s="119"/>
      <c r="I1948" s="120" t="s">
        <v>5820</v>
      </c>
      <c r="J1948" s="120">
        <v>10500</v>
      </c>
      <c r="K1948" s="120">
        <v>1183186</v>
      </c>
      <c r="L1948" s="120">
        <v>0.309</v>
      </c>
      <c r="M1948" s="121" t="s">
        <v>5654</v>
      </c>
      <c r="N1948" s="120">
        <v>1</v>
      </c>
      <c r="O1948" s="119">
        <v>379</v>
      </c>
      <c r="P1948" s="119"/>
      <c r="Q1948" s="119"/>
      <c r="R1948" s="120" t="s">
        <v>5655</v>
      </c>
      <c r="S1948" s="120">
        <v>13.3</v>
      </c>
      <c r="T1948" s="120"/>
      <c r="U1948" s="120"/>
      <c r="V1948" s="172">
        <v>1511.29</v>
      </c>
      <c r="W1948" s="172">
        <v>361.29</v>
      </c>
      <c r="X1948" s="172">
        <v>843</v>
      </c>
      <c r="Y1948" s="172">
        <v>307</v>
      </c>
      <c r="Z1948" s="172"/>
      <c r="AA1948" s="123">
        <v>2637</v>
      </c>
      <c r="AB1948" s="123"/>
      <c r="AC1948" s="123">
        <v>915</v>
      </c>
      <c r="AD1948" s="123"/>
      <c r="AE1948" s="123"/>
      <c r="AF1948" s="123"/>
      <c r="AG1948" s="214"/>
      <c r="AH1948" s="229" t="str">
        <f t="shared" si="266"/>
        <v>a3</v>
      </c>
      <c r="AI1948" s="122"/>
      <c r="AJ1948" s="122"/>
      <c r="AK1948" s="122"/>
      <c r="AL1948" s="122"/>
      <c r="AM1948" s="122"/>
      <c r="AN1948" s="173">
        <v>1</v>
      </c>
      <c r="AO1948" s="173">
        <v>0.5</v>
      </c>
      <c r="AP1948" s="173">
        <v>0.5</v>
      </c>
      <c r="AQ1948" s="173">
        <v>1</v>
      </c>
      <c r="AR1948" s="173"/>
      <c r="AS1948" s="173"/>
      <c r="AT1948" s="173">
        <v>1</v>
      </c>
      <c r="AU1948" s="173">
        <v>0.5</v>
      </c>
      <c r="AV1948" s="173">
        <v>1</v>
      </c>
      <c r="AW1948" s="173">
        <v>0.5</v>
      </c>
      <c r="AX1948" s="173">
        <v>1</v>
      </c>
      <c r="AY1948" s="173">
        <v>1</v>
      </c>
      <c r="AZ1948" s="211">
        <f t="shared" si="272"/>
        <v>3</v>
      </c>
      <c r="BA1948" s="211">
        <f t="shared" si="273"/>
        <v>5</v>
      </c>
      <c r="BB1948" s="205">
        <f t="shared" si="267"/>
        <v>149673</v>
      </c>
      <c r="BC1948" s="205">
        <f t="shared" si="268"/>
        <v>126266</v>
      </c>
      <c r="BD1948" s="205">
        <f t="shared" si="269"/>
        <v>37154</v>
      </c>
      <c r="BE1948" s="205">
        <f t="shared" si="270"/>
        <v>13747</v>
      </c>
      <c r="BF1948" s="175">
        <v>112519</v>
      </c>
      <c r="BG1948" s="175">
        <v>21735</v>
      </c>
      <c r="BH1948" s="175">
        <v>37154</v>
      </c>
      <c r="BI1948" s="175">
        <v>23407</v>
      </c>
      <c r="BJ1948" s="175"/>
      <c r="BK1948" s="175">
        <v>13745</v>
      </c>
      <c r="BL1948" s="175">
        <v>1443</v>
      </c>
      <c r="BM1948" s="175">
        <v>17094</v>
      </c>
      <c r="BN1948" s="175">
        <v>7249</v>
      </c>
      <c r="BO1948" s="175">
        <v>27846</v>
      </c>
      <c r="BP1948" s="198">
        <f t="shared" si="271"/>
        <v>65000</v>
      </c>
    </row>
    <row r="1949" spans="1:68" x14ac:dyDescent="0.15">
      <c r="A1949" s="117">
        <v>4021401001</v>
      </c>
      <c r="B1949" s="118" t="s">
        <v>2827</v>
      </c>
      <c r="C1949" s="118" t="s">
        <v>2791</v>
      </c>
      <c r="D1949" s="118" t="s">
        <v>2828</v>
      </c>
      <c r="E1949" s="118" t="s">
        <v>5128</v>
      </c>
      <c r="F1949" s="120">
        <v>16</v>
      </c>
      <c r="G1949" s="119">
        <v>714912</v>
      </c>
      <c r="H1949" s="119"/>
      <c r="I1949" s="120" t="s">
        <v>5820</v>
      </c>
      <c r="J1949" s="120">
        <v>3400</v>
      </c>
      <c r="K1949" s="120">
        <v>714912</v>
      </c>
      <c r="L1949" s="120">
        <v>0.57599999999999996</v>
      </c>
      <c r="M1949" s="121" t="s">
        <v>5654</v>
      </c>
      <c r="N1949" s="120">
        <v>1</v>
      </c>
      <c r="O1949" s="119">
        <v>208</v>
      </c>
      <c r="P1949" s="119">
        <v>32.299999999999997</v>
      </c>
      <c r="Q1949" s="119">
        <v>4.9000000000000004</v>
      </c>
      <c r="R1949" s="120" t="s">
        <v>5660</v>
      </c>
      <c r="S1949" s="120">
        <v>0.82</v>
      </c>
      <c r="T1949" s="120"/>
      <c r="U1949" s="120"/>
      <c r="V1949" s="172">
        <v>711</v>
      </c>
      <c r="W1949" s="172">
        <v>67</v>
      </c>
      <c r="X1949" s="172">
        <v>240</v>
      </c>
      <c r="Y1949" s="172">
        <v>55</v>
      </c>
      <c r="Z1949" s="172">
        <v>349</v>
      </c>
      <c r="AA1949" s="123">
        <v>2549</v>
      </c>
      <c r="AB1949" s="123"/>
      <c r="AC1949" s="123">
        <v>600</v>
      </c>
      <c r="AD1949" s="123"/>
      <c r="AE1949" s="123"/>
      <c r="AF1949" s="123"/>
      <c r="AG1949" s="214"/>
      <c r="AH1949" s="229" t="str">
        <f t="shared" si="266"/>
        <v>a3</v>
      </c>
      <c r="AI1949" s="122" t="s">
        <v>5402</v>
      </c>
      <c r="AJ1949" s="122"/>
      <c r="AK1949" s="122"/>
      <c r="AL1949" s="122" t="s">
        <v>5402</v>
      </c>
      <c r="AM1949" s="122"/>
      <c r="AN1949" s="173" t="s">
        <v>3186</v>
      </c>
      <c r="AO1949" s="173" t="s">
        <v>3186</v>
      </c>
      <c r="AP1949" s="173" t="s">
        <v>3186</v>
      </c>
      <c r="AQ1949" s="173" t="s">
        <v>3186</v>
      </c>
      <c r="AR1949" s="173" t="s">
        <v>3186</v>
      </c>
      <c r="AS1949" s="173">
        <v>1</v>
      </c>
      <c r="AT1949" s="173">
        <v>2</v>
      </c>
      <c r="AU1949" s="173">
        <v>2</v>
      </c>
      <c r="AV1949" s="173">
        <v>2</v>
      </c>
      <c r="AW1949" s="173">
        <v>2</v>
      </c>
      <c r="AX1949" s="173">
        <v>1</v>
      </c>
      <c r="AY1949" s="173"/>
      <c r="AZ1949" s="211">
        <f t="shared" si="272"/>
        <v>1</v>
      </c>
      <c r="BA1949" s="211">
        <f t="shared" si="273"/>
        <v>9</v>
      </c>
      <c r="BB1949" s="205">
        <f t="shared" si="267"/>
        <v>62839</v>
      </c>
      <c r="BC1949" s="205">
        <f t="shared" si="268"/>
        <v>62839</v>
      </c>
      <c r="BD1949" s="205">
        <f t="shared" si="269"/>
        <v>0</v>
      </c>
      <c r="BE1949" s="205">
        <f t="shared" si="270"/>
        <v>0</v>
      </c>
      <c r="BF1949" s="175">
        <v>62839</v>
      </c>
      <c r="BG1949" s="175"/>
      <c r="BH1949" s="175">
        <v>62839</v>
      </c>
      <c r="BI1949" s="175"/>
      <c r="BJ1949" s="175"/>
      <c r="BK1949" s="175"/>
      <c r="BL1949" s="175"/>
      <c r="BM1949" s="175"/>
      <c r="BN1949" s="175"/>
      <c r="BO1949" s="175"/>
      <c r="BP1949" s="198">
        <f t="shared" si="271"/>
        <v>62839</v>
      </c>
    </row>
    <row r="1950" spans="1:68" s="116" customFormat="1" x14ac:dyDescent="0.15">
      <c r="A1950" s="117">
        <v>4022001001</v>
      </c>
      <c r="B1950" s="118" t="s">
        <v>2829</v>
      </c>
      <c r="C1950" s="118" t="s">
        <v>2791</v>
      </c>
      <c r="D1950" s="118" t="s">
        <v>2830</v>
      </c>
      <c r="E1950" s="118" t="s">
        <v>5129</v>
      </c>
      <c r="F1950" s="120">
        <v>43</v>
      </c>
      <c r="G1950" s="119">
        <v>10580926</v>
      </c>
      <c r="H1950" s="119"/>
      <c r="I1950" s="120" t="s">
        <v>5820</v>
      </c>
      <c r="J1950" s="120">
        <v>41700</v>
      </c>
      <c r="K1950" s="120">
        <v>10580926</v>
      </c>
      <c r="L1950" s="120">
        <v>0.69499999999999995</v>
      </c>
      <c r="M1950" s="121" t="s">
        <v>5675</v>
      </c>
      <c r="N1950" s="120">
        <v>2</v>
      </c>
      <c r="O1950" s="119">
        <v>220</v>
      </c>
      <c r="P1950" s="119">
        <v>38.700000000000003</v>
      </c>
      <c r="Q1950" s="119">
        <v>5</v>
      </c>
      <c r="R1950" s="120" t="s">
        <v>5655</v>
      </c>
      <c r="S1950" s="120">
        <v>180.5</v>
      </c>
      <c r="T1950" s="120"/>
      <c r="U1950" s="120"/>
      <c r="V1950" s="172">
        <v>7325.2</v>
      </c>
      <c r="W1950" s="172">
        <v>873.9</v>
      </c>
      <c r="X1950" s="172">
        <v>5372.5</v>
      </c>
      <c r="Y1950" s="172">
        <v>771.8</v>
      </c>
      <c r="Z1950" s="172">
        <v>307</v>
      </c>
      <c r="AA1950" s="123">
        <v>55423</v>
      </c>
      <c r="AB1950" s="123">
        <v>200624.79999999984</v>
      </c>
      <c r="AC1950" s="123">
        <v>4338</v>
      </c>
      <c r="AD1950" s="123"/>
      <c r="AE1950" s="123"/>
      <c r="AF1950" s="123"/>
      <c r="AG1950" s="214"/>
      <c r="AH1950" s="229" t="str">
        <f t="shared" si="266"/>
        <v>b3</v>
      </c>
      <c r="AI1950" s="122"/>
      <c r="AJ1950" s="122"/>
      <c r="AK1950" s="122"/>
      <c r="AL1950" s="122"/>
      <c r="AM1950" s="122"/>
      <c r="AN1950" s="173">
        <v>4</v>
      </c>
      <c r="AO1950" s="173"/>
      <c r="AP1950" s="173"/>
      <c r="AQ1950" s="173"/>
      <c r="AR1950" s="173"/>
      <c r="AS1950" s="173">
        <v>3</v>
      </c>
      <c r="AT1950" s="173">
        <v>3.4</v>
      </c>
      <c r="AU1950" s="173">
        <v>3.7</v>
      </c>
      <c r="AV1950" s="173">
        <v>3.4</v>
      </c>
      <c r="AW1950" s="173">
        <v>3.7</v>
      </c>
      <c r="AX1950" s="173">
        <v>2.8</v>
      </c>
      <c r="AY1950" s="173"/>
      <c r="AZ1950" s="211">
        <f t="shared" si="272"/>
        <v>7</v>
      </c>
      <c r="BA1950" s="211">
        <f t="shared" si="273"/>
        <v>17</v>
      </c>
      <c r="BB1950" s="205">
        <f t="shared" si="267"/>
        <v>532735</v>
      </c>
      <c r="BC1950" s="205">
        <f t="shared" si="268"/>
        <v>437269</v>
      </c>
      <c r="BD1950" s="205">
        <f t="shared" si="269"/>
        <v>95466</v>
      </c>
      <c r="BE1950" s="205">
        <f t="shared" si="270"/>
        <v>0</v>
      </c>
      <c r="BF1950" s="175">
        <v>437269</v>
      </c>
      <c r="BG1950" s="175">
        <v>9481</v>
      </c>
      <c r="BH1950" s="175">
        <v>115885</v>
      </c>
      <c r="BI1950" s="175">
        <v>95466</v>
      </c>
      <c r="BJ1950" s="175"/>
      <c r="BK1950" s="175">
        <v>78677</v>
      </c>
      <c r="BL1950" s="175">
        <v>61652</v>
      </c>
      <c r="BM1950" s="175">
        <v>90644</v>
      </c>
      <c r="BN1950" s="175">
        <v>67562</v>
      </c>
      <c r="BO1950" s="175">
        <v>13368</v>
      </c>
      <c r="BP1950" s="198">
        <f t="shared" si="271"/>
        <v>129253</v>
      </c>
    </row>
    <row r="1951" spans="1:68" s="116" customFormat="1" x14ac:dyDescent="0.15">
      <c r="A1951" s="117">
        <v>4022301001</v>
      </c>
      <c r="B1951" s="118" t="s">
        <v>2831</v>
      </c>
      <c r="C1951" s="118" t="s">
        <v>2791</v>
      </c>
      <c r="D1951" s="118" t="s">
        <v>2832</v>
      </c>
      <c r="E1951" s="118" t="s">
        <v>5130</v>
      </c>
      <c r="F1951" s="120">
        <v>35</v>
      </c>
      <c r="G1951" s="119">
        <v>6869623</v>
      </c>
      <c r="H1951" s="119"/>
      <c r="I1951" s="120" t="s">
        <v>5821</v>
      </c>
      <c r="J1951" s="120">
        <v>33700</v>
      </c>
      <c r="K1951" s="120">
        <v>6869623</v>
      </c>
      <c r="L1951" s="120">
        <v>0.55800000000000005</v>
      </c>
      <c r="M1951" s="121" t="s">
        <v>5654</v>
      </c>
      <c r="N1951" s="120">
        <v>1</v>
      </c>
      <c r="O1951" s="119">
        <v>165.8</v>
      </c>
      <c r="P1951" s="119"/>
      <c r="Q1951" s="119">
        <v>2.36</v>
      </c>
      <c r="R1951" s="120" t="s">
        <v>5655</v>
      </c>
      <c r="S1951" s="120">
        <v>53.6</v>
      </c>
      <c r="T1951" s="120"/>
      <c r="U1951" s="120"/>
      <c r="V1951" s="172">
        <v>4200.5</v>
      </c>
      <c r="W1951" s="172">
        <v>850.1</v>
      </c>
      <c r="X1951" s="172">
        <v>2500.3000000000002</v>
      </c>
      <c r="Y1951" s="172">
        <v>850.1</v>
      </c>
      <c r="Z1951" s="172"/>
      <c r="AA1951" s="123">
        <v>22299.9</v>
      </c>
      <c r="AB1951" s="123">
        <v>114807.00000000015</v>
      </c>
      <c r="AC1951" s="123">
        <v>3793</v>
      </c>
      <c r="AD1951" s="123"/>
      <c r="AE1951" s="123"/>
      <c r="AF1951" s="123"/>
      <c r="AG1951" s="214"/>
      <c r="AH1951" s="229" t="str">
        <f t="shared" si="266"/>
        <v>a3</v>
      </c>
      <c r="AI1951" s="122"/>
      <c r="AJ1951" s="122"/>
      <c r="AK1951" s="122"/>
      <c r="AL1951" s="122"/>
      <c r="AM1951" s="122"/>
      <c r="AN1951" s="173">
        <v>1</v>
      </c>
      <c r="AO1951" s="173"/>
      <c r="AP1951" s="173"/>
      <c r="AQ1951" s="173"/>
      <c r="AR1951" s="173"/>
      <c r="AS1951" s="173">
        <v>3</v>
      </c>
      <c r="AT1951" s="173">
        <v>11</v>
      </c>
      <c r="AU1951" s="173">
        <v>1</v>
      </c>
      <c r="AV1951" s="173">
        <v>2</v>
      </c>
      <c r="AW1951" s="173">
        <v>1</v>
      </c>
      <c r="AX1951" s="173">
        <v>1</v>
      </c>
      <c r="AY1951" s="173">
        <v>2</v>
      </c>
      <c r="AZ1951" s="211">
        <f t="shared" si="272"/>
        <v>4</v>
      </c>
      <c r="BA1951" s="211">
        <f t="shared" si="273"/>
        <v>18</v>
      </c>
      <c r="BB1951" s="205">
        <f t="shared" si="267"/>
        <v>346889</v>
      </c>
      <c r="BC1951" s="205">
        <f t="shared" si="268"/>
        <v>346889</v>
      </c>
      <c r="BD1951" s="205">
        <f t="shared" si="269"/>
        <v>0</v>
      </c>
      <c r="BE1951" s="205">
        <f t="shared" si="270"/>
        <v>0</v>
      </c>
      <c r="BF1951" s="175">
        <v>346889</v>
      </c>
      <c r="BG1951" s="175">
        <v>2396</v>
      </c>
      <c r="BH1951" s="175">
        <v>143262</v>
      </c>
      <c r="BI1951" s="175"/>
      <c r="BJ1951" s="175"/>
      <c r="BK1951" s="175">
        <v>19968</v>
      </c>
      <c r="BL1951" s="175">
        <v>9093</v>
      </c>
      <c r="BM1951" s="175">
        <v>40935</v>
      </c>
      <c r="BN1951" s="175">
        <v>39435</v>
      </c>
      <c r="BO1951" s="175">
        <v>91800</v>
      </c>
      <c r="BP1951" s="198">
        <f t="shared" si="271"/>
        <v>235062</v>
      </c>
    </row>
    <row r="1952" spans="1:68" s="116" customFormat="1" x14ac:dyDescent="0.15">
      <c r="A1952" s="117">
        <v>4022401001</v>
      </c>
      <c r="B1952" s="118" t="s">
        <v>359</v>
      </c>
      <c r="C1952" s="118" t="s">
        <v>2791</v>
      </c>
      <c r="D1952" s="118" t="s">
        <v>2833</v>
      </c>
      <c r="E1952" s="118" t="s">
        <v>5131</v>
      </c>
      <c r="F1952" s="120">
        <v>45</v>
      </c>
      <c r="G1952" s="119">
        <v>387025</v>
      </c>
      <c r="H1952" s="119"/>
      <c r="I1952" s="120" t="s">
        <v>5820</v>
      </c>
      <c r="J1952" s="120">
        <v>2640</v>
      </c>
      <c r="K1952" s="120">
        <v>387025</v>
      </c>
      <c r="L1952" s="120">
        <v>0.40200000000000002</v>
      </c>
      <c r="M1952" s="121" t="s">
        <v>5654</v>
      </c>
      <c r="N1952" s="120">
        <v>1</v>
      </c>
      <c r="O1952" s="119"/>
      <c r="P1952" s="119"/>
      <c r="Q1952" s="119"/>
      <c r="R1952" s="120" t="s">
        <v>5655</v>
      </c>
      <c r="S1952" s="120">
        <v>1.4</v>
      </c>
      <c r="T1952" s="120"/>
      <c r="U1952" s="120"/>
      <c r="V1952" s="172">
        <v>326</v>
      </c>
      <c r="W1952" s="172">
        <v>9</v>
      </c>
      <c r="X1952" s="172">
        <v>292</v>
      </c>
      <c r="Y1952" s="172">
        <v>25</v>
      </c>
      <c r="Z1952" s="172"/>
      <c r="AA1952" s="123"/>
      <c r="AB1952" s="123"/>
      <c r="AC1952" s="123">
        <v>244.8</v>
      </c>
      <c r="AD1952" s="123"/>
      <c r="AE1952" s="123"/>
      <c r="AF1952" s="123"/>
      <c r="AG1952" s="214"/>
      <c r="AH1952" s="229" t="str">
        <f t="shared" si="266"/>
        <v>a3</v>
      </c>
      <c r="AI1952" s="122"/>
      <c r="AJ1952" s="122"/>
      <c r="AK1952" s="122"/>
      <c r="AL1952" s="122"/>
      <c r="AM1952" s="122"/>
      <c r="AN1952" s="173" t="s">
        <v>3186</v>
      </c>
      <c r="AO1952" s="173" t="s">
        <v>3186</v>
      </c>
      <c r="AP1952" s="173" t="s">
        <v>3186</v>
      </c>
      <c r="AQ1952" s="173" t="s">
        <v>3186</v>
      </c>
      <c r="AR1952" s="173" t="s">
        <v>3186</v>
      </c>
      <c r="AS1952" s="173">
        <v>0.7</v>
      </c>
      <c r="AT1952" s="173">
        <v>1</v>
      </c>
      <c r="AU1952" s="173"/>
      <c r="AV1952" s="173">
        <v>0.7</v>
      </c>
      <c r="AW1952" s="173"/>
      <c r="AX1952" s="173">
        <v>1</v>
      </c>
      <c r="AY1952" s="173" t="s">
        <v>3186</v>
      </c>
      <c r="AZ1952" s="211">
        <f t="shared" si="272"/>
        <v>0.7</v>
      </c>
      <c r="BA1952" s="211">
        <f t="shared" si="273"/>
        <v>2.7</v>
      </c>
      <c r="BB1952" s="205">
        <f t="shared" si="267"/>
        <v>57103</v>
      </c>
      <c r="BC1952" s="205">
        <f t="shared" si="268"/>
        <v>40578</v>
      </c>
      <c r="BD1952" s="205">
        <f t="shared" si="269"/>
        <v>16525</v>
      </c>
      <c r="BE1952" s="205">
        <f t="shared" si="270"/>
        <v>0</v>
      </c>
      <c r="BF1952" s="175">
        <v>40578</v>
      </c>
      <c r="BG1952" s="175"/>
      <c r="BH1952" s="175">
        <v>16525</v>
      </c>
      <c r="BI1952" s="175">
        <v>16525</v>
      </c>
      <c r="BJ1952" s="175"/>
      <c r="BK1952" s="175">
        <v>7608</v>
      </c>
      <c r="BL1952" s="175">
        <v>1671</v>
      </c>
      <c r="BM1952" s="175">
        <v>4425</v>
      </c>
      <c r="BN1952" s="175">
        <v>2644</v>
      </c>
      <c r="BO1952" s="175">
        <v>7705</v>
      </c>
      <c r="BP1952" s="198">
        <f t="shared" si="271"/>
        <v>24230</v>
      </c>
    </row>
    <row r="1953" spans="1:68" s="116" customFormat="1" x14ac:dyDescent="0.15">
      <c r="A1953" s="117">
        <v>4022401002</v>
      </c>
      <c r="B1953" s="118" t="s">
        <v>2834</v>
      </c>
      <c r="C1953" s="118" t="s">
        <v>2791</v>
      </c>
      <c r="D1953" s="118" t="s">
        <v>2833</v>
      </c>
      <c r="E1953" s="118" t="s">
        <v>5132</v>
      </c>
      <c r="F1953" s="120">
        <v>11</v>
      </c>
      <c r="G1953" s="119">
        <v>1146536</v>
      </c>
      <c r="H1953" s="119"/>
      <c r="I1953" s="120" t="s">
        <v>5820</v>
      </c>
      <c r="J1953" s="120">
        <v>5400</v>
      </c>
      <c r="K1953" s="120">
        <v>1146536</v>
      </c>
      <c r="L1953" s="120">
        <v>0.58199999999999996</v>
      </c>
      <c r="M1953" s="121" t="s">
        <v>5657</v>
      </c>
      <c r="N1953" s="120">
        <v>2</v>
      </c>
      <c r="O1953" s="119">
        <v>212</v>
      </c>
      <c r="P1953" s="119"/>
      <c r="Q1953" s="119"/>
      <c r="R1953" s="120" t="s">
        <v>5658</v>
      </c>
      <c r="S1953" s="120">
        <v>1.1000000000000001</v>
      </c>
      <c r="T1953" s="120"/>
      <c r="U1953" s="120"/>
      <c r="V1953" s="172">
        <v>1029</v>
      </c>
      <c r="W1953" s="172">
        <v>120</v>
      </c>
      <c r="X1953" s="172">
        <v>708</v>
      </c>
      <c r="Y1953" s="172">
        <v>49</v>
      </c>
      <c r="Z1953" s="172">
        <v>152</v>
      </c>
      <c r="AA1953" s="123">
        <v>9990</v>
      </c>
      <c r="AB1953" s="123"/>
      <c r="AC1953" s="123">
        <v>867.8</v>
      </c>
      <c r="AD1953" s="123"/>
      <c r="AE1953" s="123"/>
      <c r="AF1953" s="123"/>
      <c r="AG1953" s="214"/>
      <c r="AH1953" s="229" t="str">
        <f t="shared" si="266"/>
        <v>b3</v>
      </c>
      <c r="AI1953" s="122"/>
      <c r="AJ1953" s="122"/>
      <c r="AK1953" s="122"/>
      <c r="AL1953" s="122"/>
      <c r="AM1953" s="122"/>
      <c r="AN1953" s="173" t="s">
        <v>3186</v>
      </c>
      <c r="AO1953" s="173" t="s">
        <v>3186</v>
      </c>
      <c r="AP1953" s="173" t="s">
        <v>3186</v>
      </c>
      <c r="AQ1953" s="173" t="s">
        <v>3186</v>
      </c>
      <c r="AR1953" s="173" t="s">
        <v>3186</v>
      </c>
      <c r="AS1953" s="173">
        <v>0.7</v>
      </c>
      <c r="AT1953" s="173">
        <v>1</v>
      </c>
      <c r="AU1953" s="173"/>
      <c r="AV1953" s="173">
        <v>0.7</v>
      </c>
      <c r="AW1953" s="173"/>
      <c r="AX1953" s="173">
        <v>1</v>
      </c>
      <c r="AY1953" s="173" t="s">
        <v>3186</v>
      </c>
      <c r="AZ1953" s="211">
        <f t="shared" si="272"/>
        <v>0.7</v>
      </c>
      <c r="BA1953" s="211">
        <f t="shared" si="273"/>
        <v>2.7</v>
      </c>
      <c r="BB1953" s="205">
        <f t="shared" si="267"/>
        <v>108326</v>
      </c>
      <c r="BC1953" s="205">
        <f t="shared" si="268"/>
        <v>80333</v>
      </c>
      <c r="BD1953" s="205">
        <f t="shared" si="269"/>
        <v>27993</v>
      </c>
      <c r="BE1953" s="205">
        <f t="shared" si="270"/>
        <v>0</v>
      </c>
      <c r="BF1953" s="175">
        <v>80333</v>
      </c>
      <c r="BG1953" s="175"/>
      <c r="BH1953" s="175">
        <v>27993</v>
      </c>
      <c r="BI1953" s="175">
        <v>27993</v>
      </c>
      <c r="BJ1953" s="175"/>
      <c r="BK1953" s="175">
        <v>15623</v>
      </c>
      <c r="BL1953" s="175">
        <v>4055</v>
      </c>
      <c r="BM1953" s="175">
        <v>13724</v>
      </c>
      <c r="BN1953" s="175">
        <v>3968</v>
      </c>
      <c r="BO1953" s="175">
        <v>14970</v>
      </c>
      <c r="BP1953" s="198">
        <f t="shared" si="271"/>
        <v>42963</v>
      </c>
    </row>
    <row r="1954" spans="1:68" s="116" customFormat="1" x14ac:dyDescent="0.15">
      <c r="A1954" s="117">
        <v>4022401003</v>
      </c>
      <c r="B1954" s="118" t="s">
        <v>2835</v>
      </c>
      <c r="C1954" s="118" t="s">
        <v>2791</v>
      </c>
      <c r="D1954" s="118" t="s">
        <v>2833</v>
      </c>
      <c r="E1954" s="118" t="s">
        <v>5133</v>
      </c>
      <c r="F1954" s="120">
        <v>5</v>
      </c>
      <c r="G1954" s="119">
        <v>1898880</v>
      </c>
      <c r="H1954" s="119"/>
      <c r="I1954" s="120" t="s">
        <v>5820</v>
      </c>
      <c r="J1954" s="120">
        <v>10500</v>
      </c>
      <c r="K1954" s="120">
        <v>1898880</v>
      </c>
      <c r="L1954" s="120">
        <v>0.495</v>
      </c>
      <c r="M1954" s="121" t="s">
        <v>5656</v>
      </c>
      <c r="N1954" s="120">
        <v>2</v>
      </c>
      <c r="O1954" s="119">
        <v>303</v>
      </c>
      <c r="P1954" s="119"/>
      <c r="Q1954" s="119"/>
      <c r="R1954" s="120" t="s">
        <v>5655</v>
      </c>
      <c r="S1954" s="120">
        <v>41.1</v>
      </c>
      <c r="T1954" s="120"/>
      <c r="U1954" s="120"/>
      <c r="V1954" s="172">
        <v>1292</v>
      </c>
      <c r="W1954" s="172">
        <v>256</v>
      </c>
      <c r="X1954" s="172">
        <v>951</v>
      </c>
      <c r="Y1954" s="172">
        <v>72</v>
      </c>
      <c r="Z1954" s="172">
        <v>13</v>
      </c>
      <c r="AA1954" s="123">
        <v>15916</v>
      </c>
      <c r="AB1954" s="123"/>
      <c r="AC1954" s="123">
        <v>1118</v>
      </c>
      <c r="AD1954" s="123"/>
      <c r="AE1954" s="123"/>
      <c r="AF1954" s="123"/>
      <c r="AG1954" s="214"/>
      <c r="AH1954" s="229" t="str">
        <f t="shared" si="266"/>
        <v>b3</v>
      </c>
      <c r="AI1954" s="122"/>
      <c r="AJ1954" s="122"/>
      <c r="AK1954" s="122"/>
      <c r="AL1954" s="122"/>
      <c r="AM1954" s="122"/>
      <c r="AN1954" s="173" t="s">
        <v>3186</v>
      </c>
      <c r="AO1954" s="173" t="s">
        <v>3186</v>
      </c>
      <c r="AP1954" s="173" t="s">
        <v>3186</v>
      </c>
      <c r="AQ1954" s="173" t="s">
        <v>3186</v>
      </c>
      <c r="AR1954" s="173" t="s">
        <v>3186</v>
      </c>
      <c r="AS1954" s="173">
        <v>0.7</v>
      </c>
      <c r="AT1954" s="173">
        <v>1</v>
      </c>
      <c r="AU1954" s="173"/>
      <c r="AV1954" s="173">
        <v>0.7</v>
      </c>
      <c r="AW1954" s="173"/>
      <c r="AX1954" s="173">
        <v>1</v>
      </c>
      <c r="AY1954" s="173"/>
      <c r="AZ1954" s="211">
        <f t="shared" si="272"/>
        <v>0.7</v>
      </c>
      <c r="BA1954" s="211">
        <f t="shared" si="273"/>
        <v>2.7</v>
      </c>
      <c r="BB1954" s="205">
        <f t="shared" si="267"/>
        <v>125922</v>
      </c>
      <c r="BC1954" s="205">
        <f t="shared" si="268"/>
        <v>89319</v>
      </c>
      <c r="BD1954" s="205">
        <f t="shared" si="269"/>
        <v>36603</v>
      </c>
      <c r="BE1954" s="205">
        <f t="shared" si="270"/>
        <v>0</v>
      </c>
      <c r="BF1954" s="175">
        <v>89319</v>
      </c>
      <c r="BG1954" s="175"/>
      <c r="BH1954" s="175">
        <v>36603</v>
      </c>
      <c r="BI1954" s="175">
        <v>36603</v>
      </c>
      <c r="BJ1954" s="175"/>
      <c r="BK1954" s="175">
        <v>15185</v>
      </c>
      <c r="BL1954" s="175">
        <v>1493</v>
      </c>
      <c r="BM1954" s="175">
        <v>14070</v>
      </c>
      <c r="BN1954" s="175">
        <v>7540</v>
      </c>
      <c r="BO1954" s="175">
        <v>14428</v>
      </c>
      <c r="BP1954" s="198">
        <f t="shared" si="271"/>
        <v>51031</v>
      </c>
    </row>
    <row r="1955" spans="1:68" s="116" customFormat="1" x14ac:dyDescent="0.15">
      <c r="A1955" s="117">
        <v>4022502001</v>
      </c>
      <c r="B1955" s="118" t="s">
        <v>2836</v>
      </c>
      <c r="C1955" s="118" t="s">
        <v>2791</v>
      </c>
      <c r="D1955" s="118" t="s">
        <v>2837</v>
      </c>
      <c r="E1955" s="118" t="s">
        <v>5134</v>
      </c>
      <c r="F1955" s="120">
        <v>10</v>
      </c>
      <c r="G1955" s="119">
        <v>988730</v>
      </c>
      <c r="H1955" s="119"/>
      <c r="I1955" s="120" t="s">
        <v>5820</v>
      </c>
      <c r="J1955" s="120">
        <v>5625</v>
      </c>
      <c r="K1955" s="120">
        <v>988730</v>
      </c>
      <c r="L1955" s="120">
        <v>0.48199999999999998</v>
      </c>
      <c r="M1955" s="121" t="s">
        <v>5657</v>
      </c>
      <c r="N1955" s="120">
        <v>1</v>
      </c>
      <c r="O1955" s="119">
        <v>295</v>
      </c>
      <c r="P1955" s="119"/>
      <c r="Q1955" s="119"/>
      <c r="R1955" s="120" t="s">
        <v>5655</v>
      </c>
      <c r="S1955" s="120">
        <v>27.9</v>
      </c>
      <c r="T1955" s="120"/>
      <c r="U1955" s="120"/>
      <c r="V1955" s="172">
        <v>597.6</v>
      </c>
      <c r="W1955" s="172">
        <v>112</v>
      </c>
      <c r="X1955" s="172">
        <v>328.7</v>
      </c>
      <c r="Y1955" s="172">
        <v>38.200000000000003</v>
      </c>
      <c r="Z1955" s="172">
        <v>118.7</v>
      </c>
      <c r="AA1955" s="123">
        <v>6181</v>
      </c>
      <c r="AB1955" s="123"/>
      <c r="AC1955" s="123">
        <v>678</v>
      </c>
      <c r="AD1955" s="123"/>
      <c r="AE1955" s="123"/>
      <c r="AF1955" s="123"/>
      <c r="AG1955" s="214"/>
      <c r="AH1955" s="229" t="str">
        <f t="shared" si="266"/>
        <v>a3</v>
      </c>
      <c r="AI1955" s="122"/>
      <c r="AJ1955" s="122"/>
      <c r="AK1955" s="122"/>
      <c r="AL1955" s="122"/>
      <c r="AM1955" s="122"/>
      <c r="AN1955" s="173">
        <v>1</v>
      </c>
      <c r="AO1955" s="173"/>
      <c r="AP1955" s="173"/>
      <c r="AQ1955" s="173"/>
      <c r="AR1955" s="173"/>
      <c r="AS1955" s="173"/>
      <c r="AT1955" s="173">
        <v>0.6</v>
      </c>
      <c r="AU1955" s="173">
        <v>0.8</v>
      </c>
      <c r="AV1955" s="173">
        <v>1.2</v>
      </c>
      <c r="AW1955" s="173"/>
      <c r="AX1955" s="173"/>
      <c r="AY1955" s="173"/>
      <c r="AZ1955" s="211">
        <f t="shared" si="272"/>
        <v>1</v>
      </c>
      <c r="BA1955" s="211">
        <f t="shared" si="273"/>
        <v>2.5999999999999996</v>
      </c>
      <c r="BB1955" s="205">
        <f t="shared" si="267"/>
        <v>123345</v>
      </c>
      <c r="BC1955" s="205">
        <f t="shared" si="268"/>
        <v>99328</v>
      </c>
      <c r="BD1955" s="205">
        <f t="shared" si="269"/>
        <v>24017</v>
      </c>
      <c r="BE1955" s="205">
        <f t="shared" si="270"/>
        <v>0</v>
      </c>
      <c r="BF1955" s="175">
        <v>99328</v>
      </c>
      <c r="BG1955" s="175">
        <v>13928</v>
      </c>
      <c r="BH1955" s="175">
        <v>24017</v>
      </c>
      <c r="BI1955" s="175">
        <v>24017</v>
      </c>
      <c r="BJ1955" s="175"/>
      <c r="BK1955" s="175">
        <v>34988</v>
      </c>
      <c r="BL1955" s="175">
        <v>6508</v>
      </c>
      <c r="BM1955" s="175">
        <v>11089</v>
      </c>
      <c r="BN1955" s="175">
        <v>5049</v>
      </c>
      <c r="BO1955" s="175">
        <v>3749</v>
      </c>
      <c r="BP1955" s="198">
        <f t="shared" si="271"/>
        <v>27766</v>
      </c>
    </row>
    <row r="1956" spans="1:68" s="116" customFormat="1" x14ac:dyDescent="0.15">
      <c r="A1956" s="117">
        <v>4022502002</v>
      </c>
      <c r="B1956" s="118" t="s">
        <v>2479</v>
      </c>
      <c r="C1956" s="118" t="s">
        <v>2791</v>
      </c>
      <c r="D1956" s="118" t="s">
        <v>2837</v>
      </c>
      <c r="E1956" s="118" t="s">
        <v>5135</v>
      </c>
      <c r="F1956" s="120">
        <v>10</v>
      </c>
      <c r="G1956" s="119">
        <v>1276076</v>
      </c>
      <c r="H1956" s="119"/>
      <c r="I1956" s="120" t="s">
        <v>5820</v>
      </c>
      <c r="J1956" s="120">
        <v>5400</v>
      </c>
      <c r="K1956" s="120">
        <v>1226076</v>
      </c>
      <c r="L1956" s="120">
        <v>0.622</v>
      </c>
      <c r="M1956" s="121" t="s">
        <v>5657</v>
      </c>
      <c r="N1956" s="120">
        <v>1</v>
      </c>
      <c r="O1956" s="119">
        <v>146</v>
      </c>
      <c r="P1956" s="119"/>
      <c r="Q1956" s="119"/>
      <c r="R1956" s="120" t="s">
        <v>5655</v>
      </c>
      <c r="S1956" s="120">
        <v>36.299999999999997</v>
      </c>
      <c r="T1956" s="120"/>
      <c r="U1956" s="120"/>
      <c r="V1956" s="172">
        <v>787.3</v>
      </c>
      <c r="W1956" s="172">
        <v>163.30000000000001</v>
      </c>
      <c r="X1956" s="172">
        <v>440.8</v>
      </c>
      <c r="Y1956" s="172">
        <v>0.3</v>
      </c>
      <c r="Z1956" s="172">
        <v>182.9</v>
      </c>
      <c r="AA1956" s="123">
        <v>8456</v>
      </c>
      <c r="AB1956" s="123"/>
      <c r="AC1956" s="123">
        <v>665</v>
      </c>
      <c r="AD1956" s="123"/>
      <c r="AE1956" s="123"/>
      <c r="AF1956" s="123"/>
      <c r="AG1956" s="214"/>
      <c r="AH1956" s="229" t="str">
        <f t="shared" si="266"/>
        <v>a3</v>
      </c>
      <c r="AI1956" s="122"/>
      <c r="AJ1956" s="122"/>
      <c r="AK1956" s="122"/>
      <c r="AL1956" s="122"/>
      <c r="AM1956" s="122"/>
      <c r="AN1956" s="173">
        <v>1</v>
      </c>
      <c r="AO1956" s="173"/>
      <c r="AP1956" s="173"/>
      <c r="AQ1956" s="173"/>
      <c r="AR1956" s="173"/>
      <c r="AS1956" s="173">
        <v>0.5</v>
      </c>
      <c r="AT1956" s="173">
        <v>0.5</v>
      </c>
      <c r="AU1956" s="173">
        <v>0.5</v>
      </c>
      <c r="AV1956" s="173">
        <v>0.5</v>
      </c>
      <c r="AW1956" s="173">
        <v>0.5</v>
      </c>
      <c r="AX1956" s="173">
        <v>0.5</v>
      </c>
      <c r="AY1956" s="173"/>
      <c r="AZ1956" s="211">
        <f t="shared" si="272"/>
        <v>1.5</v>
      </c>
      <c r="BA1956" s="211">
        <f t="shared" si="273"/>
        <v>2.5</v>
      </c>
      <c r="BB1956" s="205">
        <f t="shared" si="267"/>
        <v>147573</v>
      </c>
      <c r="BC1956" s="205">
        <f t="shared" si="268"/>
        <v>116444</v>
      </c>
      <c r="BD1956" s="205">
        <f t="shared" si="269"/>
        <v>31129</v>
      </c>
      <c r="BE1956" s="205">
        <f t="shared" si="270"/>
        <v>0</v>
      </c>
      <c r="BF1956" s="175">
        <v>116444</v>
      </c>
      <c r="BG1956" s="175">
        <v>16764</v>
      </c>
      <c r="BH1956" s="175">
        <v>31129</v>
      </c>
      <c r="BI1956" s="175">
        <v>31129</v>
      </c>
      <c r="BJ1956" s="175"/>
      <c r="BK1956" s="175">
        <v>41043</v>
      </c>
      <c r="BL1956" s="175">
        <v>4867</v>
      </c>
      <c r="BM1956" s="175">
        <v>12707</v>
      </c>
      <c r="BN1956" s="175">
        <v>5309</v>
      </c>
      <c r="BO1956" s="175">
        <v>4625</v>
      </c>
      <c r="BP1956" s="198">
        <f t="shared" si="271"/>
        <v>35754</v>
      </c>
    </row>
    <row r="1957" spans="1:68" s="116" customFormat="1" x14ac:dyDescent="0.15">
      <c r="A1957" s="117">
        <v>4022502003</v>
      </c>
      <c r="B1957" s="118" t="s">
        <v>2838</v>
      </c>
      <c r="C1957" s="118" t="s">
        <v>2791</v>
      </c>
      <c r="D1957" s="118" t="s">
        <v>2837</v>
      </c>
      <c r="E1957" s="118" t="s">
        <v>5136</v>
      </c>
      <c r="F1957" s="120">
        <v>17</v>
      </c>
      <c r="G1957" s="119">
        <v>39366</v>
      </c>
      <c r="H1957" s="119"/>
      <c r="I1957" s="120" t="s">
        <v>5820</v>
      </c>
      <c r="J1957" s="120">
        <v>290</v>
      </c>
      <c r="K1957" s="120">
        <v>39366</v>
      </c>
      <c r="L1957" s="120">
        <v>0.372</v>
      </c>
      <c r="M1957" s="121" t="s">
        <v>5668</v>
      </c>
      <c r="N1957" s="120">
        <v>1</v>
      </c>
      <c r="O1957" s="119">
        <v>130</v>
      </c>
      <c r="P1957" s="119"/>
      <c r="Q1957" s="119"/>
      <c r="R1957" s="120" t="s">
        <v>5658</v>
      </c>
      <c r="S1957" s="120">
        <v>0.2</v>
      </c>
      <c r="T1957" s="120"/>
      <c r="U1957" s="120"/>
      <c r="V1957" s="172">
        <v>42.9</v>
      </c>
      <c r="W1957" s="172">
        <v>2.2000000000000002</v>
      </c>
      <c r="X1957" s="172">
        <v>28.8</v>
      </c>
      <c r="Y1957" s="172">
        <v>1.8</v>
      </c>
      <c r="Z1957" s="172">
        <v>10.1</v>
      </c>
      <c r="AA1957" s="123"/>
      <c r="AB1957" s="123"/>
      <c r="AC1957" s="123">
        <v>13</v>
      </c>
      <c r="AD1957" s="123"/>
      <c r="AE1957" s="123"/>
      <c r="AF1957" s="123"/>
      <c r="AG1957" s="214"/>
      <c r="AH1957" s="229" t="str">
        <f t="shared" si="266"/>
        <v>a3</v>
      </c>
      <c r="AI1957" s="122"/>
      <c r="AJ1957" s="122"/>
      <c r="AK1957" s="122"/>
      <c r="AL1957" s="122"/>
      <c r="AM1957" s="122"/>
      <c r="AN1957" s="173">
        <v>1</v>
      </c>
      <c r="AO1957" s="173"/>
      <c r="AP1957" s="173"/>
      <c r="AQ1957" s="173"/>
      <c r="AR1957" s="173"/>
      <c r="AS1957" s="173"/>
      <c r="AT1957" s="173"/>
      <c r="AU1957" s="173"/>
      <c r="AV1957" s="173"/>
      <c r="AW1957" s="173"/>
      <c r="AX1957" s="173"/>
      <c r="AY1957" s="173"/>
      <c r="AZ1957" s="211">
        <f t="shared" si="272"/>
        <v>1</v>
      </c>
      <c r="BA1957" s="211"/>
      <c r="BB1957" s="205">
        <f t="shared" si="267"/>
        <v>9465</v>
      </c>
      <c r="BC1957" s="205">
        <f t="shared" si="268"/>
        <v>6779</v>
      </c>
      <c r="BD1957" s="205">
        <f t="shared" si="269"/>
        <v>2687</v>
      </c>
      <c r="BE1957" s="205">
        <f t="shared" si="270"/>
        <v>1</v>
      </c>
      <c r="BF1957" s="175">
        <v>6778</v>
      </c>
      <c r="BG1957" s="175">
        <v>576</v>
      </c>
      <c r="BH1957" s="175">
        <v>2686</v>
      </c>
      <c r="BI1957" s="175">
        <v>2686</v>
      </c>
      <c r="BJ1957" s="175"/>
      <c r="BK1957" s="175">
        <v>962</v>
      </c>
      <c r="BL1957" s="175"/>
      <c r="BM1957" s="175">
        <v>1094</v>
      </c>
      <c r="BN1957" s="175"/>
      <c r="BO1957" s="175">
        <v>1461</v>
      </c>
      <c r="BP1957" s="198">
        <f t="shared" si="271"/>
        <v>4147</v>
      </c>
    </row>
    <row r="1958" spans="1:68" s="116" customFormat="1" x14ac:dyDescent="0.15">
      <c r="A1958" s="117">
        <v>4022802001</v>
      </c>
      <c r="B1958" s="118" t="s">
        <v>2839</v>
      </c>
      <c r="C1958" s="118" t="s">
        <v>2791</v>
      </c>
      <c r="D1958" s="118" t="s">
        <v>2840</v>
      </c>
      <c r="E1958" s="118" t="s">
        <v>5137</v>
      </c>
      <c r="F1958" s="120">
        <v>16</v>
      </c>
      <c r="G1958" s="119"/>
      <c r="H1958" s="119"/>
      <c r="I1958" s="120" t="s">
        <v>5820</v>
      </c>
      <c r="J1958" s="120">
        <v>2300</v>
      </c>
      <c r="K1958" s="120">
        <v>484585</v>
      </c>
      <c r="L1958" s="120">
        <v>0.57699999999999996</v>
      </c>
      <c r="M1958" s="121" t="s">
        <v>5657</v>
      </c>
      <c r="N1958" s="120">
        <v>1</v>
      </c>
      <c r="O1958" s="119">
        <v>265.2</v>
      </c>
      <c r="P1958" s="119">
        <v>50.4</v>
      </c>
      <c r="Q1958" s="119">
        <v>1.4</v>
      </c>
      <c r="R1958" s="120" t="s">
        <v>5660</v>
      </c>
      <c r="S1958" s="120">
        <v>0.6</v>
      </c>
      <c r="T1958" s="120"/>
      <c r="U1958" s="120"/>
      <c r="V1958" s="172">
        <v>477.6</v>
      </c>
      <c r="W1958" s="172"/>
      <c r="X1958" s="172">
        <v>282.39999999999998</v>
      </c>
      <c r="Y1958" s="172">
        <v>68.8</v>
      </c>
      <c r="Z1958" s="172">
        <v>126.4</v>
      </c>
      <c r="AA1958" s="123">
        <v>6185</v>
      </c>
      <c r="AB1958" s="123"/>
      <c r="AC1958" s="123">
        <v>469</v>
      </c>
      <c r="AD1958" s="123"/>
      <c r="AE1958" s="123"/>
      <c r="AF1958" s="123"/>
      <c r="AG1958" s="214"/>
      <c r="AH1958" s="229" t="str">
        <f t="shared" si="266"/>
        <v>a3</v>
      </c>
      <c r="AI1958" s="122"/>
      <c r="AJ1958" s="122"/>
      <c r="AK1958" s="122"/>
      <c r="AL1958" s="122"/>
      <c r="AM1958" s="122"/>
      <c r="AN1958" s="173">
        <v>3</v>
      </c>
      <c r="AO1958" s="173"/>
      <c r="AP1958" s="173"/>
      <c r="AQ1958" s="173"/>
      <c r="AR1958" s="173"/>
      <c r="AS1958" s="173">
        <v>1</v>
      </c>
      <c r="AT1958" s="173">
        <v>1</v>
      </c>
      <c r="AU1958" s="173">
        <v>1</v>
      </c>
      <c r="AV1958" s="173">
        <v>1</v>
      </c>
      <c r="AW1958" s="173">
        <v>1</v>
      </c>
      <c r="AX1958" s="173">
        <v>1</v>
      </c>
      <c r="AY1958" s="173"/>
      <c r="AZ1958" s="211">
        <f t="shared" si="272"/>
        <v>4</v>
      </c>
      <c r="BA1958" s="211">
        <f t="shared" si="273"/>
        <v>5</v>
      </c>
      <c r="BB1958" s="205">
        <f t="shared" si="267"/>
        <v>75592</v>
      </c>
      <c r="BC1958" s="205">
        <f t="shared" si="268"/>
        <v>57341</v>
      </c>
      <c r="BD1958" s="205">
        <f t="shared" si="269"/>
        <v>18981</v>
      </c>
      <c r="BE1958" s="205">
        <f t="shared" si="270"/>
        <v>730</v>
      </c>
      <c r="BF1958" s="175">
        <v>56611</v>
      </c>
      <c r="BG1958" s="175"/>
      <c r="BH1958" s="175">
        <v>32552</v>
      </c>
      <c r="BI1958" s="175">
        <v>18251</v>
      </c>
      <c r="BJ1958" s="175"/>
      <c r="BK1958" s="175">
        <v>5044</v>
      </c>
      <c r="BL1958" s="175">
        <v>2590</v>
      </c>
      <c r="BM1958" s="175">
        <v>7296</v>
      </c>
      <c r="BN1958" s="175">
        <v>5423</v>
      </c>
      <c r="BO1958" s="175">
        <v>4436</v>
      </c>
      <c r="BP1958" s="198">
        <f t="shared" si="271"/>
        <v>36988</v>
      </c>
    </row>
    <row r="1959" spans="1:68" s="116" customFormat="1" x14ac:dyDescent="0.15">
      <c r="A1959" s="117">
        <v>4022802002</v>
      </c>
      <c r="B1959" s="118" t="s">
        <v>2841</v>
      </c>
      <c r="C1959" s="118" t="s">
        <v>2791</v>
      </c>
      <c r="D1959" s="118" t="s">
        <v>2840</v>
      </c>
      <c r="E1959" s="118" t="s">
        <v>5138</v>
      </c>
      <c r="F1959" s="120">
        <v>5</v>
      </c>
      <c r="G1959" s="119"/>
      <c r="H1959" s="119"/>
      <c r="I1959" s="120" t="s">
        <v>5820</v>
      </c>
      <c r="J1959" s="120">
        <v>1010</v>
      </c>
      <c r="K1959" s="120">
        <v>97903</v>
      </c>
      <c r="L1959" s="120">
        <v>0.26600000000000001</v>
      </c>
      <c r="M1959" s="121" t="s">
        <v>5657</v>
      </c>
      <c r="N1959" s="120">
        <v>1</v>
      </c>
      <c r="O1959" s="119">
        <v>228.1</v>
      </c>
      <c r="P1959" s="119">
        <v>30.5</v>
      </c>
      <c r="Q1959" s="119">
        <v>0.9</v>
      </c>
      <c r="R1959" s="120" t="s">
        <v>5660</v>
      </c>
      <c r="S1959" s="120">
        <v>0.3</v>
      </c>
      <c r="T1959" s="120"/>
      <c r="U1959" s="120"/>
      <c r="V1959" s="172">
        <v>251.5</v>
      </c>
      <c r="W1959" s="172"/>
      <c r="X1959" s="172">
        <v>222.9</v>
      </c>
      <c r="Y1959" s="172">
        <v>28.6</v>
      </c>
      <c r="Z1959" s="172"/>
      <c r="AA1959" s="123"/>
      <c r="AB1959" s="123"/>
      <c r="AC1959" s="123">
        <v>47</v>
      </c>
      <c r="AD1959" s="123"/>
      <c r="AE1959" s="123"/>
      <c r="AF1959" s="123"/>
      <c r="AG1959" s="214"/>
      <c r="AH1959" s="229" t="str">
        <f t="shared" si="266"/>
        <v>a3</v>
      </c>
      <c r="AI1959" s="122"/>
      <c r="AJ1959" s="122"/>
      <c r="AK1959" s="122"/>
      <c r="AL1959" s="122"/>
      <c r="AM1959" s="122"/>
      <c r="AN1959" s="173">
        <v>3</v>
      </c>
      <c r="AO1959" s="173" t="s">
        <v>3186</v>
      </c>
      <c r="AP1959" s="173" t="s">
        <v>3186</v>
      </c>
      <c r="AQ1959" s="173" t="s">
        <v>3186</v>
      </c>
      <c r="AR1959" s="173" t="s">
        <v>3186</v>
      </c>
      <c r="AS1959" s="173"/>
      <c r="AT1959" s="173">
        <v>0.5</v>
      </c>
      <c r="AU1959" s="173">
        <v>0.6</v>
      </c>
      <c r="AV1959" s="173"/>
      <c r="AW1959" s="173"/>
      <c r="AX1959" s="173">
        <v>1</v>
      </c>
      <c r="AY1959" s="173"/>
      <c r="AZ1959" s="211">
        <f t="shared" si="272"/>
        <v>3</v>
      </c>
      <c r="BA1959" s="211">
        <f t="shared" si="273"/>
        <v>2.1</v>
      </c>
      <c r="BB1959" s="205">
        <f t="shared" si="267"/>
        <v>19894</v>
      </c>
      <c r="BC1959" s="205">
        <f t="shared" si="268"/>
        <v>14888</v>
      </c>
      <c r="BD1959" s="205">
        <f t="shared" si="269"/>
        <v>5206</v>
      </c>
      <c r="BE1959" s="205">
        <f t="shared" si="270"/>
        <v>200</v>
      </c>
      <c r="BF1959" s="175">
        <v>14688</v>
      </c>
      <c r="BG1959" s="175"/>
      <c r="BH1959" s="175">
        <v>8950</v>
      </c>
      <c r="BI1959" s="175">
        <v>5006</v>
      </c>
      <c r="BJ1959" s="175"/>
      <c r="BK1959" s="175">
        <v>904</v>
      </c>
      <c r="BL1959" s="175">
        <v>928</v>
      </c>
      <c r="BM1959" s="175">
        <v>2670</v>
      </c>
      <c r="BN1959" s="175">
        <v>465</v>
      </c>
      <c r="BO1959" s="175">
        <v>971</v>
      </c>
      <c r="BP1959" s="198">
        <f t="shared" si="271"/>
        <v>9921</v>
      </c>
    </row>
    <row r="1960" spans="1:68" s="116" customFormat="1" x14ac:dyDescent="0.15">
      <c r="A1960" s="117">
        <v>4022901001</v>
      </c>
      <c r="B1960" s="118" t="s">
        <v>2842</v>
      </c>
      <c r="C1960" s="118" t="s">
        <v>2791</v>
      </c>
      <c r="D1960" s="118" t="s">
        <v>2843</v>
      </c>
      <c r="E1960" s="118" t="s">
        <v>5139</v>
      </c>
      <c r="F1960" s="120">
        <v>18</v>
      </c>
      <c r="G1960" s="119">
        <v>75090</v>
      </c>
      <c r="H1960" s="119"/>
      <c r="I1960" s="120" t="s">
        <v>5820</v>
      </c>
      <c r="J1960" s="120">
        <v>620</v>
      </c>
      <c r="K1960" s="120">
        <v>75090</v>
      </c>
      <c r="L1960" s="120">
        <v>0.33200000000000002</v>
      </c>
      <c r="M1960" s="121" t="s">
        <v>5667</v>
      </c>
      <c r="N1960" s="120">
        <v>1</v>
      </c>
      <c r="O1960" s="119">
        <v>167</v>
      </c>
      <c r="P1960" s="119"/>
      <c r="Q1960" s="119"/>
      <c r="R1960" s="120" t="s">
        <v>5658</v>
      </c>
      <c r="S1960" s="120">
        <v>0.2</v>
      </c>
      <c r="T1960" s="120"/>
      <c r="U1960" s="120"/>
      <c r="V1960" s="172">
        <v>107.4</v>
      </c>
      <c r="W1960" s="172"/>
      <c r="X1960" s="172">
        <v>106</v>
      </c>
      <c r="Y1960" s="172"/>
      <c r="Z1960" s="172">
        <v>1.4</v>
      </c>
      <c r="AA1960" s="123">
        <v>251</v>
      </c>
      <c r="AB1960" s="123"/>
      <c r="AC1960" s="123">
        <v>16</v>
      </c>
      <c r="AD1960" s="123"/>
      <c r="AE1960" s="123"/>
      <c r="AF1960" s="123"/>
      <c r="AG1960" s="214"/>
      <c r="AH1960" s="229" t="str">
        <f t="shared" si="266"/>
        <v>a3</v>
      </c>
      <c r="AI1960" s="122"/>
      <c r="AJ1960" s="122"/>
      <c r="AK1960" s="122"/>
      <c r="AL1960" s="122"/>
      <c r="AM1960" s="122"/>
      <c r="AN1960" s="173">
        <v>4</v>
      </c>
      <c r="AO1960" s="173"/>
      <c r="AP1960" s="173"/>
      <c r="AQ1960" s="173"/>
      <c r="AR1960" s="173"/>
      <c r="AS1960" s="173"/>
      <c r="AT1960" s="173">
        <v>1</v>
      </c>
      <c r="AU1960" s="173">
        <v>1</v>
      </c>
      <c r="AV1960" s="173">
        <v>1</v>
      </c>
      <c r="AW1960" s="173">
        <v>1</v>
      </c>
      <c r="AX1960" s="173">
        <v>1</v>
      </c>
      <c r="AY1960" s="173"/>
      <c r="AZ1960" s="211">
        <f t="shared" si="272"/>
        <v>4</v>
      </c>
      <c r="BA1960" s="211">
        <f t="shared" si="273"/>
        <v>5</v>
      </c>
      <c r="BB1960" s="205">
        <f t="shared" si="267"/>
        <v>15727</v>
      </c>
      <c r="BC1960" s="205">
        <f t="shared" si="268"/>
        <v>15727</v>
      </c>
      <c r="BD1960" s="205">
        <f t="shared" si="269"/>
        <v>0</v>
      </c>
      <c r="BE1960" s="205">
        <f t="shared" si="270"/>
        <v>0</v>
      </c>
      <c r="BF1960" s="175">
        <v>15727</v>
      </c>
      <c r="BG1960" s="175">
        <v>8059</v>
      </c>
      <c r="BH1960" s="175">
        <v>4200</v>
      </c>
      <c r="BI1960" s="175"/>
      <c r="BJ1960" s="175"/>
      <c r="BK1960" s="175">
        <v>194</v>
      </c>
      <c r="BL1960" s="175">
        <v>48</v>
      </c>
      <c r="BM1960" s="175">
        <v>2096</v>
      </c>
      <c r="BN1960" s="175">
        <v>17</v>
      </c>
      <c r="BO1960" s="175">
        <v>1113</v>
      </c>
      <c r="BP1960" s="198">
        <f t="shared" si="271"/>
        <v>5313</v>
      </c>
    </row>
    <row r="1961" spans="1:68" s="116" customFormat="1" x14ac:dyDescent="0.15">
      <c r="A1961" s="117">
        <v>4023001001</v>
      </c>
      <c r="B1961" s="118" t="s">
        <v>2844</v>
      </c>
      <c r="C1961" s="118" t="s">
        <v>2791</v>
      </c>
      <c r="D1961" s="118" t="s">
        <v>2845</v>
      </c>
      <c r="E1961" s="118" t="s">
        <v>5140</v>
      </c>
      <c r="F1961" s="120">
        <v>22</v>
      </c>
      <c r="G1961" s="119">
        <v>5992300</v>
      </c>
      <c r="H1961" s="119"/>
      <c r="I1961" s="120" t="s">
        <v>5820</v>
      </c>
      <c r="J1961" s="120">
        <v>23500</v>
      </c>
      <c r="K1961" s="120">
        <v>5992300</v>
      </c>
      <c r="L1961" s="120">
        <v>0.69899999999999995</v>
      </c>
      <c r="M1961" s="121" t="s">
        <v>5654</v>
      </c>
      <c r="N1961" s="120">
        <v>1</v>
      </c>
      <c r="O1961" s="119">
        <v>200</v>
      </c>
      <c r="P1961" s="119">
        <v>40</v>
      </c>
      <c r="Q1961" s="119">
        <v>3.9</v>
      </c>
      <c r="R1961" s="120" t="s">
        <v>5655</v>
      </c>
      <c r="S1961" s="120">
        <v>55.8</v>
      </c>
      <c r="T1961" s="120"/>
      <c r="U1961" s="120"/>
      <c r="V1961" s="172">
        <v>2211.8000000000002</v>
      </c>
      <c r="W1961" s="172">
        <v>488.5</v>
      </c>
      <c r="X1961" s="172">
        <v>1365.2</v>
      </c>
      <c r="Y1961" s="172">
        <v>290.60000000000002</v>
      </c>
      <c r="Z1961" s="172">
        <v>67.5</v>
      </c>
      <c r="AA1961" s="123">
        <v>53442.2</v>
      </c>
      <c r="AB1961" s="123">
        <v>164014.49999999988</v>
      </c>
      <c r="AC1961" s="123">
        <v>3740</v>
      </c>
      <c r="AD1961" s="123"/>
      <c r="AE1961" s="123"/>
      <c r="AF1961" s="123"/>
      <c r="AG1961" s="214"/>
      <c r="AH1961" s="229" t="str">
        <f t="shared" si="266"/>
        <v>a3</v>
      </c>
      <c r="AI1961" s="122"/>
      <c r="AJ1961" s="122"/>
      <c r="AK1961" s="122"/>
      <c r="AL1961" s="122"/>
      <c r="AM1961" s="122"/>
      <c r="AN1961" s="173">
        <v>1</v>
      </c>
      <c r="AO1961" s="173" t="s">
        <v>3186</v>
      </c>
      <c r="AP1961" s="173" t="s">
        <v>3186</v>
      </c>
      <c r="AQ1961" s="173" t="s">
        <v>3186</v>
      </c>
      <c r="AR1961" s="173" t="s">
        <v>3186</v>
      </c>
      <c r="AS1961" s="173">
        <v>1</v>
      </c>
      <c r="AT1961" s="173">
        <v>2</v>
      </c>
      <c r="AU1961" s="173">
        <v>6</v>
      </c>
      <c r="AV1961" s="173">
        <v>1</v>
      </c>
      <c r="AW1961" s="173">
        <v>1</v>
      </c>
      <c r="AX1961" s="173">
        <v>1</v>
      </c>
      <c r="AY1961" s="173">
        <v>5</v>
      </c>
      <c r="AZ1961" s="211">
        <f t="shared" si="272"/>
        <v>2</v>
      </c>
      <c r="BA1961" s="211">
        <f t="shared" si="273"/>
        <v>16</v>
      </c>
      <c r="BB1961" s="205">
        <f t="shared" si="267"/>
        <v>239307</v>
      </c>
      <c r="BC1961" s="205">
        <f t="shared" si="268"/>
        <v>239307</v>
      </c>
      <c r="BD1961" s="205">
        <f t="shared" si="269"/>
        <v>0</v>
      </c>
      <c r="BE1961" s="205">
        <f t="shared" si="270"/>
        <v>0</v>
      </c>
      <c r="BF1961" s="175">
        <v>239307</v>
      </c>
      <c r="BG1961" s="175"/>
      <c r="BH1961" s="175">
        <v>238287</v>
      </c>
      <c r="BI1961" s="175"/>
      <c r="BJ1961" s="175"/>
      <c r="BK1961" s="175"/>
      <c r="BL1961" s="175">
        <v>789</v>
      </c>
      <c r="BM1961" s="175"/>
      <c r="BN1961" s="175"/>
      <c r="BO1961" s="175">
        <v>231</v>
      </c>
      <c r="BP1961" s="198">
        <f t="shared" si="271"/>
        <v>238518</v>
      </c>
    </row>
    <row r="1962" spans="1:68" s="116" customFormat="1" x14ac:dyDescent="0.15">
      <c r="A1962" s="117">
        <v>4023002002</v>
      </c>
      <c r="B1962" s="118" t="s">
        <v>2846</v>
      </c>
      <c r="C1962" s="118" t="s">
        <v>2791</v>
      </c>
      <c r="D1962" s="118" t="s">
        <v>2845</v>
      </c>
      <c r="E1962" s="118" t="s">
        <v>5141</v>
      </c>
      <c r="F1962" s="120">
        <v>17</v>
      </c>
      <c r="G1962" s="119">
        <v>78955</v>
      </c>
      <c r="H1962" s="119"/>
      <c r="I1962" s="120" t="s">
        <v>5820</v>
      </c>
      <c r="J1962" s="120">
        <v>650</v>
      </c>
      <c r="K1962" s="120">
        <v>78955</v>
      </c>
      <c r="L1962" s="120">
        <v>0.33300000000000002</v>
      </c>
      <c r="M1962" s="121" t="s">
        <v>5657</v>
      </c>
      <c r="N1962" s="120">
        <v>1</v>
      </c>
      <c r="O1962" s="119">
        <v>150</v>
      </c>
      <c r="P1962" s="119">
        <v>23</v>
      </c>
      <c r="Q1962" s="119">
        <v>2.2000000000000002</v>
      </c>
      <c r="R1962" s="120" t="s">
        <v>5658</v>
      </c>
      <c r="S1962" s="120">
        <v>0.2</v>
      </c>
      <c r="T1962" s="120"/>
      <c r="U1962" s="120"/>
      <c r="V1962" s="172">
        <v>146.80000000000001</v>
      </c>
      <c r="W1962" s="172">
        <v>15</v>
      </c>
      <c r="X1962" s="172">
        <v>98.3</v>
      </c>
      <c r="Y1962" s="172">
        <v>29</v>
      </c>
      <c r="Z1962" s="172">
        <v>4.5</v>
      </c>
      <c r="AA1962" s="123"/>
      <c r="AB1962" s="123"/>
      <c r="AC1962" s="123">
        <v>58</v>
      </c>
      <c r="AD1962" s="123"/>
      <c r="AE1962" s="123"/>
      <c r="AF1962" s="123"/>
      <c r="AG1962" s="214"/>
      <c r="AH1962" s="229" t="str">
        <f t="shared" si="266"/>
        <v>a3</v>
      </c>
      <c r="AI1962" s="122"/>
      <c r="AJ1962" s="122"/>
      <c r="AK1962" s="122"/>
      <c r="AL1962" s="122"/>
      <c r="AM1962" s="122"/>
      <c r="AN1962" s="173" t="s">
        <v>3186</v>
      </c>
      <c r="AO1962" s="173" t="s">
        <v>3186</v>
      </c>
      <c r="AP1962" s="173" t="s">
        <v>3186</v>
      </c>
      <c r="AQ1962" s="173" t="s">
        <v>3186</v>
      </c>
      <c r="AR1962" s="173" t="s">
        <v>3186</v>
      </c>
      <c r="AS1962" s="173">
        <v>2</v>
      </c>
      <c r="AT1962" s="173">
        <v>1</v>
      </c>
      <c r="AU1962" s="173">
        <v>1</v>
      </c>
      <c r="AV1962" s="173">
        <v>1</v>
      </c>
      <c r="AW1962" s="173">
        <v>1</v>
      </c>
      <c r="AX1962" s="173">
        <v>1</v>
      </c>
      <c r="AY1962" s="173"/>
      <c r="AZ1962" s="211">
        <f t="shared" si="272"/>
        <v>2</v>
      </c>
      <c r="BA1962" s="211">
        <f t="shared" si="273"/>
        <v>5</v>
      </c>
      <c r="BB1962" s="205">
        <f t="shared" si="267"/>
        <v>10093</v>
      </c>
      <c r="BC1962" s="205">
        <f t="shared" si="268"/>
        <v>10093</v>
      </c>
      <c r="BD1962" s="205">
        <f t="shared" si="269"/>
        <v>0</v>
      </c>
      <c r="BE1962" s="205">
        <f t="shared" si="270"/>
        <v>0</v>
      </c>
      <c r="BF1962" s="175">
        <v>10093</v>
      </c>
      <c r="BG1962" s="175"/>
      <c r="BH1962" s="175">
        <v>10088</v>
      </c>
      <c r="BI1962" s="175"/>
      <c r="BJ1962" s="175"/>
      <c r="BK1962" s="175"/>
      <c r="BL1962" s="175"/>
      <c r="BM1962" s="175"/>
      <c r="BN1962" s="175"/>
      <c r="BO1962" s="175">
        <v>5</v>
      </c>
      <c r="BP1962" s="198">
        <f t="shared" si="271"/>
        <v>10093</v>
      </c>
    </row>
    <row r="1963" spans="1:68" s="116" customFormat="1" x14ac:dyDescent="0.15">
      <c r="A1963" s="117">
        <v>4034501001</v>
      </c>
      <c r="B1963" s="118" t="s">
        <v>2847</v>
      </c>
      <c r="C1963" s="118" t="s">
        <v>2791</v>
      </c>
      <c r="D1963" s="118" t="s">
        <v>2848</v>
      </c>
      <c r="E1963" s="118" t="s">
        <v>5142</v>
      </c>
      <c r="F1963" s="120">
        <v>3</v>
      </c>
      <c r="G1963" s="119"/>
      <c r="H1963" s="119"/>
      <c r="I1963" s="120" t="s">
        <v>5820</v>
      </c>
      <c r="J1963" s="120">
        <v>5530</v>
      </c>
      <c r="K1963" s="120">
        <v>778951</v>
      </c>
      <c r="L1963" s="120">
        <v>0.38600000000000001</v>
      </c>
      <c r="M1963" s="121" t="s">
        <v>5670</v>
      </c>
      <c r="N1963" s="120">
        <v>1</v>
      </c>
      <c r="O1963" s="119">
        <v>276.7</v>
      </c>
      <c r="P1963" s="119"/>
      <c r="Q1963" s="119"/>
      <c r="R1963" s="120"/>
      <c r="S1963" s="120"/>
      <c r="T1963" s="120"/>
      <c r="U1963" s="120"/>
      <c r="V1963" s="172">
        <v>1102</v>
      </c>
      <c r="W1963" s="172"/>
      <c r="X1963" s="172">
        <v>684</v>
      </c>
      <c r="Y1963" s="172">
        <v>156</v>
      </c>
      <c r="Z1963" s="172">
        <v>262</v>
      </c>
      <c r="AA1963" s="123"/>
      <c r="AB1963" s="123"/>
      <c r="AC1963" s="123">
        <v>850</v>
      </c>
      <c r="AD1963" s="123"/>
      <c r="AE1963" s="123"/>
      <c r="AF1963" s="123"/>
      <c r="AG1963" s="214"/>
      <c r="AH1963" s="229" t="str">
        <f t="shared" si="266"/>
        <v>a3</v>
      </c>
      <c r="AI1963" s="122"/>
      <c r="AJ1963" s="122"/>
      <c r="AK1963" s="122"/>
      <c r="AL1963" s="122"/>
      <c r="AM1963" s="122"/>
      <c r="AN1963" s="173">
        <v>0.5</v>
      </c>
      <c r="AO1963" s="173"/>
      <c r="AP1963" s="173"/>
      <c r="AQ1963" s="173"/>
      <c r="AR1963" s="173"/>
      <c r="AS1963" s="173"/>
      <c r="AT1963" s="173">
        <v>0.5</v>
      </c>
      <c r="AU1963" s="173">
        <v>0.5</v>
      </c>
      <c r="AV1963" s="173">
        <v>0.5</v>
      </c>
      <c r="AW1963" s="173">
        <v>0.5</v>
      </c>
      <c r="AX1963" s="173">
        <v>0.5</v>
      </c>
      <c r="AY1963" s="173">
        <v>0.5</v>
      </c>
      <c r="AZ1963" s="211">
        <f t="shared" si="272"/>
        <v>0.5</v>
      </c>
      <c r="BA1963" s="211">
        <f t="shared" si="273"/>
        <v>3</v>
      </c>
      <c r="BB1963" s="205">
        <f t="shared" si="267"/>
        <v>82630</v>
      </c>
      <c r="BC1963" s="205">
        <f t="shared" si="268"/>
        <v>66630</v>
      </c>
      <c r="BD1963" s="205">
        <f t="shared" si="269"/>
        <v>20364</v>
      </c>
      <c r="BE1963" s="205">
        <f t="shared" si="270"/>
        <v>4364</v>
      </c>
      <c r="BF1963" s="175">
        <v>62266</v>
      </c>
      <c r="BG1963" s="175"/>
      <c r="BH1963" s="175">
        <v>26413</v>
      </c>
      <c r="BI1963" s="175">
        <v>16000</v>
      </c>
      <c r="BJ1963" s="175"/>
      <c r="BK1963" s="175">
        <v>8168</v>
      </c>
      <c r="BL1963" s="175"/>
      <c r="BM1963" s="175">
        <v>13877</v>
      </c>
      <c r="BN1963" s="175">
        <v>2256</v>
      </c>
      <c r="BO1963" s="175">
        <v>15916</v>
      </c>
      <c r="BP1963" s="198">
        <f t="shared" si="271"/>
        <v>42329</v>
      </c>
    </row>
    <row r="1964" spans="1:68" s="116" customFormat="1" x14ac:dyDescent="0.15">
      <c r="A1964" s="117">
        <v>4038101001</v>
      </c>
      <c r="B1964" s="118" t="s">
        <v>2849</v>
      </c>
      <c r="C1964" s="118" t="s">
        <v>2791</v>
      </c>
      <c r="D1964" s="118" t="s">
        <v>2850</v>
      </c>
      <c r="E1964" s="118" t="s">
        <v>5143</v>
      </c>
      <c r="F1964" s="120">
        <v>31</v>
      </c>
      <c r="G1964" s="119">
        <v>1681377</v>
      </c>
      <c r="H1964" s="119"/>
      <c r="I1964" s="120" t="s">
        <v>5820</v>
      </c>
      <c r="J1964" s="120">
        <v>9840</v>
      </c>
      <c r="K1964" s="120">
        <v>1681377</v>
      </c>
      <c r="L1964" s="120">
        <v>0.46800000000000003</v>
      </c>
      <c r="M1964" s="121" t="s">
        <v>5654</v>
      </c>
      <c r="N1964" s="120">
        <v>1</v>
      </c>
      <c r="O1964" s="119">
        <v>222</v>
      </c>
      <c r="P1964" s="119">
        <v>46.5</v>
      </c>
      <c r="Q1964" s="119">
        <v>5.03</v>
      </c>
      <c r="R1964" s="120" t="s">
        <v>5655</v>
      </c>
      <c r="S1964" s="120">
        <v>26.2</v>
      </c>
      <c r="T1964" s="120"/>
      <c r="U1964" s="120"/>
      <c r="V1964" s="172">
        <v>1199.5999999999999</v>
      </c>
      <c r="W1964" s="172"/>
      <c r="X1964" s="172">
        <v>690.4</v>
      </c>
      <c r="Y1964" s="172">
        <v>435.4</v>
      </c>
      <c r="Z1964" s="172">
        <v>73.8</v>
      </c>
      <c r="AA1964" s="123">
        <v>5967</v>
      </c>
      <c r="AB1964" s="123">
        <v>27468.599999999969</v>
      </c>
      <c r="AC1964" s="123">
        <v>708</v>
      </c>
      <c r="AD1964" s="123"/>
      <c r="AE1964" s="123"/>
      <c r="AF1964" s="123"/>
      <c r="AG1964" s="214"/>
      <c r="AH1964" s="229" t="str">
        <f t="shared" si="266"/>
        <v>a3</v>
      </c>
      <c r="AI1964" s="122"/>
      <c r="AJ1964" s="122"/>
      <c r="AK1964" s="122"/>
      <c r="AL1964" s="122"/>
      <c r="AM1964" s="122"/>
      <c r="AN1964" s="173">
        <v>2</v>
      </c>
      <c r="AO1964" s="173">
        <v>0.8</v>
      </c>
      <c r="AP1964" s="173">
        <v>0.8</v>
      </c>
      <c r="AQ1964" s="173"/>
      <c r="AR1964" s="173">
        <v>1</v>
      </c>
      <c r="AS1964" s="173">
        <v>1</v>
      </c>
      <c r="AT1964" s="173">
        <v>2</v>
      </c>
      <c r="AU1964" s="173">
        <v>2</v>
      </c>
      <c r="AV1964" s="173">
        <v>1.5</v>
      </c>
      <c r="AW1964" s="173">
        <v>1.5</v>
      </c>
      <c r="AX1964" s="173">
        <v>1.5</v>
      </c>
      <c r="AY1964" s="173">
        <v>0.5</v>
      </c>
      <c r="AZ1964" s="211">
        <f t="shared" si="272"/>
        <v>5.6</v>
      </c>
      <c r="BA1964" s="211">
        <f t="shared" si="273"/>
        <v>9</v>
      </c>
      <c r="BB1964" s="205">
        <f t="shared" si="267"/>
        <v>218219</v>
      </c>
      <c r="BC1964" s="205">
        <f t="shared" si="268"/>
        <v>149350</v>
      </c>
      <c r="BD1964" s="205">
        <f t="shared" si="269"/>
        <v>79160</v>
      </c>
      <c r="BE1964" s="205">
        <f t="shared" si="270"/>
        <v>10291</v>
      </c>
      <c r="BF1964" s="175">
        <v>139059</v>
      </c>
      <c r="BG1964" s="175"/>
      <c r="BH1964" s="175">
        <v>79160</v>
      </c>
      <c r="BI1964" s="175">
        <v>63328</v>
      </c>
      <c r="BJ1964" s="175">
        <v>5541</v>
      </c>
      <c r="BK1964" s="175">
        <v>14084</v>
      </c>
      <c r="BL1964" s="175">
        <v>9127</v>
      </c>
      <c r="BM1964" s="175">
        <v>13964</v>
      </c>
      <c r="BN1964" s="175">
        <v>10036</v>
      </c>
      <c r="BO1964" s="175">
        <v>22979</v>
      </c>
      <c r="BP1964" s="198">
        <f t="shared" si="271"/>
        <v>102139</v>
      </c>
    </row>
    <row r="1965" spans="1:68" s="116" customFormat="1" x14ac:dyDescent="0.15">
      <c r="A1965" s="117">
        <v>4038301001</v>
      </c>
      <c r="B1965" s="118" t="s">
        <v>2851</v>
      </c>
      <c r="C1965" s="118" t="s">
        <v>2791</v>
      </c>
      <c r="D1965" s="118" t="s">
        <v>2852</v>
      </c>
      <c r="E1965" s="118" t="s">
        <v>5144</v>
      </c>
      <c r="F1965" s="120">
        <v>22</v>
      </c>
      <c r="G1965" s="119">
        <v>2847118</v>
      </c>
      <c r="H1965" s="119"/>
      <c r="I1965" s="120" t="s">
        <v>5820</v>
      </c>
      <c r="J1965" s="120">
        <v>12667</v>
      </c>
      <c r="K1965" s="120">
        <v>2847118</v>
      </c>
      <c r="L1965" s="120">
        <v>0.61599999999999999</v>
      </c>
      <c r="M1965" s="121" t="s">
        <v>5654</v>
      </c>
      <c r="N1965" s="120">
        <v>1</v>
      </c>
      <c r="O1965" s="119">
        <v>168</v>
      </c>
      <c r="P1965" s="119">
        <v>44</v>
      </c>
      <c r="Q1965" s="119">
        <v>4.3</v>
      </c>
      <c r="R1965" s="120" t="s">
        <v>5655</v>
      </c>
      <c r="S1965" s="120">
        <v>25.2</v>
      </c>
      <c r="T1965" s="120"/>
      <c r="U1965" s="120"/>
      <c r="V1965" s="172">
        <v>1213.5</v>
      </c>
      <c r="W1965" s="172">
        <v>97.6</v>
      </c>
      <c r="X1965" s="172">
        <v>528.9</v>
      </c>
      <c r="Y1965" s="172">
        <v>220.7</v>
      </c>
      <c r="Z1965" s="172">
        <v>366.3</v>
      </c>
      <c r="AA1965" s="123">
        <v>14412</v>
      </c>
      <c r="AB1965" s="123">
        <v>20502</v>
      </c>
      <c r="AC1965" s="123">
        <v>1897</v>
      </c>
      <c r="AD1965" s="123"/>
      <c r="AE1965" s="123"/>
      <c r="AF1965" s="123"/>
      <c r="AG1965" s="214"/>
      <c r="AH1965" s="229" t="str">
        <f t="shared" si="266"/>
        <v>a3</v>
      </c>
      <c r="AI1965" s="122"/>
      <c r="AJ1965" s="122"/>
      <c r="AK1965" s="122"/>
      <c r="AL1965" s="122"/>
      <c r="AM1965" s="122"/>
      <c r="AN1965" s="173">
        <v>3.5</v>
      </c>
      <c r="AO1965" s="173"/>
      <c r="AP1965" s="173"/>
      <c r="AQ1965" s="173"/>
      <c r="AR1965" s="173"/>
      <c r="AS1965" s="173">
        <v>1</v>
      </c>
      <c r="AT1965" s="173">
        <v>1</v>
      </c>
      <c r="AU1965" s="173">
        <v>0.5</v>
      </c>
      <c r="AV1965" s="173">
        <v>1</v>
      </c>
      <c r="AW1965" s="173">
        <v>0.5</v>
      </c>
      <c r="AX1965" s="173">
        <v>1</v>
      </c>
      <c r="AY1965" s="173">
        <v>1</v>
      </c>
      <c r="AZ1965" s="211">
        <f t="shared" si="272"/>
        <v>4.5</v>
      </c>
      <c r="BA1965" s="211">
        <f t="shared" si="273"/>
        <v>5</v>
      </c>
      <c r="BB1965" s="205">
        <f t="shared" si="267"/>
        <v>148168</v>
      </c>
      <c r="BC1965" s="205">
        <f t="shared" si="268"/>
        <v>148168</v>
      </c>
      <c r="BD1965" s="205">
        <f t="shared" si="269"/>
        <v>0</v>
      </c>
      <c r="BE1965" s="205">
        <f t="shared" si="270"/>
        <v>0</v>
      </c>
      <c r="BF1965" s="175">
        <v>148168</v>
      </c>
      <c r="BG1965" s="175"/>
      <c r="BH1965" s="175">
        <v>81300</v>
      </c>
      <c r="BI1965" s="175"/>
      <c r="BJ1965" s="175"/>
      <c r="BK1965" s="175">
        <v>34078</v>
      </c>
      <c r="BL1965" s="175">
        <v>6693</v>
      </c>
      <c r="BM1965" s="175">
        <v>14658</v>
      </c>
      <c r="BN1965" s="175">
        <v>7344</v>
      </c>
      <c r="BO1965" s="175">
        <v>4095</v>
      </c>
      <c r="BP1965" s="198">
        <f t="shared" si="271"/>
        <v>85395</v>
      </c>
    </row>
    <row r="1966" spans="1:68" s="116" customFormat="1" x14ac:dyDescent="0.15">
      <c r="A1966" s="117">
        <v>4044701001</v>
      </c>
      <c r="B1966" s="118" t="s">
        <v>2853</v>
      </c>
      <c r="C1966" s="118" t="s">
        <v>2791</v>
      </c>
      <c r="D1966" s="118" t="s">
        <v>2854</v>
      </c>
      <c r="E1966" s="118" t="s">
        <v>5145</v>
      </c>
      <c r="F1966" s="120">
        <v>13</v>
      </c>
      <c r="G1966" s="119">
        <v>1438341</v>
      </c>
      <c r="H1966" s="119"/>
      <c r="I1966" s="120" t="s">
        <v>5820</v>
      </c>
      <c r="J1966" s="120">
        <v>6400</v>
      </c>
      <c r="K1966" s="120">
        <v>1438341</v>
      </c>
      <c r="L1966" s="120">
        <v>0.61599999999999999</v>
      </c>
      <c r="M1966" s="121" t="s">
        <v>5657</v>
      </c>
      <c r="N1966" s="120">
        <v>1</v>
      </c>
      <c r="O1966" s="119">
        <v>277</v>
      </c>
      <c r="P1966" s="119"/>
      <c r="Q1966" s="119"/>
      <c r="R1966" s="120" t="s">
        <v>5658</v>
      </c>
      <c r="S1966" s="120">
        <v>1</v>
      </c>
      <c r="T1966" s="120"/>
      <c r="U1966" s="120"/>
      <c r="V1966" s="172">
        <v>839.2</v>
      </c>
      <c r="W1966" s="172">
        <v>131</v>
      </c>
      <c r="X1966" s="172">
        <v>254.7</v>
      </c>
      <c r="Y1966" s="172">
        <v>72.599999999999994</v>
      </c>
      <c r="Z1966" s="172">
        <v>380.9</v>
      </c>
      <c r="AA1966" s="123">
        <v>20896</v>
      </c>
      <c r="AB1966" s="123"/>
      <c r="AC1966" s="123">
        <v>813.9</v>
      </c>
      <c r="AD1966" s="123"/>
      <c r="AE1966" s="123"/>
      <c r="AF1966" s="123"/>
      <c r="AG1966" s="214"/>
      <c r="AH1966" s="229" t="str">
        <f t="shared" si="266"/>
        <v>a3</v>
      </c>
      <c r="AI1966" s="122"/>
      <c r="AJ1966" s="122"/>
      <c r="AK1966" s="122"/>
      <c r="AL1966" s="122"/>
      <c r="AM1966" s="122"/>
      <c r="AN1966" s="173"/>
      <c r="AO1966" s="173"/>
      <c r="AP1966" s="173"/>
      <c r="AQ1966" s="173"/>
      <c r="AR1966" s="173"/>
      <c r="AS1966" s="173">
        <v>0.5</v>
      </c>
      <c r="AT1966" s="173">
        <v>1</v>
      </c>
      <c r="AU1966" s="173">
        <v>0.5</v>
      </c>
      <c r="AV1966" s="173">
        <v>1</v>
      </c>
      <c r="AW1966" s="173">
        <v>0.5</v>
      </c>
      <c r="AX1966" s="173">
        <v>1</v>
      </c>
      <c r="AY1966" s="173">
        <v>0.5</v>
      </c>
      <c r="AZ1966" s="211">
        <f t="shared" si="272"/>
        <v>0.5</v>
      </c>
      <c r="BA1966" s="211">
        <f t="shared" si="273"/>
        <v>4.5</v>
      </c>
      <c r="BB1966" s="205">
        <f t="shared" si="267"/>
        <v>136503</v>
      </c>
      <c r="BC1966" s="205">
        <f t="shared" si="268"/>
        <v>91469</v>
      </c>
      <c r="BD1966" s="205">
        <f t="shared" si="269"/>
        <v>44224</v>
      </c>
      <c r="BE1966" s="205">
        <f t="shared" si="270"/>
        <v>-810</v>
      </c>
      <c r="BF1966" s="175">
        <v>92279</v>
      </c>
      <c r="BG1966" s="175"/>
      <c r="BH1966" s="175">
        <v>45034</v>
      </c>
      <c r="BI1966" s="175">
        <v>45034</v>
      </c>
      <c r="BJ1966" s="175"/>
      <c r="BK1966" s="175">
        <v>8954</v>
      </c>
      <c r="BL1966" s="175">
        <v>6425</v>
      </c>
      <c r="BM1966" s="175">
        <v>13831</v>
      </c>
      <c r="BN1966" s="175">
        <v>3135</v>
      </c>
      <c r="BO1966" s="175">
        <v>14090</v>
      </c>
      <c r="BP1966" s="198">
        <f t="shared" si="271"/>
        <v>59124</v>
      </c>
    </row>
    <row r="1967" spans="1:68" s="116" customFormat="1" x14ac:dyDescent="0.15">
      <c r="A1967" s="117">
        <v>4062101001</v>
      </c>
      <c r="B1967" s="118" t="s">
        <v>2855</v>
      </c>
      <c r="C1967" s="118" t="s">
        <v>2791</v>
      </c>
      <c r="D1967" s="118" t="s">
        <v>2856</v>
      </c>
      <c r="E1967" s="118" t="s">
        <v>5146</v>
      </c>
      <c r="F1967" s="120">
        <v>11</v>
      </c>
      <c r="G1967" s="119">
        <v>1092485</v>
      </c>
      <c r="H1967" s="119"/>
      <c r="I1967" s="120" t="s">
        <v>5820</v>
      </c>
      <c r="J1967" s="120">
        <v>5400</v>
      </c>
      <c r="K1967" s="120">
        <v>1092485</v>
      </c>
      <c r="L1967" s="120">
        <v>0.55400000000000005</v>
      </c>
      <c r="M1967" s="121" t="s">
        <v>5654</v>
      </c>
      <c r="N1967" s="120">
        <v>1</v>
      </c>
      <c r="O1967" s="119">
        <v>240</v>
      </c>
      <c r="P1967" s="119">
        <v>56.75</v>
      </c>
      <c r="Q1967" s="119">
        <v>15.5</v>
      </c>
      <c r="R1967" s="120" t="s">
        <v>5658</v>
      </c>
      <c r="S1967" s="120">
        <v>1.4370000000000001</v>
      </c>
      <c r="T1967" s="120"/>
      <c r="U1967" s="120"/>
      <c r="V1967" s="172">
        <v>1103.28</v>
      </c>
      <c r="W1967" s="172">
        <v>155.69999999999999</v>
      </c>
      <c r="X1967" s="172">
        <v>763.4</v>
      </c>
      <c r="Y1967" s="172">
        <v>131.07</v>
      </c>
      <c r="Z1967" s="172">
        <v>53.11</v>
      </c>
      <c r="AA1967" s="123">
        <v>9826.6</v>
      </c>
      <c r="AB1967" s="123"/>
      <c r="AC1967" s="123">
        <v>963.3</v>
      </c>
      <c r="AD1967" s="123"/>
      <c r="AE1967" s="123"/>
      <c r="AF1967" s="123"/>
      <c r="AG1967" s="214"/>
      <c r="AH1967" s="229" t="str">
        <f t="shared" si="266"/>
        <v>a3</v>
      </c>
      <c r="AI1967" s="122"/>
      <c r="AJ1967" s="122"/>
      <c r="AK1967" s="122"/>
      <c r="AL1967" s="122"/>
      <c r="AM1967" s="122"/>
      <c r="AN1967" s="173">
        <v>1</v>
      </c>
      <c r="AO1967" s="173"/>
      <c r="AP1967" s="173"/>
      <c r="AQ1967" s="173">
        <v>1</v>
      </c>
      <c r="AR1967" s="173"/>
      <c r="AS1967" s="173">
        <v>0.5</v>
      </c>
      <c r="AT1967" s="173">
        <v>2</v>
      </c>
      <c r="AU1967" s="173">
        <v>0.5</v>
      </c>
      <c r="AV1967" s="173">
        <v>1</v>
      </c>
      <c r="AW1967" s="173">
        <v>0.5</v>
      </c>
      <c r="AX1967" s="173">
        <v>0.5</v>
      </c>
      <c r="AY1967" s="173">
        <v>0.5</v>
      </c>
      <c r="AZ1967" s="211">
        <f t="shared" si="272"/>
        <v>2.5</v>
      </c>
      <c r="BA1967" s="211">
        <f t="shared" si="273"/>
        <v>5</v>
      </c>
      <c r="BB1967" s="205">
        <f t="shared" si="267"/>
        <v>114944</v>
      </c>
      <c r="BC1967" s="205">
        <f t="shared" si="268"/>
        <v>99010</v>
      </c>
      <c r="BD1967" s="205">
        <f t="shared" si="269"/>
        <v>17218</v>
      </c>
      <c r="BE1967" s="205">
        <f t="shared" si="270"/>
        <v>1284</v>
      </c>
      <c r="BF1967" s="175">
        <v>97726</v>
      </c>
      <c r="BG1967" s="175">
        <v>12985</v>
      </c>
      <c r="BH1967" s="175">
        <v>27250</v>
      </c>
      <c r="BI1967" s="175">
        <v>15934</v>
      </c>
      <c r="BJ1967" s="175"/>
      <c r="BK1967" s="175">
        <v>15411</v>
      </c>
      <c r="BL1967" s="175">
        <v>8679</v>
      </c>
      <c r="BM1967" s="175">
        <v>14639</v>
      </c>
      <c r="BN1967" s="175">
        <v>4204</v>
      </c>
      <c r="BO1967" s="175">
        <v>15842</v>
      </c>
      <c r="BP1967" s="198">
        <f t="shared" si="271"/>
        <v>43092</v>
      </c>
    </row>
    <row r="1968" spans="1:68" s="116" customFormat="1" x14ac:dyDescent="0.15">
      <c r="A1968" s="117">
        <v>4062501001</v>
      </c>
      <c r="B1968" s="118" t="s">
        <v>2857</v>
      </c>
      <c r="C1968" s="118" t="s">
        <v>2791</v>
      </c>
      <c r="D1968" s="118" t="s">
        <v>2858</v>
      </c>
      <c r="E1968" s="118" t="s">
        <v>5147</v>
      </c>
      <c r="F1968" s="120">
        <v>11</v>
      </c>
      <c r="G1968" s="119"/>
      <c r="H1968" s="119"/>
      <c r="I1968" s="120" t="s">
        <v>5820</v>
      </c>
      <c r="J1968" s="120">
        <v>800</v>
      </c>
      <c r="K1968" s="120">
        <v>120550</v>
      </c>
      <c r="L1968" s="120">
        <v>0.41299999999999998</v>
      </c>
      <c r="M1968" s="121" t="s">
        <v>5662</v>
      </c>
      <c r="N1968" s="120">
        <v>2</v>
      </c>
      <c r="O1968" s="119">
        <v>203</v>
      </c>
      <c r="P1968" s="119"/>
      <c r="Q1968" s="119"/>
      <c r="R1968" s="120" t="s">
        <v>5658</v>
      </c>
      <c r="S1968" s="120">
        <v>0.1</v>
      </c>
      <c r="T1968" s="120"/>
      <c r="U1968" s="120"/>
      <c r="V1968" s="172">
        <v>219</v>
      </c>
      <c r="W1968" s="172">
        <v>102</v>
      </c>
      <c r="X1968" s="172">
        <v>27</v>
      </c>
      <c r="Y1968" s="172">
        <v>90</v>
      </c>
      <c r="Z1968" s="172"/>
      <c r="AA1968" s="123">
        <v>105</v>
      </c>
      <c r="AB1968" s="123"/>
      <c r="AC1968" s="123">
        <v>97</v>
      </c>
      <c r="AD1968" s="123"/>
      <c r="AE1968" s="123"/>
      <c r="AF1968" s="123"/>
      <c r="AG1968" s="214"/>
      <c r="AH1968" s="229" t="str">
        <f t="shared" si="266"/>
        <v>b3</v>
      </c>
      <c r="AI1968" s="122"/>
      <c r="AJ1968" s="122"/>
      <c r="AK1968" s="122"/>
      <c r="AL1968" s="122"/>
      <c r="AM1968" s="122"/>
      <c r="AN1968" s="173">
        <v>1</v>
      </c>
      <c r="AO1968" s="173" t="s">
        <v>3186</v>
      </c>
      <c r="AP1968" s="173" t="s">
        <v>3186</v>
      </c>
      <c r="AQ1968" s="173" t="s">
        <v>3186</v>
      </c>
      <c r="AR1968" s="173" t="s">
        <v>3186</v>
      </c>
      <c r="AS1968" s="173">
        <v>1</v>
      </c>
      <c r="AT1968" s="173">
        <v>1.5</v>
      </c>
      <c r="AU1968" s="173">
        <v>1.5</v>
      </c>
      <c r="AV1968" s="173">
        <v>1.2</v>
      </c>
      <c r="AW1968" s="173">
        <v>1.2</v>
      </c>
      <c r="AX1968" s="173"/>
      <c r="AY1968" s="173"/>
      <c r="AZ1968" s="211">
        <f t="shared" si="272"/>
        <v>2</v>
      </c>
      <c r="BA1968" s="211">
        <f t="shared" si="273"/>
        <v>5.4</v>
      </c>
      <c r="BB1968" s="205">
        <f t="shared" si="267"/>
        <v>24947</v>
      </c>
      <c r="BC1968" s="205">
        <f t="shared" si="268"/>
        <v>24947</v>
      </c>
      <c r="BD1968" s="205">
        <f t="shared" si="269"/>
        <v>0</v>
      </c>
      <c r="BE1968" s="205">
        <f t="shared" si="270"/>
        <v>0</v>
      </c>
      <c r="BF1968" s="175">
        <v>24947</v>
      </c>
      <c r="BG1968" s="175"/>
      <c r="BH1968" s="175">
        <v>13348</v>
      </c>
      <c r="BI1968" s="175"/>
      <c r="BJ1968" s="175"/>
      <c r="BK1968" s="175"/>
      <c r="BL1968" s="175">
        <v>358</v>
      </c>
      <c r="BM1968" s="175"/>
      <c r="BN1968" s="175"/>
      <c r="BO1968" s="175">
        <v>11241</v>
      </c>
      <c r="BP1968" s="198">
        <f t="shared" si="271"/>
        <v>24589</v>
      </c>
    </row>
    <row r="1969" spans="1:68" s="116" customFormat="1" x14ac:dyDescent="0.15">
      <c r="A1969" s="117">
        <v>4064201001</v>
      </c>
      <c r="B1969" s="118" t="s">
        <v>2859</v>
      </c>
      <c r="C1969" s="118" t="s">
        <v>2791</v>
      </c>
      <c r="D1969" s="118" t="s">
        <v>2860</v>
      </c>
      <c r="E1969" s="118" t="s">
        <v>5148</v>
      </c>
      <c r="F1969" s="120">
        <v>9</v>
      </c>
      <c r="G1969" s="119"/>
      <c r="H1969" s="119"/>
      <c r="I1969" s="120" t="s">
        <v>5820</v>
      </c>
      <c r="J1969" s="120">
        <v>2000</v>
      </c>
      <c r="K1969" s="120">
        <v>139432</v>
      </c>
      <c r="L1969" s="120">
        <v>0.191</v>
      </c>
      <c r="M1969" s="121" t="s">
        <v>5657</v>
      </c>
      <c r="N1969" s="120">
        <v>1</v>
      </c>
      <c r="O1969" s="119">
        <v>220</v>
      </c>
      <c r="P1969" s="119">
        <v>29</v>
      </c>
      <c r="Q1969" s="119">
        <v>3.3</v>
      </c>
      <c r="R1969" s="120"/>
      <c r="S1969" s="120"/>
      <c r="T1969" s="120"/>
      <c r="U1969" s="120" t="s">
        <v>5696</v>
      </c>
      <c r="V1969" s="172">
        <v>152.4</v>
      </c>
      <c r="W1969" s="172"/>
      <c r="X1969" s="172">
        <v>129.6</v>
      </c>
      <c r="Y1969" s="172">
        <v>7.6</v>
      </c>
      <c r="Z1969" s="172">
        <v>15.2</v>
      </c>
      <c r="AA1969" s="123"/>
      <c r="AB1969" s="123"/>
      <c r="AC1969" s="123">
        <v>93</v>
      </c>
      <c r="AD1969" s="123"/>
      <c r="AE1969" s="123"/>
      <c r="AF1969" s="123"/>
      <c r="AG1969" s="214"/>
      <c r="AH1969" s="229" t="str">
        <f t="shared" si="266"/>
        <v>a3</v>
      </c>
      <c r="AI1969" s="122"/>
      <c r="AJ1969" s="122"/>
      <c r="AK1969" s="122"/>
      <c r="AL1969" s="122"/>
      <c r="AM1969" s="122"/>
      <c r="AN1969" s="173">
        <v>1</v>
      </c>
      <c r="AO1969" s="173"/>
      <c r="AP1969" s="173"/>
      <c r="AQ1969" s="173"/>
      <c r="AR1969" s="173"/>
      <c r="AS1969" s="173">
        <v>0.6</v>
      </c>
      <c r="AT1969" s="173">
        <v>0.6</v>
      </c>
      <c r="AU1969" s="173">
        <v>0.6</v>
      </c>
      <c r="AV1969" s="173">
        <v>0.6</v>
      </c>
      <c r="AW1969" s="173">
        <v>0.6</v>
      </c>
      <c r="AX1969" s="173">
        <v>0.6</v>
      </c>
      <c r="AY1969" s="173"/>
      <c r="AZ1969" s="211">
        <f t="shared" si="272"/>
        <v>1.6</v>
      </c>
      <c r="BA1969" s="211">
        <f t="shared" si="273"/>
        <v>3</v>
      </c>
      <c r="BB1969" s="205">
        <f t="shared" si="267"/>
        <v>21599</v>
      </c>
      <c r="BC1969" s="205">
        <f t="shared" si="268"/>
        <v>21599</v>
      </c>
      <c r="BD1969" s="205">
        <f t="shared" si="269"/>
        <v>0</v>
      </c>
      <c r="BE1969" s="205">
        <f t="shared" si="270"/>
        <v>0</v>
      </c>
      <c r="BF1969" s="175">
        <v>21599</v>
      </c>
      <c r="BG1969" s="175"/>
      <c r="BH1969" s="175">
        <v>10294</v>
      </c>
      <c r="BI1969" s="175"/>
      <c r="BJ1969" s="175"/>
      <c r="BK1969" s="175">
        <v>1646</v>
      </c>
      <c r="BL1969" s="175">
        <v>296</v>
      </c>
      <c r="BM1969" s="175">
        <v>3450</v>
      </c>
      <c r="BN1969" s="175">
        <v>937</v>
      </c>
      <c r="BO1969" s="175">
        <v>4976</v>
      </c>
      <c r="BP1969" s="198">
        <f t="shared" si="271"/>
        <v>15270</v>
      </c>
    </row>
    <row r="1970" spans="1:68" s="116" customFormat="1" x14ac:dyDescent="0.15">
      <c r="A1970" s="117">
        <v>4064701002</v>
      </c>
      <c r="B1970" s="118" t="s">
        <v>2861</v>
      </c>
      <c r="C1970" s="118" t="s">
        <v>2791</v>
      </c>
      <c r="D1970" s="118" t="s">
        <v>2862</v>
      </c>
      <c r="E1970" s="118" t="s">
        <v>5149</v>
      </c>
      <c r="F1970" s="120">
        <v>0</v>
      </c>
      <c r="G1970" s="119"/>
      <c r="H1970" s="119"/>
      <c r="I1970" s="120" t="s">
        <v>5820</v>
      </c>
      <c r="J1970" s="120">
        <v>800</v>
      </c>
      <c r="K1970" s="120">
        <v>1825</v>
      </c>
      <c r="L1970" s="120">
        <v>6.0000000000000001E-3</v>
      </c>
      <c r="M1970" s="121" t="s">
        <v>5657</v>
      </c>
      <c r="N1970" s="120">
        <v>1</v>
      </c>
      <c r="O1970" s="119">
        <v>200</v>
      </c>
      <c r="P1970" s="119">
        <v>32</v>
      </c>
      <c r="Q1970" s="119">
        <v>3.85</v>
      </c>
      <c r="R1970" s="120" t="s">
        <v>5658</v>
      </c>
      <c r="S1970" s="120">
        <v>2.4E-2</v>
      </c>
      <c r="T1970" s="120"/>
      <c r="U1970" s="120"/>
      <c r="V1970" s="172">
        <v>12.3</v>
      </c>
      <c r="W1970" s="172"/>
      <c r="X1970" s="172">
        <v>2.4</v>
      </c>
      <c r="Y1970" s="172"/>
      <c r="Z1970" s="172">
        <v>9.9</v>
      </c>
      <c r="AA1970" s="123"/>
      <c r="AB1970" s="123"/>
      <c r="AC1970" s="123"/>
      <c r="AD1970" s="123"/>
      <c r="AE1970" s="123"/>
      <c r="AF1970" s="123"/>
      <c r="AG1970" s="214"/>
      <c r="AH1970" s="229" t="str">
        <f t="shared" si="266"/>
        <v>a1</v>
      </c>
      <c r="AI1970" s="122"/>
      <c r="AJ1970" s="122"/>
      <c r="AK1970" s="122"/>
      <c r="AL1970" s="122"/>
      <c r="AM1970" s="122"/>
      <c r="AN1970" s="173"/>
      <c r="AO1970" s="173"/>
      <c r="AP1970" s="173"/>
      <c r="AQ1970" s="173"/>
      <c r="AR1970" s="173"/>
      <c r="AS1970" s="173"/>
      <c r="AT1970" s="173"/>
      <c r="AU1970" s="173"/>
      <c r="AV1970" s="173"/>
      <c r="AW1970" s="173"/>
      <c r="AX1970" s="173"/>
      <c r="AY1970" s="173"/>
      <c r="AZ1970" s="211">
        <f t="shared" si="272"/>
        <v>0</v>
      </c>
      <c r="BA1970" s="211">
        <f t="shared" si="273"/>
        <v>0</v>
      </c>
      <c r="BB1970" s="205">
        <f t="shared" si="267"/>
        <v>0</v>
      </c>
      <c r="BC1970" s="205">
        <f t="shared" si="268"/>
        <v>0</v>
      </c>
      <c r="BD1970" s="205">
        <f t="shared" si="269"/>
        <v>0</v>
      </c>
      <c r="BE1970" s="205">
        <f t="shared" si="270"/>
        <v>0</v>
      </c>
      <c r="BF1970" s="175"/>
      <c r="BG1970" s="175"/>
      <c r="BH1970" s="175"/>
      <c r="BI1970" s="175"/>
      <c r="BJ1970" s="175"/>
      <c r="BK1970" s="175"/>
      <c r="BL1970" s="175"/>
      <c r="BM1970" s="175"/>
      <c r="BN1970" s="175"/>
      <c r="BO1970" s="175"/>
      <c r="BP1970" s="198">
        <f t="shared" si="271"/>
        <v>0</v>
      </c>
    </row>
    <row r="1971" spans="1:68" s="116" customFormat="1" x14ac:dyDescent="0.15">
      <c r="A1971" s="117">
        <v>4064702001</v>
      </c>
      <c r="B1971" s="118" t="s">
        <v>2863</v>
      </c>
      <c r="C1971" s="118" t="s">
        <v>2791</v>
      </c>
      <c r="D1971" s="118" t="s">
        <v>2862</v>
      </c>
      <c r="E1971" s="118" t="s">
        <v>5150</v>
      </c>
      <c r="F1971" s="120">
        <v>7</v>
      </c>
      <c r="G1971" s="119">
        <v>183230</v>
      </c>
      <c r="H1971" s="119"/>
      <c r="I1971" s="120" t="s">
        <v>5820</v>
      </c>
      <c r="J1971" s="120">
        <v>970</v>
      </c>
      <c r="K1971" s="120">
        <v>183230</v>
      </c>
      <c r="L1971" s="120">
        <v>0.51800000000000002</v>
      </c>
      <c r="M1971" s="121" t="s">
        <v>5657</v>
      </c>
      <c r="N1971" s="120">
        <v>1</v>
      </c>
      <c r="O1971" s="119">
        <v>200</v>
      </c>
      <c r="P1971" s="119">
        <v>32</v>
      </c>
      <c r="Q1971" s="119">
        <v>3.85</v>
      </c>
      <c r="R1971" s="120" t="s">
        <v>5658</v>
      </c>
      <c r="S1971" s="120">
        <v>0.64500000000000002</v>
      </c>
      <c r="T1971" s="120"/>
      <c r="U1971" s="120"/>
      <c r="V1971" s="172">
        <v>128.5</v>
      </c>
      <c r="W1971" s="172"/>
      <c r="X1971" s="172">
        <v>96.2</v>
      </c>
      <c r="Y1971" s="172"/>
      <c r="Z1971" s="172">
        <v>32.299999999999997</v>
      </c>
      <c r="AA1971" s="123"/>
      <c r="AB1971" s="123"/>
      <c r="AC1971" s="123">
        <v>138.1</v>
      </c>
      <c r="AD1971" s="123"/>
      <c r="AE1971" s="123"/>
      <c r="AF1971" s="123"/>
      <c r="AG1971" s="214"/>
      <c r="AH1971" s="229" t="str">
        <f t="shared" si="266"/>
        <v>a3</v>
      </c>
      <c r="AI1971" s="122"/>
      <c r="AJ1971" s="122"/>
      <c r="AK1971" s="122"/>
      <c r="AL1971" s="122"/>
      <c r="AM1971" s="122"/>
      <c r="AN1971" s="173"/>
      <c r="AO1971" s="173"/>
      <c r="AP1971" s="173"/>
      <c r="AQ1971" s="173"/>
      <c r="AR1971" s="173"/>
      <c r="AS1971" s="173">
        <v>1</v>
      </c>
      <c r="AT1971" s="173">
        <v>1</v>
      </c>
      <c r="AU1971" s="173">
        <v>1</v>
      </c>
      <c r="AV1971" s="173">
        <v>1</v>
      </c>
      <c r="AW1971" s="173">
        <v>1</v>
      </c>
      <c r="AX1971" s="173">
        <v>1</v>
      </c>
      <c r="AY1971" s="173"/>
      <c r="AZ1971" s="211">
        <f t="shared" si="272"/>
        <v>1</v>
      </c>
      <c r="BA1971" s="211">
        <f t="shared" si="273"/>
        <v>5</v>
      </c>
      <c r="BB1971" s="205">
        <f t="shared" si="267"/>
        <v>31129</v>
      </c>
      <c r="BC1971" s="205">
        <f t="shared" si="268"/>
        <v>26271</v>
      </c>
      <c r="BD1971" s="205">
        <f t="shared" si="269"/>
        <v>5265</v>
      </c>
      <c r="BE1971" s="205">
        <f t="shared" si="270"/>
        <v>407</v>
      </c>
      <c r="BF1971" s="175">
        <v>25864</v>
      </c>
      <c r="BG1971" s="175">
        <v>1435</v>
      </c>
      <c r="BH1971" s="175">
        <v>9009</v>
      </c>
      <c r="BI1971" s="175">
        <v>4858</v>
      </c>
      <c r="BJ1971" s="175"/>
      <c r="BK1971" s="175">
        <v>2349</v>
      </c>
      <c r="BL1971" s="175">
        <v>210</v>
      </c>
      <c r="BM1971" s="175">
        <v>2973</v>
      </c>
      <c r="BN1971" s="175">
        <v>1865</v>
      </c>
      <c r="BO1971" s="175">
        <v>8430</v>
      </c>
      <c r="BP1971" s="198">
        <f t="shared" si="271"/>
        <v>17439</v>
      </c>
    </row>
    <row r="1972" spans="1:68" s="116" customFormat="1" x14ac:dyDescent="0.15">
      <c r="A1972" s="117">
        <v>4120101001</v>
      </c>
      <c r="B1972" s="118" t="s">
        <v>2864</v>
      </c>
      <c r="C1972" s="118" t="s">
        <v>2865</v>
      </c>
      <c r="D1972" s="118" t="s">
        <v>2866</v>
      </c>
      <c r="E1972" s="118" t="s">
        <v>5151</v>
      </c>
      <c r="F1972" s="120">
        <v>35</v>
      </c>
      <c r="G1972" s="119">
        <v>18444780</v>
      </c>
      <c r="H1972" s="119"/>
      <c r="I1972" s="120" t="s">
        <v>5820</v>
      </c>
      <c r="J1972" s="120">
        <v>65930</v>
      </c>
      <c r="K1972" s="120">
        <v>18444780</v>
      </c>
      <c r="L1972" s="120">
        <v>0.76600000000000001</v>
      </c>
      <c r="M1972" s="121" t="s">
        <v>5670</v>
      </c>
      <c r="N1972" s="120">
        <v>2</v>
      </c>
      <c r="O1972" s="119">
        <v>198.8</v>
      </c>
      <c r="P1972" s="119"/>
      <c r="Q1972" s="119"/>
      <c r="R1972" s="120" t="s">
        <v>5655</v>
      </c>
      <c r="S1972" s="120">
        <v>166.2</v>
      </c>
      <c r="T1972" s="120"/>
      <c r="U1972" s="120"/>
      <c r="V1972" s="172">
        <v>4888.3999999999996</v>
      </c>
      <c r="W1972" s="172">
        <v>1708</v>
      </c>
      <c r="X1972" s="172">
        <v>3180.4</v>
      </c>
      <c r="Y1972" s="172"/>
      <c r="Z1972" s="172"/>
      <c r="AA1972" s="123">
        <v>366281</v>
      </c>
      <c r="AB1972" s="123">
        <v>415685.2999999997</v>
      </c>
      <c r="AC1972" s="123">
        <v>8162</v>
      </c>
      <c r="AD1972" s="123"/>
      <c r="AE1972" s="123"/>
      <c r="AF1972" s="123"/>
      <c r="AG1972" s="214"/>
      <c r="AH1972" s="229" t="str">
        <f t="shared" si="266"/>
        <v>b3</v>
      </c>
      <c r="AI1972" s="122"/>
      <c r="AJ1972" s="122"/>
      <c r="AK1972" s="122"/>
      <c r="AL1972" s="122"/>
      <c r="AM1972" s="122"/>
      <c r="AN1972" s="173"/>
      <c r="AO1972" s="173"/>
      <c r="AP1972" s="173"/>
      <c r="AQ1972" s="173"/>
      <c r="AR1972" s="173"/>
      <c r="AS1972" s="173"/>
      <c r="AT1972" s="173"/>
      <c r="AU1972" s="173"/>
      <c r="AV1972" s="173"/>
      <c r="AW1972" s="173"/>
      <c r="AX1972" s="173"/>
      <c r="AY1972" s="173"/>
      <c r="AZ1972" s="211">
        <f t="shared" si="272"/>
        <v>0</v>
      </c>
      <c r="BA1972" s="211">
        <f t="shared" si="273"/>
        <v>0</v>
      </c>
      <c r="BB1972" s="205">
        <f t="shared" si="267"/>
        <v>0</v>
      </c>
      <c r="BC1972" s="205">
        <f t="shared" si="268"/>
        <v>0</v>
      </c>
      <c r="BD1972" s="205">
        <f t="shared" si="269"/>
        <v>0</v>
      </c>
      <c r="BE1972" s="205">
        <f t="shared" si="270"/>
        <v>0</v>
      </c>
      <c r="BF1972" s="175"/>
      <c r="BG1972" s="175"/>
      <c r="BH1972" s="175"/>
      <c r="BI1972" s="175"/>
      <c r="BJ1972" s="175"/>
      <c r="BK1972" s="175"/>
      <c r="BL1972" s="175"/>
      <c r="BM1972" s="175"/>
      <c r="BN1972" s="175"/>
      <c r="BO1972" s="175"/>
      <c r="BP1972" s="198">
        <f t="shared" si="271"/>
        <v>0</v>
      </c>
    </row>
    <row r="1973" spans="1:68" s="116" customFormat="1" x14ac:dyDescent="0.15">
      <c r="A1973" s="117">
        <v>4120102002</v>
      </c>
      <c r="B1973" s="118" t="s">
        <v>2867</v>
      </c>
      <c r="C1973" s="118" t="s">
        <v>2865</v>
      </c>
      <c r="D1973" s="118" t="s">
        <v>2866</v>
      </c>
      <c r="E1973" s="118" t="s">
        <v>5152</v>
      </c>
      <c r="F1973" s="120">
        <v>12</v>
      </c>
      <c r="G1973" s="119"/>
      <c r="H1973" s="119"/>
      <c r="I1973" s="120" t="s">
        <v>5820</v>
      </c>
      <c r="J1973" s="120">
        <v>2200</v>
      </c>
      <c r="K1973" s="120">
        <v>353207</v>
      </c>
      <c r="L1973" s="120">
        <v>0.44</v>
      </c>
      <c r="M1973" s="121" t="s">
        <v>5657</v>
      </c>
      <c r="N1973" s="120">
        <v>1</v>
      </c>
      <c r="O1973" s="119">
        <v>217.5</v>
      </c>
      <c r="P1973" s="119">
        <v>36.299999999999997</v>
      </c>
      <c r="Q1973" s="119">
        <v>4</v>
      </c>
      <c r="R1973" s="120" t="s">
        <v>5658</v>
      </c>
      <c r="S1973" s="120">
        <v>0.3</v>
      </c>
      <c r="T1973" s="120"/>
      <c r="U1973" s="120"/>
      <c r="V1973" s="172">
        <v>283</v>
      </c>
      <c r="W1973" s="172"/>
      <c r="X1973" s="172">
        <v>248</v>
      </c>
      <c r="Y1973" s="172">
        <v>3</v>
      </c>
      <c r="Z1973" s="172">
        <v>32</v>
      </c>
      <c r="AA1973" s="123">
        <v>321</v>
      </c>
      <c r="AB1973" s="123"/>
      <c r="AC1973" s="123">
        <v>313.7</v>
      </c>
      <c r="AD1973" s="123"/>
      <c r="AE1973" s="123"/>
      <c r="AF1973" s="123"/>
      <c r="AG1973" s="214"/>
      <c r="AH1973" s="229" t="str">
        <f t="shared" si="266"/>
        <v>a3</v>
      </c>
      <c r="AI1973" s="122"/>
      <c r="AJ1973" s="122"/>
      <c r="AK1973" s="122"/>
      <c r="AL1973" s="122"/>
      <c r="AM1973" s="122"/>
      <c r="AN1973" s="173">
        <v>1</v>
      </c>
      <c r="AO1973" s="173"/>
      <c r="AP1973" s="173"/>
      <c r="AQ1973" s="173"/>
      <c r="AR1973" s="173"/>
      <c r="AS1973" s="173">
        <v>0.6</v>
      </c>
      <c r="AT1973" s="173">
        <v>1</v>
      </c>
      <c r="AU1973" s="173">
        <v>0.5</v>
      </c>
      <c r="AV1973" s="173">
        <v>0.5</v>
      </c>
      <c r="AW1973" s="173"/>
      <c r="AX1973" s="173"/>
      <c r="AY1973" s="173" t="s">
        <v>3186</v>
      </c>
      <c r="AZ1973" s="211">
        <f t="shared" si="272"/>
        <v>1.6</v>
      </c>
      <c r="BA1973" s="211">
        <f t="shared" si="273"/>
        <v>2</v>
      </c>
      <c r="BB1973" s="205">
        <f t="shared" si="267"/>
        <v>41441</v>
      </c>
      <c r="BC1973" s="205">
        <f t="shared" si="268"/>
        <v>41441</v>
      </c>
      <c r="BD1973" s="205">
        <f t="shared" si="269"/>
        <v>13124</v>
      </c>
      <c r="BE1973" s="205">
        <f t="shared" si="270"/>
        <v>13124</v>
      </c>
      <c r="BF1973" s="175">
        <v>28317</v>
      </c>
      <c r="BG1973" s="175"/>
      <c r="BH1973" s="175">
        <v>14292</v>
      </c>
      <c r="BI1973" s="175"/>
      <c r="BJ1973" s="175"/>
      <c r="BK1973" s="175">
        <v>6114</v>
      </c>
      <c r="BL1973" s="175">
        <v>2238</v>
      </c>
      <c r="BM1973" s="175">
        <v>4689</v>
      </c>
      <c r="BN1973" s="175">
        <v>378</v>
      </c>
      <c r="BO1973" s="175">
        <v>13730</v>
      </c>
      <c r="BP1973" s="198">
        <f t="shared" si="271"/>
        <v>28022</v>
      </c>
    </row>
    <row r="1974" spans="1:68" s="116" customFormat="1" x14ac:dyDescent="0.15">
      <c r="A1974" s="117">
        <v>4120102003</v>
      </c>
      <c r="B1974" s="118" t="s">
        <v>2868</v>
      </c>
      <c r="C1974" s="118" t="s">
        <v>2865</v>
      </c>
      <c r="D1974" s="118" t="s">
        <v>2866</v>
      </c>
      <c r="E1974" s="118" t="s">
        <v>5153</v>
      </c>
      <c r="F1974" s="120">
        <v>12</v>
      </c>
      <c r="G1974" s="119">
        <v>482174</v>
      </c>
      <c r="H1974" s="119"/>
      <c r="I1974" s="120" t="s">
        <v>5820</v>
      </c>
      <c r="J1974" s="120">
        <v>1800</v>
      </c>
      <c r="K1974" s="120">
        <v>482174</v>
      </c>
      <c r="L1974" s="120">
        <v>0.73399999999999999</v>
      </c>
      <c r="M1974" s="121" t="s">
        <v>5657</v>
      </c>
      <c r="N1974" s="120">
        <v>1</v>
      </c>
      <c r="O1974" s="119">
        <v>169.5</v>
      </c>
      <c r="P1974" s="119"/>
      <c r="Q1974" s="119"/>
      <c r="R1974" s="120" t="s">
        <v>5658</v>
      </c>
      <c r="S1974" s="120">
        <v>0.5</v>
      </c>
      <c r="T1974" s="120"/>
      <c r="U1974" s="120"/>
      <c r="V1974" s="172">
        <v>272.89999999999998</v>
      </c>
      <c r="W1974" s="172"/>
      <c r="X1974" s="172"/>
      <c r="Y1974" s="172"/>
      <c r="Z1974" s="172">
        <v>272.89999999999998</v>
      </c>
      <c r="AA1974" s="123"/>
      <c r="AB1974" s="123"/>
      <c r="AC1974" s="123">
        <v>460.24</v>
      </c>
      <c r="AD1974" s="123"/>
      <c r="AE1974" s="123"/>
      <c r="AF1974" s="123"/>
      <c r="AG1974" s="214"/>
      <c r="AH1974" s="229" t="str">
        <f t="shared" si="266"/>
        <v>a3</v>
      </c>
      <c r="AI1974" s="122"/>
      <c r="AJ1974" s="122"/>
      <c r="AK1974" s="122"/>
      <c r="AL1974" s="122"/>
      <c r="AM1974" s="122"/>
      <c r="AN1974" s="173" t="s">
        <v>3186</v>
      </c>
      <c r="AO1974" s="173" t="s">
        <v>3186</v>
      </c>
      <c r="AP1974" s="173" t="s">
        <v>3186</v>
      </c>
      <c r="AQ1974" s="173" t="s">
        <v>3186</v>
      </c>
      <c r="AR1974" s="173" t="s">
        <v>3186</v>
      </c>
      <c r="AS1974" s="173">
        <v>2</v>
      </c>
      <c r="AT1974" s="173">
        <v>2</v>
      </c>
      <c r="AU1974" s="173">
        <v>2</v>
      </c>
      <c r="AV1974" s="173">
        <v>2</v>
      </c>
      <c r="AW1974" s="173">
        <v>2</v>
      </c>
      <c r="AX1974" s="173">
        <v>1</v>
      </c>
      <c r="AY1974" s="173" t="s">
        <v>3186</v>
      </c>
      <c r="AZ1974" s="211">
        <f t="shared" si="272"/>
        <v>2</v>
      </c>
      <c r="BA1974" s="211">
        <f t="shared" si="273"/>
        <v>9</v>
      </c>
      <c r="BB1974" s="205">
        <f t="shared" si="267"/>
        <v>28496</v>
      </c>
      <c r="BC1974" s="205">
        <f t="shared" si="268"/>
        <v>28496</v>
      </c>
      <c r="BD1974" s="205">
        <f t="shared" si="269"/>
        <v>0</v>
      </c>
      <c r="BE1974" s="205">
        <f t="shared" si="270"/>
        <v>0</v>
      </c>
      <c r="BF1974" s="175">
        <v>28496</v>
      </c>
      <c r="BG1974" s="175"/>
      <c r="BH1974" s="175">
        <v>12766</v>
      </c>
      <c r="BI1974" s="175"/>
      <c r="BJ1974" s="175"/>
      <c r="BK1974" s="175">
        <v>7217</v>
      </c>
      <c r="BL1974" s="175">
        <v>258</v>
      </c>
      <c r="BM1974" s="175">
        <v>3458</v>
      </c>
      <c r="BN1974" s="175">
        <v>3500</v>
      </c>
      <c r="BO1974" s="175">
        <v>1297</v>
      </c>
      <c r="BP1974" s="198">
        <f t="shared" si="271"/>
        <v>14063</v>
      </c>
    </row>
    <row r="1975" spans="1:68" s="116" customFormat="1" x14ac:dyDescent="0.15">
      <c r="A1975" s="117">
        <v>4120102004</v>
      </c>
      <c r="B1975" s="118" t="s">
        <v>2869</v>
      </c>
      <c r="C1975" s="118" t="s">
        <v>2865</v>
      </c>
      <c r="D1975" s="118" t="s">
        <v>2866</v>
      </c>
      <c r="E1975" s="118" t="s">
        <v>5154</v>
      </c>
      <c r="F1975" s="120">
        <v>11</v>
      </c>
      <c r="G1975" s="119">
        <v>283014</v>
      </c>
      <c r="H1975" s="119"/>
      <c r="I1975" s="120" t="s">
        <v>5820</v>
      </c>
      <c r="J1975" s="120">
        <v>2040</v>
      </c>
      <c r="K1975" s="120">
        <v>283014</v>
      </c>
      <c r="L1975" s="120">
        <v>0.38</v>
      </c>
      <c r="M1975" s="121" t="s">
        <v>5657</v>
      </c>
      <c r="N1975" s="120">
        <v>1</v>
      </c>
      <c r="O1975" s="119"/>
      <c r="P1975" s="119"/>
      <c r="Q1975" s="119"/>
      <c r="R1975" s="120" t="s">
        <v>5658</v>
      </c>
      <c r="S1975" s="120">
        <v>0.3</v>
      </c>
      <c r="T1975" s="120"/>
      <c r="U1975" s="120"/>
      <c r="V1975" s="172">
        <v>652</v>
      </c>
      <c r="W1975" s="172"/>
      <c r="X1975" s="172"/>
      <c r="Y1975" s="172"/>
      <c r="Z1975" s="172">
        <v>652</v>
      </c>
      <c r="AA1975" s="123"/>
      <c r="AB1975" s="123"/>
      <c r="AC1975" s="123">
        <v>110</v>
      </c>
      <c r="AD1975" s="123"/>
      <c r="AE1975" s="123"/>
      <c r="AF1975" s="123"/>
      <c r="AG1975" s="214"/>
      <c r="AH1975" s="229" t="str">
        <f t="shared" si="266"/>
        <v>a3</v>
      </c>
      <c r="AI1975" s="122"/>
      <c r="AJ1975" s="122"/>
      <c r="AK1975" s="122"/>
      <c r="AL1975" s="122"/>
      <c r="AM1975" s="122"/>
      <c r="AN1975" s="173" t="s">
        <v>3186</v>
      </c>
      <c r="AO1975" s="173" t="s">
        <v>3186</v>
      </c>
      <c r="AP1975" s="173" t="s">
        <v>3186</v>
      </c>
      <c r="AQ1975" s="173" t="s">
        <v>3186</v>
      </c>
      <c r="AR1975" s="173" t="s">
        <v>3186</v>
      </c>
      <c r="AS1975" s="173" t="s">
        <v>3186</v>
      </c>
      <c r="AT1975" s="173" t="s">
        <v>3186</v>
      </c>
      <c r="AU1975" s="173" t="s">
        <v>3186</v>
      </c>
      <c r="AV1975" s="173" t="s">
        <v>3186</v>
      </c>
      <c r="AW1975" s="173" t="s">
        <v>3186</v>
      </c>
      <c r="AX1975" s="173" t="s">
        <v>3186</v>
      </c>
      <c r="AY1975" s="173" t="s">
        <v>3186</v>
      </c>
      <c r="AZ1975" s="211">
        <f t="shared" si="272"/>
        <v>0</v>
      </c>
      <c r="BA1975" s="211">
        <f t="shared" si="273"/>
        <v>0</v>
      </c>
      <c r="BB1975" s="205">
        <f t="shared" si="267"/>
        <v>19466</v>
      </c>
      <c r="BC1975" s="205">
        <f t="shared" si="268"/>
        <v>19466</v>
      </c>
      <c r="BD1975" s="205">
        <f t="shared" si="269"/>
        <v>0</v>
      </c>
      <c r="BE1975" s="205">
        <f t="shared" si="270"/>
        <v>0</v>
      </c>
      <c r="BF1975" s="175">
        <v>19466</v>
      </c>
      <c r="BG1975" s="175"/>
      <c r="BH1975" s="175">
        <v>10064</v>
      </c>
      <c r="BI1975" s="175"/>
      <c r="BJ1975" s="175"/>
      <c r="BK1975" s="175">
        <v>2537</v>
      </c>
      <c r="BL1975" s="175">
        <v>957</v>
      </c>
      <c r="BM1975" s="175">
        <v>3066</v>
      </c>
      <c r="BN1975" s="175">
        <v>1273</v>
      </c>
      <c r="BO1975" s="175">
        <v>1569</v>
      </c>
      <c r="BP1975" s="198">
        <f t="shared" si="271"/>
        <v>11633</v>
      </c>
    </row>
    <row r="1976" spans="1:68" s="116" customFormat="1" x14ac:dyDescent="0.15">
      <c r="A1976" s="117">
        <v>4120201001</v>
      </c>
      <c r="B1976" s="118" t="s">
        <v>2870</v>
      </c>
      <c r="C1976" s="118" t="s">
        <v>2865</v>
      </c>
      <c r="D1976" s="118" t="s">
        <v>2871</v>
      </c>
      <c r="E1976" s="118" t="s">
        <v>5155</v>
      </c>
      <c r="F1976" s="120">
        <v>30</v>
      </c>
      <c r="G1976" s="119">
        <v>6940478</v>
      </c>
      <c r="H1976" s="119"/>
      <c r="I1976" s="120" t="s">
        <v>5820</v>
      </c>
      <c r="J1976" s="120">
        <v>24750</v>
      </c>
      <c r="K1976" s="120">
        <v>6940408</v>
      </c>
      <c r="L1976" s="120">
        <v>0.76800000000000002</v>
      </c>
      <c r="M1976" s="121" t="s">
        <v>5654</v>
      </c>
      <c r="N1976" s="120">
        <v>1</v>
      </c>
      <c r="O1976" s="119">
        <v>350</v>
      </c>
      <c r="P1976" s="119">
        <v>60.13</v>
      </c>
      <c r="Q1976" s="119">
        <v>6.63</v>
      </c>
      <c r="R1976" s="120" t="s">
        <v>5655</v>
      </c>
      <c r="S1976" s="120">
        <v>12.4</v>
      </c>
      <c r="T1976" s="120"/>
      <c r="U1976" s="120"/>
      <c r="V1976" s="172">
        <v>3931</v>
      </c>
      <c r="W1976" s="172">
        <v>2246</v>
      </c>
      <c r="X1976" s="172">
        <v>803</v>
      </c>
      <c r="Y1976" s="172">
        <v>632</v>
      </c>
      <c r="Z1976" s="172">
        <v>250</v>
      </c>
      <c r="AA1976" s="123">
        <v>39786</v>
      </c>
      <c r="AB1976" s="123">
        <v>165705.80000000028</v>
      </c>
      <c r="AC1976" s="123">
        <v>3898</v>
      </c>
      <c r="AD1976" s="123"/>
      <c r="AE1976" s="123"/>
      <c r="AF1976" s="123"/>
      <c r="AG1976" s="214"/>
      <c r="AH1976" s="229" t="str">
        <f t="shared" si="266"/>
        <v>a3</v>
      </c>
      <c r="AI1976" s="122"/>
      <c r="AJ1976" s="122"/>
      <c r="AK1976" s="122"/>
      <c r="AL1976" s="122"/>
      <c r="AM1976" s="122"/>
      <c r="AN1976" s="173" t="s">
        <v>3186</v>
      </c>
      <c r="AO1976" s="173" t="s">
        <v>3186</v>
      </c>
      <c r="AP1976" s="173" t="s">
        <v>3186</v>
      </c>
      <c r="AQ1976" s="173" t="s">
        <v>3186</v>
      </c>
      <c r="AR1976" s="173" t="s">
        <v>3186</v>
      </c>
      <c r="AS1976" s="173">
        <v>1.5</v>
      </c>
      <c r="AT1976" s="173">
        <v>6</v>
      </c>
      <c r="AU1976" s="173">
        <v>3.5</v>
      </c>
      <c r="AV1976" s="173">
        <v>3</v>
      </c>
      <c r="AW1976" s="173">
        <v>1.8</v>
      </c>
      <c r="AX1976" s="173">
        <v>1.2</v>
      </c>
      <c r="AY1976" s="173"/>
      <c r="AZ1976" s="211">
        <f t="shared" si="272"/>
        <v>1.5</v>
      </c>
      <c r="BA1976" s="211">
        <f t="shared" si="273"/>
        <v>15.5</v>
      </c>
      <c r="BB1976" s="205">
        <f t="shared" si="267"/>
        <v>536376</v>
      </c>
      <c r="BC1976" s="205">
        <f t="shared" si="268"/>
        <v>453104</v>
      </c>
      <c r="BD1976" s="205">
        <f t="shared" si="269"/>
        <v>115002</v>
      </c>
      <c r="BE1976" s="205">
        <f t="shared" si="270"/>
        <v>31730</v>
      </c>
      <c r="BF1976" s="175">
        <v>421374</v>
      </c>
      <c r="BG1976" s="175">
        <v>90844</v>
      </c>
      <c r="BH1976" s="175">
        <v>152180</v>
      </c>
      <c r="BI1976" s="175">
        <v>83272</v>
      </c>
      <c r="BJ1976" s="175"/>
      <c r="BK1976" s="175">
        <v>50824</v>
      </c>
      <c r="BL1976" s="175">
        <v>50136</v>
      </c>
      <c r="BM1976" s="175">
        <v>64162</v>
      </c>
      <c r="BN1976" s="175">
        <v>5366</v>
      </c>
      <c r="BO1976" s="175">
        <v>39592</v>
      </c>
      <c r="BP1976" s="198">
        <f t="shared" si="271"/>
        <v>191772</v>
      </c>
    </row>
    <row r="1977" spans="1:68" s="116" customFormat="1" x14ac:dyDescent="0.15">
      <c r="A1977" s="117">
        <v>4120201002</v>
      </c>
      <c r="B1977" s="118" t="s">
        <v>2872</v>
      </c>
      <c r="C1977" s="118" t="s">
        <v>2865</v>
      </c>
      <c r="D1977" s="118" t="s">
        <v>2871</v>
      </c>
      <c r="E1977" s="118" t="s">
        <v>5156</v>
      </c>
      <c r="F1977" s="120">
        <v>18</v>
      </c>
      <c r="G1977" s="119">
        <v>606265</v>
      </c>
      <c r="H1977" s="119"/>
      <c r="I1977" s="120" t="s">
        <v>5820</v>
      </c>
      <c r="J1977" s="120">
        <v>1900</v>
      </c>
      <c r="K1977" s="120">
        <v>606265</v>
      </c>
      <c r="L1977" s="120">
        <v>0.874</v>
      </c>
      <c r="M1977" s="121" t="s">
        <v>5657</v>
      </c>
      <c r="N1977" s="120">
        <v>1</v>
      </c>
      <c r="O1977" s="119">
        <v>286</v>
      </c>
      <c r="P1977" s="119"/>
      <c r="Q1977" s="119"/>
      <c r="R1977" s="120" t="s">
        <v>5655</v>
      </c>
      <c r="S1977" s="120">
        <v>13.5</v>
      </c>
      <c r="T1977" s="120"/>
      <c r="U1977" s="120"/>
      <c r="V1977" s="172">
        <v>478.5</v>
      </c>
      <c r="W1977" s="172">
        <v>51.5</v>
      </c>
      <c r="X1977" s="172">
        <v>321.89999999999998</v>
      </c>
      <c r="Y1977" s="172">
        <v>21.9</v>
      </c>
      <c r="Z1977" s="172">
        <v>83.2</v>
      </c>
      <c r="AA1977" s="123"/>
      <c r="AB1977" s="123"/>
      <c r="AC1977" s="123">
        <v>535</v>
      </c>
      <c r="AD1977" s="123"/>
      <c r="AE1977" s="123"/>
      <c r="AF1977" s="123"/>
      <c r="AG1977" s="214"/>
      <c r="AH1977" s="229" t="str">
        <f t="shared" si="266"/>
        <v>a3</v>
      </c>
      <c r="AI1977" s="122"/>
      <c r="AJ1977" s="122"/>
      <c r="AK1977" s="122"/>
      <c r="AL1977" s="122"/>
      <c r="AM1977" s="122"/>
      <c r="AN1977" s="173" t="s">
        <v>3186</v>
      </c>
      <c r="AO1977" s="173" t="s">
        <v>3186</v>
      </c>
      <c r="AP1977" s="173" t="s">
        <v>3186</v>
      </c>
      <c r="AQ1977" s="173" t="s">
        <v>3186</v>
      </c>
      <c r="AR1977" s="173" t="s">
        <v>3186</v>
      </c>
      <c r="AS1977" s="173">
        <v>0.5</v>
      </c>
      <c r="AT1977" s="173">
        <v>1</v>
      </c>
      <c r="AU1977" s="173">
        <v>1</v>
      </c>
      <c r="AV1977" s="173">
        <v>0.5</v>
      </c>
      <c r="AW1977" s="173">
        <v>0.5</v>
      </c>
      <c r="AX1977" s="173">
        <v>1</v>
      </c>
      <c r="AY1977" s="173">
        <v>0.5</v>
      </c>
      <c r="AZ1977" s="211">
        <f t="shared" si="272"/>
        <v>0.5</v>
      </c>
      <c r="BA1977" s="211">
        <f t="shared" si="273"/>
        <v>4.5</v>
      </c>
      <c r="BB1977" s="205">
        <f t="shared" si="267"/>
        <v>76268</v>
      </c>
      <c r="BC1977" s="205">
        <f t="shared" si="268"/>
        <v>59655</v>
      </c>
      <c r="BD1977" s="205">
        <f t="shared" si="269"/>
        <v>19907</v>
      </c>
      <c r="BE1977" s="205">
        <f t="shared" si="270"/>
        <v>3294</v>
      </c>
      <c r="BF1977" s="175">
        <v>56361</v>
      </c>
      <c r="BG1977" s="175"/>
      <c r="BH1977" s="175">
        <v>31570</v>
      </c>
      <c r="BI1977" s="175">
        <v>16613</v>
      </c>
      <c r="BJ1977" s="175"/>
      <c r="BK1977" s="175">
        <v>6300</v>
      </c>
      <c r="BL1977" s="175">
        <v>5741</v>
      </c>
      <c r="BM1977" s="175">
        <v>10604</v>
      </c>
      <c r="BN1977" s="175">
        <v>447</v>
      </c>
      <c r="BO1977" s="175">
        <v>4993</v>
      </c>
      <c r="BP1977" s="198">
        <f t="shared" si="271"/>
        <v>36563</v>
      </c>
    </row>
    <row r="1978" spans="1:68" s="116" customFormat="1" x14ac:dyDescent="0.15">
      <c r="A1978" s="117">
        <v>4120201005</v>
      </c>
      <c r="B1978" s="118" t="s">
        <v>2873</v>
      </c>
      <c r="C1978" s="118" t="s">
        <v>2865</v>
      </c>
      <c r="D1978" s="118" t="s">
        <v>2871</v>
      </c>
      <c r="E1978" s="118" t="s">
        <v>5157</v>
      </c>
      <c r="F1978" s="120">
        <v>1</v>
      </c>
      <c r="G1978" s="119">
        <v>87113</v>
      </c>
      <c r="H1978" s="119"/>
      <c r="I1978" s="120" t="s">
        <v>5820</v>
      </c>
      <c r="J1978" s="120">
        <v>1250</v>
      </c>
      <c r="K1978" s="120">
        <v>87113</v>
      </c>
      <c r="L1978" s="120">
        <v>0.191</v>
      </c>
      <c r="M1978" s="121" t="s">
        <v>5670</v>
      </c>
      <c r="N1978" s="120">
        <v>2</v>
      </c>
      <c r="O1978" s="119">
        <v>85.4</v>
      </c>
      <c r="P1978" s="119"/>
      <c r="Q1978" s="119"/>
      <c r="R1978" s="120"/>
      <c r="S1978" s="120"/>
      <c r="T1978" s="120"/>
      <c r="U1978" s="120"/>
      <c r="V1978" s="172">
        <v>298</v>
      </c>
      <c r="W1978" s="172">
        <v>52</v>
      </c>
      <c r="X1978" s="172">
        <v>246</v>
      </c>
      <c r="Y1978" s="172"/>
      <c r="Z1978" s="172"/>
      <c r="AA1978" s="123"/>
      <c r="AB1978" s="123"/>
      <c r="AC1978" s="123"/>
      <c r="AD1978" s="123"/>
      <c r="AE1978" s="123"/>
      <c r="AF1978" s="123"/>
      <c r="AG1978" s="214"/>
      <c r="AH1978" s="229" t="str">
        <f t="shared" si="266"/>
        <v>b1</v>
      </c>
      <c r="AI1978" s="122"/>
      <c r="AJ1978" s="122"/>
      <c r="AK1978" s="122"/>
      <c r="AL1978" s="122"/>
      <c r="AM1978" s="122"/>
      <c r="AN1978" s="173"/>
      <c r="AO1978" s="173"/>
      <c r="AP1978" s="173"/>
      <c r="AQ1978" s="173"/>
      <c r="AR1978" s="173"/>
      <c r="AS1978" s="173"/>
      <c r="AT1978" s="173"/>
      <c r="AU1978" s="173"/>
      <c r="AV1978" s="173"/>
      <c r="AW1978" s="173"/>
      <c r="AX1978" s="173"/>
      <c r="AY1978" s="173"/>
      <c r="AZ1978" s="211">
        <f t="shared" si="272"/>
        <v>0</v>
      </c>
      <c r="BA1978" s="211">
        <f t="shared" si="273"/>
        <v>0</v>
      </c>
      <c r="BB1978" s="205">
        <f t="shared" si="267"/>
        <v>0</v>
      </c>
      <c r="BC1978" s="205">
        <f t="shared" si="268"/>
        <v>0</v>
      </c>
      <c r="BD1978" s="205">
        <f t="shared" si="269"/>
        <v>0</v>
      </c>
      <c r="BE1978" s="205">
        <f t="shared" si="270"/>
        <v>0</v>
      </c>
      <c r="BF1978" s="175"/>
      <c r="BG1978" s="175"/>
      <c r="BH1978" s="175"/>
      <c r="BI1978" s="175"/>
      <c r="BJ1978" s="175"/>
      <c r="BK1978" s="175"/>
      <c r="BL1978" s="175"/>
      <c r="BM1978" s="175"/>
      <c r="BN1978" s="175"/>
      <c r="BO1978" s="175"/>
      <c r="BP1978" s="198">
        <f t="shared" si="271"/>
        <v>0</v>
      </c>
    </row>
    <row r="1979" spans="1:68" s="116" customFormat="1" x14ac:dyDescent="0.15">
      <c r="A1979" s="117">
        <v>4120202003</v>
      </c>
      <c r="B1979" s="118" t="s">
        <v>2874</v>
      </c>
      <c r="C1979" s="118" t="s">
        <v>2865</v>
      </c>
      <c r="D1979" s="118" t="s">
        <v>2871</v>
      </c>
      <c r="E1979" s="118" t="s">
        <v>5158</v>
      </c>
      <c r="F1979" s="120">
        <v>15</v>
      </c>
      <c r="G1979" s="119">
        <v>367576</v>
      </c>
      <c r="H1979" s="119"/>
      <c r="I1979" s="120" t="s">
        <v>5820</v>
      </c>
      <c r="J1979" s="120">
        <v>2000</v>
      </c>
      <c r="K1979" s="120">
        <v>367576</v>
      </c>
      <c r="L1979" s="120">
        <v>0.504</v>
      </c>
      <c r="M1979" s="121" t="s">
        <v>5657</v>
      </c>
      <c r="N1979" s="120">
        <v>1</v>
      </c>
      <c r="O1979" s="119">
        <v>168</v>
      </c>
      <c r="P1979" s="119">
        <v>33</v>
      </c>
      <c r="Q1979" s="119">
        <v>3.4</v>
      </c>
      <c r="R1979" s="120" t="s">
        <v>5658</v>
      </c>
      <c r="S1979" s="120">
        <v>0.2</v>
      </c>
      <c r="T1979" s="120"/>
      <c r="U1979" s="120"/>
      <c r="V1979" s="172">
        <v>336</v>
      </c>
      <c r="W1979" s="172"/>
      <c r="X1979" s="172"/>
      <c r="Y1979" s="172"/>
      <c r="Z1979" s="172">
        <v>336</v>
      </c>
      <c r="AA1979" s="123">
        <v>3756</v>
      </c>
      <c r="AB1979" s="123"/>
      <c r="AC1979" s="123">
        <v>312</v>
      </c>
      <c r="AD1979" s="123"/>
      <c r="AE1979" s="123"/>
      <c r="AF1979" s="123"/>
      <c r="AG1979" s="214"/>
      <c r="AH1979" s="229" t="str">
        <f t="shared" si="266"/>
        <v>a3</v>
      </c>
      <c r="AI1979" s="122"/>
      <c r="AJ1979" s="122"/>
      <c r="AK1979" s="122"/>
      <c r="AL1979" s="122"/>
      <c r="AM1979" s="122"/>
      <c r="AN1979" s="173" t="s">
        <v>3186</v>
      </c>
      <c r="AO1979" s="173" t="s">
        <v>3186</v>
      </c>
      <c r="AP1979" s="173" t="s">
        <v>3186</v>
      </c>
      <c r="AQ1979" s="173" t="s">
        <v>3186</v>
      </c>
      <c r="AR1979" s="173" t="s">
        <v>3186</v>
      </c>
      <c r="AS1979" s="173"/>
      <c r="AT1979" s="173">
        <v>0.6</v>
      </c>
      <c r="AU1979" s="173"/>
      <c r="AV1979" s="173"/>
      <c r="AW1979" s="173"/>
      <c r="AX1979" s="173"/>
      <c r="AY1979" s="173"/>
      <c r="AZ1979" s="211">
        <f t="shared" si="272"/>
        <v>0</v>
      </c>
      <c r="BA1979" s="211">
        <f t="shared" si="273"/>
        <v>0.6</v>
      </c>
      <c r="BB1979" s="205">
        <f t="shared" si="267"/>
        <v>43047</v>
      </c>
      <c r="BC1979" s="205">
        <f t="shared" si="268"/>
        <v>34698</v>
      </c>
      <c r="BD1979" s="205">
        <f t="shared" si="269"/>
        <v>9556</v>
      </c>
      <c r="BE1979" s="205">
        <f t="shared" si="270"/>
        <v>1207</v>
      </c>
      <c r="BF1979" s="175">
        <v>33491</v>
      </c>
      <c r="BG1979" s="175"/>
      <c r="BH1979" s="175">
        <v>13986</v>
      </c>
      <c r="BI1979" s="175">
        <v>8349</v>
      </c>
      <c r="BJ1979" s="175"/>
      <c r="BK1979" s="175">
        <v>3780</v>
      </c>
      <c r="BL1979" s="175">
        <v>2210</v>
      </c>
      <c r="BM1979" s="175">
        <v>7566</v>
      </c>
      <c r="BN1979" s="175">
        <v>2142</v>
      </c>
      <c r="BO1979" s="175">
        <v>5014</v>
      </c>
      <c r="BP1979" s="198">
        <f t="shared" si="271"/>
        <v>19000</v>
      </c>
    </row>
    <row r="1980" spans="1:68" s="116" customFormat="1" x14ac:dyDescent="0.15">
      <c r="A1980" s="117">
        <v>4120202004</v>
      </c>
      <c r="B1980" s="118" t="s">
        <v>2875</v>
      </c>
      <c r="C1980" s="118" t="s">
        <v>2865</v>
      </c>
      <c r="D1980" s="118" t="s">
        <v>2871</v>
      </c>
      <c r="E1980" s="118" t="s">
        <v>5159</v>
      </c>
      <c r="F1980" s="120">
        <v>9</v>
      </c>
      <c r="G1980" s="119">
        <v>245966</v>
      </c>
      <c r="H1980" s="119"/>
      <c r="I1980" s="120" t="s">
        <v>5820</v>
      </c>
      <c r="J1980" s="120">
        <v>1800</v>
      </c>
      <c r="K1980" s="120">
        <v>245966</v>
      </c>
      <c r="L1980" s="120">
        <v>0.374</v>
      </c>
      <c r="M1980" s="121" t="s">
        <v>5657</v>
      </c>
      <c r="N1980" s="120">
        <v>1</v>
      </c>
      <c r="O1980" s="119">
        <v>173</v>
      </c>
      <c r="P1980" s="119">
        <v>38</v>
      </c>
      <c r="Q1980" s="119">
        <v>2.9</v>
      </c>
      <c r="R1980" s="120" t="s">
        <v>5658</v>
      </c>
      <c r="S1980" s="120">
        <v>0.3</v>
      </c>
      <c r="T1980" s="120"/>
      <c r="U1980" s="120"/>
      <c r="V1980" s="172">
        <v>232</v>
      </c>
      <c r="W1980" s="172"/>
      <c r="X1980" s="172"/>
      <c r="Y1980" s="172"/>
      <c r="Z1980" s="172">
        <v>232</v>
      </c>
      <c r="AA1980" s="123"/>
      <c r="AB1980" s="123"/>
      <c r="AC1980" s="123">
        <v>208</v>
      </c>
      <c r="AD1980" s="123"/>
      <c r="AE1980" s="123"/>
      <c r="AF1980" s="123"/>
      <c r="AG1980" s="214"/>
      <c r="AH1980" s="229" t="str">
        <f t="shared" si="266"/>
        <v>a3</v>
      </c>
      <c r="AI1980" s="122"/>
      <c r="AJ1980" s="122"/>
      <c r="AK1980" s="122"/>
      <c r="AL1980" s="122"/>
      <c r="AM1980" s="122"/>
      <c r="AN1980" s="173" t="s">
        <v>3186</v>
      </c>
      <c r="AO1980" s="173" t="s">
        <v>3186</v>
      </c>
      <c r="AP1980" s="173" t="s">
        <v>3186</v>
      </c>
      <c r="AQ1980" s="173" t="s">
        <v>3186</v>
      </c>
      <c r="AR1980" s="173" t="s">
        <v>3186</v>
      </c>
      <c r="AS1980" s="173"/>
      <c r="AT1980" s="173"/>
      <c r="AU1980" s="173"/>
      <c r="AV1980" s="173"/>
      <c r="AW1980" s="173"/>
      <c r="AX1980" s="173"/>
      <c r="AY1980" s="173" t="s">
        <v>3186</v>
      </c>
      <c r="AZ1980" s="211">
        <f t="shared" si="272"/>
        <v>0</v>
      </c>
      <c r="BA1980" s="211">
        <f t="shared" si="273"/>
        <v>0</v>
      </c>
      <c r="BB1980" s="205">
        <f t="shared" si="267"/>
        <v>23695</v>
      </c>
      <c r="BC1980" s="205">
        <f t="shared" si="268"/>
        <v>20095</v>
      </c>
      <c r="BD1980" s="205">
        <f t="shared" si="269"/>
        <v>3833</v>
      </c>
      <c r="BE1980" s="205">
        <f t="shared" si="270"/>
        <v>233</v>
      </c>
      <c r="BF1980" s="175">
        <v>19862</v>
      </c>
      <c r="BG1980" s="175"/>
      <c r="BH1980" s="175">
        <v>6564</v>
      </c>
      <c r="BI1980" s="175">
        <v>3600</v>
      </c>
      <c r="BJ1980" s="175"/>
      <c r="BK1980" s="175">
        <v>2659</v>
      </c>
      <c r="BL1980" s="175">
        <v>1988</v>
      </c>
      <c r="BM1980" s="175">
        <v>4727</v>
      </c>
      <c r="BN1980" s="175">
        <v>2148</v>
      </c>
      <c r="BO1980" s="175">
        <v>2009</v>
      </c>
      <c r="BP1980" s="198">
        <f t="shared" si="271"/>
        <v>8573</v>
      </c>
    </row>
    <row r="1981" spans="1:68" s="116" customFormat="1" x14ac:dyDescent="0.15">
      <c r="A1981" s="117">
        <v>4120301001</v>
      </c>
      <c r="B1981" s="118" t="s">
        <v>2876</v>
      </c>
      <c r="C1981" s="118" t="s">
        <v>2865</v>
      </c>
      <c r="D1981" s="118" t="s">
        <v>2877</v>
      </c>
      <c r="E1981" s="118" t="s">
        <v>5160</v>
      </c>
      <c r="F1981" s="120">
        <v>23</v>
      </c>
      <c r="G1981" s="119">
        <v>8579313</v>
      </c>
      <c r="H1981" s="119"/>
      <c r="I1981" s="120" t="s">
        <v>5820</v>
      </c>
      <c r="J1981" s="120">
        <v>33375</v>
      </c>
      <c r="K1981" s="120">
        <v>8579313</v>
      </c>
      <c r="L1981" s="120">
        <v>0.70399999999999996</v>
      </c>
      <c r="M1981" s="121" t="s">
        <v>5654</v>
      </c>
      <c r="N1981" s="120">
        <v>1</v>
      </c>
      <c r="O1981" s="119">
        <v>170.4</v>
      </c>
      <c r="P1981" s="119"/>
      <c r="Q1981" s="119"/>
      <c r="R1981" s="120" t="s">
        <v>5655</v>
      </c>
      <c r="S1981" s="120">
        <v>96.6</v>
      </c>
      <c r="T1981" s="120"/>
      <c r="U1981" s="120"/>
      <c r="V1981" s="172">
        <v>3060.8</v>
      </c>
      <c r="W1981" s="172">
        <v>447.5</v>
      </c>
      <c r="X1981" s="172">
        <v>2229.1</v>
      </c>
      <c r="Y1981" s="172">
        <v>384.2</v>
      </c>
      <c r="Z1981" s="172"/>
      <c r="AA1981" s="123">
        <v>82334</v>
      </c>
      <c r="AB1981" s="123">
        <v>243173.29999999955</v>
      </c>
      <c r="AC1981" s="123">
        <v>4996</v>
      </c>
      <c r="AD1981" s="123"/>
      <c r="AE1981" s="123"/>
      <c r="AF1981" s="123"/>
      <c r="AG1981" s="214"/>
      <c r="AH1981" s="229" t="str">
        <f t="shared" si="266"/>
        <v>a3</v>
      </c>
      <c r="AI1981" s="122" t="s">
        <v>5401</v>
      </c>
      <c r="AJ1981" s="122"/>
      <c r="AK1981" s="122" t="s">
        <v>5401</v>
      </c>
      <c r="AL1981" s="122" t="s">
        <v>5401</v>
      </c>
      <c r="AM1981" s="122"/>
      <c r="AN1981" s="173" t="s">
        <v>3186</v>
      </c>
      <c r="AO1981" s="173" t="s">
        <v>3186</v>
      </c>
      <c r="AP1981" s="173" t="s">
        <v>3186</v>
      </c>
      <c r="AQ1981" s="173" t="s">
        <v>3186</v>
      </c>
      <c r="AR1981" s="173" t="s">
        <v>3186</v>
      </c>
      <c r="AS1981" s="173">
        <v>2</v>
      </c>
      <c r="AT1981" s="173">
        <v>8</v>
      </c>
      <c r="AU1981" s="173">
        <v>4</v>
      </c>
      <c r="AV1981" s="173">
        <v>2</v>
      </c>
      <c r="AW1981" s="173">
        <v>3</v>
      </c>
      <c r="AX1981" s="173">
        <v>3</v>
      </c>
      <c r="AY1981" s="173">
        <v>1</v>
      </c>
      <c r="AZ1981" s="211">
        <f t="shared" si="272"/>
        <v>2</v>
      </c>
      <c r="BA1981" s="211">
        <f t="shared" si="273"/>
        <v>21</v>
      </c>
      <c r="BB1981" s="205">
        <f t="shared" si="267"/>
        <v>333075</v>
      </c>
      <c r="BC1981" s="205">
        <f t="shared" si="268"/>
        <v>333075</v>
      </c>
      <c r="BD1981" s="205">
        <f t="shared" si="269"/>
        <v>0</v>
      </c>
      <c r="BE1981" s="205">
        <f t="shared" si="270"/>
        <v>0</v>
      </c>
      <c r="BF1981" s="175">
        <v>333075</v>
      </c>
      <c r="BG1981" s="175">
        <v>14115</v>
      </c>
      <c r="BH1981" s="175">
        <v>251039</v>
      </c>
      <c r="BI1981" s="175"/>
      <c r="BJ1981" s="175"/>
      <c r="BK1981" s="175">
        <v>58438</v>
      </c>
      <c r="BL1981" s="175">
        <v>4860</v>
      </c>
      <c r="BM1981" s="175"/>
      <c r="BN1981" s="175">
        <v>1801</v>
      </c>
      <c r="BO1981" s="175">
        <v>2822</v>
      </c>
      <c r="BP1981" s="198">
        <f t="shared" si="271"/>
        <v>253861</v>
      </c>
    </row>
    <row r="1982" spans="1:68" s="116" customFormat="1" x14ac:dyDescent="0.15">
      <c r="A1982" s="117">
        <v>4120401001</v>
      </c>
      <c r="B1982" s="118" t="s">
        <v>2878</v>
      </c>
      <c r="C1982" s="118" t="s">
        <v>2865</v>
      </c>
      <c r="D1982" s="118" t="s">
        <v>2879</v>
      </c>
      <c r="E1982" s="118" t="s">
        <v>5161</v>
      </c>
      <c r="F1982" s="120">
        <v>7</v>
      </c>
      <c r="G1982" s="119"/>
      <c r="H1982" s="119"/>
      <c r="I1982" s="120" t="s">
        <v>5820</v>
      </c>
      <c r="J1982" s="120">
        <v>2250</v>
      </c>
      <c r="K1982" s="120">
        <v>298337</v>
      </c>
      <c r="L1982" s="120">
        <v>0.36299999999999999</v>
      </c>
      <c r="M1982" s="121" t="s">
        <v>5664</v>
      </c>
      <c r="N1982" s="120">
        <v>1</v>
      </c>
      <c r="O1982" s="119">
        <v>135</v>
      </c>
      <c r="P1982" s="119">
        <v>53.5</v>
      </c>
      <c r="Q1982" s="119">
        <v>4.7</v>
      </c>
      <c r="R1982" s="120" t="s">
        <v>5658</v>
      </c>
      <c r="S1982" s="120">
        <v>0.3</v>
      </c>
      <c r="T1982" s="120"/>
      <c r="U1982" s="120"/>
      <c r="V1982" s="172">
        <v>159</v>
      </c>
      <c r="W1982" s="172"/>
      <c r="X1982" s="172">
        <v>143</v>
      </c>
      <c r="Y1982" s="172"/>
      <c r="Z1982" s="172">
        <v>16</v>
      </c>
      <c r="AA1982" s="123"/>
      <c r="AB1982" s="123"/>
      <c r="AC1982" s="123"/>
      <c r="AD1982" s="123"/>
      <c r="AE1982" s="123"/>
      <c r="AF1982" s="123"/>
      <c r="AG1982" s="214"/>
      <c r="AH1982" s="229" t="str">
        <f t="shared" si="266"/>
        <v>a1</v>
      </c>
      <c r="AI1982" s="122"/>
      <c r="AJ1982" s="122"/>
      <c r="AK1982" s="122"/>
      <c r="AL1982" s="122"/>
      <c r="AM1982" s="122"/>
      <c r="AN1982" s="173">
        <v>4</v>
      </c>
      <c r="AO1982" s="173" t="s">
        <v>3186</v>
      </c>
      <c r="AP1982" s="173" t="s">
        <v>3186</v>
      </c>
      <c r="AQ1982" s="173" t="s">
        <v>3186</v>
      </c>
      <c r="AR1982" s="173" t="s">
        <v>3186</v>
      </c>
      <c r="AS1982" s="173">
        <v>0.5</v>
      </c>
      <c r="AT1982" s="173">
        <v>0.5</v>
      </c>
      <c r="AU1982" s="173">
        <v>0.9</v>
      </c>
      <c r="AV1982" s="173" t="s">
        <v>3186</v>
      </c>
      <c r="AW1982" s="173" t="s">
        <v>3186</v>
      </c>
      <c r="AX1982" s="173"/>
      <c r="AY1982" s="173" t="s">
        <v>3186</v>
      </c>
      <c r="AZ1982" s="211">
        <f t="shared" si="272"/>
        <v>4.5</v>
      </c>
      <c r="BA1982" s="211">
        <f t="shared" si="273"/>
        <v>1.4</v>
      </c>
      <c r="BB1982" s="205">
        <f t="shared" si="267"/>
        <v>32635</v>
      </c>
      <c r="BC1982" s="205">
        <f t="shared" si="268"/>
        <v>32635</v>
      </c>
      <c r="BD1982" s="205">
        <f t="shared" si="269"/>
        <v>0</v>
      </c>
      <c r="BE1982" s="205">
        <f t="shared" si="270"/>
        <v>0</v>
      </c>
      <c r="BF1982" s="175">
        <v>32635</v>
      </c>
      <c r="BG1982" s="175">
        <v>8223</v>
      </c>
      <c r="BH1982" s="175">
        <v>6886</v>
      </c>
      <c r="BI1982" s="175"/>
      <c r="BJ1982" s="175"/>
      <c r="BK1982" s="175">
        <v>7983</v>
      </c>
      <c r="BL1982" s="175">
        <v>3784</v>
      </c>
      <c r="BM1982" s="175">
        <v>2495</v>
      </c>
      <c r="BN1982" s="175">
        <v>1187</v>
      </c>
      <c r="BO1982" s="175">
        <v>2077</v>
      </c>
      <c r="BP1982" s="198">
        <f t="shared" si="271"/>
        <v>8963</v>
      </c>
    </row>
    <row r="1983" spans="1:68" s="116" customFormat="1" x14ac:dyDescent="0.15">
      <c r="A1983" s="117">
        <v>4120501001</v>
      </c>
      <c r="B1983" s="118" t="s">
        <v>2880</v>
      </c>
      <c r="C1983" s="118" t="s">
        <v>2865</v>
      </c>
      <c r="D1983" s="118" t="s">
        <v>2881</v>
      </c>
      <c r="E1983" s="118" t="s">
        <v>5162</v>
      </c>
      <c r="F1983" s="120">
        <v>25</v>
      </c>
      <c r="G1983" s="119">
        <v>3329074</v>
      </c>
      <c r="H1983" s="119"/>
      <c r="I1983" s="120" t="s">
        <v>5820</v>
      </c>
      <c r="J1983" s="120">
        <v>15200</v>
      </c>
      <c r="K1983" s="120">
        <v>3329074</v>
      </c>
      <c r="L1983" s="120">
        <v>0.6</v>
      </c>
      <c r="M1983" s="121" t="s">
        <v>5654</v>
      </c>
      <c r="N1983" s="120">
        <v>1</v>
      </c>
      <c r="O1983" s="119">
        <v>170</v>
      </c>
      <c r="P1983" s="119">
        <v>55</v>
      </c>
      <c r="Q1983" s="119">
        <v>4.9000000000000004</v>
      </c>
      <c r="R1983" s="120" t="s">
        <v>5655</v>
      </c>
      <c r="S1983" s="120">
        <v>41.6</v>
      </c>
      <c r="T1983" s="120"/>
      <c r="U1983" s="120"/>
      <c r="V1983" s="172">
        <v>1460.384</v>
      </c>
      <c r="W1983" s="172">
        <v>282.89</v>
      </c>
      <c r="X1983" s="172">
        <v>778.38800000000003</v>
      </c>
      <c r="Y1983" s="172">
        <v>281.64699999999999</v>
      </c>
      <c r="Z1983" s="172">
        <v>117.459</v>
      </c>
      <c r="AA1983" s="123">
        <v>23213</v>
      </c>
      <c r="AB1983" s="123">
        <v>68505</v>
      </c>
      <c r="AC1983" s="123">
        <v>1511.787</v>
      </c>
      <c r="AD1983" s="123"/>
      <c r="AE1983" s="123"/>
      <c r="AF1983" s="123"/>
      <c r="AG1983" s="214"/>
      <c r="AH1983" s="229" t="str">
        <f t="shared" si="266"/>
        <v>a3</v>
      </c>
      <c r="AI1983" s="122"/>
      <c r="AJ1983" s="122"/>
      <c r="AK1983" s="122"/>
      <c r="AL1983" s="122"/>
      <c r="AM1983" s="122"/>
      <c r="AN1983" s="173">
        <v>3</v>
      </c>
      <c r="AO1983" s="173"/>
      <c r="AP1983" s="173"/>
      <c r="AQ1983" s="173"/>
      <c r="AR1983" s="173"/>
      <c r="AS1983" s="173">
        <v>1</v>
      </c>
      <c r="AT1983" s="173">
        <v>3.3</v>
      </c>
      <c r="AU1983" s="173">
        <v>3.3</v>
      </c>
      <c r="AV1983" s="173">
        <v>3.2</v>
      </c>
      <c r="AW1983" s="173">
        <v>3.2</v>
      </c>
      <c r="AX1983" s="173">
        <v>2</v>
      </c>
      <c r="AY1983" s="173"/>
      <c r="AZ1983" s="211">
        <f t="shared" si="272"/>
        <v>4</v>
      </c>
      <c r="BA1983" s="211">
        <f t="shared" si="273"/>
        <v>15</v>
      </c>
      <c r="BB1983" s="205">
        <f t="shared" si="267"/>
        <v>244032</v>
      </c>
      <c r="BC1983" s="205">
        <f t="shared" si="268"/>
        <v>182221</v>
      </c>
      <c r="BD1983" s="205">
        <f t="shared" si="269"/>
        <v>68458</v>
      </c>
      <c r="BE1983" s="205">
        <f t="shared" si="270"/>
        <v>6647</v>
      </c>
      <c r="BF1983" s="175">
        <v>175574</v>
      </c>
      <c r="BG1983" s="175">
        <v>4480</v>
      </c>
      <c r="BH1983" s="175">
        <v>104824</v>
      </c>
      <c r="BI1983" s="175">
        <v>61311</v>
      </c>
      <c r="BJ1983" s="175">
        <v>500</v>
      </c>
      <c r="BK1983" s="175">
        <v>19400</v>
      </c>
      <c r="BL1983" s="175">
        <v>15524</v>
      </c>
      <c r="BM1983" s="175">
        <v>19884</v>
      </c>
      <c r="BN1983" s="175">
        <v>5472</v>
      </c>
      <c r="BO1983" s="175">
        <v>12637</v>
      </c>
      <c r="BP1983" s="198">
        <f t="shared" si="271"/>
        <v>117461</v>
      </c>
    </row>
    <row r="1984" spans="1:68" s="116" customFormat="1" x14ac:dyDescent="0.15">
      <c r="A1984" s="117">
        <v>4120601001</v>
      </c>
      <c r="B1984" s="118" t="s">
        <v>2882</v>
      </c>
      <c r="C1984" s="118" t="s">
        <v>2865</v>
      </c>
      <c r="D1984" s="118" t="s">
        <v>2883</v>
      </c>
      <c r="E1984" s="118" t="s">
        <v>5163</v>
      </c>
      <c r="F1984" s="120">
        <v>6</v>
      </c>
      <c r="G1984" s="119">
        <v>119887</v>
      </c>
      <c r="H1984" s="119"/>
      <c r="I1984" s="120" t="s">
        <v>5820</v>
      </c>
      <c r="J1984" s="120">
        <v>600</v>
      </c>
      <c r="K1984" s="120">
        <v>119887</v>
      </c>
      <c r="L1984" s="120">
        <v>0.54700000000000004</v>
      </c>
      <c r="M1984" s="121" t="s">
        <v>5657</v>
      </c>
      <c r="N1984" s="120">
        <v>1</v>
      </c>
      <c r="O1984" s="119">
        <v>199</v>
      </c>
      <c r="P1984" s="119"/>
      <c r="Q1984" s="119"/>
      <c r="R1984" s="120" t="s">
        <v>5658</v>
      </c>
      <c r="S1984" s="120">
        <v>0.1</v>
      </c>
      <c r="T1984" s="120"/>
      <c r="U1984" s="120"/>
      <c r="V1984" s="172">
        <v>108.7</v>
      </c>
      <c r="W1984" s="172"/>
      <c r="X1984" s="172">
        <v>108.7</v>
      </c>
      <c r="Y1984" s="172"/>
      <c r="Z1984" s="172"/>
      <c r="AA1984" s="123"/>
      <c r="AB1984" s="123"/>
      <c r="AC1984" s="123">
        <v>70</v>
      </c>
      <c r="AD1984" s="123"/>
      <c r="AE1984" s="123"/>
      <c r="AF1984" s="123"/>
      <c r="AG1984" s="214"/>
      <c r="AH1984" s="229" t="str">
        <f t="shared" si="266"/>
        <v>a3</v>
      </c>
      <c r="AI1984" s="122"/>
      <c r="AJ1984" s="122"/>
      <c r="AK1984" s="122"/>
      <c r="AL1984" s="122"/>
      <c r="AM1984" s="122"/>
      <c r="AN1984" s="173" t="s">
        <v>3186</v>
      </c>
      <c r="AO1984" s="173" t="s">
        <v>3186</v>
      </c>
      <c r="AP1984" s="173" t="s">
        <v>3186</v>
      </c>
      <c r="AQ1984" s="173" t="s">
        <v>3186</v>
      </c>
      <c r="AR1984" s="173" t="s">
        <v>3186</v>
      </c>
      <c r="AS1984" s="173">
        <v>1</v>
      </c>
      <c r="AT1984" s="173">
        <v>0.5</v>
      </c>
      <c r="AU1984" s="173">
        <v>0.5</v>
      </c>
      <c r="AV1984" s="173"/>
      <c r="AW1984" s="173"/>
      <c r="AX1984" s="173">
        <v>0.6</v>
      </c>
      <c r="AY1984" s="173" t="s">
        <v>3186</v>
      </c>
      <c r="AZ1984" s="211">
        <f t="shared" si="272"/>
        <v>1</v>
      </c>
      <c r="BA1984" s="211">
        <f t="shared" si="273"/>
        <v>1.6</v>
      </c>
      <c r="BB1984" s="205">
        <f t="shared" si="267"/>
        <v>17376</v>
      </c>
      <c r="BC1984" s="205">
        <f t="shared" si="268"/>
        <v>14204</v>
      </c>
      <c r="BD1984" s="205">
        <f t="shared" si="269"/>
        <v>5334</v>
      </c>
      <c r="BE1984" s="205">
        <f t="shared" si="270"/>
        <v>2162</v>
      </c>
      <c r="BF1984" s="175">
        <v>12042</v>
      </c>
      <c r="BG1984" s="175"/>
      <c r="BH1984" s="175">
        <v>5334</v>
      </c>
      <c r="BI1984" s="175">
        <v>3172</v>
      </c>
      <c r="BJ1984" s="175"/>
      <c r="BK1984" s="175">
        <v>1034</v>
      </c>
      <c r="BL1984" s="175">
        <v>177</v>
      </c>
      <c r="BM1984" s="175">
        <v>1719</v>
      </c>
      <c r="BN1984" s="175">
        <v>1927</v>
      </c>
      <c r="BO1984" s="175">
        <v>4013</v>
      </c>
      <c r="BP1984" s="198">
        <f t="shared" si="271"/>
        <v>9347</v>
      </c>
    </row>
    <row r="1985" spans="1:68" s="116" customFormat="1" x14ac:dyDescent="0.15">
      <c r="A1985" s="117">
        <v>4120701001</v>
      </c>
      <c r="B1985" s="118" t="s">
        <v>2884</v>
      </c>
      <c r="C1985" s="118" t="s">
        <v>2865</v>
      </c>
      <c r="D1985" s="118" t="s">
        <v>2885</v>
      </c>
      <c r="E1985" s="118" t="s">
        <v>5164</v>
      </c>
      <c r="F1985" s="120">
        <v>19</v>
      </c>
      <c r="G1985" s="119">
        <v>804274</v>
      </c>
      <c r="H1985" s="119"/>
      <c r="I1985" s="120" t="s">
        <v>5820</v>
      </c>
      <c r="J1985" s="120">
        <v>6200</v>
      </c>
      <c r="K1985" s="120">
        <v>804274</v>
      </c>
      <c r="L1985" s="120">
        <v>0.35499999999999998</v>
      </c>
      <c r="M1985" s="121" t="s">
        <v>5654</v>
      </c>
      <c r="N1985" s="120">
        <v>1</v>
      </c>
      <c r="O1985" s="119">
        <v>169</v>
      </c>
      <c r="P1985" s="119">
        <v>32.299999999999997</v>
      </c>
      <c r="Q1985" s="119">
        <v>4.0999999999999996</v>
      </c>
      <c r="R1985" s="120" t="s">
        <v>5658</v>
      </c>
      <c r="S1985" s="120">
        <v>1</v>
      </c>
      <c r="T1985" s="120"/>
      <c r="U1985" s="120"/>
      <c r="V1985" s="172">
        <v>363.4</v>
      </c>
      <c r="W1985" s="172">
        <v>5.5</v>
      </c>
      <c r="X1985" s="172">
        <v>201.9</v>
      </c>
      <c r="Y1985" s="172">
        <v>55.8</v>
      </c>
      <c r="Z1985" s="172">
        <v>100.2</v>
      </c>
      <c r="AA1985" s="123">
        <v>6881</v>
      </c>
      <c r="AB1985" s="123"/>
      <c r="AC1985" s="123">
        <v>731.9</v>
      </c>
      <c r="AD1985" s="123"/>
      <c r="AE1985" s="123"/>
      <c r="AF1985" s="123"/>
      <c r="AG1985" s="214"/>
      <c r="AH1985" s="229" t="str">
        <f t="shared" si="266"/>
        <v>a3</v>
      </c>
      <c r="AI1985" s="122"/>
      <c r="AJ1985" s="122"/>
      <c r="AK1985" s="122"/>
      <c r="AL1985" s="122"/>
      <c r="AM1985" s="122"/>
      <c r="AN1985" s="173"/>
      <c r="AO1985" s="173"/>
      <c r="AP1985" s="173"/>
      <c r="AQ1985" s="173"/>
      <c r="AR1985" s="173" t="s">
        <v>3186</v>
      </c>
      <c r="AS1985" s="173">
        <v>2</v>
      </c>
      <c r="AT1985" s="173">
        <v>2</v>
      </c>
      <c r="AU1985" s="173">
        <v>2.5</v>
      </c>
      <c r="AV1985" s="173">
        <v>2</v>
      </c>
      <c r="AW1985" s="173">
        <v>2.5</v>
      </c>
      <c r="AX1985" s="173">
        <v>2</v>
      </c>
      <c r="AY1985" s="173" t="s">
        <v>3186</v>
      </c>
      <c r="AZ1985" s="211">
        <f t="shared" si="272"/>
        <v>2</v>
      </c>
      <c r="BA1985" s="211">
        <f t="shared" si="273"/>
        <v>11</v>
      </c>
      <c r="BB1985" s="205">
        <f t="shared" si="267"/>
        <v>199163</v>
      </c>
      <c r="BC1985" s="205">
        <f t="shared" si="268"/>
        <v>140188</v>
      </c>
      <c r="BD1985" s="205">
        <f t="shared" si="269"/>
        <v>77598</v>
      </c>
      <c r="BE1985" s="205">
        <f t="shared" si="270"/>
        <v>18623</v>
      </c>
      <c r="BF1985" s="175">
        <v>121565</v>
      </c>
      <c r="BG1985" s="175">
        <v>8080</v>
      </c>
      <c r="BH1985" s="175">
        <v>77598</v>
      </c>
      <c r="BI1985" s="175">
        <v>58975</v>
      </c>
      <c r="BJ1985" s="175"/>
      <c r="BK1985" s="175">
        <v>11557</v>
      </c>
      <c r="BL1985" s="175">
        <v>11027</v>
      </c>
      <c r="BM1985" s="175">
        <v>7715</v>
      </c>
      <c r="BN1985" s="175">
        <v>1404</v>
      </c>
      <c r="BO1985" s="175">
        <v>22807</v>
      </c>
      <c r="BP1985" s="198">
        <f t="shared" si="271"/>
        <v>100405</v>
      </c>
    </row>
    <row r="1986" spans="1:68" s="116" customFormat="1" x14ac:dyDescent="0.15">
      <c r="A1986" s="117">
        <v>4120801001</v>
      </c>
      <c r="B1986" s="118" t="s">
        <v>2886</v>
      </c>
      <c r="C1986" s="118" t="s">
        <v>2865</v>
      </c>
      <c r="D1986" s="118" t="s">
        <v>2887</v>
      </c>
      <c r="E1986" s="118" t="s">
        <v>5165</v>
      </c>
      <c r="F1986" s="120">
        <v>10</v>
      </c>
      <c r="G1986" s="119">
        <v>575606</v>
      </c>
      <c r="H1986" s="119"/>
      <c r="I1986" s="120" t="s">
        <v>5820</v>
      </c>
      <c r="J1986" s="120">
        <v>3370</v>
      </c>
      <c r="K1986" s="120">
        <v>588011</v>
      </c>
      <c r="L1986" s="120">
        <v>0.47799999999999998</v>
      </c>
      <c r="M1986" s="121" t="s">
        <v>5664</v>
      </c>
      <c r="N1986" s="120">
        <v>1</v>
      </c>
      <c r="O1986" s="119">
        <v>230</v>
      </c>
      <c r="P1986" s="119">
        <v>38.200000000000003</v>
      </c>
      <c r="Q1986" s="119">
        <v>3.6</v>
      </c>
      <c r="R1986" s="120" t="s">
        <v>5660</v>
      </c>
      <c r="S1986" s="120">
        <v>0.7</v>
      </c>
      <c r="T1986" s="120"/>
      <c r="U1986" s="120"/>
      <c r="V1986" s="172">
        <v>374.6</v>
      </c>
      <c r="W1986" s="172">
        <v>62.4</v>
      </c>
      <c r="X1986" s="172">
        <v>311.39999999999998</v>
      </c>
      <c r="Y1986" s="172">
        <v>0.8</v>
      </c>
      <c r="Z1986" s="172"/>
      <c r="AA1986" s="123"/>
      <c r="AB1986" s="123"/>
      <c r="AC1986" s="123">
        <v>171</v>
      </c>
      <c r="AD1986" s="123"/>
      <c r="AE1986" s="123"/>
      <c r="AF1986" s="123"/>
      <c r="AG1986" s="214"/>
      <c r="AH1986" s="229" t="str">
        <f t="shared" si="266"/>
        <v>a3</v>
      </c>
      <c r="AI1986" s="122"/>
      <c r="AJ1986" s="122"/>
      <c r="AK1986" s="122"/>
      <c r="AL1986" s="122"/>
      <c r="AM1986" s="122"/>
      <c r="AN1986" s="173">
        <v>3</v>
      </c>
      <c r="AO1986" s="173"/>
      <c r="AP1986" s="173"/>
      <c r="AQ1986" s="173"/>
      <c r="AR1986" s="173"/>
      <c r="AS1986" s="173"/>
      <c r="AT1986" s="173">
        <v>0.75</v>
      </c>
      <c r="AU1986" s="173">
        <v>0.75</v>
      </c>
      <c r="AV1986" s="173">
        <v>0.75</v>
      </c>
      <c r="AW1986" s="173">
        <v>0.75</v>
      </c>
      <c r="AX1986" s="173">
        <v>1</v>
      </c>
      <c r="AY1986" s="173"/>
      <c r="AZ1986" s="211">
        <f t="shared" si="272"/>
        <v>3</v>
      </c>
      <c r="BA1986" s="211">
        <f t="shared" si="273"/>
        <v>4</v>
      </c>
      <c r="BB1986" s="205">
        <f t="shared" si="267"/>
        <v>61557</v>
      </c>
      <c r="BC1986" s="205">
        <f t="shared" si="268"/>
        <v>57068</v>
      </c>
      <c r="BD1986" s="205">
        <f t="shared" si="269"/>
        <v>6286</v>
      </c>
      <c r="BE1986" s="205">
        <f t="shared" si="270"/>
        <v>1797</v>
      </c>
      <c r="BF1986" s="175">
        <v>55271</v>
      </c>
      <c r="BG1986" s="175">
        <v>23384</v>
      </c>
      <c r="BH1986" s="175">
        <v>6286</v>
      </c>
      <c r="BI1986" s="175">
        <v>3603</v>
      </c>
      <c r="BJ1986" s="175">
        <v>886</v>
      </c>
      <c r="BK1986" s="175">
        <v>9110</v>
      </c>
      <c r="BL1986" s="175">
        <v>971</v>
      </c>
      <c r="BM1986" s="175">
        <v>7437</v>
      </c>
      <c r="BN1986" s="175">
        <v>1885</v>
      </c>
      <c r="BO1986" s="175">
        <v>7995</v>
      </c>
      <c r="BP1986" s="198">
        <f t="shared" si="271"/>
        <v>14281</v>
      </c>
    </row>
    <row r="1987" spans="1:68" s="116" customFormat="1" x14ac:dyDescent="0.15">
      <c r="A1987" s="117">
        <v>4120802002</v>
      </c>
      <c r="B1987" s="118" t="s">
        <v>648</v>
      </c>
      <c r="C1987" s="118" t="s">
        <v>2865</v>
      </c>
      <c r="D1987" s="118" t="s">
        <v>2887</v>
      </c>
      <c r="E1987" s="118" t="s">
        <v>5166</v>
      </c>
      <c r="F1987" s="120">
        <v>14</v>
      </c>
      <c r="G1987" s="119"/>
      <c r="H1987" s="119"/>
      <c r="I1987" s="120" t="s">
        <v>5820</v>
      </c>
      <c r="J1987" s="120">
        <v>400</v>
      </c>
      <c r="K1987" s="120">
        <v>43290</v>
      </c>
      <c r="L1987" s="120">
        <v>0.29699999999999999</v>
      </c>
      <c r="M1987" s="121" t="s">
        <v>5657</v>
      </c>
      <c r="N1987" s="120">
        <v>1</v>
      </c>
      <c r="O1987" s="119">
        <v>117.1</v>
      </c>
      <c r="P1987" s="119">
        <v>20.6</v>
      </c>
      <c r="Q1987" s="119"/>
      <c r="R1987" s="120"/>
      <c r="S1987" s="120"/>
      <c r="T1987" s="120"/>
      <c r="U1987" s="120" t="s">
        <v>5689</v>
      </c>
      <c r="V1987" s="172">
        <v>50.1</v>
      </c>
      <c r="W1987" s="172"/>
      <c r="X1987" s="172">
        <v>45.1</v>
      </c>
      <c r="Y1987" s="172">
        <v>5</v>
      </c>
      <c r="Z1987" s="172"/>
      <c r="AA1987" s="123">
        <v>19</v>
      </c>
      <c r="AB1987" s="123"/>
      <c r="AC1987" s="123"/>
      <c r="AD1987" s="123"/>
      <c r="AE1987" s="123"/>
      <c r="AF1987" s="123"/>
      <c r="AG1987" s="214"/>
      <c r="AH1987" s="229" t="str">
        <f t="shared" si="266"/>
        <v>a2</v>
      </c>
      <c r="AI1987" s="122"/>
      <c r="AJ1987" s="122"/>
      <c r="AK1987" s="122"/>
      <c r="AL1987" s="122"/>
      <c r="AM1987" s="122"/>
      <c r="AN1987" s="173">
        <v>1</v>
      </c>
      <c r="AO1987" s="173"/>
      <c r="AP1987" s="173"/>
      <c r="AQ1987" s="173"/>
      <c r="AR1987" s="173"/>
      <c r="AS1987" s="173"/>
      <c r="AT1987" s="173">
        <v>0.5</v>
      </c>
      <c r="AU1987" s="173">
        <v>0.5</v>
      </c>
      <c r="AV1987" s="173">
        <v>0.5</v>
      </c>
      <c r="AW1987" s="173">
        <v>0.5</v>
      </c>
      <c r="AX1987" s="173">
        <v>1</v>
      </c>
      <c r="AY1987" s="173"/>
      <c r="AZ1987" s="211">
        <f t="shared" si="272"/>
        <v>1</v>
      </c>
      <c r="BA1987" s="211">
        <f t="shared" si="273"/>
        <v>3</v>
      </c>
      <c r="BB1987" s="205">
        <f t="shared" si="267"/>
        <v>11482</v>
      </c>
      <c r="BC1987" s="205">
        <f t="shared" si="268"/>
        <v>9553</v>
      </c>
      <c r="BD1987" s="205">
        <f t="shared" si="269"/>
        <v>2700</v>
      </c>
      <c r="BE1987" s="205">
        <f t="shared" si="270"/>
        <v>771</v>
      </c>
      <c r="BF1987" s="175">
        <v>8782</v>
      </c>
      <c r="BG1987" s="175"/>
      <c r="BH1987" s="175">
        <v>2700</v>
      </c>
      <c r="BI1987" s="175">
        <v>1546</v>
      </c>
      <c r="BJ1987" s="175">
        <v>383</v>
      </c>
      <c r="BK1987" s="175">
        <v>1605</v>
      </c>
      <c r="BL1987" s="175">
        <v>1919</v>
      </c>
      <c r="BM1987" s="175">
        <v>1028</v>
      </c>
      <c r="BN1987" s="175">
        <v>246</v>
      </c>
      <c r="BO1987" s="175">
        <v>2055</v>
      </c>
      <c r="BP1987" s="198">
        <f t="shared" si="271"/>
        <v>4755</v>
      </c>
    </row>
    <row r="1988" spans="1:68" s="116" customFormat="1" x14ac:dyDescent="0.15">
      <c r="A1988" s="117">
        <v>4120802003</v>
      </c>
      <c r="B1988" s="118" t="s">
        <v>2240</v>
      </c>
      <c r="C1988" s="118" t="s">
        <v>2865</v>
      </c>
      <c r="D1988" s="118" t="s">
        <v>2887</v>
      </c>
      <c r="E1988" s="118" t="s">
        <v>5167</v>
      </c>
      <c r="F1988" s="120">
        <v>6</v>
      </c>
      <c r="G1988" s="119"/>
      <c r="H1988" s="119"/>
      <c r="I1988" s="120" t="s">
        <v>5820</v>
      </c>
      <c r="J1988" s="120">
        <v>1644</v>
      </c>
      <c r="K1988" s="120">
        <v>288943</v>
      </c>
      <c r="L1988" s="120">
        <v>0.48199999999999998</v>
      </c>
      <c r="M1988" s="121" t="s">
        <v>5664</v>
      </c>
      <c r="N1988" s="120">
        <v>1</v>
      </c>
      <c r="O1988" s="119">
        <v>235</v>
      </c>
      <c r="P1988" s="119">
        <v>47</v>
      </c>
      <c r="Q1988" s="119">
        <v>5</v>
      </c>
      <c r="R1988" s="120" t="s">
        <v>5660</v>
      </c>
      <c r="S1988" s="120">
        <v>0.3</v>
      </c>
      <c r="T1988" s="120"/>
      <c r="U1988" s="120"/>
      <c r="V1988" s="172">
        <v>140.19999999999999</v>
      </c>
      <c r="W1988" s="172">
        <v>22.4</v>
      </c>
      <c r="X1988" s="172">
        <v>116.4</v>
      </c>
      <c r="Y1988" s="172">
        <v>1.4</v>
      </c>
      <c r="Z1988" s="172"/>
      <c r="AA1988" s="123"/>
      <c r="AB1988" s="123"/>
      <c r="AC1988" s="123"/>
      <c r="AD1988" s="123"/>
      <c r="AE1988" s="123"/>
      <c r="AF1988" s="123"/>
      <c r="AG1988" s="214"/>
      <c r="AH1988" s="229" t="str">
        <f t="shared" si="266"/>
        <v>a1</v>
      </c>
      <c r="AI1988" s="122"/>
      <c r="AJ1988" s="122"/>
      <c r="AK1988" s="122"/>
      <c r="AL1988" s="122"/>
      <c r="AM1988" s="122"/>
      <c r="AN1988" s="173">
        <v>2</v>
      </c>
      <c r="AO1988" s="173"/>
      <c r="AP1988" s="173"/>
      <c r="AQ1988" s="173"/>
      <c r="AR1988" s="173"/>
      <c r="AS1988" s="173"/>
      <c r="AT1988" s="173">
        <v>0.5</v>
      </c>
      <c r="AU1988" s="173">
        <v>0.5</v>
      </c>
      <c r="AV1988" s="173">
        <v>0.5</v>
      </c>
      <c r="AW1988" s="173">
        <v>0.5</v>
      </c>
      <c r="AX1988" s="173">
        <v>1</v>
      </c>
      <c r="AY1988" s="173"/>
      <c r="AZ1988" s="211">
        <f t="shared" si="272"/>
        <v>2</v>
      </c>
      <c r="BA1988" s="211">
        <f t="shared" si="273"/>
        <v>3</v>
      </c>
      <c r="BB1988" s="205">
        <f t="shared" si="267"/>
        <v>47099</v>
      </c>
      <c r="BC1988" s="205">
        <f t="shared" si="268"/>
        <v>43133</v>
      </c>
      <c r="BD1988" s="205">
        <f t="shared" si="269"/>
        <v>5611</v>
      </c>
      <c r="BE1988" s="205">
        <f t="shared" si="270"/>
        <v>1645</v>
      </c>
      <c r="BF1988" s="175">
        <v>41488</v>
      </c>
      <c r="BG1988" s="175">
        <v>22404</v>
      </c>
      <c r="BH1988" s="175">
        <v>5611</v>
      </c>
      <c r="BI1988" s="175">
        <v>3161</v>
      </c>
      <c r="BJ1988" s="175">
        <v>805</v>
      </c>
      <c r="BK1988" s="175">
        <v>3012</v>
      </c>
      <c r="BL1988" s="175">
        <v>1400</v>
      </c>
      <c r="BM1988" s="175">
        <v>3654</v>
      </c>
      <c r="BN1988" s="175">
        <v>1165</v>
      </c>
      <c r="BO1988" s="175">
        <v>5887</v>
      </c>
      <c r="BP1988" s="198">
        <f t="shared" si="271"/>
        <v>11498</v>
      </c>
    </row>
    <row r="1989" spans="1:68" s="116" customFormat="1" x14ac:dyDescent="0.15">
      <c r="A1989" s="117">
        <v>4120802004</v>
      </c>
      <c r="B1989" s="118" t="s">
        <v>2888</v>
      </c>
      <c r="C1989" s="118" t="s">
        <v>2865</v>
      </c>
      <c r="D1989" s="118" t="s">
        <v>2887</v>
      </c>
      <c r="E1989" s="118" t="s">
        <v>5168</v>
      </c>
      <c r="F1989" s="120">
        <v>3</v>
      </c>
      <c r="G1989" s="119">
        <v>153520</v>
      </c>
      <c r="H1989" s="119"/>
      <c r="I1989" s="120" t="s">
        <v>5820</v>
      </c>
      <c r="J1989" s="120">
        <v>1200</v>
      </c>
      <c r="K1989" s="120">
        <v>153520</v>
      </c>
      <c r="L1989" s="120">
        <v>0.35099999999999998</v>
      </c>
      <c r="M1989" s="121" t="s">
        <v>5657</v>
      </c>
      <c r="N1989" s="120">
        <v>1</v>
      </c>
      <c r="O1989" s="119">
        <v>164</v>
      </c>
      <c r="P1989" s="119">
        <v>54</v>
      </c>
      <c r="Q1989" s="119">
        <v>5.0999999999999996</v>
      </c>
      <c r="R1989" s="120" t="s">
        <v>5660</v>
      </c>
      <c r="S1989" s="120">
        <v>0.1</v>
      </c>
      <c r="T1989" s="120"/>
      <c r="U1989" s="120"/>
      <c r="V1989" s="172">
        <v>82.9</v>
      </c>
      <c r="W1989" s="172">
        <v>13.2</v>
      </c>
      <c r="X1989" s="172">
        <v>68.900000000000006</v>
      </c>
      <c r="Y1989" s="172">
        <v>0.8</v>
      </c>
      <c r="Z1989" s="172"/>
      <c r="AA1989" s="123">
        <v>75</v>
      </c>
      <c r="AB1989" s="123"/>
      <c r="AC1989" s="123"/>
      <c r="AD1989" s="123"/>
      <c r="AE1989" s="123"/>
      <c r="AF1989" s="123"/>
      <c r="AG1989" s="214"/>
      <c r="AH1989" s="229" t="str">
        <f t="shared" ref="AH1989:AH2052" si="275">IF(N1989=1,IF(AG1989&gt;0,"a4",IF(AC1989&gt;0,"a3",IF(AA1989&gt;0,"a2","a1"))),IF(AG1989&gt;0,"b4",IF(AC1989&gt;0,"b3",IF(AA1989&gt;0,"b2","b1"))))</f>
        <v>a2</v>
      </c>
      <c r="AI1989" s="122"/>
      <c r="AJ1989" s="122"/>
      <c r="AK1989" s="122"/>
      <c r="AL1989" s="122"/>
      <c r="AM1989" s="122"/>
      <c r="AN1989" s="173">
        <v>2</v>
      </c>
      <c r="AO1989" s="173"/>
      <c r="AP1989" s="173"/>
      <c r="AQ1989" s="173"/>
      <c r="AR1989" s="173"/>
      <c r="AS1989" s="173"/>
      <c r="AT1989" s="173">
        <v>0.5</v>
      </c>
      <c r="AU1989" s="173">
        <v>0.5</v>
      </c>
      <c r="AV1989" s="173">
        <v>0.5</v>
      </c>
      <c r="AW1989" s="173">
        <v>0.5</v>
      </c>
      <c r="AX1989" s="173">
        <v>1</v>
      </c>
      <c r="AY1989" s="173"/>
      <c r="AZ1989" s="211">
        <f t="shared" si="272"/>
        <v>2</v>
      </c>
      <c r="BA1989" s="211">
        <f t="shared" si="273"/>
        <v>3</v>
      </c>
      <c r="BB1989" s="205">
        <f t="shared" ref="BB1989:BB2052" si="276">SUM(BG1989:BO1989)</f>
        <v>21665</v>
      </c>
      <c r="BC1989" s="205">
        <f t="shared" ref="BC1989:BC2052" si="277">BG1989+BH1989+BK1989+BL1989+BM1989+BN1989+BO1989</f>
        <v>18352</v>
      </c>
      <c r="BD1989" s="205">
        <f t="shared" ref="BD1989:BD2052" si="278">BB1989-BF1989</f>
        <v>4747</v>
      </c>
      <c r="BE1989" s="205">
        <f t="shared" ref="BE1989:BE2052" si="279">BC1989-BF1989</f>
        <v>1434</v>
      </c>
      <c r="BF1989" s="175">
        <v>16918</v>
      </c>
      <c r="BG1989" s="175">
        <v>4322</v>
      </c>
      <c r="BH1989" s="175">
        <v>4747</v>
      </c>
      <c r="BI1989" s="175">
        <v>2645</v>
      </c>
      <c r="BJ1989" s="175">
        <v>668</v>
      </c>
      <c r="BK1989" s="175">
        <v>1579</v>
      </c>
      <c r="BL1989" s="175">
        <v>675</v>
      </c>
      <c r="BM1989" s="175">
        <v>3198</v>
      </c>
      <c r="BN1989" s="175">
        <v>451</v>
      </c>
      <c r="BO1989" s="175">
        <v>3380</v>
      </c>
      <c r="BP1989" s="198">
        <f t="shared" ref="BP1989:BP2052" si="280">BH1989+BO1989</f>
        <v>8127</v>
      </c>
    </row>
    <row r="1990" spans="1:68" s="116" customFormat="1" x14ac:dyDescent="0.15">
      <c r="A1990" s="117">
        <v>4120901001</v>
      </c>
      <c r="B1990" s="118" t="s">
        <v>2889</v>
      </c>
      <c r="C1990" s="118" t="s">
        <v>2865</v>
      </c>
      <c r="D1990" s="118" t="s">
        <v>2890</v>
      </c>
      <c r="E1990" s="118" t="s">
        <v>5169</v>
      </c>
      <c r="F1990" s="120">
        <v>7</v>
      </c>
      <c r="G1990" s="119"/>
      <c r="H1990" s="119"/>
      <c r="I1990" s="120" t="s">
        <v>5820</v>
      </c>
      <c r="J1990" s="120">
        <v>4600</v>
      </c>
      <c r="K1990" s="120">
        <v>408694</v>
      </c>
      <c r="L1990" s="120">
        <v>0.24299999999999999</v>
      </c>
      <c r="M1990" s="121" t="s">
        <v>5657</v>
      </c>
      <c r="N1990" s="120">
        <v>1</v>
      </c>
      <c r="O1990" s="119">
        <v>183.8</v>
      </c>
      <c r="P1990" s="119">
        <v>46.4</v>
      </c>
      <c r="Q1990" s="119">
        <v>4.9000000000000004</v>
      </c>
      <c r="R1990" s="120" t="s">
        <v>5658</v>
      </c>
      <c r="S1990" s="120">
        <v>0.2</v>
      </c>
      <c r="T1990" s="120"/>
      <c r="U1990" s="120"/>
      <c r="V1990" s="172">
        <v>297</v>
      </c>
      <c r="W1990" s="172"/>
      <c r="X1990" s="172">
        <v>244</v>
      </c>
      <c r="Y1990" s="172"/>
      <c r="Z1990" s="172">
        <v>53</v>
      </c>
      <c r="AA1990" s="123"/>
      <c r="AB1990" s="123"/>
      <c r="AC1990" s="123">
        <v>385.5</v>
      </c>
      <c r="AD1990" s="123"/>
      <c r="AE1990" s="123"/>
      <c r="AF1990" s="123"/>
      <c r="AG1990" s="214"/>
      <c r="AH1990" s="229" t="str">
        <f t="shared" si="275"/>
        <v>a3</v>
      </c>
      <c r="AI1990" s="122"/>
      <c r="AJ1990" s="122"/>
      <c r="AK1990" s="122"/>
      <c r="AL1990" s="122"/>
      <c r="AM1990" s="122"/>
      <c r="AN1990" s="173" t="s">
        <v>3186</v>
      </c>
      <c r="AO1990" s="173" t="s">
        <v>3186</v>
      </c>
      <c r="AP1990" s="173" t="s">
        <v>3186</v>
      </c>
      <c r="AQ1990" s="173" t="s">
        <v>3186</v>
      </c>
      <c r="AR1990" s="173" t="s">
        <v>3186</v>
      </c>
      <c r="AS1990" s="173"/>
      <c r="AT1990" s="173"/>
      <c r="AU1990" s="173"/>
      <c r="AV1990" s="173"/>
      <c r="AW1990" s="173"/>
      <c r="AX1990" s="173"/>
      <c r="AY1990" s="173"/>
      <c r="AZ1990" s="211">
        <f t="shared" ref="AZ1990:AZ2053" si="281">SUBTOTAL(9,AN1990:AS1990)</f>
        <v>0</v>
      </c>
      <c r="BA1990" s="211">
        <f t="shared" ref="BA1990:BA2053" si="282">SUBTOTAL(9,AT1990:AY1990)</f>
        <v>0</v>
      </c>
      <c r="BB1990" s="205">
        <f t="shared" si="276"/>
        <v>53873</v>
      </c>
      <c r="BC1990" s="205">
        <f t="shared" si="277"/>
        <v>40714</v>
      </c>
      <c r="BD1990" s="205">
        <f t="shared" si="278"/>
        <v>13737</v>
      </c>
      <c r="BE1990" s="205">
        <f t="shared" si="279"/>
        <v>578</v>
      </c>
      <c r="BF1990" s="175">
        <v>40136</v>
      </c>
      <c r="BG1990" s="175"/>
      <c r="BH1990" s="175">
        <v>28140</v>
      </c>
      <c r="BI1990" s="175">
        <v>13159</v>
      </c>
      <c r="BJ1990" s="175"/>
      <c r="BK1990" s="175">
        <v>4435</v>
      </c>
      <c r="BL1990" s="175">
        <v>362</v>
      </c>
      <c r="BM1990" s="175">
        <v>5058</v>
      </c>
      <c r="BN1990" s="175">
        <v>1976</v>
      </c>
      <c r="BO1990" s="175">
        <v>743</v>
      </c>
      <c r="BP1990" s="198">
        <f t="shared" si="280"/>
        <v>28883</v>
      </c>
    </row>
    <row r="1991" spans="1:68" s="116" customFormat="1" x14ac:dyDescent="0.15">
      <c r="A1991" s="117">
        <v>4121001001</v>
      </c>
      <c r="B1991" s="118" t="s">
        <v>2891</v>
      </c>
      <c r="C1991" s="118" t="s">
        <v>2865</v>
      </c>
      <c r="D1991" s="118" t="s">
        <v>2892</v>
      </c>
      <c r="E1991" s="118" t="s">
        <v>5170</v>
      </c>
      <c r="F1991" s="120">
        <v>9</v>
      </c>
      <c r="G1991" s="119"/>
      <c r="H1991" s="119"/>
      <c r="I1991" s="120" t="s">
        <v>5820</v>
      </c>
      <c r="J1991" s="120">
        <v>3800</v>
      </c>
      <c r="K1991" s="120">
        <v>821980</v>
      </c>
      <c r="L1991" s="120">
        <v>0.59299999999999997</v>
      </c>
      <c r="M1991" s="121" t="s">
        <v>5657</v>
      </c>
      <c r="N1991" s="120">
        <v>1</v>
      </c>
      <c r="O1991" s="119">
        <v>200</v>
      </c>
      <c r="P1991" s="119">
        <v>68.5</v>
      </c>
      <c r="Q1991" s="119">
        <v>6.65</v>
      </c>
      <c r="R1991" s="120" t="s">
        <v>5660</v>
      </c>
      <c r="S1991" s="120">
        <v>1.2</v>
      </c>
      <c r="T1991" s="120"/>
      <c r="U1991" s="120"/>
      <c r="V1991" s="172">
        <v>6004.4</v>
      </c>
      <c r="W1991" s="172"/>
      <c r="X1991" s="172">
        <v>4620.7</v>
      </c>
      <c r="Y1991" s="172">
        <v>587.20000000000005</v>
      </c>
      <c r="Z1991" s="172">
        <v>796.5</v>
      </c>
      <c r="AA1991" s="123"/>
      <c r="AB1991" s="123"/>
      <c r="AC1991" s="123">
        <v>436.8</v>
      </c>
      <c r="AD1991" s="123"/>
      <c r="AE1991" s="123"/>
      <c r="AF1991" s="123"/>
      <c r="AG1991" s="214"/>
      <c r="AH1991" s="229" t="str">
        <f t="shared" si="275"/>
        <v>a3</v>
      </c>
      <c r="AI1991" s="122"/>
      <c r="AJ1991" s="122"/>
      <c r="AK1991" s="122"/>
      <c r="AL1991" s="122"/>
      <c r="AM1991" s="122"/>
      <c r="AN1991" s="173"/>
      <c r="AO1991" s="173"/>
      <c r="AP1991" s="173"/>
      <c r="AQ1991" s="173"/>
      <c r="AR1991" s="173"/>
      <c r="AS1991" s="173">
        <v>1</v>
      </c>
      <c r="AT1991" s="173">
        <v>1</v>
      </c>
      <c r="AU1991" s="173">
        <v>1</v>
      </c>
      <c r="AV1991" s="173">
        <v>1</v>
      </c>
      <c r="AW1991" s="173">
        <v>1</v>
      </c>
      <c r="AX1991" s="173">
        <v>1</v>
      </c>
      <c r="AY1991" s="173">
        <v>1</v>
      </c>
      <c r="AZ1991" s="211">
        <f t="shared" si="281"/>
        <v>1</v>
      </c>
      <c r="BA1991" s="211">
        <f t="shared" si="282"/>
        <v>6</v>
      </c>
      <c r="BB1991" s="205">
        <f t="shared" si="276"/>
        <v>55579</v>
      </c>
      <c r="BC1991" s="205">
        <f t="shared" si="277"/>
        <v>45805</v>
      </c>
      <c r="BD1991" s="205">
        <f t="shared" si="278"/>
        <v>10312</v>
      </c>
      <c r="BE1991" s="205">
        <f t="shared" si="279"/>
        <v>538</v>
      </c>
      <c r="BF1991" s="175">
        <v>45267</v>
      </c>
      <c r="BG1991" s="175"/>
      <c r="BH1991" s="175">
        <v>18428</v>
      </c>
      <c r="BI1991" s="175">
        <v>9774</v>
      </c>
      <c r="BJ1991" s="175"/>
      <c r="BK1991" s="175">
        <v>4129</v>
      </c>
      <c r="BL1991" s="175">
        <v>2539</v>
      </c>
      <c r="BM1991" s="175">
        <v>10059</v>
      </c>
      <c r="BN1991" s="175">
        <v>5811</v>
      </c>
      <c r="BO1991" s="175">
        <v>4839</v>
      </c>
      <c r="BP1991" s="198">
        <f t="shared" si="280"/>
        <v>23267</v>
      </c>
    </row>
    <row r="1992" spans="1:68" s="116" customFormat="1" x14ac:dyDescent="0.15">
      <c r="A1992" s="117">
        <v>4132701001</v>
      </c>
      <c r="B1992" s="118" t="s">
        <v>2893</v>
      </c>
      <c r="C1992" s="118" t="s">
        <v>2865</v>
      </c>
      <c r="D1992" s="118" t="s">
        <v>2894</v>
      </c>
      <c r="E1992" s="118" t="s">
        <v>5171</v>
      </c>
      <c r="F1992" s="120">
        <v>14</v>
      </c>
      <c r="G1992" s="119"/>
      <c r="H1992" s="119"/>
      <c r="I1992" s="120" t="s">
        <v>5820</v>
      </c>
      <c r="J1992" s="120">
        <v>5100</v>
      </c>
      <c r="K1992" s="120">
        <v>970955</v>
      </c>
      <c r="L1992" s="120">
        <v>0.52200000000000002</v>
      </c>
      <c r="M1992" s="121" t="s">
        <v>5657</v>
      </c>
      <c r="N1992" s="120">
        <v>1</v>
      </c>
      <c r="O1992" s="119">
        <v>149.16999999999999</v>
      </c>
      <c r="P1992" s="119"/>
      <c r="Q1992" s="119"/>
      <c r="R1992" s="120" t="s">
        <v>5658</v>
      </c>
      <c r="S1992" s="120">
        <v>0.5</v>
      </c>
      <c r="T1992" s="120"/>
      <c r="U1992" s="120"/>
      <c r="V1992" s="172">
        <v>824.19799999999998</v>
      </c>
      <c r="W1992" s="172">
        <v>104.093</v>
      </c>
      <c r="X1992" s="172">
        <v>467.01600000000002</v>
      </c>
      <c r="Y1992" s="172">
        <v>42.58</v>
      </c>
      <c r="Z1992" s="172">
        <v>210.50899999999999</v>
      </c>
      <c r="AA1992" s="123">
        <v>7720.2</v>
      </c>
      <c r="AB1992" s="123"/>
      <c r="AC1992" s="123">
        <v>782.5</v>
      </c>
      <c r="AD1992" s="123"/>
      <c r="AE1992" s="123"/>
      <c r="AF1992" s="123"/>
      <c r="AG1992" s="214"/>
      <c r="AH1992" s="229" t="str">
        <f t="shared" si="275"/>
        <v>a3</v>
      </c>
      <c r="AI1992" s="122"/>
      <c r="AJ1992" s="122"/>
      <c r="AK1992" s="122"/>
      <c r="AL1992" s="122"/>
      <c r="AM1992" s="122"/>
      <c r="AN1992" s="173" t="s">
        <v>3186</v>
      </c>
      <c r="AO1992" s="173" t="s">
        <v>3186</v>
      </c>
      <c r="AP1992" s="173" t="s">
        <v>3186</v>
      </c>
      <c r="AQ1992" s="173" t="s">
        <v>3186</v>
      </c>
      <c r="AR1992" s="173" t="s">
        <v>3186</v>
      </c>
      <c r="AS1992" s="173">
        <v>2</v>
      </c>
      <c r="AT1992" s="173" t="s">
        <v>3186</v>
      </c>
      <c r="AU1992" s="173" t="s">
        <v>3186</v>
      </c>
      <c r="AV1992" s="173">
        <v>2</v>
      </c>
      <c r="AW1992" s="173" t="s">
        <v>3186</v>
      </c>
      <c r="AX1992" s="173">
        <v>2</v>
      </c>
      <c r="AY1992" s="173" t="s">
        <v>3186</v>
      </c>
      <c r="AZ1992" s="211">
        <f t="shared" si="281"/>
        <v>2</v>
      </c>
      <c r="BA1992" s="211">
        <f t="shared" si="282"/>
        <v>4</v>
      </c>
      <c r="BB1992" s="205">
        <f t="shared" si="276"/>
        <v>90783</v>
      </c>
      <c r="BC1992" s="205">
        <f t="shared" si="277"/>
        <v>90783</v>
      </c>
      <c r="BD1992" s="205">
        <f t="shared" si="278"/>
        <v>0</v>
      </c>
      <c r="BE1992" s="205">
        <f t="shared" si="279"/>
        <v>0</v>
      </c>
      <c r="BF1992" s="175">
        <v>90783</v>
      </c>
      <c r="BG1992" s="175">
        <v>19820</v>
      </c>
      <c r="BH1992" s="175"/>
      <c r="BI1992" s="175"/>
      <c r="BJ1992" s="175"/>
      <c r="BK1992" s="175">
        <v>11290</v>
      </c>
      <c r="BL1992" s="175">
        <v>5277</v>
      </c>
      <c r="BM1992" s="175">
        <v>12463</v>
      </c>
      <c r="BN1992" s="175">
        <v>2831</v>
      </c>
      <c r="BO1992" s="175">
        <v>39102</v>
      </c>
      <c r="BP1992" s="198">
        <f t="shared" si="280"/>
        <v>39102</v>
      </c>
    </row>
    <row r="1993" spans="1:68" s="116" customFormat="1" x14ac:dyDescent="0.15">
      <c r="A1993" s="117">
        <v>4134111001</v>
      </c>
      <c r="B1993" s="118" t="s">
        <v>2895</v>
      </c>
      <c r="C1993" s="118" t="s">
        <v>2865</v>
      </c>
      <c r="D1993" s="118" t="s">
        <v>2896</v>
      </c>
      <c r="E1993" s="118" t="s">
        <v>5172</v>
      </c>
      <c r="F1993" s="120">
        <v>12</v>
      </c>
      <c r="G1993" s="119"/>
      <c r="H1993" s="119"/>
      <c r="I1993" s="120" t="s">
        <v>5820</v>
      </c>
      <c r="J1993" s="120">
        <v>2340</v>
      </c>
      <c r="K1993" s="120">
        <v>600029</v>
      </c>
      <c r="L1993" s="120">
        <v>0.70299999999999996</v>
      </c>
      <c r="M1993" s="121" t="s">
        <v>5654</v>
      </c>
      <c r="N1993" s="120">
        <v>1</v>
      </c>
      <c r="O1993" s="119">
        <v>201.3</v>
      </c>
      <c r="P1993" s="119"/>
      <c r="Q1993" s="119"/>
      <c r="R1993" s="120" t="s">
        <v>5655</v>
      </c>
      <c r="S1993" s="120">
        <v>5.7960000000000003</v>
      </c>
      <c r="T1993" s="120"/>
      <c r="U1993" s="120"/>
      <c r="V1993" s="172">
        <v>568.70000000000005</v>
      </c>
      <c r="W1993" s="172"/>
      <c r="X1993" s="172">
        <v>568.70000000000005</v>
      </c>
      <c r="Y1993" s="172"/>
      <c r="Z1993" s="172"/>
      <c r="AA1993" s="123">
        <v>575</v>
      </c>
      <c r="AB1993" s="123"/>
      <c r="AC1993" s="123">
        <v>574.77</v>
      </c>
      <c r="AD1993" s="123"/>
      <c r="AE1993" s="123"/>
      <c r="AF1993" s="123"/>
      <c r="AG1993" s="214"/>
      <c r="AH1993" s="229" t="str">
        <f t="shared" si="275"/>
        <v>a3</v>
      </c>
      <c r="AI1993" s="122"/>
      <c r="AJ1993" s="122"/>
      <c r="AK1993" s="122"/>
      <c r="AL1993" s="122"/>
      <c r="AM1993" s="122"/>
      <c r="AN1993" s="173" t="s">
        <v>3186</v>
      </c>
      <c r="AO1993" s="173" t="s">
        <v>3186</v>
      </c>
      <c r="AP1993" s="173" t="s">
        <v>3186</v>
      </c>
      <c r="AQ1993" s="173" t="s">
        <v>3186</v>
      </c>
      <c r="AR1993" s="173" t="s">
        <v>3186</v>
      </c>
      <c r="AS1993" s="173"/>
      <c r="AT1993" s="173">
        <v>1.4</v>
      </c>
      <c r="AU1993" s="173">
        <v>1</v>
      </c>
      <c r="AV1993" s="173">
        <v>0.5</v>
      </c>
      <c r="AW1993" s="173">
        <v>0.5</v>
      </c>
      <c r="AX1993" s="173" t="s">
        <v>3186</v>
      </c>
      <c r="AY1993" s="173"/>
      <c r="AZ1993" s="211">
        <f t="shared" si="281"/>
        <v>0</v>
      </c>
      <c r="BA1993" s="211">
        <f t="shared" si="282"/>
        <v>3.4</v>
      </c>
      <c r="BB1993" s="205">
        <f t="shared" si="276"/>
        <v>61897</v>
      </c>
      <c r="BC1993" s="205">
        <f t="shared" si="277"/>
        <v>61897</v>
      </c>
      <c r="BD1993" s="205">
        <f t="shared" si="278"/>
        <v>0</v>
      </c>
      <c r="BE1993" s="205">
        <f t="shared" si="279"/>
        <v>0</v>
      </c>
      <c r="BF1993" s="175">
        <v>61897</v>
      </c>
      <c r="BG1993" s="175"/>
      <c r="BH1993" s="175">
        <v>22759</v>
      </c>
      <c r="BI1993" s="175"/>
      <c r="BJ1993" s="175"/>
      <c r="BK1993" s="175">
        <v>10957</v>
      </c>
      <c r="BL1993" s="175">
        <v>11958</v>
      </c>
      <c r="BM1993" s="175">
        <v>7552</v>
      </c>
      <c r="BN1993" s="175">
        <v>8501</v>
      </c>
      <c r="BO1993" s="175">
        <v>170</v>
      </c>
      <c r="BP1993" s="198">
        <f t="shared" si="280"/>
        <v>22929</v>
      </c>
    </row>
    <row r="1994" spans="1:68" s="116" customFormat="1" x14ac:dyDescent="0.15">
      <c r="A1994" s="117">
        <v>4134601001</v>
      </c>
      <c r="B1994" s="118" t="s">
        <v>2897</v>
      </c>
      <c r="C1994" s="118" t="s">
        <v>2865</v>
      </c>
      <c r="D1994" s="118" t="s">
        <v>2898</v>
      </c>
      <c r="E1994" s="118" t="s">
        <v>5173</v>
      </c>
      <c r="F1994" s="120">
        <v>7</v>
      </c>
      <c r="G1994" s="119"/>
      <c r="H1994" s="119"/>
      <c r="I1994" s="120" t="s">
        <v>5820</v>
      </c>
      <c r="J1994" s="120">
        <v>2400</v>
      </c>
      <c r="K1994" s="120">
        <v>514252</v>
      </c>
      <c r="L1994" s="120">
        <v>0.58699999999999997</v>
      </c>
      <c r="M1994" s="121" t="s">
        <v>5664</v>
      </c>
      <c r="N1994" s="120">
        <v>1</v>
      </c>
      <c r="O1994" s="119">
        <v>118.9</v>
      </c>
      <c r="P1994" s="119">
        <v>39.6</v>
      </c>
      <c r="Q1994" s="119">
        <v>3.8</v>
      </c>
      <c r="R1994" s="120" t="s">
        <v>5658</v>
      </c>
      <c r="S1994" s="120">
        <v>0.8</v>
      </c>
      <c r="T1994" s="120"/>
      <c r="U1994" s="120"/>
      <c r="V1994" s="172">
        <v>301.7</v>
      </c>
      <c r="W1994" s="172"/>
      <c r="X1994" s="172">
        <v>286</v>
      </c>
      <c r="Y1994" s="172"/>
      <c r="Z1994" s="172">
        <v>15.7</v>
      </c>
      <c r="AA1994" s="123"/>
      <c r="AB1994" s="123"/>
      <c r="AC1994" s="123"/>
      <c r="AD1994" s="123"/>
      <c r="AE1994" s="123"/>
      <c r="AF1994" s="123"/>
      <c r="AG1994" s="214"/>
      <c r="AH1994" s="229" t="str">
        <f t="shared" si="275"/>
        <v>a1</v>
      </c>
      <c r="AI1994" s="122"/>
      <c r="AJ1994" s="122"/>
      <c r="AK1994" s="122"/>
      <c r="AL1994" s="122"/>
      <c r="AM1994" s="122"/>
      <c r="AN1994" s="173">
        <v>2</v>
      </c>
      <c r="AO1994" s="173"/>
      <c r="AP1994" s="173"/>
      <c r="AQ1994" s="173"/>
      <c r="AR1994" s="173"/>
      <c r="AS1994" s="173"/>
      <c r="AT1994" s="173">
        <v>3</v>
      </c>
      <c r="AU1994" s="173">
        <v>1</v>
      </c>
      <c r="AV1994" s="173"/>
      <c r="AW1994" s="173"/>
      <c r="AX1994" s="173"/>
      <c r="AY1994" s="173">
        <v>1</v>
      </c>
      <c r="AZ1994" s="211">
        <f t="shared" si="281"/>
        <v>2</v>
      </c>
      <c r="BA1994" s="211">
        <f t="shared" si="282"/>
        <v>5</v>
      </c>
      <c r="BB1994" s="205">
        <f t="shared" si="276"/>
        <v>52391</v>
      </c>
      <c r="BC1994" s="205">
        <f t="shared" si="277"/>
        <v>46751</v>
      </c>
      <c r="BD1994" s="205">
        <f t="shared" si="278"/>
        <v>6087</v>
      </c>
      <c r="BE1994" s="205">
        <f t="shared" si="279"/>
        <v>447</v>
      </c>
      <c r="BF1994" s="175">
        <v>46304</v>
      </c>
      <c r="BG1994" s="175"/>
      <c r="BH1994" s="175">
        <v>12958</v>
      </c>
      <c r="BI1994" s="175">
        <v>5640</v>
      </c>
      <c r="BJ1994" s="175"/>
      <c r="BK1994" s="175">
        <v>14858</v>
      </c>
      <c r="BL1994" s="175">
        <v>2698</v>
      </c>
      <c r="BM1994" s="175">
        <v>6245</v>
      </c>
      <c r="BN1994" s="175">
        <v>1435</v>
      </c>
      <c r="BO1994" s="175">
        <v>8557</v>
      </c>
      <c r="BP1994" s="198">
        <f t="shared" si="280"/>
        <v>21515</v>
      </c>
    </row>
    <row r="1995" spans="1:68" s="116" customFormat="1" x14ac:dyDescent="0.15">
      <c r="A1995" s="117">
        <v>4138702001</v>
      </c>
      <c r="B1995" s="118" t="s">
        <v>680</v>
      </c>
      <c r="C1995" s="118" t="s">
        <v>2865</v>
      </c>
      <c r="D1995" s="118" t="s">
        <v>2899</v>
      </c>
      <c r="E1995" s="118" t="s">
        <v>5174</v>
      </c>
      <c r="F1995" s="120">
        <v>7</v>
      </c>
      <c r="G1995" s="119">
        <v>179548</v>
      </c>
      <c r="H1995" s="119"/>
      <c r="I1995" s="120" t="s">
        <v>5820</v>
      </c>
      <c r="J1995" s="120">
        <v>1325</v>
      </c>
      <c r="K1995" s="120">
        <v>179548</v>
      </c>
      <c r="L1995" s="120">
        <v>0.371</v>
      </c>
      <c r="M1995" s="121" t="s">
        <v>5664</v>
      </c>
      <c r="N1995" s="120">
        <v>1</v>
      </c>
      <c r="O1995" s="119">
        <v>185.8</v>
      </c>
      <c r="P1995" s="119">
        <v>48.8</v>
      </c>
      <c r="Q1995" s="119">
        <v>6.79</v>
      </c>
      <c r="R1995" s="120"/>
      <c r="S1995" s="120"/>
      <c r="T1995" s="120"/>
      <c r="U1995" s="120" t="s">
        <v>5689</v>
      </c>
      <c r="V1995" s="172">
        <v>152.80000000000001</v>
      </c>
      <c r="W1995" s="172"/>
      <c r="X1995" s="172">
        <v>152.80000000000001</v>
      </c>
      <c r="Y1995" s="172"/>
      <c r="Z1995" s="172"/>
      <c r="AA1995" s="123"/>
      <c r="AB1995" s="123"/>
      <c r="AC1995" s="123"/>
      <c r="AD1995" s="123"/>
      <c r="AE1995" s="123"/>
      <c r="AF1995" s="123"/>
      <c r="AG1995" s="214"/>
      <c r="AH1995" s="229" t="str">
        <f t="shared" si="275"/>
        <v>a1</v>
      </c>
      <c r="AI1995" s="122"/>
      <c r="AJ1995" s="122"/>
      <c r="AK1995" s="122"/>
      <c r="AL1995" s="122"/>
      <c r="AM1995" s="122"/>
      <c r="AN1995" s="173">
        <v>4</v>
      </c>
      <c r="AO1995" s="173">
        <v>0.5</v>
      </c>
      <c r="AP1995" s="173"/>
      <c r="AQ1995" s="173">
        <v>0.5</v>
      </c>
      <c r="AR1995" s="173"/>
      <c r="AS1995" s="173"/>
      <c r="AT1995" s="173">
        <v>1</v>
      </c>
      <c r="AU1995" s="173">
        <v>1</v>
      </c>
      <c r="AV1995" s="173"/>
      <c r="AW1995" s="173"/>
      <c r="AX1995" s="173"/>
      <c r="AY1995" s="173"/>
      <c r="AZ1995" s="211">
        <f t="shared" si="281"/>
        <v>5</v>
      </c>
      <c r="BA1995" s="211">
        <f t="shared" si="282"/>
        <v>2</v>
      </c>
      <c r="BB1995" s="205">
        <f t="shared" si="276"/>
        <v>39756</v>
      </c>
      <c r="BC1995" s="205">
        <f t="shared" si="277"/>
        <v>36723</v>
      </c>
      <c r="BD1995" s="205">
        <f t="shared" si="278"/>
        <v>3155</v>
      </c>
      <c r="BE1995" s="205">
        <f t="shared" si="279"/>
        <v>122</v>
      </c>
      <c r="BF1995" s="175">
        <v>36601</v>
      </c>
      <c r="BG1995" s="175"/>
      <c r="BH1995" s="175">
        <v>5264</v>
      </c>
      <c r="BI1995" s="175">
        <v>3033</v>
      </c>
      <c r="BJ1995" s="175"/>
      <c r="BK1995" s="175"/>
      <c r="BL1995" s="175">
        <v>2292</v>
      </c>
      <c r="BM1995" s="175">
        <v>1731</v>
      </c>
      <c r="BN1995" s="175">
        <v>219</v>
      </c>
      <c r="BO1995" s="175">
        <v>27217</v>
      </c>
      <c r="BP1995" s="198">
        <f t="shared" si="280"/>
        <v>32481</v>
      </c>
    </row>
    <row r="1996" spans="1:68" s="116" customFormat="1" x14ac:dyDescent="0.15">
      <c r="A1996" s="117">
        <v>4138702002</v>
      </c>
      <c r="B1996" s="118" t="s">
        <v>678</v>
      </c>
      <c r="C1996" s="118" t="s">
        <v>2865</v>
      </c>
      <c r="D1996" s="118" t="s">
        <v>2899</v>
      </c>
      <c r="E1996" s="118" t="s">
        <v>5175</v>
      </c>
      <c r="F1996" s="120">
        <v>3</v>
      </c>
      <c r="G1996" s="119">
        <v>178684</v>
      </c>
      <c r="H1996" s="119"/>
      <c r="I1996" s="120" t="s">
        <v>5820</v>
      </c>
      <c r="J1996" s="120">
        <v>1300</v>
      </c>
      <c r="K1996" s="120">
        <v>178684</v>
      </c>
      <c r="L1996" s="120">
        <v>0.377</v>
      </c>
      <c r="M1996" s="121" t="s">
        <v>5664</v>
      </c>
      <c r="N1996" s="120">
        <v>1</v>
      </c>
      <c r="O1996" s="119">
        <v>150</v>
      </c>
      <c r="P1996" s="119">
        <v>48</v>
      </c>
      <c r="Q1996" s="119">
        <v>5.0599999999999996</v>
      </c>
      <c r="R1996" s="120"/>
      <c r="S1996" s="120"/>
      <c r="T1996" s="120"/>
      <c r="U1996" s="120" t="s">
        <v>5689</v>
      </c>
      <c r="V1996" s="172">
        <v>128.6</v>
      </c>
      <c r="W1996" s="172"/>
      <c r="X1996" s="172">
        <v>128.6</v>
      </c>
      <c r="Y1996" s="172"/>
      <c r="Z1996" s="172"/>
      <c r="AA1996" s="123"/>
      <c r="AB1996" s="123"/>
      <c r="AC1996" s="123"/>
      <c r="AD1996" s="123"/>
      <c r="AE1996" s="123"/>
      <c r="AF1996" s="123"/>
      <c r="AG1996" s="214"/>
      <c r="AH1996" s="229" t="str">
        <f t="shared" si="275"/>
        <v>a1</v>
      </c>
      <c r="AI1996" s="122"/>
      <c r="AJ1996" s="122"/>
      <c r="AK1996" s="122"/>
      <c r="AL1996" s="122"/>
      <c r="AM1996" s="122"/>
      <c r="AN1996" s="173">
        <v>4</v>
      </c>
      <c r="AO1996" s="173">
        <v>0.5</v>
      </c>
      <c r="AP1996" s="173"/>
      <c r="AQ1996" s="173">
        <v>0.5</v>
      </c>
      <c r="AR1996" s="173"/>
      <c r="AS1996" s="173"/>
      <c r="AT1996" s="173">
        <v>1</v>
      </c>
      <c r="AU1996" s="173">
        <v>1</v>
      </c>
      <c r="AV1996" s="173"/>
      <c r="AW1996" s="173"/>
      <c r="AX1996" s="173"/>
      <c r="AY1996" s="173"/>
      <c r="AZ1996" s="211">
        <f t="shared" si="281"/>
        <v>5</v>
      </c>
      <c r="BA1996" s="211">
        <f t="shared" si="282"/>
        <v>2</v>
      </c>
      <c r="BB1996" s="205">
        <f t="shared" si="276"/>
        <v>13061</v>
      </c>
      <c r="BC1996" s="205">
        <f t="shared" si="277"/>
        <v>10099</v>
      </c>
      <c r="BD1996" s="205">
        <f t="shared" si="278"/>
        <v>4681</v>
      </c>
      <c r="BE1996" s="205">
        <f t="shared" si="279"/>
        <v>1719</v>
      </c>
      <c r="BF1996" s="175">
        <v>8380</v>
      </c>
      <c r="BG1996" s="175"/>
      <c r="BH1996" s="175">
        <v>5136</v>
      </c>
      <c r="BI1996" s="175">
        <v>2962</v>
      </c>
      <c r="BJ1996" s="175"/>
      <c r="BK1996" s="175"/>
      <c r="BL1996" s="175">
        <v>1709</v>
      </c>
      <c r="BM1996" s="175">
        <v>1780</v>
      </c>
      <c r="BN1996" s="175">
        <v>164</v>
      </c>
      <c r="BO1996" s="175">
        <v>1310</v>
      </c>
      <c r="BP1996" s="198">
        <f t="shared" si="280"/>
        <v>6446</v>
      </c>
    </row>
    <row r="1997" spans="1:68" s="116" customFormat="1" x14ac:dyDescent="0.15">
      <c r="A1997" s="117">
        <v>4140101001</v>
      </c>
      <c r="B1997" s="118" t="s">
        <v>2900</v>
      </c>
      <c r="C1997" s="118" t="s">
        <v>2865</v>
      </c>
      <c r="D1997" s="118" t="s">
        <v>2901</v>
      </c>
      <c r="E1997" s="118" t="s">
        <v>5176</v>
      </c>
      <c r="F1997" s="120">
        <v>11</v>
      </c>
      <c r="G1997" s="119"/>
      <c r="H1997" s="119"/>
      <c r="I1997" s="120" t="s">
        <v>5820</v>
      </c>
      <c r="J1997" s="120">
        <v>2350</v>
      </c>
      <c r="K1997" s="120">
        <v>457710</v>
      </c>
      <c r="L1997" s="120">
        <v>0.53400000000000003</v>
      </c>
      <c r="M1997" s="121" t="s">
        <v>5659</v>
      </c>
      <c r="N1997" s="120">
        <v>1</v>
      </c>
      <c r="O1997" s="119">
        <v>205</v>
      </c>
      <c r="P1997" s="119"/>
      <c r="Q1997" s="119"/>
      <c r="R1997" s="120" t="s">
        <v>5658</v>
      </c>
      <c r="S1997" s="120">
        <v>0.44</v>
      </c>
      <c r="T1997" s="120"/>
      <c r="U1997" s="120"/>
      <c r="V1997" s="172">
        <v>368.8</v>
      </c>
      <c r="W1997" s="172"/>
      <c r="X1997" s="172"/>
      <c r="Y1997" s="172"/>
      <c r="Z1997" s="172">
        <v>368.8</v>
      </c>
      <c r="AA1997" s="123">
        <v>4109</v>
      </c>
      <c r="AB1997" s="123"/>
      <c r="AC1997" s="123"/>
      <c r="AD1997" s="123"/>
      <c r="AE1997" s="123"/>
      <c r="AF1997" s="123"/>
      <c r="AG1997" s="214"/>
      <c r="AH1997" s="229" t="str">
        <f t="shared" si="275"/>
        <v>a2</v>
      </c>
      <c r="AI1997" s="122"/>
      <c r="AJ1997" s="122"/>
      <c r="AK1997" s="122"/>
      <c r="AL1997" s="122"/>
      <c r="AM1997" s="122"/>
      <c r="AN1997" s="173" t="s">
        <v>3186</v>
      </c>
      <c r="AO1997" s="173" t="s">
        <v>3186</v>
      </c>
      <c r="AP1997" s="173" t="s">
        <v>3186</v>
      </c>
      <c r="AQ1997" s="173" t="s">
        <v>3186</v>
      </c>
      <c r="AR1997" s="173" t="s">
        <v>3186</v>
      </c>
      <c r="AS1997" s="173">
        <v>1</v>
      </c>
      <c r="AT1997" s="173">
        <v>0.5</v>
      </c>
      <c r="AU1997" s="173">
        <v>0.5</v>
      </c>
      <c r="AV1997" s="173">
        <v>0.5</v>
      </c>
      <c r="AW1997" s="173">
        <v>0.5</v>
      </c>
      <c r="AX1997" s="173" t="s">
        <v>3186</v>
      </c>
      <c r="AY1997" s="173" t="s">
        <v>3186</v>
      </c>
      <c r="AZ1997" s="211">
        <f t="shared" si="281"/>
        <v>1</v>
      </c>
      <c r="BA1997" s="211">
        <f t="shared" si="282"/>
        <v>2</v>
      </c>
      <c r="BB1997" s="205">
        <f t="shared" si="276"/>
        <v>58902</v>
      </c>
      <c r="BC1997" s="205">
        <f t="shared" si="277"/>
        <v>52675</v>
      </c>
      <c r="BD1997" s="205">
        <f t="shared" si="278"/>
        <v>10374</v>
      </c>
      <c r="BE1997" s="205">
        <f t="shared" si="279"/>
        <v>4147</v>
      </c>
      <c r="BF1997" s="175">
        <v>48528</v>
      </c>
      <c r="BG1997" s="175"/>
      <c r="BH1997" s="175">
        <v>10374</v>
      </c>
      <c r="BI1997" s="175">
        <v>6227</v>
      </c>
      <c r="BJ1997" s="175"/>
      <c r="BK1997" s="175">
        <v>2678</v>
      </c>
      <c r="BL1997" s="175">
        <v>34</v>
      </c>
      <c r="BM1997" s="175">
        <v>4996</v>
      </c>
      <c r="BN1997" s="175">
        <v>1048</v>
      </c>
      <c r="BO1997" s="175">
        <v>33545</v>
      </c>
      <c r="BP1997" s="198">
        <f t="shared" si="280"/>
        <v>43919</v>
      </c>
    </row>
    <row r="1998" spans="1:68" s="116" customFormat="1" x14ac:dyDescent="0.15">
      <c r="A1998" s="117">
        <v>4142402001</v>
      </c>
      <c r="B1998" s="118" t="s">
        <v>2902</v>
      </c>
      <c r="C1998" s="118" t="s">
        <v>2865</v>
      </c>
      <c r="D1998" s="118" t="s">
        <v>2903</v>
      </c>
      <c r="E1998" s="118" t="s">
        <v>5177</v>
      </c>
      <c r="F1998" s="120">
        <v>10</v>
      </c>
      <c r="G1998" s="119">
        <v>390430</v>
      </c>
      <c r="H1998" s="119"/>
      <c r="I1998" s="120" t="s">
        <v>5820</v>
      </c>
      <c r="J1998" s="120">
        <v>2488</v>
      </c>
      <c r="K1998" s="120">
        <v>390430</v>
      </c>
      <c r="L1998" s="120">
        <v>0.43</v>
      </c>
      <c r="M1998" s="121" t="s">
        <v>5664</v>
      </c>
      <c r="N1998" s="120">
        <v>1</v>
      </c>
      <c r="O1998" s="119">
        <v>192.4</v>
      </c>
      <c r="P1998" s="119"/>
      <c r="Q1998" s="119"/>
      <c r="R1998" s="120" t="s">
        <v>5658</v>
      </c>
      <c r="S1998" s="120">
        <v>0.6</v>
      </c>
      <c r="T1998" s="120"/>
      <c r="U1998" s="120"/>
      <c r="V1998" s="172">
        <v>262.5</v>
      </c>
      <c r="W1998" s="172"/>
      <c r="X1998" s="172">
        <v>262.5</v>
      </c>
      <c r="Y1998" s="172"/>
      <c r="Z1998" s="172"/>
      <c r="AA1998" s="123"/>
      <c r="AB1998" s="123"/>
      <c r="AC1998" s="123">
        <v>156.16</v>
      </c>
      <c r="AD1998" s="123"/>
      <c r="AE1998" s="123"/>
      <c r="AF1998" s="123"/>
      <c r="AG1998" s="214"/>
      <c r="AH1998" s="229" t="str">
        <f t="shared" si="275"/>
        <v>a3</v>
      </c>
      <c r="AI1998" s="122"/>
      <c r="AJ1998" s="122"/>
      <c r="AK1998" s="122"/>
      <c r="AL1998" s="122"/>
      <c r="AM1998" s="122"/>
      <c r="AN1998" s="173"/>
      <c r="AO1998" s="173"/>
      <c r="AP1998" s="173"/>
      <c r="AQ1998" s="173"/>
      <c r="AR1998" s="173"/>
      <c r="AS1998" s="173"/>
      <c r="AT1998" s="173">
        <v>0.8</v>
      </c>
      <c r="AU1998" s="173"/>
      <c r="AV1998" s="173"/>
      <c r="AW1998" s="173"/>
      <c r="AX1998" s="173"/>
      <c r="AY1998" s="173"/>
      <c r="AZ1998" s="211"/>
      <c r="BA1998" s="211">
        <f t="shared" si="282"/>
        <v>0.8</v>
      </c>
      <c r="BB1998" s="205">
        <f t="shared" si="276"/>
        <v>47800</v>
      </c>
      <c r="BC1998" s="205">
        <f t="shared" si="277"/>
        <v>47800</v>
      </c>
      <c r="BD1998" s="205">
        <f t="shared" si="278"/>
        <v>0</v>
      </c>
      <c r="BE1998" s="205">
        <f t="shared" si="279"/>
        <v>0</v>
      </c>
      <c r="BF1998" s="175">
        <v>47800</v>
      </c>
      <c r="BG1998" s="175">
        <v>5519</v>
      </c>
      <c r="BH1998" s="175">
        <v>10572</v>
      </c>
      <c r="BI1998" s="175"/>
      <c r="BJ1998" s="175"/>
      <c r="BK1998" s="175">
        <v>2801</v>
      </c>
      <c r="BL1998" s="175">
        <v>5801</v>
      </c>
      <c r="BM1998" s="175">
        <v>9329</v>
      </c>
      <c r="BN1998" s="175">
        <v>5761</v>
      </c>
      <c r="BO1998" s="175">
        <v>8017</v>
      </c>
      <c r="BP1998" s="198">
        <f t="shared" si="280"/>
        <v>18589</v>
      </c>
    </row>
    <row r="1999" spans="1:68" s="116" customFormat="1" x14ac:dyDescent="0.15">
      <c r="A1999" s="117">
        <v>4142502001</v>
      </c>
      <c r="B1999" s="118" t="s">
        <v>2904</v>
      </c>
      <c r="C1999" s="118" t="s">
        <v>2865</v>
      </c>
      <c r="D1999" s="118" t="s">
        <v>2905</v>
      </c>
      <c r="E1999" s="118" t="s">
        <v>5178</v>
      </c>
      <c r="F1999" s="120">
        <v>0</v>
      </c>
      <c r="G1999" s="119"/>
      <c r="H1999" s="119"/>
      <c r="I1999" s="120" t="s">
        <v>5820</v>
      </c>
      <c r="J1999" s="120">
        <v>1400</v>
      </c>
      <c r="K1999" s="120">
        <v>2873</v>
      </c>
      <c r="L1999" s="120">
        <v>6.0000000000000001E-3</v>
      </c>
      <c r="M1999" s="121" t="s">
        <v>5670</v>
      </c>
      <c r="N1999" s="120">
        <v>2</v>
      </c>
      <c r="O1999" s="119">
        <v>162.6</v>
      </c>
      <c r="P1999" s="119">
        <v>58.3</v>
      </c>
      <c r="Q1999" s="119">
        <v>5.45</v>
      </c>
      <c r="R1999" s="120"/>
      <c r="S1999" s="120"/>
      <c r="T1999" s="120"/>
      <c r="U1999" s="120"/>
      <c r="V1999" s="172"/>
      <c r="W1999" s="172"/>
      <c r="X1999" s="172"/>
      <c r="Y1999" s="172"/>
      <c r="Z1999" s="172"/>
      <c r="AA1999" s="123"/>
      <c r="AB1999" s="123"/>
      <c r="AC1999" s="123"/>
      <c r="AD1999" s="123"/>
      <c r="AE1999" s="123"/>
      <c r="AF1999" s="123"/>
      <c r="AG1999" s="214"/>
      <c r="AH1999" s="229" t="str">
        <f t="shared" si="275"/>
        <v>b1</v>
      </c>
      <c r="AI1999" s="122"/>
      <c r="AJ1999" s="122"/>
      <c r="AK1999" s="122"/>
      <c r="AL1999" s="122"/>
      <c r="AM1999" s="122"/>
      <c r="AN1999" s="173"/>
      <c r="AO1999" s="173"/>
      <c r="AP1999" s="173"/>
      <c r="AQ1999" s="173"/>
      <c r="AR1999" s="173"/>
      <c r="AS1999" s="173"/>
      <c r="AT1999" s="173"/>
      <c r="AU1999" s="173"/>
      <c r="AV1999" s="173"/>
      <c r="AW1999" s="173"/>
      <c r="AX1999" s="173"/>
      <c r="AY1999" s="173"/>
      <c r="AZ1999" s="211">
        <f t="shared" si="281"/>
        <v>0</v>
      </c>
      <c r="BA1999" s="211">
        <f t="shared" si="282"/>
        <v>0</v>
      </c>
      <c r="BB1999" s="205">
        <f t="shared" si="276"/>
        <v>0</v>
      </c>
      <c r="BC1999" s="205">
        <f t="shared" si="277"/>
        <v>0</v>
      </c>
      <c r="BD1999" s="205">
        <f t="shared" si="278"/>
        <v>0</v>
      </c>
      <c r="BE1999" s="205">
        <f t="shared" si="279"/>
        <v>0</v>
      </c>
      <c r="BF1999" s="175"/>
      <c r="BG1999" s="175"/>
      <c r="BH1999" s="175"/>
      <c r="BI1999" s="175"/>
      <c r="BJ1999" s="175"/>
      <c r="BK1999" s="175"/>
      <c r="BL1999" s="175"/>
      <c r="BM1999" s="175"/>
      <c r="BN1999" s="175"/>
      <c r="BO1999" s="175"/>
      <c r="BP1999" s="198">
        <f t="shared" si="280"/>
        <v>0</v>
      </c>
    </row>
    <row r="2000" spans="1:68" s="116" customFormat="1" x14ac:dyDescent="0.15">
      <c r="A2000" s="117">
        <v>4200181001</v>
      </c>
      <c r="B2000" s="118" t="s">
        <v>2906</v>
      </c>
      <c r="C2000" s="118" t="s">
        <v>2907</v>
      </c>
      <c r="D2000" s="118" t="s">
        <v>2908</v>
      </c>
      <c r="E2000" s="118" t="s">
        <v>5179</v>
      </c>
      <c r="F2000" s="120">
        <v>13</v>
      </c>
      <c r="G2000" s="119">
        <v>6257270</v>
      </c>
      <c r="H2000" s="119"/>
      <c r="I2000" s="120" t="s">
        <v>5820</v>
      </c>
      <c r="J2000" s="120">
        <v>26917</v>
      </c>
      <c r="K2000" s="120">
        <v>5818970</v>
      </c>
      <c r="L2000" s="120">
        <v>0.59199999999999997</v>
      </c>
      <c r="M2000" s="121" t="s">
        <v>5654</v>
      </c>
      <c r="N2000" s="120">
        <v>1</v>
      </c>
      <c r="O2000" s="119">
        <v>87</v>
      </c>
      <c r="P2000" s="119"/>
      <c r="Q2000" s="119"/>
      <c r="R2000" s="120" t="s">
        <v>5655</v>
      </c>
      <c r="S2000" s="120">
        <v>39.4</v>
      </c>
      <c r="T2000" s="120"/>
      <c r="U2000" s="120"/>
      <c r="V2000" s="172">
        <v>2285.5</v>
      </c>
      <c r="W2000" s="172">
        <v>1348.5</v>
      </c>
      <c r="X2000" s="172">
        <v>320</v>
      </c>
      <c r="Y2000" s="172">
        <v>468.4</v>
      </c>
      <c r="Z2000" s="172">
        <v>148.6</v>
      </c>
      <c r="AA2000" s="123">
        <v>31549</v>
      </c>
      <c r="AB2000" s="123">
        <v>75025.999999999913</v>
      </c>
      <c r="AC2000" s="123">
        <v>1763.6</v>
      </c>
      <c r="AD2000" s="123"/>
      <c r="AE2000" s="123"/>
      <c r="AF2000" s="123"/>
      <c r="AG2000" s="214"/>
      <c r="AH2000" s="229" t="str">
        <f t="shared" si="275"/>
        <v>a3</v>
      </c>
      <c r="AI2000" s="122" t="s">
        <v>5401</v>
      </c>
      <c r="AJ2000" s="122"/>
      <c r="AK2000" s="122"/>
      <c r="AL2000" s="122"/>
      <c r="AM2000" s="122"/>
      <c r="AN2000" s="173">
        <v>1</v>
      </c>
      <c r="AO2000" s="173" t="s">
        <v>3186</v>
      </c>
      <c r="AP2000" s="173" t="s">
        <v>3186</v>
      </c>
      <c r="AQ2000" s="173" t="s">
        <v>3186</v>
      </c>
      <c r="AR2000" s="173" t="s">
        <v>3186</v>
      </c>
      <c r="AS2000" s="173">
        <v>2</v>
      </c>
      <c r="AT2000" s="173">
        <v>3</v>
      </c>
      <c r="AU2000" s="173">
        <v>3</v>
      </c>
      <c r="AV2000" s="173">
        <v>4</v>
      </c>
      <c r="AW2000" s="173">
        <v>3</v>
      </c>
      <c r="AX2000" s="173">
        <v>2</v>
      </c>
      <c r="AY2000" s="173" t="s">
        <v>3186</v>
      </c>
      <c r="AZ2000" s="211">
        <f t="shared" si="281"/>
        <v>3</v>
      </c>
      <c r="BA2000" s="211">
        <f t="shared" si="282"/>
        <v>15</v>
      </c>
      <c r="BB2000" s="205">
        <f t="shared" si="276"/>
        <v>230581</v>
      </c>
      <c r="BC2000" s="205">
        <f t="shared" si="277"/>
        <v>230581</v>
      </c>
      <c r="BD2000" s="205">
        <f t="shared" si="278"/>
        <v>0</v>
      </c>
      <c r="BE2000" s="205">
        <f t="shared" si="279"/>
        <v>0</v>
      </c>
      <c r="BF2000" s="175">
        <v>230581</v>
      </c>
      <c r="BG2000" s="175"/>
      <c r="BH2000" s="175">
        <v>175455</v>
      </c>
      <c r="BI2000" s="175"/>
      <c r="BJ2000" s="175"/>
      <c r="BK2000" s="175">
        <v>23481</v>
      </c>
      <c r="BL2000" s="175">
        <v>27153</v>
      </c>
      <c r="BM2000" s="175"/>
      <c r="BN2000" s="175"/>
      <c r="BO2000" s="175">
        <v>4492</v>
      </c>
      <c r="BP2000" s="198">
        <f t="shared" si="280"/>
        <v>179947</v>
      </c>
    </row>
    <row r="2001" spans="1:68" s="116" customFormat="1" x14ac:dyDescent="0.15">
      <c r="A2001" s="117">
        <v>4220101001</v>
      </c>
      <c r="B2001" s="118" t="s">
        <v>1181</v>
      </c>
      <c r="C2001" s="118" t="s">
        <v>2907</v>
      </c>
      <c r="D2001" s="118" t="s">
        <v>2909</v>
      </c>
      <c r="E2001" s="118" t="s">
        <v>5180</v>
      </c>
      <c r="F2001" s="120">
        <v>52</v>
      </c>
      <c r="G2001" s="119">
        <v>13124779</v>
      </c>
      <c r="H2001" s="119"/>
      <c r="I2001" s="120" t="s">
        <v>5820</v>
      </c>
      <c r="J2001" s="120">
        <v>65800</v>
      </c>
      <c r="K2001" s="120">
        <v>13124779</v>
      </c>
      <c r="L2001" s="120">
        <v>0.54600000000000004</v>
      </c>
      <c r="M2001" s="121" t="s">
        <v>5654</v>
      </c>
      <c r="N2001" s="120">
        <v>1</v>
      </c>
      <c r="O2001" s="119">
        <v>190</v>
      </c>
      <c r="P2001" s="119">
        <v>29.9</v>
      </c>
      <c r="Q2001" s="119">
        <v>3.5</v>
      </c>
      <c r="R2001" s="120" t="s">
        <v>5655</v>
      </c>
      <c r="S2001" s="120">
        <v>89.9</v>
      </c>
      <c r="T2001" s="120"/>
      <c r="U2001" s="120"/>
      <c r="V2001" s="172">
        <v>5315.7</v>
      </c>
      <c r="W2001" s="172">
        <v>2907.7</v>
      </c>
      <c r="X2001" s="172">
        <v>1057.8</v>
      </c>
      <c r="Y2001" s="172">
        <v>893</v>
      </c>
      <c r="Z2001" s="172">
        <v>457.2</v>
      </c>
      <c r="AA2001" s="123">
        <v>65757</v>
      </c>
      <c r="AB2001" s="123"/>
      <c r="AC2001" s="123">
        <v>2800</v>
      </c>
      <c r="AD2001" s="123"/>
      <c r="AE2001" s="123"/>
      <c r="AF2001" s="123"/>
      <c r="AG2001" s="214"/>
      <c r="AH2001" s="229" t="str">
        <f t="shared" si="275"/>
        <v>a3</v>
      </c>
      <c r="AI2001" s="122"/>
      <c r="AJ2001" s="122"/>
      <c r="AK2001" s="122"/>
      <c r="AL2001" s="122"/>
      <c r="AM2001" s="122"/>
      <c r="AN2001" s="173"/>
      <c r="AO2001" s="173"/>
      <c r="AP2001" s="173"/>
      <c r="AQ2001" s="173"/>
      <c r="AR2001" s="173"/>
      <c r="AS2001" s="173">
        <v>1.5</v>
      </c>
      <c r="AT2001" s="173">
        <v>2</v>
      </c>
      <c r="AU2001" s="173">
        <v>7</v>
      </c>
      <c r="AV2001" s="173">
        <v>1</v>
      </c>
      <c r="AW2001" s="173">
        <v>2</v>
      </c>
      <c r="AX2001" s="173">
        <v>1.5</v>
      </c>
      <c r="AY2001" s="173"/>
      <c r="AZ2001" s="211">
        <f t="shared" si="281"/>
        <v>1.5</v>
      </c>
      <c r="BA2001" s="211">
        <f t="shared" si="282"/>
        <v>13.5</v>
      </c>
      <c r="BB2001" s="205">
        <f t="shared" si="276"/>
        <v>717011</v>
      </c>
      <c r="BC2001" s="205">
        <f t="shared" si="277"/>
        <v>642889</v>
      </c>
      <c r="BD2001" s="205">
        <f t="shared" si="278"/>
        <v>238237</v>
      </c>
      <c r="BE2001" s="205">
        <f t="shared" si="279"/>
        <v>164115</v>
      </c>
      <c r="BF2001" s="175">
        <v>478774</v>
      </c>
      <c r="BG2001" s="175"/>
      <c r="BH2001" s="175">
        <v>300590</v>
      </c>
      <c r="BI2001" s="175">
        <v>62622</v>
      </c>
      <c r="BJ2001" s="175">
        <v>11500</v>
      </c>
      <c r="BK2001" s="175">
        <v>92007</v>
      </c>
      <c r="BL2001" s="175">
        <v>70945</v>
      </c>
      <c r="BM2001" s="175"/>
      <c r="BN2001" s="175">
        <v>7749</v>
      </c>
      <c r="BO2001" s="175">
        <v>171598</v>
      </c>
      <c r="BP2001" s="198">
        <f t="shared" si="280"/>
        <v>472188</v>
      </c>
    </row>
    <row r="2002" spans="1:68" s="116" customFormat="1" x14ac:dyDescent="0.15">
      <c r="A2002" s="117">
        <v>4220101002</v>
      </c>
      <c r="B2002" s="118" t="s">
        <v>2910</v>
      </c>
      <c r="C2002" s="118" t="s">
        <v>2907</v>
      </c>
      <c r="D2002" s="118" t="s">
        <v>2909</v>
      </c>
      <c r="E2002" s="118" t="s">
        <v>5181</v>
      </c>
      <c r="F2002" s="120">
        <v>29</v>
      </c>
      <c r="G2002" s="119">
        <v>9823078</v>
      </c>
      <c r="H2002" s="119"/>
      <c r="I2002" s="120" t="s">
        <v>5820</v>
      </c>
      <c r="J2002" s="120">
        <v>39000</v>
      </c>
      <c r="K2002" s="120">
        <v>9823078</v>
      </c>
      <c r="L2002" s="120">
        <v>0.69</v>
      </c>
      <c r="M2002" s="121" t="s">
        <v>5654</v>
      </c>
      <c r="N2002" s="120">
        <v>1</v>
      </c>
      <c r="O2002" s="119">
        <v>228</v>
      </c>
      <c r="P2002" s="119"/>
      <c r="Q2002" s="119"/>
      <c r="R2002" s="120" t="s">
        <v>5655</v>
      </c>
      <c r="S2002" s="120">
        <v>124.9</v>
      </c>
      <c r="T2002" s="120"/>
      <c r="U2002" s="120"/>
      <c r="V2002" s="172">
        <v>4508.7</v>
      </c>
      <c r="W2002" s="172">
        <v>924.8</v>
      </c>
      <c r="X2002" s="172">
        <v>2214.6</v>
      </c>
      <c r="Y2002" s="172">
        <v>621.1</v>
      </c>
      <c r="Z2002" s="172">
        <v>748.2</v>
      </c>
      <c r="AA2002" s="123">
        <v>80533</v>
      </c>
      <c r="AB2002" s="123"/>
      <c r="AC2002" s="123">
        <v>2012</v>
      </c>
      <c r="AD2002" s="123"/>
      <c r="AE2002" s="123"/>
      <c r="AF2002" s="123"/>
      <c r="AG2002" s="214"/>
      <c r="AH2002" s="229" t="str">
        <f t="shared" si="275"/>
        <v>a3</v>
      </c>
      <c r="AI2002" s="122"/>
      <c r="AJ2002" s="122"/>
      <c r="AK2002" s="122"/>
      <c r="AL2002" s="122"/>
      <c r="AM2002" s="122"/>
      <c r="AN2002" s="173"/>
      <c r="AO2002" s="173"/>
      <c r="AP2002" s="173"/>
      <c r="AQ2002" s="173"/>
      <c r="AR2002" s="173"/>
      <c r="AS2002" s="173">
        <v>1</v>
      </c>
      <c r="AT2002" s="173">
        <v>2</v>
      </c>
      <c r="AU2002" s="173">
        <v>6</v>
      </c>
      <c r="AV2002" s="173">
        <v>1</v>
      </c>
      <c r="AW2002" s="173">
        <v>5</v>
      </c>
      <c r="AX2002" s="173">
        <v>1</v>
      </c>
      <c r="AY2002" s="173">
        <v>1</v>
      </c>
      <c r="AZ2002" s="211">
        <f t="shared" si="281"/>
        <v>1</v>
      </c>
      <c r="BA2002" s="211">
        <f t="shared" si="282"/>
        <v>16</v>
      </c>
      <c r="BB2002" s="205">
        <f t="shared" si="276"/>
        <v>629015</v>
      </c>
      <c r="BC2002" s="205">
        <f t="shared" si="277"/>
        <v>550777</v>
      </c>
      <c r="BD2002" s="205">
        <f t="shared" si="278"/>
        <v>206570</v>
      </c>
      <c r="BE2002" s="205">
        <f t="shared" si="279"/>
        <v>128332</v>
      </c>
      <c r="BF2002" s="175">
        <v>422445</v>
      </c>
      <c r="BG2002" s="175"/>
      <c r="BH2002" s="175">
        <v>254222</v>
      </c>
      <c r="BI2002" s="175">
        <v>65382</v>
      </c>
      <c r="BJ2002" s="175">
        <v>12856</v>
      </c>
      <c r="BK2002" s="175">
        <v>118765</v>
      </c>
      <c r="BL2002" s="175">
        <v>38014</v>
      </c>
      <c r="BM2002" s="175"/>
      <c r="BN2002" s="175">
        <v>4500</v>
      </c>
      <c r="BO2002" s="175">
        <v>135276</v>
      </c>
      <c r="BP2002" s="198">
        <f t="shared" si="280"/>
        <v>389498</v>
      </c>
    </row>
    <row r="2003" spans="1:68" s="116" customFormat="1" x14ac:dyDescent="0.15">
      <c r="A2003" s="117">
        <v>4220101003</v>
      </c>
      <c r="B2003" s="118" t="s">
        <v>2911</v>
      </c>
      <c r="C2003" s="118" t="s">
        <v>2907</v>
      </c>
      <c r="D2003" s="118" t="s">
        <v>2909</v>
      </c>
      <c r="E2003" s="118" t="s">
        <v>5182</v>
      </c>
      <c r="F2003" s="120">
        <v>29</v>
      </c>
      <c r="G2003" s="119">
        <v>2410404</v>
      </c>
      <c r="H2003" s="119"/>
      <c r="I2003" s="120" t="s">
        <v>5820</v>
      </c>
      <c r="J2003" s="120">
        <v>11500</v>
      </c>
      <c r="K2003" s="120">
        <v>2410404</v>
      </c>
      <c r="L2003" s="120">
        <v>0.57399999999999995</v>
      </c>
      <c r="M2003" s="121" t="s">
        <v>5654</v>
      </c>
      <c r="N2003" s="120">
        <v>1</v>
      </c>
      <c r="O2003" s="119">
        <v>245</v>
      </c>
      <c r="P2003" s="119">
        <v>38.799999999999997</v>
      </c>
      <c r="Q2003" s="119">
        <v>5.7</v>
      </c>
      <c r="R2003" s="120" t="s">
        <v>5655</v>
      </c>
      <c r="S2003" s="120">
        <v>32.200000000000003</v>
      </c>
      <c r="T2003" s="120"/>
      <c r="U2003" s="120"/>
      <c r="V2003" s="172">
        <v>1825</v>
      </c>
      <c r="W2003" s="172">
        <v>143</v>
      </c>
      <c r="X2003" s="172">
        <v>1015</v>
      </c>
      <c r="Y2003" s="172">
        <v>171</v>
      </c>
      <c r="Z2003" s="172">
        <v>496</v>
      </c>
      <c r="AA2003" s="123">
        <v>19545</v>
      </c>
      <c r="AB2003" s="123"/>
      <c r="AC2003" s="123">
        <v>759</v>
      </c>
      <c r="AD2003" s="123"/>
      <c r="AE2003" s="123"/>
      <c r="AF2003" s="123"/>
      <c r="AG2003" s="214"/>
      <c r="AH2003" s="229" t="str">
        <f t="shared" si="275"/>
        <v>a3</v>
      </c>
      <c r="AI2003" s="122"/>
      <c r="AJ2003" s="122"/>
      <c r="AK2003" s="122"/>
      <c r="AL2003" s="122"/>
      <c r="AM2003" s="122"/>
      <c r="AN2003" s="173"/>
      <c r="AO2003" s="173"/>
      <c r="AP2003" s="173"/>
      <c r="AQ2003" s="173"/>
      <c r="AR2003" s="173"/>
      <c r="AS2003" s="173">
        <v>2</v>
      </c>
      <c r="AT2003" s="173">
        <v>3</v>
      </c>
      <c r="AU2003" s="173">
        <v>6</v>
      </c>
      <c r="AV2003" s="173">
        <v>1</v>
      </c>
      <c r="AW2003" s="173">
        <v>1</v>
      </c>
      <c r="AX2003" s="173">
        <v>1</v>
      </c>
      <c r="AY2003" s="173"/>
      <c r="AZ2003" s="211">
        <f t="shared" si="281"/>
        <v>2</v>
      </c>
      <c r="BA2003" s="211">
        <f t="shared" si="282"/>
        <v>12</v>
      </c>
      <c r="BB2003" s="205">
        <f t="shared" si="276"/>
        <v>358757</v>
      </c>
      <c r="BC2003" s="205">
        <f t="shared" si="277"/>
        <v>281359</v>
      </c>
      <c r="BD2003" s="205">
        <f t="shared" si="278"/>
        <v>137471</v>
      </c>
      <c r="BE2003" s="205">
        <f t="shared" si="279"/>
        <v>60073</v>
      </c>
      <c r="BF2003" s="175">
        <v>221286</v>
      </c>
      <c r="BG2003" s="175"/>
      <c r="BH2003" s="175">
        <v>160875</v>
      </c>
      <c r="BI2003" s="175">
        <v>63898</v>
      </c>
      <c r="BJ2003" s="175">
        <v>13500</v>
      </c>
      <c r="BK2003" s="175">
        <v>26393</v>
      </c>
      <c r="BL2003" s="175">
        <v>27742</v>
      </c>
      <c r="BM2003" s="175"/>
      <c r="BN2003" s="175">
        <v>2883</v>
      </c>
      <c r="BO2003" s="175">
        <v>63466</v>
      </c>
      <c r="BP2003" s="198">
        <f t="shared" si="280"/>
        <v>224341</v>
      </c>
    </row>
    <row r="2004" spans="1:68" s="116" customFormat="1" x14ac:dyDescent="0.15">
      <c r="A2004" s="117">
        <v>4220101004</v>
      </c>
      <c r="B2004" s="118" t="s">
        <v>2683</v>
      </c>
      <c r="C2004" s="118" t="s">
        <v>2907</v>
      </c>
      <c r="D2004" s="118" t="s">
        <v>2909</v>
      </c>
      <c r="E2004" s="118" t="s">
        <v>5183</v>
      </c>
      <c r="F2004" s="120">
        <v>24</v>
      </c>
      <c r="G2004" s="119">
        <v>3862011</v>
      </c>
      <c r="H2004" s="119"/>
      <c r="I2004" s="120" t="s">
        <v>5820</v>
      </c>
      <c r="J2004" s="120">
        <v>19900</v>
      </c>
      <c r="K2004" s="120">
        <v>3862011</v>
      </c>
      <c r="L2004" s="120">
        <v>0.53200000000000003</v>
      </c>
      <c r="M2004" s="121" t="s">
        <v>5654</v>
      </c>
      <c r="N2004" s="120">
        <v>1</v>
      </c>
      <c r="O2004" s="119">
        <v>285</v>
      </c>
      <c r="P2004" s="119">
        <v>44.8</v>
      </c>
      <c r="Q2004" s="119">
        <v>7</v>
      </c>
      <c r="R2004" s="120" t="s">
        <v>5655</v>
      </c>
      <c r="S2004" s="120">
        <v>60.7</v>
      </c>
      <c r="T2004" s="120"/>
      <c r="U2004" s="120"/>
      <c r="V2004" s="172">
        <v>3687.1</v>
      </c>
      <c r="W2004" s="172">
        <v>695</v>
      </c>
      <c r="X2004" s="172">
        <v>1487.5</v>
      </c>
      <c r="Y2004" s="172">
        <v>1419.4</v>
      </c>
      <c r="Z2004" s="172">
        <v>85.2</v>
      </c>
      <c r="AA2004" s="123">
        <v>26702</v>
      </c>
      <c r="AB2004" s="123">
        <v>73257</v>
      </c>
      <c r="AC2004" s="123">
        <v>522</v>
      </c>
      <c r="AD2004" s="123"/>
      <c r="AE2004" s="123"/>
      <c r="AF2004" s="123"/>
      <c r="AG2004" s="214"/>
      <c r="AH2004" s="229" t="str">
        <f t="shared" si="275"/>
        <v>a3</v>
      </c>
      <c r="AI2004" s="122"/>
      <c r="AJ2004" s="122"/>
      <c r="AK2004" s="122"/>
      <c r="AL2004" s="122"/>
      <c r="AM2004" s="122"/>
      <c r="AN2004" s="173"/>
      <c r="AO2004" s="173"/>
      <c r="AP2004" s="173"/>
      <c r="AQ2004" s="173"/>
      <c r="AR2004" s="173"/>
      <c r="AS2004" s="173">
        <v>1</v>
      </c>
      <c r="AT2004" s="173">
        <v>2</v>
      </c>
      <c r="AU2004" s="173">
        <v>6</v>
      </c>
      <c r="AV2004" s="173">
        <v>1</v>
      </c>
      <c r="AW2004" s="173">
        <v>1</v>
      </c>
      <c r="AX2004" s="173">
        <v>1</v>
      </c>
      <c r="AY2004" s="173"/>
      <c r="AZ2004" s="211">
        <f t="shared" si="281"/>
        <v>1</v>
      </c>
      <c r="BA2004" s="211">
        <f t="shared" si="282"/>
        <v>11</v>
      </c>
      <c r="BB2004" s="205">
        <f t="shared" si="276"/>
        <v>420030</v>
      </c>
      <c r="BC2004" s="205">
        <f t="shared" si="277"/>
        <v>360173</v>
      </c>
      <c r="BD2004" s="205">
        <f t="shared" si="278"/>
        <v>124114</v>
      </c>
      <c r="BE2004" s="205">
        <f t="shared" si="279"/>
        <v>64257</v>
      </c>
      <c r="BF2004" s="175">
        <v>295916</v>
      </c>
      <c r="BG2004" s="175"/>
      <c r="BH2004" s="175">
        <v>180535</v>
      </c>
      <c r="BI2004" s="175">
        <v>49334</v>
      </c>
      <c r="BJ2004" s="175">
        <v>10523</v>
      </c>
      <c r="BK2004" s="175">
        <v>52967</v>
      </c>
      <c r="BL2004" s="175">
        <v>54467</v>
      </c>
      <c r="BM2004" s="175"/>
      <c r="BN2004" s="175">
        <v>4736</v>
      </c>
      <c r="BO2004" s="175">
        <v>67468</v>
      </c>
      <c r="BP2004" s="198">
        <f t="shared" si="280"/>
        <v>248003</v>
      </c>
    </row>
    <row r="2005" spans="1:68" s="116" customFormat="1" x14ac:dyDescent="0.15">
      <c r="A2005" s="117">
        <v>4220101005</v>
      </c>
      <c r="B2005" s="118" t="s">
        <v>2912</v>
      </c>
      <c r="C2005" s="118" t="s">
        <v>2907</v>
      </c>
      <c r="D2005" s="118" t="s">
        <v>2909</v>
      </c>
      <c r="E2005" s="118" t="s">
        <v>5184</v>
      </c>
      <c r="F2005" s="120">
        <v>21</v>
      </c>
      <c r="G2005" s="119">
        <v>17696360</v>
      </c>
      <c r="H2005" s="119"/>
      <c r="I2005" s="120" t="s">
        <v>5820</v>
      </c>
      <c r="J2005" s="120">
        <v>69500</v>
      </c>
      <c r="K2005" s="120">
        <v>17696360</v>
      </c>
      <c r="L2005" s="120">
        <v>0.69799999999999995</v>
      </c>
      <c r="M2005" s="121" t="s">
        <v>5654</v>
      </c>
      <c r="N2005" s="120">
        <v>1</v>
      </c>
      <c r="O2005" s="119">
        <v>276</v>
      </c>
      <c r="P2005" s="119">
        <v>38</v>
      </c>
      <c r="Q2005" s="119">
        <v>4.9000000000000004</v>
      </c>
      <c r="R2005" s="120" t="s">
        <v>5655</v>
      </c>
      <c r="S2005" s="120">
        <v>69.900000000000006</v>
      </c>
      <c r="T2005" s="120"/>
      <c r="U2005" s="120"/>
      <c r="V2005" s="172">
        <v>7702</v>
      </c>
      <c r="W2005" s="172">
        <v>1516</v>
      </c>
      <c r="X2005" s="172">
        <v>5383</v>
      </c>
      <c r="Y2005" s="172">
        <v>430</v>
      </c>
      <c r="Z2005" s="172">
        <v>373</v>
      </c>
      <c r="AA2005" s="123">
        <v>260470</v>
      </c>
      <c r="AB2005" s="123"/>
      <c r="AC2005" s="123">
        <v>3131</v>
      </c>
      <c r="AD2005" s="123"/>
      <c r="AE2005" s="123"/>
      <c r="AF2005" s="123"/>
      <c r="AG2005" s="214"/>
      <c r="AH2005" s="229" t="str">
        <f t="shared" si="275"/>
        <v>a3</v>
      </c>
      <c r="AI2005" s="122"/>
      <c r="AJ2005" s="122"/>
      <c r="AK2005" s="122"/>
      <c r="AL2005" s="122"/>
      <c r="AM2005" s="122"/>
      <c r="AN2005" s="173"/>
      <c r="AO2005" s="173"/>
      <c r="AP2005" s="173"/>
      <c r="AQ2005" s="173"/>
      <c r="AR2005" s="173"/>
      <c r="AS2005" s="173"/>
      <c r="AT2005" s="173"/>
      <c r="AU2005" s="173"/>
      <c r="AV2005" s="173"/>
      <c r="AW2005" s="173"/>
      <c r="AX2005" s="173"/>
      <c r="AY2005" s="173"/>
      <c r="AZ2005" s="211">
        <f t="shared" si="281"/>
        <v>0</v>
      </c>
      <c r="BA2005" s="211">
        <f t="shared" si="282"/>
        <v>0</v>
      </c>
      <c r="BB2005" s="205">
        <f t="shared" si="276"/>
        <v>0</v>
      </c>
      <c r="BC2005" s="205">
        <f t="shared" si="277"/>
        <v>0</v>
      </c>
      <c r="BD2005" s="205">
        <f t="shared" si="278"/>
        <v>0</v>
      </c>
      <c r="BE2005" s="205">
        <f t="shared" si="279"/>
        <v>0</v>
      </c>
      <c r="BF2005" s="175"/>
      <c r="BG2005" s="175"/>
      <c r="BH2005" s="175"/>
      <c r="BI2005" s="175"/>
      <c r="BJ2005" s="175"/>
      <c r="BK2005" s="175"/>
      <c r="BL2005" s="175"/>
      <c r="BM2005" s="175"/>
      <c r="BN2005" s="175"/>
      <c r="BO2005" s="175"/>
      <c r="BP2005" s="198">
        <f t="shared" si="280"/>
        <v>0</v>
      </c>
    </row>
    <row r="2006" spans="1:68" s="116" customFormat="1" x14ac:dyDescent="0.15">
      <c r="A2006" s="117">
        <v>4220101006</v>
      </c>
      <c r="B2006" s="118" t="s">
        <v>2913</v>
      </c>
      <c r="C2006" s="118" t="s">
        <v>2907</v>
      </c>
      <c r="D2006" s="118" t="s">
        <v>2909</v>
      </c>
      <c r="E2006" s="118" t="s">
        <v>5185</v>
      </c>
      <c r="F2006" s="120">
        <v>10</v>
      </c>
      <c r="G2006" s="119">
        <v>104177</v>
      </c>
      <c r="H2006" s="119"/>
      <c r="I2006" s="120" t="s">
        <v>5820</v>
      </c>
      <c r="J2006" s="120">
        <v>700</v>
      </c>
      <c r="K2006" s="120">
        <v>104177</v>
      </c>
      <c r="L2006" s="120">
        <v>0.40799999999999997</v>
      </c>
      <c r="M2006" s="121" t="s">
        <v>5657</v>
      </c>
      <c r="N2006" s="120">
        <v>1</v>
      </c>
      <c r="O2006" s="119">
        <v>224</v>
      </c>
      <c r="P2006" s="119"/>
      <c r="Q2006" s="119"/>
      <c r="R2006" s="120" t="s">
        <v>5658</v>
      </c>
      <c r="S2006" s="120">
        <v>0.2</v>
      </c>
      <c r="T2006" s="120"/>
      <c r="U2006" s="120"/>
      <c r="V2006" s="172">
        <v>107</v>
      </c>
      <c r="W2006" s="172">
        <v>13</v>
      </c>
      <c r="X2006" s="172">
        <v>81</v>
      </c>
      <c r="Y2006" s="172">
        <v>2</v>
      </c>
      <c r="Z2006" s="172">
        <v>11</v>
      </c>
      <c r="AA2006" s="123">
        <v>1560</v>
      </c>
      <c r="AB2006" s="123"/>
      <c r="AC2006" s="123"/>
      <c r="AD2006" s="123"/>
      <c r="AE2006" s="123"/>
      <c r="AF2006" s="123"/>
      <c r="AG2006" s="214"/>
      <c r="AH2006" s="229" t="str">
        <f t="shared" si="275"/>
        <v>a2</v>
      </c>
      <c r="AI2006" s="122"/>
      <c r="AJ2006" s="122"/>
      <c r="AK2006" s="122"/>
      <c r="AL2006" s="122"/>
      <c r="AM2006" s="122"/>
      <c r="AN2006" s="173" t="s">
        <v>3186</v>
      </c>
      <c r="AO2006" s="173" t="s">
        <v>3186</v>
      </c>
      <c r="AP2006" s="173" t="s">
        <v>3186</v>
      </c>
      <c r="AQ2006" s="173" t="s">
        <v>3186</v>
      </c>
      <c r="AR2006" s="173" t="s">
        <v>3186</v>
      </c>
      <c r="AS2006" s="173"/>
      <c r="AT2006" s="173"/>
      <c r="AU2006" s="173" t="s">
        <v>3186</v>
      </c>
      <c r="AV2006" s="173"/>
      <c r="AW2006" s="173" t="s">
        <v>3186</v>
      </c>
      <c r="AX2006" s="173" t="s">
        <v>3186</v>
      </c>
      <c r="AY2006" s="173"/>
      <c r="AZ2006" s="211">
        <f t="shared" si="281"/>
        <v>0</v>
      </c>
      <c r="BA2006" s="211">
        <f t="shared" si="282"/>
        <v>0</v>
      </c>
      <c r="BB2006" s="205">
        <f t="shared" si="276"/>
        <v>16489</v>
      </c>
      <c r="BC2006" s="205">
        <f t="shared" si="277"/>
        <v>16489</v>
      </c>
      <c r="BD2006" s="205">
        <f t="shared" si="278"/>
        <v>0</v>
      </c>
      <c r="BE2006" s="205">
        <f t="shared" si="279"/>
        <v>0</v>
      </c>
      <c r="BF2006" s="175">
        <v>16489</v>
      </c>
      <c r="BG2006" s="175"/>
      <c r="BH2006" s="175">
        <v>3037</v>
      </c>
      <c r="BI2006" s="175"/>
      <c r="BJ2006" s="175"/>
      <c r="BK2006" s="175">
        <v>4586</v>
      </c>
      <c r="BL2006" s="175">
        <v>5153</v>
      </c>
      <c r="BM2006" s="175">
        <v>2045</v>
      </c>
      <c r="BN2006" s="175">
        <v>308</v>
      </c>
      <c r="BO2006" s="175">
        <v>1360</v>
      </c>
      <c r="BP2006" s="198">
        <f t="shared" si="280"/>
        <v>4397</v>
      </c>
    </row>
    <row r="2007" spans="1:68" s="116" customFormat="1" x14ac:dyDescent="0.15">
      <c r="A2007" s="117">
        <v>4220101007</v>
      </c>
      <c r="B2007" s="118" t="s">
        <v>2914</v>
      </c>
      <c r="C2007" s="118" t="s">
        <v>2907</v>
      </c>
      <c r="D2007" s="118" t="s">
        <v>2909</v>
      </c>
      <c r="E2007" s="118" t="s">
        <v>5186</v>
      </c>
      <c r="F2007" s="120">
        <v>8</v>
      </c>
      <c r="G2007" s="119">
        <v>564150</v>
      </c>
      <c r="H2007" s="119"/>
      <c r="I2007" s="120" t="s">
        <v>5820</v>
      </c>
      <c r="J2007" s="120">
        <v>2018</v>
      </c>
      <c r="K2007" s="120">
        <v>564150</v>
      </c>
      <c r="L2007" s="120">
        <v>0.76600000000000001</v>
      </c>
      <c r="M2007" s="121" t="s">
        <v>5662</v>
      </c>
      <c r="N2007" s="120">
        <v>1</v>
      </c>
      <c r="O2007" s="119">
        <v>244</v>
      </c>
      <c r="P2007" s="119"/>
      <c r="Q2007" s="119"/>
      <c r="R2007" s="120" t="s">
        <v>5658</v>
      </c>
      <c r="S2007" s="120">
        <v>0.441</v>
      </c>
      <c r="T2007" s="120"/>
      <c r="U2007" s="120"/>
      <c r="V2007" s="172">
        <v>433.7</v>
      </c>
      <c r="W2007" s="172">
        <v>54.4</v>
      </c>
      <c r="X2007" s="172">
        <v>289.10000000000002</v>
      </c>
      <c r="Y2007" s="172">
        <v>11</v>
      </c>
      <c r="Z2007" s="172">
        <v>79.2</v>
      </c>
      <c r="AA2007" s="123"/>
      <c r="AB2007" s="123"/>
      <c r="AC2007" s="123">
        <v>506.2</v>
      </c>
      <c r="AD2007" s="123"/>
      <c r="AE2007" s="123"/>
      <c r="AF2007" s="123"/>
      <c r="AG2007" s="214"/>
      <c r="AH2007" s="229" t="str">
        <f t="shared" si="275"/>
        <v>a3</v>
      </c>
      <c r="AI2007" s="122"/>
      <c r="AJ2007" s="122"/>
      <c r="AK2007" s="122"/>
      <c r="AL2007" s="122"/>
      <c r="AM2007" s="122"/>
      <c r="AN2007" s="173"/>
      <c r="AO2007" s="173"/>
      <c r="AP2007" s="173"/>
      <c r="AQ2007" s="173"/>
      <c r="AR2007" s="173"/>
      <c r="AS2007" s="173"/>
      <c r="AT2007" s="173"/>
      <c r="AU2007" s="173"/>
      <c r="AV2007" s="173"/>
      <c r="AW2007" s="173"/>
      <c r="AX2007" s="173"/>
      <c r="AY2007" s="173"/>
      <c r="AZ2007" s="211">
        <f t="shared" si="281"/>
        <v>0</v>
      </c>
      <c r="BA2007" s="211">
        <f t="shared" si="282"/>
        <v>0</v>
      </c>
      <c r="BB2007" s="205">
        <f t="shared" si="276"/>
        <v>32979</v>
      </c>
      <c r="BC2007" s="205">
        <f t="shared" si="277"/>
        <v>32979</v>
      </c>
      <c r="BD2007" s="205">
        <f t="shared" si="278"/>
        <v>0</v>
      </c>
      <c r="BE2007" s="205">
        <f t="shared" si="279"/>
        <v>0</v>
      </c>
      <c r="BF2007" s="175">
        <v>32979</v>
      </c>
      <c r="BG2007" s="175"/>
      <c r="BH2007" s="175">
        <v>8400</v>
      </c>
      <c r="BI2007" s="175"/>
      <c r="BJ2007" s="175"/>
      <c r="BK2007" s="175">
        <v>6553</v>
      </c>
      <c r="BL2007" s="175">
        <v>5262</v>
      </c>
      <c r="BM2007" s="175">
        <v>7135</v>
      </c>
      <c r="BN2007" s="175">
        <v>3897</v>
      </c>
      <c r="BO2007" s="175">
        <v>1732</v>
      </c>
      <c r="BP2007" s="198">
        <f t="shared" si="280"/>
        <v>10132</v>
      </c>
    </row>
    <row r="2008" spans="1:68" s="116" customFormat="1" x14ac:dyDescent="0.15">
      <c r="A2008" s="117">
        <v>4220101008</v>
      </c>
      <c r="B2008" s="118" t="s">
        <v>733</v>
      </c>
      <c r="C2008" s="118" t="s">
        <v>2907</v>
      </c>
      <c r="D2008" s="118" t="s">
        <v>2909</v>
      </c>
      <c r="E2008" s="118" t="s">
        <v>5187</v>
      </c>
      <c r="F2008" s="120">
        <v>3</v>
      </c>
      <c r="G2008" s="119">
        <v>65563</v>
      </c>
      <c r="H2008" s="119"/>
      <c r="I2008" s="120" t="s">
        <v>5820</v>
      </c>
      <c r="J2008" s="120">
        <v>670</v>
      </c>
      <c r="K2008" s="120">
        <v>65563</v>
      </c>
      <c r="L2008" s="120">
        <v>0.26800000000000002</v>
      </c>
      <c r="M2008" s="121" t="s">
        <v>5657</v>
      </c>
      <c r="N2008" s="120">
        <v>1</v>
      </c>
      <c r="O2008" s="119">
        <v>261</v>
      </c>
      <c r="P2008" s="119"/>
      <c r="Q2008" s="119"/>
      <c r="R2008" s="120" t="s">
        <v>5658</v>
      </c>
      <c r="S2008" s="120">
        <v>0.13700000000000001</v>
      </c>
      <c r="T2008" s="120"/>
      <c r="U2008" s="120"/>
      <c r="V2008" s="172">
        <v>99</v>
      </c>
      <c r="W2008" s="172"/>
      <c r="X2008" s="172"/>
      <c r="Y2008" s="172"/>
      <c r="Z2008" s="172">
        <v>99</v>
      </c>
      <c r="AA2008" s="123">
        <v>263</v>
      </c>
      <c r="AB2008" s="123"/>
      <c r="AC2008" s="123"/>
      <c r="AD2008" s="123"/>
      <c r="AE2008" s="123"/>
      <c r="AF2008" s="123"/>
      <c r="AG2008" s="214"/>
      <c r="AH2008" s="229" t="str">
        <f t="shared" si="275"/>
        <v>a2</v>
      </c>
      <c r="AI2008" s="122"/>
      <c r="AJ2008" s="122"/>
      <c r="AK2008" s="122"/>
      <c r="AL2008" s="122"/>
      <c r="AM2008" s="122"/>
      <c r="AN2008" s="173"/>
      <c r="AO2008" s="173"/>
      <c r="AP2008" s="173"/>
      <c r="AQ2008" s="173"/>
      <c r="AR2008" s="173"/>
      <c r="AS2008" s="173"/>
      <c r="AT2008" s="173"/>
      <c r="AU2008" s="173"/>
      <c r="AV2008" s="173"/>
      <c r="AW2008" s="173"/>
      <c r="AX2008" s="173"/>
      <c r="AY2008" s="173"/>
      <c r="AZ2008" s="211">
        <f t="shared" si="281"/>
        <v>0</v>
      </c>
      <c r="BA2008" s="211">
        <f t="shared" si="282"/>
        <v>0</v>
      </c>
      <c r="BB2008" s="205">
        <f t="shared" si="276"/>
        <v>7298</v>
      </c>
      <c r="BC2008" s="205">
        <f t="shared" si="277"/>
        <v>7298</v>
      </c>
      <c r="BD2008" s="205">
        <f t="shared" si="278"/>
        <v>0</v>
      </c>
      <c r="BE2008" s="205">
        <f t="shared" si="279"/>
        <v>0</v>
      </c>
      <c r="BF2008" s="175">
        <v>7298</v>
      </c>
      <c r="BG2008" s="175"/>
      <c r="BH2008" s="175">
        <v>2227</v>
      </c>
      <c r="BI2008" s="175"/>
      <c r="BJ2008" s="175"/>
      <c r="BK2008" s="175">
        <v>815</v>
      </c>
      <c r="BL2008" s="175">
        <v>588</v>
      </c>
      <c r="BM2008" s="175">
        <v>1653</v>
      </c>
      <c r="BN2008" s="175">
        <v>363</v>
      </c>
      <c r="BO2008" s="175">
        <v>1652</v>
      </c>
      <c r="BP2008" s="198">
        <f t="shared" si="280"/>
        <v>3879</v>
      </c>
    </row>
    <row r="2009" spans="1:68" s="116" customFormat="1" x14ac:dyDescent="0.15">
      <c r="A2009" s="117">
        <v>4220102009</v>
      </c>
      <c r="B2009" s="118" t="s">
        <v>1969</v>
      </c>
      <c r="C2009" s="118" t="s">
        <v>2907</v>
      </c>
      <c r="D2009" s="118" t="s">
        <v>2909</v>
      </c>
      <c r="E2009" s="118" t="s">
        <v>5188</v>
      </c>
      <c r="F2009" s="120">
        <v>14</v>
      </c>
      <c r="G2009" s="119">
        <v>25836</v>
      </c>
      <c r="H2009" s="119"/>
      <c r="I2009" s="120" t="s">
        <v>5820</v>
      </c>
      <c r="J2009" s="120">
        <v>300</v>
      </c>
      <c r="K2009" s="120">
        <v>25836</v>
      </c>
      <c r="L2009" s="120">
        <v>0.23599999999999999</v>
      </c>
      <c r="M2009" s="121" t="s">
        <v>5657</v>
      </c>
      <c r="N2009" s="120">
        <v>1</v>
      </c>
      <c r="O2009" s="119">
        <v>209</v>
      </c>
      <c r="P2009" s="119"/>
      <c r="Q2009" s="119"/>
      <c r="R2009" s="120" t="s">
        <v>5660</v>
      </c>
      <c r="S2009" s="120">
        <v>0.1</v>
      </c>
      <c r="T2009" s="120"/>
      <c r="U2009" s="120"/>
      <c r="V2009" s="172">
        <v>34</v>
      </c>
      <c r="W2009" s="172">
        <v>10</v>
      </c>
      <c r="X2009" s="172">
        <v>22</v>
      </c>
      <c r="Y2009" s="172">
        <v>1</v>
      </c>
      <c r="Z2009" s="172">
        <v>1</v>
      </c>
      <c r="AA2009" s="123">
        <v>191</v>
      </c>
      <c r="AB2009" s="123"/>
      <c r="AC2009" s="123"/>
      <c r="AD2009" s="123"/>
      <c r="AE2009" s="123"/>
      <c r="AF2009" s="123"/>
      <c r="AG2009" s="214"/>
      <c r="AH2009" s="229" t="str">
        <f t="shared" si="275"/>
        <v>a2</v>
      </c>
      <c r="AI2009" s="122"/>
      <c r="AJ2009" s="122"/>
      <c r="AK2009" s="122"/>
      <c r="AL2009" s="122"/>
      <c r="AM2009" s="122"/>
      <c r="AN2009" s="173">
        <v>2</v>
      </c>
      <c r="AO2009" s="173"/>
      <c r="AP2009" s="173"/>
      <c r="AQ2009" s="173">
        <v>2</v>
      </c>
      <c r="AR2009" s="173"/>
      <c r="AS2009" s="173"/>
      <c r="AT2009" s="173">
        <v>0.5</v>
      </c>
      <c r="AU2009" s="173">
        <v>0.5</v>
      </c>
      <c r="AV2009" s="173">
        <v>0.5</v>
      </c>
      <c r="AW2009" s="173">
        <v>0.5</v>
      </c>
      <c r="AX2009" s="173"/>
      <c r="AY2009" s="173"/>
      <c r="AZ2009" s="211">
        <f t="shared" si="281"/>
        <v>4</v>
      </c>
      <c r="BA2009" s="211">
        <f t="shared" si="282"/>
        <v>2</v>
      </c>
      <c r="BB2009" s="205">
        <f t="shared" si="276"/>
        <v>15703</v>
      </c>
      <c r="BC2009" s="205">
        <f t="shared" si="277"/>
        <v>15703</v>
      </c>
      <c r="BD2009" s="205">
        <f t="shared" si="278"/>
        <v>4878</v>
      </c>
      <c r="BE2009" s="205">
        <f t="shared" si="279"/>
        <v>4878</v>
      </c>
      <c r="BF2009" s="175">
        <v>10825</v>
      </c>
      <c r="BG2009" s="175"/>
      <c r="BH2009" s="175">
        <v>4878</v>
      </c>
      <c r="BI2009" s="175"/>
      <c r="BJ2009" s="175"/>
      <c r="BK2009" s="175">
        <v>617</v>
      </c>
      <c r="BL2009" s="175"/>
      <c r="BM2009" s="175">
        <v>789</v>
      </c>
      <c r="BN2009" s="175">
        <v>159</v>
      </c>
      <c r="BO2009" s="175">
        <v>9260</v>
      </c>
      <c r="BP2009" s="198">
        <f t="shared" si="280"/>
        <v>14138</v>
      </c>
    </row>
    <row r="2010" spans="1:68" s="116" customFormat="1" x14ac:dyDescent="0.15">
      <c r="A2010" s="117">
        <v>4220102010</v>
      </c>
      <c r="B2010" s="118" t="s">
        <v>2915</v>
      </c>
      <c r="C2010" s="118" t="s">
        <v>2907</v>
      </c>
      <c r="D2010" s="118" t="s">
        <v>2909</v>
      </c>
      <c r="E2010" s="118" t="s">
        <v>5189</v>
      </c>
      <c r="F2010" s="120">
        <v>11</v>
      </c>
      <c r="G2010" s="119"/>
      <c r="H2010" s="119"/>
      <c r="I2010" s="120" t="s">
        <v>5820</v>
      </c>
      <c r="J2010" s="120">
        <v>600</v>
      </c>
      <c r="K2010" s="120">
        <v>92628</v>
      </c>
      <c r="L2010" s="120">
        <v>0.42299999999999999</v>
      </c>
      <c r="M2010" s="121" t="s">
        <v>5657</v>
      </c>
      <c r="N2010" s="120">
        <v>1</v>
      </c>
      <c r="O2010" s="119">
        <v>20.5</v>
      </c>
      <c r="P2010" s="119"/>
      <c r="Q2010" s="119"/>
      <c r="R2010" s="120" t="s">
        <v>5658</v>
      </c>
      <c r="S2010" s="120">
        <v>6.7000000000000004E-2</v>
      </c>
      <c r="T2010" s="120"/>
      <c r="U2010" s="120"/>
      <c r="V2010" s="172">
        <v>130.19999999999999</v>
      </c>
      <c r="W2010" s="172"/>
      <c r="X2010" s="172">
        <v>130.19999999999999</v>
      </c>
      <c r="Y2010" s="172"/>
      <c r="Z2010" s="172"/>
      <c r="AA2010" s="123">
        <v>1010</v>
      </c>
      <c r="AB2010" s="123"/>
      <c r="AC2010" s="123"/>
      <c r="AD2010" s="123"/>
      <c r="AE2010" s="123"/>
      <c r="AF2010" s="123"/>
      <c r="AG2010" s="214"/>
      <c r="AH2010" s="229" t="str">
        <f t="shared" si="275"/>
        <v>a2</v>
      </c>
      <c r="AI2010" s="122"/>
      <c r="AJ2010" s="122"/>
      <c r="AK2010" s="122"/>
      <c r="AL2010" s="122"/>
      <c r="AM2010" s="122"/>
      <c r="AN2010" s="173"/>
      <c r="AO2010" s="173"/>
      <c r="AP2010" s="173"/>
      <c r="AQ2010" s="173"/>
      <c r="AR2010" s="173"/>
      <c r="AS2010" s="173"/>
      <c r="AT2010" s="173"/>
      <c r="AU2010" s="173"/>
      <c r="AV2010" s="173"/>
      <c r="AW2010" s="173"/>
      <c r="AX2010" s="173"/>
      <c r="AY2010" s="173"/>
      <c r="AZ2010" s="211">
        <f t="shared" si="281"/>
        <v>0</v>
      </c>
      <c r="BA2010" s="211">
        <f t="shared" si="282"/>
        <v>0</v>
      </c>
      <c r="BB2010" s="205">
        <f t="shared" si="276"/>
        <v>12964</v>
      </c>
      <c r="BC2010" s="205">
        <f t="shared" si="277"/>
        <v>12964</v>
      </c>
      <c r="BD2010" s="205">
        <f t="shared" si="278"/>
        <v>0</v>
      </c>
      <c r="BE2010" s="205">
        <f t="shared" si="279"/>
        <v>0</v>
      </c>
      <c r="BF2010" s="175">
        <v>12964</v>
      </c>
      <c r="BG2010" s="175"/>
      <c r="BH2010" s="175">
        <v>4830</v>
      </c>
      <c r="BI2010" s="175"/>
      <c r="BJ2010" s="175"/>
      <c r="BK2010" s="175">
        <v>2566</v>
      </c>
      <c r="BL2010" s="175">
        <v>1407</v>
      </c>
      <c r="BM2010" s="175">
        <v>2026</v>
      </c>
      <c r="BN2010" s="175">
        <v>383</v>
      </c>
      <c r="BO2010" s="175">
        <v>1752</v>
      </c>
      <c r="BP2010" s="198">
        <f t="shared" si="280"/>
        <v>6582</v>
      </c>
    </row>
    <row r="2011" spans="1:68" s="116" customFormat="1" x14ac:dyDescent="0.15">
      <c r="A2011" s="117">
        <v>4220102011</v>
      </c>
      <c r="B2011" s="118" t="s">
        <v>2916</v>
      </c>
      <c r="C2011" s="118" t="s">
        <v>2907</v>
      </c>
      <c r="D2011" s="118" t="s">
        <v>2909</v>
      </c>
      <c r="E2011" s="118" t="s">
        <v>5190</v>
      </c>
      <c r="F2011" s="120">
        <v>4</v>
      </c>
      <c r="G2011" s="119"/>
      <c r="H2011" s="119"/>
      <c r="I2011" s="120" t="s">
        <v>5820</v>
      </c>
      <c r="J2011" s="120">
        <v>930</v>
      </c>
      <c r="K2011" s="120">
        <v>81077</v>
      </c>
      <c r="L2011" s="120">
        <v>0.23899999999999999</v>
      </c>
      <c r="M2011" s="121" t="s">
        <v>5657</v>
      </c>
      <c r="N2011" s="120">
        <v>1</v>
      </c>
      <c r="O2011" s="119">
        <v>235</v>
      </c>
      <c r="P2011" s="119"/>
      <c r="Q2011" s="119"/>
      <c r="R2011" s="120" t="s">
        <v>5660</v>
      </c>
      <c r="S2011" s="120">
        <v>0.25</v>
      </c>
      <c r="T2011" s="120"/>
      <c r="U2011" s="120"/>
      <c r="V2011" s="172">
        <v>213.8</v>
      </c>
      <c r="W2011" s="172">
        <v>16.100000000000001</v>
      </c>
      <c r="X2011" s="172">
        <v>173.5</v>
      </c>
      <c r="Y2011" s="172">
        <v>16.3</v>
      </c>
      <c r="Z2011" s="172">
        <v>7.9</v>
      </c>
      <c r="AA2011" s="123">
        <v>543.79999999999995</v>
      </c>
      <c r="AB2011" s="123"/>
      <c r="AC2011" s="123"/>
      <c r="AD2011" s="123"/>
      <c r="AE2011" s="123"/>
      <c r="AF2011" s="123"/>
      <c r="AG2011" s="214"/>
      <c r="AH2011" s="229" t="str">
        <f t="shared" si="275"/>
        <v>a2</v>
      </c>
      <c r="AI2011" s="122"/>
      <c r="AJ2011" s="122"/>
      <c r="AK2011" s="122"/>
      <c r="AL2011" s="122"/>
      <c r="AM2011" s="122"/>
      <c r="AN2011" s="173"/>
      <c r="AO2011" s="173"/>
      <c r="AP2011" s="173"/>
      <c r="AQ2011" s="173"/>
      <c r="AR2011" s="173"/>
      <c r="AS2011" s="173"/>
      <c r="AT2011" s="173">
        <v>0.6</v>
      </c>
      <c r="AU2011" s="173"/>
      <c r="AV2011" s="173"/>
      <c r="AW2011" s="173"/>
      <c r="AX2011" s="173"/>
      <c r="AY2011" s="173"/>
      <c r="AZ2011" s="211">
        <f t="shared" si="281"/>
        <v>0</v>
      </c>
      <c r="BA2011" s="211">
        <f t="shared" si="282"/>
        <v>0.6</v>
      </c>
      <c r="BB2011" s="205">
        <f t="shared" si="276"/>
        <v>11202</v>
      </c>
      <c r="BC2011" s="205">
        <f t="shared" si="277"/>
        <v>11202</v>
      </c>
      <c r="BD2011" s="205">
        <f t="shared" si="278"/>
        <v>0</v>
      </c>
      <c r="BE2011" s="205">
        <f t="shared" si="279"/>
        <v>0</v>
      </c>
      <c r="BF2011" s="175">
        <v>11202</v>
      </c>
      <c r="BG2011" s="175"/>
      <c r="BH2011" s="175">
        <v>2792</v>
      </c>
      <c r="BI2011" s="175"/>
      <c r="BJ2011" s="175"/>
      <c r="BK2011" s="175">
        <v>1907</v>
      </c>
      <c r="BL2011" s="175">
        <v>597</v>
      </c>
      <c r="BM2011" s="175">
        <v>3457</v>
      </c>
      <c r="BN2011" s="175">
        <v>685</v>
      </c>
      <c r="BO2011" s="175">
        <v>1764</v>
      </c>
      <c r="BP2011" s="198">
        <f t="shared" si="280"/>
        <v>4556</v>
      </c>
    </row>
    <row r="2012" spans="1:68" s="116" customFormat="1" x14ac:dyDescent="0.15">
      <c r="A2012" s="117">
        <v>4220201001</v>
      </c>
      <c r="B2012" s="118" t="s">
        <v>1181</v>
      </c>
      <c r="C2012" s="118" t="s">
        <v>2907</v>
      </c>
      <c r="D2012" s="118" t="s">
        <v>2917</v>
      </c>
      <c r="E2012" s="118" t="s">
        <v>5191</v>
      </c>
      <c r="F2012" s="120">
        <v>52</v>
      </c>
      <c r="G2012" s="119">
        <v>14437980</v>
      </c>
      <c r="H2012" s="119"/>
      <c r="I2012" s="120" t="s">
        <v>5820</v>
      </c>
      <c r="J2012" s="120">
        <v>65400</v>
      </c>
      <c r="K2012" s="120">
        <v>13422225</v>
      </c>
      <c r="L2012" s="120">
        <v>0.56200000000000006</v>
      </c>
      <c r="M2012" s="121" t="s">
        <v>5654</v>
      </c>
      <c r="N2012" s="120">
        <v>1</v>
      </c>
      <c r="O2012" s="119">
        <v>213</v>
      </c>
      <c r="P2012" s="119">
        <v>38.6</v>
      </c>
      <c r="Q2012" s="119">
        <v>4.33</v>
      </c>
      <c r="R2012" s="120" t="s">
        <v>5655</v>
      </c>
      <c r="S2012" s="120">
        <v>133</v>
      </c>
      <c r="T2012" s="120"/>
      <c r="U2012" s="120"/>
      <c r="V2012" s="172">
        <v>5715</v>
      </c>
      <c r="W2012" s="172">
        <v>1327.4</v>
      </c>
      <c r="X2012" s="172">
        <v>3464.1</v>
      </c>
      <c r="Y2012" s="172">
        <v>768.9</v>
      </c>
      <c r="Z2012" s="172">
        <v>154.6</v>
      </c>
      <c r="AA2012" s="123">
        <v>85807</v>
      </c>
      <c r="AB2012" s="123">
        <v>221768.00999999989</v>
      </c>
      <c r="AC2012" s="123">
        <v>8712.9</v>
      </c>
      <c r="AD2012" s="123"/>
      <c r="AE2012" s="123"/>
      <c r="AF2012" s="123"/>
      <c r="AG2012" s="214"/>
      <c r="AH2012" s="229" t="str">
        <f t="shared" si="275"/>
        <v>a3</v>
      </c>
      <c r="AI2012" s="122"/>
      <c r="AJ2012" s="122"/>
      <c r="AK2012" s="122"/>
      <c r="AL2012" s="122"/>
      <c r="AM2012" s="122"/>
      <c r="AN2012" s="173">
        <v>2.5</v>
      </c>
      <c r="AO2012" s="173">
        <v>3.1</v>
      </c>
      <c r="AP2012" s="173">
        <v>2.6</v>
      </c>
      <c r="AQ2012" s="173">
        <v>2.8</v>
      </c>
      <c r="AR2012" s="173"/>
      <c r="AS2012" s="173">
        <v>0.8</v>
      </c>
      <c r="AT2012" s="173">
        <v>6</v>
      </c>
      <c r="AU2012" s="173">
        <v>4</v>
      </c>
      <c r="AV2012" s="173">
        <v>4</v>
      </c>
      <c r="AW2012" s="173">
        <v>3</v>
      </c>
      <c r="AX2012" s="173"/>
      <c r="AY2012" s="173"/>
      <c r="AZ2012" s="211">
        <f t="shared" si="281"/>
        <v>11.8</v>
      </c>
      <c r="BA2012" s="211">
        <f t="shared" si="282"/>
        <v>17</v>
      </c>
      <c r="BB2012" s="205">
        <f t="shared" si="276"/>
        <v>559905</v>
      </c>
      <c r="BC2012" s="205">
        <f t="shared" si="277"/>
        <v>484786</v>
      </c>
      <c r="BD2012" s="205">
        <f t="shared" si="278"/>
        <v>78008</v>
      </c>
      <c r="BE2012" s="205">
        <f t="shared" si="279"/>
        <v>2889</v>
      </c>
      <c r="BF2012" s="175">
        <v>481897</v>
      </c>
      <c r="BG2012" s="175">
        <v>58523</v>
      </c>
      <c r="BH2012" s="175">
        <v>119700</v>
      </c>
      <c r="BI2012" s="175">
        <v>75119</v>
      </c>
      <c r="BJ2012" s="175"/>
      <c r="BK2012" s="175">
        <v>95923</v>
      </c>
      <c r="BL2012" s="175">
        <v>58331</v>
      </c>
      <c r="BM2012" s="175">
        <v>73513</v>
      </c>
      <c r="BN2012" s="175">
        <v>42017</v>
      </c>
      <c r="BO2012" s="175">
        <v>36779</v>
      </c>
      <c r="BP2012" s="198">
        <f t="shared" si="280"/>
        <v>156479</v>
      </c>
    </row>
    <row r="2013" spans="1:68" s="116" customFormat="1" x14ac:dyDescent="0.15">
      <c r="A2013" s="117">
        <v>4220201002</v>
      </c>
      <c r="B2013" s="118" t="s">
        <v>2918</v>
      </c>
      <c r="C2013" s="118" t="s">
        <v>2907</v>
      </c>
      <c r="D2013" s="118" t="s">
        <v>2917</v>
      </c>
      <c r="E2013" s="118" t="s">
        <v>5192</v>
      </c>
      <c r="F2013" s="120">
        <v>21</v>
      </c>
      <c r="G2013" s="119">
        <v>577825</v>
      </c>
      <c r="H2013" s="119"/>
      <c r="I2013" s="120" t="s">
        <v>5820</v>
      </c>
      <c r="J2013" s="120">
        <v>3400</v>
      </c>
      <c r="K2013" s="120">
        <v>716119</v>
      </c>
      <c r="L2013" s="120">
        <v>0.57699999999999996</v>
      </c>
      <c r="M2013" s="121" t="s">
        <v>5654</v>
      </c>
      <c r="N2013" s="120">
        <v>1</v>
      </c>
      <c r="O2013" s="119">
        <v>176</v>
      </c>
      <c r="P2013" s="119">
        <v>37.200000000000003</v>
      </c>
      <c r="Q2013" s="119">
        <v>5.83</v>
      </c>
      <c r="R2013" s="120"/>
      <c r="S2013" s="120"/>
      <c r="T2013" s="120"/>
      <c r="U2013" s="120"/>
      <c r="V2013" s="172">
        <v>953.2</v>
      </c>
      <c r="W2013" s="172"/>
      <c r="X2013" s="172"/>
      <c r="Y2013" s="172"/>
      <c r="Z2013" s="172">
        <v>953.2</v>
      </c>
      <c r="AA2013" s="123">
        <v>6005</v>
      </c>
      <c r="AB2013" s="123"/>
      <c r="AC2013" s="123">
        <v>236.46</v>
      </c>
      <c r="AD2013" s="123"/>
      <c r="AE2013" s="123"/>
      <c r="AF2013" s="123"/>
      <c r="AG2013" s="214"/>
      <c r="AH2013" s="229" t="str">
        <f t="shared" si="275"/>
        <v>a3</v>
      </c>
      <c r="AI2013" s="122" t="s">
        <v>5401</v>
      </c>
      <c r="AJ2013" s="122"/>
      <c r="AK2013" s="122" t="s">
        <v>5401</v>
      </c>
      <c r="AL2013" s="122"/>
      <c r="AM2013" s="122"/>
      <c r="AN2013" s="173"/>
      <c r="AO2013" s="173"/>
      <c r="AP2013" s="173"/>
      <c r="AQ2013" s="173"/>
      <c r="AR2013" s="173"/>
      <c r="AS2013" s="173">
        <v>1</v>
      </c>
      <c r="AT2013" s="173">
        <v>2</v>
      </c>
      <c r="AU2013" s="173">
        <v>2</v>
      </c>
      <c r="AV2013" s="173">
        <v>1</v>
      </c>
      <c r="AW2013" s="173">
        <v>1</v>
      </c>
      <c r="AX2013" s="173"/>
      <c r="AY2013" s="173"/>
      <c r="AZ2013" s="211">
        <f t="shared" si="281"/>
        <v>1</v>
      </c>
      <c r="BA2013" s="211">
        <f t="shared" si="282"/>
        <v>6</v>
      </c>
      <c r="BB2013" s="205">
        <f t="shared" si="276"/>
        <v>180341</v>
      </c>
      <c r="BC2013" s="205">
        <f t="shared" si="277"/>
        <v>135053</v>
      </c>
      <c r="BD2013" s="205">
        <f t="shared" si="278"/>
        <v>47098</v>
      </c>
      <c r="BE2013" s="205">
        <f t="shared" si="279"/>
        <v>1810</v>
      </c>
      <c r="BF2013" s="175">
        <v>133243</v>
      </c>
      <c r="BG2013" s="175">
        <v>2597</v>
      </c>
      <c r="BH2013" s="175">
        <v>98968</v>
      </c>
      <c r="BI2013" s="175">
        <v>45288</v>
      </c>
      <c r="BJ2013" s="175"/>
      <c r="BK2013" s="175">
        <v>2567</v>
      </c>
      <c r="BL2013" s="175">
        <v>19984</v>
      </c>
      <c r="BM2013" s="175"/>
      <c r="BN2013" s="175">
        <v>8559</v>
      </c>
      <c r="BO2013" s="175">
        <v>2378</v>
      </c>
      <c r="BP2013" s="198">
        <f t="shared" si="280"/>
        <v>101346</v>
      </c>
    </row>
    <row r="2014" spans="1:68" s="116" customFormat="1" x14ac:dyDescent="0.15">
      <c r="A2014" s="117">
        <v>4220201003</v>
      </c>
      <c r="B2014" s="118" t="s">
        <v>2919</v>
      </c>
      <c r="C2014" s="118" t="s">
        <v>2907</v>
      </c>
      <c r="D2014" s="118" t="s">
        <v>2917</v>
      </c>
      <c r="E2014" s="118" t="s">
        <v>5193</v>
      </c>
      <c r="F2014" s="120">
        <v>9</v>
      </c>
      <c r="G2014" s="119">
        <v>292673</v>
      </c>
      <c r="H2014" s="119"/>
      <c r="I2014" s="120" t="s">
        <v>5820</v>
      </c>
      <c r="J2014" s="120">
        <v>1200</v>
      </c>
      <c r="K2014" s="120">
        <v>259211</v>
      </c>
      <c r="L2014" s="120">
        <v>0.59199999999999997</v>
      </c>
      <c r="M2014" s="121" t="s">
        <v>5657</v>
      </c>
      <c r="N2014" s="120">
        <v>1</v>
      </c>
      <c r="O2014" s="119">
        <v>223</v>
      </c>
      <c r="P2014" s="119">
        <v>43.6</v>
      </c>
      <c r="Q2014" s="119">
        <v>4.71</v>
      </c>
      <c r="R2014" s="120" t="s">
        <v>5658</v>
      </c>
      <c r="S2014" s="120">
        <v>0.48699999999999999</v>
      </c>
      <c r="T2014" s="120"/>
      <c r="U2014" s="120"/>
      <c r="V2014" s="172">
        <v>199</v>
      </c>
      <c r="W2014" s="172"/>
      <c r="X2014" s="172"/>
      <c r="Y2014" s="172"/>
      <c r="Z2014" s="172">
        <v>199</v>
      </c>
      <c r="AA2014" s="123">
        <v>3021</v>
      </c>
      <c r="AB2014" s="123"/>
      <c r="AC2014" s="123">
        <v>214.46</v>
      </c>
      <c r="AD2014" s="123"/>
      <c r="AE2014" s="123"/>
      <c r="AF2014" s="123"/>
      <c r="AG2014" s="214"/>
      <c r="AH2014" s="229" t="str">
        <f t="shared" si="275"/>
        <v>a3</v>
      </c>
      <c r="AI2014" s="122"/>
      <c r="AJ2014" s="122"/>
      <c r="AK2014" s="122"/>
      <c r="AL2014" s="122"/>
      <c r="AM2014" s="122"/>
      <c r="AN2014" s="173"/>
      <c r="AO2014" s="173"/>
      <c r="AP2014" s="173"/>
      <c r="AQ2014" s="173"/>
      <c r="AR2014" s="173"/>
      <c r="AS2014" s="173">
        <v>0.5</v>
      </c>
      <c r="AT2014" s="173"/>
      <c r="AU2014" s="173"/>
      <c r="AV2014" s="173"/>
      <c r="AW2014" s="173"/>
      <c r="AX2014" s="173"/>
      <c r="AY2014" s="173"/>
      <c r="AZ2014" s="211">
        <f t="shared" si="281"/>
        <v>0.5</v>
      </c>
      <c r="BA2014" s="211"/>
      <c r="BB2014" s="205">
        <f t="shared" si="276"/>
        <v>40565</v>
      </c>
      <c r="BC2014" s="205">
        <f t="shared" si="277"/>
        <v>32448</v>
      </c>
      <c r="BD2014" s="205">
        <f t="shared" si="278"/>
        <v>8492</v>
      </c>
      <c r="BE2014" s="205">
        <f t="shared" si="279"/>
        <v>375</v>
      </c>
      <c r="BF2014" s="175">
        <v>32073</v>
      </c>
      <c r="BG2014" s="175">
        <v>2596</v>
      </c>
      <c r="BH2014" s="175">
        <v>22023</v>
      </c>
      <c r="BI2014" s="175">
        <v>8117</v>
      </c>
      <c r="BJ2014" s="175"/>
      <c r="BK2014" s="175">
        <v>3501</v>
      </c>
      <c r="BL2014" s="175">
        <v>3261</v>
      </c>
      <c r="BM2014" s="175"/>
      <c r="BN2014" s="175">
        <v>96</v>
      </c>
      <c r="BO2014" s="175">
        <v>971</v>
      </c>
      <c r="BP2014" s="198">
        <f t="shared" si="280"/>
        <v>22994</v>
      </c>
    </row>
    <row r="2015" spans="1:68" s="116" customFormat="1" x14ac:dyDescent="0.15">
      <c r="A2015" s="117">
        <v>4220201004</v>
      </c>
      <c r="B2015" s="118" t="s">
        <v>2912</v>
      </c>
      <c r="C2015" s="118" t="s">
        <v>2907</v>
      </c>
      <c r="D2015" s="118" t="s">
        <v>2917</v>
      </c>
      <c r="E2015" s="118" t="s">
        <v>5194</v>
      </c>
      <c r="F2015" s="120">
        <v>3</v>
      </c>
      <c r="G2015" s="119">
        <v>621390</v>
      </c>
      <c r="H2015" s="119"/>
      <c r="I2015" s="120" t="s">
        <v>5820</v>
      </c>
      <c r="J2015" s="120">
        <v>5200</v>
      </c>
      <c r="K2015" s="120">
        <v>490440</v>
      </c>
      <c r="L2015" s="120">
        <v>0.25800000000000001</v>
      </c>
      <c r="M2015" s="121" t="s">
        <v>5654</v>
      </c>
      <c r="N2015" s="120">
        <v>1</v>
      </c>
      <c r="O2015" s="119">
        <v>245</v>
      </c>
      <c r="P2015" s="119">
        <v>52.6</v>
      </c>
      <c r="Q2015" s="119">
        <v>9.48</v>
      </c>
      <c r="R2015" s="120" t="s">
        <v>5655</v>
      </c>
      <c r="S2015" s="120">
        <v>21.1</v>
      </c>
      <c r="T2015" s="120"/>
      <c r="U2015" s="120"/>
      <c r="V2015" s="172">
        <v>1162.18</v>
      </c>
      <c r="W2015" s="172"/>
      <c r="X2015" s="172">
        <v>735.53</v>
      </c>
      <c r="Y2015" s="172">
        <v>116.31</v>
      </c>
      <c r="Z2015" s="172">
        <v>310.33999999999997</v>
      </c>
      <c r="AA2015" s="123">
        <v>4672</v>
      </c>
      <c r="AB2015" s="123"/>
      <c r="AC2015" s="123">
        <v>391.3</v>
      </c>
      <c r="AD2015" s="123"/>
      <c r="AE2015" s="123"/>
      <c r="AF2015" s="123"/>
      <c r="AG2015" s="214"/>
      <c r="AH2015" s="229" t="str">
        <f t="shared" si="275"/>
        <v>a3</v>
      </c>
      <c r="AI2015" s="122"/>
      <c r="AJ2015" s="122"/>
      <c r="AK2015" s="122"/>
      <c r="AL2015" s="122"/>
      <c r="AM2015" s="122"/>
      <c r="AN2015" s="173"/>
      <c r="AO2015" s="173">
        <v>1.7</v>
      </c>
      <c r="AP2015" s="173">
        <v>1</v>
      </c>
      <c r="AQ2015" s="173">
        <v>1</v>
      </c>
      <c r="AR2015" s="173"/>
      <c r="AS2015" s="173"/>
      <c r="AT2015" s="173">
        <v>2</v>
      </c>
      <c r="AU2015" s="173">
        <v>2</v>
      </c>
      <c r="AV2015" s="173">
        <v>1</v>
      </c>
      <c r="AW2015" s="173">
        <v>1</v>
      </c>
      <c r="AX2015" s="173"/>
      <c r="AY2015" s="173"/>
      <c r="AZ2015" s="211">
        <f t="shared" si="281"/>
        <v>3.7</v>
      </c>
      <c r="BA2015" s="211">
        <f t="shared" si="282"/>
        <v>6</v>
      </c>
      <c r="BB2015" s="205">
        <f t="shared" si="276"/>
        <v>106579</v>
      </c>
      <c r="BC2015" s="205">
        <f t="shared" si="277"/>
        <v>86750</v>
      </c>
      <c r="BD2015" s="205">
        <f t="shared" si="278"/>
        <v>20592</v>
      </c>
      <c r="BE2015" s="205">
        <f t="shared" si="279"/>
        <v>763</v>
      </c>
      <c r="BF2015" s="175">
        <v>85987</v>
      </c>
      <c r="BG2015" s="175">
        <v>22606</v>
      </c>
      <c r="BH2015" s="175">
        <v>32163</v>
      </c>
      <c r="BI2015" s="175">
        <v>19829</v>
      </c>
      <c r="BJ2015" s="175"/>
      <c r="BK2015" s="175">
        <v>4038</v>
      </c>
      <c r="BL2015" s="175">
        <v>1272</v>
      </c>
      <c r="BM2015" s="175">
        <v>15728</v>
      </c>
      <c r="BN2015" s="175">
        <v>4925</v>
      </c>
      <c r="BO2015" s="175">
        <v>6018</v>
      </c>
      <c r="BP2015" s="198">
        <f t="shared" si="280"/>
        <v>38181</v>
      </c>
    </row>
    <row r="2016" spans="1:68" s="116" customFormat="1" x14ac:dyDescent="0.15">
      <c r="A2016" s="117">
        <v>4220401001</v>
      </c>
      <c r="B2016" s="118" t="s">
        <v>2920</v>
      </c>
      <c r="C2016" s="118" t="s">
        <v>2907</v>
      </c>
      <c r="D2016" s="118" t="s">
        <v>2921</v>
      </c>
      <c r="E2016" s="118" t="s">
        <v>5195</v>
      </c>
      <c r="F2016" s="120">
        <v>19</v>
      </c>
      <c r="G2016" s="119">
        <v>3485220</v>
      </c>
      <c r="H2016" s="119"/>
      <c r="I2016" s="120" t="s">
        <v>5820</v>
      </c>
      <c r="J2016" s="120">
        <v>20200</v>
      </c>
      <c r="K2016" s="120">
        <v>3485220</v>
      </c>
      <c r="L2016" s="120">
        <v>0.47299999999999998</v>
      </c>
      <c r="M2016" s="121" t="s">
        <v>5675</v>
      </c>
      <c r="N2016" s="120">
        <v>2</v>
      </c>
      <c r="O2016" s="119">
        <v>276</v>
      </c>
      <c r="P2016" s="119">
        <v>45.3</v>
      </c>
      <c r="Q2016" s="119">
        <v>5.43</v>
      </c>
      <c r="R2016" s="120" t="s">
        <v>5655</v>
      </c>
      <c r="S2016" s="120">
        <v>76</v>
      </c>
      <c r="T2016" s="120"/>
      <c r="U2016" s="120"/>
      <c r="V2016" s="172">
        <v>2932</v>
      </c>
      <c r="W2016" s="172">
        <v>359</v>
      </c>
      <c r="X2016" s="172">
        <v>2030</v>
      </c>
      <c r="Y2016" s="172">
        <v>164</v>
      </c>
      <c r="Z2016" s="172">
        <v>379</v>
      </c>
      <c r="AA2016" s="123">
        <v>37199</v>
      </c>
      <c r="AB2016" s="123"/>
      <c r="AC2016" s="123">
        <v>3634</v>
      </c>
      <c r="AD2016" s="123"/>
      <c r="AE2016" s="123"/>
      <c r="AF2016" s="123"/>
      <c r="AG2016" s="214"/>
      <c r="AH2016" s="229" t="str">
        <f t="shared" si="275"/>
        <v>b3</v>
      </c>
      <c r="AI2016" s="122"/>
      <c r="AJ2016" s="122"/>
      <c r="AK2016" s="122"/>
      <c r="AL2016" s="122"/>
      <c r="AM2016" s="122"/>
      <c r="AN2016" s="173">
        <v>5</v>
      </c>
      <c r="AO2016" s="173"/>
      <c r="AP2016" s="173"/>
      <c r="AQ2016" s="173"/>
      <c r="AR2016" s="173"/>
      <c r="AS2016" s="173">
        <v>2</v>
      </c>
      <c r="AT2016" s="173">
        <v>5.8</v>
      </c>
      <c r="AU2016" s="173">
        <v>4</v>
      </c>
      <c r="AV2016" s="173">
        <v>0.8</v>
      </c>
      <c r="AW2016" s="173">
        <v>0.5</v>
      </c>
      <c r="AX2016" s="173">
        <v>0.9</v>
      </c>
      <c r="AY2016" s="173">
        <v>1</v>
      </c>
      <c r="AZ2016" s="211">
        <f t="shared" si="281"/>
        <v>7</v>
      </c>
      <c r="BA2016" s="211">
        <f t="shared" si="282"/>
        <v>13.000000000000002</v>
      </c>
      <c r="BB2016" s="205">
        <f t="shared" si="276"/>
        <v>365463</v>
      </c>
      <c r="BC2016" s="205">
        <f t="shared" si="277"/>
        <v>296270</v>
      </c>
      <c r="BD2016" s="205">
        <f t="shared" si="278"/>
        <v>72653</v>
      </c>
      <c r="BE2016" s="205">
        <f t="shared" si="279"/>
        <v>3460</v>
      </c>
      <c r="BF2016" s="175">
        <v>292810</v>
      </c>
      <c r="BG2016" s="175">
        <v>35128</v>
      </c>
      <c r="BH2016" s="175">
        <v>115321</v>
      </c>
      <c r="BI2016" s="175">
        <v>69193</v>
      </c>
      <c r="BJ2016" s="175"/>
      <c r="BK2016" s="175">
        <v>49208</v>
      </c>
      <c r="BL2016" s="175">
        <v>14029</v>
      </c>
      <c r="BM2016" s="175">
        <v>41017</v>
      </c>
      <c r="BN2016" s="175">
        <v>30952</v>
      </c>
      <c r="BO2016" s="175">
        <v>10615</v>
      </c>
      <c r="BP2016" s="198">
        <f t="shared" si="280"/>
        <v>125936</v>
      </c>
    </row>
    <row r="2017" spans="1:68" s="116" customFormat="1" x14ac:dyDescent="0.15">
      <c r="A2017" s="117">
        <v>4220402002</v>
      </c>
      <c r="B2017" s="118" t="s">
        <v>2922</v>
      </c>
      <c r="C2017" s="118" t="s">
        <v>2907</v>
      </c>
      <c r="D2017" s="118" t="s">
        <v>2921</v>
      </c>
      <c r="E2017" s="118" t="s">
        <v>5196</v>
      </c>
      <c r="F2017" s="120">
        <v>10</v>
      </c>
      <c r="G2017" s="119"/>
      <c r="H2017" s="119"/>
      <c r="I2017" s="120" t="s">
        <v>5820</v>
      </c>
      <c r="J2017" s="120">
        <v>2000</v>
      </c>
      <c r="K2017" s="120">
        <v>238895</v>
      </c>
      <c r="L2017" s="120">
        <v>0.32700000000000001</v>
      </c>
      <c r="M2017" s="121" t="s">
        <v>5657</v>
      </c>
      <c r="N2017" s="120">
        <v>1</v>
      </c>
      <c r="O2017" s="119">
        <v>186</v>
      </c>
      <c r="P2017" s="119">
        <v>39</v>
      </c>
      <c r="Q2017" s="119">
        <v>3.75</v>
      </c>
      <c r="R2017" s="120"/>
      <c r="S2017" s="120"/>
      <c r="T2017" s="120"/>
      <c r="U2017" s="120" t="s">
        <v>5689</v>
      </c>
      <c r="V2017" s="172">
        <v>303</v>
      </c>
      <c r="W2017" s="172"/>
      <c r="X2017" s="172">
        <v>303</v>
      </c>
      <c r="Y2017" s="172"/>
      <c r="Z2017" s="172"/>
      <c r="AA2017" s="123"/>
      <c r="AB2017" s="123"/>
      <c r="AC2017" s="123">
        <v>218</v>
      </c>
      <c r="AD2017" s="123"/>
      <c r="AE2017" s="123"/>
      <c r="AF2017" s="123"/>
      <c r="AG2017" s="214"/>
      <c r="AH2017" s="229" t="str">
        <f t="shared" si="275"/>
        <v>a3</v>
      </c>
      <c r="AI2017" s="122"/>
      <c r="AJ2017" s="122"/>
      <c r="AK2017" s="122"/>
      <c r="AL2017" s="122"/>
      <c r="AM2017" s="122"/>
      <c r="AN2017" s="173"/>
      <c r="AO2017" s="173"/>
      <c r="AP2017" s="173"/>
      <c r="AQ2017" s="173"/>
      <c r="AR2017" s="173"/>
      <c r="AS2017" s="173">
        <v>1</v>
      </c>
      <c r="AT2017" s="173"/>
      <c r="AU2017" s="173"/>
      <c r="AV2017" s="173"/>
      <c r="AW2017" s="173"/>
      <c r="AX2017" s="173"/>
      <c r="AY2017" s="173"/>
      <c r="AZ2017" s="211">
        <f t="shared" si="281"/>
        <v>1</v>
      </c>
      <c r="BA2017" s="211"/>
      <c r="BB2017" s="205">
        <f t="shared" si="276"/>
        <v>33173</v>
      </c>
      <c r="BC2017" s="205">
        <f t="shared" si="277"/>
        <v>26860</v>
      </c>
      <c r="BD2017" s="205">
        <f t="shared" si="278"/>
        <v>8393</v>
      </c>
      <c r="BE2017" s="205">
        <f t="shared" si="279"/>
        <v>2080</v>
      </c>
      <c r="BF2017" s="175">
        <v>24780</v>
      </c>
      <c r="BG2017" s="175">
        <v>1762</v>
      </c>
      <c r="BH2017" s="175">
        <v>10521</v>
      </c>
      <c r="BI2017" s="175">
        <v>6313</v>
      </c>
      <c r="BJ2017" s="175"/>
      <c r="BK2017" s="175">
        <v>2482</v>
      </c>
      <c r="BL2017" s="175">
        <v>2012</v>
      </c>
      <c r="BM2017" s="175">
        <v>3755</v>
      </c>
      <c r="BN2017" s="175">
        <v>2598</v>
      </c>
      <c r="BO2017" s="175">
        <v>3730</v>
      </c>
      <c r="BP2017" s="198">
        <f t="shared" si="280"/>
        <v>14251</v>
      </c>
    </row>
    <row r="2018" spans="1:68" s="116" customFormat="1" x14ac:dyDescent="0.15">
      <c r="A2018" s="117">
        <v>4220402003</v>
      </c>
      <c r="B2018" s="118" t="s">
        <v>2923</v>
      </c>
      <c r="C2018" s="118" t="s">
        <v>2907</v>
      </c>
      <c r="D2018" s="118" t="s">
        <v>2921</v>
      </c>
      <c r="E2018" s="118" t="s">
        <v>5197</v>
      </c>
      <c r="F2018" s="120">
        <v>9</v>
      </c>
      <c r="G2018" s="119">
        <v>408497</v>
      </c>
      <c r="H2018" s="119"/>
      <c r="I2018" s="120" t="s">
        <v>5820</v>
      </c>
      <c r="J2018" s="120">
        <v>3200</v>
      </c>
      <c r="K2018" s="120">
        <v>408497</v>
      </c>
      <c r="L2018" s="120">
        <v>0.35</v>
      </c>
      <c r="M2018" s="121" t="s">
        <v>5657</v>
      </c>
      <c r="N2018" s="120">
        <v>1</v>
      </c>
      <c r="O2018" s="119">
        <v>186</v>
      </c>
      <c r="P2018" s="119">
        <v>37.700000000000003</v>
      </c>
      <c r="Q2018" s="119">
        <v>3.66</v>
      </c>
      <c r="R2018" s="120"/>
      <c r="S2018" s="120"/>
      <c r="T2018" s="120"/>
      <c r="U2018" s="120" t="s">
        <v>5689</v>
      </c>
      <c r="V2018" s="172">
        <v>273</v>
      </c>
      <c r="W2018" s="172"/>
      <c r="X2018" s="172">
        <v>273</v>
      </c>
      <c r="Y2018" s="172"/>
      <c r="Z2018" s="172"/>
      <c r="AA2018" s="123"/>
      <c r="AB2018" s="123"/>
      <c r="AC2018" s="123">
        <v>285</v>
      </c>
      <c r="AD2018" s="123"/>
      <c r="AE2018" s="123"/>
      <c r="AF2018" s="123"/>
      <c r="AG2018" s="214"/>
      <c r="AH2018" s="229" t="str">
        <f t="shared" si="275"/>
        <v>a3</v>
      </c>
      <c r="AI2018" s="122"/>
      <c r="AJ2018" s="122"/>
      <c r="AK2018" s="122"/>
      <c r="AL2018" s="122"/>
      <c r="AM2018" s="122"/>
      <c r="AN2018" s="173">
        <v>0.6</v>
      </c>
      <c r="AO2018" s="173"/>
      <c r="AP2018" s="173"/>
      <c r="AQ2018" s="173"/>
      <c r="AR2018" s="173"/>
      <c r="AS2018" s="173">
        <v>1</v>
      </c>
      <c r="AT2018" s="173"/>
      <c r="AU2018" s="173"/>
      <c r="AV2018" s="173"/>
      <c r="AW2018" s="173"/>
      <c r="AX2018" s="173"/>
      <c r="AY2018" s="173"/>
      <c r="AZ2018" s="211">
        <f t="shared" si="281"/>
        <v>1.6</v>
      </c>
      <c r="BA2018" s="211"/>
      <c r="BB2018" s="205">
        <f t="shared" si="276"/>
        <v>38096</v>
      </c>
      <c r="BC2018" s="205">
        <f t="shared" si="277"/>
        <v>30528</v>
      </c>
      <c r="BD2018" s="205">
        <f t="shared" si="278"/>
        <v>7946</v>
      </c>
      <c r="BE2018" s="205">
        <f t="shared" si="279"/>
        <v>378</v>
      </c>
      <c r="BF2018" s="175">
        <v>30150</v>
      </c>
      <c r="BG2018" s="175">
        <v>3187</v>
      </c>
      <c r="BH2018" s="175">
        <v>12613</v>
      </c>
      <c r="BI2018" s="175">
        <v>7568</v>
      </c>
      <c r="BJ2018" s="175"/>
      <c r="BK2018" s="175">
        <v>3935</v>
      </c>
      <c r="BL2018" s="175">
        <v>1391</v>
      </c>
      <c r="BM2018" s="175">
        <v>4239</v>
      </c>
      <c r="BN2018" s="175">
        <v>1362</v>
      </c>
      <c r="BO2018" s="175">
        <v>3801</v>
      </c>
      <c r="BP2018" s="198">
        <f t="shared" si="280"/>
        <v>16414</v>
      </c>
    </row>
    <row r="2019" spans="1:68" s="116" customFormat="1" x14ac:dyDescent="0.15">
      <c r="A2019" s="117">
        <v>4220402004</v>
      </c>
      <c r="B2019" s="118" t="s">
        <v>2924</v>
      </c>
      <c r="C2019" s="118" t="s">
        <v>2907</v>
      </c>
      <c r="D2019" s="118" t="s">
        <v>2921</v>
      </c>
      <c r="E2019" s="118" t="s">
        <v>5198</v>
      </c>
      <c r="F2019" s="120">
        <v>5</v>
      </c>
      <c r="G2019" s="119">
        <v>68681</v>
      </c>
      <c r="H2019" s="119"/>
      <c r="I2019" s="120" t="s">
        <v>5820</v>
      </c>
      <c r="J2019" s="120">
        <v>565</v>
      </c>
      <c r="K2019" s="120">
        <v>68681</v>
      </c>
      <c r="L2019" s="120">
        <v>0.33300000000000002</v>
      </c>
      <c r="M2019" s="121" t="s">
        <v>5657</v>
      </c>
      <c r="N2019" s="120">
        <v>1</v>
      </c>
      <c r="O2019" s="119">
        <v>324.7</v>
      </c>
      <c r="P2019" s="119">
        <v>61.3</v>
      </c>
      <c r="Q2019" s="119">
        <v>7.02</v>
      </c>
      <c r="R2019" s="120" t="s">
        <v>5658</v>
      </c>
      <c r="S2019" s="120">
        <v>0.2</v>
      </c>
      <c r="T2019" s="120"/>
      <c r="U2019" s="120"/>
      <c r="V2019" s="172">
        <v>95</v>
      </c>
      <c r="W2019" s="172"/>
      <c r="X2019" s="172">
        <v>95</v>
      </c>
      <c r="Y2019" s="172"/>
      <c r="Z2019" s="172"/>
      <c r="AA2019" s="123"/>
      <c r="AB2019" s="123"/>
      <c r="AC2019" s="123">
        <v>61</v>
      </c>
      <c r="AD2019" s="123"/>
      <c r="AE2019" s="123"/>
      <c r="AF2019" s="123"/>
      <c r="AG2019" s="214"/>
      <c r="AH2019" s="229" t="str">
        <f t="shared" si="275"/>
        <v>a3</v>
      </c>
      <c r="AI2019" s="122"/>
      <c r="AJ2019" s="122"/>
      <c r="AK2019" s="122"/>
      <c r="AL2019" s="122"/>
      <c r="AM2019" s="122"/>
      <c r="AN2019" s="173"/>
      <c r="AO2019" s="173"/>
      <c r="AP2019" s="173"/>
      <c r="AQ2019" s="173"/>
      <c r="AR2019" s="173"/>
      <c r="AS2019" s="173">
        <v>1</v>
      </c>
      <c r="AT2019" s="173"/>
      <c r="AU2019" s="173"/>
      <c r="AV2019" s="173"/>
      <c r="AW2019" s="173"/>
      <c r="AX2019" s="173"/>
      <c r="AY2019" s="173"/>
      <c r="AZ2019" s="211">
        <f t="shared" si="281"/>
        <v>1</v>
      </c>
      <c r="BA2019" s="211"/>
      <c r="BB2019" s="205">
        <f t="shared" si="276"/>
        <v>17142</v>
      </c>
      <c r="BC2019" s="205">
        <f t="shared" si="277"/>
        <v>12798</v>
      </c>
      <c r="BD2019" s="205">
        <f t="shared" si="278"/>
        <v>4561</v>
      </c>
      <c r="BE2019" s="205">
        <f t="shared" si="279"/>
        <v>217</v>
      </c>
      <c r="BF2019" s="175">
        <v>12581</v>
      </c>
      <c r="BG2019" s="175">
        <v>556</v>
      </c>
      <c r="BH2019" s="175">
        <v>7240</v>
      </c>
      <c r="BI2019" s="175">
        <v>4344</v>
      </c>
      <c r="BJ2019" s="175"/>
      <c r="BK2019" s="175">
        <v>707</v>
      </c>
      <c r="BL2019" s="175"/>
      <c r="BM2019" s="175">
        <v>1543</v>
      </c>
      <c r="BN2019" s="175">
        <v>770</v>
      </c>
      <c r="BO2019" s="175">
        <v>1982</v>
      </c>
      <c r="BP2019" s="198">
        <f t="shared" si="280"/>
        <v>9222</v>
      </c>
    </row>
    <row r="2020" spans="1:68" s="116" customFormat="1" x14ac:dyDescent="0.15">
      <c r="A2020" s="117">
        <v>4220501001</v>
      </c>
      <c r="B2020" s="118" t="s">
        <v>2925</v>
      </c>
      <c r="C2020" s="118" t="s">
        <v>2907</v>
      </c>
      <c r="D2020" s="118" t="s">
        <v>2926</v>
      </c>
      <c r="E2020" s="118" t="s">
        <v>5199</v>
      </c>
      <c r="F2020" s="120">
        <v>32</v>
      </c>
      <c r="G2020" s="119">
        <v>11980122</v>
      </c>
      <c r="H2020" s="119"/>
      <c r="I2020" s="120" t="s">
        <v>5820</v>
      </c>
      <c r="J2020" s="120">
        <v>47700</v>
      </c>
      <c r="K2020" s="120">
        <v>11980122</v>
      </c>
      <c r="L2020" s="120">
        <v>0.68799999999999994</v>
      </c>
      <c r="M2020" s="121" t="s">
        <v>5654</v>
      </c>
      <c r="N2020" s="120">
        <v>1</v>
      </c>
      <c r="O2020" s="119">
        <v>196</v>
      </c>
      <c r="P2020" s="119">
        <v>35.299999999999997</v>
      </c>
      <c r="Q2020" s="119">
        <v>4.42</v>
      </c>
      <c r="R2020" s="120" t="s">
        <v>5655</v>
      </c>
      <c r="S2020" s="120">
        <v>105.4</v>
      </c>
      <c r="T2020" s="120"/>
      <c r="U2020" s="120"/>
      <c r="V2020" s="172">
        <v>4307.6000000000004</v>
      </c>
      <c r="W2020" s="172">
        <v>758.2</v>
      </c>
      <c r="X2020" s="172">
        <v>2159.5</v>
      </c>
      <c r="Y2020" s="172">
        <v>894.8</v>
      </c>
      <c r="Z2020" s="172">
        <v>495.1</v>
      </c>
      <c r="AA2020" s="123">
        <v>70213</v>
      </c>
      <c r="AB2020" s="123">
        <v>223971.20000000019</v>
      </c>
      <c r="AC2020" s="123">
        <v>4477</v>
      </c>
      <c r="AD2020" s="123"/>
      <c r="AE2020" s="123"/>
      <c r="AF2020" s="123"/>
      <c r="AG2020" s="214"/>
      <c r="AH2020" s="229" t="str">
        <f t="shared" si="275"/>
        <v>a3</v>
      </c>
      <c r="AI2020" s="122"/>
      <c r="AJ2020" s="122"/>
      <c r="AK2020" s="122"/>
      <c r="AL2020" s="122"/>
      <c r="AM2020" s="122"/>
      <c r="AN2020" s="173">
        <v>1.5</v>
      </c>
      <c r="AO2020" s="173">
        <v>0.5</v>
      </c>
      <c r="AP2020" s="173"/>
      <c r="AQ2020" s="173">
        <v>0.8</v>
      </c>
      <c r="AR2020" s="173"/>
      <c r="AS2020" s="173">
        <v>2</v>
      </c>
      <c r="AT2020" s="173">
        <v>3.4</v>
      </c>
      <c r="AU2020" s="173">
        <v>12.1</v>
      </c>
      <c r="AV2020" s="173">
        <v>1.9</v>
      </c>
      <c r="AW2020" s="173">
        <v>2.2000000000000002</v>
      </c>
      <c r="AX2020" s="173">
        <v>0.5</v>
      </c>
      <c r="AY2020" s="173"/>
      <c r="AZ2020" s="211">
        <f t="shared" si="281"/>
        <v>4.8</v>
      </c>
      <c r="BA2020" s="211">
        <f t="shared" si="282"/>
        <v>20.099999999999998</v>
      </c>
      <c r="BB2020" s="205">
        <f t="shared" si="276"/>
        <v>464240</v>
      </c>
      <c r="BC2020" s="205">
        <f t="shared" si="277"/>
        <v>384115</v>
      </c>
      <c r="BD2020" s="205">
        <f t="shared" si="278"/>
        <v>83653</v>
      </c>
      <c r="BE2020" s="205">
        <f t="shared" si="279"/>
        <v>3528</v>
      </c>
      <c r="BF2020" s="175">
        <v>380587</v>
      </c>
      <c r="BG2020" s="175">
        <v>28715</v>
      </c>
      <c r="BH2020" s="175">
        <v>177660</v>
      </c>
      <c r="BI2020" s="175">
        <v>80125</v>
      </c>
      <c r="BJ2020" s="175"/>
      <c r="BK2020" s="175">
        <v>52524</v>
      </c>
      <c r="BL2020" s="175">
        <v>11155</v>
      </c>
      <c r="BM2020" s="175">
        <v>69368</v>
      </c>
      <c r="BN2020" s="175">
        <v>12014</v>
      </c>
      <c r="BO2020" s="175">
        <v>32679</v>
      </c>
      <c r="BP2020" s="198">
        <f t="shared" si="280"/>
        <v>210339</v>
      </c>
    </row>
    <row r="2021" spans="1:68" s="116" customFormat="1" x14ac:dyDescent="0.15">
      <c r="A2021" s="117">
        <v>4220801001</v>
      </c>
      <c r="B2021" s="118" t="s">
        <v>2927</v>
      </c>
      <c r="C2021" s="118" t="s">
        <v>2907</v>
      </c>
      <c r="D2021" s="118" t="s">
        <v>2928</v>
      </c>
      <c r="E2021" s="118" t="s">
        <v>5200</v>
      </c>
      <c r="F2021" s="120">
        <v>5</v>
      </c>
      <c r="G2021" s="119"/>
      <c r="H2021" s="119"/>
      <c r="I2021" s="120" t="s">
        <v>5820</v>
      </c>
      <c r="J2021" s="120">
        <v>2200</v>
      </c>
      <c r="K2021" s="120">
        <v>275341</v>
      </c>
      <c r="L2021" s="120">
        <v>0.34300000000000003</v>
      </c>
      <c r="M2021" s="121" t="s">
        <v>5657</v>
      </c>
      <c r="N2021" s="120">
        <v>1</v>
      </c>
      <c r="O2021" s="119">
        <v>312</v>
      </c>
      <c r="P2021" s="119"/>
      <c r="Q2021" s="119"/>
      <c r="R2021" s="120"/>
      <c r="S2021" s="120"/>
      <c r="T2021" s="120"/>
      <c r="U2021" s="120" t="s">
        <v>5689</v>
      </c>
      <c r="V2021" s="172">
        <v>24.96</v>
      </c>
      <c r="W2021" s="172">
        <v>2.94</v>
      </c>
      <c r="X2021" s="172">
        <v>17.510000000000002</v>
      </c>
      <c r="Y2021" s="172">
        <v>0.99</v>
      </c>
      <c r="Z2021" s="172">
        <v>3.52</v>
      </c>
      <c r="AA2021" s="123"/>
      <c r="AB2021" s="123"/>
      <c r="AC2021" s="123">
        <v>31.4</v>
      </c>
      <c r="AD2021" s="123"/>
      <c r="AE2021" s="123"/>
      <c r="AF2021" s="123"/>
      <c r="AG2021" s="214"/>
      <c r="AH2021" s="229" t="str">
        <f t="shared" si="275"/>
        <v>a3</v>
      </c>
      <c r="AI2021" s="122"/>
      <c r="AJ2021" s="122"/>
      <c r="AK2021" s="122"/>
      <c r="AL2021" s="122"/>
      <c r="AM2021" s="122"/>
      <c r="AN2021" s="173"/>
      <c r="AO2021" s="173"/>
      <c r="AP2021" s="173"/>
      <c r="AQ2021" s="173"/>
      <c r="AR2021" s="173"/>
      <c r="AS2021" s="173">
        <v>1</v>
      </c>
      <c r="AT2021" s="173"/>
      <c r="AU2021" s="173">
        <v>0.5</v>
      </c>
      <c r="AV2021" s="173"/>
      <c r="AW2021" s="173"/>
      <c r="AX2021" s="173"/>
      <c r="AY2021" s="173">
        <v>0.5</v>
      </c>
      <c r="AZ2021" s="211">
        <f t="shared" si="281"/>
        <v>1</v>
      </c>
      <c r="BA2021" s="211">
        <f t="shared" si="282"/>
        <v>1</v>
      </c>
      <c r="BB2021" s="205">
        <f t="shared" si="276"/>
        <v>36603</v>
      </c>
      <c r="BC2021" s="205">
        <f t="shared" si="277"/>
        <v>23003</v>
      </c>
      <c r="BD2021" s="205">
        <f t="shared" si="278"/>
        <v>13900</v>
      </c>
      <c r="BE2021" s="205">
        <f t="shared" si="279"/>
        <v>300</v>
      </c>
      <c r="BF2021" s="175">
        <v>22703</v>
      </c>
      <c r="BG2021" s="175"/>
      <c r="BH2021" s="175">
        <v>13900</v>
      </c>
      <c r="BI2021" s="175">
        <v>13600</v>
      </c>
      <c r="BJ2021" s="175"/>
      <c r="BK2021" s="175">
        <v>2354</v>
      </c>
      <c r="BL2021" s="175"/>
      <c r="BM2021" s="175">
        <v>3711</v>
      </c>
      <c r="BN2021" s="175">
        <v>930</v>
      </c>
      <c r="BO2021" s="175">
        <v>2108</v>
      </c>
      <c r="BP2021" s="198">
        <f t="shared" si="280"/>
        <v>16008</v>
      </c>
    </row>
    <row r="2022" spans="1:68" s="116" customFormat="1" x14ac:dyDescent="0.15">
      <c r="A2022" s="117">
        <v>4221001001</v>
      </c>
      <c r="B2022" s="118" t="s">
        <v>2929</v>
      </c>
      <c r="C2022" s="118" t="s">
        <v>2907</v>
      </c>
      <c r="D2022" s="118" t="s">
        <v>2930</v>
      </c>
      <c r="E2022" s="118" t="s">
        <v>5201</v>
      </c>
      <c r="F2022" s="120">
        <v>15</v>
      </c>
      <c r="G2022" s="119"/>
      <c r="H2022" s="119"/>
      <c r="I2022" s="120" t="s">
        <v>5820</v>
      </c>
      <c r="J2022" s="120">
        <v>640</v>
      </c>
      <c r="K2022" s="120">
        <v>60167</v>
      </c>
      <c r="L2022" s="120">
        <v>0.25800000000000001</v>
      </c>
      <c r="M2022" s="121" t="s">
        <v>5667</v>
      </c>
      <c r="N2022" s="120">
        <v>2</v>
      </c>
      <c r="O2022" s="119">
        <v>146.69999999999999</v>
      </c>
      <c r="P2022" s="119"/>
      <c r="Q2022" s="119"/>
      <c r="R2022" s="120" t="s">
        <v>5660</v>
      </c>
      <c r="S2022" s="120">
        <v>0.1</v>
      </c>
      <c r="T2022" s="120"/>
      <c r="U2022" s="120"/>
      <c r="V2022" s="172">
        <v>77</v>
      </c>
      <c r="W2022" s="172"/>
      <c r="X2022" s="172"/>
      <c r="Y2022" s="172"/>
      <c r="Z2022" s="172">
        <v>77</v>
      </c>
      <c r="AA2022" s="123">
        <v>232</v>
      </c>
      <c r="AB2022" s="123"/>
      <c r="AC2022" s="123">
        <v>22</v>
      </c>
      <c r="AD2022" s="123"/>
      <c r="AE2022" s="123"/>
      <c r="AF2022" s="123"/>
      <c r="AG2022" s="214"/>
      <c r="AH2022" s="229" t="str">
        <f t="shared" si="275"/>
        <v>b3</v>
      </c>
      <c r="AI2022" s="122"/>
      <c r="AJ2022" s="122"/>
      <c r="AK2022" s="122"/>
      <c r="AL2022" s="122"/>
      <c r="AM2022" s="122"/>
      <c r="AN2022" s="173"/>
      <c r="AO2022" s="173"/>
      <c r="AP2022" s="173"/>
      <c r="AQ2022" s="173"/>
      <c r="AR2022" s="173"/>
      <c r="AS2022" s="173"/>
      <c r="AT2022" s="173">
        <v>1</v>
      </c>
      <c r="AU2022" s="173">
        <v>1</v>
      </c>
      <c r="AV2022" s="173"/>
      <c r="AW2022" s="173"/>
      <c r="AX2022" s="173"/>
      <c r="AY2022" s="173">
        <v>0.5</v>
      </c>
      <c r="AZ2022" s="211">
        <f t="shared" si="281"/>
        <v>0</v>
      </c>
      <c r="BA2022" s="211">
        <f t="shared" si="282"/>
        <v>2.5</v>
      </c>
      <c r="BB2022" s="205">
        <f t="shared" si="276"/>
        <v>12112</v>
      </c>
      <c r="BC2022" s="205">
        <f t="shared" si="277"/>
        <v>9334</v>
      </c>
      <c r="BD2022" s="205">
        <f t="shared" si="278"/>
        <v>3541</v>
      </c>
      <c r="BE2022" s="205">
        <f t="shared" si="279"/>
        <v>763</v>
      </c>
      <c r="BF2022" s="175">
        <v>8571</v>
      </c>
      <c r="BG2022" s="175"/>
      <c r="BH2022" s="175">
        <v>5882</v>
      </c>
      <c r="BI2022" s="175">
        <v>2778</v>
      </c>
      <c r="BJ2022" s="175"/>
      <c r="BK2022" s="175">
        <v>26</v>
      </c>
      <c r="BL2022" s="175">
        <v>821</v>
      </c>
      <c r="BM2022" s="175">
        <v>1180</v>
      </c>
      <c r="BN2022" s="175">
        <v>67</v>
      </c>
      <c r="BO2022" s="175">
        <v>1358</v>
      </c>
      <c r="BP2022" s="198">
        <f t="shared" si="280"/>
        <v>7240</v>
      </c>
    </row>
    <row r="2023" spans="1:68" s="116" customFormat="1" x14ac:dyDescent="0.15">
      <c r="A2023" s="117">
        <v>4221001002</v>
      </c>
      <c r="B2023" s="118" t="s">
        <v>1377</v>
      </c>
      <c r="C2023" s="118" t="s">
        <v>2907</v>
      </c>
      <c r="D2023" s="118" t="s">
        <v>2930</v>
      </c>
      <c r="E2023" s="118" t="s">
        <v>5202</v>
      </c>
      <c r="F2023" s="120">
        <v>7</v>
      </c>
      <c r="G2023" s="119"/>
      <c r="H2023" s="119"/>
      <c r="I2023" s="120" t="s">
        <v>5820</v>
      </c>
      <c r="J2023" s="120">
        <v>1000</v>
      </c>
      <c r="K2023" s="120">
        <v>142210</v>
      </c>
      <c r="L2023" s="120">
        <v>0.39</v>
      </c>
      <c r="M2023" s="121" t="s">
        <v>5667</v>
      </c>
      <c r="N2023" s="120">
        <v>1</v>
      </c>
      <c r="O2023" s="119">
        <v>216.4</v>
      </c>
      <c r="P2023" s="119"/>
      <c r="Q2023" s="119"/>
      <c r="R2023" s="120" t="s">
        <v>5660</v>
      </c>
      <c r="S2023" s="120">
        <v>0.1</v>
      </c>
      <c r="T2023" s="120"/>
      <c r="U2023" s="120"/>
      <c r="V2023" s="172">
        <v>218</v>
      </c>
      <c r="W2023" s="172"/>
      <c r="X2023" s="172"/>
      <c r="Y2023" s="172"/>
      <c r="Z2023" s="172">
        <v>218</v>
      </c>
      <c r="AA2023" s="123"/>
      <c r="AB2023" s="123"/>
      <c r="AC2023" s="123">
        <v>46</v>
      </c>
      <c r="AD2023" s="123"/>
      <c r="AE2023" s="123"/>
      <c r="AF2023" s="123"/>
      <c r="AG2023" s="214"/>
      <c r="AH2023" s="229" t="str">
        <f t="shared" si="275"/>
        <v>a3</v>
      </c>
      <c r="AI2023" s="122"/>
      <c r="AJ2023" s="122"/>
      <c r="AK2023" s="122"/>
      <c r="AL2023" s="122"/>
      <c r="AM2023" s="122"/>
      <c r="AN2023" s="173"/>
      <c r="AO2023" s="173"/>
      <c r="AP2023" s="173"/>
      <c r="AQ2023" s="173"/>
      <c r="AR2023" s="173"/>
      <c r="AS2023" s="173"/>
      <c r="AT2023" s="173">
        <v>1</v>
      </c>
      <c r="AU2023" s="173">
        <v>1</v>
      </c>
      <c r="AV2023" s="173"/>
      <c r="AW2023" s="173"/>
      <c r="AX2023" s="173"/>
      <c r="AY2023" s="173">
        <v>0.5</v>
      </c>
      <c r="AZ2023" s="211">
        <f t="shared" si="281"/>
        <v>0</v>
      </c>
      <c r="BA2023" s="211">
        <f t="shared" si="282"/>
        <v>2.5</v>
      </c>
      <c r="BB2023" s="205">
        <f t="shared" si="276"/>
        <v>26465</v>
      </c>
      <c r="BC2023" s="205">
        <f t="shared" si="277"/>
        <v>20540</v>
      </c>
      <c r="BD2023" s="205">
        <f t="shared" si="278"/>
        <v>7552</v>
      </c>
      <c r="BE2023" s="205">
        <f t="shared" si="279"/>
        <v>1627</v>
      </c>
      <c r="BF2023" s="175">
        <v>18913</v>
      </c>
      <c r="BG2023" s="175"/>
      <c r="BH2023" s="175">
        <v>12558</v>
      </c>
      <c r="BI2023" s="175">
        <v>5925</v>
      </c>
      <c r="BJ2023" s="175"/>
      <c r="BK2023" s="175">
        <v>152</v>
      </c>
      <c r="BL2023" s="175">
        <v>2176</v>
      </c>
      <c r="BM2023" s="175">
        <v>2911</v>
      </c>
      <c r="BN2023" s="175">
        <v>130</v>
      </c>
      <c r="BO2023" s="175">
        <v>2613</v>
      </c>
      <c r="BP2023" s="198">
        <f t="shared" si="280"/>
        <v>15171</v>
      </c>
    </row>
    <row r="2024" spans="1:68" s="116" customFormat="1" x14ac:dyDescent="0.15">
      <c r="A2024" s="117">
        <v>4221202001</v>
      </c>
      <c r="B2024" s="118" t="s">
        <v>2931</v>
      </c>
      <c r="C2024" s="118" t="s">
        <v>2907</v>
      </c>
      <c r="D2024" s="118" t="s">
        <v>2932</v>
      </c>
      <c r="E2024" s="118" t="s">
        <v>5203</v>
      </c>
      <c r="F2024" s="120">
        <v>4</v>
      </c>
      <c r="G2024" s="119">
        <v>28362</v>
      </c>
      <c r="H2024" s="119"/>
      <c r="I2024" s="120" t="s">
        <v>5820</v>
      </c>
      <c r="J2024" s="120">
        <v>800</v>
      </c>
      <c r="K2024" s="120">
        <v>28362</v>
      </c>
      <c r="L2024" s="120">
        <v>9.7000000000000003E-2</v>
      </c>
      <c r="M2024" s="121" t="s">
        <v>5657</v>
      </c>
      <c r="N2024" s="120">
        <v>1</v>
      </c>
      <c r="O2024" s="119">
        <v>117.13</v>
      </c>
      <c r="P2024" s="119">
        <v>46.17</v>
      </c>
      <c r="Q2024" s="119">
        <v>6.58</v>
      </c>
      <c r="R2024" s="120"/>
      <c r="S2024" s="120"/>
      <c r="T2024" s="120"/>
      <c r="U2024" s="120" t="s">
        <v>5689</v>
      </c>
      <c r="V2024" s="172">
        <v>61</v>
      </c>
      <c r="W2024" s="172">
        <v>61</v>
      </c>
      <c r="X2024" s="172"/>
      <c r="Y2024" s="172"/>
      <c r="Z2024" s="172"/>
      <c r="AA2024" s="123"/>
      <c r="AB2024" s="123"/>
      <c r="AC2024" s="123"/>
      <c r="AD2024" s="123"/>
      <c r="AE2024" s="123"/>
      <c r="AF2024" s="123"/>
      <c r="AG2024" s="214"/>
      <c r="AH2024" s="229" t="str">
        <f t="shared" si="275"/>
        <v>a1</v>
      </c>
      <c r="AI2024" s="122"/>
      <c r="AJ2024" s="122"/>
      <c r="AK2024" s="122"/>
      <c r="AL2024" s="122"/>
      <c r="AM2024" s="122"/>
      <c r="AN2024" s="173"/>
      <c r="AO2024" s="173"/>
      <c r="AP2024" s="173"/>
      <c r="AQ2024" s="173"/>
      <c r="AR2024" s="173"/>
      <c r="AS2024" s="173"/>
      <c r="AT2024" s="173"/>
      <c r="AU2024" s="173"/>
      <c r="AV2024" s="173"/>
      <c r="AW2024" s="173"/>
      <c r="AX2024" s="173">
        <v>1</v>
      </c>
      <c r="AY2024" s="173"/>
      <c r="AZ2024" s="211"/>
      <c r="BA2024" s="211">
        <f t="shared" si="282"/>
        <v>1</v>
      </c>
      <c r="BB2024" s="205">
        <f t="shared" si="276"/>
        <v>12109</v>
      </c>
      <c r="BC2024" s="205">
        <f t="shared" si="277"/>
        <v>10361</v>
      </c>
      <c r="BD2024" s="205">
        <f t="shared" si="278"/>
        <v>1818</v>
      </c>
      <c r="BE2024" s="205">
        <f t="shared" si="279"/>
        <v>70</v>
      </c>
      <c r="BF2024" s="175">
        <v>10291</v>
      </c>
      <c r="BG2024" s="175">
        <v>1000</v>
      </c>
      <c r="BH2024" s="175">
        <v>4358</v>
      </c>
      <c r="BI2024" s="175">
        <v>1748</v>
      </c>
      <c r="BJ2024" s="175"/>
      <c r="BK2024" s="175"/>
      <c r="BL2024" s="175">
        <v>1110</v>
      </c>
      <c r="BM2024" s="175">
        <v>2061</v>
      </c>
      <c r="BN2024" s="175">
        <v>13</v>
      </c>
      <c r="BO2024" s="175">
        <v>1819</v>
      </c>
      <c r="BP2024" s="198">
        <f t="shared" si="280"/>
        <v>6177</v>
      </c>
    </row>
    <row r="2025" spans="1:68" s="116" customFormat="1" x14ac:dyDescent="0.15">
      <c r="A2025" s="117">
        <v>4221202002</v>
      </c>
      <c r="B2025" s="118" t="s">
        <v>2433</v>
      </c>
      <c r="C2025" s="118" t="s">
        <v>2907</v>
      </c>
      <c r="D2025" s="118" t="s">
        <v>2932</v>
      </c>
      <c r="E2025" s="118" t="s">
        <v>5204</v>
      </c>
      <c r="F2025" s="120">
        <v>4</v>
      </c>
      <c r="G2025" s="119">
        <v>100564</v>
      </c>
      <c r="H2025" s="119"/>
      <c r="I2025" s="120" t="s">
        <v>5820</v>
      </c>
      <c r="J2025" s="120">
        <v>945</v>
      </c>
      <c r="K2025" s="120">
        <v>100564</v>
      </c>
      <c r="L2025" s="120">
        <v>0.29199999999999998</v>
      </c>
      <c r="M2025" s="121" t="s">
        <v>5657</v>
      </c>
      <c r="N2025" s="120">
        <v>1</v>
      </c>
      <c r="O2025" s="119">
        <v>180.57</v>
      </c>
      <c r="P2025" s="119">
        <v>41.33</v>
      </c>
      <c r="Q2025" s="119">
        <v>3.59</v>
      </c>
      <c r="R2025" s="120" t="s">
        <v>5658</v>
      </c>
      <c r="S2025" s="120">
        <v>1</v>
      </c>
      <c r="T2025" s="120"/>
      <c r="U2025" s="120"/>
      <c r="V2025" s="172">
        <v>66</v>
      </c>
      <c r="W2025" s="172">
        <v>66</v>
      </c>
      <c r="X2025" s="172"/>
      <c r="Y2025" s="172"/>
      <c r="Z2025" s="172"/>
      <c r="AA2025" s="123"/>
      <c r="AB2025" s="123"/>
      <c r="AC2025" s="123"/>
      <c r="AD2025" s="123"/>
      <c r="AE2025" s="123"/>
      <c r="AF2025" s="123"/>
      <c r="AG2025" s="214"/>
      <c r="AH2025" s="229" t="str">
        <f t="shared" si="275"/>
        <v>a1</v>
      </c>
      <c r="AI2025" s="122"/>
      <c r="AJ2025" s="122"/>
      <c r="AK2025" s="122"/>
      <c r="AL2025" s="122"/>
      <c r="AM2025" s="122"/>
      <c r="AN2025" s="173"/>
      <c r="AO2025" s="173"/>
      <c r="AP2025" s="173"/>
      <c r="AQ2025" s="173"/>
      <c r="AR2025" s="173"/>
      <c r="AS2025" s="173"/>
      <c r="AT2025" s="173"/>
      <c r="AU2025" s="173"/>
      <c r="AV2025" s="173"/>
      <c r="AW2025" s="173"/>
      <c r="AX2025" s="173">
        <v>1</v>
      </c>
      <c r="AY2025" s="173"/>
      <c r="AZ2025" s="211"/>
      <c r="BA2025" s="211">
        <f t="shared" si="282"/>
        <v>1</v>
      </c>
      <c r="BB2025" s="205">
        <f t="shared" si="276"/>
        <v>14177</v>
      </c>
      <c r="BC2025" s="205">
        <f t="shared" si="277"/>
        <v>12305</v>
      </c>
      <c r="BD2025" s="205">
        <f t="shared" si="278"/>
        <v>1947</v>
      </c>
      <c r="BE2025" s="205">
        <f t="shared" si="279"/>
        <v>75</v>
      </c>
      <c r="BF2025" s="175">
        <v>12230</v>
      </c>
      <c r="BG2025" s="175">
        <v>1000</v>
      </c>
      <c r="BH2025" s="175">
        <v>4095</v>
      </c>
      <c r="BI2025" s="175">
        <v>1872</v>
      </c>
      <c r="BJ2025" s="175"/>
      <c r="BK2025" s="175">
        <v>484</v>
      </c>
      <c r="BL2025" s="175">
        <v>1047</v>
      </c>
      <c r="BM2025" s="175">
        <v>2188</v>
      </c>
      <c r="BN2025" s="175">
        <v>1796</v>
      </c>
      <c r="BO2025" s="175">
        <v>1695</v>
      </c>
      <c r="BP2025" s="198">
        <f t="shared" si="280"/>
        <v>5790</v>
      </c>
    </row>
    <row r="2026" spans="1:68" s="116" customFormat="1" x14ac:dyDescent="0.15">
      <c r="A2026" s="117">
        <v>4221301001</v>
      </c>
      <c r="B2026" s="118" t="s">
        <v>2933</v>
      </c>
      <c r="C2026" s="118" t="s">
        <v>2907</v>
      </c>
      <c r="D2026" s="118" t="s">
        <v>2934</v>
      </c>
      <c r="E2026" s="118" t="s">
        <v>5205</v>
      </c>
      <c r="F2026" s="120">
        <v>11</v>
      </c>
      <c r="G2026" s="119">
        <v>423392</v>
      </c>
      <c r="H2026" s="119"/>
      <c r="I2026" s="120" t="s">
        <v>5820</v>
      </c>
      <c r="J2026" s="120">
        <v>3100</v>
      </c>
      <c r="K2026" s="120">
        <v>354719</v>
      </c>
      <c r="L2026" s="120">
        <v>0.313</v>
      </c>
      <c r="M2026" s="121" t="s">
        <v>5657</v>
      </c>
      <c r="N2026" s="120">
        <v>1</v>
      </c>
      <c r="O2026" s="119">
        <v>170.1</v>
      </c>
      <c r="P2026" s="119">
        <v>32</v>
      </c>
      <c r="Q2026" s="119">
        <v>3.8</v>
      </c>
      <c r="R2026" s="120" t="s">
        <v>5658</v>
      </c>
      <c r="S2026" s="120">
        <v>0.1</v>
      </c>
      <c r="T2026" s="120"/>
      <c r="U2026" s="120"/>
      <c r="V2026" s="172">
        <v>244.9</v>
      </c>
      <c r="W2026" s="172">
        <v>62.6</v>
      </c>
      <c r="X2026" s="172">
        <v>103.1</v>
      </c>
      <c r="Y2026" s="172">
        <v>13</v>
      </c>
      <c r="Z2026" s="172">
        <v>66.2</v>
      </c>
      <c r="AA2026" s="123">
        <v>1509</v>
      </c>
      <c r="AB2026" s="123"/>
      <c r="AC2026" s="123">
        <v>204</v>
      </c>
      <c r="AD2026" s="123"/>
      <c r="AE2026" s="123"/>
      <c r="AF2026" s="123"/>
      <c r="AG2026" s="214"/>
      <c r="AH2026" s="229" t="str">
        <f t="shared" si="275"/>
        <v>a3</v>
      </c>
      <c r="AI2026" s="122"/>
      <c r="AJ2026" s="122"/>
      <c r="AK2026" s="122"/>
      <c r="AL2026" s="122"/>
      <c r="AM2026" s="122"/>
      <c r="AN2026" s="173"/>
      <c r="AO2026" s="173"/>
      <c r="AP2026" s="173"/>
      <c r="AQ2026" s="173"/>
      <c r="AR2026" s="173"/>
      <c r="AS2026" s="173">
        <v>1</v>
      </c>
      <c r="AT2026" s="173">
        <v>0.5</v>
      </c>
      <c r="AU2026" s="173">
        <v>0.5</v>
      </c>
      <c r="AV2026" s="173"/>
      <c r="AW2026" s="173"/>
      <c r="AX2026" s="173"/>
      <c r="AY2026" s="173"/>
      <c r="AZ2026" s="211">
        <f t="shared" si="281"/>
        <v>1</v>
      </c>
      <c r="BA2026" s="211">
        <f t="shared" si="282"/>
        <v>1</v>
      </c>
      <c r="BB2026" s="205">
        <f t="shared" si="276"/>
        <v>48843</v>
      </c>
      <c r="BC2026" s="205">
        <f t="shared" si="277"/>
        <v>37930</v>
      </c>
      <c r="BD2026" s="205">
        <f t="shared" si="278"/>
        <v>11371</v>
      </c>
      <c r="BE2026" s="205">
        <f t="shared" si="279"/>
        <v>458</v>
      </c>
      <c r="BF2026" s="175">
        <v>37472</v>
      </c>
      <c r="BG2026" s="175">
        <v>6053</v>
      </c>
      <c r="BH2026" s="175">
        <v>20835</v>
      </c>
      <c r="BI2026" s="175">
        <v>10913</v>
      </c>
      <c r="BJ2026" s="175"/>
      <c r="BK2026" s="175">
        <v>2542</v>
      </c>
      <c r="BL2026" s="175">
        <v>550</v>
      </c>
      <c r="BM2026" s="175">
        <v>3445</v>
      </c>
      <c r="BN2026" s="175">
        <v>2365</v>
      </c>
      <c r="BO2026" s="175">
        <v>2140</v>
      </c>
      <c r="BP2026" s="198">
        <f t="shared" si="280"/>
        <v>22975</v>
      </c>
    </row>
    <row r="2027" spans="1:68" s="116" customFormat="1" x14ac:dyDescent="0.15">
      <c r="A2027" s="117">
        <v>4221302002</v>
      </c>
      <c r="B2027" s="118" t="s">
        <v>2935</v>
      </c>
      <c r="C2027" s="118" t="s">
        <v>2907</v>
      </c>
      <c r="D2027" s="118" t="s">
        <v>2934</v>
      </c>
      <c r="E2027" s="118" t="s">
        <v>5206</v>
      </c>
      <c r="F2027" s="120">
        <v>27</v>
      </c>
      <c r="G2027" s="119">
        <v>706837</v>
      </c>
      <c r="H2027" s="119"/>
      <c r="I2027" s="120" t="s">
        <v>5820</v>
      </c>
      <c r="J2027" s="120">
        <v>4600</v>
      </c>
      <c r="K2027" s="120">
        <v>695226</v>
      </c>
      <c r="L2027" s="120">
        <v>0.41399999999999998</v>
      </c>
      <c r="M2027" s="121" t="s">
        <v>5654</v>
      </c>
      <c r="N2027" s="120">
        <v>1</v>
      </c>
      <c r="O2027" s="119">
        <v>79.2</v>
      </c>
      <c r="P2027" s="119">
        <v>31.4</v>
      </c>
      <c r="Q2027" s="119">
        <v>2.2999999999999998</v>
      </c>
      <c r="R2027" s="120" t="s">
        <v>5655</v>
      </c>
      <c r="S2027" s="120">
        <v>5.4</v>
      </c>
      <c r="T2027" s="120"/>
      <c r="U2027" s="120"/>
      <c r="V2027" s="172">
        <v>602.9</v>
      </c>
      <c r="W2027" s="172">
        <v>188.9</v>
      </c>
      <c r="X2027" s="172">
        <v>347.8</v>
      </c>
      <c r="Y2027" s="172">
        <v>11.3</v>
      </c>
      <c r="Z2027" s="172">
        <v>54.9</v>
      </c>
      <c r="AA2027" s="123">
        <v>2906</v>
      </c>
      <c r="AB2027" s="123"/>
      <c r="AC2027" s="123">
        <v>330</v>
      </c>
      <c r="AD2027" s="123"/>
      <c r="AE2027" s="123"/>
      <c r="AF2027" s="123"/>
      <c r="AG2027" s="214"/>
      <c r="AH2027" s="229" t="str">
        <f t="shared" si="275"/>
        <v>a3</v>
      </c>
      <c r="AI2027" s="122"/>
      <c r="AJ2027" s="122"/>
      <c r="AK2027" s="122"/>
      <c r="AL2027" s="122"/>
      <c r="AM2027" s="122"/>
      <c r="AN2027" s="173"/>
      <c r="AO2027" s="173"/>
      <c r="AP2027" s="173"/>
      <c r="AQ2027" s="173"/>
      <c r="AR2027" s="173"/>
      <c r="AS2027" s="173">
        <v>2</v>
      </c>
      <c r="AT2027" s="173">
        <v>1</v>
      </c>
      <c r="AU2027" s="173">
        <v>2</v>
      </c>
      <c r="AV2027" s="173">
        <v>1</v>
      </c>
      <c r="AW2027" s="173">
        <v>1</v>
      </c>
      <c r="AX2027" s="173">
        <v>1</v>
      </c>
      <c r="AY2027" s="173"/>
      <c r="AZ2027" s="211">
        <f t="shared" si="281"/>
        <v>2</v>
      </c>
      <c r="BA2027" s="211">
        <f t="shared" si="282"/>
        <v>6</v>
      </c>
      <c r="BB2027" s="205">
        <f t="shared" si="276"/>
        <v>107553</v>
      </c>
      <c r="BC2027" s="205">
        <f t="shared" si="277"/>
        <v>83659</v>
      </c>
      <c r="BD2027" s="205">
        <f t="shared" si="278"/>
        <v>24898</v>
      </c>
      <c r="BE2027" s="205">
        <f t="shared" si="279"/>
        <v>1004</v>
      </c>
      <c r="BF2027" s="175">
        <v>82655</v>
      </c>
      <c r="BG2027" s="175">
        <v>9407</v>
      </c>
      <c r="BH2027" s="175">
        <v>43575</v>
      </c>
      <c r="BI2027" s="175">
        <v>23894</v>
      </c>
      <c r="BJ2027" s="175"/>
      <c r="BK2027" s="175">
        <v>4830</v>
      </c>
      <c r="BL2027" s="175">
        <v>1825</v>
      </c>
      <c r="BM2027" s="175">
        <v>12823</v>
      </c>
      <c r="BN2027" s="175">
        <v>8419</v>
      </c>
      <c r="BO2027" s="175">
        <v>2780</v>
      </c>
      <c r="BP2027" s="198">
        <f t="shared" si="280"/>
        <v>46355</v>
      </c>
    </row>
    <row r="2028" spans="1:68" s="116" customFormat="1" x14ac:dyDescent="0.15">
      <c r="A2028" s="117">
        <v>4221302003</v>
      </c>
      <c r="B2028" s="118" t="s">
        <v>959</v>
      </c>
      <c r="C2028" s="118" t="s">
        <v>2907</v>
      </c>
      <c r="D2028" s="118" t="s">
        <v>2934</v>
      </c>
      <c r="E2028" s="118" t="s">
        <v>5207</v>
      </c>
      <c r="F2028" s="120">
        <v>8</v>
      </c>
      <c r="G2028" s="119">
        <v>293900</v>
      </c>
      <c r="H2028" s="119"/>
      <c r="I2028" s="120" t="s">
        <v>5820</v>
      </c>
      <c r="J2028" s="120">
        <v>1600</v>
      </c>
      <c r="K2028" s="120">
        <v>293900</v>
      </c>
      <c r="L2028" s="120">
        <v>0.503</v>
      </c>
      <c r="M2028" s="121" t="s">
        <v>5667</v>
      </c>
      <c r="N2028" s="120">
        <v>1</v>
      </c>
      <c r="O2028" s="119">
        <v>244.2</v>
      </c>
      <c r="P2028" s="119">
        <v>54.8</v>
      </c>
      <c r="Q2028" s="119">
        <v>5.4</v>
      </c>
      <c r="R2028" s="120"/>
      <c r="S2028" s="120"/>
      <c r="T2028" s="120"/>
      <c r="U2028" s="120" t="s">
        <v>5689</v>
      </c>
      <c r="V2028" s="172">
        <v>300</v>
      </c>
      <c r="W2028" s="172"/>
      <c r="X2028" s="172">
        <v>300</v>
      </c>
      <c r="Y2028" s="172"/>
      <c r="Z2028" s="172"/>
      <c r="AA2028" s="123"/>
      <c r="AB2028" s="123"/>
      <c r="AC2028" s="123">
        <v>105</v>
      </c>
      <c r="AD2028" s="123"/>
      <c r="AE2028" s="123"/>
      <c r="AF2028" s="123"/>
      <c r="AG2028" s="214"/>
      <c r="AH2028" s="229" t="str">
        <f t="shared" si="275"/>
        <v>a3</v>
      </c>
      <c r="AI2028" s="122"/>
      <c r="AJ2028" s="122"/>
      <c r="AK2028" s="122"/>
      <c r="AL2028" s="122"/>
      <c r="AM2028" s="122"/>
      <c r="AN2028" s="173"/>
      <c r="AO2028" s="173"/>
      <c r="AP2028" s="173"/>
      <c r="AQ2028" s="173"/>
      <c r="AR2028" s="173"/>
      <c r="AS2028" s="173">
        <v>0.5</v>
      </c>
      <c r="AT2028" s="173"/>
      <c r="AU2028" s="173"/>
      <c r="AV2028" s="173"/>
      <c r="AW2028" s="173"/>
      <c r="AX2028" s="173"/>
      <c r="AY2028" s="173"/>
      <c r="AZ2028" s="211">
        <f t="shared" si="281"/>
        <v>0.5</v>
      </c>
      <c r="BA2028" s="211"/>
      <c r="BB2028" s="205">
        <f t="shared" si="276"/>
        <v>30283</v>
      </c>
      <c r="BC2028" s="205">
        <f t="shared" si="277"/>
        <v>25425</v>
      </c>
      <c r="BD2028" s="205">
        <f t="shared" si="278"/>
        <v>5062</v>
      </c>
      <c r="BE2028" s="205">
        <f t="shared" si="279"/>
        <v>204</v>
      </c>
      <c r="BF2028" s="175">
        <v>25221</v>
      </c>
      <c r="BG2028" s="175">
        <v>8101</v>
      </c>
      <c r="BH2028" s="175">
        <v>8443</v>
      </c>
      <c r="BI2028" s="175">
        <v>4858</v>
      </c>
      <c r="BJ2028" s="175"/>
      <c r="BK2028" s="175">
        <v>286</v>
      </c>
      <c r="BL2028" s="175">
        <v>1459</v>
      </c>
      <c r="BM2028" s="175">
        <v>4372</v>
      </c>
      <c r="BN2028" s="175">
        <v>1339</v>
      </c>
      <c r="BO2028" s="175">
        <v>1425</v>
      </c>
      <c r="BP2028" s="198">
        <f t="shared" si="280"/>
        <v>9868</v>
      </c>
    </row>
    <row r="2029" spans="1:68" s="116" customFormat="1" x14ac:dyDescent="0.15">
      <c r="A2029" s="117">
        <v>4221302004</v>
      </c>
      <c r="B2029" s="118" t="s">
        <v>2034</v>
      </c>
      <c r="C2029" s="118" t="s">
        <v>2907</v>
      </c>
      <c r="D2029" s="118" t="s">
        <v>2934</v>
      </c>
      <c r="E2029" s="118" t="s">
        <v>5208</v>
      </c>
      <c r="F2029" s="120">
        <v>6</v>
      </c>
      <c r="G2029" s="119">
        <v>207148</v>
      </c>
      <c r="H2029" s="119"/>
      <c r="I2029" s="120" t="s">
        <v>5820</v>
      </c>
      <c r="J2029" s="120">
        <v>1200</v>
      </c>
      <c r="K2029" s="120">
        <v>196816</v>
      </c>
      <c r="L2029" s="120">
        <v>0.44900000000000001</v>
      </c>
      <c r="M2029" s="121" t="s">
        <v>5664</v>
      </c>
      <c r="N2029" s="120">
        <v>1</v>
      </c>
      <c r="O2029" s="119">
        <v>219.1</v>
      </c>
      <c r="P2029" s="119">
        <v>52.7</v>
      </c>
      <c r="Q2029" s="119">
        <v>5.5</v>
      </c>
      <c r="R2029" s="120"/>
      <c r="S2029" s="120"/>
      <c r="T2029" s="120"/>
      <c r="U2029" s="120" t="s">
        <v>5689</v>
      </c>
      <c r="V2029" s="172">
        <v>148.30000000000001</v>
      </c>
      <c r="W2029" s="172"/>
      <c r="X2029" s="172">
        <v>148.30000000000001</v>
      </c>
      <c r="Y2029" s="172"/>
      <c r="Z2029" s="172"/>
      <c r="AA2029" s="123"/>
      <c r="AB2029" s="123"/>
      <c r="AC2029" s="123"/>
      <c r="AD2029" s="123"/>
      <c r="AE2029" s="123"/>
      <c r="AF2029" s="123"/>
      <c r="AG2029" s="214"/>
      <c r="AH2029" s="229" t="str">
        <f t="shared" si="275"/>
        <v>a1</v>
      </c>
      <c r="AI2029" s="122"/>
      <c r="AJ2029" s="122"/>
      <c r="AK2029" s="122"/>
      <c r="AL2029" s="122"/>
      <c r="AM2029" s="122"/>
      <c r="AN2029" s="173"/>
      <c r="AO2029" s="173"/>
      <c r="AP2029" s="173"/>
      <c r="AQ2029" s="173"/>
      <c r="AR2029" s="173"/>
      <c r="AS2029" s="173">
        <v>0.5</v>
      </c>
      <c r="AT2029" s="173"/>
      <c r="AU2029" s="173"/>
      <c r="AV2029" s="173"/>
      <c r="AW2029" s="173"/>
      <c r="AX2029" s="173"/>
      <c r="AY2029" s="173"/>
      <c r="AZ2029" s="211">
        <f t="shared" si="281"/>
        <v>0.5</v>
      </c>
      <c r="BA2029" s="211"/>
      <c r="BB2029" s="205">
        <f t="shared" si="276"/>
        <v>36872</v>
      </c>
      <c r="BC2029" s="205">
        <f t="shared" si="277"/>
        <v>33524</v>
      </c>
      <c r="BD2029" s="205">
        <f t="shared" si="278"/>
        <v>3489</v>
      </c>
      <c r="BE2029" s="205">
        <f t="shared" si="279"/>
        <v>141</v>
      </c>
      <c r="BF2029" s="175">
        <v>33383</v>
      </c>
      <c r="BG2029" s="175">
        <v>19252</v>
      </c>
      <c r="BH2029" s="175">
        <v>5851</v>
      </c>
      <c r="BI2029" s="175">
        <v>3348</v>
      </c>
      <c r="BJ2029" s="175"/>
      <c r="BK2029" s="175"/>
      <c r="BL2029" s="175">
        <v>3786</v>
      </c>
      <c r="BM2029" s="175">
        <v>2138</v>
      </c>
      <c r="BN2029" s="175">
        <v>864</v>
      </c>
      <c r="BO2029" s="175">
        <v>1633</v>
      </c>
      <c r="BP2029" s="198">
        <f t="shared" si="280"/>
        <v>7484</v>
      </c>
    </row>
    <row r="2030" spans="1:68" s="116" customFormat="1" x14ac:dyDescent="0.15">
      <c r="A2030" s="117">
        <v>4221401001</v>
      </c>
      <c r="B2030" s="118" t="s">
        <v>2936</v>
      </c>
      <c r="C2030" s="118" t="s">
        <v>2907</v>
      </c>
      <c r="D2030" s="118" t="s">
        <v>2937</v>
      </c>
      <c r="E2030" s="118" t="s">
        <v>5209</v>
      </c>
      <c r="F2030" s="120">
        <v>9</v>
      </c>
      <c r="G2030" s="119">
        <v>331880</v>
      </c>
      <c r="H2030" s="119"/>
      <c r="I2030" s="120" t="s">
        <v>5820</v>
      </c>
      <c r="J2030" s="120">
        <v>1800</v>
      </c>
      <c r="K2030" s="120">
        <v>331880</v>
      </c>
      <c r="L2030" s="120">
        <v>0.505</v>
      </c>
      <c r="M2030" s="121" t="s">
        <v>5664</v>
      </c>
      <c r="N2030" s="120">
        <v>1</v>
      </c>
      <c r="O2030" s="119">
        <v>177.5</v>
      </c>
      <c r="P2030" s="119">
        <v>49.33</v>
      </c>
      <c r="Q2030" s="119">
        <v>5.12</v>
      </c>
      <c r="R2030" s="120" t="s">
        <v>5660</v>
      </c>
      <c r="S2030" s="120">
        <v>0.12</v>
      </c>
      <c r="T2030" s="120"/>
      <c r="U2030" s="120"/>
      <c r="V2030" s="172">
        <v>164.39</v>
      </c>
      <c r="W2030" s="172"/>
      <c r="X2030" s="172"/>
      <c r="Y2030" s="172"/>
      <c r="Z2030" s="172">
        <v>164.39</v>
      </c>
      <c r="AA2030" s="123"/>
      <c r="AB2030" s="123"/>
      <c r="AC2030" s="123">
        <v>86</v>
      </c>
      <c r="AD2030" s="123"/>
      <c r="AE2030" s="123"/>
      <c r="AF2030" s="123"/>
      <c r="AG2030" s="214"/>
      <c r="AH2030" s="229" t="str">
        <f t="shared" si="275"/>
        <v>a3</v>
      </c>
      <c r="AI2030" s="122"/>
      <c r="AJ2030" s="122"/>
      <c r="AK2030" s="122"/>
      <c r="AL2030" s="122"/>
      <c r="AM2030" s="122"/>
      <c r="AN2030" s="173"/>
      <c r="AO2030" s="173"/>
      <c r="AP2030" s="173"/>
      <c r="AQ2030" s="173"/>
      <c r="AR2030" s="173"/>
      <c r="AS2030" s="173">
        <v>1.5</v>
      </c>
      <c r="AT2030" s="173">
        <v>1.5</v>
      </c>
      <c r="AU2030" s="173">
        <v>3</v>
      </c>
      <c r="AV2030" s="173">
        <v>0.5</v>
      </c>
      <c r="AW2030" s="173">
        <v>0.5</v>
      </c>
      <c r="AX2030" s="173">
        <v>2</v>
      </c>
      <c r="AY2030" s="173">
        <v>2</v>
      </c>
      <c r="AZ2030" s="211">
        <f t="shared" si="281"/>
        <v>1.5</v>
      </c>
      <c r="BA2030" s="211">
        <f t="shared" si="282"/>
        <v>9.5</v>
      </c>
      <c r="BB2030" s="205">
        <f t="shared" si="276"/>
        <v>22706</v>
      </c>
      <c r="BC2030" s="205">
        <f t="shared" si="277"/>
        <v>17783</v>
      </c>
      <c r="BD2030" s="205">
        <f t="shared" si="278"/>
        <v>5120</v>
      </c>
      <c r="BE2030" s="205">
        <f t="shared" si="279"/>
        <v>197</v>
      </c>
      <c r="BF2030" s="175">
        <v>17586</v>
      </c>
      <c r="BG2030" s="175"/>
      <c r="BH2030" s="175">
        <v>7315</v>
      </c>
      <c r="BI2030" s="175">
        <v>4923</v>
      </c>
      <c r="BJ2030" s="175"/>
      <c r="BK2030" s="175">
        <v>481</v>
      </c>
      <c r="BL2030" s="175">
        <v>1929</v>
      </c>
      <c r="BM2030" s="175">
        <v>2765</v>
      </c>
      <c r="BN2030" s="175">
        <v>283</v>
      </c>
      <c r="BO2030" s="175">
        <v>5010</v>
      </c>
      <c r="BP2030" s="198">
        <f t="shared" si="280"/>
        <v>12325</v>
      </c>
    </row>
    <row r="2031" spans="1:68" s="116" customFormat="1" x14ac:dyDescent="0.15">
      <c r="A2031" s="117">
        <v>4221402002</v>
      </c>
      <c r="B2031" s="118" t="s">
        <v>2938</v>
      </c>
      <c r="C2031" s="118" t="s">
        <v>2907</v>
      </c>
      <c r="D2031" s="118" t="s">
        <v>2937</v>
      </c>
      <c r="E2031" s="118" t="s">
        <v>5210</v>
      </c>
      <c r="F2031" s="120">
        <v>6</v>
      </c>
      <c r="G2031" s="119">
        <v>66070</v>
      </c>
      <c r="H2031" s="119"/>
      <c r="I2031" s="120" t="s">
        <v>5820</v>
      </c>
      <c r="J2031" s="120">
        <v>1100</v>
      </c>
      <c r="K2031" s="120">
        <v>66070</v>
      </c>
      <c r="L2031" s="120">
        <v>0.16500000000000001</v>
      </c>
      <c r="M2031" s="121" t="s">
        <v>5657</v>
      </c>
      <c r="N2031" s="120">
        <v>1</v>
      </c>
      <c r="O2031" s="119">
        <v>158.33000000000001</v>
      </c>
      <c r="P2031" s="119">
        <v>33.58</v>
      </c>
      <c r="Q2031" s="119">
        <v>3.96</v>
      </c>
      <c r="R2031" s="120" t="s">
        <v>5660</v>
      </c>
      <c r="S2031" s="120">
        <v>0.03</v>
      </c>
      <c r="T2031" s="120"/>
      <c r="U2031" s="120"/>
      <c r="V2031" s="172">
        <v>105.64700000000001</v>
      </c>
      <c r="W2031" s="172"/>
      <c r="X2031" s="172"/>
      <c r="Y2031" s="172"/>
      <c r="Z2031" s="172">
        <v>105.64700000000001</v>
      </c>
      <c r="AA2031" s="123"/>
      <c r="AB2031" s="123"/>
      <c r="AC2031" s="123">
        <v>54.2</v>
      </c>
      <c r="AD2031" s="123"/>
      <c r="AE2031" s="123"/>
      <c r="AF2031" s="123"/>
      <c r="AG2031" s="214"/>
      <c r="AH2031" s="229" t="str">
        <f t="shared" si="275"/>
        <v>a3</v>
      </c>
      <c r="AI2031" s="122"/>
      <c r="AJ2031" s="122"/>
      <c r="AK2031" s="122"/>
      <c r="AL2031" s="122"/>
      <c r="AM2031" s="122"/>
      <c r="AN2031" s="173"/>
      <c r="AO2031" s="173"/>
      <c r="AP2031" s="173"/>
      <c r="AQ2031" s="173"/>
      <c r="AR2031" s="173"/>
      <c r="AS2031" s="173">
        <v>1.5</v>
      </c>
      <c r="AT2031" s="173">
        <v>1.5</v>
      </c>
      <c r="AU2031" s="173">
        <v>3</v>
      </c>
      <c r="AV2031" s="173">
        <v>0.5</v>
      </c>
      <c r="AW2031" s="173">
        <v>0.5</v>
      </c>
      <c r="AX2031" s="173">
        <v>2</v>
      </c>
      <c r="AY2031" s="173">
        <v>2</v>
      </c>
      <c r="AZ2031" s="211">
        <f t="shared" si="281"/>
        <v>1.5</v>
      </c>
      <c r="BA2031" s="211">
        <f t="shared" si="282"/>
        <v>9.5</v>
      </c>
      <c r="BB2031" s="205">
        <f t="shared" si="276"/>
        <v>28152</v>
      </c>
      <c r="BC2031" s="205">
        <f t="shared" si="277"/>
        <v>19431</v>
      </c>
      <c r="BD2031" s="205">
        <f t="shared" si="278"/>
        <v>9070</v>
      </c>
      <c r="BE2031" s="205">
        <f t="shared" si="279"/>
        <v>349</v>
      </c>
      <c r="BF2031" s="175">
        <v>19082</v>
      </c>
      <c r="BG2031" s="175"/>
      <c r="BH2031" s="175">
        <v>13179</v>
      </c>
      <c r="BI2031" s="175">
        <v>8721</v>
      </c>
      <c r="BJ2031" s="175"/>
      <c r="BK2031" s="175">
        <v>869</v>
      </c>
      <c r="BL2031" s="175">
        <v>288</v>
      </c>
      <c r="BM2031" s="175">
        <v>1623</v>
      </c>
      <c r="BN2031" s="175">
        <v>528</v>
      </c>
      <c r="BO2031" s="175">
        <v>2944</v>
      </c>
      <c r="BP2031" s="198">
        <f t="shared" si="280"/>
        <v>16123</v>
      </c>
    </row>
    <row r="2032" spans="1:68" s="116" customFormat="1" x14ac:dyDescent="0.15">
      <c r="A2032" s="117">
        <v>4230701001</v>
      </c>
      <c r="B2032" s="118" t="s">
        <v>2939</v>
      </c>
      <c r="C2032" s="118" t="s">
        <v>2907</v>
      </c>
      <c r="D2032" s="118" t="s">
        <v>2940</v>
      </c>
      <c r="E2032" s="118" t="s">
        <v>5211</v>
      </c>
      <c r="F2032" s="120">
        <v>32</v>
      </c>
      <c r="G2032" s="119">
        <v>4514020</v>
      </c>
      <c r="H2032" s="119"/>
      <c r="I2032" s="120" t="s">
        <v>5820</v>
      </c>
      <c r="J2032" s="120">
        <v>18000</v>
      </c>
      <c r="K2032" s="120">
        <v>4514020</v>
      </c>
      <c r="L2032" s="120">
        <v>0.68700000000000006</v>
      </c>
      <c r="M2032" s="121" t="s">
        <v>5654</v>
      </c>
      <c r="N2032" s="120">
        <v>1</v>
      </c>
      <c r="O2032" s="119">
        <v>193</v>
      </c>
      <c r="P2032" s="119"/>
      <c r="Q2032" s="119"/>
      <c r="R2032" s="120" t="s">
        <v>5655</v>
      </c>
      <c r="S2032" s="120">
        <v>81.099999999999994</v>
      </c>
      <c r="T2032" s="120"/>
      <c r="U2032" s="120"/>
      <c r="V2032" s="172">
        <v>2069</v>
      </c>
      <c r="W2032" s="172"/>
      <c r="X2032" s="172"/>
      <c r="Y2032" s="172"/>
      <c r="Z2032" s="172">
        <v>2069</v>
      </c>
      <c r="AA2032" s="123">
        <v>25287</v>
      </c>
      <c r="AB2032" s="123">
        <v>58382.999999999869</v>
      </c>
      <c r="AC2032" s="123">
        <v>1641</v>
      </c>
      <c r="AD2032" s="123"/>
      <c r="AE2032" s="123"/>
      <c r="AF2032" s="123"/>
      <c r="AG2032" s="214"/>
      <c r="AH2032" s="229" t="str">
        <f t="shared" si="275"/>
        <v>a3</v>
      </c>
      <c r="AI2032" s="122"/>
      <c r="AJ2032" s="122"/>
      <c r="AK2032" s="122"/>
      <c r="AL2032" s="122"/>
      <c r="AM2032" s="122"/>
      <c r="AN2032" s="173">
        <v>1</v>
      </c>
      <c r="AO2032" s="173" t="s">
        <v>3186</v>
      </c>
      <c r="AP2032" s="173" t="s">
        <v>3186</v>
      </c>
      <c r="AQ2032" s="173" t="s">
        <v>3186</v>
      </c>
      <c r="AR2032" s="173" t="s">
        <v>3186</v>
      </c>
      <c r="AS2032" s="173">
        <v>1</v>
      </c>
      <c r="AT2032" s="173">
        <v>4</v>
      </c>
      <c r="AU2032" s="173">
        <v>2</v>
      </c>
      <c r="AV2032" s="173">
        <v>3</v>
      </c>
      <c r="AW2032" s="173">
        <v>2</v>
      </c>
      <c r="AX2032" s="173">
        <v>1</v>
      </c>
      <c r="AY2032" s="173" t="s">
        <v>3186</v>
      </c>
      <c r="AZ2032" s="211">
        <f t="shared" si="281"/>
        <v>2</v>
      </c>
      <c r="BA2032" s="211">
        <f t="shared" si="282"/>
        <v>12</v>
      </c>
      <c r="BB2032" s="205">
        <f t="shared" si="276"/>
        <v>172174</v>
      </c>
      <c r="BC2032" s="205">
        <f t="shared" si="277"/>
        <v>172174</v>
      </c>
      <c r="BD2032" s="205">
        <f t="shared" si="278"/>
        <v>0</v>
      </c>
      <c r="BE2032" s="205">
        <f t="shared" si="279"/>
        <v>0</v>
      </c>
      <c r="BF2032" s="175">
        <v>172174</v>
      </c>
      <c r="BG2032" s="175">
        <v>8790</v>
      </c>
      <c r="BH2032" s="175">
        <v>66600</v>
      </c>
      <c r="BI2032" s="175"/>
      <c r="BJ2032" s="175"/>
      <c r="BK2032" s="175">
        <v>27457</v>
      </c>
      <c r="BL2032" s="175">
        <v>5370</v>
      </c>
      <c r="BM2032" s="175">
        <v>25479</v>
      </c>
      <c r="BN2032" s="175">
        <v>22323</v>
      </c>
      <c r="BO2032" s="175">
        <v>16155</v>
      </c>
      <c r="BP2032" s="198">
        <f t="shared" si="280"/>
        <v>82755</v>
      </c>
    </row>
    <row r="2033" spans="1:68" s="116" customFormat="1" x14ac:dyDescent="0.15">
      <c r="A2033" s="117">
        <v>4230801001</v>
      </c>
      <c r="B2033" s="118" t="s">
        <v>2941</v>
      </c>
      <c r="C2033" s="118" t="s">
        <v>2907</v>
      </c>
      <c r="D2033" s="118" t="s">
        <v>2942</v>
      </c>
      <c r="E2033" s="118" t="s">
        <v>5212</v>
      </c>
      <c r="F2033" s="120">
        <v>22</v>
      </c>
      <c r="G2033" s="119">
        <v>2991815</v>
      </c>
      <c r="H2033" s="119"/>
      <c r="I2033" s="120" t="s">
        <v>5820</v>
      </c>
      <c r="J2033" s="120">
        <v>13500</v>
      </c>
      <c r="K2033" s="120">
        <v>3004604</v>
      </c>
      <c r="L2033" s="120">
        <v>0.61</v>
      </c>
      <c r="M2033" s="121" t="s">
        <v>5654</v>
      </c>
      <c r="N2033" s="120">
        <v>1</v>
      </c>
      <c r="O2033" s="119">
        <v>343</v>
      </c>
      <c r="P2033" s="119">
        <v>43</v>
      </c>
      <c r="Q2033" s="119">
        <v>6.4</v>
      </c>
      <c r="R2033" s="120" t="s">
        <v>5655</v>
      </c>
      <c r="S2033" s="120">
        <v>4.2</v>
      </c>
      <c r="T2033" s="120"/>
      <c r="U2033" s="120"/>
      <c r="V2033" s="172">
        <v>1220</v>
      </c>
      <c r="W2033" s="172">
        <v>111</v>
      </c>
      <c r="X2033" s="172">
        <v>571</v>
      </c>
      <c r="Y2033" s="172">
        <v>316</v>
      </c>
      <c r="Z2033" s="172">
        <v>222</v>
      </c>
      <c r="AA2033" s="123">
        <v>31846</v>
      </c>
      <c r="AB2033" s="123">
        <v>102883.1099999999</v>
      </c>
      <c r="AC2033" s="123">
        <v>1646</v>
      </c>
      <c r="AD2033" s="123"/>
      <c r="AE2033" s="123"/>
      <c r="AF2033" s="123"/>
      <c r="AG2033" s="214"/>
      <c r="AH2033" s="229" t="str">
        <f t="shared" si="275"/>
        <v>a3</v>
      </c>
      <c r="AI2033" s="122" t="s">
        <v>5401</v>
      </c>
      <c r="AJ2033" s="122"/>
      <c r="AK2033" s="122" t="s">
        <v>5401</v>
      </c>
      <c r="AL2033" s="122" t="s">
        <v>5401</v>
      </c>
      <c r="AM2033" s="122" t="s">
        <v>5401</v>
      </c>
      <c r="AN2033" s="173">
        <v>4</v>
      </c>
      <c r="AO2033" s="173" t="s">
        <v>3186</v>
      </c>
      <c r="AP2033" s="173" t="s">
        <v>3186</v>
      </c>
      <c r="AQ2033" s="173" t="s">
        <v>3186</v>
      </c>
      <c r="AR2033" s="173" t="s">
        <v>3186</v>
      </c>
      <c r="AS2033" s="173" t="s">
        <v>3186</v>
      </c>
      <c r="AT2033" s="173">
        <v>9</v>
      </c>
      <c r="AU2033" s="173">
        <v>1</v>
      </c>
      <c r="AV2033" s="173">
        <v>1</v>
      </c>
      <c r="AW2033" s="173">
        <v>1</v>
      </c>
      <c r="AX2033" s="173">
        <v>1</v>
      </c>
      <c r="AY2033" s="173">
        <v>2</v>
      </c>
      <c r="AZ2033" s="211">
        <f t="shared" si="281"/>
        <v>4</v>
      </c>
      <c r="BA2033" s="211">
        <f t="shared" si="282"/>
        <v>15</v>
      </c>
      <c r="BB2033" s="205">
        <f t="shared" si="276"/>
        <v>222587</v>
      </c>
      <c r="BC2033" s="205">
        <f t="shared" si="277"/>
        <v>172628</v>
      </c>
      <c r="BD2033" s="205">
        <f t="shared" si="278"/>
        <v>73232</v>
      </c>
      <c r="BE2033" s="205">
        <f t="shared" si="279"/>
        <v>23273</v>
      </c>
      <c r="BF2033" s="175">
        <v>149355</v>
      </c>
      <c r="BG2033" s="175"/>
      <c r="BH2033" s="175">
        <v>114898</v>
      </c>
      <c r="BI2033" s="175">
        <v>46677</v>
      </c>
      <c r="BJ2033" s="175">
        <v>3282</v>
      </c>
      <c r="BK2033" s="175">
        <v>28152</v>
      </c>
      <c r="BL2033" s="175">
        <v>1629</v>
      </c>
      <c r="BM2033" s="175"/>
      <c r="BN2033" s="175"/>
      <c r="BO2033" s="175">
        <v>27949</v>
      </c>
      <c r="BP2033" s="198">
        <f t="shared" si="280"/>
        <v>142847</v>
      </c>
    </row>
    <row r="2034" spans="1:68" s="116" customFormat="1" x14ac:dyDescent="0.15">
      <c r="A2034" s="117">
        <v>4232101001</v>
      </c>
      <c r="B2034" s="118" t="s">
        <v>2943</v>
      </c>
      <c r="C2034" s="118" t="s">
        <v>2907</v>
      </c>
      <c r="D2034" s="118" t="s">
        <v>2944</v>
      </c>
      <c r="E2034" s="118" t="s">
        <v>5213</v>
      </c>
      <c r="F2034" s="120">
        <v>9</v>
      </c>
      <c r="G2034" s="119">
        <v>208086</v>
      </c>
      <c r="H2034" s="119"/>
      <c r="I2034" s="120" t="s">
        <v>5820</v>
      </c>
      <c r="J2034" s="120">
        <v>2400</v>
      </c>
      <c r="K2034" s="120">
        <v>208086</v>
      </c>
      <c r="L2034" s="120">
        <v>0.23799999999999999</v>
      </c>
      <c r="M2034" s="121" t="s">
        <v>5657</v>
      </c>
      <c r="N2034" s="120">
        <v>1</v>
      </c>
      <c r="O2034" s="119">
        <v>252.3</v>
      </c>
      <c r="P2034" s="119">
        <v>45.49</v>
      </c>
      <c r="Q2034" s="119">
        <v>4.47</v>
      </c>
      <c r="R2034" s="120" t="s">
        <v>5658</v>
      </c>
      <c r="S2034" s="120">
        <v>0.78</v>
      </c>
      <c r="T2034" s="120"/>
      <c r="U2034" s="120"/>
      <c r="V2034" s="172">
        <v>195</v>
      </c>
      <c r="W2034" s="172">
        <v>21.8</v>
      </c>
      <c r="X2034" s="172">
        <v>118.8</v>
      </c>
      <c r="Y2034" s="172">
        <v>5.5</v>
      </c>
      <c r="Z2034" s="172">
        <v>48.9</v>
      </c>
      <c r="AA2034" s="123"/>
      <c r="AB2034" s="123"/>
      <c r="AC2034" s="123">
        <v>173</v>
      </c>
      <c r="AD2034" s="123"/>
      <c r="AE2034" s="123"/>
      <c r="AF2034" s="123"/>
      <c r="AG2034" s="214"/>
      <c r="AH2034" s="229" t="str">
        <f t="shared" si="275"/>
        <v>a3</v>
      </c>
      <c r="AI2034" s="122"/>
      <c r="AJ2034" s="122"/>
      <c r="AK2034" s="122"/>
      <c r="AL2034" s="122"/>
      <c r="AM2034" s="122"/>
      <c r="AN2034" s="173">
        <v>1</v>
      </c>
      <c r="AO2034" s="173"/>
      <c r="AP2034" s="173"/>
      <c r="AQ2034" s="173"/>
      <c r="AR2034" s="173"/>
      <c r="AS2034" s="173"/>
      <c r="AT2034" s="173">
        <v>0.5</v>
      </c>
      <c r="AU2034" s="173">
        <v>0.5</v>
      </c>
      <c r="AV2034" s="173"/>
      <c r="AW2034" s="173"/>
      <c r="AX2034" s="173"/>
      <c r="AY2034" s="173"/>
      <c r="AZ2034" s="211">
        <f t="shared" si="281"/>
        <v>1</v>
      </c>
      <c r="BA2034" s="211">
        <f t="shared" si="282"/>
        <v>1</v>
      </c>
      <c r="BB2034" s="205">
        <f t="shared" si="276"/>
        <v>50074</v>
      </c>
      <c r="BC2034" s="205">
        <f t="shared" si="277"/>
        <v>42134</v>
      </c>
      <c r="BD2034" s="205">
        <f t="shared" si="278"/>
        <v>14679</v>
      </c>
      <c r="BE2034" s="205">
        <f t="shared" si="279"/>
        <v>6739</v>
      </c>
      <c r="BF2034" s="175">
        <v>35395</v>
      </c>
      <c r="BG2034" s="175">
        <v>8688</v>
      </c>
      <c r="BH2034" s="175">
        <v>14679</v>
      </c>
      <c r="BI2034" s="175">
        <v>7940</v>
      </c>
      <c r="BJ2034" s="175"/>
      <c r="BK2034" s="175">
        <v>2067</v>
      </c>
      <c r="BL2034" s="175">
        <v>2556</v>
      </c>
      <c r="BM2034" s="175">
        <v>3763</v>
      </c>
      <c r="BN2034" s="175">
        <v>783</v>
      </c>
      <c r="BO2034" s="175">
        <v>9598</v>
      </c>
      <c r="BP2034" s="198">
        <f t="shared" si="280"/>
        <v>24277</v>
      </c>
    </row>
    <row r="2035" spans="1:68" s="116" customFormat="1" x14ac:dyDescent="0.15">
      <c r="A2035" s="117">
        <v>4232201001</v>
      </c>
      <c r="B2035" s="118" t="s">
        <v>2945</v>
      </c>
      <c r="C2035" s="118" t="s">
        <v>2907</v>
      </c>
      <c r="D2035" s="118" t="s">
        <v>2946</v>
      </c>
      <c r="E2035" s="118" t="s">
        <v>5214</v>
      </c>
      <c r="F2035" s="120">
        <v>17</v>
      </c>
      <c r="G2035" s="119">
        <v>839968</v>
      </c>
      <c r="H2035" s="119"/>
      <c r="I2035" s="120" t="s">
        <v>5820</v>
      </c>
      <c r="J2035" s="120">
        <v>5400</v>
      </c>
      <c r="K2035" s="120">
        <v>839968</v>
      </c>
      <c r="L2035" s="120">
        <v>0.42599999999999999</v>
      </c>
      <c r="M2035" s="121" t="s">
        <v>5657</v>
      </c>
      <c r="N2035" s="120">
        <v>1</v>
      </c>
      <c r="O2035" s="119">
        <v>196.81</v>
      </c>
      <c r="P2035" s="119">
        <v>34.158000000000001</v>
      </c>
      <c r="Q2035" s="119">
        <v>4.4800000000000004</v>
      </c>
      <c r="R2035" s="120" t="s">
        <v>5655</v>
      </c>
      <c r="S2035" s="120">
        <v>6.3</v>
      </c>
      <c r="T2035" s="120"/>
      <c r="U2035" s="120"/>
      <c r="V2035" s="172">
        <v>746.6</v>
      </c>
      <c r="W2035" s="172">
        <v>103</v>
      </c>
      <c r="X2035" s="172">
        <v>438.1</v>
      </c>
      <c r="Y2035" s="172">
        <v>101.2</v>
      </c>
      <c r="Z2035" s="172">
        <v>104.3</v>
      </c>
      <c r="AA2035" s="123">
        <v>13773</v>
      </c>
      <c r="AB2035" s="123"/>
      <c r="AC2035" s="123">
        <v>634</v>
      </c>
      <c r="AD2035" s="123"/>
      <c r="AE2035" s="123"/>
      <c r="AF2035" s="123"/>
      <c r="AG2035" s="214"/>
      <c r="AH2035" s="229" t="str">
        <f t="shared" si="275"/>
        <v>a3</v>
      </c>
      <c r="AI2035" s="122"/>
      <c r="AJ2035" s="122"/>
      <c r="AK2035" s="122"/>
      <c r="AL2035" s="122"/>
      <c r="AM2035" s="122"/>
      <c r="AN2035" s="173"/>
      <c r="AO2035" s="173"/>
      <c r="AP2035" s="173"/>
      <c r="AQ2035" s="173"/>
      <c r="AR2035" s="173"/>
      <c r="AS2035" s="173">
        <v>1</v>
      </c>
      <c r="AT2035" s="173">
        <v>1</v>
      </c>
      <c r="AU2035" s="173"/>
      <c r="AV2035" s="173">
        <v>1</v>
      </c>
      <c r="AW2035" s="173"/>
      <c r="AX2035" s="173"/>
      <c r="AY2035" s="173"/>
      <c r="AZ2035" s="211">
        <f t="shared" si="281"/>
        <v>1</v>
      </c>
      <c r="BA2035" s="211">
        <f t="shared" si="282"/>
        <v>2</v>
      </c>
      <c r="BB2035" s="205">
        <f t="shared" si="276"/>
        <v>75314</v>
      </c>
      <c r="BC2035" s="205">
        <f t="shared" si="277"/>
        <v>57242</v>
      </c>
      <c r="BD2035" s="205">
        <f t="shared" si="278"/>
        <v>18573</v>
      </c>
      <c r="BE2035" s="205">
        <f t="shared" si="279"/>
        <v>501</v>
      </c>
      <c r="BF2035" s="175">
        <v>56741</v>
      </c>
      <c r="BG2035" s="175"/>
      <c r="BH2035" s="175">
        <v>22786</v>
      </c>
      <c r="BI2035" s="175">
        <v>12525</v>
      </c>
      <c r="BJ2035" s="175">
        <v>5547</v>
      </c>
      <c r="BK2035" s="175">
        <v>10404</v>
      </c>
      <c r="BL2035" s="175">
        <v>4706</v>
      </c>
      <c r="BM2035" s="175">
        <v>10635</v>
      </c>
      <c r="BN2035" s="175">
        <v>2073</v>
      </c>
      <c r="BO2035" s="175">
        <v>6638</v>
      </c>
      <c r="BP2035" s="198">
        <f t="shared" si="280"/>
        <v>29424</v>
      </c>
    </row>
    <row r="2036" spans="1:68" s="116" customFormat="1" x14ac:dyDescent="0.15">
      <c r="A2036" s="117">
        <v>4232301001</v>
      </c>
      <c r="B2036" s="118" t="s">
        <v>2947</v>
      </c>
      <c r="C2036" s="118" t="s">
        <v>2907</v>
      </c>
      <c r="D2036" s="118" t="s">
        <v>2948</v>
      </c>
      <c r="E2036" s="118" t="s">
        <v>5215</v>
      </c>
      <c r="F2036" s="120">
        <v>9</v>
      </c>
      <c r="G2036" s="119">
        <v>417037</v>
      </c>
      <c r="H2036" s="119"/>
      <c r="I2036" s="120" t="s">
        <v>5820</v>
      </c>
      <c r="J2036" s="120">
        <v>3200</v>
      </c>
      <c r="K2036" s="120">
        <v>417037</v>
      </c>
      <c r="L2036" s="120">
        <v>0.35699999999999998</v>
      </c>
      <c r="M2036" s="121" t="s">
        <v>5657</v>
      </c>
      <c r="N2036" s="120">
        <v>2</v>
      </c>
      <c r="O2036" s="119">
        <v>247.4</v>
      </c>
      <c r="P2036" s="119">
        <v>42.9</v>
      </c>
      <c r="Q2036" s="119">
        <v>4.5</v>
      </c>
      <c r="R2036" s="120" t="s">
        <v>5658</v>
      </c>
      <c r="S2036" s="120">
        <v>0.6</v>
      </c>
      <c r="T2036" s="120"/>
      <c r="U2036" s="120"/>
      <c r="V2036" s="172">
        <v>426.35</v>
      </c>
      <c r="W2036" s="172">
        <v>60.6</v>
      </c>
      <c r="X2036" s="172">
        <v>270.8</v>
      </c>
      <c r="Y2036" s="172">
        <v>7.35</v>
      </c>
      <c r="Z2036" s="172">
        <v>87.6</v>
      </c>
      <c r="AA2036" s="123"/>
      <c r="AB2036" s="123"/>
      <c r="AC2036" s="123">
        <v>355.1</v>
      </c>
      <c r="AD2036" s="123"/>
      <c r="AE2036" s="123"/>
      <c r="AF2036" s="123"/>
      <c r="AG2036" s="214"/>
      <c r="AH2036" s="229" t="str">
        <f t="shared" si="275"/>
        <v>b3</v>
      </c>
      <c r="AI2036" s="122"/>
      <c r="AJ2036" s="122"/>
      <c r="AK2036" s="122"/>
      <c r="AL2036" s="122"/>
      <c r="AM2036" s="122"/>
      <c r="AN2036" s="173"/>
      <c r="AO2036" s="173"/>
      <c r="AP2036" s="173"/>
      <c r="AQ2036" s="173"/>
      <c r="AR2036" s="173"/>
      <c r="AS2036" s="173">
        <v>0.5</v>
      </c>
      <c r="AT2036" s="173">
        <v>0.6</v>
      </c>
      <c r="AU2036" s="173">
        <v>0.8</v>
      </c>
      <c r="AV2036" s="173">
        <v>0.5</v>
      </c>
      <c r="AW2036" s="173"/>
      <c r="AX2036" s="173"/>
      <c r="AY2036" s="173"/>
      <c r="AZ2036" s="211">
        <f t="shared" si="281"/>
        <v>0.5</v>
      </c>
      <c r="BA2036" s="211">
        <f t="shared" si="282"/>
        <v>1.9</v>
      </c>
      <c r="BB2036" s="205">
        <f t="shared" si="276"/>
        <v>33106</v>
      </c>
      <c r="BC2036" s="205">
        <f t="shared" si="277"/>
        <v>23036</v>
      </c>
      <c r="BD2036" s="205">
        <f t="shared" si="278"/>
        <v>-1512</v>
      </c>
      <c r="BE2036" s="205">
        <f t="shared" si="279"/>
        <v>-11582</v>
      </c>
      <c r="BF2036" s="175">
        <v>34618</v>
      </c>
      <c r="BG2036" s="175"/>
      <c r="BH2036" s="175">
        <v>1785</v>
      </c>
      <c r="BI2036" s="175">
        <v>8187</v>
      </c>
      <c r="BJ2036" s="175">
        <v>1883</v>
      </c>
      <c r="BK2036" s="175">
        <v>4276</v>
      </c>
      <c r="BL2036" s="175">
        <v>1736</v>
      </c>
      <c r="BM2036" s="175">
        <v>7744</v>
      </c>
      <c r="BN2036" s="175">
        <v>2616</v>
      </c>
      <c r="BO2036" s="175">
        <v>4879</v>
      </c>
      <c r="BP2036" s="198">
        <f t="shared" si="280"/>
        <v>6664</v>
      </c>
    </row>
    <row r="2037" spans="1:68" s="116" customFormat="1" x14ac:dyDescent="0.15">
      <c r="A2037" s="117">
        <v>4238302001</v>
      </c>
      <c r="B2037" s="118" t="s">
        <v>2949</v>
      </c>
      <c r="C2037" s="118" t="s">
        <v>2907</v>
      </c>
      <c r="D2037" s="118" t="s">
        <v>2950</v>
      </c>
      <c r="E2037" s="118" t="s">
        <v>5216</v>
      </c>
      <c r="F2037" s="120">
        <v>9</v>
      </c>
      <c r="G2037" s="119">
        <v>91635</v>
      </c>
      <c r="H2037" s="119"/>
      <c r="I2037" s="120" t="s">
        <v>5820</v>
      </c>
      <c r="J2037" s="120">
        <v>550</v>
      </c>
      <c r="K2037" s="120">
        <v>91635</v>
      </c>
      <c r="L2037" s="120">
        <v>0.45600000000000002</v>
      </c>
      <c r="M2037" s="121" t="s">
        <v>5657</v>
      </c>
      <c r="N2037" s="120">
        <v>1</v>
      </c>
      <c r="O2037" s="119"/>
      <c r="P2037" s="119"/>
      <c r="Q2037" s="119"/>
      <c r="R2037" s="120" t="s">
        <v>5658</v>
      </c>
      <c r="S2037" s="120">
        <v>0.1</v>
      </c>
      <c r="T2037" s="120"/>
      <c r="U2037" s="120"/>
      <c r="V2037" s="172">
        <v>222.2</v>
      </c>
      <c r="W2037" s="172">
        <v>35.299999999999997</v>
      </c>
      <c r="X2037" s="172">
        <v>186.9</v>
      </c>
      <c r="Y2037" s="172"/>
      <c r="Z2037" s="172"/>
      <c r="AA2037" s="123">
        <v>2269</v>
      </c>
      <c r="AB2037" s="123"/>
      <c r="AC2037" s="123"/>
      <c r="AD2037" s="123"/>
      <c r="AE2037" s="123"/>
      <c r="AF2037" s="123"/>
      <c r="AG2037" s="214"/>
      <c r="AH2037" s="229" t="str">
        <f t="shared" si="275"/>
        <v>a2</v>
      </c>
      <c r="AI2037" s="122"/>
      <c r="AJ2037" s="122"/>
      <c r="AK2037" s="122"/>
      <c r="AL2037" s="122"/>
      <c r="AM2037" s="122"/>
      <c r="AN2037" s="173">
        <v>1</v>
      </c>
      <c r="AO2037" s="173"/>
      <c r="AP2037" s="173"/>
      <c r="AQ2037" s="173"/>
      <c r="AR2037" s="173"/>
      <c r="AS2037" s="173"/>
      <c r="AT2037" s="173"/>
      <c r="AU2037" s="173"/>
      <c r="AV2037" s="173"/>
      <c r="AW2037" s="173"/>
      <c r="AX2037" s="173"/>
      <c r="AY2037" s="173"/>
      <c r="AZ2037" s="211">
        <f t="shared" si="281"/>
        <v>1</v>
      </c>
      <c r="BA2037" s="211"/>
      <c r="BB2037" s="205">
        <f t="shared" si="276"/>
        <v>17755</v>
      </c>
      <c r="BC2037" s="205">
        <f t="shared" si="277"/>
        <v>17755</v>
      </c>
      <c r="BD2037" s="205">
        <f t="shared" si="278"/>
        <v>-3754</v>
      </c>
      <c r="BE2037" s="205">
        <f t="shared" si="279"/>
        <v>-3754</v>
      </c>
      <c r="BF2037" s="175">
        <v>21509</v>
      </c>
      <c r="BG2037" s="175">
        <v>8489</v>
      </c>
      <c r="BH2037" s="175"/>
      <c r="BI2037" s="175"/>
      <c r="BJ2037" s="175"/>
      <c r="BK2037" s="175"/>
      <c r="BL2037" s="175">
        <v>1170</v>
      </c>
      <c r="BM2037" s="175">
        <v>3866</v>
      </c>
      <c r="BN2037" s="175">
        <v>1334</v>
      </c>
      <c r="BO2037" s="175">
        <v>2896</v>
      </c>
      <c r="BP2037" s="198">
        <f t="shared" si="280"/>
        <v>2896</v>
      </c>
    </row>
    <row r="2038" spans="1:68" s="116" customFormat="1" x14ac:dyDescent="0.15">
      <c r="A2038" s="117">
        <v>4239101001</v>
      </c>
      <c r="B2038" s="118" t="s">
        <v>2951</v>
      </c>
      <c r="C2038" s="118" t="s">
        <v>2907</v>
      </c>
      <c r="D2038" s="118" t="s">
        <v>2952</v>
      </c>
      <c r="E2038" s="118" t="s">
        <v>5217</v>
      </c>
      <c r="F2038" s="120">
        <v>16</v>
      </c>
      <c r="G2038" s="119">
        <v>1524702</v>
      </c>
      <c r="H2038" s="119"/>
      <c r="I2038" s="120" t="s">
        <v>5820</v>
      </c>
      <c r="J2038" s="120">
        <v>7800</v>
      </c>
      <c r="K2038" s="120">
        <v>1524702</v>
      </c>
      <c r="L2038" s="120">
        <v>0.53600000000000003</v>
      </c>
      <c r="M2038" s="121" t="s">
        <v>5657</v>
      </c>
      <c r="N2038" s="120">
        <v>1</v>
      </c>
      <c r="O2038" s="119">
        <v>314</v>
      </c>
      <c r="P2038" s="119"/>
      <c r="Q2038" s="119"/>
      <c r="R2038" s="120" t="s">
        <v>5655</v>
      </c>
      <c r="S2038" s="120">
        <v>59.5</v>
      </c>
      <c r="T2038" s="120"/>
      <c r="U2038" s="120"/>
      <c r="V2038" s="172">
        <v>1175</v>
      </c>
      <c r="W2038" s="172">
        <v>130</v>
      </c>
      <c r="X2038" s="172">
        <v>822</v>
      </c>
      <c r="Y2038" s="172">
        <v>95</v>
      </c>
      <c r="Z2038" s="172">
        <v>128</v>
      </c>
      <c r="AA2038" s="123"/>
      <c r="AB2038" s="123"/>
      <c r="AC2038" s="123">
        <v>17474.099999999999</v>
      </c>
      <c r="AD2038" s="123"/>
      <c r="AE2038" s="123"/>
      <c r="AF2038" s="123"/>
      <c r="AG2038" s="214"/>
      <c r="AH2038" s="229" t="str">
        <f t="shared" si="275"/>
        <v>a3</v>
      </c>
      <c r="AI2038" s="122"/>
      <c r="AJ2038" s="122"/>
      <c r="AK2038" s="122"/>
      <c r="AL2038" s="122"/>
      <c r="AM2038" s="122"/>
      <c r="AN2038" s="173" t="s">
        <v>3186</v>
      </c>
      <c r="AO2038" s="173" t="s">
        <v>3186</v>
      </c>
      <c r="AP2038" s="173" t="s">
        <v>3186</v>
      </c>
      <c r="AQ2038" s="173" t="s">
        <v>3186</v>
      </c>
      <c r="AR2038" s="173" t="s">
        <v>3186</v>
      </c>
      <c r="AS2038" s="173">
        <v>0.7</v>
      </c>
      <c r="AT2038" s="173">
        <v>1.5</v>
      </c>
      <c r="AU2038" s="173">
        <v>1.5</v>
      </c>
      <c r="AV2038" s="173">
        <v>1</v>
      </c>
      <c r="AW2038" s="173">
        <v>0.8</v>
      </c>
      <c r="AX2038" s="173">
        <v>0.5</v>
      </c>
      <c r="AY2038" s="173"/>
      <c r="AZ2038" s="211">
        <f t="shared" si="281"/>
        <v>0.7</v>
      </c>
      <c r="BA2038" s="211">
        <f t="shared" si="282"/>
        <v>5.3</v>
      </c>
      <c r="BB2038" s="205">
        <f t="shared" si="276"/>
        <v>148382</v>
      </c>
      <c r="BC2038" s="205">
        <f t="shared" si="277"/>
        <v>125585</v>
      </c>
      <c r="BD2038" s="205">
        <f t="shared" si="278"/>
        <v>47649</v>
      </c>
      <c r="BE2038" s="205">
        <f t="shared" si="279"/>
        <v>24852</v>
      </c>
      <c r="BF2038" s="175">
        <v>100733</v>
      </c>
      <c r="BG2038" s="175"/>
      <c r="BH2038" s="175">
        <v>47649</v>
      </c>
      <c r="BI2038" s="175">
        <v>21700</v>
      </c>
      <c r="BJ2038" s="175">
        <v>1097</v>
      </c>
      <c r="BK2038" s="175">
        <v>14700</v>
      </c>
      <c r="BL2038" s="175">
        <v>13652</v>
      </c>
      <c r="BM2038" s="175">
        <v>15964</v>
      </c>
      <c r="BN2038" s="175">
        <v>329</v>
      </c>
      <c r="BO2038" s="175">
        <v>33291</v>
      </c>
      <c r="BP2038" s="198">
        <f t="shared" si="280"/>
        <v>80940</v>
      </c>
    </row>
    <row r="2039" spans="1:68" s="116" customFormat="1" x14ac:dyDescent="0.15">
      <c r="A2039" s="117">
        <v>4300181001</v>
      </c>
      <c r="B2039" s="118" t="s">
        <v>2953</v>
      </c>
      <c r="C2039" s="118" t="s">
        <v>2954</v>
      </c>
      <c r="D2039" s="118" t="s">
        <v>2955</v>
      </c>
      <c r="E2039" s="118" t="s">
        <v>5218</v>
      </c>
      <c r="F2039" s="120">
        <v>24</v>
      </c>
      <c r="G2039" s="119">
        <v>20155776</v>
      </c>
      <c r="H2039" s="119"/>
      <c r="I2039" s="120" t="s">
        <v>5820</v>
      </c>
      <c r="J2039" s="120">
        <v>109600</v>
      </c>
      <c r="K2039" s="120">
        <v>20155776</v>
      </c>
      <c r="L2039" s="120">
        <v>0.504</v>
      </c>
      <c r="M2039" s="121" t="s">
        <v>5654</v>
      </c>
      <c r="N2039" s="120">
        <v>2</v>
      </c>
      <c r="O2039" s="119">
        <v>160</v>
      </c>
      <c r="P2039" s="119"/>
      <c r="Q2039" s="119"/>
      <c r="R2039" s="120" t="s">
        <v>5655</v>
      </c>
      <c r="S2039" s="120">
        <v>330.8</v>
      </c>
      <c r="T2039" s="120"/>
      <c r="U2039" s="120"/>
      <c r="V2039" s="172">
        <v>7543.6</v>
      </c>
      <c r="W2039" s="172">
        <v>1409.3</v>
      </c>
      <c r="X2039" s="172">
        <v>4469.6000000000004</v>
      </c>
      <c r="Y2039" s="172">
        <v>1416.4</v>
      </c>
      <c r="Z2039" s="172">
        <v>248.3</v>
      </c>
      <c r="AA2039" s="123">
        <v>92019</v>
      </c>
      <c r="AB2039" s="123">
        <v>353475.99999999971</v>
      </c>
      <c r="AC2039" s="123">
        <v>8709.9</v>
      </c>
      <c r="AD2039" s="123"/>
      <c r="AE2039" s="123"/>
      <c r="AF2039" s="123"/>
      <c r="AG2039" s="214"/>
      <c r="AH2039" s="229" t="str">
        <f t="shared" si="275"/>
        <v>b3</v>
      </c>
      <c r="AI2039" s="122"/>
      <c r="AJ2039" s="122"/>
      <c r="AK2039" s="122"/>
      <c r="AL2039" s="122"/>
      <c r="AM2039" s="122"/>
      <c r="AN2039" s="173" t="s">
        <v>3186</v>
      </c>
      <c r="AO2039" s="173" t="s">
        <v>3186</v>
      </c>
      <c r="AP2039" s="173" t="s">
        <v>3186</v>
      </c>
      <c r="AQ2039" s="173" t="s">
        <v>3186</v>
      </c>
      <c r="AR2039" s="173" t="s">
        <v>3186</v>
      </c>
      <c r="AS2039" s="173">
        <v>3</v>
      </c>
      <c r="AT2039" s="173">
        <v>4</v>
      </c>
      <c r="AU2039" s="173">
        <v>4</v>
      </c>
      <c r="AV2039" s="173">
        <v>3</v>
      </c>
      <c r="AW2039" s="173">
        <v>4</v>
      </c>
      <c r="AX2039" s="173">
        <v>3</v>
      </c>
      <c r="AY2039" s="173">
        <v>1</v>
      </c>
      <c r="AZ2039" s="211">
        <f t="shared" si="281"/>
        <v>3</v>
      </c>
      <c r="BA2039" s="211">
        <f t="shared" si="282"/>
        <v>19</v>
      </c>
      <c r="BB2039" s="205">
        <f t="shared" si="276"/>
        <v>811096</v>
      </c>
      <c r="BC2039" s="205">
        <f t="shared" si="277"/>
        <v>811096</v>
      </c>
      <c r="BD2039" s="205">
        <f t="shared" si="278"/>
        <v>0</v>
      </c>
      <c r="BE2039" s="205">
        <f t="shared" si="279"/>
        <v>0</v>
      </c>
      <c r="BF2039" s="175">
        <v>811096</v>
      </c>
      <c r="BG2039" s="175">
        <v>17850</v>
      </c>
      <c r="BH2039" s="175">
        <v>261839</v>
      </c>
      <c r="BI2039" s="175"/>
      <c r="BJ2039" s="175"/>
      <c r="BK2039" s="175">
        <v>164184</v>
      </c>
      <c r="BL2039" s="175">
        <v>104550</v>
      </c>
      <c r="BM2039" s="175">
        <v>76981</v>
      </c>
      <c r="BN2039" s="175">
        <v>89747</v>
      </c>
      <c r="BO2039" s="175">
        <v>95945</v>
      </c>
      <c r="BP2039" s="198">
        <f t="shared" si="280"/>
        <v>357784</v>
      </c>
    </row>
    <row r="2040" spans="1:68" s="116" customFormat="1" x14ac:dyDescent="0.15">
      <c r="A2040" s="117">
        <v>4300281001</v>
      </c>
      <c r="B2040" s="118" t="s">
        <v>2956</v>
      </c>
      <c r="C2040" s="118" t="s">
        <v>2954</v>
      </c>
      <c r="D2040" s="118" t="s">
        <v>2957</v>
      </c>
      <c r="E2040" s="118" t="s">
        <v>5219</v>
      </c>
      <c r="F2040" s="120">
        <v>14</v>
      </c>
      <c r="G2040" s="119">
        <v>2436928</v>
      </c>
      <c r="H2040" s="119"/>
      <c r="I2040" s="120" t="s">
        <v>5820</v>
      </c>
      <c r="J2040" s="120">
        <v>9600</v>
      </c>
      <c r="K2040" s="120">
        <v>2436928</v>
      </c>
      <c r="L2040" s="120">
        <v>0.69499999999999995</v>
      </c>
      <c r="M2040" s="121" t="s">
        <v>5657</v>
      </c>
      <c r="N2040" s="120">
        <v>1</v>
      </c>
      <c r="O2040" s="119">
        <v>230</v>
      </c>
      <c r="P2040" s="119"/>
      <c r="Q2040" s="119"/>
      <c r="R2040" s="120"/>
      <c r="S2040" s="120"/>
      <c r="T2040" s="120"/>
      <c r="U2040" s="120" t="s">
        <v>5689</v>
      </c>
      <c r="V2040" s="172">
        <v>1217.3</v>
      </c>
      <c r="W2040" s="172">
        <v>176.7</v>
      </c>
      <c r="X2040" s="172">
        <v>807</v>
      </c>
      <c r="Y2040" s="172">
        <v>60</v>
      </c>
      <c r="Z2040" s="172">
        <v>173.6</v>
      </c>
      <c r="AA2040" s="123">
        <v>9459.9</v>
      </c>
      <c r="AB2040" s="123"/>
      <c r="AC2040" s="123">
        <v>1721</v>
      </c>
      <c r="AD2040" s="123"/>
      <c r="AE2040" s="123"/>
      <c r="AF2040" s="123"/>
      <c r="AG2040" s="214"/>
      <c r="AH2040" s="229" t="str">
        <f t="shared" si="275"/>
        <v>a3</v>
      </c>
      <c r="AI2040" s="122"/>
      <c r="AJ2040" s="122"/>
      <c r="AK2040" s="122"/>
      <c r="AL2040" s="122"/>
      <c r="AM2040" s="122"/>
      <c r="AN2040" s="173"/>
      <c r="AO2040" s="173"/>
      <c r="AP2040" s="173"/>
      <c r="AQ2040" s="173"/>
      <c r="AR2040" s="173"/>
      <c r="AS2040" s="173">
        <v>2</v>
      </c>
      <c r="AT2040" s="173">
        <v>1</v>
      </c>
      <c r="AU2040" s="173">
        <v>1</v>
      </c>
      <c r="AV2040" s="173">
        <v>1</v>
      </c>
      <c r="AW2040" s="173">
        <v>1</v>
      </c>
      <c r="AX2040" s="173">
        <v>1</v>
      </c>
      <c r="AY2040" s="173"/>
      <c r="AZ2040" s="211">
        <f t="shared" si="281"/>
        <v>2</v>
      </c>
      <c r="BA2040" s="211">
        <f t="shared" si="282"/>
        <v>5</v>
      </c>
      <c r="BB2040" s="205">
        <f t="shared" si="276"/>
        <v>227158</v>
      </c>
      <c r="BC2040" s="205">
        <f t="shared" si="277"/>
        <v>178459</v>
      </c>
      <c r="BD2040" s="205">
        <f t="shared" si="278"/>
        <v>48699</v>
      </c>
      <c r="BE2040" s="205">
        <f t="shared" si="279"/>
        <v>0</v>
      </c>
      <c r="BF2040" s="175">
        <v>178459</v>
      </c>
      <c r="BG2040" s="175"/>
      <c r="BH2040" s="175">
        <v>48699</v>
      </c>
      <c r="BI2040" s="175">
        <v>48699</v>
      </c>
      <c r="BJ2040" s="175"/>
      <c r="BK2040" s="175">
        <v>25209</v>
      </c>
      <c r="BL2040" s="175">
        <v>44318</v>
      </c>
      <c r="BM2040" s="175">
        <v>24162</v>
      </c>
      <c r="BN2040" s="175">
        <v>9721</v>
      </c>
      <c r="BO2040" s="175">
        <v>26350</v>
      </c>
      <c r="BP2040" s="198">
        <f t="shared" si="280"/>
        <v>75049</v>
      </c>
    </row>
    <row r="2041" spans="1:68" s="116" customFormat="1" x14ac:dyDescent="0.15">
      <c r="A2041" s="117">
        <v>4300381001</v>
      </c>
      <c r="B2041" s="118" t="s">
        <v>2958</v>
      </c>
      <c r="C2041" s="118" t="s">
        <v>2954</v>
      </c>
      <c r="D2041" s="118" t="s">
        <v>2959</v>
      </c>
      <c r="E2041" s="118" t="s">
        <v>5220</v>
      </c>
      <c r="F2041" s="120">
        <v>11</v>
      </c>
      <c r="G2041" s="119">
        <v>2217648</v>
      </c>
      <c r="H2041" s="119"/>
      <c r="I2041" s="120" t="s">
        <v>5820</v>
      </c>
      <c r="J2041" s="120">
        <v>13400</v>
      </c>
      <c r="K2041" s="120">
        <v>2407723</v>
      </c>
      <c r="L2041" s="120">
        <v>0.49199999999999999</v>
      </c>
      <c r="M2041" s="121" t="s">
        <v>5654</v>
      </c>
      <c r="N2041" s="120">
        <v>1</v>
      </c>
      <c r="O2041" s="119">
        <v>177</v>
      </c>
      <c r="P2041" s="119">
        <v>47</v>
      </c>
      <c r="Q2041" s="119">
        <v>6.4</v>
      </c>
      <c r="R2041" s="120"/>
      <c r="S2041" s="120"/>
      <c r="T2041" s="120"/>
      <c r="U2041" s="120" t="s">
        <v>5689</v>
      </c>
      <c r="V2041" s="172">
        <v>1481.4</v>
      </c>
      <c r="W2041" s="172">
        <v>257.8</v>
      </c>
      <c r="X2041" s="172">
        <v>890.1</v>
      </c>
      <c r="Y2041" s="172">
        <v>108.7</v>
      </c>
      <c r="Z2041" s="172">
        <v>224.8</v>
      </c>
      <c r="AA2041" s="123">
        <v>13550.1</v>
      </c>
      <c r="AB2041" s="123"/>
      <c r="AC2041" s="123">
        <v>1473</v>
      </c>
      <c r="AD2041" s="123"/>
      <c r="AE2041" s="123"/>
      <c r="AF2041" s="123"/>
      <c r="AG2041" s="214"/>
      <c r="AH2041" s="229" t="str">
        <f t="shared" si="275"/>
        <v>a3</v>
      </c>
      <c r="AI2041" s="122"/>
      <c r="AJ2041" s="122"/>
      <c r="AK2041" s="122"/>
      <c r="AL2041" s="122"/>
      <c r="AM2041" s="122"/>
      <c r="AN2041" s="173" t="s">
        <v>3186</v>
      </c>
      <c r="AO2041" s="173" t="s">
        <v>3186</v>
      </c>
      <c r="AP2041" s="173" t="s">
        <v>3186</v>
      </c>
      <c r="AQ2041" s="173" t="s">
        <v>3186</v>
      </c>
      <c r="AR2041" s="173" t="s">
        <v>3186</v>
      </c>
      <c r="AS2041" s="173">
        <v>2.1</v>
      </c>
      <c r="AT2041" s="173">
        <v>1.7</v>
      </c>
      <c r="AU2041" s="173">
        <v>1.8</v>
      </c>
      <c r="AV2041" s="173">
        <v>1.7</v>
      </c>
      <c r="AW2041" s="173">
        <v>1.8</v>
      </c>
      <c r="AX2041" s="173">
        <v>1.4</v>
      </c>
      <c r="AY2041" s="173">
        <v>1</v>
      </c>
      <c r="AZ2041" s="211">
        <f t="shared" si="281"/>
        <v>2.1</v>
      </c>
      <c r="BA2041" s="211">
        <f t="shared" si="282"/>
        <v>9.4</v>
      </c>
      <c r="BB2041" s="205">
        <f t="shared" si="276"/>
        <v>200878</v>
      </c>
      <c r="BC2041" s="205">
        <f t="shared" si="277"/>
        <v>200878</v>
      </c>
      <c r="BD2041" s="205">
        <f t="shared" si="278"/>
        <v>11609</v>
      </c>
      <c r="BE2041" s="205">
        <f t="shared" si="279"/>
        <v>11609</v>
      </c>
      <c r="BF2041" s="175">
        <v>189269</v>
      </c>
      <c r="BG2041" s="175"/>
      <c r="BH2041" s="175">
        <v>66256</v>
      </c>
      <c r="BI2041" s="175"/>
      <c r="BJ2041" s="175"/>
      <c r="BK2041" s="175">
        <v>27216</v>
      </c>
      <c r="BL2041" s="175">
        <v>4810</v>
      </c>
      <c r="BM2041" s="175">
        <v>20979</v>
      </c>
      <c r="BN2041" s="175">
        <v>12926</v>
      </c>
      <c r="BO2041" s="175">
        <v>68691</v>
      </c>
      <c r="BP2041" s="198">
        <f t="shared" si="280"/>
        <v>134947</v>
      </c>
    </row>
    <row r="2042" spans="1:68" s="116" customFormat="1" x14ac:dyDescent="0.15">
      <c r="A2042" s="117">
        <v>4310001001</v>
      </c>
      <c r="B2042" s="118" t="s">
        <v>679</v>
      </c>
      <c r="C2042" s="118" t="s">
        <v>2954</v>
      </c>
      <c r="D2042" s="118" t="s">
        <v>2960</v>
      </c>
      <c r="E2042" s="118" t="s">
        <v>5221</v>
      </c>
      <c r="F2042" s="120">
        <v>45</v>
      </c>
      <c r="G2042" s="119">
        <v>19848249</v>
      </c>
      <c r="H2042" s="119"/>
      <c r="I2042" s="120" t="s">
        <v>5821</v>
      </c>
      <c r="J2042" s="120">
        <v>64800</v>
      </c>
      <c r="K2042" s="120">
        <v>19848249</v>
      </c>
      <c r="L2042" s="120">
        <v>0.83899999999999997</v>
      </c>
      <c r="M2042" s="121" t="s">
        <v>5654</v>
      </c>
      <c r="N2042" s="120">
        <v>1</v>
      </c>
      <c r="O2042" s="119">
        <v>146</v>
      </c>
      <c r="P2042" s="119">
        <v>35.1</v>
      </c>
      <c r="Q2042" s="119">
        <v>5</v>
      </c>
      <c r="R2042" s="120" t="s">
        <v>5655</v>
      </c>
      <c r="S2042" s="120">
        <v>128.1</v>
      </c>
      <c r="T2042" s="120"/>
      <c r="U2042" s="120"/>
      <c r="V2042" s="172">
        <v>8044.9</v>
      </c>
      <c r="W2042" s="172">
        <v>2304.3000000000002</v>
      </c>
      <c r="X2042" s="172">
        <v>4365.8</v>
      </c>
      <c r="Y2042" s="172">
        <v>1374.8</v>
      </c>
      <c r="Z2042" s="172"/>
      <c r="AA2042" s="123">
        <v>95341</v>
      </c>
      <c r="AB2042" s="123">
        <v>428800.5</v>
      </c>
      <c r="AC2042" s="123">
        <v>7321</v>
      </c>
      <c r="AD2042" s="123"/>
      <c r="AE2042" s="123"/>
      <c r="AF2042" s="123"/>
      <c r="AG2042" s="214"/>
      <c r="AH2042" s="229" t="str">
        <f t="shared" si="275"/>
        <v>a3</v>
      </c>
      <c r="AI2042" s="122"/>
      <c r="AJ2042" s="122"/>
      <c r="AK2042" s="122"/>
      <c r="AL2042" s="122"/>
      <c r="AM2042" s="122"/>
      <c r="AN2042" s="173">
        <v>4</v>
      </c>
      <c r="AO2042" s="173">
        <v>19</v>
      </c>
      <c r="AP2042" s="173">
        <v>2</v>
      </c>
      <c r="AQ2042" s="173">
        <v>2</v>
      </c>
      <c r="AR2042" s="173" t="s">
        <v>3186</v>
      </c>
      <c r="AS2042" s="173" t="s">
        <v>3186</v>
      </c>
      <c r="AT2042" s="173" t="s">
        <v>3186</v>
      </c>
      <c r="AU2042" s="173" t="s">
        <v>3186</v>
      </c>
      <c r="AV2042" s="173" t="s">
        <v>3186</v>
      </c>
      <c r="AW2042" s="173" t="s">
        <v>3186</v>
      </c>
      <c r="AX2042" s="173" t="s">
        <v>3186</v>
      </c>
      <c r="AY2042" s="173" t="s">
        <v>3186</v>
      </c>
      <c r="AZ2042" s="211">
        <f t="shared" si="281"/>
        <v>27</v>
      </c>
      <c r="BA2042" s="211"/>
      <c r="BB2042" s="205">
        <f t="shared" si="276"/>
        <v>678606</v>
      </c>
      <c r="BC2042" s="205">
        <f t="shared" si="277"/>
        <v>678606</v>
      </c>
      <c r="BD2042" s="205">
        <f t="shared" si="278"/>
        <v>0</v>
      </c>
      <c r="BE2042" s="205">
        <f t="shared" si="279"/>
        <v>0</v>
      </c>
      <c r="BF2042" s="175">
        <v>678606</v>
      </c>
      <c r="BG2042" s="175">
        <v>299022</v>
      </c>
      <c r="BH2042" s="175"/>
      <c r="BI2042" s="175"/>
      <c r="BJ2042" s="175"/>
      <c r="BK2042" s="175">
        <v>98325</v>
      </c>
      <c r="BL2042" s="175">
        <v>69701</v>
      </c>
      <c r="BM2042" s="175">
        <v>110834</v>
      </c>
      <c r="BN2042" s="175">
        <v>56690</v>
      </c>
      <c r="BO2042" s="175">
        <v>44034</v>
      </c>
      <c r="BP2042" s="198">
        <f t="shared" si="280"/>
        <v>44034</v>
      </c>
    </row>
    <row r="2043" spans="1:68" s="116" customFormat="1" x14ac:dyDescent="0.15">
      <c r="A2043" s="117">
        <v>4310001002</v>
      </c>
      <c r="B2043" s="118" t="s">
        <v>676</v>
      </c>
      <c r="C2043" s="118" t="s">
        <v>2954</v>
      </c>
      <c r="D2043" s="118" t="s">
        <v>2960</v>
      </c>
      <c r="E2043" s="118" t="s">
        <v>5222</v>
      </c>
      <c r="F2043" s="120">
        <v>41</v>
      </c>
      <c r="G2043" s="119">
        <v>40834083</v>
      </c>
      <c r="H2043" s="119"/>
      <c r="I2043" s="120" t="s">
        <v>5821</v>
      </c>
      <c r="J2043" s="120">
        <v>138300</v>
      </c>
      <c r="K2043" s="120">
        <v>40834083</v>
      </c>
      <c r="L2043" s="120">
        <v>0.80900000000000005</v>
      </c>
      <c r="M2043" s="121" t="s">
        <v>5654</v>
      </c>
      <c r="N2043" s="120">
        <v>1</v>
      </c>
      <c r="O2043" s="119">
        <v>147</v>
      </c>
      <c r="P2043" s="119">
        <v>39.200000000000003</v>
      </c>
      <c r="Q2043" s="119">
        <v>4.5999999999999996</v>
      </c>
      <c r="R2043" s="120" t="s">
        <v>5655</v>
      </c>
      <c r="S2043" s="120">
        <v>253.36680000000001</v>
      </c>
      <c r="T2043" s="120"/>
      <c r="U2043" s="120"/>
      <c r="V2043" s="172">
        <v>10733.481</v>
      </c>
      <c r="W2043" s="172">
        <v>308.05099999999999</v>
      </c>
      <c r="X2043" s="172">
        <v>8145.12</v>
      </c>
      <c r="Y2043" s="172">
        <v>2028.34</v>
      </c>
      <c r="Z2043" s="172">
        <v>251.97</v>
      </c>
      <c r="AA2043" s="123">
        <v>154074.70000000001</v>
      </c>
      <c r="AB2043" s="123">
        <v>510804.96066666814</v>
      </c>
      <c r="AC2043" s="123">
        <v>14473.18754120107</v>
      </c>
      <c r="AD2043" s="123"/>
      <c r="AE2043" s="123"/>
      <c r="AF2043" s="123"/>
      <c r="AG2043" s="214"/>
      <c r="AH2043" s="229" t="str">
        <f t="shared" si="275"/>
        <v>a3</v>
      </c>
      <c r="AI2043" s="122" t="s">
        <v>5401</v>
      </c>
      <c r="AJ2043" s="122" t="s">
        <v>5401</v>
      </c>
      <c r="AK2043" s="122" t="s">
        <v>5401</v>
      </c>
      <c r="AL2043" s="122"/>
      <c r="AM2043" s="122"/>
      <c r="AN2043" s="173">
        <v>6</v>
      </c>
      <c r="AO2043" s="173">
        <v>24</v>
      </c>
      <c r="AP2043" s="173">
        <v>2</v>
      </c>
      <c r="AQ2043" s="173">
        <v>2</v>
      </c>
      <c r="AR2043" s="173">
        <v>1</v>
      </c>
      <c r="AS2043" s="173"/>
      <c r="AT2043" s="173"/>
      <c r="AU2043" s="173"/>
      <c r="AV2043" s="173"/>
      <c r="AW2043" s="173"/>
      <c r="AX2043" s="173"/>
      <c r="AY2043" s="173"/>
      <c r="AZ2043" s="211">
        <f t="shared" si="281"/>
        <v>35</v>
      </c>
      <c r="BA2043" s="211"/>
      <c r="BB2043" s="205">
        <f t="shared" si="276"/>
        <v>710430</v>
      </c>
      <c r="BC2043" s="205">
        <f t="shared" si="277"/>
        <v>710430</v>
      </c>
      <c r="BD2043" s="205">
        <f t="shared" si="278"/>
        <v>0</v>
      </c>
      <c r="BE2043" s="205">
        <f t="shared" si="279"/>
        <v>0</v>
      </c>
      <c r="BF2043" s="175">
        <v>710430</v>
      </c>
      <c r="BG2043" s="175">
        <v>300143</v>
      </c>
      <c r="BH2043" s="175"/>
      <c r="BI2043" s="175"/>
      <c r="BJ2043" s="175"/>
      <c r="BK2043" s="175">
        <v>35860</v>
      </c>
      <c r="BL2043" s="175">
        <v>107166</v>
      </c>
      <c r="BM2043" s="175">
        <v>121883</v>
      </c>
      <c r="BN2043" s="175">
        <v>63779</v>
      </c>
      <c r="BO2043" s="175">
        <v>81599</v>
      </c>
      <c r="BP2043" s="198">
        <f t="shared" si="280"/>
        <v>81599</v>
      </c>
    </row>
    <row r="2044" spans="1:68" s="116" customFormat="1" x14ac:dyDescent="0.15">
      <c r="A2044" s="117">
        <v>4310001003</v>
      </c>
      <c r="B2044" s="118" t="s">
        <v>680</v>
      </c>
      <c r="C2044" s="118" t="s">
        <v>2954</v>
      </c>
      <c r="D2044" s="118" t="s">
        <v>2960</v>
      </c>
      <c r="E2044" s="118" t="s">
        <v>5223</v>
      </c>
      <c r="F2044" s="120">
        <v>26</v>
      </c>
      <c r="G2044" s="119">
        <v>11126086</v>
      </c>
      <c r="H2044" s="119"/>
      <c r="I2044" s="120" t="s">
        <v>5820</v>
      </c>
      <c r="J2044" s="120">
        <v>48300</v>
      </c>
      <c r="K2044" s="120">
        <v>11126622</v>
      </c>
      <c r="L2044" s="120">
        <v>0.63100000000000001</v>
      </c>
      <c r="M2044" s="121" t="s">
        <v>5654</v>
      </c>
      <c r="N2044" s="120">
        <v>1</v>
      </c>
      <c r="O2044" s="119">
        <v>186</v>
      </c>
      <c r="P2044" s="119">
        <v>46.4</v>
      </c>
      <c r="Q2044" s="119">
        <v>5.4</v>
      </c>
      <c r="R2044" s="120" t="s">
        <v>5655</v>
      </c>
      <c r="S2044" s="120">
        <v>85.3</v>
      </c>
      <c r="T2044" s="120"/>
      <c r="U2044" s="120"/>
      <c r="V2044" s="172">
        <v>7141.8</v>
      </c>
      <c r="W2044" s="172"/>
      <c r="X2044" s="172">
        <v>3432.2</v>
      </c>
      <c r="Y2044" s="172">
        <v>1192</v>
      </c>
      <c r="Z2044" s="172">
        <v>2517.6</v>
      </c>
      <c r="AA2044" s="123">
        <v>68465</v>
      </c>
      <c r="AB2044" s="123">
        <v>242765.99999999962</v>
      </c>
      <c r="AC2044" s="123">
        <v>6160</v>
      </c>
      <c r="AD2044" s="123"/>
      <c r="AE2044" s="123"/>
      <c r="AF2044" s="123"/>
      <c r="AG2044" s="214"/>
      <c r="AH2044" s="229" t="str">
        <f t="shared" si="275"/>
        <v>a3</v>
      </c>
      <c r="AI2044" s="122" t="s">
        <v>5401</v>
      </c>
      <c r="AJ2044" s="122" t="s">
        <v>5401</v>
      </c>
      <c r="AK2044" s="122" t="s">
        <v>5401</v>
      </c>
      <c r="AL2044" s="122"/>
      <c r="AM2044" s="122"/>
      <c r="AN2044" s="173">
        <v>8</v>
      </c>
      <c r="AO2044" s="173"/>
      <c r="AP2044" s="173"/>
      <c r="AQ2044" s="173"/>
      <c r="AR2044" s="173"/>
      <c r="AS2044" s="173">
        <v>2</v>
      </c>
      <c r="AT2044" s="173">
        <v>3</v>
      </c>
      <c r="AU2044" s="173">
        <v>6</v>
      </c>
      <c r="AV2044" s="173">
        <v>11</v>
      </c>
      <c r="AW2044" s="173">
        <v>6</v>
      </c>
      <c r="AX2044" s="173">
        <v>2</v>
      </c>
      <c r="AY2044" s="173">
        <v>2</v>
      </c>
      <c r="AZ2044" s="211">
        <f t="shared" si="281"/>
        <v>10</v>
      </c>
      <c r="BA2044" s="211">
        <f t="shared" si="282"/>
        <v>30</v>
      </c>
      <c r="BB2044" s="205">
        <f t="shared" si="276"/>
        <v>832516</v>
      </c>
      <c r="BC2044" s="205">
        <f t="shared" si="277"/>
        <v>693433</v>
      </c>
      <c r="BD2044" s="205">
        <f t="shared" si="278"/>
        <v>166276</v>
      </c>
      <c r="BE2044" s="205">
        <f t="shared" si="279"/>
        <v>27193</v>
      </c>
      <c r="BF2044" s="175">
        <v>666240</v>
      </c>
      <c r="BG2044" s="175">
        <v>71306</v>
      </c>
      <c r="BH2044" s="175">
        <v>264033</v>
      </c>
      <c r="BI2044" s="175">
        <v>139083</v>
      </c>
      <c r="BJ2044" s="175"/>
      <c r="BK2044" s="175">
        <v>16596</v>
      </c>
      <c r="BL2044" s="175">
        <v>45588</v>
      </c>
      <c r="BM2044" s="175">
        <v>91960</v>
      </c>
      <c r="BN2044" s="175">
        <v>81723</v>
      </c>
      <c r="BO2044" s="175">
        <v>122227</v>
      </c>
      <c r="BP2044" s="198">
        <f t="shared" si="280"/>
        <v>386260</v>
      </c>
    </row>
    <row r="2045" spans="1:68" s="116" customFormat="1" x14ac:dyDescent="0.15">
      <c r="A2045" s="117">
        <v>4310001004</v>
      </c>
      <c r="B2045" s="118" t="s">
        <v>1812</v>
      </c>
      <c r="C2045" s="118" t="s">
        <v>2954</v>
      </c>
      <c r="D2045" s="118" t="s">
        <v>2960</v>
      </c>
      <c r="E2045" s="118" t="s">
        <v>5224</v>
      </c>
      <c r="F2045" s="120">
        <v>11</v>
      </c>
      <c r="G2045" s="119">
        <v>4508564</v>
      </c>
      <c r="H2045" s="119"/>
      <c r="I2045" s="120" t="s">
        <v>5820</v>
      </c>
      <c r="J2045" s="120">
        <v>17200</v>
      </c>
      <c r="K2045" s="120">
        <v>4508564</v>
      </c>
      <c r="L2045" s="120">
        <v>0.71799999999999997</v>
      </c>
      <c r="M2045" s="121" t="s">
        <v>5654</v>
      </c>
      <c r="N2045" s="120">
        <v>1</v>
      </c>
      <c r="O2045" s="119">
        <v>116</v>
      </c>
      <c r="P2045" s="119">
        <v>26.8</v>
      </c>
      <c r="Q2045" s="119">
        <v>2.8</v>
      </c>
      <c r="R2045" s="120"/>
      <c r="S2045" s="120"/>
      <c r="T2045" s="120"/>
      <c r="U2045" s="120" t="s">
        <v>5694</v>
      </c>
      <c r="V2045" s="172">
        <v>2934.4</v>
      </c>
      <c r="W2045" s="172">
        <v>714.8</v>
      </c>
      <c r="X2045" s="172">
        <v>1067.0999999999999</v>
      </c>
      <c r="Y2045" s="172">
        <v>617.4</v>
      </c>
      <c r="Z2045" s="172">
        <v>535.1</v>
      </c>
      <c r="AA2045" s="123">
        <v>28102</v>
      </c>
      <c r="AB2045" s="123">
        <v>95438.00000000016</v>
      </c>
      <c r="AC2045" s="123">
        <v>2575</v>
      </c>
      <c r="AD2045" s="123"/>
      <c r="AE2045" s="123"/>
      <c r="AF2045" s="123"/>
      <c r="AG2045" s="214"/>
      <c r="AH2045" s="229" t="str">
        <f t="shared" si="275"/>
        <v>a3</v>
      </c>
      <c r="AI2045" s="122" t="s">
        <v>5401</v>
      </c>
      <c r="AJ2045" s="122" t="s">
        <v>5401</v>
      </c>
      <c r="AK2045" s="122" t="s">
        <v>5401</v>
      </c>
      <c r="AL2045" s="122"/>
      <c r="AM2045" s="122"/>
      <c r="AN2045" s="173">
        <v>3</v>
      </c>
      <c r="AO2045" s="173"/>
      <c r="AP2045" s="173"/>
      <c r="AQ2045" s="173"/>
      <c r="AR2045" s="173"/>
      <c r="AS2045" s="173">
        <v>3</v>
      </c>
      <c r="AT2045" s="173">
        <v>7</v>
      </c>
      <c r="AU2045" s="173">
        <v>7</v>
      </c>
      <c r="AV2045" s="173">
        <v>0.5</v>
      </c>
      <c r="AW2045" s="173">
        <v>0.5</v>
      </c>
      <c r="AX2045" s="173">
        <v>1</v>
      </c>
      <c r="AY2045" s="173"/>
      <c r="AZ2045" s="211">
        <f t="shared" si="281"/>
        <v>6</v>
      </c>
      <c r="BA2045" s="211">
        <f t="shared" si="282"/>
        <v>16</v>
      </c>
      <c r="BB2045" s="205">
        <f t="shared" si="276"/>
        <v>350475</v>
      </c>
      <c r="BC2045" s="205">
        <f t="shared" si="277"/>
        <v>283116</v>
      </c>
      <c r="BD2045" s="205">
        <f t="shared" si="278"/>
        <v>85166</v>
      </c>
      <c r="BE2045" s="205">
        <f t="shared" si="279"/>
        <v>17807</v>
      </c>
      <c r="BF2045" s="175">
        <v>265309</v>
      </c>
      <c r="BG2045" s="175">
        <v>26740</v>
      </c>
      <c r="BH2045" s="175">
        <v>127934</v>
      </c>
      <c r="BI2045" s="175">
        <v>67359</v>
      </c>
      <c r="BJ2045" s="175"/>
      <c r="BK2045" s="175">
        <v>4705</v>
      </c>
      <c r="BL2045" s="175">
        <v>29159</v>
      </c>
      <c r="BM2045" s="175">
        <v>34223</v>
      </c>
      <c r="BN2045" s="175">
        <v>5001</v>
      </c>
      <c r="BO2045" s="175">
        <v>55354</v>
      </c>
      <c r="BP2045" s="198">
        <f t="shared" si="280"/>
        <v>183288</v>
      </c>
    </row>
    <row r="2046" spans="1:68" s="116" customFormat="1" x14ac:dyDescent="0.15">
      <c r="A2046" s="117">
        <v>4310001005</v>
      </c>
      <c r="B2046" s="118" t="s">
        <v>2961</v>
      </c>
      <c r="C2046" s="118" t="s">
        <v>2954</v>
      </c>
      <c r="D2046" s="118" t="s">
        <v>2960</v>
      </c>
      <c r="E2046" s="118" t="s">
        <v>5225</v>
      </c>
      <c r="F2046" s="120">
        <v>15</v>
      </c>
      <c r="G2046" s="119">
        <v>943259</v>
      </c>
      <c r="H2046" s="119"/>
      <c r="I2046" s="120" t="s">
        <v>5820</v>
      </c>
      <c r="J2046" s="120">
        <v>3263</v>
      </c>
      <c r="K2046" s="120">
        <v>943259</v>
      </c>
      <c r="L2046" s="120">
        <v>0.79200000000000004</v>
      </c>
      <c r="M2046" s="121" t="s">
        <v>5657</v>
      </c>
      <c r="N2046" s="120">
        <v>1</v>
      </c>
      <c r="O2046" s="119">
        <v>223</v>
      </c>
      <c r="P2046" s="119">
        <v>54.5</v>
      </c>
      <c r="Q2046" s="119">
        <v>6.3</v>
      </c>
      <c r="R2046" s="120" t="s">
        <v>5655</v>
      </c>
      <c r="S2046" s="120">
        <v>11</v>
      </c>
      <c r="T2046" s="120"/>
      <c r="U2046" s="120"/>
      <c r="V2046" s="172">
        <v>477.99110000000002</v>
      </c>
      <c r="W2046" s="172">
        <v>100</v>
      </c>
      <c r="X2046" s="172">
        <v>297</v>
      </c>
      <c r="Y2046" s="172">
        <v>18.991099999999999</v>
      </c>
      <c r="Z2046" s="172">
        <v>62</v>
      </c>
      <c r="AA2046" s="123">
        <v>4385</v>
      </c>
      <c r="AB2046" s="123"/>
      <c r="AC2046" s="123">
        <v>669.62</v>
      </c>
      <c r="AD2046" s="123"/>
      <c r="AE2046" s="123"/>
      <c r="AF2046" s="123"/>
      <c r="AG2046" s="214"/>
      <c r="AH2046" s="229" t="str">
        <f t="shared" si="275"/>
        <v>a3</v>
      </c>
      <c r="AI2046" s="122"/>
      <c r="AJ2046" s="122"/>
      <c r="AK2046" s="122"/>
      <c r="AL2046" s="122"/>
      <c r="AM2046" s="122"/>
      <c r="AN2046" s="173"/>
      <c r="AO2046" s="173"/>
      <c r="AP2046" s="173"/>
      <c r="AQ2046" s="173"/>
      <c r="AR2046" s="173"/>
      <c r="AS2046" s="173">
        <v>1</v>
      </c>
      <c r="AT2046" s="173">
        <v>0.5</v>
      </c>
      <c r="AU2046" s="173">
        <v>0.5</v>
      </c>
      <c r="AV2046" s="173">
        <v>0.5</v>
      </c>
      <c r="AW2046" s="173">
        <v>0.5</v>
      </c>
      <c r="AX2046" s="173">
        <v>1</v>
      </c>
      <c r="AY2046" s="173"/>
      <c r="AZ2046" s="211">
        <f t="shared" si="281"/>
        <v>1</v>
      </c>
      <c r="BA2046" s="211">
        <f t="shared" si="282"/>
        <v>3</v>
      </c>
      <c r="BB2046" s="205">
        <f t="shared" si="276"/>
        <v>78203</v>
      </c>
      <c r="BC2046" s="205">
        <f t="shared" si="277"/>
        <v>61589</v>
      </c>
      <c r="BD2046" s="205">
        <f t="shared" si="278"/>
        <v>21015</v>
      </c>
      <c r="BE2046" s="205">
        <f t="shared" si="279"/>
        <v>4401</v>
      </c>
      <c r="BF2046" s="175">
        <v>57188</v>
      </c>
      <c r="BG2046" s="175"/>
      <c r="BH2046" s="175">
        <v>33075</v>
      </c>
      <c r="BI2046" s="175">
        <v>16614</v>
      </c>
      <c r="BJ2046" s="175"/>
      <c r="BK2046" s="175">
        <v>1427</v>
      </c>
      <c r="BL2046" s="175">
        <v>8231</v>
      </c>
      <c r="BM2046" s="175">
        <v>8017</v>
      </c>
      <c r="BN2046" s="175">
        <v>170</v>
      </c>
      <c r="BO2046" s="175">
        <v>10669</v>
      </c>
      <c r="BP2046" s="198">
        <f t="shared" si="280"/>
        <v>43744</v>
      </c>
    </row>
    <row r="2047" spans="1:68" s="116" customFormat="1" x14ac:dyDescent="0.15">
      <c r="A2047" s="117">
        <v>4320201001</v>
      </c>
      <c r="B2047" s="118" t="s">
        <v>2962</v>
      </c>
      <c r="C2047" s="118" t="s">
        <v>2954</v>
      </c>
      <c r="D2047" s="118" t="s">
        <v>2963</v>
      </c>
      <c r="E2047" s="118" t="s">
        <v>5226</v>
      </c>
      <c r="F2047" s="120">
        <v>28</v>
      </c>
      <c r="G2047" s="119">
        <v>5431792</v>
      </c>
      <c r="H2047" s="119"/>
      <c r="I2047" s="120" t="s">
        <v>5820</v>
      </c>
      <c r="J2047" s="120">
        <v>20400</v>
      </c>
      <c r="K2047" s="120">
        <v>5431792</v>
      </c>
      <c r="L2047" s="120">
        <v>0.72899999999999998</v>
      </c>
      <c r="M2047" s="121" t="s">
        <v>5654</v>
      </c>
      <c r="N2047" s="120">
        <v>1</v>
      </c>
      <c r="O2047" s="119">
        <v>224</v>
      </c>
      <c r="P2047" s="119">
        <v>35.5</v>
      </c>
      <c r="Q2047" s="119">
        <v>9.58</v>
      </c>
      <c r="R2047" s="120" t="s">
        <v>5655</v>
      </c>
      <c r="S2047" s="120">
        <v>6.8</v>
      </c>
      <c r="T2047" s="120"/>
      <c r="U2047" s="120"/>
      <c r="V2047" s="172">
        <v>2972</v>
      </c>
      <c r="W2047" s="172">
        <v>1832</v>
      </c>
      <c r="X2047" s="172">
        <v>299</v>
      </c>
      <c r="Y2047" s="172">
        <v>329</v>
      </c>
      <c r="Z2047" s="172">
        <v>512</v>
      </c>
      <c r="AA2047" s="123">
        <v>21810</v>
      </c>
      <c r="AB2047" s="123">
        <v>89922.800000000119</v>
      </c>
      <c r="AC2047" s="123">
        <v>2579</v>
      </c>
      <c r="AD2047" s="123"/>
      <c r="AE2047" s="123"/>
      <c r="AF2047" s="123"/>
      <c r="AG2047" s="214"/>
      <c r="AH2047" s="229" t="str">
        <f t="shared" si="275"/>
        <v>a3</v>
      </c>
      <c r="AI2047" s="122"/>
      <c r="AJ2047" s="122"/>
      <c r="AK2047" s="122"/>
      <c r="AL2047" s="122"/>
      <c r="AM2047" s="122"/>
      <c r="AN2047" s="173">
        <v>1</v>
      </c>
      <c r="AO2047" s="173">
        <v>1.2</v>
      </c>
      <c r="AP2047" s="173">
        <v>1.2</v>
      </c>
      <c r="AQ2047" s="173">
        <v>0.6</v>
      </c>
      <c r="AR2047" s="173"/>
      <c r="AS2047" s="173">
        <v>1</v>
      </c>
      <c r="AT2047" s="173">
        <v>5.5</v>
      </c>
      <c r="AU2047" s="173">
        <v>1</v>
      </c>
      <c r="AV2047" s="173">
        <v>5.5</v>
      </c>
      <c r="AW2047" s="173">
        <v>2</v>
      </c>
      <c r="AX2047" s="173">
        <v>2</v>
      </c>
      <c r="AY2047" s="173">
        <v>1</v>
      </c>
      <c r="AZ2047" s="211">
        <f t="shared" si="281"/>
        <v>5</v>
      </c>
      <c r="BA2047" s="211">
        <f t="shared" si="282"/>
        <v>17</v>
      </c>
      <c r="BB2047" s="205">
        <f t="shared" si="276"/>
        <v>369998</v>
      </c>
      <c r="BC2047" s="205">
        <f t="shared" si="277"/>
        <v>293309</v>
      </c>
      <c r="BD2047" s="205">
        <f t="shared" si="278"/>
        <v>79407</v>
      </c>
      <c r="BE2047" s="205">
        <f t="shared" si="279"/>
        <v>2718</v>
      </c>
      <c r="BF2047" s="175">
        <v>290591</v>
      </c>
      <c r="BG2047" s="175">
        <v>25475</v>
      </c>
      <c r="BH2047" s="175">
        <v>115416</v>
      </c>
      <c r="BI2047" s="175">
        <v>68001</v>
      </c>
      <c r="BJ2047" s="175">
        <v>8688</v>
      </c>
      <c r="BK2047" s="175">
        <v>37303</v>
      </c>
      <c r="BL2047" s="175">
        <v>15549</v>
      </c>
      <c r="BM2047" s="175">
        <v>48205</v>
      </c>
      <c r="BN2047" s="175">
        <v>13137</v>
      </c>
      <c r="BO2047" s="175">
        <v>38224</v>
      </c>
      <c r="BP2047" s="198">
        <f t="shared" si="280"/>
        <v>153640</v>
      </c>
    </row>
    <row r="2048" spans="1:68" s="116" customFormat="1" x14ac:dyDescent="0.15">
      <c r="A2048" s="117">
        <v>4320301001</v>
      </c>
      <c r="B2048" s="118" t="s">
        <v>2964</v>
      </c>
      <c r="C2048" s="118" t="s">
        <v>2954</v>
      </c>
      <c r="D2048" s="118" t="s">
        <v>2965</v>
      </c>
      <c r="E2048" s="118" t="s">
        <v>5227</v>
      </c>
      <c r="F2048" s="120">
        <v>31</v>
      </c>
      <c r="G2048" s="119">
        <v>4176424</v>
      </c>
      <c r="H2048" s="119"/>
      <c r="I2048" s="120" t="s">
        <v>5820</v>
      </c>
      <c r="J2048" s="120">
        <v>16500</v>
      </c>
      <c r="K2048" s="120">
        <v>4176424</v>
      </c>
      <c r="L2048" s="120">
        <v>0.69299999999999995</v>
      </c>
      <c r="M2048" s="121" t="s">
        <v>5654</v>
      </c>
      <c r="N2048" s="120">
        <v>1</v>
      </c>
      <c r="O2048" s="119">
        <v>134.80000000000001</v>
      </c>
      <c r="P2048" s="119">
        <v>33.200000000000003</v>
      </c>
      <c r="Q2048" s="119">
        <v>10.45</v>
      </c>
      <c r="R2048" s="120" t="s">
        <v>5655</v>
      </c>
      <c r="S2048" s="120">
        <v>31.62</v>
      </c>
      <c r="T2048" s="120"/>
      <c r="U2048" s="120"/>
      <c r="V2048" s="172">
        <v>1734.1310000000001</v>
      </c>
      <c r="W2048" s="172">
        <v>352.625</v>
      </c>
      <c r="X2048" s="172">
        <v>872.255</v>
      </c>
      <c r="Y2048" s="172">
        <v>230.99299999999999</v>
      </c>
      <c r="Z2048" s="172">
        <v>278.25799999999998</v>
      </c>
      <c r="AA2048" s="123">
        <v>613.9</v>
      </c>
      <c r="AB2048" s="123">
        <v>62005.680000000015</v>
      </c>
      <c r="AC2048" s="123">
        <v>267.08</v>
      </c>
      <c r="AD2048" s="123"/>
      <c r="AE2048" s="123"/>
      <c r="AF2048" s="123"/>
      <c r="AG2048" s="214"/>
      <c r="AH2048" s="229" t="str">
        <f t="shared" si="275"/>
        <v>a3</v>
      </c>
      <c r="AI2048" s="122" t="s">
        <v>5402</v>
      </c>
      <c r="AJ2048" s="122"/>
      <c r="AK2048" s="122" t="s">
        <v>5402</v>
      </c>
      <c r="AL2048" s="122" t="s">
        <v>5402</v>
      </c>
      <c r="AM2048" s="122"/>
      <c r="AN2048" s="173">
        <v>2</v>
      </c>
      <c r="AO2048" s="173" t="s">
        <v>3186</v>
      </c>
      <c r="AP2048" s="173" t="s">
        <v>3186</v>
      </c>
      <c r="AQ2048" s="173" t="s">
        <v>3186</v>
      </c>
      <c r="AR2048" s="173" t="s">
        <v>3186</v>
      </c>
      <c r="AS2048" s="173">
        <v>3</v>
      </c>
      <c r="AT2048" s="173">
        <v>2</v>
      </c>
      <c r="AU2048" s="173">
        <v>1</v>
      </c>
      <c r="AV2048" s="173">
        <v>2</v>
      </c>
      <c r="AW2048" s="173">
        <v>1</v>
      </c>
      <c r="AX2048" s="173">
        <v>1</v>
      </c>
      <c r="AY2048" s="173" t="s">
        <v>3186</v>
      </c>
      <c r="AZ2048" s="211">
        <f t="shared" si="281"/>
        <v>5</v>
      </c>
      <c r="BA2048" s="211">
        <f t="shared" si="282"/>
        <v>7</v>
      </c>
      <c r="BB2048" s="205">
        <f t="shared" si="276"/>
        <v>253709</v>
      </c>
      <c r="BC2048" s="205">
        <f t="shared" si="277"/>
        <v>253709</v>
      </c>
      <c r="BD2048" s="205">
        <f t="shared" si="278"/>
        <v>-10</v>
      </c>
      <c r="BE2048" s="205">
        <f t="shared" si="279"/>
        <v>-10</v>
      </c>
      <c r="BF2048" s="175">
        <v>253719</v>
      </c>
      <c r="BG2048" s="175">
        <v>13236</v>
      </c>
      <c r="BH2048" s="175">
        <v>108872</v>
      </c>
      <c r="BI2048" s="175"/>
      <c r="BJ2048" s="175"/>
      <c r="BK2048" s="175">
        <v>25368</v>
      </c>
      <c r="BL2048" s="175">
        <v>8468</v>
      </c>
      <c r="BM2048" s="175">
        <v>29722</v>
      </c>
      <c r="BN2048" s="175">
        <v>1683</v>
      </c>
      <c r="BO2048" s="175">
        <v>66360</v>
      </c>
      <c r="BP2048" s="198">
        <f t="shared" si="280"/>
        <v>175232</v>
      </c>
    </row>
    <row r="2049" spans="1:68" s="116" customFormat="1" x14ac:dyDescent="0.15">
      <c r="A2049" s="117">
        <v>4320401001</v>
      </c>
      <c r="B2049" s="118" t="s">
        <v>2966</v>
      </c>
      <c r="C2049" s="118" t="s">
        <v>2954</v>
      </c>
      <c r="D2049" s="118" t="s">
        <v>2967</v>
      </c>
      <c r="E2049" s="118" t="s">
        <v>5228</v>
      </c>
      <c r="F2049" s="120">
        <v>40</v>
      </c>
      <c r="G2049" s="119">
        <v>333331</v>
      </c>
      <c r="H2049" s="119"/>
      <c r="I2049" s="120" t="s">
        <v>5820</v>
      </c>
      <c r="J2049" s="120">
        <v>1400</v>
      </c>
      <c r="K2049" s="120">
        <v>333331</v>
      </c>
      <c r="L2049" s="120">
        <v>0.65200000000000002</v>
      </c>
      <c r="M2049" s="121" t="s">
        <v>5654</v>
      </c>
      <c r="N2049" s="120">
        <v>1</v>
      </c>
      <c r="O2049" s="119">
        <v>274</v>
      </c>
      <c r="P2049" s="119">
        <v>42.07</v>
      </c>
      <c r="Q2049" s="119">
        <v>5.1100000000000003</v>
      </c>
      <c r="R2049" s="120" t="s">
        <v>5663</v>
      </c>
      <c r="S2049" s="120">
        <v>0.1</v>
      </c>
      <c r="T2049" s="120"/>
      <c r="U2049" s="120"/>
      <c r="V2049" s="172">
        <v>438</v>
      </c>
      <c r="W2049" s="172"/>
      <c r="X2049" s="172">
        <v>438</v>
      </c>
      <c r="Y2049" s="172"/>
      <c r="Z2049" s="172"/>
      <c r="AA2049" s="123">
        <v>1878</v>
      </c>
      <c r="AB2049" s="123">
        <v>5616</v>
      </c>
      <c r="AC2049" s="123"/>
      <c r="AD2049" s="123"/>
      <c r="AE2049" s="123"/>
      <c r="AF2049" s="123"/>
      <c r="AG2049" s="214"/>
      <c r="AH2049" s="229" t="str">
        <f t="shared" si="275"/>
        <v>a2</v>
      </c>
      <c r="AI2049" s="122"/>
      <c r="AJ2049" s="122"/>
      <c r="AK2049" s="122"/>
      <c r="AL2049" s="122"/>
      <c r="AM2049" s="122"/>
      <c r="AN2049" s="173">
        <v>2</v>
      </c>
      <c r="AO2049" s="173"/>
      <c r="AP2049" s="173"/>
      <c r="AQ2049" s="173"/>
      <c r="AR2049" s="173"/>
      <c r="AS2049" s="173">
        <v>1</v>
      </c>
      <c r="AT2049" s="173">
        <v>0.75</v>
      </c>
      <c r="AU2049" s="173">
        <v>0.75</v>
      </c>
      <c r="AV2049" s="173">
        <v>0.75</v>
      </c>
      <c r="AW2049" s="173">
        <v>0.75</v>
      </c>
      <c r="AX2049" s="173"/>
      <c r="AY2049" s="173"/>
      <c r="AZ2049" s="211">
        <f t="shared" si="281"/>
        <v>3</v>
      </c>
      <c r="BA2049" s="211">
        <f t="shared" si="282"/>
        <v>3</v>
      </c>
      <c r="BB2049" s="205">
        <f t="shared" si="276"/>
        <v>50295</v>
      </c>
      <c r="BC2049" s="205">
        <f t="shared" si="277"/>
        <v>33961</v>
      </c>
      <c r="BD2049" s="205">
        <f t="shared" si="278"/>
        <v>19919</v>
      </c>
      <c r="BE2049" s="205">
        <f t="shared" si="279"/>
        <v>3585</v>
      </c>
      <c r="BF2049" s="175">
        <v>30376</v>
      </c>
      <c r="BG2049" s="175">
        <v>874</v>
      </c>
      <c r="BH2049" s="175">
        <v>19919</v>
      </c>
      <c r="BI2049" s="175">
        <v>16334</v>
      </c>
      <c r="BJ2049" s="175"/>
      <c r="BK2049" s="175">
        <v>1297</v>
      </c>
      <c r="BL2049" s="175">
        <v>537</v>
      </c>
      <c r="BM2049" s="175">
        <v>6063</v>
      </c>
      <c r="BN2049" s="175">
        <v>1059</v>
      </c>
      <c r="BO2049" s="175">
        <v>4212</v>
      </c>
      <c r="BP2049" s="198">
        <f t="shared" si="280"/>
        <v>24131</v>
      </c>
    </row>
    <row r="2050" spans="1:68" s="116" customFormat="1" x14ac:dyDescent="0.15">
      <c r="A2050" s="117">
        <v>4320401002</v>
      </c>
      <c r="B2050" s="118" t="s">
        <v>2968</v>
      </c>
      <c r="C2050" s="118" t="s">
        <v>2954</v>
      </c>
      <c r="D2050" s="118" t="s">
        <v>2967</v>
      </c>
      <c r="E2050" s="118" t="s">
        <v>5229</v>
      </c>
      <c r="F2050" s="120">
        <v>30</v>
      </c>
      <c r="G2050" s="119">
        <v>3806373</v>
      </c>
      <c r="H2050" s="119"/>
      <c r="I2050" s="120" t="s">
        <v>5820</v>
      </c>
      <c r="J2050" s="120">
        <v>16700</v>
      </c>
      <c r="K2050" s="120">
        <v>3806373</v>
      </c>
      <c r="L2050" s="120">
        <v>0.624</v>
      </c>
      <c r="M2050" s="121" t="s">
        <v>5654</v>
      </c>
      <c r="N2050" s="120">
        <v>1</v>
      </c>
      <c r="O2050" s="119">
        <v>201</v>
      </c>
      <c r="P2050" s="119">
        <v>35.5</v>
      </c>
      <c r="Q2050" s="119">
        <v>7.68</v>
      </c>
      <c r="R2050" s="120"/>
      <c r="S2050" s="120"/>
      <c r="T2050" s="120"/>
      <c r="U2050" s="120" t="s">
        <v>5689</v>
      </c>
      <c r="V2050" s="172">
        <v>2445</v>
      </c>
      <c r="W2050" s="172">
        <v>286</v>
      </c>
      <c r="X2050" s="172">
        <v>658</v>
      </c>
      <c r="Y2050" s="172">
        <v>518.6</v>
      </c>
      <c r="Z2050" s="172">
        <v>982.4</v>
      </c>
      <c r="AA2050" s="123">
        <v>18290</v>
      </c>
      <c r="AB2050" s="123">
        <v>79132.200000000055</v>
      </c>
      <c r="AC2050" s="123">
        <v>2524</v>
      </c>
      <c r="AD2050" s="123"/>
      <c r="AE2050" s="123"/>
      <c r="AF2050" s="123"/>
      <c r="AG2050" s="214"/>
      <c r="AH2050" s="229" t="str">
        <f t="shared" si="275"/>
        <v>a3</v>
      </c>
      <c r="AI2050" s="122"/>
      <c r="AJ2050" s="122"/>
      <c r="AK2050" s="122"/>
      <c r="AL2050" s="122"/>
      <c r="AM2050" s="122"/>
      <c r="AN2050" s="173">
        <v>2</v>
      </c>
      <c r="AO2050" s="173"/>
      <c r="AP2050" s="173"/>
      <c r="AQ2050" s="173"/>
      <c r="AR2050" s="173"/>
      <c r="AS2050" s="173">
        <v>2.5</v>
      </c>
      <c r="AT2050" s="173">
        <v>4</v>
      </c>
      <c r="AU2050" s="173">
        <v>3.5</v>
      </c>
      <c r="AV2050" s="173">
        <v>1</v>
      </c>
      <c r="AW2050" s="173">
        <v>2</v>
      </c>
      <c r="AX2050" s="173">
        <v>2</v>
      </c>
      <c r="AY2050" s="173">
        <v>1</v>
      </c>
      <c r="AZ2050" s="211">
        <f t="shared" si="281"/>
        <v>4.5</v>
      </c>
      <c r="BA2050" s="211">
        <f t="shared" si="282"/>
        <v>13.5</v>
      </c>
      <c r="BB2050" s="205">
        <f t="shared" si="276"/>
        <v>316642</v>
      </c>
      <c r="BC2050" s="205">
        <f t="shared" si="277"/>
        <v>227098</v>
      </c>
      <c r="BD2050" s="205">
        <f t="shared" si="278"/>
        <v>109200</v>
      </c>
      <c r="BE2050" s="205">
        <f t="shared" si="279"/>
        <v>19656</v>
      </c>
      <c r="BF2050" s="175">
        <v>207442</v>
      </c>
      <c r="BG2050" s="175">
        <v>10424</v>
      </c>
      <c r="BH2050" s="175">
        <v>109200</v>
      </c>
      <c r="BI2050" s="175">
        <v>89544</v>
      </c>
      <c r="BJ2050" s="175"/>
      <c r="BK2050" s="175">
        <v>32371</v>
      </c>
      <c r="BL2050" s="175">
        <v>11574</v>
      </c>
      <c r="BM2050" s="175">
        <v>32402</v>
      </c>
      <c r="BN2050" s="175">
        <v>7133</v>
      </c>
      <c r="BO2050" s="175">
        <v>23994</v>
      </c>
      <c r="BP2050" s="198">
        <f t="shared" si="280"/>
        <v>133194</v>
      </c>
    </row>
    <row r="2051" spans="1:68" s="116" customFormat="1" x14ac:dyDescent="0.15">
      <c r="A2051" s="117">
        <v>4320401003</v>
      </c>
      <c r="B2051" s="118" t="s">
        <v>2969</v>
      </c>
      <c r="C2051" s="118" t="s">
        <v>2954</v>
      </c>
      <c r="D2051" s="118" t="s">
        <v>2967</v>
      </c>
      <c r="E2051" s="118" t="s">
        <v>5230</v>
      </c>
      <c r="F2051" s="120">
        <v>19</v>
      </c>
      <c r="G2051" s="119">
        <v>244822</v>
      </c>
      <c r="H2051" s="119"/>
      <c r="I2051" s="120" t="s">
        <v>5820</v>
      </c>
      <c r="J2051" s="120">
        <v>1800</v>
      </c>
      <c r="K2051" s="120">
        <v>244822</v>
      </c>
      <c r="L2051" s="120">
        <v>0.373</v>
      </c>
      <c r="M2051" s="121" t="s">
        <v>5654</v>
      </c>
      <c r="N2051" s="120">
        <v>1</v>
      </c>
      <c r="O2051" s="119">
        <v>332</v>
      </c>
      <c r="P2051" s="119">
        <v>44.35</v>
      </c>
      <c r="Q2051" s="119">
        <v>7.25</v>
      </c>
      <c r="R2051" s="120" t="s">
        <v>5663</v>
      </c>
      <c r="S2051" s="120">
        <v>0.1</v>
      </c>
      <c r="T2051" s="120"/>
      <c r="U2051" s="120"/>
      <c r="V2051" s="172">
        <v>305</v>
      </c>
      <c r="W2051" s="172"/>
      <c r="X2051" s="172">
        <v>305</v>
      </c>
      <c r="Y2051" s="172"/>
      <c r="Z2051" s="172"/>
      <c r="AA2051" s="123">
        <v>2187</v>
      </c>
      <c r="AB2051" s="123"/>
      <c r="AC2051" s="123">
        <v>244</v>
      </c>
      <c r="AD2051" s="123"/>
      <c r="AE2051" s="123"/>
      <c r="AF2051" s="123"/>
      <c r="AG2051" s="214"/>
      <c r="AH2051" s="229" t="str">
        <f t="shared" si="275"/>
        <v>a3</v>
      </c>
      <c r="AI2051" s="122"/>
      <c r="AJ2051" s="122"/>
      <c r="AK2051" s="122"/>
      <c r="AL2051" s="122"/>
      <c r="AM2051" s="122"/>
      <c r="AN2051" s="173">
        <v>2</v>
      </c>
      <c r="AO2051" s="173"/>
      <c r="AP2051" s="173"/>
      <c r="AQ2051" s="173"/>
      <c r="AR2051" s="173"/>
      <c r="AS2051" s="173">
        <v>1</v>
      </c>
      <c r="AT2051" s="173">
        <v>0.75</v>
      </c>
      <c r="AU2051" s="173">
        <v>0.75</v>
      </c>
      <c r="AV2051" s="173">
        <v>0.75</v>
      </c>
      <c r="AW2051" s="173">
        <v>0.75</v>
      </c>
      <c r="AX2051" s="173"/>
      <c r="AY2051" s="173"/>
      <c r="AZ2051" s="211">
        <f t="shared" si="281"/>
        <v>3</v>
      </c>
      <c r="BA2051" s="211">
        <f t="shared" si="282"/>
        <v>3</v>
      </c>
      <c r="BB2051" s="205">
        <f t="shared" si="276"/>
        <v>51062</v>
      </c>
      <c r="BC2051" s="205">
        <f t="shared" si="277"/>
        <v>34728</v>
      </c>
      <c r="BD2051" s="205">
        <f t="shared" si="278"/>
        <v>19919</v>
      </c>
      <c r="BE2051" s="205">
        <f t="shared" si="279"/>
        <v>3585</v>
      </c>
      <c r="BF2051" s="175">
        <v>31143</v>
      </c>
      <c r="BG2051" s="175">
        <v>999</v>
      </c>
      <c r="BH2051" s="175">
        <v>19919</v>
      </c>
      <c r="BI2051" s="175">
        <v>16334</v>
      </c>
      <c r="BJ2051" s="175"/>
      <c r="BK2051" s="175">
        <v>1901</v>
      </c>
      <c r="BL2051" s="175">
        <v>1714</v>
      </c>
      <c r="BM2051" s="175">
        <v>4155</v>
      </c>
      <c r="BN2051" s="175">
        <v>1632</v>
      </c>
      <c r="BO2051" s="175">
        <v>4408</v>
      </c>
      <c r="BP2051" s="198">
        <f t="shared" si="280"/>
        <v>24327</v>
      </c>
    </row>
    <row r="2052" spans="1:68" s="116" customFormat="1" x14ac:dyDescent="0.15">
      <c r="A2052" s="117">
        <v>4320501001</v>
      </c>
      <c r="B2052" s="118" t="s">
        <v>2970</v>
      </c>
      <c r="C2052" s="118" t="s">
        <v>2954</v>
      </c>
      <c r="D2052" s="118" t="s">
        <v>2971</v>
      </c>
      <c r="E2052" s="118" t="s">
        <v>5231</v>
      </c>
      <c r="F2052" s="120">
        <v>21</v>
      </c>
      <c r="G2052" s="119">
        <v>1538323</v>
      </c>
      <c r="H2052" s="119"/>
      <c r="I2052" s="120" t="s">
        <v>5820</v>
      </c>
      <c r="J2052" s="120">
        <v>8400</v>
      </c>
      <c r="K2052" s="120">
        <v>1538323</v>
      </c>
      <c r="L2052" s="120">
        <v>0.502</v>
      </c>
      <c r="M2052" s="121" t="s">
        <v>5654</v>
      </c>
      <c r="N2052" s="120">
        <v>1</v>
      </c>
      <c r="O2052" s="119">
        <v>184</v>
      </c>
      <c r="P2052" s="119"/>
      <c r="Q2052" s="119"/>
      <c r="R2052" s="120" t="s">
        <v>5658</v>
      </c>
      <c r="S2052" s="120">
        <v>2.2000000000000002</v>
      </c>
      <c r="T2052" s="120"/>
      <c r="U2052" s="120"/>
      <c r="V2052" s="172">
        <v>846.8</v>
      </c>
      <c r="W2052" s="172">
        <v>254</v>
      </c>
      <c r="X2052" s="172">
        <v>334.1</v>
      </c>
      <c r="Y2052" s="172">
        <v>143.19999999999999</v>
      </c>
      <c r="Z2052" s="172">
        <v>115.5</v>
      </c>
      <c r="AA2052" s="123">
        <v>17181</v>
      </c>
      <c r="AB2052" s="123"/>
      <c r="AC2052" s="123">
        <v>1114</v>
      </c>
      <c r="AD2052" s="123"/>
      <c r="AE2052" s="123"/>
      <c r="AF2052" s="123"/>
      <c r="AG2052" s="214"/>
      <c r="AH2052" s="229" t="str">
        <f t="shared" si="275"/>
        <v>a3</v>
      </c>
      <c r="AI2052" s="122" t="s">
        <v>5402</v>
      </c>
      <c r="AJ2052" s="122" t="s">
        <v>5402</v>
      </c>
      <c r="AK2052" s="122" t="s">
        <v>5402</v>
      </c>
      <c r="AL2052" s="122" t="s">
        <v>5402</v>
      </c>
      <c r="AM2052" s="122" t="s">
        <v>5402</v>
      </c>
      <c r="AN2052" s="173">
        <v>7</v>
      </c>
      <c r="AO2052" s="173"/>
      <c r="AP2052" s="173"/>
      <c r="AQ2052" s="173"/>
      <c r="AR2052" s="173">
        <v>1</v>
      </c>
      <c r="AS2052" s="173">
        <v>2</v>
      </c>
      <c r="AT2052" s="173">
        <v>2</v>
      </c>
      <c r="AU2052" s="173">
        <v>1</v>
      </c>
      <c r="AV2052" s="173">
        <v>1</v>
      </c>
      <c r="AW2052" s="173">
        <v>1</v>
      </c>
      <c r="AX2052" s="173">
        <v>1</v>
      </c>
      <c r="AY2052" s="173"/>
      <c r="AZ2052" s="211">
        <f t="shared" si="281"/>
        <v>10</v>
      </c>
      <c r="BA2052" s="211">
        <f t="shared" si="282"/>
        <v>6</v>
      </c>
      <c r="BB2052" s="205">
        <f t="shared" si="276"/>
        <v>87667</v>
      </c>
      <c r="BC2052" s="205">
        <f t="shared" si="277"/>
        <v>87667</v>
      </c>
      <c r="BD2052" s="205">
        <f t="shared" si="278"/>
        <v>0</v>
      </c>
      <c r="BE2052" s="205">
        <f t="shared" si="279"/>
        <v>0</v>
      </c>
      <c r="BF2052" s="175">
        <v>87667</v>
      </c>
      <c r="BG2052" s="175">
        <v>6280</v>
      </c>
      <c r="BH2052" s="175">
        <v>66207</v>
      </c>
      <c r="BI2052" s="175"/>
      <c r="BJ2052" s="175"/>
      <c r="BK2052" s="175">
        <v>15071</v>
      </c>
      <c r="BL2052" s="175">
        <v>93</v>
      </c>
      <c r="BM2052" s="175"/>
      <c r="BN2052" s="175"/>
      <c r="BO2052" s="175">
        <v>16</v>
      </c>
      <c r="BP2052" s="198">
        <f t="shared" si="280"/>
        <v>66223</v>
      </c>
    </row>
    <row r="2053" spans="1:68" s="116" customFormat="1" x14ac:dyDescent="0.15">
      <c r="A2053" s="117">
        <v>4320601001</v>
      </c>
      <c r="B2053" s="118" t="s">
        <v>2972</v>
      </c>
      <c r="C2053" s="118" t="s">
        <v>2954</v>
      </c>
      <c r="D2053" s="118" t="s">
        <v>2973</v>
      </c>
      <c r="E2053" s="118" t="s">
        <v>5232</v>
      </c>
      <c r="F2053" s="120">
        <v>32</v>
      </c>
      <c r="G2053" s="119">
        <v>4000759</v>
      </c>
      <c r="H2053" s="119"/>
      <c r="I2053" s="120" t="s">
        <v>5821</v>
      </c>
      <c r="J2053" s="120">
        <v>19200</v>
      </c>
      <c r="K2053" s="120">
        <v>4440021</v>
      </c>
      <c r="L2053" s="120">
        <v>0.63400000000000001</v>
      </c>
      <c r="M2053" s="121" t="s">
        <v>5654</v>
      </c>
      <c r="N2053" s="120">
        <v>1</v>
      </c>
      <c r="O2053" s="119">
        <v>287</v>
      </c>
      <c r="P2053" s="119">
        <v>42.7</v>
      </c>
      <c r="Q2053" s="119">
        <v>4.51</v>
      </c>
      <c r="R2053" s="120" t="s">
        <v>5655</v>
      </c>
      <c r="S2053" s="120">
        <v>29.2</v>
      </c>
      <c r="T2053" s="120"/>
      <c r="U2053" s="120"/>
      <c r="V2053" s="172">
        <v>2089.8000000000002</v>
      </c>
      <c r="W2053" s="172">
        <v>8.4</v>
      </c>
      <c r="X2053" s="172">
        <v>1611</v>
      </c>
      <c r="Y2053" s="172">
        <v>368.3</v>
      </c>
      <c r="Z2053" s="172">
        <v>102.1</v>
      </c>
      <c r="AA2053" s="123">
        <v>19375</v>
      </c>
      <c r="AB2053" s="123">
        <v>79978.200000000128</v>
      </c>
      <c r="AC2053" s="123">
        <v>1669</v>
      </c>
      <c r="AD2053" s="123"/>
      <c r="AE2053" s="123"/>
      <c r="AF2053" s="123"/>
      <c r="AG2053" s="214"/>
      <c r="AH2053" s="229" t="str">
        <f t="shared" ref="AH2053:AH2116" si="283">IF(N2053=1,IF(AG2053&gt;0,"a4",IF(AC2053&gt;0,"a3",IF(AA2053&gt;0,"a2","a1"))),IF(AG2053&gt;0,"b4",IF(AC2053&gt;0,"b3",IF(AA2053&gt;0,"b2","b1"))))</f>
        <v>a3</v>
      </c>
      <c r="AI2053" s="122" t="s">
        <v>5401</v>
      </c>
      <c r="AJ2053" s="122" t="s">
        <v>5401</v>
      </c>
      <c r="AK2053" s="122" t="s">
        <v>5401</v>
      </c>
      <c r="AL2053" s="122" t="s">
        <v>5401</v>
      </c>
      <c r="AM2053" s="122" t="s">
        <v>5401</v>
      </c>
      <c r="AN2053" s="173"/>
      <c r="AO2053" s="173"/>
      <c r="AP2053" s="173"/>
      <c r="AQ2053" s="173"/>
      <c r="AR2053" s="173"/>
      <c r="AS2053" s="173">
        <v>1</v>
      </c>
      <c r="AT2053" s="173">
        <v>3</v>
      </c>
      <c r="AU2053" s="173">
        <v>2</v>
      </c>
      <c r="AV2053" s="173">
        <v>3</v>
      </c>
      <c r="AW2053" s="173">
        <v>2</v>
      </c>
      <c r="AX2053" s="173">
        <v>2</v>
      </c>
      <c r="AY2053" s="173">
        <v>1</v>
      </c>
      <c r="AZ2053" s="211">
        <f t="shared" si="281"/>
        <v>1</v>
      </c>
      <c r="BA2053" s="211">
        <f t="shared" si="282"/>
        <v>13</v>
      </c>
      <c r="BB2053" s="205">
        <f t="shared" ref="BB2053:BB2116" si="284">SUM(BG2053:BO2053)</f>
        <v>208471</v>
      </c>
      <c r="BC2053" s="205">
        <f t="shared" ref="BC2053:BC2116" si="285">BG2053+BH2053+BK2053+BL2053+BM2053+BN2053+BO2053</f>
        <v>141132</v>
      </c>
      <c r="BD2053" s="205">
        <f t="shared" ref="BD2053:BD2116" si="286">BB2053-BF2053</f>
        <v>71073</v>
      </c>
      <c r="BE2053" s="205">
        <f t="shared" ref="BE2053:BE2116" si="287">BC2053-BF2053</f>
        <v>3734</v>
      </c>
      <c r="BF2053" s="175">
        <v>137398</v>
      </c>
      <c r="BG2053" s="175"/>
      <c r="BH2053" s="175">
        <v>74605</v>
      </c>
      <c r="BI2053" s="175">
        <v>65177</v>
      </c>
      <c r="BJ2053" s="175">
        <v>2162</v>
      </c>
      <c r="BK2053" s="175">
        <v>28674</v>
      </c>
      <c r="BL2053" s="175">
        <v>2826</v>
      </c>
      <c r="BM2053" s="175">
        <v>29622</v>
      </c>
      <c r="BN2053" s="175"/>
      <c r="BO2053" s="175">
        <v>5405</v>
      </c>
      <c r="BP2053" s="198">
        <f t="shared" ref="BP2053:BP2116" si="288">BH2053+BO2053</f>
        <v>80010</v>
      </c>
    </row>
    <row r="2054" spans="1:68" s="116" customFormat="1" x14ac:dyDescent="0.15">
      <c r="A2054" s="117">
        <v>4320801001</v>
      </c>
      <c r="B2054" s="118" t="s">
        <v>2974</v>
      </c>
      <c r="C2054" s="118" t="s">
        <v>2954</v>
      </c>
      <c r="D2054" s="118" t="s">
        <v>2975</v>
      </c>
      <c r="E2054" s="118" t="s">
        <v>5233</v>
      </c>
      <c r="F2054" s="120">
        <v>38</v>
      </c>
      <c r="G2054" s="119">
        <v>6080496</v>
      </c>
      <c r="H2054" s="119">
        <v>634054</v>
      </c>
      <c r="I2054" s="120" t="s">
        <v>5821</v>
      </c>
      <c r="J2054" s="120">
        <v>24600</v>
      </c>
      <c r="K2054" s="120">
        <v>6714550</v>
      </c>
      <c r="L2054" s="120">
        <v>0.748</v>
      </c>
      <c r="M2054" s="121" t="s">
        <v>5654</v>
      </c>
      <c r="N2054" s="120">
        <v>1</v>
      </c>
      <c r="O2054" s="119">
        <v>15.6</v>
      </c>
      <c r="P2054" s="119">
        <v>23</v>
      </c>
      <c r="Q2054" s="119">
        <v>2.5</v>
      </c>
      <c r="R2054" s="120" t="s">
        <v>5655</v>
      </c>
      <c r="S2054" s="120">
        <v>29.1</v>
      </c>
      <c r="T2054" s="120"/>
      <c r="U2054" s="120"/>
      <c r="V2054" s="172">
        <v>2972</v>
      </c>
      <c r="W2054" s="172"/>
      <c r="X2054" s="172"/>
      <c r="Y2054" s="172"/>
      <c r="Z2054" s="172">
        <v>2972</v>
      </c>
      <c r="AA2054" s="123">
        <v>12076.8</v>
      </c>
      <c r="AB2054" s="123">
        <v>45915.57999999998</v>
      </c>
      <c r="AC2054" s="123">
        <v>535.9</v>
      </c>
      <c r="AD2054" s="123"/>
      <c r="AE2054" s="123"/>
      <c r="AF2054" s="123"/>
      <c r="AG2054" s="214"/>
      <c r="AH2054" s="229" t="str">
        <f t="shared" si="283"/>
        <v>a3</v>
      </c>
      <c r="AI2054" s="122" t="s">
        <v>5401</v>
      </c>
      <c r="AJ2054" s="122"/>
      <c r="AK2054" s="122" t="s">
        <v>5401</v>
      </c>
      <c r="AL2054" s="122" t="s">
        <v>5401</v>
      </c>
      <c r="AM2054" s="122" t="s">
        <v>5401</v>
      </c>
      <c r="AN2054" s="173"/>
      <c r="AO2054" s="173"/>
      <c r="AP2054" s="173"/>
      <c r="AQ2054" s="173"/>
      <c r="AR2054" s="173"/>
      <c r="AS2054" s="173">
        <v>3</v>
      </c>
      <c r="AT2054" s="173">
        <v>1</v>
      </c>
      <c r="AU2054" s="173">
        <v>2</v>
      </c>
      <c r="AV2054" s="173">
        <v>1</v>
      </c>
      <c r="AW2054" s="173">
        <v>2</v>
      </c>
      <c r="AX2054" s="173">
        <v>2</v>
      </c>
      <c r="AY2054" s="173">
        <v>3</v>
      </c>
      <c r="AZ2054" s="211">
        <f t="shared" ref="AZ2054:AZ2117" si="289">SUBTOTAL(9,AN2054:AS2054)</f>
        <v>3</v>
      </c>
      <c r="BA2054" s="211">
        <f t="shared" ref="BA2054:BA2117" si="290">SUBTOTAL(9,AT2054:AY2054)</f>
        <v>11</v>
      </c>
      <c r="BB2054" s="205">
        <f t="shared" si="284"/>
        <v>230585</v>
      </c>
      <c r="BC2054" s="205">
        <f t="shared" si="285"/>
        <v>185439</v>
      </c>
      <c r="BD2054" s="205">
        <f t="shared" si="286"/>
        <v>45146</v>
      </c>
      <c r="BE2054" s="205">
        <f t="shared" si="287"/>
        <v>0</v>
      </c>
      <c r="BF2054" s="175">
        <v>185439</v>
      </c>
      <c r="BG2054" s="175">
        <v>7821</v>
      </c>
      <c r="BH2054" s="175">
        <v>96406</v>
      </c>
      <c r="BI2054" s="175">
        <v>39958</v>
      </c>
      <c r="BJ2054" s="175">
        <v>5188</v>
      </c>
      <c r="BK2054" s="175">
        <v>4451</v>
      </c>
      <c r="BL2054" s="175">
        <v>21463</v>
      </c>
      <c r="BM2054" s="175">
        <v>37628</v>
      </c>
      <c r="BN2054" s="175">
        <v>13497</v>
      </c>
      <c r="BO2054" s="175">
        <v>4173</v>
      </c>
      <c r="BP2054" s="198">
        <f t="shared" si="288"/>
        <v>100579</v>
      </c>
    </row>
    <row r="2055" spans="1:68" s="116" customFormat="1" x14ac:dyDescent="0.15">
      <c r="A2055" s="117">
        <v>4321001001</v>
      </c>
      <c r="B2055" s="118" t="s">
        <v>2976</v>
      </c>
      <c r="C2055" s="118" t="s">
        <v>2954</v>
      </c>
      <c r="D2055" s="118" t="s">
        <v>2977</v>
      </c>
      <c r="E2055" s="118" t="s">
        <v>5234</v>
      </c>
      <c r="F2055" s="120">
        <v>30</v>
      </c>
      <c r="G2055" s="119">
        <v>3206343</v>
      </c>
      <c r="H2055" s="119"/>
      <c r="I2055" s="120" t="s">
        <v>5820</v>
      </c>
      <c r="J2055" s="120">
        <v>15900</v>
      </c>
      <c r="K2055" s="120">
        <v>3206343</v>
      </c>
      <c r="L2055" s="120">
        <v>0.55200000000000005</v>
      </c>
      <c r="M2055" s="121" t="s">
        <v>5654</v>
      </c>
      <c r="N2055" s="120">
        <v>1</v>
      </c>
      <c r="O2055" s="119">
        <v>120</v>
      </c>
      <c r="P2055" s="119">
        <v>26</v>
      </c>
      <c r="Q2055" s="119">
        <v>3.7</v>
      </c>
      <c r="R2055" s="120" t="s">
        <v>5655</v>
      </c>
      <c r="S2055" s="120">
        <v>1.9</v>
      </c>
      <c r="T2055" s="120"/>
      <c r="U2055" s="120"/>
      <c r="V2055" s="172">
        <v>1613.6</v>
      </c>
      <c r="W2055" s="172">
        <v>180.1</v>
      </c>
      <c r="X2055" s="172">
        <v>1199.5</v>
      </c>
      <c r="Y2055" s="172">
        <v>121.7</v>
      </c>
      <c r="Z2055" s="172">
        <v>112.3</v>
      </c>
      <c r="AA2055" s="123">
        <v>11388</v>
      </c>
      <c r="AB2055" s="123">
        <v>24141</v>
      </c>
      <c r="AC2055" s="123">
        <v>1125</v>
      </c>
      <c r="AD2055" s="123">
        <v>161</v>
      </c>
      <c r="AE2055" s="123"/>
      <c r="AF2055" s="123"/>
      <c r="AG2055" s="214">
        <f t="shared" ref="AG2055:AG2111" si="291">SUM(AD2055:AF2055)</f>
        <v>161</v>
      </c>
      <c r="AH2055" s="229" t="str">
        <f t="shared" si="283"/>
        <v>a4</v>
      </c>
      <c r="AI2055" s="122"/>
      <c r="AJ2055" s="122"/>
      <c r="AK2055" s="122"/>
      <c r="AL2055" s="122"/>
      <c r="AM2055" s="122"/>
      <c r="AN2055" s="173">
        <v>1.5</v>
      </c>
      <c r="AO2055" s="173">
        <v>0.5</v>
      </c>
      <c r="AP2055" s="173">
        <v>0.5</v>
      </c>
      <c r="AQ2055" s="173">
        <v>0.5</v>
      </c>
      <c r="AR2055" s="173"/>
      <c r="AS2055" s="173">
        <v>1</v>
      </c>
      <c r="AT2055" s="173">
        <v>2</v>
      </c>
      <c r="AU2055" s="173">
        <v>2</v>
      </c>
      <c r="AV2055" s="173">
        <v>2</v>
      </c>
      <c r="AW2055" s="173">
        <v>2</v>
      </c>
      <c r="AX2055" s="173"/>
      <c r="AY2055" s="173">
        <v>0.8</v>
      </c>
      <c r="AZ2055" s="211">
        <f t="shared" si="289"/>
        <v>4</v>
      </c>
      <c r="BA2055" s="211">
        <f t="shared" si="290"/>
        <v>8.8000000000000007</v>
      </c>
      <c r="BB2055" s="205">
        <f t="shared" si="284"/>
        <v>141823</v>
      </c>
      <c r="BC2055" s="205">
        <f t="shared" si="285"/>
        <v>109528</v>
      </c>
      <c r="BD2055" s="205">
        <f t="shared" si="286"/>
        <v>33587</v>
      </c>
      <c r="BE2055" s="205">
        <f t="shared" si="287"/>
        <v>1292</v>
      </c>
      <c r="BF2055" s="175">
        <v>108236</v>
      </c>
      <c r="BG2055" s="175">
        <v>14291</v>
      </c>
      <c r="BH2055" s="175">
        <v>54612</v>
      </c>
      <c r="BI2055" s="175">
        <v>32295</v>
      </c>
      <c r="BJ2055" s="175"/>
      <c r="BK2055" s="175">
        <v>1556</v>
      </c>
      <c r="BL2055" s="175">
        <v>4317</v>
      </c>
      <c r="BM2055" s="175">
        <v>19651</v>
      </c>
      <c r="BN2055" s="175">
        <v>9568</v>
      </c>
      <c r="BO2055" s="175">
        <v>5533</v>
      </c>
      <c r="BP2055" s="198">
        <f t="shared" si="288"/>
        <v>60145</v>
      </c>
    </row>
    <row r="2056" spans="1:68" s="116" customFormat="1" x14ac:dyDescent="0.15">
      <c r="A2056" s="117">
        <v>4321002002</v>
      </c>
      <c r="B2056" s="118" t="s">
        <v>2978</v>
      </c>
      <c r="C2056" s="118" t="s">
        <v>2954</v>
      </c>
      <c r="D2056" s="118" t="s">
        <v>2977</v>
      </c>
      <c r="E2056" s="118" t="s">
        <v>5235</v>
      </c>
      <c r="F2056" s="120">
        <v>14</v>
      </c>
      <c r="G2056" s="119">
        <v>791771</v>
      </c>
      <c r="H2056" s="119"/>
      <c r="I2056" s="120" t="s">
        <v>5820</v>
      </c>
      <c r="J2056" s="120">
        <v>3340</v>
      </c>
      <c r="K2056" s="120">
        <v>791771</v>
      </c>
      <c r="L2056" s="120">
        <v>0.64900000000000002</v>
      </c>
      <c r="M2056" s="121" t="s">
        <v>5657</v>
      </c>
      <c r="N2056" s="120">
        <v>1</v>
      </c>
      <c r="O2056" s="119">
        <v>130</v>
      </c>
      <c r="P2056" s="119">
        <v>29</v>
      </c>
      <c r="Q2056" s="119">
        <v>3</v>
      </c>
      <c r="R2056" s="120" t="s">
        <v>5660</v>
      </c>
      <c r="S2056" s="120">
        <v>0.8</v>
      </c>
      <c r="T2056" s="120"/>
      <c r="U2056" s="120"/>
      <c r="V2056" s="172">
        <v>627.9</v>
      </c>
      <c r="W2056" s="172">
        <v>73.5</v>
      </c>
      <c r="X2056" s="172">
        <v>367.1</v>
      </c>
      <c r="Y2056" s="172">
        <v>46.6</v>
      </c>
      <c r="Z2056" s="172">
        <v>140.69999999999999</v>
      </c>
      <c r="AA2056" s="123">
        <v>8392</v>
      </c>
      <c r="AB2056" s="123"/>
      <c r="AC2056" s="123">
        <v>653</v>
      </c>
      <c r="AD2056" s="123"/>
      <c r="AE2056" s="123"/>
      <c r="AF2056" s="123"/>
      <c r="AG2056" s="214"/>
      <c r="AH2056" s="229" t="str">
        <f t="shared" si="283"/>
        <v>a3</v>
      </c>
      <c r="AI2056" s="122"/>
      <c r="AJ2056" s="122"/>
      <c r="AK2056" s="122"/>
      <c r="AL2056" s="122"/>
      <c r="AM2056" s="122"/>
      <c r="AN2056" s="173"/>
      <c r="AO2056" s="173"/>
      <c r="AP2056" s="173"/>
      <c r="AQ2056" s="173"/>
      <c r="AR2056" s="173"/>
      <c r="AS2056" s="173"/>
      <c r="AT2056" s="173"/>
      <c r="AU2056" s="173">
        <v>0.6</v>
      </c>
      <c r="AV2056" s="173"/>
      <c r="AW2056" s="173">
        <v>0.6</v>
      </c>
      <c r="AX2056" s="173"/>
      <c r="AY2056" s="173"/>
      <c r="AZ2056" s="211">
        <f t="shared" si="289"/>
        <v>0</v>
      </c>
      <c r="BA2056" s="211">
        <f t="shared" si="290"/>
        <v>1.2</v>
      </c>
      <c r="BB2056" s="205">
        <f t="shared" si="284"/>
        <v>63524</v>
      </c>
      <c r="BC2056" s="205">
        <f t="shared" si="285"/>
        <v>51405</v>
      </c>
      <c r="BD2056" s="205">
        <f t="shared" si="286"/>
        <v>12559</v>
      </c>
      <c r="BE2056" s="205">
        <f t="shared" si="287"/>
        <v>440</v>
      </c>
      <c r="BF2056" s="175">
        <v>50965</v>
      </c>
      <c r="BG2056" s="175"/>
      <c r="BH2056" s="175">
        <v>24906</v>
      </c>
      <c r="BI2056" s="175">
        <v>12119</v>
      </c>
      <c r="BJ2056" s="175"/>
      <c r="BK2056" s="175">
        <v>9640</v>
      </c>
      <c r="BL2056" s="175">
        <v>4684</v>
      </c>
      <c r="BM2056" s="175">
        <v>8487</v>
      </c>
      <c r="BN2056" s="175">
        <v>1573</v>
      </c>
      <c r="BO2056" s="175">
        <v>2115</v>
      </c>
      <c r="BP2056" s="198">
        <f t="shared" si="288"/>
        <v>27021</v>
      </c>
    </row>
    <row r="2057" spans="1:68" s="116" customFormat="1" x14ac:dyDescent="0.15">
      <c r="A2057" s="117">
        <v>4321002003</v>
      </c>
      <c r="B2057" s="118" t="s">
        <v>2979</v>
      </c>
      <c r="C2057" s="118" t="s">
        <v>2954</v>
      </c>
      <c r="D2057" s="118" t="s">
        <v>2977</v>
      </c>
      <c r="E2057" s="118" t="s">
        <v>5236</v>
      </c>
      <c r="F2057" s="120">
        <v>10</v>
      </c>
      <c r="G2057" s="119">
        <v>312629</v>
      </c>
      <c r="H2057" s="119"/>
      <c r="I2057" s="120" t="s">
        <v>5820</v>
      </c>
      <c r="J2057" s="120">
        <v>1470</v>
      </c>
      <c r="K2057" s="120">
        <v>312629</v>
      </c>
      <c r="L2057" s="120">
        <v>0.58299999999999996</v>
      </c>
      <c r="M2057" s="121" t="s">
        <v>5657</v>
      </c>
      <c r="N2057" s="120">
        <v>1</v>
      </c>
      <c r="O2057" s="119">
        <v>170</v>
      </c>
      <c r="P2057" s="119">
        <v>39</v>
      </c>
      <c r="Q2057" s="119">
        <v>4.9000000000000004</v>
      </c>
      <c r="R2057" s="120" t="s">
        <v>5660</v>
      </c>
      <c r="S2057" s="120">
        <v>0.4</v>
      </c>
      <c r="T2057" s="120"/>
      <c r="U2057" s="120"/>
      <c r="V2057" s="172">
        <v>411.8</v>
      </c>
      <c r="W2057" s="172"/>
      <c r="X2057" s="172"/>
      <c r="Y2057" s="172"/>
      <c r="Z2057" s="172">
        <v>411.8</v>
      </c>
      <c r="AA2057" s="123">
        <v>1250</v>
      </c>
      <c r="AB2057" s="123"/>
      <c r="AC2057" s="123">
        <v>110</v>
      </c>
      <c r="AD2057" s="123"/>
      <c r="AE2057" s="123"/>
      <c r="AF2057" s="123"/>
      <c r="AG2057" s="214"/>
      <c r="AH2057" s="229" t="str">
        <f t="shared" si="283"/>
        <v>a3</v>
      </c>
      <c r="AI2057" s="122"/>
      <c r="AJ2057" s="122"/>
      <c r="AK2057" s="122"/>
      <c r="AL2057" s="122"/>
      <c r="AM2057" s="122"/>
      <c r="AN2057" s="173"/>
      <c r="AO2057" s="173"/>
      <c r="AP2057" s="173"/>
      <c r="AQ2057" s="173"/>
      <c r="AR2057" s="173"/>
      <c r="AS2057" s="173"/>
      <c r="AT2057" s="173">
        <v>0.5</v>
      </c>
      <c r="AU2057" s="173">
        <v>0.5</v>
      </c>
      <c r="AV2057" s="173"/>
      <c r="AW2057" s="173"/>
      <c r="AX2057" s="173">
        <v>1</v>
      </c>
      <c r="AY2057" s="173">
        <v>1</v>
      </c>
      <c r="AZ2057" s="211">
        <f t="shared" si="289"/>
        <v>0</v>
      </c>
      <c r="BA2057" s="211">
        <f t="shared" si="290"/>
        <v>3</v>
      </c>
      <c r="BB2057" s="205">
        <f t="shared" si="284"/>
        <v>26644</v>
      </c>
      <c r="BC2057" s="205">
        <f t="shared" si="285"/>
        <v>22179</v>
      </c>
      <c r="BD2057" s="205">
        <f t="shared" si="286"/>
        <v>4643</v>
      </c>
      <c r="BE2057" s="205">
        <f t="shared" si="287"/>
        <v>178</v>
      </c>
      <c r="BF2057" s="175">
        <v>22001</v>
      </c>
      <c r="BG2057" s="175"/>
      <c r="BH2057" s="175">
        <v>8106</v>
      </c>
      <c r="BI2057" s="175">
        <v>4465</v>
      </c>
      <c r="BJ2057" s="175"/>
      <c r="BK2057" s="175">
        <v>1862</v>
      </c>
      <c r="BL2057" s="175">
        <v>2212</v>
      </c>
      <c r="BM2057" s="175">
        <v>7636</v>
      </c>
      <c r="BN2057" s="175">
        <v>882</v>
      </c>
      <c r="BO2057" s="175">
        <v>1481</v>
      </c>
      <c r="BP2057" s="198">
        <f t="shared" si="288"/>
        <v>9587</v>
      </c>
    </row>
    <row r="2058" spans="1:68" s="116" customFormat="1" x14ac:dyDescent="0.15">
      <c r="A2058" s="117">
        <v>4321101001</v>
      </c>
      <c r="B2058" s="118" t="s">
        <v>2980</v>
      </c>
      <c r="C2058" s="118" t="s">
        <v>2954</v>
      </c>
      <c r="D2058" s="118" t="s">
        <v>2981</v>
      </c>
      <c r="E2058" s="118" t="s">
        <v>5237</v>
      </c>
      <c r="F2058" s="120">
        <v>33</v>
      </c>
      <c r="G2058" s="119">
        <v>4141040</v>
      </c>
      <c r="H2058" s="119"/>
      <c r="I2058" s="120" t="s">
        <v>5820</v>
      </c>
      <c r="J2058" s="120">
        <v>15375</v>
      </c>
      <c r="K2058" s="120">
        <v>4141040</v>
      </c>
      <c r="L2058" s="120">
        <v>0.73799999999999999</v>
      </c>
      <c r="M2058" s="121" t="s">
        <v>5654</v>
      </c>
      <c r="N2058" s="120">
        <v>1</v>
      </c>
      <c r="O2058" s="119">
        <v>172.9</v>
      </c>
      <c r="P2058" s="119"/>
      <c r="Q2058" s="119"/>
      <c r="R2058" s="120" t="s">
        <v>5655</v>
      </c>
      <c r="S2058" s="120">
        <v>3.9</v>
      </c>
      <c r="T2058" s="120"/>
      <c r="U2058" s="120"/>
      <c r="V2058" s="172">
        <v>2421</v>
      </c>
      <c r="W2058" s="172">
        <v>331.9</v>
      </c>
      <c r="X2058" s="172">
        <v>1564</v>
      </c>
      <c r="Y2058" s="172">
        <v>404.1</v>
      </c>
      <c r="Z2058" s="172">
        <v>121</v>
      </c>
      <c r="AA2058" s="123">
        <v>25568</v>
      </c>
      <c r="AB2058" s="123">
        <v>34552.500000000058</v>
      </c>
      <c r="AC2058" s="123">
        <v>1632</v>
      </c>
      <c r="AD2058" s="123"/>
      <c r="AE2058" s="123"/>
      <c r="AF2058" s="123"/>
      <c r="AG2058" s="214"/>
      <c r="AH2058" s="229" t="str">
        <f t="shared" si="283"/>
        <v>a3</v>
      </c>
      <c r="AI2058" s="122"/>
      <c r="AJ2058" s="122"/>
      <c r="AK2058" s="122"/>
      <c r="AL2058" s="122"/>
      <c r="AM2058" s="122"/>
      <c r="AN2058" s="173">
        <v>2</v>
      </c>
      <c r="AO2058" s="173"/>
      <c r="AP2058" s="173"/>
      <c r="AQ2058" s="173"/>
      <c r="AR2058" s="173"/>
      <c r="AS2058" s="173">
        <v>1</v>
      </c>
      <c r="AT2058" s="173">
        <v>4.5</v>
      </c>
      <c r="AU2058" s="173">
        <v>3.5</v>
      </c>
      <c r="AV2058" s="173">
        <v>3.5</v>
      </c>
      <c r="AW2058" s="173">
        <v>2.5</v>
      </c>
      <c r="AX2058" s="173">
        <v>1</v>
      </c>
      <c r="AY2058" s="173"/>
      <c r="AZ2058" s="211">
        <f t="shared" si="289"/>
        <v>3</v>
      </c>
      <c r="BA2058" s="211">
        <f t="shared" si="290"/>
        <v>15</v>
      </c>
      <c r="BB2058" s="205">
        <f t="shared" si="284"/>
        <v>307111</v>
      </c>
      <c r="BC2058" s="205">
        <f t="shared" si="285"/>
        <v>224043</v>
      </c>
      <c r="BD2058" s="205">
        <f t="shared" si="286"/>
        <v>83068</v>
      </c>
      <c r="BE2058" s="205">
        <f t="shared" si="287"/>
        <v>0</v>
      </c>
      <c r="BF2058" s="175">
        <v>224043</v>
      </c>
      <c r="BG2058" s="175">
        <v>9307</v>
      </c>
      <c r="BH2058" s="175">
        <v>83068</v>
      </c>
      <c r="BI2058" s="175">
        <v>83068</v>
      </c>
      <c r="BJ2058" s="175"/>
      <c r="BK2058" s="175">
        <v>6671</v>
      </c>
      <c r="BL2058" s="175">
        <v>12074</v>
      </c>
      <c r="BM2058" s="175">
        <v>34737</v>
      </c>
      <c r="BN2058" s="175">
        <v>24428</v>
      </c>
      <c r="BO2058" s="175">
        <v>53758</v>
      </c>
      <c r="BP2058" s="198">
        <f t="shared" si="288"/>
        <v>136826</v>
      </c>
    </row>
    <row r="2059" spans="1:68" s="116" customFormat="1" x14ac:dyDescent="0.15">
      <c r="A2059" s="117">
        <v>4321202001</v>
      </c>
      <c r="B2059" s="118" t="s">
        <v>2982</v>
      </c>
      <c r="C2059" s="118" t="s">
        <v>2954</v>
      </c>
      <c r="D2059" s="118" t="s">
        <v>2983</v>
      </c>
      <c r="E2059" s="118" t="s">
        <v>5238</v>
      </c>
      <c r="F2059" s="120">
        <v>21</v>
      </c>
      <c r="G2059" s="119">
        <v>455690</v>
      </c>
      <c r="H2059" s="119"/>
      <c r="I2059" s="120" t="s">
        <v>5820</v>
      </c>
      <c r="J2059" s="120">
        <v>3000</v>
      </c>
      <c r="K2059" s="120">
        <v>455690</v>
      </c>
      <c r="L2059" s="120">
        <v>0.41599999999999998</v>
      </c>
      <c r="M2059" s="121" t="s">
        <v>5657</v>
      </c>
      <c r="N2059" s="120">
        <v>1</v>
      </c>
      <c r="O2059" s="119">
        <v>283</v>
      </c>
      <c r="P2059" s="119">
        <v>40</v>
      </c>
      <c r="Q2059" s="119">
        <v>4.5999999999999996</v>
      </c>
      <c r="R2059" s="120" t="s">
        <v>5655</v>
      </c>
      <c r="S2059" s="120">
        <v>10.94</v>
      </c>
      <c r="T2059" s="120"/>
      <c r="U2059" s="120"/>
      <c r="V2059" s="172">
        <v>331</v>
      </c>
      <c r="W2059" s="172">
        <v>116</v>
      </c>
      <c r="X2059" s="172">
        <v>178</v>
      </c>
      <c r="Y2059" s="172">
        <v>37</v>
      </c>
      <c r="Z2059" s="172"/>
      <c r="AA2059" s="123">
        <v>4125</v>
      </c>
      <c r="AB2059" s="123"/>
      <c r="AC2059" s="123">
        <v>295</v>
      </c>
      <c r="AD2059" s="123"/>
      <c r="AE2059" s="123"/>
      <c r="AF2059" s="123"/>
      <c r="AG2059" s="214"/>
      <c r="AH2059" s="229" t="str">
        <f t="shared" si="283"/>
        <v>a3</v>
      </c>
      <c r="AI2059" s="122"/>
      <c r="AJ2059" s="122"/>
      <c r="AK2059" s="122"/>
      <c r="AL2059" s="122"/>
      <c r="AM2059" s="122"/>
      <c r="AN2059" s="173" t="s">
        <v>3186</v>
      </c>
      <c r="AO2059" s="173" t="s">
        <v>3186</v>
      </c>
      <c r="AP2059" s="173" t="s">
        <v>3186</v>
      </c>
      <c r="AQ2059" s="173" t="s">
        <v>3186</v>
      </c>
      <c r="AR2059" s="173" t="s">
        <v>3186</v>
      </c>
      <c r="AS2059" s="173">
        <v>2</v>
      </c>
      <c r="AT2059" s="173">
        <v>1</v>
      </c>
      <c r="AU2059" s="173">
        <v>1</v>
      </c>
      <c r="AV2059" s="173">
        <v>1</v>
      </c>
      <c r="AW2059" s="173">
        <v>1</v>
      </c>
      <c r="AX2059" s="173">
        <v>1</v>
      </c>
      <c r="AY2059" s="173" t="s">
        <v>3186</v>
      </c>
      <c r="AZ2059" s="211">
        <f t="shared" si="289"/>
        <v>2</v>
      </c>
      <c r="BA2059" s="211">
        <f t="shared" si="290"/>
        <v>5</v>
      </c>
      <c r="BB2059" s="205">
        <f t="shared" si="284"/>
        <v>87927</v>
      </c>
      <c r="BC2059" s="205">
        <f t="shared" si="285"/>
        <v>73527</v>
      </c>
      <c r="BD2059" s="205">
        <f t="shared" si="286"/>
        <v>26500</v>
      </c>
      <c r="BE2059" s="205">
        <f t="shared" si="287"/>
        <v>12100</v>
      </c>
      <c r="BF2059" s="175">
        <v>61427</v>
      </c>
      <c r="BG2059" s="175">
        <v>11485</v>
      </c>
      <c r="BH2059" s="175">
        <v>26500</v>
      </c>
      <c r="BI2059" s="175">
        <v>14400</v>
      </c>
      <c r="BJ2059" s="175"/>
      <c r="BK2059" s="175">
        <v>5765</v>
      </c>
      <c r="BL2059" s="175">
        <v>7039</v>
      </c>
      <c r="BM2059" s="175">
        <v>6721</v>
      </c>
      <c r="BN2059" s="175">
        <v>2092</v>
      </c>
      <c r="BO2059" s="175">
        <v>13925</v>
      </c>
      <c r="BP2059" s="198">
        <f t="shared" si="288"/>
        <v>40425</v>
      </c>
    </row>
    <row r="2060" spans="1:68" s="116" customFormat="1" x14ac:dyDescent="0.15">
      <c r="A2060" s="117">
        <v>4321301001</v>
      </c>
      <c r="B2060" s="118" t="s">
        <v>2984</v>
      </c>
      <c r="C2060" s="118" t="s">
        <v>2954</v>
      </c>
      <c r="D2060" s="118" t="s">
        <v>2985</v>
      </c>
      <c r="E2060" s="118" t="s">
        <v>5239</v>
      </c>
      <c r="F2060" s="120">
        <v>27</v>
      </c>
      <c r="G2060" s="119">
        <v>2166454</v>
      </c>
      <c r="H2060" s="119"/>
      <c r="I2060" s="120" t="s">
        <v>5820</v>
      </c>
      <c r="J2060" s="120">
        <v>10500</v>
      </c>
      <c r="K2060" s="120">
        <v>2281363</v>
      </c>
      <c r="L2060" s="120">
        <v>0.59499999999999997</v>
      </c>
      <c r="M2060" s="121" t="s">
        <v>5654</v>
      </c>
      <c r="N2060" s="120">
        <v>1</v>
      </c>
      <c r="O2060" s="119">
        <v>268</v>
      </c>
      <c r="P2060" s="119">
        <v>45</v>
      </c>
      <c r="Q2060" s="119">
        <v>11.4</v>
      </c>
      <c r="R2060" s="120" t="s">
        <v>5655</v>
      </c>
      <c r="S2060" s="120">
        <v>23.9</v>
      </c>
      <c r="T2060" s="120"/>
      <c r="U2060" s="120"/>
      <c r="V2060" s="172">
        <v>1441</v>
      </c>
      <c r="W2060" s="172">
        <v>203</v>
      </c>
      <c r="X2060" s="172">
        <v>452</v>
      </c>
      <c r="Y2060" s="172">
        <v>142</v>
      </c>
      <c r="Z2060" s="172">
        <v>644</v>
      </c>
      <c r="AA2060" s="123">
        <v>10034</v>
      </c>
      <c r="AB2060" s="123">
        <v>33531.169999999969</v>
      </c>
      <c r="AC2060" s="123">
        <v>1349</v>
      </c>
      <c r="AD2060" s="123"/>
      <c r="AE2060" s="123"/>
      <c r="AF2060" s="123"/>
      <c r="AG2060" s="214"/>
      <c r="AH2060" s="229" t="str">
        <f t="shared" si="283"/>
        <v>a3</v>
      </c>
      <c r="AI2060" s="122"/>
      <c r="AJ2060" s="122"/>
      <c r="AK2060" s="122"/>
      <c r="AL2060" s="122"/>
      <c r="AM2060" s="122"/>
      <c r="AN2060" s="173">
        <v>14</v>
      </c>
      <c r="AO2060" s="173"/>
      <c r="AP2060" s="173"/>
      <c r="AQ2060" s="173"/>
      <c r="AR2060" s="173"/>
      <c r="AS2060" s="173">
        <v>2</v>
      </c>
      <c r="AT2060" s="173">
        <v>2</v>
      </c>
      <c r="AU2060" s="173">
        <v>2</v>
      </c>
      <c r="AV2060" s="173">
        <v>2</v>
      </c>
      <c r="AW2060" s="173">
        <v>2</v>
      </c>
      <c r="AX2060" s="173">
        <v>2</v>
      </c>
      <c r="AY2060" s="173"/>
      <c r="AZ2060" s="211">
        <f t="shared" si="289"/>
        <v>16</v>
      </c>
      <c r="BA2060" s="211">
        <f t="shared" si="290"/>
        <v>10</v>
      </c>
      <c r="BB2060" s="205">
        <f t="shared" si="284"/>
        <v>191393</v>
      </c>
      <c r="BC2060" s="205">
        <f t="shared" si="285"/>
        <v>147300</v>
      </c>
      <c r="BD2060" s="205">
        <f t="shared" si="286"/>
        <v>80299</v>
      </c>
      <c r="BE2060" s="205">
        <f t="shared" si="287"/>
        <v>36206</v>
      </c>
      <c r="BF2060" s="175">
        <v>111094</v>
      </c>
      <c r="BG2060" s="175"/>
      <c r="BH2060" s="175">
        <v>76442</v>
      </c>
      <c r="BI2060" s="175">
        <v>44093</v>
      </c>
      <c r="BJ2060" s="175"/>
      <c r="BK2060" s="175">
        <v>25206</v>
      </c>
      <c r="BL2060" s="175">
        <v>6796</v>
      </c>
      <c r="BM2060" s="175">
        <v>19745</v>
      </c>
      <c r="BN2060" s="175">
        <v>14059</v>
      </c>
      <c r="BO2060" s="175">
        <v>5052</v>
      </c>
      <c r="BP2060" s="198">
        <f t="shared" si="288"/>
        <v>81494</v>
      </c>
    </row>
    <row r="2061" spans="1:68" s="116" customFormat="1" x14ac:dyDescent="0.15">
      <c r="A2061" s="117">
        <v>4321401001</v>
      </c>
      <c r="B2061" s="118" t="s">
        <v>2986</v>
      </c>
      <c r="C2061" s="118" t="s">
        <v>2954</v>
      </c>
      <c r="D2061" s="118" t="s">
        <v>2987</v>
      </c>
      <c r="E2061" s="118" t="s">
        <v>5240</v>
      </c>
      <c r="F2061" s="120">
        <v>27</v>
      </c>
      <c r="G2061" s="119">
        <v>945466</v>
      </c>
      <c r="H2061" s="119"/>
      <c r="I2061" s="120" t="s">
        <v>5820</v>
      </c>
      <c r="J2061" s="120">
        <v>4340</v>
      </c>
      <c r="K2061" s="120">
        <v>945466</v>
      </c>
      <c r="L2061" s="120">
        <v>0.59699999999999998</v>
      </c>
      <c r="M2061" s="121" t="s">
        <v>5654</v>
      </c>
      <c r="N2061" s="120">
        <v>1</v>
      </c>
      <c r="O2061" s="119">
        <v>149.19999999999999</v>
      </c>
      <c r="P2061" s="119">
        <v>28.9</v>
      </c>
      <c r="Q2061" s="119">
        <v>2.2999999999999998</v>
      </c>
      <c r="R2061" s="120" t="s">
        <v>5655</v>
      </c>
      <c r="S2061" s="120">
        <v>20.2</v>
      </c>
      <c r="T2061" s="120"/>
      <c r="U2061" s="120"/>
      <c r="V2061" s="172">
        <v>579.5</v>
      </c>
      <c r="W2061" s="172"/>
      <c r="X2061" s="172">
        <v>307.60000000000002</v>
      </c>
      <c r="Y2061" s="172">
        <v>53.5</v>
      </c>
      <c r="Z2061" s="172">
        <v>218.4</v>
      </c>
      <c r="AA2061" s="123">
        <v>7388</v>
      </c>
      <c r="AB2061" s="123">
        <v>10643.500000000044</v>
      </c>
      <c r="AC2061" s="123">
        <v>386.3</v>
      </c>
      <c r="AD2061" s="123"/>
      <c r="AE2061" s="123"/>
      <c r="AF2061" s="123"/>
      <c r="AG2061" s="214"/>
      <c r="AH2061" s="229" t="str">
        <f t="shared" si="283"/>
        <v>a3</v>
      </c>
      <c r="AI2061" s="122" t="s">
        <v>5402</v>
      </c>
      <c r="AJ2061" s="122" t="s">
        <v>5402</v>
      </c>
      <c r="AK2061" s="122" t="s">
        <v>5402</v>
      </c>
      <c r="AL2061" s="122" t="s">
        <v>5402</v>
      </c>
      <c r="AM2061" s="122" t="s">
        <v>5402</v>
      </c>
      <c r="AN2061" s="173">
        <v>1</v>
      </c>
      <c r="AO2061" s="173" t="s">
        <v>3186</v>
      </c>
      <c r="AP2061" s="173" t="s">
        <v>3186</v>
      </c>
      <c r="AQ2061" s="173" t="s">
        <v>3186</v>
      </c>
      <c r="AR2061" s="173" t="s">
        <v>3186</v>
      </c>
      <c r="AS2061" s="173"/>
      <c r="AT2061" s="173" t="s">
        <v>3186</v>
      </c>
      <c r="AU2061" s="173" t="s">
        <v>3186</v>
      </c>
      <c r="AV2061" s="173" t="s">
        <v>3186</v>
      </c>
      <c r="AW2061" s="173" t="s">
        <v>3186</v>
      </c>
      <c r="AX2061" s="173" t="s">
        <v>3186</v>
      </c>
      <c r="AY2061" s="173">
        <v>8</v>
      </c>
      <c r="AZ2061" s="211">
        <f t="shared" si="289"/>
        <v>1</v>
      </c>
      <c r="BA2061" s="211">
        <f t="shared" si="290"/>
        <v>8</v>
      </c>
      <c r="BB2061" s="205">
        <f t="shared" si="284"/>
        <v>81132</v>
      </c>
      <c r="BC2061" s="205">
        <f t="shared" si="285"/>
        <v>81132</v>
      </c>
      <c r="BD2061" s="205">
        <f t="shared" si="286"/>
        <v>0</v>
      </c>
      <c r="BE2061" s="205">
        <f t="shared" si="287"/>
        <v>0</v>
      </c>
      <c r="BF2061" s="175">
        <v>81132</v>
      </c>
      <c r="BG2061" s="175">
        <v>7546</v>
      </c>
      <c r="BH2061" s="175">
        <v>66698</v>
      </c>
      <c r="BI2061" s="175"/>
      <c r="BJ2061" s="175"/>
      <c r="BK2061" s="175">
        <v>4810</v>
      </c>
      <c r="BL2061" s="175"/>
      <c r="BM2061" s="175"/>
      <c r="BN2061" s="175">
        <v>338</v>
      </c>
      <c r="BO2061" s="175">
        <v>1740</v>
      </c>
      <c r="BP2061" s="198">
        <f t="shared" si="288"/>
        <v>68438</v>
      </c>
    </row>
    <row r="2062" spans="1:68" s="116" customFormat="1" x14ac:dyDescent="0.15">
      <c r="A2062" s="117">
        <v>4321501001</v>
      </c>
      <c r="B2062" s="118" t="s">
        <v>2988</v>
      </c>
      <c r="C2062" s="118" t="s">
        <v>2954</v>
      </c>
      <c r="D2062" s="118" t="s">
        <v>2989</v>
      </c>
      <c r="E2062" s="118" t="s">
        <v>5241</v>
      </c>
      <c r="F2062" s="120">
        <v>35</v>
      </c>
      <c r="G2062" s="119">
        <v>4115110</v>
      </c>
      <c r="H2062" s="119">
        <v>1167834</v>
      </c>
      <c r="I2062" s="120" t="s">
        <v>5821</v>
      </c>
      <c r="J2062" s="120">
        <v>14800</v>
      </c>
      <c r="K2062" s="120">
        <v>4115110</v>
      </c>
      <c r="L2062" s="120">
        <v>0.76200000000000001</v>
      </c>
      <c r="M2062" s="121" t="s">
        <v>5654</v>
      </c>
      <c r="N2062" s="120">
        <v>1</v>
      </c>
      <c r="O2062" s="119">
        <v>242</v>
      </c>
      <c r="P2062" s="119">
        <v>44.3</v>
      </c>
      <c r="Q2062" s="119">
        <v>4.0999999999999996</v>
      </c>
      <c r="R2062" s="120" t="s">
        <v>5655</v>
      </c>
      <c r="S2062" s="120">
        <v>44.8</v>
      </c>
      <c r="T2062" s="120"/>
      <c r="U2062" s="120"/>
      <c r="V2062" s="172">
        <v>2149</v>
      </c>
      <c r="W2062" s="172">
        <v>623</v>
      </c>
      <c r="X2062" s="172">
        <v>1139</v>
      </c>
      <c r="Y2062" s="172">
        <v>129</v>
      </c>
      <c r="Z2062" s="172">
        <v>258</v>
      </c>
      <c r="AA2062" s="123">
        <v>29610</v>
      </c>
      <c r="AB2062" s="123">
        <v>55145.600000000166</v>
      </c>
      <c r="AC2062" s="123">
        <v>1231</v>
      </c>
      <c r="AD2062" s="123"/>
      <c r="AE2062" s="123"/>
      <c r="AF2062" s="123"/>
      <c r="AG2062" s="214"/>
      <c r="AH2062" s="229" t="str">
        <f t="shared" si="283"/>
        <v>a3</v>
      </c>
      <c r="AI2062" s="122" t="s">
        <v>5401</v>
      </c>
      <c r="AJ2062" s="122"/>
      <c r="AK2062" s="122" t="s">
        <v>5401</v>
      </c>
      <c r="AL2062" s="122"/>
      <c r="AM2062" s="122"/>
      <c r="AN2062" s="173">
        <v>2.5</v>
      </c>
      <c r="AO2062" s="173" t="s">
        <v>3186</v>
      </c>
      <c r="AP2062" s="173" t="s">
        <v>3186</v>
      </c>
      <c r="AQ2062" s="173">
        <v>0.5</v>
      </c>
      <c r="AR2062" s="173" t="s">
        <v>3186</v>
      </c>
      <c r="AS2062" s="173">
        <v>1</v>
      </c>
      <c r="AT2062" s="173">
        <v>15</v>
      </c>
      <c r="AU2062" s="173"/>
      <c r="AV2062" s="173">
        <v>1.5</v>
      </c>
      <c r="AW2062" s="173"/>
      <c r="AX2062" s="173">
        <v>0.5</v>
      </c>
      <c r="AY2062" s="173"/>
      <c r="AZ2062" s="211">
        <f t="shared" si="289"/>
        <v>4</v>
      </c>
      <c r="BA2062" s="211">
        <f t="shared" si="290"/>
        <v>17</v>
      </c>
      <c r="BB2062" s="205">
        <f t="shared" si="284"/>
        <v>265991</v>
      </c>
      <c r="BC2062" s="205">
        <f t="shared" si="285"/>
        <v>212731</v>
      </c>
      <c r="BD2062" s="205">
        <f t="shared" si="286"/>
        <v>55386</v>
      </c>
      <c r="BE2062" s="205">
        <f t="shared" si="287"/>
        <v>2126</v>
      </c>
      <c r="BF2062" s="175">
        <v>210605</v>
      </c>
      <c r="BG2062" s="175">
        <v>9549</v>
      </c>
      <c r="BH2062" s="175">
        <v>109919</v>
      </c>
      <c r="BI2062" s="175">
        <v>53260</v>
      </c>
      <c r="BJ2062" s="175"/>
      <c r="BK2062" s="175">
        <v>18179</v>
      </c>
      <c r="BL2062" s="175">
        <v>17216</v>
      </c>
      <c r="BM2062" s="175">
        <v>27261</v>
      </c>
      <c r="BN2062" s="175">
        <v>8121</v>
      </c>
      <c r="BO2062" s="175">
        <v>22486</v>
      </c>
      <c r="BP2062" s="198">
        <f t="shared" si="288"/>
        <v>132405</v>
      </c>
    </row>
    <row r="2063" spans="1:68" s="116" customFormat="1" x14ac:dyDescent="0.15">
      <c r="A2063" s="117">
        <v>4321502002</v>
      </c>
      <c r="B2063" s="118" t="s">
        <v>2990</v>
      </c>
      <c r="C2063" s="118" t="s">
        <v>2954</v>
      </c>
      <c r="D2063" s="118" t="s">
        <v>2989</v>
      </c>
      <c r="E2063" s="118" t="s">
        <v>5242</v>
      </c>
      <c r="F2063" s="120">
        <v>12</v>
      </c>
      <c r="G2063" s="119">
        <v>122160</v>
      </c>
      <c r="H2063" s="119"/>
      <c r="I2063" s="120" t="s">
        <v>5820</v>
      </c>
      <c r="J2063" s="120">
        <v>800</v>
      </c>
      <c r="K2063" s="120">
        <v>122160</v>
      </c>
      <c r="L2063" s="120">
        <v>0.41799999999999998</v>
      </c>
      <c r="M2063" s="121" t="s">
        <v>5657</v>
      </c>
      <c r="N2063" s="120">
        <v>1</v>
      </c>
      <c r="O2063" s="119">
        <v>172</v>
      </c>
      <c r="P2063" s="119">
        <v>42</v>
      </c>
      <c r="Q2063" s="119">
        <v>5</v>
      </c>
      <c r="R2063" s="120" t="s">
        <v>5658</v>
      </c>
      <c r="S2063" s="120">
        <v>0.1</v>
      </c>
      <c r="T2063" s="120"/>
      <c r="U2063" s="120"/>
      <c r="V2063" s="172">
        <v>83.1</v>
      </c>
      <c r="W2063" s="172"/>
      <c r="X2063" s="172">
        <v>38.200000000000003</v>
      </c>
      <c r="Y2063" s="172">
        <v>42.4</v>
      </c>
      <c r="Z2063" s="172">
        <v>2.5</v>
      </c>
      <c r="AA2063" s="123">
        <v>903</v>
      </c>
      <c r="AB2063" s="123"/>
      <c r="AC2063" s="123">
        <v>76</v>
      </c>
      <c r="AD2063" s="123"/>
      <c r="AE2063" s="123"/>
      <c r="AF2063" s="123"/>
      <c r="AG2063" s="214"/>
      <c r="AH2063" s="229" t="str">
        <f t="shared" si="283"/>
        <v>a3</v>
      </c>
      <c r="AI2063" s="122"/>
      <c r="AJ2063" s="122"/>
      <c r="AK2063" s="122"/>
      <c r="AL2063" s="122"/>
      <c r="AM2063" s="122"/>
      <c r="AN2063" s="173">
        <v>0.8</v>
      </c>
      <c r="AO2063" s="173" t="s">
        <v>3186</v>
      </c>
      <c r="AP2063" s="173" t="s">
        <v>3186</v>
      </c>
      <c r="AQ2063" s="173" t="s">
        <v>3186</v>
      </c>
      <c r="AR2063" s="173" t="s">
        <v>3186</v>
      </c>
      <c r="AS2063" s="173"/>
      <c r="AT2063" s="173"/>
      <c r="AU2063" s="173" t="s">
        <v>3186</v>
      </c>
      <c r="AV2063" s="173" t="s">
        <v>3186</v>
      </c>
      <c r="AW2063" s="173" t="s">
        <v>3186</v>
      </c>
      <c r="AX2063" s="173"/>
      <c r="AY2063" s="173" t="s">
        <v>3186</v>
      </c>
      <c r="AZ2063" s="211">
        <f t="shared" si="289"/>
        <v>0.8</v>
      </c>
      <c r="BA2063" s="211"/>
      <c r="BB2063" s="205">
        <f t="shared" si="284"/>
        <v>27253</v>
      </c>
      <c r="BC2063" s="205">
        <f t="shared" si="285"/>
        <v>23849</v>
      </c>
      <c r="BD2063" s="205">
        <f t="shared" si="286"/>
        <v>3755</v>
      </c>
      <c r="BE2063" s="205">
        <f t="shared" si="287"/>
        <v>351</v>
      </c>
      <c r="BF2063" s="175">
        <v>23498</v>
      </c>
      <c r="BG2063" s="175">
        <v>4137</v>
      </c>
      <c r="BH2063" s="175">
        <v>6373</v>
      </c>
      <c r="BI2063" s="175">
        <v>3404</v>
      </c>
      <c r="BJ2063" s="175"/>
      <c r="BK2063" s="175">
        <v>1881</v>
      </c>
      <c r="BL2063" s="175">
        <v>2654</v>
      </c>
      <c r="BM2063" s="175">
        <v>1538</v>
      </c>
      <c r="BN2063" s="175">
        <v>453</v>
      </c>
      <c r="BO2063" s="175">
        <v>6813</v>
      </c>
      <c r="BP2063" s="198">
        <f t="shared" si="288"/>
        <v>13186</v>
      </c>
    </row>
    <row r="2064" spans="1:68" s="116" customFormat="1" x14ac:dyDescent="0.15">
      <c r="A2064" s="117">
        <v>4321502003</v>
      </c>
      <c r="B2064" s="118" t="s">
        <v>1829</v>
      </c>
      <c r="C2064" s="118" t="s">
        <v>2954</v>
      </c>
      <c r="D2064" s="118" t="s">
        <v>2989</v>
      </c>
      <c r="E2064" s="118" t="s">
        <v>5243</v>
      </c>
      <c r="F2064" s="120">
        <v>12</v>
      </c>
      <c r="G2064" s="119">
        <v>68380</v>
      </c>
      <c r="H2064" s="119"/>
      <c r="I2064" s="120" t="s">
        <v>5820</v>
      </c>
      <c r="J2064" s="120">
        <v>680</v>
      </c>
      <c r="K2064" s="120">
        <v>68380</v>
      </c>
      <c r="L2064" s="120">
        <v>0.27600000000000002</v>
      </c>
      <c r="M2064" s="121" t="s">
        <v>5657</v>
      </c>
      <c r="N2064" s="120">
        <v>1</v>
      </c>
      <c r="O2064" s="119">
        <v>258</v>
      </c>
      <c r="P2064" s="119">
        <v>50</v>
      </c>
      <c r="Q2064" s="119">
        <v>5.7</v>
      </c>
      <c r="R2064" s="120" t="s">
        <v>5658</v>
      </c>
      <c r="S2064" s="120">
        <v>0.1</v>
      </c>
      <c r="T2064" s="120"/>
      <c r="U2064" s="120"/>
      <c r="V2064" s="172">
        <v>42.3</v>
      </c>
      <c r="W2064" s="172"/>
      <c r="X2064" s="172">
        <v>30.7</v>
      </c>
      <c r="Y2064" s="172">
        <v>10.5</v>
      </c>
      <c r="Z2064" s="172">
        <v>1.1000000000000001</v>
      </c>
      <c r="AA2064" s="123">
        <v>575</v>
      </c>
      <c r="AB2064" s="123"/>
      <c r="AC2064" s="123">
        <v>37</v>
      </c>
      <c r="AD2064" s="123"/>
      <c r="AE2064" s="123"/>
      <c r="AF2064" s="123"/>
      <c r="AG2064" s="214"/>
      <c r="AH2064" s="229" t="str">
        <f t="shared" si="283"/>
        <v>a3</v>
      </c>
      <c r="AI2064" s="122"/>
      <c r="AJ2064" s="122"/>
      <c r="AK2064" s="122"/>
      <c r="AL2064" s="122"/>
      <c r="AM2064" s="122"/>
      <c r="AN2064" s="173"/>
      <c r="AO2064" s="173"/>
      <c r="AP2064" s="173"/>
      <c r="AQ2064" s="173"/>
      <c r="AR2064" s="173"/>
      <c r="AS2064" s="173">
        <v>0.5</v>
      </c>
      <c r="AT2064" s="173">
        <v>0.5</v>
      </c>
      <c r="AU2064" s="173"/>
      <c r="AV2064" s="173"/>
      <c r="AW2064" s="173"/>
      <c r="AX2064" s="173"/>
      <c r="AY2064" s="173"/>
      <c r="AZ2064" s="211">
        <f t="shared" si="289"/>
        <v>0.5</v>
      </c>
      <c r="BA2064" s="211">
        <f t="shared" si="290"/>
        <v>0.5</v>
      </c>
      <c r="BB2064" s="205">
        <f t="shared" si="284"/>
        <v>19001</v>
      </c>
      <c r="BC2064" s="205">
        <f t="shared" si="285"/>
        <v>16218</v>
      </c>
      <c r="BD2064" s="205">
        <f t="shared" si="286"/>
        <v>2946</v>
      </c>
      <c r="BE2064" s="205">
        <f t="shared" si="287"/>
        <v>163</v>
      </c>
      <c r="BF2064" s="175">
        <v>16055</v>
      </c>
      <c r="BG2064" s="175">
        <v>3890</v>
      </c>
      <c r="BH2064" s="175">
        <v>5072</v>
      </c>
      <c r="BI2064" s="175">
        <v>2783</v>
      </c>
      <c r="BJ2064" s="175"/>
      <c r="BK2064" s="175">
        <v>936</v>
      </c>
      <c r="BL2064" s="175">
        <v>654</v>
      </c>
      <c r="BM2064" s="175">
        <v>977</v>
      </c>
      <c r="BN2064" s="175">
        <v>246</v>
      </c>
      <c r="BO2064" s="175">
        <v>4443</v>
      </c>
      <c r="BP2064" s="198">
        <f t="shared" si="288"/>
        <v>9515</v>
      </c>
    </row>
    <row r="2065" spans="1:68" s="116" customFormat="1" x14ac:dyDescent="0.15">
      <c r="A2065" s="117">
        <v>4321502004</v>
      </c>
      <c r="B2065" s="118" t="s">
        <v>2991</v>
      </c>
      <c r="C2065" s="118" t="s">
        <v>2954</v>
      </c>
      <c r="D2065" s="118" t="s">
        <v>2989</v>
      </c>
      <c r="E2065" s="118" t="s">
        <v>5244</v>
      </c>
      <c r="F2065" s="120">
        <v>2</v>
      </c>
      <c r="G2065" s="119">
        <v>28417</v>
      </c>
      <c r="H2065" s="119"/>
      <c r="I2065" s="120" t="s">
        <v>5820</v>
      </c>
      <c r="J2065" s="120">
        <v>620</v>
      </c>
      <c r="K2065" s="120">
        <v>28417</v>
      </c>
      <c r="L2065" s="120">
        <v>0.126</v>
      </c>
      <c r="M2065" s="121" t="s">
        <v>5670</v>
      </c>
      <c r="N2065" s="120">
        <v>2</v>
      </c>
      <c r="O2065" s="119">
        <v>215</v>
      </c>
      <c r="P2065" s="119">
        <v>54</v>
      </c>
      <c r="Q2065" s="119">
        <v>6.4</v>
      </c>
      <c r="R2065" s="120"/>
      <c r="S2065" s="120"/>
      <c r="T2065" s="120"/>
      <c r="U2065" s="120"/>
      <c r="V2065" s="172">
        <v>104.5</v>
      </c>
      <c r="W2065" s="172"/>
      <c r="X2065" s="172">
        <v>104.2</v>
      </c>
      <c r="Y2065" s="172">
        <v>0.3</v>
      </c>
      <c r="Z2065" s="172"/>
      <c r="AA2065" s="123"/>
      <c r="AB2065" s="123"/>
      <c r="AC2065" s="123">
        <v>24</v>
      </c>
      <c r="AD2065" s="123"/>
      <c r="AE2065" s="123"/>
      <c r="AF2065" s="123"/>
      <c r="AG2065" s="214"/>
      <c r="AH2065" s="229" t="str">
        <f t="shared" si="283"/>
        <v>b3</v>
      </c>
      <c r="AI2065" s="122"/>
      <c r="AJ2065" s="122"/>
      <c r="AK2065" s="122"/>
      <c r="AL2065" s="122"/>
      <c r="AM2065" s="122"/>
      <c r="AN2065" s="173"/>
      <c r="AO2065" s="173"/>
      <c r="AP2065" s="173"/>
      <c r="AQ2065" s="173"/>
      <c r="AR2065" s="173"/>
      <c r="AS2065" s="173"/>
      <c r="AT2065" s="173">
        <v>0.5</v>
      </c>
      <c r="AU2065" s="173">
        <v>0.5</v>
      </c>
      <c r="AV2065" s="173"/>
      <c r="AW2065" s="173"/>
      <c r="AX2065" s="173"/>
      <c r="AY2065" s="173"/>
      <c r="AZ2065" s="211"/>
      <c r="BA2065" s="211">
        <f t="shared" si="290"/>
        <v>1</v>
      </c>
      <c r="BB2065" s="205">
        <f t="shared" si="284"/>
        <v>13195</v>
      </c>
      <c r="BC2065" s="205">
        <f t="shared" si="285"/>
        <v>10626</v>
      </c>
      <c r="BD2065" s="205">
        <f t="shared" si="286"/>
        <v>2854</v>
      </c>
      <c r="BE2065" s="205">
        <f t="shared" si="287"/>
        <v>285</v>
      </c>
      <c r="BF2065" s="175">
        <v>10341</v>
      </c>
      <c r="BG2065" s="175">
        <v>1366</v>
      </c>
      <c r="BH2065" s="175">
        <v>4803</v>
      </c>
      <c r="BI2065" s="175">
        <v>2569</v>
      </c>
      <c r="BJ2065" s="175"/>
      <c r="BK2065" s="175">
        <v>154</v>
      </c>
      <c r="BL2065" s="175"/>
      <c r="BM2065" s="175">
        <v>2167</v>
      </c>
      <c r="BN2065" s="175">
        <v>609</v>
      </c>
      <c r="BO2065" s="175">
        <v>1527</v>
      </c>
      <c r="BP2065" s="198">
        <f t="shared" si="288"/>
        <v>6330</v>
      </c>
    </row>
    <row r="2066" spans="1:68" s="116" customFormat="1" x14ac:dyDescent="0.15">
      <c r="A2066" s="117">
        <v>4321601001</v>
      </c>
      <c r="B2066" s="118" t="s">
        <v>2992</v>
      </c>
      <c r="C2066" s="118" t="s">
        <v>2954</v>
      </c>
      <c r="D2066" s="118" t="s">
        <v>2993</v>
      </c>
      <c r="E2066" s="118" t="s">
        <v>5245</v>
      </c>
      <c r="F2066" s="120">
        <v>32</v>
      </c>
      <c r="G2066" s="119">
        <v>2656780</v>
      </c>
      <c r="H2066" s="119"/>
      <c r="I2066" s="120" t="s">
        <v>5820</v>
      </c>
      <c r="J2066" s="120">
        <v>9975</v>
      </c>
      <c r="K2066" s="120">
        <v>2394300</v>
      </c>
      <c r="L2066" s="120">
        <v>0.65800000000000003</v>
      </c>
      <c r="M2066" s="121" t="s">
        <v>5654</v>
      </c>
      <c r="N2066" s="120">
        <v>1</v>
      </c>
      <c r="O2066" s="119">
        <v>233.7</v>
      </c>
      <c r="P2066" s="119"/>
      <c r="Q2066" s="119"/>
      <c r="R2066" s="120" t="s">
        <v>5655</v>
      </c>
      <c r="S2066" s="120">
        <v>12.9</v>
      </c>
      <c r="T2066" s="120"/>
      <c r="U2066" s="120"/>
      <c r="V2066" s="172">
        <v>1489.9</v>
      </c>
      <c r="W2066" s="172">
        <v>212.9</v>
      </c>
      <c r="X2066" s="172">
        <v>682</v>
      </c>
      <c r="Y2066" s="172">
        <v>216.1</v>
      </c>
      <c r="Z2066" s="172">
        <v>378.9</v>
      </c>
      <c r="AA2066" s="123">
        <v>16070</v>
      </c>
      <c r="AB2066" s="123">
        <v>43068.299999999923</v>
      </c>
      <c r="AC2066" s="123">
        <v>1271</v>
      </c>
      <c r="AD2066" s="123">
        <v>253.39</v>
      </c>
      <c r="AE2066" s="123"/>
      <c r="AF2066" s="123"/>
      <c r="AG2066" s="214">
        <f t="shared" si="291"/>
        <v>253.39</v>
      </c>
      <c r="AH2066" s="229" t="str">
        <f t="shared" si="283"/>
        <v>a4</v>
      </c>
      <c r="AI2066" s="122"/>
      <c r="AJ2066" s="122"/>
      <c r="AK2066" s="122"/>
      <c r="AL2066" s="122"/>
      <c r="AM2066" s="122"/>
      <c r="AN2066" s="173" t="s">
        <v>3186</v>
      </c>
      <c r="AO2066" s="173" t="s">
        <v>3186</v>
      </c>
      <c r="AP2066" s="173" t="s">
        <v>3186</v>
      </c>
      <c r="AQ2066" s="173" t="s">
        <v>3186</v>
      </c>
      <c r="AR2066" s="173" t="s">
        <v>3186</v>
      </c>
      <c r="AS2066" s="173">
        <v>1.2</v>
      </c>
      <c r="AT2066" s="173"/>
      <c r="AU2066" s="173">
        <v>0.7</v>
      </c>
      <c r="AV2066" s="173">
        <v>5.7</v>
      </c>
      <c r="AW2066" s="173">
        <v>0.7</v>
      </c>
      <c r="AX2066" s="173">
        <v>1.3</v>
      </c>
      <c r="AY2066" s="173"/>
      <c r="AZ2066" s="211">
        <f t="shared" si="289"/>
        <v>1.2</v>
      </c>
      <c r="BA2066" s="211">
        <f t="shared" si="290"/>
        <v>8.4</v>
      </c>
      <c r="BB2066" s="205">
        <f t="shared" si="284"/>
        <v>141371</v>
      </c>
      <c r="BC2066" s="205">
        <f t="shared" si="285"/>
        <v>141371</v>
      </c>
      <c r="BD2066" s="205">
        <f t="shared" si="286"/>
        <v>0</v>
      </c>
      <c r="BE2066" s="205">
        <f t="shared" si="287"/>
        <v>0</v>
      </c>
      <c r="BF2066" s="175">
        <v>141371</v>
      </c>
      <c r="BG2066" s="175">
        <v>7188</v>
      </c>
      <c r="BH2066" s="175">
        <v>65444</v>
      </c>
      <c r="BI2066" s="175"/>
      <c r="BJ2066" s="175"/>
      <c r="BK2066" s="175"/>
      <c r="BL2066" s="175">
        <v>9544</v>
      </c>
      <c r="BM2066" s="175">
        <v>19836</v>
      </c>
      <c r="BN2066" s="175">
        <v>17488</v>
      </c>
      <c r="BO2066" s="175">
        <v>21871</v>
      </c>
      <c r="BP2066" s="198">
        <f t="shared" si="288"/>
        <v>87315</v>
      </c>
    </row>
    <row r="2067" spans="1:68" s="116" customFormat="1" x14ac:dyDescent="0.15">
      <c r="A2067" s="117">
        <v>4321602002</v>
      </c>
      <c r="B2067" s="118" t="s">
        <v>2994</v>
      </c>
      <c r="C2067" s="118" t="s">
        <v>2954</v>
      </c>
      <c r="D2067" s="118" t="s">
        <v>2993</v>
      </c>
      <c r="E2067" s="118" t="s">
        <v>5246</v>
      </c>
      <c r="F2067" s="120">
        <v>21</v>
      </c>
      <c r="G2067" s="119">
        <v>1500350</v>
      </c>
      <c r="H2067" s="119"/>
      <c r="I2067" s="120" t="s">
        <v>5820</v>
      </c>
      <c r="J2067" s="120">
        <v>6180</v>
      </c>
      <c r="K2067" s="120">
        <v>1500350</v>
      </c>
      <c r="L2067" s="120">
        <v>0.66500000000000004</v>
      </c>
      <c r="M2067" s="121" t="s">
        <v>5657</v>
      </c>
      <c r="N2067" s="120">
        <v>1</v>
      </c>
      <c r="O2067" s="119">
        <v>200</v>
      </c>
      <c r="P2067" s="119"/>
      <c r="Q2067" s="119"/>
      <c r="R2067" s="120" t="s">
        <v>5658</v>
      </c>
      <c r="S2067" s="120">
        <v>1.5</v>
      </c>
      <c r="T2067" s="120"/>
      <c r="U2067" s="120"/>
      <c r="V2067" s="172">
        <v>931.4</v>
      </c>
      <c r="W2067" s="172">
        <v>155.4</v>
      </c>
      <c r="X2067" s="172">
        <v>513</v>
      </c>
      <c r="Y2067" s="172">
        <v>130</v>
      </c>
      <c r="Z2067" s="172">
        <v>133</v>
      </c>
      <c r="AA2067" s="123">
        <v>6307.1</v>
      </c>
      <c r="AB2067" s="123"/>
      <c r="AC2067" s="123">
        <v>505</v>
      </c>
      <c r="AD2067" s="123"/>
      <c r="AE2067" s="123"/>
      <c r="AF2067" s="123"/>
      <c r="AG2067" s="214"/>
      <c r="AH2067" s="229" t="str">
        <f t="shared" si="283"/>
        <v>a3</v>
      </c>
      <c r="AI2067" s="122"/>
      <c r="AJ2067" s="122"/>
      <c r="AK2067" s="122"/>
      <c r="AL2067" s="122"/>
      <c r="AM2067" s="122"/>
      <c r="AN2067" s="173" t="s">
        <v>3186</v>
      </c>
      <c r="AO2067" s="173" t="s">
        <v>3186</v>
      </c>
      <c r="AP2067" s="173" t="s">
        <v>3186</v>
      </c>
      <c r="AQ2067" s="173" t="s">
        <v>3186</v>
      </c>
      <c r="AR2067" s="173" t="s">
        <v>3186</v>
      </c>
      <c r="AS2067" s="173"/>
      <c r="AT2067" s="173">
        <v>0.5</v>
      </c>
      <c r="AU2067" s="173">
        <v>0.9</v>
      </c>
      <c r="AV2067" s="173">
        <v>2.5</v>
      </c>
      <c r="AW2067" s="173">
        <v>0.9</v>
      </c>
      <c r="AX2067" s="173">
        <v>0.9</v>
      </c>
      <c r="AY2067" s="173"/>
      <c r="AZ2067" s="211"/>
      <c r="BA2067" s="211">
        <f t="shared" si="290"/>
        <v>5.7</v>
      </c>
      <c r="BB2067" s="205">
        <f t="shared" si="284"/>
        <v>110262</v>
      </c>
      <c r="BC2067" s="205">
        <f t="shared" si="285"/>
        <v>97150</v>
      </c>
      <c r="BD2067" s="205">
        <f t="shared" si="286"/>
        <v>13636</v>
      </c>
      <c r="BE2067" s="205">
        <f t="shared" si="287"/>
        <v>524</v>
      </c>
      <c r="BF2067" s="175">
        <v>96626</v>
      </c>
      <c r="BG2067" s="175">
        <v>4636</v>
      </c>
      <c r="BH2067" s="175">
        <v>33674</v>
      </c>
      <c r="BI2067" s="175">
        <v>13112</v>
      </c>
      <c r="BJ2067" s="175"/>
      <c r="BK2067" s="175">
        <v>8697</v>
      </c>
      <c r="BL2067" s="175">
        <v>5479</v>
      </c>
      <c r="BM2067" s="175">
        <v>18421</v>
      </c>
      <c r="BN2067" s="175">
        <v>4442</v>
      </c>
      <c r="BO2067" s="175">
        <v>21801</v>
      </c>
      <c r="BP2067" s="198">
        <f t="shared" si="288"/>
        <v>55475</v>
      </c>
    </row>
    <row r="2068" spans="1:68" s="116" customFormat="1" x14ac:dyDescent="0.15">
      <c r="A2068" s="117">
        <v>4336702001</v>
      </c>
      <c r="B2068" s="118" t="s">
        <v>2995</v>
      </c>
      <c r="C2068" s="118" t="s">
        <v>2954</v>
      </c>
      <c r="D2068" s="118" t="s">
        <v>2996</v>
      </c>
      <c r="E2068" s="118" t="s">
        <v>5247</v>
      </c>
      <c r="F2068" s="120">
        <v>11</v>
      </c>
      <c r="G2068" s="119">
        <v>259567</v>
      </c>
      <c r="H2068" s="119"/>
      <c r="I2068" s="120" t="s">
        <v>5820</v>
      </c>
      <c r="J2068" s="120">
        <v>1800</v>
      </c>
      <c r="K2068" s="120">
        <v>259567</v>
      </c>
      <c r="L2068" s="120">
        <v>0.39500000000000002</v>
      </c>
      <c r="M2068" s="121" t="s">
        <v>5657</v>
      </c>
      <c r="N2068" s="120">
        <v>1</v>
      </c>
      <c r="O2068" s="119">
        <v>826</v>
      </c>
      <c r="P2068" s="119"/>
      <c r="Q2068" s="119"/>
      <c r="R2068" s="120" t="s">
        <v>5658</v>
      </c>
      <c r="S2068" s="120">
        <v>1.1060000000000001</v>
      </c>
      <c r="T2068" s="120"/>
      <c r="U2068" s="120"/>
      <c r="V2068" s="172">
        <v>253.8</v>
      </c>
      <c r="W2068" s="172">
        <v>38.1</v>
      </c>
      <c r="X2068" s="172">
        <v>197.9</v>
      </c>
      <c r="Y2068" s="172">
        <v>12.7</v>
      </c>
      <c r="Z2068" s="172">
        <v>5.0999999999999996</v>
      </c>
      <c r="AA2068" s="123"/>
      <c r="AB2068" s="123"/>
      <c r="AC2068" s="123">
        <v>145</v>
      </c>
      <c r="AD2068" s="123"/>
      <c r="AE2068" s="123"/>
      <c r="AF2068" s="123"/>
      <c r="AG2068" s="214"/>
      <c r="AH2068" s="229" t="str">
        <f t="shared" si="283"/>
        <v>a3</v>
      </c>
      <c r="AI2068" s="122"/>
      <c r="AJ2068" s="122"/>
      <c r="AK2068" s="122"/>
      <c r="AL2068" s="122"/>
      <c r="AM2068" s="122"/>
      <c r="AN2068" s="173"/>
      <c r="AO2068" s="173"/>
      <c r="AP2068" s="173"/>
      <c r="AQ2068" s="173"/>
      <c r="AR2068" s="173"/>
      <c r="AS2068" s="173"/>
      <c r="AT2068" s="173">
        <v>0.5</v>
      </c>
      <c r="AU2068" s="173">
        <v>0.5</v>
      </c>
      <c r="AV2068" s="173">
        <v>0.5</v>
      </c>
      <c r="AW2068" s="173">
        <v>0.5</v>
      </c>
      <c r="AX2068" s="173">
        <v>0.5</v>
      </c>
      <c r="AY2068" s="173"/>
      <c r="AZ2068" s="211">
        <f t="shared" si="289"/>
        <v>0</v>
      </c>
      <c r="BA2068" s="211">
        <f t="shared" si="290"/>
        <v>2.5</v>
      </c>
      <c r="BB2068" s="205">
        <f t="shared" si="284"/>
        <v>49967</v>
      </c>
      <c r="BC2068" s="205">
        <f t="shared" si="285"/>
        <v>49967</v>
      </c>
      <c r="BD2068" s="205">
        <f t="shared" si="286"/>
        <v>0</v>
      </c>
      <c r="BE2068" s="205">
        <f t="shared" si="287"/>
        <v>0</v>
      </c>
      <c r="BF2068" s="175">
        <v>49967</v>
      </c>
      <c r="BG2068" s="175"/>
      <c r="BH2068" s="175">
        <v>39186</v>
      </c>
      <c r="BI2068" s="175"/>
      <c r="BJ2068" s="175"/>
      <c r="BK2068" s="175">
        <v>2684</v>
      </c>
      <c r="BL2068" s="175">
        <v>1872</v>
      </c>
      <c r="BM2068" s="175">
        <v>4621</v>
      </c>
      <c r="BN2068" s="175">
        <v>71</v>
      </c>
      <c r="BO2068" s="175">
        <v>1533</v>
      </c>
      <c r="BP2068" s="198">
        <f t="shared" si="288"/>
        <v>40719</v>
      </c>
    </row>
    <row r="2069" spans="1:68" s="116" customFormat="1" x14ac:dyDescent="0.15">
      <c r="A2069" s="117">
        <v>4336801001</v>
      </c>
      <c r="B2069" s="118" t="s">
        <v>2997</v>
      </c>
      <c r="C2069" s="118" t="s">
        <v>2954</v>
      </c>
      <c r="D2069" s="118" t="s">
        <v>2998</v>
      </c>
      <c r="E2069" s="118" t="s">
        <v>5248</v>
      </c>
      <c r="F2069" s="120">
        <v>27</v>
      </c>
      <c r="G2069" s="119">
        <v>2519424</v>
      </c>
      <c r="H2069" s="119"/>
      <c r="I2069" s="120" t="s">
        <v>5820</v>
      </c>
      <c r="J2069" s="120">
        <v>13380</v>
      </c>
      <c r="K2069" s="120">
        <v>2519424</v>
      </c>
      <c r="L2069" s="120">
        <v>0.51600000000000001</v>
      </c>
      <c r="M2069" s="121" t="s">
        <v>5654</v>
      </c>
      <c r="N2069" s="120">
        <v>2</v>
      </c>
      <c r="O2069" s="119">
        <v>119.6</v>
      </c>
      <c r="P2069" s="119"/>
      <c r="Q2069" s="119"/>
      <c r="R2069" s="120" t="s">
        <v>5655</v>
      </c>
      <c r="S2069" s="120">
        <v>25</v>
      </c>
      <c r="T2069" s="120"/>
      <c r="U2069" s="120"/>
      <c r="V2069" s="172">
        <v>1424.5</v>
      </c>
      <c r="W2069" s="172">
        <v>271</v>
      </c>
      <c r="X2069" s="172">
        <v>599.1</v>
      </c>
      <c r="Y2069" s="172">
        <v>512.29999999999995</v>
      </c>
      <c r="Z2069" s="172">
        <v>42.1</v>
      </c>
      <c r="AA2069" s="123">
        <v>41172</v>
      </c>
      <c r="AB2069" s="123">
        <v>37974</v>
      </c>
      <c r="AC2069" s="123">
        <v>910</v>
      </c>
      <c r="AD2069" s="123"/>
      <c r="AE2069" s="123"/>
      <c r="AF2069" s="123"/>
      <c r="AG2069" s="214"/>
      <c r="AH2069" s="229" t="str">
        <f t="shared" si="283"/>
        <v>b3</v>
      </c>
      <c r="AI2069" s="122"/>
      <c r="AJ2069" s="122"/>
      <c r="AK2069" s="122"/>
      <c r="AL2069" s="122"/>
      <c r="AM2069" s="122"/>
      <c r="AN2069" s="173">
        <v>6</v>
      </c>
      <c r="AO2069" s="173"/>
      <c r="AP2069" s="173"/>
      <c r="AQ2069" s="173"/>
      <c r="AR2069" s="173"/>
      <c r="AS2069" s="173">
        <v>1</v>
      </c>
      <c r="AT2069" s="173">
        <v>4</v>
      </c>
      <c r="AU2069" s="173">
        <v>4</v>
      </c>
      <c r="AV2069" s="173">
        <v>1</v>
      </c>
      <c r="AW2069" s="173">
        <v>1</v>
      </c>
      <c r="AX2069" s="173">
        <v>1</v>
      </c>
      <c r="AY2069" s="173">
        <v>2</v>
      </c>
      <c r="AZ2069" s="211">
        <f t="shared" si="289"/>
        <v>7</v>
      </c>
      <c r="BA2069" s="211">
        <f t="shared" si="290"/>
        <v>13</v>
      </c>
      <c r="BB2069" s="205">
        <f t="shared" si="284"/>
        <v>166001</v>
      </c>
      <c r="BC2069" s="205">
        <f t="shared" si="285"/>
        <v>127474</v>
      </c>
      <c r="BD2069" s="205">
        <f t="shared" si="286"/>
        <v>39392</v>
      </c>
      <c r="BE2069" s="205">
        <f t="shared" si="287"/>
        <v>865</v>
      </c>
      <c r="BF2069" s="175">
        <v>126609</v>
      </c>
      <c r="BG2069" s="175">
        <v>15359</v>
      </c>
      <c r="BH2069" s="175">
        <v>52691</v>
      </c>
      <c r="BI2069" s="175">
        <v>38527</v>
      </c>
      <c r="BJ2069" s="175"/>
      <c r="BK2069" s="175">
        <v>12431</v>
      </c>
      <c r="BL2069" s="175">
        <v>7149</v>
      </c>
      <c r="BM2069" s="175">
        <v>19312</v>
      </c>
      <c r="BN2069" s="175">
        <v>6846</v>
      </c>
      <c r="BO2069" s="175">
        <v>13686</v>
      </c>
      <c r="BP2069" s="198">
        <f t="shared" si="288"/>
        <v>66377</v>
      </c>
    </row>
    <row r="2070" spans="1:68" s="116" customFormat="1" x14ac:dyDescent="0.15">
      <c r="A2070" s="117">
        <v>4336902001</v>
      </c>
      <c r="B2070" s="118" t="s">
        <v>2999</v>
      </c>
      <c r="C2070" s="118" t="s">
        <v>2954</v>
      </c>
      <c r="D2070" s="118" t="s">
        <v>3000</v>
      </c>
      <c r="E2070" s="118" t="s">
        <v>5249</v>
      </c>
      <c r="F2070" s="120">
        <v>7</v>
      </c>
      <c r="G2070" s="119"/>
      <c r="H2070" s="119"/>
      <c r="I2070" s="120" t="s">
        <v>5820</v>
      </c>
      <c r="J2070" s="120">
        <v>800</v>
      </c>
      <c r="K2070" s="120">
        <v>148448</v>
      </c>
      <c r="L2070" s="120">
        <v>0.50800000000000001</v>
      </c>
      <c r="M2070" s="121" t="s">
        <v>5657</v>
      </c>
      <c r="N2070" s="120">
        <v>1</v>
      </c>
      <c r="O2070" s="119">
        <v>158.80000000000001</v>
      </c>
      <c r="P2070" s="119">
        <v>27.8</v>
      </c>
      <c r="Q2070" s="119">
        <v>3.6</v>
      </c>
      <c r="R2070" s="120"/>
      <c r="S2070" s="120"/>
      <c r="T2070" s="120"/>
      <c r="U2070" s="120" t="s">
        <v>5689</v>
      </c>
      <c r="V2070" s="172">
        <v>187.96299999999999</v>
      </c>
      <c r="W2070" s="172"/>
      <c r="X2070" s="172">
        <v>112</v>
      </c>
      <c r="Y2070" s="172">
        <v>7</v>
      </c>
      <c r="Z2070" s="172">
        <v>68.962999999999994</v>
      </c>
      <c r="AA2070" s="123"/>
      <c r="AB2070" s="123"/>
      <c r="AC2070" s="123">
        <v>95</v>
      </c>
      <c r="AD2070" s="123"/>
      <c r="AE2070" s="123"/>
      <c r="AF2070" s="123"/>
      <c r="AG2070" s="214"/>
      <c r="AH2070" s="229" t="str">
        <f t="shared" si="283"/>
        <v>a3</v>
      </c>
      <c r="AI2070" s="122"/>
      <c r="AJ2070" s="122"/>
      <c r="AK2070" s="122"/>
      <c r="AL2070" s="122"/>
      <c r="AM2070" s="122"/>
      <c r="AN2070" s="173">
        <v>1</v>
      </c>
      <c r="AO2070" s="173" t="s">
        <v>3186</v>
      </c>
      <c r="AP2070" s="173" t="s">
        <v>3186</v>
      </c>
      <c r="AQ2070" s="173" t="s">
        <v>3186</v>
      </c>
      <c r="AR2070" s="173" t="s">
        <v>3186</v>
      </c>
      <c r="AS2070" s="173">
        <v>0.5</v>
      </c>
      <c r="AT2070" s="173">
        <v>1</v>
      </c>
      <c r="AU2070" s="173">
        <v>0.5</v>
      </c>
      <c r="AV2070" s="173">
        <v>0.5</v>
      </c>
      <c r="AW2070" s="173">
        <v>0.5</v>
      </c>
      <c r="AX2070" s="173">
        <v>1</v>
      </c>
      <c r="AY2070" s="173"/>
      <c r="AZ2070" s="211">
        <f t="shared" si="289"/>
        <v>1.5</v>
      </c>
      <c r="BA2070" s="211">
        <f t="shared" si="290"/>
        <v>3.5</v>
      </c>
      <c r="BB2070" s="205">
        <f t="shared" si="284"/>
        <v>21684</v>
      </c>
      <c r="BC2070" s="205">
        <f t="shared" si="285"/>
        <v>14887</v>
      </c>
      <c r="BD2070" s="205">
        <f t="shared" si="286"/>
        <v>7018</v>
      </c>
      <c r="BE2070" s="205">
        <f t="shared" si="287"/>
        <v>221</v>
      </c>
      <c r="BF2070" s="175">
        <v>14666</v>
      </c>
      <c r="BG2070" s="175"/>
      <c r="BH2070" s="175">
        <v>7018</v>
      </c>
      <c r="BI2070" s="175">
        <v>6797</v>
      </c>
      <c r="BJ2070" s="175"/>
      <c r="BK2070" s="175">
        <v>1607</v>
      </c>
      <c r="BL2070" s="175">
        <v>879</v>
      </c>
      <c r="BM2070" s="175">
        <v>3098</v>
      </c>
      <c r="BN2070" s="175">
        <v>897</v>
      </c>
      <c r="BO2070" s="175">
        <v>1388</v>
      </c>
      <c r="BP2070" s="198">
        <f t="shared" si="288"/>
        <v>8406</v>
      </c>
    </row>
    <row r="2071" spans="1:68" s="116" customFormat="1" x14ac:dyDescent="0.15">
      <c r="A2071" s="117">
        <v>4340301001</v>
      </c>
      <c r="B2071" s="118" t="s">
        <v>3001</v>
      </c>
      <c r="C2071" s="118" t="s">
        <v>2954</v>
      </c>
      <c r="D2071" s="118" t="s">
        <v>3002</v>
      </c>
      <c r="E2071" s="118" t="s">
        <v>5250</v>
      </c>
      <c r="F2071" s="120">
        <v>24</v>
      </c>
      <c r="G2071" s="119"/>
      <c r="H2071" s="119"/>
      <c r="I2071" s="120" t="s">
        <v>5820</v>
      </c>
      <c r="J2071" s="120">
        <v>12000</v>
      </c>
      <c r="K2071" s="120">
        <v>3295523</v>
      </c>
      <c r="L2071" s="120">
        <v>0.752</v>
      </c>
      <c r="M2071" s="121" t="s">
        <v>5654</v>
      </c>
      <c r="N2071" s="120">
        <v>1</v>
      </c>
      <c r="O2071" s="119">
        <v>184</v>
      </c>
      <c r="P2071" s="119">
        <v>45</v>
      </c>
      <c r="Q2071" s="119">
        <v>5.0999999999999996</v>
      </c>
      <c r="R2071" s="120" t="s">
        <v>5655</v>
      </c>
      <c r="S2071" s="120">
        <v>34.1</v>
      </c>
      <c r="T2071" s="120"/>
      <c r="U2071" s="120"/>
      <c r="V2071" s="172">
        <v>1037</v>
      </c>
      <c r="W2071" s="172"/>
      <c r="X2071" s="172">
        <v>731</v>
      </c>
      <c r="Y2071" s="172">
        <v>145</v>
      </c>
      <c r="Z2071" s="172">
        <v>161</v>
      </c>
      <c r="AA2071" s="123">
        <v>35349</v>
      </c>
      <c r="AB2071" s="123">
        <v>201128.99999999959</v>
      </c>
      <c r="AC2071" s="123">
        <v>1501</v>
      </c>
      <c r="AD2071" s="123"/>
      <c r="AE2071" s="123"/>
      <c r="AF2071" s="123"/>
      <c r="AG2071" s="214"/>
      <c r="AH2071" s="229" t="str">
        <f t="shared" si="283"/>
        <v>a3</v>
      </c>
      <c r="AI2071" s="122" t="s">
        <v>5402</v>
      </c>
      <c r="AJ2071" s="122"/>
      <c r="AK2071" s="122" t="s">
        <v>5402</v>
      </c>
      <c r="AL2071" s="122" t="s">
        <v>5402</v>
      </c>
      <c r="AM2071" s="122"/>
      <c r="AN2071" s="173"/>
      <c r="AO2071" s="173"/>
      <c r="AP2071" s="173"/>
      <c r="AQ2071" s="173"/>
      <c r="AR2071" s="173"/>
      <c r="AS2071" s="173"/>
      <c r="AT2071" s="173"/>
      <c r="AU2071" s="173"/>
      <c r="AV2071" s="173"/>
      <c r="AW2071" s="173"/>
      <c r="AX2071" s="173"/>
      <c r="AY2071" s="173"/>
      <c r="AZ2071" s="211">
        <f t="shared" si="289"/>
        <v>0</v>
      </c>
      <c r="BA2071" s="211">
        <f t="shared" si="290"/>
        <v>0</v>
      </c>
      <c r="BB2071" s="205">
        <f t="shared" si="284"/>
        <v>0</v>
      </c>
      <c r="BC2071" s="205">
        <f t="shared" si="285"/>
        <v>0</v>
      </c>
      <c r="BD2071" s="205">
        <f t="shared" si="286"/>
        <v>0</v>
      </c>
      <c r="BE2071" s="205">
        <f t="shared" si="287"/>
        <v>0</v>
      </c>
      <c r="BF2071" s="175"/>
      <c r="BG2071" s="175"/>
      <c r="BH2071" s="175"/>
      <c r="BI2071" s="175"/>
      <c r="BJ2071" s="175"/>
      <c r="BK2071" s="175"/>
      <c r="BL2071" s="175"/>
      <c r="BM2071" s="175"/>
      <c r="BN2071" s="175"/>
      <c r="BO2071" s="175"/>
      <c r="BP2071" s="198">
        <f t="shared" si="288"/>
        <v>0</v>
      </c>
    </row>
    <row r="2072" spans="1:68" s="116" customFormat="1" x14ac:dyDescent="0.15">
      <c r="A2072" s="117">
        <v>4342302001</v>
      </c>
      <c r="B2072" s="118" t="s">
        <v>3003</v>
      </c>
      <c r="C2072" s="118" t="s">
        <v>2954</v>
      </c>
      <c r="D2072" s="118" t="s">
        <v>3004</v>
      </c>
      <c r="E2072" s="118" t="s">
        <v>5251</v>
      </c>
      <c r="F2072" s="120">
        <v>6</v>
      </c>
      <c r="G2072" s="119">
        <v>115307</v>
      </c>
      <c r="H2072" s="119"/>
      <c r="I2072" s="120" t="s">
        <v>5820</v>
      </c>
      <c r="J2072" s="120">
        <v>550</v>
      </c>
      <c r="K2072" s="120">
        <v>115307</v>
      </c>
      <c r="L2072" s="120">
        <v>0.57399999999999995</v>
      </c>
      <c r="M2072" s="121" t="s">
        <v>5667</v>
      </c>
      <c r="N2072" s="120">
        <v>1</v>
      </c>
      <c r="O2072" s="119">
        <v>174.6</v>
      </c>
      <c r="P2072" s="119">
        <v>36.299999999999997</v>
      </c>
      <c r="Q2072" s="119">
        <v>3.9</v>
      </c>
      <c r="R2072" s="120" t="s">
        <v>5660</v>
      </c>
      <c r="S2072" s="120">
        <v>0.2</v>
      </c>
      <c r="T2072" s="120"/>
      <c r="U2072" s="120"/>
      <c r="V2072" s="172">
        <v>94</v>
      </c>
      <c r="W2072" s="172"/>
      <c r="X2072" s="172"/>
      <c r="Y2072" s="172"/>
      <c r="Z2072" s="172">
        <v>94</v>
      </c>
      <c r="AA2072" s="123"/>
      <c r="AB2072" s="123"/>
      <c r="AC2072" s="123">
        <v>21</v>
      </c>
      <c r="AD2072" s="123"/>
      <c r="AE2072" s="123"/>
      <c r="AF2072" s="123"/>
      <c r="AG2072" s="214"/>
      <c r="AH2072" s="229" t="str">
        <f t="shared" si="283"/>
        <v>a3</v>
      </c>
      <c r="AI2072" s="122"/>
      <c r="AJ2072" s="122"/>
      <c r="AK2072" s="122"/>
      <c r="AL2072" s="122"/>
      <c r="AM2072" s="122"/>
      <c r="AN2072" s="173">
        <v>2</v>
      </c>
      <c r="AO2072" s="173"/>
      <c r="AP2072" s="173"/>
      <c r="AQ2072" s="173"/>
      <c r="AR2072" s="173"/>
      <c r="AS2072" s="173"/>
      <c r="AT2072" s="173">
        <v>0.5</v>
      </c>
      <c r="AU2072" s="173">
        <v>0.5</v>
      </c>
      <c r="AV2072" s="173">
        <v>0.5</v>
      </c>
      <c r="AW2072" s="173">
        <v>0.5</v>
      </c>
      <c r="AX2072" s="173">
        <v>1</v>
      </c>
      <c r="AY2072" s="173"/>
      <c r="AZ2072" s="211">
        <f t="shared" si="289"/>
        <v>2</v>
      </c>
      <c r="BA2072" s="211">
        <f t="shared" si="290"/>
        <v>3</v>
      </c>
      <c r="BB2072" s="205">
        <f t="shared" si="284"/>
        <v>20058</v>
      </c>
      <c r="BC2072" s="205">
        <f t="shared" si="285"/>
        <v>15617</v>
      </c>
      <c r="BD2072" s="205">
        <f t="shared" si="286"/>
        <v>4592</v>
      </c>
      <c r="BE2072" s="205">
        <f t="shared" si="287"/>
        <v>151</v>
      </c>
      <c r="BF2072" s="175">
        <v>15466</v>
      </c>
      <c r="BG2072" s="175">
        <v>4166</v>
      </c>
      <c r="BH2072" s="175">
        <v>7560</v>
      </c>
      <c r="BI2072" s="175">
        <v>4441</v>
      </c>
      <c r="BJ2072" s="175"/>
      <c r="BK2072" s="175">
        <v>316</v>
      </c>
      <c r="BL2072" s="175">
        <v>1294</v>
      </c>
      <c r="BM2072" s="175">
        <v>1584</v>
      </c>
      <c r="BN2072" s="175">
        <v>69</v>
      </c>
      <c r="BO2072" s="175">
        <v>628</v>
      </c>
      <c r="BP2072" s="198">
        <f t="shared" si="288"/>
        <v>8188</v>
      </c>
    </row>
    <row r="2073" spans="1:68" s="116" customFormat="1" x14ac:dyDescent="0.15">
      <c r="A2073" s="117">
        <v>4344101001</v>
      </c>
      <c r="B2073" s="118" t="s">
        <v>3005</v>
      </c>
      <c r="C2073" s="118" t="s">
        <v>2954</v>
      </c>
      <c r="D2073" s="118" t="s">
        <v>3006</v>
      </c>
      <c r="E2073" s="118" t="s">
        <v>5252</v>
      </c>
      <c r="F2073" s="120">
        <v>19</v>
      </c>
      <c r="G2073" s="119">
        <v>806505</v>
      </c>
      <c r="H2073" s="119"/>
      <c r="I2073" s="120" t="s">
        <v>5820</v>
      </c>
      <c r="J2073" s="120">
        <v>4950</v>
      </c>
      <c r="K2073" s="120">
        <v>761760</v>
      </c>
      <c r="L2073" s="120">
        <v>0.42199999999999999</v>
      </c>
      <c r="M2073" s="121" t="s">
        <v>5657</v>
      </c>
      <c r="N2073" s="120">
        <v>1</v>
      </c>
      <c r="O2073" s="119">
        <v>378.7</v>
      </c>
      <c r="P2073" s="119">
        <v>51.4</v>
      </c>
      <c r="Q2073" s="119">
        <v>5.98</v>
      </c>
      <c r="R2073" s="120" t="s">
        <v>5655</v>
      </c>
      <c r="S2073" s="120">
        <v>16.27</v>
      </c>
      <c r="T2073" s="120"/>
      <c r="U2073" s="120"/>
      <c r="V2073" s="172">
        <v>484.11</v>
      </c>
      <c r="W2073" s="172">
        <v>62.34</v>
      </c>
      <c r="X2073" s="172">
        <v>275.29000000000002</v>
      </c>
      <c r="Y2073" s="172">
        <v>58.82</v>
      </c>
      <c r="Z2073" s="172">
        <v>87.66</v>
      </c>
      <c r="AA2073" s="123"/>
      <c r="AB2073" s="123"/>
      <c r="AC2073" s="123">
        <v>389.5</v>
      </c>
      <c r="AD2073" s="123"/>
      <c r="AE2073" s="123"/>
      <c r="AF2073" s="123"/>
      <c r="AG2073" s="214"/>
      <c r="AH2073" s="229" t="str">
        <f t="shared" si="283"/>
        <v>a3</v>
      </c>
      <c r="AI2073" s="122"/>
      <c r="AJ2073" s="122"/>
      <c r="AK2073" s="122"/>
      <c r="AL2073" s="122"/>
      <c r="AM2073" s="122"/>
      <c r="AN2073" s="173">
        <v>3</v>
      </c>
      <c r="AO2073" s="173" t="s">
        <v>3186</v>
      </c>
      <c r="AP2073" s="173" t="s">
        <v>3186</v>
      </c>
      <c r="AQ2073" s="173" t="s">
        <v>3186</v>
      </c>
      <c r="AR2073" s="173" t="s">
        <v>3186</v>
      </c>
      <c r="AS2073" s="173">
        <v>0.5</v>
      </c>
      <c r="AT2073" s="173">
        <v>0.5</v>
      </c>
      <c r="AU2073" s="173">
        <v>0.5</v>
      </c>
      <c r="AV2073" s="173">
        <v>1</v>
      </c>
      <c r="AW2073" s="173">
        <v>0.5</v>
      </c>
      <c r="AX2073" s="173">
        <v>0.5</v>
      </c>
      <c r="AY2073" s="173">
        <v>0.5</v>
      </c>
      <c r="AZ2073" s="211">
        <f t="shared" si="289"/>
        <v>3.5</v>
      </c>
      <c r="BA2073" s="211">
        <f t="shared" si="290"/>
        <v>3.5</v>
      </c>
      <c r="BB2073" s="205">
        <f t="shared" si="284"/>
        <v>84220</v>
      </c>
      <c r="BC2073" s="205">
        <f t="shared" si="285"/>
        <v>84220</v>
      </c>
      <c r="BD2073" s="205">
        <f t="shared" si="286"/>
        <v>0</v>
      </c>
      <c r="BE2073" s="205">
        <f t="shared" si="287"/>
        <v>0</v>
      </c>
      <c r="BF2073" s="175">
        <v>84220</v>
      </c>
      <c r="BG2073" s="175">
        <v>4839</v>
      </c>
      <c r="BH2073" s="175">
        <v>28106</v>
      </c>
      <c r="BI2073" s="175"/>
      <c r="BJ2073" s="175"/>
      <c r="BK2073" s="175">
        <v>10729</v>
      </c>
      <c r="BL2073" s="175">
        <v>14342</v>
      </c>
      <c r="BM2073" s="175">
        <v>10055</v>
      </c>
      <c r="BN2073" s="175">
        <v>4095</v>
      </c>
      <c r="BO2073" s="175">
        <v>12054</v>
      </c>
      <c r="BP2073" s="198">
        <f t="shared" si="288"/>
        <v>40160</v>
      </c>
    </row>
    <row r="2074" spans="1:68" s="116" customFormat="1" x14ac:dyDescent="0.15">
      <c r="A2074" s="117">
        <v>4344201001</v>
      </c>
      <c r="B2074" s="118" t="s">
        <v>3007</v>
      </c>
      <c r="C2074" s="118" t="s">
        <v>2954</v>
      </c>
      <c r="D2074" s="118" t="s">
        <v>3008</v>
      </c>
      <c r="E2074" s="118" t="s">
        <v>5253</v>
      </c>
      <c r="F2074" s="120">
        <v>8</v>
      </c>
      <c r="G2074" s="119"/>
      <c r="H2074" s="119"/>
      <c r="I2074" s="120" t="s">
        <v>5820</v>
      </c>
      <c r="J2074" s="120">
        <v>4800</v>
      </c>
      <c r="K2074" s="120">
        <v>671739</v>
      </c>
      <c r="L2074" s="120">
        <v>0.38300000000000001</v>
      </c>
      <c r="M2074" s="121" t="s">
        <v>5657</v>
      </c>
      <c r="N2074" s="120">
        <v>1</v>
      </c>
      <c r="O2074" s="119">
        <v>167</v>
      </c>
      <c r="P2074" s="119"/>
      <c r="Q2074" s="119"/>
      <c r="R2074" s="120" t="s">
        <v>5658</v>
      </c>
      <c r="S2074" s="120">
        <v>1.28</v>
      </c>
      <c r="T2074" s="120"/>
      <c r="U2074" s="120"/>
      <c r="V2074" s="172">
        <v>305.54000000000002</v>
      </c>
      <c r="W2074" s="172"/>
      <c r="X2074" s="172">
        <v>213.708</v>
      </c>
      <c r="Y2074" s="172">
        <v>31.623000000000001</v>
      </c>
      <c r="Z2074" s="172">
        <v>60.209000000000003</v>
      </c>
      <c r="AA2074" s="123">
        <v>6391</v>
      </c>
      <c r="AB2074" s="123"/>
      <c r="AC2074" s="123">
        <v>416.59</v>
      </c>
      <c r="AD2074" s="123"/>
      <c r="AE2074" s="123"/>
      <c r="AF2074" s="123"/>
      <c r="AG2074" s="214"/>
      <c r="AH2074" s="229" t="str">
        <f t="shared" si="283"/>
        <v>a3</v>
      </c>
      <c r="AI2074" s="122"/>
      <c r="AJ2074" s="122"/>
      <c r="AK2074" s="122"/>
      <c r="AL2074" s="122"/>
      <c r="AM2074" s="122"/>
      <c r="AN2074" s="173"/>
      <c r="AO2074" s="173"/>
      <c r="AP2074" s="173"/>
      <c r="AQ2074" s="173"/>
      <c r="AR2074" s="173"/>
      <c r="AS2074" s="173">
        <v>0.5</v>
      </c>
      <c r="AT2074" s="173">
        <v>0.5</v>
      </c>
      <c r="AU2074" s="173">
        <v>0.5</v>
      </c>
      <c r="AV2074" s="173">
        <v>0.5</v>
      </c>
      <c r="AW2074" s="173">
        <v>0.5</v>
      </c>
      <c r="AX2074" s="173">
        <v>0.5</v>
      </c>
      <c r="AY2074" s="173"/>
      <c r="AZ2074" s="211">
        <f t="shared" si="289"/>
        <v>0.5</v>
      </c>
      <c r="BA2074" s="211">
        <f t="shared" si="290"/>
        <v>2.5</v>
      </c>
      <c r="BB2074" s="205">
        <f t="shared" si="284"/>
        <v>41314</v>
      </c>
      <c r="BC2074" s="205">
        <f t="shared" si="285"/>
        <v>32121</v>
      </c>
      <c r="BD2074" s="205">
        <f t="shared" si="286"/>
        <v>9193</v>
      </c>
      <c r="BE2074" s="205">
        <f t="shared" si="287"/>
        <v>0</v>
      </c>
      <c r="BF2074" s="175">
        <v>32121</v>
      </c>
      <c r="BG2074" s="175"/>
      <c r="BH2074" s="175">
        <v>12350</v>
      </c>
      <c r="BI2074" s="175">
        <v>9193</v>
      </c>
      <c r="BJ2074" s="175"/>
      <c r="BK2074" s="175">
        <v>8653</v>
      </c>
      <c r="BL2074" s="175">
        <v>1758</v>
      </c>
      <c r="BM2074" s="175">
        <v>4599</v>
      </c>
      <c r="BN2074" s="175">
        <v>301</v>
      </c>
      <c r="BO2074" s="175">
        <v>4460</v>
      </c>
      <c r="BP2074" s="198">
        <f t="shared" si="288"/>
        <v>16810</v>
      </c>
    </row>
    <row r="2075" spans="1:68" s="116" customFormat="1" x14ac:dyDescent="0.15">
      <c r="A2075" s="117">
        <v>4344301001</v>
      </c>
      <c r="B2075" s="118" t="s">
        <v>3009</v>
      </c>
      <c r="C2075" s="118" t="s">
        <v>2954</v>
      </c>
      <c r="D2075" s="118" t="s">
        <v>3010</v>
      </c>
      <c r="E2075" s="118" t="s">
        <v>5254</v>
      </c>
      <c r="F2075" s="120">
        <v>19</v>
      </c>
      <c r="G2075" s="119">
        <v>2767457</v>
      </c>
      <c r="H2075" s="119"/>
      <c r="I2075" s="120" t="s">
        <v>5820</v>
      </c>
      <c r="J2075" s="120">
        <v>13160</v>
      </c>
      <c r="K2075" s="120">
        <v>2767457</v>
      </c>
      <c r="L2075" s="120">
        <v>0.57599999999999996</v>
      </c>
      <c r="M2075" s="121" t="s">
        <v>5654</v>
      </c>
      <c r="N2075" s="120">
        <v>1</v>
      </c>
      <c r="O2075" s="119">
        <v>236.3</v>
      </c>
      <c r="P2075" s="119"/>
      <c r="Q2075" s="119"/>
      <c r="R2075" s="120" t="s">
        <v>5655</v>
      </c>
      <c r="S2075" s="120">
        <v>26.5</v>
      </c>
      <c r="T2075" s="120"/>
      <c r="U2075" s="120"/>
      <c r="V2075" s="172">
        <v>1584.2</v>
      </c>
      <c r="W2075" s="172">
        <v>219.4</v>
      </c>
      <c r="X2075" s="172">
        <v>803.7</v>
      </c>
      <c r="Y2075" s="172">
        <v>321.5</v>
      </c>
      <c r="Z2075" s="172">
        <v>239.6</v>
      </c>
      <c r="AA2075" s="123">
        <v>15445</v>
      </c>
      <c r="AB2075" s="123">
        <v>55160</v>
      </c>
      <c r="AC2075" s="123">
        <v>1345</v>
      </c>
      <c r="AD2075" s="123"/>
      <c r="AE2075" s="123"/>
      <c r="AF2075" s="123"/>
      <c r="AG2075" s="214"/>
      <c r="AH2075" s="229" t="str">
        <f t="shared" si="283"/>
        <v>a3</v>
      </c>
      <c r="AI2075" s="122"/>
      <c r="AJ2075" s="122"/>
      <c r="AK2075" s="122"/>
      <c r="AL2075" s="122"/>
      <c r="AM2075" s="122"/>
      <c r="AN2075" s="173">
        <v>0.5</v>
      </c>
      <c r="AO2075" s="173"/>
      <c r="AP2075" s="173"/>
      <c r="AQ2075" s="173">
        <v>0.5</v>
      </c>
      <c r="AR2075" s="173"/>
      <c r="AS2075" s="173">
        <v>1</v>
      </c>
      <c r="AT2075" s="173">
        <v>1</v>
      </c>
      <c r="AU2075" s="173">
        <v>3</v>
      </c>
      <c r="AV2075" s="173">
        <v>1</v>
      </c>
      <c r="AW2075" s="173">
        <v>2</v>
      </c>
      <c r="AX2075" s="173">
        <v>1</v>
      </c>
      <c r="AY2075" s="173">
        <v>2</v>
      </c>
      <c r="AZ2075" s="211">
        <f t="shared" si="289"/>
        <v>2</v>
      </c>
      <c r="BA2075" s="211">
        <f t="shared" si="290"/>
        <v>10</v>
      </c>
      <c r="BB2075" s="205">
        <f t="shared" si="284"/>
        <v>221887</v>
      </c>
      <c r="BC2075" s="205">
        <f t="shared" si="285"/>
        <v>158489</v>
      </c>
      <c r="BD2075" s="205">
        <f t="shared" si="286"/>
        <v>65100</v>
      </c>
      <c r="BE2075" s="205">
        <f t="shared" si="287"/>
        <v>1702</v>
      </c>
      <c r="BF2075" s="175">
        <v>156787</v>
      </c>
      <c r="BG2075" s="175">
        <v>5958</v>
      </c>
      <c r="BH2075" s="175">
        <v>65100</v>
      </c>
      <c r="BI2075" s="175">
        <v>42559</v>
      </c>
      <c r="BJ2075" s="175">
        <v>20839</v>
      </c>
      <c r="BK2075" s="175">
        <v>18219</v>
      </c>
      <c r="BL2075" s="175">
        <v>3502</v>
      </c>
      <c r="BM2075" s="175">
        <v>21122</v>
      </c>
      <c r="BN2075" s="175">
        <v>21023</v>
      </c>
      <c r="BO2075" s="175">
        <v>23565</v>
      </c>
      <c r="BP2075" s="198">
        <f t="shared" si="288"/>
        <v>88665</v>
      </c>
    </row>
    <row r="2076" spans="1:68" s="116" customFormat="1" x14ac:dyDescent="0.15">
      <c r="A2076" s="117">
        <v>4346802001</v>
      </c>
      <c r="B2076" s="118" t="s">
        <v>3011</v>
      </c>
      <c r="C2076" s="118" t="s">
        <v>2954</v>
      </c>
      <c r="D2076" s="118" t="s">
        <v>3012</v>
      </c>
      <c r="E2076" s="118" t="s">
        <v>5255</v>
      </c>
      <c r="F2076" s="120">
        <v>33</v>
      </c>
      <c r="G2076" s="119">
        <v>954497</v>
      </c>
      <c r="H2076" s="119"/>
      <c r="I2076" s="120" t="s">
        <v>5820</v>
      </c>
      <c r="J2076" s="120">
        <v>3000</v>
      </c>
      <c r="K2076" s="120">
        <v>954497</v>
      </c>
      <c r="L2076" s="120">
        <v>0.872</v>
      </c>
      <c r="M2076" s="121" t="s">
        <v>5677</v>
      </c>
      <c r="N2076" s="120">
        <v>1</v>
      </c>
      <c r="O2076" s="119">
        <v>233.9</v>
      </c>
      <c r="P2076" s="119">
        <v>40.74</v>
      </c>
      <c r="Q2076" s="119">
        <v>3</v>
      </c>
      <c r="R2076" s="120" t="s">
        <v>5655</v>
      </c>
      <c r="S2076" s="120">
        <v>8.4</v>
      </c>
      <c r="T2076" s="120"/>
      <c r="U2076" s="120"/>
      <c r="V2076" s="172">
        <v>343.8</v>
      </c>
      <c r="W2076" s="172"/>
      <c r="X2076" s="172">
        <v>257.7</v>
      </c>
      <c r="Y2076" s="172">
        <v>86.1</v>
      </c>
      <c r="Z2076" s="172"/>
      <c r="AA2076" s="123">
        <v>8467</v>
      </c>
      <c r="AB2076" s="123">
        <v>12003.190000000021</v>
      </c>
      <c r="AC2076" s="123"/>
      <c r="AD2076" s="123"/>
      <c r="AE2076" s="123"/>
      <c r="AF2076" s="123"/>
      <c r="AG2076" s="214"/>
      <c r="AH2076" s="229" t="str">
        <f t="shared" si="283"/>
        <v>a2</v>
      </c>
      <c r="AI2076" s="122"/>
      <c r="AJ2076" s="122"/>
      <c r="AK2076" s="122"/>
      <c r="AL2076" s="122"/>
      <c r="AM2076" s="122"/>
      <c r="AN2076" s="173" t="s">
        <v>3186</v>
      </c>
      <c r="AO2076" s="173" t="s">
        <v>3186</v>
      </c>
      <c r="AP2076" s="173" t="s">
        <v>3186</v>
      </c>
      <c r="AQ2076" s="173" t="s">
        <v>3186</v>
      </c>
      <c r="AR2076" s="173" t="s">
        <v>3186</v>
      </c>
      <c r="AS2076" s="173">
        <v>1</v>
      </c>
      <c r="AT2076" s="173">
        <v>0.5</v>
      </c>
      <c r="AU2076" s="173">
        <v>0.5</v>
      </c>
      <c r="AV2076" s="173">
        <v>0.5</v>
      </c>
      <c r="AW2076" s="173">
        <v>0.5</v>
      </c>
      <c r="AX2076" s="173">
        <v>1</v>
      </c>
      <c r="AY2076" s="173"/>
      <c r="AZ2076" s="211">
        <f t="shared" si="289"/>
        <v>1</v>
      </c>
      <c r="BA2076" s="211">
        <f t="shared" si="290"/>
        <v>3</v>
      </c>
      <c r="BB2076" s="205">
        <f t="shared" si="284"/>
        <v>45234</v>
      </c>
      <c r="BC2076" s="205">
        <f t="shared" si="285"/>
        <v>45234</v>
      </c>
      <c r="BD2076" s="205">
        <f t="shared" si="286"/>
        <v>0</v>
      </c>
      <c r="BE2076" s="205">
        <f t="shared" si="287"/>
        <v>0</v>
      </c>
      <c r="BF2076" s="175">
        <v>45234</v>
      </c>
      <c r="BG2076" s="175"/>
      <c r="BH2076" s="175">
        <v>34200</v>
      </c>
      <c r="BI2076" s="175"/>
      <c r="BJ2076" s="175"/>
      <c r="BK2076" s="175">
        <v>6674</v>
      </c>
      <c r="BL2076" s="175">
        <v>3499</v>
      </c>
      <c r="BM2076" s="175"/>
      <c r="BN2076" s="175"/>
      <c r="BO2076" s="175">
        <v>861</v>
      </c>
      <c r="BP2076" s="198">
        <f t="shared" si="288"/>
        <v>35061</v>
      </c>
    </row>
    <row r="2077" spans="1:68" s="116" customFormat="1" x14ac:dyDescent="0.15">
      <c r="A2077" s="117">
        <v>4353102001</v>
      </c>
      <c r="B2077" s="118" t="s">
        <v>748</v>
      </c>
      <c r="C2077" s="118" t="s">
        <v>2954</v>
      </c>
      <c r="D2077" s="118" t="s">
        <v>3013</v>
      </c>
      <c r="E2077" s="118" t="s">
        <v>5256</v>
      </c>
      <c r="F2077" s="120">
        <v>13</v>
      </c>
      <c r="G2077" s="119">
        <v>682598</v>
      </c>
      <c r="H2077" s="119"/>
      <c r="I2077" s="120" t="s">
        <v>5820</v>
      </c>
      <c r="J2077" s="120">
        <v>3600</v>
      </c>
      <c r="K2077" s="120">
        <v>682598</v>
      </c>
      <c r="L2077" s="120">
        <v>0.51900000000000002</v>
      </c>
      <c r="M2077" s="121" t="s">
        <v>5657</v>
      </c>
      <c r="N2077" s="120">
        <v>1</v>
      </c>
      <c r="O2077" s="119">
        <v>224</v>
      </c>
      <c r="P2077" s="119"/>
      <c r="Q2077" s="119"/>
      <c r="R2077" s="120"/>
      <c r="S2077" s="120"/>
      <c r="T2077" s="120"/>
      <c r="U2077" s="120" t="s">
        <v>5694</v>
      </c>
      <c r="V2077" s="172">
        <v>539.5</v>
      </c>
      <c r="W2077" s="172"/>
      <c r="X2077" s="172">
        <v>378.9</v>
      </c>
      <c r="Y2077" s="172">
        <v>38.200000000000003</v>
      </c>
      <c r="Z2077" s="172">
        <v>122.4</v>
      </c>
      <c r="AA2077" s="123">
        <v>3769.8</v>
      </c>
      <c r="AB2077" s="123"/>
      <c r="AC2077" s="123">
        <v>489</v>
      </c>
      <c r="AD2077" s="123"/>
      <c r="AE2077" s="123"/>
      <c r="AF2077" s="123"/>
      <c r="AG2077" s="214"/>
      <c r="AH2077" s="229" t="str">
        <f t="shared" si="283"/>
        <v>a3</v>
      </c>
      <c r="AI2077" s="122"/>
      <c r="AJ2077" s="122"/>
      <c r="AK2077" s="122"/>
      <c r="AL2077" s="122"/>
      <c r="AM2077" s="122"/>
      <c r="AN2077" s="173">
        <v>1</v>
      </c>
      <c r="AO2077" s="173"/>
      <c r="AP2077" s="173"/>
      <c r="AQ2077" s="173"/>
      <c r="AR2077" s="173"/>
      <c r="AS2077" s="173"/>
      <c r="AT2077" s="173">
        <v>0.8</v>
      </c>
      <c r="AU2077" s="173">
        <v>1.3</v>
      </c>
      <c r="AV2077" s="173">
        <v>1.2</v>
      </c>
      <c r="AW2077" s="173"/>
      <c r="AX2077" s="173">
        <v>0.7</v>
      </c>
      <c r="AY2077" s="173"/>
      <c r="AZ2077" s="211">
        <f t="shared" si="289"/>
        <v>1</v>
      </c>
      <c r="BA2077" s="211">
        <f t="shared" si="290"/>
        <v>4</v>
      </c>
      <c r="BB2077" s="205">
        <f t="shared" si="284"/>
        <v>71990</v>
      </c>
      <c r="BC2077" s="205">
        <f t="shared" si="285"/>
        <v>58080</v>
      </c>
      <c r="BD2077" s="205">
        <f t="shared" si="286"/>
        <v>14411</v>
      </c>
      <c r="BE2077" s="205">
        <f t="shared" si="287"/>
        <v>501</v>
      </c>
      <c r="BF2077" s="175">
        <v>57579</v>
      </c>
      <c r="BG2077" s="175"/>
      <c r="BH2077" s="175">
        <v>21937</v>
      </c>
      <c r="BI2077" s="175">
        <v>13910</v>
      </c>
      <c r="BJ2077" s="175"/>
      <c r="BK2077" s="175">
        <v>9061</v>
      </c>
      <c r="BL2077" s="175">
        <v>6488</v>
      </c>
      <c r="BM2077" s="175">
        <v>7611</v>
      </c>
      <c r="BN2077" s="175">
        <v>9880</v>
      </c>
      <c r="BO2077" s="175">
        <v>3103</v>
      </c>
      <c r="BP2077" s="198">
        <f t="shared" si="288"/>
        <v>25040</v>
      </c>
    </row>
    <row r="2078" spans="1:68" x14ac:dyDescent="0.15">
      <c r="A2078" s="117">
        <v>4420101001</v>
      </c>
      <c r="B2078" s="118" t="s">
        <v>3014</v>
      </c>
      <c r="C2078" s="118" t="s">
        <v>3015</v>
      </c>
      <c r="D2078" s="118" t="s">
        <v>3016</v>
      </c>
      <c r="E2078" s="118" t="s">
        <v>5257</v>
      </c>
      <c r="F2078" s="120">
        <v>44</v>
      </c>
      <c r="G2078" s="119">
        <v>12147440</v>
      </c>
      <c r="H2078" s="119"/>
      <c r="I2078" s="120" t="s">
        <v>5820</v>
      </c>
      <c r="J2078" s="120">
        <v>47885</v>
      </c>
      <c r="K2078" s="120">
        <v>11016415</v>
      </c>
      <c r="L2078" s="120">
        <v>0.63</v>
      </c>
      <c r="M2078" s="121" t="s">
        <v>5672</v>
      </c>
      <c r="N2078" s="120">
        <v>1</v>
      </c>
      <c r="O2078" s="119">
        <v>200</v>
      </c>
      <c r="P2078" s="119"/>
      <c r="Q2078" s="119"/>
      <c r="R2078" s="120" t="s">
        <v>5655</v>
      </c>
      <c r="S2078" s="120">
        <v>238.49299999999999</v>
      </c>
      <c r="T2078" s="120"/>
      <c r="U2078" s="120"/>
      <c r="V2078" s="172">
        <v>4760.6639999999998</v>
      </c>
      <c r="W2078" s="172">
        <v>968.54</v>
      </c>
      <c r="X2078" s="172">
        <v>3246.424</v>
      </c>
      <c r="Y2078" s="172">
        <v>545.70000000000005</v>
      </c>
      <c r="Z2078" s="172"/>
      <c r="AA2078" s="123">
        <v>78597</v>
      </c>
      <c r="AB2078" s="123"/>
      <c r="AC2078" s="123">
        <v>6995</v>
      </c>
      <c r="AD2078" s="123"/>
      <c r="AE2078" s="123"/>
      <c r="AF2078" s="123"/>
      <c r="AG2078" s="214"/>
      <c r="AH2078" s="229" t="str">
        <f t="shared" si="283"/>
        <v>a3</v>
      </c>
      <c r="AI2078" s="122" t="s">
        <v>5401</v>
      </c>
      <c r="AJ2078" s="122"/>
      <c r="AK2078" s="122" t="s">
        <v>5401</v>
      </c>
      <c r="AL2078" s="122" t="s">
        <v>5401</v>
      </c>
      <c r="AM2078" s="122"/>
      <c r="AN2078" s="173"/>
      <c r="AO2078" s="173"/>
      <c r="AP2078" s="173"/>
      <c r="AQ2078" s="173"/>
      <c r="AR2078" s="173"/>
      <c r="AS2078" s="173">
        <v>2</v>
      </c>
      <c r="AT2078" s="173">
        <v>8</v>
      </c>
      <c r="AU2078" s="173">
        <v>5</v>
      </c>
      <c r="AV2078" s="173">
        <v>0.5</v>
      </c>
      <c r="AW2078" s="173">
        <v>0.5</v>
      </c>
      <c r="AX2078" s="173">
        <v>2</v>
      </c>
      <c r="AY2078" s="173"/>
      <c r="AZ2078" s="211">
        <f t="shared" si="289"/>
        <v>2</v>
      </c>
      <c r="BA2078" s="211">
        <f t="shared" si="290"/>
        <v>16</v>
      </c>
      <c r="BB2078" s="205">
        <f t="shared" si="284"/>
        <v>354330</v>
      </c>
      <c r="BC2078" s="205">
        <f t="shared" si="285"/>
        <v>354330</v>
      </c>
      <c r="BD2078" s="205">
        <f t="shared" si="286"/>
        <v>-100724</v>
      </c>
      <c r="BE2078" s="205">
        <f t="shared" si="287"/>
        <v>-100724</v>
      </c>
      <c r="BF2078" s="175">
        <v>455054</v>
      </c>
      <c r="BG2078" s="175"/>
      <c r="BH2078" s="175">
        <v>231256</v>
      </c>
      <c r="BI2078" s="175"/>
      <c r="BJ2078" s="175"/>
      <c r="BK2078" s="175">
        <v>103832</v>
      </c>
      <c r="BL2078" s="175">
        <v>19242</v>
      </c>
      <c r="BM2078" s="175"/>
      <c r="BN2078" s="175"/>
      <c r="BO2078" s="175"/>
      <c r="BP2078" s="198">
        <f t="shared" si="288"/>
        <v>231256</v>
      </c>
    </row>
    <row r="2079" spans="1:68" x14ac:dyDescent="0.15">
      <c r="A2079" s="117">
        <v>4420101002</v>
      </c>
      <c r="B2079" s="118" t="s">
        <v>3017</v>
      </c>
      <c r="C2079" s="118" t="s">
        <v>3015</v>
      </c>
      <c r="D2079" s="118" t="s">
        <v>3016</v>
      </c>
      <c r="E2079" s="118" t="s">
        <v>5258</v>
      </c>
      <c r="F2079" s="120">
        <v>40</v>
      </c>
      <c r="G2079" s="119">
        <v>9204850</v>
      </c>
      <c r="H2079" s="119"/>
      <c r="I2079" s="120" t="s">
        <v>5820</v>
      </c>
      <c r="J2079" s="120">
        <v>49782</v>
      </c>
      <c r="K2079" s="120">
        <v>8537357</v>
      </c>
      <c r="L2079" s="120">
        <v>0.47</v>
      </c>
      <c r="M2079" s="121" t="s">
        <v>5654</v>
      </c>
      <c r="N2079" s="120">
        <v>1</v>
      </c>
      <c r="O2079" s="119">
        <v>210</v>
      </c>
      <c r="P2079" s="119"/>
      <c r="Q2079" s="119"/>
      <c r="R2079" s="120" t="s">
        <v>5655</v>
      </c>
      <c r="S2079" s="120">
        <v>103.9</v>
      </c>
      <c r="T2079" s="120"/>
      <c r="U2079" s="120"/>
      <c r="V2079" s="172">
        <v>3041.2820000000002</v>
      </c>
      <c r="W2079" s="172">
        <v>371.44</v>
      </c>
      <c r="X2079" s="172">
        <v>2103.373</v>
      </c>
      <c r="Y2079" s="172">
        <v>566.46900000000005</v>
      </c>
      <c r="Z2079" s="172"/>
      <c r="AA2079" s="123">
        <v>50043</v>
      </c>
      <c r="AB2079" s="123"/>
      <c r="AC2079" s="123">
        <v>6378</v>
      </c>
      <c r="AD2079" s="123"/>
      <c r="AE2079" s="123"/>
      <c r="AF2079" s="123"/>
      <c r="AG2079" s="214"/>
      <c r="AH2079" s="229" t="str">
        <f t="shared" si="283"/>
        <v>a3</v>
      </c>
      <c r="AI2079" s="122" t="s">
        <v>5401</v>
      </c>
      <c r="AJ2079" s="122"/>
      <c r="AK2079" s="122" t="s">
        <v>5401</v>
      </c>
      <c r="AL2079" s="122" t="s">
        <v>5401</v>
      </c>
      <c r="AM2079" s="122"/>
      <c r="AN2079" s="173"/>
      <c r="AO2079" s="173"/>
      <c r="AP2079" s="173"/>
      <c r="AQ2079" s="173"/>
      <c r="AR2079" s="173"/>
      <c r="AS2079" s="173">
        <v>4</v>
      </c>
      <c r="AT2079" s="173">
        <v>3</v>
      </c>
      <c r="AU2079" s="173">
        <v>5</v>
      </c>
      <c r="AV2079" s="173">
        <v>2</v>
      </c>
      <c r="AW2079" s="173">
        <v>3</v>
      </c>
      <c r="AX2079" s="173">
        <v>2</v>
      </c>
      <c r="AY2079" s="173">
        <v>1</v>
      </c>
      <c r="AZ2079" s="211">
        <f t="shared" si="289"/>
        <v>4</v>
      </c>
      <c r="BA2079" s="211">
        <f t="shared" si="290"/>
        <v>16</v>
      </c>
      <c r="BB2079" s="205">
        <f t="shared" si="284"/>
        <v>334806</v>
      </c>
      <c r="BC2079" s="205">
        <f t="shared" si="285"/>
        <v>334806</v>
      </c>
      <c r="BD2079" s="205">
        <f t="shared" si="286"/>
        <v>0</v>
      </c>
      <c r="BE2079" s="205">
        <f t="shared" si="287"/>
        <v>0</v>
      </c>
      <c r="BF2079" s="175">
        <v>334806</v>
      </c>
      <c r="BG2079" s="175"/>
      <c r="BH2079" s="175">
        <v>230469</v>
      </c>
      <c r="BI2079" s="175"/>
      <c r="BJ2079" s="175"/>
      <c r="BK2079" s="175">
        <v>99816</v>
      </c>
      <c r="BL2079" s="175">
        <v>4521</v>
      </c>
      <c r="BM2079" s="175"/>
      <c r="BN2079" s="175"/>
      <c r="BO2079" s="175"/>
      <c r="BP2079" s="198">
        <f t="shared" si="288"/>
        <v>230469</v>
      </c>
    </row>
    <row r="2080" spans="1:68" x14ac:dyDescent="0.15">
      <c r="A2080" s="117">
        <v>4420101003</v>
      </c>
      <c r="B2080" s="118" t="s">
        <v>3018</v>
      </c>
      <c r="C2080" s="118" t="s">
        <v>3015</v>
      </c>
      <c r="D2080" s="118" t="s">
        <v>3016</v>
      </c>
      <c r="E2080" s="118" t="s">
        <v>5259</v>
      </c>
      <c r="F2080" s="120">
        <v>36</v>
      </c>
      <c r="G2080" s="119">
        <v>13830215</v>
      </c>
      <c r="H2080" s="119"/>
      <c r="I2080" s="120" t="s">
        <v>5820</v>
      </c>
      <c r="J2080" s="120">
        <v>57015</v>
      </c>
      <c r="K2080" s="120">
        <v>12025125</v>
      </c>
      <c r="L2080" s="120">
        <v>0.57799999999999996</v>
      </c>
      <c r="M2080" s="121" t="s">
        <v>5654</v>
      </c>
      <c r="N2080" s="120">
        <v>2</v>
      </c>
      <c r="O2080" s="119">
        <v>190</v>
      </c>
      <c r="P2080" s="119"/>
      <c r="Q2080" s="119"/>
      <c r="R2080" s="120" t="s">
        <v>5655</v>
      </c>
      <c r="S2080" s="120">
        <v>163.5</v>
      </c>
      <c r="T2080" s="120"/>
      <c r="U2080" s="120"/>
      <c r="V2080" s="172">
        <v>5482.77</v>
      </c>
      <c r="W2080" s="172">
        <v>950.2</v>
      </c>
      <c r="X2080" s="172">
        <v>2695.97</v>
      </c>
      <c r="Y2080" s="172">
        <v>945.63199999999995</v>
      </c>
      <c r="Z2080" s="172">
        <v>890.96799999999996</v>
      </c>
      <c r="AA2080" s="123">
        <v>87856</v>
      </c>
      <c r="AB2080" s="123"/>
      <c r="AC2080" s="123">
        <v>10155</v>
      </c>
      <c r="AD2080" s="123"/>
      <c r="AE2080" s="123"/>
      <c r="AF2080" s="123"/>
      <c r="AG2080" s="214"/>
      <c r="AH2080" s="229" t="str">
        <f t="shared" si="283"/>
        <v>b3</v>
      </c>
      <c r="AI2080" s="122" t="s">
        <v>5401</v>
      </c>
      <c r="AJ2080" s="122"/>
      <c r="AK2080" s="122" t="s">
        <v>5401</v>
      </c>
      <c r="AL2080" s="122" t="s">
        <v>5401</v>
      </c>
      <c r="AM2080" s="122" t="s">
        <v>5401</v>
      </c>
      <c r="AN2080" s="173"/>
      <c r="AO2080" s="173"/>
      <c r="AP2080" s="173"/>
      <c r="AQ2080" s="173"/>
      <c r="AR2080" s="173"/>
      <c r="AS2080" s="173">
        <v>3</v>
      </c>
      <c r="AT2080" s="173">
        <v>7</v>
      </c>
      <c r="AU2080" s="173">
        <v>4</v>
      </c>
      <c r="AV2080" s="173">
        <v>4</v>
      </c>
      <c r="AW2080" s="173">
        <v>4</v>
      </c>
      <c r="AX2080" s="173">
        <v>1</v>
      </c>
      <c r="AY2080" s="173">
        <v>1</v>
      </c>
      <c r="AZ2080" s="211">
        <f t="shared" si="289"/>
        <v>3</v>
      </c>
      <c r="BA2080" s="211">
        <f t="shared" si="290"/>
        <v>21</v>
      </c>
      <c r="BB2080" s="205">
        <f t="shared" si="284"/>
        <v>499706</v>
      </c>
      <c r="BC2080" s="205">
        <f t="shared" si="285"/>
        <v>499706</v>
      </c>
      <c r="BD2080" s="205">
        <f t="shared" si="286"/>
        <v>0</v>
      </c>
      <c r="BE2080" s="205">
        <f t="shared" si="287"/>
        <v>0</v>
      </c>
      <c r="BF2080" s="175">
        <v>499706</v>
      </c>
      <c r="BG2080" s="175"/>
      <c r="BH2080" s="175">
        <v>318360</v>
      </c>
      <c r="BI2080" s="175"/>
      <c r="BJ2080" s="175"/>
      <c r="BK2080" s="175">
        <v>168808</v>
      </c>
      <c r="BL2080" s="175">
        <v>12538</v>
      </c>
      <c r="BM2080" s="175"/>
      <c r="BN2080" s="175"/>
      <c r="BO2080" s="175"/>
      <c r="BP2080" s="198">
        <f t="shared" si="288"/>
        <v>318360</v>
      </c>
    </row>
    <row r="2081" spans="1:68" x14ac:dyDescent="0.15">
      <c r="A2081" s="117">
        <v>4420101004</v>
      </c>
      <c r="B2081" s="118" t="s">
        <v>3019</v>
      </c>
      <c r="C2081" s="118" t="s">
        <v>3015</v>
      </c>
      <c r="D2081" s="118" t="s">
        <v>3016</v>
      </c>
      <c r="E2081" s="118" t="s">
        <v>5260</v>
      </c>
      <c r="F2081" s="120">
        <v>23</v>
      </c>
      <c r="G2081" s="119">
        <v>3568352</v>
      </c>
      <c r="H2081" s="119"/>
      <c r="I2081" s="120" t="s">
        <v>5820</v>
      </c>
      <c r="J2081" s="120">
        <v>15600</v>
      </c>
      <c r="K2081" s="120">
        <v>3496978</v>
      </c>
      <c r="L2081" s="120">
        <v>0.61399999999999999</v>
      </c>
      <c r="M2081" s="121" t="s">
        <v>5654</v>
      </c>
      <c r="N2081" s="120">
        <v>1</v>
      </c>
      <c r="O2081" s="119">
        <v>200</v>
      </c>
      <c r="P2081" s="119"/>
      <c r="Q2081" s="119"/>
      <c r="R2081" s="120" t="s">
        <v>5655</v>
      </c>
      <c r="S2081" s="120">
        <v>53.9</v>
      </c>
      <c r="T2081" s="120"/>
      <c r="U2081" s="120"/>
      <c r="V2081" s="172">
        <v>1675.81</v>
      </c>
      <c r="W2081" s="172">
        <v>163.92</v>
      </c>
      <c r="X2081" s="172">
        <v>1391.49</v>
      </c>
      <c r="Y2081" s="172">
        <v>120.4</v>
      </c>
      <c r="Z2081" s="172"/>
      <c r="AA2081" s="123">
        <v>22537</v>
      </c>
      <c r="AB2081" s="123"/>
      <c r="AC2081" s="123">
        <v>2174</v>
      </c>
      <c r="AD2081" s="123"/>
      <c r="AE2081" s="123"/>
      <c r="AF2081" s="123"/>
      <c r="AG2081" s="214"/>
      <c r="AH2081" s="229" t="str">
        <f t="shared" si="283"/>
        <v>a3</v>
      </c>
      <c r="AI2081" s="122" t="s">
        <v>5401</v>
      </c>
      <c r="AJ2081" s="122"/>
      <c r="AK2081" s="122" t="s">
        <v>5401</v>
      </c>
      <c r="AL2081" s="122" t="s">
        <v>5401</v>
      </c>
      <c r="AM2081" s="122"/>
      <c r="AN2081" s="173"/>
      <c r="AO2081" s="173"/>
      <c r="AP2081" s="173"/>
      <c r="AQ2081" s="173"/>
      <c r="AR2081" s="173"/>
      <c r="AS2081" s="173">
        <v>1</v>
      </c>
      <c r="AT2081" s="173">
        <v>4</v>
      </c>
      <c r="AU2081" s="173">
        <v>2</v>
      </c>
      <c r="AV2081" s="173">
        <v>4</v>
      </c>
      <c r="AW2081" s="173">
        <v>2</v>
      </c>
      <c r="AX2081" s="173">
        <v>1</v>
      </c>
      <c r="AY2081" s="173"/>
      <c r="AZ2081" s="211">
        <f t="shared" si="289"/>
        <v>1</v>
      </c>
      <c r="BA2081" s="211">
        <f t="shared" si="290"/>
        <v>13</v>
      </c>
      <c r="BB2081" s="205">
        <f t="shared" si="284"/>
        <v>178342</v>
      </c>
      <c r="BC2081" s="205">
        <f t="shared" si="285"/>
        <v>178342</v>
      </c>
      <c r="BD2081" s="205">
        <f t="shared" si="286"/>
        <v>-39632</v>
      </c>
      <c r="BE2081" s="205">
        <f t="shared" si="287"/>
        <v>-39632</v>
      </c>
      <c r="BF2081" s="175">
        <v>217974</v>
      </c>
      <c r="BG2081" s="175"/>
      <c r="BH2081" s="175">
        <v>146160</v>
      </c>
      <c r="BI2081" s="175"/>
      <c r="BJ2081" s="175"/>
      <c r="BK2081" s="175">
        <v>30785</v>
      </c>
      <c r="BL2081" s="175">
        <v>1397</v>
      </c>
      <c r="BM2081" s="175"/>
      <c r="BN2081" s="175"/>
      <c r="BO2081" s="175"/>
      <c r="BP2081" s="198">
        <f t="shared" si="288"/>
        <v>146160</v>
      </c>
    </row>
    <row r="2082" spans="1:68" x14ac:dyDescent="0.15">
      <c r="A2082" s="117">
        <v>4420101005</v>
      </c>
      <c r="B2082" s="118" t="s">
        <v>3020</v>
      </c>
      <c r="C2082" s="118" t="s">
        <v>3015</v>
      </c>
      <c r="D2082" s="118" t="s">
        <v>3016</v>
      </c>
      <c r="E2082" s="118" t="s">
        <v>5261</v>
      </c>
      <c r="F2082" s="120">
        <v>21</v>
      </c>
      <c r="G2082" s="119">
        <v>2147965</v>
      </c>
      <c r="H2082" s="119"/>
      <c r="I2082" s="120" t="s">
        <v>5820</v>
      </c>
      <c r="J2082" s="120">
        <v>14050</v>
      </c>
      <c r="K2082" s="120">
        <v>2068880</v>
      </c>
      <c r="L2082" s="120">
        <v>0.40300000000000002</v>
      </c>
      <c r="M2082" s="121" t="s">
        <v>5654</v>
      </c>
      <c r="N2082" s="120">
        <v>1</v>
      </c>
      <c r="O2082" s="119">
        <v>190</v>
      </c>
      <c r="P2082" s="119"/>
      <c r="Q2082" s="119"/>
      <c r="R2082" s="120" t="s">
        <v>5655</v>
      </c>
      <c r="S2082" s="120">
        <v>27.6</v>
      </c>
      <c r="T2082" s="120"/>
      <c r="U2082" s="120"/>
      <c r="V2082" s="172">
        <v>1322.64</v>
      </c>
      <c r="W2082" s="172">
        <v>131.11000000000001</v>
      </c>
      <c r="X2082" s="172">
        <v>1040.7639999999999</v>
      </c>
      <c r="Y2082" s="172">
        <v>150.76599999999999</v>
      </c>
      <c r="Z2082" s="172"/>
      <c r="AA2082" s="123">
        <v>16816</v>
      </c>
      <c r="AB2082" s="123"/>
      <c r="AC2082" s="123">
        <v>1737</v>
      </c>
      <c r="AD2082" s="123"/>
      <c r="AE2082" s="123"/>
      <c r="AF2082" s="123"/>
      <c r="AG2082" s="214"/>
      <c r="AH2082" s="229" t="str">
        <f t="shared" si="283"/>
        <v>a3</v>
      </c>
      <c r="AI2082" s="122" t="s">
        <v>5401</v>
      </c>
      <c r="AJ2082" s="122"/>
      <c r="AK2082" s="122" t="s">
        <v>5401</v>
      </c>
      <c r="AL2082" s="122" t="s">
        <v>5401</v>
      </c>
      <c r="AM2082" s="122"/>
      <c r="AN2082" s="173"/>
      <c r="AO2082" s="173"/>
      <c r="AP2082" s="173"/>
      <c r="AQ2082" s="173"/>
      <c r="AR2082" s="173"/>
      <c r="AS2082" s="173">
        <v>1</v>
      </c>
      <c r="AT2082" s="173">
        <v>3</v>
      </c>
      <c r="AU2082" s="173">
        <v>6</v>
      </c>
      <c r="AV2082" s="173">
        <v>1</v>
      </c>
      <c r="AW2082" s="173">
        <v>1</v>
      </c>
      <c r="AX2082" s="173">
        <v>1</v>
      </c>
      <c r="AY2082" s="173">
        <v>1</v>
      </c>
      <c r="AZ2082" s="211">
        <f t="shared" si="289"/>
        <v>1</v>
      </c>
      <c r="BA2082" s="211">
        <f t="shared" si="290"/>
        <v>13</v>
      </c>
      <c r="BB2082" s="205">
        <f t="shared" si="284"/>
        <v>161530</v>
      </c>
      <c r="BC2082" s="205">
        <f t="shared" si="285"/>
        <v>161530</v>
      </c>
      <c r="BD2082" s="205">
        <f t="shared" si="286"/>
        <v>0</v>
      </c>
      <c r="BE2082" s="205">
        <f t="shared" si="287"/>
        <v>0</v>
      </c>
      <c r="BF2082" s="175">
        <v>161530</v>
      </c>
      <c r="BG2082" s="175"/>
      <c r="BH2082" s="175">
        <v>135024</v>
      </c>
      <c r="BI2082" s="175"/>
      <c r="BJ2082" s="175"/>
      <c r="BK2082" s="175">
        <v>24616</v>
      </c>
      <c r="BL2082" s="175">
        <v>1890</v>
      </c>
      <c r="BM2082" s="175"/>
      <c r="BN2082" s="175"/>
      <c r="BO2082" s="175"/>
      <c r="BP2082" s="198">
        <f t="shared" si="288"/>
        <v>135024</v>
      </c>
    </row>
    <row r="2083" spans="1:68" s="116" customFormat="1" x14ac:dyDescent="0.15">
      <c r="A2083" s="117">
        <v>4420201001</v>
      </c>
      <c r="B2083" s="118" t="s">
        <v>3021</v>
      </c>
      <c r="C2083" s="118" t="s">
        <v>3015</v>
      </c>
      <c r="D2083" s="118" t="s">
        <v>3022</v>
      </c>
      <c r="E2083" s="118" t="s">
        <v>5262</v>
      </c>
      <c r="F2083" s="120">
        <v>34</v>
      </c>
      <c r="G2083" s="119">
        <v>16056530</v>
      </c>
      <c r="H2083" s="119"/>
      <c r="I2083" s="120" t="s">
        <v>5820</v>
      </c>
      <c r="J2083" s="120">
        <v>70500</v>
      </c>
      <c r="K2083" s="120">
        <v>16056530</v>
      </c>
      <c r="L2083" s="120">
        <v>0.624</v>
      </c>
      <c r="M2083" s="121" t="s">
        <v>5654</v>
      </c>
      <c r="N2083" s="120">
        <v>1</v>
      </c>
      <c r="O2083" s="119">
        <v>83.3</v>
      </c>
      <c r="P2083" s="119"/>
      <c r="Q2083" s="119"/>
      <c r="R2083" s="120" t="s">
        <v>5655</v>
      </c>
      <c r="S2083" s="120">
        <v>90</v>
      </c>
      <c r="T2083" s="120"/>
      <c r="U2083" s="120"/>
      <c r="V2083" s="172">
        <v>4438.3999999999996</v>
      </c>
      <c r="W2083" s="172">
        <v>652.70000000000005</v>
      </c>
      <c r="X2083" s="172">
        <v>2032</v>
      </c>
      <c r="Y2083" s="172">
        <v>1016.3</v>
      </c>
      <c r="Z2083" s="172">
        <v>737.4</v>
      </c>
      <c r="AA2083" s="123">
        <v>46716</v>
      </c>
      <c r="AB2083" s="123">
        <v>229299.19999999987</v>
      </c>
      <c r="AC2083" s="123">
        <v>4064</v>
      </c>
      <c r="AD2083" s="123"/>
      <c r="AE2083" s="123"/>
      <c r="AF2083" s="123"/>
      <c r="AG2083" s="214"/>
      <c r="AH2083" s="229" t="str">
        <f t="shared" si="283"/>
        <v>a3</v>
      </c>
      <c r="AI2083" s="122"/>
      <c r="AJ2083" s="122"/>
      <c r="AK2083" s="122"/>
      <c r="AL2083" s="122"/>
      <c r="AM2083" s="122"/>
      <c r="AN2083" s="173"/>
      <c r="AO2083" s="173"/>
      <c r="AP2083" s="173"/>
      <c r="AQ2083" s="173"/>
      <c r="AR2083" s="173"/>
      <c r="AS2083" s="173">
        <v>3</v>
      </c>
      <c r="AT2083" s="173">
        <v>10</v>
      </c>
      <c r="AU2083" s="173">
        <v>5</v>
      </c>
      <c r="AV2083" s="173">
        <v>3</v>
      </c>
      <c r="AW2083" s="173">
        <v>3</v>
      </c>
      <c r="AX2083" s="173">
        <v>1</v>
      </c>
      <c r="AY2083" s="173"/>
      <c r="AZ2083" s="211">
        <f t="shared" si="289"/>
        <v>3</v>
      </c>
      <c r="BA2083" s="211">
        <f t="shared" si="290"/>
        <v>22</v>
      </c>
      <c r="BB2083" s="205">
        <f t="shared" si="284"/>
        <v>501643</v>
      </c>
      <c r="BC2083" s="205">
        <f t="shared" si="285"/>
        <v>399079</v>
      </c>
      <c r="BD2083" s="205">
        <f t="shared" si="286"/>
        <v>105553</v>
      </c>
      <c r="BE2083" s="205">
        <f t="shared" si="287"/>
        <v>2989</v>
      </c>
      <c r="BF2083" s="175">
        <v>396090</v>
      </c>
      <c r="BG2083" s="175">
        <v>18502</v>
      </c>
      <c r="BH2083" s="175">
        <v>173250</v>
      </c>
      <c r="BI2083" s="175">
        <v>102564</v>
      </c>
      <c r="BJ2083" s="175"/>
      <c r="BK2083" s="175">
        <v>61559</v>
      </c>
      <c r="BL2083" s="175">
        <v>10268</v>
      </c>
      <c r="BM2083" s="175">
        <v>81439</v>
      </c>
      <c r="BN2083" s="175">
        <v>30942</v>
      </c>
      <c r="BO2083" s="175">
        <v>23119</v>
      </c>
      <c r="BP2083" s="198">
        <f t="shared" si="288"/>
        <v>196369</v>
      </c>
    </row>
    <row r="2084" spans="1:68" s="116" customFormat="1" x14ac:dyDescent="0.15">
      <c r="A2084" s="117">
        <v>4420301001</v>
      </c>
      <c r="B2084" s="118" t="s">
        <v>3023</v>
      </c>
      <c r="C2084" s="118" t="s">
        <v>3015</v>
      </c>
      <c r="D2084" s="118" t="s">
        <v>3024</v>
      </c>
      <c r="E2084" s="118" t="s">
        <v>5263</v>
      </c>
      <c r="F2084" s="120">
        <v>27</v>
      </c>
      <c r="G2084" s="119">
        <v>3520416</v>
      </c>
      <c r="H2084" s="119"/>
      <c r="I2084" s="120" t="s">
        <v>5820</v>
      </c>
      <c r="J2084" s="120">
        <v>13600</v>
      </c>
      <c r="K2084" s="120">
        <v>3520416</v>
      </c>
      <c r="L2084" s="120">
        <v>0.70899999999999996</v>
      </c>
      <c r="M2084" s="121" t="s">
        <v>5654</v>
      </c>
      <c r="N2084" s="120">
        <v>1</v>
      </c>
      <c r="O2084" s="119">
        <v>203.8</v>
      </c>
      <c r="P2084" s="119">
        <v>49.18</v>
      </c>
      <c r="Q2084" s="119">
        <v>5.23</v>
      </c>
      <c r="R2084" s="120" t="s">
        <v>5655</v>
      </c>
      <c r="S2084" s="120">
        <v>27.5</v>
      </c>
      <c r="T2084" s="120"/>
      <c r="U2084" s="120"/>
      <c r="V2084" s="172">
        <v>1952.6</v>
      </c>
      <c r="W2084" s="172">
        <v>338.4</v>
      </c>
      <c r="X2084" s="172">
        <v>1110.3</v>
      </c>
      <c r="Y2084" s="172">
        <v>312.89999999999998</v>
      </c>
      <c r="Z2084" s="172">
        <v>191</v>
      </c>
      <c r="AA2084" s="123">
        <v>13939</v>
      </c>
      <c r="AB2084" s="123">
        <v>57335.630000000063</v>
      </c>
      <c r="AC2084" s="123">
        <v>262.89999999999998</v>
      </c>
      <c r="AD2084" s="123"/>
      <c r="AE2084" s="123"/>
      <c r="AF2084" s="123"/>
      <c r="AG2084" s="214"/>
      <c r="AH2084" s="229" t="str">
        <f t="shared" si="283"/>
        <v>a3</v>
      </c>
      <c r="AI2084" s="122"/>
      <c r="AJ2084" s="122"/>
      <c r="AK2084" s="122"/>
      <c r="AL2084" s="122"/>
      <c r="AM2084" s="122"/>
      <c r="AN2084" s="173">
        <v>3</v>
      </c>
      <c r="AO2084" s="173"/>
      <c r="AP2084" s="173"/>
      <c r="AQ2084" s="173"/>
      <c r="AR2084" s="173"/>
      <c r="AS2084" s="173">
        <v>2</v>
      </c>
      <c r="AT2084" s="173">
        <v>6</v>
      </c>
      <c r="AU2084" s="173">
        <v>6</v>
      </c>
      <c r="AV2084" s="173">
        <v>2</v>
      </c>
      <c r="AW2084" s="173">
        <v>4</v>
      </c>
      <c r="AX2084" s="173">
        <v>2</v>
      </c>
      <c r="AY2084" s="173">
        <v>5</v>
      </c>
      <c r="AZ2084" s="211">
        <f t="shared" si="289"/>
        <v>5</v>
      </c>
      <c r="BA2084" s="211">
        <f t="shared" si="290"/>
        <v>25</v>
      </c>
      <c r="BB2084" s="205">
        <f t="shared" si="284"/>
        <v>229922</v>
      </c>
      <c r="BC2084" s="205">
        <f t="shared" si="285"/>
        <v>180481</v>
      </c>
      <c r="BD2084" s="205">
        <f t="shared" si="286"/>
        <v>51419</v>
      </c>
      <c r="BE2084" s="205">
        <f t="shared" si="287"/>
        <v>1978</v>
      </c>
      <c r="BF2084" s="175">
        <v>178503</v>
      </c>
      <c r="BG2084" s="175">
        <v>25916</v>
      </c>
      <c r="BH2084" s="175">
        <v>76440</v>
      </c>
      <c r="BI2084" s="175">
        <v>49441</v>
      </c>
      <c r="BJ2084" s="175"/>
      <c r="BK2084" s="175">
        <v>12867</v>
      </c>
      <c r="BL2084" s="175">
        <v>1812</v>
      </c>
      <c r="BM2084" s="175">
        <v>26425</v>
      </c>
      <c r="BN2084" s="175">
        <v>11427</v>
      </c>
      <c r="BO2084" s="175">
        <v>25594</v>
      </c>
      <c r="BP2084" s="198">
        <f t="shared" si="288"/>
        <v>102034</v>
      </c>
    </row>
    <row r="2085" spans="1:68" s="116" customFormat="1" x14ac:dyDescent="0.15">
      <c r="A2085" s="117">
        <v>4420302002</v>
      </c>
      <c r="B2085" s="118" t="s">
        <v>3025</v>
      </c>
      <c r="C2085" s="118" t="s">
        <v>3015</v>
      </c>
      <c r="D2085" s="118" t="s">
        <v>3024</v>
      </c>
      <c r="E2085" s="118" t="s">
        <v>5264</v>
      </c>
      <c r="F2085" s="120">
        <v>2</v>
      </c>
      <c r="G2085" s="119"/>
      <c r="H2085" s="119"/>
      <c r="I2085" s="120" t="s">
        <v>5820</v>
      </c>
      <c r="J2085" s="120">
        <v>480</v>
      </c>
      <c r="K2085" s="120">
        <v>47684</v>
      </c>
      <c r="L2085" s="120">
        <v>0.27200000000000002</v>
      </c>
      <c r="M2085" s="121" t="s">
        <v>5657</v>
      </c>
      <c r="N2085" s="120">
        <v>1</v>
      </c>
      <c r="O2085" s="119"/>
      <c r="P2085" s="119"/>
      <c r="Q2085" s="119"/>
      <c r="R2085" s="120" t="s">
        <v>5655</v>
      </c>
      <c r="S2085" s="120">
        <v>0.3</v>
      </c>
      <c r="T2085" s="120"/>
      <c r="U2085" s="120"/>
      <c r="V2085" s="172">
        <v>47.9</v>
      </c>
      <c r="W2085" s="172"/>
      <c r="X2085" s="172">
        <v>47.9</v>
      </c>
      <c r="Y2085" s="172"/>
      <c r="Z2085" s="172"/>
      <c r="AA2085" s="123"/>
      <c r="AB2085" s="123"/>
      <c r="AC2085" s="123">
        <v>8</v>
      </c>
      <c r="AD2085" s="123"/>
      <c r="AE2085" s="123"/>
      <c r="AF2085" s="123"/>
      <c r="AG2085" s="214"/>
      <c r="AH2085" s="229" t="str">
        <f t="shared" si="283"/>
        <v>a3</v>
      </c>
      <c r="AI2085" s="122"/>
      <c r="AJ2085" s="122"/>
      <c r="AK2085" s="122"/>
      <c r="AL2085" s="122"/>
      <c r="AM2085" s="122"/>
      <c r="AN2085" s="173">
        <v>3</v>
      </c>
      <c r="AO2085" s="173"/>
      <c r="AP2085" s="173"/>
      <c r="AQ2085" s="173"/>
      <c r="AR2085" s="173"/>
      <c r="AS2085" s="173">
        <v>1</v>
      </c>
      <c r="AT2085" s="173">
        <v>2</v>
      </c>
      <c r="AU2085" s="173">
        <v>2</v>
      </c>
      <c r="AV2085" s="173"/>
      <c r="AW2085" s="173"/>
      <c r="AX2085" s="173">
        <v>1</v>
      </c>
      <c r="AY2085" s="173"/>
      <c r="AZ2085" s="211">
        <f t="shared" si="289"/>
        <v>4</v>
      </c>
      <c r="BA2085" s="211">
        <f t="shared" si="290"/>
        <v>5</v>
      </c>
      <c r="BB2085" s="205">
        <f t="shared" si="284"/>
        <v>7670</v>
      </c>
      <c r="BC2085" s="205">
        <f t="shared" si="285"/>
        <v>7670</v>
      </c>
      <c r="BD2085" s="205">
        <f t="shared" si="286"/>
        <v>0</v>
      </c>
      <c r="BE2085" s="205">
        <f t="shared" si="287"/>
        <v>0</v>
      </c>
      <c r="BF2085" s="175">
        <v>7670</v>
      </c>
      <c r="BG2085" s="175"/>
      <c r="BH2085" s="175">
        <v>4883</v>
      </c>
      <c r="BI2085" s="175"/>
      <c r="BJ2085" s="175"/>
      <c r="BK2085" s="175"/>
      <c r="BL2085" s="175"/>
      <c r="BM2085" s="175">
        <v>1051</v>
      </c>
      <c r="BN2085" s="175">
        <v>532</v>
      </c>
      <c r="BO2085" s="175">
        <v>1204</v>
      </c>
      <c r="BP2085" s="198">
        <f t="shared" si="288"/>
        <v>6087</v>
      </c>
    </row>
    <row r="2086" spans="1:68" s="116" customFormat="1" x14ac:dyDescent="0.15">
      <c r="A2086" s="117">
        <v>4420401001</v>
      </c>
      <c r="B2086" s="118" t="s">
        <v>3026</v>
      </c>
      <c r="C2086" s="118" t="s">
        <v>3015</v>
      </c>
      <c r="D2086" s="118" t="s">
        <v>3027</v>
      </c>
      <c r="E2086" s="118" t="s">
        <v>5265</v>
      </c>
      <c r="F2086" s="120">
        <v>32</v>
      </c>
      <c r="G2086" s="119">
        <v>5948820</v>
      </c>
      <c r="H2086" s="119"/>
      <c r="I2086" s="120" t="s">
        <v>5820</v>
      </c>
      <c r="J2086" s="120">
        <v>31710</v>
      </c>
      <c r="K2086" s="120">
        <v>5625972</v>
      </c>
      <c r="L2086" s="120">
        <v>0.48599999999999999</v>
      </c>
      <c r="M2086" s="121" t="s">
        <v>5654</v>
      </c>
      <c r="N2086" s="120">
        <v>1</v>
      </c>
      <c r="O2086" s="119">
        <v>212.7</v>
      </c>
      <c r="P2086" s="119"/>
      <c r="Q2086" s="119"/>
      <c r="R2086" s="120" t="s">
        <v>5655</v>
      </c>
      <c r="S2086" s="120">
        <v>83.2</v>
      </c>
      <c r="T2086" s="120"/>
      <c r="U2086" s="120"/>
      <c r="V2086" s="172">
        <v>3166.6</v>
      </c>
      <c r="W2086" s="172">
        <v>302.39999999999998</v>
      </c>
      <c r="X2086" s="172">
        <v>2064.5</v>
      </c>
      <c r="Y2086" s="172">
        <v>589.79999999999995</v>
      </c>
      <c r="Z2086" s="172">
        <v>209.9</v>
      </c>
      <c r="AA2086" s="123">
        <v>49684</v>
      </c>
      <c r="AB2086" s="123">
        <v>63620.290000000103</v>
      </c>
      <c r="AC2086" s="123">
        <v>2988.4500000000003</v>
      </c>
      <c r="AD2086" s="123"/>
      <c r="AE2086" s="123"/>
      <c r="AF2086" s="123"/>
      <c r="AG2086" s="214"/>
      <c r="AH2086" s="229" t="str">
        <f t="shared" si="283"/>
        <v>a3</v>
      </c>
      <c r="AI2086" s="122"/>
      <c r="AJ2086" s="122"/>
      <c r="AK2086" s="122"/>
      <c r="AL2086" s="122"/>
      <c r="AM2086" s="122"/>
      <c r="AN2086" s="173">
        <v>1</v>
      </c>
      <c r="AO2086" s="173">
        <v>1</v>
      </c>
      <c r="AP2086" s="173">
        <v>1</v>
      </c>
      <c r="AQ2086" s="173">
        <v>1</v>
      </c>
      <c r="AR2086" s="173"/>
      <c r="AS2086" s="173">
        <v>1</v>
      </c>
      <c r="AT2086" s="173">
        <v>5.2</v>
      </c>
      <c r="AU2086" s="173">
        <v>5.2</v>
      </c>
      <c r="AV2086" s="173">
        <v>2.2999999999999998</v>
      </c>
      <c r="AW2086" s="173">
        <v>2.2999999999999998</v>
      </c>
      <c r="AX2086" s="173"/>
      <c r="AY2086" s="173">
        <v>1</v>
      </c>
      <c r="AZ2086" s="211">
        <f t="shared" si="289"/>
        <v>5</v>
      </c>
      <c r="BA2086" s="211">
        <f t="shared" si="290"/>
        <v>16</v>
      </c>
      <c r="BB2086" s="205">
        <f t="shared" si="284"/>
        <v>367561</v>
      </c>
      <c r="BC2086" s="205">
        <f t="shared" si="285"/>
        <v>285110</v>
      </c>
      <c r="BD2086" s="205">
        <f t="shared" si="286"/>
        <v>107856</v>
      </c>
      <c r="BE2086" s="205">
        <f t="shared" si="287"/>
        <v>25405</v>
      </c>
      <c r="BF2086" s="175">
        <v>259705</v>
      </c>
      <c r="BG2086" s="175">
        <v>24385</v>
      </c>
      <c r="BH2086" s="175">
        <v>107856</v>
      </c>
      <c r="BI2086" s="175">
        <v>67585</v>
      </c>
      <c r="BJ2086" s="175">
        <v>14866</v>
      </c>
      <c r="BK2086" s="175">
        <v>50577</v>
      </c>
      <c r="BL2086" s="175">
        <v>5392</v>
      </c>
      <c r="BM2086" s="175">
        <v>30110</v>
      </c>
      <c r="BN2086" s="175">
        <v>18660</v>
      </c>
      <c r="BO2086" s="175">
        <v>48130</v>
      </c>
      <c r="BP2086" s="198">
        <f t="shared" si="288"/>
        <v>155986</v>
      </c>
    </row>
    <row r="2087" spans="1:68" s="116" customFormat="1" x14ac:dyDescent="0.15">
      <c r="A2087" s="117">
        <v>4420402002</v>
      </c>
      <c r="B2087" s="118" t="s">
        <v>3028</v>
      </c>
      <c r="C2087" s="118" t="s">
        <v>3015</v>
      </c>
      <c r="D2087" s="118" t="s">
        <v>3027</v>
      </c>
      <c r="E2087" s="118" t="s">
        <v>5266</v>
      </c>
      <c r="F2087" s="120">
        <v>11</v>
      </c>
      <c r="G2087" s="119">
        <v>96337</v>
      </c>
      <c r="H2087" s="119"/>
      <c r="I2087" s="120" t="s">
        <v>5820</v>
      </c>
      <c r="J2087" s="120">
        <v>685</v>
      </c>
      <c r="K2087" s="120">
        <v>96337</v>
      </c>
      <c r="L2087" s="120">
        <v>0.38500000000000001</v>
      </c>
      <c r="M2087" s="121" t="s">
        <v>5657</v>
      </c>
      <c r="N2087" s="120">
        <v>1</v>
      </c>
      <c r="O2087" s="119">
        <v>146.1</v>
      </c>
      <c r="P2087" s="119"/>
      <c r="Q2087" s="119"/>
      <c r="R2087" s="120" t="s">
        <v>5660</v>
      </c>
      <c r="S2087" s="120">
        <v>0.1</v>
      </c>
      <c r="T2087" s="120"/>
      <c r="U2087" s="120"/>
      <c r="V2087" s="172">
        <v>77.2</v>
      </c>
      <c r="W2087" s="172">
        <v>10.4</v>
      </c>
      <c r="X2087" s="172">
        <v>48.3</v>
      </c>
      <c r="Y2087" s="172">
        <v>16.8</v>
      </c>
      <c r="Z2087" s="172">
        <v>1.7</v>
      </c>
      <c r="AA2087" s="123"/>
      <c r="AB2087" s="123"/>
      <c r="AC2087" s="123">
        <v>77.8</v>
      </c>
      <c r="AD2087" s="123"/>
      <c r="AE2087" s="123"/>
      <c r="AF2087" s="123"/>
      <c r="AG2087" s="214"/>
      <c r="AH2087" s="229" t="str">
        <f t="shared" si="283"/>
        <v>a3</v>
      </c>
      <c r="AI2087" s="122"/>
      <c r="AJ2087" s="122"/>
      <c r="AK2087" s="122"/>
      <c r="AL2087" s="122"/>
      <c r="AM2087" s="122"/>
      <c r="AN2087" s="173"/>
      <c r="AO2087" s="173"/>
      <c r="AP2087" s="173"/>
      <c r="AQ2087" s="173"/>
      <c r="AR2087" s="173"/>
      <c r="AS2087" s="173"/>
      <c r="AT2087" s="173"/>
      <c r="AU2087" s="173"/>
      <c r="AV2087" s="173"/>
      <c r="AW2087" s="173"/>
      <c r="AX2087" s="173"/>
      <c r="AY2087" s="173"/>
      <c r="AZ2087" s="211">
        <f t="shared" si="289"/>
        <v>0</v>
      </c>
      <c r="BA2087" s="211">
        <f t="shared" si="290"/>
        <v>0</v>
      </c>
      <c r="BB2087" s="205">
        <f t="shared" si="284"/>
        <v>0</v>
      </c>
      <c r="BC2087" s="205">
        <f t="shared" si="285"/>
        <v>0</v>
      </c>
      <c r="BD2087" s="205">
        <f t="shared" si="286"/>
        <v>0</v>
      </c>
      <c r="BE2087" s="205">
        <f t="shared" si="287"/>
        <v>0</v>
      </c>
      <c r="BF2087" s="175"/>
      <c r="BG2087" s="175"/>
      <c r="BH2087" s="175"/>
      <c r="BI2087" s="175"/>
      <c r="BJ2087" s="175"/>
      <c r="BK2087" s="175"/>
      <c r="BL2087" s="175"/>
      <c r="BM2087" s="175"/>
      <c r="BN2087" s="175"/>
      <c r="BO2087" s="175"/>
      <c r="BP2087" s="198">
        <f t="shared" si="288"/>
        <v>0</v>
      </c>
    </row>
    <row r="2088" spans="1:68" s="116" customFormat="1" x14ac:dyDescent="0.15">
      <c r="A2088" s="117">
        <v>4420501001</v>
      </c>
      <c r="B2088" s="118" t="s">
        <v>3029</v>
      </c>
      <c r="C2088" s="118" t="s">
        <v>3015</v>
      </c>
      <c r="D2088" s="118" t="s">
        <v>3030</v>
      </c>
      <c r="E2088" s="118" t="s">
        <v>5267</v>
      </c>
      <c r="F2088" s="120">
        <v>26</v>
      </c>
      <c r="G2088" s="119">
        <v>3206020</v>
      </c>
      <c r="H2088" s="119"/>
      <c r="I2088" s="120" t="s">
        <v>5820</v>
      </c>
      <c r="J2088" s="120">
        <v>12221</v>
      </c>
      <c r="K2088" s="120">
        <v>2744874</v>
      </c>
      <c r="L2088" s="120">
        <v>0.61499999999999999</v>
      </c>
      <c r="M2088" s="121" t="s">
        <v>5654</v>
      </c>
      <c r="N2088" s="120">
        <v>1</v>
      </c>
      <c r="O2088" s="119">
        <v>167.8</v>
      </c>
      <c r="P2088" s="119"/>
      <c r="Q2088" s="119"/>
      <c r="R2088" s="120" t="s">
        <v>5655</v>
      </c>
      <c r="S2088" s="120">
        <v>47.57</v>
      </c>
      <c r="T2088" s="120"/>
      <c r="U2088" s="120"/>
      <c r="V2088" s="172">
        <v>1206.3</v>
      </c>
      <c r="W2088" s="172">
        <v>221.6</v>
      </c>
      <c r="X2088" s="172">
        <v>774.8</v>
      </c>
      <c r="Y2088" s="172">
        <v>119.3</v>
      </c>
      <c r="Z2088" s="172">
        <v>90.6</v>
      </c>
      <c r="AA2088" s="123"/>
      <c r="AB2088" s="123"/>
      <c r="AC2088" s="123">
        <v>1436.45</v>
      </c>
      <c r="AD2088" s="123"/>
      <c r="AE2088" s="123"/>
      <c r="AF2088" s="123"/>
      <c r="AG2088" s="214"/>
      <c r="AH2088" s="229" t="str">
        <f t="shared" si="283"/>
        <v>a3</v>
      </c>
      <c r="AI2088" s="122"/>
      <c r="AJ2088" s="122"/>
      <c r="AK2088" s="122"/>
      <c r="AL2088" s="122"/>
      <c r="AM2088" s="122"/>
      <c r="AN2088" s="173">
        <v>1</v>
      </c>
      <c r="AO2088" s="173"/>
      <c r="AP2088" s="173"/>
      <c r="AQ2088" s="173"/>
      <c r="AR2088" s="173"/>
      <c r="AS2088" s="173"/>
      <c r="AT2088" s="173">
        <v>1</v>
      </c>
      <c r="AU2088" s="173">
        <v>3</v>
      </c>
      <c r="AV2088" s="173">
        <v>1</v>
      </c>
      <c r="AW2088" s="173">
        <v>1</v>
      </c>
      <c r="AX2088" s="173">
        <v>1</v>
      </c>
      <c r="AY2088" s="173"/>
      <c r="AZ2088" s="211">
        <f t="shared" si="289"/>
        <v>1</v>
      </c>
      <c r="BA2088" s="211">
        <f t="shared" si="290"/>
        <v>7</v>
      </c>
      <c r="BB2088" s="205">
        <f t="shared" si="284"/>
        <v>157662</v>
      </c>
      <c r="BC2088" s="205">
        <f t="shared" si="285"/>
        <v>114855</v>
      </c>
      <c r="BD2088" s="205">
        <f t="shared" si="286"/>
        <v>42808</v>
      </c>
      <c r="BE2088" s="205">
        <f t="shared" si="287"/>
        <v>1</v>
      </c>
      <c r="BF2088" s="175">
        <v>114854</v>
      </c>
      <c r="BG2088" s="175"/>
      <c r="BH2088" s="175">
        <v>45060</v>
      </c>
      <c r="BI2088" s="175">
        <v>42807</v>
      </c>
      <c r="BJ2088" s="175"/>
      <c r="BK2088" s="175">
        <v>28409</v>
      </c>
      <c r="BL2088" s="175">
        <v>12289</v>
      </c>
      <c r="BM2088" s="175">
        <v>18316</v>
      </c>
      <c r="BN2088" s="175">
        <v>6032</v>
      </c>
      <c r="BO2088" s="175">
        <v>4749</v>
      </c>
      <c r="BP2088" s="198">
        <f t="shared" si="288"/>
        <v>49809</v>
      </c>
    </row>
    <row r="2089" spans="1:68" s="116" customFormat="1" x14ac:dyDescent="0.15">
      <c r="A2089" s="117">
        <v>4420502002</v>
      </c>
      <c r="B2089" s="118" t="s">
        <v>3031</v>
      </c>
      <c r="C2089" s="118" t="s">
        <v>3015</v>
      </c>
      <c r="D2089" s="118" t="s">
        <v>3030</v>
      </c>
      <c r="E2089" s="118" t="s">
        <v>5268</v>
      </c>
      <c r="F2089" s="120">
        <v>16</v>
      </c>
      <c r="G2089" s="119">
        <v>298789</v>
      </c>
      <c r="H2089" s="119"/>
      <c r="I2089" s="120" t="s">
        <v>5820</v>
      </c>
      <c r="J2089" s="120">
        <v>1580</v>
      </c>
      <c r="K2089" s="120">
        <v>294858</v>
      </c>
      <c r="L2089" s="120">
        <v>0.51100000000000001</v>
      </c>
      <c r="M2089" s="121" t="s">
        <v>5665</v>
      </c>
      <c r="N2089" s="120">
        <v>2</v>
      </c>
      <c r="O2089" s="119">
        <v>249.3</v>
      </c>
      <c r="P2089" s="119">
        <v>41.3</v>
      </c>
      <c r="Q2089" s="119">
        <v>4.9000000000000004</v>
      </c>
      <c r="R2089" s="120" t="s">
        <v>5655</v>
      </c>
      <c r="S2089" s="120">
        <v>0.78500000000000003</v>
      </c>
      <c r="T2089" s="120"/>
      <c r="U2089" s="120"/>
      <c r="V2089" s="172">
        <v>520.70000000000005</v>
      </c>
      <c r="W2089" s="172">
        <v>192.1</v>
      </c>
      <c r="X2089" s="172">
        <v>157.80000000000001</v>
      </c>
      <c r="Y2089" s="172">
        <v>13</v>
      </c>
      <c r="Z2089" s="172">
        <v>157.80000000000001</v>
      </c>
      <c r="AA2089" s="123">
        <v>2833.5</v>
      </c>
      <c r="AB2089" s="123"/>
      <c r="AC2089" s="123">
        <v>161.6</v>
      </c>
      <c r="AD2089" s="123"/>
      <c r="AE2089" s="123"/>
      <c r="AF2089" s="123"/>
      <c r="AG2089" s="214"/>
      <c r="AH2089" s="229" t="str">
        <f t="shared" si="283"/>
        <v>b3</v>
      </c>
      <c r="AI2089" s="122"/>
      <c r="AJ2089" s="122"/>
      <c r="AK2089" s="122"/>
      <c r="AL2089" s="122"/>
      <c r="AM2089" s="122"/>
      <c r="AN2089" s="173">
        <v>1</v>
      </c>
      <c r="AO2089" s="173"/>
      <c r="AP2089" s="173"/>
      <c r="AQ2089" s="173"/>
      <c r="AR2089" s="173"/>
      <c r="AS2089" s="173">
        <v>0.5</v>
      </c>
      <c r="AT2089" s="173">
        <v>0.8</v>
      </c>
      <c r="AU2089" s="173"/>
      <c r="AV2089" s="173"/>
      <c r="AW2089" s="173"/>
      <c r="AX2089" s="173"/>
      <c r="AY2089" s="173"/>
      <c r="AZ2089" s="211">
        <f t="shared" si="289"/>
        <v>1.5</v>
      </c>
      <c r="BA2089" s="211">
        <f t="shared" si="290"/>
        <v>0.8</v>
      </c>
      <c r="BB2089" s="205">
        <f t="shared" si="284"/>
        <v>80961</v>
      </c>
      <c r="BC2089" s="205">
        <f t="shared" si="285"/>
        <v>69453</v>
      </c>
      <c r="BD2089" s="205">
        <f t="shared" si="286"/>
        <v>12227</v>
      </c>
      <c r="BE2089" s="205">
        <f t="shared" si="287"/>
        <v>719</v>
      </c>
      <c r="BF2089" s="175">
        <v>68734</v>
      </c>
      <c r="BG2089" s="175">
        <v>11333</v>
      </c>
      <c r="BH2089" s="175">
        <v>14385</v>
      </c>
      <c r="BI2089" s="175">
        <v>11508</v>
      </c>
      <c r="BJ2089" s="175"/>
      <c r="BK2089" s="175">
        <v>2931</v>
      </c>
      <c r="BL2089" s="175">
        <v>6137</v>
      </c>
      <c r="BM2089" s="175">
        <v>7039</v>
      </c>
      <c r="BN2089" s="175">
        <v>2973</v>
      </c>
      <c r="BO2089" s="175">
        <v>24655</v>
      </c>
      <c r="BP2089" s="198">
        <f t="shared" si="288"/>
        <v>39040</v>
      </c>
    </row>
    <row r="2090" spans="1:68" s="116" customFormat="1" x14ac:dyDescent="0.15">
      <c r="A2090" s="117">
        <v>4420502003</v>
      </c>
      <c r="B2090" s="118" t="s">
        <v>3032</v>
      </c>
      <c r="C2090" s="118" t="s">
        <v>3015</v>
      </c>
      <c r="D2090" s="118" t="s">
        <v>3030</v>
      </c>
      <c r="E2090" s="118" t="s">
        <v>5269</v>
      </c>
      <c r="F2090" s="120">
        <v>13</v>
      </c>
      <c r="G2090" s="119">
        <v>112758</v>
      </c>
      <c r="H2090" s="119"/>
      <c r="I2090" s="120" t="s">
        <v>5820</v>
      </c>
      <c r="J2090" s="120">
        <v>800</v>
      </c>
      <c r="K2090" s="120">
        <v>112758</v>
      </c>
      <c r="L2090" s="120">
        <v>0.38600000000000001</v>
      </c>
      <c r="M2090" s="121" t="s">
        <v>5657</v>
      </c>
      <c r="N2090" s="120">
        <v>1</v>
      </c>
      <c r="O2090" s="119">
        <v>178.9</v>
      </c>
      <c r="P2090" s="119">
        <v>27.7</v>
      </c>
      <c r="Q2090" s="119">
        <v>3.3</v>
      </c>
      <c r="R2090" s="120" t="s">
        <v>5658</v>
      </c>
      <c r="S2090" s="120">
        <v>0.19400000000000001</v>
      </c>
      <c r="T2090" s="120"/>
      <c r="U2090" s="120"/>
      <c r="V2090" s="172">
        <v>182.2</v>
      </c>
      <c r="W2090" s="172"/>
      <c r="X2090" s="172">
        <v>176.5</v>
      </c>
      <c r="Y2090" s="172"/>
      <c r="Z2090" s="172">
        <v>5.7</v>
      </c>
      <c r="AA2090" s="123"/>
      <c r="AB2090" s="123"/>
      <c r="AC2090" s="123">
        <v>161.6</v>
      </c>
      <c r="AD2090" s="123"/>
      <c r="AE2090" s="123"/>
      <c r="AF2090" s="123"/>
      <c r="AG2090" s="214"/>
      <c r="AH2090" s="229" t="str">
        <f t="shared" si="283"/>
        <v>a3</v>
      </c>
      <c r="AI2090" s="122"/>
      <c r="AJ2090" s="122"/>
      <c r="AK2090" s="122"/>
      <c r="AL2090" s="122"/>
      <c r="AM2090" s="122"/>
      <c r="AN2090" s="173">
        <v>1</v>
      </c>
      <c r="AO2090" s="173"/>
      <c r="AP2090" s="173"/>
      <c r="AQ2090" s="173"/>
      <c r="AR2090" s="173"/>
      <c r="AS2090" s="173"/>
      <c r="AT2090" s="173"/>
      <c r="AU2090" s="173"/>
      <c r="AV2090" s="173"/>
      <c r="AW2090" s="173"/>
      <c r="AX2090" s="173"/>
      <c r="AY2090" s="173"/>
      <c r="AZ2090" s="211">
        <f t="shared" si="289"/>
        <v>1</v>
      </c>
      <c r="BA2090" s="211"/>
      <c r="BB2090" s="205">
        <f t="shared" si="284"/>
        <v>17794</v>
      </c>
      <c r="BC2090" s="205">
        <f t="shared" si="285"/>
        <v>16198</v>
      </c>
      <c r="BD2090" s="205">
        <f t="shared" si="286"/>
        <v>1696</v>
      </c>
      <c r="BE2090" s="205">
        <f t="shared" si="287"/>
        <v>100</v>
      </c>
      <c r="BF2090" s="175">
        <v>16098</v>
      </c>
      <c r="BG2090" s="175">
        <v>5473</v>
      </c>
      <c r="BH2090" s="175">
        <v>1995</v>
      </c>
      <c r="BI2090" s="175">
        <v>1596</v>
      </c>
      <c r="BJ2090" s="175"/>
      <c r="BK2090" s="175">
        <v>1265</v>
      </c>
      <c r="BL2090" s="175">
        <v>231</v>
      </c>
      <c r="BM2090" s="175">
        <v>2699</v>
      </c>
      <c r="BN2090" s="175">
        <v>235</v>
      </c>
      <c r="BO2090" s="175">
        <v>4300</v>
      </c>
      <c r="BP2090" s="198">
        <f t="shared" si="288"/>
        <v>6295</v>
      </c>
    </row>
    <row r="2091" spans="1:68" s="116" customFormat="1" x14ac:dyDescent="0.15">
      <c r="A2091" s="117">
        <v>4420502004</v>
      </c>
      <c r="B2091" s="118" t="s">
        <v>3033</v>
      </c>
      <c r="C2091" s="118" t="s">
        <v>3015</v>
      </c>
      <c r="D2091" s="118" t="s">
        <v>3030</v>
      </c>
      <c r="E2091" s="118" t="s">
        <v>5270</v>
      </c>
      <c r="F2091" s="120">
        <v>1</v>
      </c>
      <c r="G2091" s="119"/>
      <c r="H2091" s="119"/>
      <c r="I2091" s="120" t="s">
        <v>5820</v>
      </c>
      <c r="J2091" s="120">
        <v>500</v>
      </c>
      <c r="K2091" s="120">
        <v>24417</v>
      </c>
      <c r="L2091" s="120">
        <v>0.13400000000000001</v>
      </c>
      <c r="M2091" s="121" t="s">
        <v>5675</v>
      </c>
      <c r="N2091" s="120">
        <v>1</v>
      </c>
      <c r="O2091" s="119">
        <v>128.30000000000001</v>
      </c>
      <c r="P2091" s="119">
        <v>21.4</v>
      </c>
      <c r="Q2091" s="119">
        <v>3.1</v>
      </c>
      <c r="R2091" s="120"/>
      <c r="S2091" s="120"/>
      <c r="T2091" s="120"/>
      <c r="U2091" s="120"/>
      <c r="V2091" s="172">
        <v>97.9</v>
      </c>
      <c r="W2091" s="172"/>
      <c r="X2091" s="172">
        <v>97.9</v>
      </c>
      <c r="Y2091" s="172"/>
      <c r="Z2091" s="172"/>
      <c r="AA2091" s="123"/>
      <c r="AB2091" s="123"/>
      <c r="AC2091" s="123">
        <v>122</v>
      </c>
      <c r="AD2091" s="123"/>
      <c r="AE2091" s="123"/>
      <c r="AF2091" s="123"/>
      <c r="AG2091" s="214"/>
      <c r="AH2091" s="229" t="str">
        <f t="shared" si="283"/>
        <v>a3</v>
      </c>
      <c r="AI2091" s="122"/>
      <c r="AJ2091" s="122"/>
      <c r="AK2091" s="122"/>
      <c r="AL2091" s="122"/>
      <c r="AM2091" s="122"/>
      <c r="AN2091" s="173">
        <v>1</v>
      </c>
      <c r="AO2091" s="173"/>
      <c r="AP2091" s="173"/>
      <c r="AQ2091" s="173"/>
      <c r="AR2091" s="173"/>
      <c r="AS2091" s="173"/>
      <c r="AT2091" s="173"/>
      <c r="AU2091" s="173"/>
      <c r="AV2091" s="173"/>
      <c r="AW2091" s="173"/>
      <c r="AX2091" s="173"/>
      <c r="AY2091" s="173"/>
      <c r="AZ2091" s="211">
        <f t="shared" si="289"/>
        <v>1</v>
      </c>
      <c r="BA2091" s="211"/>
      <c r="BB2091" s="205">
        <f t="shared" si="284"/>
        <v>17071</v>
      </c>
      <c r="BC2091" s="205">
        <f t="shared" si="285"/>
        <v>10855</v>
      </c>
      <c r="BD2091" s="205">
        <f t="shared" si="286"/>
        <v>6605</v>
      </c>
      <c r="BE2091" s="205">
        <f t="shared" si="287"/>
        <v>389</v>
      </c>
      <c r="BF2091" s="175">
        <v>10466</v>
      </c>
      <c r="BG2091" s="175">
        <v>517</v>
      </c>
      <c r="BH2091" s="175">
        <v>7770</v>
      </c>
      <c r="BI2091" s="175">
        <v>6216</v>
      </c>
      <c r="BJ2091" s="175"/>
      <c r="BK2091" s="175"/>
      <c r="BL2091" s="175"/>
      <c r="BM2091" s="175">
        <v>1357</v>
      </c>
      <c r="BN2091" s="175">
        <v>10</v>
      </c>
      <c r="BO2091" s="175">
        <v>1201</v>
      </c>
      <c r="BP2091" s="198">
        <f t="shared" si="288"/>
        <v>8971</v>
      </c>
    </row>
    <row r="2092" spans="1:68" s="116" customFormat="1" x14ac:dyDescent="0.15">
      <c r="A2092" s="117">
        <v>4420601001</v>
      </c>
      <c r="B2092" s="118" t="s">
        <v>3034</v>
      </c>
      <c r="C2092" s="118" t="s">
        <v>3015</v>
      </c>
      <c r="D2092" s="118" t="s">
        <v>3035</v>
      </c>
      <c r="E2092" s="118" t="s">
        <v>5271</v>
      </c>
      <c r="F2092" s="120">
        <v>30</v>
      </c>
      <c r="G2092" s="119">
        <v>1795425</v>
      </c>
      <c r="H2092" s="119"/>
      <c r="I2092" s="120" t="s">
        <v>5820</v>
      </c>
      <c r="J2092" s="120">
        <v>10800</v>
      </c>
      <c r="K2092" s="120">
        <v>1795425</v>
      </c>
      <c r="L2092" s="120">
        <v>0.45500000000000002</v>
      </c>
      <c r="M2092" s="121" t="s">
        <v>5654</v>
      </c>
      <c r="N2092" s="120">
        <v>1</v>
      </c>
      <c r="O2092" s="119">
        <v>185</v>
      </c>
      <c r="P2092" s="119"/>
      <c r="Q2092" s="119"/>
      <c r="R2092" s="120" t="s">
        <v>5655</v>
      </c>
      <c r="S2092" s="120">
        <v>15.4</v>
      </c>
      <c r="T2092" s="120"/>
      <c r="U2092" s="120"/>
      <c r="V2092" s="172">
        <v>1586.3</v>
      </c>
      <c r="W2092" s="172">
        <v>187</v>
      </c>
      <c r="X2092" s="172">
        <v>787.1</v>
      </c>
      <c r="Y2092" s="172">
        <v>210</v>
      </c>
      <c r="Z2092" s="172">
        <v>402.2</v>
      </c>
      <c r="AA2092" s="123">
        <v>13998</v>
      </c>
      <c r="AB2092" s="123">
        <v>32377.799999999912</v>
      </c>
      <c r="AC2092" s="123">
        <v>1010</v>
      </c>
      <c r="AD2092" s="123"/>
      <c r="AE2092" s="123"/>
      <c r="AF2092" s="123"/>
      <c r="AG2092" s="214"/>
      <c r="AH2092" s="229" t="str">
        <f t="shared" si="283"/>
        <v>a3</v>
      </c>
      <c r="AI2092" s="122"/>
      <c r="AJ2092" s="122"/>
      <c r="AK2092" s="122"/>
      <c r="AL2092" s="122"/>
      <c r="AM2092" s="122"/>
      <c r="AN2092" s="173" t="s">
        <v>3186</v>
      </c>
      <c r="AO2092" s="173" t="s">
        <v>3186</v>
      </c>
      <c r="AP2092" s="173" t="s">
        <v>3186</v>
      </c>
      <c r="AQ2092" s="173" t="s">
        <v>3186</v>
      </c>
      <c r="AR2092" s="173" t="s">
        <v>3186</v>
      </c>
      <c r="AS2092" s="173">
        <v>1</v>
      </c>
      <c r="AT2092" s="173">
        <v>1</v>
      </c>
      <c r="AU2092" s="173">
        <v>2</v>
      </c>
      <c r="AV2092" s="173">
        <v>1</v>
      </c>
      <c r="AW2092" s="173">
        <v>2</v>
      </c>
      <c r="AX2092" s="173">
        <v>1</v>
      </c>
      <c r="AY2092" s="173">
        <v>1</v>
      </c>
      <c r="AZ2092" s="211">
        <f t="shared" si="289"/>
        <v>1</v>
      </c>
      <c r="BA2092" s="211">
        <f t="shared" si="290"/>
        <v>8</v>
      </c>
      <c r="BB2092" s="205">
        <f t="shared" si="284"/>
        <v>135796</v>
      </c>
      <c r="BC2092" s="205">
        <f t="shared" si="285"/>
        <v>108565</v>
      </c>
      <c r="BD2092" s="205">
        <f t="shared" si="286"/>
        <v>28728</v>
      </c>
      <c r="BE2092" s="205">
        <f t="shared" si="287"/>
        <v>1497</v>
      </c>
      <c r="BF2092" s="175">
        <v>107068</v>
      </c>
      <c r="BG2092" s="175">
        <v>9099</v>
      </c>
      <c r="BH2092" s="175">
        <v>49056</v>
      </c>
      <c r="BI2092" s="175">
        <v>27231</v>
      </c>
      <c r="BJ2092" s="175"/>
      <c r="BK2092" s="175">
        <v>17010</v>
      </c>
      <c r="BL2092" s="175">
        <v>3543</v>
      </c>
      <c r="BM2092" s="175">
        <v>20907</v>
      </c>
      <c r="BN2092" s="175">
        <v>6053</v>
      </c>
      <c r="BO2092" s="175">
        <v>2897</v>
      </c>
      <c r="BP2092" s="198">
        <f t="shared" si="288"/>
        <v>51953</v>
      </c>
    </row>
    <row r="2093" spans="1:68" s="116" customFormat="1" x14ac:dyDescent="0.15">
      <c r="A2093" s="117">
        <v>4420602002</v>
      </c>
      <c r="B2093" s="118" t="s">
        <v>3036</v>
      </c>
      <c r="C2093" s="118" t="s">
        <v>3015</v>
      </c>
      <c r="D2093" s="118" t="s">
        <v>3035</v>
      </c>
      <c r="E2093" s="118" t="s">
        <v>5272</v>
      </c>
      <c r="F2093" s="120">
        <v>12</v>
      </c>
      <c r="G2093" s="119">
        <v>149961</v>
      </c>
      <c r="H2093" s="119"/>
      <c r="I2093" s="120" t="s">
        <v>5820</v>
      </c>
      <c r="J2093" s="120">
        <v>900</v>
      </c>
      <c r="K2093" s="120">
        <v>149961</v>
      </c>
      <c r="L2093" s="120">
        <v>0.45700000000000002</v>
      </c>
      <c r="M2093" s="121" t="s">
        <v>5657</v>
      </c>
      <c r="N2093" s="120">
        <v>1</v>
      </c>
      <c r="O2093" s="119"/>
      <c r="P2093" s="119"/>
      <c r="Q2093" s="119"/>
      <c r="R2093" s="120" t="s">
        <v>5658</v>
      </c>
      <c r="S2093" s="120">
        <v>0.3</v>
      </c>
      <c r="T2093" s="120"/>
      <c r="U2093" s="120"/>
      <c r="V2093" s="172">
        <v>150</v>
      </c>
      <c r="W2093" s="172"/>
      <c r="X2093" s="172"/>
      <c r="Y2093" s="172"/>
      <c r="Z2093" s="172">
        <v>150</v>
      </c>
      <c r="AA2093" s="123">
        <v>1591</v>
      </c>
      <c r="AB2093" s="123"/>
      <c r="AC2093" s="123">
        <v>131</v>
      </c>
      <c r="AD2093" s="123"/>
      <c r="AE2093" s="123"/>
      <c r="AF2093" s="123"/>
      <c r="AG2093" s="214"/>
      <c r="AH2093" s="229" t="str">
        <f t="shared" si="283"/>
        <v>a3</v>
      </c>
      <c r="AI2093" s="122"/>
      <c r="AJ2093" s="122"/>
      <c r="AK2093" s="122"/>
      <c r="AL2093" s="122"/>
      <c r="AM2093" s="122"/>
      <c r="AN2093" s="173" t="s">
        <v>3186</v>
      </c>
      <c r="AO2093" s="173" t="s">
        <v>3186</v>
      </c>
      <c r="AP2093" s="173" t="s">
        <v>3186</v>
      </c>
      <c r="AQ2093" s="173" t="s">
        <v>3186</v>
      </c>
      <c r="AR2093" s="173" t="s">
        <v>3186</v>
      </c>
      <c r="AS2093" s="173">
        <v>2</v>
      </c>
      <c r="AT2093" s="173"/>
      <c r="AU2093" s="173"/>
      <c r="AV2093" s="173"/>
      <c r="AW2093" s="173"/>
      <c r="AX2093" s="173"/>
      <c r="AY2093" s="173"/>
      <c r="AZ2093" s="211">
        <f t="shared" si="289"/>
        <v>2</v>
      </c>
      <c r="BA2093" s="211">
        <f t="shared" si="290"/>
        <v>0</v>
      </c>
      <c r="BB2093" s="205">
        <f t="shared" si="284"/>
        <v>34553</v>
      </c>
      <c r="BC2093" s="205">
        <f t="shared" si="285"/>
        <v>30730</v>
      </c>
      <c r="BD2093" s="205">
        <f t="shared" si="286"/>
        <v>4033</v>
      </c>
      <c r="BE2093" s="205">
        <f t="shared" si="287"/>
        <v>210</v>
      </c>
      <c r="BF2093" s="175">
        <v>30520</v>
      </c>
      <c r="BG2093" s="175"/>
      <c r="BH2093" s="175">
        <v>7686</v>
      </c>
      <c r="BI2093" s="175">
        <v>3823</v>
      </c>
      <c r="BJ2093" s="175"/>
      <c r="BK2093" s="175">
        <v>5584</v>
      </c>
      <c r="BL2093" s="175">
        <v>499</v>
      </c>
      <c r="BM2093" s="175">
        <v>2255</v>
      </c>
      <c r="BN2093" s="175">
        <v>4018</v>
      </c>
      <c r="BO2093" s="175">
        <v>10688</v>
      </c>
      <c r="BP2093" s="198">
        <f t="shared" si="288"/>
        <v>18374</v>
      </c>
    </row>
    <row r="2094" spans="1:68" s="116" customFormat="1" x14ac:dyDescent="0.15">
      <c r="A2094" s="117">
        <v>4420701001</v>
      </c>
      <c r="B2094" s="118" t="s">
        <v>3037</v>
      </c>
      <c r="C2094" s="118" t="s">
        <v>3015</v>
      </c>
      <c r="D2094" s="118" t="s">
        <v>3038</v>
      </c>
      <c r="E2094" s="118" t="s">
        <v>5273</v>
      </c>
      <c r="F2094" s="120">
        <v>21</v>
      </c>
      <c r="G2094" s="119">
        <v>1160349</v>
      </c>
      <c r="H2094" s="119"/>
      <c r="I2094" s="120" t="s">
        <v>5820</v>
      </c>
      <c r="J2094" s="120">
        <v>8400</v>
      </c>
      <c r="K2094" s="120">
        <v>1173920</v>
      </c>
      <c r="L2094" s="120">
        <v>0.38300000000000001</v>
      </c>
      <c r="M2094" s="121" t="s">
        <v>5654</v>
      </c>
      <c r="N2094" s="120">
        <v>1</v>
      </c>
      <c r="O2094" s="119">
        <v>207</v>
      </c>
      <c r="P2094" s="119">
        <v>39.78</v>
      </c>
      <c r="Q2094" s="119">
        <v>3.52</v>
      </c>
      <c r="R2094" s="120" t="s">
        <v>5655</v>
      </c>
      <c r="S2094" s="120">
        <v>53.5</v>
      </c>
      <c r="T2094" s="120"/>
      <c r="U2094" s="120"/>
      <c r="V2094" s="172">
        <v>913.5</v>
      </c>
      <c r="W2094" s="172">
        <v>202.6</v>
      </c>
      <c r="X2094" s="172">
        <v>385.3</v>
      </c>
      <c r="Y2094" s="172">
        <v>103.6</v>
      </c>
      <c r="Z2094" s="172">
        <v>222</v>
      </c>
      <c r="AA2094" s="123">
        <v>6714</v>
      </c>
      <c r="AB2094" s="123"/>
      <c r="AC2094" s="123">
        <v>548</v>
      </c>
      <c r="AD2094" s="123"/>
      <c r="AE2094" s="123"/>
      <c r="AF2094" s="123"/>
      <c r="AG2094" s="214"/>
      <c r="AH2094" s="229" t="str">
        <f t="shared" si="283"/>
        <v>a3</v>
      </c>
      <c r="AI2094" s="122"/>
      <c r="AJ2094" s="122"/>
      <c r="AK2094" s="122"/>
      <c r="AL2094" s="122"/>
      <c r="AM2094" s="122"/>
      <c r="AN2094" s="173"/>
      <c r="AO2094" s="173"/>
      <c r="AP2094" s="173"/>
      <c r="AQ2094" s="173"/>
      <c r="AR2094" s="173"/>
      <c r="AS2094" s="173">
        <v>0.5</v>
      </c>
      <c r="AT2094" s="173">
        <v>2</v>
      </c>
      <c r="AU2094" s="173">
        <v>2</v>
      </c>
      <c r="AV2094" s="173">
        <v>1</v>
      </c>
      <c r="AW2094" s="173">
        <v>1</v>
      </c>
      <c r="AX2094" s="173">
        <v>1</v>
      </c>
      <c r="AY2094" s="173">
        <v>0.5</v>
      </c>
      <c r="AZ2094" s="211">
        <f t="shared" si="289"/>
        <v>0.5</v>
      </c>
      <c r="BA2094" s="211">
        <f t="shared" si="290"/>
        <v>7.5</v>
      </c>
      <c r="BB2094" s="205">
        <f t="shared" si="284"/>
        <v>124615</v>
      </c>
      <c r="BC2094" s="205">
        <f t="shared" si="285"/>
        <v>86618</v>
      </c>
      <c r="BD2094" s="205">
        <f t="shared" si="286"/>
        <v>38287</v>
      </c>
      <c r="BE2094" s="205">
        <f t="shared" si="287"/>
        <v>290</v>
      </c>
      <c r="BF2094" s="175">
        <v>86328</v>
      </c>
      <c r="BG2094" s="175">
        <v>8425</v>
      </c>
      <c r="BH2094" s="175">
        <v>40201</v>
      </c>
      <c r="BI2094" s="175">
        <v>37997</v>
      </c>
      <c r="BJ2094" s="175"/>
      <c r="BK2094" s="175">
        <v>7940</v>
      </c>
      <c r="BL2094" s="175">
        <v>5430</v>
      </c>
      <c r="BM2094" s="175">
        <v>14232</v>
      </c>
      <c r="BN2094" s="175">
        <v>6454</v>
      </c>
      <c r="BO2094" s="175">
        <v>3936</v>
      </c>
      <c r="BP2094" s="198">
        <f t="shared" si="288"/>
        <v>44137</v>
      </c>
    </row>
    <row r="2095" spans="1:68" s="116" customFormat="1" x14ac:dyDescent="0.15">
      <c r="A2095" s="117">
        <v>4420901001</v>
      </c>
      <c r="B2095" s="118" t="s">
        <v>3039</v>
      </c>
      <c r="C2095" s="118" t="s">
        <v>3015</v>
      </c>
      <c r="D2095" s="118" t="s">
        <v>3040</v>
      </c>
      <c r="E2095" s="118" t="s">
        <v>5274</v>
      </c>
      <c r="F2095" s="120">
        <v>20</v>
      </c>
      <c r="G2095" s="119">
        <v>1141978</v>
      </c>
      <c r="H2095" s="119"/>
      <c r="I2095" s="120" t="s">
        <v>5820</v>
      </c>
      <c r="J2095" s="120">
        <v>4440</v>
      </c>
      <c r="K2095" s="120">
        <v>1141978</v>
      </c>
      <c r="L2095" s="120">
        <v>0.70499999999999996</v>
      </c>
      <c r="M2095" s="121" t="s">
        <v>5657</v>
      </c>
      <c r="N2095" s="120">
        <v>1</v>
      </c>
      <c r="O2095" s="119">
        <v>109.2</v>
      </c>
      <c r="P2095" s="119">
        <v>40.1</v>
      </c>
      <c r="Q2095" s="119">
        <v>4.26</v>
      </c>
      <c r="R2095" s="120" t="s">
        <v>5655</v>
      </c>
      <c r="S2095" s="120">
        <v>5.7</v>
      </c>
      <c r="T2095" s="120"/>
      <c r="U2095" s="120"/>
      <c r="V2095" s="172">
        <v>633</v>
      </c>
      <c r="W2095" s="172">
        <v>104</v>
      </c>
      <c r="X2095" s="172">
        <v>430</v>
      </c>
      <c r="Y2095" s="172">
        <v>99</v>
      </c>
      <c r="Z2095" s="172"/>
      <c r="AA2095" s="123">
        <v>9232</v>
      </c>
      <c r="AB2095" s="123"/>
      <c r="AC2095" s="123">
        <v>682</v>
      </c>
      <c r="AD2095" s="123"/>
      <c r="AE2095" s="123"/>
      <c r="AF2095" s="123"/>
      <c r="AG2095" s="214"/>
      <c r="AH2095" s="229" t="str">
        <f t="shared" si="283"/>
        <v>a3</v>
      </c>
      <c r="AI2095" s="122"/>
      <c r="AJ2095" s="122"/>
      <c r="AK2095" s="122"/>
      <c r="AL2095" s="122"/>
      <c r="AM2095" s="122"/>
      <c r="AN2095" s="173">
        <v>1</v>
      </c>
      <c r="AO2095" s="173"/>
      <c r="AP2095" s="173"/>
      <c r="AQ2095" s="173"/>
      <c r="AR2095" s="173"/>
      <c r="AS2095" s="173">
        <v>1</v>
      </c>
      <c r="AT2095" s="173">
        <v>0.5</v>
      </c>
      <c r="AU2095" s="173">
        <v>0.5</v>
      </c>
      <c r="AV2095" s="173">
        <v>0.5</v>
      </c>
      <c r="AW2095" s="173">
        <v>0.5</v>
      </c>
      <c r="AX2095" s="173">
        <v>1</v>
      </c>
      <c r="AY2095" s="173"/>
      <c r="AZ2095" s="211">
        <f t="shared" si="289"/>
        <v>2</v>
      </c>
      <c r="BA2095" s="211">
        <f t="shared" si="290"/>
        <v>3</v>
      </c>
      <c r="BB2095" s="205">
        <f t="shared" si="284"/>
        <v>57342</v>
      </c>
      <c r="BC2095" s="205">
        <f t="shared" si="285"/>
        <v>50503</v>
      </c>
      <c r="BD2095" s="205">
        <f t="shared" si="286"/>
        <v>7215</v>
      </c>
      <c r="BE2095" s="205">
        <f t="shared" si="287"/>
        <v>376</v>
      </c>
      <c r="BF2095" s="175">
        <v>50127</v>
      </c>
      <c r="BG2095" s="175"/>
      <c r="BH2095" s="175">
        <v>10196</v>
      </c>
      <c r="BI2095" s="175">
        <v>6839</v>
      </c>
      <c r="BJ2095" s="175"/>
      <c r="BK2095" s="175">
        <v>9803</v>
      </c>
      <c r="BL2095" s="175">
        <v>8275</v>
      </c>
      <c r="BM2095" s="175">
        <v>10842</v>
      </c>
      <c r="BN2095" s="175">
        <v>8940</v>
      </c>
      <c r="BO2095" s="175">
        <v>2447</v>
      </c>
      <c r="BP2095" s="198">
        <f t="shared" si="288"/>
        <v>12643</v>
      </c>
    </row>
    <row r="2096" spans="1:68" s="116" customFormat="1" x14ac:dyDescent="0.15">
      <c r="A2096" s="117">
        <v>4420902002</v>
      </c>
      <c r="B2096" s="118" t="s">
        <v>3041</v>
      </c>
      <c r="C2096" s="118" t="s">
        <v>3015</v>
      </c>
      <c r="D2096" s="118" t="s">
        <v>3040</v>
      </c>
      <c r="E2096" s="118" t="s">
        <v>5275</v>
      </c>
      <c r="F2096" s="120">
        <v>6</v>
      </c>
      <c r="G2096" s="119">
        <v>181713</v>
      </c>
      <c r="H2096" s="119"/>
      <c r="I2096" s="120" t="s">
        <v>5820</v>
      </c>
      <c r="J2096" s="120">
        <v>700</v>
      </c>
      <c r="K2096" s="120">
        <v>181713</v>
      </c>
      <c r="L2096" s="120">
        <v>0.71099999999999997</v>
      </c>
      <c r="M2096" s="121" t="s">
        <v>5657</v>
      </c>
      <c r="N2096" s="120">
        <v>1</v>
      </c>
      <c r="O2096" s="119">
        <v>107.5</v>
      </c>
      <c r="P2096" s="119">
        <v>22.78</v>
      </c>
      <c r="Q2096" s="119">
        <v>2.37</v>
      </c>
      <c r="R2096" s="120"/>
      <c r="S2096" s="120"/>
      <c r="T2096" s="120"/>
      <c r="U2096" s="120" t="s">
        <v>5696</v>
      </c>
      <c r="V2096" s="172">
        <v>133</v>
      </c>
      <c r="W2096" s="172"/>
      <c r="X2096" s="172">
        <v>70</v>
      </c>
      <c r="Y2096" s="172">
        <v>30</v>
      </c>
      <c r="Z2096" s="172">
        <v>33</v>
      </c>
      <c r="AA2096" s="123"/>
      <c r="AB2096" s="123"/>
      <c r="AC2096" s="123">
        <v>86.4</v>
      </c>
      <c r="AD2096" s="123"/>
      <c r="AE2096" s="123"/>
      <c r="AF2096" s="123"/>
      <c r="AG2096" s="214"/>
      <c r="AH2096" s="229" t="str">
        <f t="shared" si="283"/>
        <v>a3</v>
      </c>
      <c r="AI2096" s="122"/>
      <c r="AJ2096" s="122"/>
      <c r="AK2096" s="122"/>
      <c r="AL2096" s="122"/>
      <c r="AM2096" s="122"/>
      <c r="AN2096" s="173">
        <v>1</v>
      </c>
      <c r="AO2096" s="173"/>
      <c r="AP2096" s="173"/>
      <c r="AQ2096" s="173"/>
      <c r="AR2096" s="173"/>
      <c r="AS2096" s="173">
        <v>1</v>
      </c>
      <c r="AT2096" s="173">
        <v>0.5</v>
      </c>
      <c r="AU2096" s="173">
        <v>0.5</v>
      </c>
      <c r="AV2096" s="173">
        <v>0.5</v>
      </c>
      <c r="AW2096" s="173">
        <v>0.5</v>
      </c>
      <c r="AX2096" s="173">
        <v>1</v>
      </c>
      <c r="AY2096" s="173"/>
      <c r="AZ2096" s="211">
        <f t="shared" si="289"/>
        <v>2</v>
      </c>
      <c r="BA2096" s="211">
        <f t="shared" si="290"/>
        <v>3</v>
      </c>
      <c r="BB2096" s="205">
        <f t="shared" si="284"/>
        <v>12660</v>
      </c>
      <c r="BC2096" s="205">
        <f t="shared" si="285"/>
        <v>10906</v>
      </c>
      <c r="BD2096" s="205">
        <f t="shared" si="286"/>
        <v>1926</v>
      </c>
      <c r="BE2096" s="205">
        <f t="shared" si="287"/>
        <v>172</v>
      </c>
      <c r="BF2096" s="175">
        <v>10734</v>
      </c>
      <c r="BG2096" s="175"/>
      <c r="BH2096" s="175">
        <v>2614</v>
      </c>
      <c r="BI2096" s="175">
        <v>1754</v>
      </c>
      <c r="BJ2096" s="175"/>
      <c r="BK2096" s="175">
        <v>1263</v>
      </c>
      <c r="BL2096" s="175">
        <v>3179</v>
      </c>
      <c r="BM2096" s="175">
        <v>1782</v>
      </c>
      <c r="BN2096" s="175">
        <v>629</v>
      </c>
      <c r="BO2096" s="175">
        <v>1439</v>
      </c>
      <c r="BP2096" s="198">
        <f t="shared" si="288"/>
        <v>4053</v>
      </c>
    </row>
    <row r="2097" spans="1:68" s="116" customFormat="1" x14ac:dyDescent="0.15">
      <c r="A2097" s="117">
        <v>4420902003</v>
      </c>
      <c r="B2097" s="118" t="s">
        <v>3042</v>
      </c>
      <c r="C2097" s="118" t="s">
        <v>3015</v>
      </c>
      <c r="D2097" s="118" t="s">
        <v>3040</v>
      </c>
      <c r="E2097" s="118" t="s">
        <v>5276</v>
      </c>
      <c r="F2097" s="120">
        <v>6</v>
      </c>
      <c r="G2097" s="119">
        <v>62301</v>
      </c>
      <c r="H2097" s="119"/>
      <c r="I2097" s="120" t="s">
        <v>5820</v>
      </c>
      <c r="J2097" s="120">
        <v>600</v>
      </c>
      <c r="K2097" s="120">
        <v>62301</v>
      </c>
      <c r="L2097" s="120">
        <v>0.28399999999999997</v>
      </c>
      <c r="M2097" s="121" t="s">
        <v>5657</v>
      </c>
      <c r="N2097" s="120">
        <v>1</v>
      </c>
      <c r="O2097" s="119">
        <v>115.8</v>
      </c>
      <c r="P2097" s="119">
        <v>26.93</v>
      </c>
      <c r="Q2097" s="119">
        <v>3.4279999999999999</v>
      </c>
      <c r="R2097" s="120"/>
      <c r="S2097" s="120"/>
      <c r="T2097" s="120"/>
      <c r="U2097" s="120" t="s">
        <v>5696</v>
      </c>
      <c r="V2097" s="172">
        <v>80.599999999999994</v>
      </c>
      <c r="W2097" s="172"/>
      <c r="X2097" s="172">
        <v>43.2</v>
      </c>
      <c r="Y2097" s="172">
        <v>22.3</v>
      </c>
      <c r="Z2097" s="172">
        <v>15.1</v>
      </c>
      <c r="AA2097" s="123">
        <v>624</v>
      </c>
      <c r="AB2097" s="123"/>
      <c r="AC2097" s="123"/>
      <c r="AD2097" s="123"/>
      <c r="AE2097" s="123"/>
      <c r="AF2097" s="123"/>
      <c r="AG2097" s="214"/>
      <c r="AH2097" s="229" t="str">
        <f t="shared" si="283"/>
        <v>a2</v>
      </c>
      <c r="AI2097" s="122"/>
      <c r="AJ2097" s="122"/>
      <c r="AK2097" s="122"/>
      <c r="AL2097" s="122"/>
      <c r="AM2097" s="122"/>
      <c r="AN2097" s="173">
        <v>1</v>
      </c>
      <c r="AO2097" s="173"/>
      <c r="AP2097" s="173"/>
      <c r="AQ2097" s="173"/>
      <c r="AR2097" s="173"/>
      <c r="AS2097" s="173">
        <v>1</v>
      </c>
      <c r="AT2097" s="173">
        <v>0.5</v>
      </c>
      <c r="AU2097" s="173">
        <v>0.5</v>
      </c>
      <c r="AV2097" s="173">
        <v>0.5</v>
      </c>
      <c r="AW2097" s="173">
        <v>0.5</v>
      </c>
      <c r="AX2097" s="173">
        <v>1</v>
      </c>
      <c r="AY2097" s="173"/>
      <c r="AZ2097" s="211">
        <f t="shared" si="289"/>
        <v>2</v>
      </c>
      <c r="BA2097" s="211">
        <f t="shared" si="290"/>
        <v>3</v>
      </c>
      <c r="BB2097" s="205">
        <f t="shared" si="284"/>
        <v>16236</v>
      </c>
      <c r="BC2097" s="205">
        <f t="shared" si="285"/>
        <v>14490</v>
      </c>
      <c r="BD2097" s="205">
        <f t="shared" si="286"/>
        <v>1842</v>
      </c>
      <c r="BE2097" s="205">
        <f t="shared" si="287"/>
        <v>96</v>
      </c>
      <c r="BF2097" s="175">
        <v>14394</v>
      </c>
      <c r="BG2097" s="175"/>
      <c r="BH2097" s="175">
        <v>2604</v>
      </c>
      <c r="BI2097" s="175">
        <v>1746</v>
      </c>
      <c r="BJ2097" s="175"/>
      <c r="BK2097" s="175">
        <v>5459</v>
      </c>
      <c r="BL2097" s="175">
        <v>3179</v>
      </c>
      <c r="BM2097" s="175">
        <v>1256</v>
      </c>
      <c r="BN2097" s="175">
        <v>629</v>
      </c>
      <c r="BO2097" s="175">
        <v>1363</v>
      </c>
      <c r="BP2097" s="198">
        <f t="shared" si="288"/>
        <v>3967</v>
      </c>
    </row>
    <row r="2098" spans="1:68" s="116" customFormat="1" x14ac:dyDescent="0.15">
      <c r="A2098" s="117">
        <v>4421001001</v>
      </c>
      <c r="B2098" s="118" t="s">
        <v>3043</v>
      </c>
      <c r="C2098" s="118" t="s">
        <v>3015</v>
      </c>
      <c r="D2098" s="118" t="s">
        <v>3044</v>
      </c>
      <c r="E2098" s="118" t="s">
        <v>5277</v>
      </c>
      <c r="F2098" s="120">
        <v>13</v>
      </c>
      <c r="G2098" s="119"/>
      <c r="H2098" s="119"/>
      <c r="I2098" s="120" t="s">
        <v>5820</v>
      </c>
      <c r="J2098" s="120">
        <v>4100</v>
      </c>
      <c r="K2098" s="120">
        <v>470459</v>
      </c>
      <c r="L2098" s="120">
        <v>0.314</v>
      </c>
      <c r="M2098" s="121" t="s">
        <v>5657</v>
      </c>
      <c r="N2098" s="120">
        <v>1</v>
      </c>
      <c r="O2098" s="119">
        <v>190</v>
      </c>
      <c r="P2098" s="119">
        <v>27.5</v>
      </c>
      <c r="Q2098" s="119">
        <v>5.2</v>
      </c>
      <c r="R2098" s="120"/>
      <c r="S2098" s="120"/>
      <c r="T2098" s="120"/>
      <c r="U2098" s="120" t="s">
        <v>5689</v>
      </c>
      <c r="V2098" s="172">
        <v>376</v>
      </c>
      <c r="W2098" s="172"/>
      <c r="X2098" s="172">
        <v>263</v>
      </c>
      <c r="Y2098" s="172">
        <v>33</v>
      </c>
      <c r="Z2098" s="172">
        <v>80</v>
      </c>
      <c r="AA2098" s="123"/>
      <c r="AB2098" s="123"/>
      <c r="AC2098" s="123">
        <v>280</v>
      </c>
      <c r="AD2098" s="123"/>
      <c r="AE2098" s="123"/>
      <c r="AF2098" s="123"/>
      <c r="AG2098" s="214"/>
      <c r="AH2098" s="229" t="str">
        <f t="shared" si="283"/>
        <v>a3</v>
      </c>
      <c r="AI2098" s="122"/>
      <c r="AJ2098" s="122"/>
      <c r="AK2098" s="122"/>
      <c r="AL2098" s="122"/>
      <c r="AM2098" s="122"/>
      <c r="AN2098" s="173"/>
      <c r="AO2098" s="173"/>
      <c r="AP2098" s="173"/>
      <c r="AQ2098" s="173"/>
      <c r="AR2098" s="173"/>
      <c r="AS2098" s="173"/>
      <c r="AT2098" s="173">
        <v>1</v>
      </c>
      <c r="AU2098" s="173">
        <v>1</v>
      </c>
      <c r="AV2098" s="173">
        <v>1</v>
      </c>
      <c r="AW2098" s="173">
        <v>1</v>
      </c>
      <c r="AX2098" s="173"/>
      <c r="AY2098" s="173"/>
      <c r="AZ2098" s="211">
        <f t="shared" si="289"/>
        <v>0</v>
      </c>
      <c r="BA2098" s="211">
        <f t="shared" si="290"/>
        <v>4</v>
      </c>
      <c r="BB2098" s="205">
        <f t="shared" si="284"/>
        <v>65123</v>
      </c>
      <c r="BC2098" s="205">
        <f t="shared" si="285"/>
        <v>65123</v>
      </c>
      <c r="BD2098" s="205">
        <f t="shared" si="286"/>
        <v>0</v>
      </c>
      <c r="BE2098" s="205">
        <f t="shared" si="287"/>
        <v>0</v>
      </c>
      <c r="BF2098" s="175">
        <v>65123</v>
      </c>
      <c r="BG2098" s="175"/>
      <c r="BH2098" s="175"/>
      <c r="BI2098" s="175"/>
      <c r="BJ2098" s="175"/>
      <c r="BK2098" s="175">
        <v>4917</v>
      </c>
      <c r="BL2098" s="175">
        <v>829</v>
      </c>
      <c r="BM2098" s="175">
        <v>5846</v>
      </c>
      <c r="BN2098" s="175">
        <v>906</v>
      </c>
      <c r="BO2098" s="175">
        <v>52625</v>
      </c>
      <c r="BP2098" s="198">
        <f t="shared" si="288"/>
        <v>52625</v>
      </c>
    </row>
    <row r="2099" spans="1:68" s="116" customFormat="1" x14ac:dyDescent="0.15">
      <c r="A2099" s="117">
        <v>4421002002</v>
      </c>
      <c r="B2099" s="118" t="s">
        <v>3045</v>
      </c>
      <c r="C2099" s="118" t="s">
        <v>3015</v>
      </c>
      <c r="D2099" s="118" t="s">
        <v>3044</v>
      </c>
      <c r="E2099" s="118" t="s">
        <v>5278</v>
      </c>
      <c r="F2099" s="120">
        <v>12</v>
      </c>
      <c r="G2099" s="119"/>
      <c r="H2099" s="119"/>
      <c r="I2099" s="120" t="s">
        <v>5820</v>
      </c>
      <c r="J2099" s="120">
        <v>1800</v>
      </c>
      <c r="K2099" s="120">
        <v>184820</v>
      </c>
      <c r="L2099" s="120">
        <v>0.28100000000000003</v>
      </c>
      <c r="M2099" s="121" t="s">
        <v>5657</v>
      </c>
      <c r="N2099" s="120">
        <v>1</v>
      </c>
      <c r="O2099" s="119">
        <v>120.4</v>
      </c>
      <c r="P2099" s="119">
        <v>27</v>
      </c>
      <c r="Q2099" s="119">
        <v>5</v>
      </c>
      <c r="R2099" s="120" t="s">
        <v>5658</v>
      </c>
      <c r="S2099" s="120">
        <v>0.2</v>
      </c>
      <c r="T2099" s="120"/>
      <c r="U2099" s="120"/>
      <c r="V2099" s="172">
        <v>216</v>
      </c>
      <c r="W2099" s="172">
        <v>44</v>
      </c>
      <c r="X2099" s="172">
        <v>111</v>
      </c>
      <c r="Y2099" s="172">
        <v>33.6</v>
      </c>
      <c r="Z2099" s="172">
        <v>27.4</v>
      </c>
      <c r="AA2099" s="123">
        <v>1340</v>
      </c>
      <c r="AB2099" s="123"/>
      <c r="AC2099" s="123">
        <v>149</v>
      </c>
      <c r="AD2099" s="123"/>
      <c r="AE2099" s="123"/>
      <c r="AF2099" s="123"/>
      <c r="AG2099" s="214"/>
      <c r="AH2099" s="229" t="str">
        <f t="shared" si="283"/>
        <v>a3</v>
      </c>
      <c r="AI2099" s="122"/>
      <c r="AJ2099" s="122"/>
      <c r="AK2099" s="122"/>
      <c r="AL2099" s="122"/>
      <c r="AM2099" s="122"/>
      <c r="AN2099" s="173"/>
      <c r="AO2099" s="173"/>
      <c r="AP2099" s="173"/>
      <c r="AQ2099" s="173"/>
      <c r="AR2099" s="173"/>
      <c r="AS2099" s="173"/>
      <c r="AT2099" s="173">
        <v>1</v>
      </c>
      <c r="AU2099" s="173">
        <v>1</v>
      </c>
      <c r="AV2099" s="173">
        <v>1</v>
      </c>
      <c r="AW2099" s="173">
        <v>1</v>
      </c>
      <c r="AX2099" s="173"/>
      <c r="AY2099" s="173"/>
      <c r="AZ2099" s="211">
        <f t="shared" si="289"/>
        <v>0</v>
      </c>
      <c r="BA2099" s="211">
        <f t="shared" si="290"/>
        <v>4</v>
      </c>
      <c r="BB2099" s="205">
        <f t="shared" si="284"/>
        <v>24585</v>
      </c>
      <c r="BC2099" s="205">
        <f t="shared" si="285"/>
        <v>24585</v>
      </c>
      <c r="BD2099" s="205">
        <f t="shared" si="286"/>
        <v>0</v>
      </c>
      <c r="BE2099" s="205">
        <f t="shared" si="287"/>
        <v>0</v>
      </c>
      <c r="BF2099" s="175">
        <v>24585</v>
      </c>
      <c r="BG2099" s="175"/>
      <c r="BH2099" s="175"/>
      <c r="BI2099" s="175"/>
      <c r="BJ2099" s="175"/>
      <c r="BK2099" s="175">
        <v>2944</v>
      </c>
      <c r="BL2099" s="175">
        <v>496</v>
      </c>
      <c r="BM2099" s="175">
        <v>4390</v>
      </c>
      <c r="BN2099" s="175">
        <v>1819</v>
      </c>
      <c r="BO2099" s="175">
        <v>14936</v>
      </c>
      <c r="BP2099" s="198">
        <f t="shared" si="288"/>
        <v>14936</v>
      </c>
    </row>
    <row r="2100" spans="1:68" s="116" customFormat="1" x14ac:dyDescent="0.15">
      <c r="A2100" s="117">
        <v>4421101001</v>
      </c>
      <c r="B2100" s="118" t="s">
        <v>3046</v>
      </c>
      <c r="C2100" s="118" t="s">
        <v>3015</v>
      </c>
      <c r="D2100" s="118" t="s">
        <v>3047</v>
      </c>
      <c r="E2100" s="118" t="s">
        <v>5279</v>
      </c>
      <c r="F2100" s="120">
        <v>21</v>
      </c>
      <c r="G2100" s="119">
        <v>1865221</v>
      </c>
      <c r="H2100" s="119"/>
      <c r="I2100" s="120" t="s">
        <v>5820</v>
      </c>
      <c r="J2100" s="120">
        <v>6750</v>
      </c>
      <c r="K2100" s="120">
        <v>1699756</v>
      </c>
      <c r="L2100" s="120">
        <v>0.69</v>
      </c>
      <c r="M2100" s="121" t="s">
        <v>5657</v>
      </c>
      <c r="N2100" s="120">
        <v>1</v>
      </c>
      <c r="O2100" s="119">
        <v>240</v>
      </c>
      <c r="P2100" s="119">
        <v>37.9</v>
      </c>
      <c r="Q2100" s="119">
        <v>5.34</v>
      </c>
      <c r="R2100" s="120" t="s">
        <v>5655</v>
      </c>
      <c r="S2100" s="120">
        <v>16.7</v>
      </c>
      <c r="T2100" s="120"/>
      <c r="U2100" s="120"/>
      <c r="V2100" s="172">
        <v>808.8</v>
      </c>
      <c r="W2100" s="172">
        <v>157.1</v>
      </c>
      <c r="X2100" s="172">
        <v>466.6</v>
      </c>
      <c r="Y2100" s="172">
        <v>68.099999999999994</v>
      </c>
      <c r="Z2100" s="172">
        <v>117</v>
      </c>
      <c r="AA2100" s="123">
        <v>24383</v>
      </c>
      <c r="AB2100" s="123"/>
      <c r="AC2100" s="123">
        <v>1180</v>
      </c>
      <c r="AD2100" s="123"/>
      <c r="AE2100" s="123"/>
      <c r="AF2100" s="123"/>
      <c r="AG2100" s="214"/>
      <c r="AH2100" s="229" t="str">
        <f t="shared" si="283"/>
        <v>a3</v>
      </c>
      <c r="AI2100" s="122"/>
      <c r="AJ2100" s="122"/>
      <c r="AK2100" s="122"/>
      <c r="AL2100" s="122"/>
      <c r="AM2100" s="122"/>
      <c r="AN2100" s="173" t="s">
        <v>3186</v>
      </c>
      <c r="AO2100" s="173" t="s">
        <v>3186</v>
      </c>
      <c r="AP2100" s="173" t="s">
        <v>3186</v>
      </c>
      <c r="AQ2100" s="173" t="s">
        <v>3186</v>
      </c>
      <c r="AR2100" s="173" t="s">
        <v>3186</v>
      </c>
      <c r="AS2100" s="173">
        <v>1</v>
      </c>
      <c r="AT2100" s="173">
        <v>0.8</v>
      </c>
      <c r="AU2100" s="173">
        <v>0.7</v>
      </c>
      <c r="AV2100" s="173">
        <v>0.8</v>
      </c>
      <c r="AW2100" s="173">
        <v>0.7</v>
      </c>
      <c r="AX2100" s="173">
        <v>0.5</v>
      </c>
      <c r="AY2100" s="173">
        <v>0.5</v>
      </c>
      <c r="AZ2100" s="211">
        <f t="shared" si="289"/>
        <v>1</v>
      </c>
      <c r="BA2100" s="211">
        <f t="shared" si="290"/>
        <v>4</v>
      </c>
      <c r="BB2100" s="205">
        <f t="shared" si="284"/>
        <v>68080</v>
      </c>
      <c r="BC2100" s="205">
        <f t="shared" si="285"/>
        <v>68080</v>
      </c>
      <c r="BD2100" s="205">
        <f t="shared" si="286"/>
        <v>0</v>
      </c>
      <c r="BE2100" s="205">
        <f t="shared" si="287"/>
        <v>0</v>
      </c>
      <c r="BF2100" s="175">
        <v>68080</v>
      </c>
      <c r="BG2100" s="175"/>
      <c r="BH2100" s="175">
        <v>23484</v>
      </c>
      <c r="BI2100" s="175"/>
      <c r="BJ2100" s="175"/>
      <c r="BK2100" s="175">
        <v>15619</v>
      </c>
      <c r="BL2100" s="175">
        <v>4312</v>
      </c>
      <c r="BM2100" s="175">
        <v>12495</v>
      </c>
      <c r="BN2100" s="175">
        <v>1467</v>
      </c>
      <c r="BO2100" s="175">
        <v>10703</v>
      </c>
      <c r="BP2100" s="198">
        <f t="shared" si="288"/>
        <v>34187</v>
      </c>
    </row>
    <row r="2101" spans="1:68" s="116" customFormat="1" x14ac:dyDescent="0.15">
      <c r="A2101" s="117">
        <v>4421102002</v>
      </c>
      <c r="B2101" s="118" t="s">
        <v>3048</v>
      </c>
      <c r="C2101" s="118" t="s">
        <v>3015</v>
      </c>
      <c r="D2101" s="118" t="s">
        <v>3047</v>
      </c>
      <c r="E2101" s="118" t="s">
        <v>5280</v>
      </c>
      <c r="F2101" s="120">
        <v>12</v>
      </c>
      <c r="G2101" s="119">
        <v>145764</v>
      </c>
      <c r="H2101" s="119"/>
      <c r="I2101" s="120" t="s">
        <v>5820</v>
      </c>
      <c r="J2101" s="120">
        <v>1500</v>
      </c>
      <c r="K2101" s="120">
        <v>145764</v>
      </c>
      <c r="L2101" s="120">
        <v>0.26600000000000001</v>
      </c>
      <c r="M2101" s="121" t="s">
        <v>5657</v>
      </c>
      <c r="N2101" s="120">
        <v>1</v>
      </c>
      <c r="O2101" s="119">
        <v>280</v>
      </c>
      <c r="P2101" s="119"/>
      <c r="Q2101" s="119"/>
      <c r="R2101" s="120"/>
      <c r="S2101" s="120"/>
      <c r="T2101" s="120"/>
      <c r="U2101" s="120"/>
      <c r="V2101" s="172">
        <v>200.2</v>
      </c>
      <c r="W2101" s="172">
        <v>93</v>
      </c>
      <c r="X2101" s="172">
        <v>77.5</v>
      </c>
      <c r="Y2101" s="172">
        <v>29.7</v>
      </c>
      <c r="Z2101" s="172"/>
      <c r="AA2101" s="123">
        <v>1642</v>
      </c>
      <c r="AB2101" s="123"/>
      <c r="AC2101" s="123">
        <v>148</v>
      </c>
      <c r="AD2101" s="123"/>
      <c r="AE2101" s="123"/>
      <c r="AF2101" s="123"/>
      <c r="AG2101" s="214"/>
      <c r="AH2101" s="229" t="str">
        <f t="shared" si="283"/>
        <v>a3</v>
      </c>
      <c r="AI2101" s="122"/>
      <c r="AJ2101" s="122"/>
      <c r="AK2101" s="122"/>
      <c r="AL2101" s="122"/>
      <c r="AM2101" s="122"/>
      <c r="AN2101" s="173" t="s">
        <v>3186</v>
      </c>
      <c r="AO2101" s="173" t="s">
        <v>3186</v>
      </c>
      <c r="AP2101" s="173" t="s">
        <v>3186</v>
      </c>
      <c r="AQ2101" s="173" t="s">
        <v>3186</v>
      </c>
      <c r="AR2101" s="173" t="s">
        <v>3186</v>
      </c>
      <c r="AS2101" s="173">
        <v>0.5</v>
      </c>
      <c r="AT2101" s="173">
        <v>0.5</v>
      </c>
      <c r="AU2101" s="173">
        <v>0.5</v>
      </c>
      <c r="AV2101" s="173">
        <v>0.5</v>
      </c>
      <c r="AW2101" s="173">
        <v>0.5</v>
      </c>
      <c r="AX2101" s="173">
        <v>0.5</v>
      </c>
      <c r="AY2101" s="173"/>
      <c r="AZ2101" s="211">
        <f t="shared" si="289"/>
        <v>0.5</v>
      </c>
      <c r="BA2101" s="211">
        <f t="shared" si="290"/>
        <v>2.5</v>
      </c>
      <c r="BB2101" s="205">
        <f t="shared" si="284"/>
        <v>15019</v>
      </c>
      <c r="BC2101" s="205">
        <f t="shared" si="285"/>
        <v>15019</v>
      </c>
      <c r="BD2101" s="205">
        <f t="shared" si="286"/>
        <v>0</v>
      </c>
      <c r="BE2101" s="205">
        <f t="shared" si="287"/>
        <v>0</v>
      </c>
      <c r="BF2101" s="175">
        <v>15019</v>
      </c>
      <c r="BG2101" s="175"/>
      <c r="BH2101" s="175">
        <v>5670</v>
      </c>
      <c r="BI2101" s="175"/>
      <c r="BJ2101" s="175"/>
      <c r="BK2101" s="175">
        <v>1540</v>
      </c>
      <c r="BL2101" s="175">
        <v>1314</v>
      </c>
      <c r="BM2101" s="175">
        <v>3963</v>
      </c>
      <c r="BN2101" s="175">
        <v>1306</v>
      </c>
      <c r="BO2101" s="175">
        <v>1226</v>
      </c>
      <c r="BP2101" s="198">
        <f t="shared" si="288"/>
        <v>6896</v>
      </c>
    </row>
    <row r="2102" spans="1:68" s="116" customFormat="1" x14ac:dyDescent="0.15">
      <c r="A2102" s="117">
        <v>4421202001</v>
      </c>
      <c r="B2102" s="118" t="s">
        <v>479</v>
      </c>
      <c r="C2102" s="118" t="s">
        <v>3015</v>
      </c>
      <c r="D2102" s="118" t="s">
        <v>3049</v>
      </c>
      <c r="E2102" s="118" t="s">
        <v>5281</v>
      </c>
      <c r="F2102" s="120">
        <v>13</v>
      </c>
      <c r="G2102" s="119"/>
      <c r="H2102" s="119"/>
      <c r="I2102" s="120" t="s">
        <v>5820</v>
      </c>
      <c r="J2102" s="120">
        <v>700</v>
      </c>
      <c r="K2102" s="120">
        <v>104490</v>
      </c>
      <c r="L2102" s="120">
        <v>0.40899999999999997</v>
      </c>
      <c r="M2102" s="121" t="s">
        <v>5657</v>
      </c>
      <c r="N2102" s="120">
        <v>1</v>
      </c>
      <c r="O2102" s="119">
        <v>375</v>
      </c>
      <c r="P2102" s="119"/>
      <c r="Q2102" s="119"/>
      <c r="R2102" s="120" t="s">
        <v>5660</v>
      </c>
      <c r="S2102" s="120">
        <v>0.2</v>
      </c>
      <c r="T2102" s="120"/>
      <c r="U2102" s="120"/>
      <c r="V2102" s="172">
        <v>133</v>
      </c>
      <c r="W2102" s="172"/>
      <c r="X2102" s="172">
        <v>133</v>
      </c>
      <c r="Y2102" s="172"/>
      <c r="Z2102" s="172"/>
      <c r="AA2102" s="123">
        <v>1066</v>
      </c>
      <c r="AB2102" s="123"/>
      <c r="AC2102" s="123">
        <v>99</v>
      </c>
      <c r="AD2102" s="123"/>
      <c r="AE2102" s="123"/>
      <c r="AF2102" s="123"/>
      <c r="AG2102" s="214"/>
      <c r="AH2102" s="229" t="str">
        <f t="shared" si="283"/>
        <v>a3</v>
      </c>
      <c r="AI2102" s="122"/>
      <c r="AJ2102" s="122"/>
      <c r="AK2102" s="122"/>
      <c r="AL2102" s="122"/>
      <c r="AM2102" s="122"/>
      <c r="AN2102" s="173">
        <v>6</v>
      </c>
      <c r="AO2102" s="173"/>
      <c r="AP2102" s="173"/>
      <c r="AQ2102" s="173"/>
      <c r="AR2102" s="173"/>
      <c r="AS2102" s="173"/>
      <c r="AT2102" s="173">
        <v>2</v>
      </c>
      <c r="AU2102" s="173">
        <v>2</v>
      </c>
      <c r="AV2102" s="173">
        <v>2</v>
      </c>
      <c r="AW2102" s="173">
        <v>2</v>
      </c>
      <c r="AX2102" s="173"/>
      <c r="AY2102" s="173"/>
      <c r="AZ2102" s="211">
        <f t="shared" si="289"/>
        <v>6</v>
      </c>
      <c r="BA2102" s="211">
        <f t="shared" si="290"/>
        <v>8</v>
      </c>
      <c r="BB2102" s="205">
        <f t="shared" si="284"/>
        <v>32556</v>
      </c>
      <c r="BC2102" s="205">
        <f t="shared" si="285"/>
        <v>27636</v>
      </c>
      <c r="BD2102" s="205">
        <f t="shared" si="286"/>
        <v>5536</v>
      </c>
      <c r="BE2102" s="205">
        <f t="shared" si="287"/>
        <v>616</v>
      </c>
      <c r="BF2102" s="175">
        <v>27020</v>
      </c>
      <c r="BG2102" s="175">
        <v>9348</v>
      </c>
      <c r="BH2102" s="175">
        <v>5536</v>
      </c>
      <c r="BI2102" s="175">
        <v>4920</v>
      </c>
      <c r="BJ2102" s="175"/>
      <c r="BK2102" s="175">
        <v>1225</v>
      </c>
      <c r="BL2102" s="175">
        <v>1592</v>
      </c>
      <c r="BM2102" s="175">
        <v>2499</v>
      </c>
      <c r="BN2102" s="175">
        <v>1031</v>
      </c>
      <c r="BO2102" s="175">
        <v>6405</v>
      </c>
      <c r="BP2102" s="198">
        <f t="shared" si="288"/>
        <v>11941</v>
      </c>
    </row>
    <row r="2103" spans="1:68" s="116" customFormat="1" x14ac:dyDescent="0.15">
      <c r="A2103" s="117">
        <v>4421401001</v>
      </c>
      <c r="B2103" s="118" t="s">
        <v>3050</v>
      </c>
      <c r="C2103" s="118" t="s">
        <v>3015</v>
      </c>
      <c r="D2103" s="118" t="s">
        <v>3051</v>
      </c>
      <c r="E2103" s="118" t="s">
        <v>5282</v>
      </c>
      <c r="F2103" s="120">
        <v>15</v>
      </c>
      <c r="G2103" s="119"/>
      <c r="H2103" s="119"/>
      <c r="I2103" s="120" t="s">
        <v>5820</v>
      </c>
      <c r="J2103" s="120">
        <v>3300</v>
      </c>
      <c r="K2103" s="120">
        <v>432691</v>
      </c>
      <c r="L2103" s="120">
        <v>0.35899999999999999</v>
      </c>
      <c r="M2103" s="121" t="s">
        <v>5657</v>
      </c>
      <c r="N2103" s="120">
        <v>1</v>
      </c>
      <c r="O2103" s="119">
        <v>171.5</v>
      </c>
      <c r="P2103" s="119">
        <v>32.4</v>
      </c>
      <c r="Q2103" s="119">
        <v>8.15</v>
      </c>
      <c r="R2103" s="120" t="s">
        <v>5658</v>
      </c>
      <c r="S2103" s="120">
        <v>0.66300000000000003</v>
      </c>
      <c r="T2103" s="120"/>
      <c r="U2103" s="120"/>
      <c r="V2103" s="172">
        <v>241.351</v>
      </c>
      <c r="W2103" s="172"/>
      <c r="X2103" s="172"/>
      <c r="Y2103" s="172"/>
      <c r="Z2103" s="172">
        <v>241.351</v>
      </c>
      <c r="AA2103" s="123">
        <v>2118</v>
      </c>
      <c r="AB2103" s="123"/>
      <c r="AC2103" s="123">
        <v>187.78</v>
      </c>
      <c r="AD2103" s="123"/>
      <c r="AE2103" s="123"/>
      <c r="AF2103" s="123"/>
      <c r="AG2103" s="214"/>
      <c r="AH2103" s="229" t="str">
        <f t="shared" si="283"/>
        <v>a3</v>
      </c>
      <c r="AI2103" s="122"/>
      <c r="AJ2103" s="122"/>
      <c r="AK2103" s="122"/>
      <c r="AL2103" s="122"/>
      <c r="AM2103" s="122"/>
      <c r="AN2103" s="173">
        <v>1</v>
      </c>
      <c r="AO2103" s="173"/>
      <c r="AP2103" s="173"/>
      <c r="AQ2103" s="173"/>
      <c r="AR2103" s="173"/>
      <c r="AS2103" s="173">
        <v>0.9</v>
      </c>
      <c r="AT2103" s="173">
        <v>0.9</v>
      </c>
      <c r="AU2103" s="173">
        <v>0.8</v>
      </c>
      <c r="AV2103" s="173">
        <v>0.8</v>
      </c>
      <c r="AW2103" s="173">
        <v>0.8</v>
      </c>
      <c r="AX2103" s="173">
        <v>0.8</v>
      </c>
      <c r="AY2103" s="173"/>
      <c r="AZ2103" s="211">
        <f t="shared" si="289"/>
        <v>1.9</v>
      </c>
      <c r="BA2103" s="211">
        <f t="shared" si="290"/>
        <v>4.0999999999999996</v>
      </c>
      <c r="BB2103" s="205">
        <f t="shared" si="284"/>
        <v>64137</v>
      </c>
      <c r="BC2103" s="205">
        <f t="shared" si="285"/>
        <v>64137</v>
      </c>
      <c r="BD2103" s="205">
        <f t="shared" si="286"/>
        <v>4903</v>
      </c>
      <c r="BE2103" s="205">
        <f t="shared" si="287"/>
        <v>4903</v>
      </c>
      <c r="BF2103" s="175">
        <v>59234</v>
      </c>
      <c r="BG2103" s="175">
        <v>42546</v>
      </c>
      <c r="BH2103" s="175">
        <v>4903</v>
      </c>
      <c r="BI2103" s="175"/>
      <c r="BJ2103" s="175"/>
      <c r="BK2103" s="175">
        <v>3441</v>
      </c>
      <c r="BL2103" s="175">
        <v>765</v>
      </c>
      <c r="BM2103" s="175">
        <v>3920</v>
      </c>
      <c r="BN2103" s="175">
        <v>1774</v>
      </c>
      <c r="BO2103" s="175">
        <v>6788</v>
      </c>
      <c r="BP2103" s="198">
        <f t="shared" si="288"/>
        <v>11691</v>
      </c>
    </row>
    <row r="2104" spans="1:68" s="116" customFormat="1" x14ac:dyDescent="0.15">
      <c r="A2104" s="117">
        <v>4421402002</v>
      </c>
      <c r="B2104" s="118" t="s">
        <v>3052</v>
      </c>
      <c r="C2104" s="118" t="s">
        <v>3015</v>
      </c>
      <c r="D2104" s="118" t="s">
        <v>3051</v>
      </c>
      <c r="E2104" s="118" t="s">
        <v>5283</v>
      </c>
      <c r="F2104" s="120">
        <v>16</v>
      </c>
      <c r="G2104" s="119">
        <v>408706</v>
      </c>
      <c r="H2104" s="119"/>
      <c r="I2104" s="120" t="s">
        <v>5820</v>
      </c>
      <c r="J2104" s="120">
        <v>1950</v>
      </c>
      <c r="K2104" s="120">
        <v>408706</v>
      </c>
      <c r="L2104" s="120">
        <v>0.57399999999999995</v>
      </c>
      <c r="M2104" s="121" t="s">
        <v>5657</v>
      </c>
      <c r="N2104" s="120">
        <v>1</v>
      </c>
      <c r="O2104" s="119">
        <v>179</v>
      </c>
      <c r="P2104" s="119">
        <v>31.85</v>
      </c>
      <c r="Q2104" s="119">
        <v>7.95</v>
      </c>
      <c r="R2104" s="120" t="s">
        <v>5658</v>
      </c>
      <c r="S2104" s="120">
        <v>0.66300000000000003</v>
      </c>
      <c r="T2104" s="120"/>
      <c r="U2104" s="120"/>
      <c r="V2104" s="172">
        <v>398.98899999999998</v>
      </c>
      <c r="W2104" s="172"/>
      <c r="X2104" s="172"/>
      <c r="Y2104" s="172"/>
      <c r="Z2104" s="172">
        <v>398.98899999999998</v>
      </c>
      <c r="AA2104" s="123">
        <v>3407</v>
      </c>
      <c r="AB2104" s="123"/>
      <c r="AC2104" s="123">
        <v>281.76</v>
      </c>
      <c r="AD2104" s="123"/>
      <c r="AE2104" s="123"/>
      <c r="AF2104" s="123"/>
      <c r="AG2104" s="214"/>
      <c r="AH2104" s="229" t="str">
        <f t="shared" si="283"/>
        <v>a3</v>
      </c>
      <c r="AI2104" s="122"/>
      <c r="AJ2104" s="122"/>
      <c r="AK2104" s="122"/>
      <c r="AL2104" s="122"/>
      <c r="AM2104" s="122"/>
      <c r="AN2104" s="173"/>
      <c r="AO2104" s="173"/>
      <c r="AP2104" s="173"/>
      <c r="AQ2104" s="173"/>
      <c r="AR2104" s="173"/>
      <c r="AS2104" s="173"/>
      <c r="AT2104" s="173"/>
      <c r="AU2104" s="173"/>
      <c r="AV2104" s="173"/>
      <c r="AW2104" s="173"/>
      <c r="AX2104" s="173"/>
      <c r="AY2104" s="173"/>
      <c r="AZ2104" s="211">
        <f t="shared" si="289"/>
        <v>0</v>
      </c>
      <c r="BA2104" s="211">
        <f t="shared" si="290"/>
        <v>0</v>
      </c>
      <c r="BB2104" s="205">
        <f t="shared" si="284"/>
        <v>0</v>
      </c>
      <c r="BC2104" s="205">
        <f t="shared" si="285"/>
        <v>0</v>
      </c>
      <c r="BD2104" s="205">
        <f t="shared" si="286"/>
        <v>0</v>
      </c>
      <c r="BE2104" s="205">
        <f t="shared" si="287"/>
        <v>0</v>
      </c>
      <c r="BF2104" s="175"/>
      <c r="BG2104" s="175"/>
      <c r="BH2104" s="175"/>
      <c r="BI2104" s="175"/>
      <c r="BJ2104" s="175"/>
      <c r="BK2104" s="175"/>
      <c r="BL2104" s="175"/>
      <c r="BM2104" s="175"/>
      <c r="BN2104" s="175"/>
      <c r="BO2104" s="175"/>
      <c r="BP2104" s="198">
        <f t="shared" si="288"/>
        <v>0</v>
      </c>
    </row>
    <row r="2105" spans="1:68" s="116" customFormat="1" x14ac:dyDescent="0.15">
      <c r="A2105" s="117">
        <v>4421402003</v>
      </c>
      <c r="B2105" s="118" t="s">
        <v>3053</v>
      </c>
      <c r="C2105" s="118" t="s">
        <v>3015</v>
      </c>
      <c r="D2105" s="118" t="s">
        <v>3051</v>
      </c>
      <c r="E2105" s="118" t="s">
        <v>5284</v>
      </c>
      <c r="F2105" s="120">
        <v>15</v>
      </c>
      <c r="G2105" s="119">
        <v>177206</v>
      </c>
      <c r="H2105" s="119"/>
      <c r="I2105" s="120" t="s">
        <v>5820</v>
      </c>
      <c r="J2105" s="120">
        <v>1050</v>
      </c>
      <c r="K2105" s="120">
        <v>177206</v>
      </c>
      <c r="L2105" s="120">
        <v>0.46200000000000002</v>
      </c>
      <c r="M2105" s="121" t="s">
        <v>5657</v>
      </c>
      <c r="N2105" s="120">
        <v>1</v>
      </c>
      <c r="O2105" s="119">
        <v>182.3</v>
      </c>
      <c r="P2105" s="119">
        <v>35.1</v>
      </c>
      <c r="Q2105" s="119">
        <v>6.05</v>
      </c>
      <c r="R2105" s="120" t="s">
        <v>5658</v>
      </c>
      <c r="S2105" s="120">
        <v>0.22800000000000001</v>
      </c>
      <c r="T2105" s="120"/>
      <c r="U2105" s="120"/>
      <c r="V2105" s="172">
        <v>161.154</v>
      </c>
      <c r="W2105" s="172"/>
      <c r="X2105" s="172"/>
      <c r="Y2105" s="172"/>
      <c r="Z2105" s="172">
        <v>161.154</v>
      </c>
      <c r="AA2105" s="123">
        <v>996</v>
      </c>
      <c r="AB2105" s="123"/>
      <c r="AC2105" s="123">
        <v>79.66</v>
      </c>
      <c r="AD2105" s="123"/>
      <c r="AE2105" s="123"/>
      <c r="AF2105" s="123"/>
      <c r="AG2105" s="214"/>
      <c r="AH2105" s="229" t="str">
        <f t="shared" si="283"/>
        <v>a3</v>
      </c>
      <c r="AI2105" s="122"/>
      <c r="AJ2105" s="122"/>
      <c r="AK2105" s="122"/>
      <c r="AL2105" s="122"/>
      <c r="AM2105" s="122"/>
      <c r="AN2105" s="173">
        <v>2</v>
      </c>
      <c r="AO2105" s="173"/>
      <c r="AP2105" s="173"/>
      <c r="AQ2105" s="173"/>
      <c r="AR2105" s="173"/>
      <c r="AS2105" s="173">
        <v>0.9</v>
      </c>
      <c r="AT2105" s="173">
        <v>0.9</v>
      </c>
      <c r="AU2105" s="173">
        <v>0.8</v>
      </c>
      <c r="AV2105" s="173">
        <v>0.8</v>
      </c>
      <c r="AW2105" s="173">
        <v>0.8</v>
      </c>
      <c r="AX2105" s="173">
        <v>0.8</v>
      </c>
      <c r="AY2105" s="173"/>
      <c r="AZ2105" s="211">
        <f t="shared" si="289"/>
        <v>2.9</v>
      </c>
      <c r="BA2105" s="211">
        <f t="shared" si="290"/>
        <v>4.0999999999999996</v>
      </c>
      <c r="BB2105" s="205">
        <f t="shared" si="284"/>
        <v>25214</v>
      </c>
      <c r="BC2105" s="205">
        <f t="shared" si="285"/>
        <v>24176</v>
      </c>
      <c r="BD2105" s="205">
        <f t="shared" si="286"/>
        <v>5079</v>
      </c>
      <c r="BE2105" s="205">
        <f t="shared" si="287"/>
        <v>4041</v>
      </c>
      <c r="BF2105" s="175">
        <v>20135</v>
      </c>
      <c r="BG2105" s="175">
        <v>5261</v>
      </c>
      <c r="BH2105" s="175">
        <v>9770</v>
      </c>
      <c r="BI2105" s="175">
        <v>1038</v>
      </c>
      <c r="BJ2105" s="175"/>
      <c r="BK2105" s="175">
        <v>1530</v>
      </c>
      <c r="BL2105" s="175">
        <v>93</v>
      </c>
      <c r="BM2105" s="175">
        <v>2639</v>
      </c>
      <c r="BN2105" s="175">
        <v>135</v>
      </c>
      <c r="BO2105" s="175">
        <v>4748</v>
      </c>
      <c r="BP2105" s="198">
        <f t="shared" si="288"/>
        <v>14518</v>
      </c>
    </row>
    <row r="2106" spans="1:68" s="116" customFormat="1" x14ac:dyDescent="0.15">
      <c r="A2106" s="117">
        <v>4421402004</v>
      </c>
      <c r="B2106" s="118" t="s">
        <v>3054</v>
      </c>
      <c r="C2106" s="118" t="s">
        <v>3015</v>
      </c>
      <c r="D2106" s="118" t="s">
        <v>3051</v>
      </c>
      <c r="E2106" s="118" t="s">
        <v>5285</v>
      </c>
      <c r="F2106" s="120">
        <v>14</v>
      </c>
      <c r="G2106" s="119">
        <v>550229</v>
      </c>
      <c r="H2106" s="119"/>
      <c r="I2106" s="120" t="s">
        <v>5820</v>
      </c>
      <c r="J2106" s="120">
        <v>3800</v>
      </c>
      <c r="K2106" s="120">
        <v>550229</v>
      </c>
      <c r="L2106" s="120">
        <v>0.39700000000000002</v>
      </c>
      <c r="M2106" s="121" t="s">
        <v>5657</v>
      </c>
      <c r="N2106" s="120">
        <v>1</v>
      </c>
      <c r="O2106" s="119">
        <v>176.2</v>
      </c>
      <c r="P2106" s="119">
        <v>31.6</v>
      </c>
      <c r="Q2106" s="119">
        <v>7.5</v>
      </c>
      <c r="R2106" s="120" t="s">
        <v>5658</v>
      </c>
      <c r="S2106" s="120">
        <v>0.71850000000000003</v>
      </c>
      <c r="T2106" s="120"/>
      <c r="U2106" s="120"/>
      <c r="V2106" s="172">
        <v>340.67399999999998</v>
      </c>
      <c r="W2106" s="172"/>
      <c r="X2106" s="172"/>
      <c r="Y2106" s="172"/>
      <c r="Z2106" s="172">
        <v>340.67399999999998</v>
      </c>
      <c r="AA2106" s="123">
        <v>4040</v>
      </c>
      <c r="AB2106" s="123"/>
      <c r="AC2106" s="123">
        <v>299.49</v>
      </c>
      <c r="AD2106" s="123"/>
      <c r="AE2106" s="123"/>
      <c r="AF2106" s="123"/>
      <c r="AG2106" s="214"/>
      <c r="AH2106" s="229" t="str">
        <f t="shared" si="283"/>
        <v>a3</v>
      </c>
      <c r="AI2106" s="122"/>
      <c r="AJ2106" s="122"/>
      <c r="AK2106" s="122"/>
      <c r="AL2106" s="122"/>
      <c r="AM2106" s="122"/>
      <c r="AN2106" s="173">
        <v>1</v>
      </c>
      <c r="AO2106" s="173"/>
      <c r="AP2106" s="173"/>
      <c r="AQ2106" s="173"/>
      <c r="AR2106" s="173"/>
      <c r="AS2106" s="173">
        <v>0.9</v>
      </c>
      <c r="AT2106" s="173">
        <v>0.9</v>
      </c>
      <c r="AU2106" s="173">
        <v>0.8</v>
      </c>
      <c r="AV2106" s="173">
        <v>0.8</v>
      </c>
      <c r="AW2106" s="173">
        <v>0.8</v>
      </c>
      <c r="AX2106" s="173">
        <v>0.8</v>
      </c>
      <c r="AY2106" s="173"/>
      <c r="AZ2106" s="211">
        <f t="shared" si="289"/>
        <v>1.9</v>
      </c>
      <c r="BA2106" s="211">
        <f t="shared" si="290"/>
        <v>4.0999999999999996</v>
      </c>
      <c r="BB2106" s="205">
        <f t="shared" si="284"/>
        <v>32653</v>
      </c>
      <c r="BC2106" s="205">
        <f t="shared" si="285"/>
        <v>31615</v>
      </c>
      <c r="BD2106" s="205">
        <f t="shared" si="286"/>
        <v>6031</v>
      </c>
      <c r="BE2106" s="205">
        <f t="shared" si="287"/>
        <v>4993</v>
      </c>
      <c r="BF2106" s="175">
        <v>26622</v>
      </c>
      <c r="BG2106" s="175">
        <v>3682</v>
      </c>
      <c r="BH2106" s="175">
        <v>9992</v>
      </c>
      <c r="BI2106" s="175">
        <v>1038</v>
      </c>
      <c r="BJ2106" s="175"/>
      <c r="BK2106" s="175">
        <v>4742</v>
      </c>
      <c r="BL2106" s="175">
        <v>1601</v>
      </c>
      <c r="BM2106" s="175">
        <v>5554</v>
      </c>
      <c r="BN2106" s="175">
        <v>137</v>
      </c>
      <c r="BO2106" s="175">
        <v>5907</v>
      </c>
      <c r="BP2106" s="198">
        <f t="shared" si="288"/>
        <v>15899</v>
      </c>
    </row>
    <row r="2107" spans="1:68" s="116" customFormat="1" x14ac:dyDescent="0.15">
      <c r="A2107" s="117">
        <v>4432202001</v>
      </c>
      <c r="B2107" s="118" t="s">
        <v>3055</v>
      </c>
      <c r="C2107" s="118" t="s">
        <v>3015</v>
      </c>
      <c r="D2107" s="118" t="s">
        <v>3056</v>
      </c>
      <c r="E2107" s="118" t="s">
        <v>5286</v>
      </c>
      <c r="F2107" s="120">
        <v>17</v>
      </c>
      <c r="G2107" s="119"/>
      <c r="H2107" s="119"/>
      <c r="I2107" s="120" t="s">
        <v>5820</v>
      </c>
      <c r="J2107" s="120">
        <v>1440</v>
      </c>
      <c r="K2107" s="120">
        <v>172310</v>
      </c>
      <c r="L2107" s="120">
        <v>0.32800000000000001</v>
      </c>
      <c r="M2107" s="121" t="s">
        <v>5657</v>
      </c>
      <c r="N2107" s="120">
        <v>1</v>
      </c>
      <c r="O2107" s="119">
        <v>219.2</v>
      </c>
      <c r="P2107" s="119">
        <v>49.8</v>
      </c>
      <c r="Q2107" s="119">
        <v>7.5</v>
      </c>
      <c r="R2107" s="120" t="s">
        <v>5658</v>
      </c>
      <c r="S2107" s="120">
        <v>0.2</v>
      </c>
      <c r="T2107" s="120"/>
      <c r="U2107" s="120"/>
      <c r="V2107" s="172">
        <v>179</v>
      </c>
      <c r="W2107" s="172"/>
      <c r="X2107" s="172">
        <v>131</v>
      </c>
      <c r="Y2107" s="172">
        <v>12</v>
      </c>
      <c r="Z2107" s="172">
        <v>36</v>
      </c>
      <c r="AA2107" s="123">
        <v>2044</v>
      </c>
      <c r="AB2107" s="123"/>
      <c r="AC2107" s="123">
        <v>153.91</v>
      </c>
      <c r="AD2107" s="123"/>
      <c r="AE2107" s="123"/>
      <c r="AF2107" s="123"/>
      <c r="AG2107" s="214"/>
      <c r="AH2107" s="229" t="str">
        <f t="shared" si="283"/>
        <v>a3</v>
      </c>
      <c r="AI2107" s="122"/>
      <c r="AJ2107" s="122"/>
      <c r="AK2107" s="122"/>
      <c r="AL2107" s="122"/>
      <c r="AM2107" s="122"/>
      <c r="AN2107" s="173">
        <v>2</v>
      </c>
      <c r="AO2107" s="173">
        <v>1</v>
      </c>
      <c r="AP2107" s="173">
        <v>1</v>
      </c>
      <c r="AQ2107" s="173">
        <v>1</v>
      </c>
      <c r="AR2107" s="173">
        <v>1</v>
      </c>
      <c r="AS2107" s="173" t="s">
        <v>3186</v>
      </c>
      <c r="AT2107" s="173" t="s">
        <v>3186</v>
      </c>
      <c r="AU2107" s="173" t="s">
        <v>3186</v>
      </c>
      <c r="AV2107" s="173" t="s">
        <v>3186</v>
      </c>
      <c r="AW2107" s="173" t="s">
        <v>3186</v>
      </c>
      <c r="AX2107" s="173" t="s">
        <v>3186</v>
      </c>
      <c r="AY2107" s="173" t="s">
        <v>3186</v>
      </c>
      <c r="AZ2107" s="211">
        <f t="shared" si="289"/>
        <v>6</v>
      </c>
      <c r="BA2107" s="211"/>
      <c r="BB2107" s="205">
        <f t="shared" si="284"/>
        <v>28233</v>
      </c>
      <c r="BC2107" s="205">
        <f t="shared" si="285"/>
        <v>28233</v>
      </c>
      <c r="BD2107" s="205">
        <f t="shared" si="286"/>
        <v>0</v>
      </c>
      <c r="BE2107" s="205">
        <f t="shared" si="287"/>
        <v>0</v>
      </c>
      <c r="BF2107" s="175">
        <v>28233</v>
      </c>
      <c r="BG2107" s="175">
        <v>10760</v>
      </c>
      <c r="BH2107" s="175"/>
      <c r="BI2107" s="175"/>
      <c r="BJ2107" s="175"/>
      <c r="BK2107" s="175">
        <v>3269</v>
      </c>
      <c r="BL2107" s="175">
        <v>2488</v>
      </c>
      <c r="BM2107" s="175"/>
      <c r="BN2107" s="175"/>
      <c r="BO2107" s="175">
        <v>11716</v>
      </c>
      <c r="BP2107" s="198">
        <f t="shared" si="288"/>
        <v>11716</v>
      </c>
    </row>
    <row r="2108" spans="1:68" s="116" customFormat="1" x14ac:dyDescent="0.15">
      <c r="A2108" s="117">
        <v>4434101001</v>
      </c>
      <c r="B2108" s="118" t="s">
        <v>3057</v>
      </c>
      <c r="C2108" s="118" t="s">
        <v>3015</v>
      </c>
      <c r="D2108" s="118" t="s">
        <v>3058</v>
      </c>
      <c r="E2108" s="118" t="s">
        <v>5287</v>
      </c>
      <c r="F2108" s="120">
        <v>27</v>
      </c>
      <c r="G2108" s="119">
        <v>1344573</v>
      </c>
      <c r="H2108" s="119"/>
      <c r="I2108" s="120" t="s">
        <v>5820</v>
      </c>
      <c r="J2108" s="120">
        <v>7200</v>
      </c>
      <c r="K2108" s="120">
        <v>1622176</v>
      </c>
      <c r="L2108" s="120">
        <v>0.61699999999999999</v>
      </c>
      <c r="M2108" s="121" t="s">
        <v>5654</v>
      </c>
      <c r="N2108" s="120">
        <v>1</v>
      </c>
      <c r="O2108" s="119">
        <v>185</v>
      </c>
      <c r="P2108" s="119"/>
      <c r="Q2108" s="119"/>
      <c r="R2108" s="120" t="s">
        <v>5658</v>
      </c>
      <c r="S2108" s="120">
        <v>0.96</v>
      </c>
      <c r="T2108" s="120"/>
      <c r="U2108" s="120"/>
      <c r="V2108" s="172">
        <v>839.83</v>
      </c>
      <c r="W2108" s="172">
        <v>91.93</v>
      </c>
      <c r="X2108" s="172">
        <v>418.5</v>
      </c>
      <c r="Y2108" s="172">
        <v>124.5</v>
      </c>
      <c r="Z2108" s="172">
        <v>204.9</v>
      </c>
      <c r="AA2108" s="123">
        <v>11910.9</v>
      </c>
      <c r="AB2108" s="123">
        <v>10174.500000000031</v>
      </c>
      <c r="AC2108" s="123">
        <v>924.4</v>
      </c>
      <c r="AD2108" s="123"/>
      <c r="AE2108" s="123"/>
      <c r="AF2108" s="123"/>
      <c r="AG2108" s="214"/>
      <c r="AH2108" s="229" t="str">
        <f t="shared" si="283"/>
        <v>a3</v>
      </c>
      <c r="AI2108" s="122" t="s">
        <v>5401</v>
      </c>
      <c r="AJ2108" s="122" t="s">
        <v>5401</v>
      </c>
      <c r="AK2108" s="122" t="s">
        <v>5401</v>
      </c>
      <c r="AL2108" s="122" t="s">
        <v>5401</v>
      </c>
      <c r="AM2108" s="122" t="s">
        <v>5401</v>
      </c>
      <c r="AN2108" s="173"/>
      <c r="AO2108" s="173"/>
      <c r="AP2108" s="173"/>
      <c r="AQ2108" s="173"/>
      <c r="AR2108" s="173">
        <v>2</v>
      </c>
      <c r="AS2108" s="173">
        <v>2</v>
      </c>
      <c r="AT2108" s="173">
        <v>2</v>
      </c>
      <c r="AU2108" s="173">
        <v>2</v>
      </c>
      <c r="AV2108" s="173">
        <v>2</v>
      </c>
      <c r="AW2108" s="173">
        <v>1</v>
      </c>
      <c r="AX2108" s="173">
        <v>1</v>
      </c>
      <c r="AY2108" s="173"/>
      <c r="AZ2108" s="211">
        <f t="shared" si="289"/>
        <v>4</v>
      </c>
      <c r="BA2108" s="211">
        <f t="shared" si="290"/>
        <v>8</v>
      </c>
      <c r="BB2108" s="205">
        <f t="shared" si="284"/>
        <v>174097</v>
      </c>
      <c r="BC2108" s="205">
        <f t="shared" si="285"/>
        <v>105339</v>
      </c>
      <c r="BD2108" s="205">
        <f t="shared" si="286"/>
        <v>68758</v>
      </c>
      <c r="BE2108" s="205">
        <f t="shared" si="287"/>
        <v>0</v>
      </c>
      <c r="BF2108" s="175">
        <v>105339</v>
      </c>
      <c r="BG2108" s="175">
        <v>9041</v>
      </c>
      <c r="BH2108" s="175">
        <v>68758</v>
      </c>
      <c r="BI2108" s="175">
        <v>68758</v>
      </c>
      <c r="BJ2108" s="175"/>
      <c r="BK2108" s="175">
        <v>13876</v>
      </c>
      <c r="BL2108" s="175">
        <v>10400</v>
      </c>
      <c r="BM2108" s="175"/>
      <c r="BN2108" s="175">
        <v>158</v>
      </c>
      <c r="BO2108" s="175">
        <v>3106</v>
      </c>
      <c r="BP2108" s="198">
        <f t="shared" si="288"/>
        <v>71864</v>
      </c>
    </row>
    <row r="2109" spans="1:68" s="116" customFormat="1" x14ac:dyDescent="0.15">
      <c r="A2109" s="117">
        <v>4520101001</v>
      </c>
      <c r="B2109" s="118" t="s">
        <v>3059</v>
      </c>
      <c r="C2109" s="118" t="s">
        <v>3060</v>
      </c>
      <c r="D2109" s="118" t="s">
        <v>3061</v>
      </c>
      <c r="E2109" s="118" t="s">
        <v>5288</v>
      </c>
      <c r="F2109" s="120">
        <v>35</v>
      </c>
      <c r="G2109" s="119">
        <v>29707948</v>
      </c>
      <c r="H2109" s="119"/>
      <c r="I2109" s="120" t="s">
        <v>5821</v>
      </c>
      <c r="J2109" s="120">
        <v>94100</v>
      </c>
      <c r="K2109" s="120">
        <v>29707948</v>
      </c>
      <c r="L2109" s="120">
        <v>0.86499999999999999</v>
      </c>
      <c r="M2109" s="121" t="s">
        <v>5654</v>
      </c>
      <c r="N2109" s="120">
        <v>1</v>
      </c>
      <c r="O2109" s="119">
        <v>130</v>
      </c>
      <c r="P2109" s="119">
        <v>32</v>
      </c>
      <c r="Q2109" s="119">
        <v>4</v>
      </c>
      <c r="R2109" s="120" t="s">
        <v>5655</v>
      </c>
      <c r="S2109" s="120">
        <v>33.799999999999997</v>
      </c>
      <c r="T2109" s="120">
        <v>10.1</v>
      </c>
      <c r="U2109" s="120"/>
      <c r="V2109" s="172">
        <v>8681.2000000000007</v>
      </c>
      <c r="W2109" s="172">
        <v>2060.6</v>
      </c>
      <c r="X2109" s="172">
        <v>2236.6999999999998</v>
      </c>
      <c r="Y2109" s="172">
        <v>1700.9</v>
      </c>
      <c r="Z2109" s="172">
        <v>2683</v>
      </c>
      <c r="AA2109" s="123">
        <v>113430</v>
      </c>
      <c r="AB2109" s="123">
        <v>671364</v>
      </c>
      <c r="AC2109" s="123">
        <v>8332</v>
      </c>
      <c r="AD2109" s="123">
        <v>1287</v>
      </c>
      <c r="AE2109" s="123"/>
      <c r="AF2109" s="123"/>
      <c r="AG2109" s="214">
        <f t="shared" si="291"/>
        <v>1287</v>
      </c>
      <c r="AH2109" s="229" t="str">
        <f t="shared" si="283"/>
        <v>a4</v>
      </c>
      <c r="AI2109" s="122"/>
      <c r="AJ2109" s="122"/>
      <c r="AK2109" s="122"/>
      <c r="AL2109" s="122"/>
      <c r="AM2109" s="122"/>
      <c r="AN2109" s="173">
        <v>6</v>
      </c>
      <c r="AO2109" s="173"/>
      <c r="AP2109" s="173"/>
      <c r="AQ2109" s="173">
        <v>4</v>
      </c>
      <c r="AR2109" s="173"/>
      <c r="AS2109" s="173">
        <v>4</v>
      </c>
      <c r="AT2109" s="173">
        <v>1</v>
      </c>
      <c r="AU2109" s="173">
        <v>19</v>
      </c>
      <c r="AV2109" s="173">
        <v>1</v>
      </c>
      <c r="AW2109" s="173">
        <v>3</v>
      </c>
      <c r="AX2109" s="173">
        <v>2</v>
      </c>
      <c r="AY2109" s="173"/>
      <c r="AZ2109" s="211">
        <f t="shared" si="289"/>
        <v>14</v>
      </c>
      <c r="BA2109" s="211">
        <f t="shared" si="290"/>
        <v>26</v>
      </c>
      <c r="BB2109" s="205">
        <f t="shared" si="284"/>
        <v>715276</v>
      </c>
      <c r="BC2109" s="205">
        <f t="shared" si="285"/>
        <v>606146</v>
      </c>
      <c r="BD2109" s="205">
        <f t="shared" si="286"/>
        <v>176658</v>
      </c>
      <c r="BE2109" s="205">
        <f t="shared" si="287"/>
        <v>67528</v>
      </c>
      <c r="BF2109" s="175">
        <v>538618</v>
      </c>
      <c r="BG2109" s="175">
        <v>18267</v>
      </c>
      <c r="BH2109" s="175">
        <v>176658</v>
      </c>
      <c r="BI2109" s="175">
        <v>109130</v>
      </c>
      <c r="BJ2109" s="175"/>
      <c r="BK2109" s="175"/>
      <c r="BL2109" s="175">
        <v>140553</v>
      </c>
      <c r="BM2109" s="175">
        <v>86477</v>
      </c>
      <c r="BN2109" s="175">
        <v>84951</v>
      </c>
      <c r="BO2109" s="175">
        <v>99240</v>
      </c>
      <c r="BP2109" s="198">
        <f t="shared" si="288"/>
        <v>275898</v>
      </c>
    </row>
    <row r="2110" spans="1:68" s="116" customFormat="1" x14ac:dyDescent="0.15">
      <c r="A2110" s="117">
        <v>4520101002</v>
      </c>
      <c r="B2110" s="118" t="s">
        <v>3062</v>
      </c>
      <c r="C2110" s="118" t="s">
        <v>3060</v>
      </c>
      <c r="D2110" s="118" t="s">
        <v>3061</v>
      </c>
      <c r="E2110" s="118" t="s">
        <v>5289</v>
      </c>
      <c r="F2110" s="120">
        <v>29</v>
      </c>
      <c r="G2110" s="119">
        <v>1425156</v>
      </c>
      <c r="H2110" s="119"/>
      <c r="I2110" s="120" t="s">
        <v>5820</v>
      </c>
      <c r="J2110" s="120">
        <v>6600</v>
      </c>
      <c r="K2110" s="120">
        <v>1425156</v>
      </c>
      <c r="L2110" s="120">
        <v>0.59199999999999997</v>
      </c>
      <c r="M2110" s="121" t="s">
        <v>5657</v>
      </c>
      <c r="N2110" s="120">
        <v>1</v>
      </c>
      <c r="O2110" s="119">
        <v>200</v>
      </c>
      <c r="P2110" s="119"/>
      <c r="Q2110" s="119"/>
      <c r="R2110" s="120" t="s">
        <v>5655</v>
      </c>
      <c r="S2110" s="120">
        <v>14.1</v>
      </c>
      <c r="T2110" s="120"/>
      <c r="U2110" s="120"/>
      <c r="V2110" s="172">
        <v>1129.8800000000001</v>
      </c>
      <c r="W2110" s="172"/>
      <c r="X2110" s="172"/>
      <c r="Y2110" s="172"/>
      <c r="Z2110" s="172">
        <v>1129.8800000000001</v>
      </c>
      <c r="AA2110" s="123">
        <v>3970</v>
      </c>
      <c r="AB2110" s="123"/>
      <c r="AC2110" s="123"/>
      <c r="AD2110" s="123"/>
      <c r="AE2110" s="123"/>
      <c r="AF2110" s="123"/>
      <c r="AG2110" s="214"/>
      <c r="AH2110" s="229" t="str">
        <f t="shared" si="283"/>
        <v>a2</v>
      </c>
      <c r="AI2110" s="122"/>
      <c r="AJ2110" s="122"/>
      <c r="AK2110" s="122"/>
      <c r="AL2110" s="122"/>
      <c r="AM2110" s="122"/>
      <c r="AN2110" s="173"/>
      <c r="AO2110" s="173"/>
      <c r="AP2110" s="173"/>
      <c r="AQ2110" s="173"/>
      <c r="AR2110" s="173"/>
      <c r="AS2110" s="173"/>
      <c r="AT2110" s="173"/>
      <c r="AU2110" s="173"/>
      <c r="AV2110" s="173"/>
      <c r="AW2110" s="173"/>
      <c r="AX2110" s="173"/>
      <c r="AY2110" s="173"/>
      <c r="AZ2110" s="211"/>
      <c r="BA2110" s="211"/>
      <c r="BB2110" s="205">
        <f t="shared" si="284"/>
        <v>90885</v>
      </c>
      <c r="BC2110" s="205">
        <f t="shared" si="285"/>
        <v>83496</v>
      </c>
      <c r="BD2110" s="205">
        <f t="shared" si="286"/>
        <v>11962</v>
      </c>
      <c r="BE2110" s="205">
        <f t="shared" si="287"/>
        <v>4573</v>
      </c>
      <c r="BF2110" s="175">
        <v>78923</v>
      </c>
      <c r="BG2110" s="175">
        <v>18266</v>
      </c>
      <c r="BH2110" s="175">
        <v>11962</v>
      </c>
      <c r="BI2110" s="175">
        <v>7389</v>
      </c>
      <c r="BJ2110" s="175"/>
      <c r="BK2110" s="175"/>
      <c r="BL2110" s="175">
        <v>23459</v>
      </c>
      <c r="BM2110" s="175">
        <v>14462</v>
      </c>
      <c r="BN2110" s="175">
        <v>6189</v>
      </c>
      <c r="BO2110" s="175">
        <v>9158</v>
      </c>
      <c r="BP2110" s="198">
        <f t="shared" si="288"/>
        <v>21120</v>
      </c>
    </row>
    <row r="2111" spans="1:68" s="116" customFormat="1" x14ac:dyDescent="0.15">
      <c r="A2111" s="117">
        <v>4520101003</v>
      </c>
      <c r="B2111" s="118" t="s">
        <v>3063</v>
      </c>
      <c r="C2111" s="118" t="s">
        <v>3060</v>
      </c>
      <c r="D2111" s="118" t="s">
        <v>3061</v>
      </c>
      <c r="E2111" s="118" t="s">
        <v>5290</v>
      </c>
      <c r="F2111" s="120">
        <v>25</v>
      </c>
      <c r="G2111" s="119">
        <v>13722037</v>
      </c>
      <c r="H2111" s="119"/>
      <c r="I2111" s="120" t="s">
        <v>5820</v>
      </c>
      <c r="J2111" s="120">
        <v>62900</v>
      </c>
      <c r="K2111" s="120">
        <v>13722037</v>
      </c>
      <c r="L2111" s="120">
        <v>0.59799999999999998</v>
      </c>
      <c r="M2111" s="121" t="s">
        <v>5654</v>
      </c>
      <c r="N2111" s="120">
        <v>1</v>
      </c>
      <c r="O2111" s="119">
        <v>220</v>
      </c>
      <c r="P2111" s="119">
        <v>38</v>
      </c>
      <c r="Q2111" s="119">
        <v>4.7</v>
      </c>
      <c r="R2111" s="120" t="s">
        <v>5655</v>
      </c>
      <c r="S2111" s="120">
        <v>19.937000000000001</v>
      </c>
      <c r="T2111" s="120"/>
      <c r="U2111" s="120"/>
      <c r="V2111" s="172">
        <v>7802.68</v>
      </c>
      <c r="W2111" s="172">
        <v>1910.2</v>
      </c>
      <c r="X2111" s="172">
        <v>2869.9</v>
      </c>
      <c r="Y2111" s="172">
        <v>2820.92</v>
      </c>
      <c r="Z2111" s="172">
        <v>201.66</v>
      </c>
      <c r="AA2111" s="123">
        <v>95867</v>
      </c>
      <c r="AB2111" s="123">
        <v>370515.95999999996</v>
      </c>
      <c r="AC2111" s="123">
        <v>9311.2070000000003</v>
      </c>
      <c r="AD2111" s="123"/>
      <c r="AE2111" s="123">
        <v>435</v>
      </c>
      <c r="AF2111" s="123"/>
      <c r="AG2111" s="214">
        <f t="shared" si="291"/>
        <v>435</v>
      </c>
      <c r="AH2111" s="229" t="str">
        <f t="shared" si="283"/>
        <v>a4</v>
      </c>
      <c r="AI2111" s="122"/>
      <c r="AJ2111" s="122"/>
      <c r="AK2111" s="122"/>
      <c r="AL2111" s="122"/>
      <c r="AM2111" s="122"/>
      <c r="AN2111" s="173"/>
      <c r="AO2111" s="173"/>
      <c r="AP2111" s="173"/>
      <c r="AQ2111" s="173"/>
      <c r="AR2111" s="173"/>
      <c r="AS2111" s="173"/>
      <c r="AT2111" s="173">
        <v>2</v>
      </c>
      <c r="AU2111" s="173">
        <v>18</v>
      </c>
      <c r="AV2111" s="173">
        <v>1</v>
      </c>
      <c r="AW2111" s="173">
        <v>5</v>
      </c>
      <c r="AX2111" s="173">
        <v>2</v>
      </c>
      <c r="AY2111" s="173"/>
      <c r="AZ2111" s="211"/>
      <c r="BA2111" s="211">
        <f t="shared" si="290"/>
        <v>28</v>
      </c>
      <c r="BB2111" s="205">
        <f t="shared" si="284"/>
        <v>621710</v>
      </c>
      <c r="BC2111" s="205">
        <f t="shared" si="285"/>
        <v>540233</v>
      </c>
      <c r="BD2111" s="205">
        <f t="shared" si="286"/>
        <v>131899</v>
      </c>
      <c r="BE2111" s="205">
        <f t="shared" si="287"/>
        <v>50422</v>
      </c>
      <c r="BF2111" s="175">
        <v>489811</v>
      </c>
      <c r="BG2111" s="175">
        <v>18267</v>
      </c>
      <c r="BH2111" s="175">
        <v>131894</v>
      </c>
      <c r="BI2111" s="175">
        <v>81477</v>
      </c>
      <c r="BJ2111" s="175"/>
      <c r="BK2111" s="175">
        <v>10336</v>
      </c>
      <c r="BL2111" s="175">
        <v>173059</v>
      </c>
      <c r="BM2111" s="175">
        <v>92402</v>
      </c>
      <c r="BN2111" s="175">
        <v>38300</v>
      </c>
      <c r="BO2111" s="175">
        <v>75975</v>
      </c>
      <c r="BP2111" s="198">
        <f t="shared" si="288"/>
        <v>207869</v>
      </c>
    </row>
    <row r="2112" spans="1:68" s="116" customFormat="1" x14ac:dyDescent="0.15">
      <c r="A2112" s="117">
        <v>4520101004</v>
      </c>
      <c r="B2112" s="118" t="s">
        <v>3064</v>
      </c>
      <c r="C2112" s="118" t="s">
        <v>3060</v>
      </c>
      <c r="D2112" s="118" t="s">
        <v>3061</v>
      </c>
      <c r="E2112" s="118" t="s">
        <v>5291</v>
      </c>
      <c r="F2112" s="120">
        <v>22</v>
      </c>
      <c r="G2112" s="119"/>
      <c r="H2112" s="119"/>
      <c r="I2112" s="120" t="s">
        <v>5820</v>
      </c>
      <c r="J2112" s="120">
        <v>4000</v>
      </c>
      <c r="K2112" s="120">
        <v>748351</v>
      </c>
      <c r="L2112" s="120">
        <v>0.51300000000000001</v>
      </c>
      <c r="M2112" s="121" t="s">
        <v>5659</v>
      </c>
      <c r="N2112" s="120">
        <v>1</v>
      </c>
      <c r="O2112" s="119">
        <v>180</v>
      </c>
      <c r="P2112" s="119">
        <v>32</v>
      </c>
      <c r="Q2112" s="119">
        <v>3.7</v>
      </c>
      <c r="R2112" s="120" t="s">
        <v>5655</v>
      </c>
      <c r="S2112" s="120">
        <v>13.33</v>
      </c>
      <c r="T2112" s="120">
        <v>2.4569999999999999</v>
      </c>
      <c r="U2112" s="120"/>
      <c r="V2112" s="172">
        <v>747.96</v>
      </c>
      <c r="W2112" s="172"/>
      <c r="X2112" s="172"/>
      <c r="Y2112" s="172"/>
      <c r="Z2112" s="172">
        <v>747.96</v>
      </c>
      <c r="AA2112" s="123">
        <v>2510</v>
      </c>
      <c r="AB2112" s="123"/>
      <c r="AC2112" s="123"/>
      <c r="AD2112" s="123"/>
      <c r="AE2112" s="123"/>
      <c r="AF2112" s="123"/>
      <c r="AG2112" s="214"/>
      <c r="AH2112" s="229" t="str">
        <f t="shared" si="283"/>
        <v>a2</v>
      </c>
      <c r="AI2112" s="122"/>
      <c r="AJ2112" s="122"/>
      <c r="AK2112" s="122"/>
      <c r="AL2112" s="122"/>
      <c r="AM2112" s="122"/>
      <c r="AN2112" s="173"/>
      <c r="AO2112" s="173"/>
      <c r="AP2112" s="173"/>
      <c r="AQ2112" s="173"/>
      <c r="AR2112" s="173"/>
      <c r="AS2112" s="173"/>
      <c r="AT2112" s="173"/>
      <c r="AU2112" s="173"/>
      <c r="AV2112" s="173"/>
      <c r="AW2112" s="173"/>
      <c r="AX2112" s="173"/>
      <c r="AY2112" s="173"/>
      <c r="AZ2112" s="211"/>
      <c r="BA2112" s="211"/>
      <c r="BB2112" s="205">
        <f t="shared" si="284"/>
        <v>76330</v>
      </c>
      <c r="BC2112" s="205">
        <f t="shared" si="285"/>
        <v>67668</v>
      </c>
      <c r="BD2112" s="205">
        <f t="shared" si="286"/>
        <v>14023</v>
      </c>
      <c r="BE2112" s="205">
        <f t="shared" si="287"/>
        <v>5361</v>
      </c>
      <c r="BF2112" s="175">
        <v>62307</v>
      </c>
      <c r="BG2112" s="175">
        <v>18266</v>
      </c>
      <c r="BH2112" s="175">
        <v>14023</v>
      </c>
      <c r="BI2112" s="175">
        <v>8662</v>
      </c>
      <c r="BJ2112" s="175"/>
      <c r="BK2112" s="175"/>
      <c r="BL2112" s="175">
        <v>12017</v>
      </c>
      <c r="BM2112" s="175">
        <v>10515</v>
      </c>
      <c r="BN2112" s="175">
        <v>6072</v>
      </c>
      <c r="BO2112" s="175">
        <v>6775</v>
      </c>
      <c r="BP2112" s="198">
        <f t="shared" si="288"/>
        <v>20798</v>
      </c>
    </row>
    <row r="2113" spans="1:68" s="116" customFormat="1" x14ac:dyDescent="0.15">
      <c r="A2113" s="117">
        <v>4520101005</v>
      </c>
      <c r="B2113" s="118" t="s">
        <v>3065</v>
      </c>
      <c r="C2113" s="118" t="s">
        <v>3060</v>
      </c>
      <c r="D2113" s="118" t="s">
        <v>3061</v>
      </c>
      <c r="E2113" s="118" t="s">
        <v>5292</v>
      </c>
      <c r="F2113" s="120">
        <v>18</v>
      </c>
      <c r="G2113" s="119">
        <v>1771881</v>
      </c>
      <c r="H2113" s="119"/>
      <c r="I2113" s="120" t="s">
        <v>5820</v>
      </c>
      <c r="J2113" s="120">
        <v>13100</v>
      </c>
      <c r="K2113" s="120">
        <v>1771881</v>
      </c>
      <c r="L2113" s="120">
        <v>0.371</v>
      </c>
      <c r="M2113" s="121" t="s">
        <v>5654</v>
      </c>
      <c r="N2113" s="120">
        <v>1</v>
      </c>
      <c r="O2113" s="119">
        <v>220</v>
      </c>
      <c r="P2113" s="119">
        <v>44</v>
      </c>
      <c r="Q2113" s="119">
        <v>5.2</v>
      </c>
      <c r="R2113" s="120" t="s">
        <v>5655</v>
      </c>
      <c r="S2113" s="120">
        <v>12.212999999999999</v>
      </c>
      <c r="T2113" s="120"/>
      <c r="U2113" s="120"/>
      <c r="V2113" s="172">
        <v>858.9</v>
      </c>
      <c r="W2113" s="172"/>
      <c r="X2113" s="172">
        <v>473.142</v>
      </c>
      <c r="Y2113" s="172">
        <v>64.69</v>
      </c>
      <c r="Z2113" s="172">
        <v>321.06799999999998</v>
      </c>
      <c r="AA2113" s="123">
        <v>18507.400000000001</v>
      </c>
      <c r="AB2113" s="123"/>
      <c r="AC2113" s="123">
        <v>1456.79</v>
      </c>
      <c r="AD2113" s="123"/>
      <c r="AE2113" s="123"/>
      <c r="AF2113" s="123"/>
      <c r="AG2113" s="214"/>
      <c r="AH2113" s="229" t="str">
        <f t="shared" si="283"/>
        <v>a3</v>
      </c>
      <c r="AI2113" s="122"/>
      <c r="AJ2113" s="122"/>
      <c r="AK2113" s="122"/>
      <c r="AL2113" s="122"/>
      <c r="AM2113" s="122"/>
      <c r="AN2113" s="173"/>
      <c r="AO2113" s="173"/>
      <c r="AP2113" s="173"/>
      <c r="AQ2113" s="173"/>
      <c r="AR2113" s="173"/>
      <c r="AS2113" s="173"/>
      <c r="AT2113" s="173">
        <v>1</v>
      </c>
      <c r="AU2113" s="173">
        <v>1</v>
      </c>
      <c r="AV2113" s="173">
        <v>1</v>
      </c>
      <c r="AW2113" s="173">
        <v>1</v>
      </c>
      <c r="AX2113" s="173">
        <v>2</v>
      </c>
      <c r="AY2113" s="173"/>
      <c r="AZ2113" s="211">
        <f t="shared" si="289"/>
        <v>0</v>
      </c>
      <c r="BA2113" s="211">
        <f t="shared" si="290"/>
        <v>6</v>
      </c>
      <c r="BB2113" s="205">
        <f t="shared" si="284"/>
        <v>81224</v>
      </c>
      <c r="BC2113" s="205">
        <f t="shared" si="285"/>
        <v>67458</v>
      </c>
      <c r="BD2113" s="205">
        <f t="shared" si="286"/>
        <v>23042</v>
      </c>
      <c r="BE2113" s="205">
        <f t="shared" si="287"/>
        <v>9276</v>
      </c>
      <c r="BF2113" s="175">
        <v>58182</v>
      </c>
      <c r="BG2113" s="175"/>
      <c r="BH2113" s="175">
        <v>23090</v>
      </c>
      <c r="BI2113" s="175">
        <v>13766</v>
      </c>
      <c r="BJ2113" s="175"/>
      <c r="BK2113" s="175">
        <v>10443</v>
      </c>
      <c r="BL2113" s="175">
        <v>7115</v>
      </c>
      <c r="BM2113" s="175">
        <v>12340</v>
      </c>
      <c r="BN2113" s="175">
        <v>3833</v>
      </c>
      <c r="BO2113" s="175">
        <v>10637</v>
      </c>
      <c r="BP2113" s="198">
        <f t="shared" si="288"/>
        <v>33727</v>
      </c>
    </row>
    <row r="2114" spans="1:68" s="116" customFormat="1" x14ac:dyDescent="0.15">
      <c r="A2114" s="117">
        <v>4520101006</v>
      </c>
      <c r="B2114" s="118" t="s">
        <v>3066</v>
      </c>
      <c r="C2114" s="118" t="s">
        <v>3060</v>
      </c>
      <c r="D2114" s="118" t="s">
        <v>3061</v>
      </c>
      <c r="E2114" s="118" t="s">
        <v>5293</v>
      </c>
      <c r="F2114" s="120">
        <v>10</v>
      </c>
      <c r="G2114" s="119"/>
      <c r="H2114" s="119"/>
      <c r="I2114" s="120" t="s">
        <v>5820</v>
      </c>
      <c r="J2114" s="120">
        <v>3200</v>
      </c>
      <c r="K2114" s="120">
        <v>453408</v>
      </c>
      <c r="L2114" s="120">
        <v>0.38800000000000001</v>
      </c>
      <c r="M2114" s="121" t="s">
        <v>5657</v>
      </c>
      <c r="N2114" s="120">
        <v>1</v>
      </c>
      <c r="O2114" s="119">
        <v>290</v>
      </c>
      <c r="P2114" s="119">
        <v>45</v>
      </c>
      <c r="Q2114" s="119">
        <v>5.2</v>
      </c>
      <c r="R2114" s="120" t="s">
        <v>5658</v>
      </c>
      <c r="S2114" s="120">
        <v>0.42399999999999999</v>
      </c>
      <c r="T2114" s="120"/>
      <c r="U2114" s="120"/>
      <c r="V2114" s="172">
        <v>357.97376000000003</v>
      </c>
      <c r="W2114" s="172"/>
      <c r="X2114" s="172">
        <v>188.55099999999999</v>
      </c>
      <c r="Y2114" s="172">
        <v>16.5855</v>
      </c>
      <c r="Z2114" s="172">
        <v>152.83725999999999</v>
      </c>
      <c r="AA2114" s="123"/>
      <c r="AB2114" s="123"/>
      <c r="AC2114" s="123">
        <v>334.44499999999999</v>
      </c>
      <c r="AD2114" s="123"/>
      <c r="AE2114" s="123"/>
      <c r="AF2114" s="123"/>
      <c r="AG2114" s="214"/>
      <c r="AH2114" s="229" t="str">
        <f t="shared" si="283"/>
        <v>a3</v>
      </c>
      <c r="AI2114" s="122"/>
      <c r="AJ2114" s="122"/>
      <c r="AK2114" s="122"/>
      <c r="AL2114" s="122"/>
      <c r="AM2114" s="122"/>
      <c r="AN2114" s="173"/>
      <c r="AO2114" s="173"/>
      <c r="AP2114" s="173"/>
      <c r="AQ2114" s="173"/>
      <c r="AR2114" s="173"/>
      <c r="AS2114" s="173"/>
      <c r="AT2114" s="173"/>
      <c r="AU2114" s="173"/>
      <c r="AV2114" s="173"/>
      <c r="AW2114" s="173"/>
      <c r="AX2114" s="173"/>
      <c r="AY2114" s="173"/>
      <c r="AZ2114" s="211">
        <f t="shared" si="289"/>
        <v>0</v>
      </c>
      <c r="BA2114" s="211">
        <f t="shared" si="290"/>
        <v>0</v>
      </c>
      <c r="BB2114" s="205">
        <f t="shared" si="284"/>
        <v>37218</v>
      </c>
      <c r="BC2114" s="205">
        <f t="shared" si="285"/>
        <v>29774</v>
      </c>
      <c r="BD2114" s="205">
        <f t="shared" si="286"/>
        <v>12397</v>
      </c>
      <c r="BE2114" s="205">
        <f t="shared" si="287"/>
        <v>4953</v>
      </c>
      <c r="BF2114" s="175">
        <v>24821</v>
      </c>
      <c r="BG2114" s="175"/>
      <c r="BH2114" s="175">
        <v>12397</v>
      </c>
      <c r="BI2114" s="175">
        <v>7444</v>
      </c>
      <c r="BJ2114" s="175"/>
      <c r="BK2114" s="175">
        <v>3361</v>
      </c>
      <c r="BL2114" s="175">
        <v>572</v>
      </c>
      <c r="BM2114" s="175">
        <v>5372</v>
      </c>
      <c r="BN2114" s="175">
        <v>2341</v>
      </c>
      <c r="BO2114" s="175">
        <v>5731</v>
      </c>
      <c r="BP2114" s="198">
        <f t="shared" si="288"/>
        <v>18128</v>
      </c>
    </row>
    <row r="2115" spans="1:68" s="116" customFormat="1" x14ac:dyDescent="0.15">
      <c r="A2115" s="117">
        <v>4520201001</v>
      </c>
      <c r="B2115" s="118" t="s">
        <v>2286</v>
      </c>
      <c r="C2115" s="118" t="s">
        <v>3060</v>
      </c>
      <c r="D2115" s="118" t="s">
        <v>3067</v>
      </c>
      <c r="E2115" s="118" t="s">
        <v>5294</v>
      </c>
      <c r="F2115" s="120">
        <v>41</v>
      </c>
      <c r="G2115" s="119">
        <v>5930831</v>
      </c>
      <c r="H2115" s="119"/>
      <c r="I2115" s="120" t="s">
        <v>5821</v>
      </c>
      <c r="J2115" s="120">
        <v>21200</v>
      </c>
      <c r="K2115" s="120">
        <v>5930831</v>
      </c>
      <c r="L2115" s="120">
        <v>0.76600000000000001</v>
      </c>
      <c r="M2115" s="121" t="s">
        <v>5654</v>
      </c>
      <c r="N2115" s="120">
        <v>1</v>
      </c>
      <c r="O2115" s="119">
        <v>224</v>
      </c>
      <c r="P2115" s="119">
        <v>32.1</v>
      </c>
      <c r="Q2115" s="119">
        <v>5.6</v>
      </c>
      <c r="R2115" s="120" t="s">
        <v>5655</v>
      </c>
      <c r="S2115" s="120">
        <v>59.67</v>
      </c>
      <c r="T2115" s="120"/>
      <c r="U2115" s="120"/>
      <c r="V2115" s="172">
        <v>2204.3000000000002</v>
      </c>
      <c r="W2115" s="172"/>
      <c r="X2115" s="172"/>
      <c r="Y2115" s="172"/>
      <c r="Z2115" s="172">
        <v>2204.3000000000002</v>
      </c>
      <c r="AA2115" s="123">
        <v>17883</v>
      </c>
      <c r="AB2115" s="123">
        <v>67306.02000000012</v>
      </c>
      <c r="AC2115" s="123">
        <v>1662.4</v>
      </c>
      <c r="AD2115" s="123"/>
      <c r="AE2115" s="123"/>
      <c r="AF2115" s="123"/>
      <c r="AG2115" s="214"/>
      <c r="AH2115" s="229" t="str">
        <f t="shared" si="283"/>
        <v>a3</v>
      </c>
      <c r="AI2115" s="122" t="s">
        <v>5401</v>
      </c>
      <c r="AJ2115" s="122" t="s">
        <v>5401</v>
      </c>
      <c r="AK2115" s="122" t="s">
        <v>5401</v>
      </c>
      <c r="AL2115" s="122" t="s">
        <v>5400</v>
      </c>
      <c r="AM2115" s="122"/>
      <c r="AN2115" s="173"/>
      <c r="AO2115" s="173"/>
      <c r="AP2115" s="173"/>
      <c r="AQ2115" s="173"/>
      <c r="AR2115" s="173"/>
      <c r="AS2115" s="173">
        <v>3</v>
      </c>
      <c r="AT2115" s="173">
        <v>3</v>
      </c>
      <c r="AU2115" s="173">
        <v>3</v>
      </c>
      <c r="AV2115" s="173">
        <v>3</v>
      </c>
      <c r="AW2115" s="173">
        <v>2</v>
      </c>
      <c r="AX2115" s="173">
        <v>5</v>
      </c>
      <c r="AY2115" s="173">
        <v>1</v>
      </c>
      <c r="AZ2115" s="211">
        <f t="shared" si="289"/>
        <v>3</v>
      </c>
      <c r="BA2115" s="211">
        <f t="shared" si="290"/>
        <v>17</v>
      </c>
      <c r="BB2115" s="205">
        <f t="shared" si="284"/>
        <v>200054</v>
      </c>
      <c r="BC2115" s="205">
        <f t="shared" si="285"/>
        <v>200054</v>
      </c>
      <c r="BD2115" s="205">
        <f t="shared" si="286"/>
        <v>0</v>
      </c>
      <c r="BE2115" s="205">
        <f t="shared" si="287"/>
        <v>0</v>
      </c>
      <c r="BF2115" s="175">
        <v>200054</v>
      </c>
      <c r="BG2115" s="175">
        <v>10981</v>
      </c>
      <c r="BH2115" s="175">
        <v>153228</v>
      </c>
      <c r="BI2115" s="175"/>
      <c r="BJ2115" s="175"/>
      <c r="BK2115" s="175">
        <v>16969</v>
      </c>
      <c r="BL2115" s="175">
        <v>13867</v>
      </c>
      <c r="BM2115" s="175"/>
      <c r="BN2115" s="175">
        <v>516</v>
      </c>
      <c r="BO2115" s="175">
        <v>4493</v>
      </c>
      <c r="BP2115" s="198">
        <f t="shared" si="288"/>
        <v>157721</v>
      </c>
    </row>
    <row r="2116" spans="1:68" s="116" customFormat="1" x14ac:dyDescent="0.15">
      <c r="A2116" s="117">
        <v>4520201002</v>
      </c>
      <c r="B2116" s="118" t="s">
        <v>3068</v>
      </c>
      <c r="C2116" s="118" t="s">
        <v>3060</v>
      </c>
      <c r="D2116" s="118" t="s">
        <v>3067</v>
      </c>
      <c r="E2116" s="118" t="s">
        <v>5295</v>
      </c>
      <c r="F2116" s="120">
        <v>17</v>
      </c>
      <c r="G2116" s="119">
        <v>4033600</v>
      </c>
      <c r="H2116" s="119"/>
      <c r="I2116" s="120" t="s">
        <v>5820</v>
      </c>
      <c r="J2116" s="120">
        <v>21900</v>
      </c>
      <c r="K2116" s="120">
        <v>4033600</v>
      </c>
      <c r="L2116" s="120">
        <v>0.505</v>
      </c>
      <c r="M2116" s="121" t="s">
        <v>5670</v>
      </c>
      <c r="N2116" s="120">
        <v>2</v>
      </c>
      <c r="O2116" s="119">
        <v>149</v>
      </c>
      <c r="P2116" s="119"/>
      <c r="Q2116" s="119"/>
      <c r="R2116" s="120" t="s">
        <v>5655</v>
      </c>
      <c r="S2116" s="120">
        <v>116.7</v>
      </c>
      <c r="T2116" s="120"/>
      <c r="U2116" s="120"/>
      <c r="V2116" s="172">
        <v>2698.3</v>
      </c>
      <c r="W2116" s="172">
        <v>370.3</v>
      </c>
      <c r="X2116" s="172">
        <v>1657.5</v>
      </c>
      <c r="Y2116" s="172">
        <v>142.5</v>
      </c>
      <c r="Z2116" s="172">
        <v>528</v>
      </c>
      <c r="AA2116" s="123">
        <v>35757</v>
      </c>
      <c r="AB2116" s="123"/>
      <c r="AC2116" s="123">
        <v>2513.4</v>
      </c>
      <c r="AD2116" s="123"/>
      <c r="AE2116" s="123"/>
      <c r="AF2116" s="123"/>
      <c r="AG2116" s="214"/>
      <c r="AH2116" s="229" t="str">
        <f t="shared" si="283"/>
        <v>b3</v>
      </c>
      <c r="AI2116" s="122" t="s">
        <v>5401</v>
      </c>
      <c r="AJ2116" s="122" t="s">
        <v>5401</v>
      </c>
      <c r="AK2116" s="122"/>
      <c r="AL2116" s="122"/>
      <c r="AM2116" s="122"/>
      <c r="AN2116" s="173"/>
      <c r="AO2116" s="173"/>
      <c r="AP2116" s="173"/>
      <c r="AQ2116" s="173"/>
      <c r="AR2116" s="173"/>
      <c r="AS2116" s="173">
        <v>2</v>
      </c>
      <c r="AT2116" s="173">
        <v>4</v>
      </c>
      <c r="AU2116" s="173">
        <v>3</v>
      </c>
      <c r="AV2116" s="173">
        <v>2</v>
      </c>
      <c r="AW2116" s="173">
        <v>2</v>
      </c>
      <c r="AX2116" s="173">
        <v>1</v>
      </c>
      <c r="AY2116" s="173">
        <v>1</v>
      </c>
      <c r="AZ2116" s="211">
        <f t="shared" si="289"/>
        <v>2</v>
      </c>
      <c r="BA2116" s="211">
        <f t="shared" si="290"/>
        <v>13</v>
      </c>
      <c r="BB2116" s="205">
        <f t="shared" si="284"/>
        <v>193992</v>
      </c>
      <c r="BC2116" s="205">
        <f t="shared" si="285"/>
        <v>193992</v>
      </c>
      <c r="BD2116" s="205">
        <f t="shared" si="286"/>
        <v>0</v>
      </c>
      <c r="BE2116" s="205">
        <f t="shared" si="287"/>
        <v>0</v>
      </c>
      <c r="BF2116" s="175">
        <v>193992</v>
      </c>
      <c r="BG2116" s="175">
        <v>6277</v>
      </c>
      <c r="BH2116" s="175">
        <v>141739</v>
      </c>
      <c r="BI2116" s="175"/>
      <c r="BJ2116" s="175"/>
      <c r="BK2116" s="175">
        <v>24644</v>
      </c>
      <c r="BL2116" s="175">
        <v>20547</v>
      </c>
      <c r="BM2116" s="175"/>
      <c r="BN2116" s="175">
        <v>30</v>
      </c>
      <c r="BO2116" s="175">
        <v>755</v>
      </c>
      <c r="BP2116" s="198">
        <f t="shared" si="288"/>
        <v>142494</v>
      </c>
    </row>
    <row r="2117" spans="1:68" s="116" customFormat="1" x14ac:dyDescent="0.15">
      <c r="A2117" s="117">
        <v>4520201003</v>
      </c>
      <c r="B2117" s="118" t="s">
        <v>3069</v>
      </c>
      <c r="C2117" s="118" t="s">
        <v>3060</v>
      </c>
      <c r="D2117" s="118" t="s">
        <v>3067</v>
      </c>
      <c r="E2117" s="118" t="s">
        <v>5296</v>
      </c>
      <c r="F2117" s="120">
        <v>10</v>
      </c>
      <c r="G2117" s="119">
        <v>148517</v>
      </c>
      <c r="H2117" s="119"/>
      <c r="I2117" s="120" t="s">
        <v>5820</v>
      </c>
      <c r="J2117" s="120">
        <v>1100</v>
      </c>
      <c r="K2117" s="120">
        <v>148517</v>
      </c>
      <c r="L2117" s="120">
        <v>0.37</v>
      </c>
      <c r="M2117" s="121" t="s">
        <v>5657</v>
      </c>
      <c r="N2117" s="120">
        <v>1</v>
      </c>
      <c r="O2117" s="119">
        <v>206</v>
      </c>
      <c r="P2117" s="119">
        <v>64</v>
      </c>
      <c r="Q2117" s="119">
        <v>7</v>
      </c>
      <c r="R2117" s="120" t="s">
        <v>5658</v>
      </c>
      <c r="S2117" s="120">
        <v>0.4</v>
      </c>
      <c r="T2117" s="120"/>
      <c r="U2117" s="120"/>
      <c r="V2117" s="172">
        <v>143.4</v>
      </c>
      <c r="W2117" s="172">
        <v>25.8</v>
      </c>
      <c r="X2117" s="172">
        <v>58.3</v>
      </c>
      <c r="Y2117" s="172">
        <v>1.7</v>
      </c>
      <c r="Z2117" s="172">
        <v>57.6</v>
      </c>
      <c r="AA2117" s="123"/>
      <c r="AB2117" s="123"/>
      <c r="AC2117" s="123">
        <v>143</v>
      </c>
      <c r="AD2117" s="123"/>
      <c r="AE2117" s="123"/>
      <c r="AF2117" s="123"/>
      <c r="AG2117" s="214"/>
      <c r="AH2117" s="229" t="str">
        <f t="shared" ref="AH2117:AH2180" si="292">IF(N2117=1,IF(AG2117&gt;0,"a4",IF(AC2117&gt;0,"a3",IF(AA2117&gt;0,"a2","a1"))),IF(AG2117&gt;0,"b4",IF(AC2117&gt;0,"b3",IF(AA2117&gt;0,"b2","b1"))))</f>
        <v>a3</v>
      </c>
      <c r="AI2117" s="122" t="s">
        <v>5401</v>
      </c>
      <c r="AJ2117" s="122" t="s">
        <v>5401</v>
      </c>
      <c r="AK2117" s="122"/>
      <c r="AL2117" s="122" t="s">
        <v>5401</v>
      </c>
      <c r="AM2117" s="122"/>
      <c r="AN2117" s="173" t="s">
        <v>3186</v>
      </c>
      <c r="AO2117" s="173" t="s">
        <v>3186</v>
      </c>
      <c r="AP2117" s="173" t="s">
        <v>3186</v>
      </c>
      <c r="AQ2117" s="173" t="s">
        <v>3186</v>
      </c>
      <c r="AR2117" s="173" t="s">
        <v>3186</v>
      </c>
      <c r="AS2117" s="173"/>
      <c r="AT2117" s="173"/>
      <c r="AU2117" s="173">
        <v>0.6</v>
      </c>
      <c r="AV2117" s="173"/>
      <c r="AW2117" s="173"/>
      <c r="AX2117" s="173"/>
      <c r="AY2117" s="173"/>
      <c r="AZ2117" s="211">
        <f t="shared" si="289"/>
        <v>0</v>
      </c>
      <c r="BA2117" s="211">
        <f t="shared" si="290"/>
        <v>0.6</v>
      </c>
      <c r="BB2117" s="205">
        <f t="shared" ref="BB2117:BB2180" si="293">SUM(BG2117:BO2117)</f>
        <v>40049</v>
      </c>
      <c r="BC2117" s="205">
        <f t="shared" ref="BC2117:BC2180" si="294">BG2117+BH2117+BK2117+BL2117+BM2117+BN2117+BO2117</f>
        <v>40049</v>
      </c>
      <c r="BD2117" s="205">
        <f t="shared" ref="BD2117:BD2180" si="295">BB2117-BF2117</f>
        <v>0</v>
      </c>
      <c r="BE2117" s="205">
        <f t="shared" ref="BE2117:BE2180" si="296">BC2117-BF2117</f>
        <v>0</v>
      </c>
      <c r="BF2117" s="175">
        <v>40049</v>
      </c>
      <c r="BG2117" s="175"/>
      <c r="BH2117" s="175">
        <v>37142</v>
      </c>
      <c r="BI2117" s="175"/>
      <c r="BJ2117" s="175"/>
      <c r="BK2117" s="175"/>
      <c r="BL2117" s="175">
        <v>1780</v>
      </c>
      <c r="BM2117" s="175"/>
      <c r="BN2117" s="175"/>
      <c r="BO2117" s="175">
        <v>1127</v>
      </c>
      <c r="BP2117" s="198">
        <f t="shared" ref="BP2117:BP2180" si="297">BH2117+BO2117</f>
        <v>38269</v>
      </c>
    </row>
    <row r="2118" spans="1:68" s="116" customFormat="1" x14ac:dyDescent="0.15">
      <c r="A2118" s="117">
        <v>4520201004</v>
      </c>
      <c r="B2118" s="118" t="s">
        <v>1285</v>
      </c>
      <c r="C2118" s="118" t="s">
        <v>3060</v>
      </c>
      <c r="D2118" s="118" t="s">
        <v>3067</v>
      </c>
      <c r="E2118" s="118" t="s">
        <v>5297</v>
      </c>
      <c r="F2118" s="120">
        <v>10</v>
      </c>
      <c r="G2118" s="119">
        <v>132266</v>
      </c>
      <c r="H2118" s="119"/>
      <c r="I2118" s="120" t="s">
        <v>5820</v>
      </c>
      <c r="J2118" s="120">
        <v>950</v>
      </c>
      <c r="K2118" s="120">
        <v>132266</v>
      </c>
      <c r="L2118" s="120">
        <v>0.38100000000000001</v>
      </c>
      <c r="M2118" s="121" t="s">
        <v>5657</v>
      </c>
      <c r="N2118" s="120">
        <v>1</v>
      </c>
      <c r="O2118" s="119">
        <v>180</v>
      </c>
      <c r="P2118" s="119">
        <v>48</v>
      </c>
      <c r="Q2118" s="119">
        <v>5.7</v>
      </c>
      <c r="R2118" s="120" t="s">
        <v>5658</v>
      </c>
      <c r="S2118" s="120">
        <v>0.42199999999999999</v>
      </c>
      <c r="T2118" s="120"/>
      <c r="U2118" s="120"/>
      <c r="V2118" s="172">
        <v>105.1</v>
      </c>
      <c r="W2118" s="172"/>
      <c r="X2118" s="172">
        <v>82.7</v>
      </c>
      <c r="Y2118" s="172">
        <v>0.9</v>
      </c>
      <c r="Z2118" s="172">
        <v>21.5</v>
      </c>
      <c r="AA2118" s="123"/>
      <c r="AB2118" s="123"/>
      <c r="AC2118" s="123">
        <v>95.32</v>
      </c>
      <c r="AD2118" s="123"/>
      <c r="AE2118" s="123"/>
      <c r="AF2118" s="123"/>
      <c r="AG2118" s="214"/>
      <c r="AH2118" s="229" t="str">
        <f t="shared" si="292"/>
        <v>a3</v>
      </c>
      <c r="AI2118" s="122" t="s">
        <v>5401</v>
      </c>
      <c r="AJ2118" s="122" t="s">
        <v>5401</v>
      </c>
      <c r="AK2118" s="122"/>
      <c r="AL2118" s="122" t="s">
        <v>5401</v>
      </c>
      <c r="AM2118" s="122"/>
      <c r="AN2118" s="173"/>
      <c r="AO2118" s="173"/>
      <c r="AP2118" s="173"/>
      <c r="AQ2118" s="173"/>
      <c r="AR2118" s="173"/>
      <c r="AS2118" s="173"/>
      <c r="AT2118" s="173"/>
      <c r="AU2118" s="173">
        <v>0.6</v>
      </c>
      <c r="AV2118" s="173"/>
      <c r="AW2118" s="173"/>
      <c r="AX2118" s="173"/>
      <c r="AY2118" s="173"/>
      <c r="AZ2118" s="211">
        <f t="shared" ref="AZ2118:AZ2179" si="298">SUBTOTAL(9,AN2118:AS2118)</f>
        <v>0</v>
      </c>
      <c r="BA2118" s="211">
        <f t="shared" ref="BA2118:BA2179" si="299">SUBTOTAL(9,AT2118:AY2118)</f>
        <v>0.6</v>
      </c>
      <c r="BB2118" s="205">
        <f t="shared" si="293"/>
        <v>12083</v>
      </c>
      <c r="BC2118" s="205">
        <f t="shared" si="294"/>
        <v>12083</v>
      </c>
      <c r="BD2118" s="205">
        <f t="shared" si="295"/>
        <v>0</v>
      </c>
      <c r="BE2118" s="205">
        <f t="shared" si="296"/>
        <v>0</v>
      </c>
      <c r="BF2118" s="175">
        <v>12083</v>
      </c>
      <c r="BG2118" s="175"/>
      <c r="BH2118" s="175">
        <v>10680</v>
      </c>
      <c r="BI2118" s="175"/>
      <c r="BJ2118" s="175"/>
      <c r="BK2118" s="175"/>
      <c r="BL2118" s="175">
        <v>893</v>
      </c>
      <c r="BM2118" s="175"/>
      <c r="BN2118" s="175"/>
      <c r="BO2118" s="175">
        <v>510</v>
      </c>
      <c r="BP2118" s="198">
        <f t="shared" si="297"/>
        <v>11190</v>
      </c>
    </row>
    <row r="2119" spans="1:68" s="116" customFormat="1" x14ac:dyDescent="0.15">
      <c r="A2119" s="117">
        <v>4520201005</v>
      </c>
      <c r="B2119" s="118" t="s">
        <v>3070</v>
      </c>
      <c r="C2119" s="118" t="s">
        <v>3060</v>
      </c>
      <c r="D2119" s="118" t="s">
        <v>3067</v>
      </c>
      <c r="E2119" s="118" t="s">
        <v>5298</v>
      </c>
      <c r="F2119" s="120">
        <v>10</v>
      </c>
      <c r="G2119" s="119">
        <v>237045</v>
      </c>
      <c r="H2119" s="119"/>
      <c r="I2119" s="120" t="s">
        <v>5820</v>
      </c>
      <c r="J2119" s="120">
        <v>1100</v>
      </c>
      <c r="K2119" s="120">
        <v>237045</v>
      </c>
      <c r="L2119" s="120">
        <v>0.59</v>
      </c>
      <c r="M2119" s="121" t="s">
        <v>5657</v>
      </c>
      <c r="N2119" s="120">
        <v>1</v>
      </c>
      <c r="O2119" s="119">
        <v>216</v>
      </c>
      <c r="P2119" s="119">
        <v>37.4</v>
      </c>
      <c r="Q2119" s="119">
        <v>4.41</v>
      </c>
      <c r="R2119" s="120" t="s">
        <v>5658</v>
      </c>
      <c r="S2119" s="120">
        <v>0.8</v>
      </c>
      <c r="T2119" s="120"/>
      <c r="U2119" s="120"/>
      <c r="V2119" s="172">
        <v>152</v>
      </c>
      <c r="W2119" s="172"/>
      <c r="X2119" s="172">
        <v>113.4</v>
      </c>
      <c r="Y2119" s="172">
        <v>17.2</v>
      </c>
      <c r="Z2119" s="172">
        <v>21.4</v>
      </c>
      <c r="AA2119" s="123"/>
      <c r="AB2119" s="123"/>
      <c r="AC2119" s="123">
        <v>185.29</v>
      </c>
      <c r="AD2119" s="123"/>
      <c r="AE2119" s="123"/>
      <c r="AF2119" s="123"/>
      <c r="AG2119" s="214"/>
      <c r="AH2119" s="229" t="str">
        <f t="shared" si="292"/>
        <v>a3</v>
      </c>
      <c r="AI2119" s="122" t="s">
        <v>5401</v>
      </c>
      <c r="AJ2119" s="122" t="s">
        <v>5401</v>
      </c>
      <c r="AK2119" s="122"/>
      <c r="AL2119" s="122" t="s">
        <v>5401</v>
      </c>
      <c r="AM2119" s="122"/>
      <c r="AN2119" s="173" t="s">
        <v>3186</v>
      </c>
      <c r="AO2119" s="173" t="s">
        <v>3186</v>
      </c>
      <c r="AP2119" s="173" t="s">
        <v>3186</v>
      </c>
      <c r="AQ2119" s="173" t="s">
        <v>3186</v>
      </c>
      <c r="AR2119" s="173" t="s">
        <v>3186</v>
      </c>
      <c r="AS2119" s="173" t="s">
        <v>3186</v>
      </c>
      <c r="AT2119" s="173"/>
      <c r="AU2119" s="173">
        <v>0.6</v>
      </c>
      <c r="AV2119" s="173"/>
      <c r="AW2119" s="173"/>
      <c r="AX2119" s="173"/>
      <c r="AY2119" s="173" t="s">
        <v>3186</v>
      </c>
      <c r="AZ2119" s="211">
        <f t="shared" si="298"/>
        <v>0</v>
      </c>
      <c r="BA2119" s="211">
        <f t="shared" si="299"/>
        <v>0.6</v>
      </c>
      <c r="BB2119" s="205">
        <f t="shared" si="293"/>
        <v>13292</v>
      </c>
      <c r="BC2119" s="205">
        <f t="shared" si="294"/>
        <v>13292</v>
      </c>
      <c r="BD2119" s="205">
        <f t="shared" si="295"/>
        <v>0</v>
      </c>
      <c r="BE2119" s="205">
        <f t="shared" si="296"/>
        <v>0</v>
      </c>
      <c r="BF2119" s="175">
        <v>13292</v>
      </c>
      <c r="BG2119" s="175"/>
      <c r="BH2119" s="175">
        <v>12753</v>
      </c>
      <c r="BI2119" s="175"/>
      <c r="BJ2119" s="175"/>
      <c r="BK2119" s="175"/>
      <c r="BL2119" s="175"/>
      <c r="BM2119" s="175"/>
      <c r="BN2119" s="175"/>
      <c r="BO2119" s="175">
        <v>539</v>
      </c>
      <c r="BP2119" s="198">
        <f t="shared" si="297"/>
        <v>13292</v>
      </c>
    </row>
    <row r="2120" spans="1:68" s="116" customFormat="1" x14ac:dyDescent="0.15">
      <c r="A2120" s="117">
        <v>4520201006</v>
      </c>
      <c r="B2120" s="118" t="s">
        <v>3071</v>
      </c>
      <c r="C2120" s="118" t="s">
        <v>3060</v>
      </c>
      <c r="D2120" s="118" t="s">
        <v>3067</v>
      </c>
      <c r="E2120" s="118" t="s">
        <v>5299</v>
      </c>
      <c r="F2120" s="120">
        <v>9</v>
      </c>
      <c r="G2120" s="119">
        <v>111311</v>
      </c>
      <c r="H2120" s="119"/>
      <c r="I2120" s="120" t="s">
        <v>5820</v>
      </c>
      <c r="J2120" s="120">
        <v>1000</v>
      </c>
      <c r="K2120" s="120">
        <v>111311</v>
      </c>
      <c r="L2120" s="120">
        <v>0.30499999999999999</v>
      </c>
      <c r="M2120" s="121" t="s">
        <v>5657</v>
      </c>
      <c r="N2120" s="120">
        <v>1</v>
      </c>
      <c r="O2120" s="119">
        <v>214</v>
      </c>
      <c r="P2120" s="119">
        <v>55</v>
      </c>
      <c r="Q2120" s="119">
        <v>6</v>
      </c>
      <c r="R2120" s="120" t="s">
        <v>5658</v>
      </c>
      <c r="S2120" s="120">
        <v>0.35</v>
      </c>
      <c r="T2120" s="120"/>
      <c r="U2120" s="120"/>
      <c r="V2120" s="172">
        <v>84.2</v>
      </c>
      <c r="W2120" s="172"/>
      <c r="X2120" s="172">
        <v>57.4</v>
      </c>
      <c r="Y2120" s="172">
        <v>6.4</v>
      </c>
      <c r="Z2120" s="172">
        <v>20.399999999999999</v>
      </c>
      <c r="AA2120" s="123"/>
      <c r="AB2120" s="123"/>
      <c r="AC2120" s="123">
        <v>87.8</v>
      </c>
      <c r="AD2120" s="123"/>
      <c r="AE2120" s="123"/>
      <c r="AF2120" s="123"/>
      <c r="AG2120" s="214"/>
      <c r="AH2120" s="229" t="str">
        <f t="shared" si="292"/>
        <v>a3</v>
      </c>
      <c r="AI2120" s="122" t="s">
        <v>5401</v>
      </c>
      <c r="AJ2120" s="122" t="s">
        <v>5401</v>
      </c>
      <c r="AK2120" s="122"/>
      <c r="AL2120" s="122" t="s">
        <v>5401</v>
      </c>
      <c r="AM2120" s="122"/>
      <c r="AN2120" s="173"/>
      <c r="AO2120" s="173"/>
      <c r="AP2120" s="173"/>
      <c r="AQ2120" s="173"/>
      <c r="AR2120" s="173"/>
      <c r="AS2120" s="173"/>
      <c r="AT2120" s="173">
        <v>0.5</v>
      </c>
      <c r="AU2120" s="173">
        <v>0.5</v>
      </c>
      <c r="AV2120" s="173">
        <v>0.5</v>
      </c>
      <c r="AW2120" s="173">
        <v>0.5</v>
      </c>
      <c r="AX2120" s="173">
        <v>1</v>
      </c>
      <c r="AY2120" s="173"/>
      <c r="AZ2120" s="211">
        <f t="shared" si="298"/>
        <v>0</v>
      </c>
      <c r="BA2120" s="211">
        <f t="shared" si="299"/>
        <v>3</v>
      </c>
      <c r="BB2120" s="205">
        <f t="shared" si="293"/>
        <v>12622</v>
      </c>
      <c r="BC2120" s="205">
        <f t="shared" si="294"/>
        <v>12622</v>
      </c>
      <c r="BD2120" s="205">
        <f t="shared" si="295"/>
        <v>0</v>
      </c>
      <c r="BE2120" s="205">
        <f t="shared" si="296"/>
        <v>0</v>
      </c>
      <c r="BF2120" s="175">
        <v>12622</v>
      </c>
      <c r="BG2120" s="175"/>
      <c r="BH2120" s="175">
        <v>10701</v>
      </c>
      <c r="BI2120" s="175"/>
      <c r="BJ2120" s="175"/>
      <c r="BK2120" s="175"/>
      <c r="BL2120" s="175">
        <v>1337</v>
      </c>
      <c r="BM2120" s="175"/>
      <c r="BN2120" s="175"/>
      <c r="BO2120" s="175">
        <v>584</v>
      </c>
      <c r="BP2120" s="198">
        <f t="shared" si="297"/>
        <v>11285</v>
      </c>
    </row>
    <row r="2121" spans="1:68" s="116" customFormat="1" x14ac:dyDescent="0.15">
      <c r="A2121" s="117">
        <v>4520301001</v>
      </c>
      <c r="B2121" s="118" t="s">
        <v>3072</v>
      </c>
      <c r="C2121" s="118" t="s">
        <v>3060</v>
      </c>
      <c r="D2121" s="118" t="s">
        <v>3073</v>
      </c>
      <c r="E2121" s="118" t="s">
        <v>5300</v>
      </c>
      <c r="F2121" s="120">
        <v>45</v>
      </c>
      <c r="G2121" s="119">
        <v>2483695</v>
      </c>
      <c r="H2121" s="119"/>
      <c r="I2121" s="120" t="s">
        <v>5820</v>
      </c>
      <c r="J2121" s="120">
        <v>13100</v>
      </c>
      <c r="K2121" s="120">
        <v>2483695</v>
      </c>
      <c r="L2121" s="120">
        <v>0.51900000000000002</v>
      </c>
      <c r="M2121" s="121" t="s">
        <v>5654</v>
      </c>
      <c r="N2121" s="120">
        <v>1</v>
      </c>
      <c r="O2121" s="119">
        <v>160</v>
      </c>
      <c r="P2121" s="119">
        <v>38</v>
      </c>
      <c r="Q2121" s="119">
        <v>4</v>
      </c>
      <c r="R2121" s="120" t="s">
        <v>5663</v>
      </c>
      <c r="S2121" s="120">
        <v>42</v>
      </c>
      <c r="T2121" s="120"/>
      <c r="U2121" s="120"/>
      <c r="V2121" s="172">
        <v>851.7</v>
      </c>
      <c r="W2121" s="172">
        <v>578.6</v>
      </c>
      <c r="X2121" s="172">
        <v>115.9</v>
      </c>
      <c r="Y2121" s="172">
        <v>105.5</v>
      </c>
      <c r="Z2121" s="172">
        <v>51.7</v>
      </c>
      <c r="AA2121" s="123"/>
      <c r="AB2121" s="123"/>
      <c r="AC2121" s="123"/>
      <c r="AD2121" s="123"/>
      <c r="AE2121" s="123"/>
      <c r="AF2121" s="123"/>
      <c r="AG2121" s="214"/>
      <c r="AH2121" s="229" t="str">
        <f t="shared" si="292"/>
        <v>a1</v>
      </c>
      <c r="AI2121" s="122"/>
      <c r="AJ2121" s="122"/>
      <c r="AK2121" s="122"/>
      <c r="AL2121" s="122"/>
      <c r="AM2121" s="122"/>
      <c r="AN2121" s="173"/>
      <c r="AO2121" s="173"/>
      <c r="AP2121" s="173"/>
      <c r="AQ2121" s="173"/>
      <c r="AR2121" s="173"/>
      <c r="AS2121" s="173"/>
      <c r="AT2121" s="173">
        <v>1.5</v>
      </c>
      <c r="AU2121" s="173">
        <v>1.2</v>
      </c>
      <c r="AV2121" s="173"/>
      <c r="AW2121" s="173"/>
      <c r="AX2121" s="173"/>
      <c r="AY2121" s="173"/>
      <c r="AZ2121" s="211">
        <f t="shared" si="298"/>
        <v>0</v>
      </c>
      <c r="BA2121" s="211">
        <f t="shared" si="299"/>
        <v>2.7</v>
      </c>
      <c r="BB2121" s="205">
        <f t="shared" si="293"/>
        <v>70623</v>
      </c>
      <c r="BC2121" s="205">
        <f t="shared" si="294"/>
        <v>70623</v>
      </c>
      <c r="BD2121" s="205">
        <f t="shared" si="295"/>
        <v>0</v>
      </c>
      <c r="BE2121" s="205">
        <f t="shared" si="296"/>
        <v>0</v>
      </c>
      <c r="BF2121" s="175">
        <v>70623</v>
      </c>
      <c r="BG2121" s="175"/>
      <c r="BH2121" s="175">
        <v>64914</v>
      </c>
      <c r="BI2121" s="175"/>
      <c r="BJ2121" s="175"/>
      <c r="BK2121" s="175"/>
      <c r="BL2121" s="175">
        <v>5395</v>
      </c>
      <c r="BM2121" s="175"/>
      <c r="BN2121" s="175"/>
      <c r="BO2121" s="175">
        <v>314</v>
      </c>
      <c r="BP2121" s="198">
        <f t="shared" si="297"/>
        <v>65228</v>
      </c>
    </row>
    <row r="2122" spans="1:68" s="116" customFormat="1" x14ac:dyDescent="0.15">
      <c r="A2122" s="117">
        <v>4520301002</v>
      </c>
      <c r="B2122" s="118" t="s">
        <v>3074</v>
      </c>
      <c r="C2122" s="118" t="s">
        <v>3060</v>
      </c>
      <c r="D2122" s="118" t="s">
        <v>3073</v>
      </c>
      <c r="E2122" s="118" t="s">
        <v>5301</v>
      </c>
      <c r="F2122" s="120">
        <v>41</v>
      </c>
      <c r="G2122" s="119">
        <v>12715831</v>
      </c>
      <c r="H2122" s="119"/>
      <c r="I2122" s="120" t="s">
        <v>5821</v>
      </c>
      <c r="J2122" s="120">
        <v>51200</v>
      </c>
      <c r="K2122" s="120">
        <v>12715831</v>
      </c>
      <c r="L2122" s="120">
        <v>0.68</v>
      </c>
      <c r="M2122" s="121" t="s">
        <v>5654</v>
      </c>
      <c r="N2122" s="120">
        <v>1</v>
      </c>
      <c r="O2122" s="119">
        <v>160</v>
      </c>
      <c r="P2122" s="119">
        <v>38</v>
      </c>
      <c r="Q2122" s="119">
        <v>4.0999999999999996</v>
      </c>
      <c r="R2122" s="120" t="s">
        <v>5655</v>
      </c>
      <c r="S2122" s="120">
        <v>113.4</v>
      </c>
      <c r="T2122" s="120"/>
      <c r="U2122" s="120"/>
      <c r="V2122" s="172">
        <v>4089.2</v>
      </c>
      <c r="W2122" s="172">
        <v>803.7</v>
      </c>
      <c r="X2122" s="172">
        <v>2623.3</v>
      </c>
      <c r="Y2122" s="172">
        <v>560.4</v>
      </c>
      <c r="Z2122" s="172">
        <v>101.8</v>
      </c>
      <c r="AA2122" s="123">
        <v>32229</v>
      </c>
      <c r="AB2122" s="123">
        <v>210415.41000000021</v>
      </c>
      <c r="AC2122" s="123">
        <v>4180</v>
      </c>
      <c r="AD2122" s="123"/>
      <c r="AE2122" s="123"/>
      <c r="AF2122" s="123"/>
      <c r="AG2122" s="214"/>
      <c r="AH2122" s="229" t="str">
        <f t="shared" si="292"/>
        <v>a3</v>
      </c>
      <c r="AI2122" s="122"/>
      <c r="AJ2122" s="122"/>
      <c r="AK2122" s="122"/>
      <c r="AL2122" s="122"/>
      <c r="AM2122" s="122"/>
      <c r="AN2122" s="173"/>
      <c r="AO2122" s="173"/>
      <c r="AP2122" s="173"/>
      <c r="AQ2122" s="173"/>
      <c r="AR2122" s="173"/>
      <c r="AS2122" s="173">
        <v>1.7</v>
      </c>
      <c r="AT2122" s="173">
        <v>7.5</v>
      </c>
      <c r="AU2122" s="173">
        <v>5.8</v>
      </c>
      <c r="AV2122" s="173">
        <v>0.8</v>
      </c>
      <c r="AW2122" s="173">
        <v>1.7</v>
      </c>
      <c r="AX2122" s="173">
        <v>1.7</v>
      </c>
      <c r="AY2122" s="173">
        <v>0.8</v>
      </c>
      <c r="AZ2122" s="211">
        <f t="shared" si="298"/>
        <v>1.7</v>
      </c>
      <c r="BA2122" s="211">
        <f t="shared" si="299"/>
        <v>18.3</v>
      </c>
      <c r="BB2122" s="205">
        <f t="shared" si="293"/>
        <v>313921</v>
      </c>
      <c r="BC2122" s="205">
        <f t="shared" si="294"/>
        <v>313921</v>
      </c>
      <c r="BD2122" s="205">
        <f t="shared" si="295"/>
        <v>0</v>
      </c>
      <c r="BE2122" s="205">
        <f t="shared" si="296"/>
        <v>0</v>
      </c>
      <c r="BF2122" s="175">
        <v>313921</v>
      </c>
      <c r="BG2122" s="175"/>
      <c r="BH2122" s="175">
        <v>228937</v>
      </c>
      <c r="BI2122" s="175"/>
      <c r="BJ2122" s="175"/>
      <c r="BK2122" s="175">
        <v>56524</v>
      </c>
      <c r="BL2122" s="175">
        <v>26527</v>
      </c>
      <c r="BM2122" s="175"/>
      <c r="BN2122" s="175"/>
      <c r="BO2122" s="175">
        <v>1933</v>
      </c>
      <c r="BP2122" s="198">
        <f t="shared" si="297"/>
        <v>230870</v>
      </c>
    </row>
    <row r="2123" spans="1:68" s="116" customFormat="1" x14ac:dyDescent="0.15">
      <c r="A2123" s="117">
        <v>4520302003</v>
      </c>
      <c r="B2123" s="118" t="s">
        <v>3075</v>
      </c>
      <c r="C2123" s="118" t="s">
        <v>3060</v>
      </c>
      <c r="D2123" s="118" t="s">
        <v>3073</v>
      </c>
      <c r="E2123" s="118" t="s">
        <v>5302</v>
      </c>
      <c r="F2123" s="120">
        <v>20</v>
      </c>
      <c r="G2123" s="119"/>
      <c r="H2123" s="119"/>
      <c r="I2123" s="120" t="s">
        <v>5820</v>
      </c>
      <c r="J2123" s="120">
        <v>280</v>
      </c>
      <c r="K2123" s="120">
        <v>24330</v>
      </c>
      <c r="L2123" s="120">
        <v>0.23799999999999999</v>
      </c>
      <c r="M2123" s="121" t="s">
        <v>5659</v>
      </c>
      <c r="N2123" s="120">
        <v>1</v>
      </c>
      <c r="O2123" s="119">
        <v>160</v>
      </c>
      <c r="P2123" s="119">
        <v>42</v>
      </c>
      <c r="Q2123" s="119">
        <v>3.8</v>
      </c>
      <c r="R2123" s="120" t="s">
        <v>5658</v>
      </c>
      <c r="S2123" s="120">
        <v>0.25</v>
      </c>
      <c r="T2123" s="120"/>
      <c r="U2123" s="120"/>
      <c r="V2123" s="172">
        <v>75.2</v>
      </c>
      <c r="W2123" s="172"/>
      <c r="X2123" s="172">
        <v>67.2</v>
      </c>
      <c r="Y2123" s="172">
        <v>6.6</v>
      </c>
      <c r="Z2123" s="172">
        <v>1.4</v>
      </c>
      <c r="AA2123" s="123">
        <v>263.12</v>
      </c>
      <c r="AB2123" s="123"/>
      <c r="AC2123" s="123"/>
      <c r="AD2123" s="123"/>
      <c r="AE2123" s="123"/>
      <c r="AF2123" s="123"/>
      <c r="AG2123" s="214"/>
      <c r="AH2123" s="229" t="str">
        <f t="shared" si="292"/>
        <v>a2</v>
      </c>
      <c r="AI2123" s="122"/>
      <c r="AJ2123" s="122"/>
      <c r="AK2123" s="122"/>
      <c r="AL2123" s="122"/>
      <c r="AM2123" s="122"/>
      <c r="AN2123" s="173">
        <v>4</v>
      </c>
      <c r="AO2123" s="173" t="s">
        <v>3186</v>
      </c>
      <c r="AP2123" s="173" t="s">
        <v>3186</v>
      </c>
      <c r="AQ2123" s="173" t="s">
        <v>3186</v>
      </c>
      <c r="AR2123" s="173" t="s">
        <v>3186</v>
      </c>
      <c r="AS2123" s="173" t="s">
        <v>3186</v>
      </c>
      <c r="AT2123" s="173">
        <v>1</v>
      </c>
      <c r="AU2123" s="173">
        <v>1</v>
      </c>
      <c r="AV2123" s="173" t="s">
        <v>3186</v>
      </c>
      <c r="AW2123" s="173" t="s">
        <v>3186</v>
      </c>
      <c r="AX2123" s="173" t="s">
        <v>3186</v>
      </c>
      <c r="AY2123" s="173" t="s">
        <v>3186</v>
      </c>
      <c r="AZ2123" s="211">
        <f t="shared" si="298"/>
        <v>4</v>
      </c>
      <c r="BA2123" s="211">
        <f t="shared" si="299"/>
        <v>2</v>
      </c>
      <c r="BB2123" s="205">
        <f t="shared" si="293"/>
        <v>8911</v>
      </c>
      <c r="BC2123" s="205">
        <f t="shared" si="294"/>
        <v>8911</v>
      </c>
      <c r="BD2123" s="205">
        <f t="shared" si="295"/>
        <v>1585</v>
      </c>
      <c r="BE2123" s="205">
        <f t="shared" si="296"/>
        <v>1585</v>
      </c>
      <c r="BF2123" s="175">
        <v>7326</v>
      </c>
      <c r="BG2123" s="175"/>
      <c r="BH2123" s="175">
        <v>1585</v>
      </c>
      <c r="BI2123" s="175"/>
      <c r="BJ2123" s="175"/>
      <c r="BK2123" s="175">
        <v>1944</v>
      </c>
      <c r="BL2123" s="175">
        <v>1714</v>
      </c>
      <c r="BM2123" s="175">
        <v>1525</v>
      </c>
      <c r="BN2123" s="175">
        <v>291</v>
      </c>
      <c r="BO2123" s="175">
        <v>1852</v>
      </c>
      <c r="BP2123" s="198">
        <f t="shared" si="297"/>
        <v>3437</v>
      </c>
    </row>
    <row r="2124" spans="1:68" s="116" customFormat="1" x14ac:dyDescent="0.15">
      <c r="A2124" s="117">
        <v>4520302004</v>
      </c>
      <c r="B2124" s="118" t="s">
        <v>3076</v>
      </c>
      <c r="C2124" s="118" t="s">
        <v>3060</v>
      </c>
      <c r="D2124" s="118" t="s">
        <v>3073</v>
      </c>
      <c r="E2124" s="118" t="s">
        <v>5303</v>
      </c>
      <c r="F2124" s="120">
        <v>18</v>
      </c>
      <c r="G2124" s="119"/>
      <c r="H2124" s="119"/>
      <c r="I2124" s="120" t="s">
        <v>5820</v>
      </c>
      <c r="J2124" s="120">
        <v>126</v>
      </c>
      <c r="K2124" s="120">
        <v>18039</v>
      </c>
      <c r="L2124" s="120">
        <v>0.39200000000000002</v>
      </c>
      <c r="M2124" s="121" t="s">
        <v>5659</v>
      </c>
      <c r="N2124" s="120">
        <v>1</v>
      </c>
      <c r="O2124" s="119">
        <v>240</v>
      </c>
      <c r="P2124" s="119">
        <v>52</v>
      </c>
      <c r="Q2124" s="119">
        <v>6.1</v>
      </c>
      <c r="R2124" s="120" t="s">
        <v>5658</v>
      </c>
      <c r="S2124" s="120">
        <v>0.2</v>
      </c>
      <c r="T2124" s="120"/>
      <c r="U2124" s="120"/>
      <c r="V2124" s="172">
        <v>60</v>
      </c>
      <c r="W2124" s="172"/>
      <c r="X2124" s="172">
        <v>49.1</v>
      </c>
      <c r="Y2124" s="172">
        <v>4.9000000000000004</v>
      </c>
      <c r="Z2124" s="172">
        <v>6</v>
      </c>
      <c r="AA2124" s="123">
        <v>160.08000000000001</v>
      </c>
      <c r="AB2124" s="123"/>
      <c r="AC2124" s="123"/>
      <c r="AD2124" s="123"/>
      <c r="AE2124" s="123"/>
      <c r="AF2124" s="123"/>
      <c r="AG2124" s="214"/>
      <c r="AH2124" s="229" t="str">
        <f t="shared" si="292"/>
        <v>a2</v>
      </c>
      <c r="AI2124" s="122"/>
      <c r="AJ2124" s="122"/>
      <c r="AK2124" s="122"/>
      <c r="AL2124" s="122"/>
      <c r="AM2124" s="122"/>
      <c r="AN2124" s="173">
        <v>4</v>
      </c>
      <c r="AO2124" s="173" t="s">
        <v>3186</v>
      </c>
      <c r="AP2124" s="173" t="s">
        <v>3186</v>
      </c>
      <c r="AQ2124" s="173" t="s">
        <v>3186</v>
      </c>
      <c r="AR2124" s="173" t="s">
        <v>3186</v>
      </c>
      <c r="AS2124" s="173" t="s">
        <v>3186</v>
      </c>
      <c r="AT2124" s="173">
        <v>1</v>
      </c>
      <c r="AU2124" s="173">
        <v>1</v>
      </c>
      <c r="AV2124" s="173" t="s">
        <v>3186</v>
      </c>
      <c r="AW2124" s="173" t="s">
        <v>3186</v>
      </c>
      <c r="AX2124" s="173" t="s">
        <v>3186</v>
      </c>
      <c r="AY2124" s="173" t="s">
        <v>3186</v>
      </c>
      <c r="AZ2124" s="211">
        <f t="shared" si="298"/>
        <v>4</v>
      </c>
      <c r="BA2124" s="211">
        <f t="shared" si="299"/>
        <v>2</v>
      </c>
      <c r="BB2124" s="205">
        <f t="shared" si="293"/>
        <v>7821</v>
      </c>
      <c r="BC2124" s="205">
        <f t="shared" si="294"/>
        <v>7821</v>
      </c>
      <c r="BD2124" s="205">
        <f t="shared" si="295"/>
        <v>1584</v>
      </c>
      <c r="BE2124" s="205">
        <f t="shared" si="296"/>
        <v>1584</v>
      </c>
      <c r="BF2124" s="175">
        <v>6237</v>
      </c>
      <c r="BG2124" s="175"/>
      <c r="BH2124" s="175">
        <v>1584</v>
      </c>
      <c r="BI2124" s="175"/>
      <c r="BJ2124" s="175"/>
      <c r="BK2124" s="175">
        <v>1040</v>
      </c>
      <c r="BL2124" s="175">
        <v>1845</v>
      </c>
      <c r="BM2124" s="175">
        <v>1346</v>
      </c>
      <c r="BN2124" s="175">
        <v>156</v>
      </c>
      <c r="BO2124" s="175">
        <v>1850</v>
      </c>
      <c r="BP2124" s="198">
        <f t="shared" si="297"/>
        <v>3434</v>
      </c>
    </row>
    <row r="2125" spans="1:68" s="116" customFormat="1" x14ac:dyDescent="0.15">
      <c r="A2125" s="117">
        <v>4520401001</v>
      </c>
      <c r="B2125" s="118" t="s">
        <v>3077</v>
      </c>
      <c r="C2125" s="118" t="s">
        <v>3060</v>
      </c>
      <c r="D2125" s="118" t="s">
        <v>3078</v>
      </c>
      <c r="E2125" s="118" t="s">
        <v>5304</v>
      </c>
      <c r="F2125" s="120">
        <v>29</v>
      </c>
      <c r="G2125" s="119">
        <v>2335214</v>
      </c>
      <c r="H2125" s="119">
        <v>573756</v>
      </c>
      <c r="I2125" s="120" t="s">
        <v>5821</v>
      </c>
      <c r="J2125" s="120">
        <v>14700</v>
      </c>
      <c r="K2125" s="120">
        <v>2908970</v>
      </c>
      <c r="L2125" s="120">
        <v>0.54200000000000004</v>
      </c>
      <c r="M2125" s="121" t="s">
        <v>5654</v>
      </c>
      <c r="N2125" s="120">
        <v>1</v>
      </c>
      <c r="O2125" s="119">
        <v>53.9</v>
      </c>
      <c r="P2125" s="119"/>
      <c r="Q2125" s="119"/>
      <c r="R2125" s="120" t="s">
        <v>5655</v>
      </c>
      <c r="S2125" s="120">
        <v>76.599999999999994</v>
      </c>
      <c r="T2125" s="120"/>
      <c r="U2125" s="120"/>
      <c r="V2125" s="172">
        <v>1745.5</v>
      </c>
      <c r="W2125" s="172">
        <v>328.2</v>
      </c>
      <c r="X2125" s="172">
        <v>953</v>
      </c>
      <c r="Y2125" s="172">
        <v>151.9</v>
      </c>
      <c r="Z2125" s="172">
        <v>312.39999999999998</v>
      </c>
      <c r="AA2125" s="123">
        <v>10847</v>
      </c>
      <c r="AB2125" s="123">
        <v>22648</v>
      </c>
      <c r="AC2125" s="123">
        <v>1029</v>
      </c>
      <c r="AD2125" s="123"/>
      <c r="AE2125" s="123"/>
      <c r="AF2125" s="123"/>
      <c r="AG2125" s="214"/>
      <c r="AH2125" s="229" t="str">
        <f t="shared" si="292"/>
        <v>a3</v>
      </c>
      <c r="AI2125" s="122"/>
      <c r="AJ2125" s="122"/>
      <c r="AK2125" s="122"/>
      <c r="AL2125" s="122"/>
      <c r="AM2125" s="122"/>
      <c r="AN2125" s="173"/>
      <c r="AO2125" s="173">
        <v>1.6</v>
      </c>
      <c r="AP2125" s="173">
        <v>0.9</v>
      </c>
      <c r="AQ2125" s="173"/>
      <c r="AR2125" s="173"/>
      <c r="AS2125" s="173">
        <v>0.5</v>
      </c>
      <c r="AT2125" s="173">
        <v>4.4000000000000004</v>
      </c>
      <c r="AU2125" s="173">
        <v>3.5</v>
      </c>
      <c r="AV2125" s="173"/>
      <c r="AW2125" s="173"/>
      <c r="AX2125" s="173">
        <v>1.7</v>
      </c>
      <c r="AY2125" s="173">
        <v>4.4000000000000004</v>
      </c>
      <c r="AZ2125" s="211">
        <f t="shared" si="298"/>
        <v>3</v>
      </c>
      <c r="BA2125" s="211">
        <f t="shared" si="299"/>
        <v>14</v>
      </c>
      <c r="BB2125" s="205">
        <f t="shared" si="293"/>
        <v>234555</v>
      </c>
      <c r="BC2125" s="205">
        <f t="shared" si="294"/>
        <v>156499</v>
      </c>
      <c r="BD2125" s="205">
        <f t="shared" si="295"/>
        <v>79780</v>
      </c>
      <c r="BE2125" s="205">
        <f t="shared" si="296"/>
        <v>1724</v>
      </c>
      <c r="BF2125" s="175">
        <v>154775</v>
      </c>
      <c r="BG2125" s="175">
        <v>27239</v>
      </c>
      <c r="BH2125" s="175">
        <v>79807</v>
      </c>
      <c r="BI2125" s="175">
        <v>41036</v>
      </c>
      <c r="BJ2125" s="175">
        <v>37020</v>
      </c>
      <c r="BK2125" s="175">
        <v>9680</v>
      </c>
      <c r="BL2125" s="175">
        <v>9109</v>
      </c>
      <c r="BM2125" s="175">
        <v>23964</v>
      </c>
      <c r="BN2125" s="175">
        <v>2414</v>
      </c>
      <c r="BO2125" s="175">
        <v>4286</v>
      </c>
      <c r="BP2125" s="198">
        <f t="shared" si="297"/>
        <v>84093</v>
      </c>
    </row>
    <row r="2126" spans="1:68" s="116" customFormat="1" x14ac:dyDescent="0.15">
      <c r="A2126" s="117">
        <v>4520402002</v>
      </c>
      <c r="B2126" s="118" t="s">
        <v>3079</v>
      </c>
      <c r="C2126" s="118" t="s">
        <v>3060</v>
      </c>
      <c r="D2126" s="118" t="s">
        <v>3078</v>
      </c>
      <c r="E2126" s="118" t="s">
        <v>5305</v>
      </c>
      <c r="F2126" s="120">
        <v>10</v>
      </c>
      <c r="G2126" s="119">
        <v>208050</v>
      </c>
      <c r="H2126" s="119">
        <v>2956</v>
      </c>
      <c r="I2126" s="120" t="s">
        <v>5820</v>
      </c>
      <c r="J2126" s="120">
        <v>1200</v>
      </c>
      <c r="K2126" s="120">
        <v>211006</v>
      </c>
      <c r="L2126" s="120">
        <v>0.48199999999999998</v>
      </c>
      <c r="M2126" s="121" t="s">
        <v>5657</v>
      </c>
      <c r="N2126" s="120">
        <v>1</v>
      </c>
      <c r="O2126" s="119">
        <v>160</v>
      </c>
      <c r="P2126" s="119"/>
      <c r="Q2126" s="119"/>
      <c r="R2126" s="120" t="s">
        <v>5658</v>
      </c>
      <c r="S2126" s="120">
        <v>0.3</v>
      </c>
      <c r="T2126" s="120"/>
      <c r="U2126" s="120"/>
      <c r="V2126" s="172">
        <v>181.2</v>
      </c>
      <c r="W2126" s="172">
        <v>23.5</v>
      </c>
      <c r="X2126" s="172">
        <v>114.9</v>
      </c>
      <c r="Y2126" s="172">
        <v>10.199999999999999</v>
      </c>
      <c r="Z2126" s="172">
        <v>32.6</v>
      </c>
      <c r="AA2126" s="123"/>
      <c r="AB2126" s="123"/>
      <c r="AC2126" s="123">
        <v>148.5</v>
      </c>
      <c r="AD2126" s="123"/>
      <c r="AE2126" s="123"/>
      <c r="AF2126" s="123"/>
      <c r="AG2126" s="214"/>
      <c r="AH2126" s="229" t="str">
        <f t="shared" si="292"/>
        <v>a3</v>
      </c>
      <c r="AI2126" s="122"/>
      <c r="AJ2126" s="122"/>
      <c r="AK2126" s="122"/>
      <c r="AL2126" s="122"/>
      <c r="AM2126" s="122"/>
      <c r="AN2126" s="173"/>
      <c r="AO2126" s="173"/>
      <c r="AP2126" s="173"/>
      <c r="AQ2126" s="173"/>
      <c r="AR2126" s="173"/>
      <c r="AS2126" s="173"/>
      <c r="AT2126" s="173">
        <v>0.6</v>
      </c>
      <c r="AU2126" s="173"/>
      <c r="AV2126" s="173"/>
      <c r="AW2126" s="173"/>
      <c r="AX2126" s="173"/>
      <c r="AY2126" s="173"/>
      <c r="AZ2126" s="211">
        <f t="shared" si="298"/>
        <v>0</v>
      </c>
      <c r="BA2126" s="211">
        <f t="shared" si="299"/>
        <v>0.6</v>
      </c>
      <c r="BB2126" s="205">
        <f t="shared" si="293"/>
        <v>27163</v>
      </c>
      <c r="BC2126" s="205">
        <f t="shared" si="294"/>
        <v>18573</v>
      </c>
      <c r="BD2126" s="205">
        <f t="shared" si="295"/>
        <v>8786</v>
      </c>
      <c r="BE2126" s="205">
        <f t="shared" si="296"/>
        <v>196</v>
      </c>
      <c r="BF2126" s="175">
        <v>18377</v>
      </c>
      <c r="BG2126" s="175"/>
      <c r="BH2126" s="175">
        <v>8786</v>
      </c>
      <c r="BI2126" s="175">
        <v>4035</v>
      </c>
      <c r="BJ2126" s="175">
        <v>4555</v>
      </c>
      <c r="BK2126" s="175">
        <v>2218</v>
      </c>
      <c r="BL2126" s="175">
        <v>1089</v>
      </c>
      <c r="BM2126" s="175">
        <v>2969</v>
      </c>
      <c r="BN2126" s="175">
        <v>1802</v>
      </c>
      <c r="BO2126" s="175">
        <v>1709</v>
      </c>
      <c r="BP2126" s="198">
        <f t="shared" si="297"/>
        <v>10495</v>
      </c>
    </row>
    <row r="2127" spans="1:68" x14ac:dyDescent="0.15">
      <c r="A2127" s="117">
        <v>4520501001</v>
      </c>
      <c r="B2127" s="118" t="s">
        <v>3080</v>
      </c>
      <c r="C2127" s="118" t="s">
        <v>3060</v>
      </c>
      <c r="D2127" s="118" t="s">
        <v>3081</v>
      </c>
      <c r="E2127" s="118" t="s">
        <v>5306</v>
      </c>
      <c r="F2127" s="120">
        <v>12</v>
      </c>
      <c r="G2127" s="119">
        <v>902901</v>
      </c>
      <c r="H2127" s="119"/>
      <c r="I2127" s="120" t="s">
        <v>5820</v>
      </c>
      <c r="J2127" s="120">
        <v>6000</v>
      </c>
      <c r="K2127" s="120">
        <v>902901</v>
      </c>
      <c r="L2127" s="120">
        <v>0.41199999999999998</v>
      </c>
      <c r="M2127" s="121" t="s">
        <v>5654</v>
      </c>
      <c r="N2127" s="120">
        <v>1</v>
      </c>
      <c r="O2127" s="119">
        <v>280.5</v>
      </c>
      <c r="P2127" s="119"/>
      <c r="Q2127" s="119"/>
      <c r="R2127" s="120" t="s">
        <v>5660</v>
      </c>
      <c r="S2127" s="120">
        <v>1.7</v>
      </c>
      <c r="T2127" s="120"/>
      <c r="U2127" s="120"/>
      <c r="V2127" s="172">
        <v>449.3</v>
      </c>
      <c r="W2127" s="172">
        <v>111.2</v>
      </c>
      <c r="X2127" s="172">
        <v>285.2</v>
      </c>
      <c r="Y2127" s="172">
        <v>52.9</v>
      </c>
      <c r="Z2127" s="172"/>
      <c r="AA2127" s="123">
        <v>9417</v>
      </c>
      <c r="AB2127" s="123"/>
      <c r="AC2127" s="123">
        <v>796</v>
      </c>
      <c r="AD2127" s="123"/>
      <c r="AE2127" s="123"/>
      <c r="AF2127" s="123"/>
      <c r="AG2127" s="214"/>
      <c r="AH2127" s="229" t="str">
        <f t="shared" si="292"/>
        <v>a3</v>
      </c>
      <c r="AI2127" s="122"/>
      <c r="AJ2127" s="122"/>
      <c r="AK2127" s="122"/>
      <c r="AL2127" s="122"/>
      <c r="AM2127" s="122"/>
      <c r="AN2127" s="173"/>
      <c r="AO2127" s="173"/>
      <c r="AP2127" s="173"/>
      <c r="AQ2127" s="173"/>
      <c r="AR2127" s="173"/>
      <c r="AS2127" s="173">
        <v>1</v>
      </c>
      <c r="AT2127" s="173">
        <v>2</v>
      </c>
      <c r="AU2127" s="173">
        <v>2</v>
      </c>
      <c r="AV2127" s="173">
        <v>0.5</v>
      </c>
      <c r="AW2127" s="173" t="s">
        <v>3186</v>
      </c>
      <c r="AX2127" s="173">
        <v>0.5</v>
      </c>
      <c r="AY2127" s="173" t="s">
        <v>3186</v>
      </c>
      <c r="AZ2127" s="211">
        <f t="shared" si="298"/>
        <v>1</v>
      </c>
      <c r="BA2127" s="211">
        <f t="shared" si="299"/>
        <v>5</v>
      </c>
      <c r="BB2127" s="205">
        <f t="shared" si="293"/>
        <v>59530</v>
      </c>
      <c r="BC2127" s="205">
        <f t="shared" si="294"/>
        <v>59530</v>
      </c>
      <c r="BD2127" s="205">
        <f t="shared" si="295"/>
        <v>0</v>
      </c>
      <c r="BE2127" s="205">
        <f t="shared" si="296"/>
        <v>0</v>
      </c>
      <c r="BF2127" s="175">
        <v>59530</v>
      </c>
      <c r="BG2127" s="175"/>
      <c r="BH2127" s="175">
        <v>42381</v>
      </c>
      <c r="BI2127" s="175"/>
      <c r="BJ2127" s="175"/>
      <c r="BK2127" s="175">
        <v>5466</v>
      </c>
      <c r="BL2127" s="175">
        <v>2590</v>
      </c>
      <c r="BM2127" s="175">
        <v>9093</v>
      </c>
      <c r="BN2127" s="175"/>
      <c r="BO2127" s="175"/>
      <c r="BP2127" s="198">
        <f t="shared" si="297"/>
        <v>42381</v>
      </c>
    </row>
    <row r="2128" spans="1:68" s="116" customFormat="1" x14ac:dyDescent="0.15">
      <c r="A2128" s="117">
        <v>4520502002</v>
      </c>
      <c r="B2128" s="118" t="s">
        <v>1608</v>
      </c>
      <c r="C2128" s="118" t="s">
        <v>3060</v>
      </c>
      <c r="D2128" s="118" t="s">
        <v>3081</v>
      </c>
      <c r="E2128" s="118" t="s">
        <v>5307</v>
      </c>
      <c r="F2128" s="120">
        <v>7</v>
      </c>
      <c r="G2128" s="119">
        <v>130395</v>
      </c>
      <c r="H2128" s="119"/>
      <c r="I2128" s="120" t="s">
        <v>5820</v>
      </c>
      <c r="J2128" s="120">
        <v>900</v>
      </c>
      <c r="K2128" s="120">
        <v>130395</v>
      </c>
      <c r="L2128" s="120">
        <v>0.39700000000000002</v>
      </c>
      <c r="M2128" s="121" t="s">
        <v>5657</v>
      </c>
      <c r="N2128" s="120">
        <v>1</v>
      </c>
      <c r="O2128" s="119">
        <v>176</v>
      </c>
      <c r="P2128" s="119"/>
      <c r="Q2128" s="119"/>
      <c r="R2128" s="120" t="s">
        <v>5658</v>
      </c>
      <c r="S2128" s="120">
        <v>0.4</v>
      </c>
      <c r="T2128" s="120"/>
      <c r="U2128" s="120"/>
      <c r="V2128" s="172">
        <v>143.9</v>
      </c>
      <c r="W2128" s="172"/>
      <c r="X2128" s="172">
        <v>113.9</v>
      </c>
      <c r="Y2128" s="172"/>
      <c r="Z2128" s="172">
        <v>30</v>
      </c>
      <c r="AA2128" s="123"/>
      <c r="AB2128" s="123"/>
      <c r="AC2128" s="123">
        <v>84970</v>
      </c>
      <c r="AD2128" s="123"/>
      <c r="AE2128" s="123"/>
      <c r="AF2128" s="123"/>
      <c r="AG2128" s="214"/>
      <c r="AH2128" s="229" t="str">
        <f t="shared" si="292"/>
        <v>a3</v>
      </c>
      <c r="AI2128" s="122"/>
      <c r="AJ2128" s="122"/>
      <c r="AK2128" s="122"/>
      <c r="AL2128" s="122"/>
      <c r="AM2128" s="122"/>
      <c r="AN2128" s="173"/>
      <c r="AO2128" s="173"/>
      <c r="AP2128" s="173"/>
      <c r="AQ2128" s="173"/>
      <c r="AR2128" s="173"/>
      <c r="AS2128" s="173"/>
      <c r="AT2128" s="173"/>
      <c r="AU2128" s="173"/>
      <c r="AV2128" s="173"/>
      <c r="AW2128" s="173"/>
      <c r="AX2128" s="173"/>
      <c r="AY2128" s="173"/>
      <c r="AZ2128" s="211">
        <f t="shared" si="298"/>
        <v>0</v>
      </c>
      <c r="BA2128" s="211">
        <f t="shared" si="299"/>
        <v>0</v>
      </c>
      <c r="BB2128" s="205">
        <f t="shared" si="293"/>
        <v>15197</v>
      </c>
      <c r="BC2128" s="205">
        <f t="shared" si="294"/>
        <v>15197</v>
      </c>
      <c r="BD2128" s="205">
        <f t="shared" si="295"/>
        <v>0</v>
      </c>
      <c r="BE2128" s="205">
        <f t="shared" si="296"/>
        <v>0</v>
      </c>
      <c r="BF2128" s="175">
        <v>15197</v>
      </c>
      <c r="BG2128" s="175"/>
      <c r="BH2128" s="175">
        <v>9639</v>
      </c>
      <c r="BI2128" s="175"/>
      <c r="BJ2128" s="175"/>
      <c r="BK2128" s="175">
        <v>759</v>
      </c>
      <c r="BL2128" s="175">
        <v>2783</v>
      </c>
      <c r="BM2128" s="175">
        <v>1981</v>
      </c>
      <c r="BN2128" s="175"/>
      <c r="BO2128" s="175">
        <v>35</v>
      </c>
      <c r="BP2128" s="198">
        <f t="shared" si="297"/>
        <v>9674</v>
      </c>
    </row>
    <row r="2129" spans="1:68" s="116" customFormat="1" x14ac:dyDescent="0.15">
      <c r="A2129" s="117">
        <v>4520601001</v>
      </c>
      <c r="B2129" s="118" t="s">
        <v>3082</v>
      </c>
      <c r="C2129" s="118" t="s">
        <v>3060</v>
      </c>
      <c r="D2129" s="118" t="s">
        <v>3083</v>
      </c>
      <c r="E2129" s="118" t="s">
        <v>5308</v>
      </c>
      <c r="F2129" s="120">
        <v>26</v>
      </c>
      <c r="G2129" s="119">
        <v>3452112</v>
      </c>
      <c r="H2129" s="119"/>
      <c r="I2129" s="120" t="s">
        <v>5820</v>
      </c>
      <c r="J2129" s="120">
        <v>14160</v>
      </c>
      <c r="K2129" s="120">
        <v>3452112</v>
      </c>
      <c r="L2129" s="120">
        <v>0.66800000000000004</v>
      </c>
      <c r="M2129" s="121" t="s">
        <v>5654</v>
      </c>
      <c r="N2129" s="120">
        <v>1</v>
      </c>
      <c r="O2129" s="119">
        <v>295</v>
      </c>
      <c r="P2129" s="119">
        <v>49</v>
      </c>
      <c r="Q2129" s="119">
        <v>5.75</v>
      </c>
      <c r="R2129" s="120" t="s">
        <v>5655</v>
      </c>
      <c r="S2129" s="120">
        <v>36.6</v>
      </c>
      <c r="T2129" s="120"/>
      <c r="U2129" s="120"/>
      <c r="V2129" s="172">
        <v>2383</v>
      </c>
      <c r="W2129" s="172">
        <v>386</v>
      </c>
      <c r="X2129" s="172">
        <v>927</v>
      </c>
      <c r="Y2129" s="172">
        <v>767</v>
      </c>
      <c r="Z2129" s="172">
        <v>303</v>
      </c>
      <c r="AA2129" s="123">
        <v>24186</v>
      </c>
      <c r="AB2129" s="123">
        <v>172420.60000000006</v>
      </c>
      <c r="AC2129" s="123">
        <v>332</v>
      </c>
      <c r="AD2129" s="123"/>
      <c r="AE2129" s="123"/>
      <c r="AF2129" s="123"/>
      <c r="AG2129" s="214"/>
      <c r="AH2129" s="229" t="str">
        <f t="shared" si="292"/>
        <v>a3</v>
      </c>
      <c r="AI2129" s="122"/>
      <c r="AJ2129" s="122"/>
      <c r="AK2129" s="122"/>
      <c r="AL2129" s="122"/>
      <c r="AM2129" s="122"/>
      <c r="AN2129" s="173">
        <v>4</v>
      </c>
      <c r="AO2129" s="173"/>
      <c r="AP2129" s="173"/>
      <c r="AQ2129" s="173"/>
      <c r="AR2129" s="173"/>
      <c r="AS2129" s="173">
        <v>3</v>
      </c>
      <c r="AT2129" s="173">
        <v>3</v>
      </c>
      <c r="AU2129" s="173">
        <v>5.5</v>
      </c>
      <c r="AV2129" s="173">
        <v>2</v>
      </c>
      <c r="AW2129" s="173">
        <v>0.5</v>
      </c>
      <c r="AX2129" s="173">
        <v>2</v>
      </c>
      <c r="AY2129" s="173">
        <v>2</v>
      </c>
      <c r="AZ2129" s="211">
        <f t="shared" si="298"/>
        <v>7</v>
      </c>
      <c r="BA2129" s="211">
        <f t="shared" si="299"/>
        <v>15</v>
      </c>
      <c r="BB2129" s="205">
        <f t="shared" si="293"/>
        <v>262883</v>
      </c>
      <c r="BC2129" s="205">
        <f t="shared" si="294"/>
        <v>205263</v>
      </c>
      <c r="BD2129" s="205">
        <f t="shared" si="295"/>
        <v>59927</v>
      </c>
      <c r="BE2129" s="205">
        <f t="shared" si="296"/>
        <v>2307</v>
      </c>
      <c r="BF2129" s="175">
        <v>202956</v>
      </c>
      <c r="BG2129" s="175">
        <v>8751</v>
      </c>
      <c r="BH2129" s="175">
        <v>92937</v>
      </c>
      <c r="BI2129" s="175">
        <v>57620</v>
      </c>
      <c r="BJ2129" s="175"/>
      <c r="BK2129" s="175">
        <v>16298</v>
      </c>
      <c r="BL2129" s="175">
        <v>11017</v>
      </c>
      <c r="BM2129" s="175">
        <v>42428</v>
      </c>
      <c r="BN2129" s="175">
        <v>11671</v>
      </c>
      <c r="BO2129" s="175">
        <v>22161</v>
      </c>
      <c r="BP2129" s="198">
        <f t="shared" si="297"/>
        <v>115098</v>
      </c>
    </row>
    <row r="2130" spans="1:68" s="116" customFormat="1" x14ac:dyDescent="0.15">
      <c r="A2130" s="117">
        <v>4520701001</v>
      </c>
      <c r="B2130" s="118" t="s">
        <v>3084</v>
      </c>
      <c r="C2130" s="118" t="s">
        <v>3060</v>
      </c>
      <c r="D2130" s="118" t="s">
        <v>3085</v>
      </c>
      <c r="E2130" s="118" t="s">
        <v>5309</v>
      </c>
      <c r="F2130" s="120">
        <v>9</v>
      </c>
      <c r="G2130" s="119">
        <v>229066.8</v>
      </c>
      <c r="H2130" s="119"/>
      <c r="I2130" s="120" t="s">
        <v>5820</v>
      </c>
      <c r="J2130" s="120">
        <v>1500</v>
      </c>
      <c r="K2130" s="120">
        <v>229066.8</v>
      </c>
      <c r="L2130" s="120">
        <v>0.41799999999999998</v>
      </c>
      <c r="M2130" s="121" t="s">
        <v>5667</v>
      </c>
      <c r="N2130" s="120">
        <v>1</v>
      </c>
      <c r="O2130" s="119">
        <v>263.3</v>
      </c>
      <c r="P2130" s="119">
        <v>50.2</v>
      </c>
      <c r="Q2130" s="119">
        <v>4.5999999999999996</v>
      </c>
      <c r="R2130" s="120" t="s">
        <v>5660</v>
      </c>
      <c r="S2130" s="120">
        <v>0.2</v>
      </c>
      <c r="T2130" s="120"/>
      <c r="U2130" s="120"/>
      <c r="V2130" s="172">
        <v>332</v>
      </c>
      <c r="W2130" s="172">
        <v>262.3</v>
      </c>
      <c r="X2130" s="172">
        <v>35.200000000000003</v>
      </c>
      <c r="Y2130" s="172">
        <v>1.6</v>
      </c>
      <c r="Z2130" s="172">
        <v>32.9</v>
      </c>
      <c r="AA2130" s="123"/>
      <c r="AB2130" s="123"/>
      <c r="AC2130" s="123">
        <v>71.09</v>
      </c>
      <c r="AD2130" s="123"/>
      <c r="AE2130" s="123"/>
      <c r="AF2130" s="123"/>
      <c r="AG2130" s="214"/>
      <c r="AH2130" s="229" t="str">
        <f t="shared" si="292"/>
        <v>a3</v>
      </c>
      <c r="AI2130" s="122"/>
      <c r="AJ2130" s="122"/>
      <c r="AK2130" s="122"/>
      <c r="AL2130" s="122"/>
      <c r="AM2130" s="122"/>
      <c r="AN2130" s="173">
        <v>3</v>
      </c>
      <c r="AO2130" s="173"/>
      <c r="AP2130" s="173"/>
      <c r="AQ2130" s="173"/>
      <c r="AR2130" s="173"/>
      <c r="AS2130" s="173"/>
      <c r="AT2130" s="173"/>
      <c r="AU2130" s="173"/>
      <c r="AV2130" s="173"/>
      <c r="AW2130" s="173"/>
      <c r="AX2130" s="173"/>
      <c r="AY2130" s="173"/>
      <c r="AZ2130" s="211">
        <f t="shared" si="298"/>
        <v>3</v>
      </c>
      <c r="BA2130" s="211"/>
      <c r="BB2130" s="205">
        <f t="shared" si="293"/>
        <v>36416</v>
      </c>
      <c r="BC2130" s="205">
        <f t="shared" si="294"/>
        <v>32278</v>
      </c>
      <c r="BD2130" s="205">
        <f t="shared" si="295"/>
        <v>6577</v>
      </c>
      <c r="BE2130" s="205">
        <f t="shared" si="296"/>
        <v>2439</v>
      </c>
      <c r="BF2130" s="175">
        <v>29839</v>
      </c>
      <c r="BG2130" s="175">
        <v>8428</v>
      </c>
      <c r="BH2130" s="175">
        <v>9975</v>
      </c>
      <c r="BI2130" s="175">
        <v>4138</v>
      </c>
      <c r="BJ2130" s="175"/>
      <c r="BK2130" s="175"/>
      <c r="BL2130" s="175">
        <v>342</v>
      </c>
      <c r="BM2130" s="175">
        <v>4303</v>
      </c>
      <c r="BN2130" s="175">
        <v>118</v>
      </c>
      <c r="BO2130" s="175">
        <v>9112</v>
      </c>
      <c r="BP2130" s="198">
        <f t="shared" si="297"/>
        <v>19087</v>
      </c>
    </row>
    <row r="2131" spans="1:68" s="116" customFormat="1" x14ac:dyDescent="0.15">
      <c r="A2131" s="117">
        <v>4520801001</v>
      </c>
      <c r="B2131" s="118" t="s">
        <v>3086</v>
      </c>
      <c r="C2131" s="118" t="s">
        <v>3060</v>
      </c>
      <c r="D2131" s="118" t="s">
        <v>3087</v>
      </c>
      <c r="E2131" s="118" t="s">
        <v>5310</v>
      </c>
      <c r="F2131" s="120">
        <v>23</v>
      </c>
      <c r="G2131" s="119">
        <v>2036000</v>
      </c>
      <c r="H2131" s="119"/>
      <c r="I2131" s="120" t="s">
        <v>5820</v>
      </c>
      <c r="J2131" s="120">
        <v>9200</v>
      </c>
      <c r="K2131" s="120">
        <v>1832050</v>
      </c>
      <c r="L2131" s="120">
        <v>0.54600000000000004</v>
      </c>
      <c r="M2131" s="121" t="s">
        <v>5654</v>
      </c>
      <c r="N2131" s="120">
        <v>1</v>
      </c>
      <c r="O2131" s="119">
        <v>207</v>
      </c>
      <c r="P2131" s="119">
        <v>25.1</v>
      </c>
      <c r="Q2131" s="119">
        <v>3.9</v>
      </c>
      <c r="R2131" s="120" t="s">
        <v>5655</v>
      </c>
      <c r="S2131" s="120">
        <v>20.7</v>
      </c>
      <c r="T2131" s="120"/>
      <c r="U2131" s="120"/>
      <c r="V2131" s="172">
        <v>824.4</v>
      </c>
      <c r="W2131" s="172">
        <v>177.4</v>
      </c>
      <c r="X2131" s="172">
        <v>393.8</v>
      </c>
      <c r="Y2131" s="172">
        <v>139.9</v>
      </c>
      <c r="Z2131" s="172">
        <v>113.3</v>
      </c>
      <c r="AA2131" s="123">
        <v>9387</v>
      </c>
      <c r="AB2131" s="123">
        <v>33101.999999999949</v>
      </c>
      <c r="AC2131" s="123">
        <v>914</v>
      </c>
      <c r="AD2131" s="123"/>
      <c r="AE2131" s="123"/>
      <c r="AF2131" s="123"/>
      <c r="AG2131" s="214"/>
      <c r="AH2131" s="229" t="str">
        <f t="shared" si="292"/>
        <v>a3</v>
      </c>
      <c r="AI2131" s="122"/>
      <c r="AJ2131" s="122"/>
      <c r="AK2131" s="122"/>
      <c r="AL2131" s="122"/>
      <c r="AM2131" s="122"/>
      <c r="AN2131" s="173">
        <v>2</v>
      </c>
      <c r="AO2131" s="173">
        <v>1</v>
      </c>
      <c r="AP2131" s="173">
        <v>1</v>
      </c>
      <c r="AQ2131" s="173" t="s">
        <v>3186</v>
      </c>
      <c r="AR2131" s="173" t="s">
        <v>3186</v>
      </c>
      <c r="AS2131" s="173">
        <v>1</v>
      </c>
      <c r="AT2131" s="173">
        <v>1</v>
      </c>
      <c r="AU2131" s="173">
        <v>2</v>
      </c>
      <c r="AV2131" s="173">
        <v>1</v>
      </c>
      <c r="AW2131" s="173">
        <v>2</v>
      </c>
      <c r="AX2131" s="173">
        <v>1</v>
      </c>
      <c r="AY2131" s="173" t="s">
        <v>3186</v>
      </c>
      <c r="AZ2131" s="211">
        <f t="shared" si="298"/>
        <v>5</v>
      </c>
      <c r="BA2131" s="211">
        <f t="shared" si="299"/>
        <v>7</v>
      </c>
      <c r="BB2131" s="205">
        <f t="shared" si="293"/>
        <v>147517</v>
      </c>
      <c r="BC2131" s="205">
        <f t="shared" si="294"/>
        <v>120001</v>
      </c>
      <c r="BD2131" s="205">
        <f t="shared" si="295"/>
        <v>46440</v>
      </c>
      <c r="BE2131" s="205">
        <f t="shared" si="296"/>
        <v>18924</v>
      </c>
      <c r="BF2131" s="175">
        <v>101077</v>
      </c>
      <c r="BG2131" s="175">
        <v>15459</v>
      </c>
      <c r="BH2131" s="175">
        <v>46440</v>
      </c>
      <c r="BI2131" s="175">
        <v>27516</v>
      </c>
      <c r="BJ2131" s="175"/>
      <c r="BK2131" s="175">
        <v>6870</v>
      </c>
      <c r="BL2131" s="175">
        <v>4781</v>
      </c>
      <c r="BM2131" s="175">
        <v>13282</v>
      </c>
      <c r="BN2131" s="175">
        <v>10011</v>
      </c>
      <c r="BO2131" s="175">
        <v>23158</v>
      </c>
      <c r="BP2131" s="198">
        <f t="shared" si="297"/>
        <v>69598</v>
      </c>
    </row>
    <row r="2132" spans="1:68" x14ac:dyDescent="0.15">
      <c r="A2132" s="117">
        <v>4534101001</v>
      </c>
      <c r="B2132" s="118" t="s">
        <v>3088</v>
      </c>
      <c r="C2132" s="118" t="s">
        <v>3060</v>
      </c>
      <c r="D2132" s="118" t="s">
        <v>3089</v>
      </c>
      <c r="E2132" s="118" t="s">
        <v>5311</v>
      </c>
      <c r="F2132" s="120">
        <v>8</v>
      </c>
      <c r="G2132" s="119">
        <v>347398</v>
      </c>
      <c r="H2132" s="119"/>
      <c r="I2132" s="120" t="s">
        <v>5820</v>
      </c>
      <c r="J2132" s="120">
        <v>2100</v>
      </c>
      <c r="K2132" s="120">
        <v>347398</v>
      </c>
      <c r="L2132" s="120">
        <v>0.45300000000000001</v>
      </c>
      <c r="M2132" s="121" t="s">
        <v>5657</v>
      </c>
      <c r="N2132" s="120">
        <v>1</v>
      </c>
      <c r="O2132" s="119">
        <v>42.5</v>
      </c>
      <c r="P2132" s="119">
        <v>47</v>
      </c>
      <c r="Q2132" s="119">
        <v>5.3</v>
      </c>
      <c r="R2132" s="120" t="s">
        <v>5658</v>
      </c>
      <c r="S2132" s="120">
        <v>1</v>
      </c>
      <c r="T2132" s="120"/>
      <c r="U2132" s="120"/>
      <c r="V2132" s="172">
        <v>217.5</v>
      </c>
      <c r="W2132" s="172">
        <v>26.5</v>
      </c>
      <c r="X2132" s="172">
        <v>187.9</v>
      </c>
      <c r="Y2132" s="172">
        <v>2.1</v>
      </c>
      <c r="Z2132" s="172">
        <v>1</v>
      </c>
      <c r="AA2132" s="123"/>
      <c r="AB2132" s="123"/>
      <c r="AC2132" s="123"/>
      <c r="AD2132" s="123"/>
      <c r="AE2132" s="123"/>
      <c r="AF2132" s="123"/>
      <c r="AG2132" s="214"/>
      <c r="AH2132" s="229" t="str">
        <f t="shared" si="292"/>
        <v>a1</v>
      </c>
      <c r="AI2132" s="122"/>
      <c r="AJ2132" s="122"/>
      <c r="AK2132" s="122"/>
      <c r="AL2132" s="122"/>
      <c r="AM2132" s="122"/>
      <c r="AN2132" s="173"/>
      <c r="AO2132" s="173"/>
      <c r="AP2132" s="173"/>
      <c r="AQ2132" s="173"/>
      <c r="AR2132" s="173"/>
      <c r="AS2132" s="173">
        <v>1</v>
      </c>
      <c r="AT2132" s="173">
        <v>1</v>
      </c>
      <c r="AU2132" s="173">
        <v>1</v>
      </c>
      <c r="AV2132" s="173"/>
      <c r="AW2132" s="173"/>
      <c r="AX2132" s="173">
        <v>1</v>
      </c>
      <c r="AY2132" s="173"/>
      <c r="AZ2132" s="211">
        <f t="shared" si="298"/>
        <v>1</v>
      </c>
      <c r="BA2132" s="211">
        <f t="shared" si="299"/>
        <v>3</v>
      </c>
      <c r="BB2132" s="205">
        <f t="shared" si="293"/>
        <v>20556</v>
      </c>
      <c r="BC2132" s="205">
        <f t="shared" si="294"/>
        <v>20556</v>
      </c>
      <c r="BD2132" s="205">
        <f t="shared" si="295"/>
        <v>0</v>
      </c>
      <c r="BE2132" s="205">
        <f t="shared" si="296"/>
        <v>0</v>
      </c>
      <c r="BF2132" s="175">
        <v>20556</v>
      </c>
      <c r="BG2132" s="175"/>
      <c r="BH2132" s="175">
        <v>10509</v>
      </c>
      <c r="BI2132" s="175"/>
      <c r="BJ2132" s="175"/>
      <c r="BK2132" s="175">
        <v>6575</v>
      </c>
      <c r="BL2132" s="175">
        <v>985</v>
      </c>
      <c r="BM2132" s="175">
        <v>2467</v>
      </c>
      <c r="BN2132" s="175">
        <v>20</v>
      </c>
      <c r="BO2132" s="175"/>
      <c r="BP2132" s="198">
        <f t="shared" si="297"/>
        <v>10509</v>
      </c>
    </row>
    <row r="2133" spans="1:68" s="116" customFormat="1" x14ac:dyDescent="0.15">
      <c r="A2133" s="117">
        <v>4538201001</v>
      </c>
      <c r="B2133" s="118" t="s">
        <v>3090</v>
      </c>
      <c r="C2133" s="118" t="s">
        <v>3060</v>
      </c>
      <c r="D2133" s="118" t="s">
        <v>3091</v>
      </c>
      <c r="E2133" s="118" t="s">
        <v>5312</v>
      </c>
      <c r="F2133" s="120">
        <v>11</v>
      </c>
      <c r="G2133" s="119">
        <v>574408</v>
      </c>
      <c r="H2133" s="119"/>
      <c r="I2133" s="120" t="s">
        <v>5820</v>
      </c>
      <c r="J2133" s="120">
        <v>4400</v>
      </c>
      <c r="K2133" s="120">
        <v>574408</v>
      </c>
      <c r="L2133" s="120">
        <v>0.35799999999999998</v>
      </c>
      <c r="M2133" s="121" t="s">
        <v>5657</v>
      </c>
      <c r="N2133" s="120">
        <v>1</v>
      </c>
      <c r="O2133" s="119">
        <v>365</v>
      </c>
      <c r="P2133" s="119"/>
      <c r="Q2133" s="119"/>
      <c r="R2133" s="120" t="s">
        <v>5658</v>
      </c>
      <c r="S2133" s="120">
        <v>0.7</v>
      </c>
      <c r="T2133" s="120"/>
      <c r="U2133" s="120"/>
      <c r="V2133" s="172">
        <v>439.4</v>
      </c>
      <c r="W2133" s="172">
        <v>62</v>
      </c>
      <c r="X2133" s="172">
        <v>262.5</v>
      </c>
      <c r="Y2133" s="172">
        <v>53</v>
      </c>
      <c r="Z2133" s="172">
        <v>61.9</v>
      </c>
      <c r="AA2133" s="123"/>
      <c r="AB2133" s="123"/>
      <c r="AC2133" s="123">
        <v>463</v>
      </c>
      <c r="AD2133" s="123"/>
      <c r="AE2133" s="123"/>
      <c r="AF2133" s="123"/>
      <c r="AG2133" s="214"/>
      <c r="AH2133" s="229" t="str">
        <f t="shared" si="292"/>
        <v>a3</v>
      </c>
      <c r="AI2133" s="122"/>
      <c r="AJ2133" s="122"/>
      <c r="AK2133" s="122"/>
      <c r="AL2133" s="122"/>
      <c r="AM2133" s="122"/>
      <c r="AN2133" s="173">
        <v>4</v>
      </c>
      <c r="AO2133" s="173"/>
      <c r="AP2133" s="173"/>
      <c r="AQ2133" s="173"/>
      <c r="AR2133" s="173"/>
      <c r="AS2133" s="173">
        <v>4</v>
      </c>
      <c r="AT2133" s="173">
        <v>0.5</v>
      </c>
      <c r="AU2133" s="173">
        <v>1</v>
      </c>
      <c r="AV2133" s="173">
        <v>1</v>
      </c>
      <c r="AW2133" s="173">
        <v>0.5</v>
      </c>
      <c r="AX2133" s="173">
        <v>1</v>
      </c>
      <c r="AY2133" s="173"/>
      <c r="AZ2133" s="211">
        <f t="shared" si="298"/>
        <v>8</v>
      </c>
      <c r="BA2133" s="211">
        <f t="shared" si="299"/>
        <v>4</v>
      </c>
      <c r="BB2133" s="205">
        <f t="shared" si="293"/>
        <v>40135</v>
      </c>
      <c r="BC2133" s="205">
        <f t="shared" si="294"/>
        <v>40135</v>
      </c>
      <c r="BD2133" s="205">
        <f t="shared" si="295"/>
        <v>0</v>
      </c>
      <c r="BE2133" s="205">
        <f t="shared" si="296"/>
        <v>0</v>
      </c>
      <c r="BF2133" s="175">
        <v>40135</v>
      </c>
      <c r="BG2133" s="175">
        <v>21774</v>
      </c>
      <c r="BH2133" s="175"/>
      <c r="BI2133" s="175"/>
      <c r="BJ2133" s="175"/>
      <c r="BK2133" s="175">
        <v>3390</v>
      </c>
      <c r="BL2133" s="175">
        <v>798</v>
      </c>
      <c r="BM2133" s="175">
        <v>7397</v>
      </c>
      <c r="BN2133" s="175">
        <v>4496</v>
      </c>
      <c r="BO2133" s="175">
        <v>2280</v>
      </c>
      <c r="BP2133" s="198">
        <f t="shared" si="297"/>
        <v>2280</v>
      </c>
    </row>
    <row r="2134" spans="1:68" s="116" customFormat="1" x14ac:dyDescent="0.15">
      <c r="A2134" s="117">
        <v>4538301001</v>
      </c>
      <c r="B2134" s="118" t="s">
        <v>3092</v>
      </c>
      <c r="C2134" s="118" t="s">
        <v>3060</v>
      </c>
      <c r="D2134" s="118" t="s">
        <v>3093</v>
      </c>
      <c r="E2134" s="118" t="s">
        <v>5313</v>
      </c>
      <c r="F2134" s="120">
        <v>8</v>
      </c>
      <c r="G2134" s="119">
        <v>234160</v>
      </c>
      <c r="H2134" s="119"/>
      <c r="I2134" s="120" t="s">
        <v>5820</v>
      </c>
      <c r="J2134" s="120">
        <v>1000</v>
      </c>
      <c r="K2134" s="120">
        <v>234160</v>
      </c>
      <c r="L2134" s="120">
        <v>0.64200000000000002</v>
      </c>
      <c r="M2134" s="121" t="s">
        <v>5657</v>
      </c>
      <c r="N2134" s="120">
        <v>1</v>
      </c>
      <c r="O2134" s="119">
        <v>160</v>
      </c>
      <c r="P2134" s="119"/>
      <c r="Q2134" s="119"/>
      <c r="R2134" s="120" t="s">
        <v>5658</v>
      </c>
      <c r="S2134" s="120">
        <v>0.21299999999999999</v>
      </c>
      <c r="T2134" s="120"/>
      <c r="U2134" s="120"/>
      <c r="V2134" s="172">
        <v>138</v>
      </c>
      <c r="W2134" s="172">
        <v>25.943999999999999</v>
      </c>
      <c r="X2134" s="172">
        <v>109.18559999999999</v>
      </c>
      <c r="Y2134" s="172"/>
      <c r="Z2134" s="172">
        <v>2.8704000000000001</v>
      </c>
      <c r="AA2134" s="123"/>
      <c r="AB2134" s="123"/>
      <c r="AC2134" s="123">
        <v>171.39</v>
      </c>
      <c r="AD2134" s="123"/>
      <c r="AE2134" s="123"/>
      <c r="AF2134" s="123"/>
      <c r="AG2134" s="214"/>
      <c r="AH2134" s="229" t="str">
        <f t="shared" si="292"/>
        <v>a3</v>
      </c>
      <c r="AI2134" s="122"/>
      <c r="AJ2134" s="122"/>
      <c r="AK2134" s="122"/>
      <c r="AL2134" s="122"/>
      <c r="AM2134" s="122"/>
      <c r="AN2134" s="173">
        <v>1.5</v>
      </c>
      <c r="AO2134" s="173"/>
      <c r="AP2134" s="173"/>
      <c r="AQ2134" s="173"/>
      <c r="AR2134" s="173"/>
      <c r="AS2134" s="173">
        <v>1</v>
      </c>
      <c r="AT2134" s="173"/>
      <c r="AU2134" s="173"/>
      <c r="AV2134" s="173"/>
      <c r="AW2134" s="173"/>
      <c r="AX2134" s="173"/>
      <c r="AY2134" s="173"/>
      <c r="AZ2134" s="211">
        <f t="shared" si="298"/>
        <v>2.5</v>
      </c>
      <c r="BA2134" s="211">
        <f t="shared" si="299"/>
        <v>0</v>
      </c>
      <c r="BB2134" s="205">
        <f t="shared" si="293"/>
        <v>16756</v>
      </c>
      <c r="BC2134" s="205">
        <f t="shared" si="294"/>
        <v>16756</v>
      </c>
      <c r="BD2134" s="205">
        <f t="shared" si="295"/>
        <v>0</v>
      </c>
      <c r="BE2134" s="205">
        <f t="shared" si="296"/>
        <v>0</v>
      </c>
      <c r="BF2134" s="175">
        <v>16756</v>
      </c>
      <c r="BG2134" s="175"/>
      <c r="BH2134" s="175">
        <v>8558</v>
      </c>
      <c r="BI2134" s="175"/>
      <c r="BJ2134" s="175"/>
      <c r="BK2134" s="175">
        <v>1506</v>
      </c>
      <c r="BL2134" s="175">
        <v>449</v>
      </c>
      <c r="BM2134" s="175">
        <v>2609</v>
      </c>
      <c r="BN2134" s="175">
        <v>1357</v>
      </c>
      <c r="BO2134" s="175">
        <v>2277</v>
      </c>
      <c r="BP2134" s="198">
        <f t="shared" si="297"/>
        <v>10835</v>
      </c>
    </row>
    <row r="2135" spans="1:68" s="116" customFormat="1" x14ac:dyDescent="0.15">
      <c r="A2135" s="117">
        <v>4540101001</v>
      </c>
      <c r="B2135" s="118" t="s">
        <v>3094</v>
      </c>
      <c r="C2135" s="118" t="s">
        <v>3060</v>
      </c>
      <c r="D2135" s="118" t="s">
        <v>3095</v>
      </c>
      <c r="E2135" s="118" t="s">
        <v>5314</v>
      </c>
      <c r="F2135" s="120">
        <v>17</v>
      </c>
      <c r="G2135" s="119">
        <v>693873</v>
      </c>
      <c r="H2135" s="119"/>
      <c r="I2135" s="120" t="s">
        <v>5820</v>
      </c>
      <c r="J2135" s="120">
        <v>3800</v>
      </c>
      <c r="K2135" s="120">
        <v>669539</v>
      </c>
      <c r="L2135" s="120">
        <v>0.48299999999999998</v>
      </c>
      <c r="M2135" s="121" t="s">
        <v>5657</v>
      </c>
      <c r="N2135" s="120">
        <v>1</v>
      </c>
      <c r="O2135" s="119">
        <v>258</v>
      </c>
      <c r="P2135" s="119"/>
      <c r="Q2135" s="119"/>
      <c r="R2135" s="120" t="s">
        <v>5658</v>
      </c>
      <c r="S2135" s="120">
        <v>0.7</v>
      </c>
      <c r="T2135" s="120"/>
      <c r="U2135" s="120"/>
      <c r="V2135" s="172">
        <v>481.2</v>
      </c>
      <c r="W2135" s="172">
        <v>60</v>
      </c>
      <c r="X2135" s="172">
        <v>290.8</v>
      </c>
      <c r="Y2135" s="172">
        <v>31.4</v>
      </c>
      <c r="Z2135" s="172">
        <v>99</v>
      </c>
      <c r="AA2135" s="123"/>
      <c r="AB2135" s="123"/>
      <c r="AC2135" s="123">
        <v>587</v>
      </c>
      <c r="AD2135" s="123"/>
      <c r="AE2135" s="123"/>
      <c r="AF2135" s="123"/>
      <c r="AG2135" s="214"/>
      <c r="AH2135" s="229" t="str">
        <f t="shared" si="292"/>
        <v>a3</v>
      </c>
      <c r="AI2135" s="122"/>
      <c r="AJ2135" s="122"/>
      <c r="AK2135" s="122"/>
      <c r="AL2135" s="122"/>
      <c r="AM2135" s="122"/>
      <c r="AN2135" s="173">
        <v>4</v>
      </c>
      <c r="AO2135" s="173"/>
      <c r="AP2135" s="173"/>
      <c r="AQ2135" s="173"/>
      <c r="AR2135" s="173"/>
      <c r="AS2135" s="173">
        <v>0.5</v>
      </c>
      <c r="AT2135" s="173">
        <v>0.5</v>
      </c>
      <c r="AU2135" s="173">
        <v>0.5</v>
      </c>
      <c r="AV2135" s="173">
        <v>0.5</v>
      </c>
      <c r="AW2135" s="173">
        <v>0.5</v>
      </c>
      <c r="AX2135" s="173">
        <v>0.5</v>
      </c>
      <c r="AY2135" s="173"/>
      <c r="AZ2135" s="211">
        <f t="shared" si="298"/>
        <v>4.5</v>
      </c>
      <c r="BA2135" s="211">
        <f t="shared" si="299"/>
        <v>2.5</v>
      </c>
      <c r="BB2135" s="205">
        <f t="shared" si="293"/>
        <v>66758</v>
      </c>
      <c r="BC2135" s="205">
        <f t="shared" si="294"/>
        <v>53302</v>
      </c>
      <c r="BD2135" s="205">
        <f t="shared" si="295"/>
        <v>19268</v>
      </c>
      <c r="BE2135" s="205">
        <f t="shared" si="296"/>
        <v>5812</v>
      </c>
      <c r="BF2135" s="175">
        <v>47490</v>
      </c>
      <c r="BG2135" s="175"/>
      <c r="BH2135" s="175">
        <v>19268</v>
      </c>
      <c r="BI2135" s="175">
        <v>13456</v>
      </c>
      <c r="BJ2135" s="175"/>
      <c r="BK2135" s="175">
        <v>6572</v>
      </c>
      <c r="BL2135" s="175">
        <v>2341</v>
      </c>
      <c r="BM2135" s="175">
        <v>8344</v>
      </c>
      <c r="BN2135" s="175">
        <v>3748</v>
      </c>
      <c r="BO2135" s="175">
        <v>13029</v>
      </c>
      <c r="BP2135" s="198">
        <f t="shared" si="297"/>
        <v>32297</v>
      </c>
    </row>
    <row r="2136" spans="1:68" s="116" customFormat="1" x14ac:dyDescent="0.15">
      <c r="A2136" s="117">
        <v>4540302001</v>
      </c>
      <c r="B2136" s="118" t="s">
        <v>3096</v>
      </c>
      <c r="C2136" s="118" t="s">
        <v>3060</v>
      </c>
      <c r="D2136" s="118" t="s">
        <v>3097</v>
      </c>
      <c r="E2136" s="118" t="s">
        <v>5315</v>
      </c>
      <c r="F2136" s="120">
        <v>12</v>
      </c>
      <c r="G2136" s="119"/>
      <c r="H2136" s="119"/>
      <c r="I2136" s="120" t="s">
        <v>5820</v>
      </c>
      <c r="J2136" s="120">
        <v>275</v>
      </c>
      <c r="K2136" s="120">
        <v>47511</v>
      </c>
      <c r="L2136" s="120">
        <v>0.47299999999999998</v>
      </c>
      <c r="M2136" s="121" t="s">
        <v>5657</v>
      </c>
      <c r="N2136" s="120">
        <v>1</v>
      </c>
      <c r="O2136" s="119">
        <v>86</v>
      </c>
      <c r="P2136" s="119">
        <v>13</v>
      </c>
      <c r="Q2136" s="119">
        <v>1.6</v>
      </c>
      <c r="R2136" s="120" t="s">
        <v>5658</v>
      </c>
      <c r="S2136" s="120">
        <v>0.1</v>
      </c>
      <c r="T2136" s="120"/>
      <c r="U2136" s="120"/>
      <c r="V2136" s="172">
        <v>58.5</v>
      </c>
      <c r="W2136" s="172"/>
      <c r="X2136" s="172">
        <v>56.7</v>
      </c>
      <c r="Y2136" s="172">
        <v>1.8</v>
      </c>
      <c r="Z2136" s="172"/>
      <c r="AA2136" s="123"/>
      <c r="AB2136" s="123"/>
      <c r="AC2136" s="123">
        <v>9</v>
      </c>
      <c r="AD2136" s="123"/>
      <c r="AE2136" s="123"/>
      <c r="AF2136" s="123"/>
      <c r="AG2136" s="214"/>
      <c r="AH2136" s="229" t="str">
        <f t="shared" si="292"/>
        <v>a3</v>
      </c>
      <c r="AI2136" s="122"/>
      <c r="AJ2136" s="122"/>
      <c r="AK2136" s="122"/>
      <c r="AL2136" s="122"/>
      <c r="AM2136" s="122"/>
      <c r="AN2136" s="173">
        <v>1</v>
      </c>
      <c r="AO2136" s="173" t="s">
        <v>3186</v>
      </c>
      <c r="AP2136" s="173" t="s">
        <v>3186</v>
      </c>
      <c r="AQ2136" s="173" t="s">
        <v>3186</v>
      </c>
      <c r="AR2136" s="173" t="s">
        <v>3186</v>
      </c>
      <c r="AS2136" s="173" t="s">
        <v>3186</v>
      </c>
      <c r="AT2136" s="173">
        <v>0.5</v>
      </c>
      <c r="AU2136" s="173">
        <v>0.5</v>
      </c>
      <c r="AV2136" s="173">
        <v>0.5</v>
      </c>
      <c r="AW2136" s="173">
        <v>0.5</v>
      </c>
      <c r="AX2136" s="173">
        <v>1</v>
      </c>
      <c r="AY2136" s="173"/>
      <c r="AZ2136" s="211">
        <f t="shared" si="298"/>
        <v>1</v>
      </c>
      <c r="BA2136" s="211">
        <f t="shared" si="299"/>
        <v>3</v>
      </c>
      <c r="BB2136" s="205">
        <f t="shared" si="293"/>
        <v>8273</v>
      </c>
      <c r="BC2136" s="205">
        <f t="shared" si="294"/>
        <v>8273</v>
      </c>
      <c r="BD2136" s="205">
        <f t="shared" si="295"/>
        <v>1848</v>
      </c>
      <c r="BE2136" s="205">
        <f t="shared" si="296"/>
        <v>1848</v>
      </c>
      <c r="BF2136" s="175">
        <v>6425</v>
      </c>
      <c r="BG2136" s="175"/>
      <c r="BH2136" s="175">
        <v>2500</v>
      </c>
      <c r="BI2136" s="175"/>
      <c r="BJ2136" s="175"/>
      <c r="BK2136" s="175">
        <v>754</v>
      </c>
      <c r="BL2136" s="175">
        <v>2518</v>
      </c>
      <c r="BM2136" s="175">
        <v>1480</v>
      </c>
      <c r="BN2136" s="175">
        <v>368</v>
      </c>
      <c r="BO2136" s="175">
        <v>653</v>
      </c>
      <c r="BP2136" s="198">
        <f t="shared" si="297"/>
        <v>3153</v>
      </c>
    </row>
    <row r="2137" spans="1:68" s="116" customFormat="1" x14ac:dyDescent="0.15">
      <c r="A2137" s="117">
        <v>4540402001</v>
      </c>
      <c r="B2137" s="118" t="s">
        <v>3098</v>
      </c>
      <c r="C2137" s="118" t="s">
        <v>3060</v>
      </c>
      <c r="D2137" s="118" t="s">
        <v>3099</v>
      </c>
      <c r="E2137" s="118" t="s">
        <v>5316</v>
      </c>
      <c r="F2137" s="120">
        <v>9</v>
      </c>
      <c r="G2137" s="119">
        <v>299839</v>
      </c>
      <c r="H2137" s="119"/>
      <c r="I2137" s="120" t="s">
        <v>5820</v>
      </c>
      <c r="J2137" s="120">
        <v>1850</v>
      </c>
      <c r="K2137" s="120">
        <v>299839</v>
      </c>
      <c r="L2137" s="120">
        <v>0.44400000000000001</v>
      </c>
      <c r="M2137" s="121" t="s">
        <v>5664</v>
      </c>
      <c r="N2137" s="120">
        <v>1</v>
      </c>
      <c r="O2137" s="119">
        <v>226.3</v>
      </c>
      <c r="P2137" s="119">
        <v>43</v>
      </c>
      <c r="Q2137" s="119">
        <v>4.8</v>
      </c>
      <c r="R2137" s="120"/>
      <c r="S2137" s="120"/>
      <c r="T2137" s="120"/>
      <c r="U2137" s="120" t="s">
        <v>5689</v>
      </c>
      <c r="V2137" s="172">
        <v>205.1</v>
      </c>
      <c r="W2137" s="172"/>
      <c r="X2137" s="172">
        <v>205.1</v>
      </c>
      <c r="Y2137" s="172"/>
      <c r="Z2137" s="172"/>
      <c r="AA2137" s="123"/>
      <c r="AB2137" s="123"/>
      <c r="AC2137" s="123"/>
      <c r="AD2137" s="123"/>
      <c r="AE2137" s="123"/>
      <c r="AF2137" s="123"/>
      <c r="AG2137" s="214"/>
      <c r="AH2137" s="229" t="str">
        <f t="shared" si="292"/>
        <v>a1</v>
      </c>
      <c r="AI2137" s="122"/>
      <c r="AJ2137" s="122"/>
      <c r="AK2137" s="122"/>
      <c r="AL2137" s="122"/>
      <c r="AM2137" s="122"/>
      <c r="AN2137" s="173" t="s">
        <v>3186</v>
      </c>
      <c r="AO2137" s="173" t="s">
        <v>3186</v>
      </c>
      <c r="AP2137" s="173" t="s">
        <v>3186</v>
      </c>
      <c r="AQ2137" s="173" t="s">
        <v>3186</v>
      </c>
      <c r="AR2137" s="173" t="s">
        <v>3186</v>
      </c>
      <c r="AS2137" s="173">
        <v>1</v>
      </c>
      <c r="AT2137" s="173" t="s">
        <v>3186</v>
      </c>
      <c r="AU2137" s="173" t="s">
        <v>3186</v>
      </c>
      <c r="AV2137" s="173" t="s">
        <v>3186</v>
      </c>
      <c r="AW2137" s="173" t="s">
        <v>3186</v>
      </c>
      <c r="AX2137" s="173" t="s">
        <v>3186</v>
      </c>
      <c r="AY2137" s="173" t="s">
        <v>3186</v>
      </c>
      <c r="AZ2137" s="211">
        <f t="shared" si="298"/>
        <v>1</v>
      </c>
      <c r="BA2137" s="211"/>
      <c r="BB2137" s="205">
        <f t="shared" si="293"/>
        <v>47025</v>
      </c>
      <c r="BC2137" s="205">
        <f t="shared" si="294"/>
        <v>36976</v>
      </c>
      <c r="BD2137" s="205">
        <f t="shared" si="295"/>
        <v>12049</v>
      </c>
      <c r="BE2137" s="205">
        <f t="shared" si="296"/>
        <v>2000</v>
      </c>
      <c r="BF2137" s="175">
        <v>34976</v>
      </c>
      <c r="BG2137" s="175">
        <v>5086</v>
      </c>
      <c r="BH2137" s="175">
        <v>12049</v>
      </c>
      <c r="BI2137" s="175">
        <v>8000</v>
      </c>
      <c r="BJ2137" s="175">
        <v>2049</v>
      </c>
      <c r="BK2137" s="175">
        <v>10354</v>
      </c>
      <c r="BL2137" s="175">
        <v>2522</v>
      </c>
      <c r="BM2137" s="175">
        <v>2896</v>
      </c>
      <c r="BN2137" s="175">
        <v>43</v>
      </c>
      <c r="BO2137" s="175">
        <v>4026</v>
      </c>
      <c r="BP2137" s="198">
        <f t="shared" si="297"/>
        <v>16075</v>
      </c>
    </row>
    <row r="2138" spans="1:68" s="116" customFormat="1" x14ac:dyDescent="0.15">
      <c r="A2138" s="117">
        <v>4540501001</v>
      </c>
      <c r="B2138" s="118" t="s">
        <v>3100</v>
      </c>
      <c r="C2138" s="118" t="s">
        <v>3060</v>
      </c>
      <c r="D2138" s="118" t="s">
        <v>3101</v>
      </c>
      <c r="E2138" s="118" t="s">
        <v>5317</v>
      </c>
      <c r="F2138" s="120">
        <v>9</v>
      </c>
      <c r="G2138" s="119">
        <v>356945</v>
      </c>
      <c r="H2138" s="119"/>
      <c r="I2138" s="120" t="s">
        <v>5820</v>
      </c>
      <c r="J2138" s="120">
        <v>2000</v>
      </c>
      <c r="K2138" s="120">
        <v>356945</v>
      </c>
      <c r="L2138" s="120">
        <v>0.48899999999999999</v>
      </c>
      <c r="M2138" s="121" t="s">
        <v>5657</v>
      </c>
      <c r="N2138" s="120">
        <v>1</v>
      </c>
      <c r="O2138" s="119">
        <v>259</v>
      </c>
      <c r="P2138" s="119"/>
      <c r="Q2138" s="119"/>
      <c r="R2138" s="120" t="s">
        <v>5658</v>
      </c>
      <c r="S2138" s="120">
        <v>0.1</v>
      </c>
      <c r="T2138" s="120"/>
      <c r="U2138" s="120" t="s">
        <v>3186</v>
      </c>
      <c r="V2138" s="172">
        <v>161.5</v>
      </c>
      <c r="W2138" s="172"/>
      <c r="X2138" s="172"/>
      <c r="Y2138" s="172"/>
      <c r="Z2138" s="172">
        <v>161.5</v>
      </c>
      <c r="AA2138" s="123"/>
      <c r="AB2138" s="123"/>
      <c r="AC2138" s="123">
        <v>285</v>
      </c>
      <c r="AD2138" s="123"/>
      <c r="AE2138" s="123"/>
      <c r="AF2138" s="123"/>
      <c r="AG2138" s="214"/>
      <c r="AH2138" s="229" t="str">
        <f t="shared" si="292"/>
        <v>a3</v>
      </c>
      <c r="AI2138" s="122"/>
      <c r="AJ2138" s="122"/>
      <c r="AK2138" s="122"/>
      <c r="AL2138" s="122"/>
      <c r="AM2138" s="122"/>
      <c r="AN2138" s="173">
        <v>2</v>
      </c>
      <c r="AO2138" s="173" t="s">
        <v>3186</v>
      </c>
      <c r="AP2138" s="173" t="s">
        <v>3186</v>
      </c>
      <c r="AQ2138" s="173" t="s">
        <v>3186</v>
      </c>
      <c r="AR2138" s="173" t="s">
        <v>3186</v>
      </c>
      <c r="AS2138" s="173"/>
      <c r="AT2138" s="173"/>
      <c r="AU2138" s="173"/>
      <c r="AV2138" s="173"/>
      <c r="AW2138" s="173"/>
      <c r="AX2138" s="173"/>
      <c r="AY2138" s="173"/>
      <c r="AZ2138" s="211">
        <f t="shared" si="298"/>
        <v>2</v>
      </c>
      <c r="BA2138" s="211">
        <f t="shared" si="299"/>
        <v>0</v>
      </c>
      <c r="BB2138" s="205">
        <f t="shared" si="293"/>
        <v>36570</v>
      </c>
      <c r="BC2138" s="205">
        <f t="shared" si="294"/>
        <v>22111</v>
      </c>
      <c r="BD2138" s="205">
        <f t="shared" si="295"/>
        <v>14459</v>
      </c>
      <c r="BE2138" s="205">
        <f t="shared" si="296"/>
        <v>0</v>
      </c>
      <c r="BF2138" s="175">
        <v>22111</v>
      </c>
      <c r="BG2138" s="175"/>
      <c r="BH2138" s="175">
        <v>14459</v>
      </c>
      <c r="BI2138" s="175">
        <v>14459</v>
      </c>
      <c r="BJ2138" s="175"/>
      <c r="BK2138" s="175">
        <v>2021</v>
      </c>
      <c r="BL2138" s="175">
        <v>368</v>
      </c>
      <c r="BM2138" s="175">
        <v>2636</v>
      </c>
      <c r="BN2138" s="175">
        <v>1503</v>
      </c>
      <c r="BO2138" s="175">
        <v>1124</v>
      </c>
      <c r="BP2138" s="198">
        <f t="shared" si="297"/>
        <v>15583</v>
      </c>
    </row>
    <row r="2139" spans="1:68" s="116" customFormat="1" x14ac:dyDescent="0.15">
      <c r="A2139" s="117">
        <v>4542902001</v>
      </c>
      <c r="B2139" s="118" t="s">
        <v>3102</v>
      </c>
      <c r="C2139" s="118" t="s">
        <v>3060</v>
      </c>
      <c r="D2139" s="118" t="s">
        <v>3103</v>
      </c>
      <c r="E2139" s="118" t="s">
        <v>5318</v>
      </c>
      <c r="F2139" s="120">
        <v>10</v>
      </c>
      <c r="G2139" s="119">
        <v>15495</v>
      </c>
      <c r="H2139" s="119"/>
      <c r="I2139" s="120" t="s">
        <v>5820</v>
      </c>
      <c r="J2139" s="120">
        <v>150</v>
      </c>
      <c r="K2139" s="120">
        <v>15495</v>
      </c>
      <c r="L2139" s="120">
        <v>0.28299999999999997</v>
      </c>
      <c r="M2139" s="121" t="s">
        <v>5677</v>
      </c>
      <c r="N2139" s="120">
        <v>2</v>
      </c>
      <c r="O2139" s="119"/>
      <c r="P2139" s="119"/>
      <c r="Q2139" s="119"/>
      <c r="R2139" s="120"/>
      <c r="S2139" s="120"/>
      <c r="T2139" s="120"/>
      <c r="U2139" s="120" t="s">
        <v>3186</v>
      </c>
      <c r="V2139" s="172">
        <v>31.8</v>
      </c>
      <c r="W2139" s="172"/>
      <c r="X2139" s="172">
        <v>31.8</v>
      </c>
      <c r="Y2139" s="172"/>
      <c r="Z2139" s="172"/>
      <c r="AA2139" s="123"/>
      <c r="AB2139" s="123"/>
      <c r="AC2139" s="123"/>
      <c r="AD2139" s="123"/>
      <c r="AE2139" s="123"/>
      <c r="AF2139" s="123"/>
      <c r="AG2139" s="214"/>
      <c r="AH2139" s="229" t="str">
        <f t="shared" si="292"/>
        <v>b1</v>
      </c>
      <c r="AI2139" s="122"/>
      <c r="AJ2139" s="122"/>
      <c r="AK2139" s="122"/>
      <c r="AL2139" s="122"/>
      <c r="AM2139" s="122"/>
      <c r="AN2139" s="173">
        <v>3</v>
      </c>
      <c r="AO2139" s="173">
        <v>1</v>
      </c>
      <c r="AP2139" s="173">
        <v>1</v>
      </c>
      <c r="AQ2139" s="173">
        <v>1</v>
      </c>
      <c r="AR2139" s="173"/>
      <c r="AS2139" s="173">
        <v>2</v>
      </c>
      <c r="AT2139" s="173">
        <v>0.5</v>
      </c>
      <c r="AU2139" s="173">
        <v>0.5</v>
      </c>
      <c r="AV2139" s="173">
        <v>0.5</v>
      </c>
      <c r="AW2139" s="173">
        <v>0.5</v>
      </c>
      <c r="AX2139" s="173"/>
      <c r="AY2139" s="173"/>
      <c r="AZ2139" s="211">
        <f t="shared" si="298"/>
        <v>8</v>
      </c>
      <c r="BA2139" s="211">
        <f t="shared" si="299"/>
        <v>2</v>
      </c>
      <c r="BB2139" s="205">
        <f t="shared" si="293"/>
        <v>25943</v>
      </c>
      <c r="BC2139" s="205">
        <f t="shared" si="294"/>
        <v>23462</v>
      </c>
      <c r="BD2139" s="205">
        <f t="shared" si="295"/>
        <v>2481</v>
      </c>
      <c r="BE2139" s="205">
        <f t="shared" si="296"/>
        <v>0</v>
      </c>
      <c r="BF2139" s="175">
        <v>23462</v>
      </c>
      <c r="BG2139" s="175"/>
      <c r="BH2139" s="175">
        <v>2481</v>
      </c>
      <c r="BI2139" s="175">
        <v>2481</v>
      </c>
      <c r="BJ2139" s="175"/>
      <c r="BK2139" s="175">
        <v>970</v>
      </c>
      <c r="BL2139" s="175">
        <v>2302</v>
      </c>
      <c r="BM2139" s="175">
        <v>842</v>
      </c>
      <c r="BN2139" s="175">
        <v>359</v>
      </c>
      <c r="BO2139" s="175">
        <v>16508</v>
      </c>
      <c r="BP2139" s="198">
        <f t="shared" si="297"/>
        <v>18989</v>
      </c>
    </row>
    <row r="2140" spans="1:68" s="116" customFormat="1" x14ac:dyDescent="0.15">
      <c r="A2140" s="117">
        <v>4544101001</v>
      </c>
      <c r="B2140" s="118" t="s">
        <v>3104</v>
      </c>
      <c r="C2140" s="118" t="s">
        <v>3060</v>
      </c>
      <c r="D2140" s="118" t="s">
        <v>3105</v>
      </c>
      <c r="E2140" s="118" t="s">
        <v>5319</v>
      </c>
      <c r="F2140" s="120">
        <v>11</v>
      </c>
      <c r="G2140" s="119"/>
      <c r="H2140" s="119"/>
      <c r="I2140" s="120" t="s">
        <v>5820</v>
      </c>
      <c r="J2140" s="120">
        <v>2000</v>
      </c>
      <c r="K2140" s="120">
        <v>408272</v>
      </c>
      <c r="L2140" s="120">
        <v>0.55900000000000005</v>
      </c>
      <c r="M2140" s="121" t="s">
        <v>5657</v>
      </c>
      <c r="N2140" s="120">
        <v>1</v>
      </c>
      <c r="O2140" s="119">
        <v>178</v>
      </c>
      <c r="P2140" s="119">
        <v>32.5</v>
      </c>
      <c r="Q2140" s="119">
        <v>3.8</v>
      </c>
      <c r="R2140" s="120" t="s">
        <v>5660</v>
      </c>
      <c r="S2140" s="120">
        <v>0.3</v>
      </c>
      <c r="T2140" s="120"/>
      <c r="U2140" s="120" t="s">
        <v>3186</v>
      </c>
      <c r="V2140" s="172">
        <v>241</v>
      </c>
      <c r="W2140" s="172"/>
      <c r="X2140" s="172">
        <v>207</v>
      </c>
      <c r="Y2140" s="172"/>
      <c r="Z2140" s="172">
        <v>34</v>
      </c>
      <c r="AA2140" s="123"/>
      <c r="AB2140" s="123"/>
      <c r="AC2140" s="123">
        <v>376.9</v>
      </c>
      <c r="AD2140" s="123"/>
      <c r="AE2140" s="123"/>
      <c r="AF2140" s="123"/>
      <c r="AG2140" s="214"/>
      <c r="AH2140" s="229" t="str">
        <f t="shared" si="292"/>
        <v>a3</v>
      </c>
      <c r="AI2140" s="122"/>
      <c r="AJ2140" s="122"/>
      <c r="AK2140" s="122"/>
      <c r="AL2140" s="122"/>
      <c r="AM2140" s="122"/>
      <c r="AN2140" s="173"/>
      <c r="AO2140" s="173"/>
      <c r="AP2140" s="173"/>
      <c r="AQ2140" s="173"/>
      <c r="AR2140" s="173"/>
      <c r="AS2140" s="173">
        <v>0.5</v>
      </c>
      <c r="AT2140" s="173">
        <v>0.5</v>
      </c>
      <c r="AU2140" s="173">
        <v>0.5</v>
      </c>
      <c r="AV2140" s="173" t="s">
        <v>3186</v>
      </c>
      <c r="AW2140" s="173" t="s">
        <v>3186</v>
      </c>
      <c r="AX2140" s="173">
        <v>0.5</v>
      </c>
      <c r="AY2140" s="173" t="s">
        <v>3186</v>
      </c>
      <c r="AZ2140" s="211">
        <f t="shared" si="298"/>
        <v>0.5</v>
      </c>
      <c r="BA2140" s="211">
        <f t="shared" si="299"/>
        <v>1.5</v>
      </c>
      <c r="BB2140" s="205">
        <f t="shared" si="293"/>
        <v>26218</v>
      </c>
      <c r="BC2140" s="205">
        <f t="shared" si="294"/>
        <v>26218</v>
      </c>
      <c r="BD2140" s="205">
        <f t="shared" si="295"/>
        <v>0</v>
      </c>
      <c r="BE2140" s="205">
        <f t="shared" si="296"/>
        <v>0</v>
      </c>
      <c r="BF2140" s="175">
        <v>26218</v>
      </c>
      <c r="BG2140" s="175"/>
      <c r="BH2140" s="175">
        <v>11340</v>
      </c>
      <c r="BI2140" s="175"/>
      <c r="BJ2140" s="175"/>
      <c r="BK2140" s="175">
        <v>6345</v>
      </c>
      <c r="BL2140" s="175">
        <v>55</v>
      </c>
      <c r="BM2140" s="175">
        <v>4089</v>
      </c>
      <c r="BN2140" s="175">
        <v>2902</v>
      </c>
      <c r="BO2140" s="175">
        <v>1487</v>
      </c>
      <c r="BP2140" s="198">
        <f t="shared" si="297"/>
        <v>12827</v>
      </c>
    </row>
    <row r="2141" spans="1:68" s="116" customFormat="1" x14ac:dyDescent="0.15">
      <c r="A2141" s="117">
        <v>4620101001</v>
      </c>
      <c r="B2141" s="118" t="s">
        <v>3106</v>
      </c>
      <c r="C2141" s="118" t="s">
        <v>3107</v>
      </c>
      <c r="D2141" s="118" t="s">
        <v>3108</v>
      </c>
      <c r="E2141" s="118" t="s">
        <v>5320</v>
      </c>
      <c r="F2141" s="120">
        <v>58</v>
      </c>
      <c r="G2141" s="119">
        <v>3886272</v>
      </c>
      <c r="H2141" s="119"/>
      <c r="I2141" s="120" t="s">
        <v>5820</v>
      </c>
      <c r="J2141" s="120">
        <v>19000</v>
      </c>
      <c r="K2141" s="120">
        <v>3886272</v>
      </c>
      <c r="L2141" s="120">
        <v>0.56000000000000005</v>
      </c>
      <c r="M2141" s="121" t="s">
        <v>5670</v>
      </c>
      <c r="N2141" s="120">
        <v>2</v>
      </c>
      <c r="O2141" s="119">
        <v>230</v>
      </c>
      <c r="P2141" s="119">
        <v>30.6</v>
      </c>
      <c r="Q2141" s="119">
        <v>3.53</v>
      </c>
      <c r="R2141" s="120" t="s">
        <v>5655</v>
      </c>
      <c r="S2141" s="120">
        <v>103.6</v>
      </c>
      <c r="T2141" s="120"/>
      <c r="U2141" s="120" t="s">
        <v>3186</v>
      </c>
      <c r="V2141" s="172">
        <v>3442</v>
      </c>
      <c r="W2141" s="172">
        <v>251</v>
      </c>
      <c r="X2141" s="172">
        <v>2399</v>
      </c>
      <c r="Y2141" s="172"/>
      <c r="Z2141" s="172">
        <v>792</v>
      </c>
      <c r="AA2141" s="123"/>
      <c r="AB2141" s="123"/>
      <c r="AC2141" s="123"/>
      <c r="AD2141" s="123"/>
      <c r="AE2141" s="123"/>
      <c r="AF2141" s="123"/>
      <c r="AG2141" s="214"/>
      <c r="AH2141" s="229" t="str">
        <f t="shared" si="292"/>
        <v>b1</v>
      </c>
      <c r="AI2141" s="122"/>
      <c r="AJ2141" s="122"/>
      <c r="AK2141" s="122"/>
      <c r="AL2141" s="122"/>
      <c r="AM2141" s="122"/>
      <c r="AN2141" s="173"/>
      <c r="AO2141" s="173">
        <v>2</v>
      </c>
      <c r="AP2141" s="173"/>
      <c r="AQ2141" s="173">
        <v>1</v>
      </c>
      <c r="AR2141" s="173"/>
      <c r="AS2141" s="173">
        <v>1</v>
      </c>
      <c r="AT2141" s="173">
        <v>2</v>
      </c>
      <c r="AU2141" s="173">
        <v>9</v>
      </c>
      <c r="AV2141" s="173"/>
      <c r="AW2141" s="173"/>
      <c r="AX2141" s="173">
        <v>1</v>
      </c>
      <c r="AY2141" s="173">
        <v>7</v>
      </c>
      <c r="AZ2141" s="211">
        <f t="shared" si="298"/>
        <v>4</v>
      </c>
      <c r="BA2141" s="211">
        <f t="shared" si="299"/>
        <v>19</v>
      </c>
      <c r="BB2141" s="205">
        <f t="shared" si="293"/>
        <v>345636</v>
      </c>
      <c r="BC2141" s="205">
        <f t="shared" si="294"/>
        <v>306581</v>
      </c>
      <c r="BD2141" s="205">
        <f t="shared" si="295"/>
        <v>40688</v>
      </c>
      <c r="BE2141" s="205">
        <f t="shared" si="296"/>
        <v>1633</v>
      </c>
      <c r="BF2141" s="175">
        <v>304948</v>
      </c>
      <c r="BG2141" s="175">
        <v>28810</v>
      </c>
      <c r="BH2141" s="175">
        <v>68040</v>
      </c>
      <c r="BI2141" s="175">
        <v>39055</v>
      </c>
      <c r="BJ2141" s="175"/>
      <c r="BK2141" s="175">
        <v>16351</v>
      </c>
      <c r="BL2141" s="175">
        <v>43503</v>
      </c>
      <c r="BM2141" s="175">
        <v>54471</v>
      </c>
      <c r="BN2141" s="175">
        <v>9449</v>
      </c>
      <c r="BO2141" s="175">
        <v>85957</v>
      </c>
      <c r="BP2141" s="198">
        <f t="shared" si="297"/>
        <v>153997</v>
      </c>
    </row>
    <row r="2142" spans="1:68" s="116" customFormat="1" x14ac:dyDescent="0.15">
      <c r="A2142" s="117">
        <v>4620101002</v>
      </c>
      <c r="B2142" s="118" t="s">
        <v>3109</v>
      </c>
      <c r="C2142" s="118" t="s">
        <v>3107</v>
      </c>
      <c r="D2142" s="118" t="s">
        <v>3108</v>
      </c>
      <c r="E2142" s="118" t="s">
        <v>5321</v>
      </c>
      <c r="F2142" s="120">
        <v>34</v>
      </c>
      <c r="G2142" s="119">
        <v>44320050</v>
      </c>
      <c r="H2142" s="119"/>
      <c r="I2142" s="120" t="s">
        <v>5820</v>
      </c>
      <c r="J2142" s="120">
        <v>149600</v>
      </c>
      <c r="K2142" s="120">
        <v>44320050</v>
      </c>
      <c r="L2142" s="120">
        <v>0.81200000000000006</v>
      </c>
      <c r="M2142" s="121" t="s">
        <v>5654</v>
      </c>
      <c r="N2142" s="120">
        <v>1</v>
      </c>
      <c r="O2142" s="119">
        <v>219</v>
      </c>
      <c r="P2142" s="119">
        <v>31.3</v>
      </c>
      <c r="Q2142" s="119">
        <v>3.77</v>
      </c>
      <c r="R2142" s="120" t="s">
        <v>5655</v>
      </c>
      <c r="S2142" s="120">
        <v>459</v>
      </c>
      <c r="T2142" s="120"/>
      <c r="U2142" s="120" t="s">
        <v>3186</v>
      </c>
      <c r="V2142" s="172">
        <v>19524</v>
      </c>
      <c r="W2142" s="172">
        <v>2224</v>
      </c>
      <c r="X2142" s="172">
        <v>10797</v>
      </c>
      <c r="Y2142" s="172">
        <v>1706</v>
      </c>
      <c r="Z2142" s="172">
        <v>4797</v>
      </c>
      <c r="AA2142" s="123">
        <v>311055</v>
      </c>
      <c r="AB2142" s="123"/>
      <c r="AC2142" s="123">
        <v>35269</v>
      </c>
      <c r="AD2142" s="123"/>
      <c r="AE2142" s="123"/>
      <c r="AF2142" s="123"/>
      <c r="AG2142" s="214"/>
      <c r="AH2142" s="229" t="str">
        <f t="shared" si="292"/>
        <v>a3</v>
      </c>
      <c r="AI2142" s="122"/>
      <c r="AJ2142" s="122"/>
      <c r="AK2142" s="122"/>
      <c r="AL2142" s="122"/>
      <c r="AM2142" s="122"/>
      <c r="AN2142" s="173">
        <v>3</v>
      </c>
      <c r="AO2142" s="173">
        <v>22</v>
      </c>
      <c r="AP2142" s="173">
        <v>3</v>
      </c>
      <c r="AQ2142" s="173">
        <v>7.7</v>
      </c>
      <c r="AR2142" s="173"/>
      <c r="AS2142" s="173"/>
      <c r="AT2142" s="173"/>
      <c r="AU2142" s="173"/>
      <c r="AV2142" s="173">
        <v>3</v>
      </c>
      <c r="AW2142" s="173">
        <v>5</v>
      </c>
      <c r="AX2142" s="173"/>
      <c r="AY2142" s="173">
        <v>11.5</v>
      </c>
      <c r="AZ2142" s="211">
        <f t="shared" si="298"/>
        <v>35.700000000000003</v>
      </c>
      <c r="BA2142" s="211">
        <f t="shared" si="299"/>
        <v>19.5</v>
      </c>
      <c r="BB2142" s="205">
        <f t="shared" si="293"/>
        <v>2164320</v>
      </c>
      <c r="BC2142" s="205">
        <f t="shared" si="294"/>
        <v>2138890</v>
      </c>
      <c r="BD2142" s="205">
        <f t="shared" si="295"/>
        <v>26430</v>
      </c>
      <c r="BE2142" s="205">
        <f t="shared" si="296"/>
        <v>1000</v>
      </c>
      <c r="BF2142" s="175">
        <v>2137890</v>
      </c>
      <c r="BG2142" s="175">
        <v>225238</v>
      </c>
      <c r="BH2142" s="175">
        <v>43801</v>
      </c>
      <c r="BI2142" s="175">
        <v>25430</v>
      </c>
      <c r="BJ2142" s="175"/>
      <c r="BK2142" s="175">
        <v>190672</v>
      </c>
      <c r="BL2142" s="175">
        <v>267036</v>
      </c>
      <c r="BM2142" s="175">
        <v>237430</v>
      </c>
      <c r="BN2142" s="175">
        <v>256031</v>
      </c>
      <c r="BO2142" s="175">
        <v>918682</v>
      </c>
      <c r="BP2142" s="198">
        <f t="shared" si="297"/>
        <v>962483</v>
      </c>
    </row>
    <row r="2143" spans="1:68" s="116" customFormat="1" x14ac:dyDescent="0.15">
      <c r="A2143" s="117">
        <v>4620101003</v>
      </c>
      <c r="B2143" s="118" t="s">
        <v>3110</v>
      </c>
      <c r="C2143" s="118" t="s">
        <v>3107</v>
      </c>
      <c r="D2143" s="118" t="s">
        <v>3108</v>
      </c>
      <c r="E2143" s="118" t="s">
        <v>5322</v>
      </c>
      <c r="F2143" s="120">
        <v>39</v>
      </c>
      <c r="G2143" s="119">
        <v>523767</v>
      </c>
      <c r="H2143" s="119"/>
      <c r="I2143" s="120" t="s">
        <v>5820</v>
      </c>
      <c r="J2143" s="120">
        <v>9600</v>
      </c>
      <c r="K2143" s="120">
        <v>523767</v>
      </c>
      <c r="L2143" s="120">
        <v>0.14899999999999999</v>
      </c>
      <c r="M2143" s="121" t="s">
        <v>5654</v>
      </c>
      <c r="N2143" s="120">
        <v>1</v>
      </c>
      <c r="O2143" s="119">
        <v>211</v>
      </c>
      <c r="P2143" s="119">
        <v>32.4</v>
      </c>
      <c r="Q2143" s="119">
        <v>3.55</v>
      </c>
      <c r="R2143" s="120" t="s">
        <v>5655</v>
      </c>
      <c r="S2143" s="120">
        <v>13</v>
      </c>
      <c r="T2143" s="120"/>
      <c r="U2143" s="120" t="s">
        <v>3186</v>
      </c>
      <c r="V2143" s="172">
        <v>344</v>
      </c>
      <c r="W2143" s="172">
        <v>71</v>
      </c>
      <c r="X2143" s="172">
        <v>241</v>
      </c>
      <c r="Y2143" s="172"/>
      <c r="Z2143" s="172">
        <v>32</v>
      </c>
      <c r="AA2143" s="123"/>
      <c r="AB2143" s="123"/>
      <c r="AC2143" s="123"/>
      <c r="AD2143" s="123"/>
      <c r="AE2143" s="123"/>
      <c r="AF2143" s="123"/>
      <c r="AG2143" s="214"/>
      <c r="AH2143" s="229" t="str">
        <f t="shared" si="292"/>
        <v>a1</v>
      </c>
      <c r="AI2143" s="122"/>
      <c r="AJ2143" s="122"/>
      <c r="AK2143" s="122"/>
      <c r="AL2143" s="122"/>
      <c r="AM2143" s="122"/>
      <c r="AN2143" s="173"/>
      <c r="AO2143" s="173">
        <v>3</v>
      </c>
      <c r="AP2143" s="173"/>
      <c r="AQ2143" s="173">
        <v>0.5</v>
      </c>
      <c r="AR2143" s="173"/>
      <c r="AS2143" s="173"/>
      <c r="AT2143" s="173"/>
      <c r="AU2143" s="173"/>
      <c r="AV2143" s="173"/>
      <c r="AW2143" s="173"/>
      <c r="AX2143" s="173"/>
      <c r="AY2143" s="173">
        <v>1</v>
      </c>
      <c r="AZ2143" s="211">
        <f t="shared" si="298"/>
        <v>3.5</v>
      </c>
      <c r="BA2143" s="211">
        <f t="shared" si="299"/>
        <v>1</v>
      </c>
      <c r="BB2143" s="205">
        <f t="shared" si="293"/>
        <v>44146</v>
      </c>
      <c r="BC2143" s="205">
        <f t="shared" si="294"/>
        <v>44146</v>
      </c>
      <c r="BD2143" s="205">
        <f t="shared" si="295"/>
        <v>0</v>
      </c>
      <c r="BE2143" s="205">
        <f t="shared" si="296"/>
        <v>0</v>
      </c>
      <c r="BF2143" s="175">
        <v>44146</v>
      </c>
      <c r="BG2143" s="175">
        <v>25209</v>
      </c>
      <c r="BH2143" s="175"/>
      <c r="BI2143" s="175"/>
      <c r="BJ2143" s="175"/>
      <c r="BK2143" s="175">
        <v>2132</v>
      </c>
      <c r="BL2143" s="175">
        <v>2625</v>
      </c>
      <c r="BM2143" s="175">
        <v>6818</v>
      </c>
      <c r="BN2143" s="175">
        <v>739</v>
      </c>
      <c r="BO2143" s="175">
        <v>6623</v>
      </c>
      <c r="BP2143" s="198">
        <f t="shared" si="297"/>
        <v>6623</v>
      </c>
    </row>
    <row r="2144" spans="1:68" s="116" customFormat="1" x14ac:dyDescent="0.15">
      <c r="A2144" s="117">
        <v>4620101005</v>
      </c>
      <c r="B2144" s="118" t="s">
        <v>3111</v>
      </c>
      <c r="C2144" s="118" t="s">
        <v>3107</v>
      </c>
      <c r="D2144" s="118" t="s">
        <v>3108</v>
      </c>
      <c r="E2144" s="118" t="s">
        <v>5323</v>
      </c>
      <c r="F2144" s="120">
        <v>13</v>
      </c>
      <c r="G2144" s="119">
        <v>10946507</v>
      </c>
      <c r="H2144" s="119"/>
      <c r="I2144" s="120" t="s">
        <v>5820</v>
      </c>
      <c r="J2144" s="120">
        <v>38000</v>
      </c>
      <c r="K2144" s="120">
        <v>10946507</v>
      </c>
      <c r="L2144" s="120">
        <v>0.78900000000000003</v>
      </c>
      <c r="M2144" s="121" t="s">
        <v>5654</v>
      </c>
      <c r="N2144" s="120">
        <v>1</v>
      </c>
      <c r="O2144" s="119">
        <v>216</v>
      </c>
      <c r="P2144" s="119">
        <v>31.4</v>
      </c>
      <c r="Q2144" s="119">
        <v>3.8</v>
      </c>
      <c r="R2144" s="120" t="s">
        <v>5655</v>
      </c>
      <c r="S2144" s="120">
        <v>153</v>
      </c>
      <c r="T2144" s="120"/>
      <c r="U2144" s="120" t="s">
        <v>3186</v>
      </c>
      <c r="V2144" s="172">
        <v>4285</v>
      </c>
      <c r="W2144" s="172">
        <v>814</v>
      </c>
      <c r="X2144" s="172">
        <v>2871</v>
      </c>
      <c r="Y2144" s="172">
        <v>514</v>
      </c>
      <c r="Z2144" s="172">
        <v>86</v>
      </c>
      <c r="AA2144" s="123">
        <v>23333</v>
      </c>
      <c r="AB2144" s="123"/>
      <c r="AC2144" s="123"/>
      <c r="AD2144" s="123"/>
      <c r="AE2144" s="123"/>
      <c r="AF2144" s="123"/>
      <c r="AG2144" s="214"/>
      <c r="AH2144" s="229" t="str">
        <f t="shared" si="292"/>
        <v>a2</v>
      </c>
      <c r="AI2144" s="122"/>
      <c r="AJ2144" s="122"/>
      <c r="AK2144" s="122"/>
      <c r="AL2144" s="122"/>
      <c r="AM2144" s="122"/>
      <c r="AN2144" s="173">
        <v>1</v>
      </c>
      <c r="AO2144" s="173">
        <v>2.5</v>
      </c>
      <c r="AP2144" s="173">
        <v>1</v>
      </c>
      <c r="AQ2144" s="173">
        <v>1</v>
      </c>
      <c r="AR2144" s="173"/>
      <c r="AS2144" s="173">
        <v>1</v>
      </c>
      <c r="AT2144" s="173">
        <v>1</v>
      </c>
      <c r="AU2144" s="173">
        <v>7</v>
      </c>
      <c r="AV2144" s="173">
        <v>1</v>
      </c>
      <c r="AW2144" s="173">
        <v>2</v>
      </c>
      <c r="AX2144" s="173">
        <v>1</v>
      </c>
      <c r="AY2144" s="173"/>
      <c r="AZ2144" s="211">
        <f t="shared" si="298"/>
        <v>6.5</v>
      </c>
      <c r="BA2144" s="211">
        <f t="shared" si="299"/>
        <v>12</v>
      </c>
      <c r="BB2144" s="205">
        <f t="shared" si="293"/>
        <v>463880</v>
      </c>
      <c r="BC2144" s="205">
        <f t="shared" si="294"/>
        <v>392265</v>
      </c>
      <c r="BD2144" s="205">
        <f t="shared" si="295"/>
        <v>74426</v>
      </c>
      <c r="BE2144" s="205">
        <f t="shared" si="296"/>
        <v>2811</v>
      </c>
      <c r="BF2144" s="175">
        <v>389454</v>
      </c>
      <c r="BG2144" s="175">
        <v>34313</v>
      </c>
      <c r="BH2144" s="175">
        <v>122165</v>
      </c>
      <c r="BI2144" s="175">
        <v>71615</v>
      </c>
      <c r="BJ2144" s="175"/>
      <c r="BK2144" s="175">
        <v>45894</v>
      </c>
      <c r="BL2144" s="175">
        <v>55882</v>
      </c>
      <c r="BM2144" s="175">
        <v>56378</v>
      </c>
      <c r="BN2144" s="175">
        <v>12066</v>
      </c>
      <c r="BO2144" s="175">
        <v>65567</v>
      </c>
      <c r="BP2144" s="198">
        <f t="shared" si="297"/>
        <v>187732</v>
      </c>
    </row>
    <row r="2145" spans="1:68" s="116" customFormat="1" x14ac:dyDescent="0.15">
      <c r="A2145" s="117">
        <v>4620101006</v>
      </c>
      <c r="B2145" s="118" t="s">
        <v>3112</v>
      </c>
      <c r="C2145" s="118" t="s">
        <v>3107</v>
      </c>
      <c r="D2145" s="118" t="s">
        <v>3108</v>
      </c>
      <c r="E2145" s="118" t="s">
        <v>5324</v>
      </c>
      <c r="F2145" s="120">
        <v>25</v>
      </c>
      <c r="G2145" s="119">
        <v>1968074</v>
      </c>
      <c r="H2145" s="119"/>
      <c r="I2145" s="120" t="s">
        <v>5820</v>
      </c>
      <c r="J2145" s="120">
        <v>12000</v>
      </c>
      <c r="K2145" s="120">
        <v>1968074</v>
      </c>
      <c r="L2145" s="120">
        <v>0.44900000000000001</v>
      </c>
      <c r="M2145" s="121" t="s">
        <v>5670</v>
      </c>
      <c r="N2145" s="120">
        <v>2</v>
      </c>
      <c r="O2145" s="119">
        <v>226</v>
      </c>
      <c r="P2145" s="119">
        <v>39.299999999999997</v>
      </c>
      <c r="Q2145" s="119">
        <v>5.77</v>
      </c>
      <c r="R2145" s="120" t="s">
        <v>5655</v>
      </c>
      <c r="S2145" s="120">
        <v>29</v>
      </c>
      <c r="T2145" s="120"/>
      <c r="U2145" s="120" t="s">
        <v>3186</v>
      </c>
      <c r="V2145" s="172">
        <v>3050</v>
      </c>
      <c r="W2145" s="172">
        <v>275</v>
      </c>
      <c r="X2145" s="172">
        <v>2607</v>
      </c>
      <c r="Y2145" s="172">
        <v>107</v>
      </c>
      <c r="Z2145" s="172">
        <v>61</v>
      </c>
      <c r="AA2145" s="123">
        <v>11807</v>
      </c>
      <c r="AB2145" s="123">
        <v>98949.599999999846</v>
      </c>
      <c r="AC2145" s="123">
        <v>3926</v>
      </c>
      <c r="AD2145" s="123"/>
      <c r="AE2145" s="123"/>
      <c r="AF2145" s="123"/>
      <c r="AG2145" s="214"/>
      <c r="AH2145" s="229" t="str">
        <f t="shared" si="292"/>
        <v>b3</v>
      </c>
      <c r="AI2145" s="122"/>
      <c r="AJ2145" s="122"/>
      <c r="AK2145" s="122"/>
      <c r="AL2145" s="122"/>
      <c r="AM2145" s="122"/>
      <c r="AN2145" s="173"/>
      <c r="AO2145" s="173">
        <v>2</v>
      </c>
      <c r="AP2145" s="173">
        <v>0.5</v>
      </c>
      <c r="AQ2145" s="173"/>
      <c r="AR2145" s="173"/>
      <c r="AS2145" s="173">
        <v>1</v>
      </c>
      <c r="AT2145" s="173">
        <v>1</v>
      </c>
      <c r="AU2145" s="173">
        <v>2</v>
      </c>
      <c r="AV2145" s="173">
        <v>1</v>
      </c>
      <c r="AW2145" s="173">
        <v>2</v>
      </c>
      <c r="AX2145" s="173">
        <v>1</v>
      </c>
      <c r="AY2145" s="173"/>
      <c r="AZ2145" s="211">
        <f t="shared" si="298"/>
        <v>3.5</v>
      </c>
      <c r="BA2145" s="211">
        <f t="shared" si="299"/>
        <v>7</v>
      </c>
      <c r="BB2145" s="205">
        <f t="shared" si="293"/>
        <v>142907</v>
      </c>
      <c r="BC2145" s="205">
        <f t="shared" si="294"/>
        <v>131401</v>
      </c>
      <c r="BD2145" s="205">
        <f t="shared" si="295"/>
        <v>11958</v>
      </c>
      <c r="BE2145" s="205">
        <f t="shared" si="296"/>
        <v>452</v>
      </c>
      <c r="BF2145" s="175">
        <v>130949</v>
      </c>
      <c r="BG2145" s="175">
        <v>19447</v>
      </c>
      <c r="BH2145" s="175">
        <v>19628</v>
      </c>
      <c r="BI2145" s="175">
        <v>11506</v>
      </c>
      <c r="BJ2145" s="175"/>
      <c r="BK2145" s="175">
        <v>8565</v>
      </c>
      <c r="BL2145" s="175">
        <v>27617</v>
      </c>
      <c r="BM2145" s="175">
        <v>37613</v>
      </c>
      <c r="BN2145" s="175">
        <v>6589</v>
      </c>
      <c r="BO2145" s="175">
        <v>11942</v>
      </c>
      <c r="BP2145" s="198">
        <f t="shared" si="297"/>
        <v>31570</v>
      </c>
    </row>
    <row r="2146" spans="1:68" s="116" customFormat="1" x14ac:dyDescent="0.15">
      <c r="A2146" s="117">
        <v>4620101007</v>
      </c>
      <c r="B2146" s="118" t="s">
        <v>3113</v>
      </c>
      <c r="C2146" s="118" t="s">
        <v>3107</v>
      </c>
      <c r="D2146" s="118" t="s">
        <v>3108</v>
      </c>
      <c r="E2146" s="118" t="s">
        <v>5325</v>
      </c>
      <c r="F2146" s="120">
        <v>32</v>
      </c>
      <c r="G2146" s="119"/>
      <c r="H2146" s="119"/>
      <c r="I2146" s="120" t="s">
        <v>5820</v>
      </c>
      <c r="J2146" s="120"/>
      <c r="K2146" s="120"/>
      <c r="L2146" s="120"/>
      <c r="M2146" s="121" t="s">
        <v>3186</v>
      </c>
      <c r="N2146" s="120">
        <v>1</v>
      </c>
      <c r="O2146" s="119"/>
      <c r="P2146" s="119"/>
      <c r="Q2146" s="119"/>
      <c r="R2146" s="120"/>
      <c r="S2146" s="120"/>
      <c r="T2146" s="120"/>
      <c r="U2146" s="120" t="s">
        <v>3186</v>
      </c>
      <c r="V2146" s="172">
        <v>1889</v>
      </c>
      <c r="W2146" s="172"/>
      <c r="X2146" s="172"/>
      <c r="Y2146" s="172">
        <v>1700</v>
      </c>
      <c r="Z2146" s="172">
        <v>189</v>
      </c>
      <c r="AA2146" s="123"/>
      <c r="AB2146" s="123"/>
      <c r="AC2146" s="123"/>
      <c r="AD2146" s="123"/>
      <c r="AE2146" s="123"/>
      <c r="AF2146" s="123"/>
      <c r="AG2146" s="214"/>
      <c r="AH2146" s="229" t="str">
        <f t="shared" si="292"/>
        <v>a1</v>
      </c>
      <c r="AI2146" s="122"/>
      <c r="AJ2146" s="122"/>
      <c r="AK2146" s="122"/>
      <c r="AL2146" s="122"/>
      <c r="AM2146" s="122"/>
      <c r="AN2146" s="173"/>
      <c r="AO2146" s="173"/>
      <c r="AP2146" s="173"/>
      <c r="AQ2146" s="173"/>
      <c r="AR2146" s="173"/>
      <c r="AS2146" s="173"/>
      <c r="AT2146" s="173"/>
      <c r="AU2146" s="173"/>
      <c r="AV2146" s="173"/>
      <c r="AW2146" s="173"/>
      <c r="AX2146" s="173"/>
      <c r="AY2146" s="173"/>
      <c r="AZ2146" s="211">
        <f t="shared" si="298"/>
        <v>0</v>
      </c>
      <c r="BA2146" s="211">
        <f t="shared" si="299"/>
        <v>0</v>
      </c>
      <c r="BB2146" s="205">
        <f t="shared" si="293"/>
        <v>0</v>
      </c>
      <c r="BC2146" s="205">
        <f t="shared" si="294"/>
        <v>0</v>
      </c>
      <c r="BD2146" s="205">
        <f t="shared" si="295"/>
        <v>0</v>
      </c>
      <c r="BE2146" s="205">
        <f t="shared" si="296"/>
        <v>0</v>
      </c>
      <c r="BF2146" s="175"/>
      <c r="BG2146" s="175"/>
      <c r="BH2146" s="175"/>
      <c r="BI2146" s="175"/>
      <c r="BJ2146" s="175"/>
      <c r="BK2146" s="175"/>
      <c r="BL2146" s="175"/>
      <c r="BM2146" s="175"/>
      <c r="BN2146" s="175"/>
      <c r="BO2146" s="175"/>
      <c r="BP2146" s="198">
        <f t="shared" si="297"/>
        <v>0</v>
      </c>
    </row>
    <row r="2147" spans="1:68" x14ac:dyDescent="0.15">
      <c r="A2147" s="117">
        <v>4620301001</v>
      </c>
      <c r="B2147" s="118" t="s">
        <v>3114</v>
      </c>
      <c r="C2147" s="118" t="s">
        <v>3107</v>
      </c>
      <c r="D2147" s="118" t="s">
        <v>3115</v>
      </c>
      <c r="E2147" s="118" t="s">
        <v>5326</v>
      </c>
      <c r="F2147" s="120">
        <v>24</v>
      </c>
      <c r="G2147" s="119">
        <v>1836817</v>
      </c>
      <c r="H2147" s="119"/>
      <c r="I2147" s="120" t="s">
        <v>5820</v>
      </c>
      <c r="J2147" s="120">
        <v>7500</v>
      </c>
      <c r="K2147" s="120">
        <v>1836817</v>
      </c>
      <c r="L2147" s="120">
        <v>0.67100000000000004</v>
      </c>
      <c r="M2147" s="121" t="s">
        <v>5654</v>
      </c>
      <c r="N2147" s="120">
        <v>1</v>
      </c>
      <c r="O2147" s="119">
        <v>193</v>
      </c>
      <c r="P2147" s="119"/>
      <c r="Q2147" s="119"/>
      <c r="R2147" s="120" t="s">
        <v>5655</v>
      </c>
      <c r="S2147" s="120">
        <v>36.1</v>
      </c>
      <c r="T2147" s="120"/>
      <c r="U2147" s="120" t="s">
        <v>3186</v>
      </c>
      <c r="V2147" s="172">
        <v>990.6</v>
      </c>
      <c r="W2147" s="172"/>
      <c r="X2147" s="172">
        <v>740</v>
      </c>
      <c r="Y2147" s="172">
        <v>71.2</v>
      </c>
      <c r="Z2147" s="172">
        <v>179.4</v>
      </c>
      <c r="AA2147" s="123">
        <v>22018</v>
      </c>
      <c r="AB2147" s="123">
        <v>25083.499999999945</v>
      </c>
      <c r="AC2147" s="123">
        <v>923</v>
      </c>
      <c r="AD2147" s="123"/>
      <c r="AE2147" s="123"/>
      <c r="AF2147" s="123"/>
      <c r="AG2147" s="214"/>
      <c r="AH2147" s="229" t="str">
        <f t="shared" si="292"/>
        <v>a3</v>
      </c>
      <c r="AI2147" s="122" t="s">
        <v>5401</v>
      </c>
      <c r="AJ2147" s="122"/>
      <c r="AK2147" s="122"/>
      <c r="AL2147" s="122" t="s">
        <v>5401</v>
      </c>
      <c r="AM2147" s="122"/>
      <c r="AN2147" s="173">
        <v>1</v>
      </c>
      <c r="AO2147" s="173" t="s">
        <v>3186</v>
      </c>
      <c r="AP2147" s="173" t="s">
        <v>3186</v>
      </c>
      <c r="AQ2147" s="173" t="s">
        <v>3186</v>
      </c>
      <c r="AR2147" s="173" t="s">
        <v>3186</v>
      </c>
      <c r="AS2147" s="173">
        <v>1</v>
      </c>
      <c r="AT2147" s="173">
        <v>2</v>
      </c>
      <c r="AU2147" s="173">
        <v>2</v>
      </c>
      <c r="AV2147" s="173">
        <v>2</v>
      </c>
      <c r="AW2147" s="173">
        <v>2</v>
      </c>
      <c r="AX2147" s="173">
        <v>2</v>
      </c>
      <c r="AY2147" s="173" t="s">
        <v>3186</v>
      </c>
      <c r="AZ2147" s="211">
        <f t="shared" si="298"/>
        <v>2</v>
      </c>
      <c r="BA2147" s="211">
        <f t="shared" si="299"/>
        <v>10</v>
      </c>
      <c r="BB2147" s="205">
        <f t="shared" si="293"/>
        <v>96820</v>
      </c>
      <c r="BC2147" s="205">
        <f t="shared" si="294"/>
        <v>96820</v>
      </c>
      <c r="BD2147" s="205">
        <f t="shared" si="295"/>
        <v>0</v>
      </c>
      <c r="BE2147" s="205">
        <f t="shared" si="296"/>
        <v>0</v>
      </c>
      <c r="BF2147" s="175">
        <v>96820</v>
      </c>
      <c r="BG2147" s="175"/>
      <c r="BH2147" s="175">
        <v>96820</v>
      </c>
      <c r="BI2147" s="175"/>
      <c r="BJ2147" s="175"/>
      <c r="BK2147" s="175"/>
      <c r="BL2147" s="175"/>
      <c r="BM2147" s="175"/>
      <c r="BN2147" s="175"/>
      <c r="BO2147" s="175"/>
      <c r="BP2147" s="198">
        <f t="shared" si="297"/>
        <v>96820</v>
      </c>
    </row>
    <row r="2148" spans="1:68" s="116" customFormat="1" x14ac:dyDescent="0.15">
      <c r="A2148" s="117">
        <v>4620401001</v>
      </c>
      <c r="B2148" s="118" t="s">
        <v>3116</v>
      </c>
      <c r="C2148" s="118" t="s">
        <v>3107</v>
      </c>
      <c r="D2148" s="118" t="s">
        <v>3117</v>
      </c>
      <c r="E2148" s="118" t="s">
        <v>5327</v>
      </c>
      <c r="F2148" s="120">
        <v>29</v>
      </c>
      <c r="G2148" s="119">
        <v>1803231</v>
      </c>
      <c r="H2148" s="119"/>
      <c r="I2148" s="120" t="s">
        <v>5820</v>
      </c>
      <c r="J2148" s="120">
        <v>11500</v>
      </c>
      <c r="K2148" s="120">
        <v>1803231</v>
      </c>
      <c r="L2148" s="120">
        <v>0.43</v>
      </c>
      <c r="M2148" s="121" t="s">
        <v>5654</v>
      </c>
      <c r="N2148" s="120">
        <v>1</v>
      </c>
      <c r="O2148" s="119">
        <v>1560</v>
      </c>
      <c r="P2148" s="119">
        <v>270</v>
      </c>
      <c r="Q2148" s="119">
        <v>36</v>
      </c>
      <c r="R2148" s="120" t="s">
        <v>5655</v>
      </c>
      <c r="S2148" s="120">
        <v>21</v>
      </c>
      <c r="T2148" s="120"/>
      <c r="U2148" s="120" t="s">
        <v>3186</v>
      </c>
      <c r="V2148" s="172">
        <v>1855.1</v>
      </c>
      <c r="W2148" s="172">
        <v>167</v>
      </c>
      <c r="X2148" s="172">
        <v>675.3</v>
      </c>
      <c r="Y2148" s="172">
        <v>948</v>
      </c>
      <c r="Z2148" s="172">
        <v>64.8</v>
      </c>
      <c r="AA2148" s="123">
        <v>13765</v>
      </c>
      <c r="AB2148" s="123"/>
      <c r="AC2148" s="123">
        <v>4246</v>
      </c>
      <c r="AD2148" s="123"/>
      <c r="AE2148" s="123"/>
      <c r="AF2148" s="123"/>
      <c r="AG2148" s="214"/>
      <c r="AH2148" s="229" t="str">
        <f t="shared" si="292"/>
        <v>a3</v>
      </c>
      <c r="AI2148" s="122"/>
      <c r="AJ2148" s="122"/>
      <c r="AK2148" s="122"/>
      <c r="AL2148" s="122"/>
      <c r="AM2148" s="122"/>
      <c r="AN2148" s="173">
        <v>8</v>
      </c>
      <c r="AO2148" s="173" t="s">
        <v>3186</v>
      </c>
      <c r="AP2148" s="173" t="s">
        <v>3186</v>
      </c>
      <c r="AQ2148" s="173" t="s">
        <v>3186</v>
      </c>
      <c r="AR2148" s="173" t="s">
        <v>3186</v>
      </c>
      <c r="AS2148" s="173" t="s">
        <v>3186</v>
      </c>
      <c r="AT2148" s="173">
        <v>9</v>
      </c>
      <c r="AU2148" s="173" t="s">
        <v>3186</v>
      </c>
      <c r="AV2148" s="173" t="s">
        <v>3186</v>
      </c>
      <c r="AW2148" s="173" t="s">
        <v>3186</v>
      </c>
      <c r="AX2148" s="173" t="s">
        <v>3186</v>
      </c>
      <c r="AY2148" s="173" t="s">
        <v>3186</v>
      </c>
      <c r="AZ2148" s="211">
        <f t="shared" si="298"/>
        <v>8</v>
      </c>
      <c r="BA2148" s="211">
        <f t="shared" si="299"/>
        <v>9</v>
      </c>
      <c r="BB2148" s="205">
        <f t="shared" si="293"/>
        <v>203147</v>
      </c>
      <c r="BC2148" s="205">
        <f t="shared" si="294"/>
        <v>155015</v>
      </c>
      <c r="BD2148" s="205">
        <f t="shared" si="295"/>
        <v>48132</v>
      </c>
      <c r="BE2148" s="205">
        <f t="shared" si="296"/>
        <v>0</v>
      </c>
      <c r="BF2148" s="175">
        <v>155015</v>
      </c>
      <c r="BG2148" s="175">
        <v>7882</v>
      </c>
      <c r="BH2148" s="175">
        <v>48132</v>
      </c>
      <c r="BI2148" s="175">
        <v>48132</v>
      </c>
      <c r="BJ2148" s="175"/>
      <c r="BK2148" s="175">
        <v>28877</v>
      </c>
      <c r="BL2148" s="175">
        <v>4364</v>
      </c>
      <c r="BM2148" s="175">
        <v>30390</v>
      </c>
      <c r="BN2148" s="175">
        <v>25963</v>
      </c>
      <c r="BO2148" s="175">
        <v>9407</v>
      </c>
      <c r="BP2148" s="198">
        <f t="shared" si="297"/>
        <v>57539</v>
      </c>
    </row>
    <row r="2149" spans="1:68" s="116" customFormat="1" x14ac:dyDescent="0.15">
      <c r="A2149" s="117">
        <v>4620801001</v>
      </c>
      <c r="B2149" s="118" t="s">
        <v>3118</v>
      </c>
      <c r="C2149" s="118" t="s">
        <v>3107</v>
      </c>
      <c r="D2149" s="118" t="s">
        <v>3119</v>
      </c>
      <c r="E2149" s="118" t="s">
        <v>5328</v>
      </c>
      <c r="F2149" s="120">
        <v>26</v>
      </c>
      <c r="G2149" s="119">
        <v>3024298</v>
      </c>
      <c r="H2149" s="119"/>
      <c r="I2149" s="120" t="s">
        <v>5820</v>
      </c>
      <c r="J2149" s="120">
        <v>15750</v>
      </c>
      <c r="K2149" s="120">
        <v>3024298</v>
      </c>
      <c r="L2149" s="120">
        <v>0.52600000000000002</v>
      </c>
      <c r="M2149" s="121" t="s">
        <v>5654</v>
      </c>
      <c r="N2149" s="120">
        <v>1</v>
      </c>
      <c r="O2149" s="119">
        <v>306.60000000000002</v>
      </c>
      <c r="P2149" s="119">
        <v>67.44</v>
      </c>
      <c r="Q2149" s="119">
        <v>21.42</v>
      </c>
      <c r="R2149" s="120" t="s">
        <v>5655</v>
      </c>
      <c r="S2149" s="120">
        <v>65.5</v>
      </c>
      <c r="T2149" s="120"/>
      <c r="U2149" s="120" t="s">
        <v>3186</v>
      </c>
      <c r="V2149" s="172">
        <v>1893.4</v>
      </c>
      <c r="W2149" s="172">
        <v>196.7</v>
      </c>
      <c r="X2149" s="172">
        <v>1026.8</v>
      </c>
      <c r="Y2149" s="172">
        <v>332.2</v>
      </c>
      <c r="Z2149" s="172">
        <v>337.7</v>
      </c>
      <c r="AA2149" s="123">
        <v>13845</v>
      </c>
      <c r="AB2149" s="123">
        <v>58311.200000000012</v>
      </c>
      <c r="AC2149" s="123">
        <v>333</v>
      </c>
      <c r="AD2149" s="123"/>
      <c r="AE2149" s="123"/>
      <c r="AF2149" s="123"/>
      <c r="AG2149" s="214"/>
      <c r="AH2149" s="229" t="str">
        <f t="shared" si="292"/>
        <v>a3</v>
      </c>
      <c r="AI2149" s="122"/>
      <c r="AJ2149" s="122"/>
      <c r="AK2149" s="122"/>
      <c r="AL2149" s="122"/>
      <c r="AM2149" s="122"/>
      <c r="AN2149" s="173"/>
      <c r="AO2149" s="173"/>
      <c r="AP2149" s="173"/>
      <c r="AQ2149" s="173"/>
      <c r="AR2149" s="173"/>
      <c r="AS2149" s="173">
        <v>1</v>
      </c>
      <c r="AT2149" s="173">
        <v>4</v>
      </c>
      <c r="AU2149" s="173">
        <v>5</v>
      </c>
      <c r="AV2149" s="173">
        <v>1</v>
      </c>
      <c r="AW2149" s="173">
        <v>1</v>
      </c>
      <c r="AX2149" s="173">
        <v>2</v>
      </c>
      <c r="AY2149" s="173"/>
      <c r="AZ2149" s="211">
        <f t="shared" si="298"/>
        <v>1</v>
      </c>
      <c r="BA2149" s="211">
        <f t="shared" si="299"/>
        <v>13</v>
      </c>
      <c r="BB2149" s="205">
        <f t="shared" si="293"/>
        <v>228943</v>
      </c>
      <c r="BC2149" s="205">
        <f t="shared" si="294"/>
        <v>174657</v>
      </c>
      <c r="BD2149" s="205">
        <f t="shared" si="295"/>
        <v>70140</v>
      </c>
      <c r="BE2149" s="205">
        <f t="shared" si="296"/>
        <v>15854</v>
      </c>
      <c r="BF2149" s="175">
        <v>158803</v>
      </c>
      <c r="BG2149" s="175"/>
      <c r="BH2149" s="175">
        <v>70140</v>
      </c>
      <c r="BI2149" s="175">
        <v>54286</v>
      </c>
      <c r="BJ2149" s="175"/>
      <c r="BK2149" s="175">
        <v>39233</v>
      </c>
      <c r="BL2149" s="175">
        <v>4633</v>
      </c>
      <c r="BM2149" s="175">
        <v>24561</v>
      </c>
      <c r="BN2149" s="175">
        <v>15452</v>
      </c>
      <c r="BO2149" s="175">
        <v>20638</v>
      </c>
      <c r="BP2149" s="198">
        <f t="shared" si="297"/>
        <v>90778</v>
      </c>
    </row>
    <row r="2150" spans="1:68" s="116" customFormat="1" x14ac:dyDescent="0.15">
      <c r="A2150" s="117">
        <v>4620802002</v>
      </c>
      <c r="B2150" s="118" t="s">
        <v>3120</v>
      </c>
      <c r="C2150" s="118" t="s">
        <v>3107</v>
      </c>
      <c r="D2150" s="118" t="s">
        <v>3119</v>
      </c>
      <c r="E2150" s="118" t="s">
        <v>5329</v>
      </c>
      <c r="F2150" s="120">
        <v>13</v>
      </c>
      <c r="G2150" s="119">
        <v>776286</v>
      </c>
      <c r="H2150" s="119"/>
      <c r="I2150" s="120" t="s">
        <v>5820</v>
      </c>
      <c r="J2150" s="120">
        <v>3000</v>
      </c>
      <c r="K2150" s="120">
        <v>776286</v>
      </c>
      <c r="L2150" s="120">
        <v>0.70899999999999996</v>
      </c>
      <c r="M2150" s="121" t="s">
        <v>5657</v>
      </c>
      <c r="N2150" s="120">
        <v>1</v>
      </c>
      <c r="O2150" s="119">
        <v>217</v>
      </c>
      <c r="P2150" s="119"/>
      <c r="Q2150" s="119"/>
      <c r="R2150" s="120" t="s">
        <v>5658</v>
      </c>
      <c r="S2150" s="120">
        <v>0.6</v>
      </c>
      <c r="T2150" s="120"/>
      <c r="U2150" s="120" t="s">
        <v>3186</v>
      </c>
      <c r="V2150" s="172">
        <v>533.5</v>
      </c>
      <c r="W2150" s="172">
        <v>73.3</v>
      </c>
      <c r="X2150" s="172">
        <v>294.2</v>
      </c>
      <c r="Y2150" s="172">
        <v>55.5</v>
      </c>
      <c r="Z2150" s="172">
        <v>110.5</v>
      </c>
      <c r="AA2150" s="123">
        <v>112</v>
      </c>
      <c r="AB2150" s="123"/>
      <c r="AC2150" s="123">
        <v>83</v>
      </c>
      <c r="AD2150" s="123"/>
      <c r="AE2150" s="123"/>
      <c r="AF2150" s="123"/>
      <c r="AG2150" s="214"/>
      <c r="AH2150" s="229" t="str">
        <f t="shared" si="292"/>
        <v>a3</v>
      </c>
      <c r="AI2150" s="122"/>
      <c r="AJ2150" s="122"/>
      <c r="AK2150" s="122"/>
      <c r="AL2150" s="122"/>
      <c r="AM2150" s="122"/>
      <c r="AN2150" s="173" t="s">
        <v>3186</v>
      </c>
      <c r="AO2150" s="173" t="s">
        <v>3186</v>
      </c>
      <c r="AP2150" s="173" t="s">
        <v>3186</v>
      </c>
      <c r="AQ2150" s="173" t="s">
        <v>3186</v>
      </c>
      <c r="AR2150" s="173" t="s">
        <v>3186</v>
      </c>
      <c r="AS2150" s="173">
        <v>1</v>
      </c>
      <c r="AT2150" s="173">
        <v>1</v>
      </c>
      <c r="AU2150" s="173">
        <v>0.5</v>
      </c>
      <c r="AV2150" s="173">
        <v>0.5</v>
      </c>
      <c r="AW2150" s="173">
        <v>0.5</v>
      </c>
      <c r="AX2150" s="173">
        <v>0.5</v>
      </c>
      <c r="AY2150" s="173"/>
      <c r="AZ2150" s="211">
        <f t="shared" si="298"/>
        <v>1</v>
      </c>
      <c r="BA2150" s="211">
        <f t="shared" si="299"/>
        <v>3</v>
      </c>
      <c r="BB2150" s="205">
        <f t="shared" si="293"/>
        <v>54811</v>
      </c>
      <c r="BC2150" s="205">
        <f t="shared" si="294"/>
        <v>42036</v>
      </c>
      <c r="BD2150" s="205">
        <f t="shared" si="295"/>
        <v>16097</v>
      </c>
      <c r="BE2150" s="205">
        <f t="shared" si="296"/>
        <v>3322</v>
      </c>
      <c r="BF2150" s="175">
        <v>38714</v>
      </c>
      <c r="BG2150" s="175"/>
      <c r="BH2150" s="175">
        <v>16097</v>
      </c>
      <c r="BI2150" s="175">
        <v>12775</v>
      </c>
      <c r="BJ2150" s="175"/>
      <c r="BK2150" s="175">
        <v>8177</v>
      </c>
      <c r="BL2150" s="175">
        <v>2899</v>
      </c>
      <c r="BM2150" s="175">
        <v>7931</v>
      </c>
      <c r="BN2150" s="175">
        <v>2446</v>
      </c>
      <c r="BO2150" s="175">
        <v>4486</v>
      </c>
      <c r="BP2150" s="198">
        <f t="shared" si="297"/>
        <v>20583</v>
      </c>
    </row>
    <row r="2151" spans="1:68" s="116" customFormat="1" x14ac:dyDescent="0.15">
      <c r="A2151" s="117">
        <v>4621001001</v>
      </c>
      <c r="B2151" s="118" t="s">
        <v>3121</v>
      </c>
      <c r="C2151" s="118" t="s">
        <v>3107</v>
      </c>
      <c r="D2151" s="118" t="s">
        <v>3122</v>
      </c>
      <c r="E2151" s="118" t="s">
        <v>5330</v>
      </c>
      <c r="F2151" s="120">
        <v>27</v>
      </c>
      <c r="G2151" s="119">
        <v>2418987</v>
      </c>
      <c r="H2151" s="119"/>
      <c r="I2151" s="120" t="s">
        <v>5820</v>
      </c>
      <c r="J2151" s="120">
        <v>12800</v>
      </c>
      <c r="K2151" s="120">
        <v>2383335</v>
      </c>
      <c r="L2151" s="120">
        <v>0.51</v>
      </c>
      <c r="M2151" s="121" t="s">
        <v>5654</v>
      </c>
      <c r="N2151" s="120">
        <v>1</v>
      </c>
      <c r="O2151" s="119">
        <v>161</v>
      </c>
      <c r="P2151" s="119">
        <v>27.75</v>
      </c>
      <c r="Q2151" s="119">
        <v>2.4300000000000002</v>
      </c>
      <c r="R2151" s="120" t="s">
        <v>5655</v>
      </c>
      <c r="S2151" s="120">
        <v>15</v>
      </c>
      <c r="T2151" s="120"/>
      <c r="U2151" s="120" t="s">
        <v>3186</v>
      </c>
      <c r="V2151" s="172">
        <v>1032.0999999999999</v>
      </c>
      <c r="W2151" s="172">
        <v>159.4</v>
      </c>
      <c r="X2151" s="172">
        <v>718.2</v>
      </c>
      <c r="Y2151" s="172">
        <v>30.3</v>
      </c>
      <c r="Z2151" s="172">
        <v>124.2</v>
      </c>
      <c r="AA2151" s="123"/>
      <c r="AB2151" s="123">
        <v>16327.200000000232</v>
      </c>
      <c r="AC2151" s="123">
        <v>558</v>
      </c>
      <c r="AD2151" s="123"/>
      <c r="AE2151" s="123"/>
      <c r="AF2151" s="123"/>
      <c r="AG2151" s="214"/>
      <c r="AH2151" s="229" t="str">
        <f t="shared" si="292"/>
        <v>a3</v>
      </c>
      <c r="AI2151" s="122" t="s">
        <v>5401</v>
      </c>
      <c r="AJ2151" s="122"/>
      <c r="AK2151" s="122"/>
      <c r="AL2151" s="122"/>
      <c r="AM2151" s="122"/>
      <c r="AN2151" s="173" t="s">
        <v>3186</v>
      </c>
      <c r="AO2151" s="173" t="s">
        <v>3186</v>
      </c>
      <c r="AP2151" s="173" t="s">
        <v>3186</v>
      </c>
      <c r="AQ2151" s="173" t="s">
        <v>3186</v>
      </c>
      <c r="AR2151" s="173" t="s">
        <v>3186</v>
      </c>
      <c r="AS2151" s="173">
        <v>1</v>
      </c>
      <c r="AT2151" s="173">
        <v>1</v>
      </c>
      <c r="AU2151" s="173">
        <v>1</v>
      </c>
      <c r="AV2151" s="173">
        <v>1</v>
      </c>
      <c r="AW2151" s="173">
        <v>2</v>
      </c>
      <c r="AX2151" s="173">
        <v>2</v>
      </c>
      <c r="AY2151" s="173" t="s">
        <v>3186</v>
      </c>
      <c r="AZ2151" s="211">
        <f t="shared" si="298"/>
        <v>1</v>
      </c>
      <c r="BA2151" s="211">
        <f t="shared" si="299"/>
        <v>7</v>
      </c>
      <c r="BB2151" s="205">
        <f t="shared" si="293"/>
        <v>99142</v>
      </c>
      <c r="BC2151" s="205">
        <f t="shared" si="294"/>
        <v>99142</v>
      </c>
      <c r="BD2151" s="205">
        <f t="shared" si="295"/>
        <v>0</v>
      </c>
      <c r="BE2151" s="205">
        <f t="shared" si="296"/>
        <v>0</v>
      </c>
      <c r="BF2151" s="175">
        <v>99142</v>
      </c>
      <c r="BG2151" s="175">
        <v>10073</v>
      </c>
      <c r="BH2151" s="175">
        <v>86565</v>
      </c>
      <c r="BI2151" s="175"/>
      <c r="BJ2151" s="175"/>
      <c r="BK2151" s="175"/>
      <c r="BL2151" s="175">
        <v>1559</v>
      </c>
      <c r="BM2151" s="175"/>
      <c r="BN2151" s="175"/>
      <c r="BO2151" s="175">
        <v>945</v>
      </c>
      <c r="BP2151" s="198">
        <f t="shared" si="297"/>
        <v>87510</v>
      </c>
    </row>
    <row r="2152" spans="1:68" x14ac:dyDescent="0.15">
      <c r="A2152" s="117">
        <v>4621501001</v>
      </c>
      <c r="B2152" s="118" t="s">
        <v>3123</v>
      </c>
      <c r="C2152" s="118" t="s">
        <v>3107</v>
      </c>
      <c r="D2152" s="118" t="s">
        <v>3124</v>
      </c>
      <c r="E2152" s="118" t="s">
        <v>5331</v>
      </c>
      <c r="F2152" s="120">
        <v>9</v>
      </c>
      <c r="G2152" s="119">
        <v>678232</v>
      </c>
      <c r="H2152" s="119"/>
      <c r="I2152" s="120" t="s">
        <v>5820</v>
      </c>
      <c r="J2152" s="120">
        <v>3250</v>
      </c>
      <c r="K2152" s="120">
        <v>678232</v>
      </c>
      <c r="L2152" s="120">
        <v>0.57199999999999995</v>
      </c>
      <c r="M2152" s="121" t="s">
        <v>5654</v>
      </c>
      <c r="N2152" s="120">
        <v>1</v>
      </c>
      <c r="O2152" s="119">
        <v>269</v>
      </c>
      <c r="P2152" s="119"/>
      <c r="Q2152" s="119"/>
      <c r="R2152" s="120" t="s">
        <v>5660</v>
      </c>
      <c r="S2152" s="120">
        <v>0.8</v>
      </c>
      <c r="T2152" s="120"/>
      <c r="U2152" s="120" t="s">
        <v>3186</v>
      </c>
      <c r="V2152" s="172">
        <v>455.3</v>
      </c>
      <c r="W2152" s="172">
        <v>71.599999999999994</v>
      </c>
      <c r="X2152" s="172">
        <v>285.7</v>
      </c>
      <c r="Y2152" s="172">
        <v>88.5</v>
      </c>
      <c r="Z2152" s="172">
        <v>9.5</v>
      </c>
      <c r="AA2152" s="123">
        <v>3306</v>
      </c>
      <c r="AB2152" s="123"/>
      <c r="AC2152" s="123">
        <v>419</v>
      </c>
      <c r="AD2152" s="123"/>
      <c r="AE2152" s="123"/>
      <c r="AF2152" s="123"/>
      <c r="AG2152" s="214"/>
      <c r="AH2152" s="229" t="str">
        <f t="shared" si="292"/>
        <v>a3</v>
      </c>
      <c r="AI2152" s="122" t="s">
        <v>5401</v>
      </c>
      <c r="AJ2152" s="122"/>
      <c r="AK2152" s="122" t="s">
        <v>5401</v>
      </c>
      <c r="AL2152" s="122" t="s">
        <v>5401</v>
      </c>
      <c r="AM2152" s="122" t="s">
        <v>5401</v>
      </c>
      <c r="AN2152" s="173" t="s">
        <v>3186</v>
      </c>
      <c r="AO2152" s="173" t="s">
        <v>3186</v>
      </c>
      <c r="AP2152" s="173" t="s">
        <v>3186</v>
      </c>
      <c r="AQ2152" s="173" t="s">
        <v>3186</v>
      </c>
      <c r="AR2152" s="173" t="s">
        <v>3186</v>
      </c>
      <c r="AS2152" s="173">
        <v>0.5</v>
      </c>
      <c r="AT2152" s="173">
        <v>1.5</v>
      </c>
      <c r="AU2152" s="173">
        <v>1</v>
      </c>
      <c r="AV2152" s="173"/>
      <c r="AW2152" s="173"/>
      <c r="AX2152" s="173">
        <v>0.5</v>
      </c>
      <c r="AY2152" s="173">
        <v>0.5</v>
      </c>
      <c r="AZ2152" s="211">
        <f t="shared" si="298"/>
        <v>0.5</v>
      </c>
      <c r="BA2152" s="211">
        <f t="shared" si="299"/>
        <v>3.5</v>
      </c>
      <c r="BB2152" s="205">
        <f t="shared" si="293"/>
        <v>67700</v>
      </c>
      <c r="BC2152" s="205">
        <f t="shared" si="294"/>
        <v>67700</v>
      </c>
      <c r="BD2152" s="205">
        <f t="shared" si="295"/>
        <v>0</v>
      </c>
      <c r="BE2152" s="205">
        <f t="shared" si="296"/>
        <v>0</v>
      </c>
      <c r="BF2152" s="175">
        <v>67700</v>
      </c>
      <c r="BG2152" s="175"/>
      <c r="BH2152" s="175">
        <v>53000</v>
      </c>
      <c r="BI2152" s="175"/>
      <c r="BJ2152" s="175"/>
      <c r="BK2152" s="175">
        <v>14700</v>
      </c>
      <c r="BL2152" s="175"/>
      <c r="BM2152" s="175"/>
      <c r="BN2152" s="175"/>
      <c r="BO2152" s="175"/>
      <c r="BP2152" s="198">
        <f t="shared" si="297"/>
        <v>53000</v>
      </c>
    </row>
    <row r="2153" spans="1:68" x14ac:dyDescent="0.15">
      <c r="A2153" s="117">
        <v>4621502002</v>
      </c>
      <c r="B2153" s="118" t="s">
        <v>3125</v>
      </c>
      <c r="C2153" s="118" t="s">
        <v>3107</v>
      </c>
      <c r="D2153" s="118" t="s">
        <v>3124</v>
      </c>
      <c r="E2153" s="118" t="s">
        <v>5332</v>
      </c>
      <c r="F2153" s="120">
        <v>12</v>
      </c>
      <c r="G2153" s="119">
        <v>93316</v>
      </c>
      <c r="H2153" s="119"/>
      <c r="I2153" s="120" t="s">
        <v>5820</v>
      </c>
      <c r="J2153" s="120">
        <v>600</v>
      </c>
      <c r="K2153" s="120">
        <v>93316</v>
      </c>
      <c r="L2153" s="120">
        <v>0.42599999999999999</v>
      </c>
      <c r="M2153" s="121" t="s">
        <v>5657</v>
      </c>
      <c r="N2153" s="120">
        <v>1</v>
      </c>
      <c r="O2153" s="119">
        <v>129</v>
      </c>
      <c r="P2153" s="119"/>
      <c r="Q2153" s="119"/>
      <c r="R2153" s="120" t="s">
        <v>5660</v>
      </c>
      <c r="S2153" s="120">
        <v>0.2</v>
      </c>
      <c r="T2153" s="120"/>
      <c r="U2153" s="120" t="s">
        <v>3186</v>
      </c>
      <c r="V2153" s="172">
        <v>109.3</v>
      </c>
      <c r="W2153" s="172">
        <v>9</v>
      </c>
      <c r="X2153" s="172">
        <v>58.5</v>
      </c>
      <c r="Y2153" s="172">
        <v>7.2</v>
      </c>
      <c r="Z2153" s="172">
        <v>34.6</v>
      </c>
      <c r="AA2153" s="123">
        <v>962</v>
      </c>
      <c r="AB2153" s="123"/>
      <c r="AC2153" s="123">
        <v>61</v>
      </c>
      <c r="AD2153" s="123"/>
      <c r="AE2153" s="123"/>
      <c r="AF2153" s="123"/>
      <c r="AG2153" s="214"/>
      <c r="AH2153" s="229" t="str">
        <f t="shared" si="292"/>
        <v>a3</v>
      </c>
      <c r="AI2153" s="122" t="s">
        <v>5401</v>
      </c>
      <c r="AJ2153" s="122"/>
      <c r="AK2153" s="122" t="s">
        <v>5401</v>
      </c>
      <c r="AL2153" s="122" t="s">
        <v>5401</v>
      </c>
      <c r="AM2153" s="122" t="s">
        <v>5401</v>
      </c>
      <c r="AN2153" s="173" t="s">
        <v>3186</v>
      </c>
      <c r="AO2153" s="173" t="s">
        <v>3186</v>
      </c>
      <c r="AP2153" s="173" t="s">
        <v>3186</v>
      </c>
      <c r="AQ2153" s="173" t="s">
        <v>3186</v>
      </c>
      <c r="AR2153" s="173" t="s">
        <v>3186</v>
      </c>
      <c r="AS2153" s="173"/>
      <c r="AT2153" s="173"/>
      <c r="AU2153" s="173"/>
      <c r="AV2153" s="173"/>
      <c r="AW2153" s="173"/>
      <c r="AX2153" s="173" t="s">
        <v>3186</v>
      </c>
      <c r="AY2153" s="173" t="s">
        <v>3186</v>
      </c>
      <c r="AZ2153" s="211">
        <f t="shared" si="298"/>
        <v>0</v>
      </c>
      <c r="BA2153" s="211">
        <f t="shared" si="299"/>
        <v>0</v>
      </c>
      <c r="BB2153" s="205">
        <f t="shared" si="293"/>
        <v>19250</v>
      </c>
      <c r="BC2153" s="205">
        <f t="shared" si="294"/>
        <v>19250</v>
      </c>
      <c r="BD2153" s="205">
        <f t="shared" si="295"/>
        <v>0</v>
      </c>
      <c r="BE2153" s="205">
        <f t="shared" si="296"/>
        <v>0</v>
      </c>
      <c r="BF2153" s="175">
        <v>19250</v>
      </c>
      <c r="BG2153" s="175"/>
      <c r="BH2153" s="175">
        <v>19250</v>
      </c>
      <c r="BI2153" s="175"/>
      <c r="BJ2153" s="175"/>
      <c r="BK2153" s="175"/>
      <c r="BL2153" s="175"/>
      <c r="BM2153" s="175"/>
      <c r="BN2153" s="175"/>
      <c r="BO2153" s="175"/>
      <c r="BP2153" s="198">
        <f t="shared" si="297"/>
        <v>19250</v>
      </c>
    </row>
    <row r="2154" spans="1:68" s="116" customFormat="1" x14ac:dyDescent="0.15">
      <c r="A2154" s="117">
        <v>4621601001</v>
      </c>
      <c r="B2154" s="118" t="s">
        <v>3126</v>
      </c>
      <c r="C2154" s="118" t="s">
        <v>3107</v>
      </c>
      <c r="D2154" s="118" t="s">
        <v>3127</v>
      </c>
      <c r="E2154" s="118" t="s">
        <v>5333</v>
      </c>
      <c r="F2154" s="120">
        <v>25</v>
      </c>
      <c r="G2154" s="119"/>
      <c r="H2154" s="119"/>
      <c r="I2154" s="120" t="s">
        <v>5820</v>
      </c>
      <c r="J2154" s="120">
        <v>10950</v>
      </c>
      <c r="K2154" s="120">
        <v>1852177</v>
      </c>
      <c r="L2154" s="120">
        <v>0.46300000000000002</v>
      </c>
      <c r="M2154" s="121" t="s">
        <v>5654</v>
      </c>
      <c r="N2154" s="120">
        <v>1</v>
      </c>
      <c r="O2154" s="119">
        <v>391</v>
      </c>
      <c r="P2154" s="119">
        <v>44.5</v>
      </c>
      <c r="Q2154" s="119">
        <v>6.69</v>
      </c>
      <c r="R2154" s="120" t="s">
        <v>5655</v>
      </c>
      <c r="S2154" s="120">
        <v>3.1</v>
      </c>
      <c r="T2154" s="120"/>
      <c r="U2154" s="120" t="s">
        <v>3186</v>
      </c>
      <c r="V2154" s="172">
        <v>1104.7</v>
      </c>
      <c r="W2154" s="172"/>
      <c r="X2154" s="172">
        <v>916.9</v>
      </c>
      <c r="Y2154" s="172">
        <v>99.4</v>
      </c>
      <c r="Z2154" s="172">
        <v>88.4</v>
      </c>
      <c r="AA2154" s="123">
        <v>18201</v>
      </c>
      <c r="AB2154" s="123"/>
      <c r="AC2154" s="123">
        <v>1415</v>
      </c>
      <c r="AD2154" s="123"/>
      <c r="AE2154" s="123"/>
      <c r="AF2154" s="123"/>
      <c r="AG2154" s="214"/>
      <c r="AH2154" s="229" t="str">
        <f t="shared" si="292"/>
        <v>a3</v>
      </c>
      <c r="AI2154" s="122"/>
      <c r="AJ2154" s="122"/>
      <c r="AK2154" s="122"/>
      <c r="AL2154" s="122"/>
      <c r="AM2154" s="122"/>
      <c r="AN2154" s="173">
        <v>2</v>
      </c>
      <c r="AO2154" s="173"/>
      <c r="AP2154" s="173"/>
      <c r="AQ2154" s="173"/>
      <c r="AR2154" s="173"/>
      <c r="AS2154" s="173">
        <v>1</v>
      </c>
      <c r="AT2154" s="173">
        <v>1</v>
      </c>
      <c r="AU2154" s="173">
        <v>2</v>
      </c>
      <c r="AV2154" s="173">
        <v>1</v>
      </c>
      <c r="AW2154" s="173">
        <v>2</v>
      </c>
      <c r="AX2154" s="173">
        <v>1</v>
      </c>
      <c r="AY2154" s="173">
        <v>1</v>
      </c>
      <c r="AZ2154" s="211">
        <f t="shared" si="298"/>
        <v>3</v>
      </c>
      <c r="BA2154" s="211">
        <f t="shared" si="299"/>
        <v>8</v>
      </c>
      <c r="BB2154" s="205">
        <f t="shared" si="293"/>
        <v>221671</v>
      </c>
      <c r="BC2154" s="205">
        <f t="shared" si="294"/>
        <v>190368</v>
      </c>
      <c r="BD2154" s="205">
        <f t="shared" si="295"/>
        <v>32554</v>
      </c>
      <c r="BE2154" s="205">
        <f t="shared" si="296"/>
        <v>1251</v>
      </c>
      <c r="BF2154" s="175">
        <v>189117</v>
      </c>
      <c r="BG2154" s="175">
        <v>15205</v>
      </c>
      <c r="BH2154" s="175">
        <v>53235</v>
      </c>
      <c r="BI2154" s="175">
        <v>31303</v>
      </c>
      <c r="BJ2154" s="175"/>
      <c r="BK2154" s="175">
        <v>12502</v>
      </c>
      <c r="BL2154" s="175">
        <v>65553</v>
      </c>
      <c r="BM2154" s="175">
        <v>17771</v>
      </c>
      <c r="BN2154" s="175">
        <v>9924</v>
      </c>
      <c r="BO2154" s="175">
        <v>16178</v>
      </c>
      <c r="BP2154" s="198">
        <f t="shared" si="297"/>
        <v>69413</v>
      </c>
    </row>
    <row r="2155" spans="1:68" s="116" customFormat="1" x14ac:dyDescent="0.15">
      <c r="A2155" s="117">
        <v>4621701001</v>
      </c>
      <c r="B2155" s="118" t="s">
        <v>3128</v>
      </c>
      <c r="C2155" s="118" t="s">
        <v>3107</v>
      </c>
      <c r="D2155" s="118" t="s">
        <v>3129</v>
      </c>
      <c r="E2155" s="118" t="s">
        <v>5334</v>
      </c>
      <c r="F2155" s="120">
        <v>9</v>
      </c>
      <c r="G2155" s="119">
        <v>275424</v>
      </c>
      <c r="H2155" s="119"/>
      <c r="I2155" s="120" t="s">
        <v>5820</v>
      </c>
      <c r="J2155" s="120">
        <v>1400</v>
      </c>
      <c r="K2155" s="120">
        <v>330596</v>
      </c>
      <c r="L2155" s="120">
        <v>0.64700000000000002</v>
      </c>
      <c r="M2155" s="121" t="s">
        <v>5664</v>
      </c>
      <c r="N2155" s="120">
        <v>1</v>
      </c>
      <c r="O2155" s="119">
        <v>187</v>
      </c>
      <c r="P2155" s="119"/>
      <c r="Q2155" s="119"/>
      <c r="R2155" s="120" t="s">
        <v>5663</v>
      </c>
      <c r="S2155" s="120">
        <v>0.4</v>
      </c>
      <c r="T2155" s="120"/>
      <c r="U2155" s="120" t="s">
        <v>3186</v>
      </c>
      <c r="V2155" s="172">
        <v>219.9</v>
      </c>
      <c r="W2155" s="172"/>
      <c r="X2155" s="172">
        <v>219.9</v>
      </c>
      <c r="Y2155" s="172"/>
      <c r="Z2155" s="172"/>
      <c r="AA2155" s="123"/>
      <c r="AB2155" s="123"/>
      <c r="AC2155" s="123"/>
      <c r="AD2155" s="123"/>
      <c r="AE2155" s="123"/>
      <c r="AF2155" s="123"/>
      <c r="AG2155" s="214"/>
      <c r="AH2155" s="229" t="str">
        <f t="shared" si="292"/>
        <v>a1</v>
      </c>
      <c r="AI2155" s="122"/>
      <c r="AJ2155" s="122"/>
      <c r="AK2155" s="122"/>
      <c r="AL2155" s="122"/>
      <c r="AM2155" s="122"/>
      <c r="AN2155" s="173">
        <v>1</v>
      </c>
      <c r="AO2155" s="173" t="s">
        <v>3186</v>
      </c>
      <c r="AP2155" s="173" t="s">
        <v>3186</v>
      </c>
      <c r="AQ2155" s="173" t="s">
        <v>3186</v>
      </c>
      <c r="AR2155" s="173" t="s">
        <v>3186</v>
      </c>
      <c r="AS2155" s="173" t="s">
        <v>3186</v>
      </c>
      <c r="AT2155" s="173">
        <v>0.5</v>
      </c>
      <c r="AU2155" s="173" t="s">
        <v>3186</v>
      </c>
      <c r="AV2155" s="173" t="s">
        <v>3186</v>
      </c>
      <c r="AW2155" s="173" t="s">
        <v>3186</v>
      </c>
      <c r="AX2155" s="173">
        <v>0.5</v>
      </c>
      <c r="AY2155" s="173" t="s">
        <v>3186</v>
      </c>
      <c r="AZ2155" s="211">
        <f t="shared" si="298"/>
        <v>1</v>
      </c>
      <c r="BA2155" s="211">
        <f t="shared" si="299"/>
        <v>1</v>
      </c>
      <c r="BB2155" s="205">
        <f t="shared" si="293"/>
        <v>33183</v>
      </c>
      <c r="BC2155" s="205">
        <f t="shared" si="294"/>
        <v>33183</v>
      </c>
      <c r="BD2155" s="205">
        <f t="shared" si="295"/>
        <v>0</v>
      </c>
      <c r="BE2155" s="205">
        <f t="shared" si="296"/>
        <v>0</v>
      </c>
      <c r="BF2155" s="175">
        <v>33183</v>
      </c>
      <c r="BG2155" s="175">
        <v>15122</v>
      </c>
      <c r="BH2155" s="175">
        <v>4200</v>
      </c>
      <c r="BI2155" s="175"/>
      <c r="BJ2155" s="175"/>
      <c r="BK2155" s="175">
        <v>952</v>
      </c>
      <c r="BL2155" s="175">
        <v>944</v>
      </c>
      <c r="BM2155" s="175">
        <v>3644</v>
      </c>
      <c r="BN2155" s="175">
        <v>429</v>
      </c>
      <c r="BO2155" s="175">
        <v>7892</v>
      </c>
      <c r="BP2155" s="198">
        <f t="shared" si="297"/>
        <v>12092</v>
      </c>
    </row>
    <row r="2156" spans="1:68" s="116" customFormat="1" x14ac:dyDescent="0.15">
      <c r="A2156" s="117">
        <v>4621801001</v>
      </c>
      <c r="B2156" s="118" t="s">
        <v>3130</v>
      </c>
      <c r="C2156" s="118" t="s">
        <v>3107</v>
      </c>
      <c r="D2156" s="118" t="s">
        <v>3131</v>
      </c>
      <c r="E2156" s="118" t="s">
        <v>5335</v>
      </c>
      <c r="F2156" s="120">
        <v>17</v>
      </c>
      <c r="G2156" s="119">
        <v>4043023</v>
      </c>
      <c r="H2156" s="119"/>
      <c r="I2156" s="120" t="s">
        <v>5820</v>
      </c>
      <c r="J2156" s="120">
        <v>14250</v>
      </c>
      <c r="K2156" s="120">
        <v>4043023</v>
      </c>
      <c r="L2156" s="120">
        <v>0.77700000000000002</v>
      </c>
      <c r="M2156" s="121" t="s">
        <v>5654</v>
      </c>
      <c r="N2156" s="120">
        <v>1</v>
      </c>
      <c r="O2156" s="119">
        <v>239</v>
      </c>
      <c r="P2156" s="119"/>
      <c r="Q2156" s="119"/>
      <c r="R2156" s="120" t="s">
        <v>5655</v>
      </c>
      <c r="S2156" s="120">
        <v>55.86</v>
      </c>
      <c r="T2156" s="120"/>
      <c r="U2156" s="120" t="s">
        <v>3186</v>
      </c>
      <c r="V2156" s="172">
        <v>1486.277</v>
      </c>
      <c r="W2156" s="172">
        <v>251.38399999999999</v>
      </c>
      <c r="X2156" s="172">
        <v>951.745</v>
      </c>
      <c r="Y2156" s="172">
        <v>106.038</v>
      </c>
      <c r="Z2156" s="172">
        <v>177.11</v>
      </c>
      <c r="AA2156" s="123">
        <v>73120</v>
      </c>
      <c r="AB2156" s="123"/>
      <c r="AC2156" s="123">
        <v>2929.7</v>
      </c>
      <c r="AD2156" s="123"/>
      <c r="AE2156" s="123"/>
      <c r="AF2156" s="123"/>
      <c r="AG2156" s="214"/>
      <c r="AH2156" s="229" t="str">
        <f t="shared" si="292"/>
        <v>a3</v>
      </c>
      <c r="AI2156" s="122"/>
      <c r="AJ2156" s="122"/>
      <c r="AK2156" s="122"/>
      <c r="AL2156" s="122"/>
      <c r="AM2156" s="122"/>
      <c r="AN2156" s="173"/>
      <c r="AO2156" s="173"/>
      <c r="AP2156" s="173"/>
      <c r="AQ2156" s="173"/>
      <c r="AR2156" s="173"/>
      <c r="AS2156" s="173">
        <v>1</v>
      </c>
      <c r="AT2156" s="173">
        <v>2</v>
      </c>
      <c r="AU2156" s="173">
        <v>2</v>
      </c>
      <c r="AV2156" s="173">
        <v>1</v>
      </c>
      <c r="AW2156" s="173">
        <v>2</v>
      </c>
      <c r="AX2156" s="173">
        <v>1</v>
      </c>
      <c r="AY2156" s="173"/>
      <c r="AZ2156" s="211">
        <f t="shared" si="298"/>
        <v>1</v>
      </c>
      <c r="BA2156" s="211">
        <f t="shared" si="299"/>
        <v>8</v>
      </c>
      <c r="BB2156" s="205">
        <f t="shared" si="293"/>
        <v>235143</v>
      </c>
      <c r="BC2156" s="205">
        <f t="shared" si="294"/>
        <v>235143</v>
      </c>
      <c r="BD2156" s="205">
        <f t="shared" si="295"/>
        <v>0</v>
      </c>
      <c r="BE2156" s="205">
        <f t="shared" si="296"/>
        <v>0</v>
      </c>
      <c r="BF2156" s="175">
        <v>235143</v>
      </c>
      <c r="BG2156" s="175">
        <v>6689</v>
      </c>
      <c r="BH2156" s="175">
        <v>52498</v>
      </c>
      <c r="BI2156" s="175"/>
      <c r="BJ2156" s="175"/>
      <c r="BK2156" s="175">
        <v>20310</v>
      </c>
      <c r="BL2156" s="175">
        <v>23230</v>
      </c>
      <c r="BM2156" s="175">
        <v>22301</v>
      </c>
      <c r="BN2156" s="175">
        <v>12281</v>
      </c>
      <c r="BO2156" s="175">
        <v>97834</v>
      </c>
      <c r="BP2156" s="198">
        <f t="shared" si="297"/>
        <v>150332</v>
      </c>
    </row>
    <row r="2157" spans="1:68" s="116" customFormat="1" x14ac:dyDescent="0.15">
      <c r="A2157" s="117">
        <v>4621802002</v>
      </c>
      <c r="B2157" s="118" t="s">
        <v>3132</v>
      </c>
      <c r="C2157" s="118" t="s">
        <v>3107</v>
      </c>
      <c r="D2157" s="118" t="s">
        <v>3131</v>
      </c>
      <c r="E2157" s="118" t="s">
        <v>5336</v>
      </c>
      <c r="F2157" s="120">
        <v>15</v>
      </c>
      <c r="G2157" s="119"/>
      <c r="H2157" s="119"/>
      <c r="I2157" s="120" t="s">
        <v>5820</v>
      </c>
      <c r="J2157" s="120">
        <v>2400</v>
      </c>
      <c r="K2157" s="120">
        <v>268007</v>
      </c>
      <c r="L2157" s="120">
        <v>0.30599999999999999</v>
      </c>
      <c r="M2157" s="121" t="s">
        <v>5657</v>
      </c>
      <c r="N2157" s="120">
        <v>1</v>
      </c>
      <c r="O2157" s="119">
        <v>200</v>
      </c>
      <c r="P2157" s="119"/>
      <c r="Q2157" s="119"/>
      <c r="R2157" s="120" t="s">
        <v>5658</v>
      </c>
      <c r="S2157" s="120">
        <v>0.26500000000000001</v>
      </c>
      <c r="T2157" s="120"/>
      <c r="U2157" s="120" t="s">
        <v>3186</v>
      </c>
      <c r="V2157" s="172">
        <v>223.67</v>
      </c>
      <c r="W2157" s="172"/>
      <c r="X2157" s="172">
        <v>189.15</v>
      </c>
      <c r="Y2157" s="172">
        <v>8.82</v>
      </c>
      <c r="Z2157" s="172">
        <v>25.7</v>
      </c>
      <c r="AA2157" s="123">
        <v>2010</v>
      </c>
      <c r="AB2157" s="123"/>
      <c r="AC2157" s="123">
        <v>163.9</v>
      </c>
      <c r="AD2157" s="123"/>
      <c r="AE2157" s="123"/>
      <c r="AF2157" s="123"/>
      <c r="AG2157" s="214"/>
      <c r="AH2157" s="229" t="str">
        <f t="shared" si="292"/>
        <v>a3</v>
      </c>
      <c r="AI2157" s="122"/>
      <c r="AJ2157" s="122"/>
      <c r="AK2157" s="122"/>
      <c r="AL2157" s="122"/>
      <c r="AM2157" s="122"/>
      <c r="AN2157" s="173" t="s">
        <v>3186</v>
      </c>
      <c r="AO2157" s="173" t="s">
        <v>3186</v>
      </c>
      <c r="AP2157" s="173" t="s">
        <v>3186</v>
      </c>
      <c r="AQ2157" s="173" t="s">
        <v>3186</v>
      </c>
      <c r="AR2157" s="173" t="s">
        <v>3186</v>
      </c>
      <c r="AS2157" s="173"/>
      <c r="AT2157" s="173">
        <v>0.6</v>
      </c>
      <c r="AU2157" s="173">
        <v>0.6</v>
      </c>
      <c r="AV2157" s="173">
        <v>0.6</v>
      </c>
      <c r="AW2157" s="173">
        <v>0.6</v>
      </c>
      <c r="AX2157" s="173">
        <v>0.6</v>
      </c>
      <c r="AY2157" s="173" t="s">
        <v>3186</v>
      </c>
      <c r="AZ2157" s="211">
        <f t="shared" si="298"/>
        <v>0</v>
      </c>
      <c r="BA2157" s="211">
        <f t="shared" si="299"/>
        <v>3</v>
      </c>
      <c r="BB2157" s="205">
        <f t="shared" si="293"/>
        <v>51804</v>
      </c>
      <c r="BC2157" s="205">
        <f t="shared" si="294"/>
        <v>51804</v>
      </c>
      <c r="BD2157" s="205">
        <f t="shared" si="295"/>
        <v>0</v>
      </c>
      <c r="BE2157" s="205">
        <f t="shared" si="296"/>
        <v>0</v>
      </c>
      <c r="BF2157" s="175">
        <v>51804</v>
      </c>
      <c r="BG2157" s="175"/>
      <c r="BH2157" s="175">
        <v>15372</v>
      </c>
      <c r="BI2157" s="175"/>
      <c r="BJ2157" s="175"/>
      <c r="BK2157" s="175">
        <v>1197</v>
      </c>
      <c r="BL2157" s="175">
        <v>7139</v>
      </c>
      <c r="BM2157" s="175">
        <v>2989</v>
      </c>
      <c r="BN2157" s="175">
        <v>1248</v>
      </c>
      <c r="BO2157" s="175">
        <v>23859</v>
      </c>
      <c r="BP2157" s="198">
        <f t="shared" si="297"/>
        <v>39231</v>
      </c>
    </row>
    <row r="2158" spans="1:68" s="116" customFormat="1" x14ac:dyDescent="0.15">
      <c r="A2158" s="117">
        <v>4621901001</v>
      </c>
      <c r="B2158" s="118" t="s">
        <v>3133</v>
      </c>
      <c r="C2158" s="118" t="s">
        <v>3107</v>
      </c>
      <c r="D2158" s="118" t="s">
        <v>3134</v>
      </c>
      <c r="E2158" s="118" t="s">
        <v>5337</v>
      </c>
      <c r="F2158" s="120">
        <v>20</v>
      </c>
      <c r="G2158" s="119">
        <v>1399079</v>
      </c>
      <c r="H2158" s="119"/>
      <c r="I2158" s="120" t="s">
        <v>5820</v>
      </c>
      <c r="J2158" s="120">
        <v>7400</v>
      </c>
      <c r="K2158" s="120">
        <v>1399079</v>
      </c>
      <c r="L2158" s="120">
        <v>0.51800000000000002</v>
      </c>
      <c r="M2158" s="121" t="s">
        <v>5657</v>
      </c>
      <c r="N2158" s="120">
        <v>1</v>
      </c>
      <c r="O2158" s="119">
        <v>215</v>
      </c>
      <c r="P2158" s="119">
        <v>42.4</v>
      </c>
      <c r="Q2158" s="119">
        <v>6.6</v>
      </c>
      <c r="R2158" s="120" t="s">
        <v>5655</v>
      </c>
      <c r="S2158" s="120">
        <v>31.1</v>
      </c>
      <c r="T2158" s="120"/>
      <c r="U2158" s="120" t="s">
        <v>3186</v>
      </c>
      <c r="V2158" s="172">
        <v>878.4</v>
      </c>
      <c r="W2158" s="172">
        <v>148.69999999999999</v>
      </c>
      <c r="X2158" s="172">
        <v>545.4</v>
      </c>
      <c r="Y2158" s="172">
        <v>51</v>
      </c>
      <c r="Z2158" s="172">
        <v>133.30000000000001</v>
      </c>
      <c r="AA2158" s="123">
        <v>11856</v>
      </c>
      <c r="AB2158" s="123"/>
      <c r="AC2158" s="123">
        <v>966.19</v>
      </c>
      <c r="AD2158" s="123"/>
      <c r="AE2158" s="123"/>
      <c r="AF2158" s="123"/>
      <c r="AG2158" s="214"/>
      <c r="AH2158" s="229" t="str">
        <f t="shared" si="292"/>
        <v>a3</v>
      </c>
      <c r="AI2158" s="122"/>
      <c r="AJ2158" s="122"/>
      <c r="AK2158" s="122"/>
      <c r="AL2158" s="122"/>
      <c r="AM2158" s="122"/>
      <c r="AN2158" s="173">
        <v>7</v>
      </c>
      <c r="AO2158" s="173"/>
      <c r="AP2158" s="173"/>
      <c r="AQ2158" s="173"/>
      <c r="AR2158" s="173"/>
      <c r="AS2158" s="173"/>
      <c r="AT2158" s="173">
        <v>0.5</v>
      </c>
      <c r="AU2158" s="173">
        <v>3</v>
      </c>
      <c r="AV2158" s="173">
        <v>0.5</v>
      </c>
      <c r="AW2158" s="173">
        <v>2</v>
      </c>
      <c r="AX2158" s="173">
        <v>1</v>
      </c>
      <c r="AY2158" s="173"/>
      <c r="AZ2158" s="211">
        <f t="shared" si="298"/>
        <v>7</v>
      </c>
      <c r="BA2158" s="211">
        <f t="shared" si="299"/>
        <v>7</v>
      </c>
      <c r="BB2158" s="205">
        <f t="shared" si="293"/>
        <v>98827</v>
      </c>
      <c r="BC2158" s="205">
        <f t="shared" si="294"/>
        <v>78792</v>
      </c>
      <c r="BD2158" s="205">
        <f t="shared" si="295"/>
        <v>21125</v>
      </c>
      <c r="BE2158" s="205">
        <f t="shared" si="296"/>
        <v>1090</v>
      </c>
      <c r="BF2158" s="175">
        <v>77702</v>
      </c>
      <c r="BG2158" s="175">
        <v>8620</v>
      </c>
      <c r="BH2158" s="175">
        <v>37590</v>
      </c>
      <c r="BI2158" s="175">
        <v>20035</v>
      </c>
      <c r="BJ2158" s="175"/>
      <c r="BK2158" s="175">
        <v>8821</v>
      </c>
      <c r="BL2158" s="175">
        <v>2698</v>
      </c>
      <c r="BM2158" s="175">
        <v>10849</v>
      </c>
      <c r="BN2158" s="175">
        <v>6541</v>
      </c>
      <c r="BO2158" s="175">
        <v>3673</v>
      </c>
      <c r="BP2158" s="198">
        <f t="shared" si="297"/>
        <v>41263</v>
      </c>
    </row>
    <row r="2159" spans="1:68" s="116" customFormat="1" x14ac:dyDescent="0.15">
      <c r="A2159" s="117">
        <v>4622201001</v>
      </c>
      <c r="B2159" s="118" t="s">
        <v>3135</v>
      </c>
      <c r="C2159" s="118" t="s">
        <v>3107</v>
      </c>
      <c r="D2159" s="118" t="s">
        <v>3136</v>
      </c>
      <c r="E2159" s="118" t="s">
        <v>5338</v>
      </c>
      <c r="F2159" s="120">
        <v>29</v>
      </c>
      <c r="G2159" s="119">
        <v>4037840</v>
      </c>
      <c r="H2159" s="119"/>
      <c r="I2159" s="120" t="s">
        <v>5820</v>
      </c>
      <c r="J2159" s="120">
        <v>18100</v>
      </c>
      <c r="K2159" s="120">
        <v>4037840</v>
      </c>
      <c r="L2159" s="120">
        <v>0.61099999999999999</v>
      </c>
      <c r="M2159" s="121" t="s">
        <v>5654</v>
      </c>
      <c r="N2159" s="120">
        <v>1</v>
      </c>
      <c r="O2159" s="119">
        <v>168.6</v>
      </c>
      <c r="P2159" s="119"/>
      <c r="Q2159" s="119"/>
      <c r="R2159" s="120" t="s">
        <v>5663</v>
      </c>
      <c r="S2159" s="120">
        <v>2.4049999999999998</v>
      </c>
      <c r="T2159" s="120"/>
      <c r="U2159" s="120" t="s">
        <v>3186</v>
      </c>
      <c r="V2159" s="172">
        <v>2493.8980000000001</v>
      </c>
      <c r="W2159" s="172">
        <v>715.20799999999997</v>
      </c>
      <c r="X2159" s="172">
        <v>1018.626</v>
      </c>
      <c r="Y2159" s="172">
        <v>638.50300000000004</v>
      </c>
      <c r="Z2159" s="172">
        <v>121.56100000000001</v>
      </c>
      <c r="AA2159" s="123">
        <v>55371</v>
      </c>
      <c r="AB2159" s="123">
        <v>83800.231999999916</v>
      </c>
      <c r="AC2159" s="123">
        <v>2234</v>
      </c>
      <c r="AD2159" s="123"/>
      <c r="AE2159" s="123"/>
      <c r="AF2159" s="123"/>
      <c r="AG2159" s="214"/>
      <c r="AH2159" s="229" t="str">
        <f t="shared" si="292"/>
        <v>a3</v>
      </c>
      <c r="AI2159" s="122"/>
      <c r="AJ2159" s="122"/>
      <c r="AK2159" s="122"/>
      <c r="AL2159" s="122"/>
      <c r="AM2159" s="122"/>
      <c r="AN2159" s="173">
        <v>10</v>
      </c>
      <c r="AO2159" s="173" t="s">
        <v>3186</v>
      </c>
      <c r="AP2159" s="173" t="s">
        <v>3186</v>
      </c>
      <c r="AQ2159" s="173" t="s">
        <v>3186</v>
      </c>
      <c r="AR2159" s="173" t="s">
        <v>3186</v>
      </c>
      <c r="AS2159" s="173">
        <v>1</v>
      </c>
      <c r="AT2159" s="173">
        <v>4</v>
      </c>
      <c r="AU2159" s="173">
        <v>4</v>
      </c>
      <c r="AV2159" s="173">
        <v>4</v>
      </c>
      <c r="AW2159" s="173">
        <v>3</v>
      </c>
      <c r="AX2159" s="173">
        <v>1</v>
      </c>
      <c r="AY2159" s="173">
        <v>1</v>
      </c>
      <c r="AZ2159" s="211">
        <f t="shared" si="298"/>
        <v>11</v>
      </c>
      <c r="BA2159" s="211">
        <f t="shared" si="299"/>
        <v>17</v>
      </c>
      <c r="BB2159" s="205">
        <f t="shared" si="293"/>
        <v>164861</v>
      </c>
      <c r="BC2159" s="205">
        <f t="shared" si="294"/>
        <v>164861</v>
      </c>
      <c r="BD2159" s="205">
        <f t="shared" si="295"/>
        <v>0</v>
      </c>
      <c r="BE2159" s="205">
        <f t="shared" si="296"/>
        <v>0</v>
      </c>
      <c r="BF2159" s="175">
        <v>164861</v>
      </c>
      <c r="BG2159" s="175">
        <v>13573</v>
      </c>
      <c r="BH2159" s="175">
        <v>84630</v>
      </c>
      <c r="BI2159" s="175"/>
      <c r="BJ2159" s="175"/>
      <c r="BK2159" s="175"/>
      <c r="BL2159" s="175">
        <v>10286</v>
      </c>
      <c r="BM2159" s="175">
        <v>33416</v>
      </c>
      <c r="BN2159" s="175">
        <v>11287</v>
      </c>
      <c r="BO2159" s="175">
        <v>11669</v>
      </c>
      <c r="BP2159" s="198">
        <f t="shared" si="297"/>
        <v>96299</v>
      </c>
    </row>
    <row r="2160" spans="1:68" s="116" customFormat="1" x14ac:dyDescent="0.15">
      <c r="A2160" s="117">
        <v>4622202002</v>
      </c>
      <c r="B2160" s="118" t="s">
        <v>3137</v>
      </c>
      <c r="C2160" s="118" t="s">
        <v>3107</v>
      </c>
      <c r="D2160" s="118" t="s">
        <v>3136</v>
      </c>
      <c r="E2160" s="118" t="s">
        <v>5339</v>
      </c>
      <c r="F2160" s="120">
        <v>11</v>
      </c>
      <c r="G2160" s="119">
        <v>69214</v>
      </c>
      <c r="H2160" s="119"/>
      <c r="I2160" s="120" t="s">
        <v>5820</v>
      </c>
      <c r="J2160" s="120">
        <v>1100</v>
      </c>
      <c r="K2160" s="120">
        <v>66443</v>
      </c>
      <c r="L2160" s="120">
        <v>0.16500000000000001</v>
      </c>
      <c r="M2160" s="121" t="s">
        <v>5665</v>
      </c>
      <c r="N2160" s="120">
        <v>1</v>
      </c>
      <c r="O2160" s="119">
        <v>220</v>
      </c>
      <c r="P2160" s="119">
        <v>35</v>
      </c>
      <c r="Q2160" s="119">
        <v>4.3</v>
      </c>
      <c r="R2160" s="120" t="s">
        <v>5658</v>
      </c>
      <c r="S2160" s="120">
        <v>0.14000000000000001</v>
      </c>
      <c r="T2160" s="120"/>
      <c r="U2160" s="120" t="s">
        <v>3186</v>
      </c>
      <c r="V2160" s="172">
        <v>239.7</v>
      </c>
      <c r="W2160" s="172">
        <v>12.1</v>
      </c>
      <c r="X2160" s="172">
        <v>43.7</v>
      </c>
      <c r="Y2160" s="172">
        <v>20.399999999999999</v>
      </c>
      <c r="Z2160" s="172">
        <v>163.5</v>
      </c>
      <c r="AA2160" s="123"/>
      <c r="AB2160" s="123"/>
      <c r="AC2160" s="123">
        <v>32.6</v>
      </c>
      <c r="AD2160" s="123"/>
      <c r="AE2160" s="123"/>
      <c r="AF2160" s="123"/>
      <c r="AG2160" s="214"/>
      <c r="AH2160" s="229" t="str">
        <f t="shared" si="292"/>
        <v>a3</v>
      </c>
      <c r="AI2160" s="122"/>
      <c r="AJ2160" s="122"/>
      <c r="AK2160" s="122"/>
      <c r="AL2160" s="122"/>
      <c r="AM2160" s="122"/>
      <c r="AN2160" s="173"/>
      <c r="AO2160" s="173"/>
      <c r="AP2160" s="173"/>
      <c r="AQ2160" s="173"/>
      <c r="AR2160" s="173"/>
      <c r="AS2160" s="173">
        <v>1</v>
      </c>
      <c r="AT2160" s="173">
        <v>1</v>
      </c>
      <c r="AU2160" s="173">
        <v>1</v>
      </c>
      <c r="AV2160" s="173">
        <v>1</v>
      </c>
      <c r="AW2160" s="173">
        <v>1</v>
      </c>
      <c r="AX2160" s="173">
        <v>1</v>
      </c>
      <c r="AY2160" s="173"/>
      <c r="AZ2160" s="211">
        <f t="shared" si="298"/>
        <v>1</v>
      </c>
      <c r="BA2160" s="211">
        <f t="shared" si="299"/>
        <v>5</v>
      </c>
      <c r="BB2160" s="205">
        <f t="shared" si="293"/>
        <v>25240</v>
      </c>
      <c r="BC2160" s="205">
        <f t="shared" si="294"/>
        <v>19736</v>
      </c>
      <c r="BD2160" s="205">
        <f t="shared" si="295"/>
        <v>5729</v>
      </c>
      <c r="BE2160" s="205">
        <f t="shared" si="296"/>
        <v>225</v>
      </c>
      <c r="BF2160" s="175">
        <v>19511</v>
      </c>
      <c r="BG2160" s="175"/>
      <c r="BH2160" s="175">
        <v>6930</v>
      </c>
      <c r="BI2160" s="175">
        <v>5504</v>
      </c>
      <c r="BJ2160" s="175"/>
      <c r="BK2160" s="175">
        <v>80</v>
      </c>
      <c r="BL2160" s="175">
        <v>4195</v>
      </c>
      <c r="BM2160" s="175">
        <v>3538</v>
      </c>
      <c r="BN2160" s="175">
        <v>1220</v>
      </c>
      <c r="BO2160" s="175">
        <v>3773</v>
      </c>
      <c r="BP2160" s="198">
        <f t="shared" si="297"/>
        <v>10703</v>
      </c>
    </row>
    <row r="2161" spans="1:68" s="116" customFormat="1" x14ac:dyDescent="0.15">
      <c r="A2161" s="117">
        <v>4622301001</v>
      </c>
      <c r="B2161" s="118" t="s">
        <v>3138</v>
      </c>
      <c r="C2161" s="118" t="s">
        <v>3107</v>
      </c>
      <c r="D2161" s="118" t="s">
        <v>3139</v>
      </c>
      <c r="E2161" s="118" t="s">
        <v>5340</v>
      </c>
      <c r="F2161" s="120">
        <v>12</v>
      </c>
      <c r="G2161" s="119">
        <v>485664</v>
      </c>
      <c r="H2161" s="119"/>
      <c r="I2161" s="120" t="s">
        <v>5820</v>
      </c>
      <c r="J2161" s="120">
        <v>2400</v>
      </c>
      <c r="K2161" s="120">
        <v>485664</v>
      </c>
      <c r="L2161" s="120">
        <v>0.55400000000000005</v>
      </c>
      <c r="M2161" s="121" t="s">
        <v>5667</v>
      </c>
      <c r="N2161" s="120">
        <v>1</v>
      </c>
      <c r="O2161" s="119">
        <v>225</v>
      </c>
      <c r="P2161" s="119">
        <v>48.3</v>
      </c>
      <c r="Q2161" s="119">
        <v>5.4</v>
      </c>
      <c r="R2161" s="120" t="s">
        <v>5660</v>
      </c>
      <c r="S2161" s="120">
        <v>1.3</v>
      </c>
      <c r="T2161" s="120"/>
      <c r="U2161" s="120" t="s">
        <v>3186</v>
      </c>
      <c r="V2161" s="172">
        <v>420.2</v>
      </c>
      <c r="W2161" s="172">
        <v>50.4</v>
      </c>
      <c r="X2161" s="172">
        <v>336.2</v>
      </c>
      <c r="Y2161" s="172">
        <v>33.6</v>
      </c>
      <c r="Z2161" s="172"/>
      <c r="AA2161" s="123">
        <v>1338</v>
      </c>
      <c r="AB2161" s="123"/>
      <c r="AC2161" s="123">
        <v>187</v>
      </c>
      <c r="AD2161" s="123"/>
      <c r="AE2161" s="123"/>
      <c r="AF2161" s="123"/>
      <c r="AG2161" s="214"/>
      <c r="AH2161" s="229" t="str">
        <f t="shared" si="292"/>
        <v>a3</v>
      </c>
      <c r="AI2161" s="122"/>
      <c r="AJ2161" s="122"/>
      <c r="AK2161" s="122"/>
      <c r="AL2161" s="122"/>
      <c r="AM2161" s="122"/>
      <c r="AN2161" s="173"/>
      <c r="AO2161" s="173"/>
      <c r="AP2161" s="173"/>
      <c r="AQ2161" s="173"/>
      <c r="AR2161" s="173"/>
      <c r="AS2161" s="173"/>
      <c r="AT2161" s="173"/>
      <c r="AU2161" s="173">
        <v>0.5</v>
      </c>
      <c r="AV2161" s="173"/>
      <c r="AW2161" s="173"/>
      <c r="AX2161" s="173"/>
      <c r="AY2161" s="173">
        <v>0.9</v>
      </c>
      <c r="AZ2161" s="211"/>
      <c r="BA2161" s="211">
        <f t="shared" si="299"/>
        <v>1.4</v>
      </c>
      <c r="BB2161" s="205">
        <f t="shared" si="293"/>
        <v>45572</v>
      </c>
      <c r="BC2161" s="205">
        <f t="shared" si="294"/>
        <v>42060</v>
      </c>
      <c r="BD2161" s="205">
        <f t="shared" si="295"/>
        <v>5488</v>
      </c>
      <c r="BE2161" s="205">
        <f t="shared" si="296"/>
        <v>1976</v>
      </c>
      <c r="BF2161" s="175">
        <v>40084</v>
      </c>
      <c r="BG2161" s="175">
        <v>19106</v>
      </c>
      <c r="BH2161" s="175">
        <v>5488</v>
      </c>
      <c r="BI2161" s="175">
        <v>3512</v>
      </c>
      <c r="BJ2161" s="175"/>
      <c r="BK2161" s="175"/>
      <c r="BL2161" s="175">
        <v>4533</v>
      </c>
      <c r="BM2161" s="175">
        <v>5401</v>
      </c>
      <c r="BN2161" s="175">
        <v>24</v>
      </c>
      <c r="BO2161" s="175">
        <v>7508</v>
      </c>
      <c r="BP2161" s="198">
        <f t="shared" si="297"/>
        <v>12996</v>
      </c>
    </row>
    <row r="2162" spans="1:68" s="116" customFormat="1" x14ac:dyDescent="0.15">
      <c r="A2162" s="117">
        <v>4646801001</v>
      </c>
      <c r="B2162" s="118" t="s">
        <v>3140</v>
      </c>
      <c r="C2162" s="118" t="s">
        <v>3107</v>
      </c>
      <c r="D2162" s="118" t="s">
        <v>3141</v>
      </c>
      <c r="E2162" s="118" t="s">
        <v>5341</v>
      </c>
      <c r="F2162" s="120">
        <v>10</v>
      </c>
      <c r="G2162" s="119">
        <v>291205</v>
      </c>
      <c r="H2162" s="119"/>
      <c r="I2162" s="120" t="s">
        <v>5820</v>
      </c>
      <c r="J2162" s="120">
        <v>2400</v>
      </c>
      <c r="K2162" s="120">
        <v>291205</v>
      </c>
      <c r="L2162" s="120">
        <v>0.33200000000000002</v>
      </c>
      <c r="M2162" s="121" t="s">
        <v>5657</v>
      </c>
      <c r="N2162" s="120">
        <v>1</v>
      </c>
      <c r="O2162" s="119">
        <v>280</v>
      </c>
      <c r="P2162" s="119"/>
      <c r="Q2162" s="119"/>
      <c r="R2162" s="120" t="s">
        <v>5658</v>
      </c>
      <c r="S2162" s="120">
        <v>0.4</v>
      </c>
      <c r="T2162" s="120"/>
      <c r="U2162" s="120" t="s">
        <v>3186</v>
      </c>
      <c r="V2162" s="172">
        <v>426.5</v>
      </c>
      <c r="W2162" s="172">
        <v>64.400000000000006</v>
      </c>
      <c r="X2162" s="172">
        <v>140.4</v>
      </c>
      <c r="Y2162" s="172">
        <v>7.9</v>
      </c>
      <c r="Z2162" s="172">
        <v>213.8</v>
      </c>
      <c r="AA2162" s="123"/>
      <c r="AB2162" s="123"/>
      <c r="AC2162" s="123">
        <v>160</v>
      </c>
      <c r="AD2162" s="123"/>
      <c r="AE2162" s="123"/>
      <c r="AF2162" s="123"/>
      <c r="AG2162" s="214"/>
      <c r="AH2162" s="229" t="str">
        <f t="shared" si="292"/>
        <v>a3</v>
      </c>
      <c r="AI2162" s="122"/>
      <c r="AJ2162" s="122"/>
      <c r="AK2162" s="122"/>
      <c r="AL2162" s="122"/>
      <c r="AM2162" s="122"/>
      <c r="AN2162" s="173"/>
      <c r="AO2162" s="173"/>
      <c r="AP2162" s="173"/>
      <c r="AQ2162" s="173"/>
      <c r="AR2162" s="173"/>
      <c r="AS2162" s="173"/>
      <c r="AT2162" s="173">
        <v>0.6</v>
      </c>
      <c r="AU2162" s="173"/>
      <c r="AV2162" s="173"/>
      <c r="AW2162" s="173"/>
      <c r="AX2162" s="173"/>
      <c r="AY2162" s="173"/>
      <c r="AZ2162" s="211">
        <f t="shared" si="298"/>
        <v>0</v>
      </c>
      <c r="BA2162" s="211">
        <f t="shared" si="299"/>
        <v>0.6</v>
      </c>
      <c r="BB2162" s="205">
        <f t="shared" si="293"/>
        <v>28808</v>
      </c>
      <c r="BC2162" s="205">
        <f t="shared" si="294"/>
        <v>28808</v>
      </c>
      <c r="BD2162" s="205">
        <f t="shared" si="295"/>
        <v>0</v>
      </c>
      <c r="BE2162" s="205">
        <f t="shared" si="296"/>
        <v>0</v>
      </c>
      <c r="BF2162" s="175">
        <v>28808</v>
      </c>
      <c r="BG2162" s="175"/>
      <c r="BH2162" s="175">
        <v>9198</v>
      </c>
      <c r="BI2162" s="175"/>
      <c r="BJ2162" s="175"/>
      <c r="BK2162" s="175">
        <v>2589</v>
      </c>
      <c r="BL2162" s="175">
        <v>4135</v>
      </c>
      <c r="BM2162" s="175">
        <v>5499</v>
      </c>
      <c r="BN2162" s="175">
        <v>2006</v>
      </c>
      <c r="BO2162" s="175">
        <v>5381</v>
      </c>
      <c r="BP2162" s="198">
        <f t="shared" si="297"/>
        <v>14579</v>
      </c>
    </row>
    <row r="2163" spans="1:68" s="116" customFormat="1" x14ac:dyDescent="0.15">
      <c r="A2163" s="117">
        <v>4652901001</v>
      </c>
      <c r="B2163" s="118" t="s">
        <v>3142</v>
      </c>
      <c r="C2163" s="118" t="s">
        <v>3107</v>
      </c>
      <c r="D2163" s="118" t="s">
        <v>3143</v>
      </c>
      <c r="E2163" s="118" t="s">
        <v>5342</v>
      </c>
      <c r="F2163" s="120">
        <v>8</v>
      </c>
      <c r="G2163" s="119">
        <v>228960</v>
      </c>
      <c r="H2163" s="119"/>
      <c r="I2163" s="120" t="s">
        <v>5820</v>
      </c>
      <c r="J2163" s="120">
        <v>2200</v>
      </c>
      <c r="K2163" s="120">
        <v>228960</v>
      </c>
      <c r="L2163" s="120">
        <v>0.28499999999999998</v>
      </c>
      <c r="M2163" s="121" t="s">
        <v>5657</v>
      </c>
      <c r="N2163" s="120">
        <v>1</v>
      </c>
      <c r="O2163" s="119">
        <v>178.6</v>
      </c>
      <c r="P2163" s="119"/>
      <c r="Q2163" s="119"/>
      <c r="R2163" s="120" t="s">
        <v>5658</v>
      </c>
      <c r="S2163" s="120">
        <v>0.2</v>
      </c>
      <c r="T2163" s="120"/>
      <c r="U2163" s="120" t="s">
        <v>3186</v>
      </c>
      <c r="V2163" s="172">
        <v>168</v>
      </c>
      <c r="W2163" s="172"/>
      <c r="X2163" s="172">
        <v>168</v>
      </c>
      <c r="Y2163" s="172"/>
      <c r="Z2163" s="172"/>
      <c r="AA2163" s="123">
        <v>2682</v>
      </c>
      <c r="AB2163" s="123"/>
      <c r="AC2163" s="123">
        <v>221</v>
      </c>
      <c r="AD2163" s="123"/>
      <c r="AE2163" s="123"/>
      <c r="AF2163" s="123"/>
      <c r="AG2163" s="214"/>
      <c r="AH2163" s="229" t="str">
        <f t="shared" si="292"/>
        <v>a3</v>
      </c>
      <c r="AI2163" s="122"/>
      <c r="AJ2163" s="122"/>
      <c r="AK2163" s="122"/>
      <c r="AL2163" s="122"/>
      <c r="AM2163" s="122"/>
      <c r="AN2163" s="173"/>
      <c r="AO2163" s="173"/>
      <c r="AP2163" s="173"/>
      <c r="AQ2163" s="173"/>
      <c r="AR2163" s="173"/>
      <c r="AS2163" s="173"/>
      <c r="AT2163" s="173"/>
      <c r="AU2163" s="173">
        <v>0.6</v>
      </c>
      <c r="AV2163" s="173"/>
      <c r="AW2163" s="173"/>
      <c r="AX2163" s="173"/>
      <c r="AY2163" s="173"/>
      <c r="AZ2163" s="211"/>
      <c r="BA2163" s="211">
        <f t="shared" si="299"/>
        <v>0.6</v>
      </c>
      <c r="BB2163" s="205">
        <f t="shared" si="293"/>
        <v>30203</v>
      </c>
      <c r="BC2163" s="205">
        <f t="shared" si="294"/>
        <v>30203</v>
      </c>
      <c r="BD2163" s="205">
        <f t="shared" si="295"/>
        <v>0</v>
      </c>
      <c r="BE2163" s="205">
        <f t="shared" si="296"/>
        <v>0</v>
      </c>
      <c r="BF2163" s="175">
        <v>30203</v>
      </c>
      <c r="BG2163" s="175">
        <v>7263</v>
      </c>
      <c r="BH2163" s="175">
        <v>10150</v>
      </c>
      <c r="BI2163" s="175"/>
      <c r="BJ2163" s="175"/>
      <c r="BK2163" s="175"/>
      <c r="BL2163" s="175">
        <v>822</v>
      </c>
      <c r="BM2163" s="175">
        <v>3731</v>
      </c>
      <c r="BN2163" s="175">
        <v>376</v>
      </c>
      <c r="BO2163" s="175">
        <v>7861</v>
      </c>
      <c r="BP2163" s="198">
        <f t="shared" si="297"/>
        <v>18011</v>
      </c>
    </row>
    <row r="2164" spans="1:68" s="116" customFormat="1" x14ac:dyDescent="0.15">
      <c r="A2164" s="117">
        <v>4653001001</v>
      </c>
      <c r="B2164" s="118" t="s">
        <v>3144</v>
      </c>
      <c r="C2164" s="118" t="s">
        <v>3107</v>
      </c>
      <c r="D2164" s="118" t="s">
        <v>3145</v>
      </c>
      <c r="E2164" s="118" t="s">
        <v>5343</v>
      </c>
      <c r="F2164" s="120">
        <v>3</v>
      </c>
      <c r="G2164" s="119">
        <v>141406</v>
      </c>
      <c r="H2164" s="119"/>
      <c r="I2164" s="120" t="s">
        <v>5820</v>
      </c>
      <c r="J2164" s="120">
        <v>1800</v>
      </c>
      <c r="K2164" s="120">
        <v>141406</v>
      </c>
      <c r="L2164" s="120">
        <v>0.215</v>
      </c>
      <c r="M2164" s="121" t="s">
        <v>5657</v>
      </c>
      <c r="N2164" s="120">
        <v>1</v>
      </c>
      <c r="O2164" s="119">
        <v>215</v>
      </c>
      <c r="P2164" s="119"/>
      <c r="Q2164" s="119"/>
      <c r="R2164" s="120" t="s">
        <v>5658</v>
      </c>
      <c r="S2164" s="120">
        <v>0.37</v>
      </c>
      <c r="T2164" s="120"/>
      <c r="U2164" s="120" t="s">
        <v>3186</v>
      </c>
      <c r="V2164" s="172">
        <v>147.80000000000001</v>
      </c>
      <c r="W2164" s="172"/>
      <c r="X2164" s="172"/>
      <c r="Y2164" s="172"/>
      <c r="Z2164" s="172">
        <v>147.80000000000001</v>
      </c>
      <c r="AA2164" s="123"/>
      <c r="AB2164" s="123"/>
      <c r="AC2164" s="123">
        <v>16</v>
      </c>
      <c r="AD2164" s="123"/>
      <c r="AE2164" s="123"/>
      <c r="AF2164" s="123"/>
      <c r="AG2164" s="214"/>
      <c r="AH2164" s="229" t="str">
        <f t="shared" si="292"/>
        <v>a3</v>
      </c>
      <c r="AI2164" s="122"/>
      <c r="AJ2164" s="122"/>
      <c r="AK2164" s="122"/>
      <c r="AL2164" s="122"/>
      <c r="AM2164" s="122"/>
      <c r="AN2164" s="173">
        <v>1</v>
      </c>
      <c r="AO2164" s="173"/>
      <c r="AP2164" s="173"/>
      <c r="AQ2164" s="173"/>
      <c r="AR2164" s="173"/>
      <c r="AS2164" s="173">
        <v>0.5</v>
      </c>
      <c r="AT2164" s="173">
        <v>0.5</v>
      </c>
      <c r="AU2164" s="173">
        <v>0.5</v>
      </c>
      <c r="AV2164" s="173">
        <v>0.5</v>
      </c>
      <c r="AW2164" s="173">
        <v>0.5</v>
      </c>
      <c r="AX2164" s="173">
        <v>0.5</v>
      </c>
      <c r="AY2164" s="173"/>
      <c r="AZ2164" s="211">
        <f t="shared" si="298"/>
        <v>1.5</v>
      </c>
      <c r="BA2164" s="211">
        <f t="shared" si="299"/>
        <v>2.5</v>
      </c>
      <c r="BB2164" s="205">
        <f t="shared" si="293"/>
        <v>23765</v>
      </c>
      <c r="BC2164" s="205">
        <f t="shared" si="294"/>
        <v>19163</v>
      </c>
      <c r="BD2164" s="205">
        <f t="shared" si="295"/>
        <v>9550</v>
      </c>
      <c r="BE2164" s="205">
        <f t="shared" si="296"/>
        <v>4948</v>
      </c>
      <c r="BF2164" s="175">
        <v>14215</v>
      </c>
      <c r="BG2164" s="175"/>
      <c r="BH2164" s="175">
        <v>9550</v>
      </c>
      <c r="BI2164" s="175">
        <v>4602</v>
      </c>
      <c r="BJ2164" s="175"/>
      <c r="BK2164" s="175"/>
      <c r="BL2164" s="175">
        <v>1123</v>
      </c>
      <c r="BM2164" s="175">
        <v>3188</v>
      </c>
      <c r="BN2164" s="175"/>
      <c r="BO2164" s="175">
        <v>5302</v>
      </c>
      <c r="BP2164" s="198">
        <f t="shared" si="297"/>
        <v>14852</v>
      </c>
    </row>
    <row r="2165" spans="1:68" s="116" customFormat="1" x14ac:dyDescent="0.15">
      <c r="A2165" s="117">
        <v>4653301001</v>
      </c>
      <c r="B2165" s="118" t="s">
        <v>3146</v>
      </c>
      <c r="C2165" s="118" t="s">
        <v>3107</v>
      </c>
      <c r="D2165" s="118" t="s">
        <v>3147</v>
      </c>
      <c r="E2165" s="118" t="s">
        <v>5344</v>
      </c>
      <c r="F2165" s="120">
        <v>14</v>
      </c>
      <c r="G2165" s="119"/>
      <c r="H2165" s="119"/>
      <c r="I2165" s="120" t="s">
        <v>5820</v>
      </c>
      <c r="J2165" s="120">
        <v>1500</v>
      </c>
      <c r="K2165" s="120">
        <v>199790</v>
      </c>
      <c r="L2165" s="120">
        <v>0.36499999999999999</v>
      </c>
      <c r="M2165" s="121" t="s">
        <v>5657</v>
      </c>
      <c r="N2165" s="120">
        <v>2</v>
      </c>
      <c r="O2165" s="119">
        <v>181</v>
      </c>
      <c r="P2165" s="119"/>
      <c r="Q2165" s="119"/>
      <c r="R2165" s="120" t="s">
        <v>5658</v>
      </c>
      <c r="S2165" s="120">
        <v>0.7</v>
      </c>
      <c r="T2165" s="120"/>
      <c r="U2165" s="120" t="s">
        <v>3186</v>
      </c>
      <c r="V2165" s="172">
        <v>381.8</v>
      </c>
      <c r="W2165" s="172"/>
      <c r="X2165" s="172">
        <v>381.8</v>
      </c>
      <c r="Y2165" s="172"/>
      <c r="Z2165" s="172"/>
      <c r="AA2165" s="123"/>
      <c r="AB2165" s="123"/>
      <c r="AC2165" s="123">
        <v>122</v>
      </c>
      <c r="AD2165" s="123"/>
      <c r="AE2165" s="123"/>
      <c r="AF2165" s="123"/>
      <c r="AG2165" s="214"/>
      <c r="AH2165" s="229" t="str">
        <f t="shared" si="292"/>
        <v>b3</v>
      </c>
      <c r="AI2165" s="122"/>
      <c r="AJ2165" s="122"/>
      <c r="AK2165" s="122"/>
      <c r="AL2165" s="122"/>
      <c r="AM2165" s="122"/>
      <c r="AN2165" s="173">
        <v>1</v>
      </c>
      <c r="AO2165" s="173" t="s">
        <v>3186</v>
      </c>
      <c r="AP2165" s="173" t="s">
        <v>3186</v>
      </c>
      <c r="AQ2165" s="173" t="s">
        <v>3186</v>
      </c>
      <c r="AR2165" s="173" t="s">
        <v>3186</v>
      </c>
      <c r="AS2165" s="173">
        <v>0.5</v>
      </c>
      <c r="AT2165" s="173">
        <v>0.5</v>
      </c>
      <c r="AU2165" s="173">
        <v>0.5</v>
      </c>
      <c r="AV2165" s="173">
        <v>0.5</v>
      </c>
      <c r="AW2165" s="173">
        <v>0.5</v>
      </c>
      <c r="AX2165" s="173">
        <v>0.5</v>
      </c>
      <c r="AY2165" s="173" t="s">
        <v>3186</v>
      </c>
      <c r="AZ2165" s="211">
        <f t="shared" si="298"/>
        <v>1.5</v>
      </c>
      <c r="BA2165" s="211">
        <f t="shared" si="299"/>
        <v>2.5</v>
      </c>
      <c r="BB2165" s="205">
        <f t="shared" si="293"/>
        <v>42188</v>
      </c>
      <c r="BC2165" s="205">
        <f t="shared" si="294"/>
        <v>42188</v>
      </c>
      <c r="BD2165" s="205">
        <f t="shared" si="295"/>
        <v>0</v>
      </c>
      <c r="BE2165" s="205">
        <f t="shared" si="296"/>
        <v>0</v>
      </c>
      <c r="BF2165" s="175">
        <v>42188</v>
      </c>
      <c r="BG2165" s="175">
        <v>7894</v>
      </c>
      <c r="BH2165" s="175">
        <v>16658</v>
      </c>
      <c r="BI2165" s="175"/>
      <c r="BJ2165" s="175"/>
      <c r="BK2165" s="175"/>
      <c r="BL2165" s="175">
        <v>329</v>
      </c>
      <c r="BM2165" s="175">
        <v>7804</v>
      </c>
      <c r="BN2165" s="175">
        <v>3298</v>
      </c>
      <c r="BO2165" s="175">
        <v>6205</v>
      </c>
      <c r="BP2165" s="198">
        <f t="shared" si="297"/>
        <v>22863</v>
      </c>
    </row>
    <row r="2166" spans="1:68" s="116" customFormat="1" x14ac:dyDescent="0.15">
      <c r="A2166" s="117">
        <v>4653401001</v>
      </c>
      <c r="B2166" s="118" t="s">
        <v>3148</v>
      </c>
      <c r="C2166" s="118" t="s">
        <v>3107</v>
      </c>
      <c r="D2166" s="118" t="s">
        <v>3149</v>
      </c>
      <c r="E2166" s="118" t="s">
        <v>5345</v>
      </c>
      <c r="F2166" s="120">
        <v>13</v>
      </c>
      <c r="G2166" s="119">
        <v>340672</v>
      </c>
      <c r="H2166" s="119"/>
      <c r="I2166" s="120" t="s">
        <v>5820</v>
      </c>
      <c r="J2166" s="120">
        <v>2300</v>
      </c>
      <c r="K2166" s="120">
        <v>340672</v>
      </c>
      <c r="L2166" s="120">
        <v>0.40600000000000003</v>
      </c>
      <c r="M2166" s="121" t="s">
        <v>5657</v>
      </c>
      <c r="N2166" s="120">
        <v>1</v>
      </c>
      <c r="O2166" s="119">
        <v>154.80000000000001</v>
      </c>
      <c r="P2166" s="119"/>
      <c r="Q2166" s="119"/>
      <c r="R2166" s="120" t="s">
        <v>5658</v>
      </c>
      <c r="S2166" s="120">
        <v>0.6</v>
      </c>
      <c r="T2166" s="120"/>
      <c r="U2166" s="120" t="s">
        <v>3186</v>
      </c>
      <c r="V2166" s="172">
        <v>492</v>
      </c>
      <c r="W2166" s="172">
        <v>123</v>
      </c>
      <c r="X2166" s="172">
        <v>320</v>
      </c>
      <c r="Y2166" s="172">
        <v>6</v>
      </c>
      <c r="Z2166" s="172">
        <v>43</v>
      </c>
      <c r="AA2166" s="123">
        <v>2586</v>
      </c>
      <c r="AB2166" s="123"/>
      <c r="AC2166" s="123">
        <v>47</v>
      </c>
      <c r="AD2166" s="123"/>
      <c r="AE2166" s="123"/>
      <c r="AF2166" s="123"/>
      <c r="AG2166" s="214"/>
      <c r="AH2166" s="229" t="str">
        <f t="shared" si="292"/>
        <v>a3</v>
      </c>
      <c r="AI2166" s="122"/>
      <c r="AJ2166" s="122"/>
      <c r="AK2166" s="122"/>
      <c r="AL2166" s="122"/>
      <c r="AM2166" s="122"/>
      <c r="AN2166" s="173">
        <v>2.2000000000000002</v>
      </c>
      <c r="AO2166" s="173"/>
      <c r="AP2166" s="173"/>
      <c r="AQ2166" s="173"/>
      <c r="AR2166" s="173" t="s">
        <v>3186</v>
      </c>
      <c r="AS2166" s="173" t="s">
        <v>3186</v>
      </c>
      <c r="AT2166" s="173"/>
      <c r="AU2166" s="173"/>
      <c r="AV2166" s="173"/>
      <c r="AW2166" s="173"/>
      <c r="AX2166" s="173"/>
      <c r="AY2166" s="173" t="s">
        <v>3186</v>
      </c>
      <c r="AZ2166" s="211">
        <f t="shared" si="298"/>
        <v>2.2000000000000002</v>
      </c>
      <c r="BA2166" s="211"/>
      <c r="BB2166" s="205">
        <f t="shared" si="293"/>
        <v>31765</v>
      </c>
      <c r="BC2166" s="205">
        <f t="shared" si="294"/>
        <v>29665</v>
      </c>
      <c r="BD2166" s="205">
        <f t="shared" si="295"/>
        <v>2100</v>
      </c>
      <c r="BE2166" s="205">
        <f t="shared" si="296"/>
        <v>0</v>
      </c>
      <c r="BF2166" s="175">
        <v>29665</v>
      </c>
      <c r="BG2166" s="175">
        <v>10608</v>
      </c>
      <c r="BH2166" s="175">
        <v>2100</v>
      </c>
      <c r="BI2166" s="175">
        <v>2100</v>
      </c>
      <c r="BJ2166" s="175"/>
      <c r="BK2166" s="175">
        <v>599</v>
      </c>
      <c r="BL2166" s="175">
        <v>2932</v>
      </c>
      <c r="BM2166" s="175">
        <v>6238</v>
      </c>
      <c r="BN2166" s="175">
        <v>1921</v>
      </c>
      <c r="BO2166" s="175">
        <v>5267</v>
      </c>
      <c r="BP2166" s="198">
        <f t="shared" si="297"/>
        <v>7367</v>
      </c>
    </row>
    <row r="2167" spans="1:68" s="116" customFormat="1" x14ac:dyDescent="0.15">
      <c r="A2167" s="117">
        <v>4700181001</v>
      </c>
      <c r="B2167" s="118" t="s">
        <v>3150</v>
      </c>
      <c r="C2167" s="118" t="s">
        <v>3151</v>
      </c>
      <c r="D2167" s="118" t="s">
        <v>3152</v>
      </c>
      <c r="E2167" s="118" t="s">
        <v>5346</v>
      </c>
      <c r="F2167" s="120">
        <v>44</v>
      </c>
      <c r="G2167" s="119">
        <v>48547020</v>
      </c>
      <c r="H2167" s="119"/>
      <c r="I2167" s="120" t="s">
        <v>5820</v>
      </c>
      <c r="J2167" s="120">
        <v>134000</v>
      </c>
      <c r="K2167" s="120">
        <v>48547020</v>
      </c>
      <c r="L2167" s="120">
        <v>0.99299999999999999</v>
      </c>
      <c r="M2167" s="121" t="s">
        <v>5654</v>
      </c>
      <c r="N2167" s="120">
        <v>2</v>
      </c>
      <c r="O2167" s="119">
        <v>210</v>
      </c>
      <c r="P2167" s="119">
        <v>44</v>
      </c>
      <c r="Q2167" s="119">
        <v>4.8</v>
      </c>
      <c r="R2167" s="120" t="s">
        <v>5655</v>
      </c>
      <c r="S2167" s="120">
        <v>472.4</v>
      </c>
      <c r="T2167" s="120"/>
      <c r="U2167" s="120" t="s">
        <v>3186</v>
      </c>
      <c r="V2167" s="172">
        <v>11299.9979306966</v>
      </c>
      <c r="W2167" s="172">
        <v>1994.3058066123699</v>
      </c>
      <c r="X2167" s="172">
        <v>6398.33437530217</v>
      </c>
      <c r="Y2167" s="172">
        <v>2222.9227487820299</v>
      </c>
      <c r="Z2167" s="172">
        <v>684.43499999999995</v>
      </c>
      <c r="AA2167" s="123">
        <v>315251</v>
      </c>
      <c r="AB2167" s="123">
        <v>1130368.5000000009</v>
      </c>
      <c r="AC2167" s="123">
        <v>20487</v>
      </c>
      <c r="AD2167" s="123"/>
      <c r="AE2167" s="123"/>
      <c r="AF2167" s="123"/>
      <c r="AG2167" s="214"/>
      <c r="AH2167" s="229" t="str">
        <f t="shared" si="292"/>
        <v>b3</v>
      </c>
      <c r="AI2167" s="122"/>
      <c r="AJ2167" s="122"/>
      <c r="AK2167" s="122"/>
      <c r="AL2167" s="122"/>
      <c r="AM2167" s="122"/>
      <c r="AN2167" s="173">
        <v>3.5</v>
      </c>
      <c r="AO2167" s="173">
        <v>5.5</v>
      </c>
      <c r="AP2167" s="173">
        <v>5.5</v>
      </c>
      <c r="AQ2167" s="173">
        <v>5</v>
      </c>
      <c r="AR2167" s="173">
        <v>3</v>
      </c>
      <c r="AS2167" s="173">
        <v>1</v>
      </c>
      <c r="AT2167" s="173">
        <v>13</v>
      </c>
      <c r="AU2167" s="173">
        <v>8</v>
      </c>
      <c r="AV2167" s="173">
        <v>2</v>
      </c>
      <c r="AW2167" s="173">
        <v>8</v>
      </c>
      <c r="AX2167" s="173">
        <v>5</v>
      </c>
      <c r="AY2167" s="173">
        <v>4</v>
      </c>
      <c r="AZ2167" s="211">
        <f t="shared" si="298"/>
        <v>23.5</v>
      </c>
      <c r="BA2167" s="211">
        <f t="shared" si="299"/>
        <v>40</v>
      </c>
      <c r="BB2167" s="205">
        <f t="shared" si="293"/>
        <v>1733771</v>
      </c>
      <c r="BC2167" s="205">
        <f t="shared" si="294"/>
        <v>1603771</v>
      </c>
      <c r="BD2167" s="205">
        <f t="shared" si="295"/>
        <v>220500</v>
      </c>
      <c r="BE2167" s="205">
        <f t="shared" si="296"/>
        <v>90500</v>
      </c>
      <c r="BF2167" s="175">
        <v>1513271</v>
      </c>
      <c r="BG2167" s="175">
        <v>123045</v>
      </c>
      <c r="BH2167" s="175">
        <v>220500</v>
      </c>
      <c r="BI2167" s="175">
        <v>130000</v>
      </c>
      <c r="BJ2167" s="175"/>
      <c r="BK2167" s="175">
        <v>291006</v>
      </c>
      <c r="BL2167" s="175">
        <v>288222</v>
      </c>
      <c r="BM2167" s="175">
        <v>227398</v>
      </c>
      <c r="BN2167" s="175">
        <v>163365</v>
      </c>
      <c r="BO2167" s="175">
        <v>290235</v>
      </c>
      <c r="BP2167" s="198">
        <f t="shared" si="297"/>
        <v>510735</v>
      </c>
    </row>
    <row r="2168" spans="1:68" s="116" customFormat="1" x14ac:dyDescent="0.15">
      <c r="A2168" s="117">
        <v>4700181002</v>
      </c>
      <c r="B2168" s="118" t="s">
        <v>3153</v>
      </c>
      <c r="C2168" s="118" t="s">
        <v>3151</v>
      </c>
      <c r="D2168" s="118" t="s">
        <v>3152</v>
      </c>
      <c r="E2168" s="118" t="s">
        <v>5347</v>
      </c>
      <c r="F2168" s="120">
        <v>43</v>
      </c>
      <c r="G2168" s="119">
        <v>35403230</v>
      </c>
      <c r="H2168" s="119"/>
      <c r="I2168" s="120" t="s">
        <v>5820</v>
      </c>
      <c r="J2168" s="120">
        <v>118000</v>
      </c>
      <c r="K2168" s="120">
        <v>35403230</v>
      </c>
      <c r="L2168" s="120">
        <v>0.82199999999999995</v>
      </c>
      <c r="M2168" s="121" t="s">
        <v>5654</v>
      </c>
      <c r="N2168" s="120">
        <v>2</v>
      </c>
      <c r="O2168" s="119">
        <v>190</v>
      </c>
      <c r="P2168" s="119">
        <v>46.5</v>
      </c>
      <c r="Q2168" s="119">
        <v>4.4000000000000004</v>
      </c>
      <c r="R2168" s="120" t="s">
        <v>5655</v>
      </c>
      <c r="S2168" s="120">
        <v>438.8</v>
      </c>
      <c r="T2168" s="120"/>
      <c r="U2168" s="120" t="s">
        <v>3186</v>
      </c>
      <c r="V2168" s="172">
        <v>11932.75</v>
      </c>
      <c r="W2168" s="172">
        <v>287.95</v>
      </c>
      <c r="X2168" s="172">
        <v>8863.2000000000007</v>
      </c>
      <c r="Y2168" s="172">
        <v>2781.6</v>
      </c>
      <c r="Z2168" s="172"/>
      <c r="AA2168" s="123">
        <v>235694</v>
      </c>
      <c r="AB2168" s="123">
        <v>852165.5000000007</v>
      </c>
      <c r="AC2168" s="123">
        <v>15257</v>
      </c>
      <c r="AD2168" s="123"/>
      <c r="AE2168" s="123"/>
      <c r="AF2168" s="123"/>
      <c r="AG2168" s="214"/>
      <c r="AH2168" s="229" t="str">
        <f t="shared" si="292"/>
        <v>b3</v>
      </c>
      <c r="AI2168" s="122"/>
      <c r="AJ2168" s="122"/>
      <c r="AK2168" s="122"/>
      <c r="AL2168" s="122"/>
      <c r="AM2168" s="122"/>
      <c r="AN2168" s="173">
        <v>2.6</v>
      </c>
      <c r="AO2168" s="173">
        <v>4.7</v>
      </c>
      <c r="AP2168" s="173">
        <v>4.7</v>
      </c>
      <c r="AQ2168" s="173">
        <v>3.6</v>
      </c>
      <c r="AR2168" s="173">
        <v>1.5</v>
      </c>
      <c r="AS2168" s="173">
        <v>1</v>
      </c>
      <c r="AT2168" s="173">
        <v>10</v>
      </c>
      <c r="AU2168" s="173">
        <v>7</v>
      </c>
      <c r="AV2168" s="173">
        <v>2</v>
      </c>
      <c r="AW2168" s="173">
        <v>6</v>
      </c>
      <c r="AX2168" s="173">
        <v>2</v>
      </c>
      <c r="AY2168" s="173">
        <v>4</v>
      </c>
      <c r="AZ2168" s="211">
        <f t="shared" si="298"/>
        <v>18.100000000000001</v>
      </c>
      <c r="BA2168" s="211">
        <f t="shared" si="299"/>
        <v>31</v>
      </c>
      <c r="BB2168" s="205">
        <f t="shared" si="293"/>
        <v>1291140</v>
      </c>
      <c r="BC2168" s="205">
        <f t="shared" si="294"/>
        <v>1184685</v>
      </c>
      <c r="BD2168" s="205">
        <f t="shared" si="295"/>
        <v>180810</v>
      </c>
      <c r="BE2168" s="205">
        <f t="shared" si="296"/>
        <v>74355</v>
      </c>
      <c r="BF2168" s="175">
        <v>1110330</v>
      </c>
      <c r="BG2168" s="175">
        <v>98310</v>
      </c>
      <c r="BH2168" s="175">
        <v>180810</v>
      </c>
      <c r="BI2168" s="175">
        <v>106455</v>
      </c>
      <c r="BJ2168" s="175"/>
      <c r="BK2168" s="175">
        <v>180593</v>
      </c>
      <c r="BL2168" s="175">
        <v>138765</v>
      </c>
      <c r="BM2168" s="175">
        <v>251627</v>
      </c>
      <c r="BN2168" s="175">
        <v>82433</v>
      </c>
      <c r="BO2168" s="175">
        <v>252147</v>
      </c>
      <c r="BP2168" s="198">
        <f t="shared" si="297"/>
        <v>432957</v>
      </c>
    </row>
    <row r="2169" spans="1:68" s="116" customFormat="1" x14ac:dyDescent="0.15">
      <c r="A2169" s="117">
        <v>4700281001</v>
      </c>
      <c r="B2169" s="118" t="s">
        <v>3154</v>
      </c>
      <c r="C2169" s="118" t="s">
        <v>3151</v>
      </c>
      <c r="D2169" s="118" t="s">
        <v>3155</v>
      </c>
      <c r="E2169" s="118" t="s">
        <v>5348</v>
      </c>
      <c r="F2169" s="120">
        <v>26</v>
      </c>
      <c r="G2169" s="119">
        <v>8269580</v>
      </c>
      <c r="H2169" s="119"/>
      <c r="I2169" s="120" t="s">
        <v>5820</v>
      </c>
      <c r="J2169" s="120">
        <v>26400</v>
      </c>
      <c r="K2169" s="120">
        <v>8269580</v>
      </c>
      <c r="L2169" s="120">
        <v>0.85799999999999998</v>
      </c>
      <c r="M2169" s="121" t="s">
        <v>5654</v>
      </c>
      <c r="N2169" s="120">
        <v>1</v>
      </c>
      <c r="O2169" s="119">
        <v>200</v>
      </c>
      <c r="P2169" s="119">
        <v>44.9</v>
      </c>
      <c r="Q2169" s="119">
        <v>4.8</v>
      </c>
      <c r="R2169" s="120" t="s">
        <v>5655</v>
      </c>
      <c r="S2169" s="120">
        <v>80.2</v>
      </c>
      <c r="T2169" s="120"/>
      <c r="U2169" s="120" t="s">
        <v>3186</v>
      </c>
      <c r="V2169" s="172">
        <v>4903.9390000000003</v>
      </c>
      <c r="W2169" s="172">
        <v>847.48</v>
      </c>
      <c r="X2169" s="172">
        <v>2683.3890000000001</v>
      </c>
      <c r="Y2169" s="172">
        <v>1311.35</v>
      </c>
      <c r="Z2169" s="172">
        <v>61.72</v>
      </c>
      <c r="AA2169" s="123">
        <v>58765</v>
      </c>
      <c r="AB2169" s="123">
        <v>227467.99999999983</v>
      </c>
      <c r="AC2169" s="123">
        <v>4417</v>
      </c>
      <c r="AD2169" s="123"/>
      <c r="AE2169" s="123"/>
      <c r="AF2169" s="123"/>
      <c r="AG2169" s="214"/>
      <c r="AH2169" s="229" t="str">
        <f t="shared" si="292"/>
        <v>a3</v>
      </c>
      <c r="AI2169" s="122"/>
      <c r="AJ2169" s="122"/>
      <c r="AK2169" s="122"/>
      <c r="AL2169" s="122"/>
      <c r="AM2169" s="122"/>
      <c r="AN2169" s="173"/>
      <c r="AO2169" s="173">
        <v>1.5</v>
      </c>
      <c r="AP2169" s="173">
        <v>1.5</v>
      </c>
      <c r="AQ2169" s="173">
        <v>1.7</v>
      </c>
      <c r="AR2169" s="173"/>
      <c r="AS2169" s="173">
        <v>0.5</v>
      </c>
      <c r="AT2169" s="173">
        <v>3</v>
      </c>
      <c r="AU2169" s="173">
        <v>4.8</v>
      </c>
      <c r="AV2169" s="173">
        <v>3</v>
      </c>
      <c r="AW2169" s="173">
        <v>4.7</v>
      </c>
      <c r="AX2169" s="173">
        <v>1</v>
      </c>
      <c r="AY2169" s="173">
        <v>5</v>
      </c>
      <c r="AZ2169" s="211">
        <f t="shared" si="298"/>
        <v>5.2</v>
      </c>
      <c r="BA2169" s="211">
        <f t="shared" si="299"/>
        <v>21.5</v>
      </c>
      <c r="BB2169" s="205">
        <f t="shared" si="293"/>
        <v>552668</v>
      </c>
      <c r="BC2169" s="205">
        <f t="shared" si="294"/>
        <v>552668</v>
      </c>
      <c r="BD2169" s="205">
        <f t="shared" si="295"/>
        <v>0</v>
      </c>
      <c r="BE2169" s="205">
        <f t="shared" si="296"/>
        <v>0</v>
      </c>
      <c r="BF2169" s="175">
        <v>552668</v>
      </c>
      <c r="BG2169" s="175">
        <v>39011</v>
      </c>
      <c r="BH2169" s="175">
        <v>269000</v>
      </c>
      <c r="BI2169" s="175"/>
      <c r="BJ2169" s="175"/>
      <c r="BK2169" s="175">
        <v>41394</v>
      </c>
      <c r="BL2169" s="175">
        <v>47429</v>
      </c>
      <c r="BM2169" s="175"/>
      <c r="BN2169" s="175">
        <v>728</v>
      </c>
      <c r="BO2169" s="175">
        <v>155106</v>
      </c>
      <c r="BP2169" s="198">
        <f t="shared" si="297"/>
        <v>424106</v>
      </c>
    </row>
    <row r="2170" spans="1:68" s="116" customFormat="1" x14ac:dyDescent="0.15">
      <c r="A2170" s="117">
        <v>4700381001</v>
      </c>
      <c r="B2170" s="118" t="s">
        <v>3156</v>
      </c>
      <c r="C2170" s="118" t="s">
        <v>3151</v>
      </c>
      <c r="D2170" s="118" t="s">
        <v>3157</v>
      </c>
      <c r="E2170" s="118" t="s">
        <v>5349</v>
      </c>
      <c r="F2170" s="120">
        <v>11</v>
      </c>
      <c r="G2170" s="119">
        <v>2499030</v>
      </c>
      <c r="H2170" s="119"/>
      <c r="I2170" s="120" t="s">
        <v>5820</v>
      </c>
      <c r="J2170" s="120">
        <v>11900</v>
      </c>
      <c r="K2170" s="120">
        <v>2499030</v>
      </c>
      <c r="L2170" s="120">
        <v>0.57499999999999996</v>
      </c>
      <c r="M2170" s="121" t="s">
        <v>5654</v>
      </c>
      <c r="N2170" s="120">
        <v>1</v>
      </c>
      <c r="O2170" s="119">
        <v>220</v>
      </c>
      <c r="P2170" s="119">
        <v>39.700000000000003</v>
      </c>
      <c r="Q2170" s="119">
        <v>4.2</v>
      </c>
      <c r="R2170" s="120" t="s">
        <v>5655</v>
      </c>
      <c r="S2170" s="120">
        <v>24.3</v>
      </c>
      <c r="T2170" s="120"/>
      <c r="U2170" s="120" t="s">
        <v>3186</v>
      </c>
      <c r="V2170" s="172">
        <v>1943.99</v>
      </c>
      <c r="W2170" s="172">
        <v>154.19999999999999</v>
      </c>
      <c r="X2170" s="172">
        <v>969</v>
      </c>
      <c r="Y2170" s="172">
        <v>468.4</v>
      </c>
      <c r="Z2170" s="172">
        <v>352.39</v>
      </c>
      <c r="AA2170" s="123">
        <v>19915</v>
      </c>
      <c r="AB2170" s="123">
        <v>58327.000000000095</v>
      </c>
      <c r="AC2170" s="123">
        <v>1277.5</v>
      </c>
      <c r="AD2170" s="123"/>
      <c r="AE2170" s="123"/>
      <c r="AF2170" s="123"/>
      <c r="AG2170" s="214"/>
      <c r="AH2170" s="229" t="str">
        <f t="shared" si="292"/>
        <v>a3</v>
      </c>
      <c r="AI2170" s="122"/>
      <c r="AJ2170" s="122"/>
      <c r="AK2170" s="122"/>
      <c r="AL2170" s="122"/>
      <c r="AM2170" s="122"/>
      <c r="AN2170" s="173"/>
      <c r="AO2170" s="173">
        <v>1</v>
      </c>
      <c r="AP2170" s="173">
        <v>0.9</v>
      </c>
      <c r="AQ2170" s="173">
        <v>1.2</v>
      </c>
      <c r="AR2170" s="173"/>
      <c r="AS2170" s="173">
        <v>0.5</v>
      </c>
      <c r="AT2170" s="173">
        <v>4.9000000000000004</v>
      </c>
      <c r="AU2170" s="173">
        <v>2.4</v>
      </c>
      <c r="AV2170" s="173">
        <v>4.8</v>
      </c>
      <c r="AW2170" s="173">
        <v>2.4</v>
      </c>
      <c r="AX2170" s="173">
        <v>2</v>
      </c>
      <c r="AY2170" s="173">
        <v>6</v>
      </c>
      <c r="AZ2170" s="211">
        <f t="shared" si="298"/>
        <v>3.5999999999999996</v>
      </c>
      <c r="BA2170" s="211">
        <f t="shared" si="299"/>
        <v>22.5</v>
      </c>
      <c r="BB2170" s="205">
        <f t="shared" si="293"/>
        <v>231684</v>
      </c>
      <c r="BC2170" s="205">
        <f t="shared" si="294"/>
        <v>231684</v>
      </c>
      <c r="BD2170" s="205">
        <f t="shared" si="295"/>
        <v>0</v>
      </c>
      <c r="BE2170" s="205">
        <f t="shared" si="296"/>
        <v>0</v>
      </c>
      <c r="BF2170" s="175">
        <v>231684</v>
      </c>
      <c r="BG2170" s="175">
        <v>31015</v>
      </c>
      <c r="BH2170" s="175">
        <v>134784</v>
      </c>
      <c r="BI2170" s="175"/>
      <c r="BJ2170" s="175"/>
      <c r="BK2170" s="175">
        <v>12304</v>
      </c>
      <c r="BL2170" s="175">
        <v>21447</v>
      </c>
      <c r="BM2170" s="175"/>
      <c r="BN2170" s="175">
        <v>679</v>
      </c>
      <c r="BO2170" s="175">
        <v>31455</v>
      </c>
      <c r="BP2170" s="198">
        <f t="shared" si="297"/>
        <v>166239</v>
      </c>
    </row>
    <row r="2171" spans="1:68" s="116" customFormat="1" x14ac:dyDescent="0.15">
      <c r="A2171" s="117">
        <v>4720701001</v>
      </c>
      <c r="B2171" s="118" t="s">
        <v>3158</v>
      </c>
      <c r="C2171" s="118" t="s">
        <v>3151</v>
      </c>
      <c r="D2171" s="118" t="s">
        <v>3159</v>
      </c>
      <c r="E2171" s="118" t="s">
        <v>5350</v>
      </c>
      <c r="F2171" s="120">
        <v>12</v>
      </c>
      <c r="G2171" s="119">
        <v>865594</v>
      </c>
      <c r="H2171" s="119"/>
      <c r="I2171" s="120" t="s">
        <v>5820</v>
      </c>
      <c r="J2171" s="120">
        <v>7130</v>
      </c>
      <c r="K2171" s="120">
        <v>865594</v>
      </c>
      <c r="L2171" s="120">
        <v>0.33300000000000002</v>
      </c>
      <c r="M2171" s="121" t="s">
        <v>5654</v>
      </c>
      <c r="N2171" s="120">
        <v>1</v>
      </c>
      <c r="O2171" s="119">
        <v>165</v>
      </c>
      <c r="P2171" s="119"/>
      <c r="Q2171" s="119"/>
      <c r="R2171" s="120" t="s">
        <v>5658</v>
      </c>
      <c r="S2171" s="120">
        <v>0.8</v>
      </c>
      <c r="T2171" s="120"/>
      <c r="U2171" s="120" t="s">
        <v>3186</v>
      </c>
      <c r="V2171" s="172">
        <v>605.29999999999995</v>
      </c>
      <c r="W2171" s="172"/>
      <c r="X2171" s="172">
        <v>311.60000000000002</v>
      </c>
      <c r="Y2171" s="172">
        <v>99.3</v>
      </c>
      <c r="Z2171" s="172">
        <v>194.4</v>
      </c>
      <c r="AA2171" s="123">
        <v>4519</v>
      </c>
      <c r="AB2171" s="123"/>
      <c r="AC2171" s="123">
        <v>647</v>
      </c>
      <c r="AD2171" s="123"/>
      <c r="AE2171" s="123"/>
      <c r="AF2171" s="123"/>
      <c r="AG2171" s="214"/>
      <c r="AH2171" s="229" t="str">
        <f t="shared" si="292"/>
        <v>a3</v>
      </c>
      <c r="AI2171" s="122" t="s">
        <v>5401</v>
      </c>
      <c r="AJ2171" s="122" t="s">
        <v>5401</v>
      </c>
      <c r="AK2171" s="122" t="s">
        <v>5401</v>
      </c>
      <c r="AL2171" s="122" t="s">
        <v>5401</v>
      </c>
      <c r="AM2171" s="122" t="s">
        <v>5401</v>
      </c>
      <c r="AN2171" s="173" t="s">
        <v>3186</v>
      </c>
      <c r="AO2171" s="173" t="s">
        <v>3186</v>
      </c>
      <c r="AP2171" s="173" t="s">
        <v>3186</v>
      </c>
      <c r="AQ2171" s="173" t="s">
        <v>3186</v>
      </c>
      <c r="AR2171" s="173" t="s">
        <v>3186</v>
      </c>
      <c r="AS2171" s="173">
        <v>0.5</v>
      </c>
      <c r="AT2171" s="173">
        <v>1</v>
      </c>
      <c r="AU2171" s="173">
        <v>2</v>
      </c>
      <c r="AV2171" s="173">
        <v>1</v>
      </c>
      <c r="AW2171" s="173">
        <v>2</v>
      </c>
      <c r="AX2171" s="173">
        <v>0.5</v>
      </c>
      <c r="AY2171" s="173"/>
      <c r="AZ2171" s="211">
        <f t="shared" si="298"/>
        <v>0.5</v>
      </c>
      <c r="BA2171" s="211">
        <f t="shared" si="299"/>
        <v>6.5</v>
      </c>
      <c r="BB2171" s="205">
        <f t="shared" si="293"/>
        <v>105328</v>
      </c>
      <c r="BC2171" s="205">
        <f t="shared" si="294"/>
        <v>105328</v>
      </c>
      <c r="BD2171" s="205">
        <f t="shared" si="295"/>
        <v>0</v>
      </c>
      <c r="BE2171" s="205">
        <f t="shared" si="296"/>
        <v>0</v>
      </c>
      <c r="BF2171" s="175">
        <v>105328</v>
      </c>
      <c r="BG2171" s="175"/>
      <c r="BH2171" s="175">
        <v>73301</v>
      </c>
      <c r="BI2171" s="175"/>
      <c r="BJ2171" s="175"/>
      <c r="BK2171" s="175"/>
      <c r="BL2171" s="175">
        <v>12207</v>
      </c>
      <c r="BM2171" s="175"/>
      <c r="BN2171" s="175"/>
      <c r="BO2171" s="175">
        <v>19820</v>
      </c>
      <c r="BP2171" s="198">
        <f t="shared" si="297"/>
        <v>93121</v>
      </c>
    </row>
    <row r="2172" spans="1:68" s="116" customFormat="1" x14ac:dyDescent="0.15">
      <c r="A2172" s="117">
        <v>4720702002</v>
      </c>
      <c r="B2172" s="118" t="s">
        <v>3160</v>
      </c>
      <c r="C2172" s="118" t="s">
        <v>3151</v>
      </c>
      <c r="D2172" s="118" t="s">
        <v>3159</v>
      </c>
      <c r="E2172" s="118" t="s">
        <v>5351</v>
      </c>
      <c r="F2172" s="120">
        <v>19</v>
      </c>
      <c r="G2172" s="119">
        <v>75525</v>
      </c>
      <c r="H2172" s="119"/>
      <c r="I2172" s="120" t="s">
        <v>5820</v>
      </c>
      <c r="J2172" s="120">
        <v>438</v>
      </c>
      <c r="K2172" s="120">
        <v>75525</v>
      </c>
      <c r="L2172" s="120">
        <v>0.47199999999999998</v>
      </c>
      <c r="M2172" s="121" t="s">
        <v>5657</v>
      </c>
      <c r="N2172" s="120">
        <v>1</v>
      </c>
      <c r="O2172" s="119">
        <v>150</v>
      </c>
      <c r="P2172" s="119"/>
      <c r="Q2172" s="119"/>
      <c r="R2172" s="120" t="s">
        <v>5658</v>
      </c>
      <c r="S2172" s="120">
        <v>0.2</v>
      </c>
      <c r="T2172" s="120"/>
      <c r="U2172" s="120" t="s">
        <v>3186</v>
      </c>
      <c r="V2172" s="172">
        <v>140.4</v>
      </c>
      <c r="W2172" s="172">
        <v>3.1</v>
      </c>
      <c r="X2172" s="172">
        <v>80</v>
      </c>
      <c r="Y2172" s="172">
        <v>10.6</v>
      </c>
      <c r="Z2172" s="172">
        <v>46.7</v>
      </c>
      <c r="AA2172" s="123">
        <v>973</v>
      </c>
      <c r="AB2172" s="123"/>
      <c r="AC2172" s="123">
        <v>80</v>
      </c>
      <c r="AD2172" s="123"/>
      <c r="AE2172" s="123"/>
      <c r="AF2172" s="123"/>
      <c r="AG2172" s="214"/>
      <c r="AH2172" s="229" t="str">
        <f t="shared" si="292"/>
        <v>a3</v>
      </c>
      <c r="AI2172" s="122" t="s">
        <v>5401</v>
      </c>
      <c r="AJ2172" s="122" t="s">
        <v>5401</v>
      </c>
      <c r="AK2172" s="122" t="s">
        <v>5401</v>
      </c>
      <c r="AL2172" s="122" t="s">
        <v>5401</v>
      </c>
      <c r="AM2172" s="122" t="s">
        <v>5401</v>
      </c>
      <c r="AN2172" s="173" t="s">
        <v>3186</v>
      </c>
      <c r="AO2172" s="173" t="s">
        <v>3186</v>
      </c>
      <c r="AP2172" s="173" t="s">
        <v>3186</v>
      </c>
      <c r="AQ2172" s="173" t="s">
        <v>3186</v>
      </c>
      <c r="AR2172" s="173" t="s">
        <v>3186</v>
      </c>
      <c r="AS2172" s="173">
        <v>0.5</v>
      </c>
      <c r="AT2172" s="173">
        <v>1</v>
      </c>
      <c r="AU2172" s="173">
        <v>1</v>
      </c>
      <c r="AV2172" s="173">
        <v>1</v>
      </c>
      <c r="AW2172" s="173">
        <v>1</v>
      </c>
      <c r="AX2172" s="173">
        <v>0.5</v>
      </c>
      <c r="AY2172" s="173"/>
      <c r="AZ2172" s="211">
        <f t="shared" si="298"/>
        <v>0.5</v>
      </c>
      <c r="BA2172" s="211">
        <f t="shared" si="299"/>
        <v>4.5</v>
      </c>
      <c r="BB2172" s="205">
        <f t="shared" si="293"/>
        <v>19445</v>
      </c>
      <c r="BC2172" s="205">
        <f t="shared" si="294"/>
        <v>19445</v>
      </c>
      <c r="BD2172" s="205">
        <f t="shared" si="295"/>
        <v>0</v>
      </c>
      <c r="BE2172" s="205">
        <f t="shared" si="296"/>
        <v>0</v>
      </c>
      <c r="BF2172" s="175">
        <v>19445</v>
      </c>
      <c r="BG2172" s="175"/>
      <c r="BH2172" s="175">
        <v>13169</v>
      </c>
      <c r="BI2172" s="175"/>
      <c r="BJ2172" s="175"/>
      <c r="BK2172" s="175"/>
      <c r="BL2172" s="175">
        <v>553</v>
      </c>
      <c r="BM2172" s="175"/>
      <c r="BN2172" s="175"/>
      <c r="BO2172" s="175">
        <v>5723</v>
      </c>
      <c r="BP2172" s="198">
        <f t="shared" si="297"/>
        <v>18892</v>
      </c>
    </row>
    <row r="2173" spans="1:68" s="116" customFormat="1" x14ac:dyDescent="0.15">
      <c r="A2173" s="117">
        <v>4720901001</v>
      </c>
      <c r="B2173" s="118" t="s">
        <v>3161</v>
      </c>
      <c r="C2173" s="118" t="s">
        <v>3151</v>
      </c>
      <c r="D2173" s="118" t="s">
        <v>3162</v>
      </c>
      <c r="E2173" s="118" t="s">
        <v>5352</v>
      </c>
      <c r="F2173" s="120">
        <v>34</v>
      </c>
      <c r="G2173" s="119">
        <v>4831263</v>
      </c>
      <c r="H2173" s="119"/>
      <c r="I2173" s="120" t="s">
        <v>5820</v>
      </c>
      <c r="J2173" s="120">
        <v>20600</v>
      </c>
      <c r="K2173" s="120">
        <v>4831263</v>
      </c>
      <c r="L2173" s="120">
        <v>0.64300000000000002</v>
      </c>
      <c r="M2173" s="121" t="s">
        <v>5654</v>
      </c>
      <c r="N2173" s="120">
        <v>2</v>
      </c>
      <c r="O2173" s="119">
        <v>281.10000000000002</v>
      </c>
      <c r="P2173" s="119"/>
      <c r="Q2173" s="119"/>
      <c r="R2173" s="120" t="s">
        <v>5655</v>
      </c>
      <c r="S2173" s="120">
        <v>34.299999999999997</v>
      </c>
      <c r="T2173" s="120"/>
      <c r="U2173" s="120" t="s">
        <v>3186</v>
      </c>
      <c r="V2173" s="172">
        <v>2321</v>
      </c>
      <c r="W2173" s="172">
        <v>348</v>
      </c>
      <c r="X2173" s="172">
        <v>1300</v>
      </c>
      <c r="Y2173" s="172">
        <v>302</v>
      </c>
      <c r="Z2173" s="172">
        <v>371</v>
      </c>
      <c r="AA2173" s="123">
        <v>52309</v>
      </c>
      <c r="AB2173" s="123">
        <v>128310.00000000007</v>
      </c>
      <c r="AC2173" s="123">
        <v>3210</v>
      </c>
      <c r="AD2173" s="123"/>
      <c r="AE2173" s="123"/>
      <c r="AF2173" s="123"/>
      <c r="AG2173" s="214"/>
      <c r="AH2173" s="229" t="str">
        <f t="shared" si="292"/>
        <v>b3</v>
      </c>
      <c r="AI2173" s="122"/>
      <c r="AJ2173" s="122"/>
      <c r="AK2173" s="122"/>
      <c r="AL2173" s="122"/>
      <c r="AM2173" s="122"/>
      <c r="AN2173" s="173">
        <v>2</v>
      </c>
      <c r="AO2173" s="173">
        <v>4</v>
      </c>
      <c r="AP2173" s="173">
        <v>4</v>
      </c>
      <c r="AQ2173" s="173">
        <v>3</v>
      </c>
      <c r="AR2173" s="173"/>
      <c r="AS2173" s="173"/>
      <c r="AT2173" s="173">
        <v>3</v>
      </c>
      <c r="AU2173" s="173">
        <v>1</v>
      </c>
      <c r="AV2173" s="173">
        <v>2</v>
      </c>
      <c r="AW2173" s="173">
        <v>1</v>
      </c>
      <c r="AX2173" s="173">
        <v>1</v>
      </c>
      <c r="AY2173" s="173"/>
      <c r="AZ2173" s="211">
        <f t="shared" si="298"/>
        <v>13</v>
      </c>
      <c r="BA2173" s="211">
        <f t="shared" si="299"/>
        <v>8</v>
      </c>
      <c r="BB2173" s="205">
        <f t="shared" si="293"/>
        <v>216643</v>
      </c>
      <c r="BC2173" s="205">
        <f t="shared" si="294"/>
        <v>179256</v>
      </c>
      <c r="BD2173" s="205">
        <f t="shared" si="295"/>
        <v>38216</v>
      </c>
      <c r="BE2173" s="205">
        <f t="shared" si="296"/>
        <v>829</v>
      </c>
      <c r="BF2173" s="175">
        <v>178427</v>
      </c>
      <c r="BG2173" s="175">
        <v>45096</v>
      </c>
      <c r="BH2173" s="175">
        <v>38216</v>
      </c>
      <c r="BI2173" s="175">
        <v>37387</v>
      </c>
      <c r="BJ2173" s="175"/>
      <c r="BK2173" s="175">
        <v>4095</v>
      </c>
      <c r="BL2173" s="175">
        <v>3168</v>
      </c>
      <c r="BM2173" s="175">
        <v>45038</v>
      </c>
      <c r="BN2173" s="175">
        <v>23082</v>
      </c>
      <c r="BO2173" s="175">
        <v>20561</v>
      </c>
      <c r="BP2173" s="198">
        <f t="shared" si="297"/>
        <v>58777</v>
      </c>
    </row>
    <row r="2174" spans="1:68" s="116" customFormat="1" x14ac:dyDescent="0.15">
      <c r="A2174" s="117">
        <v>4720902002</v>
      </c>
      <c r="B2174" s="118" t="s">
        <v>3163</v>
      </c>
      <c r="C2174" s="118" t="s">
        <v>3151</v>
      </c>
      <c r="D2174" s="118" t="s">
        <v>3162</v>
      </c>
      <c r="E2174" s="118" t="s">
        <v>5353</v>
      </c>
      <c r="F2174" s="120">
        <v>22</v>
      </c>
      <c r="G2174" s="119"/>
      <c r="H2174" s="119"/>
      <c r="I2174" s="120" t="s">
        <v>5820</v>
      </c>
      <c r="J2174" s="120">
        <v>370</v>
      </c>
      <c r="K2174" s="120">
        <v>94547</v>
      </c>
      <c r="L2174" s="120">
        <v>0.7</v>
      </c>
      <c r="M2174" s="121" t="s">
        <v>5662</v>
      </c>
      <c r="N2174" s="120">
        <v>1</v>
      </c>
      <c r="O2174" s="119">
        <v>304.10000000000002</v>
      </c>
      <c r="P2174" s="119"/>
      <c r="Q2174" s="119"/>
      <c r="R2174" s="120"/>
      <c r="S2174" s="120"/>
      <c r="T2174" s="120"/>
      <c r="U2174" s="120" t="s">
        <v>3186</v>
      </c>
      <c r="V2174" s="172">
        <v>106</v>
      </c>
      <c r="W2174" s="172"/>
      <c r="X2174" s="172">
        <v>55</v>
      </c>
      <c r="Y2174" s="172">
        <v>15</v>
      </c>
      <c r="Z2174" s="172">
        <v>36</v>
      </c>
      <c r="AA2174" s="123"/>
      <c r="AB2174" s="123"/>
      <c r="AC2174" s="123">
        <v>49</v>
      </c>
      <c r="AD2174" s="123"/>
      <c r="AE2174" s="123"/>
      <c r="AF2174" s="123"/>
      <c r="AG2174" s="214"/>
      <c r="AH2174" s="229" t="str">
        <f t="shared" si="292"/>
        <v>a3</v>
      </c>
      <c r="AI2174" s="122"/>
      <c r="AJ2174" s="122"/>
      <c r="AK2174" s="122"/>
      <c r="AL2174" s="122"/>
      <c r="AM2174" s="122"/>
      <c r="AN2174" s="173">
        <v>1</v>
      </c>
      <c r="AO2174" s="173">
        <v>0.5</v>
      </c>
      <c r="AP2174" s="173">
        <v>0.5</v>
      </c>
      <c r="AQ2174" s="173">
        <v>1</v>
      </c>
      <c r="AR2174" s="173"/>
      <c r="AS2174" s="173"/>
      <c r="AT2174" s="173"/>
      <c r="AU2174" s="173">
        <v>0.5</v>
      </c>
      <c r="AV2174" s="173"/>
      <c r="AW2174" s="173">
        <v>0.5</v>
      </c>
      <c r="AX2174" s="173">
        <v>0.5</v>
      </c>
      <c r="AY2174" s="173"/>
      <c r="AZ2174" s="211">
        <f t="shared" si="298"/>
        <v>3</v>
      </c>
      <c r="BA2174" s="211">
        <f t="shared" si="299"/>
        <v>1.5</v>
      </c>
      <c r="BB2174" s="205">
        <f t="shared" si="293"/>
        <v>16612</v>
      </c>
      <c r="BC2174" s="205">
        <f t="shared" si="294"/>
        <v>12784</v>
      </c>
      <c r="BD2174" s="205">
        <f t="shared" si="295"/>
        <v>3828</v>
      </c>
      <c r="BE2174" s="205">
        <f t="shared" si="296"/>
        <v>0</v>
      </c>
      <c r="BF2174" s="175">
        <v>12784</v>
      </c>
      <c r="BG2174" s="175">
        <v>4118</v>
      </c>
      <c r="BH2174" s="175">
        <v>3828</v>
      </c>
      <c r="BI2174" s="175">
        <v>3828</v>
      </c>
      <c r="BJ2174" s="175"/>
      <c r="BK2174" s="175"/>
      <c r="BL2174" s="175">
        <v>145</v>
      </c>
      <c r="BM2174" s="175">
        <v>2328</v>
      </c>
      <c r="BN2174" s="175">
        <v>308</v>
      </c>
      <c r="BO2174" s="175">
        <v>2057</v>
      </c>
      <c r="BP2174" s="198">
        <f t="shared" si="297"/>
        <v>5885</v>
      </c>
    </row>
    <row r="2175" spans="1:68" s="116" customFormat="1" x14ac:dyDescent="0.15">
      <c r="A2175" s="117">
        <v>4721001001</v>
      </c>
      <c r="B2175" s="118" t="s">
        <v>3164</v>
      </c>
      <c r="C2175" s="118" t="s">
        <v>3151</v>
      </c>
      <c r="D2175" s="118" t="s">
        <v>3165</v>
      </c>
      <c r="E2175" s="118" t="s">
        <v>5354</v>
      </c>
      <c r="F2175" s="120">
        <v>30</v>
      </c>
      <c r="G2175" s="119">
        <v>3660437</v>
      </c>
      <c r="H2175" s="119"/>
      <c r="I2175" s="120" t="s">
        <v>5820</v>
      </c>
      <c r="J2175" s="120">
        <v>17200</v>
      </c>
      <c r="K2175" s="120">
        <v>3660437</v>
      </c>
      <c r="L2175" s="120">
        <v>0.58299999999999996</v>
      </c>
      <c r="M2175" s="121" t="s">
        <v>5654</v>
      </c>
      <c r="N2175" s="120">
        <v>2</v>
      </c>
      <c r="O2175" s="119">
        <v>266</v>
      </c>
      <c r="P2175" s="119"/>
      <c r="Q2175" s="119"/>
      <c r="R2175" s="120" t="s">
        <v>5655</v>
      </c>
      <c r="S2175" s="120">
        <v>23.2</v>
      </c>
      <c r="T2175" s="120"/>
      <c r="U2175" s="120" t="s">
        <v>3186</v>
      </c>
      <c r="V2175" s="172">
        <v>1927.4059</v>
      </c>
      <c r="W2175" s="172">
        <v>387.23700000000002</v>
      </c>
      <c r="X2175" s="172">
        <v>1128.4939999999999</v>
      </c>
      <c r="Y2175" s="172">
        <v>387.81</v>
      </c>
      <c r="Z2175" s="172">
        <v>23.864899999999999</v>
      </c>
      <c r="AA2175" s="123">
        <v>26711</v>
      </c>
      <c r="AB2175" s="123">
        <v>101534.85999999999</v>
      </c>
      <c r="AC2175" s="123">
        <v>3571</v>
      </c>
      <c r="AD2175" s="123"/>
      <c r="AE2175" s="123"/>
      <c r="AF2175" s="123"/>
      <c r="AG2175" s="214"/>
      <c r="AH2175" s="229" t="str">
        <f t="shared" si="292"/>
        <v>b3</v>
      </c>
      <c r="AI2175" s="122"/>
      <c r="AJ2175" s="122"/>
      <c r="AK2175" s="122"/>
      <c r="AL2175" s="122"/>
      <c r="AM2175" s="122"/>
      <c r="AN2175" s="173" t="s">
        <v>3186</v>
      </c>
      <c r="AO2175" s="173" t="s">
        <v>3186</v>
      </c>
      <c r="AP2175" s="173" t="s">
        <v>3186</v>
      </c>
      <c r="AQ2175" s="173" t="s">
        <v>3186</v>
      </c>
      <c r="AR2175" s="173" t="s">
        <v>3186</v>
      </c>
      <c r="AS2175" s="173">
        <v>1</v>
      </c>
      <c r="AT2175" s="173">
        <v>7</v>
      </c>
      <c r="AU2175" s="173">
        <v>1</v>
      </c>
      <c r="AV2175" s="173">
        <v>2</v>
      </c>
      <c r="AW2175" s="173">
        <v>1</v>
      </c>
      <c r="AX2175" s="173">
        <v>1</v>
      </c>
      <c r="AY2175" s="173" t="s">
        <v>3186</v>
      </c>
      <c r="AZ2175" s="211">
        <f t="shared" si="298"/>
        <v>1</v>
      </c>
      <c r="BA2175" s="211">
        <f t="shared" si="299"/>
        <v>12</v>
      </c>
      <c r="BB2175" s="205">
        <f t="shared" si="293"/>
        <v>244784</v>
      </c>
      <c r="BC2175" s="205">
        <f t="shared" si="294"/>
        <v>172030</v>
      </c>
      <c r="BD2175" s="205">
        <f t="shared" si="295"/>
        <v>72754</v>
      </c>
      <c r="BE2175" s="205">
        <f t="shared" si="296"/>
        <v>0</v>
      </c>
      <c r="BF2175" s="175">
        <v>172030</v>
      </c>
      <c r="BG2175" s="175"/>
      <c r="BH2175" s="175">
        <v>72754</v>
      </c>
      <c r="BI2175" s="175">
        <v>72754</v>
      </c>
      <c r="BJ2175" s="175"/>
      <c r="BK2175" s="175">
        <v>33346</v>
      </c>
      <c r="BL2175" s="175">
        <v>3656</v>
      </c>
      <c r="BM2175" s="175">
        <v>31296</v>
      </c>
      <c r="BN2175" s="175">
        <v>19362</v>
      </c>
      <c r="BO2175" s="175">
        <v>11616</v>
      </c>
      <c r="BP2175" s="198">
        <f t="shared" si="297"/>
        <v>84370</v>
      </c>
    </row>
    <row r="2176" spans="1:68" s="116" customFormat="1" x14ac:dyDescent="0.15">
      <c r="A2176" s="117">
        <v>4721301001</v>
      </c>
      <c r="B2176" s="118" t="s">
        <v>3166</v>
      </c>
      <c r="C2176" s="118" t="s">
        <v>3151</v>
      </c>
      <c r="D2176" s="118" t="s">
        <v>3167</v>
      </c>
      <c r="E2176" s="118" t="s">
        <v>5355</v>
      </c>
      <c r="F2176" s="120">
        <v>39</v>
      </c>
      <c r="G2176" s="119"/>
      <c r="H2176" s="119"/>
      <c r="I2176" s="120" t="s">
        <v>5820</v>
      </c>
      <c r="J2176" s="120">
        <v>8850</v>
      </c>
      <c r="K2176" s="120">
        <v>2284846</v>
      </c>
      <c r="L2176" s="120">
        <v>0.70699999999999996</v>
      </c>
      <c r="M2176" s="121" t="s">
        <v>5654</v>
      </c>
      <c r="N2176" s="120">
        <v>1</v>
      </c>
      <c r="O2176" s="119">
        <v>175</v>
      </c>
      <c r="P2176" s="119"/>
      <c r="Q2176" s="119"/>
      <c r="R2176" s="120" t="s">
        <v>5655</v>
      </c>
      <c r="S2176" s="120">
        <v>36.5</v>
      </c>
      <c r="T2176" s="120"/>
      <c r="U2176" s="120" t="s">
        <v>3186</v>
      </c>
      <c r="V2176" s="172">
        <v>961.7</v>
      </c>
      <c r="W2176" s="172"/>
      <c r="X2176" s="172"/>
      <c r="Y2176" s="172"/>
      <c r="Z2176" s="172">
        <v>961.7</v>
      </c>
      <c r="AA2176" s="123">
        <v>7511</v>
      </c>
      <c r="AB2176" s="123">
        <v>39484.700000000026</v>
      </c>
      <c r="AC2176" s="123">
        <v>1513</v>
      </c>
      <c r="AD2176" s="123"/>
      <c r="AE2176" s="123"/>
      <c r="AF2176" s="123"/>
      <c r="AG2176" s="214"/>
      <c r="AH2176" s="229" t="str">
        <f t="shared" si="292"/>
        <v>a3</v>
      </c>
      <c r="AI2176" s="122"/>
      <c r="AJ2176" s="122"/>
      <c r="AK2176" s="122"/>
      <c r="AL2176" s="122"/>
      <c r="AM2176" s="122"/>
      <c r="AN2176" s="173">
        <v>3</v>
      </c>
      <c r="AO2176" s="173">
        <v>1</v>
      </c>
      <c r="AP2176" s="173">
        <v>1</v>
      </c>
      <c r="AQ2176" s="173">
        <v>1</v>
      </c>
      <c r="AR2176" s="173"/>
      <c r="AS2176" s="173">
        <v>1</v>
      </c>
      <c r="AT2176" s="173">
        <v>10</v>
      </c>
      <c r="AU2176" s="173">
        <v>7</v>
      </c>
      <c r="AV2176" s="173">
        <v>1</v>
      </c>
      <c r="AW2176" s="173">
        <v>1</v>
      </c>
      <c r="AX2176" s="173">
        <v>1</v>
      </c>
      <c r="AY2176" s="173"/>
      <c r="AZ2176" s="211">
        <f t="shared" si="298"/>
        <v>7</v>
      </c>
      <c r="BA2176" s="211">
        <f t="shared" si="299"/>
        <v>20</v>
      </c>
      <c r="BB2176" s="205">
        <f t="shared" si="293"/>
        <v>115234</v>
      </c>
      <c r="BC2176" s="205">
        <f t="shared" si="294"/>
        <v>115234</v>
      </c>
      <c r="BD2176" s="205">
        <f t="shared" si="295"/>
        <v>0</v>
      </c>
      <c r="BE2176" s="205">
        <f t="shared" si="296"/>
        <v>0</v>
      </c>
      <c r="BF2176" s="175">
        <v>115234</v>
      </c>
      <c r="BG2176" s="175">
        <v>13553</v>
      </c>
      <c r="BH2176" s="175">
        <v>53280</v>
      </c>
      <c r="BI2176" s="175"/>
      <c r="BJ2176" s="175"/>
      <c r="BK2176" s="175">
        <v>6095</v>
      </c>
      <c r="BL2176" s="175">
        <v>2932</v>
      </c>
      <c r="BM2176" s="175">
        <v>17271</v>
      </c>
      <c r="BN2176" s="175">
        <v>11772</v>
      </c>
      <c r="BO2176" s="175">
        <v>10331</v>
      </c>
      <c r="BP2176" s="198">
        <f t="shared" si="297"/>
        <v>63611</v>
      </c>
    </row>
    <row r="2177" spans="1:68" s="116" customFormat="1" x14ac:dyDescent="0.15">
      <c r="A2177" s="117">
        <v>4721401001</v>
      </c>
      <c r="B2177" s="118" t="s">
        <v>3168</v>
      </c>
      <c r="C2177" s="118" t="s">
        <v>3151</v>
      </c>
      <c r="D2177" s="118" t="s">
        <v>3169</v>
      </c>
      <c r="E2177" s="118" t="s">
        <v>5356</v>
      </c>
      <c r="F2177" s="120">
        <v>16</v>
      </c>
      <c r="G2177" s="119"/>
      <c r="H2177" s="119"/>
      <c r="I2177" s="120" t="s">
        <v>5820</v>
      </c>
      <c r="J2177" s="120">
        <v>5800</v>
      </c>
      <c r="K2177" s="120">
        <v>1120945</v>
      </c>
      <c r="L2177" s="120">
        <v>0.52900000000000003</v>
      </c>
      <c r="M2177" s="121" t="s">
        <v>5657</v>
      </c>
      <c r="N2177" s="120">
        <v>1</v>
      </c>
      <c r="O2177" s="119">
        <v>228</v>
      </c>
      <c r="P2177" s="119"/>
      <c r="Q2177" s="119"/>
      <c r="R2177" s="120" t="s">
        <v>5663</v>
      </c>
      <c r="S2177" s="120">
        <v>0.98799999999999999</v>
      </c>
      <c r="T2177" s="120"/>
      <c r="U2177" s="120" t="s">
        <v>3186</v>
      </c>
      <c r="V2177" s="172">
        <v>1110</v>
      </c>
      <c r="W2177" s="172"/>
      <c r="X2177" s="172"/>
      <c r="Y2177" s="172"/>
      <c r="Z2177" s="172">
        <v>1110</v>
      </c>
      <c r="AA2177" s="123">
        <v>16025.6</v>
      </c>
      <c r="AB2177" s="123"/>
      <c r="AC2177" s="123">
        <v>1591.8</v>
      </c>
      <c r="AD2177" s="123"/>
      <c r="AE2177" s="123"/>
      <c r="AF2177" s="123"/>
      <c r="AG2177" s="214"/>
      <c r="AH2177" s="229" t="str">
        <f t="shared" si="292"/>
        <v>a3</v>
      </c>
      <c r="AI2177" s="122"/>
      <c r="AJ2177" s="122"/>
      <c r="AK2177" s="122"/>
      <c r="AL2177" s="122"/>
      <c r="AM2177" s="122"/>
      <c r="AN2177" s="173">
        <v>1</v>
      </c>
      <c r="AO2177" s="173"/>
      <c r="AP2177" s="173"/>
      <c r="AQ2177" s="173"/>
      <c r="AR2177" s="173"/>
      <c r="AS2177" s="173">
        <v>1.6</v>
      </c>
      <c r="AT2177" s="173">
        <v>1.5</v>
      </c>
      <c r="AU2177" s="173">
        <v>1.5</v>
      </c>
      <c r="AV2177" s="173">
        <v>1.3</v>
      </c>
      <c r="AW2177" s="173">
        <v>1.3</v>
      </c>
      <c r="AX2177" s="173">
        <v>0.8</v>
      </c>
      <c r="AY2177" s="173"/>
      <c r="AZ2177" s="211">
        <f t="shared" si="298"/>
        <v>2.6</v>
      </c>
      <c r="BA2177" s="211">
        <f t="shared" si="299"/>
        <v>6.3999999999999995</v>
      </c>
      <c r="BB2177" s="205">
        <f t="shared" si="293"/>
        <v>175369</v>
      </c>
      <c r="BC2177" s="205">
        <f t="shared" si="294"/>
        <v>156787</v>
      </c>
      <c r="BD2177" s="205">
        <f t="shared" si="295"/>
        <v>21490</v>
      </c>
      <c r="BE2177" s="205">
        <f t="shared" si="296"/>
        <v>2908</v>
      </c>
      <c r="BF2177" s="175">
        <v>153879</v>
      </c>
      <c r="BG2177" s="175">
        <v>24755</v>
      </c>
      <c r="BH2177" s="175">
        <v>36635</v>
      </c>
      <c r="BI2177" s="175">
        <v>18582</v>
      </c>
      <c r="BJ2177" s="175"/>
      <c r="BK2177" s="175">
        <v>4242</v>
      </c>
      <c r="BL2177" s="175">
        <v>26671</v>
      </c>
      <c r="BM2177" s="175">
        <v>21273</v>
      </c>
      <c r="BN2177" s="175">
        <v>5677</v>
      </c>
      <c r="BO2177" s="175">
        <v>37534</v>
      </c>
      <c r="BP2177" s="198">
        <f t="shared" si="297"/>
        <v>74169</v>
      </c>
    </row>
    <row r="2178" spans="1:68" s="116" customFormat="1" x14ac:dyDescent="0.15">
      <c r="A2178" s="117">
        <v>4730202001</v>
      </c>
      <c r="B2178" s="118" t="s">
        <v>3170</v>
      </c>
      <c r="C2178" s="118" t="s">
        <v>3151</v>
      </c>
      <c r="D2178" s="118" t="s">
        <v>3171</v>
      </c>
      <c r="E2178" s="118" t="s">
        <v>5357</v>
      </c>
      <c r="F2178" s="120">
        <v>2</v>
      </c>
      <c r="G2178" s="119"/>
      <c r="H2178" s="119"/>
      <c r="I2178" s="120" t="s">
        <v>5820</v>
      </c>
      <c r="J2178" s="120">
        <v>150</v>
      </c>
      <c r="K2178" s="120">
        <v>13927.9</v>
      </c>
      <c r="L2178" s="120">
        <v>0.254</v>
      </c>
      <c r="M2178" s="121" t="s">
        <v>5683</v>
      </c>
      <c r="N2178" s="120">
        <v>2</v>
      </c>
      <c r="O2178" s="119"/>
      <c r="P2178" s="119"/>
      <c r="Q2178" s="119"/>
      <c r="R2178" s="120"/>
      <c r="S2178" s="120"/>
      <c r="T2178" s="120"/>
      <c r="U2178" s="120" t="s">
        <v>3186</v>
      </c>
      <c r="V2178" s="172">
        <v>50.262</v>
      </c>
      <c r="W2178" s="172"/>
      <c r="X2178" s="172">
        <v>50.262</v>
      </c>
      <c r="Y2178" s="172"/>
      <c r="Z2178" s="172"/>
      <c r="AA2178" s="123"/>
      <c r="AB2178" s="123"/>
      <c r="AC2178" s="123"/>
      <c r="AD2178" s="123"/>
      <c r="AE2178" s="123"/>
      <c r="AF2178" s="123"/>
      <c r="AG2178" s="214"/>
      <c r="AH2178" s="229" t="str">
        <f t="shared" si="292"/>
        <v>b1</v>
      </c>
      <c r="AI2178" s="122"/>
      <c r="AJ2178" s="122"/>
      <c r="AK2178" s="122"/>
      <c r="AL2178" s="122"/>
      <c r="AM2178" s="122"/>
      <c r="AN2178" s="173"/>
      <c r="AO2178" s="173"/>
      <c r="AP2178" s="173"/>
      <c r="AQ2178" s="173"/>
      <c r="AR2178" s="173"/>
      <c r="AS2178" s="173"/>
      <c r="AT2178" s="173"/>
      <c r="AU2178" s="173"/>
      <c r="AV2178" s="173"/>
      <c r="AW2178" s="173"/>
      <c r="AX2178" s="173"/>
      <c r="AY2178" s="173"/>
      <c r="AZ2178" s="211">
        <f t="shared" si="298"/>
        <v>0</v>
      </c>
      <c r="BA2178" s="211">
        <f t="shared" si="299"/>
        <v>0</v>
      </c>
      <c r="BB2178" s="205">
        <f t="shared" si="293"/>
        <v>0</v>
      </c>
      <c r="BC2178" s="205">
        <f t="shared" si="294"/>
        <v>0</v>
      </c>
      <c r="BD2178" s="205">
        <f t="shared" si="295"/>
        <v>0</v>
      </c>
      <c r="BE2178" s="205">
        <f t="shared" si="296"/>
        <v>0</v>
      </c>
      <c r="BF2178" s="175"/>
      <c r="BG2178" s="175"/>
      <c r="BH2178" s="175"/>
      <c r="BI2178" s="175"/>
      <c r="BJ2178" s="175"/>
      <c r="BK2178" s="175"/>
      <c r="BL2178" s="175"/>
      <c r="BM2178" s="175"/>
      <c r="BN2178" s="175"/>
      <c r="BO2178" s="175"/>
      <c r="BP2178" s="198">
        <f t="shared" si="297"/>
        <v>0</v>
      </c>
    </row>
    <row r="2179" spans="1:68" s="116" customFormat="1" x14ac:dyDescent="0.15">
      <c r="A2179" s="117">
        <v>4730801001</v>
      </c>
      <c r="B2179" s="118" t="s">
        <v>3172</v>
      </c>
      <c r="C2179" s="118" t="s">
        <v>3151</v>
      </c>
      <c r="D2179" s="118" t="s">
        <v>3173</v>
      </c>
      <c r="E2179" s="118" t="s">
        <v>5358</v>
      </c>
      <c r="F2179" s="120">
        <v>38</v>
      </c>
      <c r="G2179" s="119">
        <v>1538292</v>
      </c>
      <c r="H2179" s="119"/>
      <c r="I2179" s="120" t="s">
        <v>5820</v>
      </c>
      <c r="J2179" s="120">
        <v>4800</v>
      </c>
      <c r="K2179" s="120">
        <v>1538292</v>
      </c>
      <c r="L2179" s="120">
        <v>0.878</v>
      </c>
      <c r="M2179" s="121" t="s">
        <v>5654</v>
      </c>
      <c r="N2179" s="120">
        <v>1</v>
      </c>
      <c r="O2179" s="119">
        <v>144</v>
      </c>
      <c r="P2179" s="119"/>
      <c r="Q2179" s="119"/>
      <c r="R2179" s="120" t="s">
        <v>5660</v>
      </c>
      <c r="S2179" s="120">
        <v>1.17</v>
      </c>
      <c r="T2179" s="120"/>
      <c r="U2179" s="120" t="s">
        <v>3186</v>
      </c>
      <c r="V2179" s="172">
        <v>627.76499999999999</v>
      </c>
      <c r="W2179" s="172">
        <v>106.53</v>
      </c>
      <c r="X2179" s="172">
        <v>267.54300000000001</v>
      </c>
      <c r="Y2179" s="172">
        <v>87.820999999999998</v>
      </c>
      <c r="Z2179" s="172">
        <v>165.87100000000001</v>
      </c>
      <c r="AA2179" s="123">
        <v>13744</v>
      </c>
      <c r="AB2179" s="123">
        <v>24922.300000000076</v>
      </c>
      <c r="AC2179" s="123">
        <v>450</v>
      </c>
      <c r="AD2179" s="123"/>
      <c r="AE2179" s="123"/>
      <c r="AF2179" s="123"/>
      <c r="AG2179" s="214"/>
      <c r="AH2179" s="229" t="str">
        <f t="shared" si="292"/>
        <v>a3</v>
      </c>
      <c r="AI2179" s="122"/>
      <c r="AJ2179" s="122"/>
      <c r="AK2179" s="122"/>
      <c r="AL2179" s="122"/>
      <c r="AM2179" s="122"/>
      <c r="AN2179" s="173">
        <v>1</v>
      </c>
      <c r="AO2179" s="173">
        <v>0.5</v>
      </c>
      <c r="AP2179" s="173">
        <v>0.5</v>
      </c>
      <c r="AQ2179" s="173"/>
      <c r="AR2179" s="173"/>
      <c r="AS2179" s="173"/>
      <c r="AT2179" s="173">
        <v>2</v>
      </c>
      <c r="AU2179" s="173">
        <v>1</v>
      </c>
      <c r="AV2179" s="173">
        <v>2</v>
      </c>
      <c r="AW2179" s="173">
        <v>1</v>
      </c>
      <c r="AX2179" s="173">
        <v>1</v>
      </c>
      <c r="AY2179" s="173">
        <v>1</v>
      </c>
      <c r="AZ2179" s="211">
        <f t="shared" si="298"/>
        <v>2</v>
      </c>
      <c r="BA2179" s="211">
        <f t="shared" si="299"/>
        <v>8</v>
      </c>
      <c r="BB2179" s="205">
        <f t="shared" si="293"/>
        <v>79043</v>
      </c>
      <c r="BC2179" s="205">
        <f t="shared" si="294"/>
        <v>59264</v>
      </c>
      <c r="BD2179" s="205">
        <f t="shared" si="295"/>
        <v>21977</v>
      </c>
      <c r="BE2179" s="205">
        <f t="shared" si="296"/>
        <v>2198</v>
      </c>
      <c r="BF2179" s="175">
        <v>57066</v>
      </c>
      <c r="BG2179" s="175">
        <v>6497</v>
      </c>
      <c r="BH2179" s="175">
        <v>21977</v>
      </c>
      <c r="BI2179" s="175">
        <v>19779</v>
      </c>
      <c r="BJ2179" s="175"/>
      <c r="BK2179" s="175">
        <v>4787</v>
      </c>
      <c r="BL2179" s="175">
        <v>4277</v>
      </c>
      <c r="BM2179" s="175">
        <v>9449</v>
      </c>
      <c r="BN2179" s="175">
        <v>3986</v>
      </c>
      <c r="BO2179" s="175">
        <v>8291</v>
      </c>
      <c r="BP2179" s="198">
        <f t="shared" si="297"/>
        <v>30268</v>
      </c>
    </row>
    <row r="2180" spans="1:68" s="116" customFormat="1" x14ac:dyDescent="0.15">
      <c r="A2180" s="117">
        <v>4732401001</v>
      </c>
      <c r="B2180" s="118" t="s">
        <v>3174</v>
      </c>
      <c r="C2180" s="118" t="s">
        <v>3151</v>
      </c>
      <c r="D2180" s="118" t="s">
        <v>3175</v>
      </c>
      <c r="E2180" s="118" t="s">
        <v>5359</v>
      </c>
      <c r="F2180" s="120">
        <v>17</v>
      </c>
      <c r="G2180" s="119"/>
      <c r="H2180" s="119"/>
      <c r="I2180" s="120" t="s">
        <v>5820</v>
      </c>
      <c r="J2180" s="120">
        <v>1600</v>
      </c>
      <c r="K2180" s="120">
        <v>341455</v>
      </c>
      <c r="L2180" s="120">
        <v>0.58499999999999996</v>
      </c>
      <c r="M2180" s="121" t="s">
        <v>5667</v>
      </c>
      <c r="N2180" s="120">
        <v>1</v>
      </c>
      <c r="O2180" s="119">
        <v>347.9</v>
      </c>
      <c r="P2180" s="119"/>
      <c r="Q2180" s="119"/>
      <c r="R2180" s="120" t="s">
        <v>5660</v>
      </c>
      <c r="S2180" s="120">
        <v>0.79500000000000004</v>
      </c>
      <c r="T2180" s="120"/>
      <c r="U2180" s="120" t="s">
        <v>3186</v>
      </c>
      <c r="V2180" s="172">
        <v>344.3</v>
      </c>
      <c r="W2180" s="172"/>
      <c r="X2180" s="172"/>
      <c r="Y2180" s="172">
        <v>344.3</v>
      </c>
      <c r="Z2180" s="172"/>
      <c r="AA2180" s="123"/>
      <c r="AB2180" s="123"/>
      <c r="AC2180" s="123">
        <v>71.540000000000006</v>
      </c>
      <c r="AD2180" s="123"/>
      <c r="AE2180" s="123"/>
      <c r="AF2180" s="123"/>
      <c r="AG2180" s="214"/>
      <c r="AH2180" s="229" t="str">
        <f t="shared" si="292"/>
        <v>a3</v>
      </c>
      <c r="AI2180" s="122"/>
      <c r="AJ2180" s="122"/>
      <c r="AK2180" s="122"/>
      <c r="AL2180" s="122"/>
      <c r="AM2180" s="122"/>
      <c r="AN2180" s="173">
        <v>1</v>
      </c>
      <c r="AO2180" s="173"/>
      <c r="AP2180" s="173"/>
      <c r="AQ2180" s="173"/>
      <c r="AR2180" s="173"/>
      <c r="AS2180" s="173"/>
      <c r="AT2180" s="173">
        <v>0.5</v>
      </c>
      <c r="AU2180" s="173"/>
      <c r="AV2180" s="173">
        <v>0.5</v>
      </c>
      <c r="AW2180" s="173"/>
      <c r="AX2180" s="173"/>
      <c r="AY2180" s="173">
        <v>1</v>
      </c>
      <c r="AZ2180" s="211"/>
      <c r="BA2180" s="211">
        <v>3.9999999999999996</v>
      </c>
      <c r="BB2180" s="205">
        <f t="shared" si="293"/>
        <v>23265</v>
      </c>
      <c r="BC2180" s="205">
        <f t="shared" si="294"/>
        <v>20415</v>
      </c>
      <c r="BD2180" s="205">
        <f t="shared" si="295"/>
        <v>2964</v>
      </c>
      <c r="BE2180" s="205">
        <f t="shared" si="296"/>
        <v>114</v>
      </c>
      <c r="BF2180" s="175">
        <v>20301</v>
      </c>
      <c r="BG2180" s="175"/>
      <c r="BH2180" s="175">
        <v>6883</v>
      </c>
      <c r="BI2180" s="175">
        <v>2850</v>
      </c>
      <c r="BJ2180" s="175"/>
      <c r="BK2180" s="175">
        <v>4620</v>
      </c>
      <c r="BL2180" s="175">
        <v>937</v>
      </c>
      <c r="BM2180" s="175">
        <v>6086</v>
      </c>
      <c r="BN2180" s="175">
        <v>1551</v>
      </c>
      <c r="BO2180" s="175">
        <v>338</v>
      </c>
      <c r="BP2180" s="198">
        <f t="shared" si="297"/>
        <v>7221</v>
      </c>
    </row>
    <row r="2181" spans="1:68" s="116" customFormat="1" x14ac:dyDescent="0.15">
      <c r="A2181" s="117">
        <v>4735302001</v>
      </c>
      <c r="B2181" s="118" t="s">
        <v>3176</v>
      </c>
      <c r="C2181" s="118" t="s">
        <v>3151</v>
      </c>
      <c r="D2181" s="118" t="s">
        <v>3177</v>
      </c>
      <c r="E2181" s="118" t="s">
        <v>5360</v>
      </c>
      <c r="F2181" s="120">
        <v>20</v>
      </c>
      <c r="G2181" s="119">
        <v>33916</v>
      </c>
      <c r="H2181" s="119"/>
      <c r="I2181" s="120" t="s">
        <v>5820</v>
      </c>
      <c r="J2181" s="120">
        <v>500</v>
      </c>
      <c r="K2181" s="120">
        <v>33916</v>
      </c>
      <c r="L2181" s="120">
        <v>0.186</v>
      </c>
      <c r="M2181" s="121" t="s">
        <v>5659</v>
      </c>
      <c r="N2181" s="120">
        <v>1</v>
      </c>
      <c r="O2181" s="119">
        <v>156.80000000000001</v>
      </c>
      <c r="P2181" s="119">
        <v>41</v>
      </c>
      <c r="Q2181" s="119">
        <v>4.53</v>
      </c>
      <c r="R2181" s="120"/>
      <c r="S2181" s="120"/>
      <c r="T2181" s="120"/>
      <c r="U2181" s="120" t="s">
        <v>3186</v>
      </c>
      <c r="V2181" s="172">
        <v>98.8</v>
      </c>
      <c r="W2181" s="172"/>
      <c r="X2181" s="172">
        <v>98.8</v>
      </c>
      <c r="Y2181" s="172"/>
      <c r="Z2181" s="172"/>
      <c r="AA2181" s="123">
        <v>50</v>
      </c>
      <c r="AB2181" s="123"/>
      <c r="AC2181" s="123">
        <v>3</v>
      </c>
      <c r="AD2181" s="123"/>
      <c r="AE2181" s="123"/>
      <c r="AF2181" s="123"/>
      <c r="AG2181" s="214"/>
      <c r="AH2181" s="229" t="str">
        <f t="shared" ref="AH2181:AH2185" si="300">IF(N2181=1,IF(AG2181&gt;0,"a4",IF(AC2181&gt;0,"a3",IF(AA2181&gt;0,"a2","a1"))),IF(AG2181&gt;0,"b4",IF(AC2181&gt;0,"b3",IF(AA2181&gt;0,"b2","b1"))))</f>
        <v>a3</v>
      </c>
      <c r="AI2181" s="122"/>
      <c r="AJ2181" s="122"/>
      <c r="AK2181" s="122"/>
      <c r="AL2181" s="122"/>
      <c r="AM2181" s="122"/>
      <c r="AN2181" s="173">
        <v>2</v>
      </c>
      <c r="AO2181" s="173">
        <v>1</v>
      </c>
      <c r="AP2181" s="173">
        <v>1</v>
      </c>
      <c r="AQ2181" s="173"/>
      <c r="AR2181" s="173"/>
      <c r="AS2181" s="173"/>
      <c r="AT2181" s="173">
        <v>0.5</v>
      </c>
      <c r="AU2181" s="173">
        <v>0.5</v>
      </c>
      <c r="AV2181" s="173"/>
      <c r="AW2181" s="173"/>
      <c r="AX2181" s="173"/>
      <c r="AY2181" s="173"/>
      <c r="AZ2181" s="211"/>
      <c r="BA2181" s="211">
        <v>5</v>
      </c>
      <c r="BB2181" s="205">
        <f t="shared" ref="BB2181:BB2185" si="301">SUM(BG2181:BO2181)</f>
        <v>6628</v>
      </c>
      <c r="BC2181" s="205">
        <f t="shared" ref="BC2181:BC2185" si="302">BG2181+BH2181+BK2181+BL2181+BM2181+BN2181+BO2181</f>
        <v>5342</v>
      </c>
      <c r="BD2181" s="205">
        <f t="shared" ref="BD2181:BD2185" si="303">BB2181-BF2181</f>
        <v>1966</v>
      </c>
      <c r="BE2181" s="205">
        <f t="shared" ref="BE2181:BE2185" si="304">BC2181-BF2181</f>
        <v>680</v>
      </c>
      <c r="BF2181" s="175">
        <v>4662</v>
      </c>
      <c r="BG2181" s="175"/>
      <c r="BH2181" s="175">
        <v>1966</v>
      </c>
      <c r="BI2181" s="175">
        <v>1210</v>
      </c>
      <c r="BJ2181" s="175">
        <v>76</v>
      </c>
      <c r="BK2181" s="175">
        <v>193</v>
      </c>
      <c r="BL2181" s="175"/>
      <c r="BM2181" s="175">
        <v>1768</v>
      </c>
      <c r="BN2181" s="175">
        <v>80</v>
      </c>
      <c r="BO2181" s="175">
        <v>1335</v>
      </c>
      <c r="BP2181" s="198">
        <f t="shared" ref="BP2181:BP2185" si="305">BH2181+BO2181</f>
        <v>3301</v>
      </c>
    </row>
    <row r="2182" spans="1:68" s="116" customFormat="1" x14ac:dyDescent="0.15">
      <c r="A2182" s="117">
        <v>4735402001</v>
      </c>
      <c r="B2182" s="118" t="s">
        <v>3178</v>
      </c>
      <c r="C2182" s="118" t="s">
        <v>3151</v>
      </c>
      <c r="D2182" s="118" t="s">
        <v>3179</v>
      </c>
      <c r="E2182" s="118" t="s">
        <v>5361</v>
      </c>
      <c r="F2182" s="120">
        <v>16</v>
      </c>
      <c r="G2182" s="119"/>
      <c r="H2182" s="119"/>
      <c r="I2182" s="120" t="s">
        <v>5820</v>
      </c>
      <c r="J2182" s="120">
        <v>560</v>
      </c>
      <c r="K2182" s="120">
        <v>75227</v>
      </c>
      <c r="L2182" s="120">
        <v>0.36799999999999999</v>
      </c>
      <c r="M2182" s="121" t="s">
        <v>5657</v>
      </c>
      <c r="N2182" s="120">
        <v>1</v>
      </c>
      <c r="O2182" s="119">
        <v>166</v>
      </c>
      <c r="P2182" s="119"/>
      <c r="Q2182" s="119"/>
      <c r="R2182" s="120" t="s">
        <v>5658</v>
      </c>
      <c r="S2182" s="120">
        <v>0.1</v>
      </c>
      <c r="T2182" s="120"/>
      <c r="U2182" s="120" t="s">
        <v>3186</v>
      </c>
      <c r="V2182" s="172">
        <v>147.19999999999999</v>
      </c>
      <c r="W2182" s="172"/>
      <c r="X2182" s="172"/>
      <c r="Y2182" s="172"/>
      <c r="Z2182" s="172">
        <v>147.19999999999999</v>
      </c>
      <c r="AA2182" s="123"/>
      <c r="AB2182" s="123"/>
      <c r="AC2182" s="123">
        <v>46</v>
      </c>
      <c r="AD2182" s="123"/>
      <c r="AE2182" s="123"/>
      <c r="AF2182" s="123"/>
      <c r="AG2182" s="214"/>
      <c r="AH2182" s="229" t="str">
        <f t="shared" si="300"/>
        <v>a3</v>
      </c>
      <c r="AI2182" s="122"/>
      <c r="AJ2182" s="122"/>
      <c r="AK2182" s="122"/>
      <c r="AL2182" s="122"/>
      <c r="AM2182" s="122"/>
      <c r="AN2182" s="173">
        <v>1</v>
      </c>
      <c r="AO2182" s="173" t="s">
        <v>3186</v>
      </c>
      <c r="AP2182" s="173" t="s">
        <v>3186</v>
      </c>
      <c r="AQ2182" s="173" t="s">
        <v>3186</v>
      </c>
      <c r="AR2182" s="173" t="s">
        <v>3186</v>
      </c>
      <c r="AS2182" s="173" t="s">
        <v>3186</v>
      </c>
      <c r="AT2182" s="173">
        <v>1</v>
      </c>
      <c r="AU2182" s="173" t="s">
        <v>3186</v>
      </c>
      <c r="AV2182" s="173">
        <v>1</v>
      </c>
      <c r="AW2182" s="173" t="s">
        <v>3186</v>
      </c>
      <c r="AX2182" s="173" t="s">
        <v>3186</v>
      </c>
      <c r="AY2182" s="173" t="s">
        <v>3186</v>
      </c>
      <c r="AZ2182" s="211"/>
      <c r="BA2182" s="211">
        <v>3</v>
      </c>
      <c r="BB2182" s="205">
        <f t="shared" si="301"/>
        <v>436</v>
      </c>
      <c r="BC2182" s="205">
        <f t="shared" si="302"/>
        <v>436</v>
      </c>
      <c r="BD2182" s="205">
        <f t="shared" si="303"/>
        <v>0</v>
      </c>
      <c r="BE2182" s="205">
        <f t="shared" si="304"/>
        <v>0</v>
      </c>
      <c r="BF2182" s="175">
        <v>436</v>
      </c>
      <c r="BG2182" s="175"/>
      <c r="BH2182" s="175"/>
      <c r="BI2182" s="175"/>
      <c r="BJ2182" s="175"/>
      <c r="BK2182" s="175"/>
      <c r="BL2182" s="175"/>
      <c r="BM2182" s="175"/>
      <c r="BN2182" s="175"/>
      <c r="BO2182" s="175">
        <v>436</v>
      </c>
      <c r="BP2182" s="198">
        <f t="shared" si="305"/>
        <v>436</v>
      </c>
    </row>
    <row r="2183" spans="1:68" s="116" customFormat="1" x14ac:dyDescent="0.15">
      <c r="A2183" s="117">
        <v>4736102001</v>
      </c>
      <c r="B2183" s="118" t="s">
        <v>3180</v>
      </c>
      <c r="C2183" s="118" t="s">
        <v>3151</v>
      </c>
      <c r="D2183" s="118" t="s">
        <v>3181</v>
      </c>
      <c r="E2183" s="118" t="s">
        <v>5362</v>
      </c>
      <c r="F2183" s="120">
        <v>18</v>
      </c>
      <c r="G2183" s="119"/>
      <c r="H2183" s="119"/>
      <c r="I2183" s="120" t="s">
        <v>5820</v>
      </c>
      <c r="J2183" s="120">
        <v>1700</v>
      </c>
      <c r="K2183" s="120">
        <v>203501</v>
      </c>
      <c r="L2183" s="120">
        <v>0.32800000000000001</v>
      </c>
      <c r="M2183" s="121" t="s">
        <v>5667</v>
      </c>
      <c r="N2183" s="120">
        <v>1</v>
      </c>
      <c r="O2183" s="119">
        <v>161</v>
      </c>
      <c r="P2183" s="119">
        <v>49.6</v>
      </c>
      <c r="Q2183" s="119">
        <v>4.42</v>
      </c>
      <c r="R2183" s="120" t="s">
        <v>5660</v>
      </c>
      <c r="S2183" s="120">
        <v>0.57999999999999996</v>
      </c>
      <c r="T2183" s="120"/>
      <c r="U2183" s="120" t="s">
        <v>3186</v>
      </c>
      <c r="V2183" s="172">
        <v>238.77</v>
      </c>
      <c r="W2183" s="172"/>
      <c r="X2183" s="172">
        <v>238.77</v>
      </c>
      <c r="Y2183" s="172"/>
      <c r="Z2183" s="172"/>
      <c r="AA2183" s="123"/>
      <c r="AB2183" s="123"/>
      <c r="AC2183" s="123">
        <v>25.12</v>
      </c>
      <c r="AD2183" s="123"/>
      <c r="AE2183" s="123"/>
      <c r="AF2183" s="123"/>
      <c r="AG2183" s="214"/>
      <c r="AH2183" s="229" t="str">
        <f t="shared" si="300"/>
        <v>a3</v>
      </c>
      <c r="AI2183" s="122"/>
      <c r="AJ2183" s="122"/>
      <c r="AK2183" s="122"/>
      <c r="AL2183" s="122"/>
      <c r="AM2183" s="122"/>
      <c r="AN2183" s="173">
        <v>2</v>
      </c>
      <c r="AO2183" s="173" t="s">
        <v>3186</v>
      </c>
      <c r="AP2183" s="173" t="s">
        <v>3186</v>
      </c>
      <c r="AQ2183" s="173" t="s">
        <v>3186</v>
      </c>
      <c r="AR2183" s="173" t="s">
        <v>3186</v>
      </c>
      <c r="AS2183" s="173">
        <v>1</v>
      </c>
      <c r="AT2183" s="173">
        <v>1</v>
      </c>
      <c r="AU2183" s="173">
        <v>1</v>
      </c>
      <c r="AV2183" s="173">
        <v>1</v>
      </c>
      <c r="AW2183" s="173">
        <v>1</v>
      </c>
      <c r="AX2183" s="173" t="s">
        <v>3186</v>
      </c>
      <c r="AY2183" s="173" t="s">
        <v>3186</v>
      </c>
      <c r="AZ2183" s="211"/>
      <c r="BA2183" s="211">
        <v>7</v>
      </c>
      <c r="BB2183" s="205">
        <f t="shared" si="301"/>
        <v>21480</v>
      </c>
      <c r="BC2183" s="205">
        <f t="shared" si="302"/>
        <v>21480</v>
      </c>
      <c r="BD2183" s="205">
        <f t="shared" si="303"/>
        <v>0</v>
      </c>
      <c r="BE2183" s="205">
        <f t="shared" si="304"/>
        <v>0</v>
      </c>
      <c r="BF2183" s="175">
        <v>21480</v>
      </c>
      <c r="BG2183" s="175"/>
      <c r="BH2183" s="175">
        <v>6049</v>
      </c>
      <c r="BI2183" s="175"/>
      <c r="BJ2183" s="175"/>
      <c r="BK2183" s="175">
        <v>1450</v>
      </c>
      <c r="BL2183" s="175">
        <v>6785</v>
      </c>
      <c r="BM2183" s="175">
        <v>5731</v>
      </c>
      <c r="BN2183" s="175">
        <v>783</v>
      </c>
      <c r="BO2183" s="175">
        <v>682</v>
      </c>
      <c r="BP2183" s="198">
        <f t="shared" si="305"/>
        <v>6731</v>
      </c>
    </row>
    <row r="2184" spans="1:68" s="116" customFormat="1" x14ac:dyDescent="0.15">
      <c r="A2184" s="117">
        <v>4736102002</v>
      </c>
      <c r="B2184" s="118" t="s">
        <v>648</v>
      </c>
      <c r="C2184" s="118" t="s">
        <v>3151</v>
      </c>
      <c r="D2184" s="118" t="s">
        <v>3181</v>
      </c>
      <c r="E2184" s="118" t="s">
        <v>5363</v>
      </c>
      <c r="F2184" s="120">
        <v>14</v>
      </c>
      <c r="G2184" s="119"/>
      <c r="H2184" s="119"/>
      <c r="I2184" s="120" t="s">
        <v>5820</v>
      </c>
      <c r="J2184" s="120">
        <v>850</v>
      </c>
      <c r="K2184" s="120">
        <v>155613</v>
      </c>
      <c r="L2184" s="120">
        <v>0.502</v>
      </c>
      <c r="M2184" s="121" t="s">
        <v>5667</v>
      </c>
      <c r="N2184" s="120">
        <v>1</v>
      </c>
      <c r="O2184" s="119">
        <v>171.9</v>
      </c>
      <c r="P2184" s="119">
        <v>43.67</v>
      </c>
      <c r="Q2184" s="119">
        <v>3.8</v>
      </c>
      <c r="R2184" s="120" t="s">
        <v>5660</v>
      </c>
      <c r="S2184" s="120">
        <v>0.41</v>
      </c>
      <c r="T2184" s="120"/>
      <c r="U2184" s="120" t="s">
        <v>3186</v>
      </c>
      <c r="V2184" s="172">
        <v>118.88</v>
      </c>
      <c r="W2184" s="172"/>
      <c r="X2184" s="172">
        <v>118.88</v>
      </c>
      <c r="Y2184" s="172"/>
      <c r="Z2184" s="172"/>
      <c r="AA2184" s="123"/>
      <c r="AB2184" s="123"/>
      <c r="AC2184" s="123">
        <v>30.45</v>
      </c>
      <c r="AD2184" s="123"/>
      <c r="AE2184" s="123"/>
      <c r="AF2184" s="123"/>
      <c r="AG2184" s="214"/>
      <c r="AH2184" s="229" t="str">
        <f t="shared" si="300"/>
        <v>a3</v>
      </c>
      <c r="AI2184" s="122"/>
      <c r="AJ2184" s="122"/>
      <c r="AK2184" s="122"/>
      <c r="AL2184" s="122"/>
      <c r="AM2184" s="122"/>
      <c r="AN2184" s="173">
        <v>2</v>
      </c>
      <c r="AO2184" s="173" t="s">
        <v>3186</v>
      </c>
      <c r="AP2184" s="173" t="s">
        <v>3186</v>
      </c>
      <c r="AQ2184" s="173" t="s">
        <v>3186</v>
      </c>
      <c r="AR2184" s="173" t="s">
        <v>3186</v>
      </c>
      <c r="AS2184" s="173">
        <v>1</v>
      </c>
      <c r="AT2184" s="173">
        <v>1</v>
      </c>
      <c r="AU2184" s="173">
        <v>1</v>
      </c>
      <c r="AV2184" s="173">
        <v>1</v>
      </c>
      <c r="AW2184" s="173">
        <v>1</v>
      </c>
      <c r="AX2184" s="173">
        <v>1</v>
      </c>
      <c r="AY2184" s="173" t="s">
        <v>3186</v>
      </c>
      <c r="AZ2184" s="211"/>
      <c r="BA2184" s="211">
        <v>8</v>
      </c>
      <c r="BB2184" s="205">
        <f t="shared" si="301"/>
        <v>22423</v>
      </c>
      <c r="BC2184" s="205">
        <f t="shared" si="302"/>
        <v>22423</v>
      </c>
      <c r="BD2184" s="205">
        <f t="shared" si="303"/>
        <v>0</v>
      </c>
      <c r="BE2184" s="205">
        <f t="shared" si="304"/>
        <v>0</v>
      </c>
      <c r="BF2184" s="175">
        <v>22423</v>
      </c>
      <c r="BG2184" s="175"/>
      <c r="BH2184" s="175">
        <v>7681</v>
      </c>
      <c r="BI2184" s="175"/>
      <c r="BJ2184" s="175"/>
      <c r="BK2184" s="175">
        <v>1450</v>
      </c>
      <c r="BL2184" s="175">
        <v>8709</v>
      </c>
      <c r="BM2184" s="175">
        <v>3200</v>
      </c>
      <c r="BN2184" s="175">
        <v>814</v>
      </c>
      <c r="BO2184" s="175">
        <v>569</v>
      </c>
      <c r="BP2184" s="198">
        <f t="shared" si="305"/>
        <v>8250</v>
      </c>
    </row>
    <row r="2185" spans="1:68" x14ac:dyDescent="0.15">
      <c r="A2185" s="117">
        <v>4738102001</v>
      </c>
      <c r="B2185" s="118" t="s">
        <v>3182</v>
      </c>
      <c r="C2185" s="118" t="s">
        <v>3151</v>
      </c>
      <c r="D2185" s="118" t="s">
        <v>3183</v>
      </c>
      <c r="E2185" s="118" t="s">
        <v>5364</v>
      </c>
      <c r="F2185" s="120">
        <v>16</v>
      </c>
      <c r="G2185" s="119"/>
      <c r="H2185" s="119"/>
      <c r="I2185" s="399" t="s">
        <v>5820</v>
      </c>
      <c r="J2185" s="120">
        <v>180</v>
      </c>
      <c r="K2185" s="120">
        <v>55586</v>
      </c>
      <c r="L2185" s="120">
        <v>0.84599999999999997</v>
      </c>
      <c r="M2185" s="121" t="s">
        <v>5667</v>
      </c>
      <c r="N2185" s="120">
        <v>1</v>
      </c>
      <c r="O2185" s="119">
        <v>180</v>
      </c>
      <c r="P2185" s="119">
        <v>56</v>
      </c>
      <c r="Q2185" s="119">
        <v>5.27</v>
      </c>
      <c r="R2185" s="120" t="s">
        <v>5671</v>
      </c>
      <c r="S2185" s="120">
        <v>0.36499999999999999</v>
      </c>
      <c r="T2185" s="120"/>
      <c r="U2185" s="120" t="s">
        <v>3186</v>
      </c>
      <c r="V2185" s="172">
        <v>43</v>
      </c>
      <c r="W2185" s="172"/>
      <c r="X2185" s="172">
        <v>43</v>
      </c>
      <c r="Y2185" s="172"/>
      <c r="Z2185" s="172"/>
      <c r="AA2185" s="123"/>
      <c r="AB2185" s="123"/>
      <c r="AC2185" s="123"/>
      <c r="AD2185" s="123"/>
      <c r="AE2185" s="123"/>
      <c r="AF2185" s="123"/>
      <c r="AG2185" s="214"/>
      <c r="AH2185" s="229" t="str">
        <f t="shared" si="300"/>
        <v>a1</v>
      </c>
      <c r="AI2185" s="122"/>
      <c r="AJ2185" s="122"/>
      <c r="AK2185" s="122"/>
      <c r="AL2185" s="122"/>
      <c r="AM2185" s="122"/>
      <c r="AN2185" s="173"/>
      <c r="AO2185" s="173"/>
      <c r="AP2185" s="173"/>
      <c r="AQ2185" s="173"/>
      <c r="AR2185" s="173"/>
      <c r="AS2185" s="173"/>
      <c r="AT2185" s="173">
        <v>0.5</v>
      </c>
      <c r="AU2185" s="173">
        <v>0.5</v>
      </c>
      <c r="AV2185" s="173">
        <v>0.5</v>
      </c>
      <c r="AW2185" s="173">
        <v>0.5</v>
      </c>
      <c r="AX2185" s="173">
        <v>1</v>
      </c>
      <c r="AY2185" s="173"/>
      <c r="AZ2185" s="211"/>
      <c r="BA2185" s="211">
        <v>3</v>
      </c>
      <c r="BB2185" s="205">
        <f t="shared" si="301"/>
        <v>7312</v>
      </c>
      <c r="BC2185" s="205">
        <f t="shared" si="302"/>
        <v>7312</v>
      </c>
      <c r="BD2185" s="205">
        <f t="shared" si="303"/>
        <v>0</v>
      </c>
      <c r="BE2185" s="205">
        <f t="shared" si="304"/>
        <v>0</v>
      </c>
      <c r="BF2185" s="175">
        <v>7312</v>
      </c>
      <c r="BG2185" s="175"/>
      <c r="BH2185" s="175">
        <v>4906</v>
      </c>
      <c r="BI2185" s="175"/>
      <c r="BJ2185" s="175"/>
      <c r="BK2185" s="175">
        <v>328</v>
      </c>
      <c r="BL2185" s="175">
        <v>359</v>
      </c>
      <c r="BM2185" s="175">
        <v>1328</v>
      </c>
      <c r="BN2185" s="175">
        <v>391</v>
      </c>
      <c r="BO2185" s="175"/>
      <c r="BP2185" s="198">
        <f t="shared" si="305"/>
        <v>4906</v>
      </c>
    </row>
    <row r="2186" spans="1:68" s="116" customFormat="1" x14ac:dyDescent="0.15">
      <c r="A2186" s="125"/>
      <c r="B2186" s="126"/>
      <c r="C2186" s="126"/>
      <c r="D2186" s="126"/>
      <c r="E2186" s="126"/>
      <c r="F2186" s="128"/>
      <c r="G2186" s="191"/>
      <c r="H2186" s="191"/>
      <c r="I2186" s="399"/>
      <c r="J2186" s="131"/>
      <c r="K2186" s="131"/>
      <c r="L2186" s="131"/>
      <c r="M2186" s="129"/>
      <c r="N2186" s="131"/>
      <c r="O2186" s="191"/>
      <c r="P2186" s="191"/>
      <c r="Q2186" s="127"/>
      <c r="R2186" s="131"/>
      <c r="S2186" s="131"/>
      <c r="T2186" s="192"/>
      <c r="U2186" s="192"/>
      <c r="V2186" s="193"/>
      <c r="W2186" s="193"/>
      <c r="X2186" s="193"/>
      <c r="Y2186" s="193"/>
      <c r="Z2186" s="193"/>
      <c r="AA2186" s="192"/>
      <c r="AB2186" s="192"/>
      <c r="AC2186" s="192"/>
      <c r="AD2186" s="192"/>
      <c r="AE2186" s="192"/>
      <c r="AF2186" s="192"/>
      <c r="AG2186" s="231"/>
      <c r="AH2186" s="230"/>
      <c r="AI2186" s="130"/>
      <c r="AJ2186" s="130"/>
      <c r="AK2186" s="130"/>
      <c r="AL2186" s="130"/>
      <c r="AM2186" s="130"/>
      <c r="AN2186" s="194"/>
      <c r="AO2186" s="194"/>
      <c r="AP2186" s="194"/>
      <c r="AQ2186" s="194"/>
      <c r="AR2186" s="194"/>
      <c r="AS2186" s="194"/>
      <c r="AT2186" s="194"/>
      <c r="AU2186" s="194"/>
      <c r="AV2186" s="194"/>
      <c r="AW2186" s="194"/>
      <c r="AX2186" s="194"/>
      <c r="AY2186" s="194"/>
      <c r="AZ2186" s="213"/>
      <c r="BA2186" s="213"/>
      <c r="BB2186" s="206"/>
      <c r="BC2186" s="206"/>
      <c r="BD2186" s="206"/>
      <c r="BE2186" s="206"/>
      <c r="BF2186" s="195"/>
      <c r="BG2186" s="195"/>
      <c r="BH2186" s="195"/>
      <c r="BI2186" s="195"/>
      <c r="BJ2186" s="195"/>
      <c r="BK2186" s="195"/>
      <c r="BL2186" s="195"/>
      <c r="BM2186" s="195"/>
      <c r="BN2186" s="195"/>
      <c r="BO2186" s="195"/>
      <c r="BP2186" s="198"/>
    </row>
    <row r="2187" spans="1:68" s="116" customFormat="1" x14ac:dyDescent="0.15">
      <c r="A2187" s="125"/>
      <c r="B2187" s="126"/>
      <c r="C2187" s="126"/>
      <c r="D2187" s="126"/>
      <c r="E2187" s="126"/>
      <c r="F2187" s="128"/>
      <c r="G2187" s="191"/>
      <c r="H2187" s="191"/>
      <c r="I2187" s="399"/>
      <c r="J2187" s="131"/>
      <c r="K2187" s="131"/>
      <c r="L2187" s="131"/>
      <c r="M2187" s="129"/>
      <c r="N2187" s="131"/>
      <c r="O2187" s="191"/>
      <c r="P2187" s="191"/>
      <c r="Q2187" s="127"/>
      <c r="R2187" s="131"/>
      <c r="S2187" s="131"/>
      <c r="T2187" s="192"/>
      <c r="U2187" s="192"/>
      <c r="V2187" s="193"/>
      <c r="W2187" s="193"/>
      <c r="X2187" s="193"/>
      <c r="Y2187" s="193"/>
      <c r="Z2187" s="193"/>
      <c r="AA2187" s="192"/>
      <c r="AB2187" s="192"/>
      <c r="AC2187" s="192"/>
      <c r="AD2187" s="192"/>
      <c r="AE2187" s="192"/>
      <c r="AF2187" s="192"/>
      <c r="AG2187" s="231"/>
      <c r="AH2187" s="230"/>
      <c r="AI2187" s="130"/>
      <c r="AJ2187" s="130"/>
      <c r="AK2187" s="130"/>
      <c r="AL2187" s="130"/>
      <c r="AM2187" s="130"/>
      <c r="AN2187" s="194"/>
      <c r="AO2187" s="194"/>
      <c r="AP2187" s="194"/>
      <c r="AQ2187" s="194"/>
      <c r="AR2187" s="194"/>
      <c r="AS2187" s="194"/>
      <c r="AT2187" s="194"/>
      <c r="AU2187" s="194"/>
      <c r="AV2187" s="194"/>
      <c r="AW2187" s="194"/>
      <c r="AX2187" s="194"/>
      <c r="AY2187" s="194"/>
      <c r="AZ2187" s="213"/>
      <c r="BA2187" s="213"/>
      <c r="BB2187" s="206"/>
      <c r="BC2187" s="206"/>
      <c r="BD2187" s="206"/>
      <c r="BE2187" s="206"/>
      <c r="BF2187" s="195"/>
      <c r="BG2187" s="195"/>
      <c r="BH2187" s="195"/>
      <c r="BI2187" s="195"/>
      <c r="BJ2187" s="195"/>
      <c r="BK2187" s="195"/>
      <c r="BL2187" s="195"/>
      <c r="BM2187" s="195"/>
      <c r="BN2187" s="195"/>
      <c r="BO2187" s="195"/>
      <c r="BP2187" s="198"/>
    </row>
    <row r="2188" spans="1:68" x14ac:dyDescent="0.15">
      <c r="AG2188" s="231"/>
    </row>
    <row r="2189" spans="1:68" x14ac:dyDescent="0.15">
      <c r="AG2189" s="231"/>
    </row>
    <row r="2190" spans="1:68" x14ac:dyDescent="0.15">
      <c r="AG2190" s="231"/>
    </row>
    <row r="2191" spans="1:68" x14ac:dyDescent="0.15">
      <c r="AG2191" s="231"/>
    </row>
    <row r="2192" spans="1:68" x14ac:dyDescent="0.15">
      <c r="AG2192" s="231"/>
    </row>
    <row r="2193" spans="33:33" x14ac:dyDescent="0.15">
      <c r="AG2193" s="231"/>
    </row>
    <row r="2194" spans="33:33" x14ac:dyDescent="0.15">
      <c r="AG2194" s="231"/>
    </row>
    <row r="2195" spans="33:33" x14ac:dyDescent="0.15">
      <c r="AG2195" s="231"/>
    </row>
    <row r="2196" spans="33:33" x14ac:dyDescent="0.15">
      <c r="AG2196" s="231"/>
    </row>
  </sheetData>
  <autoFilter ref="A2:BP2185"/>
  <mergeCells count="7">
    <mergeCell ref="BF1:BP1"/>
    <mergeCell ref="AA1:AG1"/>
    <mergeCell ref="O1:Q1"/>
    <mergeCell ref="R1:U1"/>
    <mergeCell ref="V1:Z1"/>
    <mergeCell ref="AI1:AM1"/>
    <mergeCell ref="AN1:BA1"/>
  </mergeCells>
  <phoneticPr fontId="18"/>
  <pageMargins left="0.7" right="0.7" top="0.75" bottom="0.75" header="0.3" footer="0.3"/>
  <pageSetup paperSize="9" orientation="portrait" horizontalDpi="4294967293"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2224"/>
  <sheetViews>
    <sheetView workbookViewId="0">
      <pane xSplit="2" ySplit="3" topLeftCell="C2177" activePane="bottomRight" state="frozenSplit"/>
      <selection activeCell="J53" sqref="J53"/>
      <selection pane="topRight" activeCell="J53" sqref="J53"/>
      <selection pane="bottomLeft" activeCell="J53" sqref="J53"/>
      <selection pane="bottomRight" activeCell="J53" sqref="J53"/>
    </sheetView>
  </sheetViews>
  <sheetFormatPr defaultRowHeight="13.5" x14ac:dyDescent="0.15"/>
  <cols>
    <col min="1" max="1" width="10.75" style="125" customWidth="1"/>
    <col min="2" max="2" width="20.875" style="132" customWidth="1"/>
    <col min="3" max="4" width="9.75" style="132" customWidth="1"/>
    <col min="5" max="5" width="32.375" style="132" customWidth="1"/>
    <col min="6" max="6" width="8.625" style="133" customWidth="1"/>
    <col min="7" max="8" width="8.625" style="191" customWidth="1"/>
    <col min="9" max="9" width="10.5" style="399" bestFit="1" customWidth="1"/>
    <col min="10" max="10" width="8.625" style="131" customWidth="1"/>
    <col min="11" max="11" width="10.375" style="259" customWidth="1"/>
    <col min="12" max="12" width="8.625" style="131" customWidth="1"/>
    <col min="13" max="13" width="15.5" style="129" customWidth="1"/>
    <col min="14" max="14" width="8.625" style="131" customWidth="1"/>
    <col min="15" max="16" width="8.625" style="191" customWidth="1"/>
    <col min="17" max="17" width="8.625" style="127" customWidth="1"/>
    <col min="18" max="18" width="16.625" style="131" customWidth="1"/>
    <col min="19" max="19" width="8.625" style="131" customWidth="1"/>
    <col min="20" max="20" width="8.625" style="192" customWidth="1"/>
    <col min="21" max="21" width="21.625" style="192" customWidth="1"/>
    <col min="22" max="26" width="8.625" style="193" customWidth="1"/>
    <col min="27" max="32" width="9" style="192" customWidth="1"/>
    <col min="33" max="33" width="9" style="215" customWidth="1"/>
    <col min="34" max="34" width="9" style="230" customWidth="1"/>
    <col min="35" max="39" width="9" style="130" customWidth="1"/>
    <col min="40" max="51" width="8.875" style="194" customWidth="1"/>
    <col min="52" max="53" width="8.875" style="213" customWidth="1"/>
    <col min="54" max="57" width="8.875" style="206" customWidth="1"/>
    <col min="58" max="61" width="8.875" style="195" customWidth="1"/>
    <col min="62" max="64" width="9" style="195" customWidth="1"/>
    <col min="65" max="65" width="8.875" style="195" customWidth="1"/>
    <col min="66" max="67" width="9" style="195" customWidth="1"/>
    <col min="68" max="68" width="9" style="198" customWidth="1"/>
    <col min="69" max="16384" width="9" style="88"/>
  </cols>
  <sheetData>
    <row r="1" spans="1:68" ht="21" x14ac:dyDescent="0.15">
      <c r="A1" s="84"/>
      <c r="B1" s="85"/>
      <c r="C1" s="85"/>
      <c r="D1" s="85"/>
      <c r="E1" s="142"/>
      <c r="F1" s="86" t="s">
        <v>5601</v>
      </c>
      <c r="G1" s="143" t="s">
        <v>5598</v>
      </c>
      <c r="H1" s="144"/>
      <c r="I1" s="403" t="s">
        <v>5819</v>
      </c>
      <c r="J1" s="400" t="s">
        <v>5599</v>
      </c>
      <c r="K1" s="253" t="s">
        <v>3</v>
      </c>
      <c r="L1" s="135" t="s">
        <v>5600</v>
      </c>
      <c r="M1" s="87" t="s">
        <v>5602</v>
      </c>
      <c r="N1" s="145" t="s">
        <v>5685</v>
      </c>
      <c r="O1" s="777" t="s">
        <v>5603</v>
      </c>
      <c r="P1" s="778"/>
      <c r="Q1" s="779"/>
      <c r="R1" s="780" t="s">
        <v>5604</v>
      </c>
      <c r="S1" s="781"/>
      <c r="T1" s="781"/>
      <c r="U1" s="782"/>
      <c r="V1" s="783" t="s">
        <v>5605</v>
      </c>
      <c r="W1" s="784"/>
      <c r="X1" s="784"/>
      <c r="Y1" s="784"/>
      <c r="Z1" s="785"/>
      <c r="AA1" s="774" t="s">
        <v>5606</v>
      </c>
      <c r="AB1" s="775"/>
      <c r="AC1" s="775"/>
      <c r="AD1" s="775"/>
      <c r="AE1" s="775"/>
      <c r="AF1" s="775"/>
      <c r="AG1" s="776"/>
      <c r="AH1" s="226" t="s">
        <v>5712</v>
      </c>
      <c r="AI1" s="786" t="s">
        <v>5607</v>
      </c>
      <c r="AJ1" s="787"/>
      <c r="AK1" s="787"/>
      <c r="AL1" s="787"/>
      <c r="AM1" s="788"/>
      <c r="AN1" s="789" t="s">
        <v>5608</v>
      </c>
      <c r="AO1" s="790"/>
      <c r="AP1" s="790"/>
      <c r="AQ1" s="790"/>
      <c r="AR1" s="790"/>
      <c r="AS1" s="790"/>
      <c r="AT1" s="790"/>
      <c r="AU1" s="790"/>
      <c r="AV1" s="790"/>
      <c r="AW1" s="790"/>
      <c r="AX1" s="790"/>
      <c r="AY1" s="790"/>
      <c r="AZ1" s="791"/>
      <c r="BA1" s="792"/>
      <c r="BB1" s="202"/>
      <c r="BC1" s="202"/>
      <c r="BD1" s="202"/>
      <c r="BE1" s="202"/>
      <c r="BF1" s="771" t="s">
        <v>5702</v>
      </c>
      <c r="BG1" s="772"/>
      <c r="BH1" s="772"/>
      <c r="BI1" s="772"/>
      <c r="BJ1" s="772"/>
      <c r="BK1" s="772"/>
      <c r="BL1" s="772"/>
      <c r="BM1" s="772"/>
      <c r="BN1" s="772"/>
      <c r="BO1" s="772"/>
      <c r="BP1" s="773"/>
    </row>
    <row r="2" spans="1:68" ht="31.5" x14ac:dyDescent="0.15">
      <c r="A2" s="89" t="s">
        <v>0</v>
      </c>
      <c r="B2" s="90" t="s">
        <v>1</v>
      </c>
      <c r="C2" s="90" t="s">
        <v>2</v>
      </c>
      <c r="D2" s="90" t="s">
        <v>5686</v>
      </c>
      <c r="E2" s="146" t="s">
        <v>5687</v>
      </c>
      <c r="F2" s="95"/>
      <c r="G2" s="92" t="s">
        <v>5609</v>
      </c>
      <c r="H2" s="94" t="s">
        <v>5610</v>
      </c>
      <c r="I2" s="136"/>
      <c r="J2" s="401"/>
      <c r="K2" s="254"/>
      <c r="L2" s="91"/>
      <c r="M2" s="96"/>
      <c r="N2" s="95"/>
      <c r="O2" s="97" t="s">
        <v>5611</v>
      </c>
      <c r="P2" s="98" t="s">
        <v>5612</v>
      </c>
      <c r="Q2" s="99" t="s">
        <v>5613</v>
      </c>
      <c r="R2" s="100" t="s">
        <v>5614</v>
      </c>
      <c r="S2" s="101" t="s">
        <v>5615</v>
      </c>
      <c r="T2" s="147" t="s">
        <v>5616</v>
      </c>
      <c r="U2" s="148" t="s">
        <v>5617</v>
      </c>
      <c r="V2" s="149" t="s">
        <v>5618</v>
      </c>
      <c r="W2" s="150" t="s">
        <v>5619</v>
      </c>
      <c r="X2" s="150" t="s">
        <v>5620</v>
      </c>
      <c r="Y2" s="150" t="s">
        <v>5621</v>
      </c>
      <c r="Z2" s="151" t="s">
        <v>5622</v>
      </c>
      <c r="AA2" s="102" t="s">
        <v>5623</v>
      </c>
      <c r="AB2" s="103" t="s">
        <v>5624</v>
      </c>
      <c r="AC2" s="103" t="s">
        <v>5625</v>
      </c>
      <c r="AD2" s="103" t="s">
        <v>5626</v>
      </c>
      <c r="AE2" s="103" t="s">
        <v>5627</v>
      </c>
      <c r="AF2" s="216" t="s">
        <v>5628</v>
      </c>
      <c r="AG2" s="218" t="s">
        <v>5703</v>
      </c>
      <c r="AH2" s="228"/>
      <c r="AI2" s="104" t="s">
        <v>5629</v>
      </c>
      <c r="AJ2" s="105" t="s">
        <v>5630</v>
      </c>
      <c r="AK2" s="105" t="s">
        <v>5631</v>
      </c>
      <c r="AL2" s="105" t="s">
        <v>5632</v>
      </c>
      <c r="AM2" s="106" t="s">
        <v>5592</v>
      </c>
      <c r="AN2" s="136" t="s">
        <v>5633</v>
      </c>
      <c r="AO2" s="137" t="s">
        <v>5634</v>
      </c>
      <c r="AP2" s="137" t="s">
        <v>5635</v>
      </c>
      <c r="AQ2" s="137" t="s">
        <v>5636</v>
      </c>
      <c r="AR2" s="137" t="s">
        <v>5637</v>
      </c>
      <c r="AS2" s="137" t="s">
        <v>5633</v>
      </c>
      <c r="AT2" s="137" t="s">
        <v>5638</v>
      </c>
      <c r="AU2" s="137" t="s">
        <v>5639</v>
      </c>
      <c r="AV2" s="137" t="s">
        <v>5640</v>
      </c>
      <c r="AW2" s="137" t="s">
        <v>5641</v>
      </c>
      <c r="AX2" s="137" t="s">
        <v>5636</v>
      </c>
      <c r="AY2" s="137" t="s">
        <v>5637</v>
      </c>
      <c r="AZ2" s="207" t="s">
        <v>5700</v>
      </c>
      <c r="BA2" s="208" t="s">
        <v>5701</v>
      </c>
      <c r="BB2" s="203" t="s">
        <v>5697</v>
      </c>
      <c r="BC2" s="203" t="s">
        <v>5591</v>
      </c>
      <c r="BD2" s="203" t="s">
        <v>5699</v>
      </c>
      <c r="BE2" s="203" t="s">
        <v>5698</v>
      </c>
      <c r="BF2" s="152" t="s">
        <v>5642</v>
      </c>
      <c r="BG2" s="153" t="s">
        <v>5643</v>
      </c>
      <c r="BH2" s="153" t="s">
        <v>5644</v>
      </c>
      <c r="BI2" s="153" t="s">
        <v>5645</v>
      </c>
      <c r="BJ2" s="93" t="s">
        <v>5646</v>
      </c>
      <c r="BK2" s="93" t="s">
        <v>4</v>
      </c>
      <c r="BL2" s="93" t="s">
        <v>5647</v>
      </c>
      <c r="BM2" s="93" t="s">
        <v>5379</v>
      </c>
      <c r="BN2" s="93" t="s">
        <v>5380</v>
      </c>
      <c r="BO2" s="93" t="s">
        <v>5381</v>
      </c>
      <c r="BP2" s="196" t="s">
        <v>5592</v>
      </c>
    </row>
    <row r="3" spans="1:68" s="116" customFormat="1" x14ac:dyDescent="0.15">
      <c r="A3" s="107"/>
      <c r="B3" s="108"/>
      <c r="C3" s="108"/>
      <c r="D3" s="108"/>
      <c r="E3" s="154"/>
      <c r="F3" s="111" t="s">
        <v>5649</v>
      </c>
      <c r="G3" s="109" t="s">
        <v>6</v>
      </c>
      <c r="H3" s="110" t="s">
        <v>6</v>
      </c>
      <c r="I3" s="138"/>
      <c r="J3" s="402" t="s">
        <v>5648</v>
      </c>
      <c r="K3" s="255" t="s">
        <v>6</v>
      </c>
      <c r="L3" s="140"/>
      <c r="M3" s="112"/>
      <c r="N3" s="155"/>
      <c r="O3" s="156" t="s">
        <v>5650</v>
      </c>
      <c r="P3" s="157" t="s">
        <v>5651</v>
      </c>
      <c r="Q3" s="158" t="s">
        <v>5651</v>
      </c>
      <c r="R3" s="159"/>
      <c r="S3" s="160" t="s">
        <v>7</v>
      </c>
      <c r="T3" s="161" t="s">
        <v>7</v>
      </c>
      <c r="U3" s="162"/>
      <c r="V3" s="163" t="s">
        <v>5652</v>
      </c>
      <c r="W3" s="164" t="s">
        <v>5652</v>
      </c>
      <c r="X3" s="164" t="s">
        <v>5652</v>
      </c>
      <c r="Y3" s="164" t="s">
        <v>5652</v>
      </c>
      <c r="Z3" s="165" t="s">
        <v>5652</v>
      </c>
      <c r="AA3" s="166" t="s">
        <v>7</v>
      </c>
      <c r="AB3" s="167" t="s">
        <v>8</v>
      </c>
      <c r="AC3" s="167" t="s">
        <v>7</v>
      </c>
      <c r="AD3" s="167" t="s">
        <v>7</v>
      </c>
      <c r="AE3" s="167" t="s">
        <v>7</v>
      </c>
      <c r="AF3" s="217" t="s">
        <v>7</v>
      </c>
      <c r="AG3" s="219" t="s">
        <v>7</v>
      </c>
      <c r="AH3" s="227"/>
      <c r="AI3" s="113" t="s">
        <v>5688</v>
      </c>
      <c r="AJ3" s="114" t="s">
        <v>5688</v>
      </c>
      <c r="AK3" s="114" t="s">
        <v>5688</v>
      </c>
      <c r="AL3" s="114" t="s">
        <v>5688</v>
      </c>
      <c r="AM3" s="115" t="s">
        <v>5688</v>
      </c>
      <c r="AN3" s="168" t="s">
        <v>5653</v>
      </c>
      <c r="AO3" s="169" t="s">
        <v>5653</v>
      </c>
      <c r="AP3" s="169" t="s">
        <v>5653</v>
      </c>
      <c r="AQ3" s="169" t="s">
        <v>5653</v>
      </c>
      <c r="AR3" s="169" t="s">
        <v>5653</v>
      </c>
      <c r="AS3" s="169" t="s">
        <v>5653</v>
      </c>
      <c r="AT3" s="169" t="s">
        <v>5653</v>
      </c>
      <c r="AU3" s="169" t="s">
        <v>5653</v>
      </c>
      <c r="AV3" s="169" t="s">
        <v>5653</v>
      </c>
      <c r="AW3" s="169" t="s">
        <v>5653</v>
      </c>
      <c r="AX3" s="169" t="s">
        <v>5653</v>
      </c>
      <c r="AY3" s="169" t="s">
        <v>5653</v>
      </c>
      <c r="AZ3" s="209" t="s">
        <v>5653</v>
      </c>
      <c r="BA3" s="210" t="s">
        <v>5653</v>
      </c>
      <c r="BB3" s="204"/>
      <c r="BC3" s="204"/>
      <c r="BD3" s="204"/>
      <c r="BE3" s="204"/>
      <c r="BF3" s="170" t="s">
        <v>9</v>
      </c>
      <c r="BG3" s="171" t="s">
        <v>9</v>
      </c>
      <c r="BH3" s="171" t="s">
        <v>9</v>
      </c>
      <c r="BI3" s="171" t="s">
        <v>9</v>
      </c>
      <c r="BJ3" s="171" t="s">
        <v>9</v>
      </c>
      <c r="BK3" s="171" t="s">
        <v>9</v>
      </c>
      <c r="BL3" s="171" t="s">
        <v>9</v>
      </c>
      <c r="BM3" s="171" t="s">
        <v>9</v>
      </c>
      <c r="BN3" s="171" t="s">
        <v>9</v>
      </c>
      <c r="BO3" s="171" t="s">
        <v>9</v>
      </c>
      <c r="BP3" s="197" t="s">
        <v>9</v>
      </c>
    </row>
    <row r="4" spans="1:68" s="116" customFormat="1" x14ac:dyDescent="0.15">
      <c r="A4" s="232"/>
      <c r="B4" s="233"/>
      <c r="C4" s="233"/>
      <c r="D4" s="233"/>
      <c r="E4" s="233"/>
      <c r="F4" s="234"/>
      <c r="G4" s="235"/>
      <c r="H4" s="235"/>
      <c r="I4" s="236"/>
      <c r="J4" s="236"/>
      <c r="K4" s="256"/>
      <c r="L4" s="236"/>
      <c r="M4" s="237"/>
      <c r="N4" s="236"/>
      <c r="O4" s="238"/>
      <c r="P4" s="239"/>
      <c r="Q4" s="240"/>
      <c r="R4" s="241"/>
      <c r="S4" s="241"/>
      <c r="T4" s="242"/>
      <c r="U4" s="242"/>
      <c r="V4" s="243"/>
      <c r="W4" s="243"/>
      <c r="X4" s="243"/>
      <c r="Y4" s="243"/>
      <c r="Z4" s="243"/>
      <c r="AA4" s="244"/>
      <c r="AB4" s="244"/>
      <c r="AC4" s="244"/>
      <c r="AD4" s="244"/>
      <c r="AE4" s="244"/>
      <c r="AF4" s="244"/>
      <c r="AG4" s="245"/>
      <c r="AH4" s="246"/>
      <c r="AI4" s="247"/>
      <c r="AJ4" s="247"/>
      <c r="AK4" s="247"/>
      <c r="AL4" s="247"/>
      <c r="AM4" s="247"/>
      <c r="AN4" s="220"/>
      <c r="AO4" s="220"/>
      <c r="AP4" s="220"/>
      <c r="AQ4" s="220"/>
      <c r="AR4" s="220"/>
      <c r="AS4" s="220"/>
      <c r="AT4" s="220"/>
      <c r="AU4" s="220"/>
      <c r="AV4" s="220"/>
      <c r="AW4" s="220"/>
      <c r="AX4" s="220"/>
      <c r="AY4" s="220"/>
      <c r="AZ4" s="248"/>
      <c r="BA4" s="248"/>
      <c r="BB4" s="249"/>
      <c r="BC4" s="249"/>
      <c r="BD4" s="249"/>
      <c r="BE4" s="249"/>
      <c r="BF4" s="250"/>
      <c r="BG4" s="250"/>
      <c r="BH4" s="250"/>
      <c r="BI4" s="250"/>
      <c r="BJ4" s="250"/>
      <c r="BK4" s="250"/>
      <c r="BL4" s="250"/>
      <c r="BM4" s="250"/>
      <c r="BN4" s="250"/>
      <c r="BO4" s="250"/>
      <c r="BP4" s="251"/>
    </row>
    <row r="5" spans="1:68" s="116" customFormat="1" x14ac:dyDescent="0.15">
      <c r="A5" s="232"/>
      <c r="B5" s="233"/>
      <c r="C5" s="233"/>
      <c r="D5" s="233"/>
      <c r="E5" s="233"/>
      <c r="F5" s="234"/>
      <c r="G5" s="235"/>
      <c r="H5" s="235"/>
      <c r="I5" s="236"/>
      <c r="J5" s="236"/>
      <c r="K5" s="256"/>
      <c r="L5" s="236"/>
      <c r="M5" s="237"/>
      <c r="N5" s="236"/>
      <c r="O5" s="238"/>
      <c r="P5" s="239"/>
      <c r="Q5" s="240"/>
      <c r="R5" s="241"/>
      <c r="S5" s="241"/>
      <c r="T5" s="242"/>
      <c r="U5" s="242"/>
      <c r="V5" s="243"/>
      <c r="W5" s="243"/>
      <c r="X5" s="243"/>
      <c r="Y5" s="243"/>
      <c r="Z5" s="243"/>
      <c r="AA5" s="244"/>
      <c r="AB5" s="244"/>
      <c r="AC5" s="244"/>
      <c r="AD5" s="244"/>
      <c r="AE5" s="244"/>
      <c r="AF5" s="244"/>
      <c r="AG5" s="245"/>
      <c r="AH5" s="246"/>
      <c r="AI5" s="247"/>
      <c r="AJ5" s="247"/>
      <c r="AK5" s="247"/>
      <c r="AL5" s="247"/>
      <c r="AM5" s="247"/>
      <c r="AN5" s="220"/>
      <c r="AO5" s="220"/>
      <c r="AP5" s="220"/>
      <c r="AQ5" s="220"/>
      <c r="AR5" s="220"/>
      <c r="AS5" s="220"/>
      <c r="AT5" s="220"/>
      <c r="AU5" s="220"/>
      <c r="AV5" s="220"/>
      <c r="AW5" s="220"/>
      <c r="AX5" s="220"/>
      <c r="AY5" s="220"/>
      <c r="AZ5" s="248"/>
      <c r="BA5" s="248"/>
      <c r="BB5" s="249"/>
      <c r="BC5" s="249"/>
      <c r="BD5" s="249"/>
      <c r="BE5" s="249"/>
      <c r="BF5" s="250"/>
      <c r="BG5" s="250"/>
      <c r="BH5" s="250"/>
      <c r="BI5" s="250"/>
      <c r="BJ5" s="250"/>
      <c r="BK5" s="250"/>
      <c r="BL5" s="250"/>
      <c r="BM5" s="250"/>
      <c r="BN5" s="250"/>
      <c r="BO5" s="250"/>
      <c r="BP5" s="251"/>
    </row>
    <row r="6" spans="1:68" s="116" customFormat="1" x14ac:dyDescent="0.15">
      <c r="A6" s="232"/>
      <c r="B6" s="233"/>
      <c r="C6" s="233"/>
      <c r="D6" s="233"/>
      <c r="E6" s="233"/>
      <c r="F6" s="234"/>
      <c r="G6" s="235"/>
      <c r="H6" s="235"/>
      <c r="I6" s="236"/>
      <c r="J6" s="236"/>
      <c r="K6" s="256"/>
      <c r="L6" s="236"/>
      <c r="M6" s="237"/>
      <c r="N6" s="236"/>
      <c r="O6" s="238"/>
      <c r="P6" s="239"/>
      <c r="Q6" s="240"/>
      <c r="R6" s="241"/>
      <c r="S6" s="241"/>
      <c r="T6" s="242"/>
      <c r="U6" s="242"/>
      <c r="V6" s="243"/>
      <c r="W6" s="243"/>
      <c r="X6" s="243"/>
      <c r="Y6" s="243"/>
      <c r="Z6" s="243"/>
      <c r="AA6" s="244"/>
      <c r="AB6" s="244"/>
      <c r="AC6" s="244"/>
      <c r="AD6" s="244"/>
      <c r="AE6" s="244"/>
      <c r="AF6" s="244"/>
      <c r="AG6" s="245"/>
      <c r="AH6" s="246"/>
      <c r="AI6" s="247"/>
      <c r="AJ6" s="247"/>
      <c r="AK6" s="247"/>
      <c r="AL6" s="247"/>
      <c r="AM6" s="247"/>
      <c r="AN6" s="220"/>
      <c r="AO6" s="220"/>
      <c r="AP6" s="220"/>
      <c r="AQ6" s="220"/>
      <c r="AR6" s="220"/>
      <c r="AS6" s="220"/>
      <c r="AT6" s="220"/>
      <c r="AU6" s="220"/>
      <c r="AV6" s="220"/>
      <c r="AW6" s="220"/>
      <c r="AX6" s="220"/>
      <c r="AY6" s="220"/>
      <c r="AZ6" s="248"/>
      <c r="BA6" s="248"/>
      <c r="BB6" s="249"/>
      <c r="BC6" s="249"/>
      <c r="BD6" s="249"/>
      <c r="BE6" s="249"/>
      <c r="BF6" s="250"/>
      <c r="BG6" s="250"/>
      <c r="BH6" s="250"/>
      <c r="BI6" s="250"/>
      <c r="BJ6" s="250"/>
      <c r="BK6" s="250"/>
      <c r="BL6" s="250"/>
      <c r="BM6" s="250"/>
      <c r="BN6" s="250"/>
      <c r="BO6" s="250"/>
      <c r="BP6" s="251"/>
    </row>
    <row r="7" spans="1:68" s="116" customFormat="1" x14ac:dyDescent="0.15">
      <c r="A7" s="232"/>
      <c r="B7" s="233"/>
      <c r="C7" s="233"/>
      <c r="D7" s="233"/>
      <c r="E7" s="233"/>
      <c r="F7" s="234"/>
      <c r="G7" s="235"/>
      <c r="H7" s="235"/>
      <c r="I7" s="236"/>
      <c r="J7" s="236"/>
      <c r="K7" s="256"/>
      <c r="L7" s="236"/>
      <c r="M7" s="237"/>
      <c r="N7" s="236"/>
      <c r="O7" s="238"/>
      <c r="P7" s="239"/>
      <c r="Q7" s="240"/>
      <c r="R7" s="241"/>
      <c r="S7" s="241"/>
      <c r="T7" s="242"/>
      <c r="U7" s="242"/>
      <c r="V7" s="243"/>
      <c r="W7" s="243"/>
      <c r="X7" s="243"/>
      <c r="Y7" s="243"/>
      <c r="Z7" s="243"/>
      <c r="AA7" s="244"/>
      <c r="AB7" s="244"/>
      <c r="AC7" s="244"/>
      <c r="AD7" s="244"/>
      <c r="AE7" s="244"/>
      <c r="AF7" s="244"/>
      <c r="AG7" s="245"/>
      <c r="AH7" s="246"/>
      <c r="AI7" s="247"/>
      <c r="AJ7" s="247"/>
      <c r="AK7" s="247"/>
      <c r="AL7" s="247"/>
      <c r="AM7" s="247"/>
      <c r="AN7" s="220"/>
      <c r="AO7" s="220"/>
      <c r="AP7" s="220"/>
      <c r="AQ7" s="220"/>
      <c r="AR7" s="220"/>
      <c r="AS7" s="220"/>
      <c r="AT7" s="220"/>
      <c r="AU7" s="220"/>
      <c r="AV7" s="220"/>
      <c r="AW7" s="220"/>
      <c r="AX7" s="220"/>
      <c r="AY7" s="220"/>
      <c r="AZ7" s="248"/>
      <c r="BA7" s="248"/>
      <c r="BB7" s="249"/>
      <c r="BC7" s="249"/>
      <c r="BD7" s="249"/>
      <c r="BE7" s="249"/>
      <c r="BF7" s="250"/>
      <c r="BG7" s="250"/>
      <c r="BH7" s="250"/>
      <c r="BI7" s="250"/>
      <c r="BJ7" s="250"/>
      <c r="BK7" s="250"/>
      <c r="BL7" s="250"/>
      <c r="BM7" s="250"/>
      <c r="BN7" s="250"/>
      <c r="BO7" s="250"/>
      <c r="BP7" s="251"/>
    </row>
    <row r="8" spans="1:68" s="116" customFormat="1" x14ac:dyDescent="0.15">
      <c r="A8" s="232"/>
      <c r="B8" s="233"/>
      <c r="C8" s="233"/>
      <c r="D8" s="233"/>
      <c r="E8" s="233"/>
      <c r="F8" s="234"/>
      <c r="G8" s="235"/>
      <c r="H8" s="235"/>
      <c r="I8" s="236"/>
      <c r="J8" s="236"/>
      <c r="K8" s="256"/>
      <c r="L8" s="236"/>
      <c r="M8" s="237"/>
      <c r="N8" s="236"/>
      <c r="O8" s="238"/>
      <c r="P8" s="239"/>
      <c r="Q8" s="240"/>
      <c r="R8" s="241"/>
      <c r="S8" s="241"/>
      <c r="T8" s="242"/>
      <c r="U8" s="242"/>
      <c r="V8" s="243"/>
      <c r="W8" s="243"/>
      <c r="X8" s="243"/>
      <c r="Y8" s="243"/>
      <c r="Z8" s="243"/>
      <c r="AA8" s="244"/>
      <c r="AB8" s="244"/>
      <c r="AC8" s="244"/>
      <c r="AD8" s="244"/>
      <c r="AE8" s="244"/>
      <c r="AF8" s="244"/>
      <c r="AG8" s="245"/>
      <c r="AH8" s="246"/>
      <c r="AI8" s="247"/>
      <c r="AJ8" s="247"/>
      <c r="AK8" s="247"/>
      <c r="AL8" s="247"/>
      <c r="AM8" s="247"/>
      <c r="AN8" s="220"/>
      <c r="AO8" s="220"/>
      <c r="AP8" s="220"/>
      <c r="AQ8" s="220"/>
      <c r="AR8" s="220"/>
      <c r="AS8" s="220"/>
      <c r="AT8" s="220"/>
      <c r="AU8" s="220"/>
      <c r="AV8" s="220"/>
      <c r="AW8" s="220"/>
      <c r="AX8" s="220"/>
      <c r="AY8" s="220"/>
      <c r="AZ8" s="248"/>
      <c r="BA8" s="248"/>
      <c r="BB8" s="249"/>
      <c r="BC8" s="249"/>
      <c r="BD8" s="249"/>
      <c r="BE8" s="249"/>
      <c r="BF8" s="250"/>
      <c r="BG8" s="250"/>
      <c r="BH8" s="250"/>
      <c r="BI8" s="250"/>
      <c r="BJ8" s="250"/>
      <c r="BK8" s="250"/>
      <c r="BL8" s="250"/>
      <c r="BM8" s="250"/>
      <c r="BN8" s="250"/>
      <c r="BO8" s="250"/>
      <c r="BP8" s="251"/>
    </row>
    <row r="9" spans="1:68" s="201" customFormat="1" x14ac:dyDescent="0.15">
      <c r="A9" s="117">
        <v>4064701002</v>
      </c>
      <c r="B9" s="118" t="s">
        <v>2861</v>
      </c>
      <c r="C9" s="118" t="s">
        <v>2791</v>
      </c>
      <c r="D9" s="118" t="s">
        <v>2862</v>
      </c>
      <c r="E9" s="118" t="s">
        <v>5825</v>
      </c>
      <c r="F9" s="120">
        <v>0</v>
      </c>
      <c r="G9" s="119"/>
      <c r="H9" s="119"/>
      <c r="I9" s="120" t="s">
        <v>5820</v>
      </c>
      <c r="J9" s="120">
        <v>800</v>
      </c>
      <c r="K9" s="257">
        <v>1825</v>
      </c>
      <c r="L9" s="120">
        <v>6.0000000000000001E-3</v>
      </c>
      <c r="M9" s="121" t="s">
        <v>5657</v>
      </c>
      <c r="N9" s="120">
        <v>1</v>
      </c>
      <c r="O9" s="119">
        <v>200</v>
      </c>
      <c r="P9" s="119">
        <v>32</v>
      </c>
      <c r="Q9" s="119">
        <v>3.85</v>
      </c>
      <c r="R9" s="120" t="s">
        <v>5658</v>
      </c>
      <c r="S9" s="120">
        <v>2.4E-2</v>
      </c>
      <c r="T9" s="120"/>
      <c r="U9" s="120"/>
      <c r="V9" s="172">
        <v>12.3</v>
      </c>
      <c r="W9" s="172"/>
      <c r="X9" s="172">
        <v>2.4</v>
      </c>
      <c r="Y9" s="172"/>
      <c r="Z9" s="172">
        <v>9.9</v>
      </c>
      <c r="AA9" s="123"/>
      <c r="AB9" s="123"/>
      <c r="AC9" s="123"/>
      <c r="AD9" s="123"/>
      <c r="AE9" s="123"/>
      <c r="AF9" s="123"/>
      <c r="AG9" s="214"/>
      <c r="AH9" s="229" t="str">
        <f t="shared" ref="AH9:AH40" si="0">IF(N9=1,IF(AG9&gt;0,"a4",IF(AC9&gt;0,"a3",IF(AA9&gt;0,"a2","a1"))),IF(AG9&gt;0,"b4",IF(AC9&gt;0,"b3",IF(AA9&gt;0,"b2","b1"))))</f>
        <v>a1</v>
      </c>
      <c r="AI9" s="199"/>
      <c r="AJ9" s="199"/>
      <c r="AK9" s="199"/>
      <c r="AL9" s="199"/>
      <c r="AM9" s="199"/>
      <c r="AN9" s="173"/>
      <c r="AO9" s="173"/>
      <c r="AP9" s="173"/>
      <c r="AQ9" s="173"/>
      <c r="AR9" s="173"/>
      <c r="AS9" s="173"/>
      <c r="AT9" s="173"/>
      <c r="AU9" s="173"/>
      <c r="AV9" s="173"/>
      <c r="AW9" s="173"/>
      <c r="AX9" s="173"/>
      <c r="AY9" s="173"/>
      <c r="AZ9" s="211">
        <f t="shared" ref="AZ9:AZ15" si="1">SUBTOTAL(9,AN9:AS9)</f>
        <v>0</v>
      </c>
      <c r="BA9" s="211">
        <f t="shared" ref="BA9:BA15" si="2">SUBTOTAL(9,AT9:AY9)</f>
        <v>0</v>
      </c>
      <c r="BB9" s="205">
        <f t="shared" ref="BB9:BB40" si="3">SUM(BG9:BO9)</f>
        <v>0</v>
      </c>
      <c r="BC9" s="205">
        <f t="shared" ref="BC9:BC40" si="4">BG9+BH9+BK9+BL9+BM9+BN9+BO9</f>
        <v>0</v>
      </c>
      <c r="BD9" s="205">
        <f t="shared" ref="BD9:BD40" si="5">BB9-BF9</f>
        <v>0</v>
      </c>
      <c r="BE9" s="205">
        <f t="shared" ref="BE9:BE40" si="6">BC9-BF9</f>
        <v>0</v>
      </c>
      <c r="BF9" s="175"/>
      <c r="BG9" s="175"/>
      <c r="BH9" s="175"/>
      <c r="BI9" s="175"/>
      <c r="BJ9" s="175"/>
      <c r="BK9" s="175"/>
      <c r="BL9" s="175"/>
      <c r="BM9" s="175"/>
      <c r="BN9" s="175"/>
      <c r="BO9" s="175"/>
      <c r="BP9" s="200">
        <f t="shared" ref="BP9:BP40" si="7">BH9+BO9</f>
        <v>0</v>
      </c>
    </row>
    <row r="10" spans="1:68" s="201" customFormat="1" x14ac:dyDescent="0.15">
      <c r="A10" s="117">
        <v>720201003</v>
      </c>
      <c r="B10" s="118" t="s">
        <v>673</v>
      </c>
      <c r="C10" s="118" t="s">
        <v>660</v>
      </c>
      <c r="D10" s="118" t="s">
        <v>671</v>
      </c>
      <c r="E10" s="118" t="s">
        <v>3591</v>
      </c>
      <c r="F10" s="120">
        <v>8</v>
      </c>
      <c r="G10" s="119">
        <v>225353</v>
      </c>
      <c r="H10" s="119"/>
      <c r="I10" s="120" t="s">
        <v>5820</v>
      </c>
      <c r="J10" s="120">
        <v>225353</v>
      </c>
      <c r="K10" s="257">
        <v>2100</v>
      </c>
      <c r="L10" s="141">
        <v>0.29399999999999998</v>
      </c>
      <c r="M10" s="119" t="s">
        <v>5664</v>
      </c>
      <c r="N10" s="120">
        <v>1</v>
      </c>
      <c r="O10" s="119">
        <v>245</v>
      </c>
      <c r="P10" s="119">
        <v>44.1</v>
      </c>
      <c r="Q10" s="119">
        <v>5.2</v>
      </c>
      <c r="R10" s="120" t="s">
        <v>5660</v>
      </c>
      <c r="S10" s="221">
        <v>0.3</v>
      </c>
      <c r="T10" s="221"/>
      <c r="U10" s="131"/>
      <c r="V10" s="222">
        <v>240</v>
      </c>
      <c r="W10" s="222">
        <v>38</v>
      </c>
      <c r="X10" s="222">
        <v>202</v>
      </c>
      <c r="Y10" s="222"/>
      <c r="Z10" s="222">
        <v>0</v>
      </c>
      <c r="AA10" s="123"/>
      <c r="AB10" s="123"/>
      <c r="AC10" s="123"/>
      <c r="AD10" s="123"/>
      <c r="AE10" s="123"/>
      <c r="AF10" s="123"/>
      <c r="AG10" s="214"/>
      <c r="AH10" s="229" t="str">
        <f t="shared" si="0"/>
        <v>a1</v>
      </c>
      <c r="AI10" s="223"/>
      <c r="AJ10" s="223"/>
      <c r="AK10" s="223"/>
      <c r="AL10" s="223"/>
      <c r="AM10" s="223"/>
      <c r="AN10" s="173">
        <v>0</v>
      </c>
      <c r="AO10" s="173">
        <v>0</v>
      </c>
      <c r="AP10" s="173">
        <v>0</v>
      </c>
      <c r="AQ10" s="173">
        <v>0</v>
      </c>
      <c r="AR10" s="224">
        <v>0</v>
      </c>
      <c r="AS10" s="224">
        <v>0.5</v>
      </c>
      <c r="AT10" s="224">
        <v>0.5</v>
      </c>
      <c r="AU10" s="224">
        <v>0.5</v>
      </c>
      <c r="AV10" s="224">
        <v>0.5</v>
      </c>
      <c r="AW10" s="224">
        <v>0.5</v>
      </c>
      <c r="AX10" s="224">
        <v>0.5</v>
      </c>
      <c r="AY10" s="224">
        <v>0.5</v>
      </c>
      <c r="AZ10" s="225">
        <f t="shared" si="1"/>
        <v>0.5</v>
      </c>
      <c r="BA10" s="225">
        <f t="shared" si="2"/>
        <v>3</v>
      </c>
      <c r="BB10" s="205">
        <f t="shared" si="3"/>
        <v>13557</v>
      </c>
      <c r="BC10" s="205">
        <f t="shared" si="4"/>
        <v>10875</v>
      </c>
      <c r="BD10" s="205">
        <f t="shared" si="5"/>
        <v>7832</v>
      </c>
      <c r="BE10" s="205">
        <f t="shared" si="6"/>
        <v>5150</v>
      </c>
      <c r="BF10" s="175">
        <v>5725</v>
      </c>
      <c r="BG10" s="195"/>
      <c r="BH10" s="195">
        <v>4188</v>
      </c>
      <c r="BI10" s="195">
        <v>2682</v>
      </c>
      <c r="BJ10" s="195"/>
      <c r="BK10" s="195"/>
      <c r="BL10" s="195">
        <v>1037</v>
      </c>
      <c r="BM10" s="195">
        <v>3533</v>
      </c>
      <c r="BN10" s="195">
        <v>111</v>
      </c>
      <c r="BO10" s="195">
        <v>2006</v>
      </c>
      <c r="BP10" s="200">
        <f t="shared" si="7"/>
        <v>6194</v>
      </c>
    </row>
    <row r="11" spans="1:68" s="201" customFormat="1" x14ac:dyDescent="0.15">
      <c r="A11" s="117">
        <v>920602004</v>
      </c>
      <c r="B11" s="118" t="s">
        <v>873</v>
      </c>
      <c r="C11" s="118" t="s">
        <v>842</v>
      </c>
      <c r="D11" s="118" t="s">
        <v>870</v>
      </c>
      <c r="E11" s="118" t="s">
        <v>3715</v>
      </c>
      <c r="F11" s="120">
        <v>5</v>
      </c>
      <c r="G11" s="119"/>
      <c r="H11" s="119"/>
      <c r="I11" s="120" t="s">
        <v>5820</v>
      </c>
      <c r="J11" s="120">
        <v>1100</v>
      </c>
      <c r="K11" s="257">
        <v>2822</v>
      </c>
      <c r="L11" s="120">
        <v>7.0000000000000001E-3</v>
      </c>
      <c r="M11" s="121" t="s">
        <v>5657</v>
      </c>
      <c r="N11" s="120">
        <v>1</v>
      </c>
      <c r="O11" s="119"/>
      <c r="P11" s="119"/>
      <c r="Q11" s="119"/>
      <c r="R11" s="120"/>
      <c r="S11" s="120"/>
      <c r="T11" s="120"/>
      <c r="U11" s="120"/>
      <c r="V11" s="172">
        <v>33.200000000000003</v>
      </c>
      <c r="W11" s="172"/>
      <c r="X11" s="172">
        <v>31.3</v>
      </c>
      <c r="Y11" s="172"/>
      <c r="Z11" s="172">
        <v>1.9</v>
      </c>
      <c r="AA11" s="123"/>
      <c r="AB11" s="123"/>
      <c r="AC11" s="123"/>
      <c r="AD11" s="123"/>
      <c r="AE11" s="123"/>
      <c r="AF11" s="123"/>
      <c r="AG11" s="214"/>
      <c r="AH11" s="229" t="str">
        <f t="shared" si="0"/>
        <v>a1</v>
      </c>
      <c r="AI11" s="199"/>
      <c r="AJ11" s="199"/>
      <c r="AK11" s="199"/>
      <c r="AL11" s="199"/>
      <c r="AM11" s="199"/>
      <c r="AN11" s="173"/>
      <c r="AO11" s="173"/>
      <c r="AP11" s="173"/>
      <c r="AQ11" s="173"/>
      <c r="AR11" s="173"/>
      <c r="AS11" s="173"/>
      <c r="AT11" s="173"/>
      <c r="AU11" s="173"/>
      <c r="AV11" s="173"/>
      <c r="AW11" s="173"/>
      <c r="AX11" s="173"/>
      <c r="AY11" s="173"/>
      <c r="AZ11" s="211">
        <f t="shared" si="1"/>
        <v>0</v>
      </c>
      <c r="BA11" s="211">
        <f t="shared" si="2"/>
        <v>0</v>
      </c>
      <c r="BB11" s="205">
        <f t="shared" si="3"/>
        <v>0</v>
      </c>
      <c r="BC11" s="205">
        <f t="shared" si="4"/>
        <v>0</v>
      </c>
      <c r="BD11" s="205">
        <f t="shared" si="5"/>
        <v>0</v>
      </c>
      <c r="BE11" s="205">
        <f t="shared" si="6"/>
        <v>0</v>
      </c>
      <c r="BF11" s="175"/>
      <c r="BG11" s="175"/>
      <c r="BH11" s="175"/>
      <c r="BI11" s="175"/>
      <c r="BJ11" s="175"/>
      <c r="BK11" s="175"/>
      <c r="BL11" s="175"/>
      <c r="BM11" s="175"/>
      <c r="BN11" s="175"/>
      <c r="BO11" s="175"/>
      <c r="BP11" s="200">
        <f t="shared" si="7"/>
        <v>0</v>
      </c>
    </row>
    <row r="12" spans="1:68" s="201" customFormat="1" x14ac:dyDescent="0.15">
      <c r="A12" s="117">
        <v>3321401006</v>
      </c>
      <c r="B12" s="118" t="s">
        <v>1693</v>
      </c>
      <c r="C12" s="118" t="s">
        <v>2427</v>
      </c>
      <c r="D12" s="118" t="s">
        <v>2481</v>
      </c>
      <c r="E12" s="118" t="s">
        <v>4878</v>
      </c>
      <c r="F12" s="120">
        <v>0</v>
      </c>
      <c r="G12" s="119"/>
      <c r="H12" s="119"/>
      <c r="I12" s="120" t="s">
        <v>5820</v>
      </c>
      <c r="J12" s="120">
        <v>1220</v>
      </c>
      <c r="K12" s="257">
        <v>2916</v>
      </c>
      <c r="L12" s="120">
        <v>7.0000000000000001E-3</v>
      </c>
      <c r="M12" s="121" t="s">
        <v>5657</v>
      </c>
      <c r="N12" s="120">
        <v>1</v>
      </c>
      <c r="O12" s="119">
        <v>63</v>
      </c>
      <c r="P12" s="119">
        <v>24.3</v>
      </c>
      <c r="Q12" s="119">
        <v>4.2</v>
      </c>
      <c r="R12" s="120"/>
      <c r="S12" s="120"/>
      <c r="T12" s="120"/>
      <c r="U12" s="120" t="s">
        <v>5689</v>
      </c>
      <c r="V12" s="172">
        <v>85.7</v>
      </c>
      <c r="W12" s="172">
        <v>3</v>
      </c>
      <c r="X12" s="172">
        <v>56.2</v>
      </c>
      <c r="Y12" s="172"/>
      <c r="Z12" s="172">
        <v>26.5</v>
      </c>
      <c r="AA12" s="123"/>
      <c r="AB12" s="123"/>
      <c r="AC12" s="123"/>
      <c r="AD12" s="123"/>
      <c r="AE12" s="123"/>
      <c r="AF12" s="123"/>
      <c r="AG12" s="214"/>
      <c r="AH12" s="229" t="str">
        <f t="shared" si="0"/>
        <v>a1</v>
      </c>
      <c r="AI12" s="199"/>
      <c r="AJ12" s="199"/>
      <c r="AK12" s="199"/>
      <c r="AL12" s="199"/>
      <c r="AM12" s="199"/>
      <c r="AN12" s="173"/>
      <c r="AO12" s="173"/>
      <c r="AP12" s="173"/>
      <c r="AQ12" s="173"/>
      <c r="AR12" s="173"/>
      <c r="AS12" s="173"/>
      <c r="AT12" s="173"/>
      <c r="AU12" s="173"/>
      <c r="AV12" s="173"/>
      <c r="AW12" s="173"/>
      <c r="AX12" s="173"/>
      <c r="AY12" s="173"/>
      <c r="AZ12" s="211">
        <f t="shared" si="1"/>
        <v>0</v>
      </c>
      <c r="BA12" s="211">
        <f t="shared" si="2"/>
        <v>0</v>
      </c>
      <c r="BB12" s="205">
        <f t="shared" si="3"/>
        <v>0</v>
      </c>
      <c r="BC12" s="205">
        <f t="shared" si="4"/>
        <v>0</v>
      </c>
      <c r="BD12" s="205">
        <f t="shared" si="5"/>
        <v>0</v>
      </c>
      <c r="BE12" s="205">
        <f t="shared" si="6"/>
        <v>0</v>
      </c>
      <c r="BF12" s="175"/>
      <c r="BG12" s="175"/>
      <c r="BH12" s="175"/>
      <c r="BI12" s="175"/>
      <c r="BJ12" s="175"/>
      <c r="BK12" s="175"/>
      <c r="BL12" s="175"/>
      <c r="BM12" s="175"/>
      <c r="BN12" s="175"/>
      <c r="BO12" s="175"/>
      <c r="BP12" s="200">
        <f t="shared" si="7"/>
        <v>0</v>
      </c>
    </row>
    <row r="13" spans="1:68" s="201" customFormat="1" x14ac:dyDescent="0.15">
      <c r="A13" s="117">
        <v>520901001</v>
      </c>
      <c r="B13" s="118" t="s">
        <v>568</v>
      </c>
      <c r="C13" s="118" t="s">
        <v>546</v>
      </c>
      <c r="D13" s="118" t="s">
        <v>569</v>
      </c>
      <c r="E13" s="118" t="s">
        <v>3525</v>
      </c>
      <c r="F13" s="120">
        <v>3</v>
      </c>
      <c r="G13" s="119">
        <v>4750</v>
      </c>
      <c r="H13" s="119"/>
      <c r="I13" s="120" t="s">
        <v>5820</v>
      </c>
      <c r="J13" s="120">
        <v>400</v>
      </c>
      <c r="K13" s="257">
        <v>4685</v>
      </c>
      <c r="L13" s="120">
        <v>3.2000000000000001E-2</v>
      </c>
      <c r="M13" s="121" t="s">
        <v>5657</v>
      </c>
      <c r="N13" s="120">
        <v>1</v>
      </c>
      <c r="O13" s="119"/>
      <c r="P13" s="119"/>
      <c r="Q13" s="119"/>
      <c r="R13" s="120"/>
      <c r="S13" s="120"/>
      <c r="T13" s="120"/>
      <c r="U13" s="120"/>
      <c r="V13" s="172">
        <v>64</v>
      </c>
      <c r="W13" s="172"/>
      <c r="X13" s="172"/>
      <c r="Y13" s="172"/>
      <c r="Z13" s="172">
        <v>64</v>
      </c>
      <c r="AA13" s="123"/>
      <c r="AB13" s="123"/>
      <c r="AC13" s="123"/>
      <c r="AD13" s="123"/>
      <c r="AE13" s="123"/>
      <c r="AF13" s="123"/>
      <c r="AG13" s="214"/>
      <c r="AH13" s="229" t="str">
        <f t="shared" si="0"/>
        <v>a1</v>
      </c>
      <c r="AI13" s="199"/>
      <c r="AJ13" s="199"/>
      <c r="AK13" s="199"/>
      <c r="AL13" s="199"/>
      <c r="AM13" s="199"/>
      <c r="AN13" s="173">
        <v>3</v>
      </c>
      <c r="AO13" s="173"/>
      <c r="AP13" s="173"/>
      <c r="AQ13" s="173"/>
      <c r="AR13" s="173"/>
      <c r="AS13" s="173">
        <v>2</v>
      </c>
      <c r="AT13" s="173">
        <v>0.5</v>
      </c>
      <c r="AU13" s="173">
        <v>0.5</v>
      </c>
      <c r="AV13" s="173"/>
      <c r="AW13" s="173"/>
      <c r="AX13" s="173">
        <v>0.5</v>
      </c>
      <c r="AY13" s="173">
        <v>0.5</v>
      </c>
      <c r="AZ13" s="211">
        <f t="shared" si="1"/>
        <v>5</v>
      </c>
      <c r="BA13" s="211">
        <f t="shared" si="2"/>
        <v>2</v>
      </c>
      <c r="BB13" s="205">
        <f t="shared" si="3"/>
        <v>24569</v>
      </c>
      <c r="BC13" s="205">
        <f t="shared" si="4"/>
        <v>17759</v>
      </c>
      <c r="BD13" s="205">
        <f t="shared" si="5"/>
        <v>7082</v>
      </c>
      <c r="BE13" s="205">
        <f t="shared" si="6"/>
        <v>272</v>
      </c>
      <c r="BF13" s="175">
        <v>17487</v>
      </c>
      <c r="BG13" s="175"/>
      <c r="BH13" s="175">
        <v>16170</v>
      </c>
      <c r="BI13" s="175">
        <v>6810</v>
      </c>
      <c r="BJ13" s="175"/>
      <c r="BK13" s="175"/>
      <c r="BL13" s="175"/>
      <c r="BM13" s="175">
        <v>1065</v>
      </c>
      <c r="BN13" s="175">
        <v>57</v>
      </c>
      <c r="BO13" s="175">
        <v>467</v>
      </c>
      <c r="BP13" s="200">
        <f t="shared" si="7"/>
        <v>16637</v>
      </c>
    </row>
    <row r="14" spans="1:68" s="201" customFormat="1" x14ac:dyDescent="0.15">
      <c r="A14" s="117">
        <v>158501003</v>
      </c>
      <c r="B14" s="118" t="s">
        <v>270</v>
      </c>
      <c r="C14" s="118" t="s">
        <v>11</v>
      </c>
      <c r="D14" s="118" t="s">
        <v>269</v>
      </c>
      <c r="E14" s="118" t="s">
        <v>3342</v>
      </c>
      <c r="F14" s="120">
        <v>1</v>
      </c>
      <c r="G14" s="119"/>
      <c r="H14" s="119"/>
      <c r="I14" s="120" t="s">
        <v>5820</v>
      </c>
      <c r="J14" s="120">
        <v>70</v>
      </c>
      <c r="K14" s="257">
        <v>4926</v>
      </c>
      <c r="L14" s="120">
        <v>0.193</v>
      </c>
      <c r="M14" s="121" t="s">
        <v>5668</v>
      </c>
      <c r="N14" s="120">
        <v>1</v>
      </c>
      <c r="O14" s="119">
        <v>167</v>
      </c>
      <c r="P14" s="119"/>
      <c r="Q14" s="119"/>
      <c r="R14" s="120" t="s">
        <v>5658</v>
      </c>
      <c r="S14" s="120">
        <v>1.4999999999999999E-2</v>
      </c>
      <c r="T14" s="120"/>
      <c r="U14" s="120"/>
      <c r="V14" s="172">
        <v>19.29</v>
      </c>
      <c r="W14" s="172"/>
      <c r="X14" s="172">
        <v>19.29</v>
      </c>
      <c r="Y14" s="172"/>
      <c r="Z14" s="172"/>
      <c r="AA14" s="123"/>
      <c r="AB14" s="123"/>
      <c r="AC14" s="123"/>
      <c r="AD14" s="123"/>
      <c r="AE14" s="123"/>
      <c r="AF14" s="123"/>
      <c r="AG14" s="214"/>
      <c r="AH14" s="229" t="str">
        <f t="shared" si="0"/>
        <v>a1</v>
      </c>
      <c r="AI14" s="199"/>
      <c r="AJ14" s="199"/>
      <c r="AK14" s="199"/>
      <c r="AL14" s="199"/>
      <c r="AM14" s="199"/>
      <c r="AN14" s="173" t="s">
        <v>3186</v>
      </c>
      <c r="AO14" s="173" t="s">
        <v>3186</v>
      </c>
      <c r="AP14" s="173" t="s">
        <v>3186</v>
      </c>
      <c r="AQ14" s="173" t="s">
        <v>3186</v>
      </c>
      <c r="AR14" s="173" t="s">
        <v>3186</v>
      </c>
      <c r="AS14" s="173"/>
      <c r="AT14" s="173"/>
      <c r="AU14" s="173"/>
      <c r="AV14" s="173"/>
      <c r="AW14" s="173"/>
      <c r="AX14" s="173"/>
      <c r="AY14" s="173"/>
      <c r="AZ14" s="211">
        <f t="shared" si="1"/>
        <v>0</v>
      </c>
      <c r="BA14" s="211">
        <f t="shared" si="2"/>
        <v>0</v>
      </c>
      <c r="BB14" s="205">
        <f t="shared" si="3"/>
        <v>10155</v>
      </c>
      <c r="BC14" s="205">
        <f t="shared" si="4"/>
        <v>6396</v>
      </c>
      <c r="BD14" s="205">
        <f t="shared" si="5"/>
        <v>5061</v>
      </c>
      <c r="BE14" s="205">
        <f t="shared" si="6"/>
        <v>1302</v>
      </c>
      <c r="BF14" s="175">
        <v>5094</v>
      </c>
      <c r="BG14" s="175"/>
      <c r="BH14" s="175">
        <v>5061</v>
      </c>
      <c r="BI14" s="175">
        <v>3759</v>
      </c>
      <c r="BJ14" s="175"/>
      <c r="BK14" s="175"/>
      <c r="BL14" s="175"/>
      <c r="BM14" s="175"/>
      <c r="BN14" s="175"/>
      <c r="BO14" s="175">
        <v>1335</v>
      </c>
      <c r="BP14" s="200">
        <f t="shared" si="7"/>
        <v>6396</v>
      </c>
    </row>
    <row r="15" spans="1:68" s="201" customFormat="1" x14ac:dyDescent="0.15">
      <c r="A15" s="117">
        <v>742101003</v>
      </c>
      <c r="B15" s="118" t="s">
        <v>722</v>
      </c>
      <c r="C15" s="118" t="s">
        <v>660</v>
      </c>
      <c r="D15" s="118" t="s">
        <v>720</v>
      </c>
      <c r="E15" s="118" t="s">
        <v>3625</v>
      </c>
      <c r="F15" s="120">
        <v>0</v>
      </c>
      <c r="G15" s="119">
        <v>5238.5</v>
      </c>
      <c r="H15" s="119"/>
      <c r="I15" s="120" t="s">
        <v>5820</v>
      </c>
      <c r="J15" s="120">
        <v>800</v>
      </c>
      <c r="K15" s="257">
        <v>5238.5</v>
      </c>
      <c r="L15" s="120">
        <v>1.7999999999999999E-2</v>
      </c>
      <c r="M15" s="121" t="s">
        <v>5667</v>
      </c>
      <c r="N15" s="120">
        <v>1</v>
      </c>
      <c r="O15" s="119">
        <v>205</v>
      </c>
      <c r="P15" s="119">
        <v>46</v>
      </c>
      <c r="Q15" s="119">
        <v>4.7</v>
      </c>
      <c r="R15" s="120" t="s">
        <v>5663</v>
      </c>
      <c r="S15" s="120">
        <v>0.01</v>
      </c>
      <c r="T15" s="120"/>
      <c r="U15" s="120"/>
      <c r="V15" s="172">
        <v>23.9</v>
      </c>
      <c r="W15" s="172"/>
      <c r="X15" s="172"/>
      <c r="Y15" s="172"/>
      <c r="Z15" s="172">
        <v>23.9</v>
      </c>
      <c r="AA15" s="123"/>
      <c r="AB15" s="123"/>
      <c r="AC15" s="123"/>
      <c r="AD15" s="123"/>
      <c r="AE15" s="123"/>
      <c r="AF15" s="123"/>
      <c r="AG15" s="214"/>
      <c r="AH15" s="229" t="str">
        <f t="shared" si="0"/>
        <v>a1</v>
      </c>
      <c r="AI15" s="199"/>
      <c r="AJ15" s="199"/>
      <c r="AK15" s="199"/>
      <c r="AL15" s="199"/>
      <c r="AM15" s="199"/>
      <c r="AN15" s="173"/>
      <c r="AO15" s="173"/>
      <c r="AP15" s="173"/>
      <c r="AQ15" s="173"/>
      <c r="AR15" s="173"/>
      <c r="AS15" s="173"/>
      <c r="AT15" s="173"/>
      <c r="AU15" s="173"/>
      <c r="AV15" s="173"/>
      <c r="AW15" s="173"/>
      <c r="AX15" s="173"/>
      <c r="AY15" s="173"/>
      <c r="AZ15" s="211">
        <f t="shared" si="1"/>
        <v>0</v>
      </c>
      <c r="BA15" s="211">
        <f t="shared" si="2"/>
        <v>0</v>
      </c>
      <c r="BB15" s="205">
        <f t="shared" si="3"/>
        <v>0</v>
      </c>
      <c r="BC15" s="205">
        <f t="shared" si="4"/>
        <v>0</v>
      </c>
      <c r="BD15" s="205">
        <f t="shared" si="5"/>
        <v>0</v>
      </c>
      <c r="BE15" s="205">
        <f t="shared" si="6"/>
        <v>0</v>
      </c>
      <c r="BF15" s="175"/>
      <c r="BG15" s="175"/>
      <c r="BH15" s="175"/>
      <c r="BI15" s="175"/>
      <c r="BJ15" s="175"/>
      <c r="BK15" s="175"/>
      <c r="BL15" s="175"/>
      <c r="BM15" s="175"/>
      <c r="BN15" s="175"/>
      <c r="BO15" s="175"/>
      <c r="BP15" s="200">
        <f t="shared" si="7"/>
        <v>0</v>
      </c>
    </row>
    <row r="16" spans="1:68" s="124" customFormat="1" x14ac:dyDescent="0.15">
      <c r="A16" s="117">
        <v>2822702001</v>
      </c>
      <c r="B16" s="118" t="s">
        <v>2213</v>
      </c>
      <c r="C16" s="118" t="s">
        <v>2099</v>
      </c>
      <c r="D16" s="118" t="s">
        <v>2214</v>
      </c>
      <c r="E16" s="118" t="s">
        <v>4685</v>
      </c>
      <c r="F16" s="120">
        <v>21</v>
      </c>
      <c r="G16" s="119">
        <v>7449</v>
      </c>
      <c r="H16" s="119"/>
      <c r="I16" s="120" t="s">
        <v>5820</v>
      </c>
      <c r="J16" s="120">
        <v>288</v>
      </c>
      <c r="K16" s="257">
        <v>7449</v>
      </c>
      <c r="L16" s="120">
        <v>7.0999999999999994E-2</v>
      </c>
      <c r="M16" s="121" t="s">
        <v>5657</v>
      </c>
      <c r="N16" s="120">
        <v>1</v>
      </c>
      <c r="O16" s="119">
        <v>70.900000000000006</v>
      </c>
      <c r="P16" s="119">
        <v>19.100000000000001</v>
      </c>
      <c r="Q16" s="119">
        <v>1.92</v>
      </c>
      <c r="R16" s="120" t="s">
        <v>5658</v>
      </c>
      <c r="S16" s="120">
        <v>4.0000000000000001E-3</v>
      </c>
      <c r="T16" s="120"/>
      <c r="U16" s="120"/>
      <c r="V16" s="172">
        <v>25.8</v>
      </c>
      <c r="W16" s="172">
        <v>2.5</v>
      </c>
      <c r="X16" s="172">
        <v>17.899999999999999</v>
      </c>
      <c r="Y16" s="172">
        <v>2.5</v>
      </c>
      <c r="Z16" s="172">
        <v>2.9</v>
      </c>
      <c r="AA16" s="123"/>
      <c r="AB16" s="123"/>
      <c r="AC16" s="123"/>
      <c r="AD16" s="123"/>
      <c r="AE16" s="123"/>
      <c r="AF16" s="123"/>
      <c r="AG16" s="214"/>
      <c r="AH16" s="229" t="str">
        <f t="shared" si="0"/>
        <v>a1</v>
      </c>
      <c r="AI16" s="199"/>
      <c r="AJ16" s="199"/>
      <c r="AK16" s="199"/>
      <c r="AL16" s="199"/>
      <c r="AM16" s="199"/>
      <c r="AN16" s="173"/>
      <c r="AO16" s="173"/>
      <c r="AP16" s="173"/>
      <c r="AQ16" s="173"/>
      <c r="AR16" s="173"/>
      <c r="AS16" s="173"/>
      <c r="AT16" s="173"/>
      <c r="AU16" s="173"/>
      <c r="AV16" s="173"/>
      <c r="AW16" s="173"/>
      <c r="AX16" s="173"/>
      <c r="AY16" s="173"/>
      <c r="AZ16" s="211"/>
      <c r="BA16" s="211"/>
      <c r="BB16" s="205">
        <f t="shared" si="3"/>
        <v>2549</v>
      </c>
      <c r="BC16" s="205">
        <f t="shared" si="4"/>
        <v>2549</v>
      </c>
      <c r="BD16" s="205">
        <f t="shared" si="5"/>
        <v>0</v>
      </c>
      <c r="BE16" s="205">
        <f t="shared" si="6"/>
        <v>0</v>
      </c>
      <c r="BF16" s="175">
        <v>2549</v>
      </c>
      <c r="BG16" s="175">
        <v>163</v>
      </c>
      <c r="BH16" s="175">
        <v>350</v>
      </c>
      <c r="BI16" s="175"/>
      <c r="BJ16" s="175"/>
      <c r="BK16" s="175"/>
      <c r="BL16" s="175">
        <v>268</v>
      </c>
      <c r="BM16" s="175">
        <v>1039</v>
      </c>
      <c r="BN16" s="175">
        <v>364</v>
      </c>
      <c r="BO16" s="175">
        <v>365</v>
      </c>
      <c r="BP16" s="200">
        <f t="shared" si="7"/>
        <v>715</v>
      </c>
    </row>
    <row r="17" spans="1:68" s="201" customFormat="1" x14ac:dyDescent="0.15">
      <c r="A17" s="117">
        <v>2821202004</v>
      </c>
      <c r="B17" s="118" t="s">
        <v>2152</v>
      </c>
      <c r="C17" s="118" t="s">
        <v>2099</v>
      </c>
      <c r="D17" s="118" t="s">
        <v>2149</v>
      </c>
      <c r="E17" s="118" t="s">
        <v>4629</v>
      </c>
      <c r="F17" s="120">
        <v>12</v>
      </c>
      <c r="G17" s="119"/>
      <c r="H17" s="119"/>
      <c r="I17" s="120" t="s">
        <v>5820</v>
      </c>
      <c r="J17" s="120">
        <v>35</v>
      </c>
      <c r="K17" s="257">
        <v>8086</v>
      </c>
      <c r="L17" s="120">
        <v>0.63300000000000001</v>
      </c>
      <c r="M17" s="121" t="s">
        <v>5657</v>
      </c>
      <c r="N17" s="120">
        <v>1</v>
      </c>
      <c r="O17" s="119">
        <v>64</v>
      </c>
      <c r="P17" s="119"/>
      <c r="Q17" s="119"/>
      <c r="R17" s="120" t="s">
        <v>5660</v>
      </c>
      <c r="S17" s="120">
        <v>0.1</v>
      </c>
      <c r="T17" s="120"/>
      <c r="U17" s="120"/>
      <c r="V17" s="172">
        <v>26.2</v>
      </c>
      <c r="W17" s="172"/>
      <c r="X17" s="172">
        <v>22.3</v>
      </c>
      <c r="Y17" s="172"/>
      <c r="Z17" s="172">
        <v>3.9</v>
      </c>
      <c r="AA17" s="123"/>
      <c r="AB17" s="123"/>
      <c r="AC17" s="123"/>
      <c r="AD17" s="123"/>
      <c r="AE17" s="123"/>
      <c r="AF17" s="123"/>
      <c r="AG17" s="214"/>
      <c r="AH17" s="229" t="str">
        <f t="shared" si="0"/>
        <v>a1</v>
      </c>
      <c r="AI17" s="199"/>
      <c r="AJ17" s="199"/>
      <c r="AK17" s="199"/>
      <c r="AL17" s="199"/>
      <c r="AM17" s="199"/>
      <c r="AN17" s="173"/>
      <c r="AO17" s="173"/>
      <c r="AP17" s="173"/>
      <c r="AQ17" s="173"/>
      <c r="AR17" s="173"/>
      <c r="AS17" s="173"/>
      <c r="AT17" s="173"/>
      <c r="AU17" s="173"/>
      <c r="AV17" s="173"/>
      <c r="AW17" s="173"/>
      <c r="AX17" s="173"/>
      <c r="AY17" s="173"/>
      <c r="AZ17" s="211"/>
      <c r="BA17" s="211"/>
      <c r="BB17" s="205">
        <f t="shared" si="3"/>
        <v>2727</v>
      </c>
      <c r="BC17" s="205">
        <f t="shared" si="4"/>
        <v>2727</v>
      </c>
      <c r="BD17" s="205">
        <f t="shared" si="5"/>
        <v>0</v>
      </c>
      <c r="BE17" s="205">
        <f t="shared" si="6"/>
        <v>0</v>
      </c>
      <c r="BF17" s="175">
        <v>2727</v>
      </c>
      <c r="BG17" s="175">
        <v>17</v>
      </c>
      <c r="BH17" s="175">
        <v>1685</v>
      </c>
      <c r="BI17" s="175"/>
      <c r="BJ17" s="175"/>
      <c r="BK17" s="175">
        <v>250</v>
      </c>
      <c r="BL17" s="175"/>
      <c r="BM17" s="175">
        <v>454</v>
      </c>
      <c r="BN17" s="175">
        <v>25</v>
      </c>
      <c r="BO17" s="175">
        <v>296</v>
      </c>
      <c r="BP17" s="200">
        <f t="shared" si="7"/>
        <v>1981</v>
      </c>
    </row>
    <row r="18" spans="1:68" s="201" customFormat="1" x14ac:dyDescent="0.15">
      <c r="A18" s="117">
        <v>2822702005</v>
      </c>
      <c r="B18" s="118" t="s">
        <v>2218</v>
      </c>
      <c r="C18" s="118" t="s">
        <v>2099</v>
      </c>
      <c r="D18" s="118" t="s">
        <v>2214</v>
      </c>
      <c r="E18" s="118" t="s">
        <v>4689</v>
      </c>
      <c r="F18" s="120">
        <v>17</v>
      </c>
      <c r="G18" s="119">
        <v>10250</v>
      </c>
      <c r="H18" s="119"/>
      <c r="I18" s="120" t="s">
        <v>5820</v>
      </c>
      <c r="J18" s="120">
        <v>346</v>
      </c>
      <c r="K18" s="257">
        <v>10250</v>
      </c>
      <c r="L18" s="120">
        <v>8.1000000000000003E-2</v>
      </c>
      <c r="M18" s="121" t="s">
        <v>3186</v>
      </c>
      <c r="N18" s="120">
        <v>1</v>
      </c>
      <c r="O18" s="119"/>
      <c r="P18" s="119"/>
      <c r="Q18" s="119"/>
      <c r="R18" s="120" t="s">
        <v>5658</v>
      </c>
      <c r="S18" s="120">
        <v>0.04</v>
      </c>
      <c r="T18" s="120"/>
      <c r="U18" s="120"/>
      <c r="V18" s="172">
        <v>40.799999999999997</v>
      </c>
      <c r="W18" s="172">
        <v>3.8</v>
      </c>
      <c r="X18" s="172">
        <v>26.8</v>
      </c>
      <c r="Y18" s="172">
        <v>3.8</v>
      </c>
      <c r="Z18" s="172">
        <v>6.4</v>
      </c>
      <c r="AA18" s="123"/>
      <c r="AB18" s="123"/>
      <c r="AC18" s="123"/>
      <c r="AD18" s="123"/>
      <c r="AE18" s="123"/>
      <c r="AF18" s="123"/>
      <c r="AG18" s="214"/>
      <c r="AH18" s="229" t="str">
        <f t="shared" si="0"/>
        <v>a1</v>
      </c>
      <c r="AI18" s="199"/>
      <c r="AJ18" s="199"/>
      <c r="AK18" s="199"/>
      <c r="AL18" s="199"/>
      <c r="AM18" s="199"/>
      <c r="AN18" s="173"/>
      <c r="AO18" s="173"/>
      <c r="AP18" s="173"/>
      <c r="AQ18" s="173"/>
      <c r="AR18" s="173"/>
      <c r="AS18" s="173"/>
      <c r="AT18" s="173"/>
      <c r="AU18" s="173"/>
      <c r="AV18" s="173"/>
      <c r="AW18" s="173"/>
      <c r="AX18" s="173"/>
      <c r="AY18" s="173"/>
      <c r="AZ18" s="211"/>
      <c r="BA18" s="211"/>
      <c r="BB18" s="205">
        <f t="shared" si="3"/>
        <v>3979</v>
      </c>
      <c r="BC18" s="205">
        <f t="shared" si="4"/>
        <v>3979</v>
      </c>
      <c r="BD18" s="205">
        <f t="shared" si="5"/>
        <v>0</v>
      </c>
      <c r="BE18" s="205">
        <f t="shared" si="6"/>
        <v>0</v>
      </c>
      <c r="BF18" s="175">
        <v>3979</v>
      </c>
      <c r="BG18" s="175">
        <v>246</v>
      </c>
      <c r="BH18" s="175">
        <v>526</v>
      </c>
      <c r="BI18" s="175"/>
      <c r="BJ18" s="175"/>
      <c r="BK18" s="175"/>
      <c r="BL18" s="175">
        <v>1397</v>
      </c>
      <c r="BM18" s="175">
        <v>963</v>
      </c>
      <c r="BN18" s="175">
        <v>471</v>
      </c>
      <c r="BO18" s="175">
        <v>376</v>
      </c>
      <c r="BP18" s="200">
        <f t="shared" si="7"/>
        <v>902</v>
      </c>
    </row>
    <row r="19" spans="1:68" s="201" customFormat="1" x14ac:dyDescent="0.15">
      <c r="A19" s="117">
        <v>230702002</v>
      </c>
      <c r="B19" s="118" t="s">
        <v>383</v>
      </c>
      <c r="C19" s="118" t="s">
        <v>345</v>
      </c>
      <c r="D19" s="118" t="s">
        <v>381</v>
      </c>
      <c r="E19" s="118" t="s">
        <v>3410</v>
      </c>
      <c r="F19" s="120">
        <v>7</v>
      </c>
      <c r="G19" s="119"/>
      <c r="H19" s="119"/>
      <c r="I19" s="120" t="s">
        <v>5820</v>
      </c>
      <c r="J19" s="120">
        <v>800</v>
      </c>
      <c r="K19" s="257">
        <v>10294</v>
      </c>
      <c r="L19" s="120">
        <v>3.5000000000000003E-2</v>
      </c>
      <c r="M19" s="121" t="s">
        <v>5657</v>
      </c>
      <c r="N19" s="120">
        <v>1</v>
      </c>
      <c r="O19" s="119">
        <v>75</v>
      </c>
      <c r="P19" s="119"/>
      <c r="Q19" s="119"/>
      <c r="R19" s="120" t="s">
        <v>5660</v>
      </c>
      <c r="S19" s="120">
        <v>3</v>
      </c>
      <c r="T19" s="120"/>
      <c r="U19" s="120"/>
      <c r="V19" s="172">
        <v>23.8</v>
      </c>
      <c r="W19" s="172"/>
      <c r="X19" s="172">
        <v>23.7</v>
      </c>
      <c r="Y19" s="172">
        <v>0.1</v>
      </c>
      <c r="Z19" s="172"/>
      <c r="AA19" s="123"/>
      <c r="AB19" s="123"/>
      <c r="AC19" s="123"/>
      <c r="AD19" s="123"/>
      <c r="AE19" s="123"/>
      <c r="AF19" s="123"/>
      <c r="AG19" s="214"/>
      <c r="AH19" s="229" t="str">
        <f t="shared" si="0"/>
        <v>a1</v>
      </c>
      <c r="AI19" s="199"/>
      <c r="AJ19" s="199"/>
      <c r="AK19" s="199"/>
      <c r="AL19" s="199"/>
      <c r="AM19" s="199"/>
      <c r="AN19" s="173">
        <v>1</v>
      </c>
      <c r="AO19" s="173" t="s">
        <v>3186</v>
      </c>
      <c r="AP19" s="173" t="s">
        <v>3186</v>
      </c>
      <c r="AQ19" s="173" t="s">
        <v>3186</v>
      </c>
      <c r="AR19" s="173" t="s">
        <v>3186</v>
      </c>
      <c r="AS19" s="173"/>
      <c r="AT19" s="173"/>
      <c r="AU19" s="173"/>
      <c r="AV19" s="173"/>
      <c r="AW19" s="173"/>
      <c r="AX19" s="173"/>
      <c r="AY19" s="173"/>
      <c r="AZ19" s="211">
        <f t="shared" ref="AZ19:AZ25" si="8">SUBTOTAL(9,AN19:AS19)</f>
        <v>1</v>
      </c>
      <c r="BA19" s="211">
        <f t="shared" ref="BA19:BA25" si="9">SUBTOTAL(9,AT19:AY19)</f>
        <v>0</v>
      </c>
      <c r="BB19" s="205">
        <f t="shared" si="3"/>
        <v>7486</v>
      </c>
      <c r="BC19" s="205">
        <f t="shared" si="4"/>
        <v>7486</v>
      </c>
      <c r="BD19" s="205">
        <f t="shared" si="5"/>
        <v>0</v>
      </c>
      <c r="BE19" s="205">
        <f t="shared" si="6"/>
        <v>0</v>
      </c>
      <c r="BF19" s="175">
        <v>7486</v>
      </c>
      <c r="BG19" s="175"/>
      <c r="BH19" s="175">
        <v>4052</v>
      </c>
      <c r="BI19" s="175"/>
      <c r="BJ19" s="175"/>
      <c r="BK19" s="175"/>
      <c r="BL19" s="175">
        <v>80</v>
      </c>
      <c r="BM19" s="175">
        <v>1206</v>
      </c>
      <c r="BN19" s="175">
        <v>249</v>
      </c>
      <c r="BO19" s="175">
        <v>1899</v>
      </c>
      <c r="BP19" s="200">
        <f t="shared" si="7"/>
        <v>5951</v>
      </c>
    </row>
    <row r="20" spans="1:68" s="201" customFormat="1" x14ac:dyDescent="0.15">
      <c r="A20" s="117">
        <v>3020502001</v>
      </c>
      <c r="B20" s="118" t="s">
        <v>2288</v>
      </c>
      <c r="C20" s="118" t="s">
        <v>2280</v>
      </c>
      <c r="D20" s="118" t="s">
        <v>2289</v>
      </c>
      <c r="E20" s="118" t="s">
        <v>4740</v>
      </c>
      <c r="F20" s="120">
        <v>2</v>
      </c>
      <c r="G20" s="119">
        <v>11420</v>
      </c>
      <c r="H20" s="119"/>
      <c r="I20" s="120" t="s">
        <v>5820</v>
      </c>
      <c r="J20" s="120">
        <v>1300</v>
      </c>
      <c r="K20" s="257">
        <v>11420</v>
      </c>
      <c r="L20" s="120">
        <v>2.4E-2</v>
      </c>
      <c r="M20" s="121" t="s">
        <v>5657</v>
      </c>
      <c r="N20" s="120">
        <v>1</v>
      </c>
      <c r="O20" s="119">
        <v>127.4</v>
      </c>
      <c r="P20" s="119"/>
      <c r="Q20" s="119"/>
      <c r="R20" s="120" t="s">
        <v>5658</v>
      </c>
      <c r="S20" s="120">
        <v>0.1</v>
      </c>
      <c r="T20" s="120"/>
      <c r="U20" s="120"/>
      <c r="V20" s="172">
        <v>33.4</v>
      </c>
      <c r="W20" s="172"/>
      <c r="X20" s="172"/>
      <c r="Y20" s="172"/>
      <c r="Z20" s="172">
        <v>33.4</v>
      </c>
      <c r="AA20" s="123"/>
      <c r="AB20" s="123"/>
      <c r="AC20" s="123"/>
      <c r="AD20" s="123"/>
      <c r="AE20" s="123"/>
      <c r="AF20" s="123"/>
      <c r="AG20" s="214"/>
      <c r="AH20" s="229" t="str">
        <f t="shared" si="0"/>
        <v>a1</v>
      </c>
      <c r="AI20" s="199"/>
      <c r="AJ20" s="199"/>
      <c r="AK20" s="199"/>
      <c r="AL20" s="199"/>
      <c r="AM20" s="199"/>
      <c r="AN20" s="173">
        <v>1</v>
      </c>
      <c r="AO20" s="173">
        <v>1</v>
      </c>
      <c r="AP20" s="173"/>
      <c r="AQ20" s="173">
        <v>1</v>
      </c>
      <c r="AR20" s="173"/>
      <c r="AS20" s="173"/>
      <c r="AT20" s="173">
        <v>1</v>
      </c>
      <c r="AU20" s="173">
        <v>2</v>
      </c>
      <c r="AV20" s="173"/>
      <c r="AW20" s="173"/>
      <c r="AX20" s="173"/>
      <c r="AY20" s="173"/>
      <c r="AZ20" s="211">
        <f t="shared" si="8"/>
        <v>3</v>
      </c>
      <c r="BA20" s="211">
        <f t="shared" si="9"/>
        <v>3</v>
      </c>
      <c r="BB20" s="205">
        <f t="shared" si="3"/>
        <v>6655</v>
      </c>
      <c r="BC20" s="205">
        <f t="shared" si="4"/>
        <v>6655</v>
      </c>
      <c r="BD20" s="205">
        <f t="shared" si="5"/>
        <v>0</v>
      </c>
      <c r="BE20" s="205">
        <f t="shared" si="6"/>
        <v>0</v>
      </c>
      <c r="BF20" s="175">
        <v>6655</v>
      </c>
      <c r="BG20" s="175"/>
      <c r="BH20" s="175">
        <v>4674</v>
      </c>
      <c r="BI20" s="175"/>
      <c r="BJ20" s="175"/>
      <c r="BK20" s="175"/>
      <c r="BL20" s="175"/>
      <c r="BM20" s="175">
        <v>1002</v>
      </c>
      <c r="BN20" s="175">
        <v>304</v>
      </c>
      <c r="BO20" s="175">
        <v>675</v>
      </c>
      <c r="BP20" s="200">
        <f t="shared" si="7"/>
        <v>5349</v>
      </c>
    </row>
    <row r="21" spans="1:68" s="201" customFormat="1" x14ac:dyDescent="0.15">
      <c r="A21" s="117">
        <v>3436802005</v>
      </c>
      <c r="B21" s="118" t="s">
        <v>2591</v>
      </c>
      <c r="C21" s="118" t="s">
        <v>2517</v>
      </c>
      <c r="D21" s="118" t="s">
        <v>2587</v>
      </c>
      <c r="E21" s="118" t="s">
        <v>4966</v>
      </c>
      <c r="F21" s="120">
        <v>4</v>
      </c>
      <c r="G21" s="119"/>
      <c r="H21" s="119"/>
      <c r="I21" s="120" t="s">
        <v>5820</v>
      </c>
      <c r="J21" s="120">
        <v>300</v>
      </c>
      <c r="K21" s="257">
        <v>11750</v>
      </c>
      <c r="L21" s="120">
        <v>0.107</v>
      </c>
      <c r="M21" s="121" t="s">
        <v>5657</v>
      </c>
      <c r="N21" s="120">
        <v>1</v>
      </c>
      <c r="O21" s="119">
        <v>127.5</v>
      </c>
      <c r="P21" s="119">
        <v>18.3</v>
      </c>
      <c r="Q21" s="119">
        <v>2.6</v>
      </c>
      <c r="R21" s="120" t="s">
        <v>5660</v>
      </c>
      <c r="S21" s="120">
        <v>7.1999999999999995E-2</v>
      </c>
      <c r="T21" s="120"/>
      <c r="U21" s="120"/>
      <c r="V21" s="172">
        <v>25.1</v>
      </c>
      <c r="W21" s="172"/>
      <c r="X21" s="172"/>
      <c r="Y21" s="172"/>
      <c r="Z21" s="172">
        <v>25.1</v>
      </c>
      <c r="AA21" s="123"/>
      <c r="AB21" s="123"/>
      <c r="AC21" s="123"/>
      <c r="AD21" s="123"/>
      <c r="AE21" s="123"/>
      <c r="AF21" s="123"/>
      <c r="AG21" s="214"/>
      <c r="AH21" s="229" t="str">
        <f t="shared" si="0"/>
        <v>a1</v>
      </c>
      <c r="AI21" s="199"/>
      <c r="AJ21" s="199"/>
      <c r="AK21" s="199"/>
      <c r="AL21" s="199"/>
      <c r="AM21" s="199"/>
      <c r="AN21" s="173">
        <v>1</v>
      </c>
      <c r="AO21" s="173" t="s">
        <v>3186</v>
      </c>
      <c r="AP21" s="173" t="s">
        <v>3186</v>
      </c>
      <c r="AQ21" s="173" t="s">
        <v>3186</v>
      </c>
      <c r="AR21" s="173" t="s">
        <v>3186</v>
      </c>
      <c r="AS21" s="173"/>
      <c r="AT21" s="173"/>
      <c r="AU21" s="173"/>
      <c r="AV21" s="173"/>
      <c r="AW21" s="173"/>
      <c r="AX21" s="173"/>
      <c r="AY21" s="173"/>
      <c r="AZ21" s="211">
        <f t="shared" si="8"/>
        <v>1</v>
      </c>
      <c r="BA21" s="211">
        <f t="shared" si="9"/>
        <v>0</v>
      </c>
      <c r="BB21" s="205">
        <f t="shared" si="3"/>
        <v>16186</v>
      </c>
      <c r="BC21" s="205">
        <f t="shared" si="4"/>
        <v>11077</v>
      </c>
      <c r="BD21" s="205">
        <f t="shared" si="5"/>
        <v>6256</v>
      </c>
      <c r="BE21" s="205">
        <f t="shared" si="6"/>
        <v>1147</v>
      </c>
      <c r="BF21" s="175">
        <v>9930</v>
      </c>
      <c r="BG21" s="175"/>
      <c r="BH21" s="175">
        <v>6256</v>
      </c>
      <c r="BI21" s="175">
        <v>5109</v>
      </c>
      <c r="BJ21" s="175"/>
      <c r="BK21" s="175"/>
      <c r="BL21" s="175"/>
      <c r="BM21" s="175">
        <v>817</v>
      </c>
      <c r="BN21" s="175">
        <v>39</v>
      </c>
      <c r="BO21" s="175">
        <v>3965</v>
      </c>
      <c r="BP21" s="200">
        <f t="shared" si="7"/>
        <v>10221</v>
      </c>
    </row>
    <row r="22" spans="1:68" s="201" customFormat="1" x14ac:dyDescent="0.15">
      <c r="A22" s="117">
        <v>1936502005</v>
      </c>
      <c r="B22" s="118" t="s">
        <v>1481</v>
      </c>
      <c r="C22" s="118" t="s">
        <v>1447</v>
      </c>
      <c r="D22" s="118" t="s">
        <v>1477</v>
      </c>
      <c r="E22" s="118" t="s">
        <v>4138</v>
      </c>
      <c r="F22" s="120">
        <v>3</v>
      </c>
      <c r="G22" s="119"/>
      <c r="H22" s="119"/>
      <c r="I22" s="120" t="s">
        <v>5820</v>
      </c>
      <c r="J22" s="120">
        <v>800</v>
      </c>
      <c r="K22" s="257">
        <v>12141</v>
      </c>
      <c r="L22" s="120">
        <v>4.2000000000000003E-2</v>
      </c>
      <c r="M22" s="121" t="s">
        <v>5667</v>
      </c>
      <c r="N22" s="120">
        <v>1</v>
      </c>
      <c r="O22" s="119">
        <v>92</v>
      </c>
      <c r="P22" s="119"/>
      <c r="Q22" s="119"/>
      <c r="R22" s="120" t="s">
        <v>5655</v>
      </c>
      <c r="S22" s="120">
        <v>2.4E-2</v>
      </c>
      <c r="T22" s="120"/>
      <c r="U22" s="120"/>
      <c r="V22" s="172">
        <v>30.6</v>
      </c>
      <c r="W22" s="172"/>
      <c r="X22" s="172">
        <v>20.9</v>
      </c>
      <c r="Y22" s="172"/>
      <c r="Z22" s="172">
        <v>9.6999999999999993</v>
      </c>
      <c r="AA22" s="123"/>
      <c r="AB22" s="123"/>
      <c r="AC22" s="123"/>
      <c r="AD22" s="123"/>
      <c r="AE22" s="123"/>
      <c r="AF22" s="123"/>
      <c r="AG22" s="214"/>
      <c r="AH22" s="229" t="str">
        <f t="shared" si="0"/>
        <v>a1</v>
      </c>
      <c r="AI22" s="199"/>
      <c r="AJ22" s="199"/>
      <c r="AK22" s="199"/>
      <c r="AL22" s="199"/>
      <c r="AM22" s="199"/>
      <c r="AN22" s="173">
        <v>2</v>
      </c>
      <c r="AO22" s="173" t="s">
        <v>3186</v>
      </c>
      <c r="AP22" s="173" t="s">
        <v>3186</v>
      </c>
      <c r="AQ22" s="173" t="s">
        <v>3186</v>
      </c>
      <c r="AR22" s="173" t="s">
        <v>3186</v>
      </c>
      <c r="AS22" s="173" t="s">
        <v>3186</v>
      </c>
      <c r="AT22" s="173">
        <v>2</v>
      </c>
      <c r="AU22" s="173">
        <v>2</v>
      </c>
      <c r="AV22" s="173">
        <v>2</v>
      </c>
      <c r="AW22" s="173">
        <v>2</v>
      </c>
      <c r="AX22" s="173">
        <v>2</v>
      </c>
      <c r="AY22" s="173" t="s">
        <v>3186</v>
      </c>
      <c r="AZ22" s="211">
        <f t="shared" si="8"/>
        <v>2</v>
      </c>
      <c r="BA22" s="211">
        <f t="shared" si="9"/>
        <v>10</v>
      </c>
      <c r="BB22" s="205">
        <f t="shared" si="3"/>
        <v>12940</v>
      </c>
      <c r="BC22" s="205">
        <f t="shared" si="4"/>
        <v>12940</v>
      </c>
      <c r="BD22" s="205">
        <f t="shared" si="5"/>
        <v>0</v>
      </c>
      <c r="BE22" s="205">
        <f t="shared" si="6"/>
        <v>0</v>
      </c>
      <c r="BF22" s="175">
        <v>12940</v>
      </c>
      <c r="BG22" s="175">
        <v>5684</v>
      </c>
      <c r="BH22" s="175">
        <v>2903</v>
      </c>
      <c r="BI22" s="175"/>
      <c r="BJ22" s="175"/>
      <c r="BK22" s="175"/>
      <c r="BL22" s="175">
        <v>137</v>
      </c>
      <c r="BM22" s="175">
        <v>1951</v>
      </c>
      <c r="BN22" s="175">
        <v>46</v>
      </c>
      <c r="BO22" s="175">
        <v>2219</v>
      </c>
      <c r="BP22" s="200">
        <f t="shared" si="7"/>
        <v>5122</v>
      </c>
    </row>
    <row r="23" spans="1:68" s="201" customFormat="1" x14ac:dyDescent="0.15">
      <c r="A23" s="117">
        <v>3420202008</v>
      </c>
      <c r="B23" s="118" t="s">
        <v>2537</v>
      </c>
      <c r="C23" s="118" t="s">
        <v>2517</v>
      </c>
      <c r="D23" s="118" t="s">
        <v>2530</v>
      </c>
      <c r="E23" s="118" t="s">
        <v>4921</v>
      </c>
      <c r="F23" s="120">
        <v>4</v>
      </c>
      <c r="G23" s="119"/>
      <c r="H23" s="119"/>
      <c r="I23" s="120" t="s">
        <v>5820</v>
      </c>
      <c r="J23" s="120">
        <v>1400</v>
      </c>
      <c r="K23" s="257">
        <v>13086</v>
      </c>
      <c r="L23" s="120">
        <v>2.5999999999999999E-2</v>
      </c>
      <c r="M23" s="121" t="s">
        <v>5657</v>
      </c>
      <c r="N23" s="120">
        <v>1</v>
      </c>
      <c r="O23" s="119">
        <v>140</v>
      </c>
      <c r="P23" s="119">
        <v>38</v>
      </c>
      <c r="Q23" s="119">
        <v>5</v>
      </c>
      <c r="R23" s="120"/>
      <c r="S23" s="120"/>
      <c r="T23" s="120"/>
      <c r="U23" s="120"/>
      <c r="V23" s="172">
        <v>97.7</v>
      </c>
      <c r="W23" s="172">
        <v>3.1</v>
      </c>
      <c r="X23" s="172">
        <v>51.5</v>
      </c>
      <c r="Y23" s="172"/>
      <c r="Z23" s="172">
        <v>43.1</v>
      </c>
      <c r="AA23" s="123"/>
      <c r="AB23" s="123"/>
      <c r="AC23" s="123"/>
      <c r="AD23" s="123"/>
      <c r="AE23" s="123"/>
      <c r="AF23" s="123"/>
      <c r="AG23" s="214"/>
      <c r="AH23" s="229" t="str">
        <f t="shared" si="0"/>
        <v>a1</v>
      </c>
      <c r="AI23" s="199"/>
      <c r="AJ23" s="199"/>
      <c r="AK23" s="199"/>
      <c r="AL23" s="199"/>
      <c r="AM23" s="199"/>
      <c r="AN23" s="173" t="s">
        <v>3186</v>
      </c>
      <c r="AO23" s="173" t="s">
        <v>3186</v>
      </c>
      <c r="AP23" s="173" t="s">
        <v>3186</v>
      </c>
      <c r="AQ23" s="173" t="s">
        <v>3186</v>
      </c>
      <c r="AR23" s="173" t="s">
        <v>3186</v>
      </c>
      <c r="AS23" s="173">
        <v>1.4</v>
      </c>
      <c r="AT23" s="173">
        <v>1.2</v>
      </c>
      <c r="AU23" s="173">
        <v>1</v>
      </c>
      <c r="AV23" s="173"/>
      <c r="AW23" s="173"/>
      <c r="AX23" s="173" t="s">
        <v>3186</v>
      </c>
      <c r="AY23" s="173" t="s">
        <v>3186</v>
      </c>
      <c r="AZ23" s="211">
        <f t="shared" si="8"/>
        <v>1.4</v>
      </c>
      <c r="BA23" s="211">
        <f t="shared" si="9"/>
        <v>2.2000000000000002</v>
      </c>
      <c r="BB23" s="205">
        <f t="shared" si="3"/>
        <v>16978</v>
      </c>
      <c r="BC23" s="205">
        <f t="shared" si="4"/>
        <v>9693</v>
      </c>
      <c r="BD23" s="205">
        <f t="shared" si="5"/>
        <v>7487</v>
      </c>
      <c r="BE23" s="205">
        <f t="shared" si="6"/>
        <v>202</v>
      </c>
      <c r="BF23" s="175">
        <v>9491</v>
      </c>
      <c r="BG23" s="175"/>
      <c r="BH23" s="175">
        <v>7487</v>
      </c>
      <c r="BI23" s="175">
        <v>5040</v>
      </c>
      <c r="BJ23" s="175">
        <v>2245</v>
      </c>
      <c r="BK23" s="175"/>
      <c r="BL23" s="175"/>
      <c r="BM23" s="175">
        <v>1320</v>
      </c>
      <c r="BN23" s="175">
        <v>226</v>
      </c>
      <c r="BO23" s="175">
        <v>660</v>
      </c>
      <c r="BP23" s="200">
        <f t="shared" si="7"/>
        <v>8147</v>
      </c>
    </row>
    <row r="24" spans="1:68" s="201" customFormat="1" x14ac:dyDescent="0.15">
      <c r="A24" s="117">
        <v>432401002</v>
      </c>
      <c r="B24" s="118" t="s">
        <v>530</v>
      </c>
      <c r="C24" s="118" t="s">
        <v>485</v>
      </c>
      <c r="D24" s="118" t="s">
        <v>529</v>
      </c>
      <c r="E24" s="118" t="s">
        <v>3500</v>
      </c>
      <c r="F24" s="120">
        <v>13</v>
      </c>
      <c r="G24" s="119">
        <v>14546</v>
      </c>
      <c r="H24" s="119"/>
      <c r="I24" s="120" t="s">
        <v>5820</v>
      </c>
      <c r="J24" s="120">
        <v>380</v>
      </c>
      <c r="K24" s="257">
        <v>14546</v>
      </c>
      <c r="L24" s="120">
        <v>0.105</v>
      </c>
      <c r="M24" s="121" t="s">
        <v>5673</v>
      </c>
      <c r="N24" s="120">
        <v>1</v>
      </c>
      <c r="O24" s="119">
        <v>75.099999999999994</v>
      </c>
      <c r="P24" s="119">
        <v>19.8</v>
      </c>
      <c r="Q24" s="119">
        <v>1.26</v>
      </c>
      <c r="R24" s="120" t="s">
        <v>5655</v>
      </c>
      <c r="S24" s="120">
        <v>0.65</v>
      </c>
      <c r="T24" s="120"/>
      <c r="U24" s="120"/>
      <c r="V24" s="172">
        <v>55.6</v>
      </c>
      <c r="W24" s="172"/>
      <c r="X24" s="172">
        <v>22.2</v>
      </c>
      <c r="Y24" s="172">
        <v>8.3000000000000007</v>
      </c>
      <c r="Z24" s="172">
        <v>25.1</v>
      </c>
      <c r="AA24" s="123"/>
      <c r="AB24" s="123"/>
      <c r="AC24" s="123"/>
      <c r="AD24" s="123"/>
      <c r="AE24" s="123"/>
      <c r="AF24" s="123"/>
      <c r="AG24" s="214"/>
      <c r="AH24" s="229" t="str">
        <f t="shared" si="0"/>
        <v>a1</v>
      </c>
      <c r="AI24" s="199" t="s">
        <v>5401</v>
      </c>
      <c r="AJ24" s="199"/>
      <c r="AK24" s="199" t="s">
        <v>5401</v>
      </c>
      <c r="AL24" s="199" t="s">
        <v>5401</v>
      </c>
      <c r="AM24" s="199" t="s">
        <v>5401</v>
      </c>
      <c r="AN24" s="173"/>
      <c r="AO24" s="173"/>
      <c r="AP24" s="173"/>
      <c r="AQ24" s="173"/>
      <c r="AR24" s="173"/>
      <c r="AS24" s="173">
        <v>1</v>
      </c>
      <c r="AT24" s="173">
        <v>1</v>
      </c>
      <c r="AU24" s="173">
        <v>0.5</v>
      </c>
      <c r="AV24" s="173">
        <v>1</v>
      </c>
      <c r="AW24" s="173">
        <v>0.5</v>
      </c>
      <c r="AX24" s="173">
        <v>1</v>
      </c>
      <c r="AY24" s="173"/>
      <c r="AZ24" s="211">
        <f t="shared" si="8"/>
        <v>1</v>
      </c>
      <c r="BA24" s="211">
        <f t="shared" si="9"/>
        <v>4</v>
      </c>
      <c r="BB24" s="205">
        <f t="shared" si="3"/>
        <v>5449</v>
      </c>
      <c r="BC24" s="205">
        <f t="shared" si="4"/>
        <v>5449</v>
      </c>
      <c r="BD24" s="205">
        <f t="shared" si="5"/>
        <v>0</v>
      </c>
      <c r="BE24" s="205">
        <f t="shared" si="6"/>
        <v>0</v>
      </c>
      <c r="BF24" s="175">
        <v>5449</v>
      </c>
      <c r="BG24" s="175"/>
      <c r="BH24" s="175">
        <v>4004</v>
      </c>
      <c r="BI24" s="175"/>
      <c r="BJ24" s="175"/>
      <c r="BK24" s="175">
        <v>372</v>
      </c>
      <c r="BL24" s="175"/>
      <c r="BM24" s="175">
        <v>911</v>
      </c>
      <c r="BN24" s="175">
        <v>67</v>
      </c>
      <c r="BO24" s="175">
        <v>95</v>
      </c>
      <c r="BP24" s="200">
        <f t="shared" si="7"/>
        <v>4099</v>
      </c>
    </row>
    <row r="25" spans="1:68" s="201" customFormat="1" x14ac:dyDescent="0.15">
      <c r="A25" s="117">
        <v>2822402009</v>
      </c>
      <c r="B25" s="118" t="s">
        <v>2201</v>
      </c>
      <c r="C25" s="118" t="s">
        <v>2099</v>
      </c>
      <c r="D25" s="118" t="s">
        <v>2193</v>
      </c>
      <c r="E25" s="118" t="s">
        <v>4674</v>
      </c>
      <c r="F25" s="120">
        <v>2</v>
      </c>
      <c r="G25" s="119">
        <v>15868</v>
      </c>
      <c r="H25" s="119"/>
      <c r="I25" s="120" t="s">
        <v>5820</v>
      </c>
      <c r="J25" s="120">
        <v>1900</v>
      </c>
      <c r="K25" s="257">
        <v>15868</v>
      </c>
      <c r="L25" s="120">
        <v>2.3E-2</v>
      </c>
      <c r="M25" s="121" t="s">
        <v>5676</v>
      </c>
      <c r="N25" s="120">
        <v>1</v>
      </c>
      <c r="O25" s="119">
        <v>56</v>
      </c>
      <c r="P25" s="119"/>
      <c r="Q25" s="119"/>
      <c r="R25" s="120"/>
      <c r="S25" s="120"/>
      <c r="T25" s="120"/>
      <c r="U25" s="120" t="s">
        <v>5689</v>
      </c>
      <c r="V25" s="172">
        <v>71.7</v>
      </c>
      <c r="W25" s="172">
        <v>17.3</v>
      </c>
      <c r="X25" s="172">
        <v>35.299999999999997</v>
      </c>
      <c r="Y25" s="172"/>
      <c r="Z25" s="172">
        <v>19.100000000000001</v>
      </c>
      <c r="AA25" s="123"/>
      <c r="AB25" s="123"/>
      <c r="AC25" s="123"/>
      <c r="AD25" s="123"/>
      <c r="AE25" s="123"/>
      <c r="AF25" s="123"/>
      <c r="AG25" s="214"/>
      <c r="AH25" s="229" t="str">
        <f t="shared" si="0"/>
        <v>a1</v>
      </c>
      <c r="AI25" s="199"/>
      <c r="AJ25" s="199"/>
      <c r="AK25" s="199"/>
      <c r="AL25" s="199"/>
      <c r="AM25" s="199"/>
      <c r="AN25" s="173">
        <v>12</v>
      </c>
      <c r="AO25" s="173"/>
      <c r="AP25" s="173"/>
      <c r="AQ25" s="173"/>
      <c r="AR25" s="173"/>
      <c r="AS25" s="173">
        <v>0.5</v>
      </c>
      <c r="AT25" s="173">
        <v>0.5</v>
      </c>
      <c r="AU25" s="173"/>
      <c r="AV25" s="173"/>
      <c r="AW25" s="173"/>
      <c r="AX25" s="173"/>
      <c r="AY25" s="173"/>
      <c r="AZ25" s="211">
        <f t="shared" si="8"/>
        <v>12.5</v>
      </c>
      <c r="BA25" s="211">
        <f t="shared" si="9"/>
        <v>0.5</v>
      </c>
      <c r="BB25" s="205">
        <f t="shared" si="3"/>
        <v>7690</v>
      </c>
      <c r="BC25" s="205">
        <f t="shared" si="4"/>
        <v>7690</v>
      </c>
      <c r="BD25" s="205">
        <f t="shared" si="5"/>
        <v>0</v>
      </c>
      <c r="BE25" s="205">
        <f t="shared" si="6"/>
        <v>0</v>
      </c>
      <c r="BF25" s="175">
        <v>7690</v>
      </c>
      <c r="BG25" s="175">
        <v>297</v>
      </c>
      <c r="BH25" s="175">
        <v>3515</v>
      </c>
      <c r="BI25" s="175"/>
      <c r="BJ25" s="175"/>
      <c r="BK25" s="175"/>
      <c r="BL25" s="175">
        <v>275</v>
      </c>
      <c r="BM25" s="175">
        <v>1754</v>
      </c>
      <c r="BN25" s="175">
        <v>469</v>
      </c>
      <c r="BO25" s="175">
        <v>1380</v>
      </c>
      <c r="BP25" s="200">
        <f t="shared" si="7"/>
        <v>4895</v>
      </c>
    </row>
    <row r="26" spans="1:68" s="201" customFormat="1" x14ac:dyDescent="0.15">
      <c r="A26" s="117">
        <v>2822702006</v>
      </c>
      <c r="B26" s="118" t="s">
        <v>2219</v>
      </c>
      <c r="C26" s="118" t="s">
        <v>2099</v>
      </c>
      <c r="D26" s="118" t="s">
        <v>2214</v>
      </c>
      <c r="E26" s="118" t="s">
        <v>4690</v>
      </c>
      <c r="F26" s="120">
        <v>17</v>
      </c>
      <c r="G26" s="119">
        <v>16282</v>
      </c>
      <c r="H26" s="119"/>
      <c r="I26" s="120" t="s">
        <v>5820</v>
      </c>
      <c r="J26" s="120">
        <v>194</v>
      </c>
      <c r="K26" s="257">
        <v>16282</v>
      </c>
      <c r="L26" s="120">
        <v>0.23</v>
      </c>
      <c r="M26" s="121" t="s">
        <v>5657</v>
      </c>
      <c r="N26" s="120">
        <v>1</v>
      </c>
      <c r="O26" s="119">
        <v>87</v>
      </c>
      <c r="P26" s="119">
        <v>26</v>
      </c>
      <c r="Q26" s="119">
        <v>3.2</v>
      </c>
      <c r="R26" s="120" t="s">
        <v>5658</v>
      </c>
      <c r="S26" s="120">
        <v>0.04</v>
      </c>
      <c r="T26" s="120"/>
      <c r="U26" s="120"/>
      <c r="V26" s="172">
        <v>42.5</v>
      </c>
      <c r="W26" s="172">
        <v>4.0999999999999996</v>
      </c>
      <c r="X26" s="172">
        <v>28.5</v>
      </c>
      <c r="Y26" s="172">
        <v>4.0999999999999996</v>
      </c>
      <c r="Z26" s="172">
        <v>5.8</v>
      </c>
      <c r="AA26" s="123"/>
      <c r="AB26" s="123"/>
      <c r="AC26" s="123"/>
      <c r="AD26" s="123"/>
      <c r="AE26" s="123"/>
      <c r="AF26" s="123"/>
      <c r="AG26" s="214"/>
      <c r="AH26" s="229" t="str">
        <f t="shared" si="0"/>
        <v>a1</v>
      </c>
      <c r="AI26" s="199"/>
      <c r="AJ26" s="199"/>
      <c r="AK26" s="199"/>
      <c r="AL26" s="199"/>
      <c r="AM26" s="199"/>
      <c r="AN26" s="173"/>
      <c r="AO26" s="173"/>
      <c r="AP26" s="173"/>
      <c r="AQ26" s="173"/>
      <c r="AR26" s="173"/>
      <c r="AS26" s="173"/>
      <c r="AT26" s="173"/>
      <c r="AU26" s="173"/>
      <c r="AV26" s="173"/>
      <c r="AW26" s="173"/>
      <c r="AX26" s="173"/>
      <c r="AY26" s="173"/>
      <c r="AZ26" s="211"/>
      <c r="BA26" s="211"/>
      <c r="BB26" s="205">
        <f t="shared" si="3"/>
        <v>6270</v>
      </c>
      <c r="BC26" s="205">
        <f t="shared" si="4"/>
        <v>6270</v>
      </c>
      <c r="BD26" s="205">
        <f t="shared" si="5"/>
        <v>0</v>
      </c>
      <c r="BE26" s="205">
        <f t="shared" si="6"/>
        <v>0</v>
      </c>
      <c r="BF26" s="175">
        <v>6270</v>
      </c>
      <c r="BG26" s="175">
        <v>352</v>
      </c>
      <c r="BH26" s="175">
        <v>752</v>
      </c>
      <c r="BI26" s="175"/>
      <c r="BJ26" s="175"/>
      <c r="BK26" s="175"/>
      <c r="BL26" s="175">
        <v>3327</v>
      </c>
      <c r="BM26" s="175">
        <v>1056</v>
      </c>
      <c r="BN26" s="175">
        <v>425</v>
      </c>
      <c r="BO26" s="175">
        <v>358</v>
      </c>
      <c r="BP26" s="200">
        <f t="shared" si="7"/>
        <v>1110</v>
      </c>
    </row>
    <row r="27" spans="1:68" s="201" customFormat="1" x14ac:dyDescent="0.15">
      <c r="A27" s="117">
        <v>148302002</v>
      </c>
      <c r="B27" s="118" t="s">
        <v>207</v>
      </c>
      <c r="C27" s="118" t="s">
        <v>11</v>
      </c>
      <c r="D27" s="118" t="s">
        <v>206</v>
      </c>
      <c r="E27" s="118" t="s">
        <v>3306</v>
      </c>
      <c r="F27" s="120">
        <v>5</v>
      </c>
      <c r="G27" s="119">
        <v>16532</v>
      </c>
      <c r="H27" s="119"/>
      <c r="I27" s="120" t="s">
        <v>5820</v>
      </c>
      <c r="J27" s="120">
        <v>165</v>
      </c>
      <c r="K27" s="257">
        <v>16532</v>
      </c>
      <c r="L27" s="120">
        <v>0.27500000000000002</v>
      </c>
      <c r="M27" s="121" t="s">
        <v>5668</v>
      </c>
      <c r="N27" s="120">
        <v>1</v>
      </c>
      <c r="O27" s="119"/>
      <c r="P27" s="119"/>
      <c r="Q27" s="119"/>
      <c r="R27" s="120" t="s">
        <v>5658</v>
      </c>
      <c r="S27" s="120">
        <v>0.1</v>
      </c>
      <c r="T27" s="120"/>
      <c r="U27" s="120" t="s">
        <v>3186</v>
      </c>
      <c r="V27" s="172">
        <v>24.4</v>
      </c>
      <c r="W27" s="172">
        <v>3.9</v>
      </c>
      <c r="X27" s="172">
        <v>10.6</v>
      </c>
      <c r="Y27" s="172"/>
      <c r="Z27" s="172">
        <v>9.9</v>
      </c>
      <c r="AA27" s="123"/>
      <c r="AB27" s="123"/>
      <c r="AC27" s="123"/>
      <c r="AD27" s="123"/>
      <c r="AE27" s="123"/>
      <c r="AF27" s="123"/>
      <c r="AG27" s="214"/>
      <c r="AH27" s="229" t="str">
        <f t="shared" si="0"/>
        <v>a1</v>
      </c>
      <c r="AI27" s="199"/>
      <c r="AJ27" s="199"/>
      <c r="AK27" s="199"/>
      <c r="AL27" s="199"/>
      <c r="AM27" s="199"/>
      <c r="AN27" s="173"/>
      <c r="AO27" s="173" t="s">
        <v>3186</v>
      </c>
      <c r="AP27" s="173" t="s">
        <v>3186</v>
      </c>
      <c r="AQ27" s="173" t="s">
        <v>3186</v>
      </c>
      <c r="AR27" s="173" t="s">
        <v>3186</v>
      </c>
      <c r="AS27" s="173"/>
      <c r="AT27" s="173"/>
      <c r="AU27" s="173"/>
      <c r="AV27" s="173" t="s">
        <v>3186</v>
      </c>
      <c r="AW27" s="173" t="s">
        <v>3186</v>
      </c>
      <c r="AX27" s="173"/>
      <c r="AY27" s="173" t="s">
        <v>3186</v>
      </c>
      <c r="AZ27" s="211"/>
      <c r="BA27" s="211"/>
      <c r="BB27" s="205">
        <f t="shared" si="3"/>
        <v>7249</v>
      </c>
      <c r="BC27" s="205">
        <f t="shared" si="4"/>
        <v>7249</v>
      </c>
      <c r="BD27" s="205">
        <f t="shared" si="5"/>
        <v>0</v>
      </c>
      <c r="BE27" s="205">
        <f t="shared" si="6"/>
        <v>0</v>
      </c>
      <c r="BF27" s="175">
        <v>7249</v>
      </c>
      <c r="BG27" s="175">
        <v>1423</v>
      </c>
      <c r="BH27" s="175">
        <v>4200</v>
      </c>
      <c r="BI27" s="175"/>
      <c r="BJ27" s="175"/>
      <c r="BK27" s="175"/>
      <c r="BL27" s="175"/>
      <c r="BM27" s="175">
        <v>822</v>
      </c>
      <c r="BN27" s="175">
        <v>185</v>
      </c>
      <c r="BO27" s="175">
        <v>619</v>
      </c>
      <c r="BP27" s="200">
        <f t="shared" si="7"/>
        <v>4819</v>
      </c>
    </row>
    <row r="28" spans="1:68" s="201" customFormat="1" x14ac:dyDescent="0.15">
      <c r="A28" s="117">
        <v>244501001</v>
      </c>
      <c r="B28" s="118" t="s">
        <v>408</v>
      </c>
      <c r="C28" s="118" t="s">
        <v>345</v>
      </c>
      <c r="D28" s="118" t="s">
        <v>409</v>
      </c>
      <c r="E28" s="118" t="s">
        <v>3425</v>
      </c>
      <c r="F28" s="120">
        <v>2</v>
      </c>
      <c r="G28" s="119"/>
      <c r="H28" s="119"/>
      <c r="I28" s="120" t="s">
        <v>5820</v>
      </c>
      <c r="J28" s="120">
        <v>353</v>
      </c>
      <c r="K28" s="257">
        <v>16740</v>
      </c>
      <c r="L28" s="120">
        <v>0.13</v>
      </c>
      <c r="M28" s="121" t="s">
        <v>5664</v>
      </c>
      <c r="N28" s="120">
        <v>1</v>
      </c>
      <c r="O28" s="119">
        <v>208.3</v>
      </c>
      <c r="P28" s="119">
        <v>48</v>
      </c>
      <c r="Q28" s="119">
        <v>5.53</v>
      </c>
      <c r="R28" s="120" t="s">
        <v>5658</v>
      </c>
      <c r="S28" s="120">
        <v>7.3999999999999996E-2</v>
      </c>
      <c r="T28" s="120"/>
      <c r="U28" s="120"/>
      <c r="V28" s="172">
        <v>96.370999999999995</v>
      </c>
      <c r="W28" s="172"/>
      <c r="X28" s="172">
        <v>96.370999999999995</v>
      </c>
      <c r="Y28" s="172"/>
      <c r="Z28" s="172"/>
      <c r="AA28" s="123"/>
      <c r="AB28" s="123"/>
      <c r="AC28" s="123"/>
      <c r="AD28" s="123"/>
      <c r="AE28" s="123"/>
      <c r="AF28" s="123"/>
      <c r="AG28" s="214"/>
      <c r="AH28" s="229" t="str">
        <f t="shared" si="0"/>
        <v>a1</v>
      </c>
      <c r="AI28" s="199"/>
      <c r="AJ28" s="199"/>
      <c r="AK28" s="199"/>
      <c r="AL28" s="199"/>
      <c r="AM28" s="199"/>
      <c r="AN28" s="173">
        <v>0.5</v>
      </c>
      <c r="AO28" s="173"/>
      <c r="AP28" s="173" t="s">
        <v>3186</v>
      </c>
      <c r="AQ28" s="173"/>
      <c r="AR28" s="173"/>
      <c r="AS28" s="173"/>
      <c r="AT28" s="173">
        <v>0.5</v>
      </c>
      <c r="AU28" s="173">
        <v>0.5</v>
      </c>
      <c r="AV28" s="173" t="s">
        <v>3186</v>
      </c>
      <c r="AW28" s="173" t="s">
        <v>3186</v>
      </c>
      <c r="AX28" s="173">
        <v>0.5</v>
      </c>
      <c r="AY28" s="173">
        <v>0.5</v>
      </c>
      <c r="AZ28" s="211">
        <f>SUBTOTAL(9,AN28:AS28)</f>
        <v>0.5</v>
      </c>
      <c r="BA28" s="211">
        <f>SUBTOTAL(9,AT28:AY28)</f>
        <v>2</v>
      </c>
      <c r="BB28" s="205">
        <f t="shared" si="3"/>
        <v>8291</v>
      </c>
      <c r="BC28" s="205">
        <f t="shared" si="4"/>
        <v>8291</v>
      </c>
      <c r="BD28" s="205">
        <f t="shared" si="5"/>
        <v>0</v>
      </c>
      <c r="BE28" s="205">
        <f t="shared" si="6"/>
        <v>0</v>
      </c>
      <c r="BF28" s="175">
        <v>8291</v>
      </c>
      <c r="BG28" s="175"/>
      <c r="BH28" s="175"/>
      <c r="BI28" s="175"/>
      <c r="BJ28" s="175"/>
      <c r="BK28" s="175"/>
      <c r="BL28" s="175"/>
      <c r="BM28" s="175">
        <v>2000</v>
      </c>
      <c r="BN28" s="175">
        <v>90</v>
      </c>
      <c r="BO28" s="175">
        <v>6201</v>
      </c>
      <c r="BP28" s="200">
        <f t="shared" si="7"/>
        <v>6201</v>
      </c>
    </row>
    <row r="29" spans="1:68" s="201" customFormat="1" x14ac:dyDescent="0.15">
      <c r="A29" s="117">
        <v>123502003</v>
      </c>
      <c r="B29" s="118" t="s">
        <v>113</v>
      </c>
      <c r="C29" s="118" t="s">
        <v>11</v>
      </c>
      <c r="D29" s="118" t="s">
        <v>111</v>
      </c>
      <c r="E29" s="118" t="s">
        <v>3255</v>
      </c>
      <c r="F29" s="120">
        <v>7</v>
      </c>
      <c r="G29" s="119">
        <v>18942</v>
      </c>
      <c r="H29" s="119"/>
      <c r="I29" s="120" t="s">
        <v>5820</v>
      </c>
      <c r="J29" s="120">
        <v>310</v>
      </c>
      <c r="K29" s="257">
        <v>18942</v>
      </c>
      <c r="L29" s="120">
        <v>0.16700000000000001</v>
      </c>
      <c r="M29" s="121" t="s">
        <v>5664</v>
      </c>
      <c r="N29" s="120">
        <v>1</v>
      </c>
      <c r="O29" s="119">
        <v>140.80000000000001</v>
      </c>
      <c r="P29" s="119">
        <v>51.5</v>
      </c>
      <c r="Q29" s="119">
        <v>7.1</v>
      </c>
      <c r="R29" s="120"/>
      <c r="S29" s="120"/>
      <c r="T29" s="120"/>
      <c r="U29" s="120" t="s">
        <v>3186</v>
      </c>
      <c r="V29" s="172">
        <v>63</v>
      </c>
      <c r="W29" s="172">
        <v>1.7</v>
      </c>
      <c r="X29" s="172">
        <v>26.3</v>
      </c>
      <c r="Y29" s="172"/>
      <c r="Z29" s="172">
        <v>35</v>
      </c>
      <c r="AA29" s="123"/>
      <c r="AB29" s="123"/>
      <c r="AC29" s="123"/>
      <c r="AD29" s="123"/>
      <c r="AE29" s="123"/>
      <c r="AF29" s="123"/>
      <c r="AG29" s="214"/>
      <c r="AH29" s="229" t="str">
        <f t="shared" si="0"/>
        <v>a1</v>
      </c>
      <c r="AI29" s="199"/>
      <c r="AJ29" s="199"/>
      <c r="AK29" s="199"/>
      <c r="AL29" s="199"/>
      <c r="AM29" s="199"/>
      <c r="AN29" s="173">
        <v>0.5</v>
      </c>
      <c r="AO29" s="173"/>
      <c r="AP29" s="173"/>
      <c r="AQ29" s="173"/>
      <c r="AR29" s="173"/>
      <c r="AS29" s="173">
        <v>1</v>
      </c>
      <c r="AT29" s="173"/>
      <c r="AU29" s="173"/>
      <c r="AV29" s="173"/>
      <c r="AW29" s="173"/>
      <c r="AX29" s="173"/>
      <c r="AY29" s="173"/>
      <c r="AZ29" s="211">
        <f>SUBTOTAL(9,AN29:AS29)</f>
        <v>1.5</v>
      </c>
      <c r="BA29" s="211">
        <f>SUBTOTAL(9,AT29:AY29)</f>
        <v>0</v>
      </c>
      <c r="BB29" s="205">
        <f t="shared" si="3"/>
        <v>11502</v>
      </c>
      <c r="BC29" s="205">
        <f t="shared" si="4"/>
        <v>8866</v>
      </c>
      <c r="BD29" s="205">
        <f t="shared" si="5"/>
        <v>2764</v>
      </c>
      <c r="BE29" s="205">
        <f t="shared" si="6"/>
        <v>128</v>
      </c>
      <c r="BF29" s="175">
        <v>8738</v>
      </c>
      <c r="BG29" s="175"/>
      <c r="BH29" s="175">
        <v>4647</v>
      </c>
      <c r="BI29" s="175">
        <v>2636</v>
      </c>
      <c r="BJ29" s="175"/>
      <c r="BK29" s="175"/>
      <c r="BL29" s="175">
        <v>2318</v>
      </c>
      <c r="BM29" s="175">
        <v>1411</v>
      </c>
      <c r="BN29" s="175">
        <v>97</v>
      </c>
      <c r="BO29" s="175">
        <v>393</v>
      </c>
      <c r="BP29" s="200">
        <f t="shared" si="7"/>
        <v>5040</v>
      </c>
    </row>
    <row r="30" spans="1:68" s="201" customFormat="1" x14ac:dyDescent="0.15">
      <c r="A30" s="117">
        <v>754202001</v>
      </c>
      <c r="B30" s="118" t="s">
        <v>745</v>
      </c>
      <c r="C30" s="118" t="s">
        <v>660</v>
      </c>
      <c r="D30" s="118" t="s">
        <v>746</v>
      </c>
      <c r="E30" s="118" t="s">
        <v>3638</v>
      </c>
      <c r="F30" s="120">
        <v>19</v>
      </c>
      <c r="G30" s="119">
        <v>30986</v>
      </c>
      <c r="H30" s="119"/>
      <c r="I30" s="120" t="s">
        <v>5820</v>
      </c>
      <c r="J30" s="120">
        <v>1920</v>
      </c>
      <c r="K30" s="257">
        <v>20518</v>
      </c>
      <c r="L30" s="120">
        <v>2.9000000000000001E-2</v>
      </c>
      <c r="M30" s="121" t="s">
        <v>5657</v>
      </c>
      <c r="N30" s="120">
        <v>1</v>
      </c>
      <c r="O30" s="119">
        <v>148.9</v>
      </c>
      <c r="P30" s="119">
        <v>15.6</v>
      </c>
      <c r="Q30" s="119">
        <v>1.85</v>
      </c>
      <c r="R30" s="120" t="s">
        <v>5658</v>
      </c>
      <c r="S30" s="120">
        <v>0.1</v>
      </c>
      <c r="T30" s="120"/>
      <c r="U30" s="120"/>
      <c r="V30" s="172">
        <v>10.5</v>
      </c>
      <c r="W30" s="172"/>
      <c r="X30" s="172"/>
      <c r="Y30" s="172"/>
      <c r="Z30" s="172">
        <v>10.5</v>
      </c>
      <c r="AA30" s="123"/>
      <c r="AB30" s="123"/>
      <c r="AC30" s="123"/>
      <c r="AD30" s="123"/>
      <c r="AE30" s="123"/>
      <c r="AF30" s="123"/>
      <c r="AG30" s="214"/>
      <c r="AH30" s="229" t="str">
        <f t="shared" si="0"/>
        <v>a1</v>
      </c>
      <c r="AI30" s="199"/>
      <c r="AJ30" s="199"/>
      <c r="AK30" s="199"/>
      <c r="AL30" s="199"/>
      <c r="AM30" s="199"/>
      <c r="AN30" s="173" t="s">
        <v>3186</v>
      </c>
      <c r="AO30" s="173" t="s">
        <v>3186</v>
      </c>
      <c r="AP30" s="173" t="s">
        <v>3186</v>
      </c>
      <c r="AQ30" s="173" t="s">
        <v>3186</v>
      </c>
      <c r="AR30" s="173" t="s">
        <v>3186</v>
      </c>
      <c r="AS30" s="173" t="s">
        <v>3186</v>
      </c>
      <c r="AT30" s="173" t="s">
        <v>3186</v>
      </c>
      <c r="AU30" s="173" t="s">
        <v>3186</v>
      </c>
      <c r="AV30" s="173" t="s">
        <v>3186</v>
      </c>
      <c r="AW30" s="173" t="s">
        <v>3186</v>
      </c>
      <c r="AX30" s="173" t="s">
        <v>3186</v>
      </c>
      <c r="AY30" s="173" t="s">
        <v>3186</v>
      </c>
      <c r="AZ30" s="211">
        <f>SUBTOTAL(9,AN30:AS30)</f>
        <v>0</v>
      </c>
      <c r="BA30" s="211">
        <f>SUBTOTAL(9,AT30:AY30)</f>
        <v>0</v>
      </c>
      <c r="BB30" s="205">
        <f t="shared" si="3"/>
        <v>0</v>
      </c>
      <c r="BC30" s="205">
        <f t="shared" si="4"/>
        <v>0</v>
      </c>
      <c r="BD30" s="205">
        <f t="shared" si="5"/>
        <v>0</v>
      </c>
      <c r="BE30" s="205">
        <f t="shared" si="6"/>
        <v>0</v>
      </c>
      <c r="BF30" s="175"/>
      <c r="BG30" s="175"/>
      <c r="BH30" s="175"/>
      <c r="BI30" s="175"/>
      <c r="BJ30" s="175"/>
      <c r="BK30" s="175"/>
      <c r="BL30" s="175"/>
      <c r="BM30" s="175"/>
      <c r="BN30" s="175"/>
      <c r="BO30" s="175"/>
      <c r="BP30" s="200">
        <f t="shared" si="7"/>
        <v>0</v>
      </c>
    </row>
    <row r="31" spans="1:68" s="201" customFormat="1" x14ac:dyDescent="0.15">
      <c r="A31" s="117">
        <v>220602002</v>
      </c>
      <c r="B31" s="118" t="s">
        <v>365</v>
      </c>
      <c r="C31" s="118" t="s">
        <v>345</v>
      </c>
      <c r="D31" s="118" t="s">
        <v>364</v>
      </c>
      <c r="E31" s="118" t="s">
        <v>3398</v>
      </c>
      <c r="F31" s="120">
        <v>13</v>
      </c>
      <c r="G31" s="119">
        <v>23950</v>
      </c>
      <c r="H31" s="119"/>
      <c r="I31" s="120" t="s">
        <v>5820</v>
      </c>
      <c r="J31" s="120">
        <v>656</v>
      </c>
      <c r="K31" s="257">
        <v>23950</v>
      </c>
      <c r="L31" s="120">
        <v>0.1</v>
      </c>
      <c r="M31" s="121" t="s">
        <v>5665</v>
      </c>
      <c r="N31" s="120">
        <v>1</v>
      </c>
      <c r="O31" s="119">
        <v>201.4</v>
      </c>
      <c r="P31" s="119">
        <v>16</v>
      </c>
      <c r="Q31" s="119">
        <v>2.7</v>
      </c>
      <c r="R31" s="120" t="s">
        <v>5658</v>
      </c>
      <c r="S31" s="120">
        <v>0.1</v>
      </c>
      <c r="T31" s="120"/>
      <c r="U31" s="120"/>
      <c r="V31" s="172">
        <v>80</v>
      </c>
      <c r="W31" s="172">
        <v>31</v>
      </c>
      <c r="X31" s="172">
        <v>37</v>
      </c>
      <c r="Y31" s="172"/>
      <c r="Z31" s="172">
        <v>12</v>
      </c>
      <c r="AA31" s="123"/>
      <c r="AB31" s="123"/>
      <c r="AC31" s="123"/>
      <c r="AD31" s="123"/>
      <c r="AE31" s="123"/>
      <c r="AF31" s="123"/>
      <c r="AG31" s="214"/>
      <c r="AH31" s="229" t="str">
        <f t="shared" si="0"/>
        <v>a1</v>
      </c>
      <c r="AI31" s="199"/>
      <c r="AJ31" s="199"/>
      <c r="AK31" s="199"/>
      <c r="AL31" s="199"/>
      <c r="AM31" s="199"/>
      <c r="AN31" s="173">
        <v>4</v>
      </c>
      <c r="AO31" s="173" t="s">
        <v>3186</v>
      </c>
      <c r="AP31" s="173" t="s">
        <v>3186</v>
      </c>
      <c r="AQ31" s="173" t="s">
        <v>3186</v>
      </c>
      <c r="AR31" s="173" t="s">
        <v>3186</v>
      </c>
      <c r="AS31" s="173"/>
      <c r="AT31" s="173"/>
      <c r="AU31" s="173"/>
      <c r="AV31" s="173"/>
      <c r="AW31" s="173"/>
      <c r="AX31" s="173"/>
      <c r="AY31" s="173"/>
      <c r="AZ31" s="211">
        <f>SUBTOTAL(9,AN31:AS31)</f>
        <v>4</v>
      </c>
      <c r="BA31" s="211"/>
      <c r="BB31" s="205">
        <f t="shared" si="3"/>
        <v>14846</v>
      </c>
      <c r="BC31" s="205">
        <f t="shared" si="4"/>
        <v>13187</v>
      </c>
      <c r="BD31" s="205">
        <f t="shared" si="5"/>
        <v>2006</v>
      </c>
      <c r="BE31" s="205">
        <f t="shared" si="6"/>
        <v>347</v>
      </c>
      <c r="BF31" s="175">
        <v>12840</v>
      </c>
      <c r="BG31" s="175">
        <v>5119</v>
      </c>
      <c r="BH31" s="175">
        <v>3014</v>
      </c>
      <c r="BI31" s="175">
        <v>1659</v>
      </c>
      <c r="BJ31" s="175"/>
      <c r="BK31" s="175"/>
      <c r="BL31" s="175">
        <v>1225</v>
      </c>
      <c r="BM31" s="175">
        <v>1395</v>
      </c>
      <c r="BN31" s="175">
        <v>315</v>
      </c>
      <c r="BO31" s="175">
        <v>2119</v>
      </c>
      <c r="BP31" s="200">
        <f t="shared" si="7"/>
        <v>5133</v>
      </c>
    </row>
    <row r="32" spans="1:68" s="201" customFormat="1" x14ac:dyDescent="0.15">
      <c r="A32" s="117">
        <v>2821202005</v>
      </c>
      <c r="B32" s="118" t="s">
        <v>2153</v>
      </c>
      <c r="C32" s="118" t="s">
        <v>2099</v>
      </c>
      <c r="D32" s="118" t="s">
        <v>2149</v>
      </c>
      <c r="E32" s="118" t="s">
        <v>4630</v>
      </c>
      <c r="F32" s="120">
        <v>12</v>
      </c>
      <c r="G32" s="119"/>
      <c r="H32" s="119"/>
      <c r="I32" s="120" t="s">
        <v>5820</v>
      </c>
      <c r="J32" s="120">
        <v>100</v>
      </c>
      <c r="K32" s="257">
        <v>24245</v>
      </c>
      <c r="L32" s="120">
        <v>0.66400000000000003</v>
      </c>
      <c r="M32" s="121" t="s">
        <v>5657</v>
      </c>
      <c r="N32" s="120">
        <v>1</v>
      </c>
      <c r="O32" s="119">
        <v>124.7</v>
      </c>
      <c r="P32" s="119"/>
      <c r="Q32" s="119"/>
      <c r="R32" s="120" t="s">
        <v>5660</v>
      </c>
      <c r="S32" s="120">
        <v>0.1</v>
      </c>
      <c r="T32" s="120"/>
      <c r="U32" s="120"/>
      <c r="V32" s="172">
        <v>71.099999999999994</v>
      </c>
      <c r="W32" s="172"/>
      <c r="X32" s="172">
        <v>68.099999999999994</v>
      </c>
      <c r="Y32" s="172"/>
      <c r="Z32" s="172">
        <v>3</v>
      </c>
      <c r="AA32" s="123"/>
      <c r="AB32" s="123"/>
      <c r="AC32" s="123"/>
      <c r="AD32" s="123"/>
      <c r="AE32" s="123"/>
      <c r="AF32" s="123"/>
      <c r="AG32" s="214"/>
      <c r="AH32" s="229" t="str">
        <f t="shared" si="0"/>
        <v>a1</v>
      </c>
      <c r="AI32" s="199"/>
      <c r="AJ32" s="199"/>
      <c r="AK32" s="199"/>
      <c r="AL32" s="199"/>
      <c r="AM32" s="199"/>
      <c r="AN32" s="173"/>
      <c r="AO32" s="173"/>
      <c r="AP32" s="173"/>
      <c r="AQ32" s="173"/>
      <c r="AR32" s="173"/>
      <c r="AS32" s="173"/>
      <c r="AT32" s="173"/>
      <c r="AU32" s="173"/>
      <c r="AV32" s="173"/>
      <c r="AW32" s="173"/>
      <c r="AX32" s="173"/>
      <c r="AY32" s="173"/>
      <c r="AZ32" s="211"/>
      <c r="BA32" s="211"/>
      <c r="BB32" s="205">
        <f t="shared" si="3"/>
        <v>4043</v>
      </c>
      <c r="BC32" s="205">
        <f t="shared" si="4"/>
        <v>4043</v>
      </c>
      <c r="BD32" s="205">
        <f t="shared" si="5"/>
        <v>0</v>
      </c>
      <c r="BE32" s="205">
        <f t="shared" si="6"/>
        <v>0</v>
      </c>
      <c r="BF32" s="175">
        <v>4043</v>
      </c>
      <c r="BG32" s="175">
        <v>60</v>
      </c>
      <c r="BH32" s="175">
        <v>1685</v>
      </c>
      <c r="BI32" s="175"/>
      <c r="BJ32" s="175"/>
      <c r="BK32" s="175">
        <v>852</v>
      </c>
      <c r="BL32" s="175">
        <v>94</v>
      </c>
      <c r="BM32" s="175">
        <v>1022</v>
      </c>
      <c r="BN32" s="175">
        <v>72</v>
      </c>
      <c r="BO32" s="175">
        <v>258</v>
      </c>
      <c r="BP32" s="200">
        <f t="shared" si="7"/>
        <v>1943</v>
      </c>
    </row>
    <row r="33" spans="1:68" s="201" customFormat="1" x14ac:dyDescent="0.15">
      <c r="A33" s="117">
        <v>320901007</v>
      </c>
      <c r="B33" s="118" t="s">
        <v>438</v>
      </c>
      <c r="C33" s="118" t="s">
        <v>415</v>
      </c>
      <c r="D33" s="118" t="s">
        <v>437</v>
      </c>
      <c r="E33" s="118" t="s">
        <v>3442</v>
      </c>
      <c r="F33" s="120">
        <v>2</v>
      </c>
      <c r="G33" s="119">
        <v>24387</v>
      </c>
      <c r="H33" s="119"/>
      <c r="I33" s="120" t="s">
        <v>5820</v>
      </c>
      <c r="J33" s="120">
        <v>1000</v>
      </c>
      <c r="K33" s="257">
        <v>24387</v>
      </c>
      <c r="L33" s="120">
        <v>6.7000000000000004E-2</v>
      </c>
      <c r="M33" s="121" t="s">
        <v>5657</v>
      </c>
      <c r="N33" s="120">
        <v>1</v>
      </c>
      <c r="O33" s="119">
        <v>187.1</v>
      </c>
      <c r="P33" s="119">
        <v>30.4</v>
      </c>
      <c r="Q33" s="119">
        <v>4.5999999999999996</v>
      </c>
      <c r="R33" s="120" t="s">
        <v>5660</v>
      </c>
      <c r="S33" s="120">
        <v>0.1</v>
      </c>
      <c r="T33" s="120"/>
      <c r="U33" s="120"/>
      <c r="V33" s="172">
        <v>62.2</v>
      </c>
      <c r="W33" s="172"/>
      <c r="X33" s="172"/>
      <c r="Y33" s="172"/>
      <c r="Z33" s="172">
        <v>62.2</v>
      </c>
      <c r="AA33" s="123"/>
      <c r="AB33" s="123"/>
      <c r="AC33" s="123"/>
      <c r="AD33" s="123"/>
      <c r="AE33" s="123"/>
      <c r="AF33" s="123"/>
      <c r="AG33" s="214"/>
      <c r="AH33" s="229" t="str">
        <f t="shared" si="0"/>
        <v>a1</v>
      </c>
      <c r="AI33" s="199"/>
      <c r="AJ33" s="199"/>
      <c r="AK33" s="199"/>
      <c r="AL33" s="199"/>
      <c r="AM33" s="199"/>
      <c r="AN33" s="173">
        <v>1</v>
      </c>
      <c r="AO33" s="173"/>
      <c r="AP33" s="173"/>
      <c r="AQ33" s="173"/>
      <c r="AR33" s="173"/>
      <c r="AS33" s="173">
        <v>1</v>
      </c>
      <c r="AT33" s="173">
        <v>0.7</v>
      </c>
      <c r="AU33" s="173">
        <v>0.7</v>
      </c>
      <c r="AV33" s="173">
        <v>0.7</v>
      </c>
      <c r="AW33" s="173">
        <v>0.7</v>
      </c>
      <c r="AX33" s="173">
        <v>1</v>
      </c>
      <c r="AY33" s="173"/>
      <c r="AZ33" s="211">
        <f>SUBTOTAL(9,AN33:AS33)</f>
        <v>2</v>
      </c>
      <c r="BA33" s="211">
        <f>SUBTOTAL(9,AT33:AY33)</f>
        <v>3.8</v>
      </c>
      <c r="BB33" s="205">
        <f t="shared" si="3"/>
        <v>11481</v>
      </c>
      <c r="BC33" s="205">
        <f t="shared" si="4"/>
        <v>11481</v>
      </c>
      <c r="BD33" s="205">
        <f t="shared" si="5"/>
        <v>0</v>
      </c>
      <c r="BE33" s="205">
        <f t="shared" si="6"/>
        <v>0</v>
      </c>
      <c r="BF33" s="175">
        <v>11481</v>
      </c>
      <c r="BG33" s="175"/>
      <c r="BH33" s="175">
        <v>4971</v>
      </c>
      <c r="BI33" s="175"/>
      <c r="BJ33" s="175"/>
      <c r="BK33" s="175"/>
      <c r="BL33" s="175">
        <v>835</v>
      </c>
      <c r="BM33" s="175">
        <v>2750</v>
      </c>
      <c r="BN33" s="175">
        <v>406</v>
      </c>
      <c r="BO33" s="175">
        <v>2519</v>
      </c>
      <c r="BP33" s="200">
        <f t="shared" si="7"/>
        <v>7490</v>
      </c>
    </row>
    <row r="34" spans="1:68" s="201" customFormat="1" x14ac:dyDescent="0.15">
      <c r="A34" s="117">
        <v>3436802002</v>
      </c>
      <c r="B34" s="118" t="s">
        <v>2588</v>
      </c>
      <c r="C34" s="118" t="s">
        <v>2517</v>
      </c>
      <c r="D34" s="118" t="s">
        <v>2587</v>
      </c>
      <c r="E34" s="118" t="s">
        <v>4963</v>
      </c>
      <c r="F34" s="120">
        <v>12</v>
      </c>
      <c r="G34" s="119"/>
      <c r="H34" s="119"/>
      <c r="I34" s="120" t="s">
        <v>5820</v>
      </c>
      <c r="J34" s="120">
        <v>320</v>
      </c>
      <c r="K34" s="257">
        <v>28179</v>
      </c>
      <c r="L34" s="120">
        <v>0.24099999999999999</v>
      </c>
      <c r="M34" s="121" t="s">
        <v>5662</v>
      </c>
      <c r="N34" s="120">
        <v>1</v>
      </c>
      <c r="O34" s="119">
        <v>123</v>
      </c>
      <c r="P34" s="119">
        <v>16.600000000000001</v>
      </c>
      <c r="Q34" s="119">
        <v>1.9</v>
      </c>
      <c r="R34" s="120" t="s">
        <v>5660</v>
      </c>
      <c r="S34" s="120">
        <v>0.18</v>
      </c>
      <c r="T34" s="120"/>
      <c r="U34" s="120"/>
      <c r="V34" s="172">
        <v>98.3</v>
      </c>
      <c r="W34" s="172"/>
      <c r="X34" s="172"/>
      <c r="Y34" s="172"/>
      <c r="Z34" s="172">
        <v>98.3</v>
      </c>
      <c r="AA34" s="123"/>
      <c r="AB34" s="123"/>
      <c r="AC34" s="123"/>
      <c r="AD34" s="123"/>
      <c r="AE34" s="123"/>
      <c r="AF34" s="123"/>
      <c r="AG34" s="214"/>
      <c r="AH34" s="229" t="str">
        <f t="shared" si="0"/>
        <v>a1</v>
      </c>
      <c r="AI34" s="199"/>
      <c r="AJ34" s="199"/>
      <c r="AK34" s="199"/>
      <c r="AL34" s="199"/>
      <c r="AM34" s="199"/>
      <c r="AN34" s="173">
        <v>1</v>
      </c>
      <c r="AO34" s="173" t="s">
        <v>3186</v>
      </c>
      <c r="AP34" s="173" t="s">
        <v>3186</v>
      </c>
      <c r="AQ34" s="173" t="s">
        <v>3186</v>
      </c>
      <c r="AR34" s="173" t="s">
        <v>3186</v>
      </c>
      <c r="AS34" s="173"/>
      <c r="AT34" s="173"/>
      <c r="AU34" s="173"/>
      <c r="AV34" s="173"/>
      <c r="AW34" s="173"/>
      <c r="AX34" s="173"/>
      <c r="AY34" s="173"/>
      <c r="AZ34" s="211">
        <f>SUBTOTAL(9,AN34:AS34)</f>
        <v>1</v>
      </c>
      <c r="BA34" s="211">
        <f>SUBTOTAL(9,AT34:AY34)</f>
        <v>0</v>
      </c>
      <c r="BB34" s="205">
        <f t="shared" si="3"/>
        <v>25161</v>
      </c>
      <c r="BC34" s="205">
        <f t="shared" si="4"/>
        <v>19042</v>
      </c>
      <c r="BD34" s="205">
        <f t="shared" si="5"/>
        <v>9780</v>
      </c>
      <c r="BE34" s="205">
        <f t="shared" si="6"/>
        <v>3661</v>
      </c>
      <c r="BF34" s="175">
        <v>15381</v>
      </c>
      <c r="BG34" s="175"/>
      <c r="BH34" s="175">
        <v>9780</v>
      </c>
      <c r="BI34" s="175">
        <v>6119</v>
      </c>
      <c r="BJ34" s="175"/>
      <c r="BK34" s="175">
        <v>298</v>
      </c>
      <c r="BL34" s="175">
        <v>1153</v>
      </c>
      <c r="BM34" s="175">
        <v>1706</v>
      </c>
      <c r="BN34" s="175">
        <v>57</v>
      </c>
      <c r="BO34" s="175">
        <v>6048</v>
      </c>
      <c r="BP34" s="200">
        <f t="shared" si="7"/>
        <v>15828</v>
      </c>
    </row>
    <row r="35" spans="1:68" s="201" customFormat="1" x14ac:dyDescent="0.15">
      <c r="A35" s="117">
        <v>4221202001</v>
      </c>
      <c r="B35" s="118" t="s">
        <v>2931</v>
      </c>
      <c r="C35" s="118" t="s">
        <v>2907</v>
      </c>
      <c r="D35" s="118" t="s">
        <v>2932</v>
      </c>
      <c r="E35" s="118" t="s">
        <v>5203</v>
      </c>
      <c r="F35" s="120">
        <v>4</v>
      </c>
      <c r="G35" s="119">
        <v>28362</v>
      </c>
      <c r="H35" s="119"/>
      <c r="I35" s="120" t="s">
        <v>5820</v>
      </c>
      <c r="J35" s="120">
        <v>800</v>
      </c>
      <c r="K35" s="257">
        <v>28362</v>
      </c>
      <c r="L35" s="120">
        <v>9.7000000000000003E-2</v>
      </c>
      <c r="M35" s="121" t="s">
        <v>5657</v>
      </c>
      <c r="N35" s="120">
        <v>1</v>
      </c>
      <c r="O35" s="119">
        <v>117.13</v>
      </c>
      <c r="P35" s="119">
        <v>46.17</v>
      </c>
      <c r="Q35" s="119">
        <v>6.58</v>
      </c>
      <c r="R35" s="120"/>
      <c r="S35" s="120"/>
      <c r="T35" s="120"/>
      <c r="U35" s="120" t="s">
        <v>5689</v>
      </c>
      <c r="V35" s="172">
        <v>61</v>
      </c>
      <c r="W35" s="172">
        <v>61</v>
      </c>
      <c r="X35" s="172"/>
      <c r="Y35" s="172"/>
      <c r="Z35" s="172"/>
      <c r="AA35" s="123"/>
      <c r="AB35" s="123"/>
      <c r="AC35" s="123"/>
      <c r="AD35" s="123"/>
      <c r="AE35" s="123"/>
      <c r="AF35" s="123"/>
      <c r="AG35" s="214"/>
      <c r="AH35" s="229" t="str">
        <f t="shared" si="0"/>
        <v>a1</v>
      </c>
      <c r="AI35" s="199"/>
      <c r="AJ35" s="199"/>
      <c r="AK35" s="199"/>
      <c r="AL35" s="199"/>
      <c r="AM35" s="199"/>
      <c r="AN35" s="173"/>
      <c r="AO35" s="173"/>
      <c r="AP35" s="173"/>
      <c r="AQ35" s="173"/>
      <c r="AR35" s="173"/>
      <c r="AS35" s="173"/>
      <c r="AT35" s="173"/>
      <c r="AU35" s="173"/>
      <c r="AV35" s="173"/>
      <c r="AW35" s="173"/>
      <c r="AX35" s="173">
        <v>1</v>
      </c>
      <c r="AY35" s="173"/>
      <c r="AZ35" s="211"/>
      <c r="BA35" s="211">
        <f>SUBTOTAL(9,AT35:AY35)</f>
        <v>1</v>
      </c>
      <c r="BB35" s="205">
        <f t="shared" si="3"/>
        <v>12109</v>
      </c>
      <c r="BC35" s="205">
        <f t="shared" si="4"/>
        <v>10361</v>
      </c>
      <c r="BD35" s="205">
        <f t="shared" si="5"/>
        <v>1818</v>
      </c>
      <c r="BE35" s="205">
        <f t="shared" si="6"/>
        <v>70</v>
      </c>
      <c r="BF35" s="175">
        <v>10291</v>
      </c>
      <c r="BG35" s="175">
        <v>1000</v>
      </c>
      <c r="BH35" s="175">
        <v>4358</v>
      </c>
      <c r="BI35" s="175">
        <v>1748</v>
      </c>
      <c r="BJ35" s="175"/>
      <c r="BK35" s="175"/>
      <c r="BL35" s="175">
        <v>1110</v>
      </c>
      <c r="BM35" s="175">
        <v>2061</v>
      </c>
      <c r="BN35" s="175">
        <v>13</v>
      </c>
      <c r="BO35" s="175">
        <v>1819</v>
      </c>
      <c r="BP35" s="200">
        <f t="shared" si="7"/>
        <v>6177</v>
      </c>
    </row>
    <row r="36" spans="1:68" s="201" customFormat="1" x14ac:dyDescent="0.15">
      <c r="A36" s="117">
        <v>3132502002</v>
      </c>
      <c r="B36" s="118" t="s">
        <v>2343</v>
      </c>
      <c r="C36" s="118" t="s">
        <v>2319</v>
      </c>
      <c r="D36" s="118" t="s">
        <v>2342</v>
      </c>
      <c r="E36" s="118" t="s">
        <v>4775</v>
      </c>
      <c r="F36" s="120">
        <v>8</v>
      </c>
      <c r="G36" s="119"/>
      <c r="H36" s="119"/>
      <c r="I36" s="120" t="s">
        <v>5820</v>
      </c>
      <c r="J36" s="120">
        <v>410</v>
      </c>
      <c r="K36" s="257">
        <v>28438</v>
      </c>
      <c r="L36" s="120">
        <v>0.19</v>
      </c>
      <c r="M36" s="121" t="s">
        <v>5665</v>
      </c>
      <c r="N36" s="120">
        <v>1</v>
      </c>
      <c r="O36" s="119">
        <v>93</v>
      </c>
      <c r="P36" s="119">
        <v>26.5</v>
      </c>
      <c r="Q36" s="119">
        <v>2.7</v>
      </c>
      <c r="R36" s="120" t="s">
        <v>5660</v>
      </c>
      <c r="S36" s="120">
        <v>0.1</v>
      </c>
      <c r="T36" s="120"/>
      <c r="U36" s="120"/>
      <c r="V36" s="172">
        <v>42.1</v>
      </c>
      <c r="W36" s="172"/>
      <c r="X36" s="172">
        <v>36.6</v>
      </c>
      <c r="Y36" s="172"/>
      <c r="Z36" s="172">
        <v>5.5</v>
      </c>
      <c r="AA36" s="123"/>
      <c r="AB36" s="123"/>
      <c r="AC36" s="123"/>
      <c r="AD36" s="123"/>
      <c r="AE36" s="123"/>
      <c r="AF36" s="123"/>
      <c r="AG36" s="214"/>
      <c r="AH36" s="229" t="str">
        <f t="shared" si="0"/>
        <v>a1</v>
      </c>
      <c r="AI36" s="199"/>
      <c r="AJ36" s="199"/>
      <c r="AK36" s="199"/>
      <c r="AL36" s="199"/>
      <c r="AM36" s="199"/>
      <c r="AN36" s="173"/>
      <c r="AO36" s="173"/>
      <c r="AP36" s="173"/>
      <c r="AQ36" s="173"/>
      <c r="AR36" s="173"/>
      <c r="AS36" s="173">
        <v>1</v>
      </c>
      <c r="AT36" s="173">
        <v>1</v>
      </c>
      <c r="AU36" s="173">
        <v>1</v>
      </c>
      <c r="AV36" s="173">
        <v>1</v>
      </c>
      <c r="AW36" s="173">
        <v>1</v>
      </c>
      <c r="AX36" s="173">
        <v>1</v>
      </c>
      <c r="AY36" s="173"/>
      <c r="AZ36" s="211">
        <f>SUBTOTAL(9,AN36:AS36)</f>
        <v>1</v>
      </c>
      <c r="BA36" s="211">
        <f>SUBTOTAL(9,AT36:AY36)</f>
        <v>5</v>
      </c>
      <c r="BB36" s="205">
        <f t="shared" si="3"/>
        <v>12718</v>
      </c>
      <c r="BC36" s="205">
        <f t="shared" si="4"/>
        <v>8938</v>
      </c>
      <c r="BD36" s="205">
        <f t="shared" si="5"/>
        <v>4914</v>
      </c>
      <c r="BE36" s="205">
        <f t="shared" si="6"/>
        <v>1134</v>
      </c>
      <c r="BF36" s="175">
        <v>7804</v>
      </c>
      <c r="BG36" s="175"/>
      <c r="BH36" s="175">
        <v>4914</v>
      </c>
      <c r="BI36" s="175">
        <v>3780</v>
      </c>
      <c r="BJ36" s="175"/>
      <c r="BK36" s="175">
        <v>105</v>
      </c>
      <c r="BL36" s="175"/>
      <c r="BM36" s="175">
        <v>1491</v>
      </c>
      <c r="BN36" s="175">
        <v>198</v>
      </c>
      <c r="BO36" s="175">
        <v>2230</v>
      </c>
      <c r="BP36" s="200">
        <f t="shared" si="7"/>
        <v>7144</v>
      </c>
    </row>
    <row r="37" spans="1:68" s="201" customFormat="1" x14ac:dyDescent="0.15">
      <c r="A37" s="117">
        <v>744502001</v>
      </c>
      <c r="B37" s="118" t="s">
        <v>727</v>
      </c>
      <c r="C37" s="118" t="s">
        <v>660</v>
      </c>
      <c r="D37" s="118" t="s">
        <v>639</v>
      </c>
      <c r="E37" s="118" t="s">
        <v>3628</v>
      </c>
      <c r="F37" s="120">
        <v>0</v>
      </c>
      <c r="G37" s="119"/>
      <c r="H37" s="119"/>
      <c r="I37" s="120" t="s">
        <v>5820</v>
      </c>
      <c r="J37" s="120">
        <v>60</v>
      </c>
      <c r="K37" s="257">
        <v>29200</v>
      </c>
      <c r="L37" s="120">
        <v>1.333</v>
      </c>
      <c r="M37" s="121" t="s">
        <v>5667</v>
      </c>
      <c r="N37" s="120">
        <v>1</v>
      </c>
      <c r="O37" s="119">
        <v>170</v>
      </c>
      <c r="P37" s="119">
        <v>51</v>
      </c>
      <c r="Q37" s="119">
        <v>3.8</v>
      </c>
      <c r="R37" s="120" t="s">
        <v>5658</v>
      </c>
      <c r="S37" s="120">
        <v>0.01</v>
      </c>
      <c r="T37" s="120"/>
      <c r="U37" s="120"/>
      <c r="V37" s="172">
        <v>3.7</v>
      </c>
      <c r="W37" s="172"/>
      <c r="X37" s="172">
        <v>3.7</v>
      </c>
      <c r="Y37" s="172"/>
      <c r="Z37" s="172"/>
      <c r="AA37" s="123"/>
      <c r="AB37" s="123"/>
      <c r="AC37" s="123"/>
      <c r="AD37" s="123"/>
      <c r="AE37" s="123"/>
      <c r="AF37" s="123"/>
      <c r="AG37" s="214"/>
      <c r="AH37" s="229" t="str">
        <f t="shared" si="0"/>
        <v>a1</v>
      </c>
      <c r="AI37" s="199"/>
      <c r="AJ37" s="199"/>
      <c r="AK37" s="199"/>
      <c r="AL37" s="199"/>
      <c r="AM37" s="199"/>
      <c r="AN37" s="173"/>
      <c r="AO37" s="173"/>
      <c r="AP37" s="173"/>
      <c r="AQ37" s="173"/>
      <c r="AR37" s="173"/>
      <c r="AS37" s="173"/>
      <c r="AT37" s="173"/>
      <c r="AU37" s="173"/>
      <c r="AV37" s="173"/>
      <c r="AW37" s="173"/>
      <c r="AX37" s="173"/>
      <c r="AY37" s="173"/>
      <c r="AZ37" s="211">
        <f>SUBTOTAL(9,AN37:AS37)</f>
        <v>0</v>
      </c>
      <c r="BA37" s="211">
        <f>SUBTOTAL(9,AT37:AY37)</f>
        <v>0</v>
      </c>
      <c r="BB37" s="205">
        <f t="shared" si="3"/>
        <v>0</v>
      </c>
      <c r="BC37" s="205">
        <f t="shared" si="4"/>
        <v>0</v>
      </c>
      <c r="BD37" s="205">
        <f t="shared" si="5"/>
        <v>0</v>
      </c>
      <c r="BE37" s="205">
        <f t="shared" si="6"/>
        <v>0</v>
      </c>
      <c r="BF37" s="175"/>
      <c r="BG37" s="175"/>
      <c r="BH37" s="175"/>
      <c r="BI37" s="175"/>
      <c r="BJ37" s="175"/>
      <c r="BK37" s="175"/>
      <c r="BL37" s="175"/>
      <c r="BM37" s="175"/>
      <c r="BN37" s="175"/>
      <c r="BO37" s="175"/>
      <c r="BP37" s="200">
        <f t="shared" si="7"/>
        <v>0</v>
      </c>
    </row>
    <row r="38" spans="1:68" s="201" customFormat="1" x14ac:dyDescent="0.15">
      <c r="A38" s="117">
        <v>2821202003</v>
      </c>
      <c r="B38" s="118" t="s">
        <v>2151</v>
      </c>
      <c r="C38" s="118" t="s">
        <v>2099</v>
      </c>
      <c r="D38" s="118" t="s">
        <v>2149</v>
      </c>
      <c r="E38" s="118" t="s">
        <v>4628</v>
      </c>
      <c r="F38" s="120">
        <v>13</v>
      </c>
      <c r="G38" s="119">
        <v>29510</v>
      </c>
      <c r="H38" s="119"/>
      <c r="I38" s="120" t="s">
        <v>5820</v>
      </c>
      <c r="J38" s="120">
        <v>265</v>
      </c>
      <c r="K38" s="257">
        <v>29510</v>
      </c>
      <c r="L38" s="120">
        <v>0.30499999999999999</v>
      </c>
      <c r="M38" s="121" t="s">
        <v>5662</v>
      </c>
      <c r="N38" s="120">
        <v>1</v>
      </c>
      <c r="O38" s="119">
        <v>96.8</v>
      </c>
      <c r="P38" s="119"/>
      <c r="Q38" s="119"/>
      <c r="R38" s="120" t="s">
        <v>5660</v>
      </c>
      <c r="S38" s="120">
        <v>0.1</v>
      </c>
      <c r="T38" s="120"/>
      <c r="U38" s="120"/>
      <c r="V38" s="172">
        <v>86.5</v>
      </c>
      <c r="W38" s="172"/>
      <c r="X38" s="172">
        <v>83.2</v>
      </c>
      <c r="Y38" s="172"/>
      <c r="Z38" s="172">
        <v>3.3</v>
      </c>
      <c r="AA38" s="123"/>
      <c r="AB38" s="123"/>
      <c r="AC38" s="123"/>
      <c r="AD38" s="123"/>
      <c r="AE38" s="123"/>
      <c r="AF38" s="123"/>
      <c r="AG38" s="214"/>
      <c r="AH38" s="229" t="str">
        <f t="shared" si="0"/>
        <v>a1</v>
      </c>
      <c r="AI38" s="199"/>
      <c r="AJ38" s="199"/>
      <c r="AK38" s="199"/>
      <c r="AL38" s="199"/>
      <c r="AM38" s="199"/>
      <c r="AN38" s="173"/>
      <c r="AO38" s="173"/>
      <c r="AP38" s="173"/>
      <c r="AQ38" s="173"/>
      <c r="AR38" s="173"/>
      <c r="AS38" s="173"/>
      <c r="AT38" s="173"/>
      <c r="AU38" s="173"/>
      <c r="AV38" s="173"/>
      <c r="AW38" s="173"/>
      <c r="AX38" s="173"/>
      <c r="AY38" s="173"/>
      <c r="AZ38" s="211"/>
      <c r="BA38" s="211"/>
      <c r="BB38" s="205">
        <f t="shared" si="3"/>
        <v>5197</v>
      </c>
      <c r="BC38" s="205">
        <f t="shared" si="4"/>
        <v>5197</v>
      </c>
      <c r="BD38" s="205">
        <f t="shared" si="5"/>
        <v>0</v>
      </c>
      <c r="BE38" s="205">
        <f t="shared" si="6"/>
        <v>0</v>
      </c>
      <c r="BF38" s="175">
        <v>5197</v>
      </c>
      <c r="BG38" s="175">
        <v>86</v>
      </c>
      <c r="BH38" s="175">
        <v>2018</v>
      </c>
      <c r="BI38" s="175"/>
      <c r="BJ38" s="175"/>
      <c r="BK38" s="175">
        <v>1132</v>
      </c>
      <c r="BL38" s="175">
        <v>135</v>
      </c>
      <c r="BM38" s="175">
        <v>1473</v>
      </c>
      <c r="BN38" s="175">
        <v>102</v>
      </c>
      <c r="BO38" s="175">
        <v>251</v>
      </c>
      <c r="BP38" s="200">
        <f t="shared" si="7"/>
        <v>2269</v>
      </c>
    </row>
    <row r="39" spans="1:68" s="201" customFormat="1" x14ac:dyDescent="0.15">
      <c r="A39" s="117">
        <v>823401001</v>
      </c>
      <c r="B39" s="118" t="s">
        <v>825</v>
      </c>
      <c r="C39" s="118" t="s">
        <v>762</v>
      </c>
      <c r="D39" s="118" t="s">
        <v>826</v>
      </c>
      <c r="E39" s="118" t="s">
        <v>3685</v>
      </c>
      <c r="F39" s="120">
        <v>0</v>
      </c>
      <c r="G39" s="119"/>
      <c r="H39" s="119"/>
      <c r="I39" s="120" t="s">
        <v>5820</v>
      </c>
      <c r="J39" s="120">
        <v>1000</v>
      </c>
      <c r="K39" s="257">
        <v>29562</v>
      </c>
      <c r="L39" s="120">
        <v>8.1000000000000003E-2</v>
      </c>
      <c r="M39" s="121" t="s">
        <v>5676</v>
      </c>
      <c r="N39" s="120">
        <v>1</v>
      </c>
      <c r="O39" s="119">
        <v>104.2</v>
      </c>
      <c r="P39" s="119">
        <v>27.1</v>
      </c>
      <c r="Q39" s="119">
        <v>2.7</v>
      </c>
      <c r="R39" s="120" t="s">
        <v>5658</v>
      </c>
      <c r="S39" s="120">
        <v>7.6999999999999999E-2</v>
      </c>
      <c r="T39" s="120"/>
      <c r="U39" s="120"/>
      <c r="V39" s="172">
        <v>56</v>
      </c>
      <c r="W39" s="172"/>
      <c r="X39" s="172">
        <v>56</v>
      </c>
      <c r="Y39" s="172"/>
      <c r="Z39" s="172"/>
      <c r="AA39" s="123"/>
      <c r="AB39" s="123"/>
      <c r="AC39" s="123"/>
      <c r="AD39" s="123"/>
      <c r="AE39" s="123"/>
      <c r="AF39" s="123"/>
      <c r="AG39" s="214"/>
      <c r="AH39" s="229" t="str">
        <f t="shared" si="0"/>
        <v>a1</v>
      </c>
      <c r="AI39" s="199"/>
      <c r="AJ39" s="199"/>
      <c r="AK39" s="199"/>
      <c r="AL39" s="199"/>
      <c r="AM39" s="199"/>
      <c r="AN39" s="173"/>
      <c r="AO39" s="173"/>
      <c r="AP39" s="173"/>
      <c r="AQ39" s="173"/>
      <c r="AR39" s="173"/>
      <c r="AS39" s="173"/>
      <c r="AT39" s="173"/>
      <c r="AU39" s="173"/>
      <c r="AV39" s="173"/>
      <c r="AW39" s="173"/>
      <c r="AX39" s="173"/>
      <c r="AY39" s="173"/>
      <c r="AZ39" s="211">
        <f t="shared" ref="AZ39:AZ46" si="10">SUBTOTAL(9,AN39:AS39)</f>
        <v>0</v>
      </c>
      <c r="BA39" s="211">
        <f t="shared" ref="BA39:BA46" si="11">SUBTOTAL(9,AT39:AY39)</f>
        <v>0</v>
      </c>
      <c r="BB39" s="205">
        <f t="shared" si="3"/>
        <v>0</v>
      </c>
      <c r="BC39" s="205">
        <f t="shared" si="4"/>
        <v>0</v>
      </c>
      <c r="BD39" s="205">
        <f t="shared" si="5"/>
        <v>0</v>
      </c>
      <c r="BE39" s="205">
        <f t="shared" si="6"/>
        <v>0</v>
      </c>
      <c r="BF39" s="175"/>
      <c r="BG39" s="175"/>
      <c r="BH39" s="175"/>
      <c r="BI39" s="175"/>
      <c r="BJ39" s="175"/>
      <c r="BK39" s="175"/>
      <c r="BL39" s="175"/>
      <c r="BM39" s="175"/>
      <c r="BN39" s="175"/>
      <c r="BO39" s="175"/>
      <c r="BP39" s="200">
        <f t="shared" si="7"/>
        <v>0</v>
      </c>
    </row>
    <row r="40" spans="1:68" s="201" customFormat="1" x14ac:dyDescent="0.15">
      <c r="A40" s="117">
        <v>1943002001</v>
      </c>
      <c r="B40" s="118" t="s">
        <v>1482</v>
      </c>
      <c r="C40" s="118" t="s">
        <v>1447</v>
      </c>
      <c r="D40" s="118" t="s">
        <v>1483</v>
      </c>
      <c r="E40" s="118" t="s">
        <v>4139</v>
      </c>
      <c r="F40" s="120">
        <v>14</v>
      </c>
      <c r="G40" s="119"/>
      <c r="H40" s="119"/>
      <c r="I40" s="120" t="s">
        <v>5820</v>
      </c>
      <c r="J40" s="120">
        <v>500</v>
      </c>
      <c r="K40" s="257">
        <v>31668</v>
      </c>
      <c r="L40" s="120">
        <v>0.17399999999999999</v>
      </c>
      <c r="M40" s="121" t="s">
        <v>5676</v>
      </c>
      <c r="N40" s="120">
        <v>1</v>
      </c>
      <c r="O40" s="119">
        <v>168</v>
      </c>
      <c r="P40" s="119">
        <v>31.5</v>
      </c>
      <c r="Q40" s="119">
        <v>3.76</v>
      </c>
      <c r="R40" s="120" t="s">
        <v>5658</v>
      </c>
      <c r="S40" s="120">
        <v>0.1</v>
      </c>
      <c r="T40" s="120"/>
      <c r="U40" s="120"/>
      <c r="V40" s="172">
        <v>67</v>
      </c>
      <c r="W40" s="172">
        <v>16.8</v>
      </c>
      <c r="X40" s="172">
        <v>43.6</v>
      </c>
      <c r="Y40" s="172">
        <v>6.6</v>
      </c>
      <c r="Z40" s="172"/>
      <c r="AA40" s="123"/>
      <c r="AB40" s="123"/>
      <c r="AC40" s="123"/>
      <c r="AD40" s="123"/>
      <c r="AE40" s="123"/>
      <c r="AF40" s="123"/>
      <c r="AG40" s="214"/>
      <c r="AH40" s="229" t="str">
        <f t="shared" si="0"/>
        <v>a1</v>
      </c>
      <c r="AI40" s="199"/>
      <c r="AJ40" s="199"/>
      <c r="AK40" s="199"/>
      <c r="AL40" s="199"/>
      <c r="AM40" s="199"/>
      <c r="AN40" s="173"/>
      <c r="AO40" s="173"/>
      <c r="AP40" s="173"/>
      <c r="AQ40" s="173"/>
      <c r="AR40" s="173"/>
      <c r="AS40" s="173">
        <v>2</v>
      </c>
      <c r="AT40" s="173">
        <v>1</v>
      </c>
      <c r="AU40" s="173">
        <v>1</v>
      </c>
      <c r="AV40" s="173" t="s">
        <v>3186</v>
      </c>
      <c r="AW40" s="173" t="s">
        <v>3186</v>
      </c>
      <c r="AX40" s="173" t="s">
        <v>3186</v>
      </c>
      <c r="AY40" s="173">
        <v>1</v>
      </c>
      <c r="AZ40" s="211">
        <f t="shared" si="10"/>
        <v>2</v>
      </c>
      <c r="BA40" s="211">
        <f t="shared" si="11"/>
        <v>3</v>
      </c>
      <c r="BB40" s="205">
        <f t="shared" si="3"/>
        <v>4987</v>
      </c>
      <c r="BC40" s="205">
        <f t="shared" si="4"/>
        <v>4987</v>
      </c>
      <c r="BD40" s="205">
        <f t="shared" si="5"/>
        <v>0</v>
      </c>
      <c r="BE40" s="205">
        <f t="shared" si="6"/>
        <v>0</v>
      </c>
      <c r="BF40" s="175">
        <v>4987</v>
      </c>
      <c r="BG40" s="175"/>
      <c r="BH40" s="175">
        <v>1400</v>
      </c>
      <c r="BI40" s="175"/>
      <c r="BJ40" s="175"/>
      <c r="BK40" s="175">
        <v>307</v>
      </c>
      <c r="BL40" s="175">
        <v>3027</v>
      </c>
      <c r="BM40" s="175"/>
      <c r="BN40" s="175"/>
      <c r="BO40" s="175">
        <v>253</v>
      </c>
      <c r="BP40" s="200">
        <f t="shared" si="7"/>
        <v>1653</v>
      </c>
    </row>
    <row r="41" spans="1:68" s="201" customFormat="1" x14ac:dyDescent="0.15">
      <c r="A41" s="117">
        <v>2844202001</v>
      </c>
      <c r="B41" s="118" t="s">
        <v>679</v>
      </c>
      <c r="C41" s="118" t="s">
        <v>2099</v>
      </c>
      <c r="D41" s="118" t="s">
        <v>2230</v>
      </c>
      <c r="E41" s="118" t="s">
        <v>4699</v>
      </c>
      <c r="F41" s="120">
        <v>2</v>
      </c>
      <c r="G41" s="119">
        <v>33529</v>
      </c>
      <c r="H41" s="119"/>
      <c r="I41" s="120" t="s">
        <v>5820</v>
      </c>
      <c r="J41" s="120">
        <v>1425</v>
      </c>
      <c r="K41" s="257">
        <v>33529</v>
      </c>
      <c r="L41" s="120">
        <v>6.4000000000000001E-2</v>
      </c>
      <c r="M41" s="121" t="s">
        <v>5676</v>
      </c>
      <c r="N41" s="120">
        <v>1</v>
      </c>
      <c r="O41" s="119">
        <v>137</v>
      </c>
      <c r="P41" s="119">
        <v>34.299999999999997</v>
      </c>
      <c r="Q41" s="119">
        <v>3.3</v>
      </c>
      <c r="R41" s="120" t="s">
        <v>5658</v>
      </c>
      <c r="S41" s="120">
        <v>0.03</v>
      </c>
      <c r="T41" s="120"/>
      <c r="U41" s="120"/>
      <c r="V41" s="172">
        <v>57.8</v>
      </c>
      <c r="W41" s="172">
        <v>4</v>
      </c>
      <c r="X41" s="172">
        <v>23</v>
      </c>
      <c r="Y41" s="172">
        <v>1</v>
      </c>
      <c r="Z41" s="172">
        <v>29.8</v>
      </c>
      <c r="AA41" s="123"/>
      <c r="AB41" s="123"/>
      <c r="AC41" s="123"/>
      <c r="AD41" s="123"/>
      <c r="AE41" s="123"/>
      <c r="AF41" s="123"/>
      <c r="AG41" s="214"/>
      <c r="AH41" s="229" t="str">
        <f t="shared" ref="AH41:AH72" si="12">IF(N41=1,IF(AG41&gt;0,"a4",IF(AC41&gt;0,"a3",IF(AA41&gt;0,"a2","a1"))),IF(AG41&gt;0,"b4",IF(AC41&gt;0,"b3",IF(AA41&gt;0,"b2","b1"))))</f>
        <v>a1</v>
      </c>
      <c r="AI41" s="199"/>
      <c r="AJ41" s="199"/>
      <c r="AK41" s="199"/>
      <c r="AL41" s="199"/>
      <c r="AM41" s="199"/>
      <c r="AN41" s="173" t="s">
        <v>3186</v>
      </c>
      <c r="AO41" s="173" t="s">
        <v>3186</v>
      </c>
      <c r="AP41" s="173" t="s">
        <v>3186</v>
      </c>
      <c r="AQ41" s="173" t="s">
        <v>3186</v>
      </c>
      <c r="AR41" s="173" t="s">
        <v>3186</v>
      </c>
      <c r="AS41" s="173">
        <v>1</v>
      </c>
      <c r="AT41" s="173">
        <v>1.5</v>
      </c>
      <c r="AU41" s="173">
        <v>0.5</v>
      </c>
      <c r="AV41" s="173">
        <v>1.5</v>
      </c>
      <c r="AW41" s="173">
        <v>0.5</v>
      </c>
      <c r="AX41" s="173">
        <v>1</v>
      </c>
      <c r="AY41" s="173"/>
      <c r="AZ41" s="211">
        <f t="shared" si="10"/>
        <v>1</v>
      </c>
      <c r="BA41" s="211">
        <f t="shared" si="11"/>
        <v>5</v>
      </c>
      <c r="BB41" s="205">
        <f t="shared" ref="BB41:BB72" si="13">SUM(BG41:BO41)</f>
        <v>11058</v>
      </c>
      <c r="BC41" s="205">
        <f t="shared" ref="BC41:BC72" si="14">BG41+BH41+BK41+BL41+BM41+BN41+BO41</f>
        <v>11058</v>
      </c>
      <c r="BD41" s="205">
        <f t="shared" ref="BD41:BD72" si="15">BB41-BF41</f>
        <v>0</v>
      </c>
      <c r="BE41" s="205">
        <f t="shared" ref="BE41:BE72" si="16">BC41-BF41</f>
        <v>0</v>
      </c>
      <c r="BF41" s="175">
        <v>11058</v>
      </c>
      <c r="BG41" s="175"/>
      <c r="BH41" s="175">
        <v>8868</v>
      </c>
      <c r="BI41" s="175"/>
      <c r="BJ41" s="175"/>
      <c r="BK41" s="175"/>
      <c r="BL41" s="175"/>
      <c r="BM41" s="175">
        <v>1334</v>
      </c>
      <c r="BN41" s="175">
        <v>638</v>
      </c>
      <c r="BO41" s="175">
        <v>218</v>
      </c>
      <c r="BP41" s="200">
        <f t="shared" ref="BP41:BP72" si="17">BH41+BO41</f>
        <v>9086</v>
      </c>
    </row>
    <row r="42" spans="1:68" s="201" customFormat="1" x14ac:dyDescent="0.15">
      <c r="A42" s="117">
        <v>220502002</v>
      </c>
      <c r="B42" s="118" t="s">
        <v>362</v>
      </c>
      <c r="C42" s="118" t="s">
        <v>345</v>
      </c>
      <c r="D42" s="118" t="s">
        <v>361</v>
      </c>
      <c r="E42" s="118" t="s">
        <v>3396</v>
      </c>
      <c r="F42" s="120">
        <v>10</v>
      </c>
      <c r="G42" s="119"/>
      <c r="H42" s="119"/>
      <c r="I42" s="120" t="s">
        <v>5820</v>
      </c>
      <c r="J42" s="120">
        <v>700</v>
      </c>
      <c r="K42" s="257">
        <v>38592</v>
      </c>
      <c r="L42" s="120">
        <v>0.151</v>
      </c>
      <c r="M42" s="121" t="s">
        <v>5657</v>
      </c>
      <c r="N42" s="120">
        <v>1</v>
      </c>
      <c r="O42" s="119">
        <v>155</v>
      </c>
      <c r="P42" s="119"/>
      <c r="Q42" s="119"/>
      <c r="R42" s="120" t="s">
        <v>5658</v>
      </c>
      <c r="S42" s="120">
        <v>0.125</v>
      </c>
      <c r="T42" s="120"/>
      <c r="U42" s="120"/>
      <c r="V42" s="172">
        <v>69.661299999999997</v>
      </c>
      <c r="W42" s="172"/>
      <c r="X42" s="172">
        <v>67.894999999999996</v>
      </c>
      <c r="Y42" s="172"/>
      <c r="Z42" s="172">
        <v>1.7663</v>
      </c>
      <c r="AA42" s="123"/>
      <c r="AB42" s="123"/>
      <c r="AC42" s="123"/>
      <c r="AD42" s="123"/>
      <c r="AE42" s="123"/>
      <c r="AF42" s="123"/>
      <c r="AG42" s="214"/>
      <c r="AH42" s="229" t="str">
        <f t="shared" si="12"/>
        <v>a1</v>
      </c>
      <c r="AI42" s="199" t="s">
        <v>5402</v>
      </c>
      <c r="AJ42" s="199" t="s">
        <v>5402</v>
      </c>
      <c r="AK42" s="199"/>
      <c r="AL42" s="199" t="s">
        <v>5402</v>
      </c>
      <c r="AM42" s="199" t="s">
        <v>5402</v>
      </c>
      <c r="AN42" s="173">
        <v>4</v>
      </c>
      <c r="AO42" s="173"/>
      <c r="AP42" s="173"/>
      <c r="AQ42" s="173"/>
      <c r="AR42" s="173"/>
      <c r="AS42" s="173">
        <v>1</v>
      </c>
      <c r="AT42" s="173">
        <v>2</v>
      </c>
      <c r="AU42" s="173">
        <v>2</v>
      </c>
      <c r="AV42" s="173">
        <v>2</v>
      </c>
      <c r="AW42" s="173">
        <v>2</v>
      </c>
      <c r="AX42" s="173">
        <v>2</v>
      </c>
      <c r="AY42" s="173">
        <v>1</v>
      </c>
      <c r="AZ42" s="211">
        <f t="shared" si="10"/>
        <v>5</v>
      </c>
      <c r="BA42" s="211">
        <f t="shared" si="11"/>
        <v>11</v>
      </c>
      <c r="BB42" s="205">
        <f t="shared" si="13"/>
        <v>7898</v>
      </c>
      <c r="BC42" s="205">
        <f t="shared" si="14"/>
        <v>7898</v>
      </c>
      <c r="BD42" s="205">
        <f t="shared" si="15"/>
        <v>0</v>
      </c>
      <c r="BE42" s="205">
        <f t="shared" si="16"/>
        <v>0</v>
      </c>
      <c r="BF42" s="175">
        <v>7898</v>
      </c>
      <c r="BG42" s="175"/>
      <c r="BH42" s="175">
        <v>7320</v>
      </c>
      <c r="BI42" s="175"/>
      <c r="BJ42" s="175"/>
      <c r="BK42" s="175"/>
      <c r="BL42" s="175">
        <v>570</v>
      </c>
      <c r="BM42" s="175"/>
      <c r="BN42" s="175"/>
      <c r="BO42" s="175">
        <v>8</v>
      </c>
      <c r="BP42" s="200">
        <f t="shared" si="17"/>
        <v>7328</v>
      </c>
    </row>
    <row r="43" spans="1:68" s="201" customFormat="1" x14ac:dyDescent="0.15">
      <c r="A43" s="117">
        <v>3252602001</v>
      </c>
      <c r="B43" s="118" t="s">
        <v>676</v>
      </c>
      <c r="C43" s="118" t="s">
        <v>2373</v>
      </c>
      <c r="D43" s="118" t="s">
        <v>2421</v>
      </c>
      <c r="E43" s="118" t="s">
        <v>4830</v>
      </c>
      <c r="F43" s="120">
        <v>6</v>
      </c>
      <c r="G43" s="119">
        <v>33</v>
      </c>
      <c r="H43" s="119"/>
      <c r="I43" s="120" t="s">
        <v>5820</v>
      </c>
      <c r="J43" s="120">
        <v>194</v>
      </c>
      <c r="K43" s="257">
        <v>38973</v>
      </c>
      <c r="L43" s="120">
        <v>0.55000000000000004</v>
      </c>
      <c r="M43" s="121" t="s">
        <v>5657</v>
      </c>
      <c r="N43" s="120">
        <v>1</v>
      </c>
      <c r="O43" s="119">
        <v>150</v>
      </c>
      <c r="P43" s="119"/>
      <c r="Q43" s="119"/>
      <c r="R43" s="120"/>
      <c r="S43" s="120"/>
      <c r="T43" s="120"/>
      <c r="U43" s="120" t="s">
        <v>5689</v>
      </c>
      <c r="V43" s="172">
        <v>46</v>
      </c>
      <c r="W43" s="172"/>
      <c r="X43" s="172">
        <v>46</v>
      </c>
      <c r="Y43" s="172"/>
      <c r="Z43" s="172"/>
      <c r="AA43" s="123"/>
      <c r="AB43" s="123"/>
      <c r="AC43" s="123"/>
      <c r="AD43" s="123"/>
      <c r="AE43" s="123"/>
      <c r="AF43" s="123"/>
      <c r="AG43" s="214"/>
      <c r="AH43" s="229" t="str">
        <f t="shared" si="12"/>
        <v>a1</v>
      </c>
      <c r="AI43" s="199"/>
      <c r="AJ43" s="199"/>
      <c r="AK43" s="199"/>
      <c r="AL43" s="199"/>
      <c r="AM43" s="199"/>
      <c r="AN43" s="173">
        <v>1</v>
      </c>
      <c r="AO43" s="173"/>
      <c r="AP43" s="173"/>
      <c r="AQ43" s="173"/>
      <c r="AR43" s="173"/>
      <c r="AS43" s="173">
        <v>1</v>
      </c>
      <c r="AT43" s="173"/>
      <c r="AU43" s="173"/>
      <c r="AV43" s="173"/>
      <c r="AW43" s="173"/>
      <c r="AX43" s="173"/>
      <c r="AY43" s="173"/>
      <c r="AZ43" s="211">
        <f t="shared" si="10"/>
        <v>2</v>
      </c>
      <c r="BA43" s="211">
        <f t="shared" si="11"/>
        <v>0</v>
      </c>
      <c r="BB43" s="205">
        <f t="shared" si="13"/>
        <v>6332</v>
      </c>
      <c r="BC43" s="205">
        <f t="shared" si="14"/>
        <v>6332</v>
      </c>
      <c r="BD43" s="205">
        <f t="shared" si="15"/>
        <v>0</v>
      </c>
      <c r="BE43" s="205">
        <f t="shared" si="16"/>
        <v>0</v>
      </c>
      <c r="BF43" s="175">
        <v>6332</v>
      </c>
      <c r="BG43" s="175"/>
      <c r="BH43" s="175">
        <v>4010</v>
      </c>
      <c r="BI43" s="175"/>
      <c r="BJ43" s="175"/>
      <c r="BK43" s="175">
        <v>460</v>
      </c>
      <c r="BL43" s="175"/>
      <c r="BM43" s="175"/>
      <c r="BN43" s="175"/>
      <c r="BO43" s="175">
        <v>1862</v>
      </c>
      <c r="BP43" s="200">
        <f t="shared" si="17"/>
        <v>5872</v>
      </c>
    </row>
    <row r="44" spans="1:68" s="201" customFormat="1" x14ac:dyDescent="0.15">
      <c r="A44" s="117">
        <v>460602002</v>
      </c>
      <c r="B44" s="118" t="s">
        <v>543</v>
      </c>
      <c r="C44" s="118" t="s">
        <v>485</v>
      </c>
      <c r="D44" s="118" t="s">
        <v>544</v>
      </c>
      <c r="E44" s="118" t="s">
        <v>3508</v>
      </c>
      <c r="F44" s="120">
        <v>11</v>
      </c>
      <c r="G44" s="119"/>
      <c r="H44" s="119"/>
      <c r="I44" s="120" t="s">
        <v>5820</v>
      </c>
      <c r="J44" s="120">
        <v>365</v>
      </c>
      <c r="K44" s="257">
        <v>40829</v>
      </c>
      <c r="L44" s="120">
        <v>0.30599999999999999</v>
      </c>
      <c r="M44" s="121" t="s">
        <v>5664</v>
      </c>
      <c r="N44" s="120">
        <v>1</v>
      </c>
      <c r="O44" s="119">
        <v>300</v>
      </c>
      <c r="P44" s="119">
        <v>45.7</v>
      </c>
      <c r="Q44" s="119">
        <v>5.7</v>
      </c>
      <c r="R44" s="120" t="s">
        <v>5658</v>
      </c>
      <c r="S44" s="120">
        <v>0.109</v>
      </c>
      <c r="T44" s="120"/>
      <c r="U44" s="120"/>
      <c r="V44" s="172">
        <v>77.3</v>
      </c>
      <c r="W44" s="172"/>
      <c r="X44" s="172">
        <v>77.3</v>
      </c>
      <c r="Y44" s="172"/>
      <c r="Z44" s="172"/>
      <c r="AA44" s="123"/>
      <c r="AB44" s="123"/>
      <c r="AC44" s="123"/>
      <c r="AD44" s="123"/>
      <c r="AE44" s="123"/>
      <c r="AF44" s="123"/>
      <c r="AG44" s="214"/>
      <c r="AH44" s="229" t="str">
        <f t="shared" si="12"/>
        <v>a1</v>
      </c>
      <c r="AI44" s="199"/>
      <c r="AJ44" s="199"/>
      <c r="AK44" s="199"/>
      <c r="AL44" s="199"/>
      <c r="AM44" s="199"/>
      <c r="AN44" s="173" t="s">
        <v>3186</v>
      </c>
      <c r="AO44" s="173" t="s">
        <v>3186</v>
      </c>
      <c r="AP44" s="173" t="s">
        <v>3186</v>
      </c>
      <c r="AQ44" s="173" t="s">
        <v>3186</v>
      </c>
      <c r="AR44" s="173" t="s">
        <v>3186</v>
      </c>
      <c r="AS44" s="173" t="s">
        <v>3186</v>
      </c>
      <c r="AT44" s="173">
        <v>1</v>
      </c>
      <c r="AU44" s="173" t="s">
        <v>3186</v>
      </c>
      <c r="AV44" s="173" t="s">
        <v>3186</v>
      </c>
      <c r="AW44" s="173" t="s">
        <v>3186</v>
      </c>
      <c r="AX44" s="173" t="s">
        <v>3186</v>
      </c>
      <c r="AY44" s="173" t="s">
        <v>3186</v>
      </c>
      <c r="AZ44" s="211">
        <f t="shared" si="10"/>
        <v>0</v>
      </c>
      <c r="BA44" s="211">
        <f t="shared" si="11"/>
        <v>1</v>
      </c>
      <c r="BB44" s="205">
        <f t="shared" si="13"/>
        <v>11613</v>
      </c>
      <c r="BC44" s="205">
        <f t="shared" si="14"/>
        <v>11613</v>
      </c>
      <c r="BD44" s="205">
        <f t="shared" si="15"/>
        <v>0</v>
      </c>
      <c r="BE44" s="205">
        <f t="shared" si="16"/>
        <v>0</v>
      </c>
      <c r="BF44" s="175">
        <v>11613</v>
      </c>
      <c r="BG44" s="175"/>
      <c r="BH44" s="175">
        <v>2730</v>
      </c>
      <c r="BI44" s="175"/>
      <c r="BJ44" s="175"/>
      <c r="BK44" s="175">
        <v>2749</v>
      </c>
      <c r="BL44" s="175">
        <v>1902</v>
      </c>
      <c r="BM44" s="175">
        <v>2135</v>
      </c>
      <c r="BN44" s="175"/>
      <c r="BO44" s="175">
        <v>2097</v>
      </c>
      <c r="BP44" s="200">
        <f t="shared" si="17"/>
        <v>4827</v>
      </c>
    </row>
    <row r="45" spans="1:68" s="201" customFormat="1" x14ac:dyDescent="0.15">
      <c r="A45" s="117">
        <v>146302002</v>
      </c>
      <c r="B45" s="118" t="s">
        <v>191</v>
      </c>
      <c r="C45" s="118" t="s">
        <v>11</v>
      </c>
      <c r="D45" s="118" t="s">
        <v>190</v>
      </c>
      <c r="E45" s="118" t="s">
        <v>3297</v>
      </c>
      <c r="F45" s="120">
        <v>16</v>
      </c>
      <c r="G45" s="119"/>
      <c r="H45" s="119"/>
      <c r="I45" s="120" t="s">
        <v>5820</v>
      </c>
      <c r="J45" s="120">
        <v>460</v>
      </c>
      <c r="K45" s="257">
        <v>42056</v>
      </c>
      <c r="L45" s="120">
        <v>0.25</v>
      </c>
      <c r="M45" s="121" t="s">
        <v>5667</v>
      </c>
      <c r="N45" s="120">
        <v>1</v>
      </c>
      <c r="O45" s="119">
        <v>135.9</v>
      </c>
      <c r="P45" s="119"/>
      <c r="Q45" s="119"/>
      <c r="R45" s="120" t="s">
        <v>5663</v>
      </c>
      <c r="S45" s="120">
        <v>0.2</v>
      </c>
      <c r="T45" s="120"/>
      <c r="U45" s="120" t="s">
        <v>3186</v>
      </c>
      <c r="V45" s="172">
        <v>68.5</v>
      </c>
      <c r="W45" s="172">
        <v>41.5</v>
      </c>
      <c r="X45" s="172">
        <v>27</v>
      </c>
      <c r="Y45" s="172"/>
      <c r="Z45" s="172"/>
      <c r="AA45" s="123"/>
      <c r="AB45" s="123"/>
      <c r="AC45" s="123"/>
      <c r="AD45" s="123"/>
      <c r="AE45" s="123"/>
      <c r="AF45" s="123"/>
      <c r="AG45" s="214"/>
      <c r="AH45" s="229" t="str">
        <f t="shared" si="12"/>
        <v>a1</v>
      </c>
      <c r="AI45" s="199"/>
      <c r="AJ45" s="199"/>
      <c r="AK45" s="199"/>
      <c r="AL45" s="199"/>
      <c r="AM45" s="199"/>
      <c r="AN45" s="173">
        <v>1</v>
      </c>
      <c r="AO45" s="173" t="s">
        <v>3186</v>
      </c>
      <c r="AP45" s="173" t="s">
        <v>3186</v>
      </c>
      <c r="AQ45" s="173" t="s">
        <v>3186</v>
      </c>
      <c r="AR45" s="173" t="s">
        <v>3186</v>
      </c>
      <c r="AS45" s="173">
        <v>2</v>
      </c>
      <c r="AT45" s="173">
        <v>0.5</v>
      </c>
      <c r="AU45" s="173">
        <v>0.5</v>
      </c>
      <c r="AV45" s="173"/>
      <c r="AW45" s="173"/>
      <c r="AX45" s="173" t="s">
        <v>3186</v>
      </c>
      <c r="AY45" s="173"/>
      <c r="AZ45" s="211">
        <f t="shared" si="10"/>
        <v>3</v>
      </c>
      <c r="BA45" s="211">
        <f t="shared" si="11"/>
        <v>1</v>
      </c>
      <c r="BB45" s="205">
        <f t="shared" si="13"/>
        <v>11486</v>
      </c>
      <c r="BC45" s="205">
        <f t="shared" si="14"/>
        <v>11486</v>
      </c>
      <c r="BD45" s="205">
        <f t="shared" si="15"/>
        <v>0</v>
      </c>
      <c r="BE45" s="205">
        <f t="shared" si="16"/>
        <v>0</v>
      </c>
      <c r="BF45" s="175">
        <v>11486</v>
      </c>
      <c r="BG45" s="175"/>
      <c r="BH45" s="175">
        <v>6384</v>
      </c>
      <c r="BI45" s="175"/>
      <c r="BJ45" s="175"/>
      <c r="BK45" s="175">
        <v>1980</v>
      </c>
      <c r="BL45" s="175">
        <v>685</v>
      </c>
      <c r="BM45" s="175">
        <v>1359</v>
      </c>
      <c r="BN45" s="175">
        <v>260</v>
      </c>
      <c r="BO45" s="175">
        <v>818</v>
      </c>
      <c r="BP45" s="200">
        <f t="shared" si="17"/>
        <v>7202</v>
      </c>
    </row>
    <row r="46" spans="1:68" s="201" customFormat="1" x14ac:dyDescent="0.15">
      <c r="A46" s="117">
        <v>740202002</v>
      </c>
      <c r="B46" s="118" t="s">
        <v>708</v>
      </c>
      <c r="C46" s="118" t="s">
        <v>660</v>
      </c>
      <c r="D46" s="118" t="s">
        <v>707</v>
      </c>
      <c r="E46" s="118" t="s">
        <v>3615</v>
      </c>
      <c r="F46" s="120">
        <v>11</v>
      </c>
      <c r="G46" s="119">
        <v>44145</v>
      </c>
      <c r="H46" s="119"/>
      <c r="I46" s="120"/>
      <c r="J46" s="120">
        <v>500</v>
      </c>
      <c r="K46" s="257">
        <v>44145</v>
      </c>
      <c r="L46" s="120">
        <v>0.24199999999999999</v>
      </c>
      <c r="M46" s="121" t="s">
        <v>5657</v>
      </c>
      <c r="N46" s="120">
        <v>1</v>
      </c>
      <c r="O46" s="119">
        <v>220</v>
      </c>
      <c r="P46" s="119"/>
      <c r="Q46" s="119"/>
      <c r="R46" s="120" t="s">
        <v>5658</v>
      </c>
      <c r="S46" s="120">
        <v>0.1</v>
      </c>
      <c r="T46" s="120"/>
      <c r="U46" s="120"/>
      <c r="V46" s="172">
        <v>62.5</v>
      </c>
      <c r="W46" s="172"/>
      <c r="X46" s="172">
        <v>62.5</v>
      </c>
      <c r="Y46" s="172"/>
      <c r="Z46" s="172"/>
      <c r="AA46" s="123"/>
      <c r="AB46" s="123"/>
      <c r="AC46" s="123"/>
      <c r="AD46" s="123"/>
      <c r="AE46" s="123"/>
      <c r="AF46" s="123"/>
      <c r="AG46" s="214"/>
      <c r="AH46" s="229" t="str">
        <f t="shared" si="12"/>
        <v>a1</v>
      </c>
      <c r="AI46" s="199"/>
      <c r="AJ46" s="199"/>
      <c r="AK46" s="199"/>
      <c r="AL46" s="199"/>
      <c r="AM46" s="199"/>
      <c r="AN46" s="173">
        <v>2</v>
      </c>
      <c r="AO46" s="173"/>
      <c r="AP46" s="173"/>
      <c r="AQ46" s="173"/>
      <c r="AR46" s="173"/>
      <c r="AS46" s="173">
        <v>1</v>
      </c>
      <c r="AT46" s="173">
        <v>1.2</v>
      </c>
      <c r="AU46" s="173">
        <v>1.2</v>
      </c>
      <c r="AV46" s="173">
        <v>1.2</v>
      </c>
      <c r="AW46" s="173">
        <v>1.2</v>
      </c>
      <c r="AX46" s="173">
        <v>1.2</v>
      </c>
      <c r="AY46" s="173">
        <v>1.2</v>
      </c>
      <c r="AZ46" s="211">
        <f t="shared" si="10"/>
        <v>3</v>
      </c>
      <c r="BA46" s="211">
        <f t="shared" si="11"/>
        <v>7.2</v>
      </c>
      <c r="BB46" s="205">
        <f t="shared" si="13"/>
        <v>8652</v>
      </c>
      <c r="BC46" s="205">
        <f t="shared" si="14"/>
        <v>8652</v>
      </c>
      <c r="BD46" s="205">
        <f t="shared" si="15"/>
        <v>0</v>
      </c>
      <c r="BE46" s="205">
        <f t="shared" si="16"/>
        <v>0</v>
      </c>
      <c r="BF46" s="175">
        <v>8652</v>
      </c>
      <c r="BG46" s="175"/>
      <c r="BH46" s="175">
        <v>5208</v>
      </c>
      <c r="BI46" s="175"/>
      <c r="BJ46" s="175"/>
      <c r="BK46" s="175">
        <v>1360</v>
      </c>
      <c r="BL46" s="175"/>
      <c r="BM46" s="175">
        <v>1572</v>
      </c>
      <c r="BN46" s="175">
        <v>512</v>
      </c>
      <c r="BO46" s="175"/>
      <c r="BP46" s="200">
        <f t="shared" si="17"/>
        <v>5208</v>
      </c>
    </row>
    <row r="47" spans="1:68" s="201" customFormat="1" x14ac:dyDescent="0.15">
      <c r="A47" s="117">
        <v>620302008</v>
      </c>
      <c r="B47" s="118" t="s">
        <v>620</v>
      </c>
      <c r="C47" s="118" t="s">
        <v>601</v>
      </c>
      <c r="D47" s="118" t="s">
        <v>613</v>
      </c>
      <c r="E47" s="118" t="s">
        <v>3561</v>
      </c>
      <c r="F47" s="120">
        <v>19</v>
      </c>
      <c r="G47" s="119">
        <v>51501</v>
      </c>
      <c r="H47" s="119"/>
      <c r="I47" s="120" t="s">
        <v>5820</v>
      </c>
      <c r="J47" s="120">
        <v>400</v>
      </c>
      <c r="K47" s="257">
        <v>51501</v>
      </c>
      <c r="L47" s="120">
        <v>0.35299999999999998</v>
      </c>
      <c r="M47" s="121" t="s">
        <v>5657</v>
      </c>
      <c r="N47" s="120">
        <v>1</v>
      </c>
      <c r="O47" s="119">
        <v>196.8</v>
      </c>
      <c r="P47" s="119">
        <v>37.200000000000003</v>
      </c>
      <c r="Q47" s="119">
        <v>4.5599999999999996</v>
      </c>
      <c r="R47" s="120" t="s">
        <v>5660</v>
      </c>
      <c r="S47" s="120">
        <v>0.1</v>
      </c>
      <c r="T47" s="120"/>
      <c r="U47" s="120"/>
      <c r="V47" s="172">
        <v>73.400000000000006</v>
      </c>
      <c r="W47" s="172"/>
      <c r="X47" s="172"/>
      <c r="Y47" s="172"/>
      <c r="Z47" s="172">
        <v>73.400000000000006</v>
      </c>
      <c r="AA47" s="123"/>
      <c r="AB47" s="123"/>
      <c r="AC47" s="123"/>
      <c r="AD47" s="123"/>
      <c r="AE47" s="123"/>
      <c r="AF47" s="123"/>
      <c r="AG47" s="214"/>
      <c r="AH47" s="229" t="str">
        <f t="shared" si="12"/>
        <v>a1</v>
      </c>
      <c r="AI47" s="199"/>
      <c r="AJ47" s="199"/>
      <c r="AK47" s="199"/>
      <c r="AL47" s="199"/>
      <c r="AM47" s="199"/>
      <c r="AN47" s="173"/>
      <c r="AO47" s="173"/>
      <c r="AP47" s="173"/>
      <c r="AQ47" s="173"/>
      <c r="AR47" s="173" t="s">
        <v>3186</v>
      </c>
      <c r="AS47" s="173"/>
      <c r="AT47" s="173"/>
      <c r="AU47" s="173"/>
      <c r="AV47" s="173"/>
      <c r="AW47" s="173"/>
      <c r="AX47" s="173"/>
      <c r="AY47" s="173"/>
      <c r="AZ47" s="211"/>
      <c r="BA47" s="211"/>
      <c r="BB47" s="205">
        <f t="shared" si="13"/>
        <v>9977</v>
      </c>
      <c r="BC47" s="205">
        <f t="shared" si="14"/>
        <v>8024</v>
      </c>
      <c r="BD47" s="205">
        <f t="shared" si="15"/>
        <v>2031</v>
      </c>
      <c r="BE47" s="205">
        <f t="shared" si="16"/>
        <v>78</v>
      </c>
      <c r="BF47" s="175">
        <v>7946</v>
      </c>
      <c r="BG47" s="175">
        <v>301</v>
      </c>
      <c r="BH47" s="175">
        <v>3251</v>
      </c>
      <c r="BI47" s="175">
        <v>1953</v>
      </c>
      <c r="BJ47" s="175"/>
      <c r="BK47" s="175">
        <v>447</v>
      </c>
      <c r="BL47" s="175">
        <v>2080</v>
      </c>
      <c r="BM47" s="175">
        <v>1079</v>
      </c>
      <c r="BN47" s="175">
        <v>243</v>
      </c>
      <c r="BO47" s="175">
        <v>623</v>
      </c>
      <c r="BP47" s="200">
        <f t="shared" si="17"/>
        <v>3874</v>
      </c>
    </row>
    <row r="48" spans="1:68" s="201" customFormat="1" x14ac:dyDescent="0.15">
      <c r="A48" s="117">
        <v>2120302011</v>
      </c>
      <c r="B48" s="118" t="s">
        <v>1673</v>
      </c>
      <c r="C48" s="118" t="s">
        <v>1650</v>
      </c>
      <c r="D48" s="118" t="s">
        <v>1663</v>
      </c>
      <c r="E48" s="118" t="s">
        <v>4269</v>
      </c>
      <c r="F48" s="120">
        <v>7</v>
      </c>
      <c r="G48" s="119">
        <v>51600</v>
      </c>
      <c r="H48" s="119"/>
      <c r="I48" s="120" t="s">
        <v>5820</v>
      </c>
      <c r="J48" s="120">
        <v>863</v>
      </c>
      <c r="K48" s="257">
        <v>51600</v>
      </c>
      <c r="L48" s="120">
        <v>0.16400000000000001</v>
      </c>
      <c r="M48" s="121" t="s">
        <v>5664</v>
      </c>
      <c r="N48" s="120">
        <v>1</v>
      </c>
      <c r="O48" s="119"/>
      <c r="P48" s="119"/>
      <c r="Q48" s="119"/>
      <c r="R48" s="120" t="s">
        <v>5658</v>
      </c>
      <c r="S48" s="120">
        <v>7.1499999999999994E-2</v>
      </c>
      <c r="T48" s="120"/>
      <c r="U48" s="120"/>
      <c r="V48" s="172">
        <v>108.50700000000001</v>
      </c>
      <c r="W48" s="172"/>
      <c r="X48" s="172">
        <v>108.50700000000001</v>
      </c>
      <c r="Y48" s="172"/>
      <c r="Z48" s="172"/>
      <c r="AA48" s="123"/>
      <c r="AB48" s="123"/>
      <c r="AC48" s="123"/>
      <c r="AD48" s="123"/>
      <c r="AE48" s="123"/>
      <c r="AF48" s="123"/>
      <c r="AG48" s="214"/>
      <c r="AH48" s="229" t="str">
        <f t="shared" si="12"/>
        <v>a1</v>
      </c>
      <c r="AI48" s="199"/>
      <c r="AJ48" s="199"/>
      <c r="AK48" s="199"/>
      <c r="AL48" s="199"/>
      <c r="AM48" s="199"/>
      <c r="AN48" s="173"/>
      <c r="AO48" s="173"/>
      <c r="AP48" s="173"/>
      <c r="AQ48" s="173"/>
      <c r="AR48" s="173"/>
      <c r="AS48" s="173"/>
      <c r="AT48" s="173"/>
      <c r="AU48" s="173"/>
      <c r="AV48" s="173"/>
      <c r="AW48" s="173"/>
      <c r="AX48" s="173"/>
      <c r="AY48" s="173"/>
      <c r="AZ48" s="211">
        <f>SUBTOTAL(9,AN48:AS48)</f>
        <v>0</v>
      </c>
      <c r="BA48" s="211">
        <f>SUBTOTAL(9,AT48:AY48)</f>
        <v>0</v>
      </c>
      <c r="BB48" s="205">
        <f t="shared" si="13"/>
        <v>0</v>
      </c>
      <c r="BC48" s="205">
        <f t="shared" si="14"/>
        <v>0</v>
      </c>
      <c r="BD48" s="205">
        <f t="shared" si="15"/>
        <v>0</v>
      </c>
      <c r="BE48" s="205">
        <f t="shared" si="16"/>
        <v>0</v>
      </c>
      <c r="BF48" s="175"/>
      <c r="BG48" s="175"/>
      <c r="BH48" s="175"/>
      <c r="BI48" s="175"/>
      <c r="BJ48" s="175"/>
      <c r="BK48" s="175"/>
      <c r="BL48" s="175"/>
      <c r="BM48" s="175"/>
      <c r="BN48" s="175"/>
      <c r="BO48" s="175"/>
      <c r="BP48" s="200">
        <f t="shared" si="17"/>
        <v>0</v>
      </c>
    </row>
    <row r="49" spans="1:68" s="201" customFormat="1" x14ac:dyDescent="0.15">
      <c r="A49" s="117">
        <v>230702001</v>
      </c>
      <c r="B49" s="118" t="s">
        <v>382</v>
      </c>
      <c r="C49" s="118" t="s">
        <v>345</v>
      </c>
      <c r="D49" s="118" t="s">
        <v>381</v>
      </c>
      <c r="E49" s="118" t="s">
        <v>3409</v>
      </c>
      <c r="F49" s="120">
        <v>8</v>
      </c>
      <c r="G49" s="119"/>
      <c r="H49" s="119"/>
      <c r="I49" s="120" t="s">
        <v>5820</v>
      </c>
      <c r="J49" s="120">
        <v>1100</v>
      </c>
      <c r="K49" s="257">
        <v>52203</v>
      </c>
      <c r="L49" s="120">
        <v>0.13</v>
      </c>
      <c r="M49" s="121" t="s">
        <v>5657</v>
      </c>
      <c r="N49" s="120">
        <v>1</v>
      </c>
      <c r="O49" s="119">
        <v>118</v>
      </c>
      <c r="P49" s="119"/>
      <c r="Q49" s="119"/>
      <c r="R49" s="120"/>
      <c r="S49" s="120"/>
      <c r="T49" s="120"/>
      <c r="U49" s="120" t="s">
        <v>5669</v>
      </c>
      <c r="V49" s="172">
        <v>42.15</v>
      </c>
      <c r="W49" s="172"/>
      <c r="X49" s="172">
        <v>42</v>
      </c>
      <c r="Y49" s="172">
        <v>0.15</v>
      </c>
      <c r="Z49" s="172"/>
      <c r="AA49" s="123"/>
      <c r="AB49" s="123"/>
      <c r="AC49" s="123"/>
      <c r="AD49" s="123"/>
      <c r="AE49" s="123"/>
      <c r="AF49" s="123"/>
      <c r="AG49" s="214"/>
      <c r="AH49" s="229" t="str">
        <f t="shared" si="12"/>
        <v>a1</v>
      </c>
      <c r="AI49" s="199"/>
      <c r="AJ49" s="199"/>
      <c r="AK49" s="199"/>
      <c r="AL49" s="199"/>
      <c r="AM49" s="199"/>
      <c r="AN49" s="173">
        <v>1</v>
      </c>
      <c r="AO49" s="173" t="s">
        <v>3186</v>
      </c>
      <c r="AP49" s="173" t="s">
        <v>3186</v>
      </c>
      <c r="AQ49" s="173" t="s">
        <v>3186</v>
      </c>
      <c r="AR49" s="173" t="s">
        <v>3186</v>
      </c>
      <c r="AS49" s="173"/>
      <c r="AT49" s="173"/>
      <c r="AU49" s="173"/>
      <c r="AV49" s="173"/>
      <c r="AW49" s="173"/>
      <c r="AX49" s="173"/>
      <c r="AY49" s="173"/>
      <c r="AZ49" s="211">
        <f>SUBTOTAL(9,AN49:AS49)</f>
        <v>1</v>
      </c>
      <c r="BA49" s="211">
        <f>SUBTOTAL(9,AT49:AY49)</f>
        <v>0</v>
      </c>
      <c r="BB49" s="205">
        <f t="shared" si="13"/>
        <v>10306</v>
      </c>
      <c r="BC49" s="205">
        <f t="shared" si="14"/>
        <v>10306</v>
      </c>
      <c r="BD49" s="205">
        <f t="shared" si="15"/>
        <v>0</v>
      </c>
      <c r="BE49" s="205">
        <f t="shared" si="16"/>
        <v>0</v>
      </c>
      <c r="BF49" s="175">
        <v>10306</v>
      </c>
      <c r="BG49" s="175"/>
      <c r="BH49" s="175">
        <v>6079</v>
      </c>
      <c r="BI49" s="175"/>
      <c r="BJ49" s="175"/>
      <c r="BK49" s="175"/>
      <c r="BL49" s="175">
        <v>80</v>
      </c>
      <c r="BM49" s="175">
        <v>2811</v>
      </c>
      <c r="BN49" s="175">
        <v>580</v>
      </c>
      <c r="BO49" s="175">
        <v>756</v>
      </c>
      <c r="BP49" s="200">
        <f t="shared" si="17"/>
        <v>6835</v>
      </c>
    </row>
    <row r="50" spans="1:68" s="201" customFormat="1" x14ac:dyDescent="0.15">
      <c r="A50" s="117">
        <v>421302002</v>
      </c>
      <c r="B50" s="118" t="s">
        <v>518</v>
      </c>
      <c r="C50" s="118" t="s">
        <v>485</v>
      </c>
      <c r="D50" s="118" t="s">
        <v>517</v>
      </c>
      <c r="E50" s="118" t="s">
        <v>3492</v>
      </c>
      <c r="F50" s="120">
        <v>13</v>
      </c>
      <c r="G50" s="119">
        <v>53858</v>
      </c>
      <c r="H50" s="119"/>
      <c r="I50" s="120" t="s">
        <v>5820</v>
      </c>
      <c r="J50" s="120">
        <v>320</v>
      </c>
      <c r="K50" s="257">
        <v>53858</v>
      </c>
      <c r="L50" s="120">
        <v>0.46100000000000002</v>
      </c>
      <c r="M50" s="121" t="s">
        <v>5657</v>
      </c>
      <c r="N50" s="120">
        <v>1</v>
      </c>
      <c r="O50" s="119">
        <v>190</v>
      </c>
      <c r="P50" s="119"/>
      <c r="Q50" s="119"/>
      <c r="R50" s="120" t="s">
        <v>5658</v>
      </c>
      <c r="S50" s="120">
        <v>0.1</v>
      </c>
      <c r="T50" s="120"/>
      <c r="U50" s="120"/>
      <c r="V50" s="172">
        <v>78.3</v>
      </c>
      <c r="W50" s="172"/>
      <c r="X50" s="172"/>
      <c r="Y50" s="172"/>
      <c r="Z50" s="172">
        <v>78.3</v>
      </c>
      <c r="AA50" s="123"/>
      <c r="AB50" s="123"/>
      <c r="AC50" s="123"/>
      <c r="AD50" s="123"/>
      <c r="AE50" s="123"/>
      <c r="AF50" s="123"/>
      <c r="AG50" s="214"/>
      <c r="AH50" s="229" t="str">
        <f t="shared" si="12"/>
        <v>a1</v>
      </c>
      <c r="AI50" s="199" t="s">
        <v>5401</v>
      </c>
      <c r="AJ50" s="199"/>
      <c r="AK50" s="199" t="s">
        <v>5401</v>
      </c>
      <c r="AL50" s="199" t="s">
        <v>5401</v>
      </c>
      <c r="AM50" s="199" t="s">
        <v>5401</v>
      </c>
      <c r="AN50" s="173" t="s">
        <v>3186</v>
      </c>
      <c r="AO50" s="173" t="s">
        <v>3186</v>
      </c>
      <c r="AP50" s="173" t="s">
        <v>3186</v>
      </c>
      <c r="AQ50" s="173" t="s">
        <v>3186</v>
      </c>
      <c r="AR50" s="173" t="s">
        <v>3186</v>
      </c>
      <c r="AS50" s="173">
        <v>1</v>
      </c>
      <c r="AT50" s="173"/>
      <c r="AU50" s="173"/>
      <c r="AV50" s="173"/>
      <c r="AW50" s="173"/>
      <c r="AX50" s="173"/>
      <c r="AY50" s="173" t="s">
        <v>3186</v>
      </c>
      <c r="AZ50" s="211">
        <f>SUBTOTAL(9,AN50:AS50)</f>
        <v>1</v>
      </c>
      <c r="BA50" s="211">
        <f>SUBTOTAL(9,AT50:AY50)</f>
        <v>0</v>
      </c>
      <c r="BB50" s="205">
        <f t="shared" si="13"/>
        <v>32148</v>
      </c>
      <c r="BC50" s="205">
        <f t="shared" si="14"/>
        <v>32148</v>
      </c>
      <c r="BD50" s="205">
        <f t="shared" si="15"/>
        <v>0</v>
      </c>
      <c r="BE50" s="205">
        <f t="shared" si="16"/>
        <v>0</v>
      </c>
      <c r="BF50" s="175">
        <v>32148</v>
      </c>
      <c r="BG50" s="175"/>
      <c r="BH50" s="175">
        <v>16543</v>
      </c>
      <c r="BI50" s="175"/>
      <c r="BJ50" s="175"/>
      <c r="BK50" s="175">
        <v>580</v>
      </c>
      <c r="BL50" s="175">
        <v>6688</v>
      </c>
      <c r="BM50" s="175">
        <v>1296</v>
      </c>
      <c r="BN50" s="175">
        <v>809</v>
      </c>
      <c r="BO50" s="175">
        <v>6232</v>
      </c>
      <c r="BP50" s="200">
        <f t="shared" si="17"/>
        <v>22775</v>
      </c>
    </row>
    <row r="51" spans="1:68" s="201" customFormat="1" x14ac:dyDescent="0.15">
      <c r="A51" s="117">
        <v>754302002</v>
      </c>
      <c r="B51" s="118" t="s">
        <v>750</v>
      </c>
      <c r="C51" s="118" t="s">
        <v>660</v>
      </c>
      <c r="D51" s="118" t="s">
        <v>749</v>
      </c>
      <c r="E51" s="118" t="s">
        <v>3641</v>
      </c>
      <c r="F51" s="120">
        <v>2013</v>
      </c>
      <c r="G51" s="119"/>
      <c r="H51" s="119"/>
      <c r="I51" s="120" t="s">
        <v>5820</v>
      </c>
      <c r="J51" s="120">
        <v>420</v>
      </c>
      <c r="K51" s="258">
        <v>53913</v>
      </c>
      <c r="L51" s="120"/>
      <c r="M51" s="121" t="s">
        <v>3186</v>
      </c>
      <c r="N51" s="120">
        <v>1</v>
      </c>
      <c r="O51" s="119"/>
      <c r="P51" s="119"/>
      <c r="Q51" s="119"/>
      <c r="R51" s="120"/>
      <c r="S51" s="120"/>
      <c r="T51" s="120"/>
      <c r="U51" s="120"/>
      <c r="V51" s="172"/>
      <c r="W51" s="172"/>
      <c r="X51" s="172"/>
      <c r="Y51" s="172"/>
      <c r="Z51" s="172"/>
      <c r="AA51" s="123"/>
      <c r="AB51" s="123"/>
      <c r="AC51" s="123"/>
      <c r="AD51" s="123"/>
      <c r="AE51" s="123"/>
      <c r="AF51" s="123"/>
      <c r="AG51" s="214"/>
      <c r="AH51" s="229" t="str">
        <f t="shared" si="12"/>
        <v>a1</v>
      </c>
      <c r="AI51" s="199"/>
      <c r="AJ51" s="199"/>
      <c r="AK51" s="199"/>
      <c r="AL51" s="199"/>
      <c r="AM51" s="199"/>
      <c r="AN51" s="173" t="s">
        <v>3186</v>
      </c>
      <c r="AO51" s="173" t="s">
        <v>3186</v>
      </c>
      <c r="AP51" s="173" t="s">
        <v>3186</v>
      </c>
      <c r="AQ51" s="173" t="s">
        <v>3186</v>
      </c>
      <c r="AR51" s="173" t="s">
        <v>3186</v>
      </c>
      <c r="AS51" s="173" t="s">
        <v>3186</v>
      </c>
      <c r="AT51" s="173" t="s">
        <v>3186</v>
      </c>
      <c r="AU51" s="173" t="s">
        <v>3186</v>
      </c>
      <c r="AV51" s="173" t="s">
        <v>3186</v>
      </c>
      <c r="AW51" s="173" t="s">
        <v>3186</v>
      </c>
      <c r="AX51" s="173" t="s">
        <v>3186</v>
      </c>
      <c r="AY51" s="173" t="s">
        <v>3186</v>
      </c>
      <c r="AZ51" s="211">
        <f>SUBTOTAL(9,AN51:AS51)</f>
        <v>0</v>
      </c>
      <c r="BA51" s="211">
        <f>SUBTOTAL(9,AT51:AY51)</f>
        <v>0</v>
      </c>
      <c r="BB51" s="205">
        <f t="shared" si="13"/>
        <v>0</v>
      </c>
      <c r="BC51" s="205">
        <f t="shared" si="14"/>
        <v>0</v>
      </c>
      <c r="BD51" s="205">
        <f t="shared" si="15"/>
        <v>0</v>
      </c>
      <c r="BE51" s="205">
        <f t="shared" si="16"/>
        <v>0</v>
      </c>
      <c r="BF51" s="175"/>
      <c r="BG51" s="175"/>
      <c r="BH51" s="175"/>
      <c r="BI51" s="175"/>
      <c r="BJ51" s="175"/>
      <c r="BK51" s="175"/>
      <c r="BL51" s="175"/>
      <c r="BM51" s="175"/>
      <c r="BN51" s="175"/>
      <c r="BO51" s="175"/>
      <c r="BP51" s="200">
        <f t="shared" si="17"/>
        <v>0</v>
      </c>
    </row>
    <row r="52" spans="1:68" s="201" customFormat="1" x14ac:dyDescent="0.15">
      <c r="A52" s="117">
        <v>148302001</v>
      </c>
      <c r="B52" s="118" t="s">
        <v>205</v>
      </c>
      <c r="C52" s="118" t="s">
        <v>11</v>
      </c>
      <c r="D52" s="118" t="s">
        <v>206</v>
      </c>
      <c r="E52" s="118" t="s">
        <v>3305</v>
      </c>
      <c r="F52" s="120">
        <v>8</v>
      </c>
      <c r="G52" s="119">
        <v>81544</v>
      </c>
      <c r="H52" s="119"/>
      <c r="I52" s="120" t="s">
        <v>5820</v>
      </c>
      <c r="J52" s="120">
        <v>553</v>
      </c>
      <c r="K52" s="257">
        <v>55028</v>
      </c>
      <c r="L52" s="120">
        <v>0.27300000000000002</v>
      </c>
      <c r="M52" s="121" t="s">
        <v>5664</v>
      </c>
      <c r="N52" s="120">
        <v>1</v>
      </c>
      <c r="O52" s="119"/>
      <c r="P52" s="119"/>
      <c r="Q52" s="119"/>
      <c r="R52" s="120" t="s">
        <v>5658</v>
      </c>
      <c r="S52" s="120">
        <v>1</v>
      </c>
      <c r="T52" s="120"/>
      <c r="U52" s="120" t="s">
        <v>3186</v>
      </c>
      <c r="V52" s="172">
        <v>124.3</v>
      </c>
      <c r="W52" s="172">
        <v>15.3</v>
      </c>
      <c r="X52" s="172">
        <v>70.2</v>
      </c>
      <c r="Y52" s="172"/>
      <c r="Z52" s="172">
        <v>38.799999999999997</v>
      </c>
      <c r="AA52" s="123"/>
      <c r="AB52" s="123"/>
      <c r="AC52" s="123"/>
      <c r="AD52" s="123"/>
      <c r="AE52" s="123"/>
      <c r="AF52" s="123"/>
      <c r="AG52" s="214"/>
      <c r="AH52" s="229" t="str">
        <f t="shared" si="12"/>
        <v>a1</v>
      </c>
      <c r="AI52" s="199"/>
      <c r="AJ52" s="199"/>
      <c r="AK52" s="199"/>
      <c r="AL52" s="199"/>
      <c r="AM52" s="199"/>
      <c r="AN52" s="173"/>
      <c r="AO52" s="173" t="s">
        <v>3186</v>
      </c>
      <c r="AP52" s="173" t="s">
        <v>3186</v>
      </c>
      <c r="AQ52" s="173" t="s">
        <v>3186</v>
      </c>
      <c r="AR52" s="173" t="s">
        <v>3186</v>
      </c>
      <c r="AS52" s="173"/>
      <c r="AT52" s="173"/>
      <c r="AU52" s="173"/>
      <c r="AV52" s="173" t="s">
        <v>3186</v>
      </c>
      <c r="AW52" s="173" t="s">
        <v>3186</v>
      </c>
      <c r="AX52" s="173"/>
      <c r="AY52" s="173" t="s">
        <v>3186</v>
      </c>
      <c r="AZ52" s="211"/>
      <c r="BA52" s="211"/>
      <c r="BB52" s="205">
        <f t="shared" si="13"/>
        <v>19914</v>
      </c>
      <c r="BC52" s="205">
        <f t="shared" si="14"/>
        <v>19914</v>
      </c>
      <c r="BD52" s="205">
        <f t="shared" si="15"/>
        <v>0</v>
      </c>
      <c r="BE52" s="205">
        <f t="shared" si="16"/>
        <v>0</v>
      </c>
      <c r="BF52" s="175">
        <v>19914</v>
      </c>
      <c r="BG52" s="175">
        <v>5653</v>
      </c>
      <c r="BH52" s="175">
        <v>7371</v>
      </c>
      <c r="BI52" s="175"/>
      <c r="BJ52" s="175"/>
      <c r="BK52" s="175"/>
      <c r="BL52" s="175"/>
      <c r="BM52" s="175">
        <v>2980</v>
      </c>
      <c r="BN52" s="175">
        <v>1148</v>
      </c>
      <c r="BO52" s="175">
        <v>2762</v>
      </c>
      <c r="BP52" s="200">
        <f t="shared" si="17"/>
        <v>10133</v>
      </c>
    </row>
    <row r="53" spans="1:68" s="201" customFormat="1" x14ac:dyDescent="0.15">
      <c r="A53" s="117">
        <v>4738102001</v>
      </c>
      <c r="B53" s="118" t="s">
        <v>3182</v>
      </c>
      <c r="C53" s="118" t="s">
        <v>3151</v>
      </c>
      <c r="D53" s="118" t="s">
        <v>3183</v>
      </c>
      <c r="E53" s="118" t="s">
        <v>5364</v>
      </c>
      <c r="F53" s="120">
        <v>16</v>
      </c>
      <c r="G53" s="119"/>
      <c r="H53" s="119"/>
      <c r="I53" s="120" t="s">
        <v>5820</v>
      </c>
      <c r="J53" s="120">
        <v>180</v>
      </c>
      <c r="K53" s="257">
        <v>55586</v>
      </c>
      <c r="L53" s="120">
        <v>0.84599999999999997</v>
      </c>
      <c r="M53" s="121" t="s">
        <v>5667</v>
      </c>
      <c r="N53" s="120">
        <v>1</v>
      </c>
      <c r="O53" s="119">
        <v>180</v>
      </c>
      <c r="P53" s="119">
        <v>56</v>
      </c>
      <c r="Q53" s="119">
        <v>5.27</v>
      </c>
      <c r="R53" s="120" t="s">
        <v>5671</v>
      </c>
      <c r="S53" s="120">
        <v>0.36499999999999999</v>
      </c>
      <c r="T53" s="120"/>
      <c r="U53" s="120" t="s">
        <v>3186</v>
      </c>
      <c r="V53" s="172">
        <v>43</v>
      </c>
      <c r="W53" s="172"/>
      <c r="X53" s="172">
        <v>43</v>
      </c>
      <c r="Y53" s="172"/>
      <c r="Z53" s="172"/>
      <c r="AA53" s="123"/>
      <c r="AB53" s="123"/>
      <c r="AC53" s="123"/>
      <c r="AD53" s="123"/>
      <c r="AE53" s="123"/>
      <c r="AF53" s="123"/>
      <c r="AG53" s="214"/>
      <c r="AH53" s="229" t="str">
        <f t="shared" si="12"/>
        <v>a1</v>
      </c>
      <c r="AI53" s="199"/>
      <c r="AJ53" s="199"/>
      <c r="AK53" s="199"/>
      <c r="AL53" s="199"/>
      <c r="AM53" s="199"/>
      <c r="AN53" s="173"/>
      <c r="AO53" s="173"/>
      <c r="AP53" s="173"/>
      <c r="AQ53" s="173"/>
      <c r="AR53" s="173"/>
      <c r="AS53" s="173"/>
      <c r="AT53" s="173">
        <v>0.5</v>
      </c>
      <c r="AU53" s="173">
        <v>0.5</v>
      </c>
      <c r="AV53" s="173">
        <v>0.5</v>
      </c>
      <c r="AW53" s="173">
        <v>0.5</v>
      </c>
      <c r="AX53" s="173">
        <v>1</v>
      </c>
      <c r="AY53" s="173"/>
      <c r="AZ53" s="211"/>
      <c r="BA53" s="211">
        <v>3</v>
      </c>
      <c r="BB53" s="205">
        <f t="shared" si="13"/>
        <v>7312</v>
      </c>
      <c r="BC53" s="205">
        <f t="shared" si="14"/>
        <v>7312</v>
      </c>
      <c r="BD53" s="205">
        <f t="shared" si="15"/>
        <v>0</v>
      </c>
      <c r="BE53" s="205">
        <f t="shared" si="16"/>
        <v>0</v>
      </c>
      <c r="BF53" s="175">
        <v>7312</v>
      </c>
      <c r="BG53" s="175"/>
      <c r="BH53" s="175">
        <v>4906</v>
      </c>
      <c r="BI53" s="175"/>
      <c r="BJ53" s="175"/>
      <c r="BK53" s="175">
        <v>328</v>
      </c>
      <c r="BL53" s="175">
        <v>359</v>
      </c>
      <c r="BM53" s="175">
        <v>1328</v>
      </c>
      <c r="BN53" s="175">
        <v>391</v>
      </c>
      <c r="BO53" s="175"/>
      <c r="BP53" s="200">
        <f t="shared" si="17"/>
        <v>4906</v>
      </c>
    </row>
    <row r="54" spans="1:68" s="201" customFormat="1" x14ac:dyDescent="0.15">
      <c r="A54" s="117">
        <v>1522602002</v>
      </c>
      <c r="B54" s="118" t="s">
        <v>1255</v>
      </c>
      <c r="C54" s="118" t="s">
        <v>1167</v>
      </c>
      <c r="D54" s="118" t="s">
        <v>1254</v>
      </c>
      <c r="E54" s="118" t="s">
        <v>3972</v>
      </c>
      <c r="F54" s="120">
        <v>24</v>
      </c>
      <c r="G54" s="119">
        <v>55692</v>
      </c>
      <c r="H54" s="119"/>
      <c r="I54" s="120" t="s">
        <v>5820</v>
      </c>
      <c r="J54" s="120">
        <v>251</v>
      </c>
      <c r="K54" s="257">
        <v>55692</v>
      </c>
      <c r="L54" s="120">
        <v>0.60799999999999998</v>
      </c>
      <c r="M54" s="121" t="s">
        <v>3186</v>
      </c>
      <c r="N54" s="120">
        <v>1</v>
      </c>
      <c r="O54" s="119"/>
      <c r="P54" s="119"/>
      <c r="Q54" s="119"/>
      <c r="R54" s="120" t="s">
        <v>5655</v>
      </c>
      <c r="S54" s="120">
        <v>1</v>
      </c>
      <c r="T54" s="120"/>
      <c r="U54" s="120"/>
      <c r="V54" s="172">
        <v>79.3</v>
      </c>
      <c r="W54" s="172">
        <v>5.5</v>
      </c>
      <c r="X54" s="172">
        <v>49.2</v>
      </c>
      <c r="Y54" s="172">
        <v>11.1</v>
      </c>
      <c r="Z54" s="172">
        <v>13.5</v>
      </c>
      <c r="AA54" s="123"/>
      <c r="AB54" s="123"/>
      <c r="AC54" s="123"/>
      <c r="AD54" s="123"/>
      <c r="AE54" s="123"/>
      <c r="AF54" s="123"/>
      <c r="AG54" s="214"/>
      <c r="AH54" s="229" t="str">
        <f t="shared" si="12"/>
        <v>a1</v>
      </c>
      <c r="AI54" s="199"/>
      <c r="AJ54" s="199"/>
      <c r="AK54" s="199"/>
      <c r="AL54" s="199"/>
      <c r="AM54" s="199"/>
      <c r="AN54" s="173"/>
      <c r="AO54" s="173"/>
      <c r="AP54" s="173"/>
      <c r="AQ54" s="173"/>
      <c r="AR54" s="173"/>
      <c r="AS54" s="173"/>
      <c r="AT54" s="173">
        <v>0.5</v>
      </c>
      <c r="AU54" s="173">
        <v>0.5</v>
      </c>
      <c r="AV54" s="173">
        <v>0.5</v>
      </c>
      <c r="AW54" s="173">
        <v>0.5</v>
      </c>
      <c r="AX54" s="173"/>
      <c r="AY54" s="173"/>
      <c r="AZ54" s="211">
        <f>SUBTOTAL(9,AN54:AS54)</f>
        <v>0</v>
      </c>
      <c r="BA54" s="211">
        <f t="shared" ref="BA54:BA65" si="18">SUBTOTAL(9,AT54:AY54)</f>
        <v>2</v>
      </c>
      <c r="BB54" s="205">
        <f t="shared" si="13"/>
        <v>17227</v>
      </c>
      <c r="BC54" s="205">
        <f t="shared" si="14"/>
        <v>15304</v>
      </c>
      <c r="BD54" s="205">
        <f t="shared" si="15"/>
        <v>2057</v>
      </c>
      <c r="BE54" s="205">
        <f t="shared" si="16"/>
        <v>134</v>
      </c>
      <c r="BF54" s="175">
        <v>15170</v>
      </c>
      <c r="BG54" s="175"/>
      <c r="BH54" s="175">
        <v>3341</v>
      </c>
      <c r="BI54" s="175">
        <v>1923</v>
      </c>
      <c r="BJ54" s="175"/>
      <c r="BK54" s="175">
        <v>949</v>
      </c>
      <c r="BL54" s="175">
        <v>7518</v>
      </c>
      <c r="BM54" s="175">
        <v>1942</v>
      </c>
      <c r="BN54" s="175">
        <v>241</v>
      </c>
      <c r="BO54" s="175">
        <v>1313</v>
      </c>
      <c r="BP54" s="200">
        <f t="shared" si="17"/>
        <v>4654</v>
      </c>
    </row>
    <row r="55" spans="1:68" s="201" customFormat="1" x14ac:dyDescent="0.15">
      <c r="A55" s="117">
        <v>3220702002</v>
      </c>
      <c r="B55" s="118" t="s">
        <v>2401</v>
      </c>
      <c r="C55" s="118" t="s">
        <v>2373</v>
      </c>
      <c r="D55" s="118" t="s">
        <v>2400</v>
      </c>
      <c r="E55" s="118" t="s">
        <v>4816</v>
      </c>
      <c r="F55" s="120">
        <v>8</v>
      </c>
      <c r="G55" s="119"/>
      <c r="H55" s="119"/>
      <c r="I55" s="120" t="s">
        <v>5820</v>
      </c>
      <c r="J55" s="120">
        <v>750</v>
      </c>
      <c r="K55" s="257">
        <v>61618</v>
      </c>
      <c r="L55" s="120">
        <v>0.22500000000000001</v>
      </c>
      <c r="M55" s="121" t="s">
        <v>5664</v>
      </c>
      <c r="N55" s="120">
        <v>1</v>
      </c>
      <c r="O55" s="119">
        <v>164</v>
      </c>
      <c r="P55" s="119"/>
      <c r="Q55" s="119"/>
      <c r="R55" s="120" t="s">
        <v>5660</v>
      </c>
      <c r="S55" s="120">
        <v>0.1</v>
      </c>
      <c r="T55" s="120"/>
      <c r="U55" s="120"/>
      <c r="V55" s="172">
        <v>91</v>
      </c>
      <c r="W55" s="172"/>
      <c r="X55" s="172">
        <v>91</v>
      </c>
      <c r="Y55" s="172"/>
      <c r="Z55" s="172"/>
      <c r="AA55" s="123"/>
      <c r="AB55" s="123"/>
      <c r="AC55" s="123"/>
      <c r="AD55" s="123"/>
      <c r="AE55" s="123"/>
      <c r="AF55" s="123"/>
      <c r="AG55" s="214"/>
      <c r="AH55" s="229" t="str">
        <f t="shared" si="12"/>
        <v>a1</v>
      </c>
      <c r="AI55" s="199"/>
      <c r="AJ55" s="199"/>
      <c r="AK55" s="199"/>
      <c r="AL55" s="199"/>
      <c r="AM55" s="199"/>
      <c r="AN55" s="173" t="s">
        <v>3186</v>
      </c>
      <c r="AO55" s="173" t="s">
        <v>3186</v>
      </c>
      <c r="AP55" s="173" t="s">
        <v>3186</v>
      </c>
      <c r="AQ55" s="173" t="s">
        <v>3186</v>
      </c>
      <c r="AR55" s="173" t="s">
        <v>3186</v>
      </c>
      <c r="AS55" s="173">
        <v>1</v>
      </c>
      <c r="AT55" s="173">
        <v>4</v>
      </c>
      <c r="AU55" s="173">
        <v>3</v>
      </c>
      <c r="AV55" s="173" t="s">
        <v>3186</v>
      </c>
      <c r="AW55" s="173" t="s">
        <v>3186</v>
      </c>
      <c r="AX55" s="173" t="s">
        <v>3186</v>
      </c>
      <c r="AY55" s="173" t="s">
        <v>3186</v>
      </c>
      <c r="AZ55" s="211">
        <f>SUBTOTAL(9,AN55:AS55)</f>
        <v>1</v>
      </c>
      <c r="BA55" s="211">
        <f t="shared" si="18"/>
        <v>7</v>
      </c>
      <c r="BB55" s="205">
        <f t="shared" si="13"/>
        <v>19780</v>
      </c>
      <c r="BC55" s="205">
        <f t="shared" si="14"/>
        <v>14807</v>
      </c>
      <c r="BD55" s="205">
        <f t="shared" si="15"/>
        <v>6540</v>
      </c>
      <c r="BE55" s="205">
        <f t="shared" si="16"/>
        <v>1567</v>
      </c>
      <c r="BF55" s="175">
        <v>13240</v>
      </c>
      <c r="BG55" s="175"/>
      <c r="BH55" s="175">
        <v>7830</v>
      </c>
      <c r="BI55" s="175">
        <v>3704</v>
      </c>
      <c r="BJ55" s="175">
        <v>1269</v>
      </c>
      <c r="BK55" s="175"/>
      <c r="BL55" s="175">
        <v>3312</v>
      </c>
      <c r="BM55" s="175">
        <v>1518</v>
      </c>
      <c r="BN55" s="175">
        <v>18</v>
      </c>
      <c r="BO55" s="175">
        <v>2129</v>
      </c>
      <c r="BP55" s="200">
        <f t="shared" si="17"/>
        <v>9959</v>
      </c>
    </row>
    <row r="56" spans="1:68" s="201" customFormat="1" x14ac:dyDescent="0.15">
      <c r="A56" s="117">
        <v>520102003</v>
      </c>
      <c r="B56" s="118" t="s">
        <v>556</v>
      </c>
      <c r="C56" s="118" t="s">
        <v>546</v>
      </c>
      <c r="D56" s="118" t="s">
        <v>554</v>
      </c>
      <c r="E56" s="118" t="s">
        <v>3516</v>
      </c>
      <c r="F56" s="120">
        <v>23</v>
      </c>
      <c r="G56" s="119">
        <v>63084</v>
      </c>
      <c r="H56" s="119"/>
      <c r="I56" s="120" t="s">
        <v>5820</v>
      </c>
      <c r="J56" s="120">
        <v>370</v>
      </c>
      <c r="K56" s="257">
        <v>63084</v>
      </c>
      <c r="L56" s="120">
        <v>0.46700000000000003</v>
      </c>
      <c r="M56" s="121" t="s">
        <v>5657</v>
      </c>
      <c r="N56" s="120">
        <v>1</v>
      </c>
      <c r="O56" s="119">
        <v>175</v>
      </c>
      <c r="P56" s="119"/>
      <c r="Q56" s="119"/>
      <c r="R56" s="120" t="s">
        <v>5660</v>
      </c>
      <c r="S56" s="120">
        <v>0.2</v>
      </c>
      <c r="T56" s="120"/>
      <c r="U56" s="120"/>
      <c r="V56" s="172">
        <v>54.3</v>
      </c>
      <c r="W56" s="172"/>
      <c r="X56" s="172">
        <v>54.3</v>
      </c>
      <c r="Y56" s="172"/>
      <c r="Z56" s="172"/>
      <c r="AA56" s="123"/>
      <c r="AB56" s="123"/>
      <c r="AC56" s="123"/>
      <c r="AD56" s="123"/>
      <c r="AE56" s="123"/>
      <c r="AF56" s="123"/>
      <c r="AG56" s="214"/>
      <c r="AH56" s="229" t="str">
        <f t="shared" si="12"/>
        <v>a1</v>
      </c>
      <c r="AI56" s="199"/>
      <c r="AJ56" s="199"/>
      <c r="AK56" s="199"/>
      <c r="AL56" s="199"/>
      <c r="AM56" s="199"/>
      <c r="AN56" s="173"/>
      <c r="AO56" s="173"/>
      <c r="AP56" s="173"/>
      <c r="AQ56" s="173"/>
      <c r="AR56" s="173"/>
      <c r="AS56" s="173"/>
      <c r="AT56" s="173">
        <v>0.5</v>
      </c>
      <c r="AU56" s="173">
        <v>0.5</v>
      </c>
      <c r="AV56" s="173">
        <v>0.5</v>
      </c>
      <c r="AW56" s="173">
        <v>0.5</v>
      </c>
      <c r="AX56" s="173"/>
      <c r="AY56" s="173"/>
      <c r="AZ56" s="211"/>
      <c r="BA56" s="211">
        <f t="shared" si="18"/>
        <v>2</v>
      </c>
      <c r="BB56" s="205">
        <f t="shared" si="13"/>
        <v>17327</v>
      </c>
      <c r="BC56" s="205">
        <f t="shared" si="14"/>
        <v>15890</v>
      </c>
      <c r="BD56" s="205">
        <f t="shared" si="15"/>
        <v>1494</v>
      </c>
      <c r="BE56" s="205">
        <f t="shared" si="16"/>
        <v>57</v>
      </c>
      <c r="BF56" s="175">
        <v>15833</v>
      </c>
      <c r="BG56" s="175">
        <v>6792</v>
      </c>
      <c r="BH56" s="175">
        <v>2225</v>
      </c>
      <c r="BI56" s="175">
        <v>1437</v>
      </c>
      <c r="BJ56" s="175"/>
      <c r="BK56" s="175">
        <v>1528</v>
      </c>
      <c r="BL56" s="175">
        <v>1653</v>
      </c>
      <c r="BM56" s="175">
        <v>1328</v>
      </c>
      <c r="BN56" s="175">
        <v>546</v>
      </c>
      <c r="BO56" s="175">
        <v>1818</v>
      </c>
      <c r="BP56" s="200">
        <f t="shared" si="17"/>
        <v>4043</v>
      </c>
    </row>
    <row r="57" spans="1:68" s="201" customFormat="1" x14ac:dyDescent="0.15">
      <c r="A57" s="117">
        <v>2720202002</v>
      </c>
      <c r="B57" s="118" t="s">
        <v>2079</v>
      </c>
      <c r="C57" s="118" t="s">
        <v>2037</v>
      </c>
      <c r="D57" s="118" t="s">
        <v>2078</v>
      </c>
      <c r="E57" s="118" t="s">
        <v>4571</v>
      </c>
      <c r="F57" s="120">
        <v>14</v>
      </c>
      <c r="G57" s="119">
        <v>64129</v>
      </c>
      <c r="H57" s="119"/>
      <c r="I57" s="120" t="s">
        <v>5820</v>
      </c>
      <c r="J57" s="120">
        <v>230</v>
      </c>
      <c r="K57" s="257">
        <v>63804</v>
      </c>
      <c r="L57" s="120">
        <v>0.76</v>
      </c>
      <c r="M57" s="121" t="s">
        <v>5662</v>
      </c>
      <c r="N57" s="120">
        <v>1</v>
      </c>
      <c r="O57" s="119">
        <v>150</v>
      </c>
      <c r="P57" s="119">
        <v>17.279166666666701</v>
      </c>
      <c r="Q57" s="119">
        <v>2.5262500000000001</v>
      </c>
      <c r="R57" s="120" t="s">
        <v>5658</v>
      </c>
      <c r="S57" s="120">
        <v>9.0999999999999998E-2</v>
      </c>
      <c r="T57" s="120"/>
      <c r="U57" s="120"/>
      <c r="V57" s="172">
        <v>125.67</v>
      </c>
      <c r="W57" s="172"/>
      <c r="X57" s="172"/>
      <c r="Y57" s="172"/>
      <c r="Z57" s="172">
        <v>125.67</v>
      </c>
      <c r="AA57" s="123"/>
      <c r="AB57" s="123"/>
      <c r="AC57" s="123"/>
      <c r="AD57" s="123"/>
      <c r="AE57" s="123"/>
      <c r="AF57" s="123"/>
      <c r="AG57" s="214"/>
      <c r="AH57" s="229" t="str">
        <f t="shared" si="12"/>
        <v>a1</v>
      </c>
      <c r="AI57" s="199" t="s">
        <v>5400</v>
      </c>
      <c r="AJ57" s="199"/>
      <c r="AK57" s="199"/>
      <c r="AL57" s="199"/>
      <c r="AM57" s="199"/>
      <c r="AN57" s="173">
        <v>1</v>
      </c>
      <c r="AO57" s="173">
        <v>0.5</v>
      </c>
      <c r="AP57" s="173"/>
      <c r="AQ57" s="173"/>
      <c r="AR57" s="173"/>
      <c r="AS57" s="173">
        <v>1</v>
      </c>
      <c r="AT57" s="173">
        <v>1</v>
      </c>
      <c r="AU57" s="173">
        <v>1</v>
      </c>
      <c r="AV57" s="173" t="s">
        <v>3186</v>
      </c>
      <c r="AW57" s="173" t="s">
        <v>3186</v>
      </c>
      <c r="AX57" s="173">
        <v>1</v>
      </c>
      <c r="AY57" s="173" t="s">
        <v>3186</v>
      </c>
      <c r="AZ57" s="211">
        <f>SUBTOTAL(9,AN57:AS57)</f>
        <v>2.5</v>
      </c>
      <c r="BA57" s="211">
        <f t="shared" si="18"/>
        <v>3</v>
      </c>
      <c r="BB57" s="205">
        <f t="shared" si="13"/>
        <v>16179</v>
      </c>
      <c r="BC57" s="205">
        <f t="shared" si="14"/>
        <v>12997</v>
      </c>
      <c r="BD57" s="205">
        <f t="shared" si="15"/>
        <v>3309</v>
      </c>
      <c r="BE57" s="205">
        <f t="shared" si="16"/>
        <v>127</v>
      </c>
      <c r="BF57" s="175">
        <v>12870</v>
      </c>
      <c r="BG57" s="175"/>
      <c r="BH57" s="175">
        <v>3831</v>
      </c>
      <c r="BI57" s="175">
        <v>3182</v>
      </c>
      <c r="BJ57" s="175"/>
      <c r="BK57" s="175">
        <v>441</v>
      </c>
      <c r="BL57" s="175">
        <v>4206</v>
      </c>
      <c r="BM57" s="175">
        <v>2189</v>
      </c>
      <c r="BN57" s="175">
        <v>184</v>
      </c>
      <c r="BO57" s="175">
        <v>2146</v>
      </c>
      <c r="BP57" s="200">
        <f t="shared" si="17"/>
        <v>5977</v>
      </c>
    </row>
    <row r="58" spans="1:68" s="201" customFormat="1" x14ac:dyDescent="0.15">
      <c r="A58" s="117">
        <v>3638802002</v>
      </c>
      <c r="B58" s="118" t="s">
        <v>2669</v>
      </c>
      <c r="C58" s="118" t="s">
        <v>2654</v>
      </c>
      <c r="D58" s="118" t="s">
        <v>2668</v>
      </c>
      <c r="E58" s="118" t="s">
        <v>5023</v>
      </c>
      <c r="F58" s="120">
        <v>5</v>
      </c>
      <c r="G58" s="119">
        <v>64515</v>
      </c>
      <c r="H58" s="119"/>
      <c r="I58" s="120" t="s">
        <v>5820</v>
      </c>
      <c r="J58" s="120">
        <v>850</v>
      </c>
      <c r="K58" s="257">
        <v>64515</v>
      </c>
      <c r="L58" s="120">
        <v>0.20799999999999999</v>
      </c>
      <c r="M58" s="121" t="s">
        <v>5667</v>
      </c>
      <c r="N58" s="120">
        <v>1</v>
      </c>
      <c r="O58" s="119">
        <v>11.9</v>
      </c>
      <c r="P58" s="119"/>
      <c r="Q58" s="119"/>
      <c r="R58" s="120"/>
      <c r="S58" s="120"/>
      <c r="T58" s="120"/>
      <c r="U58" s="120" t="s">
        <v>5689</v>
      </c>
      <c r="V58" s="172">
        <v>104.5</v>
      </c>
      <c r="W58" s="172"/>
      <c r="X58" s="172">
        <v>40</v>
      </c>
      <c r="Y58" s="172">
        <v>7.5</v>
      </c>
      <c r="Z58" s="172">
        <v>57</v>
      </c>
      <c r="AA58" s="123"/>
      <c r="AB58" s="123"/>
      <c r="AC58" s="123"/>
      <c r="AD58" s="123"/>
      <c r="AE58" s="123"/>
      <c r="AF58" s="123"/>
      <c r="AG58" s="214"/>
      <c r="AH58" s="229" t="str">
        <f t="shared" si="12"/>
        <v>a1</v>
      </c>
      <c r="AI58" s="199"/>
      <c r="AJ58" s="199"/>
      <c r="AK58" s="199"/>
      <c r="AL58" s="199"/>
      <c r="AM58" s="199"/>
      <c r="AN58" s="173"/>
      <c r="AO58" s="173"/>
      <c r="AP58" s="173"/>
      <c r="AQ58" s="173"/>
      <c r="AR58" s="173"/>
      <c r="AS58" s="173"/>
      <c r="AT58" s="173"/>
      <c r="AU58" s="173"/>
      <c r="AV58" s="173"/>
      <c r="AW58" s="173"/>
      <c r="AX58" s="173"/>
      <c r="AY58" s="173"/>
      <c r="AZ58" s="211">
        <f>SUBTOTAL(9,AN58:AS58)</f>
        <v>0</v>
      </c>
      <c r="BA58" s="211">
        <f t="shared" si="18"/>
        <v>0</v>
      </c>
      <c r="BB58" s="205">
        <f t="shared" si="13"/>
        <v>8535</v>
      </c>
      <c r="BC58" s="205">
        <f t="shared" si="14"/>
        <v>8535</v>
      </c>
      <c r="BD58" s="205">
        <f t="shared" si="15"/>
        <v>0</v>
      </c>
      <c r="BE58" s="205">
        <f t="shared" si="16"/>
        <v>0</v>
      </c>
      <c r="BF58" s="175">
        <v>8535</v>
      </c>
      <c r="BG58" s="175"/>
      <c r="BH58" s="175">
        <v>5775</v>
      </c>
      <c r="BI58" s="175"/>
      <c r="BJ58" s="175"/>
      <c r="BK58" s="175"/>
      <c r="BL58" s="175">
        <v>268</v>
      </c>
      <c r="BM58" s="175">
        <v>1831</v>
      </c>
      <c r="BN58" s="175">
        <v>3</v>
      </c>
      <c r="BO58" s="175">
        <v>658</v>
      </c>
      <c r="BP58" s="200">
        <f t="shared" si="17"/>
        <v>6433</v>
      </c>
    </row>
    <row r="59" spans="1:68" s="201" customFormat="1" x14ac:dyDescent="0.15">
      <c r="A59" s="117">
        <v>2140102001</v>
      </c>
      <c r="B59" s="118" t="s">
        <v>1762</v>
      </c>
      <c r="C59" s="118" t="s">
        <v>1650</v>
      </c>
      <c r="D59" s="118" t="s">
        <v>1763</v>
      </c>
      <c r="E59" s="118" t="s">
        <v>4338</v>
      </c>
      <c r="F59" s="120">
        <v>4</v>
      </c>
      <c r="G59" s="119"/>
      <c r="H59" s="119"/>
      <c r="I59" s="120" t="s">
        <v>5820</v>
      </c>
      <c r="J59" s="120">
        <v>970</v>
      </c>
      <c r="K59" s="257">
        <v>65024</v>
      </c>
      <c r="L59" s="120">
        <v>0.184</v>
      </c>
      <c r="M59" s="121" t="s">
        <v>5657</v>
      </c>
      <c r="N59" s="120">
        <v>1</v>
      </c>
      <c r="O59" s="119">
        <v>95.8</v>
      </c>
      <c r="P59" s="119">
        <v>20.3</v>
      </c>
      <c r="Q59" s="119">
        <v>2.2000000000000002</v>
      </c>
      <c r="R59" s="120" t="s">
        <v>5660</v>
      </c>
      <c r="S59" s="120">
        <v>0.25</v>
      </c>
      <c r="T59" s="120"/>
      <c r="U59" s="120"/>
      <c r="V59" s="172">
        <v>84.4</v>
      </c>
      <c r="W59" s="172"/>
      <c r="X59" s="172">
        <v>84.4</v>
      </c>
      <c r="Y59" s="172"/>
      <c r="Z59" s="172"/>
      <c r="AA59" s="123"/>
      <c r="AB59" s="123"/>
      <c r="AC59" s="123"/>
      <c r="AD59" s="123"/>
      <c r="AE59" s="123"/>
      <c r="AF59" s="123"/>
      <c r="AG59" s="214"/>
      <c r="AH59" s="229" t="str">
        <f t="shared" si="12"/>
        <v>a1</v>
      </c>
      <c r="AI59" s="199"/>
      <c r="AJ59" s="199"/>
      <c r="AK59" s="199"/>
      <c r="AL59" s="199"/>
      <c r="AM59" s="199"/>
      <c r="AN59" s="173"/>
      <c r="AO59" s="173"/>
      <c r="AP59" s="173"/>
      <c r="AQ59" s="173"/>
      <c r="AR59" s="173"/>
      <c r="AS59" s="173">
        <v>6</v>
      </c>
      <c r="AT59" s="173">
        <v>1.5</v>
      </c>
      <c r="AU59" s="173">
        <v>1.5</v>
      </c>
      <c r="AV59" s="173">
        <v>0.5</v>
      </c>
      <c r="AW59" s="173">
        <v>0.5</v>
      </c>
      <c r="AX59" s="173">
        <v>1</v>
      </c>
      <c r="AY59" s="173">
        <v>1</v>
      </c>
      <c r="AZ59" s="211">
        <f>SUBTOTAL(9,AN59:AS59)</f>
        <v>6</v>
      </c>
      <c r="BA59" s="211">
        <f t="shared" si="18"/>
        <v>6</v>
      </c>
      <c r="BB59" s="205">
        <f t="shared" si="13"/>
        <v>24295</v>
      </c>
      <c r="BC59" s="205">
        <f t="shared" si="14"/>
        <v>20953</v>
      </c>
      <c r="BD59" s="205">
        <f t="shared" si="15"/>
        <v>9071</v>
      </c>
      <c r="BE59" s="205">
        <f t="shared" si="16"/>
        <v>5729</v>
      </c>
      <c r="BF59" s="175">
        <v>15224</v>
      </c>
      <c r="BG59" s="175"/>
      <c r="BH59" s="175">
        <v>9071</v>
      </c>
      <c r="BI59" s="175">
        <v>3342</v>
      </c>
      <c r="BJ59" s="175"/>
      <c r="BK59" s="175">
        <v>904</v>
      </c>
      <c r="BL59" s="175">
        <v>635</v>
      </c>
      <c r="BM59" s="175">
        <v>1497</v>
      </c>
      <c r="BN59" s="175">
        <v>277</v>
      </c>
      <c r="BO59" s="175">
        <v>8569</v>
      </c>
      <c r="BP59" s="200">
        <f t="shared" si="17"/>
        <v>17640</v>
      </c>
    </row>
    <row r="60" spans="1:68" s="201" customFormat="1" x14ac:dyDescent="0.15">
      <c r="A60" s="117">
        <v>1042102003</v>
      </c>
      <c r="B60" s="118" t="s">
        <v>952</v>
      </c>
      <c r="C60" s="118" t="s">
        <v>913</v>
      </c>
      <c r="D60" s="118" t="s">
        <v>950</v>
      </c>
      <c r="E60" s="118" t="s">
        <v>3765</v>
      </c>
      <c r="F60" s="120">
        <v>25</v>
      </c>
      <c r="G60" s="119"/>
      <c r="H60" s="119"/>
      <c r="I60" s="120" t="s">
        <v>5820</v>
      </c>
      <c r="J60" s="120">
        <v>400</v>
      </c>
      <c r="K60" s="257">
        <v>65991</v>
      </c>
      <c r="L60" s="120">
        <v>0.45200000000000001</v>
      </c>
      <c r="M60" s="121" t="s">
        <v>5657</v>
      </c>
      <c r="N60" s="120">
        <v>1</v>
      </c>
      <c r="O60" s="119">
        <v>111</v>
      </c>
      <c r="P60" s="119"/>
      <c r="Q60" s="119"/>
      <c r="R60" s="120" t="s">
        <v>5658</v>
      </c>
      <c r="S60" s="120">
        <v>9.5000000000000001E-2</v>
      </c>
      <c r="T60" s="120"/>
      <c r="U60" s="120"/>
      <c r="V60" s="172">
        <v>58.1</v>
      </c>
      <c r="W60" s="172"/>
      <c r="X60" s="172">
        <v>53.3</v>
      </c>
      <c r="Y60" s="172">
        <v>3</v>
      </c>
      <c r="Z60" s="172">
        <v>1.8</v>
      </c>
      <c r="AA60" s="123"/>
      <c r="AB60" s="123"/>
      <c r="AC60" s="123"/>
      <c r="AD60" s="123"/>
      <c r="AE60" s="123"/>
      <c r="AF60" s="123"/>
      <c r="AG60" s="214"/>
      <c r="AH60" s="229" t="str">
        <f t="shared" si="12"/>
        <v>a1</v>
      </c>
      <c r="AI60" s="199"/>
      <c r="AJ60" s="199"/>
      <c r="AK60" s="199"/>
      <c r="AL60" s="199"/>
      <c r="AM60" s="199"/>
      <c r="AN60" s="173"/>
      <c r="AO60" s="173"/>
      <c r="AP60" s="173"/>
      <c r="AQ60" s="173"/>
      <c r="AR60" s="173"/>
      <c r="AS60" s="173">
        <v>0.6</v>
      </c>
      <c r="AT60" s="173"/>
      <c r="AU60" s="173"/>
      <c r="AV60" s="173"/>
      <c r="AW60" s="173"/>
      <c r="AX60" s="173"/>
      <c r="AY60" s="173"/>
      <c r="AZ60" s="211">
        <f>SUBTOTAL(9,AN60:AS60)</f>
        <v>0.6</v>
      </c>
      <c r="BA60" s="211">
        <f t="shared" si="18"/>
        <v>0</v>
      </c>
      <c r="BB60" s="205">
        <f t="shared" si="13"/>
        <v>9814</v>
      </c>
      <c r="BC60" s="205">
        <f t="shared" si="14"/>
        <v>8365</v>
      </c>
      <c r="BD60" s="205">
        <f t="shared" si="15"/>
        <v>1449</v>
      </c>
      <c r="BE60" s="205">
        <f t="shared" si="16"/>
        <v>0</v>
      </c>
      <c r="BF60" s="175">
        <v>8365</v>
      </c>
      <c r="BG60" s="175"/>
      <c r="BH60" s="175">
        <v>1449</v>
      </c>
      <c r="BI60" s="175">
        <v>1449</v>
      </c>
      <c r="BJ60" s="175"/>
      <c r="BK60" s="175">
        <v>1116</v>
      </c>
      <c r="BL60" s="175">
        <v>1912</v>
      </c>
      <c r="BM60" s="175">
        <v>1327</v>
      </c>
      <c r="BN60" s="175">
        <v>520</v>
      </c>
      <c r="BO60" s="175">
        <v>2041</v>
      </c>
      <c r="BP60" s="200">
        <f t="shared" si="17"/>
        <v>3490</v>
      </c>
    </row>
    <row r="61" spans="1:68" s="124" customFormat="1" x14ac:dyDescent="0.15">
      <c r="A61" s="117">
        <v>520102002</v>
      </c>
      <c r="B61" s="118" t="s">
        <v>555</v>
      </c>
      <c r="C61" s="118" t="s">
        <v>546</v>
      </c>
      <c r="D61" s="118" t="s">
        <v>554</v>
      </c>
      <c r="E61" s="118" t="s">
        <v>3515</v>
      </c>
      <c r="F61" s="120">
        <v>24</v>
      </c>
      <c r="G61" s="119">
        <v>67700</v>
      </c>
      <c r="H61" s="119"/>
      <c r="I61" s="120" t="s">
        <v>5820</v>
      </c>
      <c r="J61" s="120">
        <v>380</v>
      </c>
      <c r="K61" s="257">
        <v>67700</v>
      </c>
      <c r="L61" s="120">
        <v>0.48799999999999999</v>
      </c>
      <c r="M61" s="121" t="s">
        <v>5668</v>
      </c>
      <c r="N61" s="120">
        <v>1</v>
      </c>
      <c r="O61" s="119">
        <v>204.5</v>
      </c>
      <c r="P61" s="119"/>
      <c r="Q61" s="119"/>
      <c r="R61" s="120" t="s">
        <v>5660</v>
      </c>
      <c r="S61" s="120">
        <v>0.4</v>
      </c>
      <c r="T61" s="120"/>
      <c r="U61" s="120"/>
      <c r="V61" s="172">
        <v>100.2</v>
      </c>
      <c r="W61" s="172"/>
      <c r="X61" s="172">
        <v>100.2</v>
      </c>
      <c r="Y61" s="172"/>
      <c r="Z61" s="172"/>
      <c r="AA61" s="123"/>
      <c r="AB61" s="123"/>
      <c r="AC61" s="123"/>
      <c r="AD61" s="123"/>
      <c r="AE61" s="123"/>
      <c r="AF61" s="123"/>
      <c r="AG61" s="214"/>
      <c r="AH61" s="229" t="str">
        <f t="shared" si="12"/>
        <v>a1</v>
      </c>
      <c r="AI61" s="199"/>
      <c r="AJ61" s="199"/>
      <c r="AK61" s="199"/>
      <c r="AL61" s="199"/>
      <c r="AM61" s="199"/>
      <c r="AN61" s="173"/>
      <c r="AO61" s="173"/>
      <c r="AP61" s="173"/>
      <c r="AQ61" s="173"/>
      <c r="AR61" s="173"/>
      <c r="AS61" s="173"/>
      <c r="AT61" s="173">
        <v>0.5</v>
      </c>
      <c r="AU61" s="173">
        <v>0.5</v>
      </c>
      <c r="AV61" s="173">
        <v>0.5</v>
      </c>
      <c r="AW61" s="173">
        <v>0.5</v>
      </c>
      <c r="AX61" s="173"/>
      <c r="AY61" s="173"/>
      <c r="AZ61" s="211"/>
      <c r="BA61" s="211">
        <f t="shared" si="18"/>
        <v>2</v>
      </c>
      <c r="BB61" s="205">
        <f t="shared" si="13"/>
        <v>20110</v>
      </c>
      <c r="BC61" s="205">
        <f t="shared" si="14"/>
        <v>18648</v>
      </c>
      <c r="BD61" s="205">
        <f t="shared" si="15"/>
        <v>1520</v>
      </c>
      <c r="BE61" s="205">
        <f t="shared" si="16"/>
        <v>58</v>
      </c>
      <c r="BF61" s="175">
        <v>18590</v>
      </c>
      <c r="BG61" s="175">
        <v>6791</v>
      </c>
      <c r="BH61" s="175">
        <v>2480</v>
      </c>
      <c r="BI61" s="175">
        <v>1462</v>
      </c>
      <c r="BJ61" s="175"/>
      <c r="BK61" s="175">
        <v>1558</v>
      </c>
      <c r="BL61" s="175">
        <v>1179</v>
      </c>
      <c r="BM61" s="175">
        <v>1588</v>
      </c>
      <c r="BN61" s="175">
        <v>3264</v>
      </c>
      <c r="BO61" s="175">
        <v>1788</v>
      </c>
      <c r="BP61" s="200">
        <f t="shared" si="17"/>
        <v>4268</v>
      </c>
    </row>
    <row r="62" spans="1:68" s="201" customFormat="1" x14ac:dyDescent="0.15">
      <c r="A62" s="117">
        <v>3420902007</v>
      </c>
      <c r="B62" s="118" t="s">
        <v>2556</v>
      </c>
      <c r="C62" s="118" t="s">
        <v>2517</v>
      </c>
      <c r="D62" s="118" t="s">
        <v>2551</v>
      </c>
      <c r="E62" s="118" t="s">
        <v>4936</v>
      </c>
      <c r="F62" s="120">
        <v>10</v>
      </c>
      <c r="G62" s="119">
        <v>68560</v>
      </c>
      <c r="H62" s="119"/>
      <c r="I62" s="120" t="s">
        <v>5820</v>
      </c>
      <c r="J62" s="120">
        <v>460</v>
      </c>
      <c r="K62" s="257">
        <v>68560</v>
      </c>
      <c r="L62" s="120">
        <v>0.40799999999999997</v>
      </c>
      <c r="M62" s="121" t="s">
        <v>5664</v>
      </c>
      <c r="N62" s="120">
        <v>1</v>
      </c>
      <c r="O62" s="119">
        <v>170</v>
      </c>
      <c r="P62" s="119">
        <v>39</v>
      </c>
      <c r="Q62" s="119">
        <v>3.9</v>
      </c>
      <c r="R62" s="120" t="s">
        <v>5658</v>
      </c>
      <c r="S62" s="120">
        <v>0.1</v>
      </c>
      <c r="T62" s="120"/>
      <c r="U62" s="120"/>
      <c r="V62" s="172">
        <v>88.5</v>
      </c>
      <c r="W62" s="172"/>
      <c r="X62" s="172"/>
      <c r="Y62" s="172"/>
      <c r="Z62" s="172">
        <v>88.5</v>
      </c>
      <c r="AA62" s="123"/>
      <c r="AB62" s="123"/>
      <c r="AC62" s="123"/>
      <c r="AD62" s="123"/>
      <c r="AE62" s="123"/>
      <c r="AF62" s="123"/>
      <c r="AG62" s="214"/>
      <c r="AH62" s="229" t="str">
        <f t="shared" si="12"/>
        <v>a1</v>
      </c>
      <c r="AI62" s="199"/>
      <c r="AJ62" s="199"/>
      <c r="AK62" s="199"/>
      <c r="AL62" s="199"/>
      <c r="AM62" s="199"/>
      <c r="AN62" s="173" t="s">
        <v>3186</v>
      </c>
      <c r="AO62" s="173" t="s">
        <v>3186</v>
      </c>
      <c r="AP62" s="173" t="s">
        <v>3186</v>
      </c>
      <c r="AQ62" s="173" t="s">
        <v>3186</v>
      </c>
      <c r="AR62" s="173" t="s">
        <v>3186</v>
      </c>
      <c r="AS62" s="173"/>
      <c r="AT62" s="173">
        <v>0.5</v>
      </c>
      <c r="AU62" s="173"/>
      <c r="AV62" s="173" t="s">
        <v>3186</v>
      </c>
      <c r="AW62" s="173" t="s">
        <v>3186</v>
      </c>
      <c r="AX62" s="173"/>
      <c r="AY62" s="173" t="s">
        <v>3186</v>
      </c>
      <c r="AZ62" s="211">
        <f>SUBTOTAL(9,AN62:AS62)</f>
        <v>0</v>
      </c>
      <c r="BA62" s="211">
        <f t="shared" si="18"/>
        <v>0.5</v>
      </c>
      <c r="BB62" s="205">
        <f t="shared" si="13"/>
        <v>56856</v>
      </c>
      <c r="BC62" s="205">
        <f t="shared" si="14"/>
        <v>49954</v>
      </c>
      <c r="BD62" s="205">
        <f t="shared" si="15"/>
        <v>7382</v>
      </c>
      <c r="BE62" s="205">
        <f t="shared" si="16"/>
        <v>480</v>
      </c>
      <c r="BF62" s="175">
        <v>49474</v>
      </c>
      <c r="BG62" s="175"/>
      <c r="BH62" s="175">
        <v>12957</v>
      </c>
      <c r="BI62" s="175">
        <v>6902</v>
      </c>
      <c r="BJ62" s="175"/>
      <c r="BK62" s="175">
        <v>24145</v>
      </c>
      <c r="BL62" s="175">
        <v>285</v>
      </c>
      <c r="BM62" s="175">
        <v>2597</v>
      </c>
      <c r="BN62" s="175">
        <v>9141</v>
      </c>
      <c r="BO62" s="175">
        <v>829</v>
      </c>
      <c r="BP62" s="200">
        <f t="shared" si="17"/>
        <v>13786</v>
      </c>
    </row>
    <row r="63" spans="1:68" s="201" customFormat="1" x14ac:dyDescent="0.15">
      <c r="A63" s="117">
        <v>123502002</v>
      </c>
      <c r="B63" s="118" t="s">
        <v>112</v>
      </c>
      <c r="C63" s="118" t="s">
        <v>11</v>
      </c>
      <c r="D63" s="118" t="s">
        <v>111</v>
      </c>
      <c r="E63" s="118" t="s">
        <v>3254</v>
      </c>
      <c r="F63" s="120">
        <v>10</v>
      </c>
      <c r="G63" s="119">
        <v>76225</v>
      </c>
      <c r="H63" s="119"/>
      <c r="I63" s="120" t="s">
        <v>5820</v>
      </c>
      <c r="J63" s="120">
        <v>340</v>
      </c>
      <c r="K63" s="257">
        <v>76225</v>
      </c>
      <c r="L63" s="120">
        <v>0.61399999999999999</v>
      </c>
      <c r="M63" s="121" t="s">
        <v>5664</v>
      </c>
      <c r="N63" s="120">
        <v>1</v>
      </c>
      <c r="O63" s="119">
        <v>213.3</v>
      </c>
      <c r="P63" s="119">
        <v>57.5</v>
      </c>
      <c r="Q63" s="119">
        <v>6.35</v>
      </c>
      <c r="R63" s="120" t="s">
        <v>5658</v>
      </c>
      <c r="S63" s="120">
        <v>0.2</v>
      </c>
      <c r="T63" s="120"/>
      <c r="U63" s="120" t="s">
        <v>3186</v>
      </c>
      <c r="V63" s="172">
        <v>124.3</v>
      </c>
      <c r="W63" s="172">
        <v>18.2</v>
      </c>
      <c r="X63" s="172">
        <v>38.5</v>
      </c>
      <c r="Y63" s="172"/>
      <c r="Z63" s="172">
        <v>67.599999999999994</v>
      </c>
      <c r="AA63" s="123"/>
      <c r="AB63" s="123"/>
      <c r="AC63" s="123"/>
      <c r="AD63" s="123"/>
      <c r="AE63" s="123"/>
      <c r="AF63" s="123"/>
      <c r="AG63" s="214"/>
      <c r="AH63" s="229" t="str">
        <f t="shared" si="12"/>
        <v>a1</v>
      </c>
      <c r="AI63" s="199"/>
      <c r="AJ63" s="199"/>
      <c r="AK63" s="199"/>
      <c r="AL63" s="199"/>
      <c r="AM63" s="199"/>
      <c r="AN63" s="173">
        <v>1</v>
      </c>
      <c r="AO63" s="173"/>
      <c r="AP63" s="173"/>
      <c r="AQ63" s="173"/>
      <c r="AR63" s="173" t="s">
        <v>3186</v>
      </c>
      <c r="AS63" s="173">
        <v>2</v>
      </c>
      <c r="AT63" s="173">
        <v>0.8</v>
      </c>
      <c r="AU63" s="173">
        <v>0.8</v>
      </c>
      <c r="AV63" s="173" t="s">
        <v>3186</v>
      </c>
      <c r="AW63" s="173" t="s">
        <v>3186</v>
      </c>
      <c r="AX63" s="173"/>
      <c r="AY63" s="173" t="s">
        <v>3186</v>
      </c>
      <c r="AZ63" s="211">
        <f>SUBTOTAL(9,AN63:AS63)</f>
        <v>3</v>
      </c>
      <c r="BA63" s="211">
        <f t="shared" si="18"/>
        <v>1.6</v>
      </c>
      <c r="BB63" s="205">
        <f t="shared" si="13"/>
        <v>13113</v>
      </c>
      <c r="BC63" s="205">
        <f t="shared" si="14"/>
        <v>10477</v>
      </c>
      <c r="BD63" s="205">
        <f t="shared" si="15"/>
        <v>2764</v>
      </c>
      <c r="BE63" s="205">
        <f t="shared" si="16"/>
        <v>128</v>
      </c>
      <c r="BF63" s="175">
        <v>10349</v>
      </c>
      <c r="BG63" s="175"/>
      <c r="BH63" s="175">
        <v>4647</v>
      </c>
      <c r="BI63" s="175">
        <v>2636</v>
      </c>
      <c r="BJ63" s="175"/>
      <c r="BK63" s="175">
        <v>579</v>
      </c>
      <c r="BL63" s="175">
        <v>2567</v>
      </c>
      <c r="BM63" s="175">
        <v>2114</v>
      </c>
      <c r="BN63" s="175">
        <v>117</v>
      </c>
      <c r="BO63" s="175">
        <v>453</v>
      </c>
      <c r="BP63" s="200">
        <f t="shared" si="17"/>
        <v>5100</v>
      </c>
    </row>
    <row r="64" spans="1:68" s="201" customFormat="1" x14ac:dyDescent="0.15">
      <c r="A64" s="117">
        <v>320202002</v>
      </c>
      <c r="B64" s="118" t="s">
        <v>423</v>
      </c>
      <c r="C64" s="118" t="s">
        <v>415</v>
      </c>
      <c r="D64" s="118" t="s">
        <v>422</v>
      </c>
      <c r="E64" s="118" t="s">
        <v>3433</v>
      </c>
      <c r="F64" s="120">
        <v>12</v>
      </c>
      <c r="G64" s="119">
        <v>76267</v>
      </c>
      <c r="H64" s="119"/>
      <c r="I64" s="120" t="s">
        <v>5820</v>
      </c>
      <c r="J64" s="120">
        <v>1130</v>
      </c>
      <c r="K64" s="257">
        <v>76267</v>
      </c>
      <c r="L64" s="120">
        <v>0.185</v>
      </c>
      <c r="M64" s="121" t="s">
        <v>5664</v>
      </c>
      <c r="N64" s="120">
        <v>1</v>
      </c>
      <c r="O64" s="119">
        <v>150</v>
      </c>
      <c r="P64" s="119">
        <v>30.4</v>
      </c>
      <c r="Q64" s="119">
        <v>3.24</v>
      </c>
      <c r="R64" s="120"/>
      <c r="S64" s="120"/>
      <c r="T64" s="120"/>
      <c r="U64" s="120" t="s">
        <v>5669</v>
      </c>
      <c r="V64" s="172">
        <v>112.9</v>
      </c>
      <c r="W64" s="172">
        <v>11.3</v>
      </c>
      <c r="X64" s="172">
        <v>79</v>
      </c>
      <c r="Y64" s="172"/>
      <c r="Z64" s="172">
        <v>22.6</v>
      </c>
      <c r="AA64" s="123"/>
      <c r="AB64" s="123"/>
      <c r="AC64" s="123"/>
      <c r="AD64" s="123"/>
      <c r="AE64" s="123"/>
      <c r="AF64" s="123"/>
      <c r="AG64" s="214"/>
      <c r="AH64" s="229" t="str">
        <f t="shared" si="12"/>
        <v>a1</v>
      </c>
      <c r="AI64" s="199"/>
      <c r="AJ64" s="199"/>
      <c r="AK64" s="199"/>
      <c r="AL64" s="199"/>
      <c r="AM64" s="199"/>
      <c r="AN64" s="173">
        <v>0.5</v>
      </c>
      <c r="AO64" s="173"/>
      <c r="AP64" s="173"/>
      <c r="AQ64" s="173"/>
      <c r="AR64" s="173"/>
      <c r="AS64" s="173">
        <v>0.5</v>
      </c>
      <c r="AT64" s="173">
        <v>0.5</v>
      </c>
      <c r="AU64" s="173"/>
      <c r="AV64" s="173"/>
      <c r="AW64" s="173"/>
      <c r="AX64" s="173"/>
      <c r="AY64" s="173"/>
      <c r="AZ64" s="211">
        <f>SUBTOTAL(9,AN64:AS64)</f>
        <v>1</v>
      </c>
      <c r="BA64" s="211">
        <f t="shared" si="18"/>
        <v>0.5</v>
      </c>
      <c r="BB64" s="205">
        <f t="shared" si="13"/>
        <v>14846</v>
      </c>
      <c r="BC64" s="205">
        <f t="shared" si="14"/>
        <v>11645</v>
      </c>
      <c r="BD64" s="205">
        <f t="shared" si="15"/>
        <v>3566</v>
      </c>
      <c r="BE64" s="205">
        <f t="shared" si="16"/>
        <v>365</v>
      </c>
      <c r="BF64" s="175">
        <v>11280</v>
      </c>
      <c r="BG64" s="175"/>
      <c r="BH64" s="175">
        <v>5052</v>
      </c>
      <c r="BI64" s="175">
        <v>3201</v>
      </c>
      <c r="BJ64" s="175"/>
      <c r="BK64" s="175"/>
      <c r="BL64" s="175">
        <v>3406</v>
      </c>
      <c r="BM64" s="175">
        <v>1867</v>
      </c>
      <c r="BN64" s="175">
        <v>716</v>
      </c>
      <c r="BO64" s="175">
        <v>604</v>
      </c>
      <c r="BP64" s="200">
        <f t="shared" si="17"/>
        <v>5656</v>
      </c>
    </row>
    <row r="65" spans="1:68" s="201" customFormat="1" x14ac:dyDescent="0.15">
      <c r="A65" s="117">
        <v>721002001</v>
      </c>
      <c r="B65" s="118" t="s">
        <v>693</v>
      </c>
      <c r="C65" s="118" t="s">
        <v>660</v>
      </c>
      <c r="D65" s="118" t="s">
        <v>694</v>
      </c>
      <c r="E65" s="118" t="s">
        <v>3605</v>
      </c>
      <c r="F65" s="120">
        <v>9</v>
      </c>
      <c r="G65" s="119"/>
      <c r="H65" s="119"/>
      <c r="I65" s="120" t="s">
        <v>5820</v>
      </c>
      <c r="J65" s="120">
        <v>700</v>
      </c>
      <c r="K65" s="257">
        <v>77280</v>
      </c>
      <c r="L65" s="120">
        <v>0.30199999999999999</v>
      </c>
      <c r="M65" s="121" t="s">
        <v>5657</v>
      </c>
      <c r="N65" s="120">
        <v>1</v>
      </c>
      <c r="O65" s="119">
        <v>262</v>
      </c>
      <c r="P65" s="119"/>
      <c r="Q65" s="119"/>
      <c r="R65" s="120" t="s">
        <v>5658</v>
      </c>
      <c r="S65" s="120">
        <v>0.1</v>
      </c>
      <c r="T65" s="120"/>
      <c r="U65" s="120"/>
      <c r="V65" s="172">
        <v>55.5</v>
      </c>
      <c r="W65" s="172"/>
      <c r="X65" s="172">
        <v>55.5</v>
      </c>
      <c r="Y65" s="172"/>
      <c r="Z65" s="172"/>
      <c r="AA65" s="123"/>
      <c r="AB65" s="123"/>
      <c r="AC65" s="123"/>
      <c r="AD65" s="123"/>
      <c r="AE65" s="123"/>
      <c r="AF65" s="123"/>
      <c r="AG65" s="214"/>
      <c r="AH65" s="229" t="str">
        <f t="shared" si="12"/>
        <v>a1</v>
      </c>
      <c r="AI65" s="199"/>
      <c r="AJ65" s="199"/>
      <c r="AK65" s="199"/>
      <c r="AL65" s="199"/>
      <c r="AM65" s="199"/>
      <c r="AN65" s="173"/>
      <c r="AO65" s="173" t="s">
        <v>3186</v>
      </c>
      <c r="AP65" s="173" t="s">
        <v>3186</v>
      </c>
      <c r="AQ65" s="173" t="s">
        <v>3186</v>
      </c>
      <c r="AR65" s="173" t="s">
        <v>3186</v>
      </c>
      <c r="AS65" s="173">
        <v>1</v>
      </c>
      <c r="AT65" s="173">
        <v>1.5</v>
      </c>
      <c r="AU65" s="173"/>
      <c r="AV65" s="173" t="s">
        <v>3186</v>
      </c>
      <c r="AW65" s="173" t="s">
        <v>3186</v>
      </c>
      <c r="AX65" s="173"/>
      <c r="AY65" s="173" t="s">
        <v>3186</v>
      </c>
      <c r="AZ65" s="211">
        <f>SUBTOTAL(9,AN65:AS65)</f>
        <v>1</v>
      </c>
      <c r="BA65" s="211">
        <f t="shared" si="18"/>
        <v>1.5</v>
      </c>
      <c r="BB65" s="205">
        <f t="shared" si="13"/>
        <v>27044</v>
      </c>
      <c r="BC65" s="205">
        <f t="shared" si="14"/>
        <v>25394</v>
      </c>
      <c r="BD65" s="205">
        <f t="shared" si="15"/>
        <v>5843</v>
      </c>
      <c r="BE65" s="205">
        <f t="shared" si="16"/>
        <v>4193</v>
      </c>
      <c r="BF65" s="175">
        <v>21201</v>
      </c>
      <c r="BG65" s="175">
        <v>5397</v>
      </c>
      <c r="BH65" s="175">
        <v>6874</v>
      </c>
      <c r="BI65" s="175">
        <v>1650</v>
      </c>
      <c r="BJ65" s="175"/>
      <c r="BK65" s="175">
        <v>4725</v>
      </c>
      <c r="BL65" s="175">
        <v>496</v>
      </c>
      <c r="BM65" s="175">
        <v>1001</v>
      </c>
      <c r="BN65" s="175">
        <v>2065</v>
      </c>
      <c r="BO65" s="175">
        <v>4836</v>
      </c>
      <c r="BP65" s="200">
        <f t="shared" si="17"/>
        <v>11710</v>
      </c>
    </row>
    <row r="66" spans="1:68" s="201" customFormat="1" x14ac:dyDescent="0.15">
      <c r="A66" s="117">
        <v>2821202002</v>
      </c>
      <c r="B66" s="118" t="s">
        <v>2150</v>
      </c>
      <c r="C66" s="118" t="s">
        <v>2099</v>
      </c>
      <c r="D66" s="118" t="s">
        <v>2149</v>
      </c>
      <c r="E66" s="118" t="s">
        <v>4627</v>
      </c>
      <c r="F66" s="120">
        <v>16</v>
      </c>
      <c r="G66" s="119">
        <v>77833</v>
      </c>
      <c r="H66" s="119"/>
      <c r="I66" s="120" t="s">
        <v>5820</v>
      </c>
      <c r="J66" s="120">
        <v>810</v>
      </c>
      <c r="K66" s="257">
        <v>77833</v>
      </c>
      <c r="L66" s="120">
        <v>0.26300000000000001</v>
      </c>
      <c r="M66" s="121" t="s">
        <v>5657</v>
      </c>
      <c r="N66" s="120">
        <v>1</v>
      </c>
      <c r="O66" s="119">
        <v>109.9</v>
      </c>
      <c r="P66" s="119"/>
      <c r="Q66" s="119"/>
      <c r="R66" s="120" t="s">
        <v>5660</v>
      </c>
      <c r="S66" s="120">
        <v>0.1</v>
      </c>
      <c r="T66" s="120"/>
      <c r="U66" s="120"/>
      <c r="V66" s="172">
        <v>67.900000000000006</v>
      </c>
      <c r="W66" s="172"/>
      <c r="X66" s="172">
        <v>61.9</v>
      </c>
      <c r="Y66" s="172"/>
      <c r="Z66" s="172">
        <v>6</v>
      </c>
      <c r="AA66" s="123"/>
      <c r="AB66" s="123"/>
      <c r="AC66" s="123"/>
      <c r="AD66" s="123"/>
      <c r="AE66" s="123"/>
      <c r="AF66" s="123"/>
      <c r="AG66" s="214"/>
      <c r="AH66" s="229" t="str">
        <f t="shared" si="12"/>
        <v>a1</v>
      </c>
      <c r="AI66" s="199"/>
      <c r="AJ66" s="199"/>
      <c r="AK66" s="199"/>
      <c r="AL66" s="199"/>
      <c r="AM66" s="199"/>
      <c r="AN66" s="173"/>
      <c r="AO66" s="173"/>
      <c r="AP66" s="173"/>
      <c r="AQ66" s="173"/>
      <c r="AR66" s="173"/>
      <c r="AS66" s="173"/>
      <c r="AT66" s="173"/>
      <c r="AU66" s="173"/>
      <c r="AV66" s="173"/>
      <c r="AW66" s="173"/>
      <c r="AX66" s="173"/>
      <c r="AY66" s="173"/>
      <c r="AZ66" s="211"/>
      <c r="BA66" s="211"/>
      <c r="BB66" s="205">
        <f t="shared" si="13"/>
        <v>9240</v>
      </c>
      <c r="BC66" s="205">
        <f t="shared" si="14"/>
        <v>9240</v>
      </c>
      <c r="BD66" s="205">
        <f t="shared" si="15"/>
        <v>0</v>
      </c>
      <c r="BE66" s="205">
        <f t="shared" si="16"/>
        <v>0</v>
      </c>
      <c r="BF66" s="175">
        <v>9240</v>
      </c>
      <c r="BG66" s="175">
        <v>226</v>
      </c>
      <c r="BH66" s="175">
        <v>2661</v>
      </c>
      <c r="BI66" s="175"/>
      <c r="BJ66" s="175"/>
      <c r="BK66" s="175">
        <v>3989</v>
      </c>
      <c r="BL66" s="175">
        <v>356</v>
      </c>
      <c r="BM66" s="175">
        <v>1372</v>
      </c>
      <c r="BN66" s="175">
        <v>341</v>
      </c>
      <c r="BO66" s="175">
        <v>295</v>
      </c>
      <c r="BP66" s="200">
        <f t="shared" si="17"/>
        <v>2956</v>
      </c>
    </row>
    <row r="67" spans="1:68" s="201" customFormat="1" x14ac:dyDescent="0.15">
      <c r="A67" s="117">
        <v>2058802002</v>
      </c>
      <c r="B67" s="118" t="s">
        <v>1637</v>
      </c>
      <c r="C67" s="118" t="s">
        <v>1489</v>
      </c>
      <c r="D67" s="118" t="s">
        <v>1636</v>
      </c>
      <c r="E67" s="118" t="s">
        <v>4243</v>
      </c>
      <c r="F67" s="120">
        <v>15</v>
      </c>
      <c r="G67" s="119">
        <v>80441.7</v>
      </c>
      <c r="H67" s="119"/>
      <c r="I67" s="120" t="s">
        <v>5820</v>
      </c>
      <c r="J67" s="120">
        <v>400</v>
      </c>
      <c r="K67" s="257">
        <v>84447</v>
      </c>
      <c r="L67" s="120">
        <v>0.57799999999999996</v>
      </c>
      <c r="M67" s="121" t="s">
        <v>5667</v>
      </c>
      <c r="N67" s="120">
        <v>1</v>
      </c>
      <c r="O67" s="119">
        <v>290</v>
      </c>
      <c r="P67" s="119"/>
      <c r="Q67" s="119"/>
      <c r="R67" s="120" t="s">
        <v>5658</v>
      </c>
      <c r="S67" s="120">
        <v>0.3</v>
      </c>
      <c r="T67" s="120"/>
      <c r="U67" s="120"/>
      <c r="V67" s="172">
        <v>62</v>
      </c>
      <c r="W67" s="172">
        <v>12.2</v>
      </c>
      <c r="X67" s="172">
        <v>36</v>
      </c>
      <c r="Y67" s="172">
        <v>7.2</v>
      </c>
      <c r="Z67" s="172">
        <v>6.6</v>
      </c>
      <c r="AA67" s="123"/>
      <c r="AB67" s="123"/>
      <c r="AC67" s="123"/>
      <c r="AD67" s="123"/>
      <c r="AE67" s="123"/>
      <c r="AF67" s="123"/>
      <c r="AG67" s="214"/>
      <c r="AH67" s="229" t="str">
        <f t="shared" si="12"/>
        <v>a1</v>
      </c>
      <c r="AI67" s="199"/>
      <c r="AJ67" s="199"/>
      <c r="AK67" s="199"/>
      <c r="AL67" s="199"/>
      <c r="AM67" s="199"/>
      <c r="AN67" s="173"/>
      <c r="AO67" s="173"/>
      <c r="AP67" s="173"/>
      <c r="AQ67" s="173"/>
      <c r="AR67" s="173"/>
      <c r="AS67" s="173"/>
      <c r="AT67" s="173"/>
      <c r="AU67" s="173"/>
      <c r="AV67" s="173"/>
      <c r="AW67" s="173"/>
      <c r="AX67" s="173">
        <v>1</v>
      </c>
      <c r="AY67" s="173">
        <v>0.5</v>
      </c>
      <c r="AZ67" s="211">
        <f t="shared" ref="AZ67:AZ76" si="19">SUBTOTAL(9,AN67:AS67)</f>
        <v>0</v>
      </c>
      <c r="BA67" s="211">
        <f>SUBTOTAL(9,AT67:AY67)</f>
        <v>1.5</v>
      </c>
      <c r="BB67" s="205">
        <f t="shared" si="13"/>
        <v>13125</v>
      </c>
      <c r="BC67" s="205">
        <f t="shared" si="14"/>
        <v>11289</v>
      </c>
      <c r="BD67" s="205">
        <f t="shared" si="15"/>
        <v>4032</v>
      </c>
      <c r="BE67" s="205">
        <f t="shared" si="16"/>
        <v>2196</v>
      </c>
      <c r="BF67" s="175">
        <v>9093</v>
      </c>
      <c r="BG67" s="175"/>
      <c r="BH67" s="175">
        <v>4032</v>
      </c>
      <c r="BI67" s="175">
        <v>1836</v>
      </c>
      <c r="BJ67" s="175"/>
      <c r="BK67" s="175">
        <v>408</v>
      </c>
      <c r="BL67" s="175">
        <v>38</v>
      </c>
      <c r="BM67" s="175">
        <v>2054</v>
      </c>
      <c r="BN67" s="175">
        <v>34</v>
      </c>
      <c r="BO67" s="175">
        <v>4723</v>
      </c>
      <c r="BP67" s="200">
        <f t="shared" si="17"/>
        <v>8755</v>
      </c>
    </row>
    <row r="68" spans="1:68" s="201" customFormat="1" x14ac:dyDescent="0.15">
      <c r="A68" s="117">
        <v>1720702002</v>
      </c>
      <c r="B68" s="118" t="s">
        <v>1354</v>
      </c>
      <c r="C68" s="118" t="s">
        <v>1324</v>
      </c>
      <c r="D68" s="118" t="s">
        <v>1353</v>
      </c>
      <c r="E68" s="118" t="s">
        <v>4043</v>
      </c>
      <c r="F68" s="120">
        <v>10</v>
      </c>
      <c r="G68" s="119">
        <v>86793</v>
      </c>
      <c r="H68" s="119"/>
      <c r="I68" s="120" t="s">
        <v>5820</v>
      </c>
      <c r="J68" s="120">
        <v>560</v>
      </c>
      <c r="K68" s="257">
        <v>86793</v>
      </c>
      <c r="L68" s="120">
        <v>0.42499999999999999</v>
      </c>
      <c r="M68" s="121" t="s">
        <v>5664</v>
      </c>
      <c r="N68" s="120">
        <v>1</v>
      </c>
      <c r="O68" s="119">
        <v>233</v>
      </c>
      <c r="P68" s="119"/>
      <c r="Q68" s="119"/>
      <c r="R68" s="120" t="s">
        <v>5658</v>
      </c>
      <c r="S68" s="120">
        <v>0.2</v>
      </c>
      <c r="T68" s="120"/>
      <c r="U68" s="120"/>
      <c r="V68" s="172">
        <v>97.3</v>
      </c>
      <c r="W68" s="172">
        <v>15.3</v>
      </c>
      <c r="X68" s="172">
        <v>82</v>
      </c>
      <c r="Y68" s="172"/>
      <c r="Z68" s="172"/>
      <c r="AA68" s="123"/>
      <c r="AB68" s="123"/>
      <c r="AC68" s="123"/>
      <c r="AD68" s="123"/>
      <c r="AE68" s="123"/>
      <c r="AF68" s="123"/>
      <c r="AG68" s="214"/>
      <c r="AH68" s="229" t="str">
        <f t="shared" si="12"/>
        <v>a1</v>
      </c>
      <c r="AI68" s="199" t="s">
        <v>5402</v>
      </c>
      <c r="AJ68" s="199"/>
      <c r="AK68" s="199"/>
      <c r="AL68" s="199" t="s">
        <v>5402</v>
      </c>
      <c r="AM68" s="199" t="s">
        <v>5402</v>
      </c>
      <c r="AN68" s="173" t="s">
        <v>3186</v>
      </c>
      <c r="AO68" s="173" t="s">
        <v>3186</v>
      </c>
      <c r="AP68" s="173" t="s">
        <v>3186</v>
      </c>
      <c r="AQ68" s="173" t="s">
        <v>3186</v>
      </c>
      <c r="AR68" s="173" t="s">
        <v>3186</v>
      </c>
      <c r="AS68" s="173"/>
      <c r="AT68" s="173"/>
      <c r="AU68" s="173"/>
      <c r="AV68" s="173" t="s">
        <v>3186</v>
      </c>
      <c r="AW68" s="173" t="s">
        <v>3186</v>
      </c>
      <c r="AX68" s="173"/>
      <c r="AY68" s="173" t="s">
        <v>3186</v>
      </c>
      <c r="AZ68" s="211">
        <f t="shared" si="19"/>
        <v>0</v>
      </c>
      <c r="BA68" s="211">
        <f>SUBTOTAL(9,AT68:AY68)</f>
        <v>0</v>
      </c>
      <c r="BB68" s="205">
        <f t="shared" si="13"/>
        <v>9050</v>
      </c>
      <c r="BC68" s="205">
        <f t="shared" si="14"/>
        <v>7724</v>
      </c>
      <c r="BD68" s="205">
        <f t="shared" si="15"/>
        <v>1656</v>
      </c>
      <c r="BE68" s="205">
        <f t="shared" si="16"/>
        <v>330</v>
      </c>
      <c r="BF68" s="175">
        <v>7394</v>
      </c>
      <c r="BG68" s="175"/>
      <c r="BH68" s="175">
        <v>5210</v>
      </c>
      <c r="BI68" s="175">
        <v>826</v>
      </c>
      <c r="BJ68" s="175">
        <v>500</v>
      </c>
      <c r="BK68" s="175"/>
      <c r="BL68" s="175"/>
      <c r="BM68" s="175">
        <v>1965</v>
      </c>
      <c r="BN68" s="175">
        <v>219</v>
      </c>
      <c r="BO68" s="175">
        <v>330</v>
      </c>
      <c r="BP68" s="200">
        <f t="shared" si="17"/>
        <v>5540</v>
      </c>
    </row>
    <row r="69" spans="1:68" s="201" customFormat="1" x14ac:dyDescent="0.15">
      <c r="A69" s="117">
        <v>1020102002</v>
      </c>
      <c r="B69" s="118" t="s">
        <v>925</v>
      </c>
      <c r="C69" s="118" t="s">
        <v>913</v>
      </c>
      <c r="D69" s="118" t="s">
        <v>924</v>
      </c>
      <c r="E69" s="118" t="s">
        <v>3746</v>
      </c>
      <c r="F69" s="120">
        <v>25</v>
      </c>
      <c r="G69" s="119">
        <v>88147</v>
      </c>
      <c r="H69" s="119"/>
      <c r="I69" s="120" t="s">
        <v>5820</v>
      </c>
      <c r="J69" s="120">
        <v>1000</v>
      </c>
      <c r="K69" s="257">
        <v>88147</v>
      </c>
      <c r="L69" s="120">
        <v>0.24099999999999999</v>
      </c>
      <c r="M69" s="121" t="s">
        <v>5657</v>
      </c>
      <c r="N69" s="120">
        <v>1</v>
      </c>
      <c r="O69" s="119">
        <v>27</v>
      </c>
      <c r="P69" s="119">
        <v>11</v>
      </c>
      <c r="Q69" s="119">
        <v>1.2</v>
      </c>
      <c r="R69" s="120" t="s">
        <v>5658</v>
      </c>
      <c r="S69" s="120">
        <v>0.2</v>
      </c>
      <c r="T69" s="120"/>
      <c r="U69" s="120"/>
      <c r="V69" s="172">
        <v>43.9</v>
      </c>
      <c r="W69" s="172"/>
      <c r="X69" s="172">
        <v>40.700000000000003</v>
      </c>
      <c r="Y69" s="172"/>
      <c r="Z69" s="172">
        <v>3.2</v>
      </c>
      <c r="AA69" s="123"/>
      <c r="AB69" s="123"/>
      <c r="AC69" s="123"/>
      <c r="AD69" s="123"/>
      <c r="AE69" s="123"/>
      <c r="AF69" s="123"/>
      <c r="AG69" s="214"/>
      <c r="AH69" s="229" t="str">
        <f t="shared" si="12"/>
        <v>a1</v>
      </c>
      <c r="AI69" s="199"/>
      <c r="AJ69" s="199"/>
      <c r="AK69" s="199"/>
      <c r="AL69" s="199"/>
      <c r="AM69" s="199"/>
      <c r="AN69" s="173"/>
      <c r="AO69" s="173"/>
      <c r="AP69" s="173"/>
      <c r="AQ69" s="173"/>
      <c r="AR69" s="173"/>
      <c r="AS69" s="173"/>
      <c r="AT69" s="173">
        <v>1</v>
      </c>
      <c r="AU69" s="173"/>
      <c r="AV69" s="173">
        <v>1</v>
      </c>
      <c r="AW69" s="173"/>
      <c r="AX69" s="173"/>
      <c r="AY69" s="173"/>
      <c r="AZ69" s="211">
        <f t="shared" si="19"/>
        <v>0</v>
      </c>
      <c r="BA69" s="211">
        <f>SUBTOTAL(9,AT69:AY69)</f>
        <v>2</v>
      </c>
      <c r="BB69" s="205">
        <f t="shared" si="13"/>
        <v>4828</v>
      </c>
      <c r="BC69" s="205">
        <f t="shared" si="14"/>
        <v>4828</v>
      </c>
      <c r="BD69" s="205">
        <f t="shared" si="15"/>
        <v>0</v>
      </c>
      <c r="BE69" s="205">
        <f t="shared" si="16"/>
        <v>0</v>
      </c>
      <c r="BF69" s="175">
        <v>4828</v>
      </c>
      <c r="BG69" s="175"/>
      <c r="BH69" s="175">
        <v>1418</v>
      </c>
      <c r="BI69" s="175"/>
      <c r="BJ69" s="175"/>
      <c r="BK69" s="175"/>
      <c r="BL69" s="175">
        <v>777</v>
      </c>
      <c r="BM69" s="175">
        <v>1479</v>
      </c>
      <c r="BN69" s="175">
        <v>46</v>
      </c>
      <c r="BO69" s="175">
        <v>1108</v>
      </c>
      <c r="BP69" s="200">
        <f t="shared" si="17"/>
        <v>2526</v>
      </c>
    </row>
    <row r="70" spans="1:68" s="201" customFormat="1" x14ac:dyDescent="0.15">
      <c r="A70" s="117">
        <v>721201002</v>
      </c>
      <c r="B70" s="118" t="s">
        <v>698</v>
      </c>
      <c r="C70" s="118" t="s">
        <v>660</v>
      </c>
      <c r="D70" s="118" t="s">
        <v>697</v>
      </c>
      <c r="E70" s="118" t="s">
        <v>3608</v>
      </c>
      <c r="F70" s="120">
        <v>16</v>
      </c>
      <c r="G70" s="119">
        <v>91607</v>
      </c>
      <c r="H70" s="119"/>
      <c r="I70" s="120" t="s">
        <v>5820</v>
      </c>
      <c r="J70" s="120">
        <v>1400</v>
      </c>
      <c r="K70" s="257">
        <v>91607</v>
      </c>
      <c r="L70" s="120">
        <v>0.17899999999999999</v>
      </c>
      <c r="M70" s="121" t="s">
        <v>5657</v>
      </c>
      <c r="N70" s="120">
        <v>1</v>
      </c>
      <c r="O70" s="119">
        <v>17.600000000000001</v>
      </c>
      <c r="P70" s="119">
        <v>5</v>
      </c>
      <c r="Q70" s="119">
        <v>0.7</v>
      </c>
      <c r="R70" s="120" t="s">
        <v>5658</v>
      </c>
      <c r="S70" s="120">
        <v>0.1</v>
      </c>
      <c r="T70" s="120"/>
      <c r="U70" s="120"/>
      <c r="V70" s="172">
        <v>103</v>
      </c>
      <c r="W70" s="172">
        <v>14.7</v>
      </c>
      <c r="X70" s="172">
        <v>27.6</v>
      </c>
      <c r="Y70" s="172">
        <v>12</v>
      </c>
      <c r="Z70" s="172">
        <v>48.7</v>
      </c>
      <c r="AA70" s="123"/>
      <c r="AB70" s="123"/>
      <c r="AC70" s="123"/>
      <c r="AD70" s="123"/>
      <c r="AE70" s="123"/>
      <c r="AF70" s="123"/>
      <c r="AG70" s="214"/>
      <c r="AH70" s="229" t="str">
        <f t="shared" si="12"/>
        <v>a1</v>
      </c>
      <c r="AI70" s="199"/>
      <c r="AJ70" s="199"/>
      <c r="AK70" s="199"/>
      <c r="AL70" s="199"/>
      <c r="AM70" s="199"/>
      <c r="AN70" s="173">
        <v>1</v>
      </c>
      <c r="AO70" s="173"/>
      <c r="AP70" s="173"/>
      <c r="AQ70" s="173"/>
      <c r="AR70" s="173"/>
      <c r="AS70" s="173"/>
      <c r="AT70" s="173"/>
      <c r="AU70" s="173"/>
      <c r="AV70" s="173"/>
      <c r="AW70" s="173"/>
      <c r="AX70" s="173"/>
      <c r="AY70" s="173"/>
      <c r="AZ70" s="211">
        <f t="shared" si="19"/>
        <v>1</v>
      </c>
      <c r="BA70" s="211"/>
      <c r="BB70" s="205">
        <f t="shared" si="13"/>
        <v>21646</v>
      </c>
      <c r="BC70" s="205">
        <f t="shared" si="14"/>
        <v>18194</v>
      </c>
      <c r="BD70" s="205">
        <f t="shared" si="15"/>
        <v>5753</v>
      </c>
      <c r="BE70" s="205">
        <f t="shared" si="16"/>
        <v>2301</v>
      </c>
      <c r="BF70" s="175">
        <v>15893</v>
      </c>
      <c r="BG70" s="175">
        <v>6095</v>
      </c>
      <c r="BH70" s="175">
        <v>5753</v>
      </c>
      <c r="BI70" s="175">
        <v>3452</v>
      </c>
      <c r="BJ70" s="175"/>
      <c r="BK70" s="175"/>
      <c r="BL70" s="175">
        <v>470</v>
      </c>
      <c r="BM70" s="175">
        <v>1337</v>
      </c>
      <c r="BN70" s="175">
        <v>662</v>
      </c>
      <c r="BO70" s="175">
        <v>3877</v>
      </c>
      <c r="BP70" s="200">
        <f t="shared" si="17"/>
        <v>9630</v>
      </c>
    </row>
    <row r="71" spans="1:68" s="201" customFormat="1" x14ac:dyDescent="0.15">
      <c r="A71" s="117">
        <v>420502002</v>
      </c>
      <c r="B71" s="118" t="s">
        <v>510</v>
      </c>
      <c r="C71" s="118" t="s">
        <v>485</v>
      </c>
      <c r="D71" s="118" t="s">
        <v>509</v>
      </c>
      <c r="E71" s="118" t="s">
        <v>3486</v>
      </c>
      <c r="F71" s="120">
        <v>11</v>
      </c>
      <c r="G71" s="119"/>
      <c r="H71" s="119"/>
      <c r="I71" s="120" t="s">
        <v>5820</v>
      </c>
      <c r="J71" s="120">
        <v>680</v>
      </c>
      <c r="K71" s="257">
        <v>92356</v>
      </c>
      <c r="L71" s="120">
        <v>0.372</v>
      </c>
      <c r="M71" s="121" t="s">
        <v>5664</v>
      </c>
      <c r="N71" s="120">
        <v>1</v>
      </c>
      <c r="O71" s="119">
        <v>143.30000000000001</v>
      </c>
      <c r="P71" s="119">
        <v>54.8</v>
      </c>
      <c r="Q71" s="119">
        <v>4.7</v>
      </c>
      <c r="R71" s="120" t="s">
        <v>5660</v>
      </c>
      <c r="S71" s="120">
        <v>0.2</v>
      </c>
      <c r="T71" s="120"/>
      <c r="U71" s="120"/>
      <c r="V71" s="172">
        <v>103.7</v>
      </c>
      <c r="W71" s="172"/>
      <c r="X71" s="172">
        <v>103.7</v>
      </c>
      <c r="Y71" s="172"/>
      <c r="Z71" s="172"/>
      <c r="AA71" s="123"/>
      <c r="AB71" s="123"/>
      <c r="AC71" s="123"/>
      <c r="AD71" s="123"/>
      <c r="AE71" s="123"/>
      <c r="AF71" s="123"/>
      <c r="AG71" s="214"/>
      <c r="AH71" s="229" t="str">
        <f t="shared" si="12"/>
        <v>a1</v>
      </c>
      <c r="AI71" s="199"/>
      <c r="AJ71" s="199"/>
      <c r="AK71" s="199"/>
      <c r="AL71" s="199"/>
      <c r="AM71" s="199"/>
      <c r="AN71" s="173"/>
      <c r="AO71" s="173"/>
      <c r="AP71" s="173"/>
      <c r="AQ71" s="173"/>
      <c r="AR71" s="173"/>
      <c r="AS71" s="173"/>
      <c r="AT71" s="173"/>
      <c r="AU71" s="173"/>
      <c r="AV71" s="173"/>
      <c r="AW71" s="173"/>
      <c r="AX71" s="173"/>
      <c r="AY71" s="173"/>
      <c r="AZ71" s="211">
        <f t="shared" si="19"/>
        <v>0</v>
      </c>
      <c r="BA71" s="211">
        <f t="shared" ref="BA71:BA96" si="20">SUBTOTAL(9,AT71:AY71)</f>
        <v>0</v>
      </c>
      <c r="BB71" s="205">
        <f t="shared" si="13"/>
        <v>0</v>
      </c>
      <c r="BC71" s="205">
        <f t="shared" si="14"/>
        <v>0</v>
      </c>
      <c r="BD71" s="205">
        <f t="shared" si="15"/>
        <v>0</v>
      </c>
      <c r="BE71" s="205">
        <f t="shared" si="16"/>
        <v>0</v>
      </c>
      <c r="BF71" s="175"/>
      <c r="BG71" s="175"/>
      <c r="BH71" s="175"/>
      <c r="BI71" s="175"/>
      <c r="BJ71" s="175"/>
      <c r="BK71" s="175"/>
      <c r="BL71" s="175"/>
      <c r="BM71" s="175"/>
      <c r="BN71" s="175"/>
      <c r="BO71" s="175"/>
      <c r="BP71" s="200">
        <f t="shared" si="17"/>
        <v>0</v>
      </c>
    </row>
    <row r="72" spans="1:68" s="201" customFormat="1" x14ac:dyDescent="0.15">
      <c r="A72" s="117">
        <v>3138602001</v>
      </c>
      <c r="B72" s="118" t="s">
        <v>2170</v>
      </c>
      <c r="C72" s="118" t="s">
        <v>2319</v>
      </c>
      <c r="D72" s="118" t="s">
        <v>2359</v>
      </c>
      <c r="E72" s="118" t="s">
        <v>4785</v>
      </c>
      <c r="F72" s="120">
        <v>25</v>
      </c>
      <c r="G72" s="119"/>
      <c r="H72" s="119"/>
      <c r="I72" s="120" t="s">
        <v>5820</v>
      </c>
      <c r="J72" s="120">
        <v>3300</v>
      </c>
      <c r="K72" s="257">
        <v>96130</v>
      </c>
      <c r="L72" s="120">
        <v>0.08</v>
      </c>
      <c r="M72" s="121" t="s">
        <v>5657</v>
      </c>
      <c r="N72" s="120">
        <v>1</v>
      </c>
      <c r="O72" s="119">
        <v>190</v>
      </c>
      <c r="P72" s="119"/>
      <c r="Q72" s="119"/>
      <c r="R72" s="120" t="s">
        <v>5660</v>
      </c>
      <c r="S72" s="120">
        <v>0.3</v>
      </c>
      <c r="T72" s="120"/>
      <c r="U72" s="120"/>
      <c r="V72" s="172">
        <v>56</v>
      </c>
      <c r="W72" s="172">
        <v>18.399999999999999</v>
      </c>
      <c r="X72" s="172">
        <v>35.700000000000003</v>
      </c>
      <c r="Y72" s="172"/>
      <c r="Z72" s="172">
        <v>1.9</v>
      </c>
      <c r="AA72" s="123"/>
      <c r="AB72" s="123"/>
      <c r="AC72" s="123"/>
      <c r="AD72" s="123"/>
      <c r="AE72" s="123"/>
      <c r="AF72" s="123"/>
      <c r="AG72" s="214"/>
      <c r="AH72" s="229" t="str">
        <f t="shared" si="12"/>
        <v>a1</v>
      </c>
      <c r="AI72" s="199"/>
      <c r="AJ72" s="199"/>
      <c r="AK72" s="199"/>
      <c r="AL72" s="199"/>
      <c r="AM72" s="199"/>
      <c r="AN72" s="173">
        <v>2</v>
      </c>
      <c r="AO72" s="173"/>
      <c r="AP72" s="173"/>
      <c r="AQ72" s="173"/>
      <c r="AR72" s="173"/>
      <c r="AS72" s="173"/>
      <c r="AT72" s="173"/>
      <c r="AU72" s="173"/>
      <c r="AV72" s="173">
        <v>1</v>
      </c>
      <c r="AW72" s="173"/>
      <c r="AX72" s="173"/>
      <c r="AY72" s="173"/>
      <c r="AZ72" s="211">
        <f t="shared" si="19"/>
        <v>2</v>
      </c>
      <c r="BA72" s="211">
        <f t="shared" si="20"/>
        <v>1</v>
      </c>
      <c r="BB72" s="205">
        <f t="shared" si="13"/>
        <v>23258</v>
      </c>
      <c r="BC72" s="205">
        <f t="shared" si="14"/>
        <v>23258</v>
      </c>
      <c r="BD72" s="205">
        <f t="shared" si="15"/>
        <v>9310</v>
      </c>
      <c r="BE72" s="205">
        <f t="shared" si="16"/>
        <v>9310</v>
      </c>
      <c r="BF72" s="175">
        <v>13948</v>
      </c>
      <c r="BG72" s="175">
        <v>2341</v>
      </c>
      <c r="BH72" s="175">
        <v>9311</v>
      </c>
      <c r="BI72" s="175"/>
      <c r="BJ72" s="175"/>
      <c r="BK72" s="175"/>
      <c r="BL72" s="175"/>
      <c r="BM72" s="175">
        <v>1367</v>
      </c>
      <c r="BN72" s="175">
        <v>153</v>
      </c>
      <c r="BO72" s="175">
        <v>10086</v>
      </c>
      <c r="BP72" s="200">
        <f t="shared" si="17"/>
        <v>19397</v>
      </c>
    </row>
    <row r="73" spans="1:68" s="201" customFormat="1" x14ac:dyDescent="0.15">
      <c r="A73" s="117">
        <v>3420502003</v>
      </c>
      <c r="B73" s="118" t="s">
        <v>2544</v>
      </c>
      <c r="C73" s="118" t="s">
        <v>2517</v>
      </c>
      <c r="D73" s="118" t="s">
        <v>2542</v>
      </c>
      <c r="E73" s="118" t="s">
        <v>4926</v>
      </c>
      <c r="F73" s="120">
        <v>12</v>
      </c>
      <c r="G73" s="119">
        <v>96939</v>
      </c>
      <c r="H73" s="119"/>
      <c r="I73" s="120" t="s">
        <v>5820</v>
      </c>
      <c r="J73" s="120">
        <v>700</v>
      </c>
      <c r="K73" s="257">
        <v>96939</v>
      </c>
      <c r="L73" s="120">
        <v>0.379</v>
      </c>
      <c r="M73" s="121" t="s">
        <v>5657</v>
      </c>
      <c r="N73" s="120">
        <v>1</v>
      </c>
      <c r="O73" s="119">
        <v>320</v>
      </c>
      <c r="P73" s="119">
        <v>43</v>
      </c>
      <c r="Q73" s="119">
        <v>7.4</v>
      </c>
      <c r="R73" s="120" t="s">
        <v>5663</v>
      </c>
      <c r="S73" s="120">
        <v>0.2</v>
      </c>
      <c r="T73" s="120"/>
      <c r="U73" s="120"/>
      <c r="V73" s="172">
        <v>101.6</v>
      </c>
      <c r="W73" s="172"/>
      <c r="X73" s="172"/>
      <c r="Y73" s="172"/>
      <c r="Z73" s="172">
        <v>101.6</v>
      </c>
      <c r="AA73" s="123"/>
      <c r="AB73" s="123"/>
      <c r="AC73" s="123"/>
      <c r="AD73" s="123"/>
      <c r="AE73" s="123"/>
      <c r="AF73" s="123"/>
      <c r="AG73" s="214"/>
      <c r="AH73" s="229" t="str">
        <f t="shared" ref="AH73:AH104" si="21">IF(N73=1,IF(AG73&gt;0,"a4",IF(AC73&gt;0,"a3",IF(AA73&gt;0,"a2","a1"))),IF(AG73&gt;0,"b4",IF(AC73&gt;0,"b3",IF(AA73&gt;0,"b2","b1"))))</f>
        <v>a1</v>
      </c>
      <c r="AI73" s="199"/>
      <c r="AJ73" s="199"/>
      <c r="AK73" s="199"/>
      <c r="AL73" s="199"/>
      <c r="AM73" s="199"/>
      <c r="AN73" s="173"/>
      <c r="AO73" s="173"/>
      <c r="AP73" s="173"/>
      <c r="AQ73" s="173"/>
      <c r="AR73" s="173"/>
      <c r="AS73" s="173">
        <v>0.5</v>
      </c>
      <c r="AT73" s="173">
        <v>1</v>
      </c>
      <c r="AU73" s="173">
        <v>1</v>
      </c>
      <c r="AV73" s="173">
        <v>0.5</v>
      </c>
      <c r="AW73" s="173">
        <v>0.5</v>
      </c>
      <c r="AX73" s="173">
        <v>0.5</v>
      </c>
      <c r="AY73" s="173"/>
      <c r="AZ73" s="211">
        <f t="shared" si="19"/>
        <v>0.5</v>
      </c>
      <c r="BA73" s="211">
        <f t="shared" si="20"/>
        <v>3.5</v>
      </c>
      <c r="BB73" s="205">
        <f t="shared" ref="BB73:BB104" si="22">SUM(BG73:BO73)</f>
        <v>15621</v>
      </c>
      <c r="BC73" s="205">
        <f t="shared" ref="BC73:BC104" si="23">BG73+BH73+BK73+BL73+BM73+BN73+BO73</f>
        <v>11261</v>
      </c>
      <c r="BD73" s="205">
        <f t="shared" ref="BD73:BD104" si="24">BB73-BF73</f>
        <v>4477</v>
      </c>
      <c r="BE73" s="205">
        <f t="shared" ref="BE73:BE104" si="25">BC73-BF73</f>
        <v>117</v>
      </c>
      <c r="BF73" s="175">
        <v>11144</v>
      </c>
      <c r="BG73" s="175"/>
      <c r="BH73" s="175">
        <v>5676</v>
      </c>
      <c r="BI73" s="175">
        <v>4360</v>
      </c>
      <c r="BJ73" s="175"/>
      <c r="BK73" s="175">
        <v>1606</v>
      </c>
      <c r="BL73" s="175">
        <v>508</v>
      </c>
      <c r="BM73" s="175">
        <v>1476</v>
      </c>
      <c r="BN73" s="175">
        <v>652</v>
      </c>
      <c r="BO73" s="175">
        <v>1343</v>
      </c>
      <c r="BP73" s="200">
        <f t="shared" ref="BP73:BP104" si="26">BH73+BO73</f>
        <v>7019</v>
      </c>
    </row>
    <row r="74" spans="1:68" s="201" customFormat="1" x14ac:dyDescent="0.15">
      <c r="A74" s="117">
        <v>740202003</v>
      </c>
      <c r="B74" s="118" t="s">
        <v>709</v>
      </c>
      <c r="C74" s="118" t="s">
        <v>660</v>
      </c>
      <c r="D74" s="118" t="s">
        <v>707</v>
      </c>
      <c r="E74" s="118" t="s">
        <v>3616</v>
      </c>
      <c r="F74" s="120">
        <v>14</v>
      </c>
      <c r="G74" s="119">
        <v>97217</v>
      </c>
      <c r="H74" s="119"/>
      <c r="I74" s="120"/>
      <c r="J74" s="120">
        <v>700</v>
      </c>
      <c r="K74" s="257">
        <v>97217</v>
      </c>
      <c r="L74" s="120">
        <v>0.38</v>
      </c>
      <c r="M74" s="121" t="s">
        <v>5657</v>
      </c>
      <c r="N74" s="120">
        <v>1</v>
      </c>
      <c r="O74" s="119">
        <v>275</v>
      </c>
      <c r="P74" s="119"/>
      <c r="Q74" s="119"/>
      <c r="R74" s="120" t="s">
        <v>5658</v>
      </c>
      <c r="S74" s="120">
        <v>0.1</v>
      </c>
      <c r="T74" s="120"/>
      <c r="U74" s="120"/>
      <c r="V74" s="172">
        <v>91.5</v>
      </c>
      <c r="W74" s="172"/>
      <c r="X74" s="172">
        <v>91.5</v>
      </c>
      <c r="Y74" s="172"/>
      <c r="Z74" s="172"/>
      <c r="AA74" s="123"/>
      <c r="AB74" s="123"/>
      <c r="AC74" s="123"/>
      <c r="AD74" s="123"/>
      <c r="AE74" s="123"/>
      <c r="AF74" s="123"/>
      <c r="AG74" s="214"/>
      <c r="AH74" s="229" t="str">
        <f t="shared" si="21"/>
        <v>a1</v>
      </c>
      <c r="AI74" s="199"/>
      <c r="AJ74" s="199"/>
      <c r="AK74" s="199"/>
      <c r="AL74" s="199"/>
      <c r="AM74" s="199"/>
      <c r="AN74" s="173">
        <v>2</v>
      </c>
      <c r="AO74" s="173"/>
      <c r="AP74" s="173"/>
      <c r="AQ74" s="173"/>
      <c r="AR74" s="173"/>
      <c r="AS74" s="173">
        <v>6</v>
      </c>
      <c r="AT74" s="173">
        <v>1.2</v>
      </c>
      <c r="AU74" s="173">
        <v>1.2</v>
      </c>
      <c r="AV74" s="173">
        <v>1.2</v>
      </c>
      <c r="AW74" s="173">
        <v>1.2</v>
      </c>
      <c r="AX74" s="173">
        <v>1.2</v>
      </c>
      <c r="AY74" s="173">
        <v>1</v>
      </c>
      <c r="AZ74" s="211">
        <f t="shared" si="19"/>
        <v>8</v>
      </c>
      <c r="BA74" s="211">
        <f t="shared" si="20"/>
        <v>7</v>
      </c>
      <c r="BB74" s="205">
        <f t="shared" si="22"/>
        <v>9324</v>
      </c>
      <c r="BC74" s="205">
        <f t="shared" si="23"/>
        <v>9324</v>
      </c>
      <c r="BD74" s="205">
        <f t="shared" si="24"/>
        <v>0</v>
      </c>
      <c r="BE74" s="205">
        <f t="shared" si="25"/>
        <v>0</v>
      </c>
      <c r="BF74" s="175">
        <v>9324</v>
      </c>
      <c r="BG74" s="175"/>
      <c r="BH74" s="175">
        <v>2640</v>
      </c>
      <c r="BI74" s="175"/>
      <c r="BJ74" s="175"/>
      <c r="BK74" s="175">
        <v>3403</v>
      </c>
      <c r="BL74" s="175"/>
      <c r="BM74" s="175">
        <v>1897</v>
      </c>
      <c r="BN74" s="175">
        <v>1348</v>
      </c>
      <c r="BO74" s="175">
        <v>36</v>
      </c>
      <c r="BP74" s="200">
        <f t="shared" si="26"/>
        <v>2676</v>
      </c>
    </row>
    <row r="75" spans="1:68" s="201" customFormat="1" x14ac:dyDescent="0.15">
      <c r="A75" s="117">
        <v>721002002</v>
      </c>
      <c r="B75" s="118" t="s">
        <v>695</v>
      </c>
      <c r="C75" s="118" t="s">
        <v>660</v>
      </c>
      <c r="D75" s="118" t="s">
        <v>694</v>
      </c>
      <c r="E75" s="118" t="s">
        <v>3606</v>
      </c>
      <c r="F75" s="120">
        <v>9</v>
      </c>
      <c r="G75" s="119"/>
      <c r="H75" s="119"/>
      <c r="I75" s="120" t="s">
        <v>5820</v>
      </c>
      <c r="J75" s="120">
        <v>700</v>
      </c>
      <c r="K75" s="257">
        <v>99127</v>
      </c>
      <c r="L75" s="120">
        <v>0.38800000000000001</v>
      </c>
      <c r="M75" s="121" t="s">
        <v>5657</v>
      </c>
      <c r="N75" s="120">
        <v>1</v>
      </c>
      <c r="O75" s="119">
        <v>145</v>
      </c>
      <c r="P75" s="119"/>
      <c r="Q75" s="119"/>
      <c r="R75" s="120" t="s">
        <v>5658</v>
      </c>
      <c r="S75" s="120">
        <v>0.1</v>
      </c>
      <c r="T75" s="120"/>
      <c r="U75" s="120"/>
      <c r="V75" s="172">
        <v>69.900000000000006</v>
      </c>
      <c r="W75" s="172"/>
      <c r="X75" s="172">
        <v>69.900000000000006</v>
      </c>
      <c r="Y75" s="172"/>
      <c r="Z75" s="172"/>
      <c r="AA75" s="123"/>
      <c r="AB75" s="123"/>
      <c r="AC75" s="123"/>
      <c r="AD75" s="123"/>
      <c r="AE75" s="123"/>
      <c r="AF75" s="123"/>
      <c r="AG75" s="214"/>
      <c r="AH75" s="229" t="str">
        <f t="shared" si="21"/>
        <v>a1</v>
      </c>
      <c r="AI75" s="199"/>
      <c r="AJ75" s="199"/>
      <c r="AK75" s="199"/>
      <c r="AL75" s="199"/>
      <c r="AM75" s="199"/>
      <c r="AN75" s="173">
        <v>0.5</v>
      </c>
      <c r="AO75" s="173" t="s">
        <v>3186</v>
      </c>
      <c r="AP75" s="173" t="s">
        <v>3186</v>
      </c>
      <c r="AQ75" s="173" t="s">
        <v>3186</v>
      </c>
      <c r="AR75" s="173" t="s">
        <v>3186</v>
      </c>
      <c r="AS75" s="173">
        <v>1</v>
      </c>
      <c r="AT75" s="173">
        <v>1.5</v>
      </c>
      <c r="AU75" s="173"/>
      <c r="AV75" s="173" t="s">
        <v>3186</v>
      </c>
      <c r="AW75" s="173" t="s">
        <v>3186</v>
      </c>
      <c r="AX75" s="173"/>
      <c r="AY75" s="173" t="s">
        <v>3186</v>
      </c>
      <c r="AZ75" s="211">
        <f t="shared" si="19"/>
        <v>1.5</v>
      </c>
      <c r="BA75" s="211">
        <f t="shared" si="20"/>
        <v>1.5</v>
      </c>
      <c r="BB75" s="205">
        <f t="shared" si="22"/>
        <v>28658</v>
      </c>
      <c r="BC75" s="205">
        <f t="shared" si="23"/>
        <v>27114</v>
      </c>
      <c r="BD75" s="205">
        <f t="shared" si="24"/>
        <v>5469</v>
      </c>
      <c r="BE75" s="205">
        <f t="shared" si="25"/>
        <v>3925</v>
      </c>
      <c r="BF75" s="175">
        <v>23189</v>
      </c>
      <c r="BG75" s="175">
        <v>6546</v>
      </c>
      <c r="BH75" s="175">
        <v>6432</v>
      </c>
      <c r="BI75" s="175">
        <v>1544</v>
      </c>
      <c r="BJ75" s="175"/>
      <c r="BK75" s="175">
        <v>5349</v>
      </c>
      <c r="BL75" s="175">
        <v>944</v>
      </c>
      <c r="BM75" s="175">
        <v>1197</v>
      </c>
      <c r="BN75" s="175">
        <v>1032</v>
      </c>
      <c r="BO75" s="175">
        <v>5614</v>
      </c>
      <c r="BP75" s="200">
        <f t="shared" si="26"/>
        <v>12046</v>
      </c>
    </row>
    <row r="76" spans="1:68" s="201" customFormat="1" x14ac:dyDescent="0.15">
      <c r="A76" s="117">
        <v>2120201004</v>
      </c>
      <c r="B76" s="118" t="s">
        <v>1659</v>
      </c>
      <c r="C76" s="118" t="s">
        <v>1650</v>
      </c>
      <c r="D76" s="118" t="s">
        <v>1658</v>
      </c>
      <c r="E76" s="118" t="s">
        <v>4256</v>
      </c>
      <c r="F76" s="120">
        <v>0</v>
      </c>
      <c r="G76" s="119">
        <v>99803</v>
      </c>
      <c r="H76" s="119"/>
      <c r="I76" s="120" t="s">
        <v>5820</v>
      </c>
      <c r="J76" s="120">
        <v>1350</v>
      </c>
      <c r="K76" s="257">
        <v>99803</v>
      </c>
      <c r="L76" s="120">
        <v>0.20300000000000001</v>
      </c>
      <c r="M76" s="121" t="s">
        <v>5676</v>
      </c>
      <c r="N76" s="120">
        <v>1</v>
      </c>
      <c r="O76" s="119">
        <v>91.8</v>
      </c>
      <c r="P76" s="119">
        <v>20.5</v>
      </c>
      <c r="Q76" s="119">
        <v>2.02</v>
      </c>
      <c r="R76" s="120" t="s">
        <v>5658</v>
      </c>
      <c r="S76" s="120">
        <v>0.1</v>
      </c>
      <c r="T76" s="120"/>
      <c r="U76" s="120"/>
      <c r="V76" s="172">
        <v>3.9</v>
      </c>
      <c r="W76" s="172"/>
      <c r="X76" s="172"/>
      <c r="Y76" s="172"/>
      <c r="Z76" s="172">
        <v>3.9</v>
      </c>
      <c r="AA76" s="123"/>
      <c r="AB76" s="123"/>
      <c r="AC76" s="123"/>
      <c r="AD76" s="123"/>
      <c r="AE76" s="123"/>
      <c r="AF76" s="123"/>
      <c r="AG76" s="214"/>
      <c r="AH76" s="229" t="str">
        <f t="shared" si="21"/>
        <v>a1</v>
      </c>
      <c r="AI76" s="199"/>
      <c r="AJ76" s="199"/>
      <c r="AK76" s="199"/>
      <c r="AL76" s="199"/>
      <c r="AM76" s="199"/>
      <c r="AN76" s="173"/>
      <c r="AO76" s="173"/>
      <c r="AP76" s="173"/>
      <c r="AQ76" s="173"/>
      <c r="AR76" s="173"/>
      <c r="AS76" s="173"/>
      <c r="AT76" s="173"/>
      <c r="AU76" s="173"/>
      <c r="AV76" s="173"/>
      <c r="AW76" s="173"/>
      <c r="AX76" s="173"/>
      <c r="AY76" s="173"/>
      <c r="AZ76" s="211">
        <f t="shared" si="19"/>
        <v>0</v>
      </c>
      <c r="BA76" s="211">
        <f t="shared" si="20"/>
        <v>0</v>
      </c>
      <c r="BB76" s="205">
        <f t="shared" si="22"/>
        <v>0</v>
      </c>
      <c r="BC76" s="205">
        <f t="shared" si="23"/>
        <v>0</v>
      </c>
      <c r="BD76" s="205">
        <f t="shared" si="24"/>
        <v>0</v>
      </c>
      <c r="BE76" s="205">
        <f t="shared" si="25"/>
        <v>0</v>
      </c>
      <c r="BF76" s="175"/>
      <c r="BG76" s="175"/>
      <c r="BH76" s="175"/>
      <c r="BI76" s="175"/>
      <c r="BJ76" s="175"/>
      <c r="BK76" s="175"/>
      <c r="BL76" s="175"/>
      <c r="BM76" s="175"/>
      <c r="BN76" s="175"/>
      <c r="BO76" s="175"/>
      <c r="BP76" s="200">
        <f t="shared" si="26"/>
        <v>0</v>
      </c>
    </row>
    <row r="77" spans="1:68" s="201" customFormat="1" x14ac:dyDescent="0.15">
      <c r="A77" s="117">
        <v>4221202002</v>
      </c>
      <c r="B77" s="118" t="s">
        <v>2433</v>
      </c>
      <c r="C77" s="118" t="s">
        <v>2907</v>
      </c>
      <c r="D77" s="118" t="s">
        <v>2932</v>
      </c>
      <c r="E77" s="118" t="s">
        <v>5204</v>
      </c>
      <c r="F77" s="120">
        <v>4</v>
      </c>
      <c r="G77" s="119">
        <v>100564</v>
      </c>
      <c r="H77" s="119"/>
      <c r="I77" s="120" t="s">
        <v>5820</v>
      </c>
      <c r="J77" s="120">
        <v>945</v>
      </c>
      <c r="K77" s="257">
        <v>100564</v>
      </c>
      <c r="L77" s="120">
        <v>0.29199999999999998</v>
      </c>
      <c r="M77" s="121" t="s">
        <v>5657</v>
      </c>
      <c r="N77" s="120">
        <v>1</v>
      </c>
      <c r="O77" s="119">
        <v>180.57</v>
      </c>
      <c r="P77" s="119">
        <v>41.33</v>
      </c>
      <c r="Q77" s="119">
        <v>3.59</v>
      </c>
      <c r="R77" s="120" t="s">
        <v>5658</v>
      </c>
      <c r="S77" s="120">
        <v>1</v>
      </c>
      <c r="T77" s="120"/>
      <c r="U77" s="120"/>
      <c r="V77" s="172">
        <v>66</v>
      </c>
      <c r="W77" s="172">
        <v>66</v>
      </c>
      <c r="X77" s="172"/>
      <c r="Y77" s="172"/>
      <c r="Z77" s="172"/>
      <c r="AA77" s="123"/>
      <c r="AB77" s="123"/>
      <c r="AC77" s="123"/>
      <c r="AD77" s="123"/>
      <c r="AE77" s="123"/>
      <c r="AF77" s="123"/>
      <c r="AG77" s="214"/>
      <c r="AH77" s="229" t="str">
        <f t="shared" si="21"/>
        <v>a1</v>
      </c>
      <c r="AI77" s="199"/>
      <c r="AJ77" s="199"/>
      <c r="AK77" s="199"/>
      <c r="AL77" s="199"/>
      <c r="AM77" s="199"/>
      <c r="AN77" s="173"/>
      <c r="AO77" s="173"/>
      <c r="AP77" s="173"/>
      <c r="AQ77" s="173"/>
      <c r="AR77" s="173"/>
      <c r="AS77" s="173"/>
      <c r="AT77" s="173"/>
      <c r="AU77" s="173"/>
      <c r="AV77" s="173"/>
      <c r="AW77" s="173"/>
      <c r="AX77" s="173">
        <v>1</v>
      </c>
      <c r="AY77" s="173"/>
      <c r="AZ77" s="211"/>
      <c r="BA77" s="211">
        <f t="shared" si="20"/>
        <v>1</v>
      </c>
      <c r="BB77" s="205">
        <f t="shared" si="22"/>
        <v>14177</v>
      </c>
      <c r="BC77" s="205">
        <f t="shared" si="23"/>
        <v>12305</v>
      </c>
      <c r="BD77" s="205">
        <f t="shared" si="24"/>
        <v>1947</v>
      </c>
      <c r="BE77" s="205">
        <f t="shared" si="25"/>
        <v>75</v>
      </c>
      <c r="BF77" s="175">
        <v>12230</v>
      </c>
      <c r="BG77" s="175">
        <v>1000</v>
      </c>
      <c r="BH77" s="175">
        <v>4095</v>
      </c>
      <c r="BI77" s="175">
        <v>1872</v>
      </c>
      <c r="BJ77" s="175"/>
      <c r="BK77" s="175">
        <v>484</v>
      </c>
      <c r="BL77" s="175">
        <v>1047</v>
      </c>
      <c r="BM77" s="175">
        <v>2188</v>
      </c>
      <c r="BN77" s="175">
        <v>1796</v>
      </c>
      <c r="BO77" s="175">
        <v>1695</v>
      </c>
      <c r="BP77" s="200">
        <f t="shared" si="26"/>
        <v>5790</v>
      </c>
    </row>
    <row r="78" spans="1:68" s="201" customFormat="1" x14ac:dyDescent="0.15">
      <c r="A78" s="117">
        <v>3638701001</v>
      </c>
      <c r="B78" s="118" t="s">
        <v>2666</v>
      </c>
      <c r="C78" s="118" t="s">
        <v>2654</v>
      </c>
      <c r="D78" s="118" t="s">
        <v>2667</v>
      </c>
      <c r="E78" s="118" t="s">
        <v>5021</v>
      </c>
      <c r="F78" s="120">
        <v>8</v>
      </c>
      <c r="G78" s="119">
        <v>102971</v>
      </c>
      <c r="H78" s="119"/>
      <c r="I78" s="120" t="s">
        <v>5820</v>
      </c>
      <c r="J78" s="120">
        <v>1185</v>
      </c>
      <c r="K78" s="257">
        <v>102971</v>
      </c>
      <c r="L78" s="120">
        <v>0.23799999999999999</v>
      </c>
      <c r="M78" s="121" t="s">
        <v>5664</v>
      </c>
      <c r="N78" s="120">
        <v>1</v>
      </c>
      <c r="O78" s="119">
        <v>198.1</v>
      </c>
      <c r="P78" s="119"/>
      <c r="Q78" s="119"/>
      <c r="R78" s="120"/>
      <c r="S78" s="120"/>
      <c r="T78" s="120"/>
      <c r="U78" s="120" t="s">
        <v>5689</v>
      </c>
      <c r="V78" s="172">
        <v>153.19999999999999</v>
      </c>
      <c r="W78" s="172"/>
      <c r="X78" s="172">
        <v>110</v>
      </c>
      <c r="Y78" s="172"/>
      <c r="Z78" s="172">
        <v>43.2</v>
      </c>
      <c r="AA78" s="123"/>
      <c r="AB78" s="123"/>
      <c r="AC78" s="123"/>
      <c r="AD78" s="123"/>
      <c r="AE78" s="123"/>
      <c r="AF78" s="123"/>
      <c r="AG78" s="214"/>
      <c r="AH78" s="229" t="str">
        <f t="shared" si="21"/>
        <v>a1</v>
      </c>
      <c r="AI78" s="199" t="s">
        <v>5401</v>
      </c>
      <c r="AJ78" s="199"/>
      <c r="AK78" s="199"/>
      <c r="AL78" s="199" t="s">
        <v>5401</v>
      </c>
      <c r="AM78" s="199"/>
      <c r="AN78" s="173">
        <v>1</v>
      </c>
      <c r="AO78" s="173">
        <v>1</v>
      </c>
      <c r="AP78" s="173"/>
      <c r="AQ78" s="173">
        <v>1</v>
      </c>
      <c r="AR78" s="173"/>
      <c r="AS78" s="173"/>
      <c r="AT78" s="173"/>
      <c r="AU78" s="173"/>
      <c r="AV78" s="173"/>
      <c r="AW78" s="173"/>
      <c r="AX78" s="173"/>
      <c r="AY78" s="173"/>
      <c r="AZ78" s="211">
        <f t="shared" ref="AZ78:AZ113" si="27">SUBTOTAL(9,AN78:AS78)</f>
        <v>3</v>
      </c>
      <c r="BA78" s="211">
        <f t="shared" si="20"/>
        <v>0</v>
      </c>
      <c r="BB78" s="205">
        <f t="shared" si="22"/>
        <v>15212</v>
      </c>
      <c r="BC78" s="205">
        <f t="shared" si="23"/>
        <v>12864</v>
      </c>
      <c r="BD78" s="205">
        <f t="shared" si="24"/>
        <v>4757</v>
      </c>
      <c r="BE78" s="205">
        <f t="shared" si="25"/>
        <v>2409</v>
      </c>
      <c r="BF78" s="175">
        <v>10455</v>
      </c>
      <c r="BG78" s="175"/>
      <c r="BH78" s="175">
        <v>4757</v>
      </c>
      <c r="BI78" s="175">
        <v>2348</v>
      </c>
      <c r="BJ78" s="175"/>
      <c r="BK78" s="175"/>
      <c r="BL78" s="175">
        <v>1063</v>
      </c>
      <c r="BM78" s="175">
        <v>3049</v>
      </c>
      <c r="BN78" s="175">
        <v>1077</v>
      </c>
      <c r="BO78" s="175">
        <v>2918</v>
      </c>
      <c r="BP78" s="200">
        <f t="shared" si="26"/>
        <v>7675</v>
      </c>
    </row>
    <row r="79" spans="1:68" s="201" customFormat="1" x14ac:dyDescent="0.15">
      <c r="A79" s="117">
        <v>2058802001</v>
      </c>
      <c r="B79" s="118" t="s">
        <v>1635</v>
      </c>
      <c r="C79" s="118" t="s">
        <v>1489</v>
      </c>
      <c r="D79" s="118" t="s">
        <v>1636</v>
      </c>
      <c r="E79" s="118" t="s">
        <v>4242</v>
      </c>
      <c r="F79" s="120">
        <v>18</v>
      </c>
      <c r="G79" s="119">
        <v>103746</v>
      </c>
      <c r="H79" s="119"/>
      <c r="I79" s="120" t="s">
        <v>5820</v>
      </c>
      <c r="J79" s="120">
        <v>450</v>
      </c>
      <c r="K79" s="257">
        <v>103746</v>
      </c>
      <c r="L79" s="120">
        <v>0.63200000000000001</v>
      </c>
      <c r="M79" s="121" t="s">
        <v>5667</v>
      </c>
      <c r="N79" s="120">
        <v>1</v>
      </c>
      <c r="O79" s="119">
        <v>193</v>
      </c>
      <c r="P79" s="119"/>
      <c r="Q79" s="119"/>
      <c r="R79" s="120" t="s">
        <v>5658</v>
      </c>
      <c r="S79" s="120">
        <v>0.3</v>
      </c>
      <c r="T79" s="120"/>
      <c r="U79" s="120"/>
      <c r="V79" s="172">
        <v>91.9</v>
      </c>
      <c r="W79" s="172">
        <v>9.5</v>
      </c>
      <c r="X79" s="172">
        <v>70</v>
      </c>
      <c r="Y79" s="172">
        <v>7.3</v>
      </c>
      <c r="Z79" s="172">
        <v>5.0999999999999996</v>
      </c>
      <c r="AA79" s="123"/>
      <c r="AB79" s="123"/>
      <c r="AC79" s="123"/>
      <c r="AD79" s="123"/>
      <c r="AE79" s="123"/>
      <c r="AF79" s="123"/>
      <c r="AG79" s="214"/>
      <c r="AH79" s="229" t="str">
        <f t="shared" si="21"/>
        <v>a1</v>
      </c>
      <c r="AI79" s="199"/>
      <c r="AJ79" s="199"/>
      <c r="AK79" s="199"/>
      <c r="AL79" s="199"/>
      <c r="AM79" s="199"/>
      <c r="AN79" s="173"/>
      <c r="AO79" s="173"/>
      <c r="AP79" s="173"/>
      <c r="AQ79" s="173"/>
      <c r="AR79" s="173"/>
      <c r="AS79" s="173"/>
      <c r="AT79" s="173"/>
      <c r="AU79" s="173"/>
      <c r="AV79" s="173"/>
      <c r="AW79" s="173"/>
      <c r="AX79" s="173">
        <v>1</v>
      </c>
      <c r="AY79" s="173">
        <v>0.5</v>
      </c>
      <c r="AZ79" s="211">
        <f t="shared" si="27"/>
        <v>0</v>
      </c>
      <c r="BA79" s="211">
        <f t="shared" si="20"/>
        <v>1.5</v>
      </c>
      <c r="BB79" s="205">
        <f t="shared" si="22"/>
        <v>17732</v>
      </c>
      <c r="BC79" s="205">
        <f t="shared" si="23"/>
        <v>15776</v>
      </c>
      <c r="BD79" s="205">
        <f t="shared" si="24"/>
        <v>4368</v>
      </c>
      <c r="BE79" s="205">
        <f t="shared" si="25"/>
        <v>2412</v>
      </c>
      <c r="BF79" s="175">
        <v>13364</v>
      </c>
      <c r="BG79" s="175"/>
      <c r="BH79" s="175">
        <v>4368</v>
      </c>
      <c r="BI79" s="175">
        <v>1956</v>
      </c>
      <c r="BJ79" s="175"/>
      <c r="BK79" s="175">
        <v>618</v>
      </c>
      <c r="BL79" s="175">
        <v>991</v>
      </c>
      <c r="BM79" s="175">
        <v>3433</v>
      </c>
      <c r="BN79" s="175">
        <v>97</v>
      </c>
      <c r="BO79" s="175">
        <v>6269</v>
      </c>
      <c r="BP79" s="200">
        <f t="shared" si="26"/>
        <v>10637</v>
      </c>
    </row>
    <row r="80" spans="1:68" s="201" customFormat="1" x14ac:dyDescent="0.15">
      <c r="A80" s="117">
        <v>1920902004</v>
      </c>
      <c r="B80" s="118" t="s">
        <v>1463</v>
      </c>
      <c r="C80" s="118" t="s">
        <v>1447</v>
      </c>
      <c r="D80" s="118" t="s">
        <v>1460</v>
      </c>
      <c r="E80" s="118" t="s">
        <v>4121</v>
      </c>
      <c r="F80" s="120">
        <v>26</v>
      </c>
      <c r="G80" s="119"/>
      <c r="H80" s="119"/>
      <c r="I80" s="120" t="s">
        <v>5820</v>
      </c>
      <c r="J80" s="120">
        <v>1651</v>
      </c>
      <c r="K80" s="257">
        <v>112918</v>
      </c>
      <c r="L80" s="120">
        <v>0.187</v>
      </c>
      <c r="M80" s="121" t="s">
        <v>5664</v>
      </c>
      <c r="N80" s="120">
        <v>1</v>
      </c>
      <c r="O80" s="119">
        <v>64</v>
      </c>
      <c r="P80" s="119">
        <v>18</v>
      </c>
      <c r="Q80" s="119">
        <v>1.8</v>
      </c>
      <c r="R80" s="120" t="s">
        <v>5663</v>
      </c>
      <c r="S80" s="120">
        <v>0.2</v>
      </c>
      <c r="T80" s="120"/>
      <c r="U80" s="120"/>
      <c r="V80" s="172">
        <v>134.5</v>
      </c>
      <c r="W80" s="172"/>
      <c r="X80" s="172">
        <v>122.3</v>
      </c>
      <c r="Y80" s="172"/>
      <c r="Z80" s="172">
        <v>12.2</v>
      </c>
      <c r="AA80" s="123"/>
      <c r="AB80" s="123"/>
      <c r="AC80" s="123"/>
      <c r="AD80" s="123"/>
      <c r="AE80" s="123"/>
      <c r="AF80" s="123"/>
      <c r="AG80" s="214"/>
      <c r="AH80" s="229" t="str">
        <f t="shared" si="21"/>
        <v>a1</v>
      </c>
      <c r="AI80" s="199"/>
      <c r="AJ80" s="199"/>
      <c r="AK80" s="199"/>
      <c r="AL80" s="199"/>
      <c r="AM80" s="199"/>
      <c r="AN80" s="173" t="s">
        <v>3186</v>
      </c>
      <c r="AO80" s="173" t="s">
        <v>3186</v>
      </c>
      <c r="AP80" s="173" t="s">
        <v>3186</v>
      </c>
      <c r="AQ80" s="173" t="s">
        <v>3186</v>
      </c>
      <c r="AR80" s="173" t="s">
        <v>3186</v>
      </c>
      <c r="AS80" s="173"/>
      <c r="AT80" s="173"/>
      <c r="AU80" s="173"/>
      <c r="AV80" s="173"/>
      <c r="AW80" s="173"/>
      <c r="AX80" s="173"/>
      <c r="AY80" s="173" t="s">
        <v>3186</v>
      </c>
      <c r="AZ80" s="211">
        <f t="shared" si="27"/>
        <v>0</v>
      </c>
      <c r="BA80" s="211">
        <f t="shared" si="20"/>
        <v>0</v>
      </c>
      <c r="BB80" s="205">
        <f t="shared" si="22"/>
        <v>10240</v>
      </c>
      <c r="BC80" s="205">
        <f t="shared" si="23"/>
        <v>10240</v>
      </c>
      <c r="BD80" s="205">
        <f t="shared" si="24"/>
        <v>0</v>
      </c>
      <c r="BE80" s="205">
        <f t="shared" si="25"/>
        <v>0</v>
      </c>
      <c r="BF80" s="175">
        <v>10240</v>
      </c>
      <c r="BG80" s="175"/>
      <c r="BH80" s="175">
        <v>9261</v>
      </c>
      <c r="BI80" s="175"/>
      <c r="BJ80" s="175"/>
      <c r="BK80" s="175">
        <v>979</v>
      </c>
      <c r="BL80" s="175"/>
      <c r="BM80" s="175"/>
      <c r="BN80" s="175"/>
      <c r="BO80" s="175"/>
      <c r="BP80" s="200">
        <f t="shared" si="26"/>
        <v>9261</v>
      </c>
    </row>
    <row r="81" spans="1:68" s="201" customFormat="1" x14ac:dyDescent="0.15">
      <c r="A81" s="117">
        <v>3620102003</v>
      </c>
      <c r="B81" s="118" t="s">
        <v>2657</v>
      </c>
      <c r="C81" s="118" t="s">
        <v>2654</v>
      </c>
      <c r="D81" s="118" t="s">
        <v>2656</v>
      </c>
      <c r="E81" s="118" t="s">
        <v>5014</v>
      </c>
      <c r="F81" s="120">
        <v>35</v>
      </c>
      <c r="G81" s="119">
        <v>122001</v>
      </c>
      <c r="H81" s="119"/>
      <c r="I81" s="120" t="s">
        <v>5820</v>
      </c>
      <c r="J81" s="120">
        <v>588</v>
      </c>
      <c r="K81" s="257">
        <v>122001</v>
      </c>
      <c r="L81" s="120">
        <v>0.56799999999999995</v>
      </c>
      <c r="M81" s="121" t="s">
        <v>5662</v>
      </c>
      <c r="N81" s="120">
        <v>1</v>
      </c>
      <c r="O81" s="119">
        <v>118.8</v>
      </c>
      <c r="P81" s="119">
        <v>24.2</v>
      </c>
      <c r="Q81" s="119">
        <v>3.66</v>
      </c>
      <c r="R81" s="120" t="s">
        <v>5658</v>
      </c>
      <c r="S81" s="120">
        <v>0.25800000000000001</v>
      </c>
      <c r="T81" s="120"/>
      <c r="U81" s="120"/>
      <c r="V81" s="172">
        <v>170</v>
      </c>
      <c r="W81" s="172"/>
      <c r="X81" s="172"/>
      <c r="Y81" s="172"/>
      <c r="Z81" s="172">
        <v>170</v>
      </c>
      <c r="AA81" s="123"/>
      <c r="AB81" s="123"/>
      <c r="AC81" s="123"/>
      <c r="AD81" s="123"/>
      <c r="AE81" s="123"/>
      <c r="AF81" s="123"/>
      <c r="AG81" s="214"/>
      <c r="AH81" s="229" t="str">
        <f t="shared" si="21"/>
        <v>a1</v>
      </c>
      <c r="AI81" s="199"/>
      <c r="AJ81" s="199"/>
      <c r="AK81" s="199"/>
      <c r="AL81" s="199"/>
      <c r="AM81" s="199"/>
      <c r="AN81" s="173"/>
      <c r="AO81" s="173"/>
      <c r="AP81" s="173"/>
      <c r="AQ81" s="173"/>
      <c r="AR81" s="173"/>
      <c r="AS81" s="173"/>
      <c r="AT81" s="173">
        <v>1</v>
      </c>
      <c r="AU81" s="173">
        <v>1</v>
      </c>
      <c r="AV81" s="173"/>
      <c r="AW81" s="173"/>
      <c r="AX81" s="173">
        <v>0.6</v>
      </c>
      <c r="AY81" s="173"/>
      <c r="AZ81" s="211">
        <f t="shared" si="27"/>
        <v>0</v>
      </c>
      <c r="BA81" s="211">
        <f t="shared" si="20"/>
        <v>2.6</v>
      </c>
      <c r="BB81" s="205">
        <f t="shared" si="22"/>
        <v>10633</v>
      </c>
      <c r="BC81" s="205">
        <f t="shared" si="23"/>
        <v>10633</v>
      </c>
      <c r="BD81" s="205">
        <f t="shared" si="24"/>
        <v>-5</v>
      </c>
      <c r="BE81" s="205">
        <f t="shared" si="25"/>
        <v>-5</v>
      </c>
      <c r="BF81" s="175">
        <v>10638</v>
      </c>
      <c r="BG81" s="175"/>
      <c r="BH81" s="175">
        <v>3876</v>
      </c>
      <c r="BI81" s="175"/>
      <c r="BJ81" s="175"/>
      <c r="BK81" s="175">
        <v>5508</v>
      </c>
      <c r="BL81" s="175">
        <v>138</v>
      </c>
      <c r="BM81" s="175">
        <v>920</v>
      </c>
      <c r="BN81" s="175">
        <v>23</v>
      </c>
      <c r="BO81" s="175">
        <v>168</v>
      </c>
      <c r="BP81" s="200">
        <f t="shared" si="26"/>
        <v>4044</v>
      </c>
    </row>
    <row r="82" spans="1:68" s="201" customFormat="1" x14ac:dyDescent="0.15">
      <c r="A82" s="117">
        <v>754202002</v>
      </c>
      <c r="B82" s="118" t="s">
        <v>747</v>
      </c>
      <c r="C82" s="118" t="s">
        <v>660</v>
      </c>
      <c r="D82" s="118" t="s">
        <v>746</v>
      </c>
      <c r="E82" s="118" t="s">
        <v>3639</v>
      </c>
      <c r="F82" s="120">
        <v>8</v>
      </c>
      <c r="G82" s="119">
        <v>2172</v>
      </c>
      <c r="H82" s="119"/>
      <c r="I82" s="120" t="s">
        <v>5820</v>
      </c>
      <c r="J82" s="120">
        <v>2120</v>
      </c>
      <c r="K82" s="257">
        <v>122190</v>
      </c>
      <c r="L82" s="120">
        <v>0.158</v>
      </c>
      <c r="M82" s="121" t="s">
        <v>5657</v>
      </c>
      <c r="N82" s="120">
        <v>1</v>
      </c>
      <c r="O82" s="119">
        <v>169.9</v>
      </c>
      <c r="P82" s="119">
        <v>18.100000000000001</v>
      </c>
      <c r="Q82" s="119">
        <v>2.2799999999999998</v>
      </c>
      <c r="R82" s="120" t="s">
        <v>5658</v>
      </c>
      <c r="S82" s="120">
        <v>0.1</v>
      </c>
      <c r="T82" s="120"/>
      <c r="U82" s="120"/>
      <c r="V82" s="172">
        <v>138.19999999999999</v>
      </c>
      <c r="W82" s="172"/>
      <c r="X82" s="172"/>
      <c r="Y82" s="172"/>
      <c r="Z82" s="172">
        <v>138.19999999999999</v>
      </c>
      <c r="AA82" s="123"/>
      <c r="AB82" s="123"/>
      <c r="AC82" s="123"/>
      <c r="AD82" s="123"/>
      <c r="AE82" s="123"/>
      <c r="AF82" s="123"/>
      <c r="AG82" s="214"/>
      <c r="AH82" s="229" t="str">
        <f t="shared" si="21"/>
        <v>a1</v>
      </c>
      <c r="AI82" s="199"/>
      <c r="AJ82" s="199"/>
      <c r="AK82" s="199"/>
      <c r="AL82" s="199"/>
      <c r="AM82" s="199"/>
      <c r="AN82" s="173">
        <v>2</v>
      </c>
      <c r="AO82" s="173" t="s">
        <v>3186</v>
      </c>
      <c r="AP82" s="173" t="s">
        <v>3186</v>
      </c>
      <c r="AQ82" s="173" t="s">
        <v>3186</v>
      </c>
      <c r="AR82" s="173" t="s">
        <v>3186</v>
      </c>
      <c r="AS82" s="173">
        <v>1</v>
      </c>
      <c r="AT82" s="173">
        <v>2</v>
      </c>
      <c r="AU82" s="173">
        <v>1</v>
      </c>
      <c r="AV82" s="173" t="s">
        <v>3186</v>
      </c>
      <c r="AW82" s="173" t="s">
        <v>3186</v>
      </c>
      <c r="AX82" s="173" t="s">
        <v>3186</v>
      </c>
      <c r="AY82" s="173" t="s">
        <v>3186</v>
      </c>
      <c r="AZ82" s="211">
        <f t="shared" si="27"/>
        <v>3</v>
      </c>
      <c r="BA82" s="211">
        <f t="shared" si="20"/>
        <v>3</v>
      </c>
      <c r="BB82" s="205">
        <f t="shared" si="22"/>
        <v>133266</v>
      </c>
      <c r="BC82" s="205">
        <f t="shared" si="23"/>
        <v>125820</v>
      </c>
      <c r="BD82" s="205">
        <f t="shared" si="24"/>
        <v>9936</v>
      </c>
      <c r="BE82" s="205">
        <f t="shared" si="25"/>
        <v>2490</v>
      </c>
      <c r="BF82" s="175">
        <v>123330</v>
      </c>
      <c r="BG82" s="175"/>
      <c r="BH82" s="175">
        <v>12209</v>
      </c>
      <c r="BI82" s="175">
        <v>5462</v>
      </c>
      <c r="BJ82" s="175">
        <v>1984</v>
      </c>
      <c r="BK82" s="175"/>
      <c r="BL82" s="175">
        <v>106631</v>
      </c>
      <c r="BM82" s="175">
        <v>2064</v>
      </c>
      <c r="BN82" s="175">
        <v>2183</v>
      </c>
      <c r="BO82" s="175">
        <v>2733</v>
      </c>
      <c r="BP82" s="200">
        <f t="shared" si="26"/>
        <v>14942</v>
      </c>
    </row>
    <row r="83" spans="1:68" s="201" customFormat="1" x14ac:dyDescent="0.15">
      <c r="A83" s="117">
        <v>146302001</v>
      </c>
      <c r="B83" s="118" t="s">
        <v>189</v>
      </c>
      <c r="C83" s="118" t="s">
        <v>11</v>
      </c>
      <c r="D83" s="118" t="s">
        <v>190</v>
      </c>
      <c r="E83" s="118" t="s">
        <v>3296</v>
      </c>
      <c r="F83" s="120">
        <v>23</v>
      </c>
      <c r="G83" s="119"/>
      <c r="H83" s="119"/>
      <c r="I83" s="120" t="s">
        <v>5820</v>
      </c>
      <c r="J83" s="120">
        <v>460</v>
      </c>
      <c r="K83" s="257">
        <v>131334</v>
      </c>
      <c r="L83" s="120">
        <v>0.78200000000000003</v>
      </c>
      <c r="M83" s="121" t="s">
        <v>5667</v>
      </c>
      <c r="N83" s="120">
        <v>1</v>
      </c>
      <c r="O83" s="119">
        <v>173.6</v>
      </c>
      <c r="P83" s="119"/>
      <c r="Q83" s="119"/>
      <c r="R83" s="120" t="s">
        <v>5663</v>
      </c>
      <c r="S83" s="120">
        <v>0.64</v>
      </c>
      <c r="T83" s="120"/>
      <c r="U83" s="120" t="s">
        <v>3186</v>
      </c>
      <c r="V83" s="172">
        <v>100.8</v>
      </c>
      <c r="W83" s="172">
        <v>36.799999999999997</v>
      </c>
      <c r="X83" s="172">
        <v>64</v>
      </c>
      <c r="Y83" s="172"/>
      <c r="Z83" s="172"/>
      <c r="AA83" s="123"/>
      <c r="AB83" s="123"/>
      <c r="AC83" s="123"/>
      <c r="AD83" s="123"/>
      <c r="AE83" s="123"/>
      <c r="AF83" s="123"/>
      <c r="AG83" s="214"/>
      <c r="AH83" s="229" t="str">
        <f t="shared" si="21"/>
        <v>a1</v>
      </c>
      <c r="AI83" s="199"/>
      <c r="AJ83" s="199"/>
      <c r="AK83" s="199"/>
      <c r="AL83" s="199"/>
      <c r="AM83" s="199"/>
      <c r="AN83" s="173">
        <v>1</v>
      </c>
      <c r="AO83" s="173" t="s">
        <v>3186</v>
      </c>
      <c r="AP83" s="173" t="s">
        <v>3186</v>
      </c>
      <c r="AQ83" s="173" t="s">
        <v>3186</v>
      </c>
      <c r="AR83" s="173" t="s">
        <v>3186</v>
      </c>
      <c r="AS83" s="173">
        <v>2</v>
      </c>
      <c r="AT83" s="173">
        <v>0.5</v>
      </c>
      <c r="AU83" s="173">
        <v>0.5</v>
      </c>
      <c r="AV83" s="173"/>
      <c r="AW83" s="173"/>
      <c r="AX83" s="173" t="s">
        <v>3186</v>
      </c>
      <c r="AY83" s="173"/>
      <c r="AZ83" s="211">
        <f t="shared" si="27"/>
        <v>3</v>
      </c>
      <c r="BA83" s="211">
        <f t="shared" si="20"/>
        <v>1</v>
      </c>
      <c r="BB83" s="205">
        <f t="shared" si="22"/>
        <v>13259</v>
      </c>
      <c r="BC83" s="205">
        <f t="shared" si="23"/>
        <v>13259</v>
      </c>
      <c r="BD83" s="205">
        <f t="shared" si="24"/>
        <v>0</v>
      </c>
      <c r="BE83" s="205">
        <f t="shared" si="25"/>
        <v>0</v>
      </c>
      <c r="BF83" s="175">
        <v>13259</v>
      </c>
      <c r="BG83" s="175"/>
      <c r="BH83" s="175">
        <v>7056</v>
      </c>
      <c r="BI83" s="175"/>
      <c r="BJ83" s="175"/>
      <c r="BK83" s="175">
        <v>2198</v>
      </c>
      <c r="BL83" s="175">
        <v>1062</v>
      </c>
      <c r="BM83" s="175">
        <v>1540</v>
      </c>
      <c r="BN83" s="175">
        <v>920</v>
      </c>
      <c r="BO83" s="175">
        <v>483</v>
      </c>
      <c r="BP83" s="200">
        <f t="shared" si="26"/>
        <v>7539</v>
      </c>
    </row>
    <row r="84" spans="1:68" s="201" customFormat="1" x14ac:dyDescent="0.15">
      <c r="A84" s="117">
        <v>1920902005</v>
      </c>
      <c r="B84" s="118" t="s">
        <v>1464</v>
      </c>
      <c r="C84" s="118" t="s">
        <v>1447</v>
      </c>
      <c r="D84" s="118" t="s">
        <v>1460</v>
      </c>
      <c r="E84" s="118" t="s">
        <v>4122</v>
      </c>
      <c r="F84" s="120">
        <v>17</v>
      </c>
      <c r="G84" s="119"/>
      <c r="H84" s="119"/>
      <c r="I84" s="120" t="s">
        <v>5820</v>
      </c>
      <c r="J84" s="120">
        <v>1105</v>
      </c>
      <c r="K84" s="257">
        <v>133518</v>
      </c>
      <c r="L84" s="120">
        <v>0.33100000000000002</v>
      </c>
      <c r="M84" s="121" t="s">
        <v>5664</v>
      </c>
      <c r="N84" s="120">
        <v>1</v>
      </c>
      <c r="O84" s="119">
        <v>147</v>
      </c>
      <c r="P84" s="119">
        <v>25</v>
      </c>
      <c r="Q84" s="119">
        <v>2.8</v>
      </c>
      <c r="R84" s="120" t="s">
        <v>5663</v>
      </c>
      <c r="S84" s="120">
        <v>0.3</v>
      </c>
      <c r="T84" s="120"/>
      <c r="U84" s="120"/>
      <c r="V84" s="172">
        <v>130.6</v>
      </c>
      <c r="W84" s="172"/>
      <c r="X84" s="172"/>
      <c r="Y84" s="172"/>
      <c r="Z84" s="172">
        <v>130.6</v>
      </c>
      <c r="AA84" s="123"/>
      <c r="AB84" s="123"/>
      <c r="AC84" s="123"/>
      <c r="AD84" s="123"/>
      <c r="AE84" s="123"/>
      <c r="AF84" s="123"/>
      <c r="AG84" s="214"/>
      <c r="AH84" s="229" t="str">
        <f t="shared" si="21"/>
        <v>a1</v>
      </c>
      <c r="AI84" s="199"/>
      <c r="AJ84" s="199"/>
      <c r="AK84" s="199"/>
      <c r="AL84" s="199"/>
      <c r="AM84" s="199"/>
      <c r="AN84" s="173" t="s">
        <v>3186</v>
      </c>
      <c r="AO84" s="173" t="s">
        <v>3186</v>
      </c>
      <c r="AP84" s="173" t="s">
        <v>3186</v>
      </c>
      <c r="AQ84" s="173" t="s">
        <v>3186</v>
      </c>
      <c r="AR84" s="173" t="s">
        <v>3186</v>
      </c>
      <c r="AS84" s="173" t="s">
        <v>3186</v>
      </c>
      <c r="AT84" s="173" t="s">
        <v>3186</v>
      </c>
      <c r="AU84" s="173" t="s">
        <v>3186</v>
      </c>
      <c r="AV84" s="173" t="s">
        <v>3186</v>
      </c>
      <c r="AW84" s="173" t="s">
        <v>3186</v>
      </c>
      <c r="AX84" s="173" t="s">
        <v>3186</v>
      </c>
      <c r="AY84" s="173" t="s">
        <v>3186</v>
      </c>
      <c r="AZ84" s="211">
        <f t="shared" si="27"/>
        <v>0</v>
      </c>
      <c r="BA84" s="211">
        <f t="shared" si="20"/>
        <v>0</v>
      </c>
      <c r="BB84" s="205">
        <f t="shared" si="22"/>
        <v>7403</v>
      </c>
      <c r="BC84" s="205">
        <f t="shared" si="23"/>
        <v>7403</v>
      </c>
      <c r="BD84" s="205">
        <f t="shared" si="24"/>
        <v>0</v>
      </c>
      <c r="BE84" s="205">
        <f t="shared" si="25"/>
        <v>0</v>
      </c>
      <c r="BF84" s="175">
        <v>7403</v>
      </c>
      <c r="BG84" s="175"/>
      <c r="BH84" s="175">
        <v>7403</v>
      </c>
      <c r="BI84" s="175"/>
      <c r="BJ84" s="175"/>
      <c r="BK84" s="175"/>
      <c r="BL84" s="175"/>
      <c r="BM84" s="175"/>
      <c r="BN84" s="175"/>
      <c r="BO84" s="175"/>
      <c r="BP84" s="200">
        <f t="shared" si="26"/>
        <v>7403</v>
      </c>
    </row>
    <row r="85" spans="1:68" s="201" customFormat="1" x14ac:dyDescent="0.15">
      <c r="A85" s="117">
        <v>3238602001</v>
      </c>
      <c r="B85" s="118" t="s">
        <v>2407</v>
      </c>
      <c r="C85" s="118" t="s">
        <v>2373</v>
      </c>
      <c r="D85" s="118" t="s">
        <v>2408</v>
      </c>
      <c r="E85" s="118" t="s">
        <v>4822</v>
      </c>
      <c r="F85" s="120">
        <v>13</v>
      </c>
      <c r="G85" s="119"/>
      <c r="H85" s="119"/>
      <c r="I85" s="120" t="s">
        <v>5820</v>
      </c>
      <c r="J85" s="120">
        <v>900</v>
      </c>
      <c r="K85" s="257">
        <v>134243.79999999999</v>
      </c>
      <c r="L85" s="120">
        <v>0.40899999999999997</v>
      </c>
      <c r="M85" s="121" t="s">
        <v>5657</v>
      </c>
      <c r="N85" s="120">
        <v>1</v>
      </c>
      <c r="O85" s="119"/>
      <c r="P85" s="119"/>
      <c r="Q85" s="119"/>
      <c r="R85" s="120" t="s">
        <v>5658</v>
      </c>
      <c r="S85" s="120">
        <v>0.5</v>
      </c>
      <c r="T85" s="120"/>
      <c r="U85" s="120"/>
      <c r="V85" s="172">
        <v>232.5</v>
      </c>
      <c r="W85" s="172"/>
      <c r="X85" s="172">
        <v>232.5</v>
      </c>
      <c r="Y85" s="172"/>
      <c r="Z85" s="172"/>
      <c r="AA85" s="123"/>
      <c r="AB85" s="123"/>
      <c r="AC85" s="123"/>
      <c r="AD85" s="123"/>
      <c r="AE85" s="123"/>
      <c r="AF85" s="123"/>
      <c r="AG85" s="214"/>
      <c r="AH85" s="229" t="str">
        <f t="shared" si="21"/>
        <v>a1</v>
      </c>
      <c r="AI85" s="199"/>
      <c r="AJ85" s="199"/>
      <c r="AK85" s="199"/>
      <c r="AL85" s="199"/>
      <c r="AM85" s="199"/>
      <c r="AN85" s="173"/>
      <c r="AO85" s="173"/>
      <c r="AP85" s="173"/>
      <c r="AQ85" s="173"/>
      <c r="AR85" s="173"/>
      <c r="AS85" s="173"/>
      <c r="AT85" s="173"/>
      <c r="AU85" s="173"/>
      <c r="AV85" s="173"/>
      <c r="AW85" s="173"/>
      <c r="AX85" s="173"/>
      <c r="AY85" s="173"/>
      <c r="AZ85" s="211">
        <f t="shared" si="27"/>
        <v>0</v>
      </c>
      <c r="BA85" s="211">
        <f t="shared" si="20"/>
        <v>0</v>
      </c>
      <c r="BB85" s="205">
        <f t="shared" si="22"/>
        <v>35874</v>
      </c>
      <c r="BC85" s="205">
        <f t="shared" si="23"/>
        <v>25012</v>
      </c>
      <c r="BD85" s="205">
        <f t="shared" si="24"/>
        <v>10862</v>
      </c>
      <c r="BE85" s="205">
        <f t="shared" si="25"/>
        <v>0</v>
      </c>
      <c r="BF85" s="175">
        <v>25012</v>
      </c>
      <c r="BG85" s="175"/>
      <c r="BH85" s="175">
        <v>10862</v>
      </c>
      <c r="BI85" s="175">
        <v>3670</v>
      </c>
      <c r="BJ85" s="175">
        <v>7192</v>
      </c>
      <c r="BK85" s="175">
        <v>8568</v>
      </c>
      <c r="BL85" s="175">
        <v>924</v>
      </c>
      <c r="BM85" s="175">
        <v>3923</v>
      </c>
      <c r="BN85" s="175">
        <v>228</v>
      </c>
      <c r="BO85" s="175">
        <v>507</v>
      </c>
      <c r="BP85" s="200">
        <f t="shared" si="26"/>
        <v>11369</v>
      </c>
    </row>
    <row r="86" spans="1:68" s="201" customFormat="1" x14ac:dyDescent="0.15">
      <c r="A86" s="117">
        <v>744701002</v>
      </c>
      <c r="B86" s="118" t="s">
        <v>732</v>
      </c>
      <c r="C86" s="118" t="s">
        <v>660</v>
      </c>
      <c r="D86" s="118" t="s">
        <v>731</v>
      </c>
      <c r="E86" s="118" t="s">
        <v>3631</v>
      </c>
      <c r="F86" s="120">
        <v>8</v>
      </c>
      <c r="G86" s="119">
        <v>136510</v>
      </c>
      <c r="H86" s="119"/>
      <c r="I86" s="120" t="s">
        <v>5820</v>
      </c>
      <c r="J86" s="120">
        <v>1827</v>
      </c>
      <c r="K86" s="257">
        <v>136510</v>
      </c>
      <c r="L86" s="120">
        <v>0.20499999999999999</v>
      </c>
      <c r="M86" s="121" t="s">
        <v>5664</v>
      </c>
      <c r="N86" s="120">
        <v>1</v>
      </c>
      <c r="O86" s="119">
        <v>226.7</v>
      </c>
      <c r="P86" s="119">
        <v>35</v>
      </c>
      <c r="Q86" s="119">
        <v>5.0999999999999996</v>
      </c>
      <c r="R86" s="120" t="s">
        <v>5660</v>
      </c>
      <c r="S86" s="120">
        <v>0.1</v>
      </c>
      <c r="T86" s="120"/>
      <c r="U86" s="120"/>
      <c r="V86" s="172">
        <v>126</v>
      </c>
      <c r="W86" s="172">
        <v>17</v>
      </c>
      <c r="X86" s="172">
        <v>79</v>
      </c>
      <c r="Y86" s="172"/>
      <c r="Z86" s="172">
        <v>30</v>
      </c>
      <c r="AA86" s="123"/>
      <c r="AB86" s="123"/>
      <c r="AC86" s="123"/>
      <c r="AD86" s="123"/>
      <c r="AE86" s="123"/>
      <c r="AF86" s="123"/>
      <c r="AG86" s="214"/>
      <c r="AH86" s="229" t="str">
        <f t="shared" si="21"/>
        <v>a1</v>
      </c>
      <c r="AI86" s="199"/>
      <c r="AJ86" s="199"/>
      <c r="AK86" s="199"/>
      <c r="AL86" s="199"/>
      <c r="AM86" s="199"/>
      <c r="AN86" s="173">
        <v>2</v>
      </c>
      <c r="AO86" s="173"/>
      <c r="AP86" s="173"/>
      <c r="AQ86" s="173"/>
      <c r="AR86" s="173"/>
      <c r="AS86" s="173"/>
      <c r="AT86" s="173">
        <v>0.5</v>
      </c>
      <c r="AU86" s="173">
        <v>0.5</v>
      </c>
      <c r="AV86" s="173"/>
      <c r="AW86" s="173"/>
      <c r="AX86" s="173">
        <v>0.5</v>
      </c>
      <c r="AY86" s="173">
        <v>0.5</v>
      </c>
      <c r="AZ86" s="211">
        <f t="shared" si="27"/>
        <v>2</v>
      </c>
      <c r="BA86" s="211">
        <f t="shared" si="20"/>
        <v>2</v>
      </c>
      <c r="BB86" s="205">
        <f t="shared" si="22"/>
        <v>52219</v>
      </c>
      <c r="BC86" s="205">
        <f t="shared" si="23"/>
        <v>44731</v>
      </c>
      <c r="BD86" s="205">
        <f t="shared" si="24"/>
        <v>12266</v>
      </c>
      <c r="BE86" s="205">
        <f t="shared" si="25"/>
        <v>4778</v>
      </c>
      <c r="BF86" s="175">
        <v>39953</v>
      </c>
      <c r="BG86" s="175">
        <v>4129</v>
      </c>
      <c r="BH86" s="175">
        <v>15750</v>
      </c>
      <c r="BI86" s="175">
        <v>6120</v>
      </c>
      <c r="BJ86" s="175">
        <v>1368</v>
      </c>
      <c r="BK86" s="175">
        <v>10135</v>
      </c>
      <c r="BL86" s="175">
        <v>6460</v>
      </c>
      <c r="BM86" s="175">
        <v>2145</v>
      </c>
      <c r="BN86" s="175">
        <v>76</v>
      </c>
      <c r="BO86" s="175">
        <v>6036</v>
      </c>
      <c r="BP86" s="200">
        <f t="shared" si="26"/>
        <v>21786</v>
      </c>
    </row>
    <row r="87" spans="1:68" s="201" customFormat="1" x14ac:dyDescent="0.15">
      <c r="A87" s="117">
        <v>421202003</v>
      </c>
      <c r="B87" s="118" t="s">
        <v>514</v>
      </c>
      <c r="C87" s="118" t="s">
        <v>485</v>
      </c>
      <c r="D87" s="118" t="s">
        <v>512</v>
      </c>
      <c r="E87" s="118" t="s">
        <v>3489</v>
      </c>
      <c r="F87" s="120">
        <v>11</v>
      </c>
      <c r="G87" s="119">
        <v>140921</v>
      </c>
      <c r="H87" s="119"/>
      <c r="I87" s="120" t="s">
        <v>5820</v>
      </c>
      <c r="J87" s="120">
        <v>900</v>
      </c>
      <c r="K87" s="257">
        <v>140921</v>
      </c>
      <c r="L87" s="120">
        <v>0.42899999999999999</v>
      </c>
      <c r="M87" s="121" t="s">
        <v>5664</v>
      </c>
      <c r="N87" s="120">
        <v>1</v>
      </c>
      <c r="O87" s="119">
        <v>260</v>
      </c>
      <c r="P87" s="119">
        <v>44</v>
      </c>
      <c r="Q87" s="119">
        <v>4.5999999999999996</v>
      </c>
      <c r="R87" s="120" t="s">
        <v>5658</v>
      </c>
      <c r="S87" s="120">
        <v>0.3</v>
      </c>
      <c r="T87" s="120"/>
      <c r="U87" s="120"/>
      <c r="V87" s="172">
        <v>157.9</v>
      </c>
      <c r="W87" s="172"/>
      <c r="X87" s="172"/>
      <c r="Y87" s="172"/>
      <c r="Z87" s="172">
        <v>157.9</v>
      </c>
      <c r="AA87" s="123"/>
      <c r="AB87" s="123"/>
      <c r="AC87" s="123"/>
      <c r="AD87" s="123"/>
      <c r="AE87" s="123"/>
      <c r="AF87" s="123"/>
      <c r="AG87" s="214"/>
      <c r="AH87" s="229" t="str">
        <f t="shared" si="21"/>
        <v>a1</v>
      </c>
      <c r="AI87" s="199"/>
      <c r="AJ87" s="199"/>
      <c r="AK87" s="199"/>
      <c r="AL87" s="199"/>
      <c r="AM87" s="199"/>
      <c r="AN87" s="173"/>
      <c r="AO87" s="173"/>
      <c r="AP87" s="173"/>
      <c r="AQ87" s="173"/>
      <c r="AR87" s="173"/>
      <c r="AS87" s="173"/>
      <c r="AT87" s="173">
        <v>0.8</v>
      </c>
      <c r="AU87" s="173">
        <v>0.7</v>
      </c>
      <c r="AV87" s="173">
        <v>0.5</v>
      </c>
      <c r="AW87" s="173">
        <v>0.5</v>
      </c>
      <c r="AX87" s="173">
        <v>0.5</v>
      </c>
      <c r="AY87" s="173"/>
      <c r="AZ87" s="211">
        <f t="shared" si="27"/>
        <v>0</v>
      </c>
      <c r="BA87" s="211">
        <f t="shared" si="20"/>
        <v>3</v>
      </c>
      <c r="BB87" s="205">
        <f t="shared" si="22"/>
        <v>20241</v>
      </c>
      <c r="BC87" s="205">
        <f t="shared" si="23"/>
        <v>20241</v>
      </c>
      <c r="BD87" s="205">
        <f t="shared" si="24"/>
        <v>0</v>
      </c>
      <c r="BE87" s="205">
        <f t="shared" si="25"/>
        <v>0</v>
      </c>
      <c r="BF87" s="175">
        <v>20241</v>
      </c>
      <c r="BG87" s="175"/>
      <c r="BH87" s="175">
        <v>6185</v>
      </c>
      <c r="BI87" s="175"/>
      <c r="BJ87" s="175"/>
      <c r="BK87" s="175">
        <v>2148</v>
      </c>
      <c r="BL87" s="175">
        <v>6258</v>
      </c>
      <c r="BM87" s="175">
        <v>4694</v>
      </c>
      <c r="BN87" s="175">
        <v>179</v>
      </c>
      <c r="BO87" s="175">
        <v>777</v>
      </c>
      <c r="BP87" s="200">
        <f t="shared" si="26"/>
        <v>6962</v>
      </c>
    </row>
    <row r="88" spans="1:68" s="201" customFormat="1" x14ac:dyDescent="0.15">
      <c r="A88" s="117">
        <v>821202001</v>
      </c>
      <c r="B88" s="118" t="s">
        <v>799</v>
      </c>
      <c r="C88" s="118" t="s">
        <v>762</v>
      </c>
      <c r="D88" s="118" t="s">
        <v>800</v>
      </c>
      <c r="E88" s="118" t="s">
        <v>3670</v>
      </c>
      <c r="F88" s="120">
        <v>6</v>
      </c>
      <c r="G88" s="119">
        <v>142622</v>
      </c>
      <c r="H88" s="119"/>
      <c r="I88" s="120" t="s">
        <v>5820</v>
      </c>
      <c r="J88" s="120">
        <v>1200</v>
      </c>
      <c r="K88" s="257">
        <v>142622</v>
      </c>
      <c r="L88" s="120">
        <v>0.32600000000000001</v>
      </c>
      <c r="M88" s="121" t="s">
        <v>5657</v>
      </c>
      <c r="N88" s="120">
        <v>1</v>
      </c>
      <c r="O88" s="119">
        <v>120</v>
      </c>
      <c r="P88" s="119">
        <v>40</v>
      </c>
      <c r="Q88" s="119">
        <v>5.4</v>
      </c>
      <c r="R88" s="120" t="s">
        <v>5658</v>
      </c>
      <c r="S88" s="120">
        <v>0.3</v>
      </c>
      <c r="T88" s="120"/>
      <c r="U88" s="120"/>
      <c r="V88" s="172">
        <v>130.5</v>
      </c>
      <c r="W88" s="172">
        <v>130.5</v>
      </c>
      <c r="X88" s="172"/>
      <c r="Y88" s="172"/>
      <c r="Z88" s="172"/>
      <c r="AA88" s="123"/>
      <c r="AB88" s="123"/>
      <c r="AC88" s="123"/>
      <c r="AD88" s="123"/>
      <c r="AE88" s="123"/>
      <c r="AF88" s="123"/>
      <c r="AG88" s="214"/>
      <c r="AH88" s="229" t="str">
        <f t="shared" si="21"/>
        <v>a1</v>
      </c>
      <c r="AI88" s="199"/>
      <c r="AJ88" s="199"/>
      <c r="AK88" s="199"/>
      <c r="AL88" s="199"/>
      <c r="AM88" s="199"/>
      <c r="AN88" s="173"/>
      <c r="AO88" s="173"/>
      <c r="AP88" s="173"/>
      <c r="AQ88" s="173"/>
      <c r="AR88" s="173" t="s">
        <v>3186</v>
      </c>
      <c r="AS88" s="173">
        <v>2</v>
      </c>
      <c r="AT88" s="173"/>
      <c r="AU88" s="173"/>
      <c r="AV88" s="173"/>
      <c r="AW88" s="173"/>
      <c r="AX88" s="173"/>
      <c r="AY88" s="173"/>
      <c r="AZ88" s="211">
        <f t="shared" si="27"/>
        <v>2</v>
      </c>
      <c r="BA88" s="211">
        <f t="shared" si="20"/>
        <v>0</v>
      </c>
      <c r="BB88" s="205">
        <f t="shared" si="22"/>
        <v>26238</v>
      </c>
      <c r="BC88" s="205">
        <f t="shared" si="23"/>
        <v>19761</v>
      </c>
      <c r="BD88" s="205">
        <f t="shared" si="24"/>
        <v>6648</v>
      </c>
      <c r="BE88" s="205">
        <f t="shared" si="25"/>
        <v>171</v>
      </c>
      <c r="BF88" s="175">
        <v>19590</v>
      </c>
      <c r="BG88" s="175"/>
      <c r="BH88" s="175">
        <v>6804</v>
      </c>
      <c r="BI88" s="175">
        <v>6477</v>
      </c>
      <c r="BJ88" s="175"/>
      <c r="BK88" s="175">
        <v>1264</v>
      </c>
      <c r="BL88" s="175">
        <v>1043</v>
      </c>
      <c r="BM88" s="175">
        <v>3225</v>
      </c>
      <c r="BN88" s="175">
        <v>43</v>
      </c>
      <c r="BO88" s="175">
        <v>7382</v>
      </c>
      <c r="BP88" s="200">
        <f t="shared" si="26"/>
        <v>14186</v>
      </c>
    </row>
    <row r="89" spans="1:68" s="201" customFormat="1" x14ac:dyDescent="0.15">
      <c r="A89" s="117">
        <v>420201001</v>
      </c>
      <c r="B89" s="118" t="s">
        <v>505</v>
      </c>
      <c r="C89" s="118" t="s">
        <v>485</v>
      </c>
      <c r="D89" s="118" t="s">
        <v>506</v>
      </c>
      <c r="E89" s="118" t="s">
        <v>3482</v>
      </c>
      <c r="F89" s="120">
        <v>13</v>
      </c>
      <c r="G89" s="119">
        <v>159975</v>
      </c>
      <c r="H89" s="119"/>
      <c r="I89" s="120" t="s">
        <v>5820</v>
      </c>
      <c r="J89" s="120">
        <v>900</v>
      </c>
      <c r="K89" s="257">
        <v>159975</v>
      </c>
      <c r="L89" s="120">
        <v>0.48699999999999999</v>
      </c>
      <c r="M89" s="121" t="s">
        <v>5664</v>
      </c>
      <c r="N89" s="120">
        <v>1</v>
      </c>
      <c r="O89" s="119">
        <v>277.89999999999998</v>
      </c>
      <c r="P89" s="119"/>
      <c r="Q89" s="119"/>
      <c r="R89" s="120" t="s">
        <v>5658</v>
      </c>
      <c r="S89" s="120">
        <v>0.5</v>
      </c>
      <c r="T89" s="120"/>
      <c r="U89" s="120"/>
      <c r="V89" s="172">
        <v>136.69999999999999</v>
      </c>
      <c r="W89" s="172">
        <v>35.6</v>
      </c>
      <c r="X89" s="172">
        <v>49</v>
      </c>
      <c r="Y89" s="172"/>
      <c r="Z89" s="172">
        <v>52.1</v>
      </c>
      <c r="AA89" s="123"/>
      <c r="AB89" s="123"/>
      <c r="AC89" s="123"/>
      <c r="AD89" s="123"/>
      <c r="AE89" s="123"/>
      <c r="AF89" s="123"/>
      <c r="AG89" s="214"/>
      <c r="AH89" s="229" t="str">
        <f t="shared" si="21"/>
        <v>a1</v>
      </c>
      <c r="AI89" s="199"/>
      <c r="AJ89" s="199"/>
      <c r="AK89" s="199"/>
      <c r="AL89" s="199"/>
      <c r="AM89" s="199"/>
      <c r="AN89" s="173" t="s">
        <v>3186</v>
      </c>
      <c r="AO89" s="173" t="s">
        <v>3186</v>
      </c>
      <c r="AP89" s="173" t="s">
        <v>3186</v>
      </c>
      <c r="AQ89" s="173" t="s">
        <v>3186</v>
      </c>
      <c r="AR89" s="173" t="s">
        <v>3186</v>
      </c>
      <c r="AS89" s="173">
        <v>2</v>
      </c>
      <c r="AT89" s="173"/>
      <c r="AU89" s="173"/>
      <c r="AV89" s="173"/>
      <c r="AW89" s="173"/>
      <c r="AX89" s="173"/>
      <c r="AY89" s="173"/>
      <c r="AZ89" s="211">
        <f t="shared" si="27"/>
        <v>2</v>
      </c>
      <c r="BA89" s="211">
        <f t="shared" si="20"/>
        <v>0</v>
      </c>
      <c r="BB89" s="205">
        <f t="shared" si="22"/>
        <v>9458</v>
      </c>
      <c r="BC89" s="205">
        <f t="shared" si="23"/>
        <v>9458</v>
      </c>
      <c r="BD89" s="205">
        <f t="shared" si="24"/>
        <v>0</v>
      </c>
      <c r="BE89" s="205">
        <f t="shared" si="25"/>
        <v>0</v>
      </c>
      <c r="BF89" s="175">
        <v>9458</v>
      </c>
      <c r="BG89" s="175"/>
      <c r="BH89" s="175"/>
      <c r="BI89" s="175"/>
      <c r="BJ89" s="175"/>
      <c r="BK89" s="175"/>
      <c r="BL89" s="175"/>
      <c r="BM89" s="175">
        <v>2052</v>
      </c>
      <c r="BN89" s="175">
        <v>314</v>
      </c>
      <c r="BO89" s="175">
        <v>7092</v>
      </c>
      <c r="BP89" s="200">
        <f t="shared" si="26"/>
        <v>7092</v>
      </c>
    </row>
    <row r="90" spans="1:68" s="201" customFormat="1" x14ac:dyDescent="0.15">
      <c r="A90" s="117">
        <v>139202001</v>
      </c>
      <c r="B90" s="118" t="s">
        <v>141</v>
      </c>
      <c r="C90" s="118" t="s">
        <v>11</v>
      </c>
      <c r="D90" s="118" t="s">
        <v>142</v>
      </c>
      <c r="E90" s="118" t="s">
        <v>3271</v>
      </c>
      <c r="F90" s="120">
        <v>12</v>
      </c>
      <c r="G90" s="119">
        <v>160272</v>
      </c>
      <c r="H90" s="119"/>
      <c r="I90" s="120" t="s">
        <v>5820</v>
      </c>
      <c r="J90" s="120">
        <v>780</v>
      </c>
      <c r="K90" s="257">
        <v>160272</v>
      </c>
      <c r="L90" s="120">
        <v>0.56299999999999994</v>
      </c>
      <c r="M90" s="121" t="s">
        <v>5665</v>
      </c>
      <c r="N90" s="120">
        <v>1</v>
      </c>
      <c r="O90" s="119">
        <v>262.89999999999998</v>
      </c>
      <c r="P90" s="119"/>
      <c r="Q90" s="119"/>
      <c r="R90" s="120" t="s">
        <v>5658</v>
      </c>
      <c r="S90" s="120">
        <v>0.5</v>
      </c>
      <c r="T90" s="120"/>
      <c r="U90" s="120" t="s">
        <v>3186</v>
      </c>
      <c r="V90" s="172">
        <v>229.8</v>
      </c>
      <c r="W90" s="172">
        <v>68.400000000000006</v>
      </c>
      <c r="X90" s="172">
        <v>160.4</v>
      </c>
      <c r="Y90" s="172">
        <v>1</v>
      </c>
      <c r="Z90" s="172"/>
      <c r="AA90" s="123"/>
      <c r="AB90" s="123"/>
      <c r="AC90" s="123"/>
      <c r="AD90" s="123"/>
      <c r="AE90" s="123"/>
      <c r="AF90" s="123"/>
      <c r="AG90" s="214"/>
      <c r="AH90" s="229" t="str">
        <f t="shared" si="21"/>
        <v>a1</v>
      </c>
      <c r="AI90" s="199"/>
      <c r="AJ90" s="199"/>
      <c r="AK90" s="199"/>
      <c r="AL90" s="199"/>
      <c r="AM90" s="199"/>
      <c r="AN90" s="173">
        <v>3</v>
      </c>
      <c r="AO90" s="173"/>
      <c r="AP90" s="173"/>
      <c r="AQ90" s="173"/>
      <c r="AR90" s="173"/>
      <c r="AS90" s="173"/>
      <c r="AT90" s="173">
        <v>3</v>
      </c>
      <c r="AU90" s="173"/>
      <c r="AV90" s="173"/>
      <c r="AW90" s="173"/>
      <c r="AX90" s="173"/>
      <c r="AY90" s="173"/>
      <c r="AZ90" s="211">
        <f t="shared" si="27"/>
        <v>3</v>
      </c>
      <c r="BA90" s="211">
        <f t="shared" si="20"/>
        <v>3</v>
      </c>
      <c r="BB90" s="205">
        <f t="shared" si="22"/>
        <v>74962</v>
      </c>
      <c r="BC90" s="205">
        <f t="shared" si="23"/>
        <v>74962</v>
      </c>
      <c r="BD90" s="205">
        <f t="shared" si="24"/>
        <v>19940</v>
      </c>
      <c r="BE90" s="205">
        <f t="shared" si="25"/>
        <v>19940</v>
      </c>
      <c r="BF90" s="175">
        <v>55022</v>
      </c>
      <c r="BG90" s="175"/>
      <c r="BH90" s="175">
        <v>19940</v>
      </c>
      <c r="BI90" s="175"/>
      <c r="BJ90" s="175"/>
      <c r="BK90" s="175">
        <v>18795</v>
      </c>
      <c r="BL90" s="175"/>
      <c r="BM90" s="175">
        <v>3804</v>
      </c>
      <c r="BN90" s="175">
        <v>6324</v>
      </c>
      <c r="BO90" s="175">
        <v>26099</v>
      </c>
      <c r="BP90" s="200">
        <f t="shared" si="26"/>
        <v>46039</v>
      </c>
    </row>
    <row r="91" spans="1:68" s="201" customFormat="1" x14ac:dyDescent="0.15">
      <c r="A91" s="117">
        <v>320902004</v>
      </c>
      <c r="B91" s="118" t="s">
        <v>440</v>
      </c>
      <c r="C91" s="118" t="s">
        <v>415</v>
      </c>
      <c r="D91" s="118" t="s">
        <v>437</v>
      </c>
      <c r="E91" s="118" t="s">
        <v>3444</v>
      </c>
      <c r="F91" s="120">
        <v>12</v>
      </c>
      <c r="G91" s="119">
        <v>160735</v>
      </c>
      <c r="H91" s="119"/>
      <c r="I91" s="120" t="s">
        <v>5820</v>
      </c>
      <c r="J91" s="120">
        <v>1215</v>
      </c>
      <c r="K91" s="257">
        <v>160735</v>
      </c>
      <c r="L91" s="120">
        <v>0.36199999999999999</v>
      </c>
      <c r="M91" s="121" t="s">
        <v>5664</v>
      </c>
      <c r="N91" s="120">
        <v>1</v>
      </c>
      <c r="O91" s="119">
        <v>184.2</v>
      </c>
      <c r="P91" s="119">
        <v>26.9</v>
      </c>
      <c r="Q91" s="119">
        <v>4.2</v>
      </c>
      <c r="R91" s="120"/>
      <c r="S91" s="120"/>
      <c r="T91" s="120"/>
      <c r="U91" s="120" t="s">
        <v>5592</v>
      </c>
      <c r="V91" s="172">
        <v>169</v>
      </c>
      <c r="W91" s="172"/>
      <c r="X91" s="172">
        <v>169</v>
      </c>
      <c r="Y91" s="172"/>
      <c r="Z91" s="172"/>
      <c r="AA91" s="123"/>
      <c r="AB91" s="123"/>
      <c r="AC91" s="123"/>
      <c r="AD91" s="123"/>
      <c r="AE91" s="123"/>
      <c r="AF91" s="123"/>
      <c r="AG91" s="214"/>
      <c r="AH91" s="229" t="str">
        <f t="shared" si="21"/>
        <v>a1</v>
      </c>
      <c r="AI91" s="199"/>
      <c r="AJ91" s="199"/>
      <c r="AK91" s="199"/>
      <c r="AL91" s="199"/>
      <c r="AM91" s="199"/>
      <c r="AN91" s="173">
        <v>4</v>
      </c>
      <c r="AO91" s="173"/>
      <c r="AP91" s="173"/>
      <c r="AQ91" s="173"/>
      <c r="AR91" s="173"/>
      <c r="AS91" s="173">
        <v>1</v>
      </c>
      <c r="AT91" s="173">
        <v>0.7</v>
      </c>
      <c r="AU91" s="173">
        <v>0.7</v>
      </c>
      <c r="AV91" s="173">
        <v>0.7</v>
      </c>
      <c r="AW91" s="173">
        <v>0.7</v>
      </c>
      <c r="AX91" s="173">
        <v>1</v>
      </c>
      <c r="AY91" s="173"/>
      <c r="AZ91" s="211">
        <f t="shared" si="27"/>
        <v>5</v>
      </c>
      <c r="BA91" s="211">
        <f t="shared" si="20"/>
        <v>3.8</v>
      </c>
      <c r="BB91" s="205">
        <f t="shared" si="22"/>
        <v>17131</v>
      </c>
      <c r="BC91" s="205">
        <f t="shared" si="23"/>
        <v>17131</v>
      </c>
      <c r="BD91" s="205">
        <f t="shared" si="24"/>
        <v>0</v>
      </c>
      <c r="BE91" s="205">
        <f t="shared" si="25"/>
        <v>0</v>
      </c>
      <c r="BF91" s="175">
        <v>17131</v>
      </c>
      <c r="BG91" s="175"/>
      <c r="BH91" s="175">
        <v>4971</v>
      </c>
      <c r="BI91" s="175"/>
      <c r="BJ91" s="175"/>
      <c r="BK91" s="175">
        <v>1458</v>
      </c>
      <c r="BL91" s="175">
        <v>2958</v>
      </c>
      <c r="BM91" s="175">
        <v>4000</v>
      </c>
      <c r="BN91" s="175">
        <v>1115</v>
      </c>
      <c r="BO91" s="175">
        <v>2629</v>
      </c>
      <c r="BP91" s="200">
        <f t="shared" si="26"/>
        <v>7600</v>
      </c>
    </row>
    <row r="92" spans="1:68" s="201" customFormat="1" x14ac:dyDescent="0.15">
      <c r="A92" s="117">
        <v>3620401001</v>
      </c>
      <c r="B92" s="118" t="s">
        <v>748</v>
      </c>
      <c r="C92" s="118" t="s">
        <v>2654</v>
      </c>
      <c r="D92" s="118" t="s">
        <v>2659</v>
      </c>
      <c r="E92" s="118" t="s">
        <v>5016</v>
      </c>
      <c r="F92" s="120">
        <v>2</v>
      </c>
      <c r="G92" s="119">
        <v>162616</v>
      </c>
      <c r="H92" s="119"/>
      <c r="I92" s="120" t="s">
        <v>5820</v>
      </c>
      <c r="J92" s="120">
        <v>2600</v>
      </c>
      <c r="K92" s="257">
        <v>162616</v>
      </c>
      <c r="L92" s="120">
        <v>0.17100000000000001</v>
      </c>
      <c r="M92" s="121" t="s">
        <v>5657</v>
      </c>
      <c r="N92" s="120">
        <v>1</v>
      </c>
      <c r="O92" s="119">
        <v>1310</v>
      </c>
      <c r="P92" s="119"/>
      <c r="Q92" s="119"/>
      <c r="R92" s="120"/>
      <c r="S92" s="120"/>
      <c r="T92" s="120"/>
      <c r="U92" s="120"/>
      <c r="V92" s="172">
        <v>187</v>
      </c>
      <c r="W92" s="172"/>
      <c r="X92" s="172"/>
      <c r="Y92" s="172"/>
      <c r="Z92" s="172">
        <v>187</v>
      </c>
      <c r="AA92" s="123"/>
      <c r="AB92" s="123"/>
      <c r="AC92" s="123"/>
      <c r="AD92" s="123"/>
      <c r="AE92" s="123"/>
      <c r="AF92" s="123"/>
      <c r="AG92" s="214"/>
      <c r="AH92" s="229" t="str">
        <f t="shared" si="21"/>
        <v>a1</v>
      </c>
      <c r="AI92" s="199"/>
      <c r="AJ92" s="199"/>
      <c r="AK92" s="199"/>
      <c r="AL92" s="199"/>
      <c r="AM92" s="199"/>
      <c r="AN92" s="173"/>
      <c r="AO92" s="173"/>
      <c r="AP92" s="173"/>
      <c r="AQ92" s="173"/>
      <c r="AR92" s="173"/>
      <c r="AS92" s="173">
        <v>0.7</v>
      </c>
      <c r="AT92" s="173">
        <v>0.6</v>
      </c>
      <c r="AU92" s="173">
        <v>0.8</v>
      </c>
      <c r="AV92" s="173"/>
      <c r="AW92" s="173"/>
      <c r="AX92" s="173"/>
      <c r="AY92" s="173"/>
      <c r="AZ92" s="211">
        <f t="shared" si="27"/>
        <v>0.7</v>
      </c>
      <c r="BA92" s="211">
        <f t="shared" si="20"/>
        <v>1.4</v>
      </c>
      <c r="BB92" s="205">
        <f t="shared" si="22"/>
        <v>20330</v>
      </c>
      <c r="BC92" s="205">
        <f t="shared" si="23"/>
        <v>15002</v>
      </c>
      <c r="BD92" s="205">
        <f t="shared" si="24"/>
        <v>5543</v>
      </c>
      <c r="BE92" s="205">
        <f t="shared" si="25"/>
        <v>215</v>
      </c>
      <c r="BF92" s="175">
        <v>14787</v>
      </c>
      <c r="BG92" s="175"/>
      <c r="BH92" s="175">
        <v>9748</v>
      </c>
      <c r="BI92" s="175">
        <v>5328</v>
      </c>
      <c r="BJ92" s="175"/>
      <c r="BK92" s="175">
        <v>63</v>
      </c>
      <c r="BL92" s="175">
        <v>50</v>
      </c>
      <c r="BM92" s="175">
        <v>3344</v>
      </c>
      <c r="BN92" s="175">
        <v>407</v>
      </c>
      <c r="BO92" s="175">
        <v>1390</v>
      </c>
      <c r="BP92" s="200">
        <f t="shared" si="26"/>
        <v>11138</v>
      </c>
    </row>
    <row r="93" spans="1:68" s="201" customFormat="1" x14ac:dyDescent="0.15">
      <c r="A93" s="117">
        <v>521002004</v>
      </c>
      <c r="B93" s="118" t="s">
        <v>574</v>
      </c>
      <c r="C93" s="118" t="s">
        <v>546</v>
      </c>
      <c r="D93" s="118" t="s">
        <v>571</v>
      </c>
      <c r="E93" s="118" t="s">
        <v>3529</v>
      </c>
      <c r="F93" s="120">
        <v>18</v>
      </c>
      <c r="G93" s="119">
        <v>168764</v>
      </c>
      <c r="H93" s="119"/>
      <c r="I93" s="120" t="s">
        <v>5820</v>
      </c>
      <c r="J93" s="120">
        <v>887</v>
      </c>
      <c r="K93" s="257">
        <v>168764</v>
      </c>
      <c r="L93" s="120">
        <v>0.52100000000000002</v>
      </c>
      <c r="M93" s="121" t="s">
        <v>5668</v>
      </c>
      <c r="N93" s="120">
        <v>1</v>
      </c>
      <c r="O93" s="119">
        <v>175</v>
      </c>
      <c r="P93" s="119"/>
      <c r="Q93" s="119"/>
      <c r="R93" s="120" t="s">
        <v>5663</v>
      </c>
      <c r="S93" s="120">
        <v>0.6</v>
      </c>
      <c r="T93" s="120"/>
      <c r="U93" s="120"/>
      <c r="V93" s="172">
        <v>69.599999999999994</v>
      </c>
      <c r="W93" s="172"/>
      <c r="X93" s="172">
        <v>69.599999999999994</v>
      </c>
      <c r="Y93" s="172"/>
      <c r="Z93" s="172"/>
      <c r="AA93" s="123"/>
      <c r="AB93" s="123"/>
      <c r="AC93" s="123"/>
      <c r="AD93" s="123"/>
      <c r="AE93" s="123"/>
      <c r="AF93" s="123"/>
      <c r="AG93" s="214"/>
      <c r="AH93" s="229" t="str">
        <f t="shared" si="21"/>
        <v>a1</v>
      </c>
      <c r="AI93" s="199"/>
      <c r="AJ93" s="199"/>
      <c r="AK93" s="199"/>
      <c r="AL93" s="199"/>
      <c r="AM93" s="199"/>
      <c r="AN93" s="173">
        <v>2</v>
      </c>
      <c r="AO93" s="173" t="s">
        <v>3186</v>
      </c>
      <c r="AP93" s="173" t="s">
        <v>3186</v>
      </c>
      <c r="AQ93" s="173" t="s">
        <v>3186</v>
      </c>
      <c r="AR93" s="173" t="s">
        <v>3186</v>
      </c>
      <c r="AS93" s="173" t="s">
        <v>3186</v>
      </c>
      <c r="AT93" s="173">
        <v>0.5</v>
      </c>
      <c r="AU93" s="173">
        <v>0.5</v>
      </c>
      <c r="AV93" s="173">
        <v>0.5</v>
      </c>
      <c r="AW93" s="173">
        <v>0.5</v>
      </c>
      <c r="AX93" s="173">
        <v>0.5</v>
      </c>
      <c r="AY93" s="173">
        <v>0.5</v>
      </c>
      <c r="AZ93" s="211">
        <f t="shared" si="27"/>
        <v>2</v>
      </c>
      <c r="BA93" s="211">
        <f t="shared" si="20"/>
        <v>3</v>
      </c>
      <c r="BB93" s="205">
        <f t="shared" si="22"/>
        <v>20718</v>
      </c>
      <c r="BC93" s="205">
        <f t="shared" si="23"/>
        <v>19984</v>
      </c>
      <c r="BD93" s="205">
        <f t="shared" si="24"/>
        <v>3750</v>
      </c>
      <c r="BE93" s="205">
        <f t="shared" si="25"/>
        <v>3016</v>
      </c>
      <c r="BF93" s="175">
        <v>16968</v>
      </c>
      <c r="BG93" s="175"/>
      <c r="BH93" s="175">
        <v>3780</v>
      </c>
      <c r="BI93" s="175">
        <v>734</v>
      </c>
      <c r="BJ93" s="175"/>
      <c r="BK93" s="175">
        <v>2680</v>
      </c>
      <c r="BL93" s="175">
        <v>5588</v>
      </c>
      <c r="BM93" s="175">
        <v>3873</v>
      </c>
      <c r="BN93" s="175">
        <v>133</v>
      </c>
      <c r="BO93" s="175">
        <v>3930</v>
      </c>
      <c r="BP93" s="200">
        <f t="shared" si="26"/>
        <v>7710</v>
      </c>
    </row>
    <row r="94" spans="1:68" s="201" customFormat="1" x14ac:dyDescent="0.15">
      <c r="A94" s="117">
        <v>4138702002</v>
      </c>
      <c r="B94" s="118" t="s">
        <v>678</v>
      </c>
      <c r="C94" s="118" t="s">
        <v>2865</v>
      </c>
      <c r="D94" s="118" t="s">
        <v>2899</v>
      </c>
      <c r="E94" s="118" t="s">
        <v>5175</v>
      </c>
      <c r="F94" s="120">
        <v>3</v>
      </c>
      <c r="G94" s="119">
        <v>178684</v>
      </c>
      <c r="H94" s="119"/>
      <c r="I94" s="120" t="s">
        <v>5820</v>
      </c>
      <c r="J94" s="120">
        <v>1300</v>
      </c>
      <c r="K94" s="257">
        <v>178684</v>
      </c>
      <c r="L94" s="120">
        <v>0.377</v>
      </c>
      <c r="M94" s="121" t="s">
        <v>5664</v>
      </c>
      <c r="N94" s="120">
        <v>1</v>
      </c>
      <c r="O94" s="119">
        <v>150</v>
      </c>
      <c r="P94" s="119">
        <v>48</v>
      </c>
      <c r="Q94" s="119">
        <v>5.0599999999999996</v>
      </c>
      <c r="R94" s="120"/>
      <c r="S94" s="120"/>
      <c r="T94" s="120"/>
      <c r="U94" s="120" t="s">
        <v>5689</v>
      </c>
      <c r="V94" s="172">
        <v>128.6</v>
      </c>
      <c r="W94" s="172"/>
      <c r="X94" s="172">
        <v>128.6</v>
      </c>
      <c r="Y94" s="172"/>
      <c r="Z94" s="172"/>
      <c r="AA94" s="123"/>
      <c r="AB94" s="123"/>
      <c r="AC94" s="123"/>
      <c r="AD94" s="123"/>
      <c r="AE94" s="123"/>
      <c r="AF94" s="123"/>
      <c r="AG94" s="214"/>
      <c r="AH94" s="229" t="str">
        <f t="shared" si="21"/>
        <v>a1</v>
      </c>
      <c r="AI94" s="199"/>
      <c r="AJ94" s="199"/>
      <c r="AK94" s="199"/>
      <c r="AL94" s="199"/>
      <c r="AM94" s="199"/>
      <c r="AN94" s="173">
        <v>4</v>
      </c>
      <c r="AO94" s="173">
        <v>0.5</v>
      </c>
      <c r="AP94" s="173"/>
      <c r="AQ94" s="173">
        <v>0.5</v>
      </c>
      <c r="AR94" s="173"/>
      <c r="AS94" s="173"/>
      <c r="AT94" s="173">
        <v>1</v>
      </c>
      <c r="AU94" s="173">
        <v>1</v>
      </c>
      <c r="AV94" s="173"/>
      <c r="AW94" s="173"/>
      <c r="AX94" s="173"/>
      <c r="AY94" s="173"/>
      <c r="AZ94" s="211">
        <f t="shared" si="27"/>
        <v>5</v>
      </c>
      <c r="BA94" s="211">
        <f t="shared" si="20"/>
        <v>2</v>
      </c>
      <c r="BB94" s="205">
        <f t="shared" si="22"/>
        <v>13061</v>
      </c>
      <c r="BC94" s="205">
        <f t="shared" si="23"/>
        <v>10099</v>
      </c>
      <c r="BD94" s="205">
        <f t="shared" si="24"/>
        <v>4681</v>
      </c>
      <c r="BE94" s="205">
        <f t="shared" si="25"/>
        <v>1719</v>
      </c>
      <c r="BF94" s="175">
        <v>8380</v>
      </c>
      <c r="BG94" s="175"/>
      <c r="BH94" s="175">
        <v>5136</v>
      </c>
      <c r="BI94" s="175">
        <v>2962</v>
      </c>
      <c r="BJ94" s="175"/>
      <c r="BK94" s="175"/>
      <c r="BL94" s="175">
        <v>1709</v>
      </c>
      <c r="BM94" s="175">
        <v>1780</v>
      </c>
      <c r="BN94" s="175">
        <v>164</v>
      </c>
      <c r="BO94" s="175">
        <v>1310</v>
      </c>
      <c r="BP94" s="200">
        <f t="shared" si="26"/>
        <v>6446</v>
      </c>
    </row>
    <row r="95" spans="1:68" s="201" customFormat="1" x14ac:dyDescent="0.15">
      <c r="A95" s="117">
        <v>4138702001</v>
      </c>
      <c r="B95" s="118" t="s">
        <v>680</v>
      </c>
      <c r="C95" s="118" t="s">
        <v>2865</v>
      </c>
      <c r="D95" s="118" t="s">
        <v>2899</v>
      </c>
      <c r="E95" s="118" t="s">
        <v>5174</v>
      </c>
      <c r="F95" s="120">
        <v>7</v>
      </c>
      <c r="G95" s="119">
        <v>179548</v>
      </c>
      <c r="H95" s="119"/>
      <c r="I95" s="120" t="s">
        <v>5820</v>
      </c>
      <c r="J95" s="120">
        <v>1325</v>
      </c>
      <c r="K95" s="257">
        <v>179548</v>
      </c>
      <c r="L95" s="120">
        <v>0.371</v>
      </c>
      <c r="M95" s="121" t="s">
        <v>5664</v>
      </c>
      <c r="N95" s="120">
        <v>1</v>
      </c>
      <c r="O95" s="119">
        <v>185.8</v>
      </c>
      <c r="P95" s="119">
        <v>48.8</v>
      </c>
      <c r="Q95" s="119">
        <v>6.79</v>
      </c>
      <c r="R95" s="120"/>
      <c r="S95" s="120"/>
      <c r="T95" s="120"/>
      <c r="U95" s="120" t="s">
        <v>5689</v>
      </c>
      <c r="V95" s="172">
        <v>152.80000000000001</v>
      </c>
      <c r="W95" s="172"/>
      <c r="X95" s="172">
        <v>152.80000000000001</v>
      </c>
      <c r="Y95" s="172"/>
      <c r="Z95" s="172"/>
      <c r="AA95" s="123"/>
      <c r="AB95" s="123"/>
      <c r="AC95" s="123"/>
      <c r="AD95" s="123"/>
      <c r="AE95" s="123"/>
      <c r="AF95" s="123"/>
      <c r="AG95" s="214"/>
      <c r="AH95" s="229" t="str">
        <f t="shared" si="21"/>
        <v>a1</v>
      </c>
      <c r="AI95" s="199"/>
      <c r="AJ95" s="199"/>
      <c r="AK95" s="199"/>
      <c r="AL95" s="199"/>
      <c r="AM95" s="199"/>
      <c r="AN95" s="173">
        <v>4</v>
      </c>
      <c r="AO95" s="173">
        <v>0.5</v>
      </c>
      <c r="AP95" s="173"/>
      <c r="AQ95" s="173">
        <v>0.5</v>
      </c>
      <c r="AR95" s="173"/>
      <c r="AS95" s="173"/>
      <c r="AT95" s="173">
        <v>1</v>
      </c>
      <c r="AU95" s="173">
        <v>1</v>
      </c>
      <c r="AV95" s="173"/>
      <c r="AW95" s="173"/>
      <c r="AX95" s="173"/>
      <c r="AY95" s="173"/>
      <c r="AZ95" s="211">
        <f t="shared" si="27"/>
        <v>5</v>
      </c>
      <c r="BA95" s="211">
        <f t="shared" si="20"/>
        <v>2</v>
      </c>
      <c r="BB95" s="205">
        <f t="shared" si="22"/>
        <v>39756</v>
      </c>
      <c r="BC95" s="205">
        <f t="shared" si="23"/>
        <v>36723</v>
      </c>
      <c r="BD95" s="205">
        <f t="shared" si="24"/>
        <v>3155</v>
      </c>
      <c r="BE95" s="205">
        <f t="shared" si="25"/>
        <v>122</v>
      </c>
      <c r="BF95" s="175">
        <v>36601</v>
      </c>
      <c r="BG95" s="175"/>
      <c r="BH95" s="175">
        <v>5264</v>
      </c>
      <c r="BI95" s="175">
        <v>3033</v>
      </c>
      <c r="BJ95" s="175"/>
      <c r="BK95" s="175"/>
      <c r="BL95" s="175">
        <v>2292</v>
      </c>
      <c r="BM95" s="175">
        <v>1731</v>
      </c>
      <c r="BN95" s="175">
        <v>219</v>
      </c>
      <c r="BO95" s="175">
        <v>27217</v>
      </c>
      <c r="BP95" s="200">
        <f t="shared" si="26"/>
        <v>32481</v>
      </c>
    </row>
    <row r="96" spans="1:68" s="201" customFormat="1" x14ac:dyDescent="0.15">
      <c r="A96" s="117">
        <v>3310001006</v>
      </c>
      <c r="B96" s="118" t="s">
        <v>2434</v>
      </c>
      <c r="C96" s="118" t="s">
        <v>2427</v>
      </c>
      <c r="D96" s="118" t="s">
        <v>2430</v>
      </c>
      <c r="E96" s="118" t="s">
        <v>4840</v>
      </c>
      <c r="F96" s="120">
        <v>11</v>
      </c>
      <c r="G96" s="119">
        <v>190066</v>
      </c>
      <c r="H96" s="119"/>
      <c r="I96" s="120" t="s">
        <v>5820</v>
      </c>
      <c r="J96" s="120">
        <v>2325</v>
      </c>
      <c r="K96" s="257">
        <v>190066</v>
      </c>
      <c r="L96" s="120">
        <v>0.224</v>
      </c>
      <c r="M96" s="121" t="s">
        <v>5661</v>
      </c>
      <c r="N96" s="120">
        <v>1</v>
      </c>
      <c r="O96" s="119">
        <v>370</v>
      </c>
      <c r="P96" s="119">
        <v>35</v>
      </c>
      <c r="Q96" s="119">
        <v>8.9</v>
      </c>
      <c r="R96" s="120" t="s">
        <v>5658</v>
      </c>
      <c r="S96" s="120">
        <v>9.1999999999999998E-2</v>
      </c>
      <c r="T96" s="120"/>
      <c r="U96" s="120"/>
      <c r="V96" s="172">
        <v>363.7</v>
      </c>
      <c r="W96" s="172"/>
      <c r="X96" s="172">
        <v>283.8</v>
      </c>
      <c r="Y96" s="172"/>
      <c r="Z96" s="172">
        <v>79.900000000000006</v>
      </c>
      <c r="AA96" s="123"/>
      <c r="AB96" s="123"/>
      <c r="AC96" s="123"/>
      <c r="AD96" s="123"/>
      <c r="AE96" s="123"/>
      <c r="AF96" s="123"/>
      <c r="AG96" s="214"/>
      <c r="AH96" s="229" t="str">
        <f t="shared" si="21"/>
        <v>a1</v>
      </c>
      <c r="AI96" s="199"/>
      <c r="AJ96" s="199"/>
      <c r="AK96" s="199"/>
      <c r="AL96" s="199"/>
      <c r="AM96" s="199"/>
      <c r="AN96" s="173">
        <v>0.5</v>
      </c>
      <c r="AO96" s="173">
        <v>0.5</v>
      </c>
      <c r="AP96" s="173"/>
      <c r="AQ96" s="173"/>
      <c r="AR96" s="173"/>
      <c r="AS96" s="173"/>
      <c r="AT96" s="173"/>
      <c r="AU96" s="173"/>
      <c r="AV96" s="173"/>
      <c r="AW96" s="173"/>
      <c r="AX96" s="173"/>
      <c r="AY96" s="173"/>
      <c r="AZ96" s="211">
        <f t="shared" si="27"/>
        <v>1</v>
      </c>
      <c r="BA96" s="211">
        <f t="shared" si="20"/>
        <v>0</v>
      </c>
      <c r="BB96" s="205">
        <f t="shared" si="22"/>
        <v>45188</v>
      </c>
      <c r="BC96" s="205">
        <f t="shared" si="23"/>
        <v>39203</v>
      </c>
      <c r="BD96" s="205">
        <f t="shared" si="24"/>
        <v>6224</v>
      </c>
      <c r="BE96" s="205">
        <f t="shared" si="25"/>
        <v>239</v>
      </c>
      <c r="BF96" s="175">
        <v>38964</v>
      </c>
      <c r="BG96" s="175"/>
      <c r="BH96" s="175">
        <v>6224</v>
      </c>
      <c r="BI96" s="175">
        <v>5985</v>
      </c>
      <c r="BJ96" s="175"/>
      <c r="BK96" s="175">
        <v>16731</v>
      </c>
      <c r="BL96" s="175">
        <v>2019</v>
      </c>
      <c r="BM96" s="175">
        <v>3572</v>
      </c>
      <c r="BN96" s="175">
        <v>755</v>
      </c>
      <c r="BO96" s="175">
        <v>9902</v>
      </c>
      <c r="BP96" s="200">
        <f t="shared" si="26"/>
        <v>16126</v>
      </c>
    </row>
    <row r="97" spans="1:68" s="201" customFormat="1" x14ac:dyDescent="0.15">
      <c r="A97" s="117">
        <v>4221302004</v>
      </c>
      <c r="B97" s="118" t="s">
        <v>2034</v>
      </c>
      <c r="C97" s="118" t="s">
        <v>2907</v>
      </c>
      <c r="D97" s="118" t="s">
        <v>2934</v>
      </c>
      <c r="E97" s="118" t="s">
        <v>5208</v>
      </c>
      <c r="F97" s="120">
        <v>6</v>
      </c>
      <c r="G97" s="119">
        <v>207148</v>
      </c>
      <c r="H97" s="119"/>
      <c r="I97" s="120" t="s">
        <v>5820</v>
      </c>
      <c r="J97" s="120">
        <v>1200</v>
      </c>
      <c r="K97" s="257">
        <v>196816</v>
      </c>
      <c r="L97" s="120">
        <v>0.44900000000000001</v>
      </c>
      <c r="M97" s="121" t="s">
        <v>5664</v>
      </c>
      <c r="N97" s="120">
        <v>1</v>
      </c>
      <c r="O97" s="119">
        <v>219.1</v>
      </c>
      <c r="P97" s="119">
        <v>52.7</v>
      </c>
      <c r="Q97" s="119">
        <v>5.5</v>
      </c>
      <c r="R97" s="120"/>
      <c r="S97" s="120"/>
      <c r="T97" s="120"/>
      <c r="U97" s="120" t="s">
        <v>5689</v>
      </c>
      <c r="V97" s="172">
        <v>148.30000000000001</v>
      </c>
      <c r="W97" s="172"/>
      <c r="X97" s="172">
        <v>148.30000000000001</v>
      </c>
      <c r="Y97" s="172"/>
      <c r="Z97" s="172"/>
      <c r="AA97" s="123"/>
      <c r="AB97" s="123"/>
      <c r="AC97" s="123"/>
      <c r="AD97" s="123"/>
      <c r="AE97" s="123"/>
      <c r="AF97" s="123"/>
      <c r="AG97" s="214"/>
      <c r="AH97" s="229" t="str">
        <f t="shared" si="21"/>
        <v>a1</v>
      </c>
      <c r="AI97" s="199"/>
      <c r="AJ97" s="199"/>
      <c r="AK97" s="199"/>
      <c r="AL97" s="199"/>
      <c r="AM97" s="199"/>
      <c r="AN97" s="173"/>
      <c r="AO97" s="173"/>
      <c r="AP97" s="173"/>
      <c r="AQ97" s="173"/>
      <c r="AR97" s="173"/>
      <c r="AS97" s="173">
        <v>0.5</v>
      </c>
      <c r="AT97" s="173"/>
      <c r="AU97" s="173"/>
      <c r="AV97" s="173"/>
      <c r="AW97" s="173"/>
      <c r="AX97" s="173"/>
      <c r="AY97" s="173"/>
      <c r="AZ97" s="211">
        <f t="shared" si="27"/>
        <v>0.5</v>
      </c>
      <c r="BA97" s="211"/>
      <c r="BB97" s="205">
        <f t="shared" si="22"/>
        <v>36872</v>
      </c>
      <c r="BC97" s="205">
        <f t="shared" si="23"/>
        <v>33524</v>
      </c>
      <c r="BD97" s="205">
        <f t="shared" si="24"/>
        <v>3489</v>
      </c>
      <c r="BE97" s="205">
        <f t="shared" si="25"/>
        <v>141</v>
      </c>
      <c r="BF97" s="175">
        <v>33383</v>
      </c>
      <c r="BG97" s="175">
        <v>19252</v>
      </c>
      <c r="BH97" s="175">
        <v>5851</v>
      </c>
      <c r="BI97" s="175">
        <v>3348</v>
      </c>
      <c r="BJ97" s="175"/>
      <c r="BK97" s="175"/>
      <c r="BL97" s="175">
        <v>3786</v>
      </c>
      <c r="BM97" s="175">
        <v>2138</v>
      </c>
      <c r="BN97" s="175">
        <v>864</v>
      </c>
      <c r="BO97" s="175">
        <v>1633</v>
      </c>
      <c r="BP97" s="200">
        <f t="shared" si="26"/>
        <v>7484</v>
      </c>
    </row>
    <row r="98" spans="1:68" s="201" customFormat="1" x14ac:dyDescent="0.15">
      <c r="A98" s="117">
        <v>348201001</v>
      </c>
      <c r="B98" s="118" t="s">
        <v>467</v>
      </c>
      <c r="C98" s="118" t="s">
        <v>415</v>
      </c>
      <c r="D98" s="118" t="s">
        <v>468</v>
      </c>
      <c r="E98" s="118" t="s">
        <v>3461</v>
      </c>
      <c r="F98" s="120">
        <v>13</v>
      </c>
      <c r="G98" s="119"/>
      <c r="H98" s="119"/>
      <c r="I98" s="120" t="s">
        <v>5820</v>
      </c>
      <c r="J98" s="120">
        <v>1260</v>
      </c>
      <c r="K98" s="257">
        <v>203718</v>
      </c>
      <c r="L98" s="120">
        <v>0.443</v>
      </c>
      <c r="M98" s="121" t="s">
        <v>5664</v>
      </c>
      <c r="N98" s="120">
        <v>1</v>
      </c>
      <c r="O98" s="119"/>
      <c r="P98" s="119"/>
      <c r="Q98" s="119"/>
      <c r="R98" s="120"/>
      <c r="S98" s="120"/>
      <c r="T98" s="120"/>
      <c r="U98" s="120" t="s">
        <v>5689</v>
      </c>
      <c r="V98" s="172">
        <v>178.3</v>
      </c>
      <c r="W98" s="172"/>
      <c r="X98" s="172">
        <v>178.3</v>
      </c>
      <c r="Y98" s="172"/>
      <c r="Z98" s="172"/>
      <c r="AA98" s="123"/>
      <c r="AB98" s="123"/>
      <c r="AC98" s="123"/>
      <c r="AD98" s="123"/>
      <c r="AE98" s="123"/>
      <c r="AF98" s="123"/>
      <c r="AG98" s="214"/>
      <c r="AH98" s="229" t="str">
        <f t="shared" si="21"/>
        <v>a1</v>
      </c>
      <c r="AI98" s="199"/>
      <c r="AJ98" s="199"/>
      <c r="AK98" s="199"/>
      <c r="AL98" s="199"/>
      <c r="AM98" s="199"/>
      <c r="AN98" s="173">
        <v>3</v>
      </c>
      <c r="AO98" s="173"/>
      <c r="AP98" s="173"/>
      <c r="AQ98" s="173"/>
      <c r="AR98" s="173"/>
      <c r="AS98" s="173">
        <v>1</v>
      </c>
      <c r="AT98" s="173">
        <v>1.5</v>
      </c>
      <c r="AU98" s="173">
        <v>1.5</v>
      </c>
      <c r="AV98" s="173"/>
      <c r="AW98" s="173"/>
      <c r="AX98" s="173"/>
      <c r="AY98" s="173"/>
      <c r="AZ98" s="211">
        <f t="shared" si="27"/>
        <v>4</v>
      </c>
      <c r="BA98" s="211">
        <f t="shared" ref="BA98:BA107" si="28">SUBTOTAL(9,AT98:AY98)</f>
        <v>3</v>
      </c>
      <c r="BB98" s="205">
        <f t="shared" si="22"/>
        <v>10961</v>
      </c>
      <c r="BC98" s="205">
        <f t="shared" si="23"/>
        <v>10961</v>
      </c>
      <c r="BD98" s="205">
        <f t="shared" si="24"/>
        <v>0</v>
      </c>
      <c r="BE98" s="205">
        <f t="shared" si="25"/>
        <v>0</v>
      </c>
      <c r="BF98" s="175">
        <v>10961</v>
      </c>
      <c r="BG98" s="175"/>
      <c r="BH98" s="175">
        <v>4715</v>
      </c>
      <c r="BI98" s="175"/>
      <c r="BJ98" s="175"/>
      <c r="BK98" s="175"/>
      <c r="BL98" s="175">
        <v>999</v>
      </c>
      <c r="BM98" s="175">
        <v>2724</v>
      </c>
      <c r="BN98" s="175">
        <v>1051</v>
      </c>
      <c r="BO98" s="175">
        <v>1472</v>
      </c>
      <c r="BP98" s="200">
        <f t="shared" si="26"/>
        <v>6187</v>
      </c>
    </row>
    <row r="99" spans="1:68" s="201" customFormat="1" x14ac:dyDescent="0.15">
      <c r="A99" s="117">
        <v>748302001</v>
      </c>
      <c r="B99" s="118" t="s">
        <v>737</v>
      </c>
      <c r="C99" s="118" t="s">
        <v>660</v>
      </c>
      <c r="D99" s="118" t="s">
        <v>738</v>
      </c>
      <c r="E99" s="118" t="s">
        <v>3634</v>
      </c>
      <c r="F99" s="120">
        <v>10</v>
      </c>
      <c r="G99" s="119">
        <v>205816</v>
      </c>
      <c r="H99" s="119"/>
      <c r="I99" s="120" t="s">
        <v>5820</v>
      </c>
      <c r="J99" s="120">
        <v>1215</v>
      </c>
      <c r="K99" s="257">
        <v>205816</v>
      </c>
      <c r="L99" s="120">
        <v>0.46400000000000002</v>
      </c>
      <c r="M99" s="121" t="s">
        <v>5657</v>
      </c>
      <c r="N99" s="120">
        <v>1</v>
      </c>
      <c r="O99" s="119">
        <v>232.5</v>
      </c>
      <c r="P99" s="119">
        <v>45.8</v>
      </c>
      <c r="Q99" s="119">
        <v>5</v>
      </c>
      <c r="R99" s="120" t="s">
        <v>5660</v>
      </c>
      <c r="S99" s="120">
        <v>0.3</v>
      </c>
      <c r="T99" s="120"/>
      <c r="U99" s="120"/>
      <c r="V99" s="172">
        <v>444.7</v>
      </c>
      <c r="W99" s="172">
        <v>39.9</v>
      </c>
      <c r="X99" s="172">
        <v>151.9</v>
      </c>
      <c r="Y99" s="172">
        <v>39.6</v>
      </c>
      <c r="Z99" s="172">
        <v>213.3</v>
      </c>
      <c r="AA99" s="123"/>
      <c r="AB99" s="123"/>
      <c r="AC99" s="123"/>
      <c r="AD99" s="123"/>
      <c r="AE99" s="123"/>
      <c r="AF99" s="123"/>
      <c r="AG99" s="214"/>
      <c r="AH99" s="229" t="str">
        <f t="shared" si="21"/>
        <v>a1</v>
      </c>
      <c r="AI99" s="199"/>
      <c r="AJ99" s="199"/>
      <c r="AK99" s="199"/>
      <c r="AL99" s="199"/>
      <c r="AM99" s="199"/>
      <c r="AN99" s="173"/>
      <c r="AO99" s="173"/>
      <c r="AP99" s="173"/>
      <c r="AQ99" s="173"/>
      <c r="AR99" s="173"/>
      <c r="AS99" s="173">
        <v>0.5</v>
      </c>
      <c r="AT99" s="173">
        <v>1.3</v>
      </c>
      <c r="AU99" s="173">
        <v>0.5</v>
      </c>
      <c r="AV99" s="173">
        <v>1</v>
      </c>
      <c r="AW99" s="173">
        <v>0.5</v>
      </c>
      <c r="AX99" s="173"/>
      <c r="AY99" s="173"/>
      <c r="AZ99" s="211">
        <f t="shared" si="27"/>
        <v>0.5</v>
      </c>
      <c r="BA99" s="211">
        <f t="shared" si="28"/>
        <v>3.3</v>
      </c>
      <c r="BB99" s="205">
        <f t="shared" si="22"/>
        <v>92371</v>
      </c>
      <c r="BC99" s="205">
        <f t="shared" si="23"/>
        <v>78785</v>
      </c>
      <c r="BD99" s="205">
        <f t="shared" si="24"/>
        <v>23468</v>
      </c>
      <c r="BE99" s="205">
        <f t="shared" si="25"/>
        <v>9882</v>
      </c>
      <c r="BF99" s="175">
        <v>68903</v>
      </c>
      <c r="BG99" s="175"/>
      <c r="BH99" s="175">
        <v>23468</v>
      </c>
      <c r="BI99" s="175">
        <v>13586</v>
      </c>
      <c r="BJ99" s="175"/>
      <c r="BK99" s="175">
        <v>5103</v>
      </c>
      <c r="BL99" s="175">
        <v>27171</v>
      </c>
      <c r="BM99" s="175">
        <v>8042</v>
      </c>
      <c r="BN99" s="175">
        <v>2355</v>
      </c>
      <c r="BO99" s="175">
        <v>12646</v>
      </c>
      <c r="BP99" s="200">
        <f t="shared" si="26"/>
        <v>36114</v>
      </c>
    </row>
    <row r="100" spans="1:68" s="201" customFormat="1" x14ac:dyDescent="0.15">
      <c r="A100" s="117">
        <v>2120302004</v>
      </c>
      <c r="B100" s="118" t="s">
        <v>1666</v>
      </c>
      <c r="C100" s="118" t="s">
        <v>1650</v>
      </c>
      <c r="D100" s="118" t="s">
        <v>1663</v>
      </c>
      <c r="E100" s="118" t="s">
        <v>4262</v>
      </c>
      <c r="F100" s="120">
        <v>16</v>
      </c>
      <c r="G100" s="119">
        <v>209513</v>
      </c>
      <c r="H100" s="119"/>
      <c r="I100" s="120" t="s">
        <v>5820</v>
      </c>
      <c r="J100" s="120">
        <v>1800</v>
      </c>
      <c r="K100" s="257">
        <v>209513</v>
      </c>
      <c r="L100" s="120">
        <v>0.31900000000000001</v>
      </c>
      <c r="M100" s="121" t="s">
        <v>5664</v>
      </c>
      <c r="N100" s="120">
        <v>1</v>
      </c>
      <c r="O100" s="119"/>
      <c r="P100" s="119"/>
      <c r="Q100" s="119"/>
      <c r="R100" s="120" t="s">
        <v>5658</v>
      </c>
      <c r="S100" s="120">
        <v>0.22600000000000001</v>
      </c>
      <c r="T100" s="120"/>
      <c r="U100" s="120"/>
      <c r="V100" s="172">
        <v>146.84399999999999</v>
      </c>
      <c r="W100" s="172"/>
      <c r="X100" s="172">
        <v>138.01</v>
      </c>
      <c r="Y100" s="172"/>
      <c r="Z100" s="172">
        <v>8.8339999999999996</v>
      </c>
      <c r="AA100" s="123"/>
      <c r="AB100" s="123"/>
      <c r="AC100" s="123"/>
      <c r="AD100" s="123"/>
      <c r="AE100" s="123"/>
      <c r="AF100" s="123"/>
      <c r="AG100" s="214"/>
      <c r="AH100" s="229" t="str">
        <f t="shared" si="21"/>
        <v>a1</v>
      </c>
      <c r="AI100" s="199"/>
      <c r="AJ100" s="199"/>
      <c r="AK100" s="199"/>
      <c r="AL100" s="199"/>
      <c r="AM100" s="199"/>
      <c r="AN100" s="173"/>
      <c r="AO100" s="173"/>
      <c r="AP100" s="173"/>
      <c r="AQ100" s="173"/>
      <c r="AR100" s="173"/>
      <c r="AS100" s="173"/>
      <c r="AT100" s="173"/>
      <c r="AU100" s="173"/>
      <c r="AV100" s="173"/>
      <c r="AW100" s="173"/>
      <c r="AX100" s="173"/>
      <c r="AY100" s="173"/>
      <c r="AZ100" s="211">
        <f t="shared" si="27"/>
        <v>0</v>
      </c>
      <c r="BA100" s="211">
        <f t="shared" si="28"/>
        <v>0</v>
      </c>
      <c r="BB100" s="205">
        <f t="shared" si="22"/>
        <v>0</v>
      </c>
      <c r="BC100" s="205">
        <f t="shared" si="23"/>
        <v>0</v>
      </c>
      <c r="BD100" s="205">
        <f t="shared" si="24"/>
        <v>0</v>
      </c>
      <c r="BE100" s="205">
        <f t="shared" si="25"/>
        <v>0</v>
      </c>
      <c r="BF100" s="175"/>
      <c r="BG100" s="175"/>
      <c r="BH100" s="175"/>
      <c r="BI100" s="175"/>
      <c r="BJ100" s="175"/>
      <c r="BK100" s="175"/>
      <c r="BL100" s="175"/>
      <c r="BM100" s="175"/>
      <c r="BN100" s="175"/>
      <c r="BO100" s="175"/>
      <c r="BP100" s="200">
        <f t="shared" si="26"/>
        <v>0</v>
      </c>
    </row>
    <row r="101" spans="1:68" s="201" customFormat="1" x14ac:dyDescent="0.15">
      <c r="A101" s="117">
        <v>3620102004</v>
      </c>
      <c r="B101" s="118" t="s">
        <v>2658</v>
      </c>
      <c r="C101" s="118" t="s">
        <v>2654</v>
      </c>
      <c r="D101" s="118" t="s">
        <v>2656</v>
      </c>
      <c r="E101" s="118" t="s">
        <v>5015</v>
      </c>
      <c r="F101" s="120">
        <v>32</v>
      </c>
      <c r="G101" s="119">
        <v>224733</v>
      </c>
      <c r="H101" s="119"/>
      <c r="I101" s="120" t="s">
        <v>5820</v>
      </c>
      <c r="J101" s="120">
        <v>1066</v>
      </c>
      <c r="K101" s="257">
        <v>224733</v>
      </c>
      <c r="L101" s="120">
        <v>0.57799999999999996</v>
      </c>
      <c r="M101" s="121" t="s">
        <v>5662</v>
      </c>
      <c r="N101" s="120">
        <v>1</v>
      </c>
      <c r="O101" s="119">
        <v>336.5</v>
      </c>
      <c r="P101" s="119">
        <v>39.799999999999997</v>
      </c>
      <c r="Q101" s="119">
        <v>8.31</v>
      </c>
      <c r="R101" s="120" t="s">
        <v>5658</v>
      </c>
      <c r="S101" s="120">
        <v>0.6</v>
      </c>
      <c r="T101" s="120"/>
      <c r="U101" s="120"/>
      <c r="V101" s="172">
        <v>211</v>
      </c>
      <c r="W101" s="172"/>
      <c r="X101" s="172"/>
      <c r="Y101" s="172"/>
      <c r="Z101" s="172">
        <v>211</v>
      </c>
      <c r="AA101" s="123"/>
      <c r="AB101" s="123"/>
      <c r="AC101" s="123"/>
      <c r="AD101" s="123"/>
      <c r="AE101" s="123"/>
      <c r="AF101" s="123"/>
      <c r="AG101" s="214"/>
      <c r="AH101" s="229" t="str">
        <f t="shared" si="21"/>
        <v>a1</v>
      </c>
      <c r="AI101" s="199"/>
      <c r="AJ101" s="199"/>
      <c r="AK101" s="199"/>
      <c r="AL101" s="199"/>
      <c r="AM101" s="199"/>
      <c r="AN101" s="173"/>
      <c r="AO101" s="173"/>
      <c r="AP101" s="173"/>
      <c r="AQ101" s="173"/>
      <c r="AR101" s="173"/>
      <c r="AS101" s="173"/>
      <c r="AT101" s="173"/>
      <c r="AU101" s="173"/>
      <c r="AV101" s="173"/>
      <c r="AW101" s="173"/>
      <c r="AX101" s="173"/>
      <c r="AY101" s="173"/>
      <c r="AZ101" s="211">
        <f t="shared" si="27"/>
        <v>0</v>
      </c>
      <c r="BA101" s="211">
        <f t="shared" si="28"/>
        <v>0</v>
      </c>
      <c r="BB101" s="205">
        <f t="shared" si="22"/>
        <v>0</v>
      </c>
      <c r="BC101" s="205">
        <f t="shared" si="23"/>
        <v>0</v>
      </c>
      <c r="BD101" s="205">
        <f t="shared" si="24"/>
        <v>0</v>
      </c>
      <c r="BE101" s="205">
        <f t="shared" si="25"/>
        <v>0</v>
      </c>
      <c r="BF101" s="175"/>
      <c r="BG101" s="175"/>
      <c r="BH101" s="175"/>
      <c r="BI101" s="175"/>
      <c r="BJ101" s="175"/>
      <c r="BK101" s="175"/>
      <c r="BL101" s="175"/>
      <c r="BM101" s="175"/>
      <c r="BN101" s="175"/>
      <c r="BO101" s="175"/>
      <c r="BP101" s="200">
        <f t="shared" si="26"/>
        <v>0</v>
      </c>
    </row>
    <row r="102" spans="1:68" s="201" customFormat="1" x14ac:dyDescent="0.15">
      <c r="A102" s="117">
        <v>350301001</v>
      </c>
      <c r="B102" s="118" t="s">
        <v>475</v>
      </c>
      <c r="C102" s="118" t="s">
        <v>415</v>
      </c>
      <c r="D102" s="118" t="s">
        <v>476</v>
      </c>
      <c r="E102" s="118" t="s">
        <v>3465</v>
      </c>
      <c r="F102" s="120">
        <v>11</v>
      </c>
      <c r="G102" s="119">
        <v>42818</v>
      </c>
      <c r="H102" s="119"/>
      <c r="I102" s="120" t="s">
        <v>5820</v>
      </c>
      <c r="J102" s="120">
        <v>1200</v>
      </c>
      <c r="K102" s="257">
        <v>229358</v>
      </c>
      <c r="L102" s="120">
        <v>0.52400000000000002</v>
      </c>
      <c r="M102" s="121" t="s">
        <v>5664</v>
      </c>
      <c r="N102" s="120">
        <v>1</v>
      </c>
      <c r="O102" s="119">
        <v>170.33</v>
      </c>
      <c r="P102" s="119"/>
      <c r="Q102" s="119"/>
      <c r="R102" s="120" t="s">
        <v>5658</v>
      </c>
      <c r="S102" s="120">
        <v>0.5</v>
      </c>
      <c r="T102" s="120"/>
      <c r="U102" s="120"/>
      <c r="V102" s="172">
        <v>372.4</v>
      </c>
      <c r="W102" s="172">
        <v>24.3</v>
      </c>
      <c r="X102" s="172">
        <v>120.5</v>
      </c>
      <c r="Y102" s="172"/>
      <c r="Z102" s="172">
        <v>227.6</v>
      </c>
      <c r="AA102" s="123"/>
      <c r="AB102" s="123"/>
      <c r="AC102" s="123"/>
      <c r="AD102" s="123"/>
      <c r="AE102" s="123"/>
      <c r="AF102" s="123"/>
      <c r="AG102" s="214"/>
      <c r="AH102" s="229" t="str">
        <f t="shared" si="21"/>
        <v>a1</v>
      </c>
      <c r="AI102" s="199"/>
      <c r="AJ102" s="199"/>
      <c r="AK102" s="199"/>
      <c r="AL102" s="199"/>
      <c r="AM102" s="199"/>
      <c r="AN102" s="173">
        <v>2</v>
      </c>
      <c r="AO102" s="173" t="s">
        <v>3186</v>
      </c>
      <c r="AP102" s="173" t="s">
        <v>3186</v>
      </c>
      <c r="AQ102" s="173" t="s">
        <v>3186</v>
      </c>
      <c r="AR102" s="173" t="s">
        <v>3186</v>
      </c>
      <c r="AS102" s="173">
        <v>2</v>
      </c>
      <c r="AT102" s="173">
        <v>0.5</v>
      </c>
      <c r="AU102" s="173"/>
      <c r="AV102" s="173" t="s">
        <v>3186</v>
      </c>
      <c r="AW102" s="173"/>
      <c r="AX102" s="173" t="s">
        <v>3186</v>
      </c>
      <c r="AY102" s="173" t="s">
        <v>3186</v>
      </c>
      <c r="AZ102" s="211">
        <f t="shared" si="27"/>
        <v>4</v>
      </c>
      <c r="BA102" s="211">
        <f t="shared" si="28"/>
        <v>0.5</v>
      </c>
      <c r="BB102" s="205">
        <f t="shared" si="22"/>
        <v>26404</v>
      </c>
      <c r="BC102" s="205">
        <f t="shared" si="23"/>
        <v>26404</v>
      </c>
      <c r="BD102" s="205">
        <f t="shared" si="24"/>
        <v>0</v>
      </c>
      <c r="BE102" s="205">
        <f t="shared" si="25"/>
        <v>0</v>
      </c>
      <c r="BF102" s="175">
        <v>26404</v>
      </c>
      <c r="BG102" s="175"/>
      <c r="BH102" s="175">
        <v>5040</v>
      </c>
      <c r="BI102" s="175"/>
      <c r="BJ102" s="175"/>
      <c r="BK102" s="175">
        <v>8077</v>
      </c>
      <c r="BL102" s="175">
        <v>886</v>
      </c>
      <c r="BM102" s="175">
        <v>2140</v>
      </c>
      <c r="BN102" s="175">
        <v>2230</v>
      </c>
      <c r="BO102" s="175">
        <v>8031</v>
      </c>
      <c r="BP102" s="200">
        <f t="shared" si="26"/>
        <v>13071</v>
      </c>
    </row>
    <row r="103" spans="1:68" s="201" customFormat="1" x14ac:dyDescent="0.15">
      <c r="A103" s="117">
        <v>3646802001</v>
      </c>
      <c r="B103" s="118" t="s">
        <v>2671</v>
      </c>
      <c r="C103" s="118" t="s">
        <v>2654</v>
      </c>
      <c r="D103" s="118" t="s">
        <v>2672</v>
      </c>
      <c r="E103" s="118" t="s">
        <v>5025</v>
      </c>
      <c r="F103" s="120">
        <v>4</v>
      </c>
      <c r="G103" s="119"/>
      <c r="H103" s="119"/>
      <c r="I103" s="120" t="s">
        <v>5820</v>
      </c>
      <c r="J103" s="120">
        <v>1700</v>
      </c>
      <c r="K103" s="257">
        <v>264156</v>
      </c>
      <c r="L103" s="120">
        <v>0.42599999999999999</v>
      </c>
      <c r="M103" s="121" t="s">
        <v>5664</v>
      </c>
      <c r="N103" s="120">
        <v>1</v>
      </c>
      <c r="O103" s="119">
        <v>180.8</v>
      </c>
      <c r="P103" s="119"/>
      <c r="Q103" s="119"/>
      <c r="R103" s="120" t="s">
        <v>5660</v>
      </c>
      <c r="S103" s="120">
        <v>0.5</v>
      </c>
      <c r="T103" s="120"/>
      <c r="U103" s="120"/>
      <c r="V103" s="172">
        <v>252.6</v>
      </c>
      <c r="W103" s="172">
        <v>55.4</v>
      </c>
      <c r="X103" s="172">
        <v>117.9</v>
      </c>
      <c r="Y103" s="172">
        <v>25.6</v>
      </c>
      <c r="Z103" s="172">
        <v>53.7</v>
      </c>
      <c r="AA103" s="123"/>
      <c r="AB103" s="123"/>
      <c r="AC103" s="123"/>
      <c r="AD103" s="123"/>
      <c r="AE103" s="123"/>
      <c r="AF103" s="123"/>
      <c r="AG103" s="214"/>
      <c r="AH103" s="229" t="str">
        <f t="shared" si="21"/>
        <v>a1</v>
      </c>
      <c r="AI103" s="199"/>
      <c r="AJ103" s="199"/>
      <c r="AK103" s="199"/>
      <c r="AL103" s="199"/>
      <c r="AM103" s="199"/>
      <c r="AN103" s="173">
        <v>2</v>
      </c>
      <c r="AO103" s="173"/>
      <c r="AP103" s="173"/>
      <c r="AQ103" s="173"/>
      <c r="AR103" s="173"/>
      <c r="AS103" s="173"/>
      <c r="AT103" s="173"/>
      <c r="AU103" s="173"/>
      <c r="AV103" s="173"/>
      <c r="AW103" s="173"/>
      <c r="AX103" s="173"/>
      <c r="AY103" s="173">
        <v>1</v>
      </c>
      <c r="AZ103" s="211">
        <f t="shared" si="27"/>
        <v>2</v>
      </c>
      <c r="BA103" s="211">
        <f t="shared" si="28"/>
        <v>1</v>
      </c>
      <c r="BB103" s="205">
        <f t="shared" si="22"/>
        <v>25942</v>
      </c>
      <c r="BC103" s="205">
        <f t="shared" si="23"/>
        <v>22383</v>
      </c>
      <c r="BD103" s="205">
        <f t="shared" si="24"/>
        <v>5429</v>
      </c>
      <c r="BE103" s="205">
        <f t="shared" si="25"/>
        <v>1870</v>
      </c>
      <c r="BF103" s="175">
        <v>20513</v>
      </c>
      <c r="BG103" s="175">
        <v>5544</v>
      </c>
      <c r="BH103" s="175">
        <v>6426</v>
      </c>
      <c r="BI103" s="175">
        <v>2992</v>
      </c>
      <c r="BJ103" s="175">
        <v>567</v>
      </c>
      <c r="BK103" s="175"/>
      <c r="BL103" s="175">
        <v>661</v>
      </c>
      <c r="BM103" s="175">
        <v>4729</v>
      </c>
      <c r="BN103" s="175">
        <v>1605</v>
      </c>
      <c r="BO103" s="175">
        <v>3418</v>
      </c>
      <c r="BP103" s="200">
        <f t="shared" si="26"/>
        <v>9844</v>
      </c>
    </row>
    <row r="104" spans="1:68" s="201" customFormat="1" x14ac:dyDescent="0.15">
      <c r="A104" s="117">
        <v>2246101001</v>
      </c>
      <c r="B104" s="118" t="s">
        <v>1848</v>
      </c>
      <c r="C104" s="118" t="s">
        <v>1773</v>
      </c>
      <c r="D104" s="118" t="s">
        <v>123</v>
      </c>
      <c r="E104" s="118" t="s">
        <v>4399</v>
      </c>
      <c r="F104" s="120">
        <v>4</v>
      </c>
      <c r="G104" s="119"/>
      <c r="H104" s="119"/>
      <c r="I104" s="120" t="s">
        <v>5820</v>
      </c>
      <c r="J104" s="120">
        <v>2060</v>
      </c>
      <c r="K104" s="257">
        <v>266203</v>
      </c>
      <c r="L104" s="120">
        <v>0.35399999999999998</v>
      </c>
      <c r="M104" s="121" t="s">
        <v>5664</v>
      </c>
      <c r="N104" s="120">
        <v>1</v>
      </c>
      <c r="O104" s="119">
        <v>196.7</v>
      </c>
      <c r="P104" s="119">
        <v>36.700000000000003</v>
      </c>
      <c r="Q104" s="119">
        <v>3.4</v>
      </c>
      <c r="R104" s="120" t="s">
        <v>5663</v>
      </c>
      <c r="S104" s="120">
        <v>0.5</v>
      </c>
      <c r="T104" s="120"/>
      <c r="U104" s="120"/>
      <c r="V104" s="172">
        <v>229.5</v>
      </c>
      <c r="W104" s="172">
        <v>139.5</v>
      </c>
      <c r="X104" s="172">
        <v>37.299999999999997</v>
      </c>
      <c r="Y104" s="172"/>
      <c r="Z104" s="172">
        <v>52.7</v>
      </c>
      <c r="AA104" s="123"/>
      <c r="AB104" s="123"/>
      <c r="AC104" s="123"/>
      <c r="AD104" s="123"/>
      <c r="AE104" s="123"/>
      <c r="AF104" s="123"/>
      <c r="AG104" s="214"/>
      <c r="AH104" s="229" t="str">
        <f t="shared" si="21"/>
        <v>a1</v>
      </c>
      <c r="AI104" s="199" t="s">
        <v>5400</v>
      </c>
      <c r="AJ104" s="199"/>
      <c r="AK104" s="199"/>
      <c r="AL104" s="199"/>
      <c r="AM104" s="199"/>
      <c r="AN104" s="173"/>
      <c r="AO104" s="173"/>
      <c r="AP104" s="173"/>
      <c r="AQ104" s="173"/>
      <c r="AR104" s="173"/>
      <c r="AS104" s="173"/>
      <c r="AT104" s="173"/>
      <c r="AU104" s="173"/>
      <c r="AV104" s="173"/>
      <c r="AW104" s="173"/>
      <c r="AX104" s="173"/>
      <c r="AY104" s="173"/>
      <c r="AZ104" s="211">
        <f t="shared" si="27"/>
        <v>0</v>
      </c>
      <c r="BA104" s="211">
        <f t="shared" si="28"/>
        <v>0</v>
      </c>
      <c r="BB104" s="205">
        <f t="shared" si="22"/>
        <v>11069</v>
      </c>
      <c r="BC104" s="205">
        <f t="shared" si="23"/>
        <v>11069</v>
      </c>
      <c r="BD104" s="205">
        <f t="shared" si="24"/>
        <v>0</v>
      </c>
      <c r="BE104" s="205">
        <f t="shared" si="25"/>
        <v>0</v>
      </c>
      <c r="BF104" s="175">
        <v>11069</v>
      </c>
      <c r="BG104" s="175"/>
      <c r="BH104" s="175">
        <v>4410</v>
      </c>
      <c r="BI104" s="175"/>
      <c r="BJ104" s="175"/>
      <c r="BK104" s="175"/>
      <c r="BL104" s="175">
        <v>630</v>
      </c>
      <c r="BM104" s="175">
        <v>3820</v>
      </c>
      <c r="BN104" s="175">
        <v>693</v>
      </c>
      <c r="BO104" s="175">
        <v>1516</v>
      </c>
      <c r="BP104" s="200">
        <f t="shared" si="26"/>
        <v>5926</v>
      </c>
    </row>
    <row r="105" spans="1:68" s="201" customFormat="1" x14ac:dyDescent="0.15">
      <c r="A105" s="117">
        <v>744701001</v>
      </c>
      <c r="B105" s="118" t="s">
        <v>730</v>
      </c>
      <c r="C105" s="118" t="s">
        <v>660</v>
      </c>
      <c r="D105" s="118" t="s">
        <v>731</v>
      </c>
      <c r="E105" s="118" t="s">
        <v>3630</v>
      </c>
      <c r="F105" s="120">
        <v>9</v>
      </c>
      <c r="G105" s="119">
        <v>267313</v>
      </c>
      <c r="H105" s="119"/>
      <c r="I105" s="120" t="s">
        <v>5820</v>
      </c>
      <c r="J105" s="120">
        <v>3000</v>
      </c>
      <c r="K105" s="257">
        <v>267313</v>
      </c>
      <c r="L105" s="120">
        <v>0.24399999999999999</v>
      </c>
      <c r="M105" s="121" t="s">
        <v>5657</v>
      </c>
      <c r="N105" s="120">
        <v>1</v>
      </c>
      <c r="O105" s="119">
        <v>210.8</v>
      </c>
      <c r="P105" s="119">
        <v>41</v>
      </c>
      <c r="Q105" s="119">
        <v>5</v>
      </c>
      <c r="R105" s="120"/>
      <c r="S105" s="120"/>
      <c r="T105" s="120"/>
      <c r="U105" s="120"/>
      <c r="V105" s="172">
        <v>416</v>
      </c>
      <c r="W105" s="172">
        <v>21</v>
      </c>
      <c r="X105" s="172">
        <v>395</v>
      </c>
      <c r="Y105" s="172"/>
      <c r="Z105" s="172"/>
      <c r="AA105" s="123"/>
      <c r="AB105" s="123"/>
      <c r="AC105" s="123"/>
      <c r="AD105" s="123"/>
      <c r="AE105" s="123"/>
      <c r="AF105" s="123"/>
      <c r="AG105" s="214"/>
      <c r="AH105" s="229" t="str">
        <f t="shared" ref="AH105:AH136" si="29">IF(N105=1,IF(AG105&gt;0,"a4",IF(AC105&gt;0,"a3",IF(AA105&gt;0,"a2","a1"))),IF(AG105&gt;0,"b4",IF(AC105&gt;0,"b3",IF(AA105&gt;0,"b2","b1"))))</f>
        <v>a1</v>
      </c>
      <c r="AI105" s="199"/>
      <c r="AJ105" s="199"/>
      <c r="AK105" s="199"/>
      <c r="AL105" s="199"/>
      <c r="AM105" s="199"/>
      <c r="AN105" s="173">
        <v>4</v>
      </c>
      <c r="AO105" s="173"/>
      <c r="AP105" s="173"/>
      <c r="AQ105" s="173"/>
      <c r="AR105" s="173"/>
      <c r="AS105" s="173"/>
      <c r="AT105" s="173">
        <v>0.5</v>
      </c>
      <c r="AU105" s="173">
        <v>0.5</v>
      </c>
      <c r="AV105" s="173"/>
      <c r="AW105" s="173"/>
      <c r="AX105" s="173">
        <v>0.5</v>
      </c>
      <c r="AY105" s="173">
        <v>0.5</v>
      </c>
      <c r="AZ105" s="211">
        <f t="shared" si="27"/>
        <v>4</v>
      </c>
      <c r="BA105" s="211">
        <f t="shared" si="28"/>
        <v>2</v>
      </c>
      <c r="BB105" s="205">
        <f t="shared" ref="BB105:BB136" si="30">SUM(BG105:BO105)</f>
        <v>42086</v>
      </c>
      <c r="BC105" s="205">
        <f t="shared" ref="BC105:BC136" si="31">BG105+BH105+BK105+BL105+BM105+BN105+BO105</f>
        <v>32648</v>
      </c>
      <c r="BD105" s="205">
        <f t="shared" ref="BD105:BD136" si="32">BB105-BF105</f>
        <v>9957</v>
      </c>
      <c r="BE105" s="205">
        <f t="shared" ref="BE105:BE136" si="33">BC105-BF105</f>
        <v>519</v>
      </c>
      <c r="BF105" s="175">
        <v>32129</v>
      </c>
      <c r="BG105" s="175">
        <v>4129</v>
      </c>
      <c r="BH105" s="175">
        <v>12600</v>
      </c>
      <c r="BI105" s="175">
        <v>8352</v>
      </c>
      <c r="BJ105" s="175">
        <v>1086</v>
      </c>
      <c r="BK105" s="175"/>
      <c r="BL105" s="175">
        <v>7827</v>
      </c>
      <c r="BM105" s="175">
        <v>6228</v>
      </c>
      <c r="BN105" s="175">
        <v>244</v>
      </c>
      <c r="BO105" s="175">
        <v>1620</v>
      </c>
      <c r="BP105" s="200">
        <f t="shared" ref="BP105:BP136" si="34">BH105+BO105</f>
        <v>14220</v>
      </c>
    </row>
    <row r="106" spans="1:68" s="201" customFormat="1" x14ac:dyDescent="0.15">
      <c r="A106" s="117">
        <v>1632202002</v>
      </c>
      <c r="B106" s="118" t="s">
        <v>1317</v>
      </c>
      <c r="C106" s="118" t="s">
        <v>1276</v>
      </c>
      <c r="D106" s="118" t="s">
        <v>1316</v>
      </c>
      <c r="E106" s="118" t="s">
        <v>4017</v>
      </c>
      <c r="F106" s="120">
        <v>13</v>
      </c>
      <c r="G106" s="119"/>
      <c r="H106" s="119"/>
      <c r="I106" s="120" t="s">
        <v>5820</v>
      </c>
      <c r="J106" s="120">
        <v>700</v>
      </c>
      <c r="K106" s="257">
        <v>279098</v>
      </c>
      <c r="L106" s="120">
        <v>1.0920000000000001</v>
      </c>
      <c r="M106" s="121" t="s">
        <v>3186</v>
      </c>
      <c r="N106" s="120">
        <v>1</v>
      </c>
      <c r="O106" s="119"/>
      <c r="P106" s="119"/>
      <c r="Q106" s="119"/>
      <c r="R106" s="120"/>
      <c r="S106" s="120"/>
      <c r="T106" s="120"/>
      <c r="U106" s="120"/>
      <c r="V106" s="172"/>
      <c r="W106" s="172"/>
      <c r="X106" s="172"/>
      <c r="Y106" s="172"/>
      <c r="Z106" s="172"/>
      <c r="AA106" s="123"/>
      <c r="AB106" s="123"/>
      <c r="AC106" s="123"/>
      <c r="AD106" s="123"/>
      <c r="AE106" s="123"/>
      <c r="AF106" s="123"/>
      <c r="AG106" s="214"/>
      <c r="AH106" s="229" t="str">
        <f t="shared" si="29"/>
        <v>a1</v>
      </c>
      <c r="AI106" s="199"/>
      <c r="AJ106" s="199"/>
      <c r="AK106" s="199"/>
      <c r="AL106" s="199"/>
      <c r="AM106" s="199"/>
      <c r="AN106" s="173"/>
      <c r="AO106" s="173"/>
      <c r="AP106" s="173"/>
      <c r="AQ106" s="173"/>
      <c r="AR106" s="173"/>
      <c r="AS106" s="173"/>
      <c r="AT106" s="173"/>
      <c r="AU106" s="173"/>
      <c r="AV106" s="173"/>
      <c r="AW106" s="173"/>
      <c r="AX106" s="173"/>
      <c r="AY106" s="173"/>
      <c r="AZ106" s="211">
        <f t="shared" si="27"/>
        <v>0</v>
      </c>
      <c r="BA106" s="211">
        <f t="shared" si="28"/>
        <v>0</v>
      </c>
      <c r="BB106" s="205">
        <f t="shared" si="30"/>
        <v>0</v>
      </c>
      <c r="BC106" s="205">
        <f t="shared" si="31"/>
        <v>0</v>
      </c>
      <c r="BD106" s="205">
        <f t="shared" si="32"/>
        <v>0</v>
      </c>
      <c r="BE106" s="205">
        <f t="shared" si="33"/>
        <v>0</v>
      </c>
      <c r="BF106" s="175"/>
      <c r="BG106" s="175"/>
      <c r="BH106" s="175"/>
      <c r="BI106" s="175"/>
      <c r="BJ106" s="175"/>
      <c r="BK106" s="175"/>
      <c r="BL106" s="175"/>
      <c r="BM106" s="175"/>
      <c r="BN106" s="175"/>
      <c r="BO106" s="175"/>
      <c r="BP106" s="200">
        <f t="shared" si="34"/>
        <v>0</v>
      </c>
    </row>
    <row r="107" spans="1:68" s="201" customFormat="1" x14ac:dyDescent="0.15">
      <c r="A107" s="117">
        <v>3220701001</v>
      </c>
      <c r="B107" s="118" t="s">
        <v>2399</v>
      </c>
      <c r="C107" s="118" t="s">
        <v>2373</v>
      </c>
      <c r="D107" s="118" t="s">
        <v>2400</v>
      </c>
      <c r="E107" s="118" t="s">
        <v>4815</v>
      </c>
      <c r="F107" s="120">
        <v>7</v>
      </c>
      <c r="G107" s="119"/>
      <c r="H107" s="119"/>
      <c r="I107" s="120" t="s">
        <v>5820</v>
      </c>
      <c r="J107" s="120">
        <v>2030</v>
      </c>
      <c r="K107" s="257">
        <v>281507</v>
      </c>
      <c r="L107" s="120">
        <v>0.38</v>
      </c>
      <c r="M107" s="121" t="s">
        <v>5664</v>
      </c>
      <c r="N107" s="120">
        <v>1</v>
      </c>
      <c r="O107" s="119">
        <v>203</v>
      </c>
      <c r="P107" s="119"/>
      <c r="Q107" s="119"/>
      <c r="R107" s="120" t="s">
        <v>5660</v>
      </c>
      <c r="S107" s="120">
        <v>0.4</v>
      </c>
      <c r="T107" s="120"/>
      <c r="U107" s="120"/>
      <c r="V107" s="172">
        <v>317</v>
      </c>
      <c r="W107" s="172"/>
      <c r="X107" s="172">
        <v>317</v>
      </c>
      <c r="Y107" s="172"/>
      <c r="Z107" s="172"/>
      <c r="AA107" s="123"/>
      <c r="AB107" s="123"/>
      <c r="AC107" s="123"/>
      <c r="AD107" s="123"/>
      <c r="AE107" s="123"/>
      <c r="AF107" s="123"/>
      <c r="AG107" s="214"/>
      <c r="AH107" s="229" t="str">
        <f t="shared" si="29"/>
        <v>a1</v>
      </c>
      <c r="AI107" s="199"/>
      <c r="AJ107" s="199"/>
      <c r="AK107" s="199"/>
      <c r="AL107" s="199"/>
      <c r="AM107" s="199"/>
      <c r="AN107" s="173" t="s">
        <v>3186</v>
      </c>
      <c r="AO107" s="173" t="s">
        <v>3186</v>
      </c>
      <c r="AP107" s="173" t="s">
        <v>3186</v>
      </c>
      <c r="AQ107" s="173" t="s">
        <v>3186</v>
      </c>
      <c r="AR107" s="173" t="s">
        <v>3186</v>
      </c>
      <c r="AS107" s="173">
        <v>1</v>
      </c>
      <c r="AT107" s="173">
        <v>4</v>
      </c>
      <c r="AU107" s="173">
        <v>3</v>
      </c>
      <c r="AV107" s="173" t="s">
        <v>3186</v>
      </c>
      <c r="AW107" s="173" t="s">
        <v>3186</v>
      </c>
      <c r="AX107" s="173" t="s">
        <v>3186</v>
      </c>
      <c r="AY107" s="173" t="s">
        <v>3186</v>
      </c>
      <c r="AZ107" s="211">
        <f t="shared" si="27"/>
        <v>1</v>
      </c>
      <c r="BA107" s="211">
        <f t="shared" si="28"/>
        <v>7</v>
      </c>
      <c r="BB107" s="205">
        <f t="shared" si="30"/>
        <v>48260</v>
      </c>
      <c r="BC107" s="205">
        <f t="shared" si="31"/>
        <v>36627</v>
      </c>
      <c r="BD107" s="205">
        <f t="shared" si="32"/>
        <v>15300</v>
      </c>
      <c r="BE107" s="205">
        <f t="shared" si="33"/>
        <v>3667</v>
      </c>
      <c r="BF107" s="175">
        <v>32960</v>
      </c>
      <c r="BG107" s="175"/>
      <c r="BH107" s="175">
        <v>18318</v>
      </c>
      <c r="BI107" s="175">
        <v>8666</v>
      </c>
      <c r="BJ107" s="175">
        <v>2967</v>
      </c>
      <c r="BK107" s="175">
        <v>6983</v>
      </c>
      <c r="BL107" s="175">
        <v>1893</v>
      </c>
      <c r="BM107" s="175">
        <v>4606</v>
      </c>
      <c r="BN107" s="175">
        <v>211</v>
      </c>
      <c r="BO107" s="175">
        <v>4616</v>
      </c>
      <c r="BP107" s="200">
        <f t="shared" si="34"/>
        <v>22934</v>
      </c>
    </row>
    <row r="108" spans="1:68" s="201" customFormat="1" x14ac:dyDescent="0.15">
      <c r="A108" s="117">
        <v>632401001</v>
      </c>
      <c r="B108" s="118" t="s">
        <v>636</v>
      </c>
      <c r="C108" s="118" t="s">
        <v>601</v>
      </c>
      <c r="D108" s="118" t="s">
        <v>637</v>
      </c>
      <c r="E108" s="118" t="s">
        <v>3571</v>
      </c>
      <c r="F108" s="120">
        <v>12</v>
      </c>
      <c r="G108" s="119">
        <v>284487</v>
      </c>
      <c r="H108" s="119"/>
      <c r="I108" s="120" t="s">
        <v>5820</v>
      </c>
      <c r="J108" s="120">
        <v>1945</v>
      </c>
      <c r="K108" s="257">
        <v>284487</v>
      </c>
      <c r="L108" s="120">
        <v>0.40100000000000002</v>
      </c>
      <c r="M108" s="121" t="s">
        <v>5664</v>
      </c>
      <c r="N108" s="120">
        <v>1</v>
      </c>
      <c r="O108" s="119">
        <v>202</v>
      </c>
      <c r="P108" s="119"/>
      <c r="Q108" s="119"/>
      <c r="R108" s="120" t="s">
        <v>5658</v>
      </c>
      <c r="S108" s="120">
        <v>0.4</v>
      </c>
      <c r="T108" s="120"/>
      <c r="U108" s="120"/>
      <c r="V108" s="172">
        <v>201.7</v>
      </c>
      <c r="W108" s="172">
        <v>1.6</v>
      </c>
      <c r="X108" s="172">
        <v>157.6</v>
      </c>
      <c r="Y108" s="172"/>
      <c r="Z108" s="172">
        <v>42.5</v>
      </c>
      <c r="AA108" s="123"/>
      <c r="AB108" s="123"/>
      <c r="AC108" s="123"/>
      <c r="AD108" s="123"/>
      <c r="AE108" s="123"/>
      <c r="AF108" s="123"/>
      <c r="AG108" s="214"/>
      <c r="AH108" s="229" t="str">
        <f t="shared" si="29"/>
        <v>a1</v>
      </c>
      <c r="AI108" s="199"/>
      <c r="AJ108" s="199"/>
      <c r="AK108" s="199"/>
      <c r="AL108" s="199"/>
      <c r="AM108" s="199"/>
      <c r="AN108" s="173">
        <v>1</v>
      </c>
      <c r="AO108" s="173">
        <v>0.5</v>
      </c>
      <c r="AP108" s="173">
        <v>0.5</v>
      </c>
      <c r="AQ108" s="173" t="s">
        <v>3186</v>
      </c>
      <c r="AR108" s="173" t="s">
        <v>3186</v>
      </c>
      <c r="AS108" s="173"/>
      <c r="AT108" s="173"/>
      <c r="AU108" s="173"/>
      <c r="AV108" s="173" t="s">
        <v>3186</v>
      </c>
      <c r="AW108" s="173" t="s">
        <v>3186</v>
      </c>
      <c r="AX108" s="173"/>
      <c r="AY108" s="173"/>
      <c r="AZ108" s="211">
        <f t="shared" si="27"/>
        <v>2</v>
      </c>
      <c r="BA108" s="211"/>
      <c r="BB108" s="205">
        <f t="shared" si="30"/>
        <v>40480</v>
      </c>
      <c r="BC108" s="205">
        <f t="shared" si="31"/>
        <v>40480</v>
      </c>
      <c r="BD108" s="205">
        <f t="shared" si="32"/>
        <v>-480</v>
      </c>
      <c r="BE108" s="205">
        <f t="shared" si="33"/>
        <v>-480</v>
      </c>
      <c r="BF108" s="175">
        <v>40960</v>
      </c>
      <c r="BG108" s="175">
        <v>7051</v>
      </c>
      <c r="BH108" s="175">
        <v>7400</v>
      </c>
      <c r="BI108" s="175"/>
      <c r="BJ108" s="175"/>
      <c r="BK108" s="175">
        <v>4999</v>
      </c>
      <c r="BL108" s="175">
        <v>406</v>
      </c>
      <c r="BM108" s="175">
        <v>6396</v>
      </c>
      <c r="BN108" s="175">
        <v>591</v>
      </c>
      <c r="BO108" s="175">
        <v>13637</v>
      </c>
      <c r="BP108" s="200">
        <f t="shared" si="34"/>
        <v>21037</v>
      </c>
    </row>
    <row r="109" spans="1:68" s="124" customFormat="1" x14ac:dyDescent="0.15">
      <c r="A109" s="117">
        <v>4120802003</v>
      </c>
      <c r="B109" s="118" t="s">
        <v>2240</v>
      </c>
      <c r="C109" s="118" t="s">
        <v>2865</v>
      </c>
      <c r="D109" s="118" t="s">
        <v>2887</v>
      </c>
      <c r="E109" s="118" t="s">
        <v>5167</v>
      </c>
      <c r="F109" s="120">
        <v>6</v>
      </c>
      <c r="G109" s="119"/>
      <c r="H109" s="119"/>
      <c r="I109" s="120" t="s">
        <v>5820</v>
      </c>
      <c r="J109" s="120">
        <v>1644</v>
      </c>
      <c r="K109" s="257">
        <v>288943</v>
      </c>
      <c r="L109" s="120">
        <v>0.48199999999999998</v>
      </c>
      <c r="M109" s="121" t="s">
        <v>5664</v>
      </c>
      <c r="N109" s="120">
        <v>1</v>
      </c>
      <c r="O109" s="119">
        <v>235</v>
      </c>
      <c r="P109" s="119">
        <v>47</v>
      </c>
      <c r="Q109" s="119">
        <v>5</v>
      </c>
      <c r="R109" s="120" t="s">
        <v>5660</v>
      </c>
      <c r="S109" s="120">
        <v>0.3</v>
      </c>
      <c r="T109" s="120"/>
      <c r="U109" s="120"/>
      <c r="V109" s="172">
        <v>140.19999999999999</v>
      </c>
      <c r="W109" s="172">
        <v>22.4</v>
      </c>
      <c r="X109" s="172">
        <v>116.4</v>
      </c>
      <c r="Y109" s="172">
        <v>1.4</v>
      </c>
      <c r="Z109" s="172"/>
      <c r="AA109" s="123"/>
      <c r="AB109" s="123"/>
      <c r="AC109" s="123"/>
      <c r="AD109" s="123"/>
      <c r="AE109" s="123"/>
      <c r="AF109" s="123"/>
      <c r="AG109" s="214"/>
      <c r="AH109" s="229" t="str">
        <f t="shared" si="29"/>
        <v>a1</v>
      </c>
      <c r="AI109" s="199"/>
      <c r="AJ109" s="199"/>
      <c r="AK109" s="199"/>
      <c r="AL109" s="199"/>
      <c r="AM109" s="199"/>
      <c r="AN109" s="173">
        <v>2</v>
      </c>
      <c r="AO109" s="173"/>
      <c r="AP109" s="173"/>
      <c r="AQ109" s="173"/>
      <c r="AR109" s="173"/>
      <c r="AS109" s="173"/>
      <c r="AT109" s="173">
        <v>0.5</v>
      </c>
      <c r="AU109" s="173">
        <v>0.5</v>
      </c>
      <c r="AV109" s="173">
        <v>0.5</v>
      </c>
      <c r="AW109" s="173">
        <v>0.5</v>
      </c>
      <c r="AX109" s="173">
        <v>1</v>
      </c>
      <c r="AY109" s="173"/>
      <c r="AZ109" s="211">
        <f t="shared" si="27"/>
        <v>2</v>
      </c>
      <c r="BA109" s="211">
        <f>SUBTOTAL(9,AT109:AY109)</f>
        <v>3</v>
      </c>
      <c r="BB109" s="205">
        <f t="shared" si="30"/>
        <v>47099</v>
      </c>
      <c r="BC109" s="205">
        <f t="shared" si="31"/>
        <v>43133</v>
      </c>
      <c r="BD109" s="205">
        <f t="shared" si="32"/>
        <v>5611</v>
      </c>
      <c r="BE109" s="205">
        <f t="shared" si="33"/>
        <v>1645</v>
      </c>
      <c r="BF109" s="175">
        <v>41488</v>
      </c>
      <c r="BG109" s="175">
        <v>22404</v>
      </c>
      <c r="BH109" s="175">
        <v>5611</v>
      </c>
      <c r="BI109" s="175">
        <v>3161</v>
      </c>
      <c r="BJ109" s="175">
        <v>805</v>
      </c>
      <c r="BK109" s="175">
        <v>3012</v>
      </c>
      <c r="BL109" s="175">
        <v>1400</v>
      </c>
      <c r="BM109" s="175">
        <v>3654</v>
      </c>
      <c r="BN109" s="175">
        <v>1165</v>
      </c>
      <c r="BO109" s="175">
        <v>5887</v>
      </c>
      <c r="BP109" s="200">
        <f t="shared" si="34"/>
        <v>11498</v>
      </c>
    </row>
    <row r="110" spans="1:68" s="201" customFormat="1" x14ac:dyDescent="0.15">
      <c r="A110" s="117">
        <v>4120401001</v>
      </c>
      <c r="B110" s="118" t="s">
        <v>2878</v>
      </c>
      <c r="C110" s="118" t="s">
        <v>2865</v>
      </c>
      <c r="D110" s="118" t="s">
        <v>2879</v>
      </c>
      <c r="E110" s="118" t="s">
        <v>5161</v>
      </c>
      <c r="F110" s="120">
        <v>7</v>
      </c>
      <c r="G110" s="119"/>
      <c r="H110" s="119"/>
      <c r="I110" s="120" t="s">
        <v>5820</v>
      </c>
      <c r="J110" s="120">
        <v>2250</v>
      </c>
      <c r="K110" s="257">
        <v>298337</v>
      </c>
      <c r="L110" s="120">
        <v>0.36299999999999999</v>
      </c>
      <c r="M110" s="121" t="s">
        <v>5664</v>
      </c>
      <c r="N110" s="120">
        <v>1</v>
      </c>
      <c r="O110" s="119">
        <v>135</v>
      </c>
      <c r="P110" s="119">
        <v>53.5</v>
      </c>
      <c r="Q110" s="119">
        <v>4.7</v>
      </c>
      <c r="R110" s="120" t="s">
        <v>5658</v>
      </c>
      <c r="S110" s="120">
        <v>0.3</v>
      </c>
      <c r="T110" s="120"/>
      <c r="U110" s="120"/>
      <c r="V110" s="172">
        <v>159</v>
      </c>
      <c r="W110" s="172"/>
      <c r="X110" s="172">
        <v>143</v>
      </c>
      <c r="Y110" s="172"/>
      <c r="Z110" s="172">
        <v>16</v>
      </c>
      <c r="AA110" s="123"/>
      <c r="AB110" s="123"/>
      <c r="AC110" s="123"/>
      <c r="AD110" s="123"/>
      <c r="AE110" s="123"/>
      <c r="AF110" s="123"/>
      <c r="AG110" s="214"/>
      <c r="AH110" s="229" t="str">
        <f t="shared" si="29"/>
        <v>a1</v>
      </c>
      <c r="AI110" s="199"/>
      <c r="AJ110" s="199"/>
      <c r="AK110" s="199"/>
      <c r="AL110" s="199"/>
      <c r="AM110" s="199"/>
      <c r="AN110" s="173">
        <v>4</v>
      </c>
      <c r="AO110" s="173" t="s">
        <v>3186</v>
      </c>
      <c r="AP110" s="173" t="s">
        <v>3186</v>
      </c>
      <c r="AQ110" s="173" t="s">
        <v>3186</v>
      </c>
      <c r="AR110" s="173" t="s">
        <v>3186</v>
      </c>
      <c r="AS110" s="173">
        <v>0.5</v>
      </c>
      <c r="AT110" s="173">
        <v>0.5</v>
      </c>
      <c r="AU110" s="173">
        <v>0.9</v>
      </c>
      <c r="AV110" s="173" t="s">
        <v>3186</v>
      </c>
      <c r="AW110" s="173" t="s">
        <v>3186</v>
      </c>
      <c r="AX110" s="173"/>
      <c r="AY110" s="173" t="s">
        <v>3186</v>
      </c>
      <c r="AZ110" s="211">
        <f t="shared" si="27"/>
        <v>4.5</v>
      </c>
      <c r="BA110" s="211">
        <f>SUBTOTAL(9,AT110:AY110)</f>
        <v>1.4</v>
      </c>
      <c r="BB110" s="205">
        <f t="shared" si="30"/>
        <v>32635</v>
      </c>
      <c r="BC110" s="205">
        <f t="shared" si="31"/>
        <v>32635</v>
      </c>
      <c r="BD110" s="205">
        <f t="shared" si="32"/>
        <v>0</v>
      </c>
      <c r="BE110" s="205">
        <f t="shared" si="33"/>
        <v>0</v>
      </c>
      <c r="BF110" s="175">
        <v>32635</v>
      </c>
      <c r="BG110" s="175">
        <v>8223</v>
      </c>
      <c r="BH110" s="175">
        <v>6886</v>
      </c>
      <c r="BI110" s="175"/>
      <c r="BJ110" s="175"/>
      <c r="BK110" s="175">
        <v>7983</v>
      </c>
      <c r="BL110" s="175">
        <v>3784</v>
      </c>
      <c r="BM110" s="175">
        <v>2495</v>
      </c>
      <c r="BN110" s="175">
        <v>1187</v>
      </c>
      <c r="BO110" s="175">
        <v>2077</v>
      </c>
      <c r="BP110" s="200">
        <f t="shared" si="34"/>
        <v>8963</v>
      </c>
    </row>
    <row r="111" spans="1:68" s="124" customFormat="1" x14ac:dyDescent="0.15">
      <c r="A111" s="117">
        <v>4540402001</v>
      </c>
      <c r="B111" s="118" t="s">
        <v>3098</v>
      </c>
      <c r="C111" s="118" t="s">
        <v>3060</v>
      </c>
      <c r="D111" s="118" t="s">
        <v>3099</v>
      </c>
      <c r="E111" s="118" t="s">
        <v>5316</v>
      </c>
      <c r="F111" s="120">
        <v>9</v>
      </c>
      <c r="G111" s="119">
        <v>299839</v>
      </c>
      <c r="H111" s="119"/>
      <c r="I111" s="120" t="s">
        <v>5820</v>
      </c>
      <c r="J111" s="120">
        <v>1850</v>
      </c>
      <c r="K111" s="257">
        <v>299839</v>
      </c>
      <c r="L111" s="120">
        <v>0.44400000000000001</v>
      </c>
      <c r="M111" s="121" t="s">
        <v>5664</v>
      </c>
      <c r="N111" s="120">
        <v>1</v>
      </c>
      <c r="O111" s="119">
        <v>226.3</v>
      </c>
      <c r="P111" s="119">
        <v>43</v>
      </c>
      <c r="Q111" s="119">
        <v>4.8</v>
      </c>
      <c r="R111" s="120"/>
      <c r="S111" s="120"/>
      <c r="T111" s="120"/>
      <c r="U111" s="120" t="s">
        <v>5689</v>
      </c>
      <c r="V111" s="172">
        <v>205.1</v>
      </c>
      <c r="W111" s="172"/>
      <c r="X111" s="172">
        <v>205.1</v>
      </c>
      <c r="Y111" s="172"/>
      <c r="Z111" s="172"/>
      <c r="AA111" s="123"/>
      <c r="AB111" s="123"/>
      <c r="AC111" s="123"/>
      <c r="AD111" s="123"/>
      <c r="AE111" s="123"/>
      <c r="AF111" s="123"/>
      <c r="AG111" s="214"/>
      <c r="AH111" s="229" t="str">
        <f t="shared" si="29"/>
        <v>a1</v>
      </c>
      <c r="AI111" s="199"/>
      <c r="AJ111" s="199"/>
      <c r="AK111" s="199"/>
      <c r="AL111" s="199"/>
      <c r="AM111" s="199"/>
      <c r="AN111" s="173" t="s">
        <v>3186</v>
      </c>
      <c r="AO111" s="173" t="s">
        <v>3186</v>
      </c>
      <c r="AP111" s="173" t="s">
        <v>3186</v>
      </c>
      <c r="AQ111" s="173" t="s">
        <v>3186</v>
      </c>
      <c r="AR111" s="173" t="s">
        <v>3186</v>
      </c>
      <c r="AS111" s="173">
        <v>1</v>
      </c>
      <c r="AT111" s="173" t="s">
        <v>3186</v>
      </c>
      <c r="AU111" s="173" t="s">
        <v>3186</v>
      </c>
      <c r="AV111" s="173" t="s">
        <v>3186</v>
      </c>
      <c r="AW111" s="173" t="s">
        <v>3186</v>
      </c>
      <c r="AX111" s="173" t="s">
        <v>3186</v>
      </c>
      <c r="AY111" s="173" t="s">
        <v>3186</v>
      </c>
      <c r="AZ111" s="211">
        <f t="shared" si="27"/>
        <v>1</v>
      </c>
      <c r="BA111" s="211"/>
      <c r="BB111" s="205">
        <f t="shared" si="30"/>
        <v>47025</v>
      </c>
      <c r="BC111" s="205">
        <f t="shared" si="31"/>
        <v>36976</v>
      </c>
      <c r="BD111" s="205">
        <f t="shared" si="32"/>
        <v>12049</v>
      </c>
      <c r="BE111" s="205">
        <f t="shared" si="33"/>
        <v>2000</v>
      </c>
      <c r="BF111" s="175">
        <v>34976</v>
      </c>
      <c r="BG111" s="175">
        <v>5086</v>
      </c>
      <c r="BH111" s="175">
        <v>12049</v>
      </c>
      <c r="BI111" s="175">
        <v>8000</v>
      </c>
      <c r="BJ111" s="175">
        <v>2049</v>
      </c>
      <c r="BK111" s="175">
        <v>10354</v>
      </c>
      <c r="BL111" s="175">
        <v>2522</v>
      </c>
      <c r="BM111" s="175">
        <v>2896</v>
      </c>
      <c r="BN111" s="175">
        <v>43</v>
      </c>
      <c r="BO111" s="175">
        <v>4026</v>
      </c>
      <c r="BP111" s="200">
        <f t="shared" si="34"/>
        <v>16075</v>
      </c>
    </row>
    <row r="112" spans="1:68" s="124" customFormat="1" x14ac:dyDescent="0.15">
      <c r="A112" s="117">
        <v>620401002</v>
      </c>
      <c r="B112" s="118" t="s">
        <v>624</v>
      </c>
      <c r="C112" s="118" t="s">
        <v>601</v>
      </c>
      <c r="D112" s="118" t="s">
        <v>623</v>
      </c>
      <c r="E112" s="118" t="s">
        <v>3564</v>
      </c>
      <c r="F112" s="120">
        <v>19</v>
      </c>
      <c r="G112" s="119">
        <v>321426</v>
      </c>
      <c r="H112" s="119"/>
      <c r="I112" s="120" t="s">
        <v>5820</v>
      </c>
      <c r="J112" s="120">
        <v>2040</v>
      </c>
      <c r="K112" s="257">
        <v>321426</v>
      </c>
      <c r="L112" s="120">
        <v>0.432</v>
      </c>
      <c r="M112" s="121" t="s">
        <v>5665</v>
      </c>
      <c r="N112" s="120">
        <v>1</v>
      </c>
      <c r="O112" s="119">
        <v>295</v>
      </c>
      <c r="P112" s="119"/>
      <c r="Q112" s="119"/>
      <c r="R112" s="120" t="s">
        <v>5660</v>
      </c>
      <c r="S112" s="120">
        <v>1.1000000000000001</v>
      </c>
      <c r="T112" s="120"/>
      <c r="U112" s="120"/>
      <c r="V112" s="172">
        <v>306</v>
      </c>
      <c r="W112" s="172"/>
      <c r="X112" s="172">
        <v>306</v>
      </c>
      <c r="Y112" s="172"/>
      <c r="Z112" s="172"/>
      <c r="AA112" s="123"/>
      <c r="AB112" s="123"/>
      <c r="AC112" s="123"/>
      <c r="AD112" s="123"/>
      <c r="AE112" s="123"/>
      <c r="AF112" s="123"/>
      <c r="AG112" s="214"/>
      <c r="AH112" s="229" t="str">
        <f t="shared" si="29"/>
        <v>a1</v>
      </c>
      <c r="AI112" s="199"/>
      <c r="AJ112" s="199"/>
      <c r="AK112" s="199"/>
      <c r="AL112" s="199"/>
      <c r="AM112" s="199"/>
      <c r="AN112" s="173"/>
      <c r="AO112" s="173"/>
      <c r="AP112" s="173"/>
      <c r="AQ112" s="173"/>
      <c r="AR112" s="173"/>
      <c r="AS112" s="173"/>
      <c r="AT112" s="173"/>
      <c r="AU112" s="173"/>
      <c r="AV112" s="173"/>
      <c r="AW112" s="173"/>
      <c r="AX112" s="173"/>
      <c r="AY112" s="173"/>
      <c r="AZ112" s="211">
        <f t="shared" si="27"/>
        <v>0</v>
      </c>
      <c r="BA112" s="211">
        <f>SUBTOTAL(9,AT112:AY112)</f>
        <v>0</v>
      </c>
      <c r="BB112" s="205">
        <f t="shared" si="30"/>
        <v>31515</v>
      </c>
      <c r="BC112" s="205">
        <f t="shared" si="31"/>
        <v>31515</v>
      </c>
      <c r="BD112" s="205">
        <f t="shared" si="32"/>
        <v>2</v>
      </c>
      <c r="BE112" s="205">
        <f t="shared" si="33"/>
        <v>2</v>
      </c>
      <c r="BF112" s="175">
        <v>31513</v>
      </c>
      <c r="BG112" s="175"/>
      <c r="BH112" s="175">
        <v>7854</v>
      </c>
      <c r="BI112" s="175"/>
      <c r="BJ112" s="175"/>
      <c r="BK112" s="175">
        <v>10049</v>
      </c>
      <c r="BL112" s="175">
        <v>2019</v>
      </c>
      <c r="BM112" s="175">
        <v>8370</v>
      </c>
      <c r="BN112" s="175">
        <v>694</v>
      </c>
      <c r="BO112" s="175">
        <v>2529</v>
      </c>
      <c r="BP112" s="200">
        <f t="shared" si="34"/>
        <v>10383</v>
      </c>
    </row>
    <row r="113" spans="1:68" s="124" customFormat="1" x14ac:dyDescent="0.15">
      <c r="A113" s="117">
        <v>4621701001</v>
      </c>
      <c r="B113" s="118" t="s">
        <v>3128</v>
      </c>
      <c r="C113" s="118" t="s">
        <v>3107</v>
      </c>
      <c r="D113" s="118" t="s">
        <v>3129</v>
      </c>
      <c r="E113" s="118" t="s">
        <v>5334</v>
      </c>
      <c r="F113" s="120">
        <v>9</v>
      </c>
      <c r="G113" s="119">
        <v>275424</v>
      </c>
      <c r="H113" s="119"/>
      <c r="I113" s="120" t="s">
        <v>5820</v>
      </c>
      <c r="J113" s="120">
        <v>1400</v>
      </c>
      <c r="K113" s="257">
        <v>330596</v>
      </c>
      <c r="L113" s="120">
        <v>0.64700000000000002</v>
      </c>
      <c r="M113" s="121" t="s">
        <v>5664</v>
      </c>
      <c r="N113" s="120">
        <v>1</v>
      </c>
      <c r="O113" s="119">
        <v>187</v>
      </c>
      <c r="P113" s="119"/>
      <c r="Q113" s="119"/>
      <c r="R113" s="120" t="s">
        <v>5663</v>
      </c>
      <c r="S113" s="120">
        <v>0.4</v>
      </c>
      <c r="T113" s="120"/>
      <c r="U113" s="120" t="s">
        <v>3186</v>
      </c>
      <c r="V113" s="172">
        <v>219.9</v>
      </c>
      <c r="W113" s="172"/>
      <c r="X113" s="172">
        <v>219.9</v>
      </c>
      <c r="Y113" s="172"/>
      <c r="Z113" s="172"/>
      <c r="AA113" s="123"/>
      <c r="AB113" s="123"/>
      <c r="AC113" s="123"/>
      <c r="AD113" s="123"/>
      <c r="AE113" s="123"/>
      <c r="AF113" s="123"/>
      <c r="AG113" s="214"/>
      <c r="AH113" s="229" t="str">
        <f t="shared" si="29"/>
        <v>a1</v>
      </c>
      <c r="AI113" s="199"/>
      <c r="AJ113" s="199"/>
      <c r="AK113" s="199"/>
      <c r="AL113" s="199"/>
      <c r="AM113" s="199"/>
      <c r="AN113" s="173">
        <v>1</v>
      </c>
      <c r="AO113" s="173" t="s">
        <v>3186</v>
      </c>
      <c r="AP113" s="173" t="s">
        <v>3186</v>
      </c>
      <c r="AQ113" s="173" t="s">
        <v>3186</v>
      </c>
      <c r="AR113" s="173" t="s">
        <v>3186</v>
      </c>
      <c r="AS113" s="173" t="s">
        <v>3186</v>
      </c>
      <c r="AT113" s="173">
        <v>0.5</v>
      </c>
      <c r="AU113" s="173" t="s">
        <v>3186</v>
      </c>
      <c r="AV113" s="173" t="s">
        <v>3186</v>
      </c>
      <c r="AW113" s="173" t="s">
        <v>3186</v>
      </c>
      <c r="AX113" s="173">
        <v>0.5</v>
      </c>
      <c r="AY113" s="173" t="s">
        <v>3186</v>
      </c>
      <c r="AZ113" s="211">
        <f t="shared" si="27"/>
        <v>1</v>
      </c>
      <c r="BA113" s="211">
        <f>SUBTOTAL(9,AT113:AY113)</f>
        <v>1</v>
      </c>
      <c r="BB113" s="205">
        <f t="shared" si="30"/>
        <v>33183</v>
      </c>
      <c r="BC113" s="205">
        <f t="shared" si="31"/>
        <v>33183</v>
      </c>
      <c r="BD113" s="205">
        <f t="shared" si="32"/>
        <v>0</v>
      </c>
      <c r="BE113" s="205">
        <f t="shared" si="33"/>
        <v>0</v>
      </c>
      <c r="BF113" s="175">
        <v>33183</v>
      </c>
      <c r="BG113" s="175">
        <v>15122</v>
      </c>
      <c r="BH113" s="175">
        <v>4200</v>
      </c>
      <c r="BI113" s="175"/>
      <c r="BJ113" s="175"/>
      <c r="BK113" s="175">
        <v>952</v>
      </c>
      <c r="BL113" s="175">
        <v>944</v>
      </c>
      <c r="BM113" s="175">
        <v>3644</v>
      </c>
      <c r="BN113" s="175">
        <v>429</v>
      </c>
      <c r="BO113" s="175">
        <v>7892</v>
      </c>
      <c r="BP113" s="200">
        <f t="shared" si="34"/>
        <v>12092</v>
      </c>
    </row>
    <row r="114" spans="1:68" s="201" customFormat="1" x14ac:dyDescent="0.15">
      <c r="A114" s="117">
        <v>620301004</v>
      </c>
      <c r="B114" s="118" t="s">
        <v>616</v>
      </c>
      <c r="C114" s="118" t="s">
        <v>601</v>
      </c>
      <c r="D114" s="118" t="s">
        <v>613</v>
      </c>
      <c r="E114" s="118" t="s">
        <v>3557</v>
      </c>
      <c r="F114" s="120">
        <v>18</v>
      </c>
      <c r="G114" s="119">
        <v>538725</v>
      </c>
      <c r="H114" s="119"/>
      <c r="I114" s="120" t="s">
        <v>5820</v>
      </c>
      <c r="J114" s="120">
        <v>2250</v>
      </c>
      <c r="K114" s="257">
        <v>335177</v>
      </c>
      <c r="L114" s="120">
        <v>0.40799999999999997</v>
      </c>
      <c r="M114" s="121" t="s">
        <v>5657</v>
      </c>
      <c r="N114" s="120">
        <v>1</v>
      </c>
      <c r="O114" s="119">
        <v>220.5</v>
      </c>
      <c r="P114" s="119">
        <v>40.700000000000003</v>
      </c>
      <c r="Q114" s="119">
        <v>5.2</v>
      </c>
      <c r="R114" s="120" t="s">
        <v>5660</v>
      </c>
      <c r="S114" s="120">
        <v>0.4</v>
      </c>
      <c r="T114" s="120"/>
      <c r="U114" s="120"/>
      <c r="V114" s="172">
        <v>469.2</v>
      </c>
      <c r="W114" s="172"/>
      <c r="X114" s="172"/>
      <c r="Y114" s="172"/>
      <c r="Z114" s="172">
        <v>469.2</v>
      </c>
      <c r="AA114" s="123"/>
      <c r="AB114" s="123"/>
      <c r="AC114" s="123"/>
      <c r="AD114" s="123"/>
      <c r="AE114" s="123"/>
      <c r="AF114" s="123"/>
      <c r="AG114" s="214"/>
      <c r="AH114" s="229" t="str">
        <f t="shared" si="29"/>
        <v>a1</v>
      </c>
      <c r="AI114" s="199"/>
      <c r="AJ114" s="199"/>
      <c r="AK114" s="199"/>
      <c r="AL114" s="199"/>
      <c r="AM114" s="199"/>
      <c r="AN114" s="173"/>
      <c r="AO114" s="173"/>
      <c r="AP114" s="173"/>
      <c r="AQ114" s="173"/>
      <c r="AR114" s="173" t="s">
        <v>3186</v>
      </c>
      <c r="AS114" s="173"/>
      <c r="AT114" s="173"/>
      <c r="AU114" s="173"/>
      <c r="AV114" s="173"/>
      <c r="AW114" s="173"/>
      <c r="AX114" s="173"/>
      <c r="AY114" s="173"/>
      <c r="AZ114" s="211"/>
      <c r="BA114" s="211"/>
      <c r="BB114" s="205">
        <f t="shared" si="30"/>
        <v>36387</v>
      </c>
      <c r="BC114" s="205">
        <f t="shared" si="31"/>
        <v>31510</v>
      </c>
      <c r="BD114" s="205">
        <f t="shared" si="32"/>
        <v>5072</v>
      </c>
      <c r="BE114" s="205">
        <f t="shared" si="33"/>
        <v>195</v>
      </c>
      <c r="BF114" s="175">
        <v>31315</v>
      </c>
      <c r="BG114" s="175">
        <v>2313</v>
      </c>
      <c r="BH114" s="175">
        <v>8117</v>
      </c>
      <c r="BI114" s="175">
        <v>4877</v>
      </c>
      <c r="BJ114" s="175"/>
      <c r="BK114" s="175">
        <v>7214</v>
      </c>
      <c r="BL114" s="175">
        <v>1761</v>
      </c>
      <c r="BM114" s="175">
        <v>7612</v>
      </c>
      <c r="BN114" s="175">
        <v>1266</v>
      </c>
      <c r="BO114" s="175">
        <v>3227</v>
      </c>
      <c r="BP114" s="200">
        <f t="shared" si="34"/>
        <v>11344</v>
      </c>
    </row>
    <row r="115" spans="1:68" s="201" customFormat="1" x14ac:dyDescent="0.15">
      <c r="A115" s="117">
        <v>2230401001</v>
      </c>
      <c r="B115" s="118" t="s">
        <v>1842</v>
      </c>
      <c r="C115" s="118" t="s">
        <v>1773</v>
      </c>
      <c r="D115" s="118" t="s">
        <v>1843</v>
      </c>
      <c r="E115" s="118" t="s">
        <v>4396</v>
      </c>
      <c r="F115" s="120">
        <v>12</v>
      </c>
      <c r="G115" s="119">
        <v>341254</v>
      </c>
      <c r="H115" s="119"/>
      <c r="I115" s="120" t="s">
        <v>5820</v>
      </c>
      <c r="J115" s="120">
        <v>2760</v>
      </c>
      <c r="K115" s="257">
        <v>341254</v>
      </c>
      <c r="L115" s="120">
        <v>0.33900000000000002</v>
      </c>
      <c r="M115" s="121" t="s">
        <v>5664</v>
      </c>
      <c r="N115" s="120">
        <v>1</v>
      </c>
      <c r="O115" s="119">
        <v>150</v>
      </c>
      <c r="P115" s="119"/>
      <c r="Q115" s="119"/>
      <c r="R115" s="120" t="s">
        <v>5658</v>
      </c>
      <c r="S115" s="120">
        <v>0.6</v>
      </c>
      <c r="T115" s="120"/>
      <c r="U115" s="120"/>
      <c r="V115" s="172">
        <v>285.39999999999998</v>
      </c>
      <c r="W115" s="172"/>
      <c r="X115" s="172">
        <v>285.39999999999998</v>
      </c>
      <c r="Y115" s="172"/>
      <c r="Z115" s="172"/>
      <c r="AA115" s="123"/>
      <c r="AB115" s="123"/>
      <c r="AC115" s="123"/>
      <c r="AD115" s="123"/>
      <c r="AE115" s="123"/>
      <c r="AF115" s="123"/>
      <c r="AG115" s="214"/>
      <c r="AH115" s="229" t="str">
        <f t="shared" si="29"/>
        <v>a1</v>
      </c>
      <c r="AI115" s="199"/>
      <c r="AJ115" s="199"/>
      <c r="AK115" s="199"/>
      <c r="AL115" s="199"/>
      <c r="AM115" s="199"/>
      <c r="AN115" s="173">
        <v>4</v>
      </c>
      <c r="AO115" s="173"/>
      <c r="AP115" s="173"/>
      <c r="AQ115" s="173"/>
      <c r="AR115" s="173"/>
      <c r="AS115" s="173">
        <v>2</v>
      </c>
      <c r="AT115" s="173">
        <v>2</v>
      </c>
      <c r="AU115" s="173">
        <v>2</v>
      </c>
      <c r="AV115" s="173"/>
      <c r="AW115" s="173"/>
      <c r="AX115" s="173">
        <v>2</v>
      </c>
      <c r="AY115" s="173"/>
      <c r="AZ115" s="211">
        <f>SUBTOTAL(9,AN115:AS115)</f>
        <v>6</v>
      </c>
      <c r="BA115" s="211">
        <f>SUBTOTAL(9,AT115:AY115)</f>
        <v>6</v>
      </c>
      <c r="BB115" s="205">
        <f t="shared" si="30"/>
        <v>45360</v>
      </c>
      <c r="BC115" s="205">
        <f t="shared" si="31"/>
        <v>41005</v>
      </c>
      <c r="BD115" s="205">
        <f t="shared" si="32"/>
        <v>4515</v>
      </c>
      <c r="BE115" s="205">
        <f t="shared" si="33"/>
        <v>160</v>
      </c>
      <c r="BF115" s="175">
        <v>40845</v>
      </c>
      <c r="BG115" s="175">
        <v>11861</v>
      </c>
      <c r="BH115" s="175">
        <v>11057</v>
      </c>
      <c r="BI115" s="175">
        <v>4055</v>
      </c>
      <c r="BJ115" s="175">
        <v>300</v>
      </c>
      <c r="BK115" s="175"/>
      <c r="BL115" s="175">
        <v>5504</v>
      </c>
      <c r="BM115" s="175">
        <v>6669</v>
      </c>
      <c r="BN115" s="175">
        <v>47</v>
      </c>
      <c r="BO115" s="175">
        <v>5867</v>
      </c>
      <c r="BP115" s="200">
        <f t="shared" si="34"/>
        <v>16924</v>
      </c>
    </row>
    <row r="116" spans="1:68" s="201" customFormat="1" x14ac:dyDescent="0.15">
      <c r="A116" s="117">
        <v>4534101001</v>
      </c>
      <c r="B116" s="118" t="s">
        <v>3088</v>
      </c>
      <c r="C116" s="118" t="s">
        <v>3060</v>
      </c>
      <c r="D116" s="118" t="s">
        <v>3089</v>
      </c>
      <c r="E116" s="118" t="s">
        <v>5311</v>
      </c>
      <c r="F116" s="120">
        <v>8</v>
      </c>
      <c r="G116" s="119">
        <v>347398</v>
      </c>
      <c r="H116" s="119"/>
      <c r="I116" s="120" t="s">
        <v>5820</v>
      </c>
      <c r="J116" s="120">
        <v>2100</v>
      </c>
      <c r="K116" s="257">
        <v>347398</v>
      </c>
      <c r="L116" s="120">
        <v>0.45300000000000001</v>
      </c>
      <c r="M116" s="121" t="s">
        <v>5657</v>
      </c>
      <c r="N116" s="120">
        <v>1</v>
      </c>
      <c r="O116" s="119">
        <v>42.5</v>
      </c>
      <c r="P116" s="119">
        <v>47</v>
      </c>
      <c r="Q116" s="119">
        <v>5.3</v>
      </c>
      <c r="R116" s="120" t="s">
        <v>5658</v>
      </c>
      <c r="S116" s="120">
        <v>1</v>
      </c>
      <c r="T116" s="120"/>
      <c r="U116" s="120"/>
      <c r="V116" s="172">
        <v>217.5</v>
      </c>
      <c r="W116" s="172">
        <v>26.5</v>
      </c>
      <c r="X116" s="172">
        <v>187.9</v>
      </c>
      <c r="Y116" s="172">
        <v>2.1</v>
      </c>
      <c r="Z116" s="172">
        <v>1</v>
      </c>
      <c r="AA116" s="123"/>
      <c r="AB116" s="123"/>
      <c r="AC116" s="123"/>
      <c r="AD116" s="123"/>
      <c r="AE116" s="123"/>
      <c r="AF116" s="123"/>
      <c r="AG116" s="214"/>
      <c r="AH116" s="229" t="str">
        <f t="shared" si="29"/>
        <v>a1</v>
      </c>
      <c r="AI116" s="199"/>
      <c r="AJ116" s="199"/>
      <c r="AK116" s="199"/>
      <c r="AL116" s="199"/>
      <c r="AM116" s="199"/>
      <c r="AN116" s="173"/>
      <c r="AO116" s="173"/>
      <c r="AP116" s="173"/>
      <c r="AQ116" s="173"/>
      <c r="AR116" s="173"/>
      <c r="AS116" s="173">
        <v>1</v>
      </c>
      <c r="AT116" s="173">
        <v>1</v>
      </c>
      <c r="AU116" s="173">
        <v>1</v>
      </c>
      <c r="AV116" s="173"/>
      <c r="AW116" s="173"/>
      <c r="AX116" s="173">
        <v>1</v>
      </c>
      <c r="AY116" s="173"/>
      <c r="AZ116" s="211">
        <f>SUBTOTAL(9,AN116:AS116)</f>
        <v>1</v>
      </c>
      <c r="BA116" s="211">
        <f>SUBTOTAL(9,AT116:AY116)</f>
        <v>3</v>
      </c>
      <c r="BB116" s="205">
        <f t="shared" si="30"/>
        <v>20556</v>
      </c>
      <c r="BC116" s="205">
        <f t="shared" si="31"/>
        <v>20556</v>
      </c>
      <c r="BD116" s="205">
        <f t="shared" si="32"/>
        <v>0</v>
      </c>
      <c r="BE116" s="205">
        <f t="shared" si="33"/>
        <v>0</v>
      </c>
      <c r="BF116" s="175">
        <v>20556</v>
      </c>
      <c r="BG116" s="175"/>
      <c r="BH116" s="175">
        <v>10509</v>
      </c>
      <c r="BI116" s="175"/>
      <c r="BJ116" s="175"/>
      <c r="BK116" s="175">
        <v>6575</v>
      </c>
      <c r="BL116" s="175">
        <v>985</v>
      </c>
      <c r="BM116" s="175">
        <v>2467</v>
      </c>
      <c r="BN116" s="175">
        <v>20</v>
      </c>
      <c r="BO116" s="175"/>
      <c r="BP116" s="200">
        <f t="shared" si="34"/>
        <v>10509</v>
      </c>
    </row>
    <row r="117" spans="1:68" s="201" customFormat="1" x14ac:dyDescent="0.15">
      <c r="A117" s="117">
        <v>2120302003</v>
      </c>
      <c r="B117" s="118" t="s">
        <v>1665</v>
      </c>
      <c r="C117" s="118" t="s">
        <v>1650</v>
      </c>
      <c r="D117" s="118" t="s">
        <v>1663</v>
      </c>
      <c r="E117" s="118" t="s">
        <v>4261</v>
      </c>
      <c r="F117" s="120">
        <v>20</v>
      </c>
      <c r="G117" s="119">
        <v>352858</v>
      </c>
      <c r="H117" s="119"/>
      <c r="I117" s="120" t="s">
        <v>5820</v>
      </c>
      <c r="J117" s="120">
        <v>2200</v>
      </c>
      <c r="K117" s="257">
        <v>352858</v>
      </c>
      <c r="L117" s="120">
        <v>0.439</v>
      </c>
      <c r="M117" s="121" t="s">
        <v>5664</v>
      </c>
      <c r="N117" s="120">
        <v>1</v>
      </c>
      <c r="O117" s="119"/>
      <c r="P117" s="119"/>
      <c r="Q117" s="119"/>
      <c r="R117" s="120" t="s">
        <v>5658</v>
      </c>
      <c r="S117" s="120">
        <v>0.21099999999999999</v>
      </c>
      <c r="T117" s="120"/>
      <c r="U117" s="120"/>
      <c r="V117" s="172">
        <v>209.41200000000001</v>
      </c>
      <c r="W117" s="172"/>
      <c r="X117" s="172">
        <v>195.595</v>
      </c>
      <c r="Y117" s="172"/>
      <c r="Z117" s="172">
        <v>13.817</v>
      </c>
      <c r="AA117" s="123"/>
      <c r="AB117" s="123"/>
      <c r="AC117" s="123"/>
      <c r="AD117" s="123"/>
      <c r="AE117" s="123"/>
      <c r="AF117" s="123"/>
      <c r="AG117" s="214"/>
      <c r="AH117" s="229" t="str">
        <f t="shared" si="29"/>
        <v>a1</v>
      </c>
      <c r="AI117" s="199"/>
      <c r="AJ117" s="199"/>
      <c r="AK117" s="199"/>
      <c r="AL117" s="199"/>
      <c r="AM117" s="199"/>
      <c r="AN117" s="173"/>
      <c r="AO117" s="173"/>
      <c r="AP117" s="173"/>
      <c r="AQ117" s="173"/>
      <c r="AR117" s="173"/>
      <c r="AS117" s="173"/>
      <c r="AT117" s="173"/>
      <c r="AU117" s="173"/>
      <c r="AV117" s="173"/>
      <c r="AW117" s="173"/>
      <c r="AX117" s="173"/>
      <c r="AY117" s="173"/>
      <c r="AZ117" s="211">
        <f>SUBTOTAL(9,AN117:AS117)</f>
        <v>0</v>
      </c>
      <c r="BA117" s="211">
        <f>SUBTOTAL(9,AT117:AY117)</f>
        <v>0</v>
      </c>
      <c r="BB117" s="205">
        <f t="shared" si="30"/>
        <v>0</v>
      </c>
      <c r="BC117" s="205">
        <f t="shared" si="31"/>
        <v>0</v>
      </c>
      <c r="BD117" s="205">
        <f t="shared" si="32"/>
        <v>0</v>
      </c>
      <c r="BE117" s="205">
        <f t="shared" si="33"/>
        <v>0</v>
      </c>
      <c r="BF117" s="175"/>
      <c r="BG117" s="175"/>
      <c r="BH117" s="175"/>
      <c r="BI117" s="175"/>
      <c r="BJ117" s="175"/>
      <c r="BK117" s="175"/>
      <c r="BL117" s="175"/>
      <c r="BM117" s="175"/>
      <c r="BN117" s="175"/>
      <c r="BO117" s="175"/>
      <c r="BP117" s="200">
        <f t="shared" si="34"/>
        <v>0</v>
      </c>
    </row>
    <row r="118" spans="1:68" s="201" customFormat="1" x14ac:dyDescent="0.15">
      <c r="A118" s="117">
        <v>3420502002</v>
      </c>
      <c r="B118" s="118" t="s">
        <v>2543</v>
      </c>
      <c r="C118" s="118" t="s">
        <v>2517</v>
      </c>
      <c r="D118" s="118" t="s">
        <v>2542</v>
      </c>
      <c r="E118" s="118" t="s">
        <v>4925</v>
      </c>
      <c r="F118" s="120">
        <v>19</v>
      </c>
      <c r="G118" s="119">
        <v>359128</v>
      </c>
      <c r="H118" s="119"/>
      <c r="I118" s="120" t="s">
        <v>5820</v>
      </c>
      <c r="J118" s="120">
        <v>1440</v>
      </c>
      <c r="K118" s="257">
        <v>359128</v>
      </c>
      <c r="L118" s="120">
        <v>0.68300000000000005</v>
      </c>
      <c r="M118" s="121" t="s">
        <v>5657</v>
      </c>
      <c r="N118" s="120">
        <v>1</v>
      </c>
      <c r="O118" s="119">
        <v>270</v>
      </c>
      <c r="P118" s="119">
        <v>30.6</v>
      </c>
      <c r="Q118" s="119">
        <v>4.5</v>
      </c>
      <c r="R118" s="120" t="s">
        <v>5663</v>
      </c>
      <c r="S118" s="120">
        <v>0.4</v>
      </c>
      <c r="T118" s="120"/>
      <c r="U118" s="120"/>
      <c r="V118" s="172">
        <v>152.1</v>
      </c>
      <c r="W118" s="172"/>
      <c r="X118" s="172"/>
      <c r="Y118" s="172"/>
      <c r="Z118" s="172">
        <v>152.1</v>
      </c>
      <c r="AA118" s="123"/>
      <c r="AB118" s="123"/>
      <c r="AC118" s="123"/>
      <c r="AD118" s="123"/>
      <c r="AE118" s="123"/>
      <c r="AF118" s="123"/>
      <c r="AG118" s="214"/>
      <c r="AH118" s="229" t="str">
        <f t="shared" si="29"/>
        <v>a1</v>
      </c>
      <c r="AI118" s="199"/>
      <c r="AJ118" s="199"/>
      <c r="AK118" s="199"/>
      <c r="AL118" s="199"/>
      <c r="AM118" s="199"/>
      <c r="AN118" s="173"/>
      <c r="AO118" s="173"/>
      <c r="AP118" s="173"/>
      <c r="AQ118" s="173"/>
      <c r="AR118" s="173"/>
      <c r="AS118" s="173">
        <v>1</v>
      </c>
      <c r="AT118" s="173">
        <v>1</v>
      </c>
      <c r="AU118" s="173">
        <v>1</v>
      </c>
      <c r="AV118" s="173">
        <v>1.5</v>
      </c>
      <c r="AW118" s="173">
        <v>1</v>
      </c>
      <c r="AX118" s="173">
        <v>0.5</v>
      </c>
      <c r="AY118" s="173">
        <v>0.5</v>
      </c>
      <c r="AZ118" s="211">
        <f>SUBTOTAL(9,AN118:AS118)</f>
        <v>1</v>
      </c>
      <c r="BA118" s="211">
        <f>SUBTOTAL(9,AT118:AY118)</f>
        <v>5.5</v>
      </c>
      <c r="BB118" s="205">
        <f t="shared" si="30"/>
        <v>0</v>
      </c>
      <c r="BC118" s="205">
        <f t="shared" si="31"/>
        <v>0</v>
      </c>
      <c r="BD118" s="205">
        <f t="shared" si="32"/>
        <v>0</v>
      </c>
      <c r="BE118" s="205">
        <f t="shared" si="33"/>
        <v>0</v>
      </c>
      <c r="BF118" s="175"/>
      <c r="BG118" s="175"/>
      <c r="BH118" s="175"/>
      <c r="BI118" s="175"/>
      <c r="BJ118" s="175"/>
      <c r="BK118" s="175"/>
      <c r="BL118" s="175"/>
      <c r="BM118" s="175"/>
      <c r="BN118" s="175"/>
      <c r="BO118" s="175"/>
      <c r="BP118" s="200">
        <f t="shared" si="34"/>
        <v>0</v>
      </c>
    </row>
    <row r="119" spans="1:68" s="201" customFormat="1" x14ac:dyDescent="0.15">
      <c r="A119" s="117">
        <v>1820901002</v>
      </c>
      <c r="B119" s="118" t="s">
        <v>1423</v>
      </c>
      <c r="C119" s="118" t="s">
        <v>1400</v>
      </c>
      <c r="D119" s="118" t="s">
        <v>1422</v>
      </c>
      <c r="E119" s="118" t="s">
        <v>4094</v>
      </c>
      <c r="F119" s="120">
        <v>8</v>
      </c>
      <c r="G119" s="119">
        <v>362550</v>
      </c>
      <c r="H119" s="119"/>
      <c r="I119" s="120" t="s">
        <v>5820</v>
      </c>
      <c r="J119" s="120">
        <v>2300</v>
      </c>
      <c r="K119" s="257">
        <v>362550</v>
      </c>
      <c r="L119" s="120">
        <v>0.432</v>
      </c>
      <c r="M119" s="121" t="s">
        <v>5664</v>
      </c>
      <c r="N119" s="120">
        <v>1</v>
      </c>
      <c r="O119" s="119">
        <v>100.9</v>
      </c>
      <c r="P119" s="119"/>
      <c r="Q119" s="119"/>
      <c r="R119" s="120" t="s">
        <v>5660</v>
      </c>
      <c r="S119" s="120">
        <v>0.42</v>
      </c>
      <c r="T119" s="120"/>
      <c r="U119" s="120"/>
      <c r="V119" s="172">
        <v>225.738</v>
      </c>
      <c r="W119" s="172">
        <v>62.86</v>
      </c>
      <c r="X119" s="172">
        <v>135.59</v>
      </c>
      <c r="Y119" s="172"/>
      <c r="Z119" s="172">
        <v>27.288</v>
      </c>
      <c r="AA119" s="123"/>
      <c r="AB119" s="123"/>
      <c r="AC119" s="123"/>
      <c r="AD119" s="123"/>
      <c r="AE119" s="123"/>
      <c r="AF119" s="123"/>
      <c r="AG119" s="214"/>
      <c r="AH119" s="229" t="str">
        <f t="shared" si="29"/>
        <v>a1</v>
      </c>
      <c r="AI119" s="199" t="s">
        <v>5401</v>
      </c>
      <c r="AJ119" s="199"/>
      <c r="AK119" s="199" t="s">
        <v>5401</v>
      </c>
      <c r="AL119" s="199" t="s">
        <v>5401</v>
      </c>
      <c r="AM119" s="199"/>
      <c r="AN119" s="173"/>
      <c r="AO119" s="173" t="s">
        <v>3186</v>
      </c>
      <c r="AP119" s="173" t="s">
        <v>3186</v>
      </c>
      <c r="AQ119" s="173" t="s">
        <v>3186</v>
      </c>
      <c r="AR119" s="173" t="s">
        <v>3186</v>
      </c>
      <c r="AS119" s="173"/>
      <c r="AT119" s="173"/>
      <c r="AU119" s="173"/>
      <c r="AV119" s="173"/>
      <c r="AW119" s="173"/>
      <c r="AX119" s="173"/>
      <c r="AY119" s="173"/>
      <c r="AZ119" s="211"/>
      <c r="BA119" s="211"/>
      <c r="BB119" s="205">
        <f t="shared" si="30"/>
        <v>19233</v>
      </c>
      <c r="BC119" s="205">
        <f t="shared" si="31"/>
        <v>19233</v>
      </c>
      <c r="BD119" s="205">
        <f t="shared" si="32"/>
        <v>0</v>
      </c>
      <c r="BE119" s="205">
        <f t="shared" si="33"/>
        <v>0</v>
      </c>
      <c r="BF119" s="175">
        <v>19233</v>
      </c>
      <c r="BG119" s="175">
        <v>2285</v>
      </c>
      <c r="BH119" s="175">
        <v>10300</v>
      </c>
      <c r="BI119" s="175"/>
      <c r="BJ119" s="175"/>
      <c r="BK119" s="175">
        <v>5622</v>
      </c>
      <c r="BL119" s="175"/>
      <c r="BM119" s="175"/>
      <c r="BN119" s="175"/>
      <c r="BO119" s="175">
        <v>1026</v>
      </c>
      <c r="BP119" s="200">
        <f t="shared" si="34"/>
        <v>11326</v>
      </c>
    </row>
    <row r="120" spans="1:68" s="201" customFormat="1" x14ac:dyDescent="0.15">
      <c r="A120" s="117">
        <v>2122002008</v>
      </c>
      <c r="B120" s="118" t="s">
        <v>1745</v>
      </c>
      <c r="C120" s="118" t="s">
        <v>1650</v>
      </c>
      <c r="D120" s="118" t="s">
        <v>1739</v>
      </c>
      <c r="E120" s="118" t="s">
        <v>4326</v>
      </c>
      <c r="F120" s="120">
        <v>7</v>
      </c>
      <c r="G120" s="119">
        <v>458573</v>
      </c>
      <c r="H120" s="119"/>
      <c r="I120" s="120" t="s">
        <v>5820</v>
      </c>
      <c r="J120" s="120">
        <v>2600</v>
      </c>
      <c r="K120" s="257">
        <v>458573</v>
      </c>
      <c r="L120" s="120">
        <v>0.48299999999999998</v>
      </c>
      <c r="M120" s="121" t="s">
        <v>5657</v>
      </c>
      <c r="N120" s="120">
        <v>1</v>
      </c>
      <c r="O120" s="119">
        <v>246.7</v>
      </c>
      <c r="P120" s="119">
        <v>38</v>
      </c>
      <c r="Q120" s="119">
        <v>4.5999999999999996</v>
      </c>
      <c r="R120" s="120"/>
      <c r="S120" s="120"/>
      <c r="T120" s="120"/>
      <c r="U120" s="120" t="s">
        <v>5689</v>
      </c>
      <c r="V120" s="172">
        <v>1594.5</v>
      </c>
      <c r="W120" s="172"/>
      <c r="X120" s="172">
        <v>240</v>
      </c>
      <c r="Y120" s="172">
        <v>12.5</v>
      </c>
      <c r="Z120" s="172">
        <v>1342</v>
      </c>
      <c r="AA120" s="123"/>
      <c r="AB120" s="123"/>
      <c r="AC120" s="123"/>
      <c r="AD120" s="123"/>
      <c r="AE120" s="123"/>
      <c r="AF120" s="123"/>
      <c r="AG120" s="214"/>
      <c r="AH120" s="229" t="str">
        <f t="shared" si="29"/>
        <v>a1</v>
      </c>
      <c r="AI120" s="199"/>
      <c r="AJ120" s="199"/>
      <c r="AK120" s="199"/>
      <c r="AL120" s="199"/>
      <c r="AM120" s="199"/>
      <c r="AN120" s="173" t="s">
        <v>3186</v>
      </c>
      <c r="AO120" s="173" t="s">
        <v>3186</v>
      </c>
      <c r="AP120" s="173" t="s">
        <v>3186</v>
      </c>
      <c r="AQ120" s="173" t="s">
        <v>3186</v>
      </c>
      <c r="AR120" s="173" t="s">
        <v>3186</v>
      </c>
      <c r="AS120" s="173"/>
      <c r="AT120" s="173"/>
      <c r="AU120" s="173"/>
      <c r="AV120" s="173"/>
      <c r="AW120" s="173"/>
      <c r="AX120" s="173"/>
      <c r="AY120" s="173"/>
      <c r="AZ120" s="211">
        <f t="shared" ref="AZ120:AZ138" si="35">SUBTOTAL(9,AN120:AS120)</f>
        <v>0</v>
      </c>
      <c r="BA120" s="211">
        <f t="shared" ref="BA120:BA147" si="36">SUBTOTAL(9,AT120:AY120)</f>
        <v>0</v>
      </c>
      <c r="BB120" s="205">
        <f t="shared" si="30"/>
        <v>45789</v>
      </c>
      <c r="BC120" s="205">
        <f t="shared" si="31"/>
        <v>45789</v>
      </c>
      <c r="BD120" s="205">
        <f t="shared" si="32"/>
        <v>0</v>
      </c>
      <c r="BE120" s="205">
        <f t="shared" si="33"/>
        <v>0</v>
      </c>
      <c r="BF120" s="175">
        <v>45789</v>
      </c>
      <c r="BG120" s="175"/>
      <c r="BH120" s="175">
        <v>18785</v>
      </c>
      <c r="BI120" s="175"/>
      <c r="BJ120" s="175"/>
      <c r="BK120" s="175">
        <v>1192</v>
      </c>
      <c r="BL120" s="175">
        <v>3642</v>
      </c>
      <c r="BM120" s="175">
        <v>13861</v>
      </c>
      <c r="BN120" s="175">
        <v>3784</v>
      </c>
      <c r="BO120" s="175">
        <v>4525</v>
      </c>
      <c r="BP120" s="200">
        <f t="shared" si="34"/>
        <v>23310</v>
      </c>
    </row>
    <row r="121" spans="1:68" s="201" customFormat="1" x14ac:dyDescent="0.15">
      <c r="A121" s="117">
        <v>754502001</v>
      </c>
      <c r="B121" s="118" t="s">
        <v>751</v>
      </c>
      <c r="C121" s="118" t="s">
        <v>660</v>
      </c>
      <c r="D121" s="118" t="s">
        <v>752</v>
      </c>
      <c r="E121" s="118" t="s">
        <v>3642</v>
      </c>
      <c r="F121" s="120">
        <v>16</v>
      </c>
      <c r="G121" s="119"/>
      <c r="H121" s="119"/>
      <c r="I121" s="120" t="s">
        <v>5820</v>
      </c>
      <c r="J121" s="120">
        <v>1800</v>
      </c>
      <c r="K121" s="258">
        <v>475232</v>
      </c>
      <c r="L121" s="120"/>
      <c r="M121" s="121" t="s">
        <v>3186</v>
      </c>
      <c r="N121" s="120">
        <v>1</v>
      </c>
      <c r="O121" s="119"/>
      <c r="P121" s="119"/>
      <c r="Q121" s="119"/>
      <c r="R121" s="120"/>
      <c r="S121" s="120"/>
      <c r="T121" s="120"/>
      <c r="U121" s="120"/>
      <c r="V121" s="172"/>
      <c r="W121" s="172"/>
      <c r="X121" s="172"/>
      <c r="Y121" s="172"/>
      <c r="Z121" s="172"/>
      <c r="AA121" s="123"/>
      <c r="AB121" s="123"/>
      <c r="AC121" s="123"/>
      <c r="AD121" s="123"/>
      <c r="AE121" s="123"/>
      <c r="AF121" s="123"/>
      <c r="AG121" s="214"/>
      <c r="AH121" s="229" t="str">
        <f t="shared" si="29"/>
        <v>a1</v>
      </c>
      <c r="AI121" s="199"/>
      <c r="AJ121" s="199"/>
      <c r="AK121" s="199"/>
      <c r="AL121" s="199"/>
      <c r="AM121" s="199"/>
      <c r="AN121" s="173">
        <v>1</v>
      </c>
      <c r="AO121" s="173"/>
      <c r="AP121" s="173"/>
      <c r="AQ121" s="173"/>
      <c r="AR121" s="173"/>
      <c r="AS121" s="173"/>
      <c r="AT121" s="173"/>
      <c r="AU121" s="173"/>
      <c r="AV121" s="173"/>
      <c r="AW121" s="173"/>
      <c r="AX121" s="173"/>
      <c r="AY121" s="173"/>
      <c r="AZ121" s="211">
        <f t="shared" si="35"/>
        <v>1</v>
      </c>
      <c r="BA121" s="211">
        <f t="shared" si="36"/>
        <v>0</v>
      </c>
      <c r="BB121" s="205">
        <f t="shared" si="30"/>
        <v>0</v>
      </c>
      <c r="BC121" s="205">
        <f t="shared" si="31"/>
        <v>0</v>
      </c>
      <c r="BD121" s="205">
        <f t="shared" si="32"/>
        <v>0</v>
      </c>
      <c r="BE121" s="205">
        <f t="shared" si="33"/>
        <v>0</v>
      </c>
      <c r="BF121" s="175"/>
      <c r="BG121" s="175"/>
      <c r="BH121" s="175"/>
      <c r="BI121" s="175"/>
      <c r="BJ121" s="175"/>
      <c r="BK121" s="175"/>
      <c r="BL121" s="175"/>
      <c r="BM121" s="175"/>
      <c r="BN121" s="175"/>
      <c r="BO121" s="175"/>
      <c r="BP121" s="200">
        <f t="shared" si="34"/>
        <v>0</v>
      </c>
    </row>
    <row r="122" spans="1:68" s="201" customFormat="1" x14ac:dyDescent="0.15">
      <c r="A122" s="117">
        <v>4134601001</v>
      </c>
      <c r="B122" s="118" t="s">
        <v>2897</v>
      </c>
      <c r="C122" s="118" t="s">
        <v>2865</v>
      </c>
      <c r="D122" s="118" t="s">
        <v>2898</v>
      </c>
      <c r="E122" s="118" t="s">
        <v>5173</v>
      </c>
      <c r="F122" s="120">
        <v>7</v>
      </c>
      <c r="G122" s="119"/>
      <c r="H122" s="119"/>
      <c r="I122" s="120" t="s">
        <v>5820</v>
      </c>
      <c r="J122" s="120">
        <v>2400</v>
      </c>
      <c r="K122" s="257">
        <v>514252</v>
      </c>
      <c r="L122" s="120">
        <v>0.58699999999999997</v>
      </c>
      <c r="M122" s="121" t="s">
        <v>5664</v>
      </c>
      <c r="N122" s="120">
        <v>1</v>
      </c>
      <c r="O122" s="119">
        <v>118.9</v>
      </c>
      <c r="P122" s="119">
        <v>39.6</v>
      </c>
      <c r="Q122" s="119">
        <v>3.8</v>
      </c>
      <c r="R122" s="120" t="s">
        <v>5658</v>
      </c>
      <c r="S122" s="120">
        <v>0.8</v>
      </c>
      <c r="T122" s="120"/>
      <c r="U122" s="120"/>
      <c r="V122" s="172">
        <v>301.7</v>
      </c>
      <c r="W122" s="172"/>
      <c r="X122" s="172">
        <v>286</v>
      </c>
      <c r="Y122" s="172"/>
      <c r="Z122" s="172">
        <v>15.7</v>
      </c>
      <c r="AA122" s="123"/>
      <c r="AB122" s="123"/>
      <c r="AC122" s="123"/>
      <c r="AD122" s="123"/>
      <c r="AE122" s="123"/>
      <c r="AF122" s="123"/>
      <c r="AG122" s="214"/>
      <c r="AH122" s="229" t="str">
        <f t="shared" si="29"/>
        <v>a1</v>
      </c>
      <c r="AI122" s="199"/>
      <c r="AJ122" s="199"/>
      <c r="AK122" s="199"/>
      <c r="AL122" s="199"/>
      <c r="AM122" s="199"/>
      <c r="AN122" s="173">
        <v>2</v>
      </c>
      <c r="AO122" s="173"/>
      <c r="AP122" s="173"/>
      <c r="AQ122" s="173"/>
      <c r="AR122" s="173"/>
      <c r="AS122" s="173"/>
      <c r="AT122" s="173">
        <v>3</v>
      </c>
      <c r="AU122" s="173">
        <v>1</v>
      </c>
      <c r="AV122" s="173"/>
      <c r="AW122" s="173"/>
      <c r="AX122" s="173"/>
      <c r="AY122" s="173">
        <v>1</v>
      </c>
      <c r="AZ122" s="211">
        <f t="shared" si="35"/>
        <v>2</v>
      </c>
      <c r="BA122" s="211">
        <f t="shared" si="36"/>
        <v>5</v>
      </c>
      <c r="BB122" s="205">
        <f t="shared" si="30"/>
        <v>52391</v>
      </c>
      <c r="BC122" s="205">
        <f t="shared" si="31"/>
        <v>46751</v>
      </c>
      <c r="BD122" s="205">
        <f t="shared" si="32"/>
        <v>6087</v>
      </c>
      <c r="BE122" s="205">
        <f t="shared" si="33"/>
        <v>447</v>
      </c>
      <c r="BF122" s="175">
        <v>46304</v>
      </c>
      <c r="BG122" s="175"/>
      <c r="BH122" s="175">
        <v>12958</v>
      </c>
      <c r="BI122" s="175">
        <v>5640</v>
      </c>
      <c r="BJ122" s="175"/>
      <c r="BK122" s="175">
        <v>14858</v>
      </c>
      <c r="BL122" s="175">
        <v>2698</v>
      </c>
      <c r="BM122" s="175">
        <v>6245</v>
      </c>
      <c r="BN122" s="175">
        <v>1435</v>
      </c>
      <c r="BO122" s="175">
        <v>8557</v>
      </c>
      <c r="BP122" s="200">
        <f t="shared" si="34"/>
        <v>21515</v>
      </c>
    </row>
    <row r="123" spans="1:68" s="201" customFormat="1" x14ac:dyDescent="0.15">
      <c r="A123" s="117">
        <v>1920902006</v>
      </c>
      <c r="B123" s="118" t="s">
        <v>1465</v>
      </c>
      <c r="C123" s="118" t="s">
        <v>1447</v>
      </c>
      <c r="D123" s="118" t="s">
        <v>1460</v>
      </c>
      <c r="E123" s="118" t="s">
        <v>4123</v>
      </c>
      <c r="F123" s="120">
        <v>14</v>
      </c>
      <c r="G123" s="119"/>
      <c r="H123" s="119"/>
      <c r="I123" s="120" t="s">
        <v>5820</v>
      </c>
      <c r="J123" s="120">
        <v>2274</v>
      </c>
      <c r="K123" s="257">
        <v>523278</v>
      </c>
      <c r="L123" s="120">
        <v>0.63</v>
      </c>
      <c r="M123" s="121" t="s">
        <v>5664</v>
      </c>
      <c r="N123" s="120">
        <v>1</v>
      </c>
      <c r="O123" s="119">
        <v>185</v>
      </c>
      <c r="P123" s="119"/>
      <c r="Q123" s="119">
        <v>4.8</v>
      </c>
      <c r="R123" s="120" t="s">
        <v>5663</v>
      </c>
      <c r="S123" s="120">
        <v>1.1000000000000001</v>
      </c>
      <c r="T123" s="120"/>
      <c r="U123" s="120"/>
      <c r="V123" s="172">
        <v>334</v>
      </c>
      <c r="W123" s="172"/>
      <c r="X123" s="172"/>
      <c r="Y123" s="172"/>
      <c r="Z123" s="172">
        <v>334</v>
      </c>
      <c r="AA123" s="123"/>
      <c r="AB123" s="123"/>
      <c r="AC123" s="123"/>
      <c r="AD123" s="123"/>
      <c r="AE123" s="123"/>
      <c r="AF123" s="123"/>
      <c r="AG123" s="214"/>
      <c r="AH123" s="229" t="str">
        <f t="shared" si="29"/>
        <v>a1</v>
      </c>
      <c r="AI123" s="199"/>
      <c r="AJ123" s="199"/>
      <c r="AK123" s="199"/>
      <c r="AL123" s="199"/>
      <c r="AM123" s="199"/>
      <c r="AN123" s="173" t="s">
        <v>3186</v>
      </c>
      <c r="AO123" s="173" t="s">
        <v>3186</v>
      </c>
      <c r="AP123" s="173" t="s">
        <v>3186</v>
      </c>
      <c r="AQ123" s="173" t="s">
        <v>3186</v>
      </c>
      <c r="AR123" s="173" t="s">
        <v>3186</v>
      </c>
      <c r="AS123" s="173"/>
      <c r="AT123" s="173"/>
      <c r="AU123" s="173"/>
      <c r="AV123" s="173"/>
      <c r="AW123" s="173"/>
      <c r="AX123" s="173"/>
      <c r="AY123" s="173" t="s">
        <v>3186</v>
      </c>
      <c r="AZ123" s="211">
        <f t="shared" si="35"/>
        <v>0</v>
      </c>
      <c r="BA123" s="211">
        <f t="shared" si="36"/>
        <v>0</v>
      </c>
      <c r="BB123" s="205">
        <f t="shared" si="30"/>
        <v>13258</v>
      </c>
      <c r="BC123" s="205">
        <f t="shared" si="31"/>
        <v>13258</v>
      </c>
      <c r="BD123" s="205">
        <f t="shared" si="32"/>
        <v>0</v>
      </c>
      <c r="BE123" s="205">
        <f t="shared" si="33"/>
        <v>0</v>
      </c>
      <c r="BF123" s="175">
        <v>13258</v>
      </c>
      <c r="BG123" s="175"/>
      <c r="BH123" s="175">
        <v>10427</v>
      </c>
      <c r="BI123" s="175"/>
      <c r="BJ123" s="175"/>
      <c r="BK123" s="175">
        <v>2831</v>
      </c>
      <c r="BL123" s="175"/>
      <c r="BM123" s="175"/>
      <c r="BN123" s="175"/>
      <c r="BO123" s="175"/>
      <c r="BP123" s="200">
        <f t="shared" si="34"/>
        <v>10427</v>
      </c>
    </row>
    <row r="124" spans="1:68" s="201" customFormat="1" x14ac:dyDescent="0.15">
      <c r="A124" s="117">
        <v>4620101003</v>
      </c>
      <c r="B124" s="118" t="s">
        <v>3110</v>
      </c>
      <c r="C124" s="118" t="s">
        <v>3107</v>
      </c>
      <c r="D124" s="118" t="s">
        <v>3108</v>
      </c>
      <c r="E124" s="118" t="s">
        <v>5322</v>
      </c>
      <c r="F124" s="120">
        <v>39</v>
      </c>
      <c r="G124" s="119">
        <v>523767</v>
      </c>
      <c r="H124" s="119"/>
      <c r="I124" s="120" t="s">
        <v>5820</v>
      </c>
      <c r="J124" s="120">
        <v>9600</v>
      </c>
      <c r="K124" s="257">
        <v>523767</v>
      </c>
      <c r="L124" s="120">
        <v>0.14899999999999999</v>
      </c>
      <c r="M124" s="121" t="s">
        <v>5654</v>
      </c>
      <c r="N124" s="120">
        <v>1</v>
      </c>
      <c r="O124" s="119">
        <v>211</v>
      </c>
      <c r="P124" s="119">
        <v>32.4</v>
      </c>
      <c r="Q124" s="119">
        <v>3.55</v>
      </c>
      <c r="R124" s="120" t="s">
        <v>5655</v>
      </c>
      <c r="S124" s="120">
        <v>13</v>
      </c>
      <c r="T124" s="120"/>
      <c r="U124" s="120" t="s">
        <v>3186</v>
      </c>
      <c r="V124" s="172">
        <v>344</v>
      </c>
      <c r="W124" s="172">
        <v>71</v>
      </c>
      <c r="X124" s="172">
        <v>241</v>
      </c>
      <c r="Y124" s="172"/>
      <c r="Z124" s="172">
        <v>32</v>
      </c>
      <c r="AA124" s="123"/>
      <c r="AB124" s="123"/>
      <c r="AC124" s="123"/>
      <c r="AD124" s="123"/>
      <c r="AE124" s="123"/>
      <c r="AF124" s="123"/>
      <c r="AG124" s="214"/>
      <c r="AH124" s="229" t="str">
        <f t="shared" si="29"/>
        <v>a1</v>
      </c>
      <c r="AI124" s="199"/>
      <c r="AJ124" s="199"/>
      <c r="AK124" s="199"/>
      <c r="AL124" s="199"/>
      <c r="AM124" s="199"/>
      <c r="AN124" s="173"/>
      <c r="AO124" s="173">
        <v>3</v>
      </c>
      <c r="AP124" s="173"/>
      <c r="AQ124" s="173">
        <v>0.5</v>
      </c>
      <c r="AR124" s="173"/>
      <c r="AS124" s="173"/>
      <c r="AT124" s="173"/>
      <c r="AU124" s="173"/>
      <c r="AV124" s="173"/>
      <c r="AW124" s="173"/>
      <c r="AX124" s="173"/>
      <c r="AY124" s="173">
        <v>1</v>
      </c>
      <c r="AZ124" s="211">
        <f t="shared" si="35"/>
        <v>3.5</v>
      </c>
      <c r="BA124" s="211">
        <f t="shared" si="36"/>
        <v>1</v>
      </c>
      <c r="BB124" s="205">
        <f t="shared" si="30"/>
        <v>44146</v>
      </c>
      <c r="BC124" s="205">
        <f t="shared" si="31"/>
        <v>44146</v>
      </c>
      <c r="BD124" s="205">
        <f t="shared" si="32"/>
        <v>0</v>
      </c>
      <c r="BE124" s="205">
        <f t="shared" si="33"/>
        <v>0</v>
      </c>
      <c r="BF124" s="175">
        <v>44146</v>
      </c>
      <c r="BG124" s="175">
        <v>25209</v>
      </c>
      <c r="BH124" s="175"/>
      <c r="BI124" s="175"/>
      <c r="BJ124" s="175"/>
      <c r="BK124" s="175">
        <v>2132</v>
      </c>
      <c r="BL124" s="175">
        <v>2625</v>
      </c>
      <c r="BM124" s="175">
        <v>6818</v>
      </c>
      <c r="BN124" s="175">
        <v>739</v>
      </c>
      <c r="BO124" s="175">
        <v>6623</v>
      </c>
      <c r="BP124" s="200">
        <f t="shared" si="34"/>
        <v>6623</v>
      </c>
    </row>
    <row r="125" spans="1:68" s="201" customFormat="1" x14ac:dyDescent="0.15">
      <c r="A125" s="117">
        <v>321001001</v>
      </c>
      <c r="B125" s="118" t="s">
        <v>443</v>
      </c>
      <c r="C125" s="118" t="s">
        <v>415</v>
      </c>
      <c r="D125" s="118" t="s">
        <v>444</v>
      </c>
      <c r="E125" s="118" t="s">
        <v>3447</v>
      </c>
      <c r="F125" s="120">
        <v>2013</v>
      </c>
      <c r="G125" s="119"/>
      <c r="H125" s="119"/>
      <c r="I125" s="120" t="s">
        <v>5820</v>
      </c>
      <c r="J125" s="120">
        <v>2000</v>
      </c>
      <c r="K125" s="258">
        <v>552321</v>
      </c>
      <c r="L125" s="120"/>
      <c r="M125" s="121" t="s">
        <v>3186</v>
      </c>
      <c r="N125" s="120">
        <v>1</v>
      </c>
      <c r="O125" s="119">
        <v>115</v>
      </c>
      <c r="P125" s="119">
        <v>29.8</v>
      </c>
      <c r="Q125" s="119">
        <v>3.3</v>
      </c>
      <c r="R125" s="120"/>
      <c r="S125" s="120"/>
      <c r="T125" s="120"/>
      <c r="U125" s="120" t="s">
        <v>5689</v>
      </c>
      <c r="V125" s="172"/>
      <c r="W125" s="172"/>
      <c r="X125" s="172"/>
      <c r="Y125" s="172"/>
      <c r="Z125" s="172"/>
      <c r="AA125" s="123"/>
      <c r="AB125" s="123"/>
      <c r="AC125" s="123"/>
      <c r="AD125" s="123"/>
      <c r="AE125" s="123"/>
      <c r="AF125" s="123"/>
      <c r="AG125" s="214"/>
      <c r="AH125" s="229" t="str">
        <f t="shared" si="29"/>
        <v>a1</v>
      </c>
      <c r="AI125" s="199"/>
      <c r="AJ125" s="199"/>
      <c r="AK125" s="199"/>
      <c r="AL125" s="199"/>
      <c r="AM125" s="199"/>
      <c r="AN125" s="173"/>
      <c r="AO125" s="173"/>
      <c r="AP125" s="173"/>
      <c r="AQ125" s="173"/>
      <c r="AR125" s="173"/>
      <c r="AS125" s="173"/>
      <c r="AT125" s="173"/>
      <c r="AU125" s="173"/>
      <c r="AV125" s="173"/>
      <c r="AW125" s="173"/>
      <c r="AX125" s="173"/>
      <c r="AY125" s="173"/>
      <c r="AZ125" s="211">
        <f t="shared" si="35"/>
        <v>0</v>
      </c>
      <c r="BA125" s="211">
        <f t="shared" si="36"/>
        <v>0</v>
      </c>
      <c r="BB125" s="205">
        <f t="shared" si="30"/>
        <v>0</v>
      </c>
      <c r="BC125" s="205">
        <f t="shared" si="31"/>
        <v>0</v>
      </c>
      <c r="BD125" s="205">
        <f t="shared" si="32"/>
        <v>0</v>
      </c>
      <c r="BE125" s="205">
        <f t="shared" si="33"/>
        <v>0</v>
      </c>
      <c r="BF125" s="175"/>
      <c r="BG125" s="175"/>
      <c r="BH125" s="175"/>
      <c r="BI125" s="175"/>
      <c r="BJ125" s="175"/>
      <c r="BK125" s="175"/>
      <c r="BL125" s="175"/>
      <c r="BM125" s="175"/>
      <c r="BN125" s="175"/>
      <c r="BO125" s="175"/>
      <c r="BP125" s="200">
        <f t="shared" si="34"/>
        <v>0</v>
      </c>
    </row>
    <row r="126" spans="1:68" s="201" customFormat="1" x14ac:dyDescent="0.15">
      <c r="A126" s="117">
        <v>521002005</v>
      </c>
      <c r="B126" s="118" t="s">
        <v>575</v>
      </c>
      <c r="C126" s="118" t="s">
        <v>546</v>
      </c>
      <c r="D126" s="118" t="s">
        <v>571</v>
      </c>
      <c r="E126" s="118" t="s">
        <v>3530</v>
      </c>
      <c r="F126" s="120">
        <v>18</v>
      </c>
      <c r="G126" s="119">
        <v>555940</v>
      </c>
      <c r="H126" s="119"/>
      <c r="I126" s="120" t="s">
        <v>5820</v>
      </c>
      <c r="J126" s="120">
        <v>2200</v>
      </c>
      <c r="K126" s="257">
        <v>555940</v>
      </c>
      <c r="L126" s="120">
        <v>0.69199999999999995</v>
      </c>
      <c r="M126" s="121" t="s">
        <v>5657</v>
      </c>
      <c r="N126" s="120">
        <v>1</v>
      </c>
      <c r="O126" s="119">
        <v>205</v>
      </c>
      <c r="P126" s="119"/>
      <c r="Q126" s="119"/>
      <c r="R126" s="120" t="s">
        <v>5655</v>
      </c>
      <c r="S126" s="120">
        <v>7.8</v>
      </c>
      <c r="T126" s="120"/>
      <c r="U126" s="120"/>
      <c r="V126" s="172">
        <v>372.2</v>
      </c>
      <c r="W126" s="172"/>
      <c r="X126" s="172">
        <v>190.8</v>
      </c>
      <c r="Y126" s="172">
        <v>11.7</v>
      </c>
      <c r="Z126" s="172">
        <v>169.7</v>
      </c>
      <c r="AA126" s="123"/>
      <c r="AB126" s="123"/>
      <c r="AC126" s="123"/>
      <c r="AD126" s="123"/>
      <c r="AE126" s="123"/>
      <c r="AF126" s="123"/>
      <c r="AG126" s="214"/>
      <c r="AH126" s="229" t="str">
        <f t="shared" si="29"/>
        <v>a1</v>
      </c>
      <c r="AI126" s="199"/>
      <c r="AJ126" s="199"/>
      <c r="AK126" s="199"/>
      <c r="AL126" s="199"/>
      <c r="AM126" s="199"/>
      <c r="AN126" s="173">
        <v>3</v>
      </c>
      <c r="AO126" s="173"/>
      <c r="AP126" s="173"/>
      <c r="AQ126" s="173"/>
      <c r="AR126" s="173"/>
      <c r="AS126" s="173">
        <v>0.5</v>
      </c>
      <c r="AT126" s="173">
        <v>0.5</v>
      </c>
      <c r="AU126" s="173">
        <v>0.5</v>
      </c>
      <c r="AV126" s="173">
        <v>0.5</v>
      </c>
      <c r="AW126" s="173">
        <v>0.5</v>
      </c>
      <c r="AX126" s="173">
        <v>0.5</v>
      </c>
      <c r="AY126" s="173"/>
      <c r="AZ126" s="211">
        <f t="shared" si="35"/>
        <v>3.5</v>
      </c>
      <c r="BA126" s="211">
        <f t="shared" si="36"/>
        <v>2.5</v>
      </c>
      <c r="BB126" s="205">
        <f t="shared" si="30"/>
        <v>39713</v>
      </c>
      <c r="BC126" s="205">
        <f t="shared" si="31"/>
        <v>36141</v>
      </c>
      <c r="BD126" s="205">
        <f t="shared" si="32"/>
        <v>5345</v>
      </c>
      <c r="BE126" s="205">
        <f t="shared" si="33"/>
        <v>1773</v>
      </c>
      <c r="BF126" s="175">
        <v>34368</v>
      </c>
      <c r="BG126" s="175"/>
      <c r="BH126" s="175">
        <v>5880</v>
      </c>
      <c r="BI126" s="175">
        <v>2811</v>
      </c>
      <c r="BJ126" s="175">
        <v>761</v>
      </c>
      <c r="BK126" s="175">
        <v>19585</v>
      </c>
      <c r="BL126" s="175">
        <v>2248</v>
      </c>
      <c r="BM126" s="175">
        <v>5867</v>
      </c>
      <c r="BN126" s="175">
        <v>45</v>
      </c>
      <c r="BO126" s="175">
        <v>2516</v>
      </c>
      <c r="BP126" s="200">
        <f t="shared" si="34"/>
        <v>8396</v>
      </c>
    </row>
    <row r="127" spans="1:68" s="201" customFormat="1" x14ac:dyDescent="0.15">
      <c r="A127" s="117">
        <v>754601001</v>
      </c>
      <c r="B127" s="118" t="s">
        <v>753</v>
      </c>
      <c r="C127" s="118" t="s">
        <v>660</v>
      </c>
      <c r="D127" s="118" t="s">
        <v>754</v>
      </c>
      <c r="E127" s="118" t="s">
        <v>3643</v>
      </c>
      <c r="F127" s="120">
        <v>24</v>
      </c>
      <c r="G127" s="119"/>
      <c r="H127" s="119"/>
      <c r="I127" s="120"/>
      <c r="J127" s="120"/>
      <c r="K127" s="258">
        <v>596975</v>
      </c>
      <c r="L127" s="120"/>
      <c r="M127" s="121" t="s">
        <v>3186</v>
      </c>
      <c r="N127" s="120">
        <v>1</v>
      </c>
      <c r="O127" s="119"/>
      <c r="P127" s="119"/>
      <c r="Q127" s="119"/>
      <c r="R127" s="120"/>
      <c r="S127" s="120"/>
      <c r="T127" s="120"/>
      <c r="U127" s="120"/>
      <c r="V127" s="172"/>
      <c r="W127" s="172"/>
      <c r="X127" s="172"/>
      <c r="Y127" s="172"/>
      <c r="Z127" s="172"/>
      <c r="AA127" s="123"/>
      <c r="AB127" s="123"/>
      <c r="AC127" s="123"/>
      <c r="AD127" s="123"/>
      <c r="AE127" s="123"/>
      <c r="AF127" s="123"/>
      <c r="AG127" s="214"/>
      <c r="AH127" s="229" t="str">
        <f t="shared" si="29"/>
        <v>a1</v>
      </c>
      <c r="AI127" s="199"/>
      <c r="AJ127" s="199"/>
      <c r="AK127" s="199"/>
      <c r="AL127" s="199"/>
      <c r="AM127" s="199"/>
      <c r="AN127" s="173" t="s">
        <v>3186</v>
      </c>
      <c r="AO127" s="173" t="s">
        <v>3186</v>
      </c>
      <c r="AP127" s="173" t="s">
        <v>3186</v>
      </c>
      <c r="AQ127" s="173" t="s">
        <v>3186</v>
      </c>
      <c r="AR127" s="173" t="s">
        <v>3186</v>
      </c>
      <c r="AS127" s="173" t="s">
        <v>3186</v>
      </c>
      <c r="AT127" s="173" t="s">
        <v>3186</v>
      </c>
      <c r="AU127" s="173" t="s">
        <v>3186</v>
      </c>
      <c r="AV127" s="173" t="s">
        <v>3186</v>
      </c>
      <c r="AW127" s="173" t="s">
        <v>3186</v>
      </c>
      <c r="AX127" s="173" t="s">
        <v>3186</v>
      </c>
      <c r="AY127" s="173" t="s">
        <v>3186</v>
      </c>
      <c r="AZ127" s="211">
        <f t="shared" si="35"/>
        <v>0</v>
      </c>
      <c r="BA127" s="211">
        <f t="shared" si="36"/>
        <v>0</v>
      </c>
      <c r="BB127" s="205">
        <f t="shared" si="30"/>
        <v>0</v>
      </c>
      <c r="BC127" s="205">
        <f t="shared" si="31"/>
        <v>0</v>
      </c>
      <c r="BD127" s="205">
        <f t="shared" si="32"/>
        <v>0</v>
      </c>
      <c r="BE127" s="205">
        <f t="shared" si="33"/>
        <v>0</v>
      </c>
      <c r="BF127" s="175"/>
      <c r="BG127" s="175"/>
      <c r="BH127" s="175"/>
      <c r="BI127" s="175"/>
      <c r="BJ127" s="175"/>
      <c r="BK127" s="175"/>
      <c r="BL127" s="175"/>
      <c r="BM127" s="175"/>
      <c r="BN127" s="175"/>
      <c r="BO127" s="175"/>
      <c r="BP127" s="200">
        <f t="shared" si="34"/>
        <v>0</v>
      </c>
    </row>
    <row r="128" spans="1:68" s="201" customFormat="1" x14ac:dyDescent="0.15">
      <c r="A128" s="117">
        <v>754701001</v>
      </c>
      <c r="B128" s="118" t="s">
        <v>755</v>
      </c>
      <c r="C128" s="118" t="s">
        <v>660</v>
      </c>
      <c r="D128" s="118" t="s">
        <v>756</v>
      </c>
      <c r="E128" s="118" t="s">
        <v>3644</v>
      </c>
      <c r="F128" s="120">
        <v>22</v>
      </c>
      <c r="G128" s="119"/>
      <c r="H128" s="119"/>
      <c r="I128" s="120"/>
      <c r="J128" s="120">
        <v>3000</v>
      </c>
      <c r="K128" s="258">
        <v>753853</v>
      </c>
      <c r="L128" s="120"/>
      <c r="M128" s="121" t="s">
        <v>3186</v>
      </c>
      <c r="N128" s="120">
        <v>1</v>
      </c>
      <c r="O128" s="119"/>
      <c r="P128" s="119"/>
      <c r="Q128" s="119"/>
      <c r="R128" s="120"/>
      <c r="S128" s="120"/>
      <c r="T128" s="120"/>
      <c r="U128" s="120"/>
      <c r="V128" s="172"/>
      <c r="W128" s="172"/>
      <c r="X128" s="172"/>
      <c r="Y128" s="172"/>
      <c r="Z128" s="172"/>
      <c r="AA128" s="123"/>
      <c r="AB128" s="123"/>
      <c r="AC128" s="123"/>
      <c r="AD128" s="123"/>
      <c r="AE128" s="123"/>
      <c r="AF128" s="123"/>
      <c r="AG128" s="214"/>
      <c r="AH128" s="229" t="str">
        <f t="shared" si="29"/>
        <v>a1</v>
      </c>
      <c r="AI128" s="199"/>
      <c r="AJ128" s="199"/>
      <c r="AK128" s="199"/>
      <c r="AL128" s="199"/>
      <c r="AM128" s="199"/>
      <c r="AN128" s="173">
        <v>1</v>
      </c>
      <c r="AO128" s="173"/>
      <c r="AP128" s="173"/>
      <c r="AQ128" s="173"/>
      <c r="AR128" s="173"/>
      <c r="AS128" s="173"/>
      <c r="AT128" s="173"/>
      <c r="AU128" s="173"/>
      <c r="AV128" s="173"/>
      <c r="AW128" s="173"/>
      <c r="AX128" s="173"/>
      <c r="AY128" s="173"/>
      <c r="AZ128" s="211">
        <f t="shared" si="35"/>
        <v>1</v>
      </c>
      <c r="BA128" s="211">
        <f t="shared" si="36"/>
        <v>0</v>
      </c>
      <c r="BB128" s="205">
        <f t="shared" si="30"/>
        <v>0</v>
      </c>
      <c r="BC128" s="205">
        <f t="shared" si="31"/>
        <v>0</v>
      </c>
      <c r="BD128" s="205">
        <f t="shared" si="32"/>
        <v>0</v>
      </c>
      <c r="BE128" s="205">
        <f t="shared" si="33"/>
        <v>0</v>
      </c>
      <c r="BF128" s="175"/>
      <c r="BG128" s="175"/>
      <c r="BH128" s="175"/>
      <c r="BI128" s="175"/>
      <c r="BJ128" s="175"/>
      <c r="BK128" s="175"/>
      <c r="BL128" s="175"/>
      <c r="BM128" s="175"/>
      <c r="BN128" s="175"/>
      <c r="BO128" s="175"/>
      <c r="BP128" s="200">
        <f t="shared" si="34"/>
        <v>0</v>
      </c>
    </row>
    <row r="129" spans="1:68" s="201" customFormat="1" x14ac:dyDescent="0.15">
      <c r="A129" s="117">
        <v>754301001</v>
      </c>
      <c r="B129" s="118" t="s">
        <v>748</v>
      </c>
      <c r="C129" s="118" t="s">
        <v>660</v>
      </c>
      <c r="D129" s="118" t="s">
        <v>749</v>
      </c>
      <c r="E129" s="118" t="s">
        <v>3640</v>
      </c>
      <c r="F129" s="120">
        <v>21</v>
      </c>
      <c r="G129" s="119">
        <v>1000729</v>
      </c>
      <c r="H129" s="119"/>
      <c r="I129" s="120" t="s">
        <v>5820</v>
      </c>
      <c r="J129" s="120">
        <v>3800</v>
      </c>
      <c r="K129" s="258">
        <v>1030897</v>
      </c>
      <c r="L129" s="120"/>
      <c r="M129" s="121" t="s">
        <v>3186</v>
      </c>
      <c r="N129" s="120">
        <v>1</v>
      </c>
      <c r="O129" s="119"/>
      <c r="P129" s="119"/>
      <c r="Q129" s="119"/>
      <c r="R129" s="120"/>
      <c r="S129" s="120"/>
      <c r="T129" s="120"/>
      <c r="U129" s="120"/>
      <c r="V129" s="172"/>
      <c r="W129" s="172"/>
      <c r="X129" s="172"/>
      <c r="Y129" s="172"/>
      <c r="Z129" s="172"/>
      <c r="AA129" s="123"/>
      <c r="AB129" s="123"/>
      <c r="AC129" s="123"/>
      <c r="AD129" s="123"/>
      <c r="AE129" s="123"/>
      <c r="AF129" s="123"/>
      <c r="AG129" s="214"/>
      <c r="AH129" s="229" t="str">
        <f t="shared" si="29"/>
        <v>a1</v>
      </c>
      <c r="AI129" s="199"/>
      <c r="AJ129" s="199"/>
      <c r="AK129" s="199"/>
      <c r="AL129" s="199"/>
      <c r="AM129" s="199"/>
      <c r="AN129" s="173" t="s">
        <v>3186</v>
      </c>
      <c r="AO129" s="173" t="s">
        <v>3186</v>
      </c>
      <c r="AP129" s="173" t="s">
        <v>3186</v>
      </c>
      <c r="AQ129" s="173" t="s">
        <v>3186</v>
      </c>
      <c r="AR129" s="173" t="s">
        <v>3186</v>
      </c>
      <c r="AS129" s="173" t="s">
        <v>3186</v>
      </c>
      <c r="AT129" s="173" t="s">
        <v>3186</v>
      </c>
      <c r="AU129" s="173" t="s">
        <v>3186</v>
      </c>
      <c r="AV129" s="173" t="s">
        <v>3186</v>
      </c>
      <c r="AW129" s="173" t="s">
        <v>3186</v>
      </c>
      <c r="AX129" s="173" t="s">
        <v>3186</v>
      </c>
      <c r="AY129" s="173" t="s">
        <v>3186</v>
      </c>
      <c r="AZ129" s="211">
        <f t="shared" si="35"/>
        <v>0</v>
      </c>
      <c r="BA129" s="211">
        <f t="shared" si="36"/>
        <v>0</v>
      </c>
      <c r="BB129" s="205">
        <f t="shared" si="30"/>
        <v>0</v>
      </c>
      <c r="BC129" s="205">
        <f t="shared" si="31"/>
        <v>0</v>
      </c>
      <c r="BD129" s="205">
        <f t="shared" si="32"/>
        <v>0</v>
      </c>
      <c r="BE129" s="205">
        <f t="shared" si="33"/>
        <v>0</v>
      </c>
      <c r="BF129" s="175"/>
      <c r="BG129" s="175"/>
      <c r="BH129" s="175"/>
      <c r="BI129" s="175"/>
      <c r="BJ129" s="175"/>
      <c r="BK129" s="175"/>
      <c r="BL129" s="175"/>
      <c r="BM129" s="175"/>
      <c r="BN129" s="175"/>
      <c r="BO129" s="175"/>
      <c r="BP129" s="200">
        <f t="shared" si="34"/>
        <v>0</v>
      </c>
    </row>
    <row r="130" spans="1:68" s="201" customFormat="1" x14ac:dyDescent="0.15">
      <c r="A130" s="117">
        <v>1020801001</v>
      </c>
      <c r="B130" s="118" t="s">
        <v>943</v>
      </c>
      <c r="C130" s="118" t="s">
        <v>913</v>
      </c>
      <c r="D130" s="118" t="s">
        <v>944</v>
      </c>
      <c r="E130" s="118" t="s">
        <v>3758</v>
      </c>
      <c r="F130" s="120">
        <v>47</v>
      </c>
      <c r="G130" s="119">
        <v>1697410</v>
      </c>
      <c r="H130" s="119"/>
      <c r="I130" s="120" t="s">
        <v>5821</v>
      </c>
      <c r="J130" s="120">
        <v>11000</v>
      </c>
      <c r="K130" s="257">
        <v>1697410</v>
      </c>
      <c r="L130" s="120">
        <v>0.42299999999999999</v>
      </c>
      <c r="M130" s="121" t="s">
        <v>5679</v>
      </c>
      <c r="N130" s="120">
        <v>1</v>
      </c>
      <c r="O130" s="119">
        <v>53.2</v>
      </c>
      <c r="P130" s="119">
        <v>8.4</v>
      </c>
      <c r="Q130" s="119">
        <v>2.1</v>
      </c>
      <c r="R130" s="120" t="s">
        <v>5655</v>
      </c>
      <c r="S130" s="120">
        <v>34.299999999999997</v>
      </c>
      <c r="T130" s="120"/>
      <c r="U130" s="120"/>
      <c r="V130" s="172">
        <v>6.8</v>
      </c>
      <c r="W130" s="172"/>
      <c r="X130" s="172">
        <v>6.8</v>
      </c>
      <c r="Y130" s="172"/>
      <c r="Z130" s="172"/>
      <c r="AA130" s="123"/>
      <c r="AB130" s="123"/>
      <c r="AC130" s="123"/>
      <c r="AD130" s="123"/>
      <c r="AE130" s="123"/>
      <c r="AF130" s="123"/>
      <c r="AG130" s="214"/>
      <c r="AH130" s="229" t="str">
        <f t="shared" si="29"/>
        <v>a1</v>
      </c>
      <c r="AI130" s="199"/>
      <c r="AJ130" s="199"/>
      <c r="AK130" s="199"/>
      <c r="AL130" s="199"/>
      <c r="AM130" s="199"/>
      <c r="AN130" s="173" t="s">
        <v>3186</v>
      </c>
      <c r="AO130" s="173">
        <v>0.5</v>
      </c>
      <c r="AP130" s="173" t="s">
        <v>3186</v>
      </c>
      <c r="AQ130" s="173">
        <v>0.5</v>
      </c>
      <c r="AR130" s="173" t="s">
        <v>3186</v>
      </c>
      <c r="AS130" s="173" t="s">
        <v>3186</v>
      </c>
      <c r="AT130" s="173" t="s">
        <v>3186</v>
      </c>
      <c r="AU130" s="173" t="s">
        <v>3186</v>
      </c>
      <c r="AV130" s="173" t="s">
        <v>3186</v>
      </c>
      <c r="AW130" s="173" t="s">
        <v>3186</v>
      </c>
      <c r="AX130" s="173" t="s">
        <v>3186</v>
      </c>
      <c r="AY130" s="173" t="s">
        <v>3186</v>
      </c>
      <c r="AZ130" s="211">
        <f t="shared" si="35"/>
        <v>1</v>
      </c>
      <c r="BA130" s="211">
        <f t="shared" si="36"/>
        <v>0</v>
      </c>
      <c r="BB130" s="205">
        <f t="shared" si="30"/>
        <v>14905</v>
      </c>
      <c r="BC130" s="205">
        <f t="shared" si="31"/>
        <v>14905</v>
      </c>
      <c r="BD130" s="205">
        <f t="shared" si="32"/>
        <v>0</v>
      </c>
      <c r="BE130" s="205">
        <f t="shared" si="33"/>
        <v>0</v>
      </c>
      <c r="BF130" s="175">
        <v>14905</v>
      </c>
      <c r="BG130" s="175"/>
      <c r="BH130" s="175"/>
      <c r="BI130" s="175"/>
      <c r="BJ130" s="175"/>
      <c r="BK130" s="175"/>
      <c r="BL130" s="175">
        <v>4945</v>
      </c>
      <c r="BM130" s="175">
        <v>581</v>
      </c>
      <c r="BN130" s="175">
        <v>573</v>
      </c>
      <c r="BO130" s="175">
        <v>8806</v>
      </c>
      <c r="BP130" s="200">
        <f t="shared" si="34"/>
        <v>8806</v>
      </c>
    </row>
    <row r="131" spans="1:68" s="201" customFormat="1" x14ac:dyDescent="0.15">
      <c r="A131" s="117">
        <v>3120101004</v>
      </c>
      <c r="B131" s="118" t="s">
        <v>2325</v>
      </c>
      <c r="C131" s="118" t="s">
        <v>2319</v>
      </c>
      <c r="D131" s="118" t="s">
        <v>2322</v>
      </c>
      <c r="E131" s="118" t="s">
        <v>4761</v>
      </c>
      <c r="F131" s="120">
        <v>16</v>
      </c>
      <c r="G131" s="119">
        <v>2068597</v>
      </c>
      <c r="H131" s="119"/>
      <c r="I131" s="120" t="s">
        <v>5820</v>
      </c>
      <c r="J131" s="120">
        <v>9900</v>
      </c>
      <c r="K131" s="257">
        <v>2068597</v>
      </c>
      <c r="L131" s="120">
        <v>0.57199999999999995</v>
      </c>
      <c r="M131" s="121" t="s">
        <v>5654</v>
      </c>
      <c r="N131" s="120">
        <v>1</v>
      </c>
      <c r="O131" s="119">
        <v>241</v>
      </c>
      <c r="P131" s="119"/>
      <c r="Q131" s="119"/>
      <c r="R131" s="120" t="s">
        <v>5655</v>
      </c>
      <c r="S131" s="120">
        <v>33.9</v>
      </c>
      <c r="T131" s="120"/>
      <c r="U131" s="120"/>
      <c r="V131" s="172">
        <v>1253</v>
      </c>
      <c r="W131" s="172">
        <v>341</v>
      </c>
      <c r="X131" s="172">
        <v>756</v>
      </c>
      <c r="Y131" s="172">
        <v>50</v>
      </c>
      <c r="Z131" s="172">
        <v>106</v>
      </c>
      <c r="AA131" s="123"/>
      <c r="AB131" s="123"/>
      <c r="AC131" s="123"/>
      <c r="AD131" s="123"/>
      <c r="AE131" s="123"/>
      <c r="AF131" s="123"/>
      <c r="AG131" s="214"/>
      <c r="AH131" s="229" t="str">
        <f t="shared" si="29"/>
        <v>a1</v>
      </c>
      <c r="AI131" s="199" t="s">
        <v>5402</v>
      </c>
      <c r="AJ131" s="199"/>
      <c r="AK131" s="199" t="s">
        <v>5402</v>
      </c>
      <c r="AL131" s="199" t="s">
        <v>5402</v>
      </c>
      <c r="AM131" s="199" t="s">
        <v>5402</v>
      </c>
      <c r="AN131" s="173">
        <v>4</v>
      </c>
      <c r="AO131" s="173"/>
      <c r="AP131" s="173"/>
      <c r="AQ131" s="173">
        <v>1</v>
      </c>
      <c r="AR131" s="173"/>
      <c r="AS131" s="173">
        <v>1.5</v>
      </c>
      <c r="AT131" s="173">
        <v>2</v>
      </c>
      <c r="AU131" s="173">
        <v>2</v>
      </c>
      <c r="AV131" s="173">
        <v>1.5</v>
      </c>
      <c r="AW131" s="173">
        <v>1</v>
      </c>
      <c r="AX131" s="173">
        <v>1</v>
      </c>
      <c r="AY131" s="173"/>
      <c r="AZ131" s="211">
        <f t="shared" si="35"/>
        <v>6.5</v>
      </c>
      <c r="BA131" s="211">
        <f t="shared" si="36"/>
        <v>7.5</v>
      </c>
      <c r="BB131" s="205">
        <f t="shared" si="30"/>
        <v>89310</v>
      </c>
      <c r="BC131" s="205">
        <f t="shared" si="31"/>
        <v>89310</v>
      </c>
      <c r="BD131" s="205">
        <f t="shared" si="32"/>
        <v>0</v>
      </c>
      <c r="BE131" s="205">
        <f t="shared" si="33"/>
        <v>0</v>
      </c>
      <c r="BF131" s="175">
        <v>89310</v>
      </c>
      <c r="BG131" s="175">
        <v>2769</v>
      </c>
      <c r="BH131" s="175">
        <v>86541</v>
      </c>
      <c r="BI131" s="175"/>
      <c r="BJ131" s="175"/>
      <c r="BK131" s="175"/>
      <c r="BL131" s="175"/>
      <c r="BM131" s="175"/>
      <c r="BN131" s="175"/>
      <c r="BO131" s="175"/>
      <c r="BP131" s="200">
        <f t="shared" si="34"/>
        <v>86541</v>
      </c>
    </row>
    <row r="132" spans="1:68" s="201" customFormat="1" x14ac:dyDescent="0.15">
      <c r="A132" s="117">
        <v>4520301001</v>
      </c>
      <c r="B132" s="118" t="s">
        <v>3072</v>
      </c>
      <c r="C132" s="118" t="s">
        <v>3060</v>
      </c>
      <c r="D132" s="118" t="s">
        <v>3073</v>
      </c>
      <c r="E132" s="118" t="s">
        <v>5300</v>
      </c>
      <c r="F132" s="120">
        <v>45</v>
      </c>
      <c r="G132" s="119">
        <v>2483695</v>
      </c>
      <c r="H132" s="119"/>
      <c r="I132" s="120" t="s">
        <v>5820</v>
      </c>
      <c r="J132" s="120">
        <v>13100</v>
      </c>
      <c r="K132" s="257">
        <v>2483695</v>
      </c>
      <c r="L132" s="120">
        <v>0.51900000000000002</v>
      </c>
      <c r="M132" s="121" t="s">
        <v>5654</v>
      </c>
      <c r="N132" s="120">
        <v>1</v>
      </c>
      <c r="O132" s="119">
        <v>160</v>
      </c>
      <c r="P132" s="119">
        <v>38</v>
      </c>
      <c r="Q132" s="119">
        <v>4</v>
      </c>
      <c r="R132" s="120" t="s">
        <v>5663</v>
      </c>
      <c r="S132" s="120">
        <v>42</v>
      </c>
      <c r="T132" s="120"/>
      <c r="U132" s="120"/>
      <c r="V132" s="172">
        <v>851.7</v>
      </c>
      <c r="W132" s="172">
        <v>578.6</v>
      </c>
      <c r="X132" s="172">
        <v>115.9</v>
      </c>
      <c r="Y132" s="172">
        <v>105.5</v>
      </c>
      <c r="Z132" s="172">
        <v>51.7</v>
      </c>
      <c r="AA132" s="123"/>
      <c r="AB132" s="123"/>
      <c r="AC132" s="123"/>
      <c r="AD132" s="123"/>
      <c r="AE132" s="123"/>
      <c r="AF132" s="123"/>
      <c r="AG132" s="214"/>
      <c r="AH132" s="229" t="str">
        <f t="shared" si="29"/>
        <v>a1</v>
      </c>
      <c r="AI132" s="199"/>
      <c r="AJ132" s="199"/>
      <c r="AK132" s="199"/>
      <c r="AL132" s="199"/>
      <c r="AM132" s="199"/>
      <c r="AN132" s="173"/>
      <c r="AO132" s="173"/>
      <c r="AP132" s="173"/>
      <c r="AQ132" s="173"/>
      <c r="AR132" s="173"/>
      <c r="AS132" s="173"/>
      <c r="AT132" s="173">
        <v>1.5</v>
      </c>
      <c r="AU132" s="173">
        <v>1.2</v>
      </c>
      <c r="AV132" s="173"/>
      <c r="AW132" s="173"/>
      <c r="AX132" s="173"/>
      <c r="AY132" s="173"/>
      <c r="AZ132" s="211">
        <f t="shared" si="35"/>
        <v>0</v>
      </c>
      <c r="BA132" s="211">
        <f t="shared" si="36"/>
        <v>2.7</v>
      </c>
      <c r="BB132" s="205">
        <f t="shared" si="30"/>
        <v>70623</v>
      </c>
      <c r="BC132" s="205">
        <f t="shared" si="31"/>
        <v>70623</v>
      </c>
      <c r="BD132" s="205">
        <f t="shared" si="32"/>
        <v>0</v>
      </c>
      <c r="BE132" s="205">
        <f t="shared" si="33"/>
        <v>0</v>
      </c>
      <c r="BF132" s="175">
        <v>70623</v>
      </c>
      <c r="BG132" s="175"/>
      <c r="BH132" s="175">
        <v>64914</v>
      </c>
      <c r="BI132" s="175"/>
      <c r="BJ132" s="175"/>
      <c r="BK132" s="175"/>
      <c r="BL132" s="175">
        <v>5395</v>
      </c>
      <c r="BM132" s="175"/>
      <c r="BN132" s="175"/>
      <c r="BO132" s="175">
        <v>314</v>
      </c>
      <c r="BP132" s="200">
        <f t="shared" si="34"/>
        <v>65228</v>
      </c>
    </row>
    <row r="133" spans="1:68" s="201" customFormat="1" x14ac:dyDescent="0.15">
      <c r="A133" s="117">
        <v>110001011</v>
      </c>
      <c r="B133" s="118" t="s">
        <v>30</v>
      </c>
      <c r="C133" s="118" t="s">
        <v>11</v>
      </c>
      <c r="D133" s="118" t="s">
        <v>20</v>
      </c>
      <c r="E133" s="118" t="s">
        <v>3199</v>
      </c>
      <c r="F133" s="120">
        <v>29</v>
      </c>
      <c r="G133" s="119">
        <v>3009540</v>
      </c>
      <c r="H133" s="119"/>
      <c r="I133" s="120" t="s">
        <v>5820</v>
      </c>
      <c r="J133" s="120">
        <v>16000</v>
      </c>
      <c r="K133" s="257">
        <v>3009540</v>
      </c>
      <c r="L133" s="120">
        <v>0.51500000000000001</v>
      </c>
      <c r="M133" s="121" t="s">
        <v>5654</v>
      </c>
      <c r="N133" s="120">
        <v>1</v>
      </c>
      <c r="O133" s="119">
        <v>210</v>
      </c>
      <c r="P133" s="119"/>
      <c r="Q133" s="119"/>
      <c r="R133" s="120" t="s">
        <v>5655</v>
      </c>
      <c r="S133" s="120">
        <v>1.2500000000000001E-2</v>
      </c>
      <c r="T133" s="120"/>
      <c r="U133" s="120" t="s">
        <v>3186</v>
      </c>
      <c r="V133" s="172">
        <v>1507.2719999999999</v>
      </c>
      <c r="W133" s="172">
        <v>272.83999999999997</v>
      </c>
      <c r="X133" s="172">
        <v>1047.3520000000001</v>
      </c>
      <c r="Y133" s="172">
        <v>187.08</v>
      </c>
      <c r="Z133" s="172"/>
      <c r="AA133" s="123"/>
      <c r="AB133" s="123"/>
      <c r="AC133" s="123"/>
      <c r="AD133" s="123"/>
      <c r="AE133" s="123"/>
      <c r="AF133" s="123"/>
      <c r="AG133" s="214"/>
      <c r="AH133" s="229" t="str">
        <f t="shared" si="29"/>
        <v>a1</v>
      </c>
      <c r="AI133" s="199"/>
      <c r="AJ133" s="199"/>
      <c r="AK133" s="199"/>
      <c r="AL133" s="199"/>
      <c r="AM133" s="199"/>
      <c r="AN133" s="173">
        <v>1</v>
      </c>
      <c r="AO133" s="173">
        <v>3</v>
      </c>
      <c r="AP133" s="173"/>
      <c r="AQ133" s="173"/>
      <c r="AR133" s="173"/>
      <c r="AS133" s="173">
        <v>1.2</v>
      </c>
      <c r="AT133" s="173">
        <v>4.5999999999999996</v>
      </c>
      <c r="AU133" s="173">
        <v>5.2</v>
      </c>
      <c r="AV133" s="173"/>
      <c r="AW133" s="173"/>
      <c r="AX133" s="173">
        <v>0.8</v>
      </c>
      <c r="AY133" s="173"/>
      <c r="AZ133" s="211">
        <f t="shared" si="35"/>
        <v>5.2</v>
      </c>
      <c r="BA133" s="211">
        <f t="shared" si="36"/>
        <v>10.600000000000001</v>
      </c>
      <c r="BB133" s="205">
        <f t="shared" si="30"/>
        <v>275192</v>
      </c>
      <c r="BC133" s="205">
        <f t="shared" si="31"/>
        <v>246120</v>
      </c>
      <c r="BD133" s="205">
        <f t="shared" si="32"/>
        <v>30384</v>
      </c>
      <c r="BE133" s="205">
        <f t="shared" si="33"/>
        <v>1312</v>
      </c>
      <c r="BF133" s="175">
        <v>244808</v>
      </c>
      <c r="BG133" s="175">
        <v>28544</v>
      </c>
      <c r="BH133" s="175">
        <v>56700</v>
      </c>
      <c r="BI133" s="175">
        <v>25696</v>
      </c>
      <c r="BJ133" s="175">
        <v>3376</v>
      </c>
      <c r="BK133" s="175"/>
      <c r="BL133" s="175">
        <v>119803</v>
      </c>
      <c r="BM133" s="175">
        <v>23010</v>
      </c>
      <c r="BN133" s="175">
        <v>3620</v>
      </c>
      <c r="BO133" s="175">
        <v>14443</v>
      </c>
      <c r="BP133" s="200">
        <f t="shared" si="34"/>
        <v>71143</v>
      </c>
    </row>
    <row r="134" spans="1:68" s="201" customFormat="1" x14ac:dyDescent="0.15">
      <c r="A134" s="117">
        <v>2310001005</v>
      </c>
      <c r="B134" s="118" t="s">
        <v>1873</v>
      </c>
      <c r="C134" s="118" t="s">
        <v>1850</v>
      </c>
      <c r="D134" s="118" t="s">
        <v>1869</v>
      </c>
      <c r="E134" s="118" t="s">
        <v>4415</v>
      </c>
      <c r="F134" s="120">
        <v>54</v>
      </c>
      <c r="G134" s="119">
        <v>3335500</v>
      </c>
      <c r="H134" s="119"/>
      <c r="I134" s="120" t="s">
        <v>5823</v>
      </c>
      <c r="J134" s="120">
        <v>15000</v>
      </c>
      <c r="K134" s="257">
        <v>3335500</v>
      </c>
      <c r="L134" s="120">
        <v>0.60899999999999999</v>
      </c>
      <c r="M134" s="121" t="s">
        <v>5661</v>
      </c>
      <c r="N134" s="120">
        <v>1</v>
      </c>
      <c r="O134" s="119">
        <v>160</v>
      </c>
      <c r="P134" s="119">
        <v>31.8</v>
      </c>
      <c r="Q134" s="119">
        <v>3.11</v>
      </c>
      <c r="R134" s="120"/>
      <c r="S134" s="120"/>
      <c r="T134" s="120"/>
      <c r="U134" s="120" t="s">
        <v>5689</v>
      </c>
      <c r="V134" s="172">
        <v>1442.7</v>
      </c>
      <c r="W134" s="172"/>
      <c r="X134" s="172">
        <v>1317.7</v>
      </c>
      <c r="Y134" s="172"/>
      <c r="Z134" s="172">
        <v>125</v>
      </c>
      <c r="AA134" s="123"/>
      <c r="AB134" s="123"/>
      <c r="AC134" s="123"/>
      <c r="AD134" s="123"/>
      <c r="AE134" s="123"/>
      <c r="AF134" s="123"/>
      <c r="AG134" s="214"/>
      <c r="AH134" s="229" t="str">
        <f t="shared" si="29"/>
        <v>a1</v>
      </c>
      <c r="AI134" s="199"/>
      <c r="AJ134" s="199"/>
      <c r="AK134" s="199"/>
      <c r="AL134" s="199"/>
      <c r="AM134" s="199"/>
      <c r="AN134" s="173" t="s">
        <v>3186</v>
      </c>
      <c r="AO134" s="173" t="s">
        <v>3186</v>
      </c>
      <c r="AP134" s="173" t="s">
        <v>3186</v>
      </c>
      <c r="AQ134" s="173" t="s">
        <v>3186</v>
      </c>
      <c r="AR134" s="173" t="s">
        <v>3186</v>
      </c>
      <c r="AS134" s="173" t="s">
        <v>3186</v>
      </c>
      <c r="AT134" s="173" t="s">
        <v>3186</v>
      </c>
      <c r="AU134" s="173" t="s">
        <v>3186</v>
      </c>
      <c r="AV134" s="173" t="s">
        <v>3186</v>
      </c>
      <c r="AW134" s="173" t="s">
        <v>3186</v>
      </c>
      <c r="AX134" s="173" t="s">
        <v>3186</v>
      </c>
      <c r="AY134" s="173" t="s">
        <v>3186</v>
      </c>
      <c r="AZ134" s="211">
        <f t="shared" si="35"/>
        <v>0</v>
      </c>
      <c r="BA134" s="211">
        <f t="shared" si="36"/>
        <v>0</v>
      </c>
      <c r="BB134" s="205">
        <f t="shared" si="30"/>
        <v>59516</v>
      </c>
      <c r="BC134" s="205">
        <f t="shared" si="31"/>
        <v>59516</v>
      </c>
      <c r="BD134" s="205">
        <f t="shared" si="32"/>
        <v>0</v>
      </c>
      <c r="BE134" s="205">
        <f t="shared" si="33"/>
        <v>0</v>
      </c>
      <c r="BF134" s="175">
        <v>59516</v>
      </c>
      <c r="BG134" s="175"/>
      <c r="BH134" s="175"/>
      <c r="BI134" s="175"/>
      <c r="BJ134" s="175"/>
      <c r="BK134" s="175"/>
      <c r="BL134" s="175">
        <v>18102</v>
      </c>
      <c r="BM134" s="175">
        <v>22365</v>
      </c>
      <c r="BN134" s="175">
        <v>2854</v>
      </c>
      <c r="BO134" s="175">
        <v>16195</v>
      </c>
      <c r="BP134" s="200">
        <f t="shared" si="34"/>
        <v>16195</v>
      </c>
    </row>
    <row r="135" spans="1:68" s="201" customFormat="1" x14ac:dyDescent="0.15">
      <c r="A135" s="117">
        <v>2210001006</v>
      </c>
      <c r="B135" s="118" t="s">
        <v>1784</v>
      </c>
      <c r="C135" s="118" t="s">
        <v>1773</v>
      </c>
      <c r="D135" s="118" t="s">
        <v>1780</v>
      </c>
      <c r="E135" s="118" t="s">
        <v>4353</v>
      </c>
      <c r="F135" s="120">
        <v>11</v>
      </c>
      <c r="G135" s="119">
        <v>5570240</v>
      </c>
      <c r="H135" s="119"/>
      <c r="I135" s="120" t="s">
        <v>5820</v>
      </c>
      <c r="J135" s="120">
        <v>25620</v>
      </c>
      <c r="K135" s="257">
        <v>4959726</v>
      </c>
      <c r="L135" s="120">
        <v>0.53</v>
      </c>
      <c r="M135" s="121" t="s">
        <v>5654</v>
      </c>
      <c r="N135" s="120">
        <v>1</v>
      </c>
      <c r="O135" s="119">
        <v>140</v>
      </c>
      <c r="P135" s="119">
        <v>32</v>
      </c>
      <c r="Q135" s="119">
        <v>3.6</v>
      </c>
      <c r="R135" s="120" t="s">
        <v>5655</v>
      </c>
      <c r="S135" s="120">
        <v>6</v>
      </c>
      <c r="T135" s="120"/>
      <c r="U135" s="120"/>
      <c r="V135" s="172">
        <v>2327.9</v>
      </c>
      <c r="W135" s="172">
        <v>489.8</v>
      </c>
      <c r="X135" s="172">
        <v>1710.9</v>
      </c>
      <c r="Y135" s="172"/>
      <c r="Z135" s="172">
        <v>127.2</v>
      </c>
      <c r="AA135" s="123"/>
      <c r="AB135" s="123"/>
      <c r="AC135" s="123"/>
      <c r="AD135" s="123"/>
      <c r="AE135" s="123"/>
      <c r="AF135" s="123"/>
      <c r="AG135" s="214"/>
      <c r="AH135" s="229" t="str">
        <f t="shared" si="29"/>
        <v>a1</v>
      </c>
      <c r="AI135" s="199" t="s">
        <v>5401</v>
      </c>
      <c r="AJ135" s="199"/>
      <c r="AK135" s="199" t="s">
        <v>5401</v>
      </c>
      <c r="AL135" s="199"/>
      <c r="AM135" s="199" t="s">
        <v>5401</v>
      </c>
      <c r="AN135" s="173">
        <v>4.5</v>
      </c>
      <c r="AO135" s="173"/>
      <c r="AP135" s="173"/>
      <c r="AQ135" s="173"/>
      <c r="AR135" s="173"/>
      <c r="AS135" s="173">
        <v>2.9</v>
      </c>
      <c r="AT135" s="173">
        <v>2.8</v>
      </c>
      <c r="AU135" s="173">
        <v>5.6</v>
      </c>
      <c r="AV135" s="173"/>
      <c r="AW135" s="173"/>
      <c r="AX135" s="173">
        <v>1.4</v>
      </c>
      <c r="AY135" s="173">
        <v>1.3</v>
      </c>
      <c r="AZ135" s="211">
        <f t="shared" si="35"/>
        <v>7.4</v>
      </c>
      <c r="BA135" s="211">
        <f t="shared" si="36"/>
        <v>11.1</v>
      </c>
      <c r="BB135" s="205">
        <f t="shared" si="30"/>
        <v>328487</v>
      </c>
      <c r="BC135" s="205">
        <f t="shared" si="31"/>
        <v>263929</v>
      </c>
      <c r="BD135" s="205">
        <f t="shared" si="32"/>
        <v>67140</v>
      </c>
      <c r="BE135" s="205">
        <f t="shared" si="33"/>
        <v>2582</v>
      </c>
      <c r="BF135" s="175">
        <v>261347</v>
      </c>
      <c r="BG135" s="175">
        <v>12976</v>
      </c>
      <c r="BH135" s="175">
        <v>195300</v>
      </c>
      <c r="BI135" s="175">
        <v>64558</v>
      </c>
      <c r="BJ135" s="175"/>
      <c r="BK135" s="175">
        <v>334</v>
      </c>
      <c r="BL135" s="175">
        <v>50452</v>
      </c>
      <c r="BM135" s="175"/>
      <c r="BN135" s="175">
        <v>477</v>
      </c>
      <c r="BO135" s="175">
        <v>4390</v>
      </c>
      <c r="BP135" s="200">
        <f t="shared" si="34"/>
        <v>199690</v>
      </c>
    </row>
    <row r="136" spans="1:68" s="201" customFormat="1" x14ac:dyDescent="0.15">
      <c r="A136" s="117">
        <v>121101001</v>
      </c>
      <c r="B136" s="118" t="s">
        <v>64</v>
      </c>
      <c r="C136" s="118" t="s">
        <v>11</v>
      </c>
      <c r="D136" s="118" t="s">
        <v>65</v>
      </c>
      <c r="E136" s="118" t="s">
        <v>3224</v>
      </c>
      <c r="F136" s="120">
        <v>36</v>
      </c>
      <c r="G136" s="119">
        <v>5228020</v>
      </c>
      <c r="H136" s="119"/>
      <c r="I136" s="120" t="s">
        <v>5820</v>
      </c>
      <c r="J136" s="120">
        <v>24100</v>
      </c>
      <c r="K136" s="257">
        <v>5228020</v>
      </c>
      <c r="L136" s="120">
        <v>0.59399999999999997</v>
      </c>
      <c r="M136" s="121" t="s">
        <v>5661</v>
      </c>
      <c r="N136" s="120">
        <v>1</v>
      </c>
      <c r="O136" s="119">
        <v>240</v>
      </c>
      <c r="P136" s="119">
        <v>42</v>
      </c>
      <c r="Q136" s="119">
        <v>4.3</v>
      </c>
      <c r="R136" s="120" t="s">
        <v>5655</v>
      </c>
      <c r="S136" s="120">
        <v>41.4</v>
      </c>
      <c r="T136" s="120"/>
      <c r="U136" s="120" t="s">
        <v>3186</v>
      </c>
      <c r="V136" s="172">
        <v>2292.5</v>
      </c>
      <c r="W136" s="172">
        <v>389.7</v>
      </c>
      <c r="X136" s="172">
        <v>1146.3</v>
      </c>
      <c r="Y136" s="172"/>
      <c r="Z136" s="172">
        <v>756.5</v>
      </c>
      <c r="AA136" s="123"/>
      <c r="AB136" s="123"/>
      <c r="AC136" s="123"/>
      <c r="AD136" s="123"/>
      <c r="AE136" s="123"/>
      <c r="AF136" s="123"/>
      <c r="AG136" s="214"/>
      <c r="AH136" s="229" t="str">
        <f t="shared" si="29"/>
        <v>a1</v>
      </c>
      <c r="AI136" s="199"/>
      <c r="AJ136" s="199"/>
      <c r="AK136" s="199"/>
      <c r="AL136" s="199"/>
      <c r="AM136" s="199"/>
      <c r="AN136" s="173"/>
      <c r="AO136" s="173"/>
      <c r="AP136" s="173"/>
      <c r="AQ136" s="173"/>
      <c r="AR136" s="173"/>
      <c r="AS136" s="173">
        <v>1</v>
      </c>
      <c r="AT136" s="173">
        <v>1</v>
      </c>
      <c r="AU136" s="173">
        <v>3</v>
      </c>
      <c r="AV136" s="173">
        <v>3</v>
      </c>
      <c r="AW136" s="173">
        <v>2</v>
      </c>
      <c r="AX136" s="173">
        <v>1</v>
      </c>
      <c r="AY136" s="173">
        <v>1</v>
      </c>
      <c r="AZ136" s="211">
        <f t="shared" si="35"/>
        <v>1</v>
      </c>
      <c r="BA136" s="211">
        <f t="shared" si="36"/>
        <v>11</v>
      </c>
      <c r="BB136" s="205">
        <f t="shared" si="30"/>
        <v>324198</v>
      </c>
      <c r="BC136" s="205">
        <f t="shared" si="31"/>
        <v>257428</v>
      </c>
      <c r="BD136" s="205">
        <f t="shared" si="32"/>
        <v>68690</v>
      </c>
      <c r="BE136" s="205">
        <f t="shared" si="33"/>
        <v>1920</v>
      </c>
      <c r="BF136" s="175">
        <v>255508</v>
      </c>
      <c r="BG136" s="175"/>
      <c r="BH136" s="175">
        <v>108990</v>
      </c>
      <c r="BI136" s="175">
        <v>48230</v>
      </c>
      <c r="BJ136" s="175">
        <v>18540</v>
      </c>
      <c r="BK136" s="175"/>
      <c r="BL136" s="175">
        <v>43686</v>
      </c>
      <c r="BM136" s="175">
        <v>42951</v>
      </c>
      <c r="BN136" s="175">
        <v>943</v>
      </c>
      <c r="BO136" s="175">
        <v>60858</v>
      </c>
      <c r="BP136" s="200">
        <f t="shared" si="34"/>
        <v>169848</v>
      </c>
    </row>
    <row r="137" spans="1:68" s="201" customFormat="1" x14ac:dyDescent="0.15">
      <c r="A137" s="117">
        <v>3120201002</v>
      </c>
      <c r="B137" s="118" t="s">
        <v>2334</v>
      </c>
      <c r="C137" s="118" t="s">
        <v>2319</v>
      </c>
      <c r="D137" s="118" t="s">
        <v>2333</v>
      </c>
      <c r="E137" s="118" t="s">
        <v>4769</v>
      </c>
      <c r="F137" s="120">
        <v>33</v>
      </c>
      <c r="G137" s="119"/>
      <c r="H137" s="119"/>
      <c r="I137" s="120" t="s">
        <v>5820</v>
      </c>
      <c r="J137" s="120">
        <v>39300</v>
      </c>
      <c r="K137" s="257">
        <v>5504240</v>
      </c>
      <c r="L137" s="120">
        <v>0.38400000000000001</v>
      </c>
      <c r="M137" s="121" t="s">
        <v>5654</v>
      </c>
      <c r="N137" s="120">
        <v>1</v>
      </c>
      <c r="O137" s="119">
        <v>210</v>
      </c>
      <c r="P137" s="119">
        <v>29</v>
      </c>
      <c r="Q137" s="119">
        <v>3.9</v>
      </c>
      <c r="R137" s="120" t="s">
        <v>5655</v>
      </c>
      <c r="S137" s="120">
        <v>148.19999999999999</v>
      </c>
      <c r="T137" s="120"/>
      <c r="U137" s="120"/>
      <c r="V137" s="172">
        <v>1811.5</v>
      </c>
      <c r="W137" s="172"/>
      <c r="X137" s="172">
        <v>1811.5</v>
      </c>
      <c r="Y137" s="172"/>
      <c r="Z137" s="172"/>
      <c r="AA137" s="123"/>
      <c r="AB137" s="123"/>
      <c r="AC137" s="123"/>
      <c r="AD137" s="123"/>
      <c r="AE137" s="123"/>
      <c r="AF137" s="123"/>
      <c r="AG137" s="214"/>
      <c r="AH137" s="229" t="str">
        <f t="shared" ref="AH137:AH168" si="37">IF(N137=1,IF(AG137&gt;0,"a4",IF(AC137&gt;0,"a3",IF(AA137&gt;0,"a2","a1"))),IF(AG137&gt;0,"b4",IF(AC137&gt;0,"b3",IF(AA137&gt;0,"b2","b1"))))</f>
        <v>a1</v>
      </c>
      <c r="AI137" s="199"/>
      <c r="AJ137" s="199"/>
      <c r="AK137" s="199"/>
      <c r="AL137" s="199"/>
      <c r="AM137" s="199"/>
      <c r="AN137" s="173">
        <v>1</v>
      </c>
      <c r="AO137" s="173">
        <v>1</v>
      </c>
      <c r="AP137" s="173"/>
      <c r="AQ137" s="173"/>
      <c r="AR137" s="173"/>
      <c r="AS137" s="173"/>
      <c r="AT137" s="173">
        <v>5</v>
      </c>
      <c r="AU137" s="173">
        <v>5</v>
      </c>
      <c r="AV137" s="173"/>
      <c r="AW137" s="173"/>
      <c r="AX137" s="173"/>
      <c r="AY137" s="173"/>
      <c r="AZ137" s="211">
        <f t="shared" si="35"/>
        <v>2</v>
      </c>
      <c r="BA137" s="211">
        <f t="shared" si="36"/>
        <v>10</v>
      </c>
      <c r="BB137" s="205">
        <f t="shared" ref="BB137:BB168" si="38">SUM(BG137:BO137)</f>
        <v>134313</v>
      </c>
      <c r="BC137" s="205">
        <f t="shared" ref="BC137:BC168" si="39">BG137+BH137+BK137+BL137+BM137+BN137+BO137</f>
        <v>95586</v>
      </c>
      <c r="BD137" s="205">
        <f t="shared" ref="BD137:BD168" si="40">BB137-BF137</f>
        <v>41386</v>
      </c>
      <c r="BE137" s="205">
        <f t="shared" ref="BE137:BE168" si="41">BC137-BF137</f>
        <v>2659</v>
      </c>
      <c r="BF137" s="175">
        <v>92927</v>
      </c>
      <c r="BG137" s="175">
        <v>5519</v>
      </c>
      <c r="BH137" s="175">
        <v>41386</v>
      </c>
      <c r="BI137" s="175">
        <v>38727</v>
      </c>
      <c r="BJ137" s="175"/>
      <c r="BK137" s="175"/>
      <c r="BL137" s="175">
        <v>8007</v>
      </c>
      <c r="BM137" s="175">
        <v>27030</v>
      </c>
      <c r="BN137" s="175">
        <v>5840</v>
      </c>
      <c r="BO137" s="175">
        <v>7804</v>
      </c>
      <c r="BP137" s="200">
        <f t="shared" ref="BP137:BP168" si="42">BH137+BO137</f>
        <v>49190</v>
      </c>
    </row>
    <row r="138" spans="1:68" s="201" customFormat="1" x14ac:dyDescent="0.15">
      <c r="A138" s="117">
        <v>120401001</v>
      </c>
      <c r="B138" s="118" t="s">
        <v>39</v>
      </c>
      <c r="C138" s="118" t="s">
        <v>11</v>
      </c>
      <c r="D138" s="118" t="s">
        <v>40</v>
      </c>
      <c r="E138" s="118" t="s">
        <v>3206</v>
      </c>
      <c r="F138" s="120">
        <v>49</v>
      </c>
      <c r="G138" s="119">
        <v>2494971</v>
      </c>
      <c r="H138" s="119">
        <v>3309204</v>
      </c>
      <c r="I138" s="120" t="s">
        <v>5821</v>
      </c>
      <c r="J138" s="120">
        <v>45000</v>
      </c>
      <c r="K138" s="257">
        <v>5804175</v>
      </c>
      <c r="L138" s="120">
        <v>0.35299999999999998</v>
      </c>
      <c r="M138" s="121" t="s">
        <v>5654</v>
      </c>
      <c r="N138" s="120">
        <v>1</v>
      </c>
      <c r="O138" s="119"/>
      <c r="P138" s="119"/>
      <c r="Q138" s="119"/>
      <c r="R138" s="120" t="s">
        <v>5655</v>
      </c>
      <c r="S138" s="120">
        <v>62.8</v>
      </c>
      <c r="T138" s="120"/>
      <c r="U138" s="120" t="s">
        <v>3186</v>
      </c>
      <c r="V138" s="172">
        <v>1508.3</v>
      </c>
      <c r="W138" s="172">
        <v>299.5</v>
      </c>
      <c r="X138" s="172">
        <v>906.9</v>
      </c>
      <c r="Y138" s="172"/>
      <c r="Z138" s="172">
        <v>301.89999999999998</v>
      </c>
      <c r="AA138" s="123"/>
      <c r="AB138" s="123"/>
      <c r="AC138" s="123"/>
      <c r="AD138" s="123"/>
      <c r="AE138" s="123"/>
      <c r="AF138" s="123"/>
      <c r="AG138" s="214"/>
      <c r="AH138" s="229" t="str">
        <f t="shared" si="37"/>
        <v>a1</v>
      </c>
      <c r="AI138" s="199" t="s">
        <v>5401</v>
      </c>
      <c r="AJ138" s="199"/>
      <c r="AK138" s="199"/>
      <c r="AL138" s="199"/>
      <c r="AM138" s="199"/>
      <c r="AN138" s="173"/>
      <c r="AO138" s="173"/>
      <c r="AP138" s="173"/>
      <c r="AQ138" s="173"/>
      <c r="AR138" s="173"/>
      <c r="AS138" s="173">
        <v>2.5</v>
      </c>
      <c r="AT138" s="173">
        <v>8</v>
      </c>
      <c r="AU138" s="173">
        <v>1</v>
      </c>
      <c r="AV138" s="173"/>
      <c r="AW138" s="173"/>
      <c r="AX138" s="173">
        <v>1</v>
      </c>
      <c r="AY138" s="173">
        <v>1</v>
      </c>
      <c r="AZ138" s="211">
        <f t="shared" si="35"/>
        <v>2.5</v>
      </c>
      <c r="BA138" s="211">
        <f t="shared" si="36"/>
        <v>11</v>
      </c>
      <c r="BB138" s="205">
        <f t="shared" si="38"/>
        <v>130662</v>
      </c>
      <c r="BC138" s="205">
        <f t="shared" si="39"/>
        <v>130662</v>
      </c>
      <c r="BD138" s="205">
        <f t="shared" si="40"/>
        <v>0</v>
      </c>
      <c r="BE138" s="205">
        <f t="shared" si="41"/>
        <v>0</v>
      </c>
      <c r="BF138" s="175">
        <v>130662</v>
      </c>
      <c r="BG138" s="175"/>
      <c r="BH138" s="175">
        <v>130662</v>
      </c>
      <c r="BI138" s="175"/>
      <c r="BJ138" s="175"/>
      <c r="BK138" s="175"/>
      <c r="BL138" s="175"/>
      <c r="BM138" s="175"/>
      <c r="BN138" s="175"/>
      <c r="BO138" s="175"/>
      <c r="BP138" s="200">
        <f t="shared" si="42"/>
        <v>130662</v>
      </c>
    </row>
    <row r="139" spans="1:68" s="201" customFormat="1" x14ac:dyDescent="0.15">
      <c r="A139" s="117">
        <v>1020501001</v>
      </c>
      <c r="B139" s="118" t="s">
        <v>934</v>
      </c>
      <c r="C139" s="118" t="s">
        <v>913</v>
      </c>
      <c r="D139" s="118" t="s">
        <v>935</v>
      </c>
      <c r="E139" s="118" t="s">
        <v>3752</v>
      </c>
      <c r="F139" s="120">
        <v>41</v>
      </c>
      <c r="G139" s="119">
        <v>6254108</v>
      </c>
      <c r="H139" s="119"/>
      <c r="I139" s="120" t="s">
        <v>5821</v>
      </c>
      <c r="J139" s="120">
        <v>19400</v>
      </c>
      <c r="K139" s="257">
        <v>6254108</v>
      </c>
      <c r="L139" s="120">
        <v>0.88300000000000001</v>
      </c>
      <c r="M139" s="121" t="s">
        <v>5654</v>
      </c>
      <c r="N139" s="120">
        <v>1</v>
      </c>
      <c r="O139" s="119">
        <v>120</v>
      </c>
      <c r="P139" s="119">
        <v>22</v>
      </c>
      <c r="Q139" s="119">
        <v>2.8</v>
      </c>
      <c r="R139" s="120" t="s">
        <v>5655</v>
      </c>
      <c r="S139" s="120">
        <v>32.1</v>
      </c>
      <c r="T139" s="120"/>
      <c r="U139" s="120"/>
      <c r="V139" s="172">
        <v>1265.1469999999999</v>
      </c>
      <c r="W139" s="172">
        <v>294.95</v>
      </c>
      <c r="X139" s="172">
        <v>970.197</v>
      </c>
      <c r="Y139" s="172"/>
      <c r="Z139" s="172"/>
      <c r="AA139" s="123"/>
      <c r="AB139" s="123"/>
      <c r="AC139" s="123"/>
      <c r="AD139" s="123"/>
      <c r="AE139" s="123"/>
      <c r="AF139" s="123"/>
      <c r="AG139" s="214"/>
      <c r="AH139" s="229" t="str">
        <f t="shared" si="37"/>
        <v>a1</v>
      </c>
      <c r="AI139" s="199"/>
      <c r="AJ139" s="199"/>
      <c r="AK139" s="199"/>
      <c r="AL139" s="199"/>
      <c r="AM139" s="199"/>
      <c r="AN139" s="173" t="s">
        <v>3186</v>
      </c>
      <c r="AO139" s="173" t="s">
        <v>3186</v>
      </c>
      <c r="AP139" s="173" t="s">
        <v>3186</v>
      </c>
      <c r="AQ139" s="173" t="s">
        <v>3186</v>
      </c>
      <c r="AR139" s="173" t="s">
        <v>3186</v>
      </c>
      <c r="AS139" s="173"/>
      <c r="AT139" s="173">
        <v>1.2</v>
      </c>
      <c r="AU139" s="173">
        <v>2.5</v>
      </c>
      <c r="AV139" s="173" t="s">
        <v>3186</v>
      </c>
      <c r="AW139" s="173" t="s">
        <v>3186</v>
      </c>
      <c r="AX139" s="173">
        <v>0.7</v>
      </c>
      <c r="AY139" s="173"/>
      <c r="AZ139" s="211"/>
      <c r="BA139" s="211">
        <f t="shared" si="36"/>
        <v>4.4000000000000004</v>
      </c>
      <c r="BB139" s="205">
        <f t="shared" si="38"/>
        <v>93680</v>
      </c>
      <c r="BC139" s="205">
        <f t="shared" si="39"/>
        <v>93680</v>
      </c>
      <c r="BD139" s="205">
        <f t="shared" si="40"/>
        <v>100</v>
      </c>
      <c r="BE139" s="205">
        <f t="shared" si="41"/>
        <v>100</v>
      </c>
      <c r="BF139" s="175">
        <v>93580</v>
      </c>
      <c r="BG139" s="175">
        <v>6134</v>
      </c>
      <c r="BH139" s="175">
        <v>44163</v>
      </c>
      <c r="BI139" s="175"/>
      <c r="BJ139" s="175"/>
      <c r="BK139" s="175">
        <v>2829</v>
      </c>
      <c r="BL139" s="175">
        <v>1746</v>
      </c>
      <c r="BM139" s="175">
        <v>20552</v>
      </c>
      <c r="BN139" s="175">
        <v>3881</v>
      </c>
      <c r="BO139" s="175">
        <v>14375</v>
      </c>
      <c r="BP139" s="200">
        <f t="shared" si="42"/>
        <v>58538</v>
      </c>
    </row>
    <row r="140" spans="1:68" s="201" customFormat="1" x14ac:dyDescent="0.15">
      <c r="A140" s="117">
        <v>1020201001</v>
      </c>
      <c r="B140" s="118" t="s">
        <v>926</v>
      </c>
      <c r="C140" s="118" t="s">
        <v>913</v>
      </c>
      <c r="D140" s="118" t="s">
        <v>927</v>
      </c>
      <c r="E140" s="118" t="s">
        <v>3747</v>
      </c>
      <c r="F140" s="120">
        <v>46</v>
      </c>
      <c r="G140" s="119"/>
      <c r="H140" s="119"/>
      <c r="I140" s="120" t="s">
        <v>5823</v>
      </c>
      <c r="J140" s="120">
        <v>13000</v>
      </c>
      <c r="K140" s="257">
        <v>6374817</v>
      </c>
      <c r="L140" s="120">
        <v>1.343</v>
      </c>
      <c r="M140" s="121" t="s">
        <v>5654</v>
      </c>
      <c r="N140" s="120">
        <v>1</v>
      </c>
      <c r="O140" s="119">
        <v>124</v>
      </c>
      <c r="P140" s="119">
        <v>29.44</v>
      </c>
      <c r="Q140" s="119">
        <v>3</v>
      </c>
      <c r="R140" s="120" t="s">
        <v>5655</v>
      </c>
      <c r="S140" s="120">
        <v>25.8</v>
      </c>
      <c r="T140" s="120"/>
      <c r="U140" s="120"/>
      <c r="V140" s="172">
        <v>922.8</v>
      </c>
      <c r="W140" s="172"/>
      <c r="X140" s="172">
        <v>922.8</v>
      </c>
      <c r="Y140" s="172"/>
      <c r="Z140" s="172"/>
      <c r="AA140" s="123"/>
      <c r="AB140" s="123"/>
      <c r="AC140" s="123"/>
      <c r="AD140" s="123"/>
      <c r="AE140" s="123"/>
      <c r="AF140" s="123"/>
      <c r="AG140" s="214"/>
      <c r="AH140" s="229" t="str">
        <f t="shared" si="37"/>
        <v>a1</v>
      </c>
      <c r="AI140" s="199"/>
      <c r="AJ140" s="199"/>
      <c r="AK140" s="199"/>
      <c r="AL140" s="199"/>
      <c r="AM140" s="199"/>
      <c r="AN140" s="173">
        <v>0.5</v>
      </c>
      <c r="AO140" s="173">
        <v>1</v>
      </c>
      <c r="AP140" s="173"/>
      <c r="AQ140" s="173"/>
      <c r="AR140" s="173"/>
      <c r="AS140" s="173">
        <v>1</v>
      </c>
      <c r="AT140" s="173">
        <v>4</v>
      </c>
      <c r="AU140" s="173">
        <v>4</v>
      </c>
      <c r="AV140" s="173"/>
      <c r="AW140" s="173"/>
      <c r="AX140" s="173">
        <v>0.5</v>
      </c>
      <c r="AY140" s="173"/>
      <c r="AZ140" s="211">
        <f t="shared" ref="AZ140:AZ171" si="43">SUBTOTAL(9,AN140:AS140)</f>
        <v>2.5</v>
      </c>
      <c r="BA140" s="211">
        <f t="shared" si="36"/>
        <v>8.5</v>
      </c>
      <c r="BB140" s="205">
        <f t="shared" si="38"/>
        <v>150048</v>
      </c>
      <c r="BC140" s="205">
        <f t="shared" si="39"/>
        <v>117750</v>
      </c>
      <c r="BD140" s="205">
        <f t="shared" si="40"/>
        <v>33589</v>
      </c>
      <c r="BE140" s="205">
        <f t="shared" si="41"/>
        <v>1291</v>
      </c>
      <c r="BF140" s="175">
        <v>116459</v>
      </c>
      <c r="BG140" s="175">
        <v>25480</v>
      </c>
      <c r="BH140" s="175">
        <v>53831</v>
      </c>
      <c r="BI140" s="175">
        <v>32298</v>
      </c>
      <c r="BJ140" s="175"/>
      <c r="BK140" s="175">
        <v>324</v>
      </c>
      <c r="BL140" s="175">
        <v>12547</v>
      </c>
      <c r="BM140" s="175">
        <v>14351</v>
      </c>
      <c r="BN140" s="175">
        <v>2213</v>
      </c>
      <c r="BO140" s="175">
        <v>9004</v>
      </c>
      <c r="BP140" s="200">
        <f t="shared" si="42"/>
        <v>62835</v>
      </c>
    </row>
    <row r="141" spans="1:68" s="201" customFormat="1" x14ac:dyDescent="0.15">
      <c r="A141" s="117">
        <v>2820401002</v>
      </c>
      <c r="B141" s="118" t="s">
        <v>2128</v>
      </c>
      <c r="C141" s="118" t="s">
        <v>2099</v>
      </c>
      <c r="D141" s="118" t="s">
        <v>2127</v>
      </c>
      <c r="E141" s="118" t="s">
        <v>4609</v>
      </c>
      <c r="F141" s="120">
        <v>27</v>
      </c>
      <c r="G141" s="119">
        <v>6426840</v>
      </c>
      <c r="H141" s="119"/>
      <c r="I141" s="120" t="s">
        <v>5823</v>
      </c>
      <c r="J141" s="120">
        <v>34000</v>
      </c>
      <c r="K141" s="257">
        <v>6426840</v>
      </c>
      <c r="L141" s="120">
        <v>0.51800000000000002</v>
      </c>
      <c r="M141" s="121" t="s">
        <v>5654</v>
      </c>
      <c r="N141" s="120">
        <v>1</v>
      </c>
      <c r="O141" s="119">
        <v>120</v>
      </c>
      <c r="P141" s="119"/>
      <c r="Q141" s="119"/>
      <c r="R141" s="120" t="s">
        <v>5655</v>
      </c>
      <c r="S141" s="120">
        <v>51</v>
      </c>
      <c r="T141" s="120"/>
      <c r="U141" s="120"/>
      <c r="V141" s="172">
        <v>1816.6</v>
      </c>
      <c r="W141" s="172">
        <v>321.39999999999998</v>
      </c>
      <c r="X141" s="172">
        <v>1302.7</v>
      </c>
      <c r="Y141" s="172"/>
      <c r="Z141" s="172">
        <v>192.5</v>
      </c>
      <c r="AA141" s="123"/>
      <c r="AB141" s="123"/>
      <c r="AC141" s="123"/>
      <c r="AD141" s="123"/>
      <c r="AE141" s="123"/>
      <c r="AF141" s="123"/>
      <c r="AG141" s="214"/>
      <c r="AH141" s="229" t="str">
        <f t="shared" si="37"/>
        <v>a1</v>
      </c>
      <c r="AI141" s="199"/>
      <c r="AJ141" s="199"/>
      <c r="AK141" s="199"/>
      <c r="AL141" s="199"/>
      <c r="AM141" s="199"/>
      <c r="AN141" s="173"/>
      <c r="AO141" s="173">
        <v>0.5</v>
      </c>
      <c r="AP141" s="173"/>
      <c r="AQ141" s="173">
        <v>0.5</v>
      </c>
      <c r="AR141" s="173"/>
      <c r="AS141" s="173"/>
      <c r="AT141" s="173">
        <v>3</v>
      </c>
      <c r="AU141" s="173">
        <v>2</v>
      </c>
      <c r="AV141" s="173"/>
      <c r="AW141" s="173"/>
      <c r="AX141" s="173"/>
      <c r="AY141" s="173"/>
      <c r="AZ141" s="211">
        <f t="shared" si="43"/>
        <v>1</v>
      </c>
      <c r="BA141" s="211">
        <f t="shared" si="36"/>
        <v>5</v>
      </c>
      <c r="BB141" s="205">
        <f t="shared" si="38"/>
        <v>183204</v>
      </c>
      <c r="BC141" s="205">
        <f t="shared" si="39"/>
        <v>164752</v>
      </c>
      <c r="BD141" s="205">
        <f t="shared" si="40"/>
        <v>19462</v>
      </c>
      <c r="BE141" s="205">
        <f t="shared" si="41"/>
        <v>1010</v>
      </c>
      <c r="BF141" s="175">
        <v>163742</v>
      </c>
      <c r="BG141" s="175">
        <v>6701</v>
      </c>
      <c r="BH141" s="175">
        <v>29252</v>
      </c>
      <c r="BI141" s="175">
        <v>18452</v>
      </c>
      <c r="BJ141" s="175"/>
      <c r="BK141" s="175">
        <v>73663</v>
      </c>
      <c r="BL141" s="175">
        <v>3831</v>
      </c>
      <c r="BM141" s="175">
        <v>27508</v>
      </c>
      <c r="BN141" s="175">
        <v>4659</v>
      </c>
      <c r="BO141" s="175">
        <v>19138</v>
      </c>
      <c r="BP141" s="200">
        <f t="shared" si="42"/>
        <v>48390</v>
      </c>
    </row>
    <row r="142" spans="1:68" s="201" customFormat="1" x14ac:dyDescent="0.15">
      <c r="A142" s="117">
        <v>3920101002</v>
      </c>
      <c r="B142" s="118" t="s">
        <v>2758</v>
      </c>
      <c r="C142" s="118" t="s">
        <v>2754</v>
      </c>
      <c r="D142" s="118" t="s">
        <v>2757</v>
      </c>
      <c r="E142" s="118" t="s">
        <v>5084</v>
      </c>
      <c r="F142" s="120">
        <v>31</v>
      </c>
      <c r="G142" s="119">
        <v>6538860</v>
      </c>
      <c r="H142" s="119">
        <v>2993074</v>
      </c>
      <c r="I142" s="120" t="s">
        <v>5820</v>
      </c>
      <c r="J142" s="120">
        <v>30180</v>
      </c>
      <c r="K142" s="257">
        <v>6538860</v>
      </c>
      <c r="L142" s="120">
        <v>0.59399999999999997</v>
      </c>
      <c r="M142" s="121" t="s">
        <v>5654</v>
      </c>
      <c r="N142" s="120">
        <v>1</v>
      </c>
      <c r="O142" s="119">
        <v>163.69999999999999</v>
      </c>
      <c r="P142" s="119">
        <v>30.8</v>
      </c>
      <c r="Q142" s="119">
        <v>3.33</v>
      </c>
      <c r="R142" s="120" t="s">
        <v>5655</v>
      </c>
      <c r="S142" s="120">
        <v>86.5</v>
      </c>
      <c r="T142" s="120"/>
      <c r="U142" s="120"/>
      <c r="V142" s="172">
        <v>2507.4</v>
      </c>
      <c r="W142" s="172">
        <v>804.5</v>
      </c>
      <c r="X142" s="172">
        <v>1702.9</v>
      </c>
      <c r="Y142" s="172"/>
      <c r="Z142" s="172"/>
      <c r="AA142" s="123"/>
      <c r="AB142" s="123"/>
      <c r="AC142" s="123"/>
      <c r="AD142" s="123"/>
      <c r="AE142" s="123"/>
      <c r="AF142" s="123"/>
      <c r="AG142" s="214"/>
      <c r="AH142" s="229" t="str">
        <f t="shared" si="37"/>
        <v>a1</v>
      </c>
      <c r="AI142" s="199"/>
      <c r="AJ142" s="199"/>
      <c r="AK142" s="199"/>
      <c r="AL142" s="199"/>
      <c r="AM142" s="199"/>
      <c r="AN142" s="173"/>
      <c r="AO142" s="173"/>
      <c r="AP142" s="173"/>
      <c r="AQ142" s="173"/>
      <c r="AR142" s="173"/>
      <c r="AS142" s="173"/>
      <c r="AT142" s="173"/>
      <c r="AU142" s="173"/>
      <c r="AV142" s="173"/>
      <c r="AW142" s="173"/>
      <c r="AX142" s="173"/>
      <c r="AY142" s="173"/>
      <c r="AZ142" s="211">
        <f t="shared" si="43"/>
        <v>0</v>
      </c>
      <c r="BA142" s="211">
        <f t="shared" si="36"/>
        <v>0</v>
      </c>
      <c r="BB142" s="205">
        <f t="shared" si="38"/>
        <v>0</v>
      </c>
      <c r="BC142" s="205">
        <f t="shared" si="39"/>
        <v>0</v>
      </c>
      <c r="BD142" s="205">
        <f t="shared" si="40"/>
        <v>0</v>
      </c>
      <c r="BE142" s="205">
        <f t="shared" si="41"/>
        <v>0</v>
      </c>
      <c r="BF142" s="175"/>
      <c r="BG142" s="175"/>
      <c r="BH142" s="175"/>
      <c r="BI142" s="175"/>
      <c r="BJ142" s="175"/>
      <c r="BK142" s="175"/>
      <c r="BL142" s="175"/>
      <c r="BM142" s="175"/>
      <c r="BN142" s="175"/>
      <c r="BO142" s="175"/>
      <c r="BP142" s="200">
        <f t="shared" si="42"/>
        <v>0</v>
      </c>
    </row>
    <row r="143" spans="1:68" s="201" customFormat="1" x14ac:dyDescent="0.15">
      <c r="A143" s="117">
        <v>2320101001</v>
      </c>
      <c r="B143" s="118" t="s">
        <v>1885</v>
      </c>
      <c r="C143" s="118" t="s">
        <v>1850</v>
      </c>
      <c r="D143" s="118" t="s">
        <v>1886</v>
      </c>
      <c r="E143" s="118" t="s">
        <v>4427</v>
      </c>
      <c r="F143" s="120">
        <v>78</v>
      </c>
      <c r="G143" s="119">
        <v>7238730</v>
      </c>
      <c r="H143" s="119">
        <v>1046630</v>
      </c>
      <c r="I143" s="120" t="s">
        <v>5823</v>
      </c>
      <c r="J143" s="120">
        <v>33000</v>
      </c>
      <c r="K143" s="257">
        <v>7238730</v>
      </c>
      <c r="L143" s="120">
        <v>0.60099999999999998</v>
      </c>
      <c r="M143" s="121" t="s">
        <v>5654</v>
      </c>
      <c r="N143" s="120">
        <v>1</v>
      </c>
      <c r="O143" s="119">
        <v>200</v>
      </c>
      <c r="P143" s="119">
        <v>24</v>
      </c>
      <c r="Q143" s="119">
        <v>2.8</v>
      </c>
      <c r="R143" s="120" t="s">
        <v>5655</v>
      </c>
      <c r="S143" s="120">
        <v>198.89999999999998</v>
      </c>
      <c r="T143" s="120"/>
      <c r="U143" s="120"/>
      <c r="V143" s="172">
        <v>3171.07</v>
      </c>
      <c r="W143" s="172">
        <v>323.11</v>
      </c>
      <c r="X143" s="172">
        <v>2236.3069999999998</v>
      </c>
      <c r="Y143" s="172">
        <v>259.89499999999998</v>
      </c>
      <c r="Z143" s="172">
        <v>351.75799999999998</v>
      </c>
      <c r="AA143" s="123"/>
      <c r="AB143" s="123"/>
      <c r="AC143" s="123"/>
      <c r="AD143" s="123"/>
      <c r="AE143" s="123"/>
      <c r="AF143" s="123"/>
      <c r="AG143" s="214"/>
      <c r="AH143" s="229" t="str">
        <f t="shared" si="37"/>
        <v>a1</v>
      </c>
      <c r="AI143" s="199"/>
      <c r="AJ143" s="199"/>
      <c r="AK143" s="199"/>
      <c r="AL143" s="199"/>
      <c r="AM143" s="199"/>
      <c r="AN143" s="173"/>
      <c r="AO143" s="173"/>
      <c r="AP143" s="173"/>
      <c r="AQ143" s="173"/>
      <c r="AR143" s="173"/>
      <c r="AS143" s="173">
        <v>1</v>
      </c>
      <c r="AT143" s="173">
        <v>4</v>
      </c>
      <c r="AU143" s="173">
        <v>4</v>
      </c>
      <c r="AV143" s="173"/>
      <c r="AW143" s="173"/>
      <c r="AX143" s="173">
        <v>2</v>
      </c>
      <c r="AY143" s="173">
        <v>1</v>
      </c>
      <c r="AZ143" s="211">
        <f t="shared" si="43"/>
        <v>1</v>
      </c>
      <c r="BA143" s="211">
        <f t="shared" si="36"/>
        <v>11</v>
      </c>
      <c r="BB143" s="205">
        <f t="shared" si="38"/>
        <v>170194</v>
      </c>
      <c r="BC143" s="205">
        <f t="shared" si="39"/>
        <v>170194</v>
      </c>
      <c r="BD143" s="205">
        <f t="shared" si="40"/>
        <v>0</v>
      </c>
      <c r="BE143" s="205">
        <f t="shared" si="41"/>
        <v>0</v>
      </c>
      <c r="BF143" s="175">
        <v>170194</v>
      </c>
      <c r="BG143" s="175"/>
      <c r="BH143" s="175">
        <v>79128</v>
      </c>
      <c r="BI143" s="175"/>
      <c r="BJ143" s="175"/>
      <c r="BK143" s="175">
        <v>187</v>
      </c>
      <c r="BL143" s="175">
        <v>16120</v>
      </c>
      <c r="BM143" s="175">
        <v>53726</v>
      </c>
      <c r="BN143" s="175">
        <v>6287</v>
      </c>
      <c r="BO143" s="175">
        <v>14746</v>
      </c>
      <c r="BP143" s="200">
        <f t="shared" si="42"/>
        <v>93874</v>
      </c>
    </row>
    <row r="144" spans="1:68" s="201" customFormat="1" x14ac:dyDescent="0.15">
      <c r="A144" s="117">
        <v>2720201001</v>
      </c>
      <c r="B144" s="118" t="s">
        <v>2077</v>
      </c>
      <c r="C144" s="118" t="s">
        <v>2037</v>
      </c>
      <c r="D144" s="118" t="s">
        <v>2078</v>
      </c>
      <c r="E144" s="118" t="s">
        <v>4570</v>
      </c>
      <c r="F144" s="120">
        <v>46</v>
      </c>
      <c r="G144" s="119">
        <v>7941790</v>
      </c>
      <c r="H144" s="119"/>
      <c r="I144" s="120" t="s">
        <v>5823</v>
      </c>
      <c r="J144" s="120">
        <v>38500</v>
      </c>
      <c r="K144" s="257">
        <v>7749747</v>
      </c>
      <c r="L144" s="120">
        <v>0.55100000000000005</v>
      </c>
      <c r="M144" s="121" t="s">
        <v>5654</v>
      </c>
      <c r="N144" s="120">
        <v>1</v>
      </c>
      <c r="O144" s="119">
        <v>54.0833333333333</v>
      </c>
      <c r="P144" s="119">
        <v>15.116666666666699</v>
      </c>
      <c r="Q144" s="119">
        <v>1.905</v>
      </c>
      <c r="R144" s="120" t="s">
        <v>5655</v>
      </c>
      <c r="S144" s="120">
        <v>67.45</v>
      </c>
      <c r="T144" s="120"/>
      <c r="U144" s="120"/>
      <c r="V144" s="172">
        <v>1178</v>
      </c>
      <c r="W144" s="172"/>
      <c r="X144" s="172"/>
      <c r="Y144" s="172"/>
      <c r="Z144" s="172">
        <v>1178</v>
      </c>
      <c r="AA144" s="123"/>
      <c r="AB144" s="123"/>
      <c r="AC144" s="123"/>
      <c r="AD144" s="123"/>
      <c r="AE144" s="123"/>
      <c r="AF144" s="123"/>
      <c r="AG144" s="214"/>
      <c r="AH144" s="229" t="str">
        <f t="shared" si="37"/>
        <v>a1</v>
      </c>
      <c r="AI144" s="199" t="s">
        <v>5400</v>
      </c>
      <c r="AJ144" s="199"/>
      <c r="AK144" s="199" t="s">
        <v>5400</v>
      </c>
      <c r="AL144" s="199"/>
      <c r="AM144" s="199" t="s">
        <v>5400</v>
      </c>
      <c r="AN144" s="173">
        <v>2</v>
      </c>
      <c r="AO144" s="173" t="s">
        <v>3186</v>
      </c>
      <c r="AP144" s="173" t="s">
        <v>3186</v>
      </c>
      <c r="AQ144" s="173">
        <v>1</v>
      </c>
      <c r="AR144" s="173" t="s">
        <v>3186</v>
      </c>
      <c r="AS144" s="173">
        <v>1</v>
      </c>
      <c r="AT144" s="173">
        <v>7</v>
      </c>
      <c r="AU144" s="173">
        <v>3</v>
      </c>
      <c r="AV144" s="173" t="s">
        <v>3186</v>
      </c>
      <c r="AW144" s="173" t="s">
        <v>3186</v>
      </c>
      <c r="AX144" s="173">
        <v>1</v>
      </c>
      <c r="AY144" s="173" t="s">
        <v>3186</v>
      </c>
      <c r="AZ144" s="211">
        <f t="shared" si="43"/>
        <v>4</v>
      </c>
      <c r="BA144" s="211">
        <f t="shared" si="36"/>
        <v>11</v>
      </c>
      <c r="BB144" s="205">
        <f t="shared" si="38"/>
        <v>247398</v>
      </c>
      <c r="BC144" s="205">
        <f t="shared" si="39"/>
        <v>190170</v>
      </c>
      <c r="BD144" s="205">
        <f t="shared" si="40"/>
        <v>59516</v>
      </c>
      <c r="BE144" s="205">
        <f t="shared" si="41"/>
        <v>2288</v>
      </c>
      <c r="BF144" s="175">
        <v>187882</v>
      </c>
      <c r="BG144" s="175">
        <v>17432</v>
      </c>
      <c r="BH144" s="175">
        <v>64465</v>
      </c>
      <c r="BI144" s="175">
        <v>57228</v>
      </c>
      <c r="BJ144" s="175"/>
      <c r="BK144" s="175">
        <v>59318</v>
      </c>
      <c r="BL144" s="175">
        <v>16952</v>
      </c>
      <c r="BM144" s="175">
        <v>19064</v>
      </c>
      <c r="BN144" s="175">
        <v>3972</v>
      </c>
      <c r="BO144" s="175">
        <v>8967</v>
      </c>
      <c r="BP144" s="200">
        <f t="shared" si="42"/>
        <v>73432</v>
      </c>
    </row>
    <row r="145" spans="1:68" s="201" customFormat="1" x14ac:dyDescent="0.15">
      <c r="A145" s="117">
        <v>1420101004</v>
      </c>
      <c r="B145" s="118" t="s">
        <v>1137</v>
      </c>
      <c r="C145" s="118" t="s">
        <v>1107</v>
      </c>
      <c r="D145" s="118" t="s">
        <v>1134</v>
      </c>
      <c r="E145" s="118" t="s">
        <v>3882</v>
      </c>
      <c r="F145" s="120">
        <v>15</v>
      </c>
      <c r="G145" s="119">
        <v>8053294</v>
      </c>
      <c r="H145" s="119"/>
      <c r="I145" s="120" t="s">
        <v>5820</v>
      </c>
      <c r="J145" s="120">
        <v>42000</v>
      </c>
      <c r="K145" s="257">
        <v>8087965</v>
      </c>
      <c r="L145" s="120">
        <v>0.52800000000000002</v>
      </c>
      <c r="M145" s="121" t="s">
        <v>5654</v>
      </c>
      <c r="N145" s="120">
        <v>1</v>
      </c>
      <c r="O145" s="119">
        <v>251</v>
      </c>
      <c r="P145" s="119">
        <v>46</v>
      </c>
      <c r="Q145" s="119">
        <v>4.8</v>
      </c>
      <c r="R145" s="120"/>
      <c r="S145" s="120"/>
      <c r="T145" s="120"/>
      <c r="U145" s="120" t="s">
        <v>5694</v>
      </c>
      <c r="V145" s="172">
        <v>4638.8999999999996</v>
      </c>
      <c r="W145" s="172">
        <v>610</v>
      </c>
      <c r="X145" s="172">
        <v>2745.1</v>
      </c>
      <c r="Y145" s="172">
        <v>420.6</v>
      </c>
      <c r="Z145" s="172">
        <v>863.2</v>
      </c>
      <c r="AA145" s="123"/>
      <c r="AB145" s="123"/>
      <c r="AC145" s="123"/>
      <c r="AD145" s="123"/>
      <c r="AE145" s="123"/>
      <c r="AF145" s="123"/>
      <c r="AG145" s="214"/>
      <c r="AH145" s="229" t="str">
        <f t="shared" si="37"/>
        <v>a1</v>
      </c>
      <c r="AI145" s="199"/>
      <c r="AJ145" s="199"/>
      <c r="AK145" s="199"/>
      <c r="AL145" s="199"/>
      <c r="AM145" s="199"/>
      <c r="AN145" s="173"/>
      <c r="AO145" s="173"/>
      <c r="AP145" s="173"/>
      <c r="AQ145" s="173">
        <v>3</v>
      </c>
      <c r="AR145" s="173"/>
      <c r="AS145" s="173"/>
      <c r="AT145" s="173">
        <v>2.8</v>
      </c>
      <c r="AU145" s="173">
        <v>2.8</v>
      </c>
      <c r="AV145" s="173"/>
      <c r="AW145" s="173"/>
      <c r="AX145" s="173">
        <v>0.5</v>
      </c>
      <c r="AY145" s="173">
        <v>1</v>
      </c>
      <c r="AZ145" s="211">
        <f t="shared" si="43"/>
        <v>3</v>
      </c>
      <c r="BA145" s="211">
        <f t="shared" si="36"/>
        <v>7.1</v>
      </c>
      <c r="BB145" s="205">
        <f t="shared" si="38"/>
        <v>275810</v>
      </c>
      <c r="BC145" s="205">
        <f t="shared" si="39"/>
        <v>275810</v>
      </c>
      <c r="BD145" s="205">
        <f t="shared" si="40"/>
        <v>-1</v>
      </c>
      <c r="BE145" s="205">
        <f t="shared" si="41"/>
        <v>-1</v>
      </c>
      <c r="BF145" s="175">
        <v>275811</v>
      </c>
      <c r="BG145" s="175">
        <v>24990</v>
      </c>
      <c r="BH145" s="175">
        <v>76710</v>
      </c>
      <c r="BI145" s="175"/>
      <c r="BJ145" s="175"/>
      <c r="BK145" s="175"/>
      <c r="BL145" s="175">
        <v>13410</v>
      </c>
      <c r="BM145" s="175">
        <v>71784</v>
      </c>
      <c r="BN145" s="175">
        <v>2232</v>
      </c>
      <c r="BO145" s="175">
        <v>86684</v>
      </c>
      <c r="BP145" s="200">
        <f t="shared" si="42"/>
        <v>163394</v>
      </c>
    </row>
    <row r="146" spans="1:68" s="201" customFormat="1" x14ac:dyDescent="0.15">
      <c r="A146" s="117">
        <v>2720501002</v>
      </c>
      <c r="B146" s="118" t="s">
        <v>2086</v>
      </c>
      <c r="C146" s="118" t="s">
        <v>2037</v>
      </c>
      <c r="D146" s="118" t="s">
        <v>2085</v>
      </c>
      <c r="E146" s="118" t="s">
        <v>4575</v>
      </c>
      <c r="F146" s="120">
        <v>47</v>
      </c>
      <c r="G146" s="119">
        <v>8098387</v>
      </c>
      <c r="H146" s="119">
        <v>549359</v>
      </c>
      <c r="I146" s="120" t="s">
        <v>5822</v>
      </c>
      <c r="J146" s="120">
        <v>40800</v>
      </c>
      <c r="K146" s="257">
        <v>8098387</v>
      </c>
      <c r="L146" s="120">
        <v>0.54400000000000004</v>
      </c>
      <c r="M146" s="121" t="s">
        <v>5654</v>
      </c>
      <c r="N146" s="120">
        <v>1</v>
      </c>
      <c r="O146" s="119">
        <v>154</v>
      </c>
      <c r="P146" s="119">
        <v>48.8</v>
      </c>
      <c r="Q146" s="119">
        <v>5.17</v>
      </c>
      <c r="R146" s="120" t="s">
        <v>5655</v>
      </c>
      <c r="S146" s="120">
        <v>81.98</v>
      </c>
      <c r="T146" s="120"/>
      <c r="U146" s="120"/>
      <c r="V146" s="172">
        <v>3256.3</v>
      </c>
      <c r="W146" s="172">
        <v>516</v>
      </c>
      <c r="X146" s="172">
        <v>2740.3</v>
      </c>
      <c r="Y146" s="172"/>
      <c r="Z146" s="172"/>
      <c r="AA146" s="123"/>
      <c r="AB146" s="123"/>
      <c r="AC146" s="123"/>
      <c r="AD146" s="123"/>
      <c r="AE146" s="123"/>
      <c r="AF146" s="123"/>
      <c r="AG146" s="214"/>
      <c r="AH146" s="229" t="str">
        <f t="shared" si="37"/>
        <v>a1</v>
      </c>
      <c r="AI146" s="199"/>
      <c r="AJ146" s="199"/>
      <c r="AK146" s="199"/>
      <c r="AL146" s="199"/>
      <c r="AM146" s="199"/>
      <c r="AN146" s="173">
        <v>1</v>
      </c>
      <c r="AO146" s="173">
        <v>8</v>
      </c>
      <c r="AP146" s="173" t="s">
        <v>3186</v>
      </c>
      <c r="AQ146" s="173">
        <v>1</v>
      </c>
      <c r="AR146" s="173"/>
      <c r="AS146" s="173"/>
      <c r="AT146" s="173">
        <v>5</v>
      </c>
      <c r="AU146" s="173"/>
      <c r="AV146" s="173" t="s">
        <v>3186</v>
      </c>
      <c r="AW146" s="173" t="s">
        <v>3186</v>
      </c>
      <c r="AX146" s="173"/>
      <c r="AY146" s="173"/>
      <c r="AZ146" s="211">
        <f t="shared" si="43"/>
        <v>10</v>
      </c>
      <c r="BA146" s="211">
        <f t="shared" si="36"/>
        <v>5</v>
      </c>
      <c r="BB146" s="205">
        <f t="shared" si="38"/>
        <v>200502</v>
      </c>
      <c r="BC146" s="205">
        <f t="shared" si="39"/>
        <v>180753</v>
      </c>
      <c r="BD146" s="205">
        <f t="shared" si="40"/>
        <v>20802</v>
      </c>
      <c r="BE146" s="205">
        <f t="shared" si="41"/>
        <v>1053</v>
      </c>
      <c r="BF146" s="175">
        <v>179700</v>
      </c>
      <c r="BG146" s="175">
        <v>61179</v>
      </c>
      <c r="BH146" s="175">
        <v>26332</v>
      </c>
      <c r="BI146" s="175">
        <v>19749</v>
      </c>
      <c r="BJ146" s="175"/>
      <c r="BK146" s="175">
        <v>315</v>
      </c>
      <c r="BL146" s="175">
        <v>16831</v>
      </c>
      <c r="BM146" s="175">
        <v>46082</v>
      </c>
      <c r="BN146" s="175">
        <v>8160</v>
      </c>
      <c r="BO146" s="175">
        <v>21854</v>
      </c>
      <c r="BP146" s="200">
        <f t="shared" si="42"/>
        <v>48186</v>
      </c>
    </row>
    <row r="147" spans="1:68" s="201" customFormat="1" x14ac:dyDescent="0.15">
      <c r="A147" s="117">
        <v>1221901001</v>
      </c>
      <c r="B147" s="118" t="s">
        <v>1049</v>
      </c>
      <c r="C147" s="118" t="s">
        <v>1020</v>
      </c>
      <c r="D147" s="118" t="s">
        <v>1050</v>
      </c>
      <c r="E147" s="118" t="s">
        <v>3818</v>
      </c>
      <c r="F147" s="120">
        <v>41</v>
      </c>
      <c r="G147" s="119">
        <v>9063564</v>
      </c>
      <c r="H147" s="119"/>
      <c r="I147" s="120" t="s">
        <v>5820</v>
      </c>
      <c r="J147" s="120">
        <v>35200</v>
      </c>
      <c r="K147" s="257">
        <v>9057492</v>
      </c>
      <c r="L147" s="120">
        <v>0.70499999999999996</v>
      </c>
      <c r="M147" s="121" t="s">
        <v>5654</v>
      </c>
      <c r="N147" s="120">
        <v>1</v>
      </c>
      <c r="O147" s="119">
        <v>212</v>
      </c>
      <c r="P147" s="119">
        <v>50.1</v>
      </c>
      <c r="Q147" s="119">
        <v>5.41</v>
      </c>
      <c r="R147" s="120" t="s">
        <v>5655</v>
      </c>
      <c r="S147" s="120">
        <v>73.400000000000006</v>
      </c>
      <c r="T147" s="120"/>
      <c r="U147" s="120"/>
      <c r="V147" s="172">
        <v>3025</v>
      </c>
      <c r="W147" s="172"/>
      <c r="X147" s="172">
        <v>3025</v>
      </c>
      <c r="Y147" s="172"/>
      <c r="Z147" s="172"/>
      <c r="AA147" s="123"/>
      <c r="AB147" s="123"/>
      <c r="AC147" s="123"/>
      <c r="AD147" s="123"/>
      <c r="AE147" s="123"/>
      <c r="AF147" s="123"/>
      <c r="AG147" s="214"/>
      <c r="AH147" s="229" t="str">
        <f t="shared" si="37"/>
        <v>a1</v>
      </c>
      <c r="AI147" s="199"/>
      <c r="AJ147" s="199"/>
      <c r="AK147" s="199"/>
      <c r="AL147" s="199"/>
      <c r="AM147" s="199"/>
      <c r="AN147" s="173">
        <v>2</v>
      </c>
      <c r="AO147" s="173">
        <v>2</v>
      </c>
      <c r="AP147" s="173" t="s">
        <v>3186</v>
      </c>
      <c r="AQ147" s="173">
        <v>1</v>
      </c>
      <c r="AR147" s="173"/>
      <c r="AS147" s="173">
        <v>1</v>
      </c>
      <c r="AT147" s="173">
        <v>6</v>
      </c>
      <c r="AU147" s="173">
        <v>6</v>
      </c>
      <c r="AV147" s="173" t="s">
        <v>3186</v>
      </c>
      <c r="AW147" s="173" t="s">
        <v>3186</v>
      </c>
      <c r="AX147" s="173">
        <v>1</v>
      </c>
      <c r="AY147" s="173">
        <v>1</v>
      </c>
      <c r="AZ147" s="211">
        <f t="shared" si="43"/>
        <v>6</v>
      </c>
      <c r="BA147" s="211">
        <f t="shared" si="36"/>
        <v>14</v>
      </c>
      <c r="BB147" s="205">
        <f t="shared" si="38"/>
        <v>292113</v>
      </c>
      <c r="BC147" s="205">
        <f t="shared" si="39"/>
        <v>232629</v>
      </c>
      <c r="BD147" s="205">
        <f t="shared" si="40"/>
        <v>61324</v>
      </c>
      <c r="BE147" s="205">
        <f t="shared" si="41"/>
        <v>1840</v>
      </c>
      <c r="BF147" s="175">
        <v>230789</v>
      </c>
      <c r="BG147" s="175">
        <v>16608</v>
      </c>
      <c r="BH147" s="175">
        <v>61324</v>
      </c>
      <c r="BI147" s="175">
        <v>44766</v>
      </c>
      <c r="BJ147" s="175">
        <v>14718</v>
      </c>
      <c r="BK147" s="175"/>
      <c r="BL147" s="175">
        <v>71812</v>
      </c>
      <c r="BM147" s="175">
        <v>54981</v>
      </c>
      <c r="BN147" s="175">
        <v>5463</v>
      </c>
      <c r="BO147" s="175">
        <v>22441</v>
      </c>
      <c r="BP147" s="200">
        <f t="shared" si="42"/>
        <v>83765</v>
      </c>
    </row>
    <row r="148" spans="1:68" s="201" customFormat="1" x14ac:dyDescent="0.15">
      <c r="A148" s="117">
        <v>1310001012</v>
      </c>
      <c r="B148" s="118" t="s">
        <v>1090</v>
      </c>
      <c r="C148" s="118" t="s">
        <v>1069</v>
      </c>
      <c r="D148" s="118" t="s">
        <v>1079</v>
      </c>
      <c r="E148" s="118" t="s">
        <v>3847</v>
      </c>
      <c r="F148" s="120">
        <v>18</v>
      </c>
      <c r="G148" s="119">
        <v>8012980</v>
      </c>
      <c r="H148" s="119">
        <v>1468130</v>
      </c>
      <c r="I148" s="120" t="s">
        <v>5823</v>
      </c>
      <c r="J148" s="120">
        <v>46000</v>
      </c>
      <c r="K148" s="257">
        <v>9363750</v>
      </c>
      <c r="L148" s="120">
        <v>0.55800000000000005</v>
      </c>
      <c r="M148" s="121" t="s">
        <v>5654</v>
      </c>
      <c r="N148" s="120">
        <v>1</v>
      </c>
      <c r="O148" s="119">
        <v>120</v>
      </c>
      <c r="P148" s="119">
        <v>28.5</v>
      </c>
      <c r="Q148" s="119">
        <v>2.7</v>
      </c>
      <c r="R148" s="120" t="s">
        <v>5655</v>
      </c>
      <c r="S148" s="120">
        <v>30.2</v>
      </c>
      <c r="T148" s="120"/>
      <c r="U148" s="120"/>
      <c r="V148" s="172">
        <v>5767.5</v>
      </c>
      <c r="W148" s="172">
        <v>1154.4000000000001</v>
      </c>
      <c r="X148" s="172">
        <v>4613.1000000000004</v>
      </c>
      <c r="Y148" s="172"/>
      <c r="Z148" s="172"/>
      <c r="AA148" s="123"/>
      <c r="AB148" s="123"/>
      <c r="AC148" s="123"/>
      <c r="AD148" s="123"/>
      <c r="AE148" s="123"/>
      <c r="AF148" s="123"/>
      <c r="AG148" s="214"/>
      <c r="AH148" s="229" t="str">
        <f t="shared" si="37"/>
        <v>a1</v>
      </c>
      <c r="AI148" s="199"/>
      <c r="AJ148" s="199"/>
      <c r="AK148" s="199"/>
      <c r="AL148" s="199"/>
      <c r="AM148" s="199"/>
      <c r="AN148" s="173"/>
      <c r="AO148" s="173">
        <v>2</v>
      </c>
      <c r="AP148" s="173"/>
      <c r="AQ148" s="173">
        <v>2</v>
      </c>
      <c r="AR148" s="173"/>
      <c r="AS148" s="173" t="s">
        <v>3186</v>
      </c>
      <c r="AT148" s="173" t="s">
        <v>3186</v>
      </c>
      <c r="AU148" s="173" t="s">
        <v>3186</v>
      </c>
      <c r="AV148" s="173" t="s">
        <v>3186</v>
      </c>
      <c r="AW148" s="173" t="s">
        <v>3186</v>
      </c>
      <c r="AX148" s="173" t="s">
        <v>3186</v>
      </c>
      <c r="AY148" s="173" t="s">
        <v>3186</v>
      </c>
      <c r="AZ148" s="211">
        <f t="shared" si="43"/>
        <v>4</v>
      </c>
      <c r="BA148" s="211"/>
      <c r="BB148" s="205">
        <f t="shared" si="38"/>
        <v>441480</v>
      </c>
      <c r="BC148" s="205">
        <f t="shared" si="39"/>
        <v>441480</v>
      </c>
      <c r="BD148" s="205">
        <f t="shared" si="40"/>
        <v>0</v>
      </c>
      <c r="BE148" s="205">
        <f t="shared" si="41"/>
        <v>0</v>
      </c>
      <c r="BF148" s="175">
        <v>441480</v>
      </c>
      <c r="BG148" s="175">
        <v>92203</v>
      </c>
      <c r="BH148" s="175"/>
      <c r="BI148" s="175"/>
      <c r="BJ148" s="175"/>
      <c r="BK148" s="175"/>
      <c r="BL148" s="175">
        <v>29199</v>
      </c>
      <c r="BM148" s="175">
        <v>94459</v>
      </c>
      <c r="BN148" s="175">
        <v>7968</v>
      </c>
      <c r="BO148" s="175">
        <v>217651</v>
      </c>
      <c r="BP148" s="200">
        <f t="shared" si="42"/>
        <v>217651</v>
      </c>
    </row>
    <row r="149" spans="1:68" s="201" customFormat="1" x14ac:dyDescent="0.15">
      <c r="A149" s="117">
        <v>2700181003</v>
      </c>
      <c r="B149" s="118" t="s">
        <v>2040</v>
      </c>
      <c r="C149" s="118" t="s">
        <v>2037</v>
      </c>
      <c r="D149" s="118" t="s">
        <v>2038</v>
      </c>
      <c r="E149" s="118" t="s">
        <v>4541</v>
      </c>
      <c r="F149" s="120">
        <v>3</v>
      </c>
      <c r="G149" s="119">
        <v>9319675</v>
      </c>
      <c r="H149" s="119"/>
      <c r="I149" s="120" t="s">
        <v>5820</v>
      </c>
      <c r="J149" s="120">
        <v>38000</v>
      </c>
      <c r="K149" s="257">
        <v>9431275</v>
      </c>
      <c r="L149" s="120">
        <v>0.68</v>
      </c>
      <c r="M149" s="121" t="s">
        <v>5661</v>
      </c>
      <c r="N149" s="120">
        <v>1</v>
      </c>
      <c r="O149" s="119">
        <v>130</v>
      </c>
      <c r="P149" s="119">
        <v>30</v>
      </c>
      <c r="Q149" s="119">
        <v>3.2</v>
      </c>
      <c r="R149" s="120" t="s">
        <v>5655</v>
      </c>
      <c r="S149" s="120">
        <v>103</v>
      </c>
      <c r="T149" s="120"/>
      <c r="U149" s="120"/>
      <c r="V149" s="172">
        <v>5321</v>
      </c>
      <c r="W149" s="172"/>
      <c r="X149" s="172">
        <v>5321</v>
      </c>
      <c r="Y149" s="172"/>
      <c r="Z149" s="172"/>
      <c r="AA149" s="123"/>
      <c r="AB149" s="123"/>
      <c r="AC149" s="123"/>
      <c r="AD149" s="123"/>
      <c r="AE149" s="123"/>
      <c r="AF149" s="123"/>
      <c r="AG149" s="214"/>
      <c r="AH149" s="229" t="str">
        <f t="shared" si="37"/>
        <v>a1</v>
      </c>
      <c r="AI149" s="199"/>
      <c r="AJ149" s="199"/>
      <c r="AK149" s="199"/>
      <c r="AL149" s="199"/>
      <c r="AM149" s="199"/>
      <c r="AN149" s="173">
        <v>0.5</v>
      </c>
      <c r="AO149" s="173">
        <v>0.5</v>
      </c>
      <c r="AP149" s="173"/>
      <c r="AQ149" s="173"/>
      <c r="AR149" s="173"/>
      <c r="AS149" s="173"/>
      <c r="AT149" s="173">
        <v>5.8</v>
      </c>
      <c r="AU149" s="173">
        <v>6</v>
      </c>
      <c r="AV149" s="173"/>
      <c r="AW149" s="173"/>
      <c r="AX149" s="173"/>
      <c r="AY149" s="173"/>
      <c r="AZ149" s="211">
        <f t="shared" si="43"/>
        <v>1</v>
      </c>
      <c r="BA149" s="211">
        <f t="shared" ref="BA149:BA157" si="44">SUBTOTAL(9,AT149:AY149)</f>
        <v>11.8</v>
      </c>
      <c r="BB149" s="205">
        <f t="shared" si="38"/>
        <v>199480</v>
      </c>
      <c r="BC149" s="205">
        <f t="shared" si="39"/>
        <v>199480</v>
      </c>
      <c r="BD149" s="205">
        <f t="shared" si="40"/>
        <v>0</v>
      </c>
      <c r="BE149" s="205">
        <f t="shared" si="41"/>
        <v>0</v>
      </c>
      <c r="BF149" s="175">
        <v>199480</v>
      </c>
      <c r="BG149" s="175"/>
      <c r="BH149" s="175">
        <v>95124</v>
      </c>
      <c r="BI149" s="175"/>
      <c r="BJ149" s="175"/>
      <c r="BK149" s="175">
        <v>12</v>
      </c>
      <c r="BL149" s="175"/>
      <c r="BM149" s="175">
        <v>76787</v>
      </c>
      <c r="BN149" s="175">
        <v>5827</v>
      </c>
      <c r="BO149" s="175">
        <v>21730</v>
      </c>
      <c r="BP149" s="200">
        <f t="shared" si="42"/>
        <v>116854</v>
      </c>
    </row>
    <row r="150" spans="1:68" s="201" customFormat="1" x14ac:dyDescent="0.15">
      <c r="A150" s="117">
        <v>2310001002</v>
      </c>
      <c r="B150" s="118" t="s">
        <v>1870</v>
      </c>
      <c r="C150" s="118" t="s">
        <v>1850</v>
      </c>
      <c r="D150" s="118" t="s">
        <v>1869</v>
      </c>
      <c r="E150" s="118" t="s">
        <v>4412</v>
      </c>
      <c r="F150" s="120">
        <v>83</v>
      </c>
      <c r="G150" s="119">
        <v>9685800</v>
      </c>
      <c r="H150" s="119"/>
      <c r="I150" s="120" t="s">
        <v>5823</v>
      </c>
      <c r="J150" s="120">
        <v>38000</v>
      </c>
      <c r="K150" s="257">
        <v>9685800</v>
      </c>
      <c r="L150" s="120">
        <v>0.69799999999999995</v>
      </c>
      <c r="M150" s="121" t="s">
        <v>5673</v>
      </c>
      <c r="N150" s="120">
        <v>1</v>
      </c>
      <c r="O150" s="119">
        <v>150</v>
      </c>
      <c r="P150" s="119">
        <v>28.4</v>
      </c>
      <c r="Q150" s="119">
        <v>3.07</v>
      </c>
      <c r="R150" s="120" t="s">
        <v>5655</v>
      </c>
      <c r="S150" s="120">
        <v>49.6</v>
      </c>
      <c r="T150" s="120"/>
      <c r="U150" s="120"/>
      <c r="V150" s="172">
        <v>2067.6999999999998</v>
      </c>
      <c r="W150" s="172">
        <v>279.39999999999998</v>
      </c>
      <c r="X150" s="172">
        <v>1702.9</v>
      </c>
      <c r="Y150" s="172"/>
      <c r="Z150" s="172">
        <v>85.4</v>
      </c>
      <c r="AA150" s="123"/>
      <c r="AB150" s="123"/>
      <c r="AC150" s="123"/>
      <c r="AD150" s="123"/>
      <c r="AE150" s="123"/>
      <c r="AF150" s="123"/>
      <c r="AG150" s="214"/>
      <c r="AH150" s="229" t="str">
        <f t="shared" si="37"/>
        <v>a1</v>
      </c>
      <c r="AI150" s="199"/>
      <c r="AJ150" s="199"/>
      <c r="AK150" s="199"/>
      <c r="AL150" s="199"/>
      <c r="AM150" s="199"/>
      <c r="AN150" s="173" t="s">
        <v>3186</v>
      </c>
      <c r="AO150" s="173" t="s">
        <v>3186</v>
      </c>
      <c r="AP150" s="173" t="s">
        <v>3186</v>
      </c>
      <c r="AQ150" s="173" t="s">
        <v>3186</v>
      </c>
      <c r="AR150" s="173" t="s">
        <v>3186</v>
      </c>
      <c r="AS150" s="173" t="s">
        <v>3186</v>
      </c>
      <c r="AT150" s="173" t="s">
        <v>3186</v>
      </c>
      <c r="AU150" s="173" t="s">
        <v>3186</v>
      </c>
      <c r="AV150" s="173" t="s">
        <v>3186</v>
      </c>
      <c r="AW150" s="173" t="s">
        <v>3186</v>
      </c>
      <c r="AX150" s="173" t="s">
        <v>3186</v>
      </c>
      <c r="AY150" s="173" t="s">
        <v>3186</v>
      </c>
      <c r="AZ150" s="211">
        <f t="shared" si="43"/>
        <v>0</v>
      </c>
      <c r="BA150" s="211">
        <f t="shared" si="44"/>
        <v>0</v>
      </c>
      <c r="BB150" s="205">
        <f t="shared" si="38"/>
        <v>100962</v>
      </c>
      <c r="BC150" s="205">
        <f t="shared" si="39"/>
        <v>100962</v>
      </c>
      <c r="BD150" s="205">
        <f t="shared" si="40"/>
        <v>10</v>
      </c>
      <c r="BE150" s="205">
        <f t="shared" si="41"/>
        <v>10</v>
      </c>
      <c r="BF150" s="175">
        <v>100952</v>
      </c>
      <c r="BG150" s="175"/>
      <c r="BH150" s="175"/>
      <c r="BI150" s="175"/>
      <c r="BJ150" s="175"/>
      <c r="BK150" s="175"/>
      <c r="BL150" s="175">
        <v>20458</v>
      </c>
      <c r="BM150" s="175">
        <v>38087</v>
      </c>
      <c r="BN150" s="175">
        <v>12596</v>
      </c>
      <c r="BO150" s="175">
        <v>29821</v>
      </c>
      <c r="BP150" s="200">
        <f t="shared" si="42"/>
        <v>29821</v>
      </c>
    </row>
    <row r="151" spans="1:68" s="201" customFormat="1" x14ac:dyDescent="0.15">
      <c r="A151" s="117">
        <v>2820101002</v>
      </c>
      <c r="B151" s="118" t="s">
        <v>359</v>
      </c>
      <c r="C151" s="118" t="s">
        <v>2099</v>
      </c>
      <c r="D151" s="118" t="s">
        <v>2116</v>
      </c>
      <c r="E151" s="118" t="s">
        <v>4597</v>
      </c>
      <c r="F151" s="120">
        <v>30</v>
      </c>
      <c r="G151" s="119">
        <v>8882656</v>
      </c>
      <c r="H151" s="119">
        <v>1185971</v>
      </c>
      <c r="I151" s="120" t="s">
        <v>5821</v>
      </c>
      <c r="J151" s="120">
        <v>56000</v>
      </c>
      <c r="K151" s="257">
        <v>10068627</v>
      </c>
      <c r="L151" s="120">
        <v>0.49299999999999999</v>
      </c>
      <c r="M151" s="121" t="s">
        <v>5672</v>
      </c>
      <c r="N151" s="120">
        <v>1</v>
      </c>
      <c r="O151" s="119">
        <v>200</v>
      </c>
      <c r="P151" s="119">
        <v>54</v>
      </c>
      <c r="Q151" s="119">
        <v>3.7</v>
      </c>
      <c r="R151" s="120" t="s">
        <v>5655</v>
      </c>
      <c r="S151" s="120">
        <v>69.8</v>
      </c>
      <c r="T151" s="120"/>
      <c r="U151" s="120"/>
      <c r="V151" s="172">
        <v>9220.4</v>
      </c>
      <c r="W151" s="172">
        <v>1895.7</v>
      </c>
      <c r="X151" s="172">
        <v>6936.4</v>
      </c>
      <c r="Y151" s="172">
        <v>18.399999999999999</v>
      </c>
      <c r="Z151" s="172">
        <v>369.9</v>
      </c>
      <c r="AA151" s="123"/>
      <c r="AB151" s="123"/>
      <c r="AC151" s="123"/>
      <c r="AD151" s="123"/>
      <c r="AE151" s="123"/>
      <c r="AF151" s="123"/>
      <c r="AG151" s="214"/>
      <c r="AH151" s="229" t="str">
        <f t="shared" si="37"/>
        <v>a1</v>
      </c>
      <c r="AI151" s="199"/>
      <c r="AJ151" s="199"/>
      <c r="AK151" s="199"/>
      <c r="AL151" s="199"/>
      <c r="AM151" s="199"/>
      <c r="AN151" s="173">
        <v>5</v>
      </c>
      <c r="AO151" s="173"/>
      <c r="AP151" s="173"/>
      <c r="AQ151" s="173">
        <v>2</v>
      </c>
      <c r="AR151" s="173"/>
      <c r="AS151" s="173">
        <v>1</v>
      </c>
      <c r="AT151" s="173">
        <v>9</v>
      </c>
      <c r="AU151" s="173">
        <v>9</v>
      </c>
      <c r="AV151" s="173"/>
      <c r="AW151" s="173"/>
      <c r="AX151" s="173">
        <v>2</v>
      </c>
      <c r="AY151" s="173">
        <v>1</v>
      </c>
      <c r="AZ151" s="211">
        <f t="shared" si="43"/>
        <v>8</v>
      </c>
      <c r="BA151" s="211">
        <f t="shared" si="44"/>
        <v>21</v>
      </c>
      <c r="BB151" s="205">
        <f t="shared" si="38"/>
        <v>647829</v>
      </c>
      <c r="BC151" s="205">
        <f t="shared" si="39"/>
        <v>647829</v>
      </c>
      <c r="BD151" s="205">
        <f t="shared" si="40"/>
        <v>0</v>
      </c>
      <c r="BE151" s="205">
        <f t="shared" si="41"/>
        <v>0</v>
      </c>
      <c r="BF151" s="175">
        <v>647829</v>
      </c>
      <c r="BG151" s="175">
        <v>43506</v>
      </c>
      <c r="BH151" s="175">
        <v>122176</v>
      </c>
      <c r="BI151" s="175"/>
      <c r="BJ151" s="175"/>
      <c r="BK151" s="175">
        <v>304128</v>
      </c>
      <c r="BL151" s="175">
        <v>7810</v>
      </c>
      <c r="BM151" s="175">
        <v>125213</v>
      </c>
      <c r="BN151" s="175">
        <v>24296</v>
      </c>
      <c r="BO151" s="175">
        <v>20700</v>
      </c>
      <c r="BP151" s="200">
        <f t="shared" si="42"/>
        <v>142876</v>
      </c>
    </row>
    <row r="152" spans="1:68" s="201" customFormat="1" x14ac:dyDescent="0.15">
      <c r="A152" s="117">
        <v>121301001</v>
      </c>
      <c r="B152" s="118" t="s">
        <v>70</v>
      </c>
      <c r="C152" s="118" t="s">
        <v>11</v>
      </c>
      <c r="D152" s="118" t="s">
        <v>71</v>
      </c>
      <c r="E152" s="118" t="s">
        <v>3228</v>
      </c>
      <c r="F152" s="120">
        <v>54</v>
      </c>
      <c r="G152" s="119"/>
      <c r="H152" s="119"/>
      <c r="I152" s="120" t="s">
        <v>5821</v>
      </c>
      <c r="J152" s="120">
        <v>33600</v>
      </c>
      <c r="K152" s="257">
        <v>10623089</v>
      </c>
      <c r="L152" s="120">
        <v>0.86599999999999999</v>
      </c>
      <c r="M152" s="121" t="s">
        <v>5654</v>
      </c>
      <c r="N152" s="120">
        <v>1</v>
      </c>
      <c r="O152" s="119">
        <v>180</v>
      </c>
      <c r="P152" s="119"/>
      <c r="Q152" s="119"/>
      <c r="R152" s="120" t="s">
        <v>5655</v>
      </c>
      <c r="S152" s="120">
        <v>82.7</v>
      </c>
      <c r="T152" s="120"/>
      <c r="U152" s="120" t="s">
        <v>3186</v>
      </c>
      <c r="V152" s="172">
        <v>1749.5</v>
      </c>
      <c r="W152" s="172"/>
      <c r="X152" s="172">
        <v>1646.6</v>
      </c>
      <c r="Y152" s="172"/>
      <c r="Z152" s="172">
        <v>102.9</v>
      </c>
      <c r="AA152" s="123"/>
      <c r="AB152" s="123"/>
      <c r="AC152" s="123"/>
      <c r="AD152" s="123"/>
      <c r="AE152" s="123"/>
      <c r="AF152" s="123"/>
      <c r="AG152" s="214"/>
      <c r="AH152" s="229" t="str">
        <f t="shared" si="37"/>
        <v>a1</v>
      </c>
      <c r="AI152" s="199"/>
      <c r="AJ152" s="199"/>
      <c r="AK152" s="199"/>
      <c r="AL152" s="199"/>
      <c r="AM152" s="199"/>
      <c r="AN152" s="173">
        <v>4</v>
      </c>
      <c r="AO152" s="173" t="s">
        <v>3186</v>
      </c>
      <c r="AP152" s="173" t="s">
        <v>3186</v>
      </c>
      <c r="AQ152" s="173" t="s">
        <v>3186</v>
      </c>
      <c r="AR152" s="173" t="s">
        <v>3186</v>
      </c>
      <c r="AS152" s="173">
        <v>1</v>
      </c>
      <c r="AT152" s="173">
        <v>11</v>
      </c>
      <c r="AU152" s="173" t="s">
        <v>3186</v>
      </c>
      <c r="AV152" s="173" t="s">
        <v>3186</v>
      </c>
      <c r="AW152" s="173" t="s">
        <v>3186</v>
      </c>
      <c r="AX152" s="173" t="s">
        <v>3186</v>
      </c>
      <c r="AY152" s="173">
        <v>1</v>
      </c>
      <c r="AZ152" s="211">
        <f t="shared" si="43"/>
        <v>5</v>
      </c>
      <c r="BA152" s="211">
        <f t="shared" si="44"/>
        <v>12</v>
      </c>
      <c r="BB152" s="205">
        <f t="shared" si="38"/>
        <v>265975</v>
      </c>
      <c r="BC152" s="205">
        <f t="shared" si="39"/>
        <v>195405</v>
      </c>
      <c r="BD152" s="205">
        <f t="shared" si="40"/>
        <v>80445</v>
      </c>
      <c r="BE152" s="205">
        <f t="shared" si="41"/>
        <v>9875</v>
      </c>
      <c r="BF152" s="175">
        <v>185530</v>
      </c>
      <c r="BG152" s="175">
        <v>19793</v>
      </c>
      <c r="BH152" s="175">
        <v>80445</v>
      </c>
      <c r="BI152" s="175">
        <v>70570</v>
      </c>
      <c r="BJ152" s="175"/>
      <c r="BK152" s="175">
        <v>784</v>
      </c>
      <c r="BL152" s="175">
        <v>16897</v>
      </c>
      <c r="BM152" s="175">
        <v>47735</v>
      </c>
      <c r="BN152" s="175">
        <v>11409</v>
      </c>
      <c r="BO152" s="175">
        <v>18342</v>
      </c>
      <c r="BP152" s="200">
        <f t="shared" si="42"/>
        <v>98787</v>
      </c>
    </row>
    <row r="153" spans="1:68" s="201" customFormat="1" x14ac:dyDescent="0.15">
      <c r="A153" s="117">
        <v>1820101001</v>
      </c>
      <c r="B153" s="118" t="s">
        <v>1404</v>
      </c>
      <c r="C153" s="118" t="s">
        <v>1400</v>
      </c>
      <c r="D153" s="118" t="s">
        <v>1405</v>
      </c>
      <c r="E153" s="118" t="s">
        <v>4081</v>
      </c>
      <c r="F153" s="120">
        <v>54</v>
      </c>
      <c r="G153" s="119">
        <v>7857750</v>
      </c>
      <c r="H153" s="119">
        <v>3284942</v>
      </c>
      <c r="I153" s="120" t="s">
        <v>5822</v>
      </c>
      <c r="J153" s="120">
        <v>23800</v>
      </c>
      <c r="K153" s="257">
        <v>11142692</v>
      </c>
      <c r="L153" s="120">
        <v>1.2829999999999999</v>
      </c>
      <c r="M153" s="121" t="s">
        <v>5654</v>
      </c>
      <c r="N153" s="120">
        <v>1</v>
      </c>
      <c r="O153" s="119">
        <v>53</v>
      </c>
      <c r="P153" s="119">
        <v>17</v>
      </c>
      <c r="Q153" s="119">
        <v>1.8</v>
      </c>
      <c r="R153" s="120" t="s">
        <v>5655</v>
      </c>
      <c r="S153" s="120">
        <v>68.2</v>
      </c>
      <c r="T153" s="120"/>
      <c r="U153" s="120"/>
      <c r="V153" s="172">
        <v>1166.3</v>
      </c>
      <c r="W153" s="172"/>
      <c r="X153" s="172">
        <v>860.8</v>
      </c>
      <c r="Y153" s="172"/>
      <c r="Z153" s="172">
        <v>305.5</v>
      </c>
      <c r="AA153" s="123"/>
      <c r="AB153" s="123"/>
      <c r="AC153" s="123"/>
      <c r="AD153" s="123"/>
      <c r="AE153" s="123"/>
      <c r="AF153" s="123"/>
      <c r="AG153" s="214"/>
      <c r="AH153" s="229" t="str">
        <f t="shared" si="37"/>
        <v>a1</v>
      </c>
      <c r="AI153" s="199" t="s">
        <v>5401</v>
      </c>
      <c r="AJ153" s="199"/>
      <c r="AK153" s="199"/>
      <c r="AL153" s="199"/>
      <c r="AM153" s="199" t="s">
        <v>5401</v>
      </c>
      <c r="AN153" s="173"/>
      <c r="AO153" s="173"/>
      <c r="AP153" s="173"/>
      <c r="AQ153" s="173"/>
      <c r="AR153" s="173"/>
      <c r="AS153" s="173">
        <v>1</v>
      </c>
      <c r="AT153" s="173">
        <v>2</v>
      </c>
      <c r="AU153" s="173">
        <v>2</v>
      </c>
      <c r="AV153" s="173" t="s">
        <v>3186</v>
      </c>
      <c r="AW153" s="173" t="s">
        <v>3186</v>
      </c>
      <c r="AX153" s="173">
        <v>0.5</v>
      </c>
      <c r="AY153" s="173">
        <v>0.5</v>
      </c>
      <c r="AZ153" s="211">
        <f t="shared" si="43"/>
        <v>1</v>
      </c>
      <c r="BA153" s="211">
        <f t="shared" si="44"/>
        <v>5</v>
      </c>
      <c r="BB153" s="205">
        <f t="shared" si="38"/>
        <v>93615</v>
      </c>
      <c r="BC153" s="205">
        <f t="shared" si="39"/>
        <v>93615</v>
      </c>
      <c r="BD153" s="205">
        <f t="shared" si="40"/>
        <v>0</v>
      </c>
      <c r="BE153" s="205">
        <f t="shared" si="41"/>
        <v>0</v>
      </c>
      <c r="BF153" s="175">
        <v>93615</v>
      </c>
      <c r="BG153" s="175"/>
      <c r="BH153" s="175">
        <v>83230</v>
      </c>
      <c r="BI153" s="175"/>
      <c r="BJ153" s="175"/>
      <c r="BK153" s="175">
        <v>517</v>
      </c>
      <c r="BL153" s="175">
        <v>9868</v>
      </c>
      <c r="BM153" s="175"/>
      <c r="BN153" s="175"/>
      <c r="BO153" s="175"/>
      <c r="BP153" s="200">
        <f t="shared" si="42"/>
        <v>83230</v>
      </c>
    </row>
    <row r="154" spans="1:68" s="201" customFormat="1" x14ac:dyDescent="0.15">
      <c r="A154" s="117">
        <v>1420101001</v>
      </c>
      <c r="B154" s="118" t="s">
        <v>1133</v>
      </c>
      <c r="C154" s="118" t="s">
        <v>1107</v>
      </c>
      <c r="D154" s="118" t="s">
        <v>1134</v>
      </c>
      <c r="E154" s="118" t="s">
        <v>3879</v>
      </c>
      <c r="F154" s="120">
        <v>47</v>
      </c>
      <c r="G154" s="119">
        <v>11258400</v>
      </c>
      <c r="H154" s="119">
        <v>2779755</v>
      </c>
      <c r="I154" s="120" t="s">
        <v>5821</v>
      </c>
      <c r="J154" s="120">
        <v>35200</v>
      </c>
      <c r="K154" s="257">
        <v>11255926</v>
      </c>
      <c r="L154" s="120">
        <v>0.876</v>
      </c>
      <c r="M154" s="121" t="s">
        <v>5654</v>
      </c>
      <c r="N154" s="120">
        <v>1</v>
      </c>
      <c r="O154" s="119">
        <v>198</v>
      </c>
      <c r="P154" s="119">
        <v>36</v>
      </c>
      <c r="Q154" s="119">
        <v>3.3</v>
      </c>
      <c r="R154" s="120" t="s">
        <v>5655</v>
      </c>
      <c r="S154" s="120">
        <v>101.2</v>
      </c>
      <c r="T154" s="120"/>
      <c r="U154" s="120"/>
      <c r="V154" s="172">
        <v>2886.7</v>
      </c>
      <c r="W154" s="172">
        <v>812.5</v>
      </c>
      <c r="X154" s="172">
        <v>1959</v>
      </c>
      <c r="Y154" s="172"/>
      <c r="Z154" s="172">
        <v>115.2</v>
      </c>
      <c r="AA154" s="123"/>
      <c r="AB154" s="123"/>
      <c r="AC154" s="123"/>
      <c r="AD154" s="123"/>
      <c r="AE154" s="123"/>
      <c r="AF154" s="123"/>
      <c r="AG154" s="214"/>
      <c r="AH154" s="229" t="str">
        <f t="shared" si="37"/>
        <v>a1</v>
      </c>
      <c r="AI154" s="199"/>
      <c r="AJ154" s="199"/>
      <c r="AK154" s="199"/>
      <c r="AL154" s="199"/>
      <c r="AM154" s="199"/>
      <c r="AN154" s="173"/>
      <c r="AO154" s="173"/>
      <c r="AP154" s="173"/>
      <c r="AQ154" s="173">
        <v>1</v>
      </c>
      <c r="AR154" s="173"/>
      <c r="AS154" s="173"/>
      <c r="AT154" s="173">
        <v>3.2</v>
      </c>
      <c r="AU154" s="173">
        <v>3.2</v>
      </c>
      <c r="AV154" s="173"/>
      <c r="AW154" s="173"/>
      <c r="AX154" s="173">
        <v>0.5</v>
      </c>
      <c r="AY154" s="173"/>
      <c r="AZ154" s="211">
        <f t="shared" si="43"/>
        <v>1</v>
      </c>
      <c r="BA154" s="211">
        <f t="shared" si="44"/>
        <v>6.9</v>
      </c>
      <c r="BB154" s="205">
        <f t="shared" si="38"/>
        <v>243152</v>
      </c>
      <c r="BC154" s="205">
        <f t="shared" si="39"/>
        <v>243152</v>
      </c>
      <c r="BD154" s="205">
        <f t="shared" si="40"/>
        <v>-1</v>
      </c>
      <c r="BE154" s="205">
        <f t="shared" si="41"/>
        <v>-1</v>
      </c>
      <c r="BF154" s="175">
        <v>243153</v>
      </c>
      <c r="BG154" s="175">
        <v>8330</v>
      </c>
      <c r="BH154" s="175">
        <v>117541</v>
      </c>
      <c r="BI154" s="175"/>
      <c r="BJ154" s="175"/>
      <c r="BK154" s="175"/>
      <c r="BL154" s="175">
        <v>6467</v>
      </c>
      <c r="BM154" s="175">
        <v>49651</v>
      </c>
      <c r="BN154" s="175">
        <v>11594</v>
      </c>
      <c r="BO154" s="175">
        <v>49569</v>
      </c>
      <c r="BP154" s="200">
        <f t="shared" si="42"/>
        <v>167110</v>
      </c>
    </row>
    <row r="155" spans="1:68" s="201" customFormat="1" x14ac:dyDescent="0.15">
      <c r="A155" s="117">
        <v>1420611001</v>
      </c>
      <c r="B155" s="118" t="s">
        <v>1144</v>
      </c>
      <c r="C155" s="118" t="s">
        <v>1107</v>
      </c>
      <c r="D155" s="118" t="s">
        <v>1145</v>
      </c>
      <c r="E155" s="118" t="s">
        <v>3887</v>
      </c>
      <c r="F155" s="120">
        <v>47</v>
      </c>
      <c r="G155" s="119">
        <v>12002078</v>
      </c>
      <c r="H155" s="119"/>
      <c r="I155" s="120" t="s">
        <v>5820</v>
      </c>
      <c r="J155" s="120">
        <v>67200</v>
      </c>
      <c r="K155" s="257">
        <v>12002078</v>
      </c>
      <c r="L155" s="120">
        <v>0.48899999999999999</v>
      </c>
      <c r="M155" s="121" t="s">
        <v>5681</v>
      </c>
      <c r="N155" s="120">
        <v>1</v>
      </c>
      <c r="O155" s="119">
        <v>182</v>
      </c>
      <c r="P155" s="119"/>
      <c r="Q155" s="119"/>
      <c r="R155" s="120" t="s">
        <v>5655</v>
      </c>
      <c r="S155" s="120">
        <v>103.5</v>
      </c>
      <c r="T155" s="120"/>
      <c r="U155" s="120"/>
      <c r="V155" s="172">
        <v>4892.3999999999996</v>
      </c>
      <c r="W155" s="172">
        <v>538.20000000000005</v>
      </c>
      <c r="X155" s="172">
        <v>4158.5</v>
      </c>
      <c r="Y155" s="172"/>
      <c r="Z155" s="172">
        <v>195.7</v>
      </c>
      <c r="AA155" s="123"/>
      <c r="AB155" s="123"/>
      <c r="AC155" s="123"/>
      <c r="AD155" s="123"/>
      <c r="AE155" s="123"/>
      <c r="AF155" s="123"/>
      <c r="AG155" s="214"/>
      <c r="AH155" s="229" t="str">
        <f t="shared" si="37"/>
        <v>a1</v>
      </c>
      <c r="AI155" s="199"/>
      <c r="AJ155" s="199"/>
      <c r="AK155" s="199"/>
      <c r="AL155" s="199"/>
      <c r="AM155" s="199"/>
      <c r="AN155" s="173">
        <v>3</v>
      </c>
      <c r="AO155" s="173">
        <v>3</v>
      </c>
      <c r="AP155" s="173"/>
      <c r="AQ155" s="173">
        <v>1</v>
      </c>
      <c r="AR155" s="173">
        <v>1</v>
      </c>
      <c r="AS155" s="173">
        <v>2</v>
      </c>
      <c r="AT155" s="173">
        <v>8</v>
      </c>
      <c r="AU155" s="173">
        <v>7</v>
      </c>
      <c r="AV155" s="173"/>
      <c r="AW155" s="173"/>
      <c r="AX155" s="173">
        <v>1</v>
      </c>
      <c r="AY155" s="173">
        <v>2</v>
      </c>
      <c r="AZ155" s="211">
        <f t="shared" si="43"/>
        <v>10</v>
      </c>
      <c r="BA155" s="211">
        <f t="shared" si="44"/>
        <v>18</v>
      </c>
      <c r="BB155" s="205">
        <f t="shared" si="38"/>
        <v>528205</v>
      </c>
      <c r="BC155" s="205">
        <f t="shared" si="39"/>
        <v>528205</v>
      </c>
      <c r="BD155" s="205">
        <f t="shared" si="40"/>
        <v>1</v>
      </c>
      <c r="BE155" s="205">
        <f t="shared" si="41"/>
        <v>1</v>
      </c>
      <c r="BF155" s="175">
        <v>528204</v>
      </c>
      <c r="BG155" s="175">
        <v>45045</v>
      </c>
      <c r="BH155" s="175">
        <v>120189</v>
      </c>
      <c r="BI155" s="175"/>
      <c r="BJ155" s="175"/>
      <c r="BK155" s="175">
        <v>186963</v>
      </c>
      <c r="BL155" s="175">
        <v>60223</v>
      </c>
      <c r="BM155" s="175">
        <v>76150</v>
      </c>
      <c r="BN155" s="175">
        <v>9792</v>
      </c>
      <c r="BO155" s="175">
        <v>29843</v>
      </c>
      <c r="BP155" s="200">
        <f t="shared" si="42"/>
        <v>150032</v>
      </c>
    </row>
    <row r="156" spans="1:68" s="201" customFormat="1" x14ac:dyDescent="0.15">
      <c r="A156" s="117">
        <v>1410001011</v>
      </c>
      <c r="B156" s="118" t="s">
        <v>1124</v>
      </c>
      <c r="C156" s="118" t="s">
        <v>1107</v>
      </c>
      <c r="D156" s="118" t="s">
        <v>1114</v>
      </c>
      <c r="E156" s="118" t="s">
        <v>3871</v>
      </c>
      <c r="F156" s="120">
        <v>29</v>
      </c>
      <c r="G156" s="119">
        <v>14316000</v>
      </c>
      <c r="H156" s="119"/>
      <c r="I156" s="120" t="s">
        <v>5821</v>
      </c>
      <c r="J156" s="120">
        <v>85400</v>
      </c>
      <c r="K156" s="257">
        <v>14316000</v>
      </c>
      <c r="L156" s="120">
        <v>0.45900000000000002</v>
      </c>
      <c r="M156" s="121" t="s">
        <v>5654</v>
      </c>
      <c r="N156" s="120">
        <v>1</v>
      </c>
      <c r="O156" s="119">
        <v>250</v>
      </c>
      <c r="P156" s="119">
        <v>32</v>
      </c>
      <c r="Q156" s="119">
        <v>4.3</v>
      </c>
      <c r="R156" s="120"/>
      <c r="S156" s="120"/>
      <c r="T156" s="120"/>
      <c r="U156" s="120"/>
      <c r="V156" s="172">
        <v>20669.598000000002</v>
      </c>
      <c r="W156" s="172">
        <v>3465.48</v>
      </c>
      <c r="X156" s="172">
        <v>17102.417000000001</v>
      </c>
      <c r="Y156" s="172">
        <v>101.70099999999999</v>
      </c>
      <c r="Z156" s="172"/>
      <c r="AA156" s="123"/>
      <c r="AB156" s="123"/>
      <c r="AC156" s="123"/>
      <c r="AD156" s="123"/>
      <c r="AE156" s="123"/>
      <c r="AF156" s="123"/>
      <c r="AG156" s="214"/>
      <c r="AH156" s="229" t="str">
        <f t="shared" si="37"/>
        <v>a1</v>
      </c>
      <c r="AI156" s="199"/>
      <c r="AJ156" s="199"/>
      <c r="AK156" s="199"/>
      <c r="AL156" s="199"/>
      <c r="AM156" s="199"/>
      <c r="AN156" s="173"/>
      <c r="AO156" s="173">
        <v>8</v>
      </c>
      <c r="AP156" s="173"/>
      <c r="AQ156" s="173">
        <v>3</v>
      </c>
      <c r="AR156" s="173"/>
      <c r="AS156" s="173"/>
      <c r="AT156" s="173"/>
      <c r="AU156" s="173">
        <v>6</v>
      </c>
      <c r="AV156" s="173"/>
      <c r="AW156" s="173"/>
      <c r="AX156" s="173"/>
      <c r="AY156" s="173"/>
      <c r="AZ156" s="211">
        <f t="shared" si="43"/>
        <v>11</v>
      </c>
      <c r="BA156" s="211">
        <f t="shared" si="44"/>
        <v>6</v>
      </c>
      <c r="BB156" s="205">
        <f t="shared" si="38"/>
        <v>227193</v>
      </c>
      <c r="BC156" s="205">
        <f t="shared" si="39"/>
        <v>227193</v>
      </c>
      <c r="BD156" s="205">
        <f t="shared" si="40"/>
        <v>0</v>
      </c>
      <c r="BE156" s="205">
        <f t="shared" si="41"/>
        <v>0</v>
      </c>
      <c r="BF156" s="175">
        <v>227193</v>
      </c>
      <c r="BG156" s="175"/>
      <c r="BH156" s="175">
        <v>16405</v>
      </c>
      <c r="BI156" s="175"/>
      <c r="BJ156" s="175"/>
      <c r="BK156" s="175">
        <v>1308</v>
      </c>
      <c r="BL156" s="175">
        <v>44782</v>
      </c>
      <c r="BM156" s="175">
        <v>121660</v>
      </c>
      <c r="BN156" s="175">
        <v>11971</v>
      </c>
      <c r="BO156" s="175">
        <v>31067</v>
      </c>
      <c r="BP156" s="200">
        <f t="shared" si="42"/>
        <v>47472</v>
      </c>
    </row>
    <row r="157" spans="1:68" s="201" customFormat="1" x14ac:dyDescent="0.15">
      <c r="A157" s="117">
        <v>2720901001</v>
      </c>
      <c r="B157" s="118" t="s">
        <v>2088</v>
      </c>
      <c r="C157" s="118" t="s">
        <v>2037</v>
      </c>
      <c r="D157" s="118" t="s">
        <v>2089</v>
      </c>
      <c r="E157" s="118" t="s">
        <v>4577</v>
      </c>
      <c r="F157" s="120">
        <v>47</v>
      </c>
      <c r="G157" s="119"/>
      <c r="H157" s="119"/>
      <c r="I157" s="120" t="s">
        <v>5822</v>
      </c>
      <c r="J157" s="120">
        <v>65000</v>
      </c>
      <c r="K157" s="257">
        <v>14410481</v>
      </c>
      <c r="L157" s="120">
        <v>0.60699999999999998</v>
      </c>
      <c r="M157" s="121" t="s">
        <v>5654</v>
      </c>
      <c r="N157" s="120">
        <v>1</v>
      </c>
      <c r="O157" s="119">
        <v>62.6</v>
      </c>
      <c r="P157" s="119"/>
      <c r="Q157" s="119"/>
      <c r="R157" s="120" t="s">
        <v>5655</v>
      </c>
      <c r="S157" s="120">
        <v>130.9</v>
      </c>
      <c r="T157" s="120"/>
      <c r="U157" s="120"/>
      <c r="V157" s="172">
        <v>3463.3</v>
      </c>
      <c r="W157" s="172"/>
      <c r="X157" s="172">
        <v>3463.3</v>
      </c>
      <c r="Y157" s="172"/>
      <c r="Z157" s="172"/>
      <c r="AA157" s="123"/>
      <c r="AB157" s="123"/>
      <c r="AC157" s="123"/>
      <c r="AD157" s="123"/>
      <c r="AE157" s="123"/>
      <c r="AF157" s="123"/>
      <c r="AG157" s="214"/>
      <c r="AH157" s="229" t="str">
        <f t="shared" si="37"/>
        <v>a1</v>
      </c>
      <c r="AI157" s="199"/>
      <c r="AJ157" s="199"/>
      <c r="AK157" s="199"/>
      <c r="AL157" s="199"/>
      <c r="AM157" s="199"/>
      <c r="AN157" s="173">
        <v>2</v>
      </c>
      <c r="AO157" s="173">
        <v>19</v>
      </c>
      <c r="AP157" s="173" t="s">
        <v>3186</v>
      </c>
      <c r="AQ157" s="173">
        <v>4</v>
      </c>
      <c r="AR157" s="173" t="s">
        <v>3186</v>
      </c>
      <c r="AS157" s="173" t="s">
        <v>3186</v>
      </c>
      <c r="AT157" s="173">
        <v>9</v>
      </c>
      <c r="AU157" s="173" t="s">
        <v>3186</v>
      </c>
      <c r="AV157" s="173" t="s">
        <v>3186</v>
      </c>
      <c r="AW157" s="173" t="s">
        <v>3186</v>
      </c>
      <c r="AX157" s="173" t="s">
        <v>3186</v>
      </c>
      <c r="AY157" s="173" t="s">
        <v>3186</v>
      </c>
      <c r="AZ157" s="211">
        <f t="shared" si="43"/>
        <v>25</v>
      </c>
      <c r="BA157" s="211">
        <f t="shared" si="44"/>
        <v>9</v>
      </c>
      <c r="BB157" s="205">
        <f t="shared" si="38"/>
        <v>380481</v>
      </c>
      <c r="BC157" s="205">
        <f t="shared" si="39"/>
        <v>380481</v>
      </c>
      <c r="BD157" s="205">
        <f t="shared" si="40"/>
        <v>0</v>
      </c>
      <c r="BE157" s="205">
        <f t="shared" si="41"/>
        <v>0</v>
      </c>
      <c r="BF157" s="175">
        <v>380481</v>
      </c>
      <c r="BG157" s="175">
        <v>191520</v>
      </c>
      <c r="BH157" s="175">
        <v>20790</v>
      </c>
      <c r="BI157" s="175"/>
      <c r="BJ157" s="175"/>
      <c r="BK157" s="175">
        <v>76099</v>
      </c>
      <c r="BL157" s="175">
        <v>14300</v>
      </c>
      <c r="BM157" s="175">
        <v>46558</v>
      </c>
      <c r="BN157" s="175">
        <v>7659</v>
      </c>
      <c r="BO157" s="175">
        <v>23555</v>
      </c>
      <c r="BP157" s="200">
        <f t="shared" si="42"/>
        <v>44345</v>
      </c>
    </row>
    <row r="158" spans="1:68" s="201" customFormat="1" x14ac:dyDescent="0.15">
      <c r="A158" s="117">
        <v>2310001004</v>
      </c>
      <c r="B158" s="118" t="s">
        <v>1872</v>
      </c>
      <c r="C158" s="118" t="s">
        <v>1850</v>
      </c>
      <c r="D158" s="118" t="s">
        <v>1869</v>
      </c>
      <c r="E158" s="118" t="s">
        <v>4414</v>
      </c>
      <c r="F158" s="120">
        <v>79</v>
      </c>
      <c r="G158" s="119">
        <v>16911200</v>
      </c>
      <c r="H158" s="119">
        <v>2574400</v>
      </c>
      <c r="I158" s="120" t="s">
        <v>5823</v>
      </c>
      <c r="J158" s="120">
        <v>80000</v>
      </c>
      <c r="K158" s="257">
        <v>16911200</v>
      </c>
      <c r="L158" s="120">
        <v>0.57899999999999996</v>
      </c>
      <c r="M158" s="121" t="s">
        <v>5654</v>
      </c>
      <c r="N158" s="120">
        <v>1</v>
      </c>
      <c r="O158" s="119">
        <v>110</v>
      </c>
      <c r="P158" s="119">
        <v>23.9</v>
      </c>
      <c r="Q158" s="119">
        <v>2.62</v>
      </c>
      <c r="R158" s="120" t="s">
        <v>5655</v>
      </c>
      <c r="S158" s="120">
        <v>82.8</v>
      </c>
      <c r="T158" s="120"/>
      <c r="U158" s="120"/>
      <c r="V158" s="172">
        <v>4219.1000000000004</v>
      </c>
      <c r="W158" s="172">
        <v>1188.4000000000001</v>
      </c>
      <c r="X158" s="172">
        <v>1761.1</v>
      </c>
      <c r="Y158" s="172"/>
      <c r="Z158" s="172">
        <v>1269.5999999999999</v>
      </c>
      <c r="AA158" s="123"/>
      <c r="AB158" s="123"/>
      <c r="AC158" s="123"/>
      <c r="AD158" s="123"/>
      <c r="AE158" s="123"/>
      <c r="AF158" s="123"/>
      <c r="AG158" s="214"/>
      <c r="AH158" s="229" t="str">
        <f t="shared" si="37"/>
        <v>a1</v>
      </c>
      <c r="AI158" s="199"/>
      <c r="AJ158" s="199"/>
      <c r="AK158" s="199"/>
      <c r="AL158" s="199"/>
      <c r="AM158" s="199"/>
      <c r="AN158" s="173">
        <v>1</v>
      </c>
      <c r="AO158" s="173">
        <v>29</v>
      </c>
      <c r="AP158" s="173" t="s">
        <v>3186</v>
      </c>
      <c r="AQ158" s="173">
        <v>1</v>
      </c>
      <c r="AR158" s="173" t="s">
        <v>3186</v>
      </c>
      <c r="AS158" s="173" t="s">
        <v>3186</v>
      </c>
      <c r="AT158" s="173" t="s">
        <v>3186</v>
      </c>
      <c r="AU158" s="173" t="s">
        <v>3186</v>
      </c>
      <c r="AV158" s="173" t="s">
        <v>3186</v>
      </c>
      <c r="AW158" s="173" t="s">
        <v>3186</v>
      </c>
      <c r="AX158" s="173" t="s">
        <v>3186</v>
      </c>
      <c r="AY158" s="173" t="s">
        <v>3186</v>
      </c>
      <c r="AZ158" s="211">
        <f t="shared" si="43"/>
        <v>31</v>
      </c>
      <c r="BA158" s="211"/>
      <c r="BB158" s="205">
        <f t="shared" si="38"/>
        <v>346966</v>
      </c>
      <c r="BC158" s="205">
        <f t="shared" si="39"/>
        <v>346966</v>
      </c>
      <c r="BD158" s="205">
        <f t="shared" si="40"/>
        <v>0</v>
      </c>
      <c r="BE158" s="205">
        <f t="shared" si="41"/>
        <v>0</v>
      </c>
      <c r="BF158" s="175">
        <v>346966</v>
      </c>
      <c r="BG158" s="175">
        <v>172012</v>
      </c>
      <c r="BH158" s="175"/>
      <c r="BI158" s="175"/>
      <c r="BJ158" s="175"/>
      <c r="BK158" s="175"/>
      <c r="BL158" s="175">
        <v>55635</v>
      </c>
      <c r="BM158" s="175">
        <v>76553</v>
      </c>
      <c r="BN158" s="175">
        <v>9572</v>
      </c>
      <c r="BO158" s="175">
        <v>33194</v>
      </c>
      <c r="BP158" s="200">
        <f t="shared" si="42"/>
        <v>33194</v>
      </c>
    </row>
    <row r="159" spans="1:68" s="201" customFormat="1" x14ac:dyDescent="0.15">
      <c r="A159" s="117">
        <v>2820601001</v>
      </c>
      <c r="B159" s="118" t="s">
        <v>2133</v>
      </c>
      <c r="C159" s="118" t="s">
        <v>2099</v>
      </c>
      <c r="D159" s="118" t="s">
        <v>2134</v>
      </c>
      <c r="E159" s="118" t="s">
        <v>4613</v>
      </c>
      <c r="F159" s="120">
        <v>39</v>
      </c>
      <c r="G159" s="119">
        <v>18177820</v>
      </c>
      <c r="H159" s="119">
        <v>576083</v>
      </c>
      <c r="I159" s="120" t="s">
        <v>5821</v>
      </c>
      <c r="J159" s="120">
        <v>54300</v>
      </c>
      <c r="K159" s="257">
        <v>18177820</v>
      </c>
      <c r="L159" s="120">
        <v>0.91700000000000004</v>
      </c>
      <c r="M159" s="121" t="s">
        <v>5654</v>
      </c>
      <c r="N159" s="120">
        <v>1</v>
      </c>
      <c r="O159" s="119">
        <v>73</v>
      </c>
      <c r="P159" s="119">
        <v>18.399999999999999</v>
      </c>
      <c r="Q159" s="119">
        <v>2.84</v>
      </c>
      <c r="R159" s="120" t="s">
        <v>5655</v>
      </c>
      <c r="S159" s="120">
        <v>148.19999999999999</v>
      </c>
      <c r="T159" s="120"/>
      <c r="U159" s="120"/>
      <c r="V159" s="172">
        <v>5986.3</v>
      </c>
      <c r="W159" s="172">
        <v>1731</v>
      </c>
      <c r="X159" s="172">
        <v>4255.3</v>
      </c>
      <c r="Y159" s="172"/>
      <c r="Z159" s="172"/>
      <c r="AA159" s="123"/>
      <c r="AB159" s="123"/>
      <c r="AC159" s="123"/>
      <c r="AD159" s="123"/>
      <c r="AE159" s="123"/>
      <c r="AF159" s="123"/>
      <c r="AG159" s="214"/>
      <c r="AH159" s="229" t="str">
        <f t="shared" si="37"/>
        <v>a1</v>
      </c>
      <c r="AI159" s="199"/>
      <c r="AJ159" s="199"/>
      <c r="AK159" s="199"/>
      <c r="AL159" s="199"/>
      <c r="AM159" s="199"/>
      <c r="AN159" s="173">
        <v>1</v>
      </c>
      <c r="AO159" s="173">
        <v>5</v>
      </c>
      <c r="AP159" s="173"/>
      <c r="AQ159" s="173">
        <v>2</v>
      </c>
      <c r="AR159" s="173">
        <v>9</v>
      </c>
      <c r="AS159" s="173"/>
      <c r="AT159" s="173">
        <v>3</v>
      </c>
      <c r="AU159" s="173">
        <v>3</v>
      </c>
      <c r="AV159" s="173">
        <v>2</v>
      </c>
      <c r="AW159" s="173">
        <v>1</v>
      </c>
      <c r="AX159" s="173"/>
      <c r="AY159" s="173">
        <v>2</v>
      </c>
      <c r="AZ159" s="211">
        <f t="shared" si="43"/>
        <v>17</v>
      </c>
      <c r="BA159" s="211">
        <f>SUBTOTAL(9,AT159:AY159)</f>
        <v>11</v>
      </c>
      <c r="BB159" s="205">
        <f t="shared" si="38"/>
        <v>506162</v>
      </c>
      <c r="BC159" s="205">
        <f t="shared" si="39"/>
        <v>506162</v>
      </c>
      <c r="BD159" s="205">
        <f t="shared" si="40"/>
        <v>0</v>
      </c>
      <c r="BE159" s="205">
        <f t="shared" si="41"/>
        <v>0</v>
      </c>
      <c r="BF159" s="175">
        <v>506162</v>
      </c>
      <c r="BG159" s="175">
        <v>114919</v>
      </c>
      <c r="BH159" s="175">
        <v>47343</v>
      </c>
      <c r="BI159" s="175"/>
      <c r="BJ159" s="175"/>
      <c r="BK159" s="175">
        <v>117540</v>
      </c>
      <c r="BL159" s="175">
        <v>57761</v>
      </c>
      <c r="BM159" s="175">
        <v>74289</v>
      </c>
      <c r="BN159" s="175">
        <v>12961</v>
      </c>
      <c r="BO159" s="175">
        <v>81349</v>
      </c>
      <c r="BP159" s="200">
        <f t="shared" si="42"/>
        <v>128692</v>
      </c>
    </row>
    <row r="160" spans="1:68" s="201" customFormat="1" x14ac:dyDescent="0.15">
      <c r="A160" s="117">
        <v>122401001</v>
      </c>
      <c r="B160" s="118" t="s">
        <v>90</v>
      </c>
      <c r="C160" s="118" t="s">
        <v>11</v>
      </c>
      <c r="D160" s="118" t="s">
        <v>91</v>
      </c>
      <c r="E160" s="118" t="s">
        <v>3240</v>
      </c>
      <c r="F160" s="120">
        <v>37</v>
      </c>
      <c r="G160" s="119">
        <v>16739485</v>
      </c>
      <c r="H160" s="119">
        <v>2002401</v>
      </c>
      <c r="I160" s="120" t="s">
        <v>5821</v>
      </c>
      <c r="J160" s="120">
        <v>64200</v>
      </c>
      <c r="K160" s="257">
        <v>18741886</v>
      </c>
      <c r="L160" s="120">
        <v>0.8</v>
      </c>
      <c r="M160" s="121" t="s">
        <v>5654</v>
      </c>
      <c r="N160" s="120">
        <v>1</v>
      </c>
      <c r="O160" s="119">
        <v>121.1</v>
      </c>
      <c r="P160" s="119">
        <v>23.3</v>
      </c>
      <c r="Q160" s="119">
        <v>2.56</v>
      </c>
      <c r="R160" s="120" t="s">
        <v>5655</v>
      </c>
      <c r="S160" s="120">
        <v>106.4</v>
      </c>
      <c r="T160" s="120"/>
      <c r="U160" s="120" t="s">
        <v>3186</v>
      </c>
      <c r="V160" s="172">
        <v>5320.8</v>
      </c>
      <c r="W160" s="172"/>
      <c r="X160" s="172"/>
      <c r="Y160" s="172"/>
      <c r="Z160" s="172">
        <v>5320.8</v>
      </c>
      <c r="AA160" s="123"/>
      <c r="AB160" s="123"/>
      <c r="AC160" s="123"/>
      <c r="AD160" s="123"/>
      <c r="AE160" s="123"/>
      <c r="AF160" s="123"/>
      <c r="AG160" s="214"/>
      <c r="AH160" s="229" t="str">
        <f t="shared" si="37"/>
        <v>a1</v>
      </c>
      <c r="AI160" s="199" t="s">
        <v>5401</v>
      </c>
      <c r="AJ160" s="199"/>
      <c r="AK160" s="199" t="s">
        <v>5401</v>
      </c>
      <c r="AL160" s="199" t="s">
        <v>5401</v>
      </c>
      <c r="AM160" s="199"/>
      <c r="AN160" s="173"/>
      <c r="AO160" s="173"/>
      <c r="AP160" s="173"/>
      <c r="AQ160" s="173"/>
      <c r="AR160" s="173"/>
      <c r="AS160" s="173">
        <v>3</v>
      </c>
      <c r="AT160" s="173">
        <v>8</v>
      </c>
      <c r="AU160" s="173">
        <v>3</v>
      </c>
      <c r="AV160" s="173"/>
      <c r="AW160" s="173"/>
      <c r="AX160" s="173">
        <v>2</v>
      </c>
      <c r="AY160" s="173">
        <v>1</v>
      </c>
      <c r="AZ160" s="211">
        <f t="shared" si="43"/>
        <v>3</v>
      </c>
      <c r="BA160" s="211">
        <f>SUBTOTAL(9,AT160:AY160)</f>
        <v>14</v>
      </c>
      <c r="BB160" s="205">
        <f t="shared" si="38"/>
        <v>281307</v>
      </c>
      <c r="BC160" s="205">
        <f t="shared" si="39"/>
        <v>281307</v>
      </c>
      <c r="BD160" s="205">
        <f t="shared" si="40"/>
        <v>-8</v>
      </c>
      <c r="BE160" s="205">
        <f t="shared" si="41"/>
        <v>-8</v>
      </c>
      <c r="BF160" s="175">
        <v>281315</v>
      </c>
      <c r="BG160" s="175">
        <v>24483</v>
      </c>
      <c r="BH160" s="175">
        <v>201771</v>
      </c>
      <c r="BI160" s="175"/>
      <c r="BJ160" s="175"/>
      <c r="BK160" s="175"/>
      <c r="BL160" s="175">
        <v>30284</v>
      </c>
      <c r="BM160" s="175"/>
      <c r="BN160" s="175">
        <v>146</v>
      </c>
      <c r="BO160" s="175">
        <v>24623</v>
      </c>
      <c r="BP160" s="200">
        <f t="shared" si="42"/>
        <v>226394</v>
      </c>
    </row>
    <row r="161" spans="1:68" s="201" customFormat="1" x14ac:dyDescent="0.15">
      <c r="A161" s="117">
        <v>2700781002</v>
      </c>
      <c r="B161" s="118" t="s">
        <v>2056</v>
      </c>
      <c r="C161" s="118" t="s">
        <v>2037</v>
      </c>
      <c r="D161" s="118" t="s">
        <v>2055</v>
      </c>
      <c r="E161" s="118" t="s">
        <v>4551</v>
      </c>
      <c r="F161" s="120">
        <v>24</v>
      </c>
      <c r="G161" s="119">
        <v>20254582</v>
      </c>
      <c r="H161" s="119"/>
      <c r="I161" s="120" t="s">
        <v>5820</v>
      </c>
      <c r="J161" s="120">
        <v>70200</v>
      </c>
      <c r="K161" s="257">
        <v>20497210</v>
      </c>
      <c r="L161" s="120">
        <v>0.8</v>
      </c>
      <c r="M161" s="121" t="s">
        <v>5661</v>
      </c>
      <c r="N161" s="120">
        <v>1</v>
      </c>
      <c r="O161" s="119">
        <v>150</v>
      </c>
      <c r="P161" s="119">
        <v>29</v>
      </c>
      <c r="Q161" s="119">
        <v>3.9</v>
      </c>
      <c r="R161" s="120" t="s">
        <v>5655</v>
      </c>
      <c r="S161" s="120">
        <v>176.8</v>
      </c>
      <c r="T161" s="120"/>
      <c r="U161" s="120"/>
      <c r="V161" s="172">
        <v>8888</v>
      </c>
      <c r="W161" s="172">
        <v>2156</v>
      </c>
      <c r="X161" s="172">
        <v>6179</v>
      </c>
      <c r="Y161" s="172"/>
      <c r="Z161" s="172">
        <v>553</v>
      </c>
      <c r="AA161" s="123"/>
      <c r="AB161" s="123"/>
      <c r="AC161" s="123"/>
      <c r="AD161" s="123"/>
      <c r="AE161" s="123"/>
      <c r="AF161" s="123"/>
      <c r="AG161" s="214"/>
      <c r="AH161" s="229" t="str">
        <f t="shared" si="37"/>
        <v>a1</v>
      </c>
      <c r="AI161" s="199"/>
      <c r="AJ161" s="199"/>
      <c r="AK161" s="199"/>
      <c r="AL161" s="199"/>
      <c r="AM161" s="199"/>
      <c r="AN161" s="173">
        <v>1</v>
      </c>
      <c r="AO161" s="173">
        <v>3</v>
      </c>
      <c r="AP161" s="173" t="s">
        <v>3186</v>
      </c>
      <c r="AQ161" s="173">
        <v>1</v>
      </c>
      <c r="AR161" s="173" t="s">
        <v>3186</v>
      </c>
      <c r="AS161" s="173">
        <v>5</v>
      </c>
      <c r="AT161" s="173">
        <v>9</v>
      </c>
      <c r="AU161" s="173">
        <v>12</v>
      </c>
      <c r="AV161" s="173" t="s">
        <v>3186</v>
      </c>
      <c r="AW161" s="173" t="s">
        <v>3186</v>
      </c>
      <c r="AX161" s="173">
        <v>4</v>
      </c>
      <c r="AY161" s="173" t="s">
        <v>3186</v>
      </c>
      <c r="AZ161" s="211">
        <f t="shared" si="43"/>
        <v>10</v>
      </c>
      <c r="BA161" s="211">
        <f>SUBTOTAL(9,AT161:AY161)</f>
        <v>25</v>
      </c>
      <c r="BB161" s="205">
        <f t="shared" si="38"/>
        <v>450751</v>
      </c>
      <c r="BC161" s="205">
        <f t="shared" si="39"/>
        <v>450751</v>
      </c>
      <c r="BD161" s="205">
        <f t="shared" si="40"/>
        <v>0</v>
      </c>
      <c r="BE161" s="205">
        <f t="shared" si="41"/>
        <v>0</v>
      </c>
      <c r="BF161" s="175">
        <v>450751</v>
      </c>
      <c r="BG161" s="175">
        <v>68077</v>
      </c>
      <c r="BH161" s="175">
        <v>146760</v>
      </c>
      <c r="BI161" s="175"/>
      <c r="BJ161" s="175"/>
      <c r="BK161" s="175">
        <v>19615</v>
      </c>
      <c r="BL161" s="175">
        <v>29119</v>
      </c>
      <c r="BM161" s="175">
        <v>110566</v>
      </c>
      <c r="BN161" s="175">
        <v>13147</v>
      </c>
      <c r="BO161" s="175">
        <v>63467</v>
      </c>
      <c r="BP161" s="200">
        <f t="shared" si="42"/>
        <v>210227</v>
      </c>
    </row>
    <row r="162" spans="1:68" s="201" customFormat="1" x14ac:dyDescent="0.15">
      <c r="A162" s="117">
        <v>2310001009</v>
      </c>
      <c r="B162" s="118" t="s">
        <v>1877</v>
      </c>
      <c r="C162" s="118" t="s">
        <v>1850</v>
      </c>
      <c r="D162" s="118" t="s">
        <v>1869</v>
      </c>
      <c r="E162" s="118" t="s">
        <v>4419</v>
      </c>
      <c r="F162" s="120">
        <v>48</v>
      </c>
      <c r="G162" s="119">
        <v>20513000</v>
      </c>
      <c r="H162" s="119"/>
      <c r="I162" s="120" t="s">
        <v>5823</v>
      </c>
      <c r="J162" s="120">
        <v>100000</v>
      </c>
      <c r="K162" s="257">
        <v>20513000</v>
      </c>
      <c r="L162" s="120">
        <v>0.56200000000000006</v>
      </c>
      <c r="M162" s="121" t="s">
        <v>5654</v>
      </c>
      <c r="N162" s="120">
        <v>1</v>
      </c>
      <c r="O162" s="119">
        <v>140</v>
      </c>
      <c r="P162" s="119">
        <v>26.1</v>
      </c>
      <c r="Q162" s="119">
        <v>2.84</v>
      </c>
      <c r="R162" s="120" t="s">
        <v>5655</v>
      </c>
      <c r="S162" s="120">
        <v>148.69999999999999</v>
      </c>
      <c r="T162" s="120"/>
      <c r="U162" s="120"/>
      <c r="V162" s="172">
        <v>7789.7</v>
      </c>
      <c r="W162" s="172">
        <v>611.6</v>
      </c>
      <c r="X162" s="172">
        <v>5296.3</v>
      </c>
      <c r="Y162" s="172"/>
      <c r="Z162" s="172">
        <v>1881.8</v>
      </c>
      <c r="AA162" s="123"/>
      <c r="AB162" s="123"/>
      <c r="AC162" s="123"/>
      <c r="AD162" s="123"/>
      <c r="AE162" s="123"/>
      <c r="AF162" s="123"/>
      <c r="AG162" s="214"/>
      <c r="AH162" s="229" t="str">
        <f t="shared" si="37"/>
        <v>a1</v>
      </c>
      <c r="AI162" s="199"/>
      <c r="AJ162" s="199"/>
      <c r="AK162" s="199"/>
      <c r="AL162" s="199"/>
      <c r="AM162" s="199"/>
      <c r="AN162" s="173">
        <v>5</v>
      </c>
      <c r="AO162" s="173">
        <v>28</v>
      </c>
      <c r="AP162" s="173" t="s">
        <v>3186</v>
      </c>
      <c r="AQ162" s="173">
        <v>2</v>
      </c>
      <c r="AR162" s="173" t="s">
        <v>3186</v>
      </c>
      <c r="AS162" s="173" t="s">
        <v>3186</v>
      </c>
      <c r="AT162" s="173" t="s">
        <v>3186</v>
      </c>
      <c r="AU162" s="173" t="s">
        <v>3186</v>
      </c>
      <c r="AV162" s="173" t="s">
        <v>3186</v>
      </c>
      <c r="AW162" s="173" t="s">
        <v>3186</v>
      </c>
      <c r="AX162" s="173" t="s">
        <v>3186</v>
      </c>
      <c r="AY162" s="173" t="s">
        <v>3186</v>
      </c>
      <c r="AZ162" s="211">
        <f t="shared" si="43"/>
        <v>35</v>
      </c>
      <c r="BA162" s="211"/>
      <c r="BB162" s="205">
        <f t="shared" si="38"/>
        <v>371710</v>
      </c>
      <c r="BC162" s="205">
        <f t="shared" si="39"/>
        <v>371710</v>
      </c>
      <c r="BD162" s="205">
        <f t="shared" si="40"/>
        <v>0</v>
      </c>
      <c r="BE162" s="205">
        <f t="shared" si="41"/>
        <v>0</v>
      </c>
      <c r="BF162" s="175">
        <v>371710</v>
      </c>
      <c r="BG162" s="175">
        <v>194946</v>
      </c>
      <c r="BH162" s="175"/>
      <c r="BI162" s="175"/>
      <c r="BJ162" s="175"/>
      <c r="BK162" s="175"/>
      <c r="BL162" s="175">
        <v>12720</v>
      </c>
      <c r="BM162" s="175">
        <v>115539</v>
      </c>
      <c r="BN162" s="175">
        <v>13738</v>
      </c>
      <c r="BO162" s="175">
        <v>34767</v>
      </c>
      <c r="BP162" s="200">
        <f t="shared" si="42"/>
        <v>34767</v>
      </c>
    </row>
    <row r="163" spans="1:68" s="201" customFormat="1" x14ac:dyDescent="0.15">
      <c r="A163" s="117">
        <v>1210001001</v>
      </c>
      <c r="B163" s="118" t="s">
        <v>189</v>
      </c>
      <c r="C163" s="118" t="s">
        <v>1020</v>
      </c>
      <c r="D163" s="118" t="s">
        <v>1027</v>
      </c>
      <c r="E163" s="118" t="s">
        <v>3805</v>
      </c>
      <c r="F163" s="120">
        <v>45</v>
      </c>
      <c r="G163" s="119"/>
      <c r="H163" s="119"/>
      <c r="I163" s="120" t="s">
        <v>5823</v>
      </c>
      <c r="J163" s="120">
        <v>89400</v>
      </c>
      <c r="K163" s="257">
        <v>21165640</v>
      </c>
      <c r="L163" s="120">
        <v>0.64900000000000002</v>
      </c>
      <c r="M163" s="121" t="s">
        <v>5654</v>
      </c>
      <c r="N163" s="120">
        <v>1</v>
      </c>
      <c r="O163" s="119">
        <v>170</v>
      </c>
      <c r="P163" s="119">
        <v>34</v>
      </c>
      <c r="Q163" s="119">
        <v>3.5</v>
      </c>
      <c r="R163" s="120" t="s">
        <v>5655</v>
      </c>
      <c r="S163" s="120">
        <v>222.4</v>
      </c>
      <c r="T163" s="120"/>
      <c r="U163" s="120"/>
      <c r="V163" s="172">
        <v>3500.9</v>
      </c>
      <c r="W163" s="172">
        <v>217.3</v>
      </c>
      <c r="X163" s="172">
        <v>2796.9</v>
      </c>
      <c r="Y163" s="172">
        <v>354.5</v>
      </c>
      <c r="Z163" s="172">
        <v>132.19999999999999</v>
      </c>
      <c r="AA163" s="123"/>
      <c r="AB163" s="123"/>
      <c r="AC163" s="123"/>
      <c r="AD163" s="123"/>
      <c r="AE163" s="123"/>
      <c r="AF163" s="123"/>
      <c r="AG163" s="214"/>
      <c r="AH163" s="229" t="str">
        <f t="shared" si="37"/>
        <v>a1</v>
      </c>
      <c r="AI163" s="199" t="s">
        <v>5401</v>
      </c>
      <c r="AJ163" s="199"/>
      <c r="AK163" s="199" t="s">
        <v>5401</v>
      </c>
      <c r="AL163" s="199" t="s">
        <v>5401</v>
      </c>
      <c r="AM163" s="199" t="s">
        <v>5401</v>
      </c>
      <c r="AN163" s="173">
        <v>2</v>
      </c>
      <c r="AO163" s="173">
        <v>7</v>
      </c>
      <c r="AP163" s="173"/>
      <c r="AQ163" s="173">
        <v>4</v>
      </c>
      <c r="AR163" s="173" t="s">
        <v>3186</v>
      </c>
      <c r="AS163" s="173">
        <v>4</v>
      </c>
      <c r="AT163" s="173">
        <v>13</v>
      </c>
      <c r="AU163" s="173">
        <v>18</v>
      </c>
      <c r="AV163" s="173" t="s">
        <v>3186</v>
      </c>
      <c r="AW163" s="173" t="s">
        <v>3186</v>
      </c>
      <c r="AX163" s="173">
        <v>3</v>
      </c>
      <c r="AY163" s="173">
        <v>1</v>
      </c>
      <c r="AZ163" s="211">
        <f t="shared" si="43"/>
        <v>17</v>
      </c>
      <c r="BA163" s="211">
        <f>SUBTOTAL(9,AT163:AY163)</f>
        <v>35</v>
      </c>
      <c r="BB163" s="205">
        <f t="shared" si="38"/>
        <v>850861</v>
      </c>
      <c r="BC163" s="205">
        <f t="shared" si="39"/>
        <v>850861</v>
      </c>
      <c r="BD163" s="205">
        <f t="shared" si="40"/>
        <v>0</v>
      </c>
      <c r="BE163" s="205">
        <f t="shared" si="41"/>
        <v>0</v>
      </c>
      <c r="BF163" s="175">
        <v>850861</v>
      </c>
      <c r="BG163" s="175">
        <v>105047</v>
      </c>
      <c r="BH163" s="175">
        <v>601017</v>
      </c>
      <c r="BI163" s="175"/>
      <c r="BJ163" s="175"/>
      <c r="BK163" s="175"/>
      <c r="BL163" s="175">
        <v>110392</v>
      </c>
      <c r="BM163" s="175"/>
      <c r="BN163" s="175"/>
      <c r="BO163" s="175">
        <v>34405</v>
      </c>
      <c r="BP163" s="200">
        <f t="shared" si="42"/>
        <v>635422</v>
      </c>
    </row>
    <row r="164" spans="1:68" s="201" customFormat="1" x14ac:dyDescent="0.15">
      <c r="A164" s="117">
        <v>2714001002</v>
      </c>
      <c r="B164" s="118" t="s">
        <v>2075</v>
      </c>
      <c r="C164" s="118" t="s">
        <v>2037</v>
      </c>
      <c r="D164" s="118" t="s">
        <v>2074</v>
      </c>
      <c r="E164" s="118" t="s">
        <v>4568</v>
      </c>
      <c r="F164" s="120">
        <v>44</v>
      </c>
      <c r="G164" s="119">
        <v>23121880</v>
      </c>
      <c r="H164" s="119"/>
      <c r="I164" s="120" t="s">
        <v>5820</v>
      </c>
      <c r="J164" s="120"/>
      <c r="K164" s="257">
        <v>22599621</v>
      </c>
      <c r="L164" s="120"/>
      <c r="M164" s="121" t="s">
        <v>5654</v>
      </c>
      <c r="N164" s="120">
        <v>1</v>
      </c>
      <c r="O164" s="119">
        <v>270</v>
      </c>
      <c r="P164" s="119">
        <v>37</v>
      </c>
      <c r="Q164" s="119">
        <v>3.9</v>
      </c>
      <c r="R164" s="120" t="s">
        <v>5655</v>
      </c>
      <c r="S164" s="120">
        <v>268.7</v>
      </c>
      <c r="T164" s="120"/>
      <c r="U164" s="120"/>
      <c r="V164" s="172">
        <v>11422.6</v>
      </c>
      <c r="W164" s="172">
        <v>1616.4</v>
      </c>
      <c r="X164" s="172">
        <v>9772.5</v>
      </c>
      <c r="Y164" s="172"/>
      <c r="Z164" s="172">
        <v>33.700000000000003</v>
      </c>
      <c r="AA164" s="123"/>
      <c r="AB164" s="123"/>
      <c r="AC164" s="123"/>
      <c r="AD164" s="123"/>
      <c r="AE164" s="123"/>
      <c r="AF164" s="123"/>
      <c r="AG164" s="214"/>
      <c r="AH164" s="229" t="str">
        <f t="shared" si="37"/>
        <v>a1</v>
      </c>
      <c r="AI164" s="199"/>
      <c r="AJ164" s="199"/>
      <c r="AK164" s="199"/>
      <c r="AL164" s="199"/>
      <c r="AM164" s="199"/>
      <c r="AN164" s="173">
        <v>12</v>
      </c>
      <c r="AO164" s="173"/>
      <c r="AP164" s="173"/>
      <c r="AQ164" s="173">
        <v>3</v>
      </c>
      <c r="AR164" s="173"/>
      <c r="AS164" s="173"/>
      <c r="AT164" s="173">
        <v>11</v>
      </c>
      <c r="AU164" s="173">
        <v>7</v>
      </c>
      <c r="AV164" s="173"/>
      <c r="AW164" s="173"/>
      <c r="AX164" s="173">
        <v>2</v>
      </c>
      <c r="AY164" s="173"/>
      <c r="AZ164" s="211">
        <f t="shared" si="43"/>
        <v>15</v>
      </c>
      <c r="BA164" s="211">
        <f>SUBTOTAL(9,AT164:AY164)</f>
        <v>20</v>
      </c>
      <c r="BB164" s="205">
        <f t="shared" si="38"/>
        <v>816032</v>
      </c>
      <c r="BC164" s="205">
        <f t="shared" si="39"/>
        <v>816032</v>
      </c>
      <c r="BD164" s="205">
        <f t="shared" si="40"/>
        <v>0</v>
      </c>
      <c r="BE164" s="205">
        <f t="shared" si="41"/>
        <v>0</v>
      </c>
      <c r="BF164" s="175">
        <v>816032</v>
      </c>
      <c r="BG164" s="175">
        <v>114056</v>
      </c>
      <c r="BH164" s="175">
        <v>90882</v>
      </c>
      <c r="BI164" s="175"/>
      <c r="BJ164" s="175"/>
      <c r="BK164" s="175">
        <v>375215</v>
      </c>
      <c r="BL164" s="175">
        <v>62391</v>
      </c>
      <c r="BM164" s="175">
        <v>106936</v>
      </c>
      <c r="BN164" s="175">
        <v>16912</v>
      </c>
      <c r="BO164" s="175">
        <v>49640</v>
      </c>
      <c r="BP164" s="200">
        <f t="shared" si="42"/>
        <v>140522</v>
      </c>
    </row>
    <row r="165" spans="1:68" s="201" customFormat="1" x14ac:dyDescent="0.15">
      <c r="A165" s="117">
        <v>2710001005</v>
      </c>
      <c r="B165" s="118" t="s">
        <v>2064</v>
      </c>
      <c r="C165" s="118" t="s">
        <v>2037</v>
      </c>
      <c r="D165" s="118" t="s">
        <v>2060</v>
      </c>
      <c r="E165" s="118" t="s">
        <v>4558</v>
      </c>
      <c r="F165" s="120">
        <v>50</v>
      </c>
      <c r="G165" s="119">
        <v>23675154</v>
      </c>
      <c r="H165" s="119">
        <v>3462000</v>
      </c>
      <c r="I165" s="120" t="s">
        <v>5823</v>
      </c>
      <c r="J165" s="120">
        <v>86000</v>
      </c>
      <c r="K165" s="257">
        <v>23228691</v>
      </c>
      <c r="L165" s="120">
        <v>0.74</v>
      </c>
      <c r="M165" s="121" t="s">
        <v>5673</v>
      </c>
      <c r="N165" s="120">
        <v>1</v>
      </c>
      <c r="O165" s="119">
        <v>140</v>
      </c>
      <c r="P165" s="119">
        <v>25</v>
      </c>
      <c r="Q165" s="119">
        <v>2.7</v>
      </c>
      <c r="R165" s="120"/>
      <c r="S165" s="120"/>
      <c r="T165" s="120"/>
      <c r="U165" s="120"/>
      <c r="V165" s="172">
        <v>8005.7846</v>
      </c>
      <c r="W165" s="172">
        <v>2325.85</v>
      </c>
      <c r="X165" s="172">
        <v>5654.6944999999996</v>
      </c>
      <c r="Y165" s="172"/>
      <c r="Z165" s="172">
        <v>25.240100000000002</v>
      </c>
      <c r="AA165" s="123"/>
      <c r="AB165" s="123"/>
      <c r="AC165" s="123"/>
      <c r="AD165" s="123"/>
      <c r="AE165" s="123"/>
      <c r="AF165" s="123"/>
      <c r="AG165" s="214"/>
      <c r="AH165" s="229" t="str">
        <f t="shared" si="37"/>
        <v>a1</v>
      </c>
      <c r="AI165" s="199"/>
      <c r="AJ165" s="199"/>
      <c r="AK165" s="199"/>
      <c r="AL165" s="199"/>
      <c r="AM165" s="199"/>
      <c r="AN165" s="173">
        <v>3</v>
      </c>
      <c r="AO165" s="173">
        <v>32</v>
      </c>
      <c r="AP165" s="173"/>
      <c r="AQ165" s="173"/>
      <c r="AR165" s="173"/>
      <c r="AS165" s="173"/>
      <c r="AT165" s="173"/>
      <c r="AU165" s="173"/>
      <c r="AV165" s="173"/>
      <c r="AW165" s="173"/>
      <c r="AX165" s="173"/>
      <c r="AY165" s="173"/>
      <c r="AZ165" s="211">
        <f t="shared" si="43"/>
        <v>35</v>
      </c>
      <c r="BA165" s="211"/>
      <c r="BB165" s="205">
        <f t="shared" si="38"/>
        <v>473025</v>
      </c>
      <c r="BC165" s="205">
        <f t="shared" si="39"/>
        <v>473025</v>
      </c>
      <c r="BD165" s="205">
        <f t="shared" si="40"/>
        <v>0</v>
      </c>
      <c r="BE165" s="205">
        <f t="shared" si="41"/>
        <v>0</v>
      </c>
      <c r="BF165" s="175">
        <v>473025</v>
      </c>
      <c r="BG165" s="175">
        <v>277713</v>
      </c>
      <c r="BH165" s="175"/>
      <c r="BI165" s="175"/>
      <c r="BJ165" s="175"/>
      <c r="BK165" s="175">
        <v>17338</v>
      </c>
      <c r="BL165" s="175">
        <v>35468</v>
      </c>
      <c r="BM165" s="175">
        <v>108918</v>
      </c>
      <c r="BN165" s="175">
        <v>20543</v>
      </c>
      <c r="BO165" s="175">
        <v>13045</v>
      </c>
      <c r="BP165" s="200">
        <f t="shared" si="42"/>
        <v>13045</v>
      </c>
    </row>
    <row r="166" spans="1:68" s="124" customFormat="1" x14ac:dyDescent="0.15">
      <c r="A166" s="117">
        <v>1410001009</v>
      </c>
      <c r="B166" s="118" t="s">
        <v>1122</v>
      </c>
      <c r="C166" s="118" t="s">
        <v>1107</v>
      </c>
      <c r="D166" s="118" t="s">
        <v>1114</v>
      </c>
      <c r="E166" s="118" t="s">
        <v>3869</v>
      </c>
      <c r="F166" s="120">
        <v>30</v>
      </c>
      <c r="G166" s="119">
        <v>24626000</v>
      </c>
      <c r="H166" s="119">
        <v>728000</v>
      </c>
      <c r="I166" s="120" t="s">
        <v>5821</v>
      </c>
      <c r="J166" s="120">
        <v>95400</v>
      </c>
      <c r="K166" s="257">
        <v>24626000</v>
      </c>
      <c r="L166" s="120">
        <v>0.70699999999999996</v>
      </c>
      <c r="M166" s="121" t="s">
        <v>5654</v>
      </c>
      <c r="N166" s="120">
        <v>1</v>
      </c>
      <c r="O166" s="119">
        <v>230</v>
      </c>
      <c r="P166" s="119">
        <v>35</v>
      </c>
      <c r="Q166" s="119">
        <v>4.8</v>
      </c>
      <c r="R166" s="120" t="s">
        <v>5655</v>
      </c>
      <c r="S166" s="120">
        <v>91</v>
      </c>
      <c r="T166" s="120"/>
      <c r="U166" s="120"/>
      <c r="V166" s="172">
        <v>8682.5920000000006</v>
      </c>
      <c r="W166" s="172">
        <v>1842.01</v>
      </c>
      <c r="X166" s="172">
        <v>6557.2110000000002</v>
      </c>
      <c r="Y166" s="172">
        <v>283.37099999999998</v>
      </c>
      <c r="Z166" s="172"/>
      <c r="AA166" s="123"/>
      <c r="AB166" s="123"/>
      <c r="AC166" s="123"/>
      <c r="AD166" s="123"/>
      <c r="AE166" s="123"/>
      <c r="AF166" s="123"/>
      <c r="AG166" s="214"/>
      <c r="AH166" s="229" t="str">
        <f t="shared" si="37"/>
        <v>a1</v>
      </c>
      <c r="AI166" s="199"/>
      <c r="AJ166" s="199"/>
      <c r="AK166" s="199"/>
      <c r="AL166" s="199"/>
      <c r="AM166" s="199"/>
      <c r="AN166" s="173">
        <v>2</v>
      </c>
      <c r="AO166" s="173">
        <v>23</v>
      </c>
      <c r="AP166" s="173"/>
      <c r="AQ166" s="173">
        <v>3</v>
      </c>
      <c r="AR166" s="173"/>
      <c r="AS166" s="173"/>
      <c r="AT166" s="173"/>
      <c r="AU166" s="173">
        <v>6</v>
      </c>
      <c r="AV166" s="173"/>
      <c r="AW166" s="173"/>
      <c r="AX166" s="173"/>
      <c r="AY166" s="173"/>
      <c r="AZ166" s="211">
        <f t="shared" si="43"/>
        <v>28</v>
      </c>
      <c r="BA166" s="211">
        <f>SUBTOTAL(9,AT166:AY166)</f>
        <v>6</v>
      </c>
      <c r="BB166" s="205">
        <f t="shared" si="38"/>
        <v>581240</v>
      </c>
      <c r="BC166" s="205">
        <f t="shared" si="39"/>
        <v>581240</v>
      </c>
      <c r="BD166" s="205">
        <f t="shared" si="40"/>
        <v>0</v>
      </c>
      <c r="BE166" s="205">
        <f t="shared" si="41"/>
        <v>0</v>
      </c>
      <c r="BF166" s="175">
        <v>581240</v>
      </c>
      <c r="BG166" s="175">
        <v>218777</v>
      </c>
      <c r="BH166" s="175">
        <v>23940</v>
      </c>
      <c r="BI166" s="175"/>
      <c r="BJ166" s="175"/>
      <c r="BK166" s="175">
        <v>968</v>
      </c>
      <c r="BL166" s="175">
        <v>113603</v>
      </c>
      <c r="BM166" s="175">
        <v>146637</v>
      </c>
      <c r="BN166" s="175">
        <v>21506</v>
      </c>
      <c r="BO166" s="175">
        <v>55809</v>
      </c>
      <c r="BP166" s="200">
        <f t="shared" si="42"/>
        <v>79749</v>
      </c>
    </row>
    <row r="167" spans="1:68" s="201" customFormat="1" x14ac:dyDescent="0.15">
      <c r="A167" s="117">
        <v>1410001001</v>
      </c>
      <c r="B167" s="118" t="s">
        <v>1113</v>
      </c>
      <c r="C167" s="118" t="s">
        <v>1107</v>
      </c>
      <c r="D167" s="118" t="s">
        <v>1114</v>
      </c>
      <c r="E167" s="118" t="s">
        <v>3861</v>
      </c>
      <c r="F167" s="120">
        <v>51</v>
      </c>
      <c r="G167" s="119">
        <v>25086000</v>
      </c>
      <c r="H167" s="119">
        <v>593000</v>
      </c>
      <c r="I167" s="120" t="s">
        <v>5821</v>
      </c>
      <c r="J167" s="120">
        <v>96300</v>
      </c>
      <c r="K167" s="257">
        <v>25086000</v>
      </c>
      <c r="L167" s="120">
        <v>0.71399999999999997</v>
      </c>
      <c r="M167" s="121" t="s">
        <v>5654</v>
      </c>
      <c r="N167" s="120">
        <v>1</v>
      </c>
      <c r="O167" s="119">
        <v>170</v>
      </c>
      <c r="P167" s="119">
        <v>22</v>
      </c>
      <c r="Q167" s="119">
        <v>2.9</v>
      </c>
      <c r="R167" s="120" t="s">
        <v>5655</v>
      </c>
      <c r="S167" s="120">
        <v>164</v>
      </c>
      <c r="T167" s="120"/>
      <c r="U167" s="120"/>
      <c r="V167" s="172">
        <v>13924.88</v>
      </c>
      <c r="W167" s="172">
        <v>3329.08</v>
      </c>
      <c r="X167" s="172">
        <v>10274.662</v>
      </c>
      <c r="Y167" s="172">
        <v>321.13799999999998</v>
      </c>
      <c r="Z167" s="172"/>
      <c r="AA167" s="123"/>
      <c r="AB167" s="123"/>
      <c r="AC167" s="123"/>
      <c r="AD167" s="123"/>
      <c r="AE167" s="123"/>
      <c r="AF167" s="123"/>
      <c r="AG167" s="214"/>
      <c r="AH167" s="229" t="str">
        <f t="shared" si="37"/>
        <v>a1</v>
      </c>
      <c r="AI167" s="199"/>
      <c r="AJ167" s="199"/>
      <c r="AK167" s="199"/>
      <c r="AL167" s="199"/>
      <c r="AM167" s="199"/>
      <c r="AN167" s="173">
        <v>2</v>
      </c>
      <c r="AO167" s="173">
        <v>29</v>
      </c>
      <c r="AP167" s="173"/>
      <c r="AQ167" s="173">
        <v>3</v>
      </c>
      <c r="AR167" s="173"/>
      <c r="AS167" s="173"/>
      <c r="AT167" s="173"/>
      <c r="AU167" s="173">
        <v>6</v>
      </c>
      <c r="AV167" s="173"/>
      <c r="AW167" s="173"/>
      <c r="AX167" s="173"/>
      <c r="AY167" s="173"/>
      <c r="AZ167" s="211">
        <f t="shared" si="43"/>
        <v>34</v>
      </c>
      <c r="BA167" s="211">
        <f>SUBTOTAL(9,AT167:AY167)</f>
        <v>6</v>
      </c>
      <c r="BB167" s="205">
        <f t="shared" si="38"/>
        <v>631802</v>
      </c>
      <c r="BC167" s="205">
        <f t="shared" si="39"/>
        <v>631802</v>
      </c>
      <c r="BD167" s="205">
        <f t="shared" si="40"/>
        <v>0</v>
      </c>
      <c r="BE167" s="205">
        <f t="shared" si="41"/>
        <v>0</v>
      </c>
      <c r="BF167" s="175">
        <v>631802</v>
      </c>
      <c r="BG167" s="175">
        <v>266480</v>
      </c>
      <c r="BH167" s="175">
        <v>23940</v>
      </c>
      <c r="BI167" s="175"/>
      <c r="BJ167" s="175"/>
      <c r="BK167" s="175">
        <v>1149</v>
      </c>
      <c r="BL167" s="175">
        <v>75893</v>
      </c>
      <c r="BM167" s="175">
        <v>159159</v>
      </c>
      <c r="BN167" s="175">
        <v>28733</v>
      </c>
      <c r="BO167" s="175">
        <v>76448</v>
      </c>
      <c r="BP167" s="200">
        <f t="shared" si="42"/>
        <v>100388</v>
      </c>
    </row>
    <row r="168" spans="1:68" s="201" customFormat="1" x14ac:dyDescent="0.15">
      <c r="A168" s="117">
        <v>2310001015</v>
      </c>
      <c r="B168" s="118" t="s">
        <v>1883</v>
      </c>
      <c r="C168" s="118" t="s">
        <v>1850</v>
      </c>
      <c r="D168" s="118" t="s">
        <v>1869</v>
      </c>
      <c r="E168" s="118" t="s">
        <v>4425</v>
      </c>
      <c r="F168" s="120">
        <v>31</v>
      </c>
      <c r="G168" s="119">
        <v>25531500</v>
      </c>
      <c r="H168" s="119">
        <v>2167700</v>
      </c>
      <c r="I168" s="120" t="s">
        <v>5823</v>
      </c>
      <c r="J168" s="120">
        <v>90000</v>
      </c>
      <c r="K168" s="257">
        <v>25531500</v>
      </c>
      <c r="L168" s="120">
        <v>0.77700000000000002</v>
      </c>
      <c r="M168" s="121" t="s">
        <v>5654</v>
      </c>
      <c r="N168" s="120">
        <v>1</v>
      </c>
      <c r="O168" s="119">
        <v>210</v>
      </c>
      <c r="P168" s="119">
        <v>32.9</v>
      </c>
      <c r="Q168" s="119">
        <v>3.86</v>
      </c>
      <c r="R168" s="120" t="s">
        <v>5655</v>
      </c>
      <c r="S168" s="120">
        <v>232.8</v>
      </c>
      <c r="T168" s="120"/>
      <c r="U168" s="120"/>
      <c r="V168" s="172">
        <v>7855.8</v>
      </c>
      <c r="W168" s="172">
        <v>1498.3</v>
      </c>
      <c r="X168" s="172">
        <v>3921.3</v>
      </c>
      <c r="Y168" s="172"/>
      <c r="Z168" s="172">
        <v>2436.1999999999998</v>
      </c>
      <c r="AA168" s="123"/>
      <c r="AB168" s="123"/>
      <c r="AC168" s="123"/>
      <c r="AD168" s="123"/>
      <c r="AE168" s="123"/>
      <c r="AF168" s="123"/>
      <c r="AG168" s="214"/>
      <c r="AH168" s="229" t="str">
        <f t="shared" si="37"/>
        <v>a1</v>
      </c>
      <c r="AI168" s="199"/>
      <c r="AJ168" s="199"/>
      <c r="AK168" s="199"/>
      <c r="AL168" s="199"/>
      <c r="AM168" s="199"/>
      <c r="AN168" s="173">
        <v>1</v>
      </c>
      <c r="AO168" s="173">
        <v>22</v>
      </c>
      <c r="AP168" s="173" t="s">
        <v>3186</v>
      </c>
      <c r="AQ168" s="173">
        <v>1</v>
      </c>
      <c r="AR168" s="173" t="s">
        <v>3186</v>
      </c>
      <c r="AS168" s="173" t="s">
        <v>3186</v>
      </c>
      <c r="AT168" s="173" t="s">
        <v>3186</v>
      </c>
      <c r="AU168" s="173" t="s">
        <v>3186</v>
      </c>
      <c r="AV168" s="173" t="s">
        <v>3186</v>
      </c>
      <c r="AW168" s="173" t="s">
        <v>3186</v>
      </c>
      <c r="AX168" s="173" t="s">
        <v>3186</v>
      </c>
      <c r="AY168" s="173" t="s">
        <v>3186</v>
      </c>
      <c r="AZ168" s="211">
        <f t="shared" si="43"/>
        <v>24</v>
      </c>
      <c r="BA168" s="211"/>
      <c r="BB168" s="205">
        <f t="shared" si="38"/>
        <v>489095</v>
      </c>
      <c r="BC168" s="205">
        <f t="shared" si="39"/>
        <v>489095</v>
      </c>
      <c r="BD168" s="205">
        <f t="shared" si="40"/>
        <v>0</v>
      </c>
      <c r="BE168" s="205">
        <f t="shared" si="41"/>
        <v>0</v>
      </c>
      <c r="BF168" s="175">
        <v>489095</v>
      </c>
      <c r="BG168" s="175">
        <v>217881</v>
      </c>
      <c r="BH168" s="175"/>
      <c r="BI168" s="175"/>
      <c r="BJ168" s="175"/>
      <c r="BK168" s="175"/>
      <c r="BL168" s="175">
        <v>96833</v>
      </c>
      <c r="BM168" s="175">
        <v>121958</v>
      </c>
      <c r="BN168" s="175">
        <v>14497</v>
      </c>
      <c r="BO168" s="175">
        <v>37926</v>
      </c>
      <c r="BP168" s="200">
        <f t="shared" si="42"/>
        <v>37926</v>
      </c>
    </row>
    <row r="169" spans="1:68" s="201" customFormat="1" x14ac:dyDescent="0.15">
      <c r="A169" s="117">
        <v>2710001004</v>
      </c>
      <c r="B169" s="118" t="s">
        <v>2063</v>
      </c>
      <c r="C169" s="118" t="s">
        <v>2037</v>
      </c>
      <c r="D169" s="118" t="s">
        <v>2060</v>
      </c>
      <c r="E169" s="118" t="s">
        <v>4557</v>
      </c>
      <c r="F169" s="120">
        <v>52</v>
      </c>
      <c r="G169" s="119">
        <v>28052400</v>
      </c>
      <c r="H169" s="119">
        <v>1969900</v>
      </c>
      <c r="I169" s="120" t="s">
        <v>5823</v>
      </c>
      <c r="J169" s="120">
        <v>109000</v>
      </c>
      <c r="K169" s="257">
        <v>27352600</v>
      </c>
      <c r="L169" s="120">
        <v>0.68799999999999994</v>
      </c>
      <c r="M169" s="121" t="s">
        <v>5654</v>
      </c>
      <c r="N169" s="120">
        <v>1</v>
      </c>
      <c r="O169" s="119">
        <v>89</v>
      </c>
      <c r="P169" s="119">
        <v>20</v>
      </c>
      <c r="Q169" s="119">
        <v>2.2999999999999998</v>
      </c>
      <c r="R169" s="120"/>
      <c r="S169" s="120"/>
      <c r="T169" s="120"/>
      <c r="U169" s="120"/>
      <c r="V169" s="172">
        <v>7400.527</v>
      </c>
      <c r="W169" s="172">
        <v>1843.52</v>
      </c>
      <c r="X169" s="172">
        <v>5542.4870000000001</v>
      </c>
      <c r="Y169" s="172"/>
      <c r="Z169" s="172">
        <v>14.52</v>
      </c>
      <c r="AA169" s="123"/>
      <c r="AB169" s="123"/>
      <c r="AC169" s="123"/>
      <c r="AD169" s="123"/>
      <c r="AE169" s="123"/>
      <c r="AF169" s="123"/>
      <c r="AG169" s="214"/>
      <c r="AH169" s="229" t="str">
        <f t="shared" ref="AH169:AH194" si="45">IF(N169=1,IF(AG169&gt;0,"a4",IF(AC169&gt;0,"a3",IF(AA169&gt;0,"a2","a1"))),IF(AG169&gt;0,"b4",IF(AC169&gt;0,"b3",IF(AA169&gt;0,"b2","b1"))))</f>
        <v>a1</v>
      </c>
      <c r="AI169" s="199"/>
      <c r="AJ169" s="199"/>
      <c r="AK169" s="199"/>
      <c r="AL169" s="199"/>
      <c r="AM169" s="199"/>
      <c r="AN169" s="173">
        <v>2</v>
      </c>
      <c r="AO169" s="173">
        <v>35</v>
      </c>
      <c r="AP169" s="173"/>
      <c r="AQ169" s="173"/>
      <c r="AR169" s="173"/>
      <c r="AS169" s="173"/>
      <c r="AT169" s="173"/>
      <c r="AU169" s="173"/>
      <c r="AV169" s="173"/>
      <c r="AW169" s="173"/>
      <c r="AX169" s="173"/>
      <c r="AY169" s="173"/>
      <c r="AZ169" s="211">
        <f t="shared" si="43"/>
        <v>37</v>
      </c>
      <c r="BA169" s="211"/>
      <c r="BB169" s="205">
        <f t="shared" ref="BB169:BB194" si="46">SUM(BG169:BO169)</f>
        <v>484507</v>
      </c>
      <c r="BC169" s="205">
        <f t="shared" ref="BC169:BC194" si="47">BG169+BH169+BK169+BL169+BM169+BN169+BO169</f>
        <v>484507</v>
      </c>
      <c r="BD169" s="205">
        <f t="shared" ref="BD169:BD194" si="48">BB169-BF169</f>
        <v>1</v>
      </c>
      <c r="BE169" s="205">
        <f t="shared" ref="BE169:BE194" si="49">BC169-BF169</f>
        <v>1</v>
      </c>
      <c r="BF169" s="175">
        <v>484506</v>
      </c>
      <c r="BG169" s="175">
        <v>277713</v>
      </c>
      <c r="BH169" s="175"/>
      <c r="BI169" s="175"/>
      <c r="BJ169" s="175"/>
      <c r="BK169" s="175">
        <v>13129</v>
      </c>
      <c r="BL169" s="175">
        <v>48738</v>
      </c>
      <c r="BM169" s="175">
        <v>104456</v>
      </c>
      <c r="BN169" s="175">
        <v>20181</v>
      </c>
      <c r="BO169" s="175">
        <v>20290</v>
      </c>
      <c r="BP169" s="200">
        <f t="shared" ref="BP169:BP194" si="50">BH169+BO169</f>
        <v>20290</v>
      </c>
    </row>
    <row r="170" spans="1:68" s="201" customFormat="1" x14ac:dyDescent="0.15">
      <c r="A170" s="117">
        <v>2820401001</v>
      </c>
      <c r="B170" s="118" t="s">
        <v>2126</v>
      </c>
      <c r="C170" s="118" t="s">
        <v>2099</v>
      </c>
      <c r="D170" s="118" t="s">
        <v>2127</v>
      </c>
      <c r="E170" s="118" t="s">
        <v>4608</v>
      </c>
      <c r="F170" s="120">
        <v>43</v>
      </c>
      <c r="G170" s="119">
        <v>29270930</v>
      </c>
      <c r="H170" s="119">
        <v>1131010</v>
      </c>
      <c r="I170" s="120" t="s">
        <v>5823</v>
      </c>
      <c r="J170" s="120">
        <v>126000</v>
      </c>
      <c r="K170" s="257">
        <v>29270930</v>
      </c>
      <c r="L170" s="120">
        <v>0.63600000000000001</v>
      </c>
      <c r="M170" s="121" t="s">
        <v>5654</v>
      </c>
      <c r="N170" s="120">
        <v>1</v>
      </c>
      <c r="O170" s="119">
        <v>94</v>
      </c>
      <c r="P170" s="119"/>
      <c r="Q170" s="119"/>
      <c r="R170" s="120" t="s">
        <v>5655</v>
      </c>
      <c r="S170" s="120">
        <v>289</v>
      </c>
      <c r="T170" s="120"/>
      <c r="U170" s="120"/>
      <c r="V170" s="172">
        <v>8285</v>
      </c>
      <c r="W170" s="172">
        <v>1606.7</v>
      </c>
      <c r="X170" s="172">
        <v>6017.3</v>
      </c>
      <c r="Y170" s="172"/>
      <c r="Z170" s="172">
        <v>661</v>
      </c>
      <c r="AA170" s="123"/>
      <c r="AB170" s="123"/>
      <c r="AC170" s="123"/>
      <c r="AD170" s="123"/>
      <c r="AE170" s="123"/>
      <c r="AF170" s="123"/>
      <c r="AG170" s="214"/>
      <c r="AH170" s="229" t="str">
        <f t="shared" si="45"/>
        <v>a1</v>
      </c>
      <c r="AI170" s="199"/>
      <c r="AJ170" s="199"/>
      <c r="AK170" s="199"/>
      <c r="AL170" s="199"/>
      <c r="AM170" s="199"/>
      <c r="AN170" s="173">
        <v>1</v>
      </c>
      <c r="AO170" s="173">
        <v>3.5</v>
      </c>
      <c r="AP170" s="173"/>
      <c r="AQ170" s="173">
        <v>1</v>
      </c>
      <c r="AR170" s="173"/>
      <c r="AS170" s="173">
        <v>1</v>
      </c>
      <c r="AT170" s="173">
        <v>12</v>
      </c>
      <c r="AU170" s="173">
        <v>8</v>
      </c>
      <c r="AV170" s="173"/>
      <c r="AW170" s="173"/>
      <c r="AX170" s="173">
        <v>2</v>
      </c>
      <c r="AY170" s="173">
        <v>3</v>
      </c>
      <c r="AZ170" s="211">
        <f t="shared" si="43"/>
        <v>6.5</v>
      </c>
      <c r="BA170" s="211">
        <f>SUBTOTAL(9,AT170:AY170)</f>
        <v>25</v>
      </c>
      <c r="BB170" s="205">
        <f t="shared" si="46"/>
        <v>850223</v>
      </c>
      <c r="BC170" s="205">
        <f t="shared" si="47"/>
        <v>766152</v>
      </c>
      <c r="BD170" s="205">
        <f t="shared" si="48"/>
        <v>88671</v>
      </c>
      <c r="BE170" s="205">
        <f t="shared" si="49"/>
        <v>4600</v>
      </c>
      <c r="BF170" s="175">
        <v>761552</v>
      </c>
      <c r="BG170" s="175">
        <v>36844</v>
      </c>
      <c r="BH170" s="175">
        <v>133276</v>
      </c>
      <c r="BI170" s="175">
        <v>84071</v>
      </c>
      <c r="BJ170" s="175"/>
      <c r="BK170" s="175">
        <v>340945</v>
      </c>
      <c r="BL170" s="175">
        <v>65594</v>
      </c>
      <c r="BM170" s="175">
        <v>106112</v>
      </c>
      <c r="BN170" s="175">
        <v>29813</v>
      </c>
      <c r="BO170" s="175">
        <v>53568</v>
      </c>
      <c r="BP170" s="200">
        <f t="shared" si="50"/>
        <v>186844</v>
      </c>
    </row>
    <row r="171" spans="1:68" s="201" customFormat="1" x14ac:dyDescent="0.15">
      <c r="A171" s="117">
        <v>2310001014</v>
      </c>
      <c r="B171" s="118" t="s">
        <v>1882</v>
      </c>
      <c r="C171" s="118" t="s">
        <v>1850</v>
      </c>
      <c r="D171" s="118" t="s">
        <v>1869</v>
      </c>
      <c r="E171" s="118" t="s">
        <v>4424</v>
      </c>
      <c r="F171" s="120">
        <v>35</v>
      </c>
      <c r="G171" s="119">
        <v>30096800</v>
      </c>
      <c r="H171" s="119">
        <v>2481700</v>
      </c>
      <c r="I171" s="120" t="s">
        <v>5823</v>
      </c>
      <c r="J171" s="120">
        <v>127500</v>
      </c>
      <c r="K171" s="257">
        <v>30096800</v>
      </c>
      <c r="L171" s="120">
        <v>0.64700000000000002</v>
      </c>
      <c r="M171" s="121" t="s">
        <v>5654</v>
      </c>
      <c r="N171" s="120">
        <v>1</v>
      </c>
      <c r="O171" s="119">
        <v>160</v>
      </c>
      <c r="P171" s="119">
        <v>24.6</v>
      </c>
      <c r="Q171" s="119">
        <v>2.9</v>
      </c>
      <c r="R171" s="120" t="s">
        <v>5655</v>
      </c>
      <c r="S171" s="120">
        <v>489.5</v>
      </c>
      <c r="T171" s="120"/>
      <c r="U171" s="120"/>
      <c r="V171" s="172">
        <v>9110</v>
      </c>
      <c r="W171" s="172">
        <v>2664.5</v>
      </c>
      <c r="X171" s="172">
        <v>4591.2</v>
      </c>
      <c r="Y171" s="172"/>
      <c r="Z171" s="172">
        <v>1854.3</v>
      </c>
      <c r="AA171" s="123"/>
      <c r="AB171" s="123"/>
      <c r="AC171" s="123"/>
      <c r="AD171" s="123"/>
      <c r="AE171" s="123"/>
      <c r="AF171" s="123"/>
      <c r="AG171" s="214"/>
      <c r="AH171" s="229" t="str">
        <f t="shared" si="45"/>
        <v>a1</v>
      </c>
      <c r="AI171" s="199"/>
      <c r="AJ171" s="199"/>
      <c r="AK171" s="199"/>
      <c r="AL171" s="199"/>
      <c r="AM171" s="199"/>
      <c r="AN171" s="173">
        <v>2</v>
      </c>
      <c r="AO171" s="173">
        <v>27</v>
      </c>
      <c r="AP171" s="173" t="s">
        <v>3186</v>
      </c>
      <c r="AQ171" s="173" t="s">
        <v>3186</v>
      </c>
      <c r="AR171" s="173" t="s">
        <v>3186</v>
      </c>
      <c r="AS171" s="173" t="s">
        <v>3186</v>
      </c>
      <c r="AT171" s="173" t="s">
        <v>3186</v>
      </c>
      <c r="AU171" s="173" t="s">
        <v>3186</v>
      </c>
      <c r="AV171" s="173" t="s">
        <v>3186</v>
      </c>
      <c r="AW171" s="173" t="s">
        <v>3186</v>
      </c>
      <c r="AX171" s="173" t="s">
        <v>3186</v>
      </c>
      <c r="AY171" s="173" t="s">
        <v>3186</v>
      </c>
      <c r="AZ171" s="211">
        <f t="shared" si="43"/>
        <v>29</v>
      </c>
      <c r="BA171" s="211"/>
      <c r="BB171" s="205">
        <f t="shared" si="46"/>
        <v>397891</v>
      </c>
      <c r="BC171" s="205">
        <f t="shared" si="47"/>
        <v>397891</v>
      </c>
      <c r="BD171" s="205">
        <f t="shared" si="48"/>
        <v>0</v>
      </c>
      <c r="BE171" s="205">
        <f t="shared" si="49"/>
        <v>0</v>
      </c>
      <c r="BF171" s="175">
        <v>397891</v>
      </c>
      <c r="BG171" s="175">
        <v>172011</v>
      </c>
      <c r="BH171" s="175"/>
      <c r="BI171" s="175"/>
      <c r="BJ171" s="175"/>
      <c r="BK171" s="175"/>
      <c r="BL171" s="175">
        <v>20484</v>
      </c>
      <c r="BM171" s="175">
        <v>129388</v>
      </c>
      <c r="BN171" s="175">
        <v>30379</v>
      </c>
      <c r="BO171" s="175">
        <v>45629</v>
      </c>
      <c r="BP171" s="200">
        <f t="shared" si="50"/>
        <v>45629</v>
      </c>
    </row>
    <row r="172" spans="1:68" s="201" customFormat="1" x14ac:dyDescent="0.15">
      <c r="A172" s="117">
        <v>2310001010</v>
      </c>
      <c r="B172" s="118" t="s">
        <v>1878</v>
      </c>
      <c r="C172" s="118" t="s">
        <v>1850</v>
      </c>
      <c r="D172" s="118" t="s">
        <v>1869</v>
      </c>
      <c r="E172" s="118" t="s">
        <v>4420</v>
      </c>
      <c r="F172" s="120">
        <v>44</v>
      </c>
      <c r="G172" s="119">
        <v>37490700</v>
      </c>
      <c r="H172" s="119">
        <v>3710300</v>
      </c>
      <c r="I172" s="120" t="s">
        <v>5823</v>
      </c>
      <c r="J172" s="120">
        <v>130000</v>
      </c>
      <c r="K172" s="257">
        <v>37490700</v>
      </c>
      <c r="L172" s="120">
        <v>0.79</v>
      </c>
      <c r="M172" s="121" t="s">
        <v>5654</v>
      </c>
      <c r="N172" s="120">
        <v>1</v>
      </c>
      <c r="O172" s="119">
        <v>170</v>
      </c>
      <c r="P172" s="119">
        <v>32.200000000000003</v>
      </c>
      <c r="Q172" s="119">
        <v>5.75</v>
      </c>
      <c r="R172" s="120" t="s">
        <v>5655</v>
      </c>
      <c r="S172" s="120">
        <v>293.89999999999998</v>
      </c>
      <c r="T172" s="120"/>
      <c r="U172" s="120"/>
      <c r="V172" s="172">
        <v>9740.9</v>
      </c>
      <c r="W172" s="172">
        <v>2542.3000000000002</v>
      </c>
      <c r="X172" s="172">
        <v>6562.6</v>
      </c>
      <c r="Y172" s="172"/>
      <c r="Z172" s="172">
        <v>636</v>
      </c>
      <c r="AA172" s="123"/>
      <c r="AB172" s="123"/>
      <c r="AC172" s="123"/>
      <c r="AD172" s="123"/>
      <c r="AE172" s="123"/>
      <c r="AF172" s="123"/>
      <c r="AG172" s="214"/>
      <c r="AH172" s="229" t="str">
        <f t="shared" si="45"/>
        <v>a1</v>
      </c>
      <c r="AI172" s="199"/>
      <c r="AJ172" s="199"/>
      <c r="AK172" s="199"/>
      <c r="AL172" s="199"/>
      <c r="AM172" s="199"/>
      <c r="AN172" s="173">
        <v>1</v>
      </c>
      <c r="AO172" s="173">
        <v>28</v>
      </c>
      <c r="AP172" s="173" t="s">
        <v>3186</v>
      </c>
      <c r="AQ172" s="173">
        <v>1</v>
      </c>
      <c r="AR172" s="173" t="s">
        <v>3186</v>
      </c>
      <c r="AS172" s="173" t="s">
        <v>3186</v>
      </c>
      <c r="AT172" s="173" t="s">
        <v>3186</v>
      </c>
      <c r="AU172" s="173" t="s">
        <v>3186</v>
      </c>
      <c r="AV172" s="173" t="s">
        <v>3186</v>
      </c>
      <c r="AW172" s="173" t="s">
        <v>3186</v>
      </c>
      <c r="AX172" s="173" t="s">
        <v>3186</v>
      </c>
      <c r="AY172" s="173" t="s">
        <v>3186</v>
      </c>
      <c r="AZ172" s="211">
        <f t="shared" ref="AZ172:AZ194" si="51">SUBTOTAL(9,AN172:AS172)</f>
        <v>30</v>
      </c>
      <c r="BA172" s="211"/>
      <c r="BB172" s="205">
        <f t="shared" si="46"/>
        <v>446203</v>
      </c>
      <c r="BC172" s="205">
        <f t="shared" si="47"/>
        <v>446203</v>
      </c>
      <c r="BD172" s="205">
        <f t="shared" si="48"/>
        <v>0</v>
      </c>
      <c r="BE172" s="205">
        <f t="shared" si="49"/>
        <v>0</v>
      </c>
      <c r="BF172" s="175">
        <v>446203</v>
      </c>
      <c r="BG172" s="175">
        <v>206414</v>
      </c>
      <c r="BH172" s="175"/>
      <c r="BI172" s="175"/>
      <c r="BJ172" s="175"/>
      <c r="BK172" s="175"/>
      <c r="BL172" s="175">
        <v>14390</v>
      </c>
      <c r="BM172" s="175">
        <v>152291</v>
      </c>
      <c r="BN172" s="175">
        <v>24010</v>
      </c>
      <c r="BO172" s="175">
        <v>49098</v>
      </c>
      <c r="BP172" s="200">
        <f t="shared" si="50"/>
        <v>49098</v>
      </c>
    </row>
    <row r="173" spans="1:68" s="201" customFormat="1" x14ac:dyDescent="0.15">
      <c r="A173" s="117">
        <v>1410001003</v>
      </c>
      <c r="B173" s="118" t="s">
        <v>1116</v>
      </c>
      <c r="C173" s="118" t="s">
        <v>1107</v>
      </c>
      <c r="D173" s="118" t="s">
        <v>1114</v>
      </c>
      <c r="E173" s="118" t="s">
        <v>3863</v>
      </c>
      <c r="F173" s="120">
        <v>45</v>
      </c>
      <c r="G173" s="119">
        <v>37928000</v>
      </c>
      <c r="H173" s="119">
        <v>1555000</v>
      </c>
      <c r="I173" s="120" t="s">
        <v>5821</v>
      </c>
      <c r="J173" s="120">
        <v>149600</v>
      </c>
      <c r="K173" s="257">
        <v>37928000</v>
      </c>
      <c r="L173" s="120">
        <v>0.69499999999999995</v>
      </c>
      <c r="M173" s="121" t="s">
        <v>5654</v>
      </c>
      <c r="N173" s="120">
        <v>1</v>
      </c>
      <c r="O173" s="119">
        <v>120</v>
      </c>
      <c r="P173" s="119">
        <v>20</v>
      </c>
      <c r="Q173" s="119">
        <v>2.5</v>
      </c>
      <c r="R173" s="120" t="s">
        <v>5655</v>
      </c>
      <c r="S173" s="120">
        <v>258</v>
      </c>
      <c r="T173" s="120"/>
      <c r="U173" s="120"/>
      <c r="V173" s="172">
        <v>34271.442000000003</v>
      </c>
      <c r="W173" s="172">
        <v>9201.11</v>
      </c>
      <c r="X173" s="172">
        <v>24729.815999999999</v>
      </c>
      <c r="Y173" s="172">
        <v>340.51600000000002</v>
      </c>
      <c r="Z173" s="172"/>
      <c r="AA173" s="123"/>
      <c r="AB173" s="123"/>
      <c r="AC173" s="123"/>
      <c r="AD173" s="123"/>
      <c r="AE173" s="123"/>
      <c r="AF173" s="123"/>
      <c r="AG173" s="214"/>
      <c r="AH173" s="229" t="str">
        <f t="shared" si="45"/>
        <v>a1</v>
      </c>
      <c r="AI173" s="199"/>
      <c r="AJ173" s="199"/>
      <c r="AK173" s="199"/>
      <c r="AL173" s="199"/>
      <c r="AM173" s="199"/>
      <c r="AN173" s="173">
        <v>2</v>
      </c>
      <c r="AO173" s="173">
        <v>43</v>
      </c>
      <c r="AP173" s="173"/>
      <c r="AQ173" s="173">
        <v>3</v>
      </c>
      <c r="AR173" s="173"/>
      <c r="AS173" s="173"/>
      <c r="AT173" s="173"/>
      <c r="AU173" s="173">
        <v>6</v>
      </c>
      <c r="AV173" s="173"/>
      <c r="AW173" s="173"/>
      <c r="AX173" s="173"/>
      <c r="AY173" s="173"/>
      <c r="AZ173" s="211">
        <f t="shared" si="51"/>
        <v>48</v>
      </c>
      <c r="BA173" s="211">
        <f>SUBTOTAL(9,AT173:AY173)</f>
        <v>6</v>
      </c>
      <c r="BB173" s="205">
        <f t="shared" si="46"/>
        <v>799217</v>
      </c>
      <c r="BC173" s="205">
        <f t="shared" si="47"/>
        <v>799217</v>
      </c>
      <c r="BD173" s="205">
        <f t="shared" si="48"/>
        <v>0</v>
      </c>
      <c r="BE173" s="205">
        <f t="shared" si="49"/>
        <v>0</v>
      </c>
      <c r="BF173" s="175">
        <v>799217</v>
      </c>
      <c r="BG173" s="175">
        <v>346592</v>
      </c>
      <c r="BH173" s="175">
        <v>22050</v>
      </c>
      <c r="BI173" s="175"/>
      <c r="BJ173" s="175"/>
      <c r="BK173" s="175">
        <v>841</v>
      </c>
      <c r="BL173" s="175">
        <v>118961</v>
      </c>
      <c r="BM173" s="175">
        <v>225665</v>
      </c>
      <c r="BN173" s="175">
        <v>31599</v>
      </c>
      <c r="BO173" s="175">
        <v>53509</v>
      </c>
      <c r="BP173" s="200">
        <f t="shared" si="50"/>
        <v>75559</v>
      </c>
    </row>
    <row r="174" spans="1:68" s="201" customFormat="1" x14ac:dyDescent="0.15">
      <c r="A174" s="117">
        <v>1410001010</v>
      </c>
      <c r="B174" s="118" t="s">
        <v>1123</v>
      </c>
      <c r="C174" s="118" t="s">
        <v>1107</v>
      </c>
      <c r="D174" s="118" t="s">
        <v>1114</v>
      </c>
      <c r="E174" s="118" t="s">
        <v>3870</v>
      </c>
      <c r="F174" s="120">
        <v>29</v>
      </c>
      <c r="G174" s="119">
        <v>40405000</v>
      </c>
      <c r="H174" s="119">
        <v>2285000</v>
      </c>
      <c r="I174" s="120" t="s">
        <v>5821</v>
      </c>
      <c r="J174" s="120">
        <v>162600</v>
      </c>
      <c r="K174" s="257">
        <v>40405000</v>
      </c>
      <c r="L174" s="120">
        <v>0.68100000000000005</v>
      </c>
      <c r="M174" s="121" t="s">
        <v>5654</v>
      </c>
      <c r="N174" s="120">
        <v>1</v>
      </c>
      <c r="O174" s="119">
        <v>130</v>
      </c>
      <c r="P174" s="119">
        <v>22</v>
      </c>
      <c r="Q174" s="119">
        <v>2.7</v>
      </c>
      <c r="R174" s="120" t="s">
        <v>5655</v>
      </c>
      <c r="S174" s="120">
        <v>212</v>
      </c>
      <c r="T174" s="120"/>
      <c r="U174" s="120"/>
      <c r="V174" s="172">
        <v>7259.7110000000002</v>
      </c>
      <c r="W174" s="172">
        <v>1894.9110000000001</v>
      </c>
      <c r="X174" s="172">
        <v>5081.45</v>
      </c>
      <c r="Y174" s="172">
        <v>283.35000000000002</v>
      </c>
      <c r="Z174" s="172"/>
      <c r="AA174" s="123"/>
      <c r="AB174" s="123"/>
      <c r="AC174" s="123"/>
      <c r="AD174" s="123"/>
      <c r="AE174" s="123"/>
      <c r="AF174" s="123"/>
      <c r="AG174" s="214"/>
      <c r="AH174" s="229" t="str">
        <f t="shared" si="45"/>
        <v>a1</v>
      </c>
      <c r="AI174" s="199"/>
      <c r="AJ174" s="199"/>
      <c r="AK174" s="199"/>
      <c r="AL174" s="199"/>
      <c r="AM174" s="199"/>
      <c r="AN174" s="173">
        <v>2</v>
      </c>
      <c r="AO174" s="173">
        <v>31</v>
      </c>
      <c r="AP174" s="173"/>
      <c r="AQ174" s="173">
        <v>6</v>
      </c>
      <c r="AR174" s="173"/>
      <c r="AS174" s="173"/>
      <c r="AT174" s="173"/>
      <c r="AU174" s="173">
        <v>5</v>
      </c>
      <c r="AV174" s="173"/>
      <c r="AW174" s="173"/>
      <c r="AX174" s="173"/>
      <c r="AY174" s="173"/>
      <c r="AZ174" s="211">
        <f t="shared" si="51"/>
        <v>39</v>
      </c>
      <c r="BA174" s="211">
        <f>SUBTOTAL(9,AT174:AY174)</f>
        <v>5</v>
      </c>
      <c r="BB174" s="205">
        <f t="shared" si="46"/>
        <v>789142</v>
      </c>
      <c r="BC174" s="205">
        <f t="shared" si="47"/>
        <v>789142</v>
      </c>
      <c r="BD174" s="205">
        <f t="shared" si="48"/>
        <v>0</v>
      </c>
      <c r="BE174" s="205">
        <f t="shared" si="49"/>
        <v>0</v>
      </c>
      <c r="BF174" s="175">
        <v>789142</v>
      </c>
      <c r="BG174" s="175">
        <v>256939</v>
      </c>
      <c r="BH174" s="175">
        <v>19950</v>
      </c>
      <c r="BI174" s="175"/>
      <c r="BJ174" s="175"/>
      <c r="BK174" s="175">
        <v>1520</v>
      </c>
      <c r="BL174" s="175">
        <v>155699</v>
      </c>
      <c r="BM174" s="175">
        <v>223272</v>
      </c>
      <c r="BN174" s="175">
        <v>50076</v>
      </c>
      <c r="BO174" s="175">
        <v>81686</v>
      </c>
      <c r="BP174" s="200">
        <f t="shared" si="50"/>
        <v>101636</v>
      </c>
    </row>
    <row r="175" spans="1:68" s="201" customFormat="1" x14ac:dyDescent="0.15">
      <c r="A175" s="117">
        <v>2310001001</v>
      </c>
      <c r="B175" s="118" t="s">
        <v>1868</v>
      </c>
      <c r="C175" s="118" t="s">
        <v>1850</v>
      </c>
      <c r="D175" s="118" t="s">
        <v>1869</v>
      </c>
      <c r="E175" s="118" t="s">
        <v>4411</v>
      </c>
      <c r="F175" s="120">
        <v>83</v>
      </c>
      <c r="G175" s="119">
        <v>41788200</v>
      </c>
      <c r="H175" s="119"/>
      <c r="I175" s="120" t="s">
        <v>5823</v>
      </c>
      <c r="J175" s="120">
        <v>270000</v>
      </c>
      <c r="K175" s="257">
        <v>41788200</v>
      </c>
      <c r="L175" s="120">
        <v>0.42399999999999999</v>
      </c>
      <c r="M175" s="121" t="s">
        <v>5654</v>
      </c>
      <c r="N175" s="120">
        <v>1</v>
      </c>
      <c r="O175" s="119">
        <v>220</v>
      </c>
      <c r="P175" s="119">
        <v>35.799999999999997</v>
      </c>
      <c r="Q175" s="119">
        <v>3.83</v>
      </c>
      <c r="R175" s="120" t="s">
        <v>5655</v>
      </c>
      <c r="S175" s="120">
        <v>475.8</v>
      </c>
      <c r="T175" s="120"/>
      <c r="U175" s="120"/>
      <c r="V175" s="172">
        <v>10086</v>
      </c>
      <c r="W175" s="172">
        <v>858.8</v>
      </c>
      <c r="X175" s="172">
        <v>5986.8</v>
      </c>
      <c r="Y175" s="172"/>
      <c r="Z175" s="172">
        <v>3240.4</v>
      </c>
      <c r="AA175" s="123"/>
      <c r="AB175" s="123"/>
      <c r="AC175" s="123"/>
      <c r="AD175" s="123"/>
      <c r="AE175" s="123"/>
      <c r="AF175" s="123"/>
      <c r="AG175" s="214"/>
      <c r="AH175" s="229" t="str">
        <f t="shared" si="45"/>
        <v>a1</v>
      </c>
      <c r="AI175" s="199"/>
      <c r="AJ175" s="199"/>
      <c r="AK175" s="199"/>
      <c r="AL175" s="199"/>
      <c r="AM175" s="199"/>
      <c r="AN175" s="173">
        <v>2</v>
      </c>
      <c r="AO175" s="173">
        <v>20</v>
      </c>
      <c r="AP175" s="173" t="s">
        <v>3186</v>
      </c>
      <c r="AQ175" s="173">
        <v>1</v>
      </c>
      <c r="AR175" s="173" t="s">
        <v>3186</v>
      </c>
      <c r="AS175" s="173" t="s">
        <v>3186</v>
      </c>
      <c r="AT175" s="173" t="s">
        <v>3186</v>
      </c>
      <c r="AU175" s="173" t="s">
        <v>3186</v>
      </c>
      <c r="AV175" s="173" t="s">
        <v>3186</v>
      </c>
      <c r="AW175" s="173" t="s">
        <v>3186</v>
      </c>
      <c r="AX175" s="173" t="s">
        <v>3186</v>
      </c>
      <c r="AY175" s="173" t="s">
        <v>3186</v>
      </c>
      <c r="AZ175" s="211">
        <f t="shared" si="51"/>
        <v>23</v>
      </c>
      <c r="BA175" s="211"/>
      <c r="BB175" s="205">
        <f t="shared" si="46"/>
        <v>563829</v>
      </c>
      <c r="BC175" s="205">
        <f t="shared" si="47"/>
        <v>563829</v>
      </c>
      <c r="BD175" s="205">
        <f t="shared" si="48"/>
        <v>0</v>
      </c>
      <c r="BE175" s="205">
        <f t="shared" si="49"/>
        <v>0</v>
      </c>
      <c r="BF175" s="175">
        <v>563829</v>
      </c>
      <c r="BG175" s="175">
        <v>217881</v>
      </c>
      <c r="BH175" s="175"/>
      <c r="BI175" s="175"/>
      <c r="BJ175" s="175"/>
      <c r="BK175" s="175"/>
      <c r="BL175" s="175">
        <v>120756</v>
      </c>
      <c r="BM175" s="175">
        <v>141813</v>
      </c>
      <c r="BN175" s="175">
        <v>38581</v>
      </c>
      <c r="BO175" s="175">
        <v>44798</v>
      </c>
      <c r="BP175" s="200">
        <f t="shared" si="50"/>
        <v>44798</v>
      </c>
    </row>
    <row r="176" spans="1:68" s="201" customFormat="1" x14ac:dyDescent="0.15">
      <c r="A176" s="117">
        <v>110001006</v>
      </c>
      <c r="B176" s="118" t="s">
        <v>25</v>
      </c>
      <c r="C176" s="118" t="s">
        <v>11</v>
      </c>
      <c r="D176" s="118" t="s">
        <v>20</v>
      </c>
      <c r="E176" s="118" t="s">
        <v>3194</v>
      </c>
      <c r="F176" s="120">
        <v>40</v>
      </c>
      <c r="G176" s="119">
        <v>42253800</v>
      </c>
      <c r="H176" s="119"/>
      <c r="I176" s="120" t="s">
        <v>5820</v>
      </c>
      <c r="J176" s="120">
        <v>154800</v>
      </c>
      <c r="K176" s="257">
        <v>42253800</v>
      </c>
      <c r="L176" s="120">
        <v>0.748</v>
      </c>
      <c r="M176" s="121" t="s">
        <v>5654</v>
      </c>
      <c r="N176" s="120">
        <v>1</v>
      </c>
      <c r="O176" s="119">
        <v>180</v>
      </c>
      <c r="P176" s="119"/>
      <c r="Q176" s="119"/>
      <c r="R176" s="120" t="s">
        <v>5655</v>
      </c>
      <c r="S176" s="120">
        <v>1.2686999999999999</v>
      </c>
      <c r="T176" s="120"/>
      <c r="U176" s="120" t="s">
        <v>3186</v>
      </c>
      <c r="V176" s="172">
        <v>11366.353999999999</v>
      </c>
      <c r="W176" s="172">
        <v>2268.13</v>
      </c>
      <c r="X176" s="172">
        <v>8298.4840000000004</v>
      </c>
      <c r="Y176" s="172">
        <v>652.33000000000004</v>
      </c>
      <c r="Z176" s="172">
        <v>147.41</v>
      </c>
      <c r="AA176" s="123"/>
      <c r="AB176" s="123"/>
      <c r="AC176" s="123"/>
      <c r="AD176" s="123"/>
      <c r="AE176" s="123"/>
      <c r="AF176" s="123"/>
      <c r="AG176" s="214"/>
      <c r="AH176" s="229" t="str">
        <f t="shared" si="45"/>
        <v>a1</v>
      </c>
      <c r="AI176" s="199"/>
      <c r="AJ176" s="199"/>
      <c r="AK176" s="199"/>
      <c r="AL176" s="199"/>
      <c r="AM176" s="199"/>
      <c r="AN176" s="173">
        <v>1</v>
      </c>
      <c r="AO176" s="173">
        <v>22</v>
      </c>
      <c r="AP176" s="173">
        <v>1</v>
      </c>
      <c r="AQ176" s="173">
        <v>4</v>
      </c>
      <c r="AR176" s="173"/>
      <c r="AS176" s="173">
        <v>3.9</v>
      </c>
      <c r="AT176" s="173"/>
      <c r="AU176" s="173"/>
      <c r="AV176" s="173">
        <v>9.1999999999999993</v>
      </c>
      <c r="AW176" s="173">
        <v>4</v>
      </c>
      <c r="AX176" s="173">
        <v>1</v>
      </c>
      <c r="AY176" s="173"/>
      <c r="AZ176" s="211">
        <f t="shared" si="51"/>
        <v>31.9</v>
      </c>
      <c r="BA176" s="211">
        <f>SUBTOTAL(9,AT176:AY176)</f>
        <v>14.2</v>
      </c>
      <c r="BB176" s="205">
        <f t="shared" si="46"/>
        <v>836872</v>
      </c>
      <c r="BC176" s="205">
        <f t="shared" si="47"/>
        <v>764699</v>
      </c>
      <c r="BD176" s="205">
        <f t="shared" si="48"/>
        <v>74598</v>
      </c>
      <c r="BE176" s="205">
        <f t="shared" si="49"/>
        <v>2425</v>
      </c>
      <c r="BF176" s="175">
        <v>762274</v>
      </c>
      <c r="BG176" s="175">
        <v>210978</v>
      </c>
      <c r="BH176" s="175">
        <v>223965</v>
      </c>
      <c r="BI176" s="175">
        <v>60668</v>
      </c>
      <c r="BJ176" s="175">
        <v>11505</v>
      </c>
      <c r="BK176" s="175">
        <v>5897</v>
      </c>
      <c r="BL176" s="175">
        <v>111649</v>
      </c>
      <c r="BM176" s="175">
        <v>174331</v>
      </c>
      <c r="BN176" s="175">
        <v>9031</v>
      </c>
      <c r="BO176" s="175">
        <v>28848</v>
      </c>
      <c r="BP176" s="200">
        <f t="shared" si="50"/>
        <v>252813</v>
      </c>
    </row>
    <row r="177" spans="1:68" s="201" customFormat="1" x14ac:dyDescent="0.15">
      <c r="A177" s="117">
        <v>110001007</v>
      </c>
      <c r="B177" s="118" t="s">
        <v>26</v>
      </c>
      <c r="C177" s="118" t="s">
        <v>11</v>
      </c>
      <c r="D177" s="118" t="s">
        <v>20</v>
      </c>
      <c r="E177" s="118" t="s">
        <v>3195</v>
      </c>
      <c r="F177" s="120">
        <v>36</v>
      </c>
      <c r="G177" s="119">
        <v>42547890</v>
      </c>
      <c r="H177" s="119"/>
      <c r="I177" s="120" t="s">
        <v>5823</v>
      </c>
      <c r="J177" s="120">
        <v>125000</v>
      </c>
      <c r="K177" s="257">
        <v>42547890</v>
      </c>
      <c r="L177" s="120">
        <v>0.93300000000000005</v>
      </c>
      <c r="M177" s="121" t="s">
        <v>5654</v>
      </c>
      <c r="N177" s="120">
        <v>1</v>
      </c>
      <c r="O177" s="119">
        <v>170</v>
      </c>
      <c r="P177" s="119"/>
      <c r="Q177" s="119"/>
      <c r="R177" s="120" t="s">
        <v>5655</v>
      </c>
      <c r="S177" s="120">
        <v>8.0117999999999991</v>
      </c>
      <c r="T177" s="120"/>
      <c r="U177" s="120" t="s">
        <v>3186</v>
      </c>
      <c r="V177" s="172">
        <v>9731.1970000000001</v>
      </c>
      <c r="W177" s="172">
        <v>2853.57</v>
      </c>
      <c r="X177" s="172">
        <v>6236.299</v>
      </c>
      <c r="Y177" s="172">
        <v>641.32799999999997</v>
      </c>
      <c r="Z177" s="172"/>
      <c r="AA177" s="123"/>
      <c r="AB177" s="123"/>
      <c r="AC177" s="123"/>
      <c r="AD177" s="123"/>
      <c r="AE177" s="123"/>
      <c r="AF177" s="123"/>
      <c r="AG177" s="214"/>
      <c r="AH177" s="229" t="str">
        <f t="shared" si="45"/>
        <v>a1</v>
      </c>
      <c r="AI177" s="199"/>
      <c r="AJ177" s="199"/>
      <c r="AK177" s="199"/>
      <c r="AL177" s="199"/>
      <c r="AM177" s="199"/>
      <c r="AN177" s="173">
        <v>1</v>
      </c>
      <c r="AO177" s="173">
        <v>21</v>
      </c>
      <c r="AP177" s="173">
        <v>1</v>
      </c>
      <c r="AQ177" s="173">
        <v>2</v>
      </c>
      <c r="AR177" s="173"/>
      <c r="AS177" s="173"/>
      <c r="AT177" s="173"/>
      <c r="AU177" s="173"/>
      <c r="AV177" s="173"/>
      <c r="AW177" s="173"/>
      <c r="AX177" s="173"/>
      <c r="AY177" s="173"/>
      <c r="AZ177" s="211">
        <f t="shared" si="51"/>
        <v>25</v>
      </c>
      <c r="BA177" s="211"/>
      <c r="BB177" s="205">
        <f t="shared" si="46"/>
        <v>563394</v>
      </c>
      <c r="BC177" s="205">
        <f t="shared" si="47"/>
        <v>563394</v>
      </c>
      <c r="BD177" s="205">
        <f t="shared" si="48"/>
        <v>0</v>
      </c>
      <c r="BE177" s="205">
        <f t="shared" si="49"/>
        <v>0</v>
      </c>
      <c r="BF177" s="175">
        <v>563394</v>
      </c>
      <c r="BG177" s="175">
        <v>188867</v>
      </c>
      <c r="BH177" s="175"/>
      <c r="BI177" s="175"/>
      <c r="BJ177" s="175"/>
      <c r="BK177" s="175"/>
      <c r="BL177" s="175">
        <v>182852</v>
      </c>
      <c r="BM177" s="175">
        <v>152238</v>
      </c>
      <c r="BN177" s="175">
        <v>8759</v>
      </c>
      <c r="BO177" s="175">
        <v>30678</v>
      </c>
      <c r="BP177" s="200">
        <f t="shared" si="50"/>
        <v>30678</v>
      </c>
    </row>
    <row r="178" spans="1:68" s="201" customFormat="1" x14ac:dyDescent="0.15">
      <c r="A178" s="117">
        <v>1310001014</v>
      </c>
      <c r="B178" s="118" t="s">
        <v>1092</v>
      </c>
      <c r="C178" s="118" t="s">
        <v>1069</v>
      </c>
      <c r="D178" s="118" t="s">
        <v>1079</v>
      </c>
      <c r="E178" s="118" t="s">
        <v>3849</v>
      </c>
      <c r="F178" s="120">
        <v>12</v>
      </c>
      <c r="G178" s="119">
        <v>35865650</v>
      </c>
      <c r="H178" s="119">
        <v>13743660</v>
      </c>
      <c r="I178" s="120" t="s">
        <v>5823</v>
      </c>
      <c r="J178" s="120">
        <v>165000</v>
      </c>
      <c r="K178" s="257">
        <v>43266400</v>
      </c>
      <c r="L178" s="120">
        <v>0.71799999999999997</v>
      </c>
      <c r="M178" s="121" t="s">
        <v>5661</v>
      </c>
      <c r="N178" s="120">
        <v>1</v>
      </c>
      <c r="O178" s="119">
        <v>110</v>
      </c>
      <c r="P178" s="119">
        <v>26</v>
      </c>
      <c r="Q178" s="119">
        <v>2.8</v>
      </c>
      <c r="R178" s="120" t="s">
        <v>5655</v>
      </c>
      <c r="S178" s="120">
        <v>239.8</v>
      </c>
      <c r="T178" s="120"/>
      <c r="U178" s="120"/>
      <c r="V178" s="172">
        <v>19548.5</v>
      </c>
      <c r="W178" s="172">
        <v>4145.2</v>
      </c>
      <c r="X178" s="172">
        <v>12584.8</v>
      </c>
      <c r="Y178" s="172"/>
      <c r="Z178" s="172">
        <v>2818.5</v>
      </c>
      <c r="AA178" s="123"/>
      <c r="AB178" s="123"/>
      <c r="AC178" s="123"/>
      <c r="AD178" s="123"/>
      <c r="AE178" s="123"/>
      <c r="AF178" s="123"/>
      <c r="AG178" s="214"/>
      <c r="AH178" s="229" t="str">
        <f t="shared" si="45"/>
        <v>a1</v>
      </c>
      <c r="AI178" s="199"/>
      <c r="AJ178" s="199"/>
      <c r="AK178" s="199"/>
      <c r="AL178" s="199"/>
      <c r="AM178" s="199"/>
      <c r="AN178" s="173">
        <v>1</v>
      </c>
      <c r="AO178" s="173">
        <v>31.2</v>
      </c>
      <c r="AP178" s="173"/>
      <c r="AQ178" s="173">
        <v>3</v>
      </c>
      <c r="AR178" s="173"/>
      <c r="AS178" s="173" t="s">
        <v>3186</v>
      </c>
      <c r="AT178" s="173" t="s">
        <v>3186</v>
      </c>
      <c r="AU178" s="173" t="s">
        <v>3186</v>
      </c>
      <c r="AV178" s="173" t="s">
        <v>3186</v>
      </c>
      <c r="AW178" s="173" t="s">
        <v>3186</v>
      </c>
      <c r="AX178" s="173" t="s">
        <v>3186</v>
      </c>
      <c r="AY178" s="173" t="s">
        <v>3186</v>
      </c>
      <c r="AZ178" s="211">
        <f t="shared" si="51"/>
        <v>35.200000000000003</v>
      </c>
      <c r="BA178" s="211"/>
      <c r="BB178" s="205">
        <f t="shared" si="46"/>
        <v>1413189</v>
      </c>
      <c r="BC178" s="205">
        <f t="shared" si="47"/>
        <v>1413189</v>
      </c>
      <c r="BD178" s="205">
        <f t="shared" si="48"/>
        <v>0</v>
      </c>
      <c r="BE178" s="205">
        <f t="shared" si="49"/>
        <v>0</v>
      </c>
      <c r="BF178" s="175">
        <v>1413189</v>
      </c>
      <c r="BG178" s="175">
        <v>366621</v>
      </c>
      <c r="BH178" s="175"/>
      <c r="BI178" s="175"/>
      <c r="BJ178" s="175"/>
      <c r="BK178" s="175"/>
      <c r="BL178" s="175">
        <v>161877</v>
      </c>
      <c r="BM178" s="175">
        <v>371490</v>
      </c>
      <c r="BN178" s="175">
        <v>33004</v>
      </c>
      <c r="BO178" s="175">
        <v>480197</v>
      </c>
      <c r="BP178" s="200">
        <f t="shared" si="50"/>
        <v>480197</v>
      </c>
    </row>
    <row r="179" spans="1:68" s="201" customFormat="1" x14ac:dyDescent="0.15">
      <c r="A179" s="117">
        <v>2710001011</v>
      </c>
      <c r="B179" s="118" t="s">
        <v>2070</v>
      </c>
      <c r="C179" s="118" t="s">
        <v>2037</v>
      </c>
      <c r="D179" s="118" t="s">
        <v>2060</v>
      </c>
      <c r="E179" s="118" t="s">
        <v>4564</v>
      </c>
      <c r="F179" s="120">
        <v>43</v>
      </c>
      <c r="G179" s="119">
        <v>44002900</v>
      </c>
      <c r="H179" s="119">
        <v>4047790</v>
      </c>
      <c r="I179" s="120" t="s">
        <v>5823</v>
      </c>
      <c r="J179" s="120">
        <v>157000</v>
      </c>
      <c r="K179" s="257">
        <v>44002900</v>
      </c>
      <c r="L179" s="120">
        <v>0.76800000000000002</v>
      </c>
      <c r="M179" s="121" t="s">
        <v>5673</v>
      </c>
      <c r="N179" s="120">
        <v>1</v>
      </c>
      <c r="O179" s="119">
        <v>110</v>
      </c>
      <c r="P179" s="119">
        <v>23</v>
      </c>
      <c r="Q179" s="119">
        <v>2.6</v>
      </c>
      <c r="R179" s="120"/>
      <c r="S179" s="120"/>
      <c r="T179" s="120"/>
      <c r="U179" s="120"/>
      <c r="V179" s="172">
        <v>10904.564</v>
      </c>
      <c r="W179" s="172">
        <v>2739.17</v>
      </c>
      <c r="X179" s="172">
        <v>8165.3940000000002</v>
      </c>
      <c r="Y179" s="172"/>
      <c r="Z179" s="172"/>
      <c r="AA179" s="123"/>
      <c r="AB179" s="123"/>
      <c r="AC179" s="123"/>
      <c r="AD179" s="123"/>
      <c r="AE179" s="123"/>
      <c r="AF179" s="123"/>
      <c r="AG179" s="214"/>
      <c r="AH179" s="229" t="str">
        <f t="shared" si="45"/>
        <v>a1</v>
      </c>
      <c r="AI179" s="199"/>
      <c r="AJ179" s="199"/>
      <c r="AK179" s="199"/>
      <c r="AL179" s="199"/>
      <c r="AM179" s="199"/>
      <c r="AN179" s="173">
        <v>3</v>
      </c>
      <c r="AO179" s="173">
        <v>33</v>
      </c>
      <c r="AP179" s="173"/>
      <c r="AQ179" s="173"/>
      <c r="AR179" s="173"/>
      <c r="AS179" s="173"/>
      <c r="AT179" s="173"/>
      <c r="AU179" s="173"/>
      <c r="AV179" s="173"/>
      <c r="AW179" s="173"/>
      <c r="AX179" s="173"/>
      <c r="AY179" s="173"/>
      <c r="AZ179" s="211">
        <f t="shared" si="51"/>
        <v>36</v>
      </c>
      <c r="BA179" s="211"/>
      <c r="BB179" s="205">
        <f t="shared" si="46"/>
        <v>619647</v>
      </c>
      <c r="BC179" s="205">
        <f t="shared" si="47"/>
        <v>619647</v>
      </c>
      <c r="BD179" s="205">
        <f t="shared" si="48"/>
        <v>0</v>
      </c>
      <c r="BE179" s="205">
        <f t="shared" si="49"/>
        <v>0</v>
      </c>
      <c r="BF179" s="175">
        <v>619647</v>
      </c>
      <c r="BG179" s="175">
        <v>286391</v>
      </c>
      <c r="BH179" s="175"/>
      <c r="BI179" s="175"/>
      <c r="BJ179" s="175"/>
      <c r="BK179" s="175">
        <v>13186</v>
      </c>
      <c r="BL179" s="175">
        <v>74200</v>
      </c>
      <c r="BM179" s="175">
        <v>191832</v>
      </c>
      <c r="BN179" s="175">
        <v>20711</v>
      </c>
      <c r="BO179" s="175">
        <v>33327</v>
      </c>
      <c r="BP179" s="200">
        <f t="shared" si="50"/>
        <v>33327</v>
      </c>
    </row>
    <row r="180" spans="1:68" s="201" customFormat="1" x14ac:dyDescent="0.15">
      <c r="A180" s="117">
        <v>1413001002</v>
      </c>
      <c r="B180" s="118" t="s">
        <v>1129</v>
      </c>
      <c r="C180" s="118" t="s">
        <v>1107</v>
      </c>
      <c r="D180" s="118" t="s">
        <v>1128</v>
      </c>
      <c r="E180" s="118" t="s">
        <v>3875</v>
      </c>
      <c r="F180" s="120">
        <v>40</v>
      </c>
      <c r="G180" s="119">
        <v>45949999</v>
      </c>
      <c r="H180" s="119"/>
      <c r="I180" s="120" t="s">
        <v>5823</v>
      </c>
      <c r="J180" s="120">
        <v>244800</v>
      </c>
      <c r="K180" s="257">
        <v>45949999</v>
      </c>
      <c r="L180" s="120">
        <v>0.51400000000000001</v>
      </c>
      <c r="M180" s="121" t="s">
        <v>5654</v>
      </c>
      <c r="N180" s="120">
        <v>1</v>
      </c>
      <c r="O180" s="119">
        <v>160</v>
      </c>
      <c r="P180" s="119">
        <v>31</v>
      </c>
      <c r="Q180" s="119">
        <v>3.1</v>
      </c>
      <c r="R180" s="120" t="s">
        <v>5655</v>
      </c>
      <c r="S180" s="120">
        <v>283.16980000000001</v>
      </c>
      <c r="T180" s="120"/>
      <c r="U180" s="120"/>
      <c r="V180" s="172">
        <v>10823.254000000001</v>
      </c>
      <c r="W180" s="172">
        <v>2650.2</v>
      </c>
      <c r="X180" s="172">
        <v>7332.6540000000005</v>
      </c>
      <c r="Y180" s="172"/>
      <c r="Z180" s="172">
        <v>840.4</v>
      </c>
      <c r="AA180" s="123"/>
      <c r="AB180" s="123"/>
      <c r="AC180" s="123"/>
      <c r="AD180" s="123"/>
      <c r="AE180" s="123"/>
      <c r="AF180" s="123"/>
      <c r="AG180" s="214"/>
      <c r="AH180" s="229" t="str">
        <f t="shared" si="45"/>
        <v>a1</v>
      </c>
      <c r="AI180" s="199"/>
      <c r="AJ180" s="199"/>
      <c r="AK180" s="199"/>
      <c r="AL180" s="199"/>
      <c r="AM180" s="199"/>
      <c r="AN180" s="173">
        <v>4</v>
      </c>
      <c r="AO180" s="173">
        <v>27</v>
      </c>
      <c r="AP180" s="173" t="s">
        <v>3186</v>
      </c>
      <c r="AQ180" s="173">
        <v>3</v>
      </c>
      <c r="AR180" s="173" t="s">
        <v>3186</v>
      </c>
      <c r="AS180" s="173" t="s">
        <v>3186</v>
      </c>
      <c r="AT180" s="173" t="s">
        <v>3186</v>
      </c>
      <c r="AU180" s="173">
        <v>13</v>
      </c>
      <c r="AV180" s="173" t="s">
        <v>3186</v>
      </c>
      <c r="AW180" s="173" t="s">
        <v>3186</v>
      </c>
      <c r="AX180" s="173">
        <v>9</v>
      </c>
      <c r="AY180" s="173">
        <v>47</v>
      </c>
      <c r="AZ180" s="211">
        <f t="shared" si="51"/>
        <v>34</v>
      </c>
      <c r="BA180" s="211">
        <f>SUBTOTAL(9,AT180:AY180)</f>
        <v>69</v>
      </c>
      <c r="BB180" s="205">
        <f t="shared" si="46"/>
        <v>688623</v>
      </c>
      <c r="BC180" s="205">
        <f t="shared" si="47"/>
        <v>688623</v>
      </c>
      <c r="BD180" s="205">
        <f t="shared" si="48"/>
        <v>0</v>
      </c>
      <c r="BE180" s="205">
        <f t="shared" si="49"/>
        <v>0</v>
      </c>
      <c r="BF180" s="175">
        <v>688623</v>
      </c>
      <c r="BG180" s="175">
        <v>280401</v>
      </c>
      <c r="BH180" s="175"/>
      <c r="BI180" s="175"/>
      <c r="BJ180" s="175"/>
      <c r="BK180" s="175"/>
      <c r="BL180" s="175">
        <v>117695</v>
      </c>
      <c r="BM180" s="175">
        <v>182423</v>
      </c>
      <c r="BN180" s="175">
        <v>23884</v>
      </c>
      <c r="BO180" s="175">
        <v>84220</v>
      </c>
      <c r="BP180" s="200">
        <f t="shared" si="50"/>
        <v>84220</v>
      </c>
    </row>
    <row r="181" spans="1:68" s="201" customFormat="1" x14ac:dyDescent="0.15">
      <c r="A181" s="117">
        <v>2310001007</v>
      </c>
      <c r="B181" s="118" t="s">
        <v>1875</v>
      </c>
      <c r="C181" s="118" t="s">
        <v>1850</v>
      </c>
      <c r="D181" s="118" t="s">
        <v>1869</v>
      </c>
      <c r="E181" s="118" t="s">
        <v>4417</v>
      </c>
      <c r="F181" s="120">
        <v>49</v>
      </c>
      <c r="G181" s="119">
        <v>45985300</v>
      </c>
      <c r="H181" s="119">
        <v>5307500</v>
      </c>
      <c r="I181" s="120" t="s">
        <v>5823</v>
      </c>
      <c r="J181" s="120">
        <v>150000</v>
      </c>
      <c r="K181" s="257">
        <v>45985300</v>
      </c>
      <c r="L181" s="120">
        <v>0.84</v>
      </c>
      <c r="M181" s="121" t="s">
        <v>5654</v>
      </c>
      <c r="N181" s="120">
        <v>1</v>
      </c>
      <c r="O181" s="119">
        <v>100</v>
      </c>
      <c r="P181" s="119">
        <v>20.5</v>
      </c>
      <c r="Q181" s="119">
        <v>2.35</v>
      </c>
      <c r="R181" s="120" t="s">
        <v>5655</v>
      </c>
      <c r="S181" s="120">
        <v>393</v>
      </c>
      <c r="T181" s="120"/>
      <c r="U181" s="120"/>
      <c r="V181" s="172">
        <v>8094.4</v>
      </c>
      <c r="W181" s="172">
        <v>3305.6</v>
      </c>
      <c r="X181" s="172">
        <v>4355.3</v>
      </c>
      <c r="Y181" s="172"/>
      <c r="Z181" s="172">
        <v>433.5</v>
      </c>
      <c r="AA181" s="123"/>
      <c r="AB181" s="123"/>
      <c r="AC181" s="123"/>
      <c r="AD181" s="123"/>
      <c r="AE181" s="123"/>
      <c r="AF181" s="123"/>
      <c r="AG181" s="214"/>
      <c r="AH181" s="229" t="str">
        <f t="shared" si="45"/>
        <v>a1</v>
      </c>
      <c r="AI181" s="199"/>
      <c r="AJ181" s="199"/>
      <c r="AK181" s="199"/>
      <c r="AL181" s="199"/>
      <c r="AM181" s="199"/>
      <c r="AN181" s="173">
        <v>1</v>
      </c>
      <c r="AO181" s="173">
        <v>28</v>
      </c>
      <c r="AP181" s="173" t="s">
        <v>3186</v>
      </c>
      <c r="AQ181" s="173">
        <v>1</v>
      </c>
      <c r="AR181" s="173" t="s">
        <v>3186</v>
      </c>
      <c r="AS181" s="173" t="s">
        <v>3186</v>
      </c>
      <c r="AT181" s="173" t="s">
        <v>3186</v>
      </c>
      <c r="AU181" s="173" t="s">
        <v>3186</v>
      </c>
      <c r="AV181" s="173" t="s">
        <v>3186</v>
      </c>
      <c r="AW181" s="173" t="s">
        <v>3186</v>
      </c>
      <c r="AX181" s="173" t="s">
        <v>3186</v>
      </c>
      <c r="AY181" s="173" t="s">
        <v>3186</v>
      </c>
      <c r="AZ181" s="211">
        <f t="shared" si="51"/>
        <v>30</v>
      </c>
      <c r="BA181" s="211"/>
      <c r="BB181" s="205">
        <f t="shared" si="46"/>
        <v>495192</v>
      </c>
      <c r="BC181" s="205">
        <f t="shared" si="47"/>
        <v>495192</v>
      </c>
      <c r="BD181" s="205">
        <f t="shared" si="48"/>
        <v>0</v>
      </c>
      <c r="BE181" s="205">
        <f t="shared" si="49"/>
        <v>0</v>
      </c>
      <c r="BF181" s="175">
        <v>495192</v>
      </c>
      <c r="BG181" s="175">
        <v>263751</v>
      </c>
      <c r="BH181" s="175"/>
      <c r="BI181" s="175"/>
      <c r="BJ181" s="175"/>
      <c r="BK181" s="175"/>
      <c r="BL181" s="175">
        <v>17214</v>
      </c>
      <c r="BM181" s="175">
        <v>128669</v>
      </c>
      <c r="BN181" s="175">
        <v>47517</v>
      </c>
      <c r="BO181" s="175">
        <v>38041</v>
      </c>
      <c r="BP181" s="200">
        <f t="shared" si="50"/>
        <v>38041</v>
      </c>
    </row>
    <row r="182" spans="1:68" s="201" customFormat="1" x14ac:dyDescent="0.15">
      <c r="A182" s="117">
        <v>1410001004</v>
      </c>
      <c r="B182" s="118" t="s">
        <v>1117</v>
      </c>
      <c r="C182" s="118" t="s">
        <v>1107</v>
      </c>
      <c r="D182" s="118" t="s">
        <v>1114</v>
      </c>
      <c r="E182" s="118" t="s">
        <v>3864</v>
      </c>
      <c r="F182" s="120">
        <v>41</v>
      </c>
      <c r="G182" s="119">
        <v>53587000</v>
      </c>
      <c r="H182" s="119">
        <v>1395000</v>
      </c>
      <c r="I182" s="120" t="s">
        <v>5821</v>
      </c>
      <c r="J182" s="120">
        <v>214400</v>
      </c>
      <c r="K182" s="257">
        <v>53587000</v>
      </c>
      <c r="L182" s="120">
        <v>0.68500000000000005</v>
      </c>
      <c r="M182" s="121" t="s">
        <v>5673</v>
      </c>
      <c r="N182" s="120">
        <v>1</v>
      </c>
      <c r="O182" s="119">
        <v>140</v>
      </c>
      <c r="P182" s="119">
        <v>26</v>
      </c>
      <c r="Q182" s="119">
        <v>3.4</v>
      </c>
      <c r="R182" s="120" t="s">
        <v>5655</v>
      </c>
      <c r="S182" s="120">
        <v>644</v>
      </c>
      <c r="T182" s="120"/>
      <c r="U182" s="120"/>
      <c r="V182" s="172">
        <v>9113.4159999999993</v>
      </c>
      <c r="W182" s="172">
        <v>3061.12</v>
      </c>
      <c r="X182" s="172">
        <v>5803.0159999999996</v>
      </c>
      <c r="Y182" s="172">
        <v>249.28</v>
      </c>
      <c r="Z182" s="172"/>
      <c r="AA182" s="123"/>
      <c r="AB182" s="123"/>
      <c r="AC182" s="123"/>
      <c r="AD182" s="123"/>
      <c r="AE182" s="123"/>
      <c r="AF182" s="123"/>
      <c r="AG182" s="214"/>
      <c r="AH182" s="229" t="str">
        <f t="shared" si="45"/>
        <v>a1</v>
      </c>
      <c r="AI182" s="199"/>
      <c r="AJ182" s="199"/>
      <c r="AK182" s="199"/>
      <c r="AL182" s="199"/>
      <c r="AM182" s="199"/>
      <c r="AN182" s="173">
        <v>3</v>
      </c>
      <c r="AO182" s="173">
        <v>38</v>
      </c>
      <c r="AP182" s="173"/>
      <c r="AQ182" s="173">
        <v>3</v>
      </c>
      <c r="AR182" s="173"/>
      <c r="AS182" s="173"/>
      <c r="AT182" s="173"/>
      <c r="AU182" s="173">
        <v>7</v>
      </c>
      <c r="AV182" s="173"/>
      <c r="AW182" s="173"/>
      <c r="AX182" s="173"/>
      <c r="AY182" s="173"/>
      <c r="AZ182" s="211">
        <f t="shared" si="51"/>
        <v>44</v>
      </c>
      <c r="BA182" s="211">
        <f>SUBTOTAL(9,AT182:AY182)</f>
        <v>7</v>
      </c>
      <c r="BB182" s="205">
        <f t="shared" si="46"/>
        <v>965584</v>
      </c>
      <c r="BC182" s="205">
        <f t="shared" si="47"/>
        <v>965584</v>
      </c>
      <c r="BD182" s="205">
        <f t="shared" si="48"/>
        <v>0</v>
      </c>
      <c r="BE182" s="205">
        <f t="shared" si="49"/>
        <v>0</v>
      </c>
      <c r="BF182" s="175">
        <v>965584</v>
      </c>
      <c r="BG182" s="175">
        <v>414031</v>
      </c>
      <c r="BH182" s="175">
        <v>30467</v>
      </c>
      <c r="BI182" s="175"/>
      <c r="BJ182" s="175"/>
      <c r="BK182" s="175">
        <v>2114</v>
      </c>
      <c r="BL182" s="175">
        <v>88273</v>
      </c>
      <c r="BM182" s="175">
        <v>318354</v>
      </c>
      <c r="BN182" s="175">
        <v>35059</v>
      </c>
      <c r="BO182" s="175">
        <v>77286</v>
      </c>
      <c r="BP182" s="200">
        <f t="shared" si="50"/>
        <v>107753</v>
      </c>
    </row>
    <row r="183" spans="1:68" s="201" customFormat="1" x14ac:dyDescent="0.15">
      <c r="A183" s="117">
        <v>2710001007</v>
      </c>
      <c r="B183" s="118" t="s">
        <v>2066</v>
      </c>
      <c r="C183" s="118" t="s">
        <v>2037</v>
      </c>
      <c r="D183" s="118" t="s">
        <v>2060</v>
      </c>
      <c r="E183" s="118" t="s">
        <v>4560</v>
      </c>
      <c r="F183" s="120">
        <v>47</v>
      </c>
      <c r="G183" s="119">
        <v>57017100</v>
      </c>
      <c r="H183" s="119">
        <v>5574700</v>
      </c>
      <c r="I183" s="120" t="s">
        <v>5823</v>
      </c>
      <c r="J183" s="120">
        <v>241000</v>
      </c>
      <c r="K183" s="257">
        <v>57017100</v>
      </c>
      <c r="L183" s="120">
        <v>0.64800000000000002</v>
      </c>
      <c r="M183" s="121" t="s">
        <v>5654</v>
      </c>
      <c r="N183" s="120">
        <v>1</v>
      </c>
      <c r="O183" s="119">
        <v>110</v>
      </c>
      <c r="P183" s="119">
        <v>24</v>
      </c>
      <c r="Q183" s="119">
        <v>2.7</v>
      </c>
      <c r="R183" s="120"/>
      <c r="S183" s="120"/>
      <c r="T183" s="120"/>
      <c r="U183" s="120"/>
      <c r="V183" s="172">
        <v>10465.64</v>
      </c>
      <c r="W183" s="172">
        <v>3095.46</v>
      </c>
      <c r="X183" s="172">
        <v>7313.91</v>
      </c>
      <c r="Y183" s="172"/>
      <c r="Z183" s="172">
        <v>56.27</v>
      </c>
      <c r="AA183" s="123"/>
      <c r="AB183" s="123"/>
      <c r="AC183" s="123"/>
      <c r="AD183" s="123"/>
      <c r="AE183" s="123"/>
      <c r="AF183" s="123"/>
      <c r="AG183" s="214"/>
      <c r="AH183" s="229" t="str">
        <f t="shared" si="45"/>
        <v>a1</v>
      </c>
      <c r="AI183" s="199"/>
      <c r="AJ183" s="199"/>
      <c r="AK183" s="199"/>
      <c r="AL183" s="199"/>
      <c r="AM183" s="199"/>
      <c r="AN183" s="173">
        <v>2</v>
      </c>
      <c r="AO183" s="173">
        <v>27</v>
      </c>
      <c r="AP183" s="173"/>
      <c r="AQ183" s="173"/>
      <c r="AR183" s="173"/>
      <c r="AS183" s="173"/>
      <c r="AT183" s="173"/>
      <c r="AU183" s="173"/>
      <c r="AV183" s="173"/>
      <c r="AW183" s="173"/>
      <c r="AX183" s="173"/>
      <c r="AY183" s="173"/>
      <c r="AZ183" s="211">
        <f t="shared" si="51"/>
        <v>29</v>
      </c>
      <c r="BA183" s="211"/>
      <c r="BB183" s="205">
        <f t="shared" si="46"/>
        <v>563814</v>
      </c>
      <c r="BC183" s="205">
        <f t="shared" si="47"/>
        <v>563814</v>
      </c>
      <c r="BD183" s="205">
        <f t="shared" si="48"/>
        <v>1</v>
      </c>
      <c r="BE183" s="205">
        <f t="shared" si="49"/>
        <v>1</v>
      </c>
      <c r="BF183" s="175">
        <v>563813</v>
      </c>
      <c r="BG183" s="175">
        <v>216963</v>
      </c>
      <c r="BH183" s="175"/>
      <c r="BI183" s="175"/>
      <c r="BJ183" s="175"/>
      <c r="BK183" s="175">
        <v>13402</v>
      </c>
      <c r="BL183" s="175">
        <v>67038</v>
      </c>
      <c r="BM183" s="175">
        <v>207655</v>
      </c>
      <c r="BN183" s="175">
        <v>33759</v>
      </c>
      <c r="BO183" s="175">
        <v>24997</v>
      </c>
      <c r="BP183" s="200">
        <f t="shared" si="50"/>
        <v>24997</v>
      </c>
    </row>
    <row r="184" spans="1:68" s="201" customFormat="1" x14ac:dyDescent="0.15">
      <c r="A184" s="117">
        <v>1410001002</v>
      </c>
      <c r="B184" s="118" t="s">
        <v>1115</v>
      </c>
      <c r="C184" s="118" t="s">
        <v>1107</v>
      </c>
      <c r="D184" s="118" t="s">
        <v>1114</v>
      </c>
      <c r="E184" s="118" t="s">
        <v>3862</v>
      </c>
      <c r="F184" s="120">
        <v>48</v>
      </c>
      <c r="G184" s="119">
        <v>59537000</v>
      </c>
      <c r="H184" s="119"/>
      <c r="I184" s="120" t="s">
        <v>5821</v>
      </c>
      <c r="J184" s="120">
        <v>182400</v>
      </c>
      <c r="K184" s="257">
        <v>59537000</v>
      </c>
      <c r="L184" s="120">
        <v>0.89400000000000002</v>
      </c>
      <c r="M184" s="121" t="s">
        <v>5654</v>
      </c>
      <c r="N184" s="120">
        <v>1</v>
      </c>
      <c r="O184" s="119">
        <v>130</v>
      </c>
      <c r="P184" s="119">
        <v>21</v>
      </c>
      <c r="Q184" s="119">
        <v>2.5</v>
      </c>
      <c r="R184" s="120" t="s">
        <v>5655</v>
      </c>
      <c r="S184" s="120">
        <v>188</v>
      </c>
      <c r="T184" s="120"/>
      <c r="U184" s="120"/>
      <c r="V184" s="172">
        <v>15727.71</v>
      </c>
      <c r="W184" s="172">
        <v>4687.47</v>
      </c>
      <c r="X184" s="172">
        <v>11040.24</v>
      </c>
      <c r="Y184" s="172"/>
      <c r="Z184" s="172"/>
      <c r="AA184" s="123"/>
      <c r="AB184" s="123"/>
      <c r="AC184" s="123"/>
      <c r="AD184" s="123"/>
      <c r="AE184" s="123"/>
      <c r="AF184" s="123"/>
      <c r="AG184" s="214"/>
      <c r="AH184" s="229" t="str">
        <f t="shared" si="45"/>
        <v>a1</v>
      </c>
      <c r="AI184" s="199"/>
      <c r="AJ184" s="199"/>
      <c r="AK184" s="199"/>
      <c r="AL184" s="199"/>
      <c r="AM184" s="199"/>
      <c r="AN184" s="173">
        <v>2</v>
      </c>
      <c r="AO184" s="173">
        <v>35</v>
      </c>
      <c r="AP184" s="173"/>
      <c r="AQ184" s="173">
        <v>3</v>
      </c>
      <c r="AR184" s="173"/>
      <c r="AS184" s="173"/>
      <c r="AT184" s="173"/>
      <c r="AU184" s="173">
        <v>5</v>
      </c>
      <c r="AV184" s="173"/>
      <c r="AW184" s="173"/>
      <c r="AX184" s="173"/>
      <c r="AY184" s="173"/>
      <c r="AZ184" s="211">
        <f t="shared" si="51"/>
        <v>40</v>
      </c>
      <c r="BA184" s="211">
        <f>SUBTOTAL(9,AT184:AY184)</f>
        <v>5</v>
      </c>
      <c r="BB184" s="205">
        <f t="shared" si="46"/>
        <v>630093</v>
      </c>
      <c r="BC184" s="205">
        <f t="shared" si="47"/>
        <v>630093</v>
      </c>
      <c r="BD184" s="205">
        <f t="shared" si="48"/>
        <v>0</v>
      </c>
      <c r="BE184" s="205">
        <f t="shared" si="49"/>
        <v>0</v>
      </c>
      <c r="BF184" s="175">
        <v>630093</v>
      </c>
      <c r="BG184" s="175">
        <v>313527</v>
      </c>
      <c r="BH184" s="175">
        <v>18761</v>
      </c>
      <c r="BI184" s="175"/>
      <c r="BJ184" s="175"/>
      <c r="BK184" s="175">
        <v>1348</v>
      </c>
      <c r="BL184" s="175">
        <v>83993</v>
      </c>
      <c r="BM184" s="175">
        <v>159802</v>
      </c>
      <c r="BN184" s="175">
        <v>23583</v>
      </c>
      <c r="BO184" s="175">
        <v>29079</v>
      </c>
      <c r="BP184" s="200">
        <f t="shared" si="50"/>
        <v>47840</v>
      </c>
    </row>
    <row r="185" spans="1:68" s="201" customFormat="1" x14ac:dyDescent="0.15">
      <c r="A185" s="117">
        <v>1410001008</v>
      </c>
      <c r="B185" s="118" t="s">
        <v>1121</v>
      </c>
      <c r="C185" s="118" t="s">
        <v>1107</v>
      </c>
      <c r="D185" s="118" t="s">
        <v>1114</v>
      </c>
      <c r="E185" s="118" t="s">
        <v>3868</v>
      </c>
      <c r="F185" s="120">
        <v>34</v>
      </c>
      <c r="G185" s="119">
        <v>62325000</v>
      </c>
      <c r="H185" s="119">
        <v>732000</v>
      </c>
      <c r="I185" s="120" t="s">
        <v>5821</v>
      </c>
      <c r="J185" s="120">
        <v>285200</v>
      </c>
      <c r="K185" s="257">
        <v>62325000</v>
      </c>
      <c r="L185" s="120">
        <v>0.59899999999999998</v>
      </c>
      <c r="M185" s="121" t="s">
        <v>5654</v>
      </c>
      <c r="N185" s="120">
        <v>1</v>
      </c>
      <c r="O185" s="119">
        <v>120</v>
      </c>
      <c r="P185" s="119">
        <v>26</v>
      </c>
      <c r="Q185" s="119">
        <v>3.3</v>
      </c>
      <c r="R185" s="120" t="s">
        <v>5655</v>
      </c>
      <c r="S185" s="120">
        <v>552</v>
      </c>
      <c r="T185" s="120"/>
      <c r="U185" s="120"/>
      <c r="V185" s="172">
        <v>23290.065999999999</v>
      </c>
      <c r="W185" s="172">
        <v>5702.72</v>
      </c>
      <c r="X185" s="172">
        <v>17174.975999999999</v>
      </c>
      <c r="Y185" s="172">
        <v>412.37</v>
      </c>
      <c r="Z185" s="172"/>
      <c r="AA185" s="123"/>
      <c r="AB185" s="123"/>
      <c r="AC185" s="123"/>
      <c r="AD185" s="123"/>
      <c r="AE185" s="123"/>
      <c r="AF185" s="123"/>
      <c r="AG185" s="214"/>
      <c r="AH185" s="229" t="str">
        <f t="shared" si="45"/>
        <v>a1</v>
      </c>
      <c r="AI185" s="199"/>
      <c r="AJ185" s="199"/>
      <c r="AK185" s="199"/>
      <c r="AL185" s="199"/>
      <c r="AM185" s="199"/>
      <c r="AN185" s="173">
        <v>2</v>
      </c>
      <c r="AO185" s="173">
        <v>41</v>
      </c>
      <c r="AP185" s="173"/>
      <c r="AQ185" s="173">
        <v>7</v>
      </c>
      <c r="AR185" s="173"/>
      <c r="AS185" s="173"/>
      <c r="AT185" s="173"/>
      <c r="AU185" s="173"/>
      <c r="AV185" s="173"/>
      <c r="AW185" s="173"/>
      <c r="AX185" s="173"/>
      <c r="AY185" s="173"/>
      <c r="AZ185" s="211">
        <f t="shared" si="51"/>
        <v>50</v>
      </c>
      <c r="BA185" s="211"/>
      <c r="BB185" s="205">
        <f t="shared" si="46"/>
        <v>976888</v>
      </c>
      <c r="BC185" s="205">
        <f t="shared" si="47"/>
        <v>976888</v>
      </c>
      <c r="BD185" s="205">
        <f t="shared" si="48"/>
        <v>0</v>
      </c>
      <c r="BE185" s="205">
        <f t="shared" si="49"/>
        <v>0</v>
      </c>
      <c r="BF185" s="175">
        <v>976888</v>
      </c>
      <c r="BG185" s="175">
        <v>371426</v>
      </c>
      <c r="BH185" s="175"/>
      <c r="BI185" s="175"/>
      <c r="BJ185" s="175"/>
      <c r="BK185" s="175">
        <v>1259</v>
      </c>
      <c r="BL185" s="175">
        <v>118031</v>
      </c>
      <c r="BM185" s="175">
        <v>360986</v>
      </c>
      <c r="BN185" s="175">
        <v>48316</v>
      </c>
      <c r="BO185" s="175">
        <v>76870</v>
      </c>
      <c r="BP185" s="200">
        <f t="shared" si="50"/>
        <v>76870</v>
      </c>
    </row>
    <row r="186" spans="1:68" s="201" customFormat="1" x14ac:dyDescent="0.15">
      <c r="A186" s="117">
        <v>1310001011</v>
      </c>
      <c r="B186" s="118" t="s">
        <v>1089</v>
      </c>
      <c r="C186" s="118" t="s">
        <v>1069</v>
      </c>
      <c r="D186" s="118" t="s">
        <v>1079</v>
      </c>
      <c r="E186" s="118" t="s">
        <v>3846</v>
      </c>
      <c r="F186" s="120">
        <v>29</v>
      </c>
      <c r="G186" s="119">
        <v>52008180</v>
      </c>
      <c r="H186" s="119">
        <v>11134960</v>
      </c>
      <c r="I186" s="120" t="s">
        <v>5823</v>
      </c>
      <c r="J186" s="120">
        <v>225000</v>
      </c>
      <c r="K186" s="257">
        <v>63975880</v>
      </c>
      <c r="L186" s="120">
        <v>0.77900000000000003</v>
      </c>
      <c r="M186" s="121" t="s">
        <v>5654</v>
      </c>
      <c r="N186" s="120">
        <v>1</v>
      </c>
      <c r="O186" s="119">
        <v>160</v>
      </c>
      <c r="P186" s="119">
        <v>31.4</v>
      </c>
      <c r="Q186" s="119">
        <v>3.4</v>
      </c>
      <c r="R186" s="120" t="s">
        <v>5655</v>
      </c>
      <c r="S186" s="120">
        <v>1145.0999999999999</v>
      </c>
      <c r="T186" s="120"/>
      <c r="U186" s="120"/>
      <c r="V186" s="172">
        <v>23520.799999999999</v>
      </c>
      <c r="W186" s="172">
        <v>7069</v>
      </c>
      <c r="X186" s="172">
        <v>16451.8</v>
      </c>
      <c r="Y186" s="172"/>
      <c r="Z186" s="172"/>
      <c r="AA186" s="123"/>
      <c r="AB186" s="123"/>
      <c r="AC186" s="123"/>
      <c r="AD186" s="123"/>
      <c r="AE186" s="123"/>
      <c r="AF186" s="123"/>
      <c r="AG186" s="214"/>
      <c r="AH186" s="229" t="str">
        <f t="shared" si="45"/>
        <v>a1</v>
      </c>
      <c r="AI186" s="199"/>
      <c r="AJ186" s="199"/>
      <c r="AK186" s="199"/>
      <c r="AL186" s="199"/>
      <c r="AM186" s="199"/>
      <c r="AN186" s="173">
        <v>1.8</v>
      </c>
      <c r="AO186" s="173">
        <v>35.4</v>
      </c>
      <c r="AP186" s="173"/>
      <c r="AQ186" s="173">
        <v>3</v>
      </c>
      <c r="AR186" s="173"/>
      <c r="AS186" s="173" t="s">
        <v>3186</v>
      </c>
      <c r="AT186" s="173" t="s">
        <v>3186</v>
      </c>
      <c r="AU186" s="173" t="s">
        <v>3186</v>
      </c>
      <c r="AV186" s="173" t="s">
        <v>3186</v>
      </c>
      <c r="AW186" s="173" t="s">
        <v>3186</v>
      </c>
      <c r="AX186" s="173" t="s">
        <v>3186</v>
      </c>
      <c r="AY186" s="173" t="s">
        <v>3186</v>
      </c>
      <c r="AZ186" s="211">
        <f t="shared" si="51"/>
        <v>40.199999999999996</v>
      </c>
      <c r="BA186" s="211"/>
      <c r="BB186" s="205">
        <f t="shared" si="46"/>
        <v>1235150</v>
      </c>
      <c r="BC186" s="205">
        <f t="shared" si="47"/>
        <v>1235150</v>
      </c>
      <c r="BD186" s="205">
        <f t="shared" si="48"/>
        <v>0</v>
      </c>
      <c r="BE186" s="205">
        <f t="shared" si="49"/>
        <v>0</v>
      </c>
      <c r="BF186" s="175">
        <v>1235150</v>
      </c>
      <c r="BG186" s="175">
        <v>268448</v>
      </c>
      <c r="BH186" s="175"/>
      <c r="BI186" s="175"/>
      <c r="BJ186" s="175"/>
      <c r="BK186" s="175"/>
      <c r="BL186" s="175">
        <v>229681</v>
      </c>
      <c r="BM186" s="175">
        <v>372095</v>
      </c>
      <c r="BN186" s="175">
        <v>37234</v>
      </c>
      <c r="BO186" s="175">
        <v>327692</v>
      </c>
      <c r="BP186" s="200">
        <f t="shared" si="50"/>
        <v>327692</v>
      </c>
    </row>
    <row r="187" spans="1:68" s="201" customFormat="1" x14ac:dyDescent="0.15">
      <c r="A187" s="117">
        <v>110001003</v>
      </c>
      <c r="B187" s="118" t="s">
        <v>22</v>
      </c>
      <c r="C187" s="118" t="s">
        <v>11</v>
      </c>
      <c r="D187" s="118" t="s">
        <v>20</v>
      </c>
      <c r="E187" s="118" t="s">
        <v>3191</v>
      </c>
      <c r="F187" s="120">
        <v>43</v>
      </c>
      <c r="G187" s="119">
        <v>68119400</v>
      </c>
      <c r="H187" s="119">
        <v>986420</v>
      </c>
      <c r="I187" s="120" t="s">
        <v>5823</v>
      </c>
      <c r="J187" s="120">
        <v>186000</v>
      </c>
      <c r="K187" s="257">
        <v>67132980</v>
      </c>
      <c r="L187" s="120">
        <v>0.98899999999999999</v>
      </c>
      <c r="M187" s="121" t="s">
        <v>5654</v>
      </c>
      <c r="N187" s="120">
        <v>1</v>
      </c>
      <c r="O187" s="119">
        <v>170</v>
      </c>
      <c r="P187" s="119"/>
      <c r="Q187" s="119"/>
      <c r="R187" s="120" t="s">
        <v>5655</v>
      </c>
      <c r="S187" s="120">
        <v>21.280999999999999</v>
      </c>
      <c r="T187" s="120"/>
      <c r="U187" s="120" t="s">
        <v>3186</v>
      </c>
      <c r="V187" s="172">
        <v>15247.5</v>
      </c>
      <c r="W187" s="172">
        <v>3070.7370000000001</v>
      </c>
      <c r="X187" s="172">
        <v>11029.192999999999</v>
      </c>
      <c r="Y187" s="172">
        <v>935.85</v>
      </c>
      <c r="Z187" s="172">
        <v>211.72</v>
      </c>
      <c r="AA187" s="123"/>
      <c r="AB187" s="123"/>
      <c r="AC187" s="123"/>
      <c r="AD187" s="123"/>
      <c r="AE187" s="123"/>
      <c r="AF187" s="123"/>
      <c r="AG187" s="214"/>
      <c r="AH187" s="229" t="str">
        <f t="shared" si="45"/>
        <v>a1</v>
      </c>
      <c r="AI187" s="199"/>
      <c r="AJ187" s="199"/>
      <c r="AK187" s="199"/>
      <c r="AL187" s="199"/>
      <c r="AM187" s="199"/>
      <c r="AN187" s="173"/>
      <c r="AO187" s="173"/>
      <c r="AP187" s="173"/>
      <c r="AQ187" s="173"/>
      <c r="AR187" s="173"/>
      <c r="AS187" s="173"/>
      <c r="AT187" s="173"/>
      <c r="AU187" s="173"/>
      <c r="AV187" s="173"/>
      <c r="AW187" s="173"/>
      <c r="AX187" s="173"/>
      <c r="AY187" s="173"/>
      <c r="AZ187" s="211">
        <f t="shared" si="51"/>
        <v>0</v>
      </c>
      <c r="BA187" s="211">
        <f>SUBTOTAL(9,AT187:AY187)</f>
        <v>0</v>
      </c>
      <c r="BB187" s="205">
        <f t="shared" si="46"/>
        <v>0</v>
      </c>
      <c r="BC187" s="205">
        <f t="shared" si="47"/>
        <v>0</v>
      </c>
      <c r="BD187" s="205">
        <f t="shared" si="48"/>
        <v>0</v>
      </c>
      <c r="BE187" s="205">
        <f t="shared" si="49"/>
        <v>0</v>
      </c>
      <c r="BF187" s="175"/>
      <c r="BG187" s="175"/>
      <c r="BH187" s="175"/>
      <c r="BI187" s="175"/>
      <c r="BJ187" s="175"/>
      <c r="BK187" s="175"/>
      <c r="BL187" s="175"/>
      <c r="BM187" s="175"/>
      <c r="BN187" s="175"/>
      <c r="BO187" s="175"/>
      <c r="BP187" s="200">
        <f t="shared" si="50"/>
        <v>0</v>
      </c>
    </row>
    <row r="188" spans="1:68" s="201" customFormat="1" x14ac:dyDescent="0.15">
      <c r="A188" s="117">
        <v>1310001008</v>
      </c>
      <c r="B188" s="118" t="s">
        <v>1086</v>
      </c>
      <c r="C188" s="118" t="s">
        <v>1069</v>
      </c>
      <c r="D188" s="118" t="s">
        <v>1079</v>
      </c>
      <c r="E188" s="118" t="s">
        <v>3843</v>
      </c>
      <c r="F188" s="120">
        <v>36</v>
      </c>
      <c r="G188" s="119">
        <v>53008180</v>
      </c>
      <c r="H188" s="119">
        <v>27267970</v>
      </c>
      <c r="I188" s="120" t="s">
        <v>5823</v>
      </c>
      <c r="J188" s="120">
        <v>250000</v>
      </c>
      <c r="K188" s="257">
        <v>70427300</v>
      </c>
      <c r="L188" s="120">
        <v>0.77200000000000002</v>
      </c>
      <c r="M188" s="121" t="s">
        <v>5673</v>
      </c>
      <c r="N188" s="120">
        <v>1</v>
      </c>
      <c r="O188" s="119">
        <v>99</v>
      </c>
      <c r="P188" s="119">
        <v>22.2</v>
      </c>
      <c r="Q188" s="119">
        <v>2.7</v>
      </c>
      <c r="R188" s="120" t="s">
        <v>5655</v>
      </c>
      <c r="S188" s="120">
        <v>1126</v>
      </c>
      <c r="T188" s="120"/>
      <c r="U188" s="120"/>
      <c r="V188" s="172">
        <v>22132.2</v>
      </c>
      <c r="W188" s="172">
        <v>5251</v>
      </c>
      <c r="X188" s="172">
        <v>16231.9</v>
      </c>
      <c r="Y188" s="172"/>
      <c r="Z188" s="172">
        <v>649.29999999999995</v>
      </c>
      <c r="AA188" s="123"/>
      <c r="AB188" s="123"/>
      <c r="AC188" s="123"/>
      <c r="AD188" s="123"/>
      <c r="AE188" s="123"/>
      <c r="AF188" s="123"/>
      <c r="AG188" s="214"/>
      <c r="AH188" s="229" t="str">
        <f t="shared" si="45"/>
        <v>a1</v>
      </c>
      <c r="AI188" s="199"/>
      <c r="AJ188" s="199"/>
      <c r="AK188" s="199"/>
      <c r="AL188" s="199"/>
      <c r="AM188" s="199"/>
      <c r="AN188" s="173">
        <v>1</v>
      </c>
      <c r="AO188" s="173">
        <v>35.4</v>
      </c>
      <c r="AP188" s="173"/>
      <c r="AQ188" s="173">
        <v>3.8</v>
      </c>
      <c r="AR188" s="173"/>
      <c r="AS188" s="173" t="s">
        <v>3186</v>
      </c>
      <c r="AT188" s="173" t="s">
        <v>3186</v>
      </c>
      <c r="AU188" s="173" t="s">
        <v>3186</v>
      </c>
      <c r="AV188" s="173" t="s">
        <v>3186</v>
      </c>
      <c r="AW188" s="173" t="s">
        <v>3186</v>
      </c>
      <c r="AX188" s="173" t="s">
        <v>3186</v>
      </c>
      <c r="AY188" s="173" t="s">
        <v>3186</v>
      </c>
      <c r="AZ188" s="211">
        <f t="shared" si="51"/>
        <v>40.199999999999996</v>
      </c>
      <c r="BA188" s="211"/>
      <c r="BB188" s="205">
        <f t="shared" si="46"/>
        <v>1461831</v>
      </c>
      <c r="BC188" s="205">
        <f t="shared" si="47"/>
        <v>1461831</v>
      </c>
      <c r="BD188" s="205">
        <f t="shared" si="48"/>
        <v>0</v>
      </c>
      <c r="BE188" s="205">
        <f t="shared" si="49"/>
        <v>0</v>
      </c>
      <c r="BF188" s="175">
        <v>1461831</v>
      </c>
      <c r="BG188" s="175">
        <v>400013</v>
      </c>
      <c r="BH188" s="175"/>
      <c r="BI188" s="175"/>
      <c r="BJ188" s="175"/>
      <c r="BK188" s="175"/>
      <c r="BL188" s="175">
        <v>83019</v>
      </c>
      <c r="BM188" s="175">
        <v>382812</v>
      </c>
      <c r="BN188" s="175">
        <v>70744</v>
      </c>
      <c r="BO188" s="175">
        <v>525243</v>
      </c>
      <c r="BP188" s="200">
        <f t="shared" si="50"/>
        <v>525243</v>
      </c>
    </row>
    <row r="189" spans="1:68" s="201" customFormat="1" x14ac:dyDescent="0.15">
      <c r="A189" s="117">
        <v>2820101001</v>
      </c>
      <c r="B189" s="118" t="s">
        <v>2115</v>
      </c>
      <c r="C189" s="118" t="s">
        <v>2099</v>
      </c>
      <c r="D189" s="118" t="s">
        <v>2116</v>
      </c>
      <c r="E189" s="118" t="s">
        <v>4596</v>
      </c>
      <c r="F189" s="120">
        <v>34</v>
      </c>
      <c r="G189" s="119">
        <v>58449149</v>
      </c>
      <c r="H189" s="119">
        <v>12112401</v>
      </c>
      <c r="I189" s="120" t="s">
        <v>5821</v>
      </c>
      <c r="J189" s="120">
        <v>220000</v>
      </c>
      <c r="K189" s="257">
        <v>70561550</v>
      </c>
      <c r="L189" s="120">
        <v>0.879</v>
      </c>
      <c r="M189" s="121" t="s">
        <v>5654</v>
      </c>
      <c r="N189" s="120">
        <v>1</v>
      </c>
      <c r="O189" s="119">
        <v>94</v>
      </c>
      <c r="P189" s="119">
        <v>21</v>
      </c>
      <c r="Q189" s="119">
        <v>2.2000000000000002</v>
      </c>
      <c r="R189" s="120" t="s">
        <v>5655</v>
      </c>
      <c r="S189" s="120">
        <v>274.2</v>
      </c>
      <c r="T189" s="120"/>
      <c r="U189" s="120"/>
      <c r="V189" s="172">
        <v>11501.7</v>
      </c>
      <c r="W189" s="172">
        <v>4617.3999999999996</v>
      </c>
      <c r="X189" s="172">
        <v>6339.2</v>
      </c>
      <c r="Y189" s="172">
        <v>177.2</v>
      </c>
      <c r="Z189" s="172">
        <v>367.9</v>
      </c>
      <c r="AA189" s="123"/>
      <c r="AB189" s="123"/>
      <c r="AC189" s="123"/>
      <c r="AD189" s="123"/>
      <c r="AE189" s="123"/>
      <c r="AF189" s="123"/>
      <c r="AG189" s="214"/>
      <c r="AH189" s="229" t="str">
        <f t="shared" si="45"/>
        <v>a1</v>
      </c>
      <c r="AI189" s="199"/>
      <c r="AJ189" s="199"/>
      <c r="AK189" s="199"/>
      <c r="AL189" s="199"/>
      <c r="AM189" s="199"/>
      <c r="AN189" s="173">
        <v>26</v>
      </c>
      <c r="AO189" s="173"/>
      <c r="AP189" s="173"/>
      <c r="AQ189" s="173">
        <v>4</v>
      </c>
      <c r="AR189" s="173"/>
      <c r="AS189" s="173">
        <v>1</v>
      </c>
      <c r="AT189" s="173">
        <v>10</v>
      </c>
      <c r="AU189" s="173">
        <v>10</v>
      </c>
      <c r="AV189" s="173"/>
      <c r="AW189" s="173"/>
      <c r="AX189" s="173">
        <v>2</v>
      </c>
      <c r="AY189" s="173">
        <v>2</v>
      </c>
      <c r="AZ189" s="211">
        <f t="shared" si="51"/>
        <v>31</v>
      </c>
      <c r="BA189" s="211">
        <f>SUBTOTAL(9,AT189:AY189)</f>
        <v>24</v>
      </c>
      <c r="BB189" s="205">
        <f t="shared" si="46"/>
        <v>1450371</v>
      </c>
      <c r="BC189" s="205">
        <f t="shared" si="47"/>
        <v>1450371</v>
      </c>
      <c r="BD189" s="205">
        <f t="shared" si="48"/>
        <v>0</v>
      </c>
      <c r="BE189" s="205">
        <f t="shared" si="49"/>
        <v>0</v>
      </c>
      <c r="BF189" s="175">
        <v>1450371</v>
      </c>
      <c r="BG189" s="175">
        <v>102370</v>
      </c>
      <c r="BH189" s="175">
        <v>170964</v>
      </c>
      <c r="BI189" s="175"/>
      <c r="BJ189" s="175"/>
      <c r="BK189" s="175">
        <v>967057</v>
      </c>
      <c r="BL189" s="175">
        <v>11030</v>
      </c>
      <c r="BM189" s="175">
        <v>154602</v>
      </c>
      <c r="BN189" s="175">
        <v>19352</v>
      </c>
      <c r="BO189" s="175">
        <v>24996</v>
      </c>
      <c r="BP189" s="200">
        <f t="shared" si="50"/>
        <v>195960</v>
      </c>
    </row>
    <row r="190" spans="1:68" s="201" customFormat="1" x14ac:dyDescent="0.15">
      <c r="A190" s="117">
        <v>2310001012</v>
      </c>
      <c r="B190" s="118" t="s">
        <v>1880</v>
      </c>
      <c r="C190" s="118" t="s">
        <v>1850</v>
      </c>
      <c r="D190" s="118" t="s">
        <v>1869</v>
      </c>
      <c r="E190" s="118" t="s">
        <v>4422</v>
      </c>
      <c r="F190" s="120">
        <v>38</v>
      </c>
      <c r="G190" s="119">
        <v>72164300</v>
      </c>
      <c r="H190" s="119">
        <v>14332400</v>
      </c>
      <c r="I190" s="120" t="s">
        <v>5823</v>
      </c>
      <c r="J190" s="120">
        <v>255000</v>
      </c>
      <c r="K190" s="257">
        <v>72164300</v>
      </c>
      <c r="L190" s="120">
        <v>0.77500000000000002</v>
      </c>
      <c r="M190" s="121" t="s">
        <v>5654</v>
      </c>
      <c r="N190" s="120">
        <v>1</v>
      </c>
      <c r="O190" s="119">
        <v>110</v>
      </c>
      <c r="P190" s="119">
        <v>22.9</v>
      </c>
      <c r="Q190" s="119">
        <v>2.36</v>
      </c>
      <c r="R190" s="120" t="s">
        <v>5655</v>
      </c>
      <c r="S190" s="120">
        <v>574</v>
      </c>
      <c r="T190" s="120"/>
      <c r="U190" s="120"/>
      <c r="V190" s="172">
        <v>18855.5</v>
      </c>
      <c r="W190" s="172">
        <v>7425.3</v>
      </c>
      <c r="X190" s="172">
        <v>9935.7999999999993</v>
      </c>
      <c r="Y190" s="172"/>
      <c r="Z190" s="172">
        <v>1494.4</v>
      </c>
      <c r="AA190" s="123"/>
      <c r="AB190" s="123"/>
      <c r="AC190" s="123"/>
      <c r="AD190" s="123"/>
      <c r="AE190" s="123"/>
      <c r="AF190" s="123"/>
      <c r="AG190" s="214"/>
      <c r="AH190" s="229" t="str">
        <f t="shared" si="45"/>
        <v>a1</v>
      </c>
      <c r="AI190" s="199"/>
      <c r="AJ190" s="199"/>
      <c r="AK190" s="199"/>
      <c r="AL190" s="199"/>
      <c r="AM190" s="199"/>
      <c r="AN190" s="173">
        <v>6</v>
      </c>
      <c r="AO190" s="173">
        <v>29</v>
      </c>
      <c r="AP190" s="173" t="s">
        <v>3186</v>
      </c>
      <c r="AQ190" s="173">
        <v>2</v>
      </c>
      <c r="AR190" s="173" t="s">
        <v>3186</v>
      </c>
      <c r="AS190" s="173" t="s">
        <v>3186</v>
      </c>
      <c r="AT190" s="173" t="s">
        <v>3186</v>
      </c>
      <c r="AU190" s="173" t="s">
        <v>3186</v>
      </c>
      <c r="AV190" s="173" t="s">
        <v>3186</v>
      </c>
      <c r="AW190" s="173" t="s">
        <v>3186</v>
      </c>
      <c r="AX190" s="173" t="s">
        <v>3186</v>
      </c>
      <c r="AY190" s="173" t="s">
        <v>3186</v>
      </c>
      <c r="AZ190" s="211">
        <f t="shared" si="51"/>
        <v>37</v>
      </c>
      <c r="BA190" s="211"/>
      <c r="BB190" s="205">
        <f t="shared" si="46"/>
        <v>686150</v>
      </c>
      <c r="BC190" s="205">
        <f t="shared" si="47"/>
        <v>686150</v>
      </c>
      <c r="BD190" s="205">
        <f t="shared" si="48"/>
        <v>0</v>
      </c>
      <c r="BE190" s="205">
        <f t="shared" si="49"/>
        <v>0</v>
      </c>
      <c r="BF190" s="175">
        <v>686150</v>
      </c>
      <c r="BG190" s="175">
        <v>263751</v>
      </c>
      <c r="BH190" s="175"/>
      <c r="BI190" s="175"/>
      <c r="BJ190" s="175"/>
      <c r="BK190" s="175"/>
      <c r="BL190" s="175">
        <v>76040</v>
      </c>
      <c r="BM190" s="175">
        <v>244522</v>
      </c>
      <c r="BN190" s="175">
        <v>46200</v>
      </c>
      <c r="BO190" s="175">
        <v>55637</v>
      </c>
      <c r="BP190" s="200">
        <f t="shared" si="50"/>
        <v>55637</v>
      </c>
    </row>
    <row r="191" spans="1:68" s="201" customFormat="1" x14ac:dyDescent="0.15">
      <c r="A191" s="117">
        <v>110001005</v>
      </c>
      <c r="B191" s="118" t="s">
        <v>24</v>
      </c>
      <c r="C191" s="118" t="s">
        <v>11</v>
      </c>
      <c r="D191" s="118" t="s">
        <v>20</v>
      </c>
      <c r="E191" s="118" t="s">
        <v>3193</v>
      </c>
      <c r="F191" s="120">
        <v>42</v>
      </c>
      <c r="G191" s="119">
        <v>75760700</v>
      </c>
      <c r="H191" s="119">
        <v>1689800</v>
      </c>
      <c r="I191" s="120" t="s">
        <v>5823</v>
      </c>
      <c r="J191" s="120">
        <v>238000</v>
      </c>
      <c r="K191" s="257">
        <v>74040900</v>
      </c>
      <c r="L191" s="120">
        <v>0.85199999999999998</v>
      </c>
      <c r="M191" s="121" t="s">
        <v>5654</v>
      </c>
      <c r="N191" s="120">
        <v>1</v>
      </c>
      <c r="O191" s="119">
        <v>170</v>
      </c>
      <c r="P191" s="119"/>
      <c r="Q191" s="119"/>
      <c r="R191" s="120" t="s">
        <v>5655</v>
      </c>
      <c r="S191" s="120">
        <v>19.315999999999999</v>
      </c>
      <c r="T191" s="120"/>
      <c r="U191" s="120" t="s">
        <v>3186</v>
      </c>
      <c r="V191" s="172">
        <v>18431.13</v>
      </c>
      <c r="W191" s="172">
        <v>4027.94</v>
      </c>
      <c r="X191" s="172">
        <v>12849.6</v>
      </c>
      <c r="Y191" s="172">
        <v>872.04</v>
      </c>
      <c r="Z191" s="172">
        <v>681.55</v>
      </c>
      <c r="AA191" s="123"/>
      <c r="AB191" s="123"/>
      <c r="AC191" s="123"/>
      <c r="AD191" s="123"/>
      <c r="AE191" s="123"/>
      <c r="AF191" s="123"/>
      <c r="AG191" s="214"/>
      <c r="AH191" s="229" t="str">
        <f t="shared" si="45"/>
        <v>a1</v>
      </c>
      <c r="AI191" s="199"/>
      <c r="AJ191" s="199"/>
      <c r="AK191" s="199"/>
      <c r="AL191" s="199"/>
      <c r="AM191" s="199"/>
      <c r="AN191" s="173">
        <v>2</v>
      </c>
      <c r="AO191" s="173">
        <v>28</v>
      </c>
      <c r="AP191" s="173">
        <v>1</v>
      </c>
      <c r="AQ191" s="173">
        <v>4</v>
      </c>
      <c r="AR191" s="173"/>
      <c r="AS191" s="173"/>
      <c r="AT191" s="173"/>
      <c r="AU191" s="173"/>
      <c r="AV191" s="173"/>
      <c r="AW191" s="173"/>
      <c r="AX191" s="173"/>
      <c r="AY191" s="173"/>
      <c r="AZ191" s="211">
        <f t="shared" si="51"/>
        <v>35</v>
      </c>
      <c r="BA191" s="211"/>
      <c r="BB191" s="205">
        <f t="shared" si="46"/>
        <v>763394</v>
      </c>
      <c r="BC191" s="205">
        <f t="shared" si="47"/>
        <v>763394</v>
      </c>
      <c r="BD191" s="205">
        <f t="shared" si="48"/>
        <v>0</v>
      </c>
      <c r="BE191" s="205">
        <f t="shared" si="49"/>
        <v>0</v>
      </c>
      <c r="BF191" s="175">
        <v>763394</v>
      </c>
      <c r="BG191" s="175">
        <v>262713</v>
      </c>
      <c r="BH191" s="175"/>
      <c r="BI191" s="175"/>
      <c r="BJ191" s="175"/>
      <c r="BK191" s="175"/>
      <c r="BL191" s="175">
        <v>203110</v>
      </c>
      <c r="BM191" s="175">
        <v>229653</v>
      </c>
      <c r="BN191" s="175">
        <v>30217</v>
      </c>
      <c r="BO191" s="175">
        <v>37701</v>
      </c>
      <c r="BP191" s="200">
        <f t="shared" si="50"/>
        <v>37701</v>
      </c>
    </row>
    <row r="192" spans="1:68" s="201" customFormat="1" x14ac:dyDescent="0.15">
      <c r="A192" s="117">
        <v>110001008</v>
      </c>
      <c r="B192" s="118" t="s">
        <v>27</v>
      </c>
      <c r="C192" s="118" t="s">
        <v>11</v>
      </c>
      <c r="D192" s="118" t="s">
        <v>20</v>
      </c>
      <c r="E192" s="118" t="s">
        <v>3196</v>
      </c>
      <c r="F192" s="120">
        <v>35</v>
      </c>
      <c r="G192" s="119">
        <v>89201590</v>
      </c>
      <c r="H192" s="119">
        <v>837380</v>
      </c>
      <c r="I192" s="120" t="s">
        <v>5823</v>
      </c>
      <c r="J192" s="120">
        <v>220000</v>
      </c>
      <c r="K192" s="257">
        <v>88364210</v>
      </c>
      <c r="L192" s="120">
        <v>1.1000000000000001</v>
      </c>
      <c r="M192" s="121" t="s">
        <v>5654</v>
      </c>
      <c r="N192" s="120">
        <v>1</v>
      </c>
      <c r="O192" s="119">
        <v>180</v>
      </c>
      <c r="P192" s="119"/>
      <c r="Q192" s="119"/>
      <c r="R192" s="120" t="s">
        <v>5655</v>
      </c>
      <c r="S192" s="120">
        <v>41.07</v>
      </c>
      <c r="T192" s="120"/>
      <c r="U192" s="120" t="s">
        <v>3186</v>
      </c>
      <c r="V192" s="172">
        <v>15742.62</v>
      </c>
      <c r="W192" s="172">
        <v>4108.16</v>
      </c>
      <c r="X192" s="172">
        <v>11268.65</v>
      </c>
      <c r="Y192" s="172">
        <v>365.81</v>
      </c>
      <c r="Z192" s="172"/>
      <c r="AA192" s="123"/>
      <c r="AB192" s="123"/>
      <c r="AC192" s="123"/>
      <c r="AD192" s="123"/>
      <c r="AE192" s="123"/>
      <c r="AF192" s="123"/>
      <c r="AG192" s="214"/>
      <c r="AH192" s="229" t="str">
        <f t="shared" si="45"/>
        <v>a1</v>
      </c>
      <c r="AI192" s="199"/>
      <c r="AJ192" s="199"/>
      <c r="AK192" s="199"/>
      <c r="AL192" s="199"/>
      <c r="AM192" s="199"/>
      <c r="AN192" s="173">
        <v>1</v>
      </c>
      <c r="AO192" s="173">
        <v>23</v>
      </c>
      <c r="AP192" s="173">
        <v>1</v>
      </c>
      <c r="AQ192" s="173">
        <v>4</v>
      </c>
      <c r="AR192" s="173"/>
      <c r="AS192" s="173"/>
      <c r="AT192" s="173"/>
      <c r="AU192" s="173"/>
      <c r="AV192" s="173"/>
      <c r="AW192" s="173"/>
      <c r="AX192" s="173"/>
      <c r="AY192" s="173"/>
      <c r="AZ192" s="211">
        <f t="shared" si="51"/>
        <v>29</v>
      </c>
      <c r="BA192" s="211"/>
      <c r="BB192" s="205">
        <f t="shared" si="46"/>
        <v>653325</v>
      </c>
      <c r="BC192" s="205">
        <f t="shared" si="47"/>
        <v>653325</v>
      </c>
      <c r="BD192" s="205">
        <f t="shared" si="48"/>
        <v>0</v>
      </c>
      <c r="BE192" s="205">
        <f t="shared" si="49"/>
        <v>0</v>
      </c>
      <c r="BF192" s="175">
        <v>653325</v>
      </c>
      <c r="BG192" s="175">
        <v>217882</v>
      </c>
      <c r="BH192" s="175"/>
      <c r="BI192" s="175"/>
      <c r="BJ192" s="175"/>
      <c r="BK192" s="175"/>
      <c r="BL192" s="175">
        <v>140451</v>
      </c>
      <c r="BM192" s="175">
        <v>229157</v>
      </c>
      <c r="BN192" s="175">
        <v>30794</v>
      </c>
      <c r="BO192" s="175">
        <v>35041</v>
      </c>
      <c r="BP192" s="200">
        <f t="shared" si="50"/>
        <v>35041</v>
      </c>
    </row>
    <row r="193" spans="1:68" s="201" customFormat="1" x14ac:dyDescent="0.15">
      <c r="A193" s="117">
        <v>1410001007</v>
      </c>
      <c r="B193" s="118" t="s">
        <v>1120</v>
      </c>
      <c r="C193" s="118" t="s">
        <v>1107</v>
      </c>
      <c r="D193" s="118" t="s">
        <v>1114</v>
      </c>
      <c r="E193" s="118" t="s">
        <v>3867</v>
      </c>
      <c r="F193" s="120">
        <v>35</v>
      </c>
      <c r="G193" s="119">
        <v>97878000</v>
      </c>
      <c r="H193" s="119">
        <v>5560000</v>
      </c>
      <c r="I193" s="120" t="s">
        <v>5821</v>
      </c>
      <c r="J193" s="120">
        <v>407800</v>
      </c>
      <c r="K193" s="257">
        <v>97878000</v>
      </c>
      <c r="L193" s="120">
        <v>0.65800000000000003</v>
      </c>
      <c r="M193" s="121" t="s">
        <v>5654</v>
      </c>
      <c r="N193" s="120">
        <v>1</v>
      </c>
      <c r="O193" s="119">
        <v>130</v>
      </c>
      <c r="P193" s="119">
        <v>26</v>
      </c>
      <c r="Q193" s="119">
        <v>3</v>
      </c>
      <c r="R193" s="120" t="s">
        <v>5655</v>
      </c>
      <c r="S193" s="120">
        <v>878</v>
      </c>
      <c r="T193" s="120">
        <v>10018</v>
      </c>
      <c r="U193" s="120"/>
      <c r="V193" s="172">
        <v>5165.8019999999997</v>
      </c>
      <c r="W193" s="172">
        <v>2405.54</v>
      </c>
      <c r="X193" s="172">
        <v>2059.462</v>
      </c>
      <c r="Y193" s="172">
        <v>700.8</v>
      </c>
      <c r="Z193" s="172"/>
      <c r="AA193" s="123"/>
      <c r="AB193" s="123"/>
      <c r="AC193" s="123"/>
      <c r="AD193" s="123"/>
      <c r="AE193" s="123"/>
      <c r="AF193" s="123"/>
      <c r="AG193" s="214"/>
      <c r="AH193" s="229" t="str">
        <f t="shared" si="45"/>
        <v>a1</v>
      </c>
      <c r="AI193" s="199"/>
      <c r="AJ193" s="199"/>
      <c r="AK193" s="199"/>
      <c r="AL193" s="199"/>
      <c r="AM193" s="199"/>
      <c r="AN193" s="173">
        <v>2</v>
      </c>
      <c r="AO193" s="173">
        <v>39</v>
      </c>
      <c r="AP193" s="173"/>
      <c r="AQ193" s="173">
        <v>3</v>
      </c>
      <c r="AR193" s="173"/>
      <c r="AS193" s="173"/>
      <c r="AT193" s="173"/>
      <c r="AU193" s="173">
        <v>6</v>
      </c>
      <c r="AV193" s="173"/>
      <c r="AW193" s="173"/>
      <c r="AX193" s="173"/>
      <c r="AY193" s="173"/>
      <c r="AZ193" s="211">
        <f t="shared" si="51"/>
        <v>44</v>
      </c>
      <c r="BA193" s="211">
        <f>SUBTOTAL(9,AT193:AY193)</f>
        <v>6</v>
      </c>
      <c r="BB193" s="205">
        <f t="shared" si="46"/>
        <v>1377418</v>
      </c>
      <c r="BC193" s="205">
        <f t="shared" si="47"/>
        <v>1377418</v>
      </c>
      <c r="BD193" s="205">
        <f t="shared" si="48"/>
        <v>0</v>
      </c>
      <c r="BE193" s="205">
        <f t="shared" si="49"/>
        <v>0</v>
      </c>
      <c r="BF193" s="175">
        <v>1377418</v>
      </c>
      <c r="BG193" s="175">
        <v>323723</v>
      </c>
      <c r="BH193" s="175">
        <v>29400</v>
      </c>
      <c r="BI193" s="175"/>
      <c r="BJ193" s="175"/>
      <c r="BK193" s="175">
        <v>4392</v>
      </c>
      <c r="BL193" s="175">
        <v>361020</v>
      </c>
      <c r="BM193" s="175">
        <v>522906</v>
      </c>
      <c r="BN193" s="175">
        <v>62982</v>
      </c>
      <c r="BO193" s="175">
        <v>72995</v>
      </c>
      <c r="BP193" s="200">
        <f t="shared" si="50"/>
        <v>102395</v>
      </c>
    </row>
    <row r="194" spans="1:68" s="201" customFormat="1" x14ac:dyDescent="0.15">
      <c r="A194" s="117">
        <v>1310001003</v>
      </c>
      <c r="B194" s="118" t="s">
        <v>1081</v>
      </c>
      <c r="C194" s="118" t="s">
        <v>1069</v>
      </c>
      <c r="D194" s="118" t="s">
        <v>1079</v>
      </c>
      <c r="E194" s="118" t="s">
        <v>3838</v>
      </c>
      <c r="F194" s="120">
        <v>82</v>
      </c>
      <c r="G194" s="119">
        <v>221614290</v>
      </c>
      <c r="H194" s="119">
        <v>44705390</v>
      </c>
      <c r="I194" s="120" t="s">
        <v>5823</v>
      </c>
      <c r="J194" s="120">
        <v>830000</v>
      </c>
      <c r="K194" s="257">
        <v>223967900</v>
      </c>
      <c r="L194" s="120">
        <v>0.73899999999999999</v>
      </c>
      <c r="M194" s="121" t="s">
        <v>5654</v>
      </c>
      <c r="N194" s="120">
        <v>1</v>
      </c>
      <c r="O194" s="119">
        <v>270</v>
      </c>
      <c r="P194" s="119">
        <v>43.7</v>
      </c>
      <c r="Q194" s="119">
        <v>4.3</v>
      </c>
      <c r="R194" s="120" t="s">
        <v>5655</v>
      </c>
      <c r="S194" s="120">
        <v>10967</v>
      </c>
      <c r="T194" s="120"/>
      <c r="U194" s="120"/>
      <c r="V194" s="172">
        <v>63144.4</v>
      </c>
      <c r="W194" s="172">
        <v>7054.8</v>
      </c>
      <c r="X194" s="172">
        <v>50662.7</v>
      </c>
      <c r="Y194" s="172"/>
      <c r="Z194" s="172">
        <v>5426.9</v>
      </c>
      <c r="AA194" s="123"/>
      <c r="AB194" s="123"/>
      <c r="AC194" s="123"/>
      <c r="AD194" s="123"/>
      <c r="AE194" s="123"/>
      <c r="AF194" s="123"/>
      <c r="AG194" s="214"/>
      <c r="AH194" s="229" t="str">
        <f t="shared" si="45"/>
        <v>a1</v>
      </c>
      <c r="AI194" s="199"/>
      <c r="AJ194" s="199"/>
      <c r="AK194" s="199"/>
      <c r="AL194" s="199"/>
      <c r="AM194" s="199"/>
      <c r="AN194" s="173">
        <v>2</v>
      </c>
      <c r="AO194" s="173">
        <v>36.799999999999997</v>
      </c>
      <c r="AP194" s="173"/>
      <c r="AQ194" s="173">
        <v>5.8</v>
      </c>
      <c r="AR194" s="173"/>
      <c r="AS194" s="173" t="s">
        <v>3186</v>
      </c>
      <c r="AT194" s="173" t="s">
        <v>3186</v>
      </c>
      <c r="AU194" s="173" t="s">
        <v>3186</v>
      </c>
      <c r="AV194" s="173" t="s">
        <v>3186</v>
      </c>
      <c r="AW194" s="173" t="s">
        <v>3186</v>
      </c>
      <c r="AX194" s="173" t="s">
        <v>3186</v>
      </c>
      <c r="AY194" s="173" t="s">
        <v>3186</v>
      </c>
      <c r="AZ194" s="211">
        <f t="shared" si="51"/>
        <v>44.599999999999994</v>
      </c>
      <c r="BA194" s="211"/>
      <c r="BB194" s="205">
        <f t="shared" si="46"/>
        <v>2774610</v>
      </c>
      <c r="BC194" s="205">
        <f t="shared" si="47"/>
        <v>2774610</v>
      </c>
      <c r="BD194" s="205">
        <f t="shared" si="48"/>
        <v>0</v>
      </c>
      <c r="BE194" s="205">
        <f t="shared" si="49"/>
        <v>0</v>
      </c>
      <c r="BF194" s="175">
        <v>2774610</v>
      </c>
      <c r="BG194" s="175">
        <v>441070</v>
      </c>
      <c r="BH194" s="175">
        <v>180600</v>
      </c>
      <c r="BI194" s="175"/>
      <c r="BJ194" s="175"/>
      <c r="BK194" s="175"/>
      <c r="BL194" s="175">
        <v>414233</v>
      </c>
      <c r="BM194" s="175">
        <v>917470</v>
      </c>
      <c r="BN194" s="175">
        <v>136217</v>
      </c>
      <c r="BO194" s="175">
        <v>685020</v>
      </c>
      <c r="BP194" s="200">
        <f t="shared" si="50"/>
        <v>865620</v>
      </c>
    </row>
    <row r="195" spans="1:68" s="116" customFormat="1" x14ac:dyDescent="0.15">
      <c r="A195" s="232"/>
      <c r="B195" s="233"/>
      <c r="C195" s="233"/>
      <c r="D195" s="233"/>
      <c r="E195" s="233"/>
      <c r="F195" s="234"/>
      <c r="G195" s="235"/>
      <c r="H195" s="235"/>
      <c r="I195" s="236"/>
      <c r="J195" s="236"/>
      <c r="K195" s="236"/>
      <c r="L195" s="236"/>
      <c r="M195" s="237"/>
      <c r="N195" s="236"/>
      <c r="O195" s="238"/>
      <c r="P195" s="239"/>
      <c r="Q195" s="240"/>
      <c r="R195" s="241"/>
      <c r="S195" s="241"/>
      <c r="T195" s="242"/>
      <c r="U195" s="242"/>
      <c r="V195" s="243"/>
      <c r="W195" s="243"/>
      <c r="X195" s="243"/>
      <c r="Y195" s="243"/>
      <c r="Z195" s="243"/>
      <c r="AA195" s="244"/>
      <c r="AB195" s="244"/>
      <c r="AC195" s="244"/>
      <c r="AD195" s="244"/>
      <c r="AE195" s="244"/>
      <c r="AF195" s="244"/>
      <c r="AG195" s="245"/>
      <c r="AH195" s="246"/>
      <c r="AI195" s="247"/>
      <c r="AJ195" s="247"/>
      <c r="AK195" s="247"/>
      <c r="AL195" s="247"/>
      <c r="AM195" s="247"/>
      <c r="AN195" s="220"/>
      <c r="AO195" s="220"/>
      <c r="AP195" s="220"/>
      <c r="AQ195" s="220"/>
      <c r="AR195" s="220"/>
      <c r="AS195" s="220"/>
      <c r="AT195" s="220"/>
      <c r="AU195" s="220"/>
      <c r="AV195" s="220"/>
      <c r="AW195" s="220"/>
      <c r="AX195" s="220"/>
      <c r="AY195" s="220"/>
      <c r="AZ195" s="248"/>
      <c r="BA195" s="248"/>
      <c r="BB195" s="249"/>
      <c r="BC195" s="249"/>
      <c r="BD195" s="249"/>
      <c r="BE195" s="249"/>
      <c r="BF195" s="250"/>
      <c r="BG195" s="250"/>
      <c r="BH195" s="250"/>
      <c r="BI195" s="250"/>
      <c r="BJ195" s="250"/>
      <c r="BK195" s="250"/>
      <c r="BL195" s="250"/>
      <c r="BM195" s="250"/>
      <c r="BN195" s="250"/>
      <c r="BO195" s="250"/>
      <c r="BP195" s="251"/>
    </row>
    <row r="196" spans="1:68" s="116" customFormat="1" x14ac:dyDescent="0.15">
      <c r="A196" s="232"/>
      <c r="B196" s="233"/>
      <c r="C196" s="233"/>
      <c r="D196" s="233"/>
      <c r="E196" s="233"/>
      <c r="F196" s="234"/>
      <c r="G196" s="235"/>
      <c r="H196" s="235"/>
      <c r="I196" s="236"/>
      <c r="J196" s="236"/>
      <c r="K196" s="236"/>
      <c r="L196" s="236"/>
      <c r="M196" s="237"/>
      <c r="N196" s="236"/>
      <c r="O196" s="238"/>
      <c r="P196" s="239"/>
      <c r="Q196" s="240"/>
      <c r="R196" s="241"/>
      <c r="S196" s="241"/>
      <c r="T196" s="242"/>
      <c r="U196" s="242"/>
      <c r="V196" s="243"/>
      <c r="W196" s="243"/>
      <c r="X196" s="243"/>
      <c r="Y196" s="243"/>
      <c r="Z196" s="243"/>
      <c r="AA196" s="244"/>
      <c r="AB196" s="244"/>
      <c r="AC196" s="244"/>
      <c r="AD196" s="244"/>
      <c r="AE196" s="244"/>
      <c r="AF196" s="244"/>
      <c r="AG196" s="245"/>
      <c r="AH196" s="246"/>
      <c r="AI196" s="247"/>
      <c r="AJ196" s="247"/>
      <c r="AK196" s="247"/>
      <c r="AL196" s="247"/>
      <c r="AM196" s="247"/>
      <c r="AN196" s="220"/>
      <c r="AO196" s="220"/>
      <c r="AP196" s="220"/>
      <c r="AQ196" s="220"/>
      <c r="AR196" s="220"/>
      <c r="AS196" s="220"/>
      <c r="AT196" s="220"/>
      <c r="AU196" s="220"/>
      <c r="AV196" s="220"/>
      <c r="AW196" s="220"/>
      <c r="AX196" s="220"/>
      <c r="AY196" s="220"/>
      <c r="AZ196" s="248"/>
      <c r="BA196" s="248"/>
      <c r="BB196" s="249"/>
      <c r="BC196" s="249"/>
      <c r="BD196" s="249"/>
      <c r="BE196" s="249"/>
      <c r="BF196" s="250"/>
      <c r="BG196" s="250"/>
      <c r="BH196" s="250"/>
      <c r="BI196" s="250"/>
      <c r="BJ196" s="250"/>
      <c r="BK196" s="250"/>
      <c r="BL196" s="250"/>
      <c r="BM196" s="250"/>
      <c r="BN196" s="250"/>
      <c r="BO196" s="250"/>
      <c r="BP196" s="251"/>
    </row>
    <row r="197" spans="1:68" s="116" customFormat="1" x14ac:dyDescent="0.15">
      <c r="A197" s="232"/>
      <c r="B197" s="233"/>
      <c r="C197" s="233"/>
      <c r="D197" s="233"/>
      <c r="E197" s="233"/>
      <c r="F197" s="234"/>
      <c r="G197" s="235"/>
      <c r="H197" s="235"/>
      <c r="I197" s="236"/>
      <c r="J197" s="236"/>
      <c r="K197" s="236"/>
      <c r="L197" s="236"/>
      <c r="M197" s="237"/>
      <c r="N197" s="236"/>
      <c r="O197" s="238"/>
      <c r="P197" s="239"/>
      <c r="Q197" s="240"/>
      <c r="R197" s="241"/>
      <c r="S197" s="241"/>
      <c r="T197" s="242"/>
      <c r="U197" s="242"/>
      <c r="V197" s="243"/>
      <c r="W197" s="243"/>
      <c r="X197" s="243"/>
      <c r="Y197" s="243"/>
      <c r="Z197" s="243"/>
      <c r="AA197" s="244"/>
      <c r="AB197" s="244"/>
      <c r="AC197" s="244"/>
      <c r="AD197" s="244"/>
      <c r="AE197" s="244"/>
      <c r="AF197" s="244"/>
      <c r="AG197" s="245"/>
      <c r="AH197" s="246"/>
      <c r="AI197" s="247"/>
      <c r="AJ197" s="247"/>
      <c r="AK197" s="247"/>
      <c r="AL197" s="247"/>
      <c r="AM197" s="247"/>
      <c r="AN197" s="220"/>
      <c r="AO197" s="220"/>
      <c r="AP197" s="220"/>
      <c r="AQ197" s="220"/>
      <c r="AR197" s="220"/>
      <c r="AS197" s="220"/>
      <c r="AT197" s="220"/>
      <c r="AU197" s="220"/>
      <c r="AV197" s="220"/>
      <c r="AW197" s="220"/>
      <c r="AX197" s="220"/>
      <c r="AY197" s="220"/>
      <c r="AZ197" s="248"/>
      <c r="BA197" s="248"/>
      <c r="BB197" s="249"/>
      <c r="BC197" s="249"/>
      <c r="BD197" s="249"/>
      <c r="BE197" s="249"/>
      <c r="BF197" s="250"/>
      <c r="BG197" s="250"/>
      <c r="BH197" s="250"/>
      <c r="BI197" s="250"/>
      <c r="BJ197" s="250"/>
      <c r="BK197" s="250"/>
      <c r="BL197" s="250"/>
      <c r="BM197" s="250"/>
      <c r="BN197" s="250"/>
      <c r="BO197" s="250"/>
      <c r="BP197" s="251"/>
    </row>
    <row r="198" spans="1:68" s="116" customFormat="1" x14ac:dyDescent="0.15">
      <c r="A198" s="232"/>
      <c r="B198" s="233"/>
      <c r="C198" s="233"/>
      <c r="D198" s="233"/>
      <c r="E198" s="233"/>
      <c r="F198" s="234"/>
      <c r="G198" s="235"/>
      <c r="H198" s="235"/>
      <c r="I198" s="236"/>
      <c r="J198" s="236"/>
      <c r="K198" s="236"/>
      <c r="L198" s="236"/>
      <c r="M198" s="237"/>
      <c r="N198" s="236"/>
      <c r="O198" s="238"/>
      <c r="P198" s="239"/>
      <c r="Q198" s="240"/>
      <c r="R198" s="241"/>
      <c r="S198" s="241"/>
      <c r="T198" s="242"/>
      <c r="U198" s="242"/>
      <c r="V198" s="243"/>
      <c r="W198" s="243"/>
      <c r="X198" s="243"/>
      <c r="Y198" s="243"/>
      <c r="Z198" s="243"/>
      <c r="AA198" s="244"/>
      <c r="AB198" s="244"/>
      <c r="AC198" s="244"/>
      <c r="AD198" s="244"/>
      <c r="AE198" s="244"/>
      <c r="AF198" s="244"/>
      <c r="AG198" s="245"/>
      <c r="AH198" s="246"/>
      <c r="AI198" s="247"/>
      <c r="AJ198" s="247"/>
      <c r="AK198" s="247"/>
      <c r="AL198" s="247"/>
      <c r="AM198" s="247"/>
      <c r="AN198" s="220"/>
      <c r="AO198" s="220"/>
      <c r="AP198" s="220"/>
      <c r="AQ198" s="220"/>
      <c r="AR198" s="220"/>
      <c r="AS198" s="220"/>
      <c r="AT198" s="220"/>
      <c r="AU198" s="220"/>
      <c r="AV198" s="220"/>
      <c r="AW198" s="220"/>
      <c r="AX198" s="220"/>
      <c r="AY198" s="220"/>
      <c r="AZ198" s="248"/>
      <c r="BA198" s="248"/>
      <c r="BB198" s="249"/>
      <c r="BC198" s="249"/>
      <c r="BD198" s="249"/>
      <c r="BE198" s="249"/>
      <c r="BF198" s="250"/>
      <c r="BG198" s="250"/>
      <c r="BH198" s="250"/>
      <c r="BI198" s="250"/>
      <c r="BJ198" s="250"/>
      <c r="BK198" s="250"/>
      <c r="BL198" s="250"/>
      <c r="BM198" s="250"/>
      <c r="BN198" s="250"/>
      <c r="BO198" s="250"/>
      <c r="BP198" s="251"/>
    </row>
    <row r="199" spans="1:68" s="116" customFormat="1" x14ac:dyDescent="0.15">
      <c r="A199" s="232"/>
      <c r="B199" s="233"/>
      <c r="C199" s="233"/>
      <c r="D199" s="233"/>
      <c r="E199" s="233"/>
      <c r="F199" s="234"/>
      <c r="G199" s="235"/>
      <c r="H199" s="235"/>
      <c r="I199" s="236"/>
      <c r="J199" s="236"/>
      <c r="K199" s="236"/>
      <c r="L199" s="236"/>
      <c r="M199" s="237"/>
      <c r="N199" s="236"/>
      <c r="O199" s="238"/>
      <c r="P199" s="239"/>
      <c r="Q199" s="240"/>
      <c r="R199" s="241"/>
      <c r="S199" s="241"/>
      <c r="T199" s="242"/>
      <c r="U199" s="242"/>
      <c r="V199" s="243"/>
      <c r="W199" s="243"/>
      <c r="X199" s="243"/>
      <c r="Y199" s="243"/>
      <c r="Z199" s="243"/>
      <c r="AA199" s="244"/>
      <c r="AB199" s="244"/>
      <c r="AC199" s="244"/>
      <c r="AD199" s="244"/>
      <c r="AE199" s="244"/>
      <c r="AF199" s="244"/>
      <c r="AG199" s="245"/>
      <c r="AH199" s="246"/>
      <c r="AI199" s="247"/>
      <c r="AJ199" s="247"/>
      <c r="AK199" s="247"/>
      <c r="AL199" s="247"/>
      <c r="AM199" s="247"/>
      <c r="AN199" s="220"/>
      <c r="AO199" s="220"/>
      <c r="AP199" s="220"/>
      <c r="AQ199" s="220"/>
      <c r="AR199" s="220"/>
      <c r="AS199" s="220"/>
      <c r="AT199" s="220"/>
      <c r="AU199" s="220"/>
      <c r="AV199" s="220"/>
      <c r="AW199" s="220"/>
      <c r="AX199" s="220"/>
      <c r="AY199" s="220"/>
      <c r="AZ199" s="248"/>
      <c r="BA199" s="248"/>
      <c r="BB199" s="249"/>
      <c r="BC199" s="249"/>
      <c r="BD199" s="249"/>
      <c r="BE199" s="249"/>
      <c r="BF199" s="250"/>
      <c r="BG199" s="250"/>
      <c r="BH199" s="250"/>
      <c r="BI199" s="250"/>
      <c r="BJ199" s="250"/>
      <c r="BK199" s="250"/>
      <c r="BL199" s="250"/>
      <c r="BM199" s="250"/>
      <c r="BN199" s="250"/>
      <c r="BO199" s="250"/>
      <c r="BP199" s="251"/>
    </row>
    <row r="200" spans="1:68" s="116" customFormat="1" x14ac:dyDescent="0.15">
      <c r="A200" s="117">
        <v>3252802003</v>
      </c>
      <c r="B200" s="118" t="s">
        <v>1381</v>
      </c>
      <c r="C200" s="118" t="s">
        <v>2373</v>
      </c>
      <c r="D200" s="118" t="s">
        <v>2423</v>
      </c>
      <c r="E200" s="118" t="s">
        <v>4833</v>
      </c>
      <c r="F200" s="120">
        <v>14</v>
      </c>
      <c r="G200" s="119"/>
      <c r="H200" s="119"/>
      <c r="I200" s="120" t="s">
        <v>5820</v>
      </c>
      <c r="J200" s="120">
        <v>30</v>
      </c>
      <c r="K200" s="120">
        <v>3807.1</v>
      </c>
      <c r="L200" s="120">
        <v>0.34799999999999998</v>
      </c>
      <c r="M200" s="121" t="s">
        <v>5657</v>
      </c>
      <c r="N200" s="120">
        <v>1</v>
      </c>
      <c r="O200" s="119">
        <v>140</v>
      </c>
      <c r="P200" s="119"/>
      <c r="Q200" s="119"/>
      <c r="R200" s="120" t="s">
        <v>5658</v>
      </c>
      <c r="S200" s="120">
        <v>5.1999999999999998E-2</v>
      </c>
      <c r="T200" s="120"/>
      <c r="U200" s="120"/>
      <c r="V200" s="172">
        <v>26</v>
      </c>
      <c r="W200" s="172"/>
      <c r="X200" s="172">
        <v>26</v>
      </c>
      <c r="Y200" s="172"/>
      <c r="Z200" s="172"/>
      <c r="AA200" s="123">
        <v>30</v>
      </c>
      <c r="AB200" s="123"/>
      <c r="AC200" s="123"/>
      <c r="AD200" s="123"/>
      <c r="AE200" s="123"/>
      <c r="AF200" s="123"/>
      <c r="AG200" s="214"/>
      <c r="AH200" s="229" t="str">
        <f t="shared" ref="AH200:AH263" si="52">IF(N200=1,IF(AG200&gt;0,"a4",IF(AC200&gt;0,"a3",IF(AA200&gt;0,"a2","a1"))),IF(AG200&gt;0,"b4",IF(AC200&gt;0,"b3",IF(AA200&gt;0,"b2","b1"))))</f>
        <v>a2</v>
      </c>
      <c r="AI200" s="122"/>
      <c r="AJ200" s="122"/>
      <c r="AK200" s="122"/>
      <c r="AL200" s="122"/>
      <c r="AM200" s="122"/>
      <c r="AN200" s="173"/>
      <c r="AO200" s="173"/>
      <c r="AP200" s="173"/>
      <c r="AQ200" s="173"/>
      <c r="AR200" s="173"/>
      <c r="AS200" s="173"/>
      <c r="AT200" s="173"/>
      <c r="AU200" s="173">
        <v>0.5</v>
      </c>
      <c r="AV200" s="173"/>
      <c r="AW200" s="173">
        <v>0.5</v>
      </c>
      <c r="AX200" s="173">
        <v>1</v>
      </c>
      <c r="AY200" s="173">
        <v>2</v>
      </c>
      <c r="AZ200" s="211">
        <f t="shared" ref="AZ200:AZ210" si="53">SUBTOTAL(9,AN200:AS200)</f>
        <v>0</v>
      </c>
      <c r="BA200" s="211">
        <f t="shared" ref="BA200:BA210" si="54">SUBTOTAL(9,AT200:AY200)</f>
        <v>4</v>
      </c>
      <c r="BB200" s="205">
        <f t="shared" ref="BB200:BB263" si="55">SUM(BG200:BO200)</f>
        <v>5131</v>
      </c>
      <c r="BC200" s="205">
        <f t="shared" ref="BC200:BC263" si="56">BG200+BH200+BK200+BL200+BM200+BN200+BO200</f>
        <v>4012</v>
      </c>
      <c r="BD200" s="205">
        <f t="shared" ref="BD200:BD263" si="57">BB200-BF200</f>
        <v>1724</v>
      </c>
      <c r="BE200" s="205">
        <f t="shared" ref="BE200:BE263" si="58">BC200-BF200</f>
        <v>605</v>
      </c>
      <c r="BF200" s="175">
        <v>3407</v>
      </c>
      <c r="BG200" s="175"/>
      <c r="BH200" s="175">
        <v>1940</v>
      </c>
      <c r="BI200" s="175">
        <v>722</v>
      </c>
      <c r="BJ200" s="175">
        <v>397</v>
      </c>
      <c r="BK200" s="175">
        <v>510</v>
      </c>
      <c r="BL200" s="175"/>
      <c r="BM200" s="175">
        <v>663</v>
      </c>
      <c r="BN200" s="175">
        <v>108</v>
      </c>
      <c r="BO200" s="175">
        <v>791</v>
      </c>
      <c r="BP200" s="198">
        <f t="shared" ref="BP200:BP263" si="59">BH200+BO200</f>
        <v>2731</v>
      </c>
    </row>
    <row r="201" spans="1:68" s="116" customFormat="1" x14ac:dyDescent="0.15">
      <c r="A201" s="117">
        <v>3252802004</v>
      </c>
      <c r="B201" s="118" t="s">
        <v>2425</v>
      </c>
      <c r="C201" s="118" t="s">
        <v>2373</v>
      </c>
      <c r="D201" s="118" t="s">
        <v>2423</v>
      </c>
      <c r="E201" s="118" t="s">
        <v>4834</v>
      </c>
      <c r="F201" s="120">
        <v>13</v>
      </c>
      <c r="G201" s="119"/>
      <c r="H201" s="119"/>
      <c r="I201" s="120" t="s">
        <v>5820</v>
      </c>
      <c r="J201" s="120">
        <v>40</v>
      </c>
      <c r="K201" s="120">
        <v>5791.5</v>
      </c>
      <c r="L201" s="120">
        <v>0.39700000000000002</v>
      </c>
      <c r="M201" s="121" t="s">
        <v>5657</v>
      </c>
      <c r="N201" s="120">
        <v>1</v>
      </c>
      <c r="O201" s="119">
        <v>134</v>
      </c>
      <c r="P201" s="119"/>
      <c r="Q201" s="119"/>
      <c r="R201" s="120"/>
      <c r="S201" s="120"/>
      <c r="T201" s="120"/>
      <c r="U201" s="120" t="s">
        <v>5694</v>
      </c>
      <c r="V201" s="172">
        <v>28</v>
      </c>
      <c r="W201" s="172"/>
      <c r="X201" s="172">
        <v>28</v>
      </c>
      <c r="Y201" s="172"/>
      <c r="Z201" s="172"/>
      <c r="AA201" s="123">
        <v>36</v>
      </c>
      <c r="AB201" s="123"/>
      <c r="AC201" s="123"/>
      <c r="AD201" s="123"/>
      <c r="AE201" s="123"/>
      <c r="AF201" s="123"/>
      <c r="AG201" s="214"/>
      <c r="AH201" s="229" t="str">
        <f t="shared" si="52"/>
        <v>a2</v>
      </c>
      <c r="AI201" s="122"/>
      <c r="AJ201" s="122"/>
      <c r="AK201" s="122"/>
      <c r="AL201" s="122"/>
      <c r="AM201" s="122"/>
      <c r="AN201" s="173"/>
      <c r="AO201" s="173"/>
      <c r="AP201" s="173"/>
      <c r="AQ201" s="173"/>
      <c r="AR201" s="173"/>
      <c r="AS201" s="173"/>
      <c r="AT201" s="173"/>
      <c r="AU201" s="173">
        <v>0.5</v>
      </c>
      <c r="AV201" s="173"/>
      <c r="AW201" s="173">
        <v>0.5</v>
      </c>
      <c r="AX201" s="173">
        <v>1</v>
      </c>
      <c r="AY201" s="173">
        <v>2</v>
      </c>
      <c r="AZ201" s="211">
        <f t="shared" si="53"/>
        <v>0</v>
      </c>
      <c r="BA201" s="211">
        <f t="shared" si="54"/>
        <v>4</v>
      </c>
      <c r="BB201" s="205">
        <f t="shared" si="55"/>
        <v>5317</v>
      </c>
      <c r="BC201" s="205">
        <f t="shared" si="56"/>
        <v>4189</v>
      </c>
      <c r="BD201" s="205">
        <f t="shared" si="57"/>
        <v>1770</v>
      </c>
      <c r="BE201" s="205">
        <f t="shared" si="58"/>
        <v>642</v>
      </c>
      <c r="BF201" s="175">
        <v>3547</v>
      </c>
      <c r="BG201" s="175"/>
      <c r="BH201" s="175">
        <v>1987</v>
      </c>
      <c r="BI201" s="175">
        <v>722</v>
      </c>
      <c r="BJ201" s="175">
        <v>406</v>
      </c>
      <c r="BK201" s="175">
        <v>388</v>
      </c>
      <c r="BL201" s="175">
        <v>155</v>
      </c>
      <c r="BM201" s="175">
        <v>705</v>
      </c>
      <c r="BN201" s="175">
        <v>126</v>
      </c>
      <c r="BO201" s="175">
        <v>828</v>
      </c>
      <c r="BP201" s="198">
        <f t="shared" si="59"/>
        <v>2815</v>
      </c>
    </row>
    <row r="202" spans="1:68" s="116" customFormat="1" x14ac:dyDescent="0.15">
      <c r="A202" s="117">
        <v>3252802002</v>
      </c>
      <c r="B202" s="118" t="s">
        <v>2424</v>
      </c>
      <c r="C202" s="118" t="s">
        <v>2373</v>
      </c>
      <c r="D202" s="118" t="s">
        <v>2423</v>
      </c>
      <c r="E202" s="118" t="s">
        <v>4832</v>
      </c>
      <c r="F202" s="120">
        <v>15</v>
      </c>
      <c r="G202" s="119"/>
      <c r="H202" s="119"/>
      <c r="I202" s="120" t="s">
        <v>5820</v>
      </c>
      <c r="J202" s="120">
        <v>66</v>
      </c>
      <c r="K202" s="120">
        <v>8201.9</v>
      </c>
      <c r="L202" s="120">
        <v>0.34</v>
      </c>
      <c r="M202" s="121" t="s">
        <v>5657</v>
      </c>
      <c r="N202" s="120">
        <v>1</v>
      </c>
      <c r="O202" s="119">
        <v>106</v>
      </c>
      <c r="P202" s="119"/>
      <c r="Q202" s="119"/>
      <c r="R202" s="120" t="s">
        <v>5658</v>
      </c>
      <c r="S202" s="120">
        <v>5.1999999999999998E-2</v>
      </c>
      <c r="T202" s="120"/>
      <c r="U202" s="120"/>
      <c r="V202" s="172">
        <v>35</v>
      </c>
      <c r="W202" s="172"/>
      <c r="X202" s="172">
        <v>35</v>
      </c>
      <c r="Y202" s="172"/>
      <c r="Z202" s="172"/>
      <c r="AA202" s="123">
        <v>42</v>
      </c>
      <c r="AB202" s="123"/>
      <c r="AC202" s="123"/>
      <c r="AD202" s="123"/>
      <c r="AE202" s="123"/>
      <c r="AF202" s="123"/>
      <c r="AG202" s="214"/>
      <c r="AH202" s="229" t="str">
        <f t="shared" si="52"/>
        <v>a2</v>
      </c>
      <c r="AI202" s="122"/>
      <c r="AJ202" s="122"/>
      <c r="AK202" s="122"/>
      <c r="AL202" s="122"/>
      <c r="AM202" s="122"/>
      <c r="AN202" s="173"/>
      <c r="AO202" s="173"/>
      <c r="AP202" s="173"/>
      <c r="AQ202" s="173"/>
      <c r="AR202" s="173"/>
      <c r="AS202" s="173"/>
      <c r="AT202" s="173"/>
      <c r="AU202" s="173">
        <v>0.5</v>
      </c>
      <c r="AV202" s="173"/>
      <c r="AW202" s="173">
        <v>0.5</v>
      </c>
      <c r="AX202" s="173">
        <v>1</v>
      </c>
      <c r="AY202" s="173">
        <v>2</v>
      </c>
      <c r="AZ202" s="211">
        <f t="shared" si="53"/>
        <v>0</v>
      </c>
      <c r="BA202" s="211">
        <f t="shared" si="54"/>
        <v>4</v>
      </c>
      <c r="BB202" s="205">
        <f t="shared" si="55"/>
        <v>5973</v>
      </c>
      <c r="BC202" s="205">
        <f t="shared" si="56"/>
        <v>4620</v>
      </c>
      <c r="BD202" s="205">
        <f t="shared" si="57"/>
        <v>1965</v>
      </c>
      <c r="BE202" s="205">
        <f t="shared" si="58"/>
        <v>612</v>
      </c>
      <c r="BF202" s="175">
        <v>4008</v>
      </c>
      <c r="BG202" s="175"/>
      <c r="BH202" s="175">
        <v>2244</v>
      </c>
      <c r="BI202" s="175">
        <v>904</v>
      </c>
      <c r="BJ202" s="175">
        <v>449</v>
      </c>
      <c r="BK202" s="175">
        <v>643</v>
      </c>
      <c r="BL202" s="175">
        <v>51</v>
      </c>
      <c r="BM202" s="175">
        <v>719</v>
      </c>
      <c r="BN202" s="175">
        <v>165</v>
      </c>
      <c r="BO202" s="175">
        <v>798</v>
      </c>
      <c r="BP202" s="198">
        <f t="shared" si="59"/>
        <v>3042</v>
      </c>
    </row>
    <row r="203" spans="1:68" s="116" customFormat="1" x14ac:dyDescent="0.15">
      <c r="A203" s="117">
        <v>3220102008</v>
      </c>
      <c r="B203" s="118" t="s">
        <v>2384</v>
      </c>
      <c r="C203" s="118" t="s">
        <v>2373</v>
      </c>
      <c r="D203" s="118" t="s">
        <v>2377</v>
      </c>
      <c r="E203" s="118" t="s">
        <v>4804</v>
      </c>
      <c r="F203" s="120">
        <v>2</v>
      </c>
      <c r="G203" s="119">
        <v>8883</v>
      </c>
      <c r="H203" s="119"/>
      <c r="I203" s="120" t="s">
        <v>5820</v>
      </c>
      <c r="J203" s="120">
        <v>310</v>
      </c>
      <c r="K203" s="120">
        <v>8883</v>
      </c>
      <c r="L203" s="120">
        <v>7.9000000000000001E-2</v>
      </c>
      <c r="M203" s="121" t="s">
        <v>5657</v>
      </c>
      <c r="N203" s="120">
        <v>1</v>
      </c>
      <c r="O203" s="119">
        <v>124.1</v>
      </c>
      <c r="P203" s="119"/>
      <c r="Q203" s="119"/>
      <c r="R203" s="120" t="s">
        <v>5660</v>
      </c>
      <c r="S203" s="120">
        <v>7.4999999999999997E-2</v>
      </c>
      <c r="T203" s="120"/>
      <c r="U203" s="120"/>
      <c r="V203" s="172">
        <v>16.7</v>
      </c>
      <c r="W203" s="172"/>
      <c r="X203" s="172"/>
      <c r="Y203" s="172"/>
      <c r="Z203" s="172">
        <v>16.7</v>
      </c>
      <c r="AA203" s="123">
        <v>25</v>
      </c>
      <c r="AB203" s="123"/>
      <c r="AC203" s="123"/>
      <c r="AD203" s="123"/>
      <c r="AE203" s="123"/>
      <c r="AF203" s="123"/>
      <c r="AG203" s="214"/>
      <c r="AH203" s="229" t="str">
        <f t="shared" si="52"/>
        <v>a2</v>
      </c>
      <c r="AI203" s="122"/>
      <c r="AJ203" s="122"/>
      <c r="AK203" s="122"/>
      <c r="AL203" s="122"/>
      <c r="AM203" s="122"/>
      <c r="AN203" s="173"/>
      <c r="AO203" s="173"/>
      <c r="AP203" s="173"/>
      <c r="AQ203" s="173"/>
      <c r="AR203" s="173"/>
      <c r="AS203" s="173"/>
      <c r="AT203" s="173"/>
      <c r="AU203" s="173"/>
      <c r="AV203" s="173"/>
      <c r="AW203" s="173"/>
      <c r="AX203" s="173"/>
      <c r="AY203" s="173"/>
      <c r="AZ203" s="211">
        <f t="shared" si="53"/>
        <v>0</v>
      </c>
      <c r="BA203" s="211">
        <f t="shared" si="54"/>
        <v>0</v>
      </c>
      <c r="BB203" s="205">
        <f t="shared" si="55"/>
        <v>0</v>
      </c>
      <c r="BC203" s="205">
        <f t="shared" si="56"/>
        <v>0</v>
      </c>
      <c r="BD203" s="205">
        <f t="shared" si="57"/>
        <v>0</v>
      </c>
      <c r="BE203" s="205">
        <f t="shared" si="58"/>
        <v>0</v>
      </c>
      <c r="BF203" s="175"/>
      <c r="BG203" s="175"/>
      <c r="BH203" s="175"/>
      <c r="BI203" s="175"/>
      <c r="BJ203" s="175"/>
      <c r="BK203" s="175"/>
      <c r="BL203" s="175"/>
      <c r="BM203" s="175"/>
      <c r="BN203" s="175"/>
      <c r="BO203" s="175"/>
      <c r="BP203" s="198">
        <f t="shared" si="59"/>
        <v>0</v>
      </c>
    </row>
    <row r="204" spans="1:68" s="116" customFormat="1" x14ac:dyDescent="0.15">
      <c r="A204" s="117">
        <v>3220102006</v>
      </c>
      <c r="B204" s="118" t="s">
        <v>2382</v>
      </c>
      <c r="C204" s="118" t="s">
        <v>2373</v>
      </c>
      <c r="D204" s="118" t="s">
        <v>2377</v>
      </c>
      <c r="E204" s="118" t="s">
        <v>4802</v>
      </c>
      <c r="F204" s="120">
        <v>16</v>
      </c>
      <c r="G204" s="119">
        <v>9192</v>
      </c>
      <c r="H204" s="119"/>
      <c r="I204" s="120" t="s">
        <v>5820</v>
      </c>
      <c r="J204" s="120">
        <v>80</v>
      </c>
      <c r="K204" s="120">
        <v>9192</v>
      </c>
      <c r="L204" s="120">
        <v>0.315</v>
      </c>
      <c r="M204" s="121" t="s">
        <v>5657</v>
      </c>
      <c r="N204" s="120">
        <v>1</v>
      </c>
      <c r="O204" s="119">
        <v>156</v>
      </c>
      <c r="P204" s="119"/>
      <c r="Q204" s="119"/>
      <c r="R204" s="120" t="s">
        <v>5660</v>
      </c>
      <c r="S204" s="120">
        <v>0.02</v>
      </c>
      <c r="T204" s="120"/>
      <c r="U204" s="120"/>
      <c r="V204" s="172">
        <v>37.799999999999997</v>
      </c>
      <c r="W204" s="172"/>
      <c r="X204" s="172"/>
      <c r="Y204" s="172"/>
      <c r="Z204" s="172">
        <v>37.799999999999997</v>
      </c>
      <c r="AA204" s="123">
        <v>33</v>
      </c>
      <c r="AB204" s="123"/>
      <c r="AC204" s="123"/>
      <c r="AD204" s="123"/>
      <c r="AE204" s="123"/>
      <c r="AF204" s="123"/>
      <c r="AG204" s="214"/>
      <c r="AH204" s="229" t="str">
        <f t="shared" si="52"/>
        <v>a2</v>
      </c>
      <c r="AI204" s="122"/>
      <c r="AJ204" s="122"/>
      <c r="AK204" s="122"/>
      <c r="AL204" s="122"/>
      <c r="AM204" s="122"/>
      <c r="AN204" s="173"/>
      <c r="AO204" s="173"/>
      <c r="AP204" s="173"/>
      <c r="AQ204" s="173"/>
      <c r="AR204" s="173"/>
      <c r="AS204" s="173"/>
      <c r="AT204" s="173"/>
      <c r="AU204" s="173"/>
      <c r="AV204" s="173"/>
      <c r="AW204" s="173"/>
      <c r="AX204" s="173"/>
      <c r="AY204" s="173"/>
      <c r="AZ204" s="211">
        <f t="shared" si="53"/>
        <v>0</v>
      </c>
      <c r="BA204" s="211">
        <f t="shared" si="54"/>
        <v>0</v>
      </c>
      <c r="BB204" s="205">
        <f t="shared" si="55"/>
        <v>0</v>
      </c>
      <c r="BC204" s="205">
        <f t="shared" si="56"/>
        <v>0</v>
      </c>
      <c r="BD204" s="205">
        <f t="shared" si="57"/>
        <v>0</v>
      </c>
      <c r="BE204" s="205">
        <f t="shared" si="58"/>
        <v>0</v>
      </c>
      <c r="BF204" s="175"/>
      <c r="BG204" s="175"/>
      <c r="BH204" s="175"/>
      <c r="BI204" s="175"/>
      <c r="BJ204" s="175"/>
      <c r="BK204" s="175"/>
      <c r="BL204" s="175"/>
      <c r="BM204" s="175"/>
      <c r="BN204" s="175"/>
      <c r="BO204" s="175"/>
      <c r="BP204" s="198">
        <f t="shared" si="59"/>
        <v>0</v>
      </c>
    </row>
    <row r="205" spans="1:68" s="116" customFormat="1" x14ac:dyDescent="0.15">
      <c r="A205" s="117">
        <v>1621002003</v>
      </c>
      <c r="B205" s="118" t="s">
        <v>1310</v>
      </c>
      <c r="C205" s="118" t="s">
        <v>1276</v>
      </c>
      <c r="D205" s="118" t="s">
        <v>1308</v>
      </c>
      <c r="E205" s="118" t="s">
        <v>4012</v>
      </c>
      <c r="F205" s="120">
        <v>13</v>
      </c>
      <c r="G205" s="119">
        <v>9776</v>
      </c>
      <c r="H205" s="119"/>
      <c r="I205" s="120" t="s">
        <v>5820</v>
      </c>
      <c r="J205" s="120">
        <v>320</v>
      </c>
      <c r="K205" s="120">
        <v>9776</v>
      </c>
      <c r="L205" s="120">
        <v>8.4000000000000005E-2</v>
      </c>
      <c r="M205" s="121" t="s">
        <v>5657</v>
      </c>
      <c r="N205" s="120">
        <v>1</v>
      </c>
      <c r="O205" s="119">
        <v>266.7</v>
      </c>
      <c r="P205" s="119"/>
      <c r="Q205" s="119"/>
      <c r="R205" s="120" t="s">
        <v>5660</v>
      </c>
      <c r="S205" s="120">
        <v>0.2</v>
      </c>
      <c r="T205" s="120"/>
      <c r="U205" s="120"/>
      <c r="V205" s="172">
        <v>41.7</v>
      </c>
      <c r="W205" s="172"/>
      <c r="X205" s="172">
        <v>39.5</v>
      </c>
      <c r="Y205" s="172"/>
      <c r="Z205" s="172">
        <v>2.2000000000000002</v>
      </c>
      <c r="AA205" s="123">
        <v>73</v>
      </c>
      <c r="AB205" s="123"/>
      <c r="AC205" s="123"/>
      <c r="AD205" s="123"/>
      <c r="AE205" s="123"/>
      <c r="AF205" s="123"/>
      <c r="AG205" s="214"/>
      <c r="AH205" s="229" t="str">
        <f t="shared" si="52"/>
        <v>a2</v>
      </c>
      <c r="AI205" s="122"/>
      <c r="AJ205" s="122"/>
      <c r="AK205" s="122"/>
      <c r="AL205" s="122"/>
      <c r="AM205" s="122"/>
      <c r="AN205" s="173"/>
      <c r="AO205" s="173"/>
      <c r="AP205" s="173"/>
      <c r="AQ205" s="173"/>
      <c r="AR205" s="173"/>
      <c r="AS205" s="173"/>
      <c r="AT205" s="173">
        <v>0.7</v>
      </c>
      <c r="AU205" s="173"/>
      <c r="AV205" s="173"/>
      <c r="AW205" s="173"/>
      <c r="AX205" s="173"/>
      <c r="AY205" s="173"/>
      <c r="AZ205" s="211">
        <f t="shared" si="53"/>
        <v>0</v>
      </c>
      <c r="BA205" s="211">
        <f t="shared" si="54"/>
        <v>0.7</v>
      </c>
      <c r="BB205" s="205">
        <f t="shared" si="55"/>
        <v>11532</v>
      </c>
      <c r="BC205" s="205">
        <f t="shared" si="56"/>
        <v>10136</v>
      </c>
      <c r="BD205" s="205">
        <f t="shared" si="57"/>
        <v>3217</v>
      </c>
      <c r="BE205" s="205">
        <f t="shared" si="58"/>
        <v>1821</v>
      </c>
      <c r="BF205" s="175">
        <v>8315</v>
      </c>
      <c r="BG205" s="175"/>
      <c r="BH205" s="175">
        <v>3217</v>
      </c>
      <c r="BI205" s="175">
        <v>1396</v>
      </c>
      <c r="BJ205" s="175"/>
      <c r="BK205" s="175">
        <v>929</v>
      </c>
      <c r="BL205" s="175">
        <v>3003</v>
      </c>
      <c r="BM205" s="175">
        <v>1045</v>
      </c>
      <c r="BN205" s="175">
        <v>58</v>
      </c>
      <c r="BO205" s="175">
        <v>1884</v>
      </c>
      <c r="BP205" s="198">
        <f t="shared" si="59"/>
        <v>5101</v>
      </c>
    </row>
    <row r="206" spans="1:68" s="116" customFormat="1" x14ac:dyDescent="0.15">
      <c r="A206" s="117">
        <v>3034402002</v>
      </c>
      <c r="B206" s="118" t="s">
        <v>2297</v>
      </c>
      <c r="C206" s="118" t="s">
        <v>2280</v>
      </c>
      <c r="D206" s="118" t="s">
        <v>2296</v>
      </c>
      <c r="E206" s="118" t="s">
        <v>4745</v>
      </c>
      <c r="F206" s="120">
        <v>16</v>
      </c>
      <c r="G206" s="119"/>
      <c r="H206" s="119"/>
      <c r="I206" s="120" t="s">
        <v>5820</v>
      </c>
      <c r="J206" s="120">
        <v>50</v>
      </c>
      <c r="K206" s="120">
        <v>10490.8</v>
      </c>
      <c r="L206" s="120">
        <v>0.57499999999999996</v>
      </c>
      <c r="M206" s="121" t="s">
        <v>5667</v>
      </c>
      <c r="N206" s="120">
        <v>1</v>
      </c>
      <c r="O206" s="119">
        <v>44.8</v>
      </c>
      <c r="P206" s="119"/>
      <c r="Q206" s="119"/>
      <c r="R206" s="120" t="s">
        <v>5658</v>
      </c>
      <c r="S206" s="120">
        <v>0.45</v>
      </c>
      <c r="T206" s="120"/>
      <c r="U206" s="120"/>
      <c r="V206" s="172">
        <v>15.58</v>
      </c>
      <c r="W206" s="172"/>
      <c r="X206" s="172">
        <v>15.58</v>
      </c>
      <c r="Y206" s="172"/>
      <c r="Z206" s="172"/>
      <c r="AA206" s="123">
        <v>30.7</v>
      </c>
      <c r="AB206" s="123"/>
      <c r="AC206" s="123"/>
      <c r="AD206" s="123"/>
      <c r="AE206" s="123"/>
      <c r="AF206" s="123"/>
      <c r="AG206" s="214"/>
      <c r="AH206" s="229" t="str">
        <f t="shared" si="52"/>
        <v>a2</v>
      </c>
      <c r="AI206" s="122"/>
      <c r="AJ206" s="122"/>
      <c r="AK206" s="122"/>
      <c r="AL206" s="122"/>
      <c r="AM206" s="122"/>
      <c r="AN206" s="173">
        <v>1</v>
      </c>
      <c r="AO206" s="173">
        <v>1</v>
      </c>
      <c r="AP206" s="173"/>
      <c r="AQ206" s="173"/>
      <c r="AR206" s="173"/>
      <c r="AS206" s="173">
        <v>0.5</v>
      </c>
      <c r="AT206" s="173">
        <v>0.5</v>
      </c>
      <c r="AU206" s="173">
        <v>1</v>
      </c>
      <c r="AV206" s="173">
        <v>0.5</v>
      </c>
      <c r="AW206" s="173">
        <v>1</v>
      </c>
      <c r="AX206" s="173"/>
      <c r="AY206" s="173"/>
      <c r="AZ206" s="211">
        <f t="shared" si="53"/>
        <v>2.5</v>
      </c>
      <c r="BA206" s="211">
        <f t="shared" si="54"/>
        <v>3</v>
      </c>
      <c r="BB206" s="205">
        <f t="shared" si="55"/>
        <v>2816</v>
      </c>
      <c r="BC206" s="205">
        <f t="shared" si="56"/>
        <v>2553</v>
      </c>
      <c r="BD206" s="205">
        <f t="shared" si="57"/>
        <v>263</v>
      </c>
      <c r="BE206" s="205">
        <f t="shared" si="58"/>
        <v>0</v>
      </c>
      <c r="BF206" s="175">
        <v>2553</v>
      </c>
      <c r="BG206" s="175"/>
      <c r="BH206" s="175">
        <v>655</v>
      </c>
      <c r="BI206" s="175">
        <v>263</v>
      </c>
      <c r="BJ206" s="175"/>
      <c r="BK206" s="175">
        <v>253</v>
      </c>
      <c r="BL206" s="175">
        <v>604</v>
      </c>
      <c r="BM206" s="175">
        <v>403</v>
      </c>
      <c r="BN206" s="175">
        <v>30</v>
      </c>
      <c r="BO206" s="175">
        <v>608</v>
      </c>
      <c r="BP206" s="198">
        <f t="shared" si="59"/>
        <v>1263</v>
      </c>
    </row>
    <row r="207" spans="1:68" s="116" customFormat="1" x14ac:dyDescent="0.15">
      <c r="A207" s="117">
        <v>2043202003</v>
      </c>
      <c r="B207" s="118" t="s">
        <v>441</v>
      </c>
      <c r="C207" s="118" t="s">
        <v>1489</v>
      </c>
      <c r="D207" s="118" t="s">
        <v>1611</v>
      </c>
      <c r="E207" s="118" t="s">
        <v>4228</v>
      </c>
      <c r="F207" s="120">
        <v>10</v>
      </c>
      <c r="G207" s="119"/>
      <c r="H207" s="119"/>
      <c r="I207" s="120" t="s">
        <v>5820</v>
      </c>
      <c r="J207" s="120">
        <v>300</v>
      </c>
      <c r="K207" s="120">
        <v>12207</v>
      </c>
      <c r="L207" s="120">
        <v>0.111</v>
      </c>
      <c r="M207" s="121" t="s">
        <v>5657</v>
      </c>
      <c r="N207" s="120">
        <v>1</v>
      </c>
      <c r="O207" s="119">
        <v>140</v>
      </c>
      <c r="P207" s="119">
        <v>35</v>
      </c>
      <c r="Q207" s="119">
        <v>4.2</v>
      </c>
      <c r="R207" s="120"/>
      <c r="S207" s="120"/>
      <c r="T207" s="120"/>
      <c r="U207" s="120"/>
      <c r="V207" s="172">
        <v>21.4</v>
      </c>
      <c r="W207" s="172"/>
      <c r="X207" s="172">
        <v>16.2</v>
      </c>
      <c r="Y207" s="172">
        <v>5.2</v>
      </c>
      <c r="Z207" s="172"/>
      <c r="AA207" s="123">
        <v>120</v>
      </c>
      <c r="AB207" s="123"/>
      <c r="AC207" s="123"/>
      <c r="AD207" s="123"/>
      <c r="AE207" s="123"/>
      <c r="AF207" s="123"/>
      <c r="AG207" s="214"/>
      <c r="AH207" s="229" t="str">
        <f t="shared" si="52"/>
        <v>a2</v>
      </c>
      <c r="AI207" s="122"/>
      <c r="AJ207" s="122"/>
      <c r="AK207" s="122"/>
      <c r="AL207" s="122"/>
      <c r="AM207" s="122"/>
      <c r="AN207" s="173">
        <v>1</v>
      </c>
      <c r="AO207" s="173"/>
      <c r="AP207" s="173"/>
      <c r="AQ207" s="173"/>
      <c r="AR207" s="173"/>
      <c r="AS207" s="173">
        <v>2</v>
      </c>
      <c r="AT207" s="173"/>
      <c r="AU207" s="173"/>
      <c r="AV207" s="173"/>
      <c r="AW207" s="173"/>
      <c r="AX207" s="173"/>
      <c r="AY207" s="173"/>
      <c r="AZ207" s="211">
        <f t="shared" si="53"/>
        <v>3</v>
      </c>
      <c r="BA207" s="211">
        <f t="shared" si="54"/>
        <v>0</v>
      </c>
      <c r="BB207" s="205">
        <f t="shared" si="55"/>
        <v>7097</v>
      </c>
      <c r="BC207" s="205">
        <f t="shared" si="56"/>
        <v>5241</v>
      </c>
      <c r="BD207" s="205">
        <f t="shared" si="57"/>
        <v>3072</v>
      </c>
      <c r="BE207" s="205">
        <f t="shared" si="58"/>
        <v>1216</v>
      </c>
      <c r="BF207" s="175">
        <v>4025</v>
      </c>
      <c r="BG207" s="175"/>
      <c r="BH207" s="175">
        <v>3072</v>
      </c>
      <c r="BI207" s="175">
        <v>1824</v>
      </c>
      <c r="BJ207" s="175">
        <v>32</v>
      </c>
      <c r="BK207" s="175">
        <v>196</v>
      </c>
      <c r="BL207" s="175">
        <v>7</v>
      </c>
      <c r="BM207" s="175">
        <v>632</v>
      </c>
      <c r="BN207" s="175">
        <v>48</v>
      </c>
      <c r="BO207" s="175">
        <v>1286</v>
      </c>
      <c r="BP207" s="198">
        <f t="shared" si="59"/>
        <v>4358</v>
      </c>
    </row>
    <row r="208" spans="1:68" s="116" customFormat="1" x14ac:dyDescent="0.15">
      <c r="A208" s="117">
        <v>2121902008</v>
      </c>
      <c r="B208" s="118" t="s">
        <v>1737</v>
      </c>
      <c r="C208" s="118" t="s">
        <v>1650</v>
      </c>
      <c r="D208" s="118" t="s">
        <v>1730</v>
      </c>
      <c r="E208" s="118" t="s">
        <v>4318</v>
      </c>
      <c r="F208" s="120">
        <v>8</v>
      </c>
      <c r="G208" s="119">
        <v>13217</v>
      </c>
      <c r="H208" s="119"/>
      <c r="I208" s="120" t="s">
        <v>5820</v>
      </c>
      <c r="J208" s="120">
        <v>155</v>
      </c>
      <c r="K208" s="120">
        <v>13217</v>
      </c>
      <c r="L208" s="120">
        <v>0.23400000000000001</v>
      </c>
      <c r="M208" s="121" t="s">
        <v>5659</v>
      </c>
      <c r="N208" s="120">
        <v>1</v>
      </c>
      <c r="O208" s="119">
        <v>66</v>
      </c>
      <c r="P208" s="119">
        <v>27</v>
      </c>
      <c r="Q208" s="119">
        <v>1.42</v>
      </c>
      <c r="R208" s="120" t="s">
        <v>5658</v>
      </c>
      <c r="S208" s="120">
        <v>4.4999999999999998E-2</v>
      </c>
      <c r="T208" s="120"/>
      <c r="U208" s="120"/>
      <c r="V208" s="172">
        <v>27.8</v>
      </c>
      <c r="W208" s="172"/>
      <c r="X208" s="172"/>
      <c r="Y208" s="172"/>
      <c r="Z208" s="172">
        <v>27.8</v>
      </c>
      <c r="AA208" s="123">
        <v>63</v>
      </c>
      <c r="AB208" s="123"/>
      <c r="AC208" s="123"/>
      <c r="AD208" s="123"/>
      <c r="AE208" s="123"/>
      <c r="AF208" s="123"/>
      <c r="AG208" s="214"/>
      <c r="AH208" s="229" t="str">
        <f t="shared" si="52"/>
        <v>a2</v>
      </c>
      <c r="AI208" s="122"/>
      <c r="AJ208" s="122"/>
      <c r="AK208" s="122"/>
      <c r="AL208" s="122"/>
      <c r="AM208" s="122"/>
      <c r="AN208" s="173" t="s">
        <v>3186</v>
      </c>
      <c r="AO208" s="173" t="s">
        <v>3186</v>
      </c>
      <c r="AP208" s="173" t="s">
        <v>3186</v>
      </c>
      <c r="AQ208" s="173" t="s">
        <v>3186</v>
      </c>
      <c r="AR208" s="173" t="s">
        <v>3186</v>
      </c>
      <c r="AS208" s="173" t="s">
        <v>3186</v>
      </c>
      <c r="AT208" s="173">
        <v>0.5</v>
      </c>
      <c r="AU208" s="173">
        <v>0.5</v>
      </c>
      <c r="AV208" s="173"/>
      <c r="AW208" s="173"/>
      <c r="AX208" s="173"/>
      <c r="AY208" s="173" t="s">
        <v>3186</v>
      </c>
      <c r="AZ208" s="211">
        <f t="shared" si="53"/>
        <v>0</v>
      </c>
      <c r="BA208" s="211">
        <f t="shared" si="54"/>
        <v>1</v>
      </c>
      <c r="BB208" s="205">
        <f t="shared" si="55"/>
        <v>9915</v>
      </c>
      <c r="BC208" s="205">
        <f t="shared" si="56"/>
        <v>7486</v>
      </c>
      <c r="BD208" s="205">
        <f t="shared" si="57"/>
        <v>2526</v>
      </c>
      <c r="BE208" s="205">
        <f t="shared" si="58"/>
        <v>97</v>
      </c>
      <c r="BF208" s="175">
        <v>7389</v>
      </c>
      <c r="BG208" s="175"/>
      <c r="BH208" s="175">
        <v>4389</v>
      </c>
      <c r="BI208" s="175">
        <v>2429</v>
      </c>
      <c r="BJ208" s="175"/>
      <c r="BK208" s="175">
        <v>291</v>
      </c>
      <c r="BL208" s="175">
        <v>200</v>
      </c>
      <c r="BM208" s="175">
        <v>778</v>
      </c>
      <c r="BN208" s="175">
        <v>458</v>
      </c>
      <c r="BO208" s="175">
        <v>1370</v>
      </c>
      <c r="BP208" s="198">
        <f t="shared" si="59"/>
        <v>5759</v>
      </c>
    </row>
    <row r="209" spans="1:68" s="116" customFormat="1" x14ac:dyDescent="0.15">
      <c r="A209" s="117">
        <v>2932202001</v>
      </c>
      <c r="B209" s="118" t="s">
        <v>2275</v>
      </c>
      <c r="C209" s="118" t="s">
        <v>2261</v>
      </c>
      <c r="D209" s="118" t="s">
        <v>2276</v>
      </c>
      <c r="E209" s="118" t="s">
        <v>4733</v>
      </c>
      <c r="F209" s="120">
        <v>19</v>
      </c>
      <c r="G209" s="119"/>
      <c r="H209" s="119"/>
      <c r="I209" s="120" t="s">
        <v>5820</v>
      </c>
      <c r="J209" s="120">
        <v>154</v>
      </c>
      <c r="K209" s="120">
        <v>13323</v>
      </c>
      <c r="L209" s="120">
        <v>0.23699999999999999</v>
      </c>
      <c r="M209" s="121" t="s">
        <v>5657</v>
      </c>
      <c r="N209" s="120">
        <v>1</v>
      </c>
      <c r="O209" s="119"/>
      <c r="P209" s="119"/>
      <c r="Q209" s="119"/>
      <c r="R209" s="120" t="s">
        <v>5658</v>
      </c>
      <c r="S209" s="120">
        <v>0.1</v>
      </c>
      <c r="T209" s="120"/>
      <c r="U209" s="120"/>
      <c r="V209" s="172">
        <v>36.9</v>
      </c>
      <c r="W209" s="172"/>
      <c r="X209" s="172"/>
      <c r="Y209" s="172">
        <v>36.9</v>
      </c>
      <c r="Z209" s="172"/>
      <c r="AA209" s="123">
        <v>36</v>
      </c>
      <c r="AB209" s="123"/>
      <c r="AC209" s="123"/>
      <c r="AD209" s="123"/>
      <c r="AE209" s="123"/>
      <c r="AF209" s="123"/>
      <c r="AG209" s="214"/>
      <c r="AH209" s="229" t="str">
        <f t="shared" si="52"/>
        <v>a2</v>
      </c>
      <c r="AI209" s="122"/>
      <c r="AJ209" s="122"/>
      <c r="AK209" s="122"/>
      <c r="AL209" s="122"/>
      <c r="AM209" s="122"/>
      <c r="AN209" s="173" t="s">
        <v>3186</v>
      </c>
      <c r="AO209" s="173" t="s">
        <v>3186</v>
      </c>
      <c r="AP209" s="173" t="s">
        <v>3186</v>
      </c>
      <c r="AQ209" s="173" t="s">
        <v>3186</v>
      </c>
      <c r="AR209" s="173" t="s">
        <v>3186</v>
      </c>
      <c r="AS209" s="173" t="s">
        <v>3186</v>
      </c>
      <c r="AT209" s="173" t="s">
        <v>3186</v>
      </c>
      <c r="AU209" s="173" t="s">
        <v>3186</v>
      </c>
      <c r="AV209" s="173" t="s">
        <v>3186</v>
      </c>
      <c r="AW209" s="173" t="s">
        <v>3186</v>
      </c>
      <c r="AX209" s="173" t="s">
        <v>3186</v>
      </c>
      <c r="AY209" s="173" t="s">
        <v>3186</v>
      </c>
      <c r="AZ209" s="211">
        <f t="shared" si="53"/>
        <v>0</v>
      </c>
      <c r="BA209" s="211">
        <f t="shared" si="54"/>
        <v>0</v>
      </c>
      <c r="BB209" s="205">
        <f t="shared" si="55"/>
        <v>4557</v>
      </c>
      <c r="BC209" s="205">
        <f t="shared" si="56"/>
        <v>4557</v>
      </c>
      <c r="BD209" s="205">
        <f t="shared" si="57"/>
        <v>0</v>
      </c>
      <c r="BE209" s="205">
        <f t="shared" si="58"/>
        <v>0</v>
      </c>
      <c r="BF209" s="175">
        <v>4557</v>
      </c>
      <c r="BG209" s="175"/>
      <c r="BH209" s="175"/>
      <c r="BI209" s="175"/>
      <c r="BJ209" s="175"/>
      <c r="BK209" s="175"/>
      <c r="BL209" s="175"/>
      <c r="BM209" s="175"/>
      <c r="BN209" s="175"/>
      <c r="BO209" s="175">
        <v>4557</v>
      </c>
      <c r="BP209" s="198">
        <f t="shared" si="59"/>
        <v>4557</v>
      </c>
    </row>
    <row r="210" spans="1:68" s="116" customFormat="1" x14ac:dyDescent="0.15">
      <c r="A210" s="117">
        <v>740502002</v>
      </c>
      <c r="B210" s="118" t="s">
        <v>712</v>
      </c>
      <c r="C210" s="118" t="s">
        <v>660</v>
      </c>
      <c r="D210" s="118" t="s">
        <v>711</v>
      </c>
      <c r="E210" s="118" t="s">
        <v>3618</v>
      </c>
      <c r="F210" s="120">
        <v>12</v>
      </c>
      <c r="G210" s="119">
        <v>14250</v>
      </c>
      <c r="H210" s="119"/>
      <c r="I210" s="120" t="s">
        <v>5820</v>
      </c>
      <c r="J210" s="120">
        <v>400</v>
      </c>
      <c r="K210" s="120">
        <v>13957</v>
      </c>
      <c r="L210" s="120">
        <v>9.6000000000000002E-2</v>
      </c>
      <c r="M210" s="121" t="s">
        <v>5657</v>
      </c>
      <c r="N210" s="120">
        <v>1</v>
      </c>
      <c r="O210" s="119">
        <v>56.9</v>
      </c>
      <c r="P210" s="119"/>
      <c r="Q210" s="119"/>
      <c r="R210" s="120" t="s">
        <v>5660</v>
      </c>
      <c r="S210" s="120">
        <v>0.2</v>
      </c>
      <c r="T210" s="120"/>
      <c r="U210" s="120"/>
      <c r="V210" s="172">
        <v>18</v>
      </c>
      <c r="W210" s="172"/>
      <c r="X210" s="172"/>
      <c r="Y210" s="172"/>
      <c r="Z210" s="172">
        <v>18</v>
      </c>
      <c r="AA210" s="123">
        <v>49</v>
      </c>
      <c r="AB210" s="123"/>
      <c r="AC210" s="123"/>
      <c r="AD210" s="123"/>
      <c r="AE210" s="123"/>
      <c r="AF210" s="123"/>
      <c r="AG210" s="214"/>
      <c r="AH210" s="229" t="str">
        <f t="shared" si="52"/>
        <v>a2</v>
      </c>
      <c r="AI210" s="122"/>
      <c r="AJ210" s="122"/>
      <c r="AK210" s="122"/>
      <c r="AL210" s="122"/>
      <c r="AM210" s="122"/>
      <c r="AN210" s="173">
        <v>1.4</v>
      </c>
      <c r="AO210" s="173"/>
      <c r="AP210" s="173"/>
      <c r="AQ210" s="173"/>
      <c r="AR210" s="173" t="s">
        <v>3186</v>
      </c>
      <c r="AS210" s="173"/>
      <c r="AT210" s="173"/>
      <c r="AU210" s="173"/>
      <c r="AV210" s="173"/>
      <c r="AW210" s="173"/>
      <c r="AX210" s="173"/>
      <c r="AY210" s="173" t="s">
        <v>3186</v>
      </c>
      <c r="AZ210" s="211">
        <f t="shared" si="53"/>
        <v>1.4</v>
      </c>
      <c r="BA210" s="211">
        <f t="shared" si="54"/>
        <v>0</v>
      </c>
      <c r="BB210" s="205">
        <f t="shared" si="55"/>
        <v>4105</v>
      </c>
      <c r="BC210" s="205">
        <f t="shared" si="56"/>
        <v>4105</v>
      </c>
      <c r="BD210" s="205">
        <f t="shared" si="57"/>
        <v>979</v>
      </c>
      <c r="BE210" s="205">
        <f t="shared" si="58"/>
        <v>979</v>
      </c>
      <c r="BF210" s="175">
        <v>3126</v>
      </c>
      <c r="BG210" s="175"/>
      <c r="BH210" s="175">
        <v>3013</v>
      </c>
      <c r="BI210" s="175"/>
      <c r="BJ210" s="175"/>
      <c r="BK210" s="175">
        <v>113</v>
      </c>
      <c r="BL210" s="175"/>
      <c r="BM210" s="175">
        <v>972</v>
      </c>
      <c r="BN210" s="175">
        <v>7</v>
      </c>
      <c r="BO210" s="175"/>
      <c r="BP210" s="198">
        <f t="shared" si="59"/>
        <v>3013</v>
      </c>
    </row>
    <row r="211" spans="1:68" s="116" customFormat="1" x14ac:dyDescent="0.15">
      <c r="A211" s="117">
        <v>169102003</v>
      </c>
      <c r="B211" s="118" t="s">
        <v>338</v>
      </c>
      <c r="C211" s="118" t="s">
        <v>11</v>
      </c>
      <c r="D211" s="118" t="s">
        <v>336</v>
      </c>
      <c r="E211" s="118" t="s">
        <v>3381</v>
      </c>
      <c r="F211" s="120">
        <v>16</v>
      </c>
      <c r="G211" s="119"/>
      <c r="H211" s="119"/>
      <c r="I211" s="120" t="s">
        <v>5820</v>
      </c>
      <c r="J211" s="120">
        <v>138</v>
      </c>
      <c r="K211" s="120">
        <v>14552</v>
      </c>
      <c r="L211" s="120">
        <v>0.28899999999999998</v>
      </c>
      <c r="M211" s="121" t="s">
        <v>5659</v>
      </c>
      <c r="N211" s="120">
        <v>1</v>
      </c>
      <c r="O211" s="119">
        <v>230</v>
      </c>
      <c r="P211" s="119"/>
      <c r="Q211" s="119"/>
      <c r="R211" s="120"/>
      <c r="S211" s="120"/>
      <c r="T211" s="120"/>
      <c r="U211" s="120"/>
      <c r="V211" s="172">
        <v>49.7</v>
      </c>
      <c r="W211" s="172"/>
      <c r="X211" s="172">
        <v>49.7</v>
      </c>
      <c r="Y211" s="172"/>
      <c r="Z211" s="172"/>
      <c r="AA211" s="123">
        <v>126</v>
      </c>
      <c r="AB211" s="123"/>
      <c r="AC211" s="123"/>
      <c r="AD211" s="123"/>
      <c r="AE211" s="123"/>
      <c r="AF211" s="123"/>
      <c r="AG211" s="214"/>
      <c r="AH211" s="229" t="str">
        <f t="shared" si="52"/>
        <v>a2</v>
      </c>
      <c r="AI211" s="122"/>
      <c r="AJ211" s="122"/>
      <c r="AK211" s="122"/>
      <c r="AL211" s="122"/>
      <c r="AM211" s="122"/>
      <c r="AN211" s="173"/>
      <c r="AO211" s="173"/>
      <c r="AP211" s="173"/>
      <c r="AQ211" s="173"/>
      <c r="AR211" s="173"/>
      <c r="AS211" s="173"/>
      <c r="AT211" s="173"/>
      <c r="AU211" s="173"/>
      <c r="AV211" s="173"/>
      <c r="AW211" s="173"/>
      <c r="AX211" s="173"/>
      <c r="AY211" s="173"/>
      <c r="AZ211" s="211"/>
      <c r="BA211" s="211"/>
      <c r="BB211" s="205">
        <f t="shared" si="55"/>
        <v>11332</v>
      </c>
      <c r="BC211" s="205">
        <f t="shared" si="56"/>
        <v>9029</v>
      </c>
      <c r="BD211" s="205">
        <f t="shared" si="57"/>
        <v>2530</v>
      </c>
      <c r="BE211" s="205">
        <f t="shared" si="58"/>
        <v>227</v>
      </c>
      <c r="BF211" s="175">
        <v>8802</v>
      </c>
      <c r="BG211" s="175">
        <v>846</v>
      </c>
      <c r="BH211" s="175">
        <v>4196</v>
      </c>
      <c r="BI211" s="175">
        <v>2303</v>
      </c>
      <c r="BJ211" s="175"/>
      <c r="BK211" s="175">
        <v>313</v>
      </c>
      <c r="BL211" s="175">
        <v>595</v>
      </c>
      <c r="BM211" s="175">
        <v>1333</v>
      </c>
      <c r="BN211" s="175">
        <v>507</v>
      </c>
      <c r="BO211" s="175">
        <v>1239</v>
      </c>
      <c r="BP211" s="198">
        <f t="shared" si="59"/>
        <v>5435</v>
      </c>
    </row>
    <row r="212" spans="1:68" s="116" customFormat="1" x14ac:dyDescent="0.15">
      <c r="A212" s="117">
        <v>2821202006</v>
      </c>
      <c r="B212" s="118" t="s">
        <v>2154</v>
      </c>
      <c r="C212" s="118" t="s">
        <v>2099</v>
      </c>
      <c r="D212" s="118" t="s">
        <v>2149</v>
      </c>
      <c r="E212" s="118" t="s">
        <v>4631</v>
      </c>
      <c r="F212" s="120">
        <v>11</v>
      </c>
      <c r="G212" s="119"/>
      <c r="H212" s="119"/>
      <c r="I212" s="120" t="s">
        <v>5820</v>
      </c>
      <c r="J212" s="120">
        <v>90</v>
      </c>
      <c r="K212" s="120">
        <v>14620</v>
      </c>
      <c r="L212" s="120">
        <v>0.44500000000000001</v>
      </c>
      <c r="M212" s="121" t="s">
        <v>5662</v>
      </c>
      <c r="N212" s="120">
        <v>1</v>
      </c>
      <c r="O212" s="119">
        <v>125.7</v>
      </c>
      <c r="P212" s="119"/>
      <c r="Q212" s="119"/>
      <c r="R212" s="120" t="s">
        <v>5660</v>
      </c>
      <c r="S212" s="120">
        <v>0.1</v>
      </c>
      <c r="T212" s="120"/>
      <c r="U212" s="120"/>
      <c r="V212" s="172">
        <v>17.399999999999999</v>
      </c>
      <c r="W212" s="172"/>
      <c r="X212" s="172">
        <v>14.6</v>
      </c>
      <c r="Y212" s="172"/>
      <c r="Z212" s="172">
        <v>2.8</v>
      </c>
      <c r="AA212" s="123">
        <v>115</v>
      </c>
      <c r="AB212" s="123"/>
      <c r="AC212" s="123"/>
      <c r="AD212" s="123"/>
      <c r="AE212" s="123"/>
      <c r="AF212" s="123"/>
      <c r="AG212" s="214"/>
      <c r="AH212" s="229" t="str">
        <f t="shared" si="52"/>
        <v>a2</v>
      </c>
      <c r="AI212" s="122"/>
      <c r="AJ212" s="122"/>
      <c r="AK212" s="122"/>
      <c r="AL212" s="122"/>
      <c r="AM212" s="122"/>
      <c r="AN212" s="173"/>
      <c r="AO212" s="173"/>
      <c r="AP212" s="173"/>
      <c r="AQ212" s="173"/>
      <c r="AR212" s="173"/>
      <c r="AS212" s="173"/>
      <c r="AT212" s="173"/>
      <c r="AU212" s="173"/>
      <c r="AV212" s="173"/>
      <c r="AW212" s="173"/>
      <c r="AX212" s="173"/>
      <c r="AY212" s="173"/>
      <c r="AZ212" s="211"/>
      <c r="BA212" s="211"/>
      <c r="BB212" s="205">
        <f t="shared" si="55"/>
        <v>3075</v>
      </c>
      <c r="BC212" s="205">
        <f t="shared" si="56"/>
        <v>3075</v>
      </c>
      <c r="BD212" s="205">
        <f t="shared" si="57"/>
        <v>0</v>
      </c>
      <c r="BE212" s="205">
        <f t="shared" si="58"/>
        <v>0</v>
      </c>
      <c r="BF212" s="175">
        <v>3075</v>
      </c>
      <c r="BG212" s="175">
        <v>37</v>
      </c>
      <c r="BH212" s="175">
        <v>1555</v>
      </c>
      <c r="BI212" s="175"/>
      <c r="BJ212" s="175"/>
      <c r="BK212" s="175">
        <v>566</v>
      </c>
      <c r="BL212" s="175">
        <v>61</v>
      </c>
      <c r="BM212" s="175">
        <v>556</v>
      </c>
      <c r="BN212" s="175">
        <v>48</v>
      </c>
      <c r="BO212" s="175">
        <v>252</v>
      </c>
      <c r="BP212" s="198">
        <f t="shared" si="59"/>
        <v>1807</v>
      </c>
    </row>
    <row r="213" spans="1:68" s="116" customFormat="1" x14ac:dyDescent="0.15">
      <c r="A213" s="117">
        <v>1522502005</v>
      </c>
      <c r="B213" s="118" t="s">
        <v>1252</v>
      </c>
      <c r="C213" s="118" t="s">
        <v>1167</v>
      </c>
      <c r="D213" s="118" t="s">
        <v>1248</v>
      </c>
      <c r="E213" s="118" t="s">
        <v>3970</v>
      </c>
      <c r="F213" s="120">
        <v>12</v>
      </c>
      <c r="G213" s="119"/>
      <c r="H213" s="119"/>
      <c r="I213" s="120" t="s">
        <v>5820</v>
      </c>
      <c r="J213" s="120">
        <v>590</v>
      </c>
      <c r="K213" s="120">
        <v>14979</v>
      </c>
      <c r="L213" s="120">
        <v>7.0000000000000007E-2</v>
      </c>
      <c r="M213" s="121" t="s">
        <v>5659</v>
      </c>
      <c r="N213" s="120">
        <v>1</v>
      </c>
      <c r="O213" s="119">
        <v>83</v>
      </c>
      <c r="P213" s="119"/>
      <c r="Q213" s="119"/>
      <c r="R213" s="120" t="s">
        <v>5658</v>
      </c>
      <c r="S213" s="120">
        <v>0.1</v>
      </c>
      <c r="T213" s="120"/>
      <c r="U213" s="120"/>
      <c r="V213" s="172">
        <v>36.6</v>
      </c>
      <c r="W213" s="172"/>
      <c r="X213" s="172">
        <v>33.700000000000003</v>
      </c>
      <c r="Y213" s="172">
        <v>2.9</v>
      </c>
      <c r="Z213" s="172"/>
      <c r="AA213" s="123">
        <v>33</v>
      </c>
      <c r="AB213" s="123"/>
      <c r="AC213" s="123"/>
      <c r="AD213" s="123"/>
      <c r="AE213" s="123"/>
      <c r="AF213" s="123"/>
      <c r="AG213" s="214"/>
      <c r="AH213" s="229" t="str">
        <f t="shared" si="52"/>
        <v>a2</v>
      </c>
      <c r="AI213" s="122"/>
      <c r="AJ213" s="122"/>
      <c r="AK213" s="122"/>
      <c r="AL213" s="122"/>
      <c r="AM213" s="122"/>
      <c r="AN213" s="173" t="s">
        <v>3186</v>
      </c>
      <c r="AO213" s="173" t="s">
        <v>3186</v>
      </c>
      <c r="AP213" s="173" t="s">
        <v>3186</v>
      </c>
      <c r="AQ213" s="173" t="s">
        <v>3186</v>
      </c>
      <c r="AR213" s="173" t="s">
        <v>3186</v>
      </c>
      <c r="AS213" s="173"/>
      <c r="AT213" s="173"/>
      <c r="AU213" s="173"/>
      <c r="AV213" s="173"/>
      <c r="AW213" s="173"/>
      <c r="AX213" s="173"/>
      <c r="AY213" s="173"/>
      <c r="AZ213" s="211">
        <f>SUBTOTAL(9,AN213:AS213)</f>
        <v>0</v>
      </c>
      <c r="BA213" s="211">
        <f t="shared" ref="BA213:BA225" si="60">SUBTOTAL(9,AT213:AY213)</f>
        <v>0</v>
      </c>
      <c r="BB213" s="205">
        <f t="shared" si="55"/>
        <v>4156</v>
      </c>
      <c r="BC213" s="205">
        <f t="shared" si="56"/>
        <v>4156</v>
      </c>
      <c r="BD213" s="205">
        <f t="shared" si="57"/>
        <v>0</v>
      </c>
      <c r="BE213" s="205">
        <f t="shared" si="58"/>
        <v>0</v>
      </c>
      <c r="BF213" s="175">
        <v>4156</v>
      </c>
      <c r="BG213" s="175"/>
      <c r="BH213" s="175">
        <v>3094</v>
      </c>
      <c r="BI213" s="175"/>
      <c r="BJ213" s="175"/>
      <c r="BK213" s="175"/>
      <c r="BL213" s="175">
        <v>137</v>
      </c>
      <c r="BM213" s="175">
        <v>925</v>
      </c>
      <c r="BN213" s="175"/>
      <c r="BO213" s="175"/>
      <c r="BP213" s="198">
        <f t="shared" si="59"/>
        <v>3094</v>
      </c>
    </row>
    <row r="214" spans="1:68" s="116" customFormat="1" x14ac:dyDescent="0.15">
      <c r="A214" s="117">
        <v>2822202008</v>
      </c>
      <c r="B214" s="118" t="s">
        <v>2180</v>
      </c>
      <c r="C214" s="118" t="s">
        <v>2099</v>
      </c>
      <c r="D214" s="118" t="s">
        <v>2173</v>
      </c>
      <c r="E214" s="118" t="s">
        <v>4653</v>
      </c>
      <c r="F214" s="120">
        <v>13</v>
      </c>
      <c r="G214" s="119">
        <v>15042</v>
      </c>
      <c r="H214" s="119"/>
      <c r="I214" s="120" t="s">
        <v>5820</v>
      </c>
      <c r="J214" s="120">
        <v>244</v>
      </c>
      <c r="K214" s="120">
        <v>15041.9</v>
      </c>
      <c r="L214" s="120">
        <v>0.16900000000000001</v>
      </c>
      <c r="M214" s="121" t="s">
        <v>5659</v>
      </c>
      <c r="N214" s="120">
        <v>1</v>
      </c>
      <c r="O214" s="119">
        <v>125</v>
      </c>
      <c r="P214" s="119">
        <v>28</v>
      </c>
      <c r="Q214" s="119">
        <v>2.7</v>
      </c>
      <c r="R214" s="120" t="s">
        <v>5660</v>
      </c>
      <c r="S214" s="120">
        <v>0.1</v>
      </c>
      <c r="T214" s="120"/>
      <c r="U214" s="120"/>
      <c r="V214" s="172">
        <v>64.67</v>
      </c>
      <c r="W214" s="172"/>
      <c r="X214" s="172">
        <v>57.5</v>
      </c>
      <c r="Y214" s="172">
        <v>1.8</v>
      </c>
      <c r="Z214" s="172">
        <v>5.37</v>
      </c>
      <c r="AA214" s="123">
        <v>13</v>
      </c>
      <c r="AB214" s="123"/>
      <c r="AC214" s="123"/>
      <c r="AD214" s="123"/>
      <c r="AE214" s="123"/>
      <c r="AF214" s="123"/>
      <c r="AG214" s="214"/>
      <c r="AH214" s="229" t="str">
        <f t="shared" si="52"/>
        <v>a2</v>
      </c>
      <c r="AI214" s="122"/>
      <c r="AJ214" s="122"/>
      <c r="AK214" s="122"/>
      <c r="AL214" s="122"/>
      <c r="AM214" s="122"/>
      <c r="AN214" s="173"/>
      <c r="AO214" s="173">
        <v>0.6</v>
      </c>
      <c r="AP214" s="173"/>
      <c r="AQ214" s="173">
        <v>0.6</v>
      </c>
      <c r="AR214" s="173"/>
      <c r="AS214" s="173"/>
      <c r="AT214" s="173"/>
      <c r="AU214" s="173"/>
      <c r="AV214" s="173"/>
      <c r="AW214" s="173"/>
      <c r="AX214" s="173"/>
      <c r="AY214" s="173"/>
      <c r="AZ214" s="211">
        <f>SUBTOTAL(9,AN214:AS214)</f>
        <v>1.2</v>
      </c>
      <c r="BA214" s="211">
        <f t="shared" si="60"/>
        <v>0</v>
      </c>
      <c r="BB214" s="205">
        <f t="shared" si="55"/>
        <v>1078</v>
      </c>
      <c r="BC214" s="205">
        <f t="shared" si="56"/>
        <v>1078</v>
      </c>
      <c r="BD214" s="205">
        <f t="shared" si="57"/>
        <v>0</v>
      </c>
      <c r="BE214" s="205">
        <f t="shared" si="58"/>
        <v>0</v>
      </c>
      <c r="BF214" s="175">
        <v>1078</v>
      </c>
      <c r="BG214" s="175"/>
      <c r="BH214" s="175"/>
      <c r="BI214" s="175"/>
      <c r="BJ214" s="175"/>
      <c r="BK214" s="175">
        <v>207</v>
      </c>
      <c r="BL214" s="175">
        <v>240</v>
      </c>
      <c r="BM214" s="175">
        <v>423</v>
      </c>
      <c r="BN214" s="175">
        <v>107</v>
      </c>
      <c r="BO214" s="175">
        <v>101</v>
      </c>
      <c r="BP214" s="198">
        <f t="shared" si="59"/>
        <v>101</v>
      </c>
    </row>
    <row r="215" spans="1:68" s="116" customFormat="1" x14ac:dyDescent="0.15">
      <c r="A215" s="117">
        <v>3420902003</v>
      </c>
      <c r="B215" s="118" t="s">
        <v>1239</v>
      </c>
      <c r="C215" s="118" t="s">
        <v>2517</v>
      </c>
      <c r="D215" s="118" t="s">
        <v>2551</v>
      </c>
      <c r="E215" s="118" t="s">
        <v>4932</v>
      </c>
      <c r="F215" s="120">
        <v>19</v>
      </c>
      <c r="G215" s="119">
        <v>15202</v>
      </c>
      <c r="H215" s="119"/>
      <c r="I215" s="120" t="s">
        <v>5820</v>
      </c>
      <c r="J215" s="120">
        <v>94</v>
      </c>
      <c r="K215" s="120">
        <v>15202</v>
      </c>
      <c r="L215" s="120">
        <v>0.443</v>
      </c>
      <c r="M215" s="121" t="s">
        <v>5657</v>
      </c>
      <c r="N215" s="120">
        <v>1</v>
      </c>
      <c r="O215" s="119">
        <v>120</v>
      </c>
      <c r="P215" s="119">
        <v>29</v>
      </c>
      <c r="Q215" s="119">
        <v>3.3</v>
      </c>
      <c r="R215" s="120" t="s">
        <v>5658</v>
      </c>
      <c r="S215" s="120">
        <v>0.1</v>
      </c>
      <c r="T215" s="120"/>
      <c r="U215" s="120"/>
      <c r="V215" s="172">
        <v>14.3</v>
      </c>
      <c r="W215" s="172"/>
      <c r="X215" s="172"/>
      <c r="Y215" s="172"/>
      <c r="Z215" s="172">
        <v>14.3</v>
      </c>
      <c r="AA215" s="123">
        <v>108</v>
      </c>
      <c r="AB215" s="123"/>
      <c r="AC215" s="123"/>
      <c r="AD215" s="123"/>
      <c r="AE215" s="123"/>
      <c r="AF215" s="123"/>
      <c r="AG215" s="214"/>
      <c r="AH215" s="229" t="str">
        <f t="shared" si="52"/>
        <v>a2</v>
      </c>
      <c r="AI215" s="122"/>
      <c r="AJ215" s="122"/>
      <c r="AK215" s="122"/>
      <c r="AL215" s="122"/>
      <c r="AM215" s="122"/>
      <c r="AN215" s="173" t="s">
        <v>3186</v>
      </c>
      <c r="AO215" s="173" t="s">
        <v>3186</v>
      </c>
      <c r="AP215" s="173" t="s">
        <v>3186</v>
      </c>
      <c r="AQ215" s="173" t="s">
        <v>3186</v>
      </c>
      <c r="AR215" s="173" t="s">
        <v>3186</v>
      </c>
      <c r="AS215" s="173"/>
      <c r="AT215" s="173">
        <v>0.5</v>
      </c>
      <c r="AU215" s="173"/>
      <c r="AV215" s="173" t="s">
        <v>3186</v>
      </c>
      <c r="AW215" s="173" t="s">
        <v>3186</v>
      </c>
      <c r="AX215" s="173"/>
      <c r="AY215" s="173" t="s">
        <v>3186</v>
      </c>
      <c r="AZ215" s="211">
        <f>SUBTOTAL(9,AN215:AS215)</f>
        <v>0</v>
      </c>
      <c r="BA215" s="211">
        <f t="shared" si="60"/>
        <v>0.5</v>
      </c>
      <c r="BB215" s="205">
        <f t="shared" si="55"/>
        <v>9854</v>
      </c>
      <c r="BC215" s="205">
        <f t="shared" si="56"/>
        <v>7605</v>
      </c>
      <c r="BD215" s="205">
        <f t="shared" si="57"/>
        <v>2544</v>
      </c>
      <c r="BE215" s="205">
        <f t="shared" si="58"/>
        <v>295</v>
      </c>
      <c r="BF215" s="175">
        <v>7310</v>
      </c>
      <c r="BG215" s="175"/>
      <c r="BH215" s="175">
        <v>4125</v>
      </c>
      <c r="BI215" s="175">
        <v>2249</v>
      </c>
      <c r="BJ215" s="175"/>
      <c r="BK215" s="175">
        <v>2123</v>
      </c>
      <c r="BL215" s="175">
        <v>2</v>
      </c>
      <c r="BM215" s="175">
        <v>551</v>
      </c>
      <c r="BN215" s="175">
        <v>27</v>
      </c>
      <c r="BO215" s="175">
        <v>777</v>
      </c>
      <c r="BP215" s="198">
        <f t="shared" si="59"/>
        <v>4902</v>
      </c>
    </row>
    <row r="216" spans="1:68" s="116" customFormat="1" x14ac:dyDescent="0.15">
      <c r="A216" s="117">
        <v>169202002</v>
      </c>
      <c r="B216" s="118" t="s">
        <v>341</v>
      </c>
      <c r="C216" s="118" t="s">
        <v>11</v>
      </c>
      <c r="D216" s="118" t="s">
        <v>340</v>
      </c>
      <c r="E216" s="118" t="s">
        <v>3383</v>
      </c>
      <c r="F216" s="120">
        <v>12</v>
      </c>
      <c r="G216" s="119">
        <v>16133</v>
      </c>
      <c r="H216" s="119"/>
      <c r="I216" s="120" t="s">
        <v>5820</v>
      </c>
      <c r="J216" s="120">
        <v>190</v>
      </c>
      <c r="K216" s="120">
        <v>16133</v>
      </c>
      <c r="L216" s="120">
        <v>0.23300000000000001</v>
      </c>
      <c r="M216" s="121" t="s">
        <v>5657</v>
      </c>
      <c r="N216" s="120">
        <v>1</v>
      </c>
      <c r="O216" s="119">
        <v>449.1</v>
      </c>
      <c r="P216" s="119">
        <v>101.8</v>
      </c>
      <c r="Q216" s="119">
        <v>9.5</v>
      </c>
      <c r="R216" s="120" t="s">
        <v>5658</v>
      </c>
      <c r="S216" s="120">
        <v>0.1</v>
      </c>
      <c r="T216" s="120"/>
      <c r="U216" s="120"/>
      <c r="V216" s="172">
        <v>46</v>
      </c>
      <c r="W216" s="172">
        <v>1.6</v>
      </c>
      <c r="X216" s="172">
        <v>14.3</v>
      </c>
      <c r="Y216" s="172">
        <v>11.2</v>
      </c>
      <c r="Z216" s="172">
        <v>18.899999999999999</v>
      </c>
      <c r="AA216" s="123">
        <v>75</v>
      </c>
      <c r="AB216" s="123"/>
      <c r="AC216" s="123"/>
      <c r="AD216" s="123"/>
      <c r="AE216" s="123"/>
      <c r="AF216" s="123"/>
      <c r="AG216" s="214"/>
      <c r="AH216" s="229" t="str">
        <f t="shared" si="52"/>
        <v>a2</v>
      </c>
      <c r="AI216" s="122" t="s">
        <v>5401</v>
      </c>
      <c r="AJ216" s="122"/>
      <c r="AK216" s="122"/>
      <c r="AL216" s="122"/>
      <c r="AM216" s="122"/>
      <c r="AN216" s="173"/>
      <c r="AO216" s="173"/>
      <c r="AP216" s="173"/>
      <c r="AQ216" s="173"/>
      <c r="AR216" s="173"/>
      <c r="AS216" s="173"/>
      <c r="AT216" s="173"/>
      <c r="AU216" s="173">
        <v>0.6</v>
      </c>
      <c r="AV216" s="173"/>
      <c r="AW216" s="173"/>
      <c r="AX216" s="173"/>
      <c r="AY216" s="173"/>
      <c r="AZ216" s="211"/>
      <c r="BA216" s="211">
        <f t="shared" si="60"/>
        <v>0.6</v>
      </c>
      <c r="BB216" s="205">
        <f t="shared" si="55"/>
        <v>17057</v>
      </c>
      <c r="BC216" s="205">
        <f t="shared" si="56"/>
        <v>13729</v>
      </c>
      <c r="BD216" s="205">
        <f t="shared" si="57"/>
        <v>5559</v>
      </c>
      <c r="BE216" s="205">
        <f t="shared" si="58"/>
        <v>2231</v>
      </c>
      <c r="BF216" s="175">
        <v>11498</v>
      </c>
      <c r="BG216" s="175">
        <v>491</v>
      </c>
      <c r="BH216" s="175">
        <v>7889</v>
      </c>
      <c r="BI216" s="175">
        <v>3328</v>
      </c>
      <c r="BJ216" s="175"/>
      <c r="BK216" s="175"/>
      <c r="BL216" s="175">
        <v>1975</v>
      </c>
      <c r="BM216" s="175">
        <v>738</v>
      </c>
      <c r="BN216" s="175">
        <v>228</v>
      </c>
      <c r="BO216" s="175">
        <v>2408</v>
      </c>
      <c r="BP216" s="198">
        <f t="shared" si="59"/>
        <v>10297</v>
      </c>
    </row>
    <row r="217" spans="1:68" s="116" customFormat="1" x14ac:dyDescent="0.15">
      <c r="A217" s="117">
        <v>140302002</v>
      </c>
      <c r="B217" s="118" t="s">
        <v>161</v>
      </c>
      <c r="C217" s="118" t="s">
        <v>11</v>
      </c>
      <c r="D217" s="118" t="s">
        <v>160</v>
      </c>
      <c r="E217" s="118" t="s">
        <v>3281</v>
      </c>
      <c r="F217" s="120">
        <v>8</v>
      </c>
      <c r="G217" s="119">
        <v>17683</v>
      </c>
      <c r="H217" s="119"/>
      <c r="I217" s="120" t="s">
        <v>5820</v>
      </c>
      <c r="J217" s="120">
        <v>160</v>
      </c>
      <c r="K217" s="120">
        <v>17683</v>
      </c>
      <c r="L217" s="120">
        <v>0.30299999999999999</v>
      </c>
      <c r="M217" s="121" t="s">
        <v>5662</v>
      </c>
      <c r="N217" s="120">
        <v>1</v>
      </c>
      <c r="O217" s="119">
        <v>178</v>
      </c>
      <c r="P217" s="119" t="s">
        <v>5666</v>
      </c>
      <c r="Q217" s="119">
        <v>1.9</v>
      </c>
      <c r="R217" s="120" t="s">
        <v>5660</v>
      </c>
      <c r="S217" s="120">
        <v>0.1</v>
      </c>
      <c r="T217" s="120"/>
      <c r="U217" s="120" t="s">
        <v>3186</v>
      </c>
      <c r="V217" s="172">
        <v>39.6</v>
      </c>
      <c r="W217" s="172">
        <v>0.1</v>
      </c>
      <c r="X217" s="172">
        <v>29.8</v>
      </c>
      <c r="Y217" s="172">
        <v>0.1</v>
      </c>
      <c r="Z217" s="172">
        <v>9.6</v>
      </c>
      <c r="AA217" s="123">
        <v>112</v>
      </c>
      <c r="AB217" s="123"/>
      <c r="AC217" s="123"/>
      <c r="AD217" s="123"/>
      <c r="AE217" s="123"/>
      <c r="AF217" s="123"/>
      <c r="AG217" s="214"/>
      <c r="AH217" s="229" t="str">
        <f t="shared" si="52"/>
        <v>a2</v>
      </c>
      <c r="AI217" s="122"/>
      <c r="AJ217" s="122"/>
      <c r="AK217" s="122"/>
      <c r="AL217" s="122"/>
      <c r="AM217" s="122"/>
      <c r="AN217" s="173">
        <v>1</v>
      </c>
      <c r="AO217" s="173" t="s">
        <v>3186</v>
      </c>
      <c r="AP217" s="173" t="s">
        <v>3186</v>
      </c>
      <c r="AQ217" s="173" t="s">
        <v>3186</v>
      </c>
      <c r="AR217" s="173" t="s">
        <v>3186</v>
      </c>
      <c r="AS217" s="173">
        <v>1</v>
      </c>
      <c r="AT217" s="173">
        <v>1</v>
      </c>
      <c r="AU217" s="173">
        <v>0.5</v>
      </c>
      <c r="AV217" s="173">
        <v>1</v>
      </c>
      <c r="AW217" s="173">
        <v>0.5</v>
      </c>
      <c r="AX217" s="173">
        <v>1</v>
      </c>
      <c r="AY217" s="173" t="s">
        <v>3186</v>
      </c>
      <c r="AZ217" s="211">
        <f t="shared" ref="AZ217:AZ225" si="61">SUBTOTAL(9,AN217:AS217)</f>
        <v>2</v>
      </c>
      <c r="BA217" s="211">
        <f t="shared" si="60"/>
        <v>4</v>
      </c>
      <c r="BB217" s="205">
        <f t="shared" si="55"/>
        <v>0</v>
      </c>
      <c r="BC217" s="205">
        <f t="shared" si="56"/>
        <v>0</v>
      </c>
      <c r="BD217" s="205">
        <f t="shared" si="57"/>
        <v>0</v>
      </c>
      <c r="BE217" s="205">
        <f t="shared" si="58"/>
        <v>0</v>
      </c>
      <c r="BF217" s="175"/>
      <c r="BG217" s="175"/>
      <c r="BH217" s="175"/>
      <c r="BI217" s="175"/>
      <c r="BJ217" s="175"/>
      <c r="BK217" s="175"/>
      <c r="BL217" s="175"/>
      <c r="BM217" s="175"/>
      <c r="BN217" s="175"/>
      <c r="BO217" s="175"/>
      <c r="BP217" s="198">
        <f t="shared" si="59"/>
        <v>0</v>
      </c>
    </row>
    <row r="218" spans="1:68" s="116" customFormat="1" x14ac:dyDescent="0.15">
      <c r="A218" s="117">
        <v>4520302004</v>
      </c>
      <c r="B218" s="118" t="s">
        <v>3076</v>
      </c>
      <c r="C218" s="118" t="s">
        <v>3060</v>
      </c>
      <c r="D218" s="118" t="s">
        <v>3073</v>
      </c>
      <c r="E218" s="118" t="s">
        <v>5303</v>
      </c>
      <c r="F218" s="120">
        <v>18</v>
      </c>
      <c r="G218" s="119"/>
      <c r="H218" s="119"/>
      <c r="I218" s="120" t="s">
        <v>5820</v>
      </c>
      <c r="J218" s="120">
        <v>126</v>
      </c>
      <c r="K218" s="120">
        <v>18039</v>
      </c>
      <c r="L218" s="120">
        <v>0.39200000000000002</v>
      </c>
      <c r="M218" s="121" t="s">
        <v>5659</v>
      </c>
      <c r="N218" s="120">
        <v>1</v>
      </c>
      <c r="O218" s="119">
        <v>240</v>
      </c>
      <c r="P218" s="119">
        <v>52</v>
      </c>
      <c r="Q218" s="119">
        <v>6.1</v>
      </c>
      <c r="R218" s="120" t="s">
        <v>5658</v>
      </c>
      <c r="S218" s="120">
        <v>0.2</v>
      </c>
      <c r="T218" s="120"/>
      <c r="U218" s="120"/>
      <c r="V218" s="172">
        <v>60</v>
      </c>
      <c r="W218" s="172"/>
      <c r="X218" s="172">
        <v>49.1</v>
      </c>
      <c r="Y218" s="172">
        <v>4.9000000000000004</v>
      </c>
      <c r="Z218" s="172">
        <v>6</v>
      </c>
      <c r="AA218" s="123">
        <v>160.08000000000001</v>
      </c>
      <c r="AB218" s="123"/>
      <c r="AC218" s="123"/>
      <c r="AD218" s="123"/>
      <c r="AE218" s="123"/>
      <c r="AF218" s="123"/>
      <c r="AG218" s="214"/>
      <c r="AH218" s="229" t="str">
        <f t="shared" si="52"/>
        <v>a2</v>
      </c>
      <c r="AI218" s="122"/>
      <c r="AJ218" s="122"/>
      <c r="AK218" s="122"/>
      <c r="AL218" s="122"/>
      <c r="AM218" s="122"/>
      <c r="AN218" s="173">
        <v>4</v>
      </c>
      <c r="AO218" s="173" t="s">
        <v>3186</v>
      </c>
      <c r="AP218" s="173" t="s">
        <v>3186</v>
      </c>
      <c r="AQ218" s="173" t="s">
        <v>3186</v>
      </c>
      <c r="AR218" s="173" t="s">
        <v>3186</v>
      </c>
      <c r="AS218" s="173" t="s">
        <v>3186</v>
      </c>
      <c r="AT218" s="173">
        <v>1</v>
      </c>
      <c r="AU218" s="173">
        <v>1</v>
      </c>
      <c r="AV218" s="173" t="s">
        <v>3186</v>
      </c>
      <c r="AW218" s="173" t="s">
        <v>3186</v>
      </c>
      <c r="AX218" s="173" t="s">
        <v>3186</v>
      </c>
      <c r="AY218" s="173" t="s">
        <v>3186</v>
      </c>
      <c r="AZ218" s="211">
        <f t="shared" si="61"/>
        <v>4</v>
      </c>
      <c r="BA218" s="211">
        <f t="shared" si="60"/>
        <v>2</v>
      </c>
      <c r="BB218" s="205">
        <f t="shared" si="55"/>
        <v>7821</v>
      </c>
      <c r="BC218" s="205">
        <f t="shared" si="56"/>
        <v>7821</v>
      </c>
      <c r="BD218" s="205">
        <f t="shared" si="57"/>
        <v>1584</v>
      </c>
      <c r="BE218" s="205">
        <f t="shared" si="58"/>
        <v>1584</v>
      </c>
      <c r="BF218" s="175">
        <v>6237</v>
      </c>
      <c r="BG218" s="175"/>
      <c r="BH218" s="175">
        <v>1584</v>
      </c>
      <c r="BI218" s="175"/>
      <c r="BJ218" s="175"/>
      <c r="BK218" s="175">
        <v>1040</v>
      </c>
      <c r="BL218" s="175">
        <v>1845</v>
      </c>
      <c r="BM218" s="175">
        <v>1346</v>
      </c>
      <c r="BN218" s="175">
        <v>156</v>
      </c>
      <c r="BO218" s="175">
        <v>1850</v>
      </c>
      <c r="BP218" s="198">
        <f t="shared" si="59"/>
        <v>3434</v>
      </c>
    </row>
    <row r="219" spans="1:68" s="116" customFormat="1" x14ac:dyDescent="0.15">
      <c r="A219" s="117">
        <v>1521202009</v>
      </c>
      <c r="B219" s="118" t="s">
        <v>1218</v>
      </c>
      <c r="C219" s="118" t="s">
        <v>1167</v>
      </c>
      <c r="D219" s="118" t="s">
        <v>1211</v>
      </c>
      <c r="E219" s="118" t="s">
        <v>3941</v>
      </c>
      <c r="F219" s="120">
        <v>15</v>
      </c>
      <c r="G219" s="119">
        <v>18159</v>
      </c>
      <c r="H219" s="119"/>
      <c r="I219" s="120" t="s">
        <v>5820</v>
      </c>
      <c r="J219" s="120">
        <v>260</v>
      </c>
      <c r="K219" s="120">
        <v>18159</v>
      </c>
      <c r="L219" s="120">
        <v>0.191</v>
      </c>
      <c r="M219" s="121" t="s">
        <v>5657</v>
      </c>
      <c r="N219" s="120">
        <v>1</v>
      </c>
      <c r="O219" s="119">
        <v>136</v>
      </c>
      <c r="P219" s="119"/>
      <c r="Q219" s="119"/>
      <c r="R219" s="120" t="s">
        <v>5655</v>
      </c>
      <c r="S219" s="120">
        <v>0.1</v>
      </c>
      <c r="T219" s="120"/>
      <c r="U219" s="120"/>
      <c r="V219" s="172">
        <v>47.8</v>
      </c>
      <c r="W219" s="172">
        <v>2.4</v>
      </c>
      <c r="X219" s="172">
        <v>14.6</v>
      </c>
      <c r="Y219" s="172">
        <v>4.9000000000000004</v>
      </c>
      <c r="Z219" s="172">
        <v>25.9</v>
      </c>
      <c r="AA219" s="123">
        <v>80</v>
      </c>
      <c r="AB219" s="123"/>
      <c r="AC219" s="123"/>
      <c r="AD219" s="123"/>
      <c r="AE219" s="123"/>
      <c r="AF219" s="123"/>
      <c r="AG219" s="214"/>
      <c r="AH219" s="229" t="str">
        <f t="shared" si="52"/>
        <v>a2</v>
      </c>
      <c r="AI219" s="122"/>
      <c r="AJ219" s="122"/>
      <c r="AK219" s="122"/>
      <c r="AL219" s="122"/>
      <c r="AM219" s="122"/>
      <c r="AN219" s="173">
        <v>3</v>
      </c>
      <c r="AO219" s="173" t="s">
        <v>3186</v>
      </c>
      <c r="AP219" s="173" t="s">
        <v>3186</v>
      </c>
      <c r="AQ219" s="173" t="s">
        <v>3186</v>
      </c>
      <c r="AR219" s="173" t="s">
        <v>3186</v>
      </c>
      <c r="AS219" s="173"/>
      <c r="AT219" s="173"/>
      <c r="AU219" s="173"/>
      <c r="AV219" s="173"/>
      <c r="AW219" s="173"/>
      <c r="AX219" s="173"/>
      <c r="AY219" s="173" t="s">
        <v>3186</v>
      </c>
      <c r="AZ219" s="211">
        <f t="shared" si="61"/>
        <v>3</v>
      </c>
      <c r="BA219" s="211">
        <f t="shared" si="60"/>
        <v>0</v>
      </c>
      <c r="BB219" s="205">
        <f t="shared" si="55"/>
        <v>4679</v>
      </c>
      <c r="BC219" s="205">
        <f t="shared" si="56"/>
        <v>3484</v>
      </c>
      <c r="BD219" s="205">
        <f t="shared" si="57"/>
        <v>1195</v>
      </c>
      <c r="BE219" s="205">
        <f t="shared" si="58"/>
        <v>0</v>
      </c>
      <c r="BF219" s="175">
        <v>3484</v>
      </c>
      <c r="BG219" s="175"/>
      <c r="BH219" s="175">
        <v>1195</v>
      </c>
      <c r="BI219" s="175">
        <v>1195</v>
      </c>
      <c r="BJ219" s="175"/>
      <c r="BK219" s="175">
        <v>562</v>
      </c>
      <c r="BL219" s="175">
        <v>736</v>
      </c>
      <c r="BM219" s="175">
        <v>476</v>
      </c>
      <c r="BN219" s="175">
        <v>226</v>
      </c>
      <c r="BO219" s="175">
        <v>289</v>
      </c>
      <c r="BP219" s="198">
        <f t="shared" si="59"/>
        <v>1484</v>
      </c>
    </row>
    <row r="220" spans="1:68" s="116" customFormat="1" x14ac:dyDescent="0.15">
      <c r="A220" s="117">
        <v>1920902003</v>
      </c>
      <c r="B220" s="118" t="s">
        <v>1462</v>
      </c>
      <c r="C220" s="118" t="s">
        <v>1447</v>
      </c>
      <c r="D220" s="118" t="s">
        <v>1460</v>
      </c>
      <c r="E220" s="118" t="s">
        <v>4120</v>
      </c>
      <c r="F220" s="120">
        <v>17</v>
      </c>
      <c r="G220" s="119"/>
      <c r="H220" s="119"/>
      <c r="I220" s="120" t="s">
        <v>5820</v>
      </c>
      <c r="J220" s="120">
        <v>100</v>
      </c>
      <c r="K220" s="120">
        <v>18614</v>
      </c>
      <c r="L220" s="120">
        <v>0.51</v>
      </c>
      <c r="M220" s="121" t="s">
        <v>5662</v>
      </c>
      <c r="N220" s="120">
        <v>1</v>
      </c>
      <c r="O220" s="119">
        <v>109</v>
      </c>
      <c r="P220" s="119">
        <v>27.7</v>
      </c>
      <c r="Q220" s="119">
        <v>2.15</v>
      </c>
      <c r="R220" s="120" t="s">
        <v>5660</v>
      </c>
      <c r="S220" s="120">
        <v>0.1</v>
      </c>
      <c r="T220" s="120"/>
      <c r="U220" s="120"/>
      <c r="V220" s="172">
        <v>8</v>
      </c>
      <c r="W220" s="172"/>
      <c r="X220" s="172">
        <v>6</v>
      </c>
      <c r="Y220" s="172"/>
      <c r="Z220" s="172">
        <v>2</v>
      </c>
      <c r="AA220" s="123">
        <v>247.4</v>
      </c>
      <c r="AB220" s="123"/>
      <c r="AC220" s="123"/>
      <c r="AD220" s="123"/>
      <c r="AE220" s="123"/>
      <c r="AF220" s="123"/>
      <c r="AG220" s="214"/>
      <c r="AH220" s="229" t="str">
        <f t="shared" si="52"/>
        <v>a2</v>
      </c>
      <c r="AI220" s="122"/>
      <c r="AJ220" s="122"/>
      <c r="AK220" s="122"/>
      <c r="AL220" s="122"/>
      <c r="AM220" s="122"/>
      <c r="AN220" s="173" t="s">
        <v>3186</v>
      </c>
      <c r="AO220" s="173" t="s">
        <v>3186</v>
      </c>
      <c r="AP220" s="173" t="s">
        <v>3186</v>
      </c>
      <c r="AQ220" s="173" t="s">
        <v>3186</v>
      </c>
      <c r="AR220" s="173" t="s">
        <v>3186</v>
      </c>
      <c r="AS220" s="173"/>
      <c r="AT220" s="173"/>
      <c r="AU220" s="173"/>
      <c r="AV220" s="173"/>
      <c r="AW220" s="173"/>
      <c r="AX220" s="173"/>
      <c r="AY220" s="173" t="s">
        <v>3186</v>
      </c>
      <c r="AZ220" s="211">
        <f t="shared" si="61"/>
        <v>0</v>
      </c>
      <c r="BA220" s="211">
        <f t="shared" si="60"/>
        <v>0</v>
      </c>
      <c r="BB220" s="205">
        <f t="shared" si="55"/>
        <v>2595</v>
      </c>
      <c r="BC220" s="205">
        <f t="shared" si="56"/>
        <v>2595</v>
      </c>
      <c r="BD220" s="205">
        <f t="shared" si="57"/>
        <v>0</v>
      </c>
      <c r="BE220" s="205">
        <f t="shared" si="58"/>
        <v>0</v>
      </c>
      <c r="BF220" s="175">
        <v>2595</v>
      </c>
      <c r="BG220" s="175"/>
      <c r="BH220" s="175">
        <v>1755</v>
      </c>
      <c r="BI220" s="175"/>
      <c r="BJ220" s="175"/>
      <c r="BK220" s="175">
        <v>840</v>
      </c>
      <c r="BL220" s="175"/>
      <c r="BM220" s="175"/>
      <c r="BN220" s="175"/>
      <c r="BO220" s="175"/>
      <c r="BP220" s="198">
        <f t="shared" si="59"/>
        <v>1755</v>
      </c>
    </row>
    <row r="221" spans="1:68" s="116" customFormat="1" x14ac:dyDescent="0.15">
      <c r="A221" s="117">
        <v>3042102001</v>
      </c>
      <c r="B221" s="118" t="s">
        <v>2312</v>
      </c>
      <c r="C221" s="118" t="s">
        <v>2280</v>
      </c>
      <c r="D221" s="118" t="s">
        <v>2313</v>
      </c>
      <c r="E221" s="118" t="s">
        <v>4754</v>
      </c>
      <c r="F221" s="120">
        <v>15</v>
      </c>
      <c r="G221" s="119"/>
      <c r="H221" s="119"/>
      <c r="I221" s="120" t="s">
        <v>5820</v>
      </c>
      <c r="J221" s="120">
        <v>500</v>
      </c>
      <c r="K221" s="120">
        <v>18811</v>
      </c>
      <c r="L221" s="120">
        <v>0.10299999999999999</v>
      </c>
      <c r="M221" s="121" t="s">
        <v>5673</v>
      </c>
      <c r="N221" s="120">
        <v>1</v>
      </c>
      <c r="O221" s="119">
        <v>74</v>
      </c>
      <c r="P221" s="119">
        <v>36.700000000000003</v>
      </c>
      <c r="Q221" s="119">
        <v>3.6</v>
      </c>
      <c r="R221" s="120" t="s">
        <v>5660</v>
      </c>
      <c r="S221" s="120">
        <v>0.105</v>
      </c>
      <c r="T221" s="120"/>
      <c r="U221" s="120"/>
      <c r="V221" s="172">
        <v>60</v>
      </c>
      <c r="W221" s="172"/>
      <c r="X221" s="172">
        <v>60</v>
      </c>
      <c r="Y221" s="172"/>
      <c r="Z221" s="172"/>
      <c r="AA221" s="123">
        <v>41</v>
      </c>
      <c r="AB221" s="123"/>
      <c r="AC221" s="123"/>
      <c r="AD221" s="123"/>
      <c r="AE221" s="123"/>
      <c r="AF221" s="123"/>
      <c r="AG221" s="214"/>
      <c r="AH221" s="229" t="str">
        <f t="shared" si="52"/>
        <v>a2</v>
      </c>
      <c r="AI221" s="122"/>
      <c r="AJ221" s="122"/>
      <c r="AK221" s="122"/>
      <c r="AL221" s="122"/>
      <c r="AM221" s="122"/>
      <c r="AN221" s="173">
        <v>1</v>
      </c>
      <c r="AO221" s="173"/>
      <c r="AP221" s="173"/>
      <c r="AQ221" s="173"/>
      <c r="AR221" s="173"/>
      <c r="AS221" s="173"/>
      <c r="AT221" s="173">
        <v>1</v>
      </c>
      <c r="AU221" s="173"/>
      <c r="AV221" s="173">
        <v>1</v>
      </c>
      <c r="AW221" s="173"/>
      <c r="AX221" s="173"/>
      <c r="AY221" s="173"/>
      <c r="AZ221" s="211">
        <f t="shared" si="61"/>
        <v>1</v>
      </c>
      <c r="BA221" s="211">
        <f t="shared" si="60"/>
        <v>2</v>
      </c>
      <c r="BB221" s="205">
        <f t="shared" si="55"/>
        <v>39848</v>
      </c>
      <c r="BC221" s="205">
        <f t="shared" si="56"/>
        <v>36193</v>
      </c>
      <c r="BD221" s="205">
        <f t="shared" si="57"/>
        <v>3752</v>
      </c>
      <c r="BE221" s="205">
        <f t="shared" si="58"/>
        <v>97</v>
      </c>
      <c r="BF221" s="175">
        <v>36096</v>
      </c>
      <c r="BG221" s="175">
        <v>3167</v>
      </c>
      <c r="BH221" s="175">
        <v>4095</v>
      </c>
      <c r="BI221" s="175">
        <v>3655</v>
      </c>
      <c r="BJ221" s="175"/>
      <c r="BK221" s="175">
        <v>2211</v>
      </c>
      <c r="BL221" s="175">
        <v>3637</v>
      </c>
      <c r="BM221" s="175">
        <v>1355</v>
      </c>
      <c r="BN221" s="175">
        <v>54</v>
      </c>
      <c r="BO221" s="175">
        <v>21674</v>
      </c>
      <c r="BP221" s="198">
        <f t="shared" si="59"/>
        <v>25769</v>
      </c>
    </row>
    <row r="222" spans="1:68" s="116" customFormat="1" x14ac:dyDescent="0.15">
      <c r="A222" s="117">
        <v>1522502003</v>
      </c>
      <c r="B222" s="118" t="s">
        <v>1250</v>
      </c>
      <c r="C222" s="118" t="s">
        <v>1167</v>
      </c>
      <c r="D222" s="118" t="s">
        <v>1248</v>
      </c>
      <c r="E222" s="118" t="s">
        <v>3968</v>
      </c>
      <c r="F222" s="120">
        <v>24</v>
      </c>
      <c r="G222" s="119"/>
      <c r="H222" s="119"/>
      <c r="I222" s="120" t="s">
        <v>5820</v>
      </c>
      <c r="J222" s="120">
        <v>1000</v>
      </c>
      <c r="K222" s="120">
        <v>20045</v>
      </c>
      <c r="L222" s="120">
        <v>5.5E-2</v>
      </c>
      <c r="M222" s="121" t="s">
        <v>5659</v>
      </c>
      <c r="N222" s="120">
        <v>1</v>
      </c>
      <c r="O222" s="119">
        <v>123</v>
      </c>
      <c r="P222" s="119"/>
      <c r="Q222" s="119"/>
      <c r="R222" s="120" t="s">
        <v>5658</v>
      </c>
      <c r="S222" s="120">
        <v>0.1</v>
      </c>
      <c r="T222" s="120"/>
      <c r="U222" s="120"/>
      <c r="V222" s="172">
        <v>73.599999999999994</v>
      </c>
      <c r="W222" s="172"/>
      <c r="X222" s="172">
        <v>59.7</v>
      </c>
      <c r="Y222" s="172">
        <v>13.2</v>
      </c>
      <c r="Z222" s="172">
        <v>0.7</v>
      </c>
      <c r="AA222" s="123">
        <v>31</v>
      </c>
      <c r="AB222" s="123"/>
      <c r="AC222" s="123"/>
      <c r="AD222" s="123"/>
      <c r="AE222" s="123"/>
      <c r="AF222" s="123"/>
      <c r="AG222" s="214"/>
      <c r="AH222" s="229" t="str">
        <f t="shared" si="52"/>
        <v>a2</v>
      </c>
      <c r="AI222" s="122"/>
      <c r="AJ222" s="122"/>
      <c r="AK222" s="122"/>
      <c r="AL222" s="122"/>
      <c r="AM222" s="122"/>
      <c r="AN222" s="173" t="s">
        <v>3186</v>
      </c>
      <c r="AO222" s="173" t="s">
        <v>3186</v>
      </c>
      <c r="AP222" s="173" t="s">
        <v>3186</v>
      </c>
      <c r="AQ222" s="173" t="s">
        <v>3186</v>
      </c>
      <c r="AR222" s="173" t="s">
        <v>3186</v>
      </c>
      <c r="AS222" s="173"/>
      <c r="AT222" s="173"/>
      <c r="AU222" s="173"/>
      <c r="AV222" s="173"/>
      <c r="AW222" s="173"/>
      <c r="AX222" s="173"/>
      <c r="AY222" s="173"/>
      <c r="AZ222" s="211">
        <f t="shared" si="61"/>
        <v>0</v>
      </c>
      <c r="BA222" s="211">
        <f t="shared" si="60"/>
        <v>0</v>
      </c>
      <c r="BB222" s="205">
        <f t="shared" si="55"/>
        <v>4426</v>
      </c>
      <c r="BC222" s="205">
        <f t="shared" si="56"/>
        <v>4426</v>
      </c>
      <c r="BD222" s="205">
        <f t="shared" si="57"/>
        <v>0</v>
      </c>
      <c r="BE222" s="205">
        <f t="shared" si="58"/>
        <v>0</v>
      </c>
      <c r="BF222" s="175">
        <v>4426</v>
      </c>
      <c r="BG222" s="175"/>
      <c r="BH222" s="175">
        <v>3015</v>
      </c>
      <c r="BI222" s="175"/>
      <c r="BJ222" s="175"/>
      <c r="BK222" s="175"/>
      <c r="BL222" s="175"/>
      <c r="BM222" s="175">
        <v>1411</v>
      </c>
      <c r="BN222" s="175"/>
      <c r="BO222" s="175"/>
      <c r="BP222" s="198">
        <f t="shared" si="59"/>
        <v>3015</v>
      </c>
    </row>
    <row r="223" spans="1:68" s="116" customFormat="1" x14ac:dyDescent="0.15">
      <c r="A223" s="117">
        <v>2420101004</v>
      </c>
      <c r="B223" s="118" t="s">
        <v>1930</v>
      </c>
      <c r="C223" s="118" t="s">
        <v>1919</v>
      </c>
      <c r="D223" s="118" t="s">
        <v>1927</v>
      </c>
      <c r="E223" s="118" t="s">
        <v>4464</v>
      </c>
      <c r="F223" s="120">
        <v>17</v>
      </c>
      <c r="G223" s="119">
        <v>21799</v>
      </c>
      <c r="H223" s="119"/>
      <c r="I223" s="120" t="s">
        <v>5820</v>
      </c>
      <c r="J223" s="120">
        <v>170</v>
      </c>
      <c r="K223" s="120">
        <v>21799</v>
      </c>
      <c r="L223" s="120">
        <v>0.35099999999999998</v>
      </c>
      <c r="M223" s="121" t="s">
        <v>5668</v>
      </c>
      <c r="N223" s="120">
        <v>1</v>
      </c>
      <c r="O223" s="119">
        <v>130</v>
      </c>
      <c r="P223" s="119">
        <v>36</v>
      </c>
      <c r="Q223" s="119">
        <v>4.0999999999999996</v>
      </c>
      <c r="R223" s="120" t="s">
        <v>5660</v>
      </c>
      <c r="S223" s="120">
        <v>0.12</v>
      </c>
      <c r="T223" s="120"/>
      <c r="U223" s="120"/>
      <c r="V223" s="172">
        <v>52.1</v>
      </c>
      <c r="W223" s="172"/>
      <c r="X223" s="172"/>
      <c r="Y223" s="172"/>
      <c r="Z223" s="172">
        <v>52.1</v>
      </c>
      <c r="AA223" s="123">
        <v>56.25</v>
      </c>
      <c r="AB223" s="123"/>
      <c r="AC223" s="123"/>
      <c r="AD223" s="123"/>
      <c r="AE223" s="123"/>
      <c r="AF223" s="123"/>
      <c r="AG223" s="214"/>
      <c r="AH223" s="229" t="str">
        <f t="shared" si="52"/>
        <v>a2</v>
      </c>
      <c r="AI223" s="122"/>
      <c r="AJ223" s="122"/>
      <c r="AK223" s="122"/>
      <c r="AL223" s="122"/>
      <c r="AM223" s="122"/>
      <c r="AN223" s="173"/>
      <c r="AO223" s="173" t="s">
        <v>3186</v>
      </c>
      <c r="AP223" s="173" t="s">
        <v>3186</v>
      </c>
      <c r="AQ223" s="173" t="s">
        <v>3186</v>
      </c>
      <c r="AR223" s="173" t="s">
        <v>3186</v>
      </c>
      <c r="AS223" s="173"/>
      <c r="AT223" s="173"/>
      <c r="AU223" s="173"/>
      <c r="AV223" s="173"/>
      <c r="AW223" s="173"/>
      <c r="AX223" s="173"/>
      <c r="AY223" s="173"/>
      <c r="AZ223" s="211">
        <f t="shared" si="61"/>
        <v>0</v>
      </c>
      <c r="BA223" s="211">
        <f t="shared" si="60"/>
        <v>0</v>
      </c>
      <c r="BB223" s="205">
        <f t="shared" si="55"/>
        <v>12189</v>
      </c>
      <c r="BC223" s="205">
        <f t="shared" si="56"/>
        <v>9585</v>
      </c>
      <c r="BD223" s="205">
        <f t="shared" si="57"/>
        <v>2737</v>
      </c>
      <c r="BE223" s="205">
        <f t="shared" si="58"/>
        <v>133</v>
      </c>
      <c r="BF223" s="175">
        <v>9452</v>
      </c>
      <c r="BG223" s="175"/>
      <c r="BH223" s="175">
        <v>5645</v>
      </c>
      <c r="BI223" s="175">
        <v>2604</v>
      </c>
      <c r="BJ223" s="175"/>
      <c r="BK223" s="175">
        <v>2654</v>
      </c>
      <c r="BL223" s="175">
        <v>250</v>
      </c>
      <c r="BM223" s="175">
        <v>865</v>
      </c>
      <c r="BN223" s="175">
        <v>20</v>
      </c>
      <c r="BO223" s="175">
        <v>151</v>
      </c>
      <c r="BP223" s="198">
        <f t="shared" si="59"/>
        <v>5796</v>
      </c>
    </row>
    <row r="224" spans="1:68" s="116" customFormat="1" x14ac:dyDescent="0.15">
      <c r="A224" s="117">
        <v>2721602001</v>
      </c>
      <c r="B224" s="118" t="s">
        <v>2090</v>
      </c>
      <c r="C224" s="118" t="s">
        <v>2037</v>
      </c>
      <c r="D224" s="118" t="s">
        <v>2091</v>
      </c>
      <c r="E224" s="118" t="s">
        <v>4578</v>
      </c>
      <c r="F224" s="120">
        <v>11</v>
      </c>
      <c r="G224" s="119"/>
      <c r="H224" s="119"/>
      <c r="I224" s="120" t="s">
        <v>5820</v>
      </c>
      <c r="J224" s="120">
        <v>360</v>
      </c>
      <c r="K224" s="120">
        <v>23753</v>
      </c>
      <c r="L224" s="120">
        <v>0.18099999999999999</v>
      </c>
      <c r="M224" s="121" t="s">
        <v>5673</v>
      </c>
      <c r="N224" s="120">
        <v>1</v>
      </c>
      <c r="O224" s="119">
        <v>90</v>
      </c>
      <c r="P224" s="119">
        <v>32.1</v>
      </c>
      <c r="Q224" s="119">
        <v>3.27</v>
      </c>
      <c r="R224" s="120" t="s">
        <v>5658</v>
      </c>
      <c r="S224" s="120">
        <v>0.1</v>
      </c>
      <c r="T224" s="120"/>
      <c r="U224" s="120"/>
      <c r="V224" s="172">
        <v>120.3</v>
      </c>
      <c r="W224" s="172"/>
      <c r="X224" s="172">
        <v>34.5</v>
      </c>
      <c r="Y224" s="172">
        <v>27.2</v>
      </c>
      <c r="Z224" s="172">
        <v>58.6</v>
      </c>
      <c r="AA224" s="123">
        <v>170</v>
      </c>
      <c r="AB224" s="123"/>
      <c r="AC224" s="123"/>
      <c r="AD224" s="123"/>
      <c r="AE224" s="123"/>
      <c r="AF224" s="123"/>
      <c r="AG224" s="214"/>
      <c r="AH224" s="229" t="str">
        <f t="shared" si="52"/>
        <v>a2</v>
      </c>
      <c r="AI224" s="122"/>
      <c r="AJ224" s="122"/>
      <c r="AK224" s="122"/>
      <c r="AL224" s="122"/>
      <c r="AM224" s="122"/>
      <c r="AN224" s="173">
        <v>2</v>
      </c>
      <c r="AO224" s="173"/>
      <c r="AP224" s="173"/>
      <c r="AQ224" s="173"/>
      <c r="AR224" s="173"/>
      <c r="AS224" s="173">
        <v>1</v>
      </c>
      <c r="AT224" s="173">
        <v>1</v>
      </c>
      <c r="AU224" s="173"/>
      <c r="AV224" s="173"/>
      <c r="AW224" s="173"/>
      <c r="AX224" s="173"/>
      <c r="AY224" s="173"/>
      <c r="AZ224" s="211">
        <f t="shared" si="61"/>
        <v>3</v>
      </c>
      <c r="BA224" s="211">
        <f t="shared" si="60"/>
        <v>1</v>
      </c>
      <c r="BB224" s="205">
        <f t="shared" si="55"/>
        <v>14020</v>
      </c>
      <c r="BC224" s="205">
        <f t="shared" si="56"/>
        <v>14020</v>
      </c>
      <c r="BD224" s="205">
        <f t="shared" si="57"/>
        <v>0</v>
      </c>
      <c r="BE224" s="205">
        <f t="shared" si="58"/>
        <v>0</v>
      </c>
      <c r="BF224" s="175">
        <v>14020</v>
      </c>
      <c r="BG224" s="175"/>
      <c r="BH224" s="175">
        <v>5775</v>
      </c>
      <c r="BI224" s="175"/>
      <c r="BJ224" s="175"/>
      <c r="BK224" s="175">
        <v>1764</v>
      </c>
      <c r="BL224" s="175">
        <v>2730</v>
      </c>
      <c r="BM224" s="175">
        <v>2632</v>
      </c>
      <c r="BN224" s="175">
        <v>410</v>
      </c>
      <c r="BO224" s="175">
        <v>709</v>
      </c>
      <c r="BP224" s="198">
        <f t="shared" si="59"/>
        <v>6484</v>
      </c>
    </row>
    <row r="225" spans="1:68" s="116" customFormat="1" x14ac:dyDescent="0.15">
      <c r="A225" s="117">
        <v>4520302003</v>
      </c>
      <c r="B225" s="118" t="s">
        <v>3075</v>
      </c>
      <c r="C225" s="118" t="s">
        <v>3060</v>
      </c>
      <c r="D225" s="118" t="s">
        <v>3073</v>
      </c>
      <c r="E225" s="118" t="s">
        <v>5302</v>
      </c>
      <c r="F225" s="120">
        <v>20</v>
      </c>
      <c r="G225" s="119"/>
      <c r="H225" s="119"/>
      <c r="I225" s="120" t="s">
        <v>5820</v>
      </c>
      <c r="J225" s="120">
        <v>280</v>
      </c>
      <c r="K225" s="120">
        <v>24330</v>
      </c>
      <c r="L225" s="120">
        <v>0.23799999999999999</v>
      </c>
      <c r="M225" s="121" t="s">
        <v>5659</v>
      </c>
      <c r="N225" s="120">
        <v>1</v>
      </c>
      <c r="O225" s="119">
        <v>160</v>
      </c>
      <c r="P225" s="119">
        <v>42</v>
      </c>
      <c r="Q225" s="119">
        <v>3.8</v>
      </c>
      <c r="R225" s="120" t="s">
        <v>5658</v>
      </c>
      <c r="S225" s="120">
        <v>0.25</v>
      </c>
      <c r="T225" s="120"/>
      <c r="U225" s="120"/>
      <c r="V225" s="172">
        <v>75.2</v>
      </c>
      <c r="W225" s="172"/>
      <c r="X225" s="172">
        <v>67.2</v>
      </c>
      <c r="Y225" s="172">
        <v>6.6</v>
      </c>
      <c r="Z225" s="172">
        <v>1.4</v>
      </c>
      <c r="AA225" s="123">
        <v>263.12</v>
      </c>
      <c r="AB225" s="123"/>
      <c r="AC225" s="123"/>
      <c r="AD225" s="123"/>
      <c r="AE225" s="123"/>
      <c r="AF225" s="123"/>
      <c r="AG225" s="214"/>
      <c r="AH225" s="229" t="str">
        <f t="shared" si="52"/>
        <v>a2</v>
      </c>
      <c r="AI225" s="122"/>
      <c r="AJ225" s="122"/>
      <c r="AK225" s="122"/>
      <c r="AL225" s="122"/>
      <c r="AM225" s="122"/>
      <c r="AN225" s="173">
        <v>4</v>
      </c>
      <c r="AO225" s="173" t="s">
        <v>3186</v>
      </c>
      <c r="AP225" s="173" t="s">
        <v>3186</v>
      </c>
      <c r="AQ225" s="173" t="s">
        <v>3186</v>
      </c>
      <c r="AR225" s="173" t="s">
        <v>3186</v>
      </c>
      <c r="AS225" s="173" t="s">
        <v>3186</v>
      </c>
      <c r="AT225" s="173">
        <v>1</v>
      </c>
      <c r="AU225" s="173">
        <v>1</v>
      </c>
      <c r="AV225" s="173" t="s">
        <v>3186</v>
      </c>
      <c r="AW225" s="173" t="s">
        <v>3186</v>
      </c>
      <c r="AX225" s="173" t="s">
        <v>3186</v>
      </c>
      <c r="AY225" s="173" t="s">
        <v>3186</v>
      </c>
      <c r="AZ225" s="211">
        <f t="shared" si="61"/>
        <v>4</v>
      </c>
      <c r="BA225" s="211">
        <f t="shared" si="60"/>
        <v>2</v>
      </c>
      <c r="BB225" s="205">
        <f t="shared" si="55"/>
        <v>8911</v>
      </c>
      <c r="BC225" s="205">
        <f t="shared" si="56"/>
        <v>8911</v>
      </c>
      <c r="BD225" s="205">
        <f t="shared" si="57"/>
        <v>1585</v>
      </c>
      <c r="BE225" s="205">
        <f t="shared" si="58"/>
        <v>1585</v>
      </c>
      <c r="BF225" s="175">
        <v>7326</v>
      </c>
      <c r="BG225" s="175"/>
      <c r="BH225" s="175">
        <v>1585</v>
      </c>
      <c r="BI225" s="175"/>
      <c r="BJ225" s="175"/>
      <c r="BK225" s="175">
        <v>1944</v>
      </c>
      <c r="BL225" s="175">
        <v>1714</v>
      </c>
      <c r="BM225" s="175">
        <v>1525</v>
      </c>
      <c r="BN225" s="175">
        <v>291</v>
      </c>
      <c r="BO225" s="175">
        <v>1852</v>
      </c>
      <c r="BP225" s="198">
        <f t="shared" si="59"/>
        <v>3437</v>
      </c>
    </row>
    <row r="226" spans="1:68" s="116" customFormat="1" x14ac:dyDescent="0.15">
      <c r="A226" s="117">
        <v>2822702002</v>
      </c>
      <c r="B226" s="118" t="s">
        <v>2215</v>
      </c>
      <c r="C226" s="118" t="s">
        <v>2099</v>
      </c>
      <c r="D226" s="118" t="s">
        <v>2214</v>
      </c>
      <c r="E226" s="118" t="s">
        <v>4686</v>
      </c>
      <c r="F226" s="120">
        <v>18</v>
      </c>
      <c r="G226" s="119">
        <v>25072</v>
      </c>
      <c r="H226" s="119"/>
      <c r="I226" s="120" t="s">
        <v>5820</v>
      </c>
      <c r="J226" s="120">
        <v>205</v>
      </c>
      <c r="K226" s="120">
        <v>25072</v>
      </c>
      <c r="L226" s="120">
        <v>0.33500000000000002</v>
      </c>
      <c r="M226" s="121" t="s">
        <v>5657</v>
      </c>
      <c r="N226" s="120">
        <v>1</v>
      </c>
      <c r="O226" s="119">
        <v>105</v>
      </c>
      <c r="P226" s="119">
        <v>22.8</v>
      </c>
      <c r="Q226" s="119">
        <v>3.52</v>
      </c>
      <c r="R226" s="120" t="s">
        <v>5658</v>
      </c>
      <c r="S226" s="120">
        <v>4.0000000000000001E-3</v>
      </c>
      <c r="T226" s="120"/>
      <c r="U226" s="120"/>
      <c r="V226" s="172">
        <v>63.7</v>
      </c>
      <c r="W226" s="172">
        <v>5</v>
      </c>
      <c r="X226" s="172">
        <v>35.4</v>
      </c>
      <c r="Y226" s="172">
        <v>5</v>
      </c>
      <c r="Z226" s="172">
        <v>18.3</v>
      </c>
      <c r="AA226" s="123">
        <v>219.6</v>
      </c>
      <c r="AB226" s="123"/>
      <c r="AC226" s="123"/>
      <c r="AD226" s="123"/>
      <c r="AE226" s="123"/>
      <c r="AF226" s="123"/>
      <c r="AG226" s="214"/>
      <c r="AH226" s="229" t="str">
        <f t="shared" si="52"/>
        <v>a2</v>
      </c>
      <c r="AI226" s="122"/>
      <c r="AJ226" s="122"/>
      <c r="AK226" s="122"/>
      <c r="AL226" s="122"/>
      <c r="AM226" s="122"/>
      <c r="AN226" s="173"/>
      <c r="AO226" s="173"/>
      <c r="AP226" s="173"/>
      <c r="AQ226" s="173"/>
      <c r="AR226" s="173"/>
      <c r="AS226" s="173"/>
      <c r="AT226" s="173"/>
      <c r="AU226" s="173"/>
      <c r="AV226" s="173"/>
      <c r="AW226" s="173"/>
      <c r="AX226" s="173"/>
      <c r="AY226" s="173"/>
      <c r="AZ226" s="211"/>
      <c r="BA226" s="211"/>
      <c r="BB226" s="205">
        <f t="shared" si="55"/>
        <v>7195</v>
      </c>
      <c r="BC226" s="205">
        <f t="shared" si="56"/>
        <v>7195</v>
      </c>
      <c r="BD226" s="205">
        <f t="shared" si="57"/>
        <v>0</v>
      </c>
      <c r="BE226" s="205">
        <f t="shared" si="58"/>
        <v>0</v>
      </c>
      <c r="BF226" s="175">
        <v>7195</v>
      </c>
      <c r="BG226" s="175">
        <v>610</v>
      </c>
      <c r="BH226" s="175">
        <v>1303</v>
      </c>
      <c r="BI226" s="175"/>
      <c r="BJ226" s="175"/>
      <c r="BK226" s="175"/>
      <c r="BL226" s="175">
        <v>2702</v>
      </c>
      <c r="BM226" s="175">
        <v>1651</v>
      </c>
      <c r="BN226" s="175">
        <v>572</v>
      </c>
      <c r="BO226" s="175">
        <v>357</v>
      </c>
      <c r="BP226" s="198">
        <f t="shared" si="59"/>
        <v>1660</v>
      </c>
    </row>
    <row r="227" spans="1:68" s="116" customFormat="1" x14ac:dyDescent="0.15">
      <c r="A227" s="117">
        <v>3036202001</v>
      </c>
      <c r="B227" s="118" t="s">
        <v>2298</v>
      </c>
      <c r="C227" s="118" t="s">
        <v>2280</v>
      </c>
      <c r="D227" s="118" t="s">
        <v>2299</v>
      </c>
      <c r="E227" s="118" t="s">
        <v>4746</v>
      </c>
      <c r="F227" s="120">
        <v>16</v>
      </c>
      <c r="G227" s="119">
        <v>25075</v>
      </c>
      <c r="H227" s="119"/>
      <c r="I227" s="120" t="s">
        <v>5820</v>
      </c>
      <c r="J227" s="120">
        <v>210</v>
      </c>
      <c r="K227" s="120">
        <v>25075</v>
      </c>
      <c r="L227" s="120">
        <v>0.32700000000000001</v>
      </c>
      <c r="M227" s="121" t="s">
        <v>5657</v>
      </c>
      <c r="N227" s="120">
        <v>1</v>
      </c>
      <c r="O227" s="119">
        <v>211.5</v>
      </c>
      <c r="P227" s="119"/>
      <c r="Q227" s="119"/>
      <c r="R227" s="120" t="s">
        <v>5660</v>
      </c>
      <c r="S227" s="120">
        <v>7.0000000000000007E-2</v>
      </c>
      <c r="T227" s="120"/>
      <c r="U227" s="120"/>
      <c r="V227" s="172">
        <v>71.099999999999994</v>
      </c>
      <c r="W227" s="172">
        <v>2.6</v>
      </c>
      <c r="X227" s="172">
        <v>68.5</v>
      </c>
      <c r="Y227" s="172"/>
      <c r="Z227" s="172"/>
      <c r="AA227" s="123">
        <v>66</v>
      </c>
      <c r="AB227" s="123"/>
      <c r="AC227" s="123"/>
      <c r="AD227" s="123"/>
      <c r="AE227" s="123"/>
      <c r="AF227" s="123"/>
      <c r="AG227" s="214"/>
      <c r="AH227" s="229" t="str">
        <f t="shared" si="52"/>
        <v>a2</v>
      </c>
      <c r="AI227" s="122"/>
      <c r="AJ227" s="122"/>
      <c r="AK227" s="122"/>
      <c r="AL227" s="122"/>
      <c r="AM227" s="122"/>
      <c r="AN227" s="173">
        <v>1</v>
      </c>
      <c r="AO227" s="173"/>
      <c r="AP227" s="173"/>
      <c r="AQ227" s="173"/>
      <c r="AR227" s="173"/>
      <c r="AS227" s="173"/>
      <c r="AT227" s="173">
        <v>0.5</v>
      </c>
      <c r="AU227" s="173">
        <v>0.5</v>
      </c>
      <c r="AV227" s="173"/>
      <c r="AW227" s="173"/>
      <c r="AX227" s="173">
        <v>1</v>
      </c>
      <c r="AY227" s="173"/>
      <c r="AZ227" s="211">
        <f t="shared" ref="AZ227:AZ232" si="62">SUBTOTAL(9,AN227:AS227)</f>
        <v>1</v>
      </c>
      <c r="BA227" s="211">
        <f t="shared" ref="BA227:BA234" si="63">SUBTOTAL(9,AT227:AY227)</f>
        <v>2</v>
      </c>
      <c r="BB227" s="205">
        <f t="shared" si="55"/>
        <v>9576</v>
      </c>
      <c r="BC227" s="205">
        <f t="shared" si="56"/>
        <v>6069</v>
      </c>
      <c r="BD227" s="205">
        <f t="shared" si="57"/>
        <v>3507</v>
      </c>
      <c r="BE227" s="205">
        <f t="shared" si="58"/>
        <v>0</v>
      </c>
      <c r="BF227" s="175">
        <v>6069</v>
      </c>
      <c r="BG227" s="175"/>
      <c r="BH227" s="175">
        <v>3507</v>
      </c>
      <c r="BI227" s="175">
        <v>3507</v>
      </c>
      <c r="BJ227" s="175"/>
      <c r="BK227" s="175"/>
      <c r="BL227" s="175">
        <v>871</v>
      </c>
      <c r="BM227" s="175">
        <v>1328</v>
      </c>
      <c r="BN227" s="175">
        <v>107</v>
      </c>
      <c r="BO227" s="175">
        <v>256</v>
      </c>
      <c r="BP227" s="198">
        <f t="shared" si="59"/>
        <v>3763</v>
      </c>
    </row>
    <row r="228" spans="1:68" s="116" customFormat="1" x14ac:dyDescent="0.15">
      <c r="A228" s="117">
        <v>4220102009</v>
      </c>
      <c r="B228" s="118" t="s">
        <v>1969</v>
      </c>
      <c r="C228" s="118" t="s">
        <v>2907</v>
      </c>
      <c r="D228" s="118" t="s">
        <v>2909</v>
      </c>
      <c r="E228" s="118" t="s">
        <v>5188</v>
      </c>
      <c r="F228" s="120">
        <v>14</v>
      </c>
      <c r="G228" s="119">
        <v>25836</v>
      </c>
      <c r="H228" s="119"/>
      <c r="I228" s="120" t="s">
        <v>5820</v>
      </c>
      <c r="J228" s="120">
        <v>300</v>
      </c>
      <c r="K228" s="120">
        <v>25836</v>
      </c>
      <c r="L228" s="120">
        <v>0.23599999999999999</v>
      </c>
      <c r="M228" s="121" t="s">
        <v>5657</v>
      </c>
      <c r="N228" s="120">
        <v>1</v>
      </c>
      <c r="O228" s="119">
        <v>209</v>
      </c>
      <c r="P228" s="119"/>
      <c r="Q228" s="119"/>
      <c r="R228" s="120" t="s">
        <v>5660</v>
      </c>
      <c r="S228" s="120">
        <v>0.1</v>
      </c>
      <c r="T228" s="120"/>
      <c r="U228" s="120"/>
      <c r="V228" s="172">
        <v>34</v>
      </c>
      <c r="W228" s="172">
        <v>10</v>
      </c>
      <c r="X228" s="172">
        <v>22</v>
      </c>
      <c r="Y228" s="172">
        <v>1</v>
      </c>
      <c r="Z228" s="172">
        <v>1</v>
      </c>
      <c r="AA228" s="123">
        <v>191</v>
      </c>
      <c r="AB228" s="123"/>
      <c r="AC228" s="123"/>
      <c r="AD228" s="123"/>
      <c r="AE228" s="123"/>
      <c r="AF228" s="123"/>
      <c r="AG228" s="214"/>
      <c r="AH228" s="229" t="str">
        <f t="shared" si="52"/>
        <v>a2</v>
      </c>
      <c r="AI228" s="122"/>
      <c r="AJ228" s="122"/>
      <c r="AK228" s="122"/>
      <c r="AL228" s="122"/>
      <c r="AM228" s="122"/>
      <c r="AN228" s="173">
        <v>2</v>
      </c>
      <c r="AO228" s="173"/>
      <c r="AP228" s="173"/>
      <c r="AQ228" s="173">
        <v>2</v>
      </c>
      <c r="AR228" s="173"/>
      <c r="AS228" s="173"/>
      <c r="AT228" s="173">
        <v>0.5</v>
      </c>
      <c r="AU228" s="173">
        <v>0.5</v>
      </c>
      <c r="AV228" s="173">
        <v>0.5</v>
      </c>
      <c r="AW228" s="173">
        <v>0.5</v>
      </c>
      <c r="AX228" s="173"/>
      <c r="AY228" s="173"/>
      <c r="AZ228" s="211">
        <f t="shared" si="62"/>
        <v>4</v>
      </c>
      <c r="BA228" s="211">
        <f t="shared" si="63"/>
        <v>2</v>
      </c>
      <c r="BB228" s="205">
        <f t="shared" si="55"/>
        <v>15703</v>
      </c>
      <c r="BC228" s="205">
        <f t="shared" si="56"/>
        <v>15703</v>
      </c>
      <c r="BD228" s="205">
        <f t="shared" si="57"/>
        <v>4878</v>
      </c>
      <c r="BE228" s="205">
        <f t="shared" si="58"/>
        <v>4878</v>
      </c>
      <c r="BF228" s="175">
        <v>10825</v>
      </c>
      <c r="BG228" s="175"/>
      <c r="BH228" s="175">
        <v>4878</v>
      </c>
      <c r="BI228" s="175"/>
      <c r="BJ228" s="175"/>
      <c r="BK228" s="175">
        <v>617</v>
      </c>
      <c r="BL228" s="175"/>
      <c r="BM228" s="175">
        <v>789</v>
      </c>
      <c r="BN228" s="175">
        <v>159</v>
      </c>
      <c r="BO228" s="175">
        <v>9260</v>
      </c>
      <c r="BP228" s="198">
        <f t="shared" si="59"/>
        <v>14138</v>
      </c>
    </row>
    <row r="229" spans="1:68" s="116" customFormat="1" x14ac:dyDescent="0.15">
      <c r="A229" s="117">
        <v>2822702008</v>
      </c>
      <c r="B229" s="118" t="s">
        <v>2221</v>
      </c>
      <c r="C229" s="118" t="s">
        <v>2099</v>
      </c>
      <c r="D229" s="118" t="s">
        <v>2214</v>
      </c>
      <c r="E229" s="118" t="s">
        <v>4692</v>
      </c>
      <c r="F229" s="120">
        <v>14</v>
      </c>
      <c r="G229" s="119">
        <v>26157</v>
      </c>
      <c r="H229" s="119"/>
      <c r="I229" s="120" t="s">
        <v>5820</v>
      </c>
      <c r="J229" s="120">
        <v>610</v>
      </c>
      <c r="K229" s="120">
        <v>26157</v>
      </c>
      <c r="L229" s="120">
        <v>0.11700000000000001</v>
      </c>
      <c r="M229" s="121" t="s">
        <v>5659</v>
      </c>
      <c r="N229" s="120">
        <v>1</v>
      </c>
      <c r="O229" s="119">
        <v>62.3</v>
      </c>
      <c r="P229" s="119">
        <v>9.9</v>
      </c>
      <c r="Q229" s="119">
        <v>1.1000000000000001</v>
      </c>
      <c r="R229" s="120" t="s">
        <v>5658</v>
      </c>
      <c r="S229" s="120">
        <v>0.02</v>
      </c>
      <c r="T229" s="120"/>
      <c r="U229" s="120"/>
      <c r="V229" s="172">
        <v>87</v>
      </c>
      <c r="W229" s="172">
        <v>8.6999999999999993</v>
      </c>
      <c r="X229" s="172">
        <v>60.9</v>
      </c>
      <c r="Y229" s="172">
        <v>8.6999999999999993</v>
      </c>
      <c r="Z229" s="172">
        <v>8.6999999999999993</v>
      </c>
      <c r="AA229" s="123">
        <v>28.8</v>
      </c>
      <c r="AB229" s="123"/>
      <c r="AC229" s="123"/>
      <c r="AD229" s="123"/>
      <c r="AE229" s="123"/>
      <c r="AF229" s="123"/>
      <c r="AG229" s="214"/>
      <c r="AH229" s="229" t="str">
        <f t="shared" si="52"/>
        <v>a2</v>
      </c>
      <c r="AI229" s="122"/>
      <c r="AJ229" s="122"/>
      <c r="AK229" s="122"/>
      <c r="AL229" s="122"/>
      <c r="AM229" s="122"/>
      <c r="AN229" s="173" t="s">
        <v>3186</v>
      </c>
      <c r="AO229" s="173" t="s">
        <v>3186</v>
      </c>
      <c r="AP229" s="173" t="s">
        <v>3186</v>
      </c>
      <c r="AQ229" s="173" t="s">
        <v>3186</v>
      </c>
      <c r="AR229" s="173" t="s">
        <v>3186</v>
      </c>
      <c r="AS229" s="173"/>
      <c r="AT229" s="173"/>
      <c r="AU229" s="173"/>
      <c r="AV229" s="173"/>
      <c r="AW229" s="173"/>
      <c r="AX229" s="173"/>
      <c r="AY229" s="173" t="s">
        <v>3186</v>
      </c>
      <c r="AZ229" s="211">
        <f t="shared" si="62"/>
        <v>0</v>
      </c>
      <c r="BA229" s="211">
        <f t="shared" si="63"/>
        <v>0</v>
      </c>
      <c r="BB229" s="205">
        <f t="shared" si="55"/>
        <v>7152</v>
      </c>
      <c r="BC229" s="205">
        <f t="shared" si="56"/>
        <v>7152</v>
      </c>
      <c r="BD229" s="205">
        <f t="shared" si="57"/>
        <v>0</v>
      </c>
      <c r="BE229" s="205">
        <f t="shared" si="58"/>
        <v>0</v>
      </c>
      <c r="BF229" s="175">
        <v>7152</v>
      </c>
      <c r="BG229" s="175"/>
      <c r="BH229" s="175">
        <v>2256</v>
      </c>
      <c r="BI229" s="175"/>
      <c r="BJ229" s="175"/>
      <c r="BK229" s="175"/>
      <c r="BL229" s="175">
        <v>2845</v>
      </c>
      <c r="BM229" s="175">
        <v>1517</v>
      </c>
      <c r="BN229" s="175">
        <v>27</v>
      </c>
      <c r="BO229" s="175">
        <v>507</v>
      </c>
      <c r="BP229" s="198">
        <f t="shared" si="59"/>
        <v>2763</v>
      </c>
    </row>
    <row r="230" spans="1:68" s="116" customFormat="1" x14ac:dyDescent="0.15">
      <c r="A230" s="117">
        <v>1620502002</v>
      </c>
      <c r="B230" s="118" t="s">
        <v>1300</v>
      </c>
      <c r="C230" s="118" t="s">
        <v>1276</v>
      </c>
      <c r="D230" s="118" t="s">
        <v>1299</v>
      </c>
      <c r="E230" s="118" t="s">
        <v>4005</v>
      </c>
      <c r="F230" s="120">
        <v>21</v>
      </c>
      <c r="G230" s="119"/>
      <c r="H230" s="119"/>
      <c r="I230" s="120" t="s">
        <v>5820</v>
      </c>
      <c r="J230" s="120">
        <v>410</v>
      </c>
      <c r="K230" s="120">
        <v>28288</v>
      </c>
      <c r="L230" s="120">
        <v>0.189</v>
      </c>
      <c r="M230" s="121" t="s">
        <v>5657</v>
      </c>
      <c r="N230" s="120">
        <v>1</v>
      </c>
      <c r="O230" s="119">
        <v>223.1</v>
      </c>
      <c r="P230" s="119"/>
      <c r="Q230" s="119"/>
      <c r="R230" s="120" t="s">
        <v>5663</v>
      </c>
      <c r="S230" s="120">
        <v>0.2</v>
      </c>
      <c r="T230" s="120"/>
      <c r="U230" s="120"/>
      <c r="V230" s="172">
        <v>27.3</v>
      </c>
      <c r="W230" s="172"/>
      <c r="X230" s="172"/>
      <c r="Y230" s="172"/>
      <c r="Z230" s="172">
        <v>27.3</v>
      </c>
      <c r="AA230" s="123">
        <v>281</v>
      </c>
      <c r="AB230" s="123"/>
      <c r="AC230" s="123"/>
      <c r="AD230" s="123"/>
      <c r="AE230" s="123"/>
      <c r="AF230" s="123"/>
      <c r="AG230" s="214"/>
      <c r="AH230" s="229" t="str">
        <f t="shared" si="52"/>
        <v>a2</v>
      </c>
      <c r="AI230" s="122" t="s">
        <v>5401</v>
      </c>
      <c r="AJ230" s="122"/>
      <c r="AK230" s="122"/>
      <c r="AL230" s="122" t="s">
        <v>5401</v>
      </c>
      <c r="AM230" s="122"/>
      <c r="AN230" s="173"/>
      <c r="AO230" s="173"/>
      <c r="AP230" s="173"/>
      <c r="AQ230" s="173"/>
      <c r="AR230" s="173"/>
      <c r="AS230" s="173"/>
      <c r="AT230" s="173"/>
      <c r="AU230" s="173"/>
      <c r="AV230" s="173"/>
      <c r="AW230" s="173"/>
      <c r="AX230" s="173"/>
      <c r="AY230" s="173"/>
      <c r="AZ230" s="211">
        <f t="shared" si="62"/>
        <v>0</v>
      </c>
      <c r="BA230" s="211">
        <f t="shared" si="63"/>
        <v>0</v>
      </c>
      <c r="BB230" s="205">
        <f t="shared" si="55"/>
        <v>5236</v>
      </c>
      <c r="BC230" s="205">
        <f t="shared" si="56"/>
        <v>5236</v>
      </c>
      <c r="BD230" s="205">
        <f t="shared" si="57"/>
        <v>0</v>
      </c>
      <c r="BE230" s="205">
        <f t="shared" si="58"/>
        <v>0</v>
      </c>
      <c r="BF230" s="175">
        <v>5236</v>
      </c>
      <c r="BG230" s="175"/>
      <c r="BH230" s="175">
        <v>3612</v>
      </c>
      <c r="BI230" s="175"/>
      <c r="BJ230" s="175"/>
      <c r="BK230" s="175">
        <v>1624</v>
      </c>
      <c r="BL230" s="175"/>
      <c r="BM230" s="175"/>
      <c r="BN230" s="175"/>
      <c r="BO230" s="175"/>
      <c r="BP230" s="198">
        <f t="shared" si="59"/>
        <v>3612</v>
      </c>
    </row>
    <row r="231" spans="1:68" s="116" customFormat="1" x14ac:dyDescent="0.15">
      <c r="A231" s="117">
        <v>164502001</v>
      </c>
      <c r="B231" s="118" t="s">
        <v>312</v>
      </c>
      <c r="C231" s="118" t="s">
        <v>11</v>
      </c>
      <c r="D231" s="118" t="s">
        <v>313</v>
      </c>
      <c r="E231" s="118" t="s">
        <v>3366</v>
      </c>
      <c r="F231" s="120">
        <v>18</v>
      </c>
      <c r="G231" s="119">
        <v>28755</v>
      </c>
      <c r="H231" s="119"/>
      <c r="I231" s="120" t="s">
        <v>5820</v>
      </c>
      <c r="J231" s="120">
        <v>430</v>
      </c>
      <c r="K231" s="120">
        <v>28755</v>
      </c>
      <c r="L231" s="120">
        <v>0.183</v>
      </c>
      <c r="M231" s="121" t="s">
        <v>5657</v>
      </c>
      <c r="N231" s="120">
        <v>1</v>
      </c>
      <c r="O231" s="119">
        <v>102.8</v>
      </c>
      <c r="P231" s="119"/>
      <c r="Q231" s="119"/>
      <c r="R231" s="120" t="s">
        <v>5658</v>
      </c>
      <c r="S231" s="120">
        <v>0.1</v>
      </c>
      <c r="T231" s="120"/>
      <c r="U231" s="120"/>
      <c r="V231" s="172">
        <v>40.1</v>
      </c>
      <c r="W231" s="172"/>
      <c r="X231" s="172">
        <v>40.1</v>
      </c>
      <c r="Y231" s="172"/>
      <c r="Z231" s="172"/>
      <c r="AA231" s="123">
        <v>237</v>
      </c>
      <c r="AB231" s="123"/>
      <c r="AC231" s="123"/>
      <c r="AD231" s="123"/>
      <c r="AE231" s="123"/>
      <c r="AF231" s="123"/>
      <c r="AG231" s="214"/>
      <c r="AH231" s="229" t="str">
        <f t="shared" si="52"/>
        <v>a2</v>
      </c>
      <c r="AI231" s="122"/>
      <c r="AJ231" s="122"/>
      <c r="AK231" s="122"/>
      <c r="AL231" s="122"/>
      <c r="AM231" s="122"/>
      <c r="AN231" s="173" t="s">
        <v>3186</v>
      </c>
      <c r="AO231" s="173" t="s">
        <v>3186</v>
      </c>
      <c r="AP231" s="173" t="s">
        <v>3186</v>
      </c>
      <c r="AQ231" s="173" t="s">
        <v>3186</v>
      </c>
      <c r="AR231" s="173" t="s">
        <v>3186</v>
      </c>
      <c r="AS231" s="173" t="s">
        <v>3186</v>
      </c>
      <c r="AT231" s="173">
        <v>0.5</v>
      </c>
      <c r="AU231" s="173">
        <v>0.5</v>
      </c>
      <c r="AV231" s="173"/>
      <c r="AW231" s="173"/>
      <c r="AX231" s="173"/>
      <c r="AY231" s="173">
        <v>1</v>
      </c>
      <c r="AZ231" s="211">
        <f t="shared" si="62"/>
        <v>0</v>
      </c>
      <c r="BA231" s="211">
        <f t="shared" si="63"/>
        <v>2</v>
      </c>
      <c r="BB231" s="205">
        <f t="shared" si="55"/>
        <v>4253</v>
      </c>
      <c r="BC231" s="205">
        <f t="shared" si="56"/>
        <v>4253</v>
      </c>
      <c r="BD231" s="205">
        <f t="shared" si="57"/>
        <v>0</v>
      </c>
      <c r="BE231" s="205">
        <f t="shared" si="58"/>
        <v>0</v>
      </c>
      <c r="BF231" s="175">
        <v>4253</v>
      </c>
      <c r="BG231" s="175"/>
      <c r="BH231" s="175">
        <v>2778</v>
      </c>
      <c r="BI231" s="175"/>
      <c r="BJ231" s="175"/>
      <c r="BK231" s="175"/>
      <c r="BL231" s="175">
        <v>331</v>
      </c>
      <c r="BM231" s="175">
        <v>977</v>
      </c>
      <c r="BN231" s="175">
        <v>49</v>
      </c>
      <c r="BO231" s="175">
        <v>118</v>
      </c>
      <c r="BP231" s="198">
        <f t="shared" si="59"/>
        <v>2896</v>
      </c>
    </row>
    <row r="232" spans="1:68" s="116" customFormat="1" x14ac:dyDescent="0.15">
      <c r="A232" s="117">
        <v>155502003</v>
      </c>
      <c r="B232" s="118" t="s">
        <v>247</v>
      </c>
      <c r="C232" s="118" t="s">
        <v>11</v>
      </c>
      <c r="D232" s="118" t="s">
        <v>245</v>
      </c>
      <c r="E232" s="118" t="s">
        <v>3329</v>
      </c>
      <c r="F232" s="120">
        <v>8</v>
      </c>
      <c r="G232" s="119">
        <v>29248</v>
      </c>
      <c r="H232" s="119"/>
      <c r="I232" s="120" t="s">
        <v>5820</v>
      </c>
      <c r="J232" s="120">
        <v>450</v>
      </c>
      <c r="K232" s="120">
        <v>29129</v>
      </c>
      <c r="L232" s="120">
        <v>0.17699999999999999</v>
      </c>
      <c r="M232" s="121" t="s">
        <v>5657</v>
      </c>
      <c r="N232" s="120">
        <v>1</v>
      </c>
      <c r="O232" s="119">
        <v>165</v>
      </c>
      <c r="P232" s="119"/>
      <c r="Q232" s="119"/>
      <c r="R232" s="120" t="s">
        <v>5658</v>
      </c>
      <c r="S232" s="120">
        <v>5.2499999999999998E-2</v>
      </c>
      <c r="T232" s="120"/>
      <c r="U232" s="120"/>
      <c r="V232" s="172">
        <v>89</v>
      </c>
      <c r="W232" s="172"/>
      <c r="X232" s="172">
        <v>54.4</v>
      </c>
      <c r="Y232" s="172"/>
      <c r="Z232" s="172">
        <v>34.6</v>
      </c>
      <c r="AA232" s="123">
        <v>261</v>
      </c>
      <c r="AB232" s="123"/>
      <c r="AC232" s="123"/>
      <c r="AD232" s="123"/>
      <c r="AE232" s="123"/>
      <c r="AF232" s="123"/>
      <c r="AG232" s="214"/>
      <c r="AH232" s="229" t="str">
        <f t="shared" si="52"/>
        <v>a2</v>
      </c>
      <c r="AI232" s="122"/>
      <c r="AJ232" s="122"/>
      <c r="AK232" s="122"/>
      <c r="AL232" s="122"/>
      <c r="AM232" s="122"/>
      <c r="AN232" s="173"/>
      <c r="AO232" s="173"/>
      <c r="AP232" s="173"/>
      <c r="AQ232" s="173"/>
      <c r="AR232" s="173"/>
      <c r="AS232" s="173"/>
      <c r="AT232" s="173"/>
      <c r="AU232" s="173"/>
      <c r="AV232" s="173"/>
      <c r="AW232" s="173"/>
      <c r="AX232" s="173"/>
      <c r="AY232" s="173"/>
      <c r="AZ232" s="211">
        <f t="shared" si="62"/>
        <v>0</v>
      </c>
      <c r="BA232" s="211">
        <f t="shared" si="63"/>
        <v>0</v>
      </c>
      <c r="BB232" s="205">
        <f t="shared" si="55"/>
        <v>11131</v>
      </c>
      <c r="BC232" s="205">
        <f t="shared" si="56"/>
        <v>8816</v>
      </c>
      <c r="BD232" s="205">
        <f t="shared" si="57"/>
        <v>3799</v>
      </c>
      <c r="BE232" s="205">
        <f t="shared" si="58"/>
        <v>1484</v>
      </c>
      <c r="BF232" s="175">
        <v>7332</v>
      </c>
      <c r="BG232" s="175"/>
      <c r="BH232" s="175">
        <v>5243</v>
      </c>
      <c r="BI232" s="175">
        <v>2315</v>
      </c>
      <c r="BJ232" s="175"/>
      <c r="BK232" s="175">
        <v>1825</v>
      </c>
      <c r="BL232" s="175"/>
      <c r="BM232" s="175"/>
      <c r="BN232" s="175"/>
      <c r="BO232" s="175">
        <v>1748</v>
      </c>
      <c r="BP232" s="198">
        <f t="shared" si="59"/>
        <v>6991</v>
      </c>
    </row>
    <row r="233" spans="1:68" s="116" customFormat="1" x14ac:dyDescent="0.15">
      <c r="A233" s="117">
        <v>410002005</v>
      </c>
      <c r="B233" s="118" t="s">
        <v>504</v>
      </c>
      <c r="C233" s="118" t="s">
        <v>485</v>
      </c>
      <c r="D233" s="118" t="s">
        <v>500</v>
      </c>
      <c r="E233" s="118" t="s">
        <v>3481</v>
      </c>
      <c r="F233" s="120">
        <v>15</v>
      </c>
      <c r="G233" s="119">
        <v>29710</v>
      </c>
      <c r="H233" s="119"/>
      <c r="I233" s="120" t="s">
        <v>5820</v>
      </c>
      <c r="J233" s="120">
        <v>400</v>
      </c>
      <c r="K233" s="120">
        <v>29710</v>
      </c>
      <c r="L233" s="120">
        <v>0.20300000000000001</v>
      </c>
      <c r="M233" s="121" t="s">
        <v>5659</v>
      </c>
      <c r="N233" s="120">
        <v>1</v>
      </c>
      <c r="O233" s="119">
        <v>470</v>
      </c>
      <c r="P233" s="119">
        <v>57</v>
      </c>
      <c r="Q233" s="119">
        <v>8.4</v>
      </c>
      <c r="R233" s="120"/>
      <c r="S233" s="120"/>
      <c r="T233" s="120"/>
      <c r="U233" s="120" t="s">
        <v>5689</v>
      </c>
      <c r="V233" s="172">
        <v>206.7</v>
      </c>
      <c r="W233" s="172"/>
      <c r="X233" s="172">
        <v>206.7</v>
      </c>
      <c r="Y233" s="172"/>
      <c r="Z233" s="172"/>
      <c r="AA233" s="123">
        <v>538</v>
      </c>
      <c r="AB233" s="123"/>
      <c r="AC233" s="123"/>
      <c r="AD233" s="123"/>
      <c r="AE233" s="123"/>
      <c r="AF233" s="123"/>
      <c r="AG233" s="214"/>
      <c r="AH233" s="229" t="str">
        <f t="shared" si="52"/>
        <v>a2</v>
      </c>
      <c r="AI233" s="122"/>
      <c r="AJ233" s="122"/>
      <c r="AK233" s="122"/>
      <c r="AL233" s="122"/>
      <c r="AM233" s="122"/>
      <c r="AN233" s="173"/>
      <c r="AO233" s="173"/>
      <c r="AP233" s="173"/>
      <c r="AQ233" s="173"/>
      <c r="AR233" s="173"/>
      <c r="AS233" s="173"/>
      <c r="AT233" s="173"/>
      <c r="AU233" s="173">
        <v>0.5</v>
      </c>
      <c r="AV233" s="173"/>
      <c r="AW233" s="173"/>
      <c r="AX233" s="173"/>
      <c r="AY233" s="173">
        <v>0.5</v>
      </c>
      <c r="AZ233" s="211"/>
      <c r="BA233" s="211">
        <f t="shared" si="63"/>
        <v>1</v>
      </c>
      <c r="BB233" s="205">
        <f t="shared" si="55"/>
        <v>45710</v>
      </c>
      <c r="BC233" s="205">
        <f t="shared" si="56"/>
        <v>38729</v>
      </c>
      <c r="BD233" s="205">
        <f t="shared" si="57"/>
        <v>7156</v>
      </c>
      <c r="BE233" s="205">
        <f t="shared" si="58"/>
        <v>175</v>
      </c>
      <c r="BF233" s="175">
        <v>38554</v>
      </c>
      <c r="BG233" s="175">
        <v>1212</v>
      </c>
      <c r="BH233" s="175">
        <v>8726</v>
      </c>
      <c r="BI233" s="175">
        <v>6981</v>
      </c>
      <c r="BJ233" s="175"/>
      <c r="BK233" s="175">
        <v>2109</v>
      </c>
      <c r="BL233" s="175">
        <v>14563</v>
      </c>
      <c r="BM233" s="175">
        <v>2988</v>
      </c>
      <c r="BN233" s="175">
        <v>2061</v>
      </c>
      <c r="BO233" s="175">
        <v>7070</v>
      </c>
      <c r="BP233" s="198">
        <f t="shared" si="59"/>
        <v>15796</v>
      </c>
    </row>
    <row r="234" spans="1:68" s="116" customFormat="1" x14ac:dyDescent="0.15">
      <c r="A234" s="117">
        <v>3038302002</v>
      </c>
      <c r="B234" s="118" t="s">
        <v>2305</v>
      </c>
      <c r="C234" s="118" t="s">
        <v>2280</v>
      </c>
      <c r="D234" s="118" t="s">
        <v>2304</v>
      </c>
      <c r="E234" s="118" t="s">
        <v>4750</v>
      </c>
      <c r="F234" s="120">
        <v>10</v>
      </c>
      <c r="G234" s="119">
        <v>30062</v>
      </c>
      <c r="H234" s="119"/>
      <c r="I234" s="120" t="s">
        <v>5820</v>
      </c>
      <c r="J234" s="120">
        <v>310</v>
      </c>
      <c r="K234" s="120">
        <v>30062</v>
      </c>
      <c r="L234" s="120">
        <v>0.26600000000000001</v>
      </c>
      <c r="M234" s="121" t="s">
        <v>5657</v>
      </c>
      <c r="N234" s="120">
        <v>1</v>
      </c>
      <c r="O234" s="119">
        <v>122</v>
      </c>
      <c r="P234" s="119">
        <v>23.5</v>
      </c>
      <c r="Q234" s="119">
        <v>2.8</v>
      </c>
      <c r="R234" s="120" t="s">
        <v>5658</v>
      </c>
      <c r="S234" s="120">
        <v>0.2</v>
      </c>
      <c r="T234" s="120"/>
      <c r="U234" s="120"/>
      <c r="V234" s="172">
        <v>32.700000000000003</v>
      </c>
      <c r="W234" s="172">
        <v>5.8</v>
      </c>
      <c r="X234" s="172">
        <v>20.6</v>
      </c>
      <c r="Y234" s="172">
        <v>5</v>
      </c>
      <c r="Z234" s="172">
        <v>1.3</v>
      </c>
      <c r="AA234" s="123">
        <v>458</v>
      </c>
      <c r="AB234" s="123"/>
      <c r="AC234" s="123"/>
      <c r="AD234" s="123"/>
      <c r="AE234" s="123"/>
      <c r="AF234" s="123"/>
      <c r="AG234" s="214"/>
      <c r="AH234" s="229" t="str">
        <f t="shared" si="52"/>
        <v>a2</v>
      </c>
      <c r="AI234" s="122"/>
      <c r="AJ234" s="122"/>
      <c r="AK234" s="122"/>
      <c r="AL234" s="122"/>
      <c r="AM234" s="122"/>
      <c r="AN234" s="173"/>
      <c r="AO234" s="173"/>
      <c r="AP234" s="173"/>
      <c r="AQ234" s="173"/>
      <c r="AR234" s="173"/>
      <c r="AS234" s="173">
        <v>0.5</v>
      </c>
      <c r="AT234" s="173"/>
      <c r="AU234" s="173"/>
      <c r="AV234" s="173"/>
      <c r="AW234" s="173"/>
      <c r="AX234" s="173"/>
      <c r="AY234" s="173"/>
      <c r="AZ234" s="211">
        <f t="shared" ref="AZ234:AZ258" si="64">SUBTOTAL(9,AN234:AS234)</f>
        <v>0.5</v>
      </c>
      <c r="BA234" s="211">
        <f t="shared" si="63"/>
        <v>0</v>
      </c>
      <c r="BB234" s="205">
        <f t="shared" si="55"/>
        <v>18156</v>
      </c>
      <c r="BC234" s="205">
        <f t="shared" si="56"/>
        <v>18156</v>
      </c>
      <c r="BD234" s="205">
        <f t="shared" si="57"/>
        <v>0</v>
      </c>
      <c r="BE234" s="205">
        <f t="shared" si="58"/>
        <v>0</v>
      </c>
      <c r="BF234" s="175">
        <v>18156</v>
      </c>
      <c r="BG234" s="175"/>
      <c r="BH234" s="175">
        <v>5870</v>
      </c>
      <c r="BI234" s="175"/>
      <c r="BJ234" s="175"/>
      <c r="BK234" s="175">
        <v>6914</v>
      </c>
      <c r="BL234" s="175">
        <v>3570</v>
      </c>
      <c r="BM234" s="175">
        <v>697</v>
      </c>
      <c r="BN234" s="175">
        <v>133</v>
      </c>
      <c r="BO234" s="175">
        <v>972</v>
      </c>
      <c r="BP234" s="198">
        <f t="shared" si="59"/>
        <v>6842</v>
      </c>
    </row>
    <row r="235" spans="1:68" s="116" customFormat="1" x14ac:dyDescent="0.15">
      <c r="A235" s="117">
        <v>2858502002</v>
      </c>
      <c r="B235" s="118" t="s">
        <v>2246</v>
      </c>
      <c r="C235" s="118" t="s">
        <v>2099</v>
      </c>
      <c r="D235" s="118" t="s">
        <v>2245</v>
      </c>
      <c r="E235" s="118" t="s">
        <v>4711</v>
      </c>
      <c r="F235" s="120">
        <v>23</v>
      </c>
      <c r="G235" s="119"/>
      <c r="H235" s="119"/>
      <c r="I235" s="120" t="s">
        <v>5820</v>
      </c>
      <c r="J235" s="120">
        <v>750</v>
      </c>
      <c r="K235" s="120">
        <v>30339</v>
      </c>
      <c r="L235" s="120">
        <v>0.111</v>
      </c>
      <c r="M235" s="121" t="s">
        <v>5659</v>
      </c>
      <c r="N235" s="120">
        <v>1</v>
      </c>
      <c r="O235" s="119">
        <v>169</v>
      </c>
      <c r="P235" s="119"/>
      <c r="Q235" s="119"/>
      <c r="R235" s="120" t="s">
        <v>5658</v>
      </c>
      <c r="S235" s="120">
        <v>0.1</v>
      </c>
      <c r="T235" s="120"/>
      <c r="U235" s="120"/>
      <c r="V235" s="172">
        <v>50.9</v>
      </c>
      <c r="W235" s="172"/>
      <c r="X235" s="172">
        <v>50.9</v>
      </c>
      <c r="Y235" s="172"/>
      <c r="Z235" s="172"/>
      <c r="AA235" s="123">
        <v>267</v>
      </c>
      <c r="AB235" s="123"/>
      <c r="AC235" s="123"/>
      <c r="AD235" s="123"/>
      <c r="AE235" s="123"/>
      <c r="AF235" s="123"/>
      <c r="AG235" s="214"/>
      <c r="AH235" s="229" t="str">
        <f t="shared" si="52"/>
        <v>a2</v>
      </c>
      <c r="AI235" s="122"/>
      <c r="AJ235" s="122"/>
      <c r="AK235" s="122"/>
      <c r="AL235" s="122"/>
      <c r="AM235" s="122"/>
      <c r="AN235" s="173">
        <v>8</v>
      </c>
      <c r="AO235" s="173"/>
      <c r="AP235" s="173"/>
      <c r="AQ235" s="173"/>
      <c r="AR235" s="173"/>
      <c r="AS235" s="173"/>
      <c r="AT235" s="173"/>
      <c r="AU235" s="173"/>
      <c r="AV235" s="173"/>
      <c r="AW235" s="173"/>
      <c r="AX235" s="173"/>
      <c r="AY235" s="173"/>
      <c r="AZ235" s="211">
        <f t="shared" si="64"/>
        <v>8</v>
      </c>
      <c r="BA235" s="211"/>
      <c r="BB235" s="205">
        <f t="shared" si="55"/>
        <v>7839</v>
      </c>
      <c r="BC235" s="205">
        <f t="shared" si="56"/>
        <v>6502</v>
      </c>
      <c r="BD235" s="205">
        <f t="shared" si="57"/>
        <v>1399</v>
      </c>
      <c r="BE235" s="205">
        <f t="shared" si="58"/>
        <v>62</v>
      </c>
      <c r="BF235" s="175">
        <v>6440</v>
      </c>
      <c r="BG235" s="175">
        <v>358</v>
      </c>
      <c r="BH235" s="175">
        <v>2003</v>
      </c>
      <c r="BI235" s="175">
        <v>1337</v>
      </c>
      <c r="BJ235" s="175"/>
      <c r="BK235" s="175">
        <v>1493</v>
      </c>
      <c r="BL235" s="175">
        <v>502</v>
      </c>
      <c r="BM235" s="175">
        <v>1736</v>
      </c>
      <c r="BN235" s="175">
        <v>93</v>
      </c>
      <c r="BO235" s="175">
        <v>317</v>
      </c>
      <c r="BP235" s="198">
        <f t="shared" si="59"/>
        <v>2320</v>
      </c>
    </row>
    <row r="236" spans="1:68" s="116" customFormat="1" x14ac:dyDescent="0.15">
      <c r="A236" s="117">
        <v>2620202004</v>
      </c>
      <c r="B236" s="118" t="s">
        <v>2003</v>
      </c>
      <c r="C236" s="118" t="s">
        <v>1980</v>
      </c>
      <c r="D236" s="118" t="s">
        <v>2001</v>
      </c>
      <c r="E236" s="118" t="s">
        <v>4515</v>
      </c>
      <c r="F236" s="120">
        <v>9</v>
      </c>
      <c r="G236" s="119"/>
      <c r="H236" s="119"/>
      <c r="I236" s="120" t="s">
        <v>5820</v>
      </c>
      <c r="J236" s="120">
        <v>530</v>
      </c>
      <c r="K236" s="120">
        <v>31485</v>
      </c>
      <c r="L236" s="120">
        <v>0.16300000000000001</v>
      </c>
      <c r="M236" s="121" t="s">
        <v>5657</v>
      </c>
      <c r="N236" s="120">
        <v>1</v>
      </c>
      <c r="O236" s="119">
        <v>120</v>
      </c>
      <c r="P236" s="119">
        <v>25.5</v>
      </c>
      <c r="Q236" s="119">
        <v>2.54</v>
      </c>
      <c r="R236" s="120"/>
      <c r="S236" s="120"/>
      <c r="T236" s="120"/>
      <c r="U236" s="120" t="s">
        <v>5689</v>
      </c>
      <c r="V236" s="172">
        <v>52.4</v>
      </c>
      <c r="W236" s="172"/>
      <c r="X236" s="172">
        <v>49.3</v>
      </c>
      <c r="Y236" s="172"/>
      <c r="Z236" s="172">
        <v>3.1</v>
      </c>
      <c r="AA236" s="123">
        <v>134</v>
      </c>
      <c r="AB236" s="123"/>
      <c r="AC236" s="123"/>
      <c r="AD236" s="123"/>
      <c r="AE236" s="123"/>
      <c r="AF236" s="123"/>
      <c r="AG236" s="214"/>
      <c r="AH236" s="229" t="str">
        <f t="shared" si="52"/>
        <v>a2</v>
      </c>
      <c r="AI236" s="122"/>
      <c r="AJ236" s="122"/>
      <c r="AK236" s="122"/>
      <c r="AL236" s="122"/>
      <c r="AM236" s="122"/>
      <c r="AN236" s="173">
        <v>1</v>
      </c>
      <c r="AO236" s="173"/>
      <c r="AP236" s="173"/>
      <c r="AQ236" s="173">
        <v>1</v>
      </c>
      <c r="AR236" s="173"/>
      <c r="AS236" s="173"/>
      <c r="AT236" s="173">
        <v>1</v>
      </c>
      <c r="AU236" s="173">
        <v>1</v>
      </c>
      <c r="AV236" s="173"/>
      <c r="AW236" s="173"/>
      <c r="AX236" s="173"/>
      <c r="AY236" s="173"/>
      <c r="AZ236" s="211">
        <f t="shared" si="64"/>
        <v>2</v>
      </c>
      <c r="BA236" s="211">
        <f t="shared" ref="BA236:BA244" si="65">SUBTOTAL(9,AT236:AY236)</f>
        <v>2</v>
      </c>
      <c r="BB236" s="205">
        <f t="shared" si="55"/>
        <v>9471</v>
      </c>
      <c r="BC236" s="205">
        <f t="shared" si="56"/>
        <v>7492</v>
      </c>
      <c r="BD236" s="205">
        <f t="shared" si="57"/>
        <v>1979</v>
      </c>
      <c r="BE236" s="205">
        <f t="shared" si="58"/>
        <v>0</v>
      </c>
      <c r="BF236" s="175">
        <v>7492</v>
      </c>
      <c r="BG236" s="175">
        <v>100</v>
      </c>
      <c r="BH236" s="175">
        <v>1979</v>
      </c>
      <c r="BI236" s="175">
        <v>1979</v>
      </c>
      <c r="BJ236" s="175"/>
      <c r="BK236" s="175">
        <v>1940</v>
      </c>
      <c r="BL236" s="175">
        <v>476</v>
      </c>
      <c r="BM236" s="175">
        <v>1715</v>
      </c>
      <c r="BN236" s="175">
        <v>36</v>
      </c>
      <c r="BO236" s="175">
        <v>1246</v>
      </c>
      <c r="BP236" s="198">
        <f t="shared" si="59"/>
        <v>3225</v>
      </c>
    </row>
    <row r="237" spans="1:68" s="116" customFormat="1" x14ac:dyDescent="0.15">
      <c r="A237" s="117">
        <v>1720402003</v>
      </c>
      <c r="B237" s="118" t="s">
        <v>1346</v>
      </c>
      <c r="C237" s="118" t="s">
        <v>1324</v>
      </c>
      <c r="D237" s="118" t="s">
        <v>1344</v>
      </c>
      <c r="E237" s="118" t="s">
        <v>4038</v>
      </c>
      <c r="F237" s="120">
        <v>8</v>
      </c>
      <c r="G237" s="119">
        <v>32648</v>
      </c>
      <c r="H237" s="119"/>
      <c r="I237" s="120" t="s">
        <v>5820</v>
      </c>
      <c r="J237" s="120">
        <v>380</v>
      </c>
      <c r="K237" s="120">
        <v>32648</v>
      </c>
      <c r="L237" s="120">
        <v>0.23499999999999999</v>
      </c>
      <c r="M237" s="121" t="s">
        <v>5657</v>
      </c>
      <c r="N237" s="120">
        <v>1</v>
      </c>
      <c r="O237" s="119"/>
      <c r="P237" s="119"/>
      <c r="Q237" s="119"/>
      <c r="R237" s="120" t="s">
        <v>5658</v>
      </c>
      <c r="S237" s="120">
        <v>0.1</v>
      </c>
      <c r="T237" s="120"/>
      <c r="U237" s="120"/>
      <c r="V237" s="172">
        <v>28.3</v>
      </c>
      <c r="W237" s="172"/>
      <c r="X237" s="172"/>
      <c r="Y237" s="172"/>
      <c r="Z237" s="172">
        <v>28.3</v>
      </c>
      <c r="AA237" s="123">
        <v>152.4</v>
      </c>
      <c r="AB237" s="123"/>
      <c r="AC237" s="123"/>
      <c r="AD237" s="123"/>
      <c r="AE237" s="123"/>
      <c r="AF237" s="123"/>
      <c r="AG237" s="214"/>
      <c r="AH237" s="229" t="str">
        <f t="shared" si="52"/>
        <v>a2</v>
      </c>
      <c r="AI237" s="122"/>
      <c r="AJ237" s="122"/>
      <c r="AK237" s="122"/>
      <c r="AL237" s="122"/>
      <c r="AM237" s="122"/>
      <c r="AN237" s="173"/>
      <c r="AO237" s="173"/>
      <c r="AP237" s="173"/>
      <c r="AQ237" s="173"/>
      <c r="AR237" s="173"/>
      <c r="AS237" s="173"/>
      <c r="AT237" s="173"/>
      <c r="AU237" s="173">
        <v>0.5</v>
      </c>
      <c r="AV237" s="173"/>
      <c r="AW237" s="173"/>
      <c r="AX237" s="173"/>
      <c r="AY237" s="173"/>
      <c r="AZ237" s="211">
        <f t="shared" si="64"/>
        <v>0</v>
      </c>
      <c r="BA237" s="211">
        <f t="shared" si="65"/>
        <v>0.5</v>
      </c>
      <c r="BB237" s="205">
        <f t="shared" si="55"/>
        <v>6819</v>
      </c>
      <c r="BC237" s="205">
        <f t="shared" si="56"/>
        <v>5015</v>
      </c>
      <c r="BD237" s="205">
        <f t="shared" si="57"/>
        <v>1804</v>
      </c>
      <c r="BE237" s="205">
        <f t="shared" si="58"/>
        <v>0</v>
      </c>
      <c r="BF237" s="175">
        <v>5015</v>
      </c>
      <c r="BG237" s="175"/>
      <c r="BH237" s="175">
        <v>1804</v>
      </c>
      <c r="BI237" s="175">
        <v>1804</v>
      </c>
      <c r="BJ237" s="175"/>
      <c r="BK237" s="175">
        <v>605</v>
      </c>
      <c r="BL237" s="175">
        <v>440</v>
      </c>
      <c r="BM237" s="175">
        <v>1420</v>
      </c>
      <c r="BN237" s="175">
        <v>458</v>
      </c>
      <c r="BO237" s="175">
        <v>288</v>
      </c>
      <c r="BP237" s="198">
        <f t="shared" si="59"/>
        <v>2092</v>
      </c>
    </row>
    <row r="238" spans="1:68" x14ac:dyDescent="0.15">
      <c r="A238" s="117">
        <v>720702001</v>
      </c>
      <c r="B238" s="118" t="s">
        <v>683</v>
      </c>
      <c r="C238" s="118" t="s">
        <v>660</v>
      </c>
      <c r="D238" s="118" t="s">
        <v>684</v>
      </c>
      <c r="E238" s="118" t="s">
        <v>3598</v>
      </c>
      <c r="F238" s="120">
        <v>16</v>
      </c>
      <c r="G238" s="119"/>
      <c r="H238" s="119"/>
      <c r="I238" s="120" t="s">
        <v>5820</v>
      </c>
      <c r="J238" s="120">
        <v>470</v>
      </c>
      <c r="K238" s="120">
        <v>34268</v>
      </c>
      <c r="L238" s="120">
        <v>0.2</v>
      </c>
      <c r="M238" s="121" t="s">
        <v>5657</v>
      </c>
      <c r="N238" s="120">
        <v>1</v>
      </c>
      <c r="O238" s="119">
        <v>131.69999999999999</v>
      </c>
      <c r="P238" s="119"/>
      <c r="Q238" s="119"/>
      <c r="R238" s="120" t="s">
        <v>5658</v>
      </c>
      <c r="S238" s="120">
        <v>0.2</v>
      </c>
      <c r="T238" s="120"/>
      <c r="U238" s="120"/>
      <c r="V238" s="172">
        <v>50.8</v>
      </c>
      <c r="W238" s="172"/>
      <c r="X238" s="172">
        <v>49</v>
      </c>
      <c r="Y238" s="172"/>
      <c r="Z238" s="172">
        <v>1.8</v>
      </c>
      <c r="AA238" s="123">
        <v>32</v>
      </c>
      <c r="AB238" s="123"/>
      <c r="AC238" s="123"/>
      <c r="AD238" s="123"/>
      <c r="AE238" s="123"/>
      <c r="AF238" s="123"/>
      <c r="AG238" s="214"/>
      <c r="AH238" s="229" t="str">
        <f t="shared" si="52"/>
        <v>a2</v>
      </c>
      <c r="AI238" s="122"/>
      <c r="AJ238" s="122"/>
      <c r="AK238" s="122"/>
      <c r="AL238" s="122"/>
      <c r="AM238" s="122"/>
      <c r="AN238" s="173" t="s">
        <v>3186</v>
      </c>
      <c r="AO238" s="173" t="s">
        <v>3186</v>
      </c>
      <c r="AP238" s="173" t="s">
        <v>3186</v>
      </c>
      <c r="AQ238" s="173" t="s">
        <v>3186</v>
      </c>
      <c r="AR238" s="173" t="s">
        <v>3186</v>
      </c>
      <c r="AS238" s="173">
        <v>2</v>
      </c>
      <c r="AT238" s="173">
        <v>2</v>
      </c>
      <c r="AU238" s="173">
        <v>2</v>
      </c>
      <c r="AV238" s="173">
        <v>2</v>
      </c>
      <c r="AW238" s="173">
        <v>2</v>
      </c>
      <c r="AX238" s="173">
        <v>2</v>
      </c>
      <c r="AY238" s="173" t="s">
        <v>3186</v>
      </c>
      <c r="AZ238" s="211">
        <f t="shared" si="64"/>
        <v>2</v>
      </c>
      <c r="BA238" s="211">
        <f t="shared" si="65"/>
        <v>10</v>
      </c>
      <c r="BB238" s="205">
        <f t="shared" si="55"/>
        <v>8041</v>
      </c>
      <c r="BC238" s="205">
        <f t="shared" si="56"/>
        <v>6425</v>
      </c>
      <c r="BD238" s="205">
        <f t="shared" si="57"/>
        <v>2670</v>
      </c>
      <c r="BE238" s="205">
        <f t="shared" si="58"/>
        <v>1054</v>
      </c>
      <c r="BF238" s="175">
        <v>5371</v>
      </c>
      <c r="BG238" s="175"/>
      <c r="BH238" s="175">
        <v>2670</v>
      </c>
      <c r="BI238" s="175">
        <v>1616</v>
      </c>
      <c r="BJ238" s="175"/>
      <c r="BK238" s="175"/>
      <c r="BL238" s="175">
        <v>226</v>
      </c>
      <c r="BM238" s="175">
        <v>1145</v>
      </c>
      <c r="BN238" s="175">
        <v>120</v>
      </c>
      <c r="BO238" s="175">
        <v>2264</v>
      </c>
      <c r="BP238" s="198">
        <f t="shared" si="59"/>
        <v>4934</v>
      </c>
    </row>
    <row r="239" spans="1:68" s="116" customFormat="1" x14ac:dyDescent="0.15">
      <c r="A239" s="117">
        <v>2030502001</v>
      </c>
      <c r="B239" s="118" t="s">
        <v>1556</v>
      </c>
      <c r="C239" s="118" t="s">
        <v>1489</v>
      </c>
      <c r="D239" s="118" t="s">
        <v>1557</v>
      </c>
      <c r="E239" s="118" t="s">
        <v>4195</v>
      </c>
      <c r="F239" s="120">
        <v>18</v>
      </c>
      <c r="G239" s="119"/>
      <c r="H239" s="119"/>
      <c r="I239" s="120" t="s">
        <v>5820</v>
      </c>
      <c r="J239" s="120">
        <v>220</v>
      </c>
      <c r="K239" s="120">
        <v>34607</v>
      </c>
      <c r="L239" s="120">
        <v>0.43099999999999999</v>
      </c>
      <c r="M239" s="121" t="s">
        <v>5657</v>
      </c>
      <c r="N239" s="120">
        <v>1</v>
      </c>
      <c r="O239" s="119">
        <v>237</v>
      </c>
      <c r="P239" s="119">
        <v>57</v>
      </c>
      <c r="Q239" s="119">
        <v>6.6</v>
      </c>
      <c r="R239" s="120" t="s">
        <v>5660</v>
      </c>
      <c r="S239" s="120">
        <v>0.1</v>
      </c>
      <c r="T239" s="120"/>
      <c r="U239" s="120"/>
      <c r="V239" s="172">
        <v>83.8</v>
      </c>
      <c r="W239" s="172"/>
      <c r="X239" s="172">
        <v>83.8</v>
      </c>
      <c r="Y239" s="172"/>
      <c r="Z239" s="172"/>
      <c r="AA239" s="123">
        <v>5.6</v>
      </c>
      <c r="AB239" s="123"/>
      <c r="AC239" s="123"/>
      <c r="AD239" s="123"/>
      <c r="AE239" s="123"/>
      <c r="AF239" s="123"/>
      <c r="AG239" s="214"/>
      <c r="AH239" s="229" t="str">
        <f t="shared" si="52"/>
        <v>a2</v>
      </c>
      <c r="AI239" s="122"/>
      <c r="AJ239" s="122"/>
      <c r="AK239" s="122"/>
      <c r="AL239" s="122"/>
      <c r="AM239" s="122"/>
      <c r="AN239" s="173">
        <v>1</v>
      </c>
      <c r="AO239" s="173" t="s">
        <v>3186</v>
      </c>
      <c r="AP239" s="173" t="s">
        <v>3186</v>
      </c>
      <c r="AQ239" s="173" t="s">
        <v>3186</v>
      </c>
      <c r="AR239" s="173" t="s">
        <v>3186</v>
      </c>
      <c r="AS239" s="173">
        <v>0.5</v>
      </c>
      <c r="AT239" s="173"/>
      <c r="AU239" s="173"/>
      <c r="AV239" s="173"/>
      <c r="AW239" s="173"/>
      <c r="AX239" s="173"/>
      <c r="AY239" s="173"/>
      <c r="AZ239" s="211">
        <f t="shared" si="64"/>
        <v>1.5</v>
      </c>
      <c r="BA239" s="211">
        <f t="shared" si="65"/>
        <v>0</v>
      </c>
      <c r="BB239" s="205">
        <f t="shared" si="55"/>
        <v>17899</v>
      </c>
      <c r="BC239" s="205">
        <f t="shared" si="56"/>
        <v>17899</v>
      </c>
      <c r="BD239" s="205">
        <f t="shared" si="57"/>
        <v>3932</v>
      </c>
      <c r="BE239" s="205">
        <f t="shared" si="58"/>
        <v>3932</v>
      </c>
      <c r="BF239" s="175">
        <v>13967</v>
      </c>
      <c r="BG239" s="175"/>
      <c r="BH239" s="175">
        <v>3933</v>
      </c>
      <c r="BI239" s="175"/>
      <c r="BJ239" s="175"/>
      <c r="BK239" s="175">
        <v>6093</v>
      </c>
      <c r="BL239" s="175"/>
      <c r="BM239" s="175">
        <v>1861</v>
      </c>
      <c r="BN239" s="175">
        <v>176</v>
      </c>
      <c r="BO239" s="175">
        <v>5836</v>
      </c>
      <c r="BP239" s="198">
        <f t="shared" si="59"/>
        <v>9769</v>
      </c>
    </row>
    <row r="240" spans="1:68" s="116" customFormat="1" x14ac:dyDescent="0.15">
      <c r="A240" s="117">
        <v>1746302004</v>
      </c>
      <c r="B240" s="118" t="s">
        <v>1398</v>
      </c>
      <c r="C240" s="118" t="s">
        <v>1324</v>
      </c>
      <c r="D240" s="118" t="s">
        <v>1395</v>
      </c>
      <c r="E240" s="118" t="s">
        <v>4078</v>
      </c>
      <c r="F240" s="120">
        <v>4</v>
      </c>
      <c r="G240" s="119"/>
      <c r="H240" s="119"/>
      <c r="I240" s="120" t="s">
        <v>5820</v>
      </c>
      <c r="J240" s="120">
        <v>580</v>
      </c>
      <c r="K240" s="120">
        <v>34713</v>
      </c>
      <c r="L240" s="120">
        <v>0.16400000000000001</v>
      </c>
      <c r="M240" s="121" t="s">
        <v>5657</v>
      </c>
      <c r="N240" s="120">
        <v>1</v>
      </c>
      <c r="O240" s="119">
        <v>231</v>
      </c>
      <c r="P240" s="119"/>
      <c r="Q240" s="119"/>
      <c r="R240" s="120" t="s">
        <v>5658</v>
      </c>
      <c r="S240" s="120">
        <v>0.1</v>
      </c>
      <c r="T240" s="120"/>
      <c r="U240" s="120"/>
      <c r="V240" s="172">
        <v>30.977</v>
      </c>
      <c r="W240" s="172"/>
      <c r="X240" s="172">
        <v>30.977</v>
      </c>
      <c r="Y240" s="172"/>
      <c r="Z240" s="172"/>
      <c r="AA240" s="123">
        <v>312</v>
      </c>
      <c r="AB240" s="123"/>
      <c r="AC240" s="123"/>
      <c r="AD240" s="123"/>
      <c r="AE240" s="123"/>
      <c r="AF240" s="123"/>
      <c r="AG240" s="214"/>
      <c r="AH240" s="229" t="str">
        <f t="shared" si="52"/>
        <v>a2</v>
      </c>
      <c r="AI240" s="122"/>
      <c r="AJ240" s="122"/>
      <c r="AK240" s="122"/>
      <c r="AL240" s="122"/>
      <c r="AM240" s="122"/>
      <c r="AN240" s="173" t="s">
        <v>3186</v>
      </c>
      <c r="AO240" s="173" t="s">
        <v>3186</v>
      </c>
      <c r="AP240" s="173" t="s">
        <v>3186</v>
      </c>
      <c r="AQ240" s="173" t="s">
        <v>3186</v>
      </c>
      <c r="AR240" s="173" t="s">
        <v>3186</v>
      </c>
      <c r="AS240" s="173">
        <v>3</v>
      </c>
      <c r="AT240" s="173">
        <v>0.5</v>
      </c>
      <c r="AU240" s="173">
        <v>0.5</v>
      </c>
      <c r="AV240" s="173">
        <v>0.5</v>
      </c>
      <c r="AW240" s="173">
        <v>0.5</v>
      </c>
      <c r="AX240" s="173">
        <v>0.5</v>
      </c>
      <c r="AY240" s="173">
        <v>0.5</v>
      </c>
      <c r="AZ240" s="211">
        <f t="shared" si="64"/>
        <v>3</v>
      </c>
      <c r="BA240" s="211">
        <f t="shared" si="65"/>
        <v>3</v>
      </c>
      <c r="BB240" s="205">
        <f t="shared" si="55"/>
        <v>8634</v>
      </c>
      <c r="BC240" s="205">
        <f t="shared" si="56"/>
        <v>8634</v>
      </c>
      <c r="BD240" s="205">
        <f t="shared" si="57"/>
        <v>0</v>
      </c>
      <c r="BE240" s="205">
        <f t="shared" si="58"/>
        <v>0</v>
      </c>
      <c r="BF240" s="175">
        <v>8634</v>
      </c>
      <c r="BG240" s="175">
        <v>2112</v>
      </c>
      <c r="BH240" s="175">
        <v>2461</v>
      </c>
      <c r="BI240" s="175"/>
      <c r="BJ240" s="175"/>
      <c r="BK240" s="175">
        <v>977</v>
      </c>
      <c r="BL240" s="175">
        <v>851</v>
      </c>
      <c r="BM240" s="175">
        <v>1315</v>
      </c>
      <c r="BN240" s="175">
        <v>241</v>
      </c>
      <c r="BO240" s="175">
        <v>677</v>
      </c>
      <c r="BP240" s="198">
        <f t="shared" si="59"/>
        <v>3138</v>
      </c>
    </row>
    <row r="241" spans="1:68" s="116" customFormat="1" x14ac:dyDescent="0.15">
      <c r="A241" s="117">
        <v>1738402004</v>
      </c>
      <c r="B241" s="118" t="s">
        <v>1381</v>
      </c>
      <c r="C241" s="118" t="s">
        <v>1324</v>
      </c>
      <c r="D241" s="118" t="s">
        <v>1378</v>
      </c>
      <c r="E241" s="118" t="s">
        <v>4064</v>
      </c>
      <c r="F241" s="120">
        <v>9</v>
      </c>
      <c r="G241" s="119">
        <v>46253</v>
      </c>
      <c r="H241" s="119"/>
      <c r="I241" s="120" t="s">
        <v>5820</v>
      </c>
      <c r="J241" s="120">
        <v>290</v>
      </c>
      <c r="K241" s="120">
        <v>34977</v>
      </c>
      <c r="L241" s="120">
        <v>0.33</v>
      </c>
      <c r="M241" s="121" t="s">
        <v>5657</v>
      </c>
      <c r="N241" s="120">
        <v>1</v>
      </c>
      <c r="O241" s="119">
        <v>170.8</v>
      </c>
      <c r="P241" s="119">
        <v>39.4</v>
      </c>
      <c r="Q241" s="119">
        <v>6.3</v>
      </c>
      <c r="R241" s="120" t="s">
        <v>5658</v>
      </c>
      <c r="S241" s="120">
        <v>0.255</v>
      </c>
      <c r="T241" s="120"/>
      <c r="U241" s="120"/>
      <c r="V241" s="172">
        <v>89.5</v>
      </c>
      <c r="W241" s="172">
        <v>16</v>
      </c>
      <c r="X241" s="172">
        <v>50</v>
      </c>
      <c r="Y241" s="172">
        <v>7.1</v>
      </c>
      <c r="Z241" s="172">
        <v>16.399999999999999</v>
      </c>
      <c r="AA241" s="123">
        <v>433</v>
      </c>
      <c r="AB241" s="123"/>
      <c r="AC241" s="123"/>
      <c r="AD241" s="123"/>
      <c r="AE241" s="123"/>
      <c r="AF241" s="123"/>
      <c r="AG241" s="214"/>
      <c r="AH241" s="229" t="str">
        <f t="shared" si="52"/>
        <v>a2</v>
      </c>
      <c r="AI241" s="122"/>
      <c r="AJ241" s="122"/>
      <c r="AK241" s="122"/>
      <c r="AL241" s="122"/>
      <c r="AM241" s="122"/>
      <c r="AN241" s="173">
        <v>2</v>
      </c>
      <c r="AO241" s="173">
        <v>1</v>
      </c>
      <c r="AP241" s="173">
        <v>1</v>
      </c>
      <c r="AQ241" s="173"/>
      <c r="AR241" s="173"/>
      <c r="AS241" s="173">
        <v>1</v>
      </c>
      <c r="AT241" s="173">
        <v>2</v>
      </c>
      <c r="AU241" s="173">
        <v>2</v>
      </c>
      <c r="AV241" s="173">
        <v>2</v>
      </c>
      <c r="AW241" s="173">
        <v>2</v>
      </c>
      <c r="AX241" s="173">
        <v>2</v>
      </c>
      <c r="AY241" s="173"/>
      <c r="AZ241" s="211">
        <f t="shared" si="64"/>
        <v>5</v>
      </c>
      <c r="BA241" s="211">
        <f t="shared" si="65"/>
        <v>10</v>
      </c>
      <c r="BB241" s="205">
        <f t="shared" si="55"/>
        <v>23712</v>
      </c>
      <c r="BC241" s="205">
        <f t="shared" si="56"/>
        <v>22492</v>
      </c>
      <c r="BD241" s="205">
        <f t="shared" si="57"/>
        <v>2130</v>
      </c>
      <c r="BE241" s="205">
        <f t="shared" si="58"/>
        <v>910</v>
      </c>
      <c r="BF241" s="175">
        <v>21582</v>
      </c>
      <c r="BG241" s="175"/>
      <c r="BH241" s="175">
        <v>2130</v>
      </c>
      <c r="BI241" s="175">
        <v>1220</v>
      </c>
      <c r="BJ241" s="175"/>
      <c r="BK241" s="175">
        <v>2335</v>
      </c>
      <c r="BL241" s="175">
        <v>10520</v>
      </c>
      <c r="BM241" s="175">
        <v>2830</v>
      </c>
      <c r="BN241" s="175">
        <v>2988</v>
      </c>
      <c r="BO241" s="175">
        <v>1689</v>
      </c>
      <c r="BP241" s="198">
        <f t="shared" si="59"/>
        <v>3819</v>
      </c>
    </row>
    <row r="242" spans="1:68" s="116" customFormat="1" x14ac:dyDescent="0.15">
      <c r="A242" s="117">
        <v>1621002001</v>
      </c>
      <c r="B242" s="118" t="s">
        <v>1307</v>
      </c>
      <c r="C242" s="118" t="s">
        <v>1276</v>
      </c>
      <c r="D242" s="118" t="s">
        <v>1308</v>
      </c>
      <c r="E242" s="118" t="s">
        <v>4010</v>
      </c>
      <c r="F242" s="120">
        <v>18</v>
      </c>
      <c r="G242" s="119">
        <v>36040.199999999997</v>
      </c>
      <c r="H242" s="119"/>
      <c r="I242" s="120" t="s">
        <v>5820</v>
      </c>
      <c r="J242" s="120">
        <v>370</v>
      </c>
      <c r="K242" s="120">
        <v>36040.199999999997</v>
      </c>
      <c r="L242" s="120">
        <v>0.26700000000000002</v>
      </c>
      <c r="M242" s="121" t="s">
        <v>5657</v>
      </c>
      <c r="N242" s="120">
        <v>1</v>
      </c>
      <c r="O242" s="119">
        <v>294.2</v>
      </c>
      <c r="P242" s="119"/>
      <c r="Q242" s="119"/>
      <c r="R242" s="120" t="s">
        <v>5660</v>
      </c>
      <c r="S242" s="120">
        <v>0.5</v>
      </c>
      <c r="T242" s="120"/>
      <c r="U242" s="120"/>
      <c r="V242" s="172">
        <v>70</v>
      </c>
      <c r="W242" s="172"/>
      <c r="X242" s="172">
        <v>61.3</v>
      </c>
      <c r="Y242" s="172"/>
      <c r="Z242" s="172">
        <v>8.6999999999999993</v>
      </c>
      <c r="AA242" s="123">
        <v>111</v>
      </c>
      <c r="AB242" s="123"/>
      <c r="AC242" s="123"/>
      <c r="AD242" s="123"/>
      <c r="AE242" s="123"/>
      <c r="AF242" s="123"/>
      <c r="AG242" s="214"/>
      <c r="AH242" s="229" t="str">
        <f t="shared" si="52"/>
        <v>a2</v>
      </c>
      <c r="AI242" s="122"/>
      <c r="AJ242" s="122"/>
      <c r="AK242" s="122"/>
      <c r="AL242" s="122"/>
      <c r="AM242" s="122"/>
      <c r="AN242" s="173"/>
      <c r="AO242" s="173"/>
      <c r="AP242" s="173"/>
      <c r="AQ242" s="173"/>
      <c r="AR242" s="173"/>
      <c r="AS242" s="173"/>
      <c r="AT242" s="173">
        <v>0.7</v>
      </c>
      <c r="AU242" s="173"/>
      <c r="AV242" s="173"/>
      <c r="AW242" s="173"/>
      <c r="AX242" s="173"/>
      <c r="AY242" s="173"/>
      <c r="AZ242" s="211">
        <f t="shared" si="64"/>
        <v>0</v>
      </c>
      <c r="BA242" s="211">
        <f t="shared" si="65"/>
        <v>0.7</v>
      </c>
      <c r="BB242" s="205">
        <f t="shared" si="55"/>
        <v>12828</v>
      </c>
      <c r="BC242" s="205">
        <f t="shared" si="56"/>
        <v>11432</v>
      </c>
      <c r="BD242" s="205">
        <f t="shared" si="57"/>
        <v>3515</v>
      </c>
      <c r="BE242" s="205">
        <f t="shared" si="58"/>
        <v>2119</v>
      </c>
      <c r="BF242" s="175">
        <v>9313</v>
      </c>
      <c r="BG242" s="175"/>
      <c r="BH242" s="175">
        <v>3515</v>
      </c>
      <c r="BI242" s="175">
        <v>1396</v>
      </c>
      <c r="BJ242" s="175"/>
      <c r="BK242" s="175">
        <v>1982</v>
      </c>
      <c r="BL242" s="175">
        <v>2382</v>
      </c>
      <c r="BM242" s="175">
        <v>1248</v>
      </c>
      <c r="BN242" s="175">
        <v>104</v>
      </c>
      <c r="BO242" s="175">
        <v>2201</v>
      </c>
      <c r="BP242" s="198">
        <f t="shared" si="59"/>
        <v>5716</v>
      </c>
    </row>
    <row r="243" spans="1:68" s="116" customFormat="1" x14ac:dyDescent="0.15">
      <c r="A243" s="117">
        <v>3220102001</v>
      </c>
      <c r="B243" s="118" t="s">
        <v>2376</v>
      </c>
      <c r="C243" s="118" t="s">
        <v>2373</v>
      </c>
      <c r="D243" s="118" t="s">
        <v>2377</v>
      </c>
      <c r="E243" s="118" t="s">
        <v>4797</v>
      </c>
      <c r="F243" s="120">
        <v>12</v>
      </c>
      <c r="G243" s="119">
        <v>38142</v>
      </c>
      <c r="H243" s="119"/>
      <c r="I243" s="120" t="s">
        <v>5820</v>
      </c>
      <c r="J243" s="120">
        <v>340</v>
      </c>
      <c r="K243" s="120">
        <v>38142</v>
      </c>
      <c r="L243" s="120">
        <v>0.307</v>
      </c>
      <c r="M243" s="121" t="s">
        <v>5657</v>
      </c>
      <c r="N243" s="120">
        <v>1</v>
      </c>
      <c r="O243" s="119">
        <v>211.7</v>
      </c>
      <c r="P243" s="119"/>
      <c r="Q243" s="119"/>
      <c r="R243" s="120" t="s">
        <v>5660</v>
      </c>
      <c r="S243" s="120">
        <v>0.1</v>
      </c>
      <c r="T243" s="120"/>
      <c r="U243" s="120"/>
      <c r="V243" s="172">
        <v>71.099999999999994</v>
      </c>
      <c r="W243" s="172"/>
      <c r="X243" s="172"/>
      <c r="Y243" s="172"/>
      <c r="Z243" s="172">
        <v>71.099999999999994</v>
      </c>
      <c r="AA243" s="123">
        <v>205</v>
      </c>
      <c r="AB243" s="123"/>
      <c r="AC243" s="123"/>
      <c r="AD243" s="123"/>
      <c r="AE243" s="123"/>
      <c r="AF243" s="123"/>
      <c r="AG243" s="214"/>
      <c r="AH243" s="229" t="str">
        <f t="shared" si="52"/>
        <v>a2</v>
      </c>
      <c r="AI243" s="122"/>
      <c r="AJ243" s="122"/>
      <c r="AK243" s="122"/>
      <c r="AL243" s="122"/>
      <c r="AM243" s="122"/>
      <c r="AN243" s="173"/>
      <c r="AO243" s="173"/>
      <c r="AP243" s="173"/>
      <c r="AQ243" s="173"/>
      <c r="AR243" s="173"/>
      <c r="AS243" s="173"/>
      <c r="AT243" s="173"/>
      <c r="AU243" s="173"/>
      <c r="AV243" s="173"/>
      <c r="AW243" s="173"/>
      <c r="AX243" s="173"/>
      <c r="AY243" s="173"/>
      <c r="AZ243" s="211">
        <f t="shared" si="64"/>
        <v>0</v>
      </c>
      <c r="BA243" s="211">
        <f t="shared" si="65"/>
        <v>0</v>
      </c>
      <c r="BB243" s="205">
        <f t="shared" si="55"/>
        <v>0</v>
      </c>
      <c r="BC243" s="205">
        <f t="shared" si="56"/>
        <v>0</v>
      </c>
      <c r="BD243" s="205">
        <f t="shared" si="57"/>
        <v>0</v>
      </c>
      <c r="BE243" s="205">
        <f t="shared" si="58"/>
        <v>0</v>
      </c>
      <c r="BF243" s="175"/>
      <c r="BG243" s="175"/>
      <c r="BH243" s="175"/>
      <c r="BI243" s="175"/>
      <c r="BJ243" s="175"/>
      <c r="BK243" s="175"/>
      <c r="BL243" s="175"/>
      <c r="BM243" s="175"/>
      <c r="BN243" s="175"/>
      <c r="BO243" s="175"/>
      <c r="BP243" s="198">
        <f t="shared" si="59"/>
        <v>0</v>
      </c>
    </row>
    <row r="244" spans="1:68" s="116" customFormat="1" x14ac:dyDescent="0.15">
      <c r="A244" s="117">
        <v>2030502002</v>
      </c>
      <c r="B244" s="118" t="s">
        <v>1558</v>
      </c>
      <c r="C244" s="118" t="s">
        <v>1489</v>
      </c>
      <c r="D244" s="118" t="s">
        <v>1557</v>
      </c>
      <c r="E244" s="118" t="s">
        <v>4196</v>
      </c>
      <c r="F244" s="120">
        <v>15</v>
      </c>
      <c r="G244" s="119"/>
      <c r="H244" s="119"/>
      <c r="I244" s="120" t="s">
        <v>5820</v>
      </c>
      <c r="J244" s="120">
        <v>250</v>
      </c>
      <c r="K244" s="120">
        <v>39738</v>
      </c>
      <c r="L244" s="120">
        <v>0.435</v>
      </c>
      <c r="M244" s="121" t="s">
        <v>5657</v>
      </c>
      <c r="N244" s="120">
        <v>1</v>
      </c>
      <c r="O244" s="119">
        <v>236</v>
      </c>
      <c r="P244" s="119">
        <v>43</v>
      </c>
      <c r="Q244" s="119">
        <v>5</v>
      </c>
      <c r="R244" s="120" t="s">
        <v>5660</v>
      </c>
      <c r="S244" s="120">
        <v>0.1</v>
      </c>
      <c r="T244" s="120"/>
      <c r="U244" s="120"/>
      <c r="V244" s="172">
        <v>84.1</v>
      </c>
      <c r="W244" s="172"/>
      <c r="X244" s="172">
        <v>84.1</v>
      </c>
      <c r="Y244" s="172"/>
      <c r="Z244" s="172"/>
      <c r="AA244" s="123">
        <v>4.3</v>
      </c>
      <c r="AB244" s="123"/>
      <c r="AC244" s="123"/>
      <c r="AD244" s="123"/>
      <c r="AE244" s="123"/>
      <c r="AF244" s="123"/>
      <c r="AG244" s="214"/>
      <c r="AH244" s="229" t="str">
        <f t="shared" si="52"/>
        <v>a2</v>
      </c>
      <c r="AI244" s="122"/>
      <c r="AJ244" s="122"/>
      <c r="AK244" s="122"/>
      <c r="AL244" s="122"/>
      <c r="AM244" s="122"/>
      <c r="AN244" s="173" t="s">
        <v>3186</v>
      </c>
      <c r="AO244" s="173" t="s">
        <v>3186</v>
      </c>
      <c r="AP244" s="173" t="s">
        <v>3186</v>
      </c>
      <c r="AQ244" s="173" t="s">
        <v>3186</v>
      </c>
      <c r="AR244" s="173" t="s">
        <v>3186</v>
      </c>
      <c r="AS244" s="173">
        <v>0.5</v>
      </c>
      <c r="AT244" s="173"/>
      <c r="AU244" s="173"/>
      <c r="AV244" s="173"/>
      <c r="AW244" s="173"/>
      <c r="AX244" s="173"/>
      <c r="AY244" s="173"/>
      <c r="AZ244" s="211">
        <f t="shared" si="64"/>
        <v>0.5</v>
      </c>
      <c r="BA244" s="211">
        <f t="shared" si="65"/>
        <v>0</v>
      </c>
      <c r="BB244" s="205">
        <f t="shared" si="55"/>
        <v>14482</v>
      </c>
      <c r="BC244" s="205">
        <f t="shared" si="56"/>
        <v>14482</v>
      </c>
      <c r="BD244" s="205">
        <f t="shared" si="57"/>
        <v>3933</v>
      </c>
      <c r="BE244" s="205">
        <f t="shared" si="58"/>
        <v>3933</v>
      </c>
      <c r="BF244" s="175">
        <v>10549</v>
      </c>
      <c r="BG244" s="175"/>
      <c r="BH244" s="175">
        <v>3933</v>
      </c>
      <c r="BI244" s="175"/>
      <c r="BJ244" s="175"/>
      <c r="BK244" s="175">
        <v>1933</v>
      </c>
      <c r="BL244" s="175">
        <v>1365</v>
      </c>
      <c r="BM244" s="175">
        <v>1862</v>
      </c>
      <c r="BN244" s="175">
        <v>162</v>
      </c>
      <c r="BO244" s="175">
        <v>5227</v>
      </c>
      <c r="BP244" s="198">
        <f t="shared" si="59"/>
        <v>9160</v>
      </c>
    </row>
    <row r="245" spans="1:68" s="116" customFormat="1" x14ac:dyDescent="0.15">
      <c r="A245" s="117">
        <v>2042302001</v>
      </c>
      <c r="B245" s="118" t="s">
        <v>1604</v>
      </c>
      <c r="C245" s="118" t="s">
        <v>1489</v>
      </c>
      <c r="D245" s="118" t="s">
        <v>1605</v>
      </c>
      <c r="E245" s="118" t="s">
        <v>4223</v>
      </c>
      <c r="F245" s="120">
        <v>13</v>
      </c>
      <c r="G245" s="119">
        <v>90235</v>
      </c>
      <c r="H245" s="119"/>
      <c r="I245" s="120" t="s">
        <v>5820</v>
      </c>
      <c r="J245" s="120">
        <v>310</v>
      </c>
      <c r="K245" s="120">
        <v>40522</v>
      </c>
      <c r="L245" s="120">
        <v>0.35799999999999998</v>
      </c>
      <c r="M245" s="121" t="s">
        <v>5665</v>
      </c>
      <c r="N245" s="120">
        <v>1</v>
      </c>
      <c r="O245" s="119">
        <v>214</v>
      </c>
      <c r="P245" s="119"/>
      <c r="Q245" s="119"/>
      <c r="R245" s="120" t="s">
        <v>5660</v>
      </c>
      <c r="S245" s="120">
        <v>0.1</v>
      </c>
      <c r="T245" s="120"/>
      <c r="U245" s="120"/>
      <c r="V245" s="172">
        <v>182.4</v>
      </c>
      <c r="W245" s="172">
        <v>55.4</v>
      </c>
      <c r="X245" s="172">
        <v>59.7</v>
      </c>
      <c r="Y245" s="172">
        <v>7.6</v>
      </c>
      <c r="Z245" s="172">
        <v>59.7</v>
      </c>
      <c r="AA245" s="123">
        <v>270</v>
      </c>
      <c r="AB245" s="123"/>
      <c r="AC245" s="123"/>
      <c r="AD245" s="123"/>
      <c r="AE245" s="123"/>
      <c r="AF245" s="123"/>
      <c r="AG245" s="214"/>
      <c r="AH245" s="229" t="str">
        <f t="shared" si="52"/>
        <v>a2</v>
      </c>
      <c r="AI245" s="122"/>
      <c r="AJ245" s="122"/>
      <c r="AK245" s="122"/>
      <c r="AL245" s="122"/>
      <c r="AM245" s="122"/>
      <c r="AN245" s="173">
        <v>1</v>
      </c>
      <c r="AO245" s="173" t="s">
        <v>3186</v>
      </c>
      <c r="AP245" s="173" t="s">
        <v>3186</v>
      </c>
      <c r="AQ245" s="173" t="s">
        <v>3186</v>
      </c>
      <c r="AR245" s="173" t="s">
        <v>3186</v>
      </c>
      <c r="AS245" s="173">
        <v>1</v>
      </c>
      <c r="AT245" s="173"/>
      <c r="AU245" s="173"/>
      <c r="AV245" s="173"/>
      <c r="AW245" s="173"/>
      <c r="AX245" s="173"/>
      <c r="AY245" s="173" t="s">
        <v>3186</v>
      </c>
      <c r="AZ245" s="211">
        <f t="shared" si="64"/>
        <v>2</v>
      </c>
      <c r="BA245" s="211"/>
      <c r="BB245" s="205">
        <f t="shared" si="55"/>
        <v>27329</v>
      </c>
      <c r="BC245" s="205">
        <f t="shared" si="56"/>
        <v>22115</v>
      </c>
      <c r="BD245" s="205">
        <f t="shared" si="57"/>
        <v>5565</v>
      </c>
      <c r="BE245" s="205">
        <f t="shared" si="58"/>
        <v>351</v>
      </c>
      <c r="BF245" s="175">
        <v>21764</v>
      </c>
      <c r="BG245" s="175">
        <v>8573</v>
      </c>
      <c r="BH245" s="175">
        <v>5565</v>
      </c>
      <c r="BI245" s="175">
        <v>3793</v>
      </c>
      <c r="BJ245" s="175">
        <v>1421</v>
      </c>
      <c r="BK245" s="175">
        <v>731</v>
      </c>
      <c r="BL245" s="175">
        <v>2143</v>
      </c>
      <c r="BM245" s="175">
        <v>3264</v>
      </c>
      <c r="BN245" s="175">
        <v>160</v>
      </c>
      <c r="BO245" s="175">
        <v>1679</v>
      </c>
      <c r="BP245" s="198">
        <f t="shared" si="59"/>
        <v>7244</v>
      </c>
    </row>
    <row r="246" spans="1:68" s="116" customFormat="1" x14ac:dyDescent="0.15">
      <c r="A246" s="117">
        <v>3420902005</v>
      </c>
      <c r="B246" s="118" t="s">
        <v>2554</v>
      </c>
      <c r="C246" s="118" t="s">
        <v>2517</v>
      </c>
      <c r="D246" s="118" t="s">
        <v>2551</v>
      </c>
      <c r="E246" s="118" t="s">
        <v>4934</v>
      </c>
      <c r="F246" s="120">
        <v>19</v>
      </c>
      <c r="G246" s="119">
        <v>40908</v>
      </c>
      <c r="H246" s="119"/>
      <c r="I246" s="120" t="s">
        <v>5820</v>
      </c>
      <c r="J246" s="120">
        <v>170</v>
      </c>
      <c r="K246" s="120">
        <v>40908</v>
      </c>
      <c r="L246" s="120">
        <v>0.65900000000000003</v>
      </c>
      <c r="M246" s="121" t="s">
        <v>5657</v>
      </c>
      <c r="N246" s="120">
        <v>1</v>
      </c>
      <c r="O246" s="119">
        <v>160</v>
      </c>
      <c r="P246" s="119">
        <v>34</v>
      </c>
      <c r="Q246" s="119">
        <v>4.0999999999999996</v>
      </c>
      <c r="R246" s="120" t="s">
        <v>5658</v>
      </c>
      <c r="S246" s="120">
        <v>0.1</v>
      </c>
      <c r="T246" s="120"/>
      <c r="U246" s="120"/>
      <c r="V246" s="172">
        <v>27.4</v>
      </c>
      <c r="W246" s="172"/>
      <c r="X246" s="172"/>
      <c r="Y246" s="172"/>
      <c r="Z246" s="172">
        <v>27.4</v>
      </c>
      <c r="AA246" s="123">
        <v>360</v>
      </c>
      <c r="AB246" s="123"/>
      <c r="AC246" s="123"/>
      <c r="AD246" s="123"/>
      <c r="AE246" s="123"/>
      <c r="AF246" s="123"/>
      <c r="AG246" s="214"/>
      <c r="AH246" s="229" t="str">
        <f t="shared" si="52"/>
        <v>a2</v>
      </c>
      <c r="AI246" s="122"/>
      <c r="AJ246" s="122"/>
      <c r="AK246" s="122"/>
      <c r="AL246" s="122"/>
      <c r="AM246" s="122"/>
      <c r="AN246" s="173" t="s">
        <v>3186</v>
      </c>
      <c r="AO246" s="173" t="s">
        <v>3186</v>
      </c>
      <c r="AP246" s="173" t="s">
        <v>3186</v>
      </c>
      <c r="AQ246" s="173" t="s">
        <v>3186</v>
      </c>
      <c r="AR246" s="173" t="s">
        <v>3186</v>
      </c>
      <c r="AS246" s="173"/>
      <c r="AT246" s="173">
        <v>0.5</v>
      </c>
      <c r="AU246" s="173"/>
      <c r="AV246" s="173" t="s">
        <v>3186</v>
      </c>
      <c r="AW246" s="173" t="s">
        <v>3186</v>
      </c>
      <c r="AX246" s="173"/>
      <c r="AY246" s="173" t="s">
        <v>3186</v>
      </c>
      <c r="AZ246" s="211">
        <f t="shared" si="64"/>
        <v>0</v>
      </c>
      <c r="BA246" s="211">
        <f t="shared" ref="BA246:BA258" si="66">SUBTOTAL(9,AT246:AY246)</f>
        <v>0.5</v>
      </c>
      <c r="BB246" s="205">
        <f t="shared" si="55"/>
        <v>14835</v>
      </c>
      <c r="BC246" s="205">
        <f t="shared" si="56"/>
        <v>12869</v>
      </c>
      <c r="BD246" s="205">
        <f t="shared" si="57"/>
        <v>2044</v>
      </c>
      <c r="BE246" s="205">
        <f t="shared" si="58"/>
        <v>78</v>
      </c>
      <c r="BF246" s="175">
        <v>12791</v>
      </c>
      <c r="BG246" s="175"/>
      <c r="BH246" s="175">
        <v>3407</v>
      </c>
      <c r="BI246" s="175">
        <v>1966</v>
      </c>
      <c r="BJ246" s="175"/>
      <c r="BK246" s="175">
        <v>6508</v>
      </c>
      <c r="BL246" s="175">
        <v>40</v>
      </c>
      <c r="BM246" s="175">
        <v>689</v>
      </c>
      <c r="BN246" s="175">
        <v>1708</v>
      </c>
      <c r="BO246" s="175">
        <v>517</v>
      </c>
      <c r="BP246" s="198">
        <f t="shared" si="59"/>
        <v>3924</v>
      </c>
    </row>
    <row r="247" spans="1:68" s="116" customFormat="1" x14ac:dyDescent="0.15">
      <c r="A247" s="117">
        <v>1522602003</v>
      </c>
      <c r="B247" s="118" t="s">
        <v>1256</v>
      </c>
      <c r="C247" s="118" t="s">
        <v>1167</v>
      </c>
      <c r="D247" s="118" t="s">
        <v>1254</v>
      </c>
      <c r="E247" s="118" t="s">
        <v>3973</v>
      </c>
      <c r="F247" s="120">
        <v>14</v>
      </c>
      <c r="G247" s="119">
        <v>42904</v>
      </c>
      <c r="H247" s="119"/>
      <c r="I247" s="120" t="s">
        <v>5820</v>
      </c>
      <c r="J247" s="120">
        <v>151</v>
      </c>
      <c r="K247" s="120">
        <v>42904</v>
      </c>
      <c r="L247" s="120">
        <v>0.77800000000000002</v>
      </c>
      <c r="M247" s="121" t="s">
        <v>5657</v>
      </c>
      <c r="N247" s="120">
        <v>1</v>
      </c>
      <c r="O247" s="119">
        <v>281.3</v>
      </c>
      <c r="P247" s="119"/>
      <c r="Q247" s="119"/>
      <c r="R247" s="120" t="s">
        <v>5658</v>
      </c>
      <c r="S247" s="120">
        <v>0.1</v>
      </c>
      <c r="T247" s="120"/>
      <c r="U247" s="120"/>
      <c r="V247" s="172">
        <v>50.5</v>
      </c>
      <c r="W247" s="172">
        <v>14.2</v>
      </c>
      <c r="X247" s="172">
        <v>33.299999999999997</v>
      </c>
      <c r="Y247" s="172">
        <v>1.5</v>
      </c>
      <c r="Z247" s="172">
        <v>1.5</v>
      </c>
      <c r="AA247" s="123">
        <v>204</v>
      </c>
      <c r="AB247" s="123"/>
      <c r="AC247" s="123"/>
      <c r="AD247" s="123"/>
      <c r="AE247" s="123"/>
      <c r="AF247" s="123"/>
      <c r="AG247" s="214"/>
      <c r="AH247" s="229" t="str">
        <f t="shared" si="52"/>
        <v>a2</v>
      </c>
      <c r="AI247" s="122"/>
      <c r="AJ247" s="122"/>
      <c r="AK247" s="122"/>
      <c r="AL247" s="122"/>
      <c r="AM247" s="122"/>
      <c r="AN247" s="173"/>
      <c r="AO247" s="173"/>
      <c r="AP247" s="173"/>
      <c r="AQ247" s="173"/>
      <c r="AR247" s="173"/>
      <c r="AS247" s="173"/>
      <c r="AT247" s="173"/>
      <c r="AU247" s="173">
        <v>0.5</v>
      </c>
      <c r="AV247" s="173"/>
      <c r="AW247" s="173"/>
      <c r="AX247" s="173"/>
      <c r="AY247" s="173"/>
      <c r="AZ247" s="211">
        <f t="shared" si="64"/>
        <v>0</v>
      </c>
      <c r="BA247" s="211">
        <f t="shared" si="66"/>
        <v>0.5</v>
      </c>
      <c r="BB247" s="205">
        <f t="shared" si="55"/>
        <v>9988</v>
      </c>
      <c r="BC247" s="205">
        <f t="shared" si="56"/>
        <v>8493</v>
      </c>
      <c r="BD247" s="205">
        <f t="shared" si="57"/>
        <v>1599</v>
      </c>
      <c r="BE247" s="205">
        <f t="shared" si="58"/>
        <v>104</v>
      </c>
      <c r="BF247" s="175">
        <v>8389</v>
      </c>
      <c r="BG247" s="175"/>
      <c r="BH247" s="175">
        <v>2597</v>
      </c>
      <c r="BI247" s="175">
        <v>1495</v>
      </c>
      <c r="BJ247" s="175"/>
      <c r="BK247" s="175">
        <v>647</v>
      </c>
      <c r="BL247" s="175">
        <v>2253</v>
      </c>
      <c r="BM247" s="175">
        <v>1240</v>
      </c>
      <c r="BN247" s="175">
        <v>349</v>
      </c>
      <c r="BO247" s="175">
        <v>1407</v>
      </c>
      <c r="BP247" s="198">
        <f t="shared" si="59"/>
        <v>4004</v>
      </c>
    </row>
    <row r="248" spans="1:68" s="116" customFormat="1" x14ac:dyDescent="0.15">
      <c r="A248" s="117">
        <v>1720202006</v>
      </c>
      <c r="B248" s="118" t="s">
        <v>1340</v>
      </c>
      <c r="C248" s="118" t="s">
        <v>1324</v>
      </c>
      <c r="D248" s="118" t="s">
        <v>1335</v>
      </c>
      <c r="E248" s="118" t="s">
        <v>4034</v>
      </c>
      <c r="F248" s="120">
        <v>8</v>
      </c>
      <c r="G248" s="119"/>
      <c r="H248" s="119"/>
      <c r="I248" s="120" t="s">
        <v>5820</v>
      </c>
      <c r="J248" s="120">
        <v>140</v>
      </c>
      <c r="K248" s="120">
        <v>43039</v>
      </c>
      <c r="L248" s="120">
        <v>0.84199999999999997</v>
      </c>
      <c r="M248" s="121" t="s">
        <v>5657</v>
      </c>
      <c r="N248" s="120">
        <v>1</v>
      </c>
      <c r="O248" s="119">
        <v>115.9</v>
      </c>
      <c r="P248" s="119">
        <v>20.9</v>
      </c>
      <c r="Q248" s="119">
        <v>4.37</v>
      </c>
      <c r="R248" s="120" t="s">
        <v>5660</v>
      </c>
      <c r="S248" s="120">
        <v>0.2</v>
      </c>
      <c r="T248" s="120"/>
      <c r="U248" s="120"/>
      <c r="V248" s="172">
        <v>35.200000000000003</v>
      </c>
      <c r="W248" s="172"/>
      <c r="X248" s="172"/>
      <c r="Y248" s="172"/>
      <c r="Z248" s="172">
        <v>35.200000000000003</v>
      </c>
      <c r="AA248" s="123">
        <v>88</v>
      </c>
      <c r="AB248" s="123"/>
      <c r="AC248" s="123"/>
      <c r="AD248" s="123"/>
      <c r="AE248" s="123"/>
      <c r="AF248" s="123"/>
      <c r="AG248" s="214"/>
      <c r="AH248" s="229" t="str">
        <f t="shared" si="52"/>
        <v>a2</v>
      </c>
      <c r="AI248" s="122"/>
      <c r="AJ248" s="122"/>
      <c r="AK248" s="122"/>
      <c r="AL248" s="122"/>
      <c r="AM248" s="122"/>
      <c r="AN248" s="173">
        <v>1</v>
      </c>
      <c r="AO248" s="173"/>
      <c r="AP248" s="173"/>
      <c r="AQ248" s="173"/>
      <c r="AR248" s="173"/>
      <c r="AS248" s="173">
        <v>1</v>
      </c>
      <c r="AT248" s="173">
        <v>0.5</v>
      </c>
      <c r="AU248" s="173">
        <v>0.5</v>
      </c>
      <c r="AV248" s="173">
        <v>0.5</v>
      </c>
      <c r="AW248" s="173">
        <v>0.5</v>
      </c>
      <c r="AX248" s="173"/>
      <c r="AY248" s="173"/>
      <c r="AZ248" s="211">
        <f t="shared" si="64"/>
        <v>2</v>
      </c>
      <c r="BA248" s="211">
        <f t="shared" si="66"/>
        <v>2</v>
      </c>
      <c r="BB248" s="205">
        <f t="shared" si="55"/>
        <v>5685</v>
      </c>
      <c r="BC248" s="205">
        <f t="shared" si="56"/>
        <v>4737</v>
      </c>
      <c r="BD248" s="205">
        <f t="shared" si="57"/>
        <v>1505</v>
      </c>
      <c r="BE248" s="205">
        <f t="shared" si="58"/>
        <v>557</v>
      </c>
      <c r="BF248" s="175">
        <v>4180</v>
      </c>
      <c r="BG248" s="175">
        <v>250</v>
      </c>
      <c r="BH248" s="175">
        <v>1504</v>
      </c>
      <c r="BI248" s="175">
        <v>948</v>
      </c>
      <c r="BJ248" s="175"/>
      <c r="BK248" s="175">
        <v>243</v>
      </c>
      <c r="BL248" s="175">
        <v>636</v>
      </c>
      <c r="BM248" s="175">
        <v>741</v>
      </c>
      <c r="BN248" s="175">
        <v>202</v>
      </c>
      <c r="BO248" s="175">
        <v>1161</v>
      </c>
      <c r="BP248" s="198">
        <f t="shared" si="59"/>
        <v>2665</v>
      </c>
    </row>
    <row r="249" spans="1:68" s="116" customFormat="1" x14ac:dyDescent="0.15">
      <c r="A249" s="117">
        <v>4120802002</v>
      </c>
      <c r="B249" s="118" t="s">
        <v>648</v>
      </c>
      <c r="C249" s="118" t="s">
        <v>2865</v>
      </c>
      <c r="D249" s="118" t="s">
        <v>2887</v>
      </c>
      <c r="E249" s="118" t="s">
        <v>5166</v>
      </c>
      <c r="F249" s="120">
        <v>14</v>
      </c>
      <c r="G249" s="119"/>
      <c r="H249" s="119"/>
      <c r="I249" s="120" t="s">
        <v>5820</v>
      </c>
      <c r="J249" s="120">
        <v>400</v>
      </c>
      <c r="K249" s="120">
        <v>43290</v>
      </c>
      <c r="L249" s="120">
        <v>0.29699999999999999</v>
      </c>
      <c r="M249" s="121" t="s">
        <v>5657</v>
      </c>
      <c r="N249" s="120">
        <v>1</v>
      </c>
      <c r="O249" s="119">
        <v>117.1</v>
      </c>
      <c r="P249" s="119">
        <v>20.6</v>
      </c>
      <c r="Q249" s="119"/>
      <c r="R249" s="120"/>
      <c r="S249" s="120"/>
      <c r="T249" s="120"/>
      <c r="U249" s="120" t="s">
        <v>5689</v>
      </c>
      <c r="V249" s="172">
        <v>50.1</v>
      </c>
      <c r="W249" s="172"/>
      <c r="X249" s="172">
        <v>45.1</v>
      </c>
      <c r="Y249" s="172">
        <v>5</v>
      </c>
      <c r="Z249" s="172"/>
      <c r="AA249" s="123">
        <v>19</v>
      </c>
      <c r="AB249" s="123"/>
      <c r="AC249" s="123"/>
      <c r="AD249" s="123"/>
      <c r="AE249" s="123"/>
      <c r="AF249" s="123"/>
      <c r="AG249" s="214"/>
      <c r="AH249" s="229" t="str">
        <f t="shared" si="52"/>
        <v>a2</v>
      </c>
      <c r="AI249" s="122"/>
      <c r="AJ249" s="122"/>
      <c r="AK249" s="122"/>
      <c r="AL249" s="122"/>
      <c r="AM249" s="122"/>
      <c r="AN249" s="173">
        <v>1</v>
      </c>
      <c r="AO249" s="173"/>
      <c r="AP249" s="173"/>
      <c r="AQ249" s="173"/>
      <c r="AR249" s="173"/>
      <c r="AS249" s="173"/>
      <c r="AT249" s="173">
        <v>0.5</v>
      </c>
      <c r="AU249" s="173">
        <v>0.5</v>
      </c>
      <c r="AV249" s="173">
        <v>0.5</v>
      </c>
      <c r="AW249" s="173">
        <v>0.5</v>
      </c>
      <c r="AX249" s="173">
        <v>1</v>
      </c>
      <c r="AY249" s="173"/>
      <c r="AZ249" s="211">
        <f t="shared" si="64"/>
        <v>1</v>
      </c>
      <c r="BA249" s="211">
        <f t="shared" si="66"/>
        <v>3</v>
      </c>
      <c r="BB249" s="205">
        <f t="shared" si="55"/>
        <v>11482</v>
      </c>
      <c r="BC249" s="205">
        <f t="shared" si="56"/>
        <v>9553</v>
      </c>
      <c r="BD249" s="205">
        <f t="shared" si="57"/>
        <v>2700</v>
      </c>
      <c r="BE249" s="205">
        <f t="shared" si="58"/>
        <v>771</v>
      </c>
      <c r="BF249" s="175">
        <v>8782</v>
      </c>
      <c r="BG249" s="175"/>
      <c r="BH249" s="175">
        <v>2700</v>
      </c>
      <c r="BI249" s="175">
        <v>1546</v>
      </c>
      <c r="BJ249" s="175">
        <v>383</v>
      </c>
      <c r="BK249" s="175">
        <v>1605</v>
      </c>
      <c r="BL249" s="175">
        <v>1919</v>
      </c>
      <c r="BM249" s="175">
        <v>1028</v>
      </c>
      <c r="BN249" s="175">
        <v>246</v>
      </c>
      <c r="BO249" s="175">
        <v>2055</v>
      </c>
      <c r="BP249" s="198">
        <f t="shared" si="59"/>
        <v>4755</v>
      </c>
    </row>
    <row r="250" spans="1:68" s="116" customFormat="1" x14ac:dyDescent="0.15">
      <c r="A250" s="117">
        <v>1721002006</v>
      </c>
      <c r="B250" s="118" t="s">
        <v>1364</v>
      </c>
      <c r="C250" s="118" t="s">
        <v>1324</v>
      </c>
      <c r="D250" s="118" t="s">
        <v>1359</v>
      </c>
      <c r="E250" s="118" t="s">
        <v>4051</v>
      </c>
      <c r="F250" s="120">
        <v>10</v>
      </c>
      <c r="G250" s="119">
        <v>44946</v>
      </c>
      <c r="H250" s="119"/>
      <c r="I250" s="120" t="s">
        <v>5820</v>
      </c>
      <c r="J250" s="120">
        <v>270</v>
      </c>
      <c r="K250" s="120">
        <v>44946</v>
      </c>
      <c r="L250" s="120">
        <v>0.45600000000000002</v>
      </c>
      <c r="M250" s="121" t="s">
        <v>5657</v>
      </c>
      <c r="N250" s="120">
        <v>1</v>
      </c>
      <c r="O250" s="119">
        <v>89</v>
      </c>
      <c r="P250" s="119">
        <v>23</v>
      </c>
      <c r="Q250" s="119">
        <v>2.4</v>
      </c>
      <c r="R250" s="120" t="s">
        <v>5658</v>
      </c>
      <c r="S250" s="120">
        <v>0.3</v>
      </c>
      <c r="T250" s="120"/>
      <c r="U250" s="120"/>
      <c r="V250" s="172">
        <v>26</v>
      </c>
      <c r="W250" s="172"/>
      <c r="X250" s="172">
        <v>26</v>
      </c>
      <c r="Y250" s="172"/>
      <c r="Z250" s="172"/>
      <c r="AA250" s="123">
        <v>112</v>
      </c>
      <c r="AB250" s="123"/>
      <c r="AC250" s="123"/>
      <c r="AD250" s="123"/>
      <c r="AE250" s="123"/>
      <c r="AF250" s="123"/>
      <c r="AG250" s="214"/>
      <c r="AH250" s="229" t="str">
        <f t="shared" si="52"/>
        <v>a2</v>
      </c>
      <c r="AI250" s="122"/>
      <c r="AJ250" s="122"/>
      <c r="AK250" s="122"/>
      <c r="AL250" s="122"/>
      <c r="AM250" s="122"/>
      <c r="AN250" s="173">
        <v>1</v>
      </c>
      <c r="AO250" s="173"/>
      <c r="AP250" s="173"/>
      <c r="AQ250" s="173"/>
      <c r="AR250" s="173"/>
      <c r="AS250" s="173">
        <v>1</v>
      </c>
      <c r="AT250" s="173"/>
      <c r="AU250" s="173"/>
      <c r="AV250" s="173"/>
      <c r="AW250" s="173"/>
      <c r="AX250" s="173"/>
      <c r="AY250" s="173"/>
      <c r="AZ250" s="211">
        <f t="shared" si="64"/>
        <v>2</v>
      </c>
      <c r="BA250" s="211">
        <f t="shared" si="66"/>
        <v>0</v>
      </c>
      <c r="BB250" s="205">
        <f t="shared" si="55"/>
        <v>9600</v>
      </c>
      <c r="BC250" s="205">
        <f t="shared" si="56"/>
        <v>8628</v>
      </c>
      <c r="BD250" s="205">
        <f t="shared" si="57"/>
        <v>1017</v>
      </c>
      <c r="BE250" s="205">
        <f t="shared" si="58"/>
        <v>45</v>
      </c>
      <c r="BF250" s="175">
        <v>8583</v>
      </c>
      <c r="BG250" s="175"/>
      <c r="BH250" s="175">
        <v>2122</v>
      </c>
      <c r="BI250" s="175">
        <v>972</v>
      </c>
      <c r="BJ250" s="175"/>
      <c r="BK250" s="175">
        <v>1341</v>
      </c>
      <c r="BL250" s="175">
        <v>4463</v>
      </c>
      <c r="BM250" s="175">
        <v>607</v>
      </c>
      <c r="BN250" s="175">
        <v>27</v>
      </c>
      <c r="BO250" s="175">
        <v>68</v>
      </c>
      <c r="BP250" s="198">
        <f t="shared" si="59"/>
        <v>2190</v>
      </c>
    </row>
    <row r="251" spans="1:68" s="116" customFormat="1" x14ac:dyDescent="0.15">
      <c r="A251" s="117">
        <v>1521202007</v>
      </c>
      <c r="B251" s="118" t="s">
        <v>1216</v>
      </c>
      <c r="C251" s="118" t="s">
        <v>1167</v>
      </c>
      <c r="D251" s="118" t="s">
        <v>1211</v>
      </c>
      <c r="E251" s="118" t="s">
        <v>3939</v>
      </c>
      <c r="F251" s="120">
        <v>19</v>
      </c>
      <c r="G251" s="119">
        <v>45108</v>
      </c>
      <c r="H251" s="119"/>
      <c r="I251" s="120" t="s">
        <v>5820</v>
      </c>
      <c r="J251" s="120">
        <v>300</v>
      </c>
      <c r="K251" s="120">
        <v>45108</v>
      </c>
      <c r="L251" s="120">
        <v>0.41199999999999998</v>
      </c>
      <c r="M251" s="121" t="s">
        <v>5657</v>
      </c>
      <c r="N251" s="120">
        <v>1</v>
      </c>
      <c r="O251" s="119">
        <v>150</v>
      </c>
      <c r="P251" s="119"/>
      <c r="Q251" s="119"/>
      <c r="R251" s="120" t="s">
        <v>5655</v>
      </c>
      <c r="S251" s="120">
        <v>0.1</v>
      </c>
      <c r="T251" s="120"/>
      <c r="U251" s="120"/>
      <c r="V251" s="172">
        <v>47.7</v>
      </c>
      <c r="W251" s="172">
        <v>4.5999999999999996</v>
      </c>
      <c r="X251" s="172">
        <v>26.2</v>
      </c>
      <c r="Y251" s="172">
        <v>4.3</v>
      </c>
      <c r="Z251" s="172">
        <v>12.6</v>
      </c>
      <c r="AA251" s="123">
        <v>231</v>
      </c>
      <c r="AB251" s="123"/>
      <c r="AC251" s="123"/>
      <c r="AD251" s="123"/>
      <c r="AE251" s="123"/>
      <c r="AF251" s="123"/>
      <c r="AG251" s="214"/>
      <c r="AH251" s="229" t="str">
        <f t="shared" si="52"/>
        <v>a2</v>
      </c>
      <c r="AI251" s="122"/>
      <c r="AJ251" s="122"/>
      <c r="AK251" s="122"/>
      <c r="AL251" s="122"/>
      <c r="AM251" s="122"/>
      <c r="AN251" s="173">
        <v>3</v>
      </c>
      <c r="AO251" s="173" t="s">
        <v>3186</v>
      </c>
      <c r="AP251" s="173" t="s">
        <v>3186</v>
      </c>
      <c r="AQ251" s="173" t="s">
        <v>3186</v>
      </c>
      <c r="AR251" s="173" t="s">
        <v>3186</v>
      </c>
      <c r="AS251" s="173">
        <v>0.6</v>
      </c>
      <c r="AT251" s="173">
        <v>0.6</v>
      </c>
      <c r="AU251" s="173">
        <v>0.6</v>
      </c>
      <c r="AV251" s="173">
        <v>0.6</v>
      </c>
      <c r="AW251" s="173">
        <v>0.6</v>
      </c>
      <c r="AX251" s="173">
        <v>0.6</v>
      </c>
      <c r="AY251" s="173" t="s">
        <v>3186</v>
      </c>
      <c r="AZ251" s="211">
        <f t="shared" si="64"/>
        <v>3.6</v>
      </c>
      <c r="BA251" s="211">
        <f t="shared" si="66"/>
        <v>3</v>
      </c>
      <c r="BB251" s="205">
        <f t="shared" si="55"/>
        <v>11565</v>
      </c>
      <c r="BC251" s="205">
        <f t="shared" si="56"/>
        <v>8498</v>
      </c>
      <c r="BD251" s="205">
        <f t="shared" si="57"/>
        <v>3067</v>
      </c>
      <c r="BE251" s="205">
        <f t="shared" si="58"/>
        <v>0</v>
      </c>
      <c r="BF251" s="175">
        <v>8498</v>
      </c>
      <c r="BG251" s="175"/>
      <c r="BH251" s="175">
        <v>3067</v>
      </c>
      <c r="BI251" s="175">
        <v>3067</v>
      </c>
      <c r="BJ251" s="175"/>
      <c r="BK251" s="175">
        <v>1442</v>
      </c>
      <c r="BL251" s="175">
        <v>1889</v>
      </c>
      <c r="BM251" s="175">
        <v>1223</v>
      </c>
      <c r="BN251" s="175">
        <v>581</v>
      </c>
      <c r="BO251" s="175">
        <v>296</v>
      </c>
      <c r="BP251" s="198">
        <f t="shared" si="59"/>
        <v>3363</v>
      </c>
    </row>
    <row r="252" spans="1:68" s="116" customFormat="1" x14ac:dyDescent="0.15">
      <c r="A252" s="117">
        <v>1538502005</v>
      </c>
      <c r="B252" s="118" t="s">
        <v>1265</v>
      </c>
      <c r="C252" s="118" t="s">
        <v>1167</v>
      </c>
      <c r="D252" s="118" t="s">
        <v>1262</v>
      </c>
      <c r="E252" s="118" t="s">
        <v>3980</v>
      </c>
      <c r="F252" s="120">
        <v>11</v>
      </c>
      <c r="G252" s="119"/>
      <c r="H252" s="119"/>
      <c r="I252" s="120" t="s">
        <v>5820</v>
      </c>
      <c r="J252" s="120">
        <v>460</v>
      </c>
      <c r="K252" s="120">
        <v>46577</v>
      </c>
      <c r="L252" s="120">
        <v>0.27700000000000002</v>
      </c>
      <c r="M252" s="121" t="s">
        <v>5657</v>
      </c>
      <c r="N252" s="120">
        <v>1</v>
      </c>
      <c r="O252" s="119">
        <v>241</v>
      </c>
      <c r="P252" s="119"/>
      <c r="Q252" s="119"/>
      <c r="R252" s="120" t="s">
        <v>5658</v>
      </c>
      <c r="S252" s="120">
        <v>15</v>
      </c>
      <c r="T252" s="120"/>
      <c r="U252" s="120"/>
      <c r="V252" s="172">
        <v>33</v>
      </c>
      <c r="W252" s="172"/>
      <c r="X252" s="172">
        <v>25</v>
      </c>
      <c r="Y252" s="172">
        <v>2</v>
      </c>
      <c r="Z252" s="172">
        <v>6</v>
      </c>
      <c r="AA252" s="123">
        <v>419</v>
      </c>
      <c r="AB252" s="123"/>
      <c r="AC252" s="123"/>
      <c r="AD252" s="123"/>
      <c r="AE252" s="123"/>
      <c r="AF252" s="123"/>
      <c r="AG252" s="214"/>
      <c r="AH252" s="229" t="str">
        <f t="shared" si="52"/>
        <v>a2</v>
      </c>
      <c r="AI252" s="122"/>
      <c r="AJ252" s="122"/>
      <c r="AK252" s="122"/>
      <c r="AL252" s="122"/>
      <c r="AM252" s="122"/>
      <c r="AN252" s="173">
        <v>3</v>
      </c>
      <c r="AO252" s="173"/>
      <c r="AP252" s="173"/>
      <c r="AQ252" s="173"/>
      <c r="AR252" s="173"/>
      <c r="AS252" s="173">
        <v>0.5</v>
      </c>
      <c r="AT252" s="173">
        <v>0.5</v>
      </c>
      <c r="AU252" s="173">
        <v>0.5</v>
      </c>
      <c r="AV252" s="173">
        <v>0.5</v>
      </c>
      <c r="AW252" s="173">
        <v>0.5</v>
      </c>
      <c r="AX252" s="173">
        <v>0.5</v>
      </c>
      <c r="AY252" s="173"/>
      <c r="AZ252" s="211">
        <f t="shared" si="64"/>
        <v>3.5</v>
      </c>
      <c r="BA252" s="211">
        <f t="shared" si="66"/>
        <v>2.5</v>
      </c>
      <c r="BB252" s="205">
        <f t="shared" si="55"/>
        <v>15215</v>
      </c>
      <c r="BC252" s="205">
        <f t="shared" si="56"/>
        <v>13010</v>
      </c>
      <c r="BD252" s="205">
        <f t="shared" si="57"/>
        <v>2490</v>
      </c>
      <c r="BE252" s="205">
        <f t="shared" si="58"/>
        <v>285</v>
      </c>
      <c r="BF252" s="175">
        <v>12725</v>
      </c>
      <c r="BG252" s="175"/>
      <c r="BH252" s="175">
        <v>6387</v>
      </c>
      <c r="BI252" s="175">
        <v>2205</v>
      </c>
      <c r="BJ252" s="175"/>
      <c r="BK252" s="175"/>
      <c r="BL252" s="175">
        <v>2494</v>
      </c>
      <c r="BM252" s="175">
        <v>2211</v>
      </c>
      <c r="BN252" s="175">
        <v>49</v>
      </c>
      <c r="BO252" s="175">
        <v>1869</v>
      </c>
      <c r="BP252" s="198">
        <f t="shared" si="59"/>
        <v>8256</v>
      </c>
    </row>
    <row r="253" spans="1:68" s="116" customFormat="1" x14ac:dyDescent="0.15">
      <c r="A253" s="117">
        <v>1746302002</v>
      </c>
      <c r="B253" s="118" t="s">
        <v>1396</v>
      </c>
      <c r="C253" s="118" t="s">
        <v>1324</v>
      </c>
      <c r="D253" s="118" t="s">
        <v>1395</v>
      </c>
      <c r="E253" s="118" t="s">
        <v>4076</v>
      </c>
      <c r="F253" s="120">
        <v>15</v>
      </c>
      <c r="G253" s="119"/>
      <c r="H253" s="119"/>
      <c r="I253" s="120" t="s">
        <v>5820</v>
      </c>
      <c r="J253" s="120">
        <v>370</v>
      </c>
      <c r="K253" s="120">
        <v>47269.4</v>
      </c>
      <c r="L253" s="120">
        <v>0.35</v>
      </c>
      <c r="M253" s="121" t="s">
        <v>5657</v>
      </c>
      <c r="N253" s="120">
        <v>1</v>
      </c>
      <c r="O253" s="119">
        <v>124</v>
      </c>
      <c r="P253" s="119"/>
      <c r="Q253" s="119"/>
      <c r="R253" s="120" t="s">
        <v>5658</v>
      </c>
      <c r="S253" s="120">
        <v>0.1</v>
      </c>
      <c r="T253" s="120"/>
      <c r="U253" s="120"/>
      <c r="V253" s="172">
        <v>36.686999999999998</v>
      </c>
      <c r="W253" s="172"/>
      <c r="X253" s="172">
        <v>36.686999999999998</v>
      </c>
      <c r="Y253" s="172"/>
      <c r="Z253" s="172"/>
      <c r="AA253" s="123">
        <v>176</v>
      </c>
      <c r="AB253" s="123"/>
      <c r="AC253" s="123"/>
      <c r="AD253" s="123"/>
      <c r="AE253" s="123"/>
      <c r="AF253" s="123"/>
      <c r="AG253" s="214"/>
      <c r="AH253" s="229" t="str">
        <f t="shared" si="52"/>
        <v>a2</v>
      </c>
      <c r="AI253" s="122"/>
      <c r="AJ253" s="122"/>
      <c r="AK253" s="122"/>
      <c r="AL253" s="122"/>
      <c r="AM253" s="122"/>
      <c r="AN253" s="173" t="s">
        <v>3186</v>
      </c>
      <c r="AO253" s="173" t="s">
        <v>3186</v>
      </c>
      <c r="AP253" s="173" t="s">
        <v>3186</v>
      </c>
      <c r="AQ253" s="173" t="s">
        <v>3186</v>
      </c>
      <c r="AR253" s="173" t="s">
        <v>3186</v>
      </c>
      <c r="AS253" s="173">
        <v>3</v>
      </c>
      <c r="AT253" s="173">
        <v>0.5</v>
      </c>
      <c r="AU253" s="173">
        <v>0.5</v>
      </c>
      <c r="AV253" s="173">
        <v>0.5</v>
      </c>
      <c r="AW253" s="173">
        <v>0.5</v>
      </c>
      <c r="AX253" s="173">
        <v>0.5</v>
      </c>
      <c r="AY253" s="173">
        <v>0.5</v>
      </c>
      <c r="AZ253" s="211">
        <f t="shared" si="64"/>
        <v>3</v>
      </c>
      <c r="BA253" s="211">
        <f t="shared" si="66"/>
        <v>3</v>
      </c>
      <c r="BB253" s="205">
        <f t="shared" si="55"/>
        <v>7007</v>
      </c>
      <c r="BC253" s="205">
        <f t="shared" si="56"/>
        <v>7007</v>
      </c>
      <c r="BD253" s="205">
        <f t="shared" si="57"/>
        <v>0</v>
      </c>
      <c r="BE253" s="205">
        <f t="shared" si="58"/>
        <v>0</v>
      </c>
      <c r="BF253" s="175">
        <v>7007</v>
      </c>
      <c r="BG253" s="175">
        <v>1530</v>
      </c>
      <c r="BH253" s="175">
        <v>2461</v>
      </c>
      <c r="BI253" s="175"/>
      <c r="BJ253" s="175"/>
      <c r="BK253" s="175">
        <v>707</v>
      </c>
      <c r="BL253" s="175">
        <v>188</v>
      </c>
      <c r="BM253" s="175">
        <v>1431</v>
      </c>
      <c r="BN253" s="175">
        <v>181</v>
      </c>
      <c r="BO253" s="175">
        <v>509</v>
      </c>
      <c r="BP253" s="198">
        <f t="shared" si="59"/>
        <v>2970</v>
      </c>
    </row>
    <row r="254" spans="1:68" s="116" customFormat="1" x14ac:dyDescent="0.15">
      <c r="A254" s="117">
        <v>3421202004</v>
      </c>
      <c r="B254" s="118" t="s">
        <v>2569</v>
      </c>
      <c r="C254" s="118" t="s">
        <v>2517</v>
      </c>
      <c r="D254" s="118" t="s">
        <v>2566</v>
      </c>
      <c r="E254" s="118" t="s">
        <v>4946</v>
      </c>
      <c r="F254" s="120">
        <v>15</v>
      </c>
      <c r="G254" s="119"/>
      <c r="H254" s="119"/>
      <c r="I254" s="120" t="s">
        <v>5820</v>
      </c>
      <c r="J254" s="120">
        <v>540</v>
      </c>
      <c r="K254" s="120">
        <v>48973</v>
      </c>
      <c r="L254" s="120">
        <v>0.248</v>
      </c>
      <c r="M254" s="121" t="s">
        <v>5662</v>
      </c>
      <c r="N254" s="120">
        <v>1</v>
      </c>
      <c r="O254" s="119">
        <v>166</v>
      </c>
      <c r="P254" s="119">
        <v>30</v>
      </c>
      <c r="Q254" s="119">
        <v>3.4</v>
      </c>
      <c r="R254" s="120" t="s">
        <v>5660</v>
      </c>
      <c r="S254" s="120">
        <v>0.16500000000000001</v>
      </c>
      <c r="T254" s="120"/>
      <c r="U254" s="120"/>
      <c r="V254" s="172">
        <v>102.4</v>
      </c>
      <c r="W254" s="172"/>
      <c r="X254" s="172">
        <v>67.3</v>
      </c>
      <c r="Y254" s="172">
        <v>7.5</v>
      </c>
      <c r="Z254" s="172">
        <v>27.6</v>
      </c>
      <c r="AA254" s="123">
        <v>504</v>
      </c>
      <c r="AB254" s="123"/>
      <c r="AC254" s="123"/>
      <c r="AD254" s="123"/>
      <c r="AE254" s="123"/>
      <c r="AF254" s="123"/>
      <c r="AG254" s="214"/>
      <c r="AH254" s="229" t="str">
        <f t="shared" si="52"/>
        <v>a2</v>
      </c>
      <c r="AI254" s="122"/>
      <c r="AJ254" s="122"/>
      <c r="AK254" s="122"/>
      <c r="AL254" s="122"/>
      <c r="AM254" s="122"/>
      <c r="AN254" s="173"/>
      <c r="AO254" s="173"/>
      <c r="AP254" s="173"/>
      <c r="AQ254" s="173"/>
      <c r="AR254" s="173"/>
      <c r="AS254" s="173">
        <v>0.5</v>
      </c>
      <c r="AT254" s="173">
        <v>0.5</v>
      </c>
      <c r="AU254" s="173">
        <v>0.5</v>
      </c>
      <c r="AV254" s="173"/>
      <c r="AW254" s="173"/>
      <c r="AX254" s="173"/>
      <c r="AY254" s="173"/>
      <c r="AZ254" s="211">
        <f t="shared" si="64"/>
        <v>0.5</v>
      </c>
      <c r="BA254" s="211">
        <f t="shared" si="66"/>
        <v>1</v>
      </c>
      <c r="BB254" s="205">
        <f t="shared" si="55"/>
        <v>25265</v>
      </c>
      <c r="BC254" s="205">
        <f t="shared" si="56"/>
        <v>25265</v>
      </c>
      <c r="BD254" s="205">
        <f t="shared" si="57"/>
        <v>0</v>
      </c>
      <c r="BE254" s="205">
        <f t="shared" si="58"/>
        <v>0</v>
      </c>
      <c r="BF254" s="175">
        <v>25265</v>
      </c>
      <c r="BG254" s="175"/>
      <c r="BH254" s="175">
        <v>5298</v>
      </c>
      <c r="BI254" s="175"/>
      <c r="BJ254" s="175"/>
      <c r="BK254" s="175">
        <v>7707</v>
      </c>
      <c r="BL254" s="175">
        <v>1995</v>
      </c>
      <c r="BM254" s="175">
        <v>1547</v>
      </c>
      <c r="BN254" s="175">
        <v>35</v>
      </c>
      <c r="BO254" s="175">
        <v>8683</v>
      </c>
      <c r="BP254" s="198">
        <f t="shared" si="59"/>
        <v>13981</v>
      </c>
    </row>
    <row r="255" spans="1:68" s="116" customFormat="1" x14ac:dyDescent="0.15">
      <c r="A255" s="117">
        <v>3020602002</v>
      </c>
      <c r="B255" s="118" t="s">
        <v>2292</v>
      </c>
      <c r="C255" s="118" t="s">
        <v>2280</v>
      </c>
      <c r="D255" s="118" t="s">
        <v>2291</v>
      </c>
      <c r="E255" s="118" t="s">
        <v>4742</v>
      </c>
      <c r="F255" s="120">
        <v>11</v>
      </c>
      <c r="G255" s="119"/>
      <c r="H255" s="119"/>
      <c r="I255" s="120" t="s">
        <v>5820</v>
      </c>
      <c r="J255" s="120">
        <v>550</v>
      </c>
      <c r="K255" s="120">
        <v>49300</v>
      </c>
      <c r="L255" s="120">
        <v>0.246</v>
      </c>
      <c r="M255" s="121" t="s">
        <v>5657</v>
      </c>
      <c r="N255" s="120">
        <v>1</v>
      </c>
      <c r="O255" s="119">
        <v>52.016666666666701</v>
      </c>
      <c r="P255" s="119">
        <v>9.85</v>
      </c>
      <c r="Q255" s="119">
        <v>1.65</v>
      </c>
      <c r="R255" s="120" t="s">
        <v>5658</v>
      </c>
      <c r="S255" s="120">
        <v>12</v>
      </c>
      <c r="T255" s="120"/>
      <c r="U255" s="120"/>
      <c r="V255" s="172">
        <v>128</v>
      </c>
      <c r="W255" s="172"/>
      <c r="X255" s="172">
        <v>79.3</v>
      </c>
      <c r="Y255" s="172"/>
      <c r="Z255" s="172">
        <v>48.7</v>
      </c>
      <c r="AA255" s="123">
        <v>75</v>
      </c>
      <c r="AB255" s="123"/>
      <c r="AC255" s="123"/>
      <c r="AD255" s="123"/>
      <c r="AE255" s="123"/>
      <c r="AF255" s="123"/>
      <c r="AG255" s="214"/>
      <c r="AH255" s="229" t="str">
        <f t="shared" si="52"/>
        <v>a2</v>
      </c>
      <c r="AI255" s="122"/>
      <c r="AJ255" s="122"/>
      <c r="AK255" s="122"/>
      <c r="AL255" s="122"/>
      <c r="AM255" s="122"/>
      <c r="AN255" s="173">
        <v>2</v>
      </c>
      <c r="AO255" s="173"/>
      <c r="AP255" s="173"/>
      <c r="AQ255" s="173"/>
      <c r="AR255" s="173"/>
      <c r="AS255" s="173"/>
      <c r="AT255" s="173">
        <v>0.75</v>
      </c>
      <c r="AU255" s="173">
        <v>0.75</v>
      </c>
      <c r="AV255" s="173">
        <v>0.75</v>
      </c>
      <c r="AW255" s="173">
        <v>0.75</v>
      </c>
      <c r="AX255" s="173">
        <v>0.5</v>
      </c>
      <c r="AY255" s="173">
        <v>0.5</v>
      </c>
      <c r="AZ255" s="211">
        <f t="shared" si="64"/>
        <v>2</v>
      </c>
      <c r="BA255" s="211">
        <f t="shared" si="66"/>
        <v>4</v>
      </c>
      <c r="BB255" s="205">
        <f t="shared" si="55"/>
        <v>21108</v>
      </c>
      <c r="BC255" s="205">
        <f t="shared" si="56"/>
        <v>21108</v>
      </c>
      <c r="BD255" s="205">
        <f t="shared" si="57"/>
        <v>0</v>
      </c>
      <c r="BE255" s="205">
        <f t="shared" si="58"/>
        <v>0</v>
      </c>
      <c r="BF255" s="175">
        <v>21108</v>
      </c>
      <c r="BG255" s="175">
        <v>3706</v>
      </c>
      <c r="BH255" s="175">
        <v>4935</v>
      </c>
      <c r="BI255" s="175"/>
      <c r="BJ255" s="175"/>
      <c r="BK255" s="175">
        <v>1299</v>
      </c>
      <c r="BL255" s="175">
        <v>5903</v>
      </c>
      <c r="BM255" s="175">
        <v>2787</v>
      </c>
      <c r="BN255" s="175">
        <v>226</v>
      </c>
      <c r="BO255" s="175">
        <v>2252</v>
      </c>
      <c r="BP255" s="198">
        <f t="shared" si="59"/>
        <v>7187</v>
      </c>
    </row>
    <row r="256" spans="1:68" s="116" customFormat="1" x14ac:dyDescent="0.15">
      <c r="A256" s="117">
        <v>2620202003</v>
      </c>
      <c r="B256" s="118" t="s">
        <v>2002</v>
      </c>
      <c r="C256" s="118" t="s">
        <v>1980</v>
      </c>
      <c r="D256" s="118" t="s">
        <v>2001</v>
      </c>
      <c r="E256" s="118" t="s">
        <v>4514</v>
      </c>
      <c r="F256" s="120">
        <v>29</v>
      </c>
      <c r="G256" s="119"/>
      <c r="H256" s="119"/>
      <c r="I256" s="120" t="s">
        <v>5820</v>
      </c>
      <c r="J256" s="120">
        <v>350</v>
      </c>
      <c r="K256" s="120">
        <v>49389</v>
      </c>
      <c r="L256" s="120">
        <v>0.38700000000000001</v>
      </c>
      <c r="M256" s="121" t="s">
        <v>5659</v>
      </c>
      <c r="N256" s="120">
        <v>1</v>
      </c>
      <c r="O256" s="119">
        <v>101.9</v>
      </c>
      <c r="P256" s="119">
        <v>19.5</v>
      </c>
      <c r="Q256" s="119">
        <v>2.33</v>
      </c>
      <c r="R256" s="120" t="s">
        <v>5658</v>
      </c>
      <c r="S256" s="120">
        <v>0.1</v>
      </c>
      <c r="T256" s="120"/>
      <c r="U256" s="120"/>
      <c r="V256" s="172">
        <v>74.8</v>
      </c>
      <c r="W256" s="172"/>
      <c r="X256" s="172">
        <v>74.2</v>
      </c>
      <c r="Y256" s="172"/>
      <c r="Z256" s="172">
        <v>0.6</v>
      </c>
      <c r="AA256" s="123">
        <v>185</v>
      </c>
      <c r="AB256" s="123"/>
      <c r="AC256" s="123"/>
      <c r="AD256" s="123"/>
      <c r="AE256" s="123"/>
      <c r="AF256" s="123"/>
      <c r="AG256" s="214"/>
      <c r="AH256" s="229" t="str">
        <f t="shared" si="52"/>
        <v>a2</v>
      </c>
      <c r="AI256" s="122"/>
      <c r="AJ256" s="122"/>
      <c r="AK256" s="122"/>
      <c r="AL256" s="122"/>
      <c r="AM256" s="122"/>
      <c r="AN256" s="173">
        <v>1</v>
      </c>
      <c r="AO256" s="173"/>
      <c r="AP256" s="173"/>
      <c r="AQ256" s="173">
        <v>1</v>
      </c>
      <c r="AR256" s="173"/>
      <c r="AS256" s="173"/>
      <c r="AT256" s="173">
        <v>1</v>
      </c>
      <c r="AU256" s="173">
        <v>1</v>
      </c>
      <c r="AV256" s="173"/>
      <c r="AW256" s="173"/>
      <c r="AX256" s="173"/>
      <c r="AY256" s="173"/>
      <c r="AZ256" s="211">
        <f t="shared" si="64"/>
        <v>2</v>
      </c>
      <c r="BA256" s="211">
        <f t="shared" si="66"/>
        <v>2</v>
      </c>
      <c r="BB256" s="205">
        <f t="shared" si="55"/>
        <v>11670</v>
      </c>
      <c r="BC256" s="205">
        <f t="shared" si="56"/>
        <v>9832</v>
      </c>
      <c r="BD256" s="205">
        <f t="shared" si="57"/>
        <v>1838</v>
      </c>
      <c r="BE256" s="205">
        <f t="shared" si="58"/>
        <v>0</v>
      </c>
      <c r="BF256" s="175">
        <v>9832</v>
      </c>
      <c r="BG256" s="175">
        <v>131</v>
      </c>
      <c r="BH256" s="175">
        <v>1838</v>
      </c>
      <c r="BI256" s="175">
        <v>1838</v>
      </c>
      <c r="BJ256" s="175"/>
      <c r="BK256" s="175">
        <v>6155</v>
      </c>
      <c r="BL256" s="175"/>
      <c r="BM256" s="175">
        <v>1042</v>
      </c>
      <c r="BN256" s="175">
        <v>78</v>
      </c>
      <c r="BO256" s="175">
        <v>588</v>
      </c>
      <c r="BP256" s="198">
        <f t="shared" si="59"/>
        <v>2426</v>
      </c>
    </row>
    <row r="257" spans="1:68" x14ac:dyDescent="0.15">
      <c r="A257" s="117">
        <v>1720501002</v>
      </c>
      <c r="B257" s="118" t="s">
        <v>1349</v>
      </c>
      <c r="C257" s="118" t="s">
        <v>1324</v>
      </c>
      <c r="D257" s="118" t="s">
        <v>1348</v>
      </c>
      <c r="E257" s="118" t="s">
        <v>4040</v>
      </c>
      <c r="F257" s="120">
        <v>9</v>
      </c>
      <c r="G257" s="119"/>
      <c r="H257" s="119"/>
      <c r="I257" s="120" t="s">
        <v>5820</v>
      </c>
      <c r="J257" s="120">
        <v>900</v>
      </c>
      <c r="K257" s="120">
        <v>50190</v>
      </c>
      <c r="L257" s="120">
        <v>0.153</v>
      </c>
      <c r="M257" s="121" t="s">
        <v>5657</v>
      </c>
      <c r="N257" s="120">
        <v>1</v>
      </c>
      <c r="O257" s="119">
        <v>158</v>
      </c>
      <c r="P257" s="119">
        <v>27.3</v>
      </c>
      <c r="Q257" s="119">
        <v>6.3</v>
      </c>
      <c r="R257" s="120" t="s">
        <v>5658</v>
      </c>
      <c r="S257" s="120">
        <v>0.1</v>
      </c>
      <c r="T257" s="120"/>
      <c r="U257" s="120"/>
      <c r="V257" s="172">
        <v>47.8</v>
      </c>
      <c r="W257" s="172"/>
      <c r="X257" s="172">
        <v>47.8</v>
      </c>
      <c r="Y257" s="172"/>
      <c r="Z257" s="172"/>
      <c r="AA257" s="123">
        <v>171</v>
      </c>
      <c r="AB257" s="123"/>
      <c r="AC257" s="123"/>
      <c r="AD257" s="123"/>
      <c r="AE257" s="123"/>
      <c r="AF257" s="123"/>
      <c r="AG257" s="214"/>
      <c r="AH257" s="229" t="str">
        <f t="shared" si="52"/>
        <v>a2</v>
      </c>
      <c r="AI257" s="122" t="s">
        <v>5401</v>
      </c>
      <c r="AJ257" s="122"/>
      <c r="AK257" s="122"/>
      <c r="AL257" s="122"/>
      <c r="AM257" s="122"/>
      <c r="AN257" s="173">
        <v>5</v>
      </c>
      <c r="AO257" s="173"/>
      <c r="AP257" s="173"/>
      <c r="AQ257" s="173"/>
      <c r="AR257" s="173"/>
      <c r="AS257" s="173">
        <v>1</v>
      </c>
      <c r="AT257" s="173">
        <v>1</v>
      </c>
      <c r="AU257" s="173">
        <v>0.9</v>
      </c>
      <c r="AV257" s="173">
        <v>1</v>
      </c>
      <c r="AW257" s="173">
        <v>1</v>
      </c>
      <c r="AX257" s="173">
        <v>0.5</v>
      </c>
      <c r="AY257" s="173"/>
      <c r="AZ257" s="211">
        <f t="shared" si="64"/>
        <v>6</v>
      </c>
      <c r="BA257" s="211">
        <f t="shared" si="66"/>
        <v>4.4000000000000004</v>
      </c>
      <c r="BB257" s="205">
        <f t="shared" si="55"/>
        <v>6516</v>
      </c>
      <c r="BC257" s="205">
        <f t="shared" si="56"/>
        <v>5749</v>
      </c>
      <c r="BD257" s="205">
        <f t="shared" si="57"/>
        <v>1582</v>
      </c>
      <c r="BE257" s="205">
        <f t="shared" si="58"/>
        <v>815</v>
      </c>
      <c r="BF257" s="175">
        <v>4934</v>
      </c>
      <c r="BG257" s="175">
        <v>1449</v>
      </c>
      <c r="BH257" s="175">
        <v>2458</v>
      </c>
      <c r="BI257" s="175">
        <v>767</v>
      </c>
      <c r="BJ257" s="175"/>
      <c r="BK257" s="175"/>
      <c r="BL257" s="175">
        <v>225</v>
      </c>
      <c r="BM257" s="175"/>
      <c r="BN257" s="175"/>
      <c r="BO257" s="175">
        <v>1617</v>
      </c>
      <c r="BP257" s="198">
        <f t="shared" si="59"/>
        <v>4075</v>
      </c>
    </row>
    <row r="258" spans="1:68" x14ac:dyDescent="0.15">
      <c r="A258" s="117">
        <v>1620401002</v>
      </c>
      <c r="B258" s="118" t="s">
        <v>1296</v>
      </c>
      <c r="C258" s="118" t="s">
        <v>1276</v>
      </c>
      <c r="D258" s="118" t="s">
        <v>1295</v>
      </c>
      <c r="E258" s="118" t="s">
        <v>4002</v>
      </c>
      <c r="F258" s="120">
        <v>14</v>
      </c>
      <c r="G258" s="119">
        <v>51392</v>
      </c>
      <c r="H258" s="119"/>
      <c r="I258" s="120" t="s">
        <v>5820</v>
      </c>
      <c r="J258" s="120">
        <v>150</v>
      </c>
      <c r="K258" s="120">
        <v>51392</v>
      </c>
      <c r="L258" s="120">
        <v>0.93899999999999995</v>
      </c>
      <c r="M258" s="121" t="s">
        <v>5662</v>
      </c>
      <c r="N258" s="120">
        <v>1</v>
      </c>
      <c r="O258" s="119">
        <v>171.2</v>
      </c>
      <c r="P258" s="119">
        <v>42.9</v>
      </c>
      <c r="Q258" s="119">
        <v>4.5999999999999996</v>
      </c>
      <c r="R258" s="120" t="s">
        <v>5658</v>
      </c>
      <c r="S258" s="120">
        <v>0.1</v>
      </c>
      <c r="T258" s="120"/>
      <c r="U258" s="120"/>
      <c r="V258" s="172">
        <v>29</v>
      </c>
      <c r="W258" s="172"/>
      <c r="X258" s="172">
        <v>29</v>
      </c>
      <c r="Y258" s="172"/>
      <c r="Z258" s="172"/>
      <c r="AA258" s="123">
        <v>173</v>
      </c>
      <c r="AB258" s="123"/>
      <c r="AC258" s="123"/>
      <c r="AD258" s="123"/>
      <c r="AE258" s="123"/>
      <c r="AF258" s="123"/>
      <c r="AG258" s="214"/>
      <c r="AH258" s="229" t="str">
        <f t="shared" si="52"/>
        <v>a2</v>
      </c>
      <c r="AI258" s="122" t="s">
        <v>5401</v>
      </c>
      <c r="AJ258" s="122" t="s">
        <v>5401</v>
      </c>
      <c r="AK258" s="122" t="s">
        <v>5401</v>
      </c>
      <c r="AL258" s="122"/>
      <c r="AM258" s="122"/>
      <c r="AN258" s="173"/>
      <c r="AO258" s="173"/>
      <c r="AP258" s="173"/>
      <c r="AQ258" s="173"/>
      <c r="AR258" s="173"/>
      <c r="AS258" s="173"/>
      <c r="AT258" s="173"/>
      <c r="AU258" s="173"/>
      <c r="AV258" s="173"/>
      <c r="AW258" s="173"/>
      <c r="AX258" s="173"/>
      <c r="AY258" s="173"/>
      <c r="AZ258" s="211">
        <f t="shared" si="64"/>
        <v>0</v>
      </c>
      <c r="BA258" s="211">
        <f t="shared" si="66"/>
        <v>0</v>
      </c>
      <c r="BB258" s="205">
        <f t="shared" si="55"/>
        <v>9106</v>
      </c>
      <c r="BC258" s="205">
        <f t="shared" si="56"/>
        <v>9106</v>
      </c>
      <c r="BD258" s="205">
        <f t="shared" si="57"/>
        <v>3947</v>
      </c>
      <c r="BE258" s="205">
        <f t="shared" si="58"/>
        <v>3947</v>
      </c>
      <c r="BF258" s="175">
        <v>5159</v>
      </c>
      <c r="BG258" s="175"/>
      <c r="BH258" s="175">
        <v>3974</v>
      </c>
      <c r="BI258" s="175"/>
      <c r="BJ258" s="175"/>
      <c r="BK258" s="175">
        <v>1179</v>
      </c>
      <c r="BL258" s="175"/>
      <c r="BM258" s="175"/>
      <c r="BN258" s="175"/>
      <c r="BO258" s="175">
        <v>3953</v>
      </c>
      <c r="BP258" s="198">
        <f t="shared" si="59"/>
        <v>7927</v>
      </c>
    </row>
    <row r="259" spans="1:68" x14ac:dyDescent="0.15">
      <c r="A259" s="117">
        <v>2620202005</v>
      </c>
      <c r="B259" s="118" t="s">
        <v>2004</v>
      </c>
      <c r="C259" s="118" t="s">
        <v>1980</v>
      </c>
      <c r="D259" s="118" t="s">
        <v>2001</v>
      </c>
      <c r="E259" s="118" t="s">
        <v>4516</v>
      </c>
      <c r="F259" s="120">
        <v>8</v>
      </c>
      <c r="G259" s="119">
        <v>51927</v>
      </c>
      <c r="H259" s="119"/>
      <c r="I259" s="120" t="s">
        <v>5820</v>
      </c>
      <c r="J259" s="120">
        <v>590</v>
      </c>
      <c r="K259" s="120">
        <v>51927</v>
      </c>
      <c r="L259" s="120">
        <v>0.24099999999999999</v>
      </c>
      <c r="M259" s="121" t="s">
        <v>5657</v>
      </c>
      <c r="N259" s="120">
        <v>1</v>
      </c>
      <c r="O259" s="119">
        <v>108.9</v>
      </c>
      <c r="P259" s="119"/>
      <c r="Q259" s="119"/>
      <c r="R259" s="120"/>
      <c r="S259" s="120"/>
      <c r="T259" s="120"/>
      <c r="U259" s="120" t="s">
        <v>5689</v>
      </c>
      <c r="V259" s="172">
        <v>99.2</v>
      </c>
      <c r="W259" s="172"/>
      <c r="X259" s="172">
        <v>99.2</v>
      </c>
      <c r="Y259" s="172"/>
      <c r="Z259" s="172"/>
      <c r="AA259" s="123">
        <v>302</v>
      </c>
      <c r="AB259" s="123"/>
      <c r="AC259" s="123"/>
      <c r="AD259" s="123"/>
      <c r="AE259" s="123"/>
      <c r="AF259" s="123"/>
      <c r="AG259" s="214"/>
      <c r="AH259" s="229" t="str">
        <f t="shared" si="52"/>
        <v>a2</v>
      </c>
      <c r="AI259" s="122"/>
      <c r="AJ259" s="122"/>
      <c r="AK259" s="122"/>
      <c r="AL259" s="122"/>
      <c r="AM259" s="122"/>
      <c r="AN259" s="173"/>
      <c r="AO259" s="173"/>
      <c r="AP259" s="173"/>
      <c r="AQ259" s="173"/>
      <c r="AR259" s="173"/>
      <c r="AS259" s="173"/>
      <c r="AT259" s="173"/>
      <c r="AU259" s="173"/>
      <c r="AV259" s="173"/>
      <c r="AW259" s="173"/>
      <c r="AX259" s="173"/>
      <c r="AY259" s="173"/>
      <c r="AZ259" s="211"/>
      <c r="BA259" s="211"/>
      <c r="BB259" s="205">
        <f t="shared" si="55"/>
        <v>14718</v>
      </c>
      <c r="BC259" s="205">
        <f t="shared" si="56"/>
        <v>12692</v>
      </c>
      <c r="BD259" s="205">
        <f t="shared" si="57"/>
        <v>2026</v>
      </c>
      <c r="BE259" s="205">
        <f t="shared" si="58"/>
        <v>0</v>
      </c>
      <c r="BF259" s="175">
        <v>12692</v>
      </c>
      <c r="BG259" s="175">
        <v>169</v>
      </c>
      <c r="BH259" s="175">
        <v>2026</v>
      </c>
      <c r="BI259" s="175">
        <v>2026</v>
      </c>
      <c r="BJ259" s="175"/>
      <c r="BK259" s="175">
        <v>3969</v>
      </c>
      <c r="BL259" s="175">
        <v>1731</v>
      </c>
      <c r="BM259" s="175">
        <v>1846</v>
      </c>
      <c r="BN259" s="175">
        <v>221</v>
      </c>
      <c r="BO259" s="175">
        <v>2730</v>
      </c>
      <c r="BP259" s="198">
        <f t="shared" si="59"/>
        <v>4756</v>
      </c>
    </row>
    <row r="260" spans="1:68" x14ac:dyDescent="0.15">
      <c r="A260" s="117">
        <v>1721002009</v>
      </c>
      <c r="B260" s="118" t="s">
        <v>1367</v>
      </c>
      <c r="C260" s="118" t="s">
        <v>1324</v>
      </c>
      <c r="D260" s="118" t="s">
        <v>1359</v>
      </c>
      <c r="E260" s="118" t="s">
        <v>4054</v>
      </c>
      <c r="F260" s="120">
        <v>26</v>
      </c>
      <c r="G260" s="119">
        <v>52031</v>
      </c>
      <c r="H260" s="119"/>
      <c r="I260" s="120" t="s">
        <v>5820</v>
      </c>
      <c r="J260" s="120">
        <v>240</v>
      </c>
      <c r="K260" s="120">
        <v>52031</v>
      </c>
      <c r="L260" s="120">
        <v>0.59399999999999997</v>
      </c>
      <c r="M260" s="121" t="s">
        <v>5668</v>
      </c>
      <c r="N260" s="120">
        <v>1</v>
      </c>
      <c r="O260" s="119">
        <v>66</v>
      </c>
      <c r="P260" s="119">
        <v>14</v>
      </c>
      <c r="Q260" s="119">
        <v>1.3</v>
      </c>
      <c r="R260" s="120" t="s">
        <v>5658</v>
      </c>
      <c r="S260" s="120">
        <v>0.5</v>
      </c>
      <c r="T260" s="120"/>
      <c r="U260" s="120"/>
      <c r="V260" s="172">
        <v>63.5</v>
      </c>
      <c r="W260" s="172"/>
      <c r="X260" s="172">
        <v>63.5</v>
      </c>
      <c r="Y260" s="172"/>
      <c r="Z260" s="172"/>
      <c r="AA260" s="123">
        <v>42</v>
      </c>
      <c r="AB260" s="123"/>
      <c r="AC260" s="123"/>
      <c r="AD260" s="123"/>
      <c r="AE260" s="123"/>
      <c r="AF260" s="123"/>
      <c r="AG260" s="214"/>
      <c r="AH260" s="229" t="str">
        <f t="shared" si="52"/>
        <v>a2</v>
      </c>
      <c r="AI260" s="122"/>
      <c r="AJ260" s="122"/>
      <c r="AK260" s="122"/>
      <c r="AL260" s="122"/>
      <c r="AM260" s="122"/>
      <c r="AN260" s="173">
        <v>1</v>
      </c>
      <c r="AO260" s="173"/>
      <c r="AP260" s="173"/>
      <c r="AQ260" s="173"/>
      <c r="AR260" s="173"/>
      <c r="AS260" s="173"/>
      <c r="AT260" s="173"/>
      <c r="AU260" s="173"/>
      <c r="AV260" s="173">
        <v>1</v>
      </c>
      <c r="AW260" s="173">
        <v>1</v>
      </c>
      <c r="AX260" s="173"/>
      <c r="AY260" s="173"/>
      <c r="AZ260" s="211">
        <f t="shared" ref="AZ260:AZ267" si="67">SUBTOTAL(9,AN260:AS260)</f>
        <v>1</v>
      </c>
      <c r="BA260" s="211">
        <f t="shared" ref="BA260:BA267" si="68">SUBTOTAL(9,AT260:AY260)</f>
        <v>2</v>
      </c>
      <c r="BB260" s="205">
        <f t="shared" si="55"/>
        <v>10736</v>
      </c>
      <c r="BC260" s="205">
        <f t="shared" si="56"/>
        <v>9681</v>
      </c>
      <c r="BD260" s="205">
        <f t="shared" si="57"/>
        <v>1119</v>
      </c>
      <c r="BE260" s="205">
        <f t="shared" si="58"/>
        <v>64</v>
      </c>
      <c r="BF260" s="175">
        <v>9617</v>
      </c>
      <c r="BG260" s="175"/>
      <c r="BH260" s="175">
        <v>2333</v>
      </c>
      <c r="BI260" s="175">
        <v>1055</v>
      </c>
      <c r="BJ260" s="175"/>
      <c r="BK260" s="175">
        <v>662</v>
      </c>
      <c r="BL260" s="175">
        <v>2497</v>
      </c>
      <c r="BM260" s="175">
        <v>1001</v>
      </c>
      <c r="BN260" s="175"/>
      <c r="BO260" s="175">
        <v>3188</v>
      </c>
      <c r="BP260" s="198">
        <f t="shared" si="59"/>
        <v>5521</v>
      </c>
    </row>
    <row r="261" spans="1:68" s="116" customFormat="1" x14ac:dyDescent="0.15">
      <c r="A261" s="117">
        <v>1936502003</v>
      </c>
      <c r="B261" s="118" t="s">
        <v>1479</v>
      </c>
      <c r="C261" s="118" t="s">
        <v>1447</v>
      </c>
      <c r="D261" s="118" t="s">
        <v>1477</v>
      </c>
      <c r="E261" s="118" t="s">
        <v>4136</v>
      </c>
      <c r="F261" s="120">
        <v>21</v>
      </c>
      <c r="G261" s="119">
        <v>53356</v>
      </c>
      <c r="H261" s="119"/>
      <c r="I261" s="120" t="s">
        <v>5820</v>
      </c>
      <c r="J261" s="120">
        <v>314</v>
      </c>
      <c r="K261" s="120">
        <v>53356</v>
      </c>
      <c r="L261" s="120">
        <v>0.46600000000000003</v>
      </c>
      <c r="M261" s="121" t="s">
        <v>5657</v>
      </c>
      <c r="N261" s="120">
        <v>1</v>
      </c>
      <c r="O261" s="119">
        <v>182</v>
      </c>
      <c r="P261" s="119"/>
      <c r="Q261" s="119"/>
      <c r="R261" s="120" t="s">
        <v>5658</v>
      </c>
      <c r="S261" s="120">
        <v>0.1275</v>
      </c>
      <c r="T261" s="120"/>
      <c r="U261" s="120"/>
      <c r="V261" s="172">
        <v>77.599999999999994</v>
      </c>
      <c r="W261" s="172"/>
      <c r="X261" s="172">
        <v>51.3</v>
      </c>
      <c r="Y261" s="172"/>
      <c r="Z261" s="172">
        <v>26.3</v>
      </c>
      <c r="AA261" s="123">
        <v>294</v>
      </c>
      <c r="AB261" s="123"/>
      <c r="AC261" s="123"/>
      <c r="AD261" s="123"/>
      <c r="AE261" s="123"/>
      <c r="AF261" s="123"/>
      <c r="AG261" s="214"/>
      <c r="AH261" s="229" t="str">
        <f t="shared" si="52"/>
        <v>a2</v>
      </c>
      <c r="AI261" s="122"/>
      <c r="AJ261" s="122"/>
      <c r="AK261" s="122"/>
      <c r="AL261" s="122"/>
      <c r="AM261" s="122"/>
      <c r="AN261" s="173">
        <v>2</v>
      </c>
      <c r="AO261" s="173" t="s">
        <v>3186</v>
      </c>
      <c r="AP261" s="173" t="s">
        <v>3186</v>
      </c>
      <c r="AQ261" s="173" t="s">
        <v>3186</v>
      </c>
      <c r="AR261" s="173" t="s">
        <v>3186</v>
      </c>
      <c r="AS261" s="173" t="s">
        <v>3186</v>
      </c>
      <c r="AT261" s="173">
        <v>2</v>
      </c>
      <c r="AU261" s="173">
        <v>2</v>
      </c>
      <c r="AV261" s="173">
        <v>2</v>
      </c>
      <c r="AW261" s="173">
        <v>2</v>
      </c>
      <c r="AX261" s="173">
        <v>2</v>
      </c>
      <c r="AY261" s="173" t="s">
        <v>3186</v>
      </c>
      <c r="AZ261" s="211">
        <f t="shared" si="67"/>
        <v>2</v>
      </c>
      <c r="BA261" s="211">
        <f t="shared" si="68"/>
        <v>10</v>
      </c>
      <c r="BB261" s="205">
        <f t="shared" si="55"/>
        <v>13182</v>
      </c>
      <c r="BC261" s="205">
        <f t="shared" si="56"/>
        <v>13182</v>
      </c>
      <c r="BD261" s="205">
        <f t="shared" si="57"/>
        <v>0</v>
      </c>
      <c r="BE261" s="205">
        <f t="shared" si="58"/>
        <v>0</v>
      </c>
      <c r="BF261" s="175">
        <v>13182</v>
      </c>
      <c r="BG261" s="175">
        <v>3412</v>
      </c>
      <c r="BH261" s="175">
        <v>2121</v>
      </c>
      <c r="BI261" s="175"/>
      <c r="BJ261" s="175"/>
      <c r="BK261" s="175">
        <v>2796</v>
      </c>
      <c r="BL261" s="175">
        <v>467</v>
      </c>
      <c r="BM261" s="175">
        <v>1657</v>
      </c>
      <c r="BN261" s="175">
        <v>99</v>
      </c>
      <c r="BO261" s="175">
        <v>2630</v>
      </c>
      <c r="BP261" s="198">
        <f t="shared" si="59"/>
        <v>4751</v>
      </c>
    </row>
    <row r="262" spans="1:68" s="116" customFormat="1" x14ac:dyDescent="0.15">
      <c r="A262" s="117">
        <v>3436802003</v>
      </c>
      <c r="B262" s="118" t="s">
        <v>2589</v>
      </c>
      <c r="C262" s="118" t="s">
        <v>2517</v>
      </c>
      <c r="D262" s="118" t="s">
        <v>2587</v>
      </c>
      <c r="E262" s="118" t="s">
        <v>4964</v>
      </c>
      <c r="F262" s="120">
        <v>7</v>
      </c>
      <c r="G262" s="119"/>
      <c r="H262" s="119"/>
      <c r="I262" s="120" t="s">
        <v>5820</v>
      </c>
      <c r="J262" s="120">
        <v>480</v>
      </c>
      <c r="K262" s="120">
        <v>59162</v>
      </c>
      <c r="L262" s="120">
        <v>0.33800000000000002</v>
      </c>
      <c r="M262" s="121" t="s">
        <v>5657</v>
      </c>
      <c r="N262" s="120">
        <v>1</v>
      </c>
      <c r="O262" s="119">
        <v>197.5</v>
      </c>
      <c r="P262" s="119">
        <v>34.799999999999997</v>
      </c>
      <c r="Q262" s="119">
        <v>3.2</v>
      </c>
      <c r="R262" s="120" t="s">
        <v>5660</v>
      </c>
      <c r="S262" s="120">
        <v>0.36</v>
      </c>
      <c r="T262" s="120"/>
      <c r="U262" s="120"/>
      <c r="V262" s="172">
        <v>91.8</v>
      </c>
      <c r="W262" s="172"/>
      <c r="X262" s="172"/>
      <c r="Y262" s="172"/>
      <c r="Z262" s="172">
        <v>91.8</v>
      </c>
      <c r="AA262" s="123">
        <v>375</v>
      </c>
      <c r="AB262" s="123"/>
      <c r="AC262" s="123"/>
      <c r="AD262" s="123"/>
      <c r="AE262" s="123"/>
      <c r="AF262" s="123"/>
      <c r="AG262" s="214"/>
      <c r="AH262" s="229" t="str">
        <f t="shared" si="52"/>
        <v>a2</v>
      </c>
      <c r="AI262" s="122"/>
      <c r="AJ262" s="122"/>
      <c r="AK262" s="122"/>
      <c r="AL262" s="122"/>
      <c r="AM262" s="122"/>
      <c r="AN262" s="173">
        <v>1</v>
      </c>
      <c r="AO262" s="173" t="s">
        <v>3186</v>
      </c>
      <c r="AP262" s="173" t="s">
        <v>3186</v>
      </c>
      <c r="AQ262" s="173" t="s">
        <v>3186</v>
      </c>
      <c r="AR262" s="173" t="s">
        <v>3186</v>
      </c>
      <c r="AS262" s="173"/>
      <c r="AT262" s="173"/>
      <c r="AU262" s="173"/>
      <c r="AV262" s="173"/>
      <c r="AW262" s="173"/>
      <c r="AX262" s="173"/>
      <c r="AY262" s="173"/>
      <c r="AZ262" s="211">
        <f t="shared" si="67"/>
        <v>1</v>
      </c>
      <c r="BA262" s="211">
        <f t="shared" si="68"/>
        <v>0</v>
      </c>
      <c r="BB262" s="205">
        <f t="shared" si="55"/>
        <v>25534</v>
      </c>
      <c r="BC262" s="205">
        <f t="shared" si="56"/>
        <v>19927</v>
      </c>
      <c r="BD262" s="205">
        <f t="shared" si="57"/>
        <v>7356</v>
      </c>
      <c r="BE262" s="205">
        <f t="shared" si="58"/>
        <v>1749</v>
      </c>
      <c r="BF262" s="175">
        <v>18178</v>
      </c>
      <c r="BG262" s="175"/>
      <c r="BH262" s="175">
        <v>7356</v>
      </c>
      <c r="BI262" s="175">
        <v>5607</v>
      </c>
      <c r="BJ262" s="175"/>
      <c r="BK262" s="175">
        <v>5475</v>
      </c>
      <c r="BL262" s="175">
        <v>68</v>
      </c>
      <c r="BM262" s="175">
        <v>1838</v>
      </c>
      <c r="BN262" s="175">
        <v>115</v>
      </c>
      <c r="BO262" s="175">
        <v>5075</v>
      </c>
      <c r="BP262" s="198">
        <f t="shared" si="59"/>
        <v>12431</v>
      </c>
    </row>
    <row r="263" spans="1:68" s="116" customFormat="1" x14ac:dyDescent="0.15">
      <c r="A263" s="117">
        <v>1521202006</v>
      </c>
      <c r="B263" s="118" t="s">
        <v>1215</v>
      </c>
      <c r="C263" s="118" t="s">
        <v>1167</v>
      </c>
      <c r="D263" s="118" t="s">
        <v>1211</v>
      </c>
      <c r="E263" s="118" t="s">
        <v>3938</v>
      </c>
      <c r="F263" s="120">
        <v>21</v>
      </c>
      <c r="G263" s="119">
        <v>59245</v>
      </c>
      <c r="H263" s="119"/>
      <c r="I263" s="120" t="s">
        <v>5820</v>
      </c>
      <c r="J263" s="120">
        <v>500</v>
      </c>
      <c r="K263" s="120">
        <v>59245</v>
      </c>
      <c r="L263" s="120">
        <v>0.32500000000000001</v>
      </c>
      <c r="M263" s="121" t="s">
        <v>5657</v>
      </c>
      <c r="N263" s="120">
        <v>1</v>
      </c>
      <c r="O263" s="119">
        <v>250</v>
      </c>
      <c r="P263" s="119"/>
      <c r="Q263" s="119"/>
      <c r="R263" s="120" t="s">
        <v>5655</v>
      </c>
      <c r="S263" s="120">
        <v>0.1</v>
      </c>
      <c r="T263" s="120"/>
      <c r="U263" s="120"/>
      <c r="V263" s="172">
        <v>50.3</v>
      </c>
      <c r="W263" s="172">
        <v>4.5999999999999996</v>
      </c>
      <c r="X263" s="172">
        <v>35.4</v>
      </c>
      <c r="Y263" s="172">
        <v>0.9</v>
      </c>
      <c r="Z263" s="172">
        <v>9.4</v>
      </c>
      <c r="AA263" s="123">
        <v>264</v>
      </c>
      <c r="AB263" s="123"/>
      <c r="AC263" s="123"/>
      <c r="AD263" s="123"/>
      <c r="AE263" s="123"/>
      <c r="AF263" s="123"/>
      <c r="AG263" s="214"/>
      <c r="AH263" s="229" t="str">
        <f t="shared" si="52"/>
        <v>a2</v>
      </c>
      <c r="AI263" s="122"/>
      <c r="AJ263" s="122"/>
      <c r="AK263" s="122"/>
      <c r="AL263" s="122"/>
      <c r="AM263" s="122"/>
      <c r="AN263" s="173">
        <v>3</v>
      </c>
      <c r="AO263" s="173" t="s">
        <v>3186</v>
      </c>
      <c r="AP263" s="173" t="s">
        <v>3186</v>
      </c>
      <c r="AQ263" s="173" t="s">
        <v>3186</v>
      </c>
      <c r="AR263" s="173" t="s">
        <v>3186</v>
      </c>
      <c r="AS263" s="173">
        <v>0.5</v>
      </c>
      <c r="AT263" s="173">
        <v>0.5</v>
      </c>
      <c r="AU263" s="173">
        <v>0.5</v>
      </c>
      <c r="AV263" s="173">
        <v>0.5</v>
      </c>
      <c r="AW263" s="173">
        <v>0.5</v>
      </c>
      <c r="AX263" s="173">
        <v>0.5</v>
      </c>
      <c r="AY263" s="173" t="s">
        <v>3186</v>
      </c>
      <c r="AZ263" s="211">
        <f t="shared" si="67"/>
        <v>3.5</v>
      </c>
      <c r="BA263" s="211">
        <f t="shared" si="68"/>
        <v>2.5</v>
      </c>
      <c r="BB263" s="205">
        <f t="shared" si="55"/>
        <v>10602</v>
      </c>
      <c r="BC263" s="205">
        <f t="shared" si="56"/>
        <v>7825</v>
      </c>
      <c r="BD263" s="205">
        <f t="shared" si="57"/>
        <v>2777</v>
      </c>
      <c r="BE263" s="205">
        <f t="shared" si="58"/>
        <v>0</v>
      </c>
      <c r="BF263" s="175">
        <v>7825</v>
      </c>
      <c r="BG263" s="175"/>
      <c r="BH263" s="175">
        <v>2777</v>
      </c>
      <c r="BI263" s="175">
        <v>2777</v>
      </c>
      <c r="BJ263" s="175"/>
      <c r="BK263" s="175">
        <v>1305</v>
      </c>
      <c r="BL263" s="175">
        <v>1710</v>
      </c>
      <c r="BM263" s="175">
        <v>1107</v>
      </c>
      <c r="BN263" s="175">
        <v>526</v>
      </c>
      <c r="BO263" s="175">
        <v>400</v>
      </c>
      <c r="BP263" s="198">
        <f t="shared" si="59"/>
        <v>3177</v>
      </c>
    </row>
    <row r="264" spans="1:68" s="116" customFormat="1" x14ac:dyDescent="0.15">
      <c r="A264" s="117">
        <v>2035002002</v>
      </c>
      <c r="B264" s="118" t="s">
        <v>1570</v>
      </c>
      <c r="C264" s="118" t="s">
        <v>1489</v>
      </c>
      <c r="D264" s="118" t="s">
        <v>1569</v>
      </c>
      <c r="E264" s="118" t="s">
        <v>4203</v>
      </c>
      <c r="F264" s="120">
        <v>9</v>
      </c>
      <c r="G264" s="119">
        <v>59963</v>
      </c>
      <c r="H264" s="119"/>
      <c r="I264" s="120" t="s">
        <v>5820</v>
      </c>
      <c r="J264" s="120">
        <v>420</v>
      </c>
      <c r="K264" s="120">
        <v>59963</v>
      </c>
      <c r="L264" s="120">
        <v>0.39100000000000001</v>
      </c>
      <c r="M264" s="121" t="s">
        <v>5657</v>
      </c>
      <c r="N264" s="120">
        <v>1</v>
      </c>
      <c r="O264" s="119">
        <v>159.80000000000001</v>
      </c>
      <c r="P264" s="119">
        <v>27.6</v>
      </c>
      <c r="Q264" s="119">
        <v>2.5499999999999998</v>
      </c>
      <c r="R264" s="120" t="s">
        <v>5658</v>
      </c>
      <c r="S264" s="120">
        <v>0.2</v>
      </c>
      <c r="T264" s="120"/>
      <c r="U264" s="120"/>
      <c r="V264" s="172">
        <v>47.2</v>
      </c>
      <c r="W264" s="172">
        <v>35.6</v>
      </c>
      <c r="X264" s="172">
        <v>11.4</v>
      </c>
      <c r="Y264" s="172">
        <v>0.2</v>
      </c>
      <c r="Z264" s="172"/>
      <c r="AA264" s="123">
        <v>77.099999999999994</v>
      </c>
      <c r="AB264" s="123"/>
      <c r="AC264" s="123"/>
      <c r="AD264" s="123"/>
      <c r="AE264" s="123"/>
      <c r="AF264" s="123"/>
      <c r="AG264" s="214"/>
      <c r="AH264" s="229" t="str">
        <f t="shared" ref="AH264:AH327" si="69">IF(N264=1,IF(AG264&gt;0,"a4",IF(AC264&gt;0,"a3",IF(AA264&gt;0,"a2","a1"))),IF(AG264&gt;0,"b4",IF(AC264&gt;0,"b3",IF(AA264&gt;0,"b2","b1"))))</f>
        <v>a2</v>
      </c>
      <c r="AI264" s="122"/>
      <c r="AJ264" s="122"/>
      <c r="AK264" s="122"/>
      <c r="AL264" s="122"/>
      <c r="AM264" s="122"/>
      <c r="AN264" s="173">
        <v>1</v>
      </c>
      <c r="AO264" s="173" t="s">
        <v>3186</v>
      </c>
      <c r="AP264" s="173" t="s">
        <v>3186</v>
      </c>
      <c r="AQ264" s="173" t="s">
        <v>3186</v>
      </c>
      <c r="AR264" s="173" t="s">
        <v>3186</v>
      </c>
      <c r="AS264" s="173">
        <v>2</v>
      </c>
      <c r="AT264" s="173"/>
      <c r="AU264" s="173">
        <v>0.6</v>
      </c>
      <c r="AV264" s="173"/>
      <c r="AW264" s="173"/>
      <c r="AX264" s="173"/>
      <c r="AY264" s="173"/>
      <c r="AZ264" s="211">
        <f t="shared" si="67"/>
        <v>3</v>
      </c>
      <c r="BA264" s="211">
        <f t="shared" si="68"/>
        <v>0.6</v>
      </c>
      <c r="BB264" s="205">
        <f t="shared" ref="BB264:BB327" si="70">SUM(BG264:BO264)</f>
        <v>16000</v>
      </c>
      <c r="BC264" s="205">
        <f t="shared" ref="BC264:BC327" si="71">BG264+BH264+BK264+BL264+BM264+BN264+BO264</f>
        <v>16000</v>
      </c>
      <c r="BD264" s="205">
        <f t="shared" ref="BD264:BD327" si="72">BB264-BF264</f>
        <v>6300</v>
      </c>
      <c r="BE264" s="205">
        <f t="shared" ref="BE264:BE327" si="73">BC264-BF264</f>
        <v>6300</v>
      </c>
      <c r="BF264" s="175">
        <v>9700</v>
      </c>
      <c r="BG264" s="175"/>
      <c r="BH264" s="175">
        <v>6300</v>
      </c>
      <c r="BI264" s="175"/>
      <c r="BJ264" s="175"/>
      <c r="BK264" s="175">
        <v>800</v>
      </c>
      <c r="BL264" s="175">
        <v>700</v>
      </c>
      <c r="BM264" s="175">
        <v>1545</v>
      </c>
      <c r="BN264" s="175">
        <v>335</v>
      </c>
      <c r="BO264" s="175">
        <v>6320</v>
      </c>
      <c r="BP264" s="198">
        <f t="shared" ref="BP264:BP327" si="74">BH264+BO264</f>
        <v>12620</v>
      </c>
    </row>
    <row r="265" spans="1:68" s="116" customFormat="1" x14ac:dyDescent="0.15">
      <c r="A265" s="117">
        <v>2220302004</v>
      </c>
      <c r="B265" s="118" t="s">
        <v>1799</v>
      </c>
      <c r="C265" s="118" t="s">
        <v>1773</v>
      </c>
      <c r="D265" s="118" t="s">
        <v>1797</v>
      </c>
      <c r="E265" s="118" t="s">
        <v>4368</v>
      </c>
      <c r="F265" s="120">
        <v>34</v>
      </c>
      <c r="G265" s="119">
        <v>61106</v>
      </c>
      <c r="H265" s="119"/>
      <c r="I265" s="120" t="s">
        <v>5820</v>
      </c>
      <c r="J265" s="120">
        <v>612</v>
      </c>
      <c r="K265" s="120">
        <v>61106</v>
      </c>
      <c r="L265" s="120">
        <v>0.27400000000000002</v>
      </c>
      <c r="M265" s="121" t="s">
        <v>5662</v>
      </c>
      <c r="N265" s="120">
        <v>1</v>
      </c>
      <c r="O265" s="119">
        <v>125</v>
      </c>
      <c r="P265" s="119"/>
      <c r="Q265" s="119"/>
      <c r="R265" s="120" t="s">
        <v>5655</v>
      </c>
      <c r="S265" s="120">
        <v>1.27</v>
      </c>
      <c r="T265" s="120"/>
      <c r="U265" s="120"/>
      <c r="V265" s="172">
        <v>100.4</v>
      </c>
      <c r="W265" s="172"/>
      <c r="X265" s="172"/>
      <c r="Y265" s="172"/>
      <c r="Z265" s="172">
        <v>100.4</v>
      </c>
      <c r="AA265" s="123">
        <v>126</v>
      </c>
      <c r="AB265" s="123"/>
      <c r="AC265" s="123"/>
      <c r="AD265" s="123"/>
      <c r="AE265" s="123"/>
      <c r="AF265" s="123"/>
      <c r="AG265" s="214"/>
      <c r="AH265" s="229" t="str">
        <f t="shared" si="69"/>
        <v>a2</v>
      </c>
      <c r="AI265" s="122"/>
      <c r="AJ265" s="122"/>
      <c r="AK265" s="122"/>
      <c r="AL265" s="122"/>
      <c r="AM265" s="122"/>
      <c r="AN265" s="173"/>
      <c r="AO265" s="173"/>
      <c r="AP265" s="173"/>
      <c r="AQ265" s="173"/>
      <c r="AR265" s="173"/>
      <c r="AS265" s="173"/>
      <c r="AT265" s="173"/>
      <c r="AU265" s="173"/>
      <c r="AV265" s="173"/>
      <c r="AW265" s="173"/>
      <c r="AX265" s="173"/>
      <c r="AY265" s="173"/>
      <c r="AZ265" s="211">
        <f t="shared" si="67"/>
        <v>0</v>
      </c>
      <c r="BA265" s="211">
        <f t="shared" si="68"/>
        <v>0</v>
      </c>
      <c r="BB265" s="205">
        <f t="shared" si="70"/>
        <v>13009</v>
      </c>
      <c r="BC265" s="205">
        <f t="shared" si="71"/>
        <v>9645</v>
      </c>
      <c r="BD265" s="205">
        <f t="shared" si="72"/>
        <v>3575</v>
      </c>
      <c r="BE265" s="205">
        <f t="shared" si="73"/>
        <v>211</v>
      </c>
      <c r="BF265" s="175">
        <v>9434</v>
      </c>
      <c r="BG265" s="175"/>
      <c r="BH265" s="175">
        <v>5831</v>
      </c>
      <c r="BI265" s="175">
        <v>3364</v>
      </c>
      <c r="BJ265" s="175"/>
      <c r="BK265" s="175">
        <v>765</v>
      </c>
      <c r="BL265" s="175">
        <v>299</v>
      </c>
      <c r="BM265" s="175">
        <v>1732</v>
      </c>
      <c r="BN265" s="175">
        <v>193</v>
      </c>
      <c r="BO265" s="175">
        <v>825</v>
      </c>
      <c r="BP265" s="198">
        <f t="shared" si="74"/>
        <v>6656</v>
      </c>
    </row>
    <row r="266" spans="1:68" s="116" customFormat="1" x14ac:dyDescent="0.15">
      <c r="A266" s="117">
        <v>4420902003</v>
      </c>
      <c r="B266" s="118" t="s">
        <v>3042</v>
      </c>
      <c r="C266" s="118" t="s">
        <v>3015</v>
      </c>
      <c r="D266" s="118" t="s">
        <v>3040</v>
      </c>
      <c r="E266" s="118" t="s">
        <v>5276</v>
      </c>
      <c r="F266" s="120">
        <v>6</v>
      </c>
      <c r="G266" s="119">
        <v>62301</v>
      </c>
      <c r="H266" s="119"/>
      <c r="I266" s="120" t="s">
        <v>5820</v>
      </c>
      <c r="J266" s="120">
        <v>600</v>
      </c>
      <c r="K266" s="120">
        <v>62301</v>
      </c>
      <c r="L266" s="120">
        <v>0.28399999999999997</v>
      </c>
      <c r="M266" s="121" t="s">
        <v>5657</v>
      </c>
      <c r="N266" s="120">
        <v>1</v>
      </c>
      <c r="O266" s="119">
        <v>115.8</v>
      </c>
      <c r="P266" s="119">
        <v>26.93</v>
      </c>
      <c r="Q266" s="119">
        <v>3.4279999999999999</v>
      </c>
      <c r="R266" s="120"/>
      <c r="S266" s="120"/>
      <c r="T266" s="120"/>
      <c r="U266" s="120" t="s">
        <v>5696</v>
      </c>
      <c r="V266" s="172">
        <v>80.599999999999994</v>
      </c>
      <c r="W266" s="172"/>
      <c r="X266" s="172">
        <v>43.2</v>
      </c>
      <c r="Y266" s="172">
        <v>22.3</v>
      </c>
      <c r="Z266" s="172">
        <v>15.1</v>
      </c>
      <c r="AA266" s="123">
        <v>624</v>
      </c>
      <c r="AB266" s="123"/>
      <c r="AC266" s="123"/>
      <c r="AD266" s="123"/>
      <c r="AE266" s="123"/>
      <c r="AF266" s="123"/>
      <c r="AG266" s="214"/>
      <c r="AH266" s="229" t="str">
        <f t="shared" si="69"/>
        <v>a2</v>
      </c>
      <c r="AI266" s="122"/>
      <c r="AJ266" s="122"/>
      <c r="AK266" s="122"/>
      <c r="AL266" s="122"/>
      <c r="AM266" s="122"/>
      <c r="AN266" s="173">
        <v>1</v>
      </c>
      <c r="AO266" s="173"/>
      <c r="AP266" s="173"/>
      <c r="AQ266" s="173"/>
      <c r="AR266" s="173"/>
      <c r="AS266" s="173">
        <v>1</v>
      </c>
      <c r="AT266" s="173">
        <v>0.5</v>
      </c>
      <c r="AU266" s="173">
        <v>0.5</v>
      </c>
      <c r="AV266" s="173">
        <v>0.5</v>
      </c>
      <c r="AW266" s="173">
        <v>0.5</v>
      </c>
      <c r="AX266" s="173">
        <v>1</v>
      </c>
      <c r="AY266" s="173"/>
      <c r="AZ266" s="211">
        <f t="shared" si="67"/>
        <v>2</v>
      </c>
      <c r="BA266" s="211">
        <f t="shared" si="68"/>
        <v>3</v>
      </c>
      <c r="BB266" s="205">
        <f t="shared" si="70"/>
        <v>16236</v>
      </c>
      <c r="BC266" s="205">
        <f t="shared" si="71"/>
        <v>14490</v>
      </c>
      <c r="BD266" s="205">
        <f t="shared" si="72"/>
        <v>1842</v>
      </c>
      <c r="BE266" s="205">
        <f t="shared" si="73"/>
        <v>96</v>
      </c>
      <c r="BF266" s="175">
        <v>14394</v>
      </c>
      <c r="BG266" s="175"/>
      <c r="BH266" s="175">
        <v>2604</v>
      </c>
      <c r="BI266" s="175">
        <v>1746</v>
      </c>
      <c r="BJ266" s="175"/>
      <c r="BK266" s="175">
        <v>5459</v>
      </c>
      <c r="BL266" s="175">
        <v>3179</v>
      </c>
      <c r="BM266" s="175">
        <v>1256</v>
      </c>
      <c r="BN266" s="175">
        <v>629</v>
      </c>
      <c r="BO266" s="175">
        <v>1363</v>
      </c>
      <c r="BP266" s="198">
        <f t="shared" si="74"/>
        <v>3967</v>
      </c>
    </row>
    <row r="267" spans="1:68" x14ac:dyDescent="0.15">
      <c r="A267" s="117">
        <v>163402001</v>
      </c>
      <c r="B267" s="118" t="s">
        <v>293</v>
      </c>
      <c r="C267" s="118" t="s">
        <v>11</v>
      </c>
      <c r="D267" s="118" t="s">
        <v>294</v>
      </c>
      <c r="E267" s="118" t="s">
        <v>3356</v>
      </c>
      <c r="F267" s="120">
        <v>18</v>
      </c>
      <c r="G267" s="119"/>
      <c r="H267" s="119"/>
      <c r="I267" s="120" t="s">
        <v>5820</v>
      </c>
      <c r="J267" s="120">
        <v>297</v>
      </c>
      <c r="K267" s="120">
        <v>62354</v>
      </c>
      <c r="L267" s="120">
        <v>0.57499999999999996</v>
      </c>
      <c r="M267" s="121" t="s">
        <v>5659</v>
      </c>
      <c r="N267" s="120">
        <v>1</v>
      </c>
      <c r="O267" s="119">
        <v>168.6</v>
      </c>
      <c r="P267" s="119"/>
      <c r="Q267" s="119"/>
      <c r="R267" s="120" t="s">
        <v>5658</v>
      </c>
      <c r="S267" s="120">
        <v>0.18</v>
      </c>
      <c r="T267" s="120"/>
      <c r="U267" s="120"/>
      <c r="V267" s="172">
        <v>131.1</v>
      </c>
      <c r="W267" s="172"/>
      <c r="X267" s="172"/>
      <c r="Y267" s="172"/>
      <c r="Z267" s="172">
        <v>131.1</v>
      </c>
      <c r="AA267" s="123">
        <v>94</v>
      </c>
      <c r="AB267" s="123"/>
      <c r="AC267" s="123"/>
      <c r="AD267" s="123"/>
      <c r="AE267" s="123"/>
      <c r="AF267" s="123"/>
      <c r="AG267" s="214"/>
      <c r="AH267" s="229" t="str">
        <f t="shared" si="69"/>
        <v>a2</v>
      </c>
      <c r="AI267" s="122"/>
      <c r="AJ267" s="122"/>
      <c r="AK267" s="122"/>
      <c r="AL267" s="122"/>
      <c r="AM267" s="122"/>
      <c r="AN267" s="173">
        <v>3</v>
      </c>
      <c r="AO267" s="173" t="s">
        <v>3186</v>
      </c>
      <c r="AP267" s="173" t="s">
        <v>3186</v>
      </c>
      <c r="AQ267" s="173" t="s">
        <v>3186</v>
      </c>
      <c r="AR267" s="173" t="s">
        <v>3186</v>
      </c>
      <c r="AS267" s="173">
        <v>1</v>
      </c>
      <c r="AT267" s="173" t="s">
        <v>3186</v>
      </c>
      <c r="AU267" s="173" t="s">
        <v>3186</v>
      </c>
      <c r="AV267" s="173" t="s">
        <v>3186</v>
      </c>
      <c r="AW267" s="173" t="s">
        <v>3186</v>
      </c>
      <c r="AX267" s="173" t="s">
        <v>3186</v>
      </c>
      <c r="AY267" s="173" t="s">
        <v>3186</v>
      </c>
      <c r="AZ267" s="211">
        <f t="shared" si="67"/>
        <v>4</v>
      </c>
      <c r="BA267" s="211">
        <f t="shared" si="68"/>
        <v>0</v>
      </c>
      <c r="BB267" s="205">
        <f t="shared" si="70"/>
        <v>6867</v>
      </c>
      <c r="BC267" s="205">
        <f t="shared" si="71"/>
        <v>6867</v>
      </c>
      <c r="BD267" s="205">
        <f t="shared" si="72"/>
        <v>0</v>
      </c>
      <c r="BE267" s="205">
        <f t="shared" si="73"/>
        <v>0</v>
      </c>
      <c r="BF267" s="175">
        <v>6867</v>
      </c>
      <c r="BG267" s="175"/>
      <c r="BH267" s="175">
        <v>1852</v>
      </c>
      <c r="BI267" s="175"/>
      <c r="BJ267" s="175"/>
      <c r="BK267" s="175">
        <v>187</v>
      </c>
      <c r="BL267" s="175">
        <v>1354</v>
      </c>
      <c r="BM267" s="175">
        <v>2374</v>
      </c>
      <c r="BN267" s="175">
        <v>323</v>
      </c>
      <c r="BO267" s="175">
        <v>777</v>
      </c>
      <c r="BP267" s="198">
        <f t="shared" si="74"/>
        <v>2629</v>
      </c>
    </row>
    <row r="268" spans="1:68" s="116" customFormat="1" x14ac:dyDescent="0.15">
      <c r="A268" s="117">
        <v>2021101002</v>
      </c>
      <c r="B268" s="118" t="s">
        <v>1532</v>
      </c>
      <c r="C268" s="118" t="s">
        <v>1489</v>
      </c>
      <c r="D268" s="118" t="s">
        <v>1531</v>
      </c>
      <c r="E268" s="118" t="s">
        <v>4177</v>
      </c>
      <c r="F268" s="120">
        <v>22</v>
      </c>
      <c r="G268" s="119">
        <v>62840</v>
      </c>
      <c r="H268" s="119"/>
      <c r="I268" s="120" t="s">
        <v>5820</v>
      </c>
      <c r="J268" s="120">
        <v>620</v>
      </c>
      <c r="K268" s="120">
        <v>62840</v>
      </c>
      <c r="L268" s="120">
        <v>0.27800000000000002</v>
      </c>
      <c r="M268" s="121" t="s">
        <v>5659</v>
      </c>
      <c r="N268" s="120">
        <v>1</v>
      </c>
      <c r="O268" s="119">
        <v>365</v>
      </c>
      <c r="P268" s="119"/>
      <c r="Q268" s="119"/>
      <c r="R268" s="120" t="s">
        <v>5658</v>
      </c>
      <c r="S268" s="120">
        <v>0.1</v>
      </c>
      <c r="T268" s="120"/>
      <c r="U268" s="120"/>
      <c r="V268" s="172">
        <v>126.6</v>
      </c>
      <c r="W268" s="172"/>
      <c r="X268" s="172">
        <v>126.6</v>
      </c>
      <c r="Y268" s="172"/>
      <c r="Z268" s="172"/>
      <c r="AA268" s="123">
        <v>305.10000000000002</v>
      </c>
      <c r="AB268" s="123"/>
      <c r="AC268" s="123"/>
      <c r="AD268" s="123"/>
      <c r="AE268" s="123"/>
      <c r="AF268" s="123"/>
      <c r="AG268" s="214"/>
      <c r="AH268" s="229" t="str">
        <f t="shared" si="69"/>
        <v>a2</v>
      </c>
      <c r="AI268" s="122" t="s">
        <v>5400</v>
      </c>
      <c r="AJ268" s="122"/>
      <c r="AK268" s="122"/>
      <c r="AL268" s="122"/>
      <c r="AM268" s="122" t="s">
        <v>5400</v>
      </c>
      <c r="AN268" s="173" t="s">
        <v>3186</v>
      </c>
      <c r="AO268" s="173" t="s">
        <v>3186</v>
      </c>
      <c r="AP268" s="173" t="s">
        <v>3186</v>
      </c>
      <c r="AQ268" s="173" t="s">
        <v>3186</v>
      </c>
      <c r="AR268" s="173" t="s">
        <v>3186</v>
      </c>
      <c r="AS268" s="173"/>
      <c r="AT268" s="173"/>
      <c r="AU268" s="173"/>
      <c r="AV268" s="173"/>
      <c r="AW268" s="173"/>
      <c r="AX268" s="173"/>
      <c r="AY268" s="173"/>
      <c r="AZ268" s="211"/>
      <c r="BA268" s="211"/>
      <c r="BB268" s="205">
        <f t="shared" si="70"/>
        <v>7801</v>
      </c>
      <c r="BC268" s="205">
        <f t="shared" si="71"/>
        <v>7213</v>
      </c>
      <c r="BD268" s="205">
        <f t="shared" si="72"/>
        <v>611</v>
      </c>
      <c r="BE268" s="205">
        <f t="shared" si="73"/>
        <v>23</v>
      </c>
      <c r="BF268" s="175">
        <v>7190</v>
      </c>
      <c r="BG268" s="175">
        <v>165</v>
      </c>
      <c r="BH268" s="175">
        <v>2009</v>
      </c>
      <c r="BI268" s="175">
        <v>567</v>
      </c>
      <c r="BJ268" s="175">
        <v>21</v>
      </c>
      <c r="BK268" s="175">
        <v>1300</v>
      </c>
      <c r="BL268" s="175">
        <v>326</v>
      </c>
      <c r="BM268" s="175">
        <v>2296</v>
      </c>
      <c r="BN268" s="175">
        <v>206</v>
      </c>
      <c r="BO268" s="175">
        <v>911</v>
      </c>
      <c r="BP268" s="198">
        <f t="shared" si="74"/>
        <v>2920</v>
      </c>
    </row>
    <row r="269" spans="1:68" s="116" customFormat="1" x14ac:dyDescent="0.15">
      <c r="A269" s="117">
        <v>740802002</v>
      </c>
      <c r="B269" s="118" t="s">
        <v>717</v>
      </c>
      <c r="C269" s="118" t="s">
        <v>660</v>
      </c>
      <c r="D269" s="118" t="s">
        <v>716</v>
      </c>
      <c r="E269" s="118" t="s">
        <v>3621</v>
      </c>
      <c r="F269" s="120">
        <v>21</v>
      </c>
      <c r="G269" s="119">
        <v>63101</v>
      </c>
      <c r="H269" s="119"/>
      <c r="I269" s="120" t="s">
        <v>5820</v>
      </c>
      <c r="J269" s="120">
        <v>800</v>
      </c>
      <c r="K269" s="120">
        <v>63101</v>
      </c>
      <c r="L269" s="120">
        <v>0.216</v>
      </c>
      <c r="M269" s="121" t="s">
        <v>5676</v>
      </c>
      <c r="N269" s="120">
        <v>1</v>
      </c>
      <c r="O269" s="119">
        <v>115.4</v>
      </c>
      <c r="P269" s="119">
        <v>25</v>
      </c>
      <c r="Q269" s="119">
        <v>3.1</v>
      </c>
      <c r="R269" s="120" t="s">
        <v>5658</v>
      </c>
      <c r="S269" s="120">
        <v>0.1</v>
      </c>
      <c r="T269" s="120"/>
      <c r="U269" s="120"/>
      <c r="V269" s="172">
        <v>42.1</v>
      </c>
      <c r="W269" s="172">
        <v>10.199999999999999</v>
      </c>
      <c r="X269" s="172">
        <v>23.7</v>
      </c>
      <c r="Y269" s="172"/>
      <c r="Z269" s="172">
        <v>8.1999999999999993</v>
      </c>
      <c r="AA269" s="123">
        <v>240</v>
      </c>
      <c r="AB269" s="123"/>
      <c r="AC269" s="123"/>
      <c r="AD269" s="123"/>
      <c r="AE269" s="123"/>
      <c r="AF269" s="123"/>
      <c r="AG269" s="214"/>
      <c r="AH269" s="229" t="str">
        <f t="shared" si="69"/>
        <v>a2</v>
      </c>
      <c r="AI269" s="122"/>
      <c r="AJ269" s="122"/>
      <c r="AK269" s="122"/>
      <c r="AL269" s="122"/>
      <c r="AM269" s="122"/>
      <c r="AN269" s="173" t="s">
        <v>3186</v>
      </c>
      <c r="AO269" s="173" t="s">
        <v>3186</v>
      </c>
      <c r="AP269" s="173" t="s">
        <v>3186</v>
      </c>
      <c r="AQ269" s="173" t="s">
        <v>3186</v>
      </c>
      <c r="AR269" s="173" t="s">
        <v>3186</v>
      </c>
      <c r="AS269" s="173"/>
      <c r="AT269" s="173"/>
      <c r="AU269" s="173"/>
      <c r="AV269" s="173"/>
      <c r="AW269" s="173"/>
      <c r="AX269" s="173" t="s">
        <v>3186</v>
      </c>
      <c r="AY269" s="173"/>
      <c r="AZ269" s="211">
        <f t="shared" ref="AZ269:AZ314" si="75">SUBTOTAL(9,AN269:AS269)</f>
        <v>0</v>
      </c>
      <c r="BA269" s="211">
        <f>SUBTOTAL(9,AT269:AY269)</f>
        <v>0</v>
      </c>
      <c r="BB269" s="205">
        <f t="shared" si="70"/>
        <v>12209</v>
      </c>
      <c r="BC269" s="205">
        <f t="shared" si="71"/>
        <v>12209</v>
      </c>
      <c r="BD269" s="205">
        <f t="shared" si="72"/>
        <v>0</v>
      </c>
      <c r="BE269" s="205">
        <f t="shared" si="73"/>
        <v>0</v>
      </c>
      <c r="BF269" s="175">
        <v>12209</v>
      </c>
      <c r="BG269" s="175"/>
      <c r="BH269" s="175">
        <v>6572</v>
      </c>
      <c r="BI269" s="175"/>
      <c r="BJ269" s="175"/>
      <c r="BK269" s="175">
        <v>168</v>
      </c>
      <c r="BL269" s="175">
        <v>3612</v>
      </c>
      <c r="BM269" s="175">
        <v>724</v>
      </c>
      <c r="BN269" s="175">
        <v>261</v>
      </c>
      <c r="BO269" s="175">
        <v>872</v>
      </c>
      <c r="BP269" s="198">
        <f t="shared" si="74"/>
        <v>7444</v>
      </c>
    </row>
    <row r="270" spans="1:68" s="116" customFormat="1" x14ac:dyDescent="0.15">
      <c r="A270" s="117">
        <v>151702002</v>
      </c>
      <c r="B270" s="118" t="s">
        <v>225</v>
      </c>
      <c r="C270" s="118" t="s">
        <v>11</v>
      </c>
      <c r="D270" s="118" t="s">
        <v>224</v>
      </c>
      <c r="E270" s="118" t="s">
        <v>3316</v>
      </c>
      <c r="F270" s="120">
        <v>5</v>
      </c>
      <c r="G270" s="119">
        <v>64513</v>
      </c>
      <c r="H270" s="119"/>
      <c r="I270" s="120" t="s">
        <v>5820</v>
      </c>
      <c r="J270" s="120">
        <v>430</v>
      </c>
      <c r="K270" s="120">
        <v>64513</v>
      </c>
      <c r="L270" s="120">
        <v>0.41099999999999998</v>
      </c>
      <c r="M270" s="121" t="s">
        <v>5657</v>
      </c>
      <c r="N270" s="120">
        <v>1</v>
      </c>
      <c r="O270" s="119">
        <v>192</v>
      </c>
      <c r="P270" s="119">
        <v>15.73</v>
      </c>
      <c r="Q270" s="119">
        <v>1.52</v>
      </c>
      <c r="R270" s="120"/>
      <c r="S270" s="120"/>
      <c r="T270" s="120"/>
      <c r="U270" s="120" t="s">
        <v>5669</v>
      </c>
      <c r="V270" s="172">
        <v>86.4</v>
      </c>
      <c r="W270" s="172"/>
      <c r="X270" s="172">
        <v>60.5</v>
      </c>
      <c r="Y270" s="172">
        <v>7.3</v>
      </c>
      <c r="Z270" s="172">
        <v>18.600000000000001</v>
      </c>
      <c r="AA270" s="123">
        <v>514</v>
      </c>
      <c r="AB270" s="123"/>
      <c r="AC270" s="123"/>
      <c r="AD270" s="123"/>
      <c r="AE270" s="123"/>
      <c r="AF270" s="123"/>
      <c r="AG270" s="214"/>
      <c r="AH270" s="229" t="str">
        <f t="shared" si="69"/>
        <v>a2</v>
      </c>
      <c r="AI270" s="122"/>
      <c r="AJ270" s="122"/>
      <c r="AK270" s="122"/>
      <c r="AL270" s="122"/>
      <c r="AM270" s="122"/>
      <c r="AN270" s="173">
        <v>1</v>
      </c>
      <c r="AO270" s="173"/>
      <c r="AP270" s="173"/>
      <c r="AQ270" s="173"/>
      <c r="AR270" s="173" t="s">
        <v>3186</v>
      </c>
      <c r="AS270" s="173" t="s">
        <v>3186</v>
      </c>
      <c r="AT270" s="173"/>
      <c r="AU270" s="173" t="s">
        <v>3186</v>
      </c>
      <c r="AV270" s="173" t="s">
        <v>3186</v>
      </c>
      <c r="AW270" s="173" t="s">
        <v>3186</v>
      </c>
      <c r="AX270" s="173" t="s">
        <v>3186</v>
      </c>
      <c r="AY270" s="173" t="s">
        <v>3186</v>
      </c>
      <c r="AZ270" s="211">
        <f t="shared" si="75"/>
        <v>1</v>
      </c>
      <c r="BA270" s="211"/>
      <c r="BB270" s="205">
        <f t="shared" si="70"/>
        <v>6828</v>
      </c>
      <c r="BC270" s="205">
        <f t="shared" si="71"/>
        <v>6471</v>
      </c>
      <c r="BD270" s="205">
        <f t="shared" si="72"/>
        <v>357</v>
      </c>
      <c r="BE270" s="205">
        <f t="shared" si="73"/>
        <v>0</v>
      </c>
      <c r="BF270" s="175">
        <v>6471</v>
      </c>
      <c r="BG270" s="175">
        <v>985</v>
      </c>
      <c r="BH270" s="175">
        <v>357</v>
      </c>
      <c r="BI270" s="175">
        <v>357</v>
      </c>
      <c r="BJ270" s="175"/>
      <c r="BK270" s="175">
        <v>580</v>
      </c>
      <c r="BL270" s="175">
        <v>365</v>
      </c>
      <c r="BM270" s="175">
        <v>1748</v>
      </c>
      <c r="BN270" s="175">
        <v>489</v>
      </c>
      <c r="BO270" s="175">
        <v>1947</v>
      </c>
      <c r="BP270" s="198">
        <f t="shared" si="74"/>
        <v>2304</v>
      </c>
    </row>
    <row r="271" spans="1:68" s="116" customFormat="1" x14ac:dyDescent="0.15">
      <c r="A271" s="117">
        <v>151902002</v>
      </c>
      <c r="B271" s="118" t="s">
        <v>230</v>
      </c>
      <c r="C271" s="118" t="s">
        <v>11</v>
      </c>
      <c r="D271" s="118" t="s">
        <v>229</v>
      </c>
      <c r="E271" s="118" t="s">
        <v>3319</v>
      </c>
      <c r="F271" s="120">
        <v>5</v>
      </c>
      <c r="G271" s="119"/>
      <c r="H271" s="119"/>
      <c r="I271" s="120" t="s">
        <v>5820</v>
      </c>
      <c r="J271" s="120">
        <v>300</v>
      </c>
      <c r="K271" s="120">
        <v>65403.5</v>
      </c>
      <c r="L271" s="120">
        <v>0.59699999999999998</v>
      </c>
      <c r="M271" s="121" t="s">
        <v>5657</v>
      </c>
      <c r="N271" s="120">
        <v>1</v>
      </c>
      <c r="O271" s="119">
        <v>241.5</v>
      </c>
      <c r="P271" s="119">
        <v>35.6</v>
      </c>
      <c r="Q271" s="119">
        <v>4.5999999999999996</v>
      </c>
      <c r="R271" s="120" t="s">
        <v>5658</v>
      </c>
      <c r="S271" s="120">
        <v>0.28000000000000003</v>
      </c>
      <c r="T271" s="120"/>
      <c r="U271" s="120"/>
      <c r="V271" s="172">
        <v>61.4</v>
      </c>
      <c r="W271" s="172"/>
      <c r="X271" s="172">
        <v>32.5</v>
      </c>
      <c r="Y271" s="172">
        <v>4.3</v>
      </c>
      <c r="Z271" s="172">
        <v>24.6</v>
      </c>
      <c r="AA271" s="123">
        <v>579.9</v>
      </c>
      <c r="AB271" s="123"/>
      <c r="AC271" s="123"/>
      <c r="AD271" s="123"/>
      <c r="AE271" s="123"/>
      <c r="AF271" s="123"/>
      <c r="AG271" s="214"/>
      <c r="AH271" s="229" t="str">
        <f t="shared" si="69"/>
        <v>a2</v>
      </c>
      <c r="AI271" s="122"/>
      <c r="AJ271" s="122"/>
      <c r="AK271" s="122"/>
      <c r="AL271" s="122"/>
      <c r="AM271" s="122"/>
      <c r="AN271" s="173"/>
      <c r="AO271" s="173"/>
      <c r="AP271" s="173"/>
      <c r="AQ271" s="173"/>
      <c r="AR271" s="173"/>
      <c r="AS271" s="173"/>
      <c r="AT271" s="173"/>
      <c r="AU271" s="173"/>
      <c r="AV271" s="173"/>
      <c r="AW271" s="173"/>
      <c r="AX271" s="173"/>
      <c r="AY271" s="173"/>
      <c r="AZ271" s="211">
        <f t="shared" si="75"/>
        <v>0</v>
      </c>
      <c r="BA271" s="211">
        <f t="shared" ref="BA271:BA277" si="76">SUBTOTAL(9,AT271:AY271)</f>
        <v>0</v>
      </c>
      <c r="BB271" s="205">
        <f t="shared" si="70"/>
        <v>11790</v>
      </c>
      <c r="BC271" s="205">
        <f t="shared" si="71"/>
        <v>11790</v>
      </c>
      <c r="BD271" s="205">
        <f t="shared" si="72"/>
        <v>0</v>
      </c>
      <c r="BE271" s="205">
        <f t="shared" si="73"/>
        <v>0</v>
      </c>
      <c r="BF271" s="175">
        <v>11790</v>
      </c>
      <c r="BG271" s="175"/>
      <c r="BH271" s="175">
        <v>8526</v>
      </c>
      <c r="BI271" s="175"/>
      <c r="BJ271" s="175"/>
      <c r="BK271" s="175"/>
      <c r="BL271" s="175"/>
      <c r="BM271" s="175">
        <v>2454</v>
      </c>
      <c r="BN271" s="175">
        <v>617</v>
      </c>
      <c r="BO271" s="175">
        <v>193</v>
      </c>
      <c r="BP271" s="198">
        <f t="shared" si="74"/>
        <v>8719</v>
      </c>
    </row>
    <row r="272" spans="1:68" s="116" customFormat="1" x14ac:dyDescent="0.15">
      <c r="A272" s="117">
        <v>4220101008</v>
      </c>
      <c r="B272" s="118" t="s">
        <v>733</v>
      </c>
      <c r="C272" s="118" t="s">
        <v>2907</v>
      </c>
      <c r="D272" s="118" t="s">
        <v>2909</v>
      </c>
      <c r="E272" s="118" t="s">
        <v>5187</v>
      </c>
      <c r="F272" s="120">
        <v>3</v>
      </c>
      <c r="G272" s="119">
        <v>65563</v>
      </c>
      <c r="H272" s="119"/>
      <c r="I272" s="120" t="s">
        <v>5820</v>
      </c>
      <c r="J272" s="120">
        <v>670</v>
      </c>
      <c r="K272" s="120">
        <v>65563</v>
      </c>
      <c r="L272" s="120">
        <v>0.26800000000000002</v>
      </c>
      <c r="M272" s="121" t="s">
        <v>5657</v>
      </c>
      <c r="N272" s="120">
        <v>1</v>
      </c>
      <c r="O272" s="119">
        <v>261</v>
      </c>
      <c r="P272" s="119"/>
      <c r="Q272" s="119"/>
      <c r="R272" s="120" t="s">
        <v>5658</v>
      </c>
      <c r="S272" s="120">
        <v>0.13700000000000001</v>
      </c>
      <c r="T272" s="120"/>
      <c r="U272" s="120"/>
      <c r="V272" s="172">
        <v>99</v>
      </c>
      <c r="W272" s="172"/>
      <c r="X272" s="172"/>
      <c r="Y272" s="172"/>
      <c r="Z272" s="172">
        <v>99</v>
      </c>
      <c r="AA272" s="123">
        <v>263</v>
      </c>
      <c r="AB272" s="123"/>
      <c r="AC272" s="123"/>
      <c r="AD272" s="123"/>
      <c r="AE272" s="123"/>
      <c r="AF272" s="123"/>
      <c r="AG272" s="214"/>
      <c r="AH272" s="229" t="str">
        <f t="shared" si="69"/>
        <v>a2</v>
      </c>
      <c r="AI272" s="122"/>
      <c r="AJ272" s="122"/>
      <c r="AK272" s="122"/>
      <c r="AL272" s="122"/>
      <c r="AM272" s="122"/>
      <c r="AN272" s="173"/>
      <c r="AO272" s="173"/>
      <c r="AP272" s="173"/>
      <c r="AQ272" s="173"/>
      <c r="AR272" s="173"/>
      <c r="AS272" s="173"/>
      <c r="AT272" s="173"/>
      <c r="AU272" s="173"/>
      <c r="AV272" s="173"/>
      <c r="AW272" s="173"/>
      <c r="AX272" s="173"/>
      <c r="AY272" s="173"/>
      <c r="AZ272" s="211">
        <f t="shared" si="75"/>
        <v>0</v>
      </c>
      <c r="BA272" s="211">
        <f t="shared" si="76"/>
        <v>0</v>
      </c>
      <c r="BB272" s="205">
        <f t="shared" si="70"/>
        <v>7298</v>
      </c>
      <c r="BC272" s="205">
        <f t="shared" si="71"/>
        <v>7298</v>
      </c>
      <c r="BD272" s="205">
        <f t="shared" si="72"/>
        <v>0</v>
      </c>
      <c r="BE272" s="205">
        <f t="shared" si="73"/>
        <v>0</v>
      </c>
      <c r="BF272" s="175">
        <v>7298</v>
      </c>
      <c r="BG272" s="175"/>
      <c r="BH272" s="175">
        <v>2227</v>
      </c>
      <c r="BI272" s="175"/>
      <c r="BJ272" s="175"/>
      <c r="BK272" s="175">
        <v>815</v>
      </c>
      <c r="BL272" s="175">
        <v>588</v>
      </c>
      <c r="BM272" s="175">
        <v>1653</v>
      </c>
      <c r="BN272" s="175">
        <v>363</v>
      </c>
      <c r="BO272" s="175">
        <v>1652</v>
      </c>
      <c r="BP272" s="198">
        <f t="shared" si="74"/>
        <v>3879</v>
      </c>
    </row>
    <row r="273" spans="1:68" s="116" customFormat="1" x14ac:dyDescent="0.15">
      <c r="A273" s="117">
        <v>2858602002</v>
      </c>
      <c r="B273" s="118" t="s">
        <v>2255</v>
      </c>
      <c r="C273" s="118" t="s">
        <v>2099</v>
      </c>
      <c r="D273" s="118" t="s">
        <v>2254</v>
      </c>
      <c r="E273" s="118" t="s">
        <v>4719</v>
      </c>
      <c r="F273" s="120">
        <v>15</v>
      </c>
      <c r="G273" s="119"/>
      <c r="H273" s="119"/>
      <c r="I273" s="120" t="s">
        <v>5820</v>
      </c>
      <c r="J273" s="120">
        <v>500</v>
      </c>
      <c r="K273" s="120">
        <v>65706</v>
      </c>
      <c r="L273" s="120">
        <v>0.36</v>
      </c>
      <c r="M273" s="121" t="s">
        <v>5657</v>
      </c>
      <c r="N273" s="120">
        <v>1</v>
      </c>
      <c r="O273" s="119">
        <v>230</v>
      </c>
      <c r="P273" s="119">
        <v>38</v>
      </c>
      <c r="Q273" s="119">
        <v>5.8</v>
      </c>
      <c r="R273" s="120" t="s">
        <v>5658</v>
      </c>
      <c r="S273" s="120">
        <v>0.20499999999999999</v>
      </c>
      <c r="T273" s="120"/>
      <c r="U273" s="120"/>
      <c r="V273" s="172">
        <v>68.900000000000006</v>
      </c>
      <c r="W273" s="172"/>
      <c r="X273" s="172">
        <v>68</v>
      </c>
      <c r="Y273" s="172"/>
      <c r="Z273" s="172">
        <v>0.9</v>
      </c>
      <c r="AA273" s="123">
        <v>410.4</v>
      </c>
      <c r="AB273" s="123"/>
      <c r="AC273" s="123"/>
      <c r="AD273" s="123"/>
      <c r="AE273" s="123"/>
      <c r="AF273" s="123"/>
      <c r="AG273" s="214"/>
      <c r="AH273" s="229" t="str">
        <f t="shared" si="69"/>
        <v>a2</v>
      </c>
      <c r="AI273" s="122"/>
      <c r="AJ273" s="122"/>
      <c r="AK273" s="122"/>
      <c r="AL273" s="122"/>
      <c r="AM273" s="122"/>
      <c r="AN273" s="173">
        <v>5</v>
      </c>
      <c r="AO273" s="173" t="s">
        <v>3186</v>
      </c>
      <c r="AP273" s="173" t="s">
        <v>3186</v>
      </c>
      <c r="AQ273" s="173" t="s">
        <v>3186</v>
      </c>
      <c r="AR273" s="173" t="s">
        <v>3186</v>
      </c>
      <c r="AS273" s="173" t="s">
        <v>3186</v>
      </c>
      <c r="AT273" s="173">
        <v>1</v>
      </c>
      <c r="AU273" s="173">
        <v>1</v>
      </c>
      <c r="AV273" s="173">
        <v>1</v>
      </c>
      <c r="AW273" s="173">
        <v>1</v>
      </c>
      <c r="AX273" s="173">
        <v>1</v>
      </c>
      <c r="AY273" s="173" t="s">
        <v>3186</v>
      </c>
      <c r="AZ273" s="211">
        <f t="shared" si="75"/>
        <v>5</v>
      </c>
      <c r="BA273" s="211">
        <f t="shared" si="76"/>
        <v>5</v>
      </c>
      <c r="BB273" s="205">
        <f t="shared" si="70"/>
        <v>7974</v>
      </c>
      <c r="BC273" s="205">
        <f t="shared" si="71"/>
        <v>6471</v>
      </c>
      <c r="BD273" s="205">
        <f t="shared" si="72"/>
        <v>1503</v>
      </c>
      <c r="BE273" s="205">
        <f t="shared" si="73"/>
        <v>0</v>
      </c>
      <c r="BF273" s="175">
        <v>6471</v>
      </c>
      <c r="BG273" s="175"/>
      <c r="BH273" s="175">
        <v>1503</v>
      </c>
      <c r="BI273" s="175">
        <v>1503</v>
      </c>
      <c r="BJ273" s="175"/>
      <c r="BK273" s="175">
        <v>2586</v>
      </c>
      <c r="BL273" s="175">
        <v>91</v>
      </c>
      <c r="BM273" s="175">
        <v>1853</v>
      </c>
      <c r="BN273" s="175">
        <v>367</v>
      </c>
      <c r="BO273" s="175">
        <v>71</v>
      </c>
      <c r="BP273" s="198">
        <f t="shared" si="74"/>
        <v>1574</v>
      </c>
    </row>
    <row r="274" spans="1:68" s="116" customFormat="1" x14ac:dyDescent="0.15">
      <c r="A274" s="117">
        <v>3421002003</v>
      </c>
      <c r="B274" s="118" t="s">
        <v>2561</v>
      </c>
      <c r="C274" s="118" t="s">
        <v>2517</v>
      </c>
      <c r="D274" s="118" t="s">
        <v>2559</v>
      </c>
      <c r="E274" s="118" t="s">
        <v>4940</v>
      </c>
      <c r="F274" s="120">
        <v>19</v>
      </c>
      <c r="G274" s="119">
        <v>66003</v>
      </c>
      <c r="H274" s="119"/>
      <c r="I274" s="120" t="s">
        <v>5820</v>
      </c>
      <c r="J274" s="120">
        <v>400</v>
      </c>
      <c r="K274" s="120">
        <v>66003</v>
      </c>
      <c r="L274" s="120">
        <v>0.45200000000000001</v>
      </c>
      <c r="M274" s="121" t="s">
        <v>5657</v>
      </c>
      <c r="N274" s="120">
        <v>1</v>
      </c>
      <c r="O274" s="119">
        <v>200</v>
      </c>
      <c r="P274" s="119"/>
      <c r="Q274" s="119"/>
      <c r="R274" s="120" t="s">
        <v>5658</v>
      </c>
      <c r="S274" s="120">
        <v>0.1</v>
      </c>
      <c r="T274" s="120"/>
      <c r="U274" s="120"/>
      <c r="V274" s="172">
        <v>67.5</v>
      </c>
      <c r="W274" s="172"/>
      <c r="X274" s="172">
        <v>67.2</v>
      </c>
      <c r="Y274" s="172"/>
      <c r="Z274" s="172">
        <v>0.3</v>
      </c>
      <c r="AA274" s="123">
        <v>570</v>
      </c>
      <c r="AB274" s="123"/>
      <c r="AC274" s="123"/>
      <c r="AD274" s="123"/>
      <c r="AE274" s="123"/>
      <c r="AF274" s="123"/>
      <c r="AG274" s="214"/>
      <c r="AH274" s="229" t="str">
        <f t="shared" si="69"/>
        <v>a2</v>
      </c>
      <c r="AI274" s="122"/>
      <c r="AJ274" s="122"/>
      <c r="AK274" s="122"/>
      <c r="AL274" s="122"/>
      <c r="AM274" s="122"/>
      <c r="AN274" s="173">
        <v>1</v>
      </c>
      <c r="AO274" s="173"/>
      <c r="AP274" s="173"/>
      <c r="AQ274" s="173"/>
      <c r="AR274" s="173"/>
      <c r="AS274" s="173"/>
      <c r="AT274" s="173">
        <v>1</v>
      </c>
      <c r="AU274" s="173">
        <v>1</v>
      </c>
      <c r="AV274" s="173">
        <v>2</v>
      </c>
      <c r="AW274" s="173"/>
      <c r="AX274" s="173">
        <v>1</v>
      </c>
      <c r="AY274" s="173"/>
      <c r="AZ274" s="211">
        <f t="shared" si="75"/>
        <v>1</v>
      </c>
      <c r="BA274" s="211">
        <f t="shared" si="76"/>
        <v>5</v>
      </c>
      <c r="BB274" s="205">
        <f t="shared" si="70"/>
        <v>38652</v>
      </c>
      <c r="BC274" s="205">
        <f t="shared" si="71"/>
        <v>27959</v>
      </c>
      <c r="BD274" s="205">
        <f t="shared" si="72"/>
        <v>11166</v>
      </c>
      <c r="BE274" s="205">
        <f t="shared" si="73"/>
        <v>473</v>
      </c>
      <c r="BF274" s="175">
        <v>27486</v>
      </c>
      <c r="BG274" s="175"/>
      <c r="BH274" s="175">
        <v>11166</v>
      </c>
      <c r="BI274" s="175">
        <v>8178</v>
      </c>
      <c r="BJ274" s="175">
        <v>2515</v>
      </c>
      <c r="BK274" s="175">
        <v>9657</v>
      </c>
      <c r="BL274" s="175">
        <v>4442</v>
      </c>
      <c r="BM274" s="175">
        <v>1670</v>
      </c>
      <c r="BN274" s="175">
        <v>71</v>
      </c>
      <c r="BO274" s="175">
        <v>953</v>
      </c>
      <c r="BP274" s="198">
        <f t="shared" si="74"/>
        <v>12119</v>
      </c>
    </row>
    <row r="275" spans="1:68" s="116" customFormat="1" x14ac:dyDescent="0.15">
      <c r="A275" s="117">
        <v>740802003</v>
      </c>
      <c r="B275" s="118" t="s">
        <v>718</v>
      </c>
      <c r="C275" s="118" t="s">
        <v>660</v>
      </c>
      <c r="D275" s="118" t="s">
        <v>716</v>
      </c>
      <c r="E275" s="118" t="s">
        <v>3622</v>
      </c>
      <c r="F275" s="120">
        <v>11</v>
      </c>
      <c r="G275" s="119">
        <v>66665</v>
      </c>
      <c r="H275" s="119"/>
      <c r="I275" s="120" t="s">
        <v>5820</v>
      </c>
      <c r="J275" s="120">
        <v>800</v>
      </c>
      <c r="K275" s="120">
        <v>66665</v>
      </c>
      <c r="L275" s="120">
        <v>0.22800000000000001</v>
      </c>
      <c r="M275" s="121" t="s">
        <v>5676</v>
      </c>
      <c r="N275" s="120">
        <v>1</v>
      </c>
      <c r="O275" s="119">
        <v>134.5</v>
      </c>
      <c r="P275" s="119">
        <v>21</v>
      </c>
      <c r="Q275" s="119">
        <v>2.5</v>
      </c>
      <c r="R275" s="120" t="s">
        <v>5658</v>
      </c>
      <c r="S275" s="120">
        <v>0.1</v>
      </c>
      <c r="T275" s="120"/>
      <c r="U275" s="120"/>
      <c r="V275" s="172">
        <v>64.099999999999994</v>
      </c>
      <c r="W275" s="172"/>
      <c r="X275" s="172">
        <v>40.799999999999997</v>
      </c>
      <c r="Y275" s="172"/>
      <c r="Z275" s="172">
        <v>23.3</v>
      </c>
      <c r="AA275" s="123">
        <v>464</v>
      </c>
      <c r="AB275" s="123"/>
      <c r="AC275" s="123"/>
      <c r="AD275" s="123"/>
      <c r="AE275" s="123"/>
      <c r="AF275" s="123"/>
      <c r="AG275" s="214"/>
      <c r="AH275" s="229" t="str">
        <f t="shared" si="69"/>
        <v>a2</v>
      </c>
      <c r="AI275" s="122"/>
      <c r="AJ275" s="122"/>
      <c r="AK275" s="122"/>
      <c r="AL275" s="122"/>
      <c r="AM275" s="122"/>
      <c r="AN275" s="173" t="s">
        <v>3186</v>
      </c>
      <c r="AO275" s="173" t="s">
        <v>3186</v>
      </c>
      <c r="AP275" s="173" t="s">
        <v>3186</v>
      </c>
      <c r="AQ275" s="173" t="s">
        <v>3186</v>
      </c>
      <c r="AR275" s="173" t="s">
        <v>3186</v>
      </c>
      <c r="AS275" s="173"/>
      <c r="AT275" s="173"/>
      <c r="AU275" s="173"/>
      <c r="AV275" s="173"/>
      <c r="AW275" s="173" t="s">
        <v>3186</v>
      </c>
      <c r="AX275" s="173" t="s">
        <v>3186</v>
      </c>
      <c r="AY275" s="173"/>
      <c r="AZ275" s="211">
        <f t="shared" si="75"/>
        <v>0</v>
      </c>
      <c r="BA275" s="211">
        <f t="shared" si="76"/>
        <v>0</v>
      </c>
      <c r="BB275" s="205">
        <f t="shared" si="70"/>
        <v>12731</v>
      </c>
      <c r="BC275" s="205">
        <f t="shared" si="71"/>
        <v>12731</v>
      </c>
      <c r="BD275" s="205">
        <f t="shared" si="72"/>
        <v>0</v>
      </c>
      <c r="BE275" s="205">
        <f t="shared" si="73"/>
        <v>0</v>
      </c>
      <c r="BF275" s="175">
        <v>12731</v>
      </c>
      <c r="BG275" s="175"/>
      <c r="BH275" s="175">
        <v>8536</v>
      </c>
      <c r="BI275" s="175"/>
      <c r="BJ275" s="175"/>
      <c r="BK275" s="175">
        <v>493</v>
      </c>
      <c r="BL275" s="175">
        <v>803</v>
      </c>
      <c r="BM275" s="175">
        <v>1784</v>
      </c>
      <c r="BN275" s="175">
        <v>211</v>
      </c>
      <c r="BO275" s="175">
        <v>904</v>
      </c>
      <c r="BP275" s="198">
        <f t="shared" si="74"/>
        <v>9440</v>
      </c>
    </row>
    <row r="276" spans="1:68" s="116" customFormat="1" x14ac:dyDescent="0.15">
      <c r="A276" s="117">
        <v>1936501001</v>
      </c>
      <c r="B276" s="118" t="s">
        <v>1476</v>
      </c>
      <c r="C276" s="118" t="s">
        <v>1447</v>
      </c>
      <c r="D276" s="118" t="s">
        <v>1477</v>
      </c>
      <c r="E276" s="118" t="s">
        <v>4134</v>
      </c>
      <c r="F276" s="120">
        <v>17</v>
      </c>
      <c r="G276" s="119">
        <v>66832</v>
      </c>
      <c r="H276" s="119"/>
      <c r="I276" s="120" t="s">
        <v>5820</v>
      </c>
      <c r="J276" s="120">
        <v>900</v>
      </c>
      <c r="K276" s="120">
        <v>66832</v>
      </c>
      <c r="L276" s="120">
        <v>0.20300000000000001</v>
      </c>
      <c r="M276" s="121" t="s">
        <v>5657</v>
      </c>
      <c r="N276" s="120">
        <v>1</v>
      </c>
      <c r="O276" s="119">
        <v>216</v>
      </c>
      <c r="P276" s="119"/>
      <c r="Q276" s="119"/>
      <c r="R276" s="120" t="s">
        <v>5658</v>
      </c>
      <c r="S276" s="120">
        <v>0.1275</v>
      </c>
      <c r="T276" s="120"/>
      <c r="U276" s="120"/>
      <c r="V276" s="172">
        <v>89</v>
      </c>
      <c r="W276" s="172"/>
      <c r="X276" s="172">
        <v>64.099999999999994</v>
      </c>
      <c r="Y276" s="172"/>
      <c r="Z276" s="172">
        <v>24.9</v>
      </c>
      <c r="AA276" s="123">
        <v>456</v>
      </c>
      <c r="AB276" s="123"/>
      <c r="AC276" s="123"/>
      <c r="AD276" s="123"/>
      <c r="AE276" s="123"/>
      <c r="AF276" s="123"/>
      <c r="AG276" s="214"/>
      <c r="AH276" s="229" t="str">
        <f t="shared" si="69"/>
        <v>a2</v>
      </c>
      <c r="AI276" s="122"/>
      <c r="AJ276" s="122"/>
      <c r="AK276" s="122"/>
      <c r="AL276" s="122"/>
      <c r="AM276" s="122"/>
      <c r="AN276" s="173">
        <v>2</v>
      </c>
      <c r="AO276" s="173" t="s">
        <v>3186</v>
      </c>
      <c r="AP276" s="173" t="s">
        <v>3186</v>
      </c>
      <c r="AQ276" s="173" t="s">
        <v>3186</v>
      </c>
      <c r="AR276" s="173" t="s">
        <v>3186</v>
      </c>
      <c r="AS276" s="173" t="s">
        <v>3186</v>
      </c>
      <c r="AT276" s="173">
        <v>2</v>
      </c>
      <c r="AU276" s="173">
        <v>2</v>
      </c>
      <c r="AV276" s="173">
        <v>2</v>
      </c>
      <c r="AW276" s="173">
        <v>2</v>
      </c>
      <c r="AX276" s="173">
        <v>2</v>
      </c>
      <c r="AY276" s="173" t="s">
        <v>3186</v>
      </c>
      <c r="AZ276" s="211">
        <f t="shared" si="75"/>
        <v>2</v>
      </c>
      <c r="BA276" s="211">
        <f t="shared" si="76"/>
        <v>10</v>
      </c>
      <c r="BB276" s="205">
        <f t="shared" si="70"/>
        <v>14893</v>
      </c>
      <c r="BC276" s="205">
        <f t="shared" si="71"/>
        <v>14893</v>
      </c>
      <c r="BD276" s="205">
        <f t="shared" si="72"/>
        <v>0</v>
      </c>
      <c r="BE276" s="205">
        <f t="shared" si="73"/>
        <v>0</v>
      </c>
      <c r="BF276" s="175">
        <v>14893</v>
      </c>
      <c r="BG276" s="175">
        <v>3537</v>
      </c>
      <c r="BH276" s="175">
        <v>2993</v>
      </c>
      <c r="BI276" s="175"/>
      <c r="BJ276" s="175"/>
      <c r="BK276" s="175">
        <v>4175</v>
      </c>
      <c r="BL276" s="175">
        <v>508</v>
      </c>
      <c r="BM276" s="175">
        <v>2372</v>
      </c>
      <c r="BN276" s="175">
        <v>115</v>
      </c>
      <c r="BO276" s="175">
        <v>1193</v>
      </c>
      <c r="BP276" s="198">
        <f t="shared" si="74"/>
        <v>4186</v>
      </c>
    </row>
    <row r="277" spans="1:68" s="116" customFormat="1" x14ac:dyDescent="0.15">
      <c r="A277" s="117">
        <v>1521602004</v>
      </c>
      <c r="B277" s="118" t="s">
        <v>442</v>
      </c>
      <c r="C277" s="118" t="s">
        <v>1167</v>
      </c>
      <c r="D277" s="118" t="s">
        <v>1223</v>
      </c>
      <c r="E277" s="118" t="s">
        <v>3948</v>
      </c>
      <c r="F277" s="120">
        <v>22</v>
      </c>
      <c r="G277" s="119">
        <v>68783</v>
      </c>
      <c r="H277" s="119"/>
      <c r="I277" s="120" t="s">
        <v>5820</v>
      </c>
      <c r="J277" s="120">
        <v>732</v>
      </c>
      <c r="K277" s="120">
        <v>68783</v>
      </c>
      <c r="L277" s="120">
        <v>0.25700000000000001</v>
      </c>
      <c r="M277" s="121" t="s">
        <v>5659</v>
      </c>
      <c r="N277" s="120">
        <v>1</v>
      </c>
      <c r="O277" s="119">
        <v>165.1</v>
      </c>
      <c r="P277" s="119">
        <v>36</v>
      </c>
      <c r="Q277" s="119">
        <v>4.4000000000000004</v>
      </c>
      <c r="R277" s="120" t="s">
        <v>5660</v>
      </c>
      <c r="S277" s="120">
        <v>0.38500000000000001</v>
      </c>
      <c r="T277" s="120"/>
      <c r="U277" s="120"/>
      <c r="V277" s="172">
        <v>93.4</v>
      </c>
      <c r="W277" s="172">
        <v>76.900000000000006</v>
      </c>
      <c r="X277" s="172">
        <v>1</v>
      </c>
      <c r="Y277" s="172"/>
      <c r="Z277" s="172">
        <v>15.5</v>
      </c>
      <c r="AA277" s="123">
        <v>749</v>
      </c>
      <c r="AB277" s="123"/>
      <c r="AC277" s="123"/>
      <c r="AD277" s="123"/>
      <c r="AE277" s="123"/>
      <c r="AF277" s="123"/>
      <c r="AG277" s="214"/>
      <c r="AH277" s="229" t="str">
        <f t="shared" si="69"/>
        <v>a2</v>
      </c>
      <c r="AI277" s="122"/>
      <c r="AJ277" s="122"/>
      <c r="AK277" s="122"/>
      <c r="AL277" s="122"/>
      <c r="AM277" s="122"/>
      <c r="AN277" s="173">
        <v>1</v>
      </c>
      <c r="AO277" s="173"/>
      <c r="AP277" s="173"/>
      <c r="AQ277" s="173"/>
      <c r="AR277" s="173"/>
      <c r="AS277" s="173"/>
      <c r="AT277" s="173">
        <v>1</v>
      </c>
      <c r="AU277" s="173">
        <v>0.5</v>
      </c>
      <c r="AV277" s="173"/>
      <c r="AW277" s="173"/>
      <c r="AX277" s="173"/>
      <c r="AY277" s="173"/>
      <c r="AZ277" s="211">
        <f t="shared" si="75"/>
        <v>1</v>
      </c>
      <c r="BA277" s="211">
        <f t="shared" si="76"/>
        <v>1.5</v>
      </c>
      <c r="BB277" s="205">
        <f t="shared" si="70"/>
        <v>0</v>
      </c>
      <c r="BC277" s="205">
        <f t="shared" si="71"/>
        <v>0</v>
      </c>
      <c r="BD277" s="205">
        <f t="shared" si="72"/>
        <v>0</v>
      </c>
      <c r="BE277" s="205">
        <f t="shared" si="73"/>
        <v>0</v>
      </c>
      <c r="BF277" s="175"/>
      <c r="BG277" s="175"/>
      <c r="BH277" s="175"/>
      <c r="BI277" s="175"/>
      <c r="BJ277" s="175"/>
      <c r="BK277" s="175"/>
      <c r="BL277" s="175"/>
      <c r="BM277" s="175"/>
      <c r="BN277" s="175"/>
      <c r="BO277" s="175"/>
      <c r="BP277" s="198">
        <f t="shared" si="74"/>
        <v>0</v>
      </c>
    </row>
    <row r="278" spans="1:68" s="116" customFormat="1" x14ac:dyDescent="0.15">
      <c r="A278" s="117">
        <v>2858502007</v>
      </c>
      <c r="B278" s="118" t="s">
        <v>2251</v>
      </c>
      <c r="C278" s="118" t="s">
        <v>2099</v>
      </c>
      <c r="D278" s="118" t="s">
        <v>2245</v>
      </c>
      <c r="E278" s="118" t="s">
        <v>4716</v>
      </c>
      <c r="F278" s="120">
        <v>11</v>
      </c>
      <c r="G278" s="119"/>
      <c r="H278" s="119"/>
      <c r="I278" s="120" t="s">
        <v>5820</v>
      </c>
      <c r="J278" s="120">
        <v>1330</v>
      </c>
      <c r="K278" s="120">
        <v>70167</v>
      </c>
      <c r="L278" s="120">
        <v>0.14499999999999999</v>
      </c>
      <c r="M278" s="121" t="s">
        <v>5657</v>
      </c>
      <c r="N278" s="120">
        <v>1</v>
      </c>
      <c r="O278" s="119">
        <v>243</v>
      </c>
      <c r="P278" s="119"/>
      <c r="Q278" s="119"/>
      <c r="R278" s="120" t="s">
        <v>5658</v>
      </c>
      <c r="S278" s="120">
        <v>0.1</v>
      </c>
      <c r="T278" s="120"/>
      <c r="U278" s="120"/>
      <c r="V278" s="172">
        <v>159</v>
      </c>
      <c r="W278" s="172"/>
      <c r="X278" s="172">
        <v>159</v>
      </c>
      <c r="Y278" s="172"/>
      <c r="Z278" s="172"/>
      <c r="AA278" s="123">
        <v>570</v>
      </c>
      <c r="AB278" s="123"/>
      <c r="AC278" s="123"/>
      <c r="AD278" s="123"/>
      <c r="AE278" s="123"/>
      <c r="AF278" s="123"/>
      <c r="AG278" s="214"/>
      <c r="AH278" s="229" t="str">
        <f t="shared" si="69"/>
        <v>a2</v>
      </c>
      <c r="AI278" s="122"/>
      <c r="AJ278" s="122"/>
      <c r="AK278" s="122"/>
      <c r="AL278" s="122"/>
      <c r="AM278" s="122"/>
      <c r="AN278" s="173">
        <v>8</v>
      </c>
      <c r="AO278" s="173"/>
      <c r="AP278" s="173"/>
      <c r="AQ278" s="173"/>
      <c r="AR278" s="173"/>
      <c r="AS278" s="173"/>
      <c r="AT278" s="173"/>
      <c r="AU278" s="173"/>
      <c r="AV278" s="173"/>
      <c r="AW278" s="173"/>
      <c r="AX278" s="173"/>
      <c r="AY278" s="173"/>
      <c r="AZ278" s="211">
        <f t="shared" si="75"/>
        <v>8</v>
      </c>
      <c r="BA278" s="211"/>
      <c r="BB278" s="205">
        <f t="shared" si="70"/>
        <v>17147</v>
      </c>
      <c r="BC278" s="205">
        <f t="shared" si="71"/>
        <v>15138</v>
      </c>
      <c r="BD278" s="205">
        <f t="shared" si="72"/>
        <v>2220</v>
      </c>
      <c r="BE278" s="205">
        <f t="shared" si="73"/>
        <v>211</v>
      </c>
      <c r="BF278" s="175">
        <v>14927</v>
      </c>
      <c r="BG278" s="175">
        <v>1275</v>
      </c>
      <c r="BH278" s="175">
        <v>3028</v>
      </c>
      <c r="BI278" s="175">
        <v>2009</v>
      </c>
      <c r="BJ278" s="175"/>
      <c r="BK278" s="175">
        <v>3358</v>
      </c>
      <c r="BL278" s="175">
        <v>1610</v>
      </c>
      <c r="BM278" s="175">
        <v>4050</v>
      </c>
      <c r="BN278" s="175">
        <v>135</v>
      </c>
      <c r="BO278" s="175">
        <v>1682</v>
      </c>
      <c r="BP278" s="198">
        <f t="shared" si="74"/>
        <v>4710</v>
      </c>
    </row>
    <row r="279" spans="1:68" s="116" customFormat="1" x14ac:dyDescent="0.15">
      <c r="A279" s="117">
        <v>1721002010</v>
      </c>
      <c r="B279" s="118" t="s">
        <v>5713</v>
      </c>
      <c r="C279" s="118" t="s">
        <v>1324</v>
      </c>
      <c r="D279" s="118" t="s">
        <v>1359</v>
      </c>
      <c r="E279" s="118" t="s">
        <v>4055</v>
      </c>
      <c r="F279" s="120">
        <v>23</v>
      </c>
      <c r="G279" s="119"/>
      <c r="H279" s="119"/>
      <c r="I279" s="120" t="s">
        <v>5820</v>
      </c>
      <c r="J279" s="120">
        <v>570</v>
      </c>
      <c r="K279" s="178">
        <v>71550</v>
      </c>
      <c r="L279" s="120"/>
      <c r="M279" s="121" t="s">
        <v>5668</v>
      </c>
      <c r="N279" s="120">
        <v>1</v>
      </c>
      <c r="O279" s="119">
        <v>123</v>
      </c>
      <c r="P279" s="119">
        <v>32</v>
      </c>
      <c r="Q279" s="119">
        <v>2.8</v>
      </c>
      <c r="R279" s="120" t="s">
        <v>5658</v>
      </c>
      <c r="S279" s="120">
        <v>0.5</v>
      </c>
      <c r="T279" s="120"/>
      <c r="U279" s="120"/>
      <c r="V279" s="172">
        <v>105</v>
      </c>
      <c r="W279" s="172"/>
      <c r="X279" s="172">
        <v>105</v>
      </c>
      <c r="Y279" s="172"/>
      <c r="Z279" s="172"/>
      <c r="AA279" s="123">
        <v>254</v>
      </c>
      <c r="AB279" s="123"/>
      <c r="AC279" s="123"/>
      <c r="AD279" s="123"/>
      <c r="AE279" s="123"/>
      <c r="AF279" s="123"/>
      <c r="AG279" s="214"/>
      <c r="AH279" s="229" t="str">
        <f t="shared" si="69"/>
        <v>a2</v>
      </c>
      <c r="AI279" s="122"/>
      <c r="AJ279" s="122"/>
      <c r="AK279" s="122"/>
      <c r="AL279" s="122"/>
      <c r="AM279" s="122"/>
      <c r="AN279" s="173">
        <v>1</v>
      </c>
      <c r="AO279" s="173"/>
      <c r="AP279" s="173"/>
      <c r="AQ279" s="173"/>
      <c r="AR279" s="173"/>
      <c r="AS279" s="173"/>
      <c r="AT279" s="173"/>
      <c r="AU279" s="173"/>
      <c r="AV279" s="173"/>
      <c r="AW279" s="173"/>
      <c r="AX279" s="173"/>
      <c r="AY279" s="173"/>
      <c r="AZ279" s="211">
        <f t="shared" si="75"/>
        <v>1</v>
      </c>
      <c r="BA279" s="211">
        <f>SUBTOTAL(9,AT279:AY279)</f>
        <v>0</v>
      </c>
      <c r="BB279" s="205">
        <f t="shared" si="70"/>
        <v>12130</v>
      </c>
      <c r="BC279" s="205">
        <f t="shared" si="71"/>
        <v>11075</v>
      </c>
      <c r="BD279" s="205">
        <f t="shared" si="72"/>
        <v>1119</v>
      </c>
      <c r="BE279" s="205">
        <f t="shared" si="73"/>
        <v>64</v>
      </c>
      <c r="BF279" s="175">
        <v>11011</v>
      </c>
      <c r="BG279" s="175"/>
      <c r="BH279" s="175">
        <v>2333</v>
      </c>
      <c r="BI279" s="175">
        <v>1055</v>
      </c>
      <c r="BJ279" s="175"/>
      <c r="BK279" s="175">
        <v>3213</v>
      </c>
      <c r="BL279" s="175">
        <v>504</v>
      </c>
      <c r="BM279" s="175">
        <v>1793</v>
      </c>
      <c r="BN279" s="175"/>
      <c r="BO279" s="175">
        <v>3232</v>
      </c>
      <c r="BP279" s="198">
        <f t="shared" si="74"/>
        <v>5565</v>
      </c>
    </row>
    <row r="280" spans="1:68" s="116" customFormat="1" x14ac:dyDescent="0.15">
      <c r="A280" s="117">
        <v>2080402001</v>
      </c>
      <c r="B280" s="118" t="s">
        <v>1642</v>
      </c>
      <c r="C280" s="118" t="s">
        <v>1489</v>
      </c>
      <c r="D280" s="118" t="s">
        <v>1643</v>
      </c>
      <c r="E280" s="118" t="s">
        <v>4246</v>
      </c>
      <c r="F280" s="120">
        <v>17</v>
      </c>
      <c r="G280" s="119">
        <v>74508</v>
      </c>
      <c r="H280" s="119"/>
      <c r="I280" s="120" t="s">
        <v>5820</v>
      </c>
      <c r="J280" s="120">
        <v>735</v>
      </c>
      <c r="K280" s="120">
        <v>74508</v>
      </c>
      <c r="L280" s="120">
        <v>0.27800000000000002</v>
      </c>
      <c r="M280" s="121" t="s">
        <v>5657</v>
      </c>
      <c r="N280" s="120">
        <v>1</v>
      </c>
      <c r="O280" s="119">
        <v>240</v>
      </c>
      <c r="P280" s="119">
        <v>40.4</v>
      </c>
      <c r="Q280" s="119">
        <v>5.28</v>
      </c>
      <c r="R280" s="120" t="s">
        <v>5660</v>
      </c>
      <c r="S280" s="120">
        <v>0.1</v>
      </c>
      <c r="T280" s="120"/>
      <c r="U280" s="120"/>
      <c r="V280" s="172">
        <v>70.8</v>
      </c>
      <c r="W280" s="172"/>
      <c r="X280" s="172">
        <v>64.599999999999994</v>
      </c>
      <c r="Y280" s="172"/>
      <c r="Z280" s="172">
        <v>6.2</v>
      </c>
      <c r="AA280" s="123">
        <v>734.4</v>
      </c>
      <c r="AB280" s="123"/>
      <c r="AC280" s="123"/>
      <c r="AD280" s="123"/>
      <c r="AE280" s="123"/>
      <c r="AF280" s="123"/>
      <c r="AG280" s="214"/>
      <c r="AH280" s="229" t="str">
        <f t="shared" si="69"/>
        <v>a2</v>
      </c>
      <c r="AI280" s="122"/>
      <c r="AJ280" s="122"/>
      <c r="AK280" s="122"/>
      <c r="AL280" s="122"/>
      <c r="AM280" s="122"/>
      <c r="AN280" s="173" t="s">
        <v>3186</v>
      </c>
      <c r="AO280" s="173" t="s">
        <v>3186</v>
      </c>
      <c r="AP280" s="173" t="s">
        <v>3186</v>
      </c>
      <c r="AQ280" s="173" t="s">
        <v>3186</v>
      </c>
      <c r="AR280" s="173" t="s">
        <v>3186</v>
      </c>
      <c r="AS280" s="173">
        <v>1</v>
      </c>
      <c r="AT280" s="173"/>
      <c r="AU280" s="173"/>
      <c r="AV280" s="173"/>
      <c r="AW280" s="173"/>
      <c r="AX280" s="173"/>
      <c r="AY280" s="173"/>
      <c r="AZ280" s="211">
        <f t="shared" si="75"/>
        <v>1</v>
      </c>
      <c r="BA280" s="211"/>
      <c r="BB280" s="205">
        <f t="shared" si="70"/>
        <v>29334</v>
      </c>
      <c r="BC280" s="205">
        <f t="shared" si="71"/>
        <v>29334</v>
      </c>
      <c r="BD280" s="205">
        <f t="shared" si="72"/>
        <v>-1</v>
      </c>
      <c r="BE280" s="205">
        <f t="shared" si="73"/>
        <v>-1</v>
      </c>
      <c r="BF280" s="175">
        <v>29335</v>
      </c>
      <c r="BG280" s="175">
        <v>5550</v>
      </c>
      <c r="BH280" s="175">
        <v>6468</v>
      </c>
      <c r="BI280" s="175"/>
      <c r="BJ280" s="175"/>
      <c r="BK280" s="175">
        <v>9910</v>
      </c>
      <c r="BL280" s="175">
        <v>2709</v>
      </c>
      <c r="BM280" s="175">
        <v>2121</v>
      </c>
      <c r="BN280" s="175">
        <v>437</v>
      </c>
      <c r="BO280" s="175">
        <v>2139</v>
      </c>
      <c r="BP280" s="198">
        <f t="shared" si="74"/>
        <v>8607</v>
      </c>
    </row>
    <row r="281" spans="1:68" s="116" customFormat="1" x14ac:dyDescent="0.15">
      <c r="A281" s="117">
        <v>1520202004</v>
      </c>
      <c r="B281" s="118" t="s">
        <v>1188</v>
      </c>
      <c r="C281" s="118" t="s">
        <v>1167</v>
      </c>
      <c r="D281" s="118" t="s">
        <v>1185</v>
      </c>
      <c r="E281" s="118" t="s">
        <v>3915</v>
      </c>
      <c r="F281" s="120">
        <v>25</v>
      </c>
      <c r="G281" s="119">
        <v>76384</v>
      </c>
      <c r="H281" s="119"/>
      <c r="I281" s="120" t="s">
        <v>5820</v>
      </c>
      <c r="J281" s="120">
        <v>420</v>
      </c>
      <c r="K281" s="120">
        <v>76384</v>
      </c>
      <c r="L281" s="120">
        <v>0.498</v>
      </c>
      <c r="M281" s="121" t="s">
        <v>5659</v>
      </c>
      <c r="N281" s="120">
        <v>1</v>
      </c>
      <c r="O281" s="119">
        <v>200</v>
      </c>
      <c r="P281" s="119">
        <v>32.1</v>
      </c>
      <c r="Q281" s="119">
        <v>3.7</v>
      </c>
      <c r="R281" s="120" t="s">
        <v>5655</v>
      </c>
      <c r="S281" s="120">
        <v>2.6</v>
      </c>
      <c r="T281" s="120"/>
      <c r="U281" s="120"/>
      <c r="V281" s="172">
        <v>84.2</v>
      </c>
      <c r="W281" s="172">
        <v>7.3</v>
      </c>
      <c r="X281" s="172">
        <v>73.3</v>
      </c>
      <c r="Y281" s="172">
        <v>3.6</v>
      </c>
      <c r="Z281" s="172"/>
      <c r="AA281" s="123">
        <v>722</v>
      </c>
      <c r="AB281" s="123"/>
      <c r="AC281" s="123"/>
      <c r="AD281" s="123"/>
      <c r="AE281" s="123"/>
      <c r="AF281" s="123"/>
      <c r="AG281" s="214"/>
      <c r="AH281" s="229" t="str">
        <f t="shared" si="69"/>
        <v>a2</v>
      </c>
      <c r="AI281" s="122" t="s">
        <v>5401</v>
      </c>
      <c r="AJ281" s="122"/>
      <c r="AK281" s="122"/>
      <c r="AL281" s="122"/>
      <c r="AM281" s="122"/>
      <c r="AN281" s="173">
        <v>1</v>
      </c>
      <c r="AO281" s="173"/>
      <c r="AP281" s="173"/>
      <c r="AQ281" s="173"/>
      <c r="AR281" s="173"/>
      <c r="AS281" s="173"/>
      <c r="AT281" s="173"/>
      <c r="AU281" s="173"/>
      <c r="AV281" s="173"/>
      <c r="AW281" s="173"/>
      <c r="AX281" s="173"/>
      <c r="AY281" s="173"/>
      <c r="AZ281" s="211">
        <f t="shared" si="75"/>
        <v>1</v>
      </c>
      <c r="BA281" s="211"/>
      <c r="BB281" s="205">
        <f t="shared" si="70"/>
        <v>11767</v>
      </c>
      <c r="BC281" s="205">
        <f t="shared" si="71"/>
        <v>11767</v>
      </c>
      <c r="BD281" s="205">
        <f t="shared" si="72"/>
        <v>0</v>
      </c>
      <c r="BE281" s="205">
        <f t="shared" si="73"/>
        <v>0</v>
      </c>
      <c r="BF281" s="175">
        <v>11767</v>
      </c>
      <c r="BG281" s="175">
        <v>315</v>
      </c>
      <c r="BH281" s="175">
        <v>5031</v>
      </c>
      <c r="BI281" s="175"/>
      <c r="BJ281" s="175"/>
      <c r="BK281" s="175">
        <v>3644</v>
      </c>
      <c r="BL281" s="175">
        <v>262</v>
      </c>
      <c r="BM281" s="175">
        <v>1498</v>
      </c>
      <c r="BN281" s="175">
        <v>368</v>
      </c>
      <c r="BO281" s="175">
        <v>649</v>
      </c>
      <c r="BP281" s="198">
        <f t="shared" si="74"/>
        <v>5680</v>
      </c>
    </row>
    <row r="282" spans="1:68" s="116" customFormat="1" x14ac:dyDescent="0.15">
      <c r="A282" s="117">
        <v>2822102005</v>
      </c>
      <c r="B282" s="118" t="s">
        <v>2167</v>
      </c>
      <c r="C282" s="118" t="s">
        <v>2099</v>
      </c>
      <c r="D282" s="118" t="s">
        <v>2163</v>
      </c>
      <c r="E282" s="118" t="s">
        <v>4640</v>
      </c>
      <c r="F282" s="120">
        <v>13</v>
      </c>
      <c r="G282" s="119">
        <v>79970</v>
      </c>
      <c r="H282" s="119"/>
      <c r="I282" s="120" t="s">
        <v>5820</v>
      </c>
      <c r="J282" s="120">
        <v>730</v>
      </c>
      <c r="K282" s="120">
        <v>79970</v>
      </c>
      <c r="L282" s="120">
        <v>0.3</v>
      </c>
      <c r="M282" s="121" t="s">
        <v>5657</v>
      </c>
      <c r="N282" s="120">
        <v>1</v>
      </c>
      <c r="O282" s="119">
        <v>228.3</v>
      </c>
      <c r="P282" s="119">
        <v>51</v>
      </c>
      <c r="Q282" s="119">
        <v>4.9000000000000004</v>
      </c>
      <c r="R282" s="120" t="s">
        <v>5658</v>
      </c>
      <c r="S282" s="120">
        <v>0.2</v>
      </c>
      <c r="T282" s="120"/>
      <c r="U282" s="120"/>
      <c r="V282" s="172">
        <v>171.9</v>
      </c>
      <c r="W282" s="172">
        <v>13.5</v>
      </c>
      <c r="X282" s="172">
        <v>92.7</v>
      </c>
      <c r="Y282" s="172">
        <v>36.700000000000003</v>
      </c>
      <c r="Z282" s="172">
        <v>29</v>
      </c>
      <c r="AA282" s="123">
        <v>493</v>
      </c>
      <c r="AB282" s="123"/>
      <c r="AC282" s="123"/>
      <c r="AD282" s="123"/>
      <c r="AE282" s="123"/>
      <c r="AF282" s="123"/>
      <c r="AG282" s="214"/>
      <c r="AH282" s="229" t="str">
        <f t="shared" si="69"/>
        <v>a2</v>
      </c>
      <c r="AI282" s="122"/>
      <c r="AJ282" s="122"/>
      <c r="AK282" s="122"/>
      <c r="AL282" s="122"/>
      <c r="AM282" s="122"/>
      <c r="AN282" s="173">
        <v>0.6</v>
      </c>
      <c r="AO282" s="173"/>
      <c r="AP282" s="173"/>
      <c r="AQ282" s="173"/>
      <c r="AR282" s="173" t="s">
        <v>3186</v>
      </c>
      <c r="AS282" s="173">
        <v>2</v>
      </c>
      <c r="AT282" s="173">
        <v>0.7</v>
      </c>
      <c r="AU282" s="173"/>
      <c r="AV282" s="173">
        <v>0.5</v>
      </c>
      <c r="AW282" s="173"/>
      <c r="AX282" s="173"/>
      <c r="AY282" s="173"/>
      <c r="AZ282" s="211">
        <f t="shared" si="75"/>
        <v>2.6</v>
      </c>
      <c r="BA282" s="211">
        <f t="shared" ref="BA282:BA294" si="77">SUBTOTAL(9,AT282:AY282)</f>
        <v>1.2</v>
      </c>
      <c r="BB282" s="205">
        <f t="shared" si="70"/>
        <v>21987</v>
      </c>
      <c r="BC282" s="205">
        <f t="shared" si="71"/>
        <v>19689</v>
      </c>
      <c r="BD282" s="205">
        <f t="shared" si="72"/>
        <v>3255</v>
      </c>
      <c r="BE282" s="205">
        <f t="shared" si="73"/>
        <v>957</v>
      </c>
      <c r="BF282" s="175">
        <v>18732</v>
      </c>
      <c r="BG282" s="175">
        <v>8113</v>
      </c>
      <c r="BH282" s="175">
        <v>3255</v>
      </c>
      <c r="BI282" s="175">
        <v>2298</v>
      </c>
      <c r="BJ282" s="175"/>
      <c r="BK282" s="175">
        <v>1592</v>
      </c>
      <c r="BL282" s="175">
        <v>3597</v>
      </c>
      <c r="BM282" s="175">
        <v>1606</v>
      </c>
      <c r="BN282" s="175">
        <v>148</v>
      </c>
      <c r="BO282" s="175">
        <v>1378</v>
      </c>
      <c r="BP282" s="198">
        <f t="shared" si="74"/>
        <v>4633</v>
      </c>
    </row>
    <row r="283" spans="1:68" s="116" customFormat="1" x14ac:dyDescent="0.15">
      <c r="A283" s="117">
        <v>1936402001</v>
      </c>
      <c r="B283" s="118" t="s">
        <v>1474</v>
      </c>
      <c r="C283" s="118" t="s">
        <v>1447</v>
      </c>
      <c r="D283" s="118" t="s">
        <v>1475</v>
      </c>
      <c r="E283" s="118" t="s">
        <v>4133</v>
      </c>
      <c r="F283" s="120">
        <v>23</v>
      </c>
      <c r="G283" s="119"/>
      <c r="H283" s="119"/>
      <c r="I283" s="120" t="s">
        <v>5820</v>
      </c>
      <c r="J283" s="120">
        <v>440</v>
      </c>
      <c r="K283" s="120">
        <v>80892.100000000006</v>
      </c>
      <c r="L283" s="120">
        <v>0.504</v>
      </c>
      <c r="M283" s="121" t="s">
        <v>5665</v>
      </c>
      <c r="N283" s="120">
        <v>1</v>
      </c>
      <c r="O283" s="119">
        <v>83</v>
      </c>
      <c r="P283" s="119"/>
      <c r="Q283" s="119"/>
      <c r="R283" s="120" t="s">
        <v>5671</v>
      </c>
      <c r="S283" s="120">
        <v>0.1</v>
      </c>
      <c r="T283" s="120"/>
      <c r="U283" s="120"/>
      <c r="V283" s="172">
        <v>19.899999999999999</v>
      </c>
      <c r="W283" s="172"/>
      <c r="X283" s="172">
        <v>19.899999999999999</v>
      </c>
      <c r="Y283" s="172"/>
      <c r="Z283" s="172"/>
      <c r="AA283" s="123">
        <v>14.4</v>
      </c>
      <c r="AB283" s="123"/>
      <c r="AC283" s="123"/>
      <c r="AD283" s="123"/>
      <c r="AE283" s="123"/>
      <c r="AF283" s="123"/>
      <c r="AG283" s="214"/>
      <c r="AH283" s="229" t="str">
        <f t="shared" si="69"/>
        <v>a2</v>
      </c>
      <c r="AI283" s="122"/>
      <c r="AJ283" s="122"/>
      <c r="AK283" s="122"/>
      <c r="AL283" s="122"/>
      <c r="AM283" s="122"/>
      <c r="AN283" s="173"/>
      <c r="AO283" s="173"/>
      <c r="AP283" s="173"/>
      <c r="AQ283" s="173"/>
      <c r="AR283" s="173"/>
      <c r="AS283" s="173"/>
      <c r="AT283" s="173"/>
      <c r="AU283" s="173"/>
      <c r="AV283" s="173"/>
      <c r="AW283" s="173"/>
      <c r="AX283" s="173"/>
      <c r="AY283" s="173"/>
      <c r="AZ283" s="211">
        <f t="shared" si="75"/>
        <v>0</v>
      </c>
      <c r="BA283" s="211">
        <f t="shared" si="77"/>
        <v>0</v>
      </c>
      <c r="BB283" s="205">
        <f t="shared" si="70"/>
        <v>0</v>
      </c>
      <c r="BC283" s="205">
        <f t="shared" si="71"/>
        <v>0</v>
      </c>
      <c r="BD283" s="205">
        <f t="shared" si="72"/>
        <v>0</v>
      </c>
      <c r="BE283" s="205">
        <f t="shared" si="73"/>
        <v>0</v>
      </c>
      <c r="BF283" s="175"/>
      <c r="BG283" s="175"/>
      <c r="BH283" s="175"/>
      <c r="BI283" s="175"/>
      <c r="BJ283" s="175"/>
      <c r="BK283" s="175"/>
      <c r="BL283" s="175"/>
      <c r="BM283" s="175"/>
      <c r="BN283" s="175"/>
      <c r="BO283" s="175"/>
      <c r="BP283" s="198">
        <f t="shared" si="74"/>
        <v>0</v>
      </c>
    </row>
    <row r="284" spans="1:68" s="116" customFormat="1" x14ac:dyDescent="0.15">
      <c r="A284" s="117">
        <v>4220102011</v>
      </c>
      <c r="B284" s="118" t="s">
        <v>2916</v>
      </c>
      <c r="C284" s="118" t="s">
        <v>2907</v>
      </c>
      <c r="D284" s="118" t="s">
        <v>2909</v>
      </c>
      <c r="E284" s="118" t="s">
        <v>5190</v>
      </c>
      <c r="F284" s="120">
        <v>4</v>
      </c>
      <c r="G284" s="119"/>
      <c r="H284" s="119"/>
      <c r="I284" s="120" t="s">
        <v>5820</v>
      </c>
      <c r="J284" s="120">
        <v>930</v>
      </c>
      <c r="K284" s="120">
        <v>81077</v>
      </c>
      <c r="L284" s="120">
        <v>0.23899999999999999</v>
      </c>
      <c r="M284" s="121" t="s">
        <v>5657</v>
      </c>
      <c r="N284" s="120">
        <v>1</v>
      </c>
      <c r="O284" s="119">
        <v>235</v>
      </c>
      <c r="P284" s="119"/>
      <c r="Q284" s="119"/>
      <c r="R284" s="120" t="s">
        <v>5660</v>
      </c>
      <c r="S284" s="120">
        <v>0.25</v>
      </c>
      <c r="T284" s="120"/>
      <c r="U284" s="120"/>
      <c r="V284" s="172">
        <v>213.8</v>
      </c>
      <c r="W284" s="172">
        <v>16.100000000000001</v>
      </c>
      <c r="X284" s="172">
        <v>173.5</v>
      </c>
      <c r="Y284" s="172">
        <v>16.3</v>
      </c>
      <c r="Z284" s="172">
        <v>7.9</v>
      </c>
      <c r="AA284" s="123">
        <v>543.79999999999995</v>
      </c>
      <c r="AB284" s="123"/>
      <c r="AC284" s="123"/>
      <c r="AD284" s="123"/>
      <c r="AE284" s="123"/>
      <c r="AF284" s="123"/>
      <c r="AG284" s="214"/>
      <c r="AH284" s="229" t="str">
        <f t="shared" si="69"/>
        <v>a2</v>
      </c>
      <c r="AI284" s="122"/>
      <c r="AJ284" s="122"/>
      <c r="AK284" s="122"/>
      <c r="AL284" s="122"/>
      <c r="AM284" s="122"/>
      <c r="AN284" s="173"/>
      <c r="AO284" s="173"/>
      <c r="AP284" s="173"/>
      <c r="AQ284" s="173"/>
      <c r="AR284" s="173"/>
      <c r="AS284" s="173"/>
      <c r="AT284" s="173">
        <v>0.6</v>
      </c>
      <c r="AU284" s="173"/>
      <c r="AV284" s="173"/>
      <c r="AW284" s="173"/>
      <c r="AX284" s="173"/>
      <c r="AY284" s="173"/>
      <c r="AZ284" s="211">
        <f t="shared" si="75"/>
        <v>0</v>
      </c>
      <c r="BA284" s="211">
        <f t="shared" si="77"/>
        <v>0.6</v>
      </c>
      <c r="BB284" s="205">
        <f t="shared" si="70"/>
        <v>11202</v>
      </c>
      <c r="BC284" s="205">
        <f t="shared" si="71"/>
        <v>11202</v>
      </c>
      <c r="BD284" s="205">
        <f t="shared" si="72"/>
        <v>0</v>
      </c>
      <c r="BE284" s="205">
        <f t="shared" si="73"/>
        <v>0</v>
      </c>
      <c r="BF284" s="175">
        <v>11202</v>
      </c>
      <c r="BG284" s="175"/>
      <c r="BH284" s="175">
        <v>2792</v>
      </c>
      <c r="BI284" s="175"/>
      <c r="BJ284" s="175"/>
      <c r="BK284" s="175">
        <v>1907</v>
      </c>
      <c r="BL284" s="175">
        <v>597</v>
      </c>
      <c r="BM284" s="175">
        <v>3457</v>
      </c>
      <c r="BN284" s="175">
        <v>685</v>
      </c>
      <c r="BO284" s="175">
        <v>1764</v>
      </c>
      <c r="BP284" s="198">
        <f t="shared" si="74"/>
        <v>4556</v>
      </c>
    </row>
    <row r="285" spans="1:68" s="116" customFormat="1" x14ac:dyDescent="0.15">
      <c r="A285" s="117">
        <v>3436802004</v>
      </c>
      <c r="B285" s="118" t="s">
        <v>2590</v>
      </c>
      <c r="C285" s="118" t="s">
        <v>2517</v>
      </c>
      <c r="D285" s="118" t="s">
        <v>2587</v>
      </c>
      <c r="E285" s="118" t="s">
        <v>4965</v>
      </c>
      <c r="F285" s="120">
        <v>6</v>
      </c>
      <c r="G285" s="119"/>
      <c r="H285" s="119"/>
      <c r="I285" s="120" t="s">
        <v>5820</v>
      </c>
      <c r="J285" s="120">
        <v>500</v>
      </c>
      <c r="K285" s="120">
        <v>81916</v>
      </c>
      <c r="L285" s="120">
        <v>0.44900000000000001</v>
      </c>
      <c r="M285" s="121" t="s">
        <v>5657</v>
      </c>
      <c r="N285" s="120">
        <v>1</v>
      </c>
      <c r="O285" s="119">
        <v>177.5</v>
      </c>
      <c r="P285" s="119">
        <v>34.299999999999997</v>
      </c>
      <c r="Q285" s="119">
        <v>3.8</v>
      </c>
      <c r="R285" s="120" t="s">
        <v>5660</v>
      </c>
      <c r="S285" s="120">
        <v>0.48</v>
      </c>
      <c r="T285" s="120"/>
      <c r="U285" s="120"/>
      <c r="V285" s="172">
        <v>95.9</v>
      </c>
      <c r="W285" s="172"/>
      <c r="X285" s="172"/>
      <c r="Y285" s="172"/>
      <c r="Z285" s="172">
        <v>95.9</v>
      </c>
      <c r="AA285" s="123">
        <v>375</v>
      </c>
      <c r="AB285" s="123"/>
      <c r="AC285" s="123"/>
      <c r="AD285" s="123"/>
      <c r="AE285" s="123"/>
      <c r="AF285" s="123"/>
      <c r="AG285" s="214"/>
      <c r="AH285" s="229" t="str">
        <f t="shared" si="69"/>
        <v>a2</v>
      </c>
      <c r="AI285" s="122"/>
      <c r="AJ285" s="122"/>
      <c r="AK285" s="122"/>
      <c r="AL285" s="122"/>
      <c r="AM285" s="122"/>
      <c r="AN285" s="173">
        <v>1</v>
      </c>
      <c r="AO285" s="173" t="s">
        <v>3186</v>
      </c>
      <c r="AP285" s="173" t="s">
        <v>3186</v>
      </c>
      <c r="AQ285" s="173" t="s">
        <v>3186</v>
      </c>
      <c r="AR285" s="173" t="s">
        <v>3186</v>
      </c>
      <c r="AS285" s="173"/>
      <c r="AT285" s="173"/>
      <c r="AU285" s="173"/>
      <c r="AV285" s="173"/>
      <c r="AW285" s="173"/>
      <c r="AX285" s="173"/>
      <c r="AY285" s="173"/>
      <c r="AZ285" s="211">
        <f t="shared" si="75"/>
        <v>1</v>
      </c>
      <c r="BA285" s="211">
        <f t="shared" si="77"/>
        <v>0</v>
      </c>
      <c r="BB285" s="205">
        <f t="shared" si="70"/>
        <v>27298</v>
      </c>
      <c r="BC285" s="205">
        <f t="shared" si="71"/>
        <v>21511</v>
      </c>
      <c r="BD285" s="205">
        <f t="shared" si="72"/>
        <v>7661</v>
      </c>
      <c r="BE285" s="205">
        <f t="shared" si="73"/>
        <v>1874</v>
      </c>
      <c r="BF285" s="175">
        <v>19637</v>
      </c>
      <c r="BG285" s="175"/>
      <c r="BH285" s="175">
        <v>7661</v>
      </c>
      <c r="BI285" s="175">
        <v>5787</v>
      </c>
      <c r="BJ285" s="175"/>
      <c r="BK285" s="175">
        <v>6720</v>
      </c>
      <c r="BL285" s="175">
        <v>586</v>
      </c>
      <c r="BM285" s="175">
        <v>1714</v>
      </c>
      <c r="BN285" s="175">
        <v>98</v>
      </c>
      <c r="BO285" s="175">
        <v>4732</v>
      </c>
      <c r="BP285" s="198">
        <f t="shared" si="74"/>
        <v>12393</v>
      </c>
    </row>
    <row r="286" spans="1:68" s="116" customFormat="1" x14ac:dyDescent="0.15">
      <c r="A286" s="117">
        <v>920201002</v>
      </c>
      <c r="B286" s="118" t="s">
        <v>863</v>
      </c>
      <c r="C286" s="118" t="s">
        <v>842</v>
      </c>
      <c r="D286" s="118" t="s">
        <v>862</v>
      </c>
      <c r="E286" s="118" t="s">
        <v>3707</v>
      </c>
      <c r="F286" s="120">
        <v>20</v>
      </c>
      <c r="G286" s="119">
        <v>82972</v>
      </c>
      <c r="H286" s="119"/>
      <c r="I286" s="120" t="s">
        <v>5820</v>
      </c>
      <c r="J286" s="120">
        <v>500</v>
      </c>
      <c r="K286" s="120">
        <v>82972</v>
      </c>
      <c r="L286" s="120">
        <v>0.45500000000000002</v>
      </c>
      <c r="M286" s="121" t="s">
        <v>5662</v>
      </c>
      <c r="N286" s="120">
        <v>1</v>
      </c>
      <c r="O286" s="119">
        <v>186</v>
      </c>
      <c r="P286" s="119"/>
      <c r="Q286" s="119"/>
      <c r="R286" s="120" t="s">
        <v>5660</v>
      </c>
      <c r="S286" s="120">
        <v>0.2</v>
      </c>
      <c r="T286" s="120"/>
      <c r="U286" s="120"/>
      <c r="V286" s="172">
        <v>76</v>
      </c>
      <c r="W286" s="172">
        <v>7</v>
      </c>
      <c r="X286" s="172">
        <v>67</v>
      </c>
      <c r="Y286" s="172"/>
      <c r="Z286" s="172">
        <v>2</v>
      </c>
      <c r="AA286" s="123">
        <v>461</v>
      </c>
      <c r="AB286" s="123"/>
      <c r="AC286" s="123"/>
      <c r="AD286" s="123"/>
      <c r="AE286" s="123"/>
      <c r="AF286" s="123"/>
      <c r="AG286" s="214"/>
      <c r="AH286" s="229" t="str">
        <f t="shared" si="69"/>
        <v>a2</v>
      </c>
      <c r="AI286" s="122"/>
      <c r="AJ286" s="122"/>
      <c r="AK286" s="122"/>
      <c r="AL286" s="122"/>
      <c r="AM286" s="122"/>
      <c r="AN286" s="173"/>
      <c r="AO286" s="173"/>
      <c r="AP286" s="173"/>
      <c r="AQ286" s="173"/>
      <c r="AR286" s="173"/>
      <c r="AS286" s="173"/>
      <c r="AT286" s="173"/>
      <c r="AU286" s="173"/>
      <c r="AV286" s="173"/>
      <c r="AW286" s="173"/>
      <c r="AX286" s="173"/>
      <c r="AY286" s="173"/>
      <c r="AZ286" s="211">
        <f t="shared" si="75"/>
        <v>0</v>
      </c>
      <c r="BA286" s="211">
        <f t="shared" si="77"/>
        <v>0</v>
      </c>
      <c r="BB286" s="205">
        <f t="shared" si="70"/>
        <v>9531</v>
      </c>
      <c r="BC286" s="205">
        <f t="shared" si="71"/>
        <v>7588</v>
      </c>
      <c r="BD286" s="205">
        <f t="shared" si="72"/>
        <v>2002</v>
      </c>
      <c r="BE286" s="205">
        <f t="shared" si="73"/>
        <v>59</v>
      </c>
      <c r="BF286" s="175">
        <v>7529</v>
      </c>
      <c r="BG286" s="175"/>
      <c r="BH286" s="175">
        <v>2814</v>
      </c>
      <c r="BI286" s="175">
        <v>1943</v>
      </c>
      <c r="BJ286" s="175"/>
      <c r="BK286" s="175">
        <v>1714</v>
      </c>
      <c r="BL286" s="175">
        <v>347</v>
      </c>
      <c r="BM286" s="175">
        <v>1624</v>
      </c>
      <c r="BN286" s="175">
        <v>543</v>
      </c>
      <c r="BO286" s="175">
        <v>546</v>
      </c>
      <c r="BP286" s="198">
        <f t="shared" si="74"/>
        <v>3360</v>
      </c>
    </row>
    <row r="287" spans="1:68" s="116" customFormat="1" x14ac:dyDescent="0.15">
      <c r="A287" s="117">
        <v>3310001007</v>
      </c>
      <c r="B287" s="118" t="s">
        <v>2435</v>
      </c>
      <c r="C287" s="118" t="s">
        <v>2427</v>
      </c>
      <c r="D287" s="118" t="s">
        <v>2430</v>
      </c>
      <c r="E287" s="118" t="s">
        <v>4841</v>
      </c>
      <c r="F287" s="120">
        <v>9</v>
      </c>
      <c r="G287" s="119">
        <v>87200</v>
      </c>
      <c r="H287" s="119"/>
      <c r="I287" s="120" t="s">
        <v>5820</v>
      </c>
      <c r="J287" s="120">
        <v>1000</v>
      </c>
      <c r="K287" s="120">
        <v>87250</v>
      </c>
      <c r="L287" s="120">
        <v>0.23899999999999999</v>
      </c>
      <c r="M287" s="121" t="s">
        <v>5676</v>
      </c>
      <c r="N287" s="120">
        <v>1</v>
      </c>
      <c r="O287" s="119">
        <v>210</v>
      </c>
      <c r="P287" s="119">
        <v>38</v>
      </c>
      <c r="Q287" s="119">
        <v>5.2</v>
      </c>
      <c r="R287" s="120"/>
      <c r="S287" s="120"/>
      <c r="T287" s="120"/>
      <c r="U287" s="120" t="s">
        <v>5689</v>
      </c>
      <c r="V287" s="172">
        <v>71.8</v>
      </c>
      <c r="W287" s="172"/>
      <c r="X287" s="172">
        <v>68.400000000000006</v>
      </c>
      <c r="Y287" s="172"/>
      <c r="Z287" s="172">
        <v>3.4</v>
      </c>
      <c r="AA287" s="123">
        <v>928.4</v>
      </c>
      <c r="AB287" s="123"/>
      <c r="AC287" s="123"/>
      <c r="AD287" s="123"/>
      <c r="AE287" s="123"/>
      <c r="AF287" s="123"/>
      <c r="AG287" s="214"/>
      <c r="AH287" s="229" t="str">
        <f t="shared" si="69"/>
        <v>a2</v>
      </c>
      <c r="AI287" s="122"/>
      <c r="AJ287" s="122"/>
      <c r="AK287" s="122"/>
      <c r="AL287" s="122"/>
      <c r="AM287" s="122"/>
      <c r="AN287" s="173"/>
      <c r="AO287" s="173"/>
      <c r="AP287" s="173"/>
      <c r="AQ287" s="173"/>
      <c r="AR287" s="173"/>
      <c r="AS287" s="173"/>
      <c r="AT287" s="173"/>
      <c r="AU287" s="173"/>
      <c r="AV287" s="173"/>
      <c r="AW287" s="173"/>
      <c r="AX287" s="173"/>
      <c r="AY287" s="173"/>
      <c r="AZ287" s="211">
        <f t="shared" si="75"/>
        <v>0</v>
      </c>
      <c r="BA287" s="211">
        <f t="shared" si="77"/>
        <v>0</v>
      </c>
      <c r="BB287" s="205">
        <f t="shared" si="70"/>
        <v>15285</v>
      </c>
      <c r="BC287" s="205">
        <f t="shared" si="71"/>
        <v>14210</v>
      </c>
      <c r="BD287" s="205">
        <f t="shared" si="72"/>
        <v>1960</v>
      </c>
      <c r="BE287" s="205">
        <f t="shared" si="73"/>
        <v>885</v>
      </c>
      <c r="BF287" s="175">
        <v>13325</v>
      </c>
      <c r="BG287" s="175"/>
      <c r="BH287" s="175">
        <v>1960</v>
      </c>
      <c r="BI287" s="175">
        <v>1075</v>
      </c>
      <c r="BJ287" s="175"/>
      <c r="BK287" s="175">
        <v>6741</v>
      </c>
      <c r="BL287" s="175">
        <v>284</v>
      </c>
      <c r="BM287" s="175">
        <v>1387</v>
      </c>
      <c r="BN287" s="175">
        <v>293</v>
      </c>
      <c r="BO287" s="175">
        <v>3545</v>
      </c>
      <c r="BP287" s="198">
        <f t="shared" si="74"/>
        <v>5505</v>
      </c>
    </row>
    <row r="288" spans="1:68" s="116" customFormat="1" x14ac:dyDescent="0.15">
      <c r="A288" s="117">
        <v>1738402003</v>
      </c>
      <c r="B288" s="118" t="s">
        <v>1380</v>
      </c>
      <c r="C288" s="118" t="s">
        <v>1324</v>
      </c>
      <c r="D288" s="118" t="s">
        <v>1378</v>
      </c>
      <c r="E288" s="118" t="s">
        <v>4063</v>
      </c>
      <c r="F288" s="120">
        <v>13</v>
      </c>
      <c r="G288" s="119">
        <v>87948</v>
      </c>
      <c r="H288" s="119"/>
      <c r="I288" s="120" t="s">
        <v>5820</v>
      </c>
      <c r="J288" s="120">
        <v>390</v>
      </c>
      <c r="K288" s="120">
        <v>88475</v>
      </c>
      <c r="L288" s="120">
        <v>0.622</v>
      </c>
      <c r="M288" s="121" t="s">
        <v>5657</v>
      </c>
      <c r="N288" s="120">
        <v>1</v>
      </c>
      <c r="O288" s="119">
        <v>380.8</v>
      </c>
      <c r="P288" s="119">
        <v>69.8</v>
      </c>
      <c r="Q288" s="119">
        <v>9.4</v>
      </c>
      <c r="R288" s="120" t="s">
        <v>5658</v>
      </c>
      <c r="S288" s="120">
        <v>0.26</v>
      </c>
      <c r="T288" s="120"/>
      <c r="U288" s="120"/>
      <c r="V288" s="172">
        <v>107.5</v>
      </c>
      <c r="W288" s="172">
        <v>19.2</v>
      </c>
      <c r="X288" s="172">
        <v>60.2</v>
      </c>
      <c r="Y288" s="172">
        <v>8.5</v>
      </c>
      <c r="Z288" s="172">
        <v>19.600000000000001</v>
      </c>
      <c r="AA288" s="123">
        <v>973</v>
      </c>
      <c r="AB288" s="123"/>
      <c r="AC288" s="123"/>
      <c r="AD288" s="123"/>
      <c r="AE288" s="123"/>
      <c r="AF288" s="123"/>
      <c r="AG288" s="214"/>
      <c r="AH288" s="229" t="str">
        <f t="shared" si="69"/>
        <v>a2</v>
      </c>
      <c r="AI288" s="122"/>
      <c r="AJ288" s="122"/>
      <c r="AK288" s="122"/>
      <c r="AL288" s="122"/>
      <c r="AM288" s="122"/>
      <c r="AN288" s="173">
        <v>2</v>
      </c>
      <c r="AO288" s="173">
        <v>1</v>
      </c>
      <c r="AP288" s="173">
        <v>1</v>
      </c>
      <c r="AQ288" s="173"/>
      <c r="AR288" s="173"/>
      <c r="AS288" s="173">
        <v>1</v>
      </c>
      <c r="AT288" s="173">
        <v>2</v>
      </c>
      <c r="AU288" s="173">
        <v>2</v>
      </c>
      <c r="AV288" s="173">
        <v>2</v>
      </c>
      <c r="AW288" s="173">
        <v>2</v>
      </c>
      <c r="AX288" s="173">
        <v>2</v>
      </c>
      <c r="AY288" s="173"/>
      <c r="AZ288" s="211">
        <f t="shared" si="75"/>
        <v>5</v>
      </c>
      <c r="BA288" s="211">
        <f t="shared" si="77"/>
        <v>10</v>
      </c>
      <c r="BB288" s="205">
        <f t="shared" si="70"/>
        <v>26169</v>
      </c>
      <c r="BC288" s="205">
        <f t="shared" si="71"/>
        <v>24145</v>
      </c>
      <c r="BD288" s="205">
        <f t="shared" si="72"/>
        <v>3600</v>
      </c>
      <c r="BE288" s="205">
        <f t="shared" si="73"/>
        <v>1576</v>
      </c>
      <c r="BF288" s="175">
        <v>22569</v>
      </c>
      <c r="BG288" s="175"/>
      <c r="BH288" s="175">
        <v>3600</v>
      </c>
      <c r="BI288" s="175">
        <v>2024</v>
      </c>
      <c r="BJ288" s="175"/>
      <c r="BK288" s="175">
        <v>4940</v>
      </c>
      <c r="BL288" s="175">
        <v>8167</v>
      </c>
      <c r="BM288" s="175">
        <v>4189</v>
      </c>
      <c r="BN288" s="175">
        <v>355</v>
      </c>
      <c r="BO288" s="175">
        <v>2894</v>
      </c>
      <c r="BP288" s="198">
        <f t="shared" si="74"/>
        <v>6494</v>
      </c>
    </row>
    <row r="289" spans="1:68" s="116" customFormat="1" x14ac:dyDescent="0.15">
      <c r="A289" s="117">
        <v>1721002008</v>
      </c>
      <c r="B289" s="118" t="s">
        <v>1366</v>
      </c>
      <c r="C289" s="118" t="s">
        <v>1324</v>
      </c>
      <c r="D289" s="118" t="s">
        <v>1359</v>
      </c>
      <c r="E289" s="118" t="s">
        <v>4053</v>
      </c>
      <c r="F289" s="120">
        <v>19</v>
      </c>
      <c r="G289" s="119">
        <v>89202</v>
      </c>
      <c r="H289" s="119"/>
      <c r="I289" s="120" t="s">
        <v>5820</v>
      </c>
      <c r="J289" s="120">
        <v>540</v>
      </c>
      <c r="K289" s="120">
        <v>89202</v>
      </c>
      <c r="L289" s="120">
        <v>0.45300000000000001</v>
      </c>
      <c r="M289" s="121" t="s">
        <v>5657</v>
      </c>
      <c r="N289" s="120">
        <v>1</v>
      </c>
      <c r="O289" s="119">
        <v>91</v>
      </c>
      <c r="P289" s="119">
        <v>23</v>
      </c>
      <c r="Q289" s="119">
        <v>2</v>
      </c>
      <c r="R289" s="120" t="s">
        <v>5658</v>
      </c>
      <c r="S289" s="120">
        <v>1.2</v>
      </c>
      <c r="T289" s="120"/>
      <c r="U289" s="120"/>
      <c r="V289" s="172">
        <v>36.5</v>
      </c>
      <c r="W289" s="172"/>
      <c r="X289" s="172">
        <v>32.5</v>
      </c>
      <c r="Y289" s="172"/>
      <c r="Z289" s="172">
        <v>4</v>
      </c>
      <c r="AA289" s="123">
        <v>196</v>
      </c>
      <c r="AB289" s="123"/>
      <c r="AC289" s="123"/>
      <c r="AD289" s="123"/>
      <c r="AE289" s="123"/>
      <c r="AF289" s="123"/>
      <c r="AG289" s="214"/>
      <c r="AH289" s="229" t="str">
        <f t="shared" si="69"/>
        <v>a2</v>
      </c>
      <c r="AI289" s="122"/>
      <c r="AJ289" s="122"/>
      <c r="AK289" s="122"/>
      <c r="AL289" s="122"/>
      <c r="AM289" s="122"/>
      <c r="AN289" s="173">
        <v>1</v>
      </c>
      <c r="AO289" s="173"/>
      <c r="AP289" s="173"/>
      <c r="AQ289" s="173"/>
      <c r="AR289" s="173"/>
      <c r="AS289" s="173"/>
      <c r="AT289" s="173"/>
      <c r="AU289" s="173"/>
      <c r="AV289" s="173"/>
      <c r="AW289" s="173"/>
      <c r="AX289" s="173"/>
      <c r="AY289" s="173"/>
      <c r="AZ289" s="211">
        <f t="shared" si="75"/>
        <v>1</v>
      </c>
      <c r="BA289" s="211">
        <f t="shared" si="77"/>
        <v>0</v>
      </c>
      <c r="BB289" s="205">
        <f t="shared" si="70"/>
        <v>8547</v>
      </c>
      <c r="BC289" s="205">
        <f t="shared" si="71"/>
        <v>7425</v>
      </c>
      <c r="BD289" s="205">
        <f t="shared" si="72"/>
        <v>1193</v>
      </c>
      <c r="BE289" s="205">
        <f t="shared" si="73"/>
        <v>71</v>
      </c>
      <c r="BF289" s="175">
        <v>7354</v>
      </c>
      <c r="BG289" s="175"/>
      <c r="BH289" s="175">
        <v>2690</v>
      </c>
      <c r="BI289" s="175">
        <v>1122</v>
      </c>
      <c r="BJ289" s="175"/>
      <c r="BK289" s="175">
        <v>2434</v>
      </c>
      <c r="BL289" s="175">
        <v>1208</v>
      </c>
      <c r="BM289" s="175">
        <v>812</v>
      </c>
      <c r="BN289" s="175"/>
      <c r="BO289" s="175">
        <v>281</v>
      </c>
      <c r="BP289" s="198">
        <f t="shared" si="74"/>
        <v>2971</v>
      </c>
    </row>
    <row r="290" spans="1:68" s="116" customFormat="1" x14ac:dyDescent="0.15">
      <c r="A290" s="117">
        <v>3436802001</v>
      </c>
      <c r="B290" s="118" t="s">
        <v>2586</v>
      </c>
      <c r="C290" s="118" t="s">
        <v>2517</v>
      </c>
      <c r="D290" s="118" t="s">
        <v>2587</v>
      </c>
      <c r="E290" s="118" t="s">
        <v>4962</v>
      </c>
      <c r="F290" s="120">
        <v>12</v>
      </c>
      <c r="G290" s="119"/>
      <c r="H290" s="119"/>
      <c r="I290" s="120" t="s">
        <v>5820</v>
      </c>
      <c r="J290" s="120">
        <v>580</v>
      </c>
      <c r="K290" s="120">
        <v>89734</v>
      </c>
      <c r="L290" s="120">
        <v>0.42399999999999999</v>
      </c>
      <c r="M290" s="121" t="s">
        <v>5657</v>
      </c>
      <c r="N290" s="120">
        <v>1</v>
      </c>
      <c r="O290" s="119">
        <v>196.7</v>
      </c>
      <c r="P290" s="119">
        <v>36.700000000000003</v>
      </c>
      <c r="Q290" s="119">
        <v>4.4000000000000004</v>
      </c>
      <c r="R290" s="120" t="s">
        <v>5660</v>
      </c>
      <c r="S290" s="120">
        <v>0.52500000000000002</v>
      </c>
      <c r="T290" s="120"/>
      <c r="U290" s="120"/>
      <c r="V290" s="172">
        <v>101.4</v>
      </c>
      <c r="W290" s="172">
        <v>8.6</v>
      </c>
      <c r="X290" s="172">
        <v>42.5</v>
      </c>
      <c r="Y290" s="172">
        <v>19.5</v>
      </c>
      <c r="Z290" s="172">
        <v>30.8</v>
      </c>
      <c r="AA290" s="123">
        <v>360</v>
      </c>
      <c r="AB290" s="123"/>
      <c r="AC290" s="123"/>
      <c r="AD290" s="123"/>
      <c r="AE290" s="123"/>
      <c r="AF290" s="123"/>
      <c r="AG290" s="214"/>
      <c r="AH290" s="229" t="str">
        <f t="shared" si="69"/>
        <v>a2</v>
      </c>
      <c r="AI290" s="122"/>
      <c r="AJ290" s="122"/>
      <c r="AK290" s="122"/>
      <c r="AL290" s="122"/>
      <c r="AM290" s="122"/>
      <c r="AN290" s="173">
        <v>1</v>
      </c>
      <c r="AO290" s="173" t="s">
        <v>3186</v>
      </c>
      <c r="AP290" s="173" t="s">
        <v>3186</v>
      </c>
      <c r="AQ290" s="173" t="s">
        <v>3186</v>
      </c>
      <c r="AR290" s="173" t="s">
        <v>3186</v>
      </c>
      <c r="AS290" s="173"/>
      <c r="AT290" s="173"/>
      <c r="AU290" s="173"/>
      <c r="AV290" s="173"/>
      <c r="AW290" s="173"/>
      <c r="AX290" s="173"/>
      <c r="AY290" s="173"/>
      <c r="AZ290" s="211">
        <f t="shared" si="75"/>
        <v>1</v>
      </c>
      <c r="BA290" s="211">
        <f t="shared" si="77"/>
        <v>0</v>
      </c>
      <c r="BB290" s="205">
        <f t="shared" si="70"/>
        <v>41373</v>
      </c>
      <c r="BC290" s="205">
        <f t="shared" si="71"/>
        <v>33262</v>
      </c>
      <c r="BD290" s="205">
        <f t="shared" si="72"/>
        <v>11091</v>
      </c>
      <c r="BE290" s="205">
        <f t="shared" si="73"/>
        <v>2980</v>
      </c>
      <c r="BF290" s="175">
        <v>30282</v>
      </c>
      <c r="BG290" s="175"/>
      <c r="BH290" s="175">
        <v>11091</v>
      </c>
      <c r="BI290" s="175">
        <v>8111</v>
      </c>
      <c r="BJ290" s="175"/>
      <c r="BK290" s="175">
        <v>7200</v>
      </c>
      <c r="BL290" s="175">
        <v>6531</v>
      </c>
      <c r="BM290" s="175">
        <v>1850</v>
      </c>
      <c r="BN290" s="175">
        <v>72</v>
      </c>
      <c r="BO290" s="175">
        <v>6518</v>
      </c>
      <c r="BP290" s="198">
        <f t="shared" si="74"/>
        <v>17609</v>
      </c>
    </row>
    <row r="291" spans="1:68" s="116" customFormat="1" x14ac:dyDescent="0.15">
      <c r="A291" s="117">
        <v>3420902004</v>
      </c>
      <c r="B291" s="118" t="s">
        <v>2553</v>
      </c>
      <c r="C291" s="118" t="s">
        <v>2517</v>
      </c>
      <c r="D291" s="118" t="s">
        <v>2551</v>
      </c>
      <c r="E291" s="118" t="s">
        <v>4933</v>
      </c>
      <c r="F291" s="120">
        <v>19</v>
      </c>
      <c r="G291" s="119">
        <v>91076</v>
      </c>
      <c r="H291" s="119"/>
      <c r="I291" s="120" t="s">
        <v>5820</v>
      </c>
      <c r="J291" s="120">
        <v>670</v>
      </c>
      <c r="K291" s="120">
        <v>91076</v>
      </c>
      <c r="L291" s="120">
        <v>0.372</v>
      </c>
      <c r="M291" s="121" t="s">
        <v>5657</v>
      </c>
      <c r="N291" s="120">
        <v>1</v>
      </c>
      <c r="O291" s="119">
        <v>162</v>
      </c>
      <c r="P291" s="119">
        <v>29</v>
      </c>
      <c r="Q291" s="119">
        <v>4.9000000000000004</v>
      </c>
      <c r="R291" s="120" t="s">
        <v>5658</v>
      </c>
      <c r="S291" s="120">
        <v>0.2</v>
      </c>
      <c r="T291" s="120"/>
      <c r="U291" s="120"/>
      <c r="V291" s="172">
        <v>83.2</v>
      </c>
      <c r="W291" s="172"/>
      <c r="X291" s="172"/>
      <c r="Y291" s="172"/>
      <c r="Z291" s="172">
        <v>83.2</v>
      </c>
      <c r="AA291" s="123">
        <v>552</v>
      </c>
      <c r="AB291" s="123"/>
      <c r="AC291" s="123"/>
      <c r="AD291" s="123"/>
      <c r="AE291" s="123"/>
      <c r="AF291" s="123"/>
      <c r="AG291" s="214"/>
      <c r="AH291" s="229" t="str">
        <f t="shared" si="69"/>
        <v>a2</v>
      </c>
      <c r="AI291" s="122"/>
      <c r="AJ291" s="122"/>
      <c r="AK291" s="122"/>
      <c r="AL291" s="122"/>
      <c r="AM291" s="122"/>
      <c r="AN291" s="173" t="s">
        <v>3186</v>
      </c>
      <c r="AO291" s="173" t="s">
        <v>3186</v>
      </c>
      <c r="AP291" s="173" t="s">
        <v>3186</v>
      </c>
      <c r="AQ291" s="173" t="s">
        <v>3186</v>
      </c>
      <c r="AR291" s="173" t="s">
        <v>3186</v>
      </c>
      <c r="AS291" s="173"/>
      <c r="AT291" s="173">
        <v>0.5</v>
      </c>
      <c r="AU291" s="173"/>
      <c r="AV291" s="173" t="s">
        <v>3186</v>
      </c>
      <c r="AW291" s="173" t="s">
        <v>3186</v>
      </c>
      <c r="AX291" s="173"/>
      <c r="AY291" s="173" t="s">
        <v>3186</v>
      </c>
      <c r="AZ291" s="211">
        <f t="shared" si="75"/>
        <v>0</v>
      </c>
      <c r="BA291" s="211">
        <f t="shared" si="77"/>
        <v>0.5</v>
      </c>
      <c r="BB291" s="205">
        <f t="shared" si="70"/>
        <v>29751</v>
      </c>
      <c r="BC291" s="205">
        <f t="shared" si="71"/>
        <v>25545</v>
      </c>
      <c r="BD291" s="205">
        <f t="shared" si="72"/>
        <v>4547</v>
      </c>
      <c r="BE291" s="205">
        <f t="shared" si="73"/>
        <v>341</v>
      </c>
      <c r="BF291" s="175">
        <v>25204</v>
      </c>
      <c r="BG291" s="175"/>
      <c r="BH291" s="175">
        <v>7560</v>
      </c>
      <c r="BI291" s="175">
        <v>4206</v>
      </c>
      <c r="BJ291" s="175"/>
      <c r="BK291" s="175">
        <v>7918</v>
      </c>
      <c r="BL291" s="175">
        <v>811</v>
      </c>
      <c r="BM291" s="175">
        <v>2116</v>
      </c>
      <c r="BN291" s="175">
        <v>6489</v>
      </c>
      <c r="BO291" s="175">
        <v>651</v>
      </c>
      <c r="BP291" s="198">
        <f t="shared" si="74"/>
        <v>8211</v>
      </c>
    </row>
    <row r="292" spans="1:68" s="116" customFormat="1" x14ac:dyDescent="0.15">
      <c r="A292" s="117">
        <v>3421502005</v>
      </c>
      <c r="B292" s="118" t="s">
        <v>2585</v>
      </c>
      <c r="C292" s="118" t="s">
        <v>2517</v>
      </c>
      <c r="D292" s="118" t="s">
        <v>2581</v>
      </c>
      <c r="E292" s="118" t="s">
        <v>4961</v>
      </c>
      <c r="F292" s="120">
        <v>7</v>
      </c>
      <c r="G292" s="119">
        <v>91114</v>
      </c>
      <c r="H292" s="119"/>
      <c r="I292" s="120" t="s">
        <v>5820</v>
      </c>
      <c r="J292" s="120">
        <v>600</v>
      </c>
      <c r="K292" s="120">
        <v>91114</v>
      </c>
      <c r="L292" s="120">
        <v>0.41599999999999998</v>
      </c>
      <c r="M292" s="121" t="s">
        <v>5676</v>
      </c>
      <c r="N292" s="120">
        <v>1</v>
      </c>
      <c r="O292" s="119">
        <v>188.4</v>
      </c>
      <c r="P292" s="119"/>
      <c r="Q292" s="119"/>
      <c r="R292" s="120" t="s">
        <v>5658</v>
      </c>
      <c r="S292" s="120">
        <v>0.1</v>
      </c>
      <c r="T292" s="120"/>
      <c r="U292" s="120"/>
      <c r="V292" s="172">
        <v>129</v>
      </c>
      <c r="W292" s="172">
        <v>9.4</v>
      </c>
      <c r="X292" s="172">
        <v>109.3</v>
      </c>
      <c r="Y292" s="172">
        <v>5.6</v>
      </c>
      <c r="Z292" s="172">
        <v>4.7</v>
      </c>
      <c r="AA292" s="123">
        <v>756</v>
      </c>
      <c r="AB292" s="123"/>
      <c r="AC292" s="123"/>
      <c r="AD292" s="123"/>
      <c r="AE292" s="123"/>
      <c r="AF292" s="123"/>
      <c r="AG292" s="214"/>
      <c r="AH292" s="229" t="str">
        <f t="shared" si="69"/>
        <v>a2</v>
      </c>
      <c r="AI292" s="122"/>
      <c r="AJ292" s="122"/>
      <c r="AK292" s="122"/>
      <c r="AL292" s="122"/>
      <c r="AM292" s="122"/>
      <c r="AN292" s="173"/>
      <c r="AO292" s="173"/>
      <c r="AP292" s="173"/>
      <c r="AQ292" s="173"/>
      <c r="AR292" s="173"/>
      <c r="AS292" s="173">
        <v>0.5</v>
      </c>
      <c r="AT292" s="173">
        <v>0.5</v>
      </c>
      <c r="AU292" s="173"/>
      <c r="AV292" s="173">
        <v>0.5</v>
      </c>
      <c r="AW292" s="173"/>
      <c r="AX292" s="173"/>
      <c r="AY292" s="173"/>
      <c r="AZ292" s="211">
        <f t="shared" si="75"/>
        <v>0.5</v>
      </c>
      <c r="BA292" s="211">
        <f t="shared" si="77"/>
        <v>1</v>
      </c>
      <c r="BB292" s="205">
        <f t="shared" si="70"/>
        <v>20426</v>
      </c>
      <c r="BC292" s="205">
        <f t="shared" si="71"/>
        <v>20426</v>
      </c>
      <c r="BD292" s="205">
        <f t="shared" si="72"/>
        <v>0</v>
      </c>
      <c r="BE292" s="205">
        <f t="shared" si="73"/>
        <v>0</v>
      </c>
      <c r="BF292" s="175">
        <v>20426</v>
      </c>
      <c r="BG292" s="175"/>
      <c r="BH292" s="175">
        <v>9030</v>
      </c>
      <c r="BI292" s="175"/>
      <c r="BJ292" s="175"/>
      <c r="BK292" s="175">
        <v>1702</v>
      </c>
      <c r="BL292" s="175">
        <v>202</v>
      </c>
      <c r="BM292" s="175">
        <v>3851</v>
      </c>
      <c r="BN292" s="175">
        <v>149</v>
      </c>
      <c r="BO292" s="175">
        <v>5492</v>
      </c>
      <c r="BP292" s="198">
        <f t="shared" si="74"/>
        <v>14522</v>
      </c>
    </row>
    <row r="293" spans="1:68" s="116" customFormat="1" x14ac:dyDescent="0.15">
      <c r="A293" s="117">
        <v>148202002</v>
      </c>
      <c r="B293" s="118" t="s">
        <v>204</v>
      </c>
      <c r="C293" s="118" t="s">
        <v>11</v>
      </c>
      <c r="D293" s="118" t="s">
        <v>203</v>
      </c>
      <c r="E293" s="118" t="s">
        <v>3304</v>
      </c>
      <c r="F293" s="120">
        <v>7</v>
      </c>
      <c r="G293" s="119"/>
      <c r="H293" s="119"/>
      <c r="I293" s="120" t="s">
        <v>5820</v>
      </c>
      <c r="J293" s="120">
        <v>640</v>
      </c>
      <c r="K293" s="120">
        <v>91157.7</v>
      </c>
      <c r="L293" s="120">
        <v>0.39</v>
      </c>
      <c r="M293" s="121" t="s">
        <v>5657</v>
      </c>
      <c r="N293" s="120">
        <v>1</v>
      </c>
      <c r="O293" s="119">
        <v>188</v>
      </c>
      <c r="P293" s="119"/>
      <c r="Q293" s="119"/>
      <c r="R293" s="120" t="s">
        <v>5658</v>
      </c>
      <c r="S293" s="120">
        <v>0.16500000000000001</v>
      </c>
      <c r="T293" s="120"/>
      <c r="U293" s="120" t="s">
        <v>3186</v>
      </c>
      <c r="V293" s="172">
        <v>83.295000000000002</v>
      </c>
      <c r="W293" s="172"/>
      <c r="X293" s="172">
        <v>74.341999999999999</v>
      </c>
      <c r="Y293" s="172"/>
      <c r="Z293" s="172">
        <v>8.9529999999999994</v>
      </c>
      <c r="AA293" s="123">
        <v>1191</v>
      </c>
      <c r="AB293" s="123"/>
      <c r="AC293" s="123"/>
      <c r="AD293" s="123"/>
      <c r="AE293" s="123"/>
      <c r="AF293" s="123"/>
      <c r="AG293" s="214"/>
      <c r="AH293" s="229" t="str">
        <f t="shared" si="69"/>
        <v>a2</v>
      </c>
      <c r="AI293" s="122"/>
      <c r="AJ293" s="122"/>
      <c r="AK293" s="122"/>
      <c r="AL293" s="122"/>
      <c r="AM293" s="122"/>
      <c r="AN293" s="173"/>
      <c r="AO293" s="173"/>
      <c r="AP293" s="173"/>
      <c r="AQ293" s="173"/>
      <c r="AR293" s="173"/>
      <c r="AS293" s="173"/>
      <c r="AT293" s="173"/>
      <c r="AU293" s="173"/>
      <c r="AV293" s="173"/>
      <c r="AW293" s="173"/>
      <c r="AX293" s="173"/>
      <c r="AY293" s="173"/>
      <c r="AZ293" s="211">
        <f t="shared" si="75"/>
        <v>0</v>
      </c>
      <c r="BA293" s="211">
        <f t="shared" si="77"/>
        <v>0</v>
      </c>
      <c r="BB293" s="205">
        <f t="shared" si="70"/>
        <v>10369</v>
      </c>
      <c r="BC293" s="205">
        <f t="shared" si="71"/>
        <v>9054</v>
      </c>
      <c r="BD293" s="205">
        <f t="shared" si="72"/>
        <v>1367</v>
      </c>
      <c r="BE293" s="205">
        <f t="shared" si="73"/>
        <v>52</v>
      </c>
      <c r="BF293" s="175">
        <v>9002</v>
      </c>
      <c r="BG293" s="175"/>
      <c r="BH293" s="175">
        <v>2961</v>
      </c>
      <c r="BI293" s="175">
        <v>1315</v>
      </c>
      <c r="BJ293" s="175"/>
      <c r="BK293" s="175">
        <v>3537</v>
      </c>
      <c r="BL293" s="175"/>
      <c r="BM293" s="175">
        <v>1772</v>
      </c>
      <c r="BN293" s="175">
        <v>59</v>
      </c>
      <c r="BO293" s="175">
        <v>725</v>
      </c>
      <c r="BP293" s="198">
        <f t="shared" si="74"/>
        <v>3686</v>
      </c>
    </row>
    <row r="294" spans="1:68" x14ac:dyDescent="0.15">
      <c r="A294" s="117">
        <v>1920801001</v>
      </c>
      <c r="B294" s="118" t="s">
        <v>1457</v>
      </c>
      <c r="C294" s="118" t="s">
        <v>1447</v>
      </c>
      <c r="D294" s="118" t="s">
        <v>1458</v>
      </c>
      <c r="E294" s="118" t="s">
        <v>4117</v>
      </c>
      <c r="F294" s="120">
        <v>20</v>
      </c>
      <c r="G294" s="119"/>
      <c r="H294" s="119"/>
      <c r="I294" s="120" t="s">
        <v>5820</v>
      </c>
      <c r="J294" s="120">
        <v>350</v>
      </c>
      <c r="K294" s="120">
        <v>91250</v>
      </c>
      <c r="L294" s="120">
        <v>0.71399999999999997</v>
      </c>
      <c r="M294" s="121" t="s">
        <v>5662</v>
      </c>
      <c r="N294" s="120">
        <v>1</v>
      </c>
      <c r="O294" s="119"/>
      <c r="P294" s="119"/>
      <c r="Q294" s="119"/>
      <c r="R294" s="120"/>
      <c r="S294" s="120"/>
      <c r="T294" s="120"/>
      <c r="U294" s="120"/>
      <c r="V294" s="172">
        <v>136</v>
      </c>
      <c r="W294" s="172"/>
      <c r="X294" s="172">
        <v>136</v>
      </c>
      <c r="Y294" s="172"/>
      <c r="Z294" s="172"/>
      <c r="AA294" s="123">
        <v>180</v>
      </c>
      <c r="AB294" s="123"/>
      <c r="AC294" s="123"/>
      <c r="AD294" s="123"/>
      <c r="AE294" s="123"/>
      <c r="AF294" s="123"/>
      <c r="AG294" s="214"/>
      <c r="AH294" s="229" t="str">
        <f t="shared" si="69"/>
        <v>a2</v>
      </c>
      <c r="AI294" s="122"/>
      <c r="AJ294" s="122"/>
      <c r="AK294" s="122"/>
      <c r="AL294" s="122"/>
      <c r="AM294" s="122"/>
      <c r="AN294" s="173"/>
      <c r="AO294" s="173"/>
      <c r="AP294" s="173"/>
      <c r="AQ294" s="173"/>
      <c r="AR294" s="173"/>
      <c r="AS294" s="173"/>
      <c r="AT294" s="173">
        <v>1</v>
      </c>
      <c r="AU294" s="173">
        <v>1</v>
      </c>
      <c r="AV294" s="173">
        <v>1</v>
      </c>
      <c r="AW294" s="173">
        <v>1</v>
      </c>
      <c r="AX294" s="173">
        <v>1</v>
      </c>
      <c r="AY294" s="173"/>
      <c r="AZ294" s="211">
        <f t="shared" si="75"/>
        <v>0</v>
      </c>
      <c r="BA294" s="211">
        <f t="shared" si="77"/>
        <v>5</v>
      </c>
      <c r="BB294" s="205">
        <f t="shared" si="70"/>
        <v>3639</v>
      </c>
      <c r="BC294" s="205">
        <f t="shared" si="71"/>
        <v>3639</v>
      </c>
      <c r="BD294" s="205">
        <f t="shared" si="72"/>
        <v>0</v>
      </c>
      <c r="BE294" s="205">
        <f t="shared" si="73"/>
        <v>0</v>
      </c>
      <c r="BF294" s="175">
        <v>3639</v>
      </c>
      <c r="BG294" s="175"/>
      <c r="BH294" s="175">
        <v>504</v>
      </c>
      <c r="BI294" s="175"/>
      <c r="BJ294" s="175"/>
      <c r="BK294" s="175">
        <v>1676</v>
      </c>
      <c r="BL294" s="175"/>
      <c r="BM294" s="175">
        <v>1399</v>
      </c>
      <c r="BN294" s="175">
        <v>12</v>
      </c>
      <c r="BO294" s="175">
        <v>48</v>
      </c>
      <c r="BP294" s="198">
        <f t="shared" si="74"/>
        <v>552</v>
      </c>
    </row>
    <row r="295" spans="1:68" x14ac:dyDescent="0.15">
      <c r="A295" s="117">
        <v>4238302001</v>
      </c>
      <c r="B295" s="118" t="s">
        <v>2949</v>
      </c>
      <c r="C295" s="118" t="s">
        <v>2907</v>
      </c>
      <c r="D295" s="118" t="s">
        <v>2950</v>
      </c>
      <c r="E295" s="118" t="s">
        <v>5216</v>
      </c>
      <c r="F295" s="120">
        <v>9</v>
      </c>
      <c r="G295" s="119">
        <v>91635</v>
      </c>
      <c r="H295" s="119"/>
      <c r="I295" s="120" t="s">
        <v>5820</v>
      </c>
      <c r="J295" s="120">
        <v>550</v>
      </c>
      <c r="K295" s="120">
        <v>91635</v>
      </c>
      <c r="L295" s="120">
        <v>0.45600000000000002</v>
      </c>
      <c r="M295" s="121" t="s">
        <v>5657</v>
      </c>
      <c r="N295" s="120">
        <v>1</v>
      </c>
      <c r="O295" s="119"/>
      <c r="P295" s="119"/>
      <c r="Q295" s="119"/>
      <c r="R295" s="120" t="s">
        <v>5658</v>
      </c>
      <c r="S295" s="120">
        <v>0.1</v>
      </c>
      <c r="T295" s="120"/>
      <c r="U295" s="120"/>
      <c r="V295" s="172">
        <v>222.2</v>
      </c>
      <c r="W295" s="172">
        <v>35.299999999999997</v>
      </c>
      <c r="X295" s="172">
        <v>186.9</v>
      </c>
      <c r="Y295" s="172"/>
      <c r="Z295" s="172"/>
      <c r="AA295" s="123">
        <v>2269</v>
      </c>
      <c r="AB295" s="123"/>
      <c r="AC295" s="123"/>
      <c r="AD295" s="123"/>
      <c r="AE295" s="123"/>
      <c r="AF295" s="123"/>
      <c r="AG295" s="214"/>
      <c r="AH295" s="229" t="str">
        <f t="shared" si="69"/>
        <v>a2</v>
      </c>
      <c r="AI295" s="122"/>
      <c r="AJ295" s="122"/>
      <c r="AK295" s="122"/>
      <c r="AL295" s="122"/>
      <c r="AM295" s="122"/>
      <c r="AN295" s="173">
        <v>1</v>
      </c>
      <c r="AO295" s="173"/>
      <c r="AP295" s="173"/>
      <c r="AQ295" s="173"/>
      <c r="AR295" s="173"/>
      <c r="AS295" s="173"/>
      <c r="AT295" s="173"/>
      <c r="AU295" s="173"/>
      <c r="AV295" s="173"/>
      <c r="AW295" s="173"/>
      <c r="AX295" s="173"/>
      <c r="AY295" s="173"/>
      <c r="AZ295" s="211">
        <f t="shared" si="75"/>
        <v>1</v>
      </c>
      <c r="BA295" s="211"/>
      <c r="BB295" s="205">
        <f t="shared" si="70"/>
        <v>17755</v>
      </c>
      <c r="BC295" s="205">
        <f t="shared" si="71"/>
        <v>17755</v>
      </c>
      <c r="BD295" s="205">
        <f t="shared" si="72"/>
        <v>-3754</v>
      </c>
      <c r="BE295" s="205">
        <f t="shared" si="73"/>
        <v>-3754</v>
      </c>
      <c r="BF295" s="175">
        <v>21509</v>
      </c>
      <c r="BG295" s="175">
        <v>8489</v>
      </c>
      <c r="BH295" s="175"/>
      <c r="BI295" s="175"/>
      <c r="BJ295" s="175"/>
      <c r="BK295" s="175"/>
      <c r="BL295" s="175">
        <v>1170</v>
      </c>
      <c r="BM295" s="175">
        <v>3866</v>
      </c>
      <c r="BN295" s="175">
        <v>1334</v>
      </c>
      <c r="BO295" s="175">
        <v>2896</v>
      </c>
      <c r="BP295" s="198">
        <f t="shared" si="74"/>
        <v>2896</v>
      </c>
    </row>
    <row r="296" spans="1:68" x14ac:dyDescent="0.15">
      <c r="A296" s="117">
        <v>4220102010</v>
      </c>
      <c r="B296" s="118" t="s">
        <v>2915</v>
      </c>
      <c r="C296" s="118" t="s">
        <v>2907</v>
      </c>
      <c r="D296" s="118" t="s">
        <v>2909</v>
      </c>
      <c r="E296" s="118" t="s">
        <v>5189</v>
      </c>
      <c r="F296" s="120">
        <v>11</v>
      </c>
      <c r="G296" s="119"/>
      <c r="H296" s="119"/>
      <c r="I296" s="120" t="s">
        <v>5820</v>
      </c>
      <c r="J296" s="120">
        <v>600</v>
      </c>
      <c r="K296" s="120">
        <v>92628</v>
      </c>
      <c r="L296" s="120">
        <v>0.42299999999999999</v>
      </c>
      <c r="M296" s="121" t="s">
        <v>5657</v>
      </c>
      <c r="N296" s="120">
        <v>1</v>
      </c>
      <c r="O296" s="119">
        <v>20.5</v>
      </c>
      <c r="P296" s="119"/>
      <c r="Q296" s="119"/>
      <c r="R296" s="120" t="s">
        <v>5658</v>
      </c>
      <c r="S296" s="120">
        <v>6.7000000000000004E-2</v>
      </c>
      <c r="T296" s="120"/>
      <c r="U296" s="120"/>
      <c r="V296" s="172">
        <v>130.19999999999999</v>
      </c>
      <c r="W296" s="172"/>
      <c r="X296" s="172">
        <v>130.19999999999999</v>
      </c>
      <c r="Y296" s="172"/>
      <c r="Z296" s="172"/>
      <c r="AA296" s="123">
        <v>1010</v>
      </c>
      <c r="AB296" s="123"/>
      <c r="AC296" s="123"/>
      <c r="AD296" s="123"/>
      <c r="AE296" s="123"/>
      <c r="AF296" s="123"/>
      <c r="AG296" s="214"/>
      <c r="AH296" s="229" t="str">
        <f t="shared" si="69"/>
        <v>a2</v>
      </c>
      <c r="AI296" s="122"/>
      <c r="AJ296" s="122"/>
      <c r="AK296" s="122"/>
      <c r="AL296" s="122"/>
      <c r="AM296" s="122"/>
      <c r="AN296" s="173"/>
      <c r="AO296" s="173"/>
      <c r="AP296" s="173"/>
      <c r="AQ296" s="173"/>
      <c r="AR296" s="173"/>
      <c r="AS296" s="173"/>
      <c r="AT296" s="173"/>
      <c r="AU296" s="173"/>
      <c r="AV296" s="173"/>
      <c r="AW296" s="173"/>
      <c r="AX296" s="173"/>
      <c r="AY296" s="173"/>
      <c r="AZ296" s="211">
        <f t="shared" si="75"/>
        <v>0</v>
      </c>
      <c r="BA296" s="211">
        <f t="shared" ref="BA296:BA307" si="78">SUBTOTAL(9,AT296:AY296)</f>
        <v>0</v>
      </c>
      <c r="BB296" s="205">
        <f t="shared" si="70"/>
        <v>12964</v>
      </c>
      <c r="BC296" s="205">
        <f t="shared" si="71"/>
        <v>12964</v>
      </c>
      <c r="BD296" s="205">
        <f t="shared" si="72"/>
        <v>0</v>
      </c>
      <c r="BE296" s="205">
        <f t="shared" si="73"/>
        <v>0</v>
      </c>
      <c r="BF296" s="175">
        <v>12964</v>
      </c>
      <c r="BG296" s="175"/>
      <c r="BH296" s="175">
        <v>4830</v>
      </c>
      <c r="BI296" s="175"/>
      <c r="BJ296" s="175"/>
      <c r="BK296" s="175">
        <v>2566</v>
      </c>
      <c r="BL296" s="175">
        <v>1407</v>
      </c>
      <c r="BM296" s="175">
        <v>2026</v>
      </c>
      <c r="BN296" s="175">
        <v>383</v>
      </c>
      <c r="BO296" s="175">
        <v>1752</v>
      </c>
      <c r="BP296" s="198">
        <f t="shared" si="74"/>
        <v>6582</v>
      </c>
    </row>
    <row r="297" spans="1:68" s="116" customFormat="1" x14ac:dyDescent="0.15">
      <c r="A297" s="117">
        <v>1720102005</v>
      </c>
      <c r="B297" s="118" t="s">
        <v>1334</v>
      </c>
      <c r="C297" s="118" t="s">
        <v>1324</v>
      </c>
      <c r="D297" s="118" t="s">
        <v>1330</v>
      </c>
      <c r="E297" s="118" t="s">
        <v>4028</v>
      </c>
      <c r="F297" s="120">
        <v>12</v>
      </c>
      <c r="G297" s="119"/>
      <c r="H297" s="119"/>
      <c r="I297" s="120" t="s">
        <v>5820</v>
      </c>
      <c r="J297" s="120">
        <v>750</v>
      </c>
      <c r="K297" s="120">
        <v>93075</v>
      </c>
      <c r="L297" s="120">
        <v>0.34</v>
      </c>
      <c r="M297" s="121" t="s">
        <v>5657</v>
      </c>
      <c r="N297" s="120">
        <v>1</v>
      </c>
      <c r="O297" s="119">
        <v>130</v>
      </c>
      <c r="P297" s="119">
        <v>25</v>
      </c>
      <c r="Q297" s="119">
        <v>2.9</v>
      </c>
      <c r="R297" s="120" t="s">
        <v>5660</v>
      </c>
      <c r="S297" s="120">
        <v>0.28000000000000003</v>
      </c>
      <c r="T297" s="120"/>
      <c r="U297" s="120"/>
      <c r="V297" s="172">
        <v>90.158000000000001</v>
      </c>
      <c r="W297" s="172"/>
      <c r="X297" s="172">
        <v>90.158000000000001</v>
      </c>
      <c r="Y297" s="172"/>
      <c r="Z297" s="172"/>
      <c r="AA297" s="123">
        <v>367.2</v>
      </c>
      <c r="AB297" s="123"/>
      <c r="AC297" s="123"/>
      <c r="AD297" s="123"/>
      <c r="AE297" s="123"/>
      <c r="AF297" s="123"/>
      <c r="AG297" s="214"/>
      <c r="AH297" s="229" t="str">
        <f t="shared" si="69"/>
        <v>a2</v>
      </c>
      <c r="AI297" s="122"/>
      <c r="AJ297" s="122"/>
      <c r="AK297" s="122"/>
      <c r="AL297" s="122"/>
      <c r="AM297" s="122"/>
      <c r="AN297" s="173"/>
      <c r="AO297" s="173"/>
      <c r="AP297" s="173"/>
      <c r="AQ297" s="173"/>
      <c r="AR297" s="173"/>
      <c r="AS297" s="173"/>
      <c r="AT297" s="173">
        <v>0.5</v>
      </c>
      <c r="AU297" s="173">
        <v>0.5</v>
      </c>
      <c r="AV297" s="173"/>
      <c r="AW297" s="173"/>
      <c r="AX297" s="173">
        <v>0.5</v>
      </c>
      <c r="AY297" s="173"/>
      <c r="AZ297" s="211">
        <f t="shared" si="75"/>
        <v>0</v>
      </c>
      <c r="BA297" s="211">
        <f t="shared" si="78"/>
        <v>1.5</v>
      </c>
      <c r="BB297" s="205">
        <f t="shared" si="70"/>
        <v>16701</v>
      </c>
      <c r="BC297" s="205">
        <f t="shared" si="71"/>
        <v>16701</v>
      </c>
      <c r="BD297" s="205">
        <f t="shared" si="72"/>
        <v>0</v>
      </c>
      <c r="BE297" s="205">
        <f t="shared" si="73"/>
        <v>0</v>
      </c>
      <c r="BF297" s="175">
        <v>16701</v>
      </c>
      <c r="BG297" s="175"/>
      <c r="BH297" s="175">
        <v>2898</v>
      </c>
      <c r="BI297" s="175"/>
      <c r="BJ297" s="175"/>
      <c r="BK297" s="175">
        <v>1391</v>
      </c>
      <c r="BL297" s="175">
        <v>5037</v>
      </c>
      <c r="BM297" s="175">
        <v>2255</v>
      </c>
      <c r="BN297" s="175">
        <v>310</v>
      </c>
      <c r="BO297" s="175">
        <v>4810</v>
      </c>
      <c r="BP297" s="198">
        <f t="shared" si="74"/>
        <v>7708</v>
      </c>
    </row>
    <row r="298" spans="1:68" s="116" customFormat="1" x14ac:dyDescent="0.15">
      <c r="A298" s="117">
        <v>1120902002</v>
      </c>
      <c r="B298" s="118" t="s">
        <v>996</v>
      </c>
      <c r="C298" s="118" t="s">
        <v>971</v>
      </c>
      <c r="D298" s="118" t="s">
        <v>995</v>
      </c>
      <c r="E298" s="118" t="s">
        <v>3789</v>
      </c>
      <c r="F298" s="120">
        <v>21</v>
      </c>
      <c r="G298" s="119">
        <v>112919</v>
      </c>
      <c r="H298" s="119"/>
      <c r="I298" s="120" t="s">
        <v>5820</v>
      </c>
      <c r="J298" s="120">
        <v>372</v>
      </c>
      <c r="K298" s="120">
        <v>93505</v>
      </c>
      <c r="L298" s="120">
        <v>0.68899999999999995</v>
      </c>
      <c r="M298" s="121" t="s">
        <v>5659</v>
      </c>
      <c r="N298" s="120">
        <v>1</v>
      </c>
      <c r="O298" s="119">
        <v>185</v>
      </c>
      <c r="P298" s="119">
        <v>29.6</v>
      </c>
      <c r="Q298" s="119">
        <v>3</v>
      </c>
      <c r="R298" s="120" t="s">
        <v>5660</v>
      </c>
      <c r="S298" s="120">
        <v>0.2</v>
      </c>
      <c r="T298" s="120"/>
      <c r="U298" s="120"/>
      <c r="V298" s="172">
        <v>100.7</v>
      </c>
      <c r="W298" s="172"/>
      <c r="X298" s="172">
        <v>100.7</v>
      </c>
      <c r="Y298" s="172"/>
      <c r="Z298" s="172"/>
      <c r="AA298" s="123">
        <v>1149.3</v>
      </c>
      <c r="AB298" s="123"/>
      <c r="AC298" s="123"/>
      <c r="AD298" s="123"/>
      <c r="AE298" s="123"/>
      <c r="AF298" s="123"/>
      <c r="AG298" s="214"/>
      <c r="AH298" s="229" t="str">
        <f t="shared" si="69"/>
        <v>a2</v>
      </c>
      <c r="AI298" s="122" t="s">
        <v>5400</v>
      </c>
      <c r="AJ298" s="122"/>
      <c r="AK298" s="122"/>
      <c r="AL298" s="122" t="s">
        <v>5400</v>
      </c>
      <c r="AM298" s="122"/>
      <c r="AN298" s="173"/>
      <c r="AO298" s="173"/>
      <c r="AP298" s="173"/>
      <c r="AQ298" s="173"/>
      <c r="AR298" s="173"/>
      <c r="AS298" s="173"/>
      <c r="AT298" s="173">
        <v>0.6</v>
      </c>
      <c r="AU298" s="173">
        <v>0.6</v>
      </c>
      <c r="AV298" s="173"/>
      <c r="AW298" s="173"/>
      <c r="AX298" s="173"/>
      <c r="AY298" s="173"/>
      <c r="AZ298" s="211">
        <f t="shared" si="75"/>
        <v>0</v>
      </c>
      <c r="BA298" s="211">
        <f t="shared" si="78"/>
        <v>1.2</v>
      </c>
      <c r="BB298" s="205">
        <f t="shared" si="70"/>
        <v>29152</v>
      </c>
      <c r="BC298" s="205">
        <f t="shared" si="71"/>
        <v>29152</v>
      </c>
      <c r="BD298" s="205">
        <f t="shared" si="72"/>
        <v>0</v>
      </c>
      <c r="BE298" s="205">
        <f t="shared" si="73"/>
        <v>0</v>
      </c>
      <c r="BF298" s="175">
        <v>29152</v>
      </c>
      <c r="BG298" s="175"/>
      <c r="BH298" s="175">
        <v>13190</v>
      </c>
      <c r="BI298" s="175"/>
      <c r="BJ298" s="175"/>
      <c r="BK298" s="175">
        <v>4120</v>
      </c>
      <c r="BL298" s="175">
        <v>7088</v>
      </c>
      <c r="BM298" s="175">
        <v>2042</v>
      </c>
      <c r="BN298" s="175">
        <v>13</v>
      </c>
      <c r="BO298" s="175">
        <v>2699</v>
      </c>
      <c r="BP298" s="198">
        <f t="shared" si="74"/>
        <v>15889</v>
      </c>
    </row>
    <row r="299" spans="1:68" s="116" customFormat="1" x14ac:dyDescent="0.15">
      <c r="A299" s="117">
        <v>2822102004</v>
      </c>
      <c r="B299" s="118" t="s">
        <v>2166</v>
      </c>
      <c r="C299" s="118" t="s">
        <v>2099</v>
      </c>
      <c r="D299" s="118" t="s">
        <v>2163</v>
      </c>
      <c r="E299" s="118" t="s">
        <v>4639</v>
      </c>
      <c r="F299" s="120">
        <v>13</v>
      </c>
      <c r="G299" s="119">
        <v>94298</v>
      </c>
      <c r="H299" s="119"/>
      <c r="I299" s="120" t="s">
        <v>5820</v>
      </c>
      <c r="J299" s="120">
        <v>790</v>
      </c>
      <c r="K299" s="120">
        <v>94298</v>
      </c>
      <c r="L299" s="120">
        <v>0.32700000000000001</v>
      </c>
      <c r="M299" s="121" t="s">
        <v>5657</v>
      </c>
      <c r="N299" s="120">
        <v>1</v>
      </c>
      <c r="O299" s="119">
        <v>203.9</v>
      </c>
      <c r="P299" s="119">
        <v>35.299999999999997</v>
      </c>
      <c r="Q299" s="119">
        <v>3.9</v>
      </c>
      <c r="R299" s="120" t="s">
        <v>5658</v>
      </c>
      <c r="S299" s="120">
        <v>0.3</v>
      </c>
      <c r="T299" s="120"/>
      <c r="U299" s="120"/>
      <c r="V299" s="172">
        <v>133</v>
      </c>
      <c r="W299" s="172">
        <v>4.9000000000000004</v>
      </c>
      <c r="X299" s="172">
        <v>58.2</v>
      </c>
      <c r="Y299" s="172">
        <v>26.2</v>
      </c>
      <c r="Z299" s="172">
        <v>43.7</v>
      </c>
      <c r="AA299" s="123">
        <v>624</v>
      </c>
      <c r="AB299" s="123"/>
      <c r="AC299" s="123"/>
      <c r="AD299" s="123"/>
      <c r="AE299" s="123"/>
      <c r="AF299" s="123"/>
      <c r="AG299" s="214"/>
      <c r="AH299" s="229" t="str">
        <f t="shared" si="69"/>
        <v>a2</v>
      </c>
      <c r="AI299" s="122"/>
      <c r="AJ299" s="122"/>
      <c r="AK299" s="122"/>
      <c r="AL299" s="122"/>
      <c r="AM299" s="122"/>
      <c r="AN299" s="173">
        <v>0.6</v>
      </c>
      <c r="AO299" s="173"/>
      <c r="AP299" s="173"/>
      <c r="AQ299" s="173"/>
      <c r="AR299" s="173" t="s">
        <v>3186</v>
      </c>
      <c r="AS299" s="173">
        <v>2</v>
      </c>
      <c r="AT299" s="173">
        <v>0.7</v>
      </c>
      <c r="AU299" s="173"/>
      <c r="AV299" s="173">
        <v>0.5</v>
      </c>
      <c r="AW299" s="173"/>
      <c r="AX299" s="173"/>
      <c r="AY299" s="173"/>
      <c r="AZ299" s="211">
        <f t="shared" si="75"/>
        <v>2.6</v>
      </c>
      <c r="BA299" s="211">
        <f t="shared" si="78"/>
        <v>1.2</v>
      </c>
      <c r="BB299" s="205">
        <f t="shared" si="70"/>
        <v>18470</v>
      </c>
      <c r="BC299" s="205">
        <f t="shared" si="71"/>
        <v>16508</v>
      </c>
      <c r="BD299" s="205">
        <f t="shared" si="72"/>
        <v>3185</v>
      </c>
      <c r="BE299" s="205">
        <f t="shared" si="73"/>
        <v>1223</v>
      </c>
      <c r="BF299" s="175">
        <v>15285</v>
      </c>
      <c r="BG299" s="175">
        <v>8113</v>
      </c>
      <c r="BH299" s="175">
        <v>3087</v>
      </c>
      <c r="BI299" s="175">
        <v>1962</v>
      </c>
      <c r="BJ299" s="175"/>
      <c r="BK299" s="175">
        <v>1806</v>
      </c>
      <c r="BL299" s="175"/>
      <c r="BM299" s="175">
        <v>1774</v>
      </c>
      <c r="BN299" s="175">
        <v>182</v>
      </c>
      <c r="BO299" s="175">
        <v>1546</v>
      </c>
      <c r="BP299" s="198">
        <f t="shared" si="74"/>
        <v>4633</v>
      </c>
    </row>
    <row r="300" spans="1:68" s="116" customFormat="1" x14ac:dyDescent="0.15">
      <c r="A300" s="117">
        <v>1721002012</v>
      </c>
      <c r="B300" s="118" t="s">
        <v>1370</v>
      </c>
      <c r="C300" s="118" t="s">
        <v>1324</v>
      </c>
      <c r="D300" s="118" t="s">
        <v>1359</v>
      </c>
      <c r="E300" s="118" t="s">
        <v>4057</v>
      </c>
      <c r="F300" s="120">
        <v>25</v>
      </c>
      <c r="G300" s="119">
        <v>95578</v>
      </c>
      <c r="H300" s="119"/>
      <c r="I300" s="120" t="s">
        <v>5820</v>
      </c>
      <c r="J300" s="120">
        <v>920</v>
      </c>
      <c r="K300" s="120">
        <v>95578</v>
      </c>
      <c r="L300" s="120">
        <v>0.28499999999999998</v>
      </c>
      <c r="M300" s="121" t="s">
        <v>5657</v>
      </c>
      <c r="N300" s="120">
        <v>1</v>
      </c>
      <c r="O300" s="119">
        <v>213</v>
      </c>
      <c r="P300" s="119">
        <v>36</v>
      </c>
      <c r="Q300" s="119">
        <v>4.0999999999999996</v>
      </c>
      <c r="R300" s="120" t="s">
        <v>5658</v>
      </c>
      <c r="S300" s="120">
        <v>0.9</v>
      </c>
      <c r="T300" s="120"/>
      <c r="U300" s="120"/>
      <c r="V300" s="172">
        <v>88.2</v>
      </c>
      <c r="W300" s="172"/>
      <c r="X300" s="172">
        <v>88.2</v>
      </c>
      <c r="Y300" s="172"/>
      <c r="Z300" s="172"/>
      <c r="AA300" s="123">
        <v>342</v>
      </c>
      <c r="AB300" s="123"/>
      <c r="AC300" s="123"/>
      <c r="AD300" s="123"/>
      <c r="AE300" s="123"/>
      <c r="AF300" s="123"/>
      <c r="AG300" s="214"/>
      <c r="AH300" s="229" t="str">
        <f t="shared" si="69"/>
        <v>a2</v>
      </c>
      <c r="AI300" s="122"/>
      <c r="AJ300" s="122"/>
      <c r="AK300" s="122"/>
      <c r="AL300" s="122"/>
      <c r="AM300" s="122"/>
      <c r="AN300" s="173">
        <v>1</v>
      </c>
      <c r="AO300" s="173"/>
      <c r="AP300" s="173"/>
      <c r="AQ300" s="173"/>
      <c r="AR300" s="173"/>
      <c r="AS300" s="173"/>
      <c r="AT300" s="173"/>
      <c r="AU300" s="173"/>
      <c r="AV300" s="173"/>
      <c r="AW300" s="173"/>
      <c r="AX300" s="173"/>
      <c r="AY300" s="173"/>
      <c r="AZ300" s="211">
        <f t="shared" si="75"/>
        <v>1</v>
      </c>
      <c r="BA300" s="211">
        <f t="shared" si="78"/>
        <v>0</v>
      </c>
      <c r="BB300" s="205">
        <f t="shared" si="70"/>
        <v>15559</v>
      </c>
      <c r="BC300" s="205">
        <f t="shared" si="71"/>
        <v>14279</v>
      </c>
      <c r="BD300" s="205">
        <f t="shared" si="72"/>
        <v>1401</v>
      </c>
      <c r="BE300" s="205">
        <f t="shared" si="73"/>
        <v>121</v>
      </c>
      <c r="BF300" s="175">
        <v>14158</v>
      </c>
      <c r="BG300" s="175"/>
      <c r="BH300" s="175">
        <v>2934</v>
      </c>
      <c r="BI300" s="175">
        <v>1280</v>
      </c>
      <c r="BJ300" s="175"/>
      <c r="BK300" s="175">
        <v>7222</v>
      </c>
      <c r="BL300" s="175">
        <v>29</v>
      </c>
      <c r="BM300" s="175">
        <v>1473</v>
      </c>
      <c r="BN300" s="175">
        <v>121</v>
      </c>
      <c r="BO300" s="175">
        <v>2500</v>
      </c>
      <c r="BP300" s="198">
        <f t="shared" si="74"/>
        <v>5434</v>
      </c>
    </row>
    <row r="301" spans="1:68" s="116" customFormat="1" x14ac:dyDescent="0.15">
      <c r="A301" s="117">
        <v>1850102001</v>
      </c>
      <c r="B301" s="118" t="s">
        <v>1439</v>
      </c>
      <c r="C301" s="118" t="s">
        <v>1400</v>
      </c>
      <c r="D301" s="118" t="s">
        <v>1440</v>
      </c>
      <c r="E301" s="118" t="s">
        <v>4107</v>
      </c>
      <c r="F301" s="120">
        <v>16</v>
      </c>
      <c r="G301" s="119"/>
      <c r="H301" s="119"/>
      <c r="I301" s="120" t="s">
        <v>5820</v>
      </c>
      <c r="J301" s="120">
        <v>400</v>
      </c>
      <c r="K301" s="120">
        <v>95723</v>
      </c>
      <c r="L301" s="120">
        <v>0.65600000000000003</v>
      </c>
      <c r="M301" s="121" t="s">
        <v>5657</v>
      </c>
      <c r="N301" s="120">
        <v>1</v>
      </c>
      <c r="O301" s="119">
        <v>139</v>
      </c>
      <c r="P301" s="119"/>
      <c r="Q301" s="119"/>
      <c r="R301" s="120" t="s">
        <v>5658</v>
      </c>
      <c r="S301" s="120">
        <v>0.1</v>
      </c>
      <c r="T301" s="120"/>
      <c r="U301" s="120"/>
      <c r="V301" s="172">
        <v>99</v>
      </c>
      <c r="W301" s="172"/>
      <c r="X301" s="172"/>
      <c r="Y301" s="172"/>
      <c r="Z301" s="172">
        <v>99</v>
      </c>
      <c r="AA301" s="123">
        <v>175</v>
      </c>
      <c r="AB301" s="123"/>
      <c r="AC301" s="123"/>
      <c r="AD301" s="123"/>
      <c r="AE301" s="123"/>
      <c r="AF301" s="123"/>
      <c r="AG301" s="214"/>
      <c r="AH301" s="229" t="str">
        <f t="shared" si="69"/>
        <v>a2</v>
      </c>
      <c r="AI301" s="122"/>
      <c r="AJ301" s="122"/>
      <c r="AK301" s="122"/>
      <c r="AL301" s="122"/>
      <c r="AM301" s="122"/>
      <c r="AN301" s="173">
        <v>1</v>
      </c>
      <c r="AO301" s="173">
        <v>1</v>
      </c>
      <c r="AP301" s="173"/>
      <c r="AQ301" s="173"/>
      <c r="AR301" s="173"/>
      <c r="AS301" s="173"/>
      <c r="AT301" s="173">
        <v>0.5</v>
      </c>
      <c r="AU301" s="173">
        <v>0.5</v>
      </c>
      <c r="AV301" s="173">
        <v>0.5</v>
      </c>
      <c r="AW301" s="173">
        <v>0.5</v>
      </c>
      <c r="AX301" s="173">
        <v>1</v>
      </c>
      <c r="AY301" s="173"/>
      <c r="AZ301" s="211">
        <f t="shared" si="75"/>
        <v>2</v>
      </c>
      <c r="BA301" s="211">
        <f t="shared" si="78"/>
        <v>3</v>
      </c>
      <c r="BB301" s="205">
        <f t="shared" si="70"/>
        <v>9283</v>
      </c>
      <c r="BC301" s="205">
        <f t="shared" si="71"/>
        <v>9283</v>
      </c>
      <c r="BD301" s="205">
        <f t="shared" si="72"/>
        <v>0</v>
      </c>
      <c r="BE301" s="205">
        <f t="shared" si="73"/>
        <v>0</v>
      </c>
      <c r="BF301" s="175">
        <v>9283</v>
      </c>
      <c r="BG301" s="175"/>
      <c r="BH301" s="175">
        <v>3184</v>
      </c>
      <c r="BI301" s="175"/>
      <c r="BJ301" s="175"/>
      <c r="BK301" s="175">
        <v>438</v>
      </c>
      <c r="BL301" s="175">
        <v>1014</v>
      </c>
      <c r="BM301" s="175">
        <v>1738</v>
      </c>
      <c r="BN301" s="175">
        <v>1681</v>
      </c>
      <c r="BO301" s="175">
        <v>1228</v>
      </c>
      <c r="BP301" s="198">
        <f t="shared" si="74"/>
        <v>4412</v>
      </c>
    </row>
    <row r="302" spans="1:68" s="116" customFormat="1" x14ac:dyDescent="0.15">
      <c r="A302" s="117">
        <v>163501002</v>
      </c>
      <c r="B302" s="118" t="s">
        <v>297</v>
      </c>
      <c r="C302" s="118" t="s">
        <v>11</v>
      </c>
      <c r="D302" s="118" t="s">
        <v>296</v>
      </c>
      <c r="E302" s="118" t="s">
        <v>3358</v>
      </c>
      <c r="F302" s="120">
        <v>18</v>
      </c>
      <c r="G302" s="119">
        <v>96891</v>
      </c>
      <c r="H302" s="119"/>
      <c r="I302" s="120" t="s">
        <v>5820</v>
      </c>
      <c r="J302" s="120">
        <v>560</v>
      </c>
      <c r="K302" s="120">
        <v>96891</v>
      </c>
      <c r="L302" s="120">
        <v>0.47399999999999998</v>
      </c>
      <c r="M302" s="121" t="s">
        <v>5657</v>
      </c>
      <c r="N302" s="120">
        <v>1</v>
      </c>
      <c r="O302" s="119">
        <v>318</v>
      </c>
      <c r="P302" s="119">
        <v>6.8</v>
      </c>
      <c r="Q302" s="119">
        <v>7.1</v>
      </c>
      <c r="R302" s="120" t="s">
        <v>5658</v>
      </c>
      <c r="S302" s="120">
        <v>0.3</v>
      </c>
      <c r="T302" s="120"/>
      <c r="U302" s="120"/>
      <c r="V302" s="172">
        <v>115.1</v>
      </c>
      <c r="W302" s="172">
        <v>19.5</v>
      </c>
      <c r="X302" s="172">
        <v>72</v>
      </c>
      <c r="Y302" s="172">
        <v>2.9</v>
      </c>
      <c r="Z302" s="172">
        <v>20.7</v>
      </c>
      <c r="AA302" s="123">
        <v>313</v>
      </c>
      <c r="AB302" s="123"/>
      <c r="AC302" s="123"/>
      <c r="AD302" s="123"/>
      <c r="AE302" s="123"/>
      <c r="AF302" s="123"/>
      <c r="AG302" s="214"/>
      <c r="AH302" s="229" t="str">
        <f t="shared" si="69"/>
        <v>a2</v>
      </c>
      <c r="AI302" s="122"/>
      <c r="AJ302" s="122"/>
      <c r="AK302" s="122"/>
      <c r="AL302" s="122"/>
      <c r="AM302" s="122"/>
      <c r="AN302" s="173">
        <v>1</v>
      </c>
      <c r="AO302" s="173"/>
      <c r="AP302" s="173"/>
      <c r="AQ302" s="173"/>
      <c r="AR302" s="173"/>
      <c r="AS302" s="173">
        <v>1</v>
      </c>
      <c r="AT302" s="173">
        <v>0.5</v>
      </c>
      <c r="AU302" s="173">
        <v>0.5</v>
      </c>
      <c r="AV302" s="173">
        <v>0.5</v>
      </c>
      <c r="AW302" s="173">
        <v>0.5</v>
      </c>
      <c r="AX302" s="173">
        <v>1</v>
      </c>
      <c r="AY302" s="173"/>
      <c r="AZ302" s="211">
        <f t="shared" si="75"/>
        <v>2</v>
      </c>
      <c r="BA302" s="211">
        <f t="shared" si="78"/>
        <v>3</v>
      </c>
      <c r="BB302" s="205">
        <f t="shared" si="70"/>
        <v>21477</v>
      </c>
      <c r="BC302" s="205">
        <f t="shared" si="71"/>
        <v>10846</v>
      </c>
      <c r="BD302" s="205">
        <f t="shared" si="72"/>
        <v>11022</v>
      </c>
      <c r="BE302" s="205">
        <f t="shared" si="73"/>
        <v>391</v>
      </c>
      <c r="BF302" s="175">
        <v>10455</v>
      </c>
      <c r="BG302" s="175">
        <v>3</v>
      </c>
      <c r="BH302" s="175">
        <v>4681</v>
      </c>
      <c r="BI302" s="175">
        <v>10631</v>
      </c>
      <c r="BJ302" s="175"/>
      <c r="BK302" s="175">
        <v>1491</v>
      </c>
      <c r="BL302" s="175">
        <v>1924</v>
      </c>
      <c r="BM302" s="175">
        <v>1633</v>
      </c>
      <c r="BN302" s="175">
        <v>150</v>
      </c>
      <c r="BO302" s="175">
        <v>964</v>
      </c>
      <c r="BP302" s="198">
        <f t="shared" si="74"/>
        <v>5645</v>
      </c>
    </row>
    <row r="303" spans="1:68" s="116" customFormat="1" x14ac:dyDescent="0.15">
      <c r="A303" s="117">
        <v>2858602003</v>
      </c>
      <c r="B303" s="118" t="s">
        <v>2256</v>
      </c>
      <c r="C303" s="118" t="s">
        <v>2099</v>
      </c>
      <c r="D303" s="118" t="s">
        <v>2254</v>
      </c>
      <c r="E303" s="118" t="s">
        <v>4720</v>
      </c>
      <c r="F303" s="120">
        <v>11</v>
      </c>
      <c r="G303" s="119"/>
      <c r="H303" s="119"/>
      <c r="I303" s="120" t="s">
        <v>5820</v>
      </c>
      <c r="J303" s="120">
        <v>1000</v>
      </c>
      <c r="K303" s="120">
        <v>97498</v>
      </c>
      <c r="L303" s="120">
        <v>0.26700000000000002</v>
      </c>
      <c r="M303" s="121" t="s">
        <v>5657</v>
      </c>
      <c r="N303" s="120">
        <v>1</v>
      </c>
      <c r="O303" s="119">
        <v>290</v>
      </c>
      <c r="P303" s="119">
        <v>47</v>
      </c>
      <c r="Q303" s="119">
        <v>5.3</v>
      </c>
      <c r="R303" s="120" t="s">
        <v>5658</v>
      </c>
      <c r="S303" s="120">
        <v>0.22500000000000001</v>
      </c>
      <c r="T303" s="120"/>
      <c r="U303" s="120"/>
      <c r="V303" s="172">
        <v>132.6</v>
      </c>
      <c r="W303" s="172"/>
      <c r="X303" s="172">
        <v>81.099999999999994</v>
      </c>
      <c r="Y303" s="172">
        <v>28.5</v>
      </c>
      <c r="Z303" s="172">
        <v>23</v>
      </c>
      <c r="AA303" s="123">
        <v>734.4</v>
      </c>
      <c r="AB303" s="123"/>
      <c r="AC303" s="123"/>
      <c r="AD303" s="123"/>
      <c r="AE303" s="123"/>
      <c r="AF303" s="123"/>
      <c r="AG303" s="214"/>
      <c r="AH303" s="229" t="str">
        <f t="shared" si="69"/>
        <v>a2</v>
      </c>
      <c r="AI303" s="122"/>
      <c r="AJ303" s="122"/>
      <c r="AK303" s="122"/>
      <c r="AL303" s="122"/>
      <c r="AM303" s="122"/>
      <c r="AN303" s="173">
        <v>5</v>
      </c>
      <c r="AO303" s="173" t="s">
        <v>3186</v>
      </c>
      <c r="AP303" s="173" t="s">
        <v>3186</v>
      </c>
      <c r="AQ303" s="173" t="s">
        <v>3186</v>
      </c>
      <c r="AR303" s="173" t="s">
        <v>3186</v>
      </c>
      <c r="AS303" s="173" t="s">
        <v>3186</v>
      </c>
      <c r="AT303" s="173">
        <v>1</v>
      </c>
      <c r="AU303" s="173">
        <v>1</v>
      </c>
      <c r="AV303" s="173">
        <v>1</v>
      </c>
      <c r="AW303" s="173">
        <v>1</v>
      </c>
      <c r="AX303" s="173">
        <v>1</v>
      </c>
      <c r="AY303" s="173" t="s">
        <v>3186</v>
      </c>
      <c r="AZ303" s="211">
        <f t="shared" si="75"/>
        <v>5</v>
      </c>
      <c r="BA303" s="211">
        <f t="shared" si="78"/>
        <v>5</v>
      </c>
      <c r="BB303" s="205">
        <f t="shared" si="70"/>
        <v>17404</v>
      </c>
      <c r="BC303" s="205">
        <f t="shared" si="71"/>
        <v>14867</v>
      </c>
      <c r="BD303" s="205">
        <f t="shared" si="72"/>
        <v>2537</v>
      </c>
      <c r="BE303" s="205">
        <f t="shared" si="73"/>
        <v>0</v>
      </c>
      <c r="BF303" s="175">
        <v>14867</v>
      </c>
      <c r="BG303" s="175"/>
      <c r="BH303" s="175">
        <v>2537</v>
      </c>
      <c r="BI303" s="175">
        <v>2537</v>
      </c>
      <c r="BJ303" s="175"/>
      <c r="BK303" s="175">
        <v>4717</v>
      </c>
      <c r="BL303" s="175">
        <v>3565</v>
      </c>
      <c r="BM303" s="175">
        <v>3140</v>
      </c>
      <c r="BN303" s="175">
        <v>786</v>
      </c>
      <c r="BO303" s="175">
        <v>122</v>
      </c>
      <c r="BP303" s="198">
        <f t="shared" si="74"/>
        <v>2659</v>
      </c>
    </row>
    <row r="304" spans="1:68" s="116" customFormat="1" x14ac:dyDescent="0.15">
      <c r="A304" s="117">
        <v>156102002</v>
      </c>
      <c r="B304" s="118" t="s">
        <v>254</v>
      </c>
      <c r="C304" s="118" t="s">
        <v>11</v>
      </c>
      <c r="D304" s="118" t="s">
        <v>253</v>
      </c>
      <c r="E304" s="118" t="s">
        <v>3333</v>
      </c>
      <c r="F304" s="120">
        <v>15</v>
      </c>
      <c r="G304" s="119">
        <v>98599</v>
      </c>
      <c r="H304" s="119"/>
      <c r="I304" s="120" t="s">
        <v>5820</v>
      </c>
      <c r="J304" s="120">
        <v>535</v>
      </c>
      <c r="K304" s="120">
        <v>98599</v>
      </c>
      <c r="L304" s="120">
        <v>0.505</v>
      </c>
      <c r="M304" s="121" t="s">
        <v>5657</v>
      </c>
      <c r="N304" s="120">
        <v>1</v>
      </c>
      <c r="O304" s="119">
        <v>261.89999999999998</v>
      </c>
      <c r="P304" s="119"/>
      <c r="Q304" s="119"/>
      <c r="R304" s="120" t="s">
        <v>5658</v>
      </c>
      <c r="S304" s="120">
        <v>0.1</v>
      </c>
      <c r="T304" s="120"/>
      <c r="U304" s="120"/>
      <c r="V304" s="172">
        <v>90</v>
      </c>
      <c r="W304" s="172">
        <v>11</v>
      </c>
      <c r="X304" s="172">
        <v>78</v>
      </c>
      <c r="Y304" s="172"/>
      <c r="Z304" s="172">
        <v>1</v>
      </c>
      <c r="AA304" s="123">
        <v>553.79999999999995</v>
      </c>
      <c r="AB304" s="123"/>
      <c r="AC304" s="123"/>
      <c r="AD304" s="123"/>
      <c r="AE304" s="123"/>
      <c r="AF304" s="123"/>
      <c r="AG304" s="214"/>
      <c r="AH304" s="229" t="str">
        <f t="shared" si="69"/>
        <v>a2</v>
      </c>
      <c r="AI304" s="122"/>
      <c r="AJ304" s="122"/>
      <c r="AK304" s="122"/>
      <c r="AL304" s="122"/>
      <c r="AM304" s="122"/>
      <c r="AN304" s="173"/>
      <c r="AO304" s="173"/>
      <c r="AP304" s="173"/>
      <c r="AQ304" s="173"/>
      <c r="AR304" s="173"/>
      <c r="AS304" s="173"/>
      <c r="AT304" s="173"/>
      <c r="AU304" s="173"/>
      <c r="AV304" s="173"/>
      <c r="AW304" s="173"/>
      <c r="AX304" s="173"/>
      <c r="AY304" s="173" t="s">
        <v>3186</v>
      </c>
      <c r="AZ304" s="211">
        <f t="shared" si="75"/>
        <v>0</v>
      </c>
      <c r="BA304" s="211">
        <f t="shared" si="78"/>
        <v>0</v>
      </c>
      <c r="BB304" s="205">
        <f t="shared" si="70"/>
        <v>8402</v>
      </c>
      <c r="BC304" s="205">
        <f t="shared" si="71"/>
        <v>6898</v>
      </c>
      <c r="BD304" s="205">
        <f t="shared" si="72"/>
        <v>3112</v>
      </c>
      <c r="BE304" s="205">
        <f t="shared" si="73"/>
        <v>1608</v>
      </c>
      <c r="BF304" s="175">
        <v>5290</v>
      </c>
      <c r="BG304" s="175"/>
      <c r="BH304" s="175">
        <v>4103</v>
      </c>
      <c r="BI304" s="175">
        <v>1232</v>
      </c>
      <c r="BJ304" s="175">
        <v>272</v>
      </c>
      <c r="BK304" s="175">
        <v>663</v>
      </c>
      <c r="BL304" s="175">
        <v>48</v>
      </c>
      <c r="BM304" s="175"/>
      <c r="BN304" s="175"/>
      <c r="BO304" s="175">
        <v>2084</v>
      </c>
      <c r="BP304" s="198">
        <f t="shared" si="74"/>
        <v>6187</v>
      </c>
    </row>
    <row r="305" spans="1:68" s="116" customFormat="1" x14ac:dyDescent="0.15">
      <c r="A305" s="117">
        <v>1521202008</v>
      </c>
      <c r="B305" s="118" t="s">
        <v>1217</v>
      </c>
      <c r="C305" s="118" t="s">
        <v>1167</v>
      </c>
      <c r="D305" s="118" t="s">
        <v>1211</v>
      </c>
      <c r="E305" s="118" t="s">
        <v>3940</v>
      </c>
      <c r="F305" s="120">
        <v>17</v>
      </c>
      <c r="G305" s="119">
        <v>100172</v>
      </c>
      <c r="H305" s="119"/>
      <c r="I305" s="120" t="s">
        <v>5820</v>
      </c>
      <c r="J305" s="120">
        <v>500</v>
      </c>
      <c r="K305" s="120">
        <v>100172</v>
      </c>
      <c r="L305" s="120">
        <v>0.54900000000000004</v>
      </c>
      <c r="M305" s="121" t="s">
        <v>5657</v>
      </c>
      <c r="N305" s="120">
        <v>1</v>
      </c>
      <c r="O305" s="119">
        <v>120</v>
      </c>
      <c r="P305" s="119"/>
      <c r="Q305" s="119"/>
      <c r="R305" s="120" t="s">
        <v>5655</v>
      </c>
      <c r="S305" s="120">
        <v>0.1</v>
      </c>
      <c r="T305" s="120"/>
      <c r="U305" s="120"/>
      <c r="V305" s="172">
        <v>96.7</v>
      </c>
      <c r="W305" s="172">
        <v>33.799999999999997</v>
      </c>
      <c r="X305" s="172">
        <v>24.2</v>
      </c>
      <c r="Y305" s="172">
        <v>19.399999999999999</v>
      </c>
      <c r="Z305" s="172">
        <v>19.3</v>
      </c>
      <c r="AA305" s="123">
        <v>294</v>
      </c>
      <c r="AB305" s="123"/>
      <c r="AC305" s="123"/>
      <c r="AD305" s="123"/>
      <c r="AE305" s="123"/>
      <c r="AF305" s="123"/>
      <c r="AG305" s="214"/>
      <c r="AH305" s="229" t="str">
        <f t="shared" si="69"/>
        <v>a2</v>
      </c>
      <c r="AI305" s="122"/>
      <c r="AJ305" s="122"/>
      <c r="AK305" s="122"/>
      <c r="AL305" s="122"/>
      <c r="AM305" s="122"/>
      <c r="AN305" s="173">
        <v>3</v>
      </c>
      <c r="AO305" s="173" t="s">
        <v>3186</v>
      </c>
      <c r="AP305" s="173" t="s">
        <v>3186</v>
      </c>
      <c r="AQ305" s="173" t="s">
        <v>3186</v>
      </c>
      <c r="AR305" s="173" t="s">
        <v>3186</v>
      </c>
      <c r="AS305" s="173">
        <v>0.6</v>
      </c>
      <c r="AT305" s="173">
        <v>0.6</v>
      </c>
      <c r="AU305" s="173">
        <v>0.6</v>
      </c>
      <c r="AV305" s="173">
        <v>0.6</v>
      </c>
      <c r="AW305" s="173">
        <v>0.6</v>
      </c>
      <c r="AX305" s="173">
        <v>0.6</v>
      </c>
      <c r="AY305" s="173" t="s">
        <v>3186</v>
      </c>
      <c r="AZ305" s="211">
        <f t="shared" si="75"/>
        <v>3.6</v>
      </c>
      <c r="BA305" s="211">
        <f t="shared" si="78"/>
        <v>3</v>
      </c>
      <c r="BB305" s="205">
        <f t="shared" si="70"/>
        <v>11683</v>
      </c>
      <c r="BC305" s="205">
        <f t="shared" si="71"/>
        <v>8616</v>
      </c>
      <c r="BD305" s="205">
        <f t="shared" si="72"/>
        <v>3067</v>
      </c>
      <c r="BE305" s="205">
        <f t="shared" si="73"/>
        <v>0</v>
      </c>
      <c r="BF305" s="175">
        <v>8616</v>
      </c>
      <c r="BG305" s="175"/>
      <c r="BH305" s="175">
        <v>3067</v>
      </c>
      <c r="BI305" s="175">
        <v>3067</v>
      </c>
      <c r="BJ305" s="175"/>
      <c r="BK305" s="175">
        <v>1442</v>
      </c>
      <c r="BL305" s="175">
        <v>1889</v>
      </c>
      <c r="BM305" s="175">
        <v>1223</v>
      </c>
      <c r="BN305" s="175">
        <v>581</v>
      </c>
      <c r="BO305" s="175">
        <v>414</v>
      </c>
      <c r="BP305" s="198">
        <f t="shared" si="74"/>
        <v>3481</v>
      </c>
    </row>
    <row r="306" spans="1:68" s="116" customFormat="1" x14ac:dyDescent="0.15">
      <c r="A306" s="117">
        <v>123301002</v>
      </c>
      <c r="B306" s="118" t="s">
        <v>106</v>
      </c>
      <c r="C306" s="118" t="s">
        <v>11</v>
      </c>
      <c r="D306" s="118" t="s">
        <v>105</v>
      </c>
      <c r="E306" s="118" t="s">
        <v>3250</v>
      </c>
      <c r="F306" s="120">
        <v>21</v>
      </c>
      <c r="G306" s="119">
        <v>100419</v>
      </c>
      <c r="H306" s="119"/>
      <c r="I306" s="120" t="s">
        <v>5820</v>
      </c>
      <c r="J306" s="120">
        <v>1100</v>
      </c>
      <c r="K306" s="120">
        <v>100419</v>
      </c>
      <c r="L306" s="120">
        <v>0.25</v>
      </c>
      <c r="M306" s="121" t="s">
        <v>5659</v>
      </c>
      <c r="N306" s="120">
        <v>1</v>
      </c>
      <c r="O306" s="119">
        <v>187</v>
      </c>
      <c r="P306" s="119">
        <v>29.3</v>
      </c>
      <c r="Q306" s="119">
        <v>4</v>
      </c>
      <c r="R306" s="120" t="s">
        <v>5658</v>
      </c>
      <c r="S306" s="120">
        <v>0.29499999999999998</v>
      </c>
      <c r="T306" s="120"/>
      <c r="U306" s="120" t="s">
        <v>3186</v>
      </c>
      <c r="V306" s="172">
        <v>78.900000000000006</v>
      </c>
      <c r="W306" s="172"/>
      <c r="X306" s="172">
        <v>73.3</v>
      </c>
      <c r="Y306" s="172"/>
      <c r="Z306" s="172">
        <v>5.6</v>
      </c>
      <c r="AA306" s="123">
        <v>823</v>
      </c>
      <c r="AB306" s="123"/>
      <c r="AC306" s="123"/>
      <c r="AD306" s="123"/>
      <c r="AE306" s="123"/>
      <c r="AF306" s="123"/>
      <c r="AG306" s="214"/>
      <c r="AH306" s="229" t="str">
        <f t="shared" si="69"/>
        <v>a2</v>
      </c>
      <c r="AI306" s="122"/>
      <c r="AJ306" s="122"/>
      <c r="AK306" s="122"/>
      <c r="AL306" s="122"/>
      <c r="AM306" s="122"/>
      <c r="AN306" s="173">
        <v>0.5</v>
      </c>
      <c r="AO306" s="173"/>
      <c r="AP306" s="173"/>
      <c r="AQ306" s="173"/>
      <c r="AR306" s="173"/>
      <c r="AS306" s="173"/>
      <c r="AT306" s="173"/>
      <c r="AU306" s="173"/>
      <c r="AV306" s="173"/>
      <c r="AW306" s="173"/>
      <c r="AX306" s="173">
        <v>0.5</v>
      </c>
      <c r="AY306" s="173"/>
      <c r="AZ306" s="211">
        <f t="shared" si="75"/>
        <v>0.5</v>
      </c>
      <c r="BA306" s="211">
        <f t="shared" si="78"/>
        <v>0.5</v>
      </c>
      <c r="BB306" s="205">
        <f t="shared" si="70"/>
        <v>25929</v>
      </c>
      <c r="BC306" s="205">
        <f t="shared" si="71"/>
        <v>20326</v>
      </c>
      <c r="BD306" s="205">
        <f t="shared" si="72"/>
        <v>10583</v>
      </c>
      <c r="BE306" s="205">
        <f t="shared" si="73"/>
        <v>4980</v>
      </c>
      <c r="BF306" s="175">
        <v>15346</v>
      </c>
      <c r="BG306" s="175"/>
      <c r="BH306" s="175">
        <v>10583</v>
      </c>
      <c r="BI306" s="175">
        <v>5603</v>
      </c>
      <c r="BJ306" s="175"/>
      <c r="BK306" s="175">
        <v>941</v>
      </c>
      <c r="BL306" s="175"/>
      <c r="BM306" s="175">
        <v>1566</v>
      </c>
      <c r="BN306" s="175">
        <v>551</v>
      </c>
      <c r="BO306" s="175">
        <v>6685</v>
      </c>
      <c r="BP306" s="198">
        <f t="shared" si="74"/>
        <v>17268</v>
      </c>
    </row>
    <row r="307" spans="1:68" s="116" customFormat="1" x14ac:dyDescent="0.15">
      <c r="A307" s="117">
        <v>1832202001</v>
      </c>
      <c r="B307" s="118" t="s">
        <v>1425</v>
      </c>
      <c r="C307" s="118" t="s">
        <v>1400</v>
      </c>
      <c r="D307" s="118" t="s">
        <v>1426</v>
      </c>
      <c r="E307" s="118" t="s">
        <v>4096</v>
      </c>
      <c r="F307" s="120">
        <v>33</v>
      </c>
      <c r="G307" s="119"/>
      <c r="H307" s="119"/>
      <c r="I307" s="120" t="s">
        <v>5820</v>
      </c>
      <c r="J307" s="120">
        <v>1150</v>
      </c>
      <c r="K307" s="120">
        <v>100565</v>
      </c>
      <c r="L307" s="120">
        <v>0.24</v>
      </c>
      <c r="M307" s="121" t="s">
        <v>5677</v>
      </c>
      <c r="N307" s="120">
        <v>1</v>
      </c>
      <c r="O307" s="119">
        <v>94.5</v>
      </c>
      <c r="P307" s="119"/>
      <c r="Q307" s="119"/>
      <c r="R307" s="120" t="s">
        <v>5658</v>
      </c>
      <c r="S307" s="120">
        <v>0.56999999999999995</v>
      </c>
      <c r="T307" s="120"/>
      <c r="U307" s="120"/>
      <c r="V307" s="172">
        <v>56.5</v>
      </c>
      <c r="W307" s="172"/>
      <c r="X307" s="172">
        <v>53</v>
      </c>
      <c r="Y307" s="172"/>
      <c r="Z307" s="172">
        <v>3.5</v>
      </c>
      <c r="AA307" s="123">
        <v>310</v>
      </c>
      <c r="AB307" s="123"/>
      <c r="AC307" s="123"/>
      <c r="AD307" s="123"/>
      <c r="AE307" s="123"/>
      <c r="AF307" s="123"/>
      <c r="AG307" s="214"/>
      <c r="AH307" s="229" t="str">
        <f t="shared" si="69"/>
        <v>a2</v>
      </c>
      <c r="AI307" s="122"/>
      <c r="AJ307" s="122"/>
      <c r="AK307" s="122"/>
      <c r="AL307" s="122"/>
      <c r="AM307" s="122"/>
      <c r="AN307" s="173">
        <v>5</v>
      </c>
      <c r="AO307" s="173"/>
      <c r="AP307" s="173"/>
      <c r="AQ307" s="173"/>
      <c r="AR307" s="173"/>
      <c r="AS307" s="173">
        <v>1</v>
      </c>
      <c r="AT307" s="173">
        <v>0.6</v>
      </c>
      <c r="AU307" s="173">
        <v>0.6</v>
      </c>
      <c r="AV307" s="173">
        <v>0.6</v>
      </c>
      <c r="AW307" s="173">
        <v>0.6</v>
      </c>
      <c r="AX307" s="173">
        <v>0.6</v>
      </c>
      <c r="AY307" s="173"/>
      <c r="AZ307" s="211">
        <f t="shared" si="75"/>
        <v>6</v>
      </c>
      <c r="BA307" s="211">
        <f t="shared" si="78"/>
        <v>3</v>
      </c>
      <c r="BB307" s="205">
        <f t="shared" si="70"/>
        <v>10587</v>
      </c>
      <c r="BC307" s="205">
        <f t="shared" si="71"/>
        <v>10587</v>
      </c>
      <c r="BD307" s="205">
        <f t="shared" si="72"/>
        <v>0</v>
      </c>
      <c r="BE307" s="205">
        <f t="shared" si="73"/>
        <v>0</v>
      </c>
      <c r="BF307" s="175">
        <v>10587</v>
      </c>
      <c r="BG307" s="175">
        <v>510</v>
      </c>
      <c r="BH307" s="175">
        <v>4044</v>
      </c>
      <c r="BI307" s="175"/>
      <c r="BJ307" s="175"/>
      <c r="BK307" s="175">
        <v>1497</v>
      </c>
      <c r="BL307" s="175">
        <v>126</v>
      </c>
      <c r="BM307" s="175">
        <v>1112</v>
      </c>
      <c r="BN307" s="175">
        <v>57</v>
      </c>
      <c r="BO307" s="175">
        <v>3241</v>
      </c>
      <c r="BP307" s="198">
        <f t="shared" si="74"/>
        <v>7285</v>
      </c>
    </row>
    <row r="308" spans="1:68" s="116" customFormat="1" x14ac:dyDescent="0.15">
      <c r="A308" s="117">
        <v>2858502005</v>
      </c>
      <c r="B308" s="118" t="s">
        <v>2249</v>
      </c>
      <c r="C308" s="118" t="s">
        <v>2099</v>
      </c>
      <c r="D308" s="118" t="s">
        <v>2245</v>
      </c>
      <c r="E308" s="118" t="s">
        <v>4714</v>
      </c>
      <c r="F308" s="120">
        <v>15</v>
      </c>
      <c r="G308" s="119"/>
      <c r="H308" s="119"/>
      <c r="I308" s="120" t="s">
        <v>5820</v>
      </c>
      <c r="J308" s="120">
        <v>1010</v>
      </c>
      <c r="K308" s="120">
        <v>102091</v>
      </c>
      <c r="L308" s="120">
        <v>0.27700000000000002</v>
      </c>
      <c r="M308" s="121" t="s">
        <v>5657</v>
      </c>
      <c r="N308" s="120">
        <v>1</v>
      </c>
      <c r="O308" s="119">
        <v>187</v>
      </c>
      <c r="P308" s="119"/>
      <c r="Q308" s="119"/>
      <c r="R308" s="120" t="s">
        <v>5658</v>
      </c>
      <c r="S308" s="120">
        <v>0.2</v>
      </c>
      <c r="T308" s="120"/>
      <c r="U308" s="120"/>
      <c r="V308" s="172">
        <v>130</v>
      </c>
      <c r="W308" s="172"/>
      <c r="X308" s="172">
        <v>130</v>
      </c>
      <c r="Y308" s="172"/>
      <c r="Z308" s="172"/>
      <c r="AA308" s="123">
        <v>671</v>
      </c>
      <c r="AB308" s="123"/>
      <c r="AC308" s="123"/>
      <c r="AD308" s="123"/>
      <c r="AE308" s="123"/>
      <c r="AF308" s="123"/>
      <c r="AG308" s="214"/>
      <c r="AH308" s="229" t="str">
        <f t="shared" si="69"/>
        <v>a2</v>
      </c>
      <c r="AI308" s="122"/>
      <c r="AJ308" s="122"/>
      <c r="AK308" s="122"/>
      <c r="AL308" s="122"/>
      <c r="AM308" s="122"/>
      <c r="AN308" s="173">
        <v>8</v>
      </c>
      <c r="AO308" s="173"/>
      <c r="AP308" s="173"/>
      <c r="AQ308" s="173"/>
      <c r="AR308" s="173"/>
      <c r="AS308" s="173"/>
      <c r="AT308" s="173"/>
      <c r="AU308" s="173"/>
      <c r="AV308" s="173"/>
      <c r="AW308" s="173"/>
      <c r="AX308" s="173"/>
      <c r="AY308" s="173"/>
      <c r="AZ308" s="211">
        <f t="shared" si="75"/>
        <v>8</v>
      </c>
      <c r="BA308" s="211"/>
      <c r="BB308" s="205">
        <f t="shared" si="70"/>
        <v>19241</v>
      </c>
      <c r="BC308" s="205">
        <f t="shared" si="71"/>
        <v>17211</v>
      </c>
      <c r="BD308" s="205">
        <f t="shared" si="72"/>
        <v>2278</v>
      </c>
      <c r="BE308" s="205">
        <f t="shared" si="73"/>
        <v>248</v>
      </c>
      <c r="BF308" s="175">
        <v>16963</v>
      </c>
      <c r="BG308" s="175">
        <v>1776</v>
      </c>
      <c r="BH308" s="175">
        <v>3063</v>
      </c>
      <c r="BI308" s="175">
        <v>2030</v>
      </c>
      <c r="BJ308" s="175"/>
      <c r="BK308" s="175">
        <v>3427</v>
      </c>
      <c r="BL308" s="175">
        <v>1499</v>
      </c>
      <c r="BM308" s="175">
        <v>4998</v>
      </c>
      <c r="BN308" s="175">
        <v>289</v>
      </c>
      <c r="BO308" s="175">
        <v>2159</v>
      </c>
      <c r="BP308" s="198">
        <f t="shared" si="74"/>
        <v>5222</v>
      </c>
    </row>
    <row r="309" spans="1:68" s="116" customFormat="1" x14ac:dyDescent="0.15">
      <c r="A309" s="117">
        <v>2822102006</v>
      </c>
      <c r="B309" s="118" t="s">
        <v>2168</v>
      </c>
      <c r="C309" s="118" t="s">
        <v>2099</v>
      </c>
      <c r="D309" s="118" t="s">
        <v>2163</v>
      </c>
      <c r="E309" s="118" t="s">
        <v>4641</v>
      </c>
      <c r="F309" s="120">
        <v>13</v>
      </c>
      <c r="G309" s="119">
        <v>102779</v>
      </c>
      <c r="H309" s="119"/>
      <c r="I309" s="120" t="s">
        <v>5820</v>
      </c>
      <c r="J309" s="120">
        <v>1080</v>
      </c>
      <c r="K309" s="120">
        <v>102779</v>
      </c>
      <c r="L309" s="120">
        <v>0.26100000000000001</v>
      </c>
      <c r="M309" s="121" t="s">
        <v>5657</v>
      </c>
      <c r="N309" s="120">
        <v>1</v>
      </c>
      <c r="O309" s="119">
        <v>175.7</v>
      </c>
      <c r="P309" s="119">
        <v>27.2</v>
      </c>
      <c r="Q309" s="119">
        <v>2.9</v>
      </c>
      <c r="R309" s="120" t="s">
        <v>5658</v>
      </c>
      <c r="S309" s="120">
        <v>0.2</v>
      </c>
      <c r="T309" s="120"/>
      <c r="U309" s="120"/>
      <c r="V309" s="172">
        <v>123.2</v>
      </c>
      <c r="W309" s="172">
        <v>23.3</v>
      </c>
      <c r="X309" s="172">
        <v>54.4</v>
      </c>
      <c r="Y309" s="172">
        <v>24.4</v>
      </c>
      <c r="Z309" s="172">
        <v>21.1</v>
      </c>
      <c r="AA309" s="123">
        <v>710</v>
      </c>
      <c r="AB309" s="123"/>
      <c r="AC309" s="123"/>
      <c r="AD309" s="123"/>
      <c r="AE309" s="123"/>
      <c r="AF309" s="123"/>
      <c r="AG309" s="214"/>
      <c r="AH309" s="229" t="str">
        <f t="shared" si="69"/>
        <v>a2</v>
      </c>
      <c r="AI309" s="122"/>
      <c r="AJ309" s="122"/>
      <c r="AK309" s="122"/>
      <c r="AL309" s="122"/>
      <c r="AM309" s="122"/>
      <c r="AN309" s="173">
        <v>0.6</v>
      </c>
      <c r="AO309" s="173"/>
      <c r="AP309" s="173"/>
      <c r="AQ309" s="173"/>
      <c r="AR309" s="173" t="s">
        <v>3186</v>
      </c>
      <c r="AS309" s="173">
        <v>2</v>
      </c>
      <c r="AT309" s="173">
        <v>0.7</v>
      </c>
      <c r="AU309" s="173"/>
      <c r="AV309" s="173">
        <v>0.5</v>
      </c>
      <c r="AW309" s="173"/>
      <c r="AX309" s="173"/>
      <c r="AY309" s="173"/>
      <c r="AZ309" s="211">
        <f t="shared" si="75"/>
        <v>2.6</v>
      </c>
      <c r="BA309" s="211">
        <f>SUBTOTAL(9,AT309:AY309)</f>
        <v>1.2</v>
      </c>
      <c r="BB309" s="205">
        <f t="shared" si="70"/>
        <v>20531</v>
      </c>
      <c r="BC309" s="205">
        <f t="shared" si="71"/>
        <v>17671</v>
      </c>
      <c r="BD309" s="205">
        <f t="shared" si="72"/>
        <v>3549</v>
      </c>
      <c r="BE309" s="205">
        <f t="shared" si="73"/>
        <v>689</v>
      </c>
      <c r="BF309" s="175">
        <v>16982</v>
      </c>
      <c r="BG309" s="175">
        <v>8113</v>
      </c>
      <c r="BH309" s="175">
        <v>3549</v>
      </c>
      <c r="BI309" s="175">
        <v>2860</v>
      </c>
      <c r="BJ309" s="175"/>
      <c r="BK309" s="175">
        <v>2643</v>
      </c>
      <c r="BL309" s="175"/>
      <c r="BM309" s="175">
        <v>2079</v>
      </c>
      <c r="BN309" s="175">
        <v>144</v>
      </c>
      <c r="BO309" s="175">
        <v>1143</v>
      </c>
      <c r="BP309" s="198">
        <f t="shared" si="74"/>
        <v>4692</v>
      </c>
    </row>
    <row r="310" spans="1:68" s="116" customFormat="1" x14ac:dyDescent="0.15">
      <c r="A310" s="117">
        <v>122902002</v>
      </c>
      <c r="B310" s="118" t="s">
        <v>99</v>
      </c>
      <c r="C310" s="118" t="s">
        <v>11</v>
      </c>
      <c r="D310" s="118" t="s">
        <v>98</v>
      </c>
      <c r="E310" s="118" t="s">
        <v>3246</v>
      </c>
      <c r="F310" s="120">
        <v>11</v>
      </c>
      <c r="G310" s="119">
        <v>103596</v>
      </c>
      <c r="H310" s="119"/>
      <c r="I310" s="120" t="s">
        <v>5820</v>
      </c>
      <c r="J310" s="120">
        <v>920</v>
      </c>
      <c r="K310" s="120">
        <v>103596</v>
      </c>
      <c r="L310" s="120">
        <v>0.309</v>
      </c>
      <c r="M310" s="121" t="s">
        <v>5657</v>
      </c>
      <c r="N310" s="120">
        <v>1</v>
      </c>
      <c r="O310" s="119">
        <v>183</v>
      </c>
      <c r="P310" s="119">
        <v>35.9</v>
      </c>
      <c r="Q310" s="119">
        <v>3.5</v>
      </c>
      <c r="R310" s="120" t="s">
        <v>5655</v>
      </c>
      <c r="S310" s="120">
        <v>1.8</v>
      </c>
      <c r="T310" s="120"/>
      <c r="U310" s="120" t="s">
        <v>3186</v>
      </c>
      <c r="V310" s="172">
        <v>145.1</v>
      </c>
      <c r="W310" s="172">
        <v>15.6</v>
      </c>
      <c r="X310" s="172">
        <v>71.3</v>
      </c>
      <c r="Y310" s="172">
        <v>24.3</v>
      </c>
      <c r="Z310" s="172">
        <v>33.9</v>
      </c>
      <c r="AA310" s="123">
        <v>500</v>
      </c>
      <c r="AB310" s="123"/>
      <c r="AC310" s="123"/>
      <c r="AD310" s="123"/>
      <c r="AE310" s="123"/>
      <c r="AF310" s="123"/>
      <c r="AG310" s="214"/>
      <c r="AH310" s="229" t="str">
        <f t="shared" si="69"/>
        <v>a2</v>
      </c>
      <c r="AI310" s="122" t="s">
        <v>5401</v>
      </c>
      <c r="AJ310" s="122"/>
      <c r="AK310" s="122"/>
      <c r="AL310" s="122" t="s">
        <v>5401</v>
      </c>
      <c r="AM310" s="122" t="s">
        <v>5402</v>
      </c>
      <c r="AN310" s="173">
        <v>1</v>
      </c>
      <c r="AO310" s="173"/>
      <c r="AP310" s="173"/>
      <c r="AQ310" s="173"/>
      <c r="AR310" s="173"/>
      <c r="AS310" s="173">
        <v>0.5</v>
      </c>
      <c r="AT310" s="173"/>
      <c r="AU310" s="173"/>
      <c r="AV310" s="173"/>
      <c r="AW310" s="173"/>
      <c r="AX310" s="173"/>
      <c r="AY310" s="173"/>
      <c r="AZ310" s="211">
        <f t="shared" si="75"/>
        <v>1.5</v>
      </c>
      <c r="BA310" s="211"/>
      <c r="BB310" s="205">
        <f t="shared" si="70"/>
        <v>24814</v>
      </c>
      <c r="BC310" s="205">
        <f t="shared" si="71"/>
        <v>21612</v>
      </c>
      <c r="BD310" s="205">
        <f t="shared" si="72"/>
        <v>3285</v>
      </c>
      <c r="BE310" s="205">
        <f t="shared" si="73"/>
        <v>83</v>
      </c>
      <c r="BF310" s="175">
        <v>21529</v>
      </c>
      <c r="BG310" s="175">
        <v>630</v>
      </c>
      <c r="BH310" s="175">
        <v>8946</v>
      </c>
      <c r="BI310" s="175">
        <v>3202</v>
      </c>
      <c r="BJ310" s="175"/>
      <c r="BK310" s="175">
        <v>2468</v>
      </c>
      <c r="BL310" s="175">
        <v>5614</v>
      </c>
      <c r="BM310" s="175">
        <v>2384</v>
      </c>
      <c r="BN310" s="175"/>
      <c r="BO310" s="175">
        <v>1570</v>
      </c>
      <c r="BP310" s="198">
        <f t="shared" si="74"/>
        <v>10516</v>
      </c>
    </row>
    <row r="311" spans="1:68" s="116" customFormat="1" x14ac:dyDescent="0.15">
      <c r="A311" s="117">
        <v>4220101006</v>
      </c>
      <c r="B311" s="118" t="s">
        <v>2913</v>
      </c>
      <c r="C311" s="118" t="s">
        <v>2907</v>
      </c>
      <c r="D311" s="118" t="s">
        <v>2909</v>
      </c>
      <c r="E311" s="118" t="s">
        <v>5185</v>
      </c>
      <c r="F311" s="120">
        <v>10</v>
      </c>
      <c r="G311" s="119">
        <v>104177</v>
      </c>
      <c r="H311" s="119"/>
      <c r="I311" s="120" t="s">
        <v>5820</v>
      </c>
      <c r="J311" s="120">
        <v>700</v>
      </c>
      <c r="K311" s="120">
        <v>104177</v>
      </c>
      <c r="L311" s="120">
        <v>0.40799999999999997</v>
      </c>
      <c r="M311" s="121" t="s">
        <v>5657</v>
      </c>
      <c r="N311" s="120">
        <v>1</v>
      </c>
      <c r="O311" s="119">
        <v>224</v>
      </c>
      <c r="P311" s="119"/>
      <c r="Q311" s="119"/>
      <c r="R311" s="120" t="s">
        <v>5658</v>
      </c>
      <c r="S311" s="120">
        <v>0.2</v>
      </c>
      <c r="T311" s="120"/>
      <c r="U311" s="120"/>
      <c r="V311" s="172">
        <v>107</v>
      </c>
      <c r="W311" s="172">
        <v>13</v>
      </c>
      <c r="X311" s="172">
        <v>81</v>
      </c>
      <c r="Y311" s="172">
        <v>2</v>
      </c>
      <c r="Z311" s="172">
        <v>11</v>
      </c>
      <c r="AA311" s="123">
        <v>1560</v>
      </c>
      <c r="AB311" s="123"/>
      <c r="AC311" s="123"/>
      <c r="AD311" s="123"/>
      <c r="AE311" s="123"/>
      <c r="AF311" s="123"/>
      <c r="AG311" s="214"/>
      <c r="AH311" s="229" t="str">
        <f t="shared" si="69"/>
        <v>a2</v>
      </c>
      <c r="AI311" s="122"/>
      <c r="AJ311" s="122"/>
      <c r="AK311" s="122"/>
      <c r="AL311" s="122"/>
      <c r="AM311" s="122"/>
      <c r="AN311" s="173" t="s">
        <v>3186</v>
      </c>
      <c r="AO311" s="173" t="s">
        <v>3186</v>
      </c>
      <c r="AP311" s="173" t="s">
        <v>3186</v>
      </c>
      <c r="AQ311" s="173" t="s">
        <v>3186</v>
      </c>
      <c r="AR311" s="173" t="s">
        <v>3186</v>
      </c>
      <c r="AS311" s="173"/>
      <c r="AT311" s="173"/>
      <c r="AU311" s="173" t="s">
        <v>3186</v>
      </c>
      <c r="AV311" s="173"/>
      <c r="AW311" s="173" t="s">
        <v>3186</v>
      </c>
      <c r="AX311" s="173" t="s">
        <v>3186</v>
      </c>
      <c r="AY311" s="173"/>
      <c r="AZ311" s="211">
        <f t="shared" si="75"/>
        <v>0</v>
      </c>
      <c r="BA311" s="211">
        <f>SUBTOTAL(9,AT311:AY311)</f>
        <v>0</v>
      </c>
      <c r="BB311" s="205">
        <f t="shared" si="70"/>
        <v>16489</v>
      </c>
      <c r="BC311" s="205">
        <f t="shared" si="71"/>
        <v>16489</v>
      </c>
      <c r="BD311" s="205">
        <f t="shared" si="72"/>
        <v>0</v>
      </c>
      <c r="BE311" s="205">
        <f t="shared" si="73"/>
        <v>0</v>
      </c>
      <c r="BF311" s="175">
        <v>16489</v>
      </c>
      <c r="BG311" s="175"/>
      <c r="BH311" s="175">
        <v>3037</v>
      </c>
      <c r="BI311" s="175"/>
      <c r="BJ311" s="175"/>
      <c r="BK311" s="175">
        <v>4586</v>
      </c>
      <c r="BL311" s="175">
        <v>5153</v>
      </c>
      <c r="BM311" s="175">
        <v>2045</v>
      </c>
      <c r="BN311" s="175">
        <v>308</v>
      </c>
      <c r="BO311" s="175">
        <v>1360</v>
      </c>
      <c r="BP311" s="198">
        <f t="shared" si="74"/>
        <v>4397</v>
      </c>
    </row>
    <row r="312" spans="1:68" s="116" customFormat="1" x14ac:dyDescent="0.15">
      <c r="A312" s="117">
        <v>3020602001</v>
      </c>
      <c r="B312" s="118" t="s">
        <v>2290</v>
      </c>
      <c r="C312" s="118" t="s">
        <v>2280</v>
      </c>
      <c r="D312" s="118" t="s">
        <v>2291</v>
      </c>
      <c r="E312" s="118" t="s">
        <v>4741</v>
      </c>
      <c r="F312" s="120">
        <v>17</v>
      </c>
      <c r="G312" s="119"/>
      <c r="H312" s="119"/>
      <c r="I312" s="120" t="s">
        <v>5820</v>
      </c>
      <c r="J312" s="120">
        <v>600</v>
      </c>
      <c r="K312" s="120">
        <v>108761</v>
      </c>
      <c r="L312" s="120">
        <v>0.497</v>
      </c>
      <c r="M312" s="121" t="s">
        <v>5673</v>
      </c>
      <c r="N312" s="120">
        <v>1</v>
      </c>
      <c r="O312" s="119">
        <v>19.5</v>
      </c>
      <c r="P312" s="119">
        <v>14.866666666666699</v>
      </c>
      <c r="Q312" s="119">
        <v>2.1333333333333302</v>
      </c>
      <c r="R312" s="120" t="s">
        <v>5658</v>
      </c>
      <c r="S312" s="120">
        <v>0.11</v>
      </c>
      <c r="T312" s="120"/>
      <c r="U312" s="120"/>
      <c r="V312" s="172">
        <v>95</v>
      </c>
      <c r="W312" s="172"/>
      <c r="X312" s="172">
        <v>86.7</v>
      </c>
      <c r="Y312" s="172"/>
      <c r="Z312" s="172">
        <v>8.3000000000000007</v>
      </c>
      <c r="AA312" s="123">
        <v>40</v>
      </c>
      <c r="AB312" s="123"/>
      <c r="AC312" s="123"/>
      <c r="AD312" s="123"/>
      <c r="AE312" s="123"/>
      <c r="AF312" s="123"/>
      <c r="AG312" s="214"/>
      <c r="AH312" s="229" t="str">
        <f t="shared" si="69"/>
        <v>a2</v>
      </c>
      <c r="AI312" s="122"/>
      <c r="AJ312" s="122"/>
      <c r="AK312" s="122"/>
      <c r="AL312" s="122"/>
      <c r="AM312" s="122"/>
      <c r="AN312" s="173">
        <v>2</v>
      </c>
      <c r="AO312" s="173"/>
      <c r="AP312" s="173"/>
      <c r="AQ312" s="173"/>
      <c r="AR312" s="173"/>
      <c r="AS312" s="173"/>
      <c r="AT312" s="173">
        <v>0.5</v>
      </c>
      <c r="AU312" s="173">
        <v>0.5</v>
      </c>
      <c r="AV312" s="173">
        <v>0.5</v>
      </c>
      <c r="AW312" s="173">
        <v>0.5</v>
      </c>
      <c r="AX312" s="173">
        <v>0.5</v>
      </c>
      <c r="AY312" s="173">
        <v>0.5</v>
      </c>
      <c r="AZ312" s="211">
        <f t="shared" si="75"/>
        <v>2</v>
      </c>
      <c r="BA312" s="211">
        <f>SUBTOTAL(9,AT312:AY312)</f>
        <v>3</v>
      </c>
      <c r="BB312" s="205">
        <f t="shared" si="70"/>
        <v>33100</v>
      </c>
      <c r="BC312" s="205">
        <f t="shared" si="71"/>
        <v>33100</v>
      </c>
      <c r="BD312" s="205">
        <f t="shared" si="72"/>
        <v>0</v>
      </c>
      <c r="BE312" s="205">
        <f t="shared" si="73"/>
        <v>0</v>
      </c>
      <c r="BF312" s="175">
        <v>33100</v>
      </c>
      <c r="BG312" s="175">
        <v>3707</v>
      </c>
      <c r="BH312" s="175">
        <v>3675</v>
      </c>
      <c r="BI312" s="175"/>
      <c r="BJ312" s="175"/>
      <c r="BK312" s="175">
        <v>1144</v>
      </c>
      <c r="BL312" s="175">
        <v>21374</v>
      </c>
      <c r="BM312" s="175">
        <v>2111</v>
      </c>
      <c r="BN312" s="175">
        <v>147</v>
      </c>
      <c r="BO312" s="175">
        <v>942</v>
      </c>
      <c r="BP312" s="198">
        <f t="shared" si="74"/>
        <v>4617</v>
      </c>
    </row>
    <row r="313" spans="1:68" s="116" customFormat="1" x14ac:dyDescent="0.15">
      <c r="A313" s="117">
        <v>3250102001</v>
      </c>
      <c r="B313" s="118" t="s">
        <v>2414</v>
      </c>
      <c r="C313" s="118" t="s">
        <v>2373</v>
      </c>
      <c r="D313" s="118" t="s">
        <v>2415</v>
      </c>
      <c r="E313" s="118" t="s">
        <v>4826</v>
      </c>
      <c r="F313" s="120">
        <v>15</v>
      </c>
      <c r="G313" s="119"/>
      <c r="H313" s="119"/>
      <c r="I313" s="120" t="s">
        <v>5820</v>
      </c>
      <c r="J313" s="120">
        <v>500</v>
      </c>
      <c r="K313" s="120">
        <v>109041</v>
      </c>
      <c r="L313" s="120">
        <v>0.59699999999999998</v>
      </c>
      <c r="M313" s="121" t="s">
        <v>5657</v>
      </c>
      <c r="N313" s="120">
        <v>1</v>
      </c>
      <c r="O313" s="119">
        <v>244</v>
      </c>
      <c r="P313" s="119"/>
      <c r="Q313" s="119"/>
      <c r="R313" s="120" t="s">
        <v>5660</v>
      </c>
      <c r="S313" s="120">
        <v>0.2</v>
      </c>
      <c r="T313" s="120"/>
      <c r="U313" s="120"/>
      <c r="V313" s="172">
        <v>128.80000000000001</v>
      </c>
      <c r="W313" s="172"/>
      <c r="X313" s="172">
        <v>108.8</v>
      </c>
      <c r="Y313" s="172">
        <v>19.100000000000001</v>
      </c>
      <c r="Z313" s="172">
        <v>0.9</v>
      </c>
      <c r="AA313" s="123">
        <v>1320</v>
      </c>
      <c r="AB313" s="123"/>
      <c r="AC313" s="123"/>
      <c r="AD313" s="123"/>
      <c r="AE313" s="123"/>
      <c r="AF313" s="123"/>
      <c r="AG313" s="214"/>
      <c r="AH313" s="229" t="str">
        <f t="shared" si="69"/>
        <v>a2</v>
      </c>
      <c r="AI313" s="122"/>
      <c r="AJ313" s="122"/>
      <c r="AK313" s="122"/>
      <c r="AL313" s="122"/>
      <c r="AM313" s="122"/>
      <c r="AN313" s="173">
        <v>2</v>
      </c>
      <c r="AO313" s="173" t="s">
        <v>3186</v>
      </c>
      <c r="AP313" s="173" t="s">
        <v>3186</v>
      </c>
      <c r="AQ313" s="173" t="s">
        <v>3186</v>
      </c>
      <c r="AR313" s="173" t="s">
        <v>3186</v>
      </c>
      <c r="AS313" s="173" t="s">
        <v>3186</v>
      </c>
      <c r="AT313" s="173">
        <v>0.5</v>
      </c>
      <c r="AU313" s="173">
        <v>0.5</v>
      </c>
      <c r="AV313" s="173">
        <v>0.5</v>
      </c>
      <c r="AW313" s="173">
        <v>0.5</v>
      </c>
      <c r="AX313" s="173" t="s">
        <v>3186</v>
      </c>
      <c r="AY313" s="173" t="s">
        <v>3186</v>
      </c>
      <c r="AZ313" s="211">
        <f t="shared" si="75"/>
        <v>2</v>
      </c>
      <c r="BA313" s="211">
        <f>SUBTOTAL(9,AT313:AY313)</f>
        <v>2</v>
      </c>
      <c r="BB313" s="205">
        <f t="shared" si="70"/>
        <v>11080</v>
      </c>
      <c r="BC313" s="205">
        <f t="shared" si="71"/>
        <v>11080</v>
      </c>
      <c r="BD313" s="205">
        <f t="shared" si="72"/>
        <v>0</v>
      </c>
      <c r="BE313" s="205">
        <f t="shared" si="73"/>
        <v>0</v>
      </c>
      <c r="BF313" s="175">
        <v>11080</v>
      </c>
      <c r="BG313" s="175"/>
      <c r="BH313" s="175">
        <v>3986</v>
      </c>
      <c r="BI313" s="175"/>
      <c r="BJ313" s="175"/>
      <c r="BK313" s="175">
        <v>4776</v>
      </c>
      <c r="BL313" s="175"/>
      <c r="BM313" s="175">
        <v>2217</v>
      </c>
      <c r="BN313" s="175">
        <v>20</v>
      </c>
      <c r="BO313" s="175">
        <v>81</v>
      </c>
      <c r="BP313" s="198">
        <f t="shared" si="74"/>
        <v>4067</v>
      </c>
    </row>
    <row r="314" spans="1:68" s="116" customFormat="1" x14ac:dyDescent="0.15">
      <c r="A314" s="117">
        <v>721202004</v>
      </c>
      <c r="B314" s="118" t="s">
        <v>700</v>
      </c>
      <c r="C314" s="118" t="s">
        <v>660</v>
      </c>
      <c r="D314" s="118" t="s">
        <v>697</v>
      </c>
      <c r="E314" s="118" t="s">
        <v>3610</v>
      </c>
      <c r="F314" s="120">
        <v>22</v>
      </c>
      <c r="G314" s="119">
        <v>112564</v>
      </c>
      <c r="H314" s="119"/>
      <c r="I314" s="120" t="s">
        <v>5820</v>
      </c>
      <c r="J314" s="120">
        <v>370</v>
      </c>
      <c r="K314" s="120">
        <v>112564</v>
      </c>
      <c r="L314" s="120">
        <v>0.83299999999999996</v>
      </c>
      <c r="M314" s="121" t="s">
        <v>5657</v>
      </c>
      <c r="N314" s="120">
        <v>1</v>
      </c>
      <c r="O314" s="119">
        <v>158</v>
      </c>
      <c r="P314" s="119">
        <v>24</v>
      </c>
      <c r="Q314" s="119">
        <v>2.9</v>
      </c>
      <c r="R314" s="120" t="s">
        <v>5658</v>
      </c>
      <c r="S314" s="120">
        <v>0.3</v>
      </c>
      <c r="T314" s="120"/>
      <c r="U314" s="120"/>
      <c r="V314" s="172">
        <v>51.3</v>
      </c>
      <c r="W314" s="172"/>
      <c r="X314" s="172">
        <v>40.200000000000003</v>
      </c>
      <c r="Y314" s="172">
        <v>7.4</v>
      </c>
      <c r="Z314" s="172">
        <v>3.7</v>
      </c>
      <c r="AA314" s="123">
        <v>533</v>
      </c>
      <c r="AB314" s="123"/>
      <c r="AC314" s="123"/>
      <c r="AD314" s="123"/>
      <c r="AE314" s="123"/>
      <c r="AF314" s="123"/>
      <c r="AG314" s="214"/>
      <c r="AH314" s="229" t="str">
        <f t="shared" si="69"/>
        <v>a2</v>
      </c>
      <c r="AI314" s="122"/>
      <c r="AJ314" s="122"/>
      <c r="AK314" s="122"/>
      <c r="AL314" s="122"/>
      <c r="AM314" s="122"/>
      <c r="AN314" s="173">
        <v>0.5</v>
      </c>
      <c r="AO314" s="173"/>
      <c r="AP314" s="173"/>
      <c r="AQ314" s="173"/>
      <c r="AR314" s="173"/>
      <c r="AS314" s="173"/>
      <c r="AT314" s="173"/>
      <c r="AU314" s="173"/>
      <c r="AV314" s="173"/>
      <c r="AW314" s="173"/>
      <c r="AX314" s="173"/>
      <c r="AY314" s="173"/>
      <c r="AZ314" s="211">
        <f t="shared" si="75"/>
        <v>0.5</v>
      </c>
      <c r="BA314" s="211"/>
      <c r="BB314" s="205">
        <f t="shared" si="70"/>
        <v>14860</v>
      </c>
      <c r="BC314" s="205">
        <f t="shared" si="71"/>
        <v>13979</v>
      </c>
      <c r="BD314" s="205">
        <f t="shared" si="72"/>
        <v>1881</v>
      </c>
      <c r="BE314" s="205">
        <f t="shared" si="73"/>
        <v>1000</v>
      </c>
      <c r="BF314" s="175">
        <v>12979</v>
      </c>
      <c r="BG314" s="175">
        <v>3572</v>
      </c>
      <c r="BH314" s="175">
        <v>1881</v>
      </c>
      <c r="BI314" s="175">
        <v>881</v>
      </c>
      <c r="BJ314" s="175"/>
      <c r="BK314" s="175">
        <v>4109</v>
      </c>
      <c r="BL314" s="175">
        <v>648</v>
      </c>
      <c r="BM314" s="175">
        <v>1165</v>
      </c>
      <c r="BN314" s="175">
        <v>767</v>
      </c>
      <c r="BO314" s="175">
        <v>1837</v>
      </c>
      <c r="BP314" s="198">
        <f t="shared" si="74"/>
        <v>3718</v>
      </c>
    </row>
    <row r="315" spans="1:68" s="116" customFormat="1" x14ac:dyDescent="0.15">
      <c r="A315" s="117">
        <v>169302002</v>
      </c>
      <c r="B315" s="118" t="s">
        <v>343</v>
      </c>
      <c r="C315" s="118" t="s">
        <v>11</v>
      </c>
      <c r="D315" s="118" t="s">
        <v>342</v>
      </c>
      <c r="E315" s="118" t="s">
        <v>3385</v>
      </c>
      <c r="F315" s="120">
        <v>13</v>
      </c>
      <c r="G315" s="119">
        <v>113027</v>
      </c>
      <c r="H315" s="119"/>
      <c r="I315" s="120" t="s">
        <v>5820</v>
      </c>
      <c r="J315" s="120">
        <v>640</v>
      </c>
      <c r="K315" s="120">
        <v>113027</v>
      </c>
      <c r="L315" s="120">
        <v>0.48399999999999999</v>
      </c>
      <c r="M315" s="121" t="s">
        <v>5657</v>
      </c>
      <c r="N315" s="120">
        <v>1</v>
      </c>
      <c r="O315" s="119">
        <v>185.6</v>
      </c>
      <c r="P315" s="119"/>
      <c r="Q315" s="119"/>
      <c r="R315" s="120" t="s">
        <v>5658</v>
      </c>
      <c r="S315" s="120">
        <v>0.3</v>
      </c>
      <c r="T315" s="120"/>
      <c r="U315" s="120"/>
      <c r="V315" s="172">
        <v>192.4</v>
      </c>
      <c r="W315" s="172">
        <v>21.5</v>
      </c>
      <c r="X315" s="172">
        <v>132.80000000000001</v>
      </c>
      <c r="Y315" s="172">
        <v>23.7</v>
      </c>
      <c r="Z315" s="172">
        <v>14.4</v>
      </c>
      <c r="AA315" s="123">
        <v>9</v>
      </c>
      <c r="AB315" s="123"/>
      <c r="AC315" s="123"/>
      <c r="AD315" s="123"/>
      <c r="AE315" s="123"/>
      <c r="AF315" s="123"/>
      <c r="AG315" s="214"/>
      <c r="AH315" s="229" t="str">
        <f t="shared" si="69"/>
        <v>a2</v>
      </c>
      <c r="AI315" s="122"/>
      <c r="AJ315" s="122"/>
      <c r="AK315" s="122"/>
      <c r="AL315" s="122"/>
      <c r="AM315" s="122"/>
      <c r="AN315" s="173"/>
      <c r="AO315" s="173"/>
      <c r="AP315" s="173"/>
      <c r="AQ315" s="173"/>
      <c r="AR315" s="173"/>
      <c r="AS315" s="173"/>
      <c r="AT315" s="173"/>
      <c r="AU315" s="173"/>
      <c r="AV315" s="173"/>
      <c r="AW315" s="173"/>
      <c r="AX315" s="173"/>
      <c r="AY315" s="173"/>
      <c r="AZ315" s="211"/>
      <c r="BA315" s="211"/>
      <c r="BB315" s="205">
        <f t="shared" si="70"/>
        <v>11773</v>
      </c>
      <c r="BC315" s="205">
        <f t="shared" si="71"/>
        <v>9519</v>
      </c>
      <c r="BD315" s="205">
        <f t="shared" si="72"/>
        <v>2464</v>
      </c>
      <c r="BE315" s="205">
        <f t="shared" si="73"/>
        <v>210</v>
      </c>
      <c r="BF315" s="175">
        <v>9309</v>
      </c>
      <c r="BG315" s="175">
        <v>1247</v>
      </c>
      <c r="BH315" s="175">
        <v>3448</v>
      </c>
      <c r="BI315" s="175">
        <v>2254</v>
      </c>
      <c r="BJ315" s="175"/>
      <c r="BK315" s="175"/>
      <c r="BL315" s="175"/>
      <c r="BM315" s="175">
        <v>2017</v>
      </c>
      <c r="BN315" s="175">
        <v>1257</v>
      </c>
      <c r="BO315" s="175">
        <v>1550</v>
      </c>
      <c r="BP315" s="198">
        <f t="shared" si="74"/>
        <v>4998</v>
      </c>
    </row>
    <row r="316" spans="1:68" s="116" customFormat="1" x14ac:dyDescent="0.15">
      <c r="A316" s="117">
        <v>2043002001</v>
      </c>
      <c r="B316" s="118" t="s">
        <v>1608</v>
      </c>
      <c r="C316" s="118" t="s">
        <v>1489</v>
      </c>
      <c r="D316" s="118" t="s">
        <v>1609</v>
      </c>
      <c r="E316" s="118" t="s">
        <v>4225</v>
      </c>
      <c r="F316" s="120">
        <v>10</v>
      </c>
      <c r="G316" s="119">
        <v>113170</v>
      </c>
      <c r="H316" s="119"/>
      <c r="I316" s="120" t="s">
        <v>5820</v>
      </c>
      <c r="J316" s="120">
        <v>1000</v>
      </c>
      <c r="K316" s="120">
        <v>113170</v>
      </c>
      <c r="L316" s="120">
        <v>0.31</v>
      </c>
      <c r="M316" s="121" t="s">
        <v>5657</v>
      </c>
      <c r="N316" s="120">
        <v>1</v>
      </c>
      <c r="O316" s="119">
        <v>170</v>
      </c>
      <c r="P316" s="119"/>
      <c r="Q316" s="119"/>
      <c r="R316" s="120" t="s">
        <v>5660</v>
      </c>
      <c r="S316" s="120">
        <v>0.2</v>
      </c>
      <c r="T316" s="120"/>
      <c r="U316" s="120"/>
      <c r="V316" s="172">
        <v>87.4</v>
      </c>
      <c r="W316" s="172">
        <v>9.1</v>
      </c>
      <c r="X316" s="172">
        <v>64.3</v>
      </c>
      <c r="Y316" s="172">
        <v>12.8</v>
      </c>
      <c r="Z316" s="172">
        <v>1.2</v>
      </c>
      <c r="AA316" s="123">
        <v>658</v>
      </c>
      <c r="AB316" s="123"/>
      <c r="AC316" s="123"/>
      <c r="AD316" s="123"/>
      <c r="AE316" s="123"/>
      <c r="AF316" s="123"/>
      <c r="AG316" s="214"/>
      <c r="AH316" s="229" t="str">
        <f t="shared" si="69"/>
        <v>a2</v>
      </c>
      <c r="AI316" s="122"/>
      <c r="AJ316" s="122"/>
      <c r="AK316" s="122"/>
      <c r="AL316" s="122"/>
      <c r="AM316" s="122"/>
      <c r="AN316" s="173">
        <v>1</v>
      </c>
      <c r="AO316" s="173" t="s">
        <v>3186</v>
      </c>
      <c r="AP316" s="173" t="s">
        <v>3186</v>
      </c>
      <c r="AQ316" s="173" t="s">
        <v>3186</v>
      </c>
      <c r="AR316" s="173" t="s">
        <v>3186</v>
      </c>
      <c r="AS316" s="173">
        <v>1</v>
      </c>
      <c r="AT316" s="173"/>
      <c r="AU316" s="173"/>
      <c r="AV316" s="173"/>
      <c r="AW316" s="173"/>
      <c r="AX316" s="173"/>
      <c r="AY316" s="173"/>
      <c r="AZ316" s="211">
        <f t="shared" ref="AZ316:AZ326" si="79">SUBTOTAL(9,AN316:AS316)</f>
        <v>2</v>
      </c>
      <c r="BA316" s="211">
        <f t="shared" ref="BA316:BA326" si="80">SUBTOTAL(9,AT316:AY316)</f>
        <v>0</v>
      </c>
      <c r="BB316" s="205">
        <f t="shared" si="70"/>
        <v>22101</v>
      </c>
      <c r="BC316" s="205">
        <f t="shared" si="71"/>
        <v>22101</v>
      </c>
      <c r="BD316" s="205">
        <f t="shared" si="72"/>
        <v>8283</v>
      </c>
      <c r="BE316" s="205">
        <f t="shared" si="73"/>
        <v>8283</v>
      </c>
      <c r="BF316" s="175">
        <v>13818</v>
      </c>
      <c r="BG316" s="175"/>
      <c r="BH316" s="175">
        <v>8283</v>
      </c>
      <c r="BI316" s="175"/>
      <c r="BJ316" s="175"/>
      <c r="BK316" s="175">
        <v>1683</v>
      </c>
      <c r="BL316" s="175">
        <v>87</v>
      </c>
      <c r="BM316" s="175">
        <v>3681</v>
      </c>
      <c r="BN316" s="175">
        <v>84</v>
      </c>
      <c r="BO316" s="175">
        <v>8283</v>
      </c>
      <c r="BP316" s="198">
        <f t="shared" si="74"/>
        <v>16566</v>
      </c>
    </row>
    <row r="317" spans="1:68" s="116" customFormat="1" x14ac:dyDescent="0.15">
      <c r="A317" s="117">
        <v>3421202005</v>
      </c>
      <c r="B317" s="118" t="s">
        <v>2570</v>
      </c>
      <c r="C317" s="118" t="s">
        <v>2517</v>
      </c>
      <c r="D317" s="118" t="s">
        <v>2566</v>
      </c>
      <c r="E317" s="118" t="s">
        <v>4947</v>
      </c>
      <c r="F317" s="120">
        <v>13</v>
      </c>
      <c r="G317" s="119">
        <v>114297</v>
      </c>
      <c r="H317" s="119"/>
      <c r="I317" s="120" t="s">
        <v>5820</v>
      </c>
      <c r="J317" s="120">
        <v>450</v>
      </c>
      <c r="K317" s="120">
        <v>114297</v>
      </c>
      <c r="L317" s="120">
        <v>0.69599999999999995</v>
      </c>
      <c r="M317" s="121" t="s">
        <v>5657</v>
      </c>
      <c r="N317" s="120">
        <v>1</v>
      </c>
      <c r="O317" s="119">
        <v>180</v>
      </c>
      <c r="P317" s="119">
        <v>36</v>
      </c>
      <c r="Q317" s="119">
        <v>4</v>
      </c>
      <c r="R317" s="120" t="s">
        <v>5660</v>
      </c>
      <c r="S317" s="120">
        <v>0.47</v>
      </c>
      <c r="T317" s="120"/>
      <c r="U317" s="120"/>
      <c r="V317" s="172">
        <v>115.8</v>
      </c>
      <c r="W317" s="172"/>
      <c r="X317" s="172">
        <v>64.8</v>
      </c>
      <c r="Y317" s="172">
        <v>21.6</v>
      </c>
      <c r="Z317" s="172">
        <v>29.4</v>
      </c>
      <c r="AA317" s="123">
        <v>911</v>
      </c>
      <c r="AB317" s="123"/>
      <c r="AC317" s="123"/>
      <c r="AD317" s="123"/>
      <c r="AE317" s="123"/>
      <c r="AF317" s="123"/>
      <c r="AG317" s="214"/>
      <c r="AH317" s="229" t="str">
        <f t="shared" si="69"/>
        <v>a2</v>
      </c>
      <c r="AI317" s="122"/>
      <c r="AJ317" s="122"/>
      <c r="AK317" s="122"/>
      <c r="AL317" s="122"/>
      <c r="AM317" s="122"/>
      <c r="AN317" s="173"/>
      <c r="AO317" s="173"/>
      <c r="AP317" s="173"/>
      <c r="AQ317" s="173"/>
      <c r="AR317" s="173"/>
      <c r="AS317" s="173">
        <v>0.5</v>
      </c>
      <c r="AT317" s="173">
        <v>0.5</v>
      </c>
      <c r="AU317" s="173">
        <v>0.5</v>
      </c>
      <c r="AV317" s="173"/>
      <c r="AW317" s="173"/>
      <c r="AX317" s="173"/>
      <c r="AY317" s="173"/>
      <c r="AZ317" s="211">
        <f t="shared" si="79"/>
        <v>0.5</v>
      </c>
      <c r="BA317" s="211">
        <f t="shared" si="80"/>
        <v>1</v>
      </c>
      <c r="BB317" s="205">
        <f t="shared" si="70"/>
        <v>28917</v>
      </c>
      <c r="BC317" s="205">
        <f t="shared" si="71"/>
        <v>28917</v>
      </c>
      <c r="BD317" s="205">
        <f t="shared" si="72"/>
        <v>0</v>
      </c>
      <c r="BE317" s="205">
        <f t="shared" si="73"/>
        <v>0</v>
      </c>
      <c r="BF317" s="175">
        <v>28917</v>
      </c>
      <c r="BG317" s="175"/>
      <c r="BH317" s="175">
        <v>6016</v>
      </c>
      <c r="BI317" s="175"/>
      <c r="BJ317" s="175"/>
      <c r="BK317" s="175">
        <v>13002</v>
      </c>
      <c r="BL317" s="175"/>
      <c r="BM317" s="175">
        <v>2431</v>
      </c>
      <c r="BN317" s="175">
        <v>80</v>
      </c>
      <c r="BO317" s="175">
        <v>7388</v>
      </c>
      <c r="BP317" s="198">
        <f t="shared" si="74"/>
        <v>13404</v>
      </c>
    </row>
    <row r="318" spans="1:68" s="116" customFormat="1" x14ac:dyDescent="0.15">
      <c r="A318" s="117">
        <v>3410002006</v>
      </c>
      <c r="B318" s="118" t="s">
        <v>2528</v>
      </c>
      <c r="C318" s="118" t="s">
        <v>2517</v>
      </c>
      <c r="D318" s="118" t="s">
        <v>2524</v>
      </c>
      <c r="E318" s="118" t="s">
        <v>4913</v>
      </c>
      <c r="F318" s="120">
        <v>11</v>
      </c>
      <c r="G318" s="119"/>
      <c r="H318" s="119"/>
      <c r="I318" s="120" t="s">
        <v>5820</v>
      </c>
      <c r="J318" s="120">
        <v>900</v>
      </c>
      <c r="K318" s="120">
        <v>114877</v>
      </c>
      <c r="L318" s="120">
        <v>0.35</v>
      </c>
      <c r="M318" s="121" t="s">
        <v>5662</v>
      </c>
      <c r="N318" s="120">
        <v>1</v>
      </c>
      <c r="O318" s="119">
        <v>91</v>
      </c>
      <c r="P318" s="119"/>
      <c r="Q318" s="119"/>
      <c r="R318" s="120" t="s">
        <v>5660</v>
      </c>
      <c r="S318" s="120">
        <v>0.5</v>
      </c>
      <c r="T318" s="120"/>
      <c r="U318" s="120"/>
      <c r="V318" s="172">
        <v>103.9</v>
      </c>
      <c r="W318" s="172"/>
      <c r="X318" s="172">
        <v>103.9</v>
      </c>
      <c r="Y318" s="172"/>
      <c r="Z318" s="172"/>
      <c r="AA318" s="123">
        <v>378</v>
      </c>
      <c r="AB318" s="123"/>
      <c r="AC318" s="123"/>
      <c r="AD318" s="123"/>
      <c r="AE318" s="123"/>
      <c r="AF318" s="123"/>
      <c r="AG318" s="214"/>
      <c r="AH318" s="229" t="str">
        <f t="shared" si="69"/>
        <v>a2</v>
      </c>
      <c r="AI318" s="122"/>
      <c r="AJ318" s="122"/>
      <c r="AK318" s="122"/>
      <c r="AL318" s="122"/>
      <c r="AM318" s="122"/>
      <c r="AN318" s="173" t="s">
        <v>3186</v>
      </c>
      <c r="AO318" s="173" t="s">
        <v>3186</v>
      </c>
      <c r="AP318" s="173" t="s">
        <v>3186</v>
      </c>
      <c r="AQ318" s="173" t="s">
        <v>3186</v>
      </c>
      <c r="AR318" s="173" t="s">
        <v>3186</v>
      </c>
      <c r="AS318" s="173">
        <v>1</v>
      </c>
      <c r="AT318" s="173" t="s">
        <v>3186</v>
      </c>
      <c r="AU318" s="173">
        <v>0.5</v>
      </c>
      <c r="AV318" s="173" t="s">
        <v>3186</v>
      </c>
      <c r="AW318" s="173">
        <v>0.5</v>
      </c>
      <c r="AX318" s="173">
        <v>0.5</v>
      </c>
      <c r="AY318" s="173" t="s">
        <v>3186</v>
      </c>
      <c r="AZ318" s="211">
        <f t="shared" si="79"/>
        <v>1</v>
      </c>
      <c r="BA318" s="211">
        <f t="shared" si="80"/>
        <v>1.5</v>
      </c>
      <c r="BB318" s="205">
        <f t="shared" si="70"/>
        <v>22278</v>
      </c>
      <c r="BC318" s="205">
        <f t="shared" si="71"/>
        <v>18639</v>
      </c>
      <c r="BD318" s="205">
        <f t="shared" si="72"/>
        <v>3686</v>
      </c>
      <c r="BE318" s="205">
        <f t="shared" si="73"/>
        <v>47</v>
      </c>
      <c r="BF318" s="175">
        <v>18592</v>
      </c>
      <c r="BG318" s="175"/>
      <c r="BH318" s="175">
        <v>4837</v>
      </c>
      <c r="BI318" s="175">
        <v>3639</v>
      </c>
      <c r="BJ318" s="175"/>
      <c r="BK318" s="175">
        <v>1799</v>
      </c>
      <c r="BL318" s="175">
        <v>735</v>
      </c>
      <c r="BM318" s="175">
        <v>3235</v>
      </c>
      <c r="BN318" s="175">
        <v>2166</v>
      </c>
      <c r="BO318" s="175">
        <v>5867</v>
      </c>
      <c r="BP318" s="198">
        <f t="shared" si="74"/>
        <v>10704</v>
      </c>
    </row>
    <row r="319" spans="1:68" s="116" customFormat="1" x14ac:dyDescent="0.15">
      <c r="A319" s="117">
        <v>3421302004</v>
      </c>
      <c r="B319" s="118" t="s">
        <v>2574</v>
      </c>
      <c r="C319" s="118" t="s">
        <v>2517</v>
      </c>
      <c r="D319" s="118" t="s">
        <v>2572</v>
      </c>
      <c r="E319" s="118" t="s">
        <v>4951</v>
      </c>
      <c r="F319" s="120">
        <v>12</v>
      </c>
      <c r="G319" s="119">
        <v>114981</v>
      </c>
      <c r="H319" s="119"/>
      <c r="I319" s="120" t="s">
        <v>5820</v>
      </c>
      <c r="J319" s="120">
        <v>590</v>
      </c>
      <c r="K319" s="120">
        <v>114981</v>
      </c>
      <c r="L319" s="120">
        <v>0.53400000000000003</v>
      </c>
      <c r="M319" s="121" t="s">
        <v>5657</v>
      </c>
      <c r="N319" s="120">
        <v>1</v>
      </c>
      <c r="O319" s="119">
        <v>118.7</v>
      </c>
      <c r="P319" s="119">
        <v>26.5</v>
      </c>
      <c r="Q319" s="119">
        <v>2.9</v>
      </c>
      <c r="R319" s="120" t="s">
        <v>5658</v>
      </c>
      <c r="S319" s="120">
        <v>0.32600000000000001</v>
      </c>
      <c r="T319" s="120"/>
      <c r="U319" s="120"/>
      <c r="V319" s="172">
        <v>125.3</v>
      </c>
      <c r="W319" s="172">
        <v>15.3</v>
      </c>
      <c r="X319" s="172">
        <v>61.5</v>
      </c>
      <c r="Y319" s="172">
        <v>11.9</v>
      </c>
      <c r="Z319" s="172">
        <v>36.6</v>
      </c>
      <c r="AA319" s="123">
        <v>530</v>
      </c>
      <c r="AB319" s="123"/>
      <c r="AC319" s="123"/>
      <c r="AD319" s="123"/>
      <c r="AE319" s="123"/>
      <c r="AF319" s="123"/>
      <c r="AG319" s="214"/>
      <c r="AH319" s="229" t="str">
        <f t="shared" si="69"/>
        <v>a2</v>
      </c>
      <c r="AI319" s="122"/>
      <c r="AJ319" s="122"/>
      <c r="AK319" s="122"/>
      <c r="AL319" s="122"/>
      <c r="AM319" s="122"/>
      <c r="AN319" s="173"/>
      <c r="AO319" s="173"/>
      <c r="AP319" s="173"/>
      <c r="AQ319" s="173"/>
      <c r="AR319" s="173"/>
      <c r="AS319" s="173"/>
      <c r="AT319" s="173"/>
      <c r="AU319" s="173"/>
      <c r="AV319" s="173"/>
      <c r="AW319" s="173"/>
      <c r="AX319" s="173"/>
      <c r="AY319" s="173"/>
      <c r="AZ319" s="211">
        <f t="shared" si="79"/>
        <v>0</v>
      </c>
      <c r="BA319" s="211">
        <f t="shared" si="80"/>
        <v>0</v>
      </c>
      <c r="BB319" s="205">
        <f t="shared" si="70"/>
        <v>0</v>
      </c>
      <c r="BC319" s="205">
        <f t="shared" si="71"/>
        <v>0</v>
      </c>
      <c r="BD319" s="205">
        <f t="shared" si="72"/>
        <v>0</v>
      </c>
      <c r="BE319" s="205">
        <f t="shared" si="73"/>
        <v>0</v>
      </c>
      <c r="BF319" s="175"/>
      <c r="BG319" s="175"/>
      <c r="BH319" s="175"/>
      <c r="BI319" s="175"/>
      <c r="BJ319" s="175"/>
      <c r="BK319" s="175"/>
      <c r="BL319" s="175"/>
      <c r="BM319" s="175"/>
      <c r="BN319" s="175"/>
      <c r="BO319" s="175"/>
      <c r="BP319" s="198">
        <f t="shared" si="74"/>
        <v>0</v>
      </c>
    </row>
    <row r="320" spans="1:68" s="116" customFormat="1" x14ac:dyDescent="0.15">
      <c r="A320" s="117">
        <v>3140302001</v>
      </c>
      <c r="B320" s="118" t="s">
        <v>2370</v>
      </c>
      <c r="C320" s="118" t="s">
        <v>2319</v>
      </c>
      <c r="D320" s="118" t="s">
        <v>2371</v>
      </c>
      <c r="E320" s="118" t="s">
        <v>4794</v>
      </c>
      <c r="F320" s="120">
        <v>13</v>
      </c>
      <c r="G320" s="119"/>
      <c r="H320" s="119"/>
      <c r="I320" s="120" t="s">
        <v>5820</v>
      </c>
      <c r="J320" s="120">
        <v>1000</v>
      </c>
      <c r="K320" s="120">
        <v>116578</v>
      </c>
      <c r="L320" s="120">
        <v>0.31900000000000001</v>
      </c>
      <c r="M320" s="121" t="s">
        <v>5657</v>
      </c>
      <c r="N320" s="120">
        <v>1</v>
      </c>
      <c r="O320" s="119">
        <v>101.94</v>
      </c>
      <c r="P320" s="119"/>
      <c r="Q320" s="119"/>
      <c r="R320" s="120" t="s">
        <v>5658</v>
      </c>
      <c r="S320" s="120">
        <v>0.1</v>
      </c>
      <c r="T320" s="120"/>
      <c r="U320" s="120"/>
      <c r="V320" s="172">
        <v>134</v>
      </c>
      <c r="W320" s="172"/>
      <c r="X320" s="172"/>
      <c r="Y320" s="172"/>
      <c r="Z320" s="172">
        <v>134</v>
      </c>
      <c r="AA320" s="123">
        <v>226</v>
      </c>
      <c r="AB320" s="123"/>
      <c r="AC320" s="123"/>
      <c r="AD320" s="123"/>
      <c r="AE320" s="123"/>
      <c r="AF320" s="123"/>
      <c r="AG320" s="214"/>
      <c r="AH320" s="229" t="str">
        <f t="shared" si="69"/>
        <v>a2</v>
      </c>
      <c r="AI320" s="122"/>
      <c r="AJ320" s="122"/>
      <c r="AK320" s="122"/>
      <c r="AL320" s="122"/>
      <c r="AM320" s="122"/>
      <c r="AN320" s="173">
        <v>1</v>
      </c>
      <c r="AO320" s="173" t="s">
        <v>3186</v>
      </c>
      <c r="AP320" s="173" t="s">
        <v>3186</v>
      </c>
      <c r="AQ320" s="173" t="s">
        <v>3186</v>
      </c>
      <c r="AR320" s="173" t="s">
        <v>3186</v>
      </c>
      <c r="AS320" s="173" t="s">
        <v>3186</v>
      </c>
      <c r="AT320" s="173"/>
      <c r="AU320" s="173"/>
      <c r="AV320" s="173"/>
      <c r="AW320" s="173"/>
      <c r="AX320" s="173"/>
      <c r="AY320" s="173" t="s">
        <v>3186</v>
      </c>
      <c r="AZ320" s="211">
        <f t="shared" si="79"/>
        <v>1</v>
      </c>
      <c r="BA320" s="211">
        <f t="shared" si="80"/>
        <v>0</v>
      </c>
      <c r="BB320" s="205">
        <f t="shared" si="70"/>
        <v>16238</v>
      </c>
      <c r="BC320" s="205">
        <f t="shared" si="71"/>
        <v>13366</v>
      </c>
      <c r="BD320" s="205">
        <f t="shared" si="72"/>
        <v>4103</v>
      </c>
      <c r="BE320" s="205">
        <f t="shared" si="73"/>
        <v>1231</v>
      </c>
      <c r="BF320" s="175">
        <v>12135</v>
      </c>
      <c r="BG320" s="175"/>
      <c r="BH320" s="175">
        <v>4103</v>
      </c>
      <c r="BI320" s="175">
        <v>2872</v>
      </c>
      <c r="BJ320" s="175"/>
      <c r="BK320" s="175">
        <v>2244</v>
      </c>
      <c r="BL320" s="175">
        <v>1113</v>
      </c>
      <c r="BM320" s="175">
        <v>4418</v>
      </c>
      <c r="BN320" s="175">
        <v>52</v>
      </c>
      <c r="BO320" s="175">
        <v>1436</v>
      </c>
      <c r="BP320" s="198">
        <f t="shared" si="74"/>
        <v>5539</v>
      </c>
    </row>
    <row r="321" spans="1:68" s="116" customFormat="1" x14ac:dyDescent="0.15">
      <c r="A321" s="117">
        <v>1620402003</v>
      </c>
      <c r="B321" s="118" t="s">
        <v>1297</v>
      </c>
      <c r="C321" s="118" t="s">
        <v>1276</v>
      </c>
      <c r="D321" s="118" t="s">
        <v>1295</v>
      </c>
      <c r="E321" s="118" t="s">
        <v>4003</v>
      </c>
      <c r="F321" s="120">
        <v>24</v>
      </c>
      <c r="G321" s="119">
        <v>120042</v>
      </c>
      <c r="H321" s="119"/>
      <c r="I321" s="120" t="s">
        <v>5820</v>
      </c>
      <c r="J321" s="120">
        <v>1152</v>
      </c>
      <c r="K321" s="120">
        <v>120042</v>
      </c>
      <c r="L321" s="120">
        <v>0.28499999999999998</v>
      </c>
      <c r="M321" s="121" t="s">
        <v>5657</v>
      </c>
      <c r="N321" s="120">
        <v>1</v>
      </c>
      <c r="O321" s="119">
        <v>155.4</v>
      </c>
      <c r="P321" s="119">
        <v>24.5</v>
      </c>
      <c r="Q321" s="119">
        <v>3.2</v>
      </c>
      <c r="R321" s="120" t="s">
        <v>5658</v>
      </c>
      <c r="S321" s="120">
        <v>0.3</v>
      </c>
      <c r="T321" s="120"/>
      <c r="U321" s="120"/>
      <c r="V321" s="172">
        <v>90</v>
      </c>
      <c r="W321" s="172"/>
      <c r="X321" s="172">
        <v>90</v>
      </c>
      <c r="Y321" s="172"/>
      <c r="Z321" s="172"/>
      <c r="AA321" s="123">
        <v>1296</v>
      </c>
      <c r="AB321" s="123"/>
      <c r="AC321" s="123"/>
      <c r="AD321" s="123"/>
      <c r="AE321" s="123"/>
      <c r="AF321" s="123"/>
      <c r="AG321" s="214"/>
      <c r="AH321" s="229" t="str">
        <f t="shared" si="69"/>
        <v>a2</v>
      </c>
      <c r="AI321" s="122" t="s">
        <v>5401</v>
      </c>
      <c r="AJ321" s="122" t="s">
        <v>5401</v>
      </c>
      <c r="AK321" s="122" t="s">
        <v>5401</v>
      </c>
      <c r="AL321" s="122" t="s">
        <v>5401</v>
      </c>
      <c r="AM321" s="122"/>
      <c r="AN321" s="173"/>
      <c r="AO321" s="173"/>
      <c r="AP321" s="173"/>
      <c r="AQ321" s="173"/>
      <c r="AR321" s="173"/>
      <c r="AS321" s="173"/>
      <c r="AT321" s="173"/>
      <c r="AU321" s="173"/>
      <c r="AV321" s="173"/>
      <c r="AW321" s="173"/>
      <c r="AX321" s="173"/>
      <c r="AY321" s="173"/>
      <c r="AZ321" s="211">
        <f t="shared" si="79"/>
        <v>0</v>
      </c>
      <c r="BA321" s="211">
        <f t="shared" si="80"/>
        <v>0</v>
      </c>
      <c r="BB321" s="205">
        <f t="shared" si="70"/>
        <v>21736</v>
      </c>
      <c r="BC321" s="205">
        <f t="shared" si="71"/>
        <v>21736</v>
      </c>
      <c r="BD321" s="205">
        <f t="shared" si="72"/>
        <v>6241</v>
      </c>
      <c r="BE321" s="205">
        <f t="shared" si="73"/>
        <v>6241</v>
      </c>
      <c r="BF321" s="175">
        <v>15495</v>
      </c>
      <c r="BG321" s="175"/>
      <c r="BH321" s="175">
        <v>6641</v>
      </c>
      <c r="BI321" s="175"/>
      <c r="BJ321" s="175"/>
      <c r="BK321" s="175">
        <v>8845</v>
      </c>
      <c r="BL321" s="175"/>
      <c r="BM321" s="175"/>
      <c r="BN321" s="175">
        <v>1</v>
      </c>
      <c r="BO321" s="175">
        <v>6249</v>
      </c>
      <c r="BP321" s="198">
        <f t="shared" si="74"/>
        <v>12890</v>
      </c>
    </row>
    <row r="322" spans="1:68" s="116" customFormat="1" x14ac:dyDescent="0.15">
      <c r="A322" s="117">
        <v>3042802001</v>
      </c>
      <c r="B322" s="118" t="s">
        <v>2316</v>
      </c>
      <c r="C322" s="118" t="s">
        <v>2280</v>
      </c>
      <c r="D322" s="118" t="s">
        <v>2317</v>
      </c>
      <c r="E322" s="118" t="s">
        <v>4756</v>
      </c>
      <c r="F322" s="120">
        <v>19</v>
      </c>
      <c r="G322" s="119"/>
      <c r="H322" s="119"/>
      <c r="I322" s="120" t="s">
        <v>5820</v>
      </c>
      <c r="J322" s="120">
        <v>930</v>
      </c>
      <c r="K322" s="120">
        <v>121055</v>
      </c>
      <c r="L322" s="120">
        <v>0.35699999999999998</v>
      </c>
      <c r="M322" s="121" t="s">
        <v>5657</v>
      </c>
      <c r="N322" s="120">
        <v>1</v>
      </c>
      <c r="O322" s="119">
        <v>363</v>
      </c>
      <c r="P322" s="119">
        <v>15.7</v>
      </c>
      <c r="Q322" s="119">
        <v>8.5</v>
      </c>
      <c r="R322" s="120" t="s">
        <v>5658</v>
      </c>
      <c r="S322" s="120">
        <v>0.2</v>
      </c>
      <c r="T322" s="120"/>
      <c r="U322" s="120"/>
      <c r="V322" s="172">
        <v>173.6</v>
      </c>
      <c r="W322" s="172"/>
      <c r="X322" s="172">
        <v>169.2</v>
      </c>
      <c r="Y322" s="172"/>
      <c r="Z322" s="172">
        <v>4.4000000000000004</v>
      </c>
      <c r="AA322" s="123">
        <v>760</v>
      </c>
      <c r="AB322" s="123"/>
      <c r="AC322" s="123"/>
      <c r="AD322" s="123"/>
      <c r="AE322" s="123"/>
      <c r="AF322" s="123"/>
      <c r="AG322" s="214"/>
      <c r="AH322" s="229" t="str">
        <f t="shared" si="69"/>
        <v>a2</v>
      </c>
      <c r="AI322" s="122"/>
      <c r="AJ322" s="122"/>
      <c r="AK322" s="122"/>
      <c r="AL322" s="122"/>
      <c r="AM322" s="122"/>
      <c r="AN322" s="173">
        <v>0.5</v>
      </c>
      <c r="AO322" s="173"/>
      <c r="AP322" s="173"/>
      <c r="AQ322" s="173"/>
      <c r="AR322" s="173">
        <v>0.5</v>
      </c>
      <c r="AS322" s="173"/>
      <c r="AT322" s="173"/>
      <c r="AU322" s="173"/>
      <c r="AV322" s="173"/>
      <c r="AW322" s="173"/>
      <c r="AX322" s="173">
        <v>1</v>
      </c>
      <c r="AY322" s="173"/>
      <c r="AZ322" s="211">
        <f t="shared" si="79"/>
        <v>1</v>
      </c>
      <c r="BA322" s="211">
        <f t="shared" si="80"/>
        <v>1</v>
      </c>
      <c r="BB322" s="205">
        <f t="shared" si="70"/>
        <v>26167</v>
      </c>
      <c r="BC322" s="205">
        <f t="shared" si="71"/>
        <v>25017</v>
      </c>
      <c r="BD322" s="205">
        <f t="shared" si="72"/>
        <v>1250</v>
      </c>
      <c r="BE322" s="205">
        <f t="shared" si="73"/>
        <v>100</v>
      </c>
      <c r="BF322" s="175">
        <v>24917</v>
      </c>
      <c r="BG322" s="175">
        <v>4916</v>
      </c>
      <c r="BH322" s="175">
        <v>1250</v>
      </c>
      <c r="BI322" s="175">
        <v>1150</v>
      </c>
      <c r="BJ322" s="175"/>
      <c r="BK322" s="175">
        <v>10641</v>
      </c>
      <c r="BL322" s="175">
        <v>15</v>
      </c>
      <c r="BM322" s="175">
        <v>2952</v>
      </c>
      <c r="BN322" s="175">
        <v>554</v>
      </c>
      <c r="BO322" s="175">
        <v>4689</v>
      </c>
      <c r="BP322" s="198">
        <f t="shared" si="74"/>
        <v>5939</v>
      </c>
    </row>
    <row r="323" spans="1:68" s="116" customFormat="1" x14ac:dyDescent="0.15">
      <c r="A323" s="117">
        <v>1522502002</v>
      </c>
      <c r="B323" s="118" t="s">
        <v>1249</v>
      </c>
      <c r="C323" s="118" t="s">
        <v>1167</v>
      </c>
      <c r="D323" s="118" t="s">
        <v>1248</v>
      </c>
      <c r="E323" s="118" t="s">
        <v>3967</v>
      </c>
      <c r="F323" s="120">
        <v>29</v>
      </c>
      <c r="G323" s="119"/>
      <c r="H323" s="119"/>
      <c r="I323" s="120" t="s">
        <v>5820</v>
      </c>
      <c r="J323" s="120">
        <v>1350</v>
      </c>
      <c r="K323" s="120">
        <v>121377</v>
      </c>
      <c r="L323" s="120">
        <v>0.246</v>
      </c>
      <c r="M323" s="121" t="s">
        <v>5677</v>
      </c>
      <c r="N323" s="120">
        <v>1</v>
      </c>
      <c r="O323" s="119">
        <v>141.69999999999999</v>
      </c>
      <c r="P323" s="119"/>
      <c r="Q323" s="119"/>
      <c r="R323" s="120" t="s">
        <v>5658</v>
      </c>
      <c r="S323" s="120">
        <v>0.5</v>
      </c>
      <c r="T323" s="120"/>
      <c r="U323" s="120"/>
      <c r="V323" s="172">
        <v>209.7</v>
      </c>
      <c r="W323" s="172"/>
      <c r="X323" s="172">
        <v>127.9</v>
      </c>
      <c r="Y323" s="172">
        <v>12.6</v>
      </c>
      <c r="Z323" s="172">
        <v>69.2</v>
      </c>
      <c r="AA323" s="123">
        <v>54</v>
      </c>
      <c r="AB323" s="123"/>
      <c r="AC323" s="123"/>
      <c r="AD323" s="123"/>
      <c r="AE323" s="123"/>
      <c r="AF323" s="123"/>
      <c r="AG323" s="214"/>
      <c r="AH323" s="229" t="str">
        <f t="shared" si="69"/>
        <v>a2</v>
      </c>
      <c r="AI323" s="122"/>
      <c r="AJ323" s="122"/>
      <c r="AK323" s="122"/>
      <c r="AL323" s="122"/>
      <c r="AM323" s="122"/>
      <c r="AN323" s="173" t="s">
        <v>3186</v>
      </c>
      <c r="AO323" s="173" t="s">
        <v>3186</v>
      </c>
      <c r="AP323" s="173" t="s">
        <v>3186</v>
      </c>
      <c r="AQ323" s="173" t="s">
        <v>3186</v>
      </c>
      <c r="AR323" s="173" t="s">
        <v>3186</v>
      </c>
      <c r="AS323" s="173"/>
      <c r="AT323" s="173"/>
      <c r="AU323" s="173"/>
      <c r="AV323" s="173"/>
      <c r="AW323" s="173"/>
      <c r="AX323" s="173">
        <v>1</v>
      </c>
      <c r="AY323" s="173"/>
      <c r="AZ323" s="211">
        <f t="shared" si="79"/>
        <v>0</v>
      </c>
      <c r="BA323" s="211">
        <f t="shared" si="80"/>
        <v>1</v>
      </c>
      <c r="BB323" s="205">
        <f t="shared" si="70"/>
        <v>20321</v>
      </c>
      <c r="BC323" s="205">
        <f t="shared" si="71"/>
        <v>20321</v>
      </c>
      <c r="BD323" s="205">
        <f t="shared" si="72"/>
        <v>0</v>
      </c>
      <c r="BE323" s="205">
        <f t="shared" si="73"/>
        <v>0</v>
      </c>
      <c r="BF323" s="175">
        <v>20321</v>
      </c>
      <c r="BG323" s="175"/>
      <c r="BH323" s="175">
        <v>15207</v>
      </c>
      <c r="BI323" s="175"/>
      <c r="BJ323" s="175"/>
      <c r="BK323" s="175"/>
      <c r="BL323" s="175">
        <v>1640</v>
      </c>
      <c r="BM323" s="175">
        <v>3474</v>
      </c>
      <c r="BN323" s="175"/>
      <c r="BO323" s="175"/>
      <c r="BP323" s="198">
        <f t="shared" si="74"/>
        <v>15207</v>
      </c>
    </row>
    <row r="324" spans="1:68" x14ac:dyDescent="0.15">
      <c r="A324" s="117">
        <v>2213002009</v>
      </c>
      <c r="B324" s="118" t="s">
        <v>1794</v>
      </c>
      <c r="C324" s="118" t="s">
        <v>1773</v>
      </c>
      <c r="D324" s="118" t="s">
        <v>1786</v>
      </c>
      <c r="E324" s="118" t="s">
        <v>4363</v>
      </c>
      <c r="F324" s="120">
        <v>11</v>
      </c>
      <c r="G324" s="119">
        <v>123044</v>
      </c>
      <c r="H324" s="119"/>
      <c r="I324" s="120" t="s">
        <v>5820</v>
      </c>
      <c r="J324" s="120">
        <v>1155</v>
      </c>
      <c r="K324" s="120">
        <v>123044</v>
      </c>
      <c r="L324" s="120">
        <v>0.29199999999999998</v>
      </c>
      <c r="M324" s="121" t="s">
        <v>5657</v>
      </c>
      <c r="N324" s="120">
        <v>1</v>
      </c>
      <c r="O324" s="119">
        <v>160</v>
      </c>
      <c r="P324" s="119">
        <v>34</v>
      </c>
      <c r="Q324" s="119">
        <v>4.9000000000000004</v>
      </c>
      <c r="R324" s="120" t="s">
        <v>5658</v>
      </c>
      <c r="S324" s="120">
        <v>0.2</v>
      </c>
      <c r="T324" s="120"/>
      <c r="U324" s="120"/>
      <c r="V324" s="172">
        <v>164</v>
      </c>
      <c r="W324" s="172">
        <v>93.8</v>
      </c>
      <c r="X324" s="172">
        <v>63.5</v>
      </c>
      <c r="Y324" s="172">
        <v>5.0999999999999996</v>
      </c>
      <c r="Z324" s="172">
        <v>1.6</v>
      </c>
      <c r="AA324" s="123">
        <v>804</v>
      </c>
      <c r="AB324" s="123"/>
      <c r="AC324" s="123"/>
      <c r="AD324" s="123"/>
      <c r="AE324" s="123"/>
      <c r="AF324" s="123"/>
      <c r="AG324" s="214"/>
      <c r="AH324" s="229" t="str">
        <f t="shared" si="69"/>
        <v>a2</v>
      </c>
      <c r="AI324" s="122" t="s">
        <v>5401</v>
      </c>
      <c r="AJ324" s="122"/>
      <c r="AK324" s="122"/>
      <c r="AL324" s="122"/>
      <c r="AM324" s="122"/>
      <c r="AN324" s="173"/>
      <c r="AO324" s="173"/>
      <c r="AP324" s="173"/>
      <c r="AQ324" s="173"/>
      <c r="AR324" s="173"/>
      <c r="AS324" s="173"/>
      <c r="AT324" s="173">
        <v>0.5</v>
      </c>
      <c r="AU324" s="173"/>
      <c r="AV324" s="173"/>
      <c r="AW324" s="173"/>
      <c r="AX324" s="173"/>
      <c r="AY324" s="173"/>
      <c r="AZ324" s="211">
        <f t="shared" si="79"/>
        <v>0</v>
      </c>
      <c r="BA324" s="211">
        <f t="shared" si="80"/>
        <v>0.5</v>
      </c>
      <c r="BB324" s="205">
        <f t="shared" si="70"/>
        <v>24836</v>
      </c>
      <c r="BC324" s="205">
        <f t="shared" si="71"/>
        <v>19718</v>
      </c>
      <c r="BD324" s="205">
        <f t="shared" si="72"/>
        <v>5118</v>
      </c>
      <c r="BE324" s="205">
        <f t="shared" si="73"/>
        <v>0</v>
      </c>
      <c r="BF324" s="175">
        <v>19718</v>
      </c>
      <c r="BG324" s="175"/>
      <c r="BH324" s="175">
        <v>12441</v>
      </c>
      <c r="BI324" s="175">
        <v>5118</v>
      </c>
      <c r="BJ324" s="175"/>
      <c r="BK324" s="175">
        <v>5721</v>
      </c>
      <c r="BL324" s="175">
        <v>1553</v>
      </c>
      <c r="BM324" s="175"/>
      <c r="BN324" s="175"/>
      <c r="BO324" s="175">
        <v>3</v>
      </c>
      <c r="BP324" s="198">
        <f t="shared" si="74"/>
        <v>12444</v>
      </c>
    </row>
    <row r="325" spans="1:68" s="116" customFormat="1" x14ac:dyDescent="0.15">
      <c r="A325" s="117">
        <v>1620102007</v>
      </c>
      <c r="B325" s="118" t="s">
        <v>1287</v>
      </c>
      <c r="C325" s="118" t="s">
        <v>1276</v>
      </c>
      <c r="D325" s="118" t="s">
        <v>1281</v>
      </c>
      <c r="E325" s="118" t="s">
        <v>3995</v>
      </c>
      <c r="F325" s="120">
        <v>14</v>
      </c>
      <c r="G325" s="119">
        <v>123445</v>
      </c>
      <c r="H325" s="119"/>
      <c r="I325" s="120" t="s">
        <v>5820</v>
      </c>
      <c r="J325" s="120">
        <v>2000</v>
      </c>
      <c r="K325" s="120">
        <v>123445</v>
      </c>
      <c r="L325" s="120">
        <v>0.16900000000000001</v>
      </c>
      <c r="M325" s="121" t="s">
        <v>5665</v>
      </c>
      <c r="N325" s="120">
        <v>1</v>
      </c>
      <c r="O325" s="119">
        <v>132.30000000000001</v>
      </c>
      <c r="P325" s="119">
        <v>13.7</v>
      </c>
      <c r="Q325" s="119">
        <v>2.21</v>
      </c>
      <c r="R325" s="120" t="s">
        <v>5658</v>
      </c>
      <c r="S325" s="120">
        <v>0.1</v>
      </c>
      <c r="T325" s="120"/>
      <c r="U325" s="120"/>
      <c r="V325" s="172">
        <v>176.1</v>
      </c>
      <c r="W325" s="172"/>
      <c r="X325" s="172">
        <v>176.1</v>
      </c>
      <c r="Y325" s="172"/>
      <c r="Z325" s="172"/>
      <c r="AA325" s="123">
        <v>417</v>
      </c>
      <c r="AB325" s="123"/>
      <c r="AC325" s="123"/>
      <c r="AD325" s="123"/>
      <c r="AE325" s="123"/>
      <c r="AF325" s="123"/>
      <c r="AG325" s="214"/>
      <c r="AH325" s="229" t="str">
        <f t="shared" si="69"/>
        <v>a2</v>
      </c>
      <c r="AI325" s="122"/>
      <c r="AJ325" s="122"/>
      <c r="AK325" s="122"/>
      <c r="AL325" s="122"/>
      <c r="AM325" s="122"/>
      <c r="AN325" s="173"/>
      <c r="AO325" s="173"/>
      <c r="AP325" s="173"/>
      <c r="AQ325" s="173"/>
      <c r="AR325" s="173"/>
      <c r="AS325" s="173"/>
      <c r="AT325" s="173">
        <v>0.5</v>
      </c>
      <c r="AU325" s="173"/>
      <c r="AV325" s="173"/>
      <c r="AW325" s="173"/>
      <c r="AX325" s="173">
        <v>1</v>
      </c>
      <c r="AY325" s="173">
        <v>1</v>
      </c>
      <c r="AZ325" s="211">
        <f t="shared" si="79"/>
        <v>0</v>
      </c>
      <c r="BA325" s="211">
        <f t="shared" si="80"/>
        <v>2.5</v>
      </c>
      <c r="BB325" s="205">
        <f t="shared" si="70"/>
        <v>10318</v>
      </c>
      <c r="BC325" s="205">
        <f t="shared" si="71"/>
        <v>8725</v>
      </c>
      <c r="BD325" s="205">
        <f t="shared" si="72"/>
        <v>2016</v>
      </c>
      <c r="BE325" s="205">
        <f t="shared" si="73"/>
        <v>423</v>
      </c>
      <c r="BF325" s="175">
        <v>8302</v>
      </c>
      <c r="BG325" s="175"/>
      <c r="BH325" s="175">
        <v>2016</v>
      </c>
      <c r="BI325" s="175">
        <v>1593</v>
      </c>
      <c r="BJ325" s="175"/>
      <c r="BK325" s="175">
        <v>991</v>
      </c>
      <c r="BL325" s="175">
        <v>830</v>
      </c>
      <c r="BM325" s="175">
        <v>2610</v>
      </c>
      <c r="BN325" s="175">
        <v>107</v>
      </c>
      <c r="BO325" s="175">
        <v>2171</v>
      </c>
      <c r="BP325" s="198">
        <f t="shared" si="74"/>
        <v>4187</v>
      </c>
    </row>
    <row r="326" spans="1:68" s="116" customFormat="1" x14ac:dyDescent="0.15">
      <c r="A326" s="117">
        <v>1721002007</v>
      </c>
      <c r="B326" s="118" t="s">
        <v>1365</v>
      </c>
      <c r="C326" s="118" t="s">
        <v>1324</v>
      </c>
      <c r="D326" s="118" t="s">
        <v>1359</v>
      </c>
      <c r="E326" s="118" t="s">
        <v>4052</v>
      </c>
      <c r="F326" s="120">
        <v>21</v>
      </c>
      <c r="G326" s="119">
        <v>124766</v>
      </c>
      <c r="H326" s="119"/>
      <c r="I326" s="120" t="s">
        <v>5820</v>
      </c>
      <c r="J326" s="120">
        <v>490</v>
      </c>
      <c r="K326" s="120">
        <v>124766</v>
      </c>
      <c r="L326" s="120">
        <v>0.69799999999999995</v>
      </c>
      <c r="M326" s="121" t="s">
        <v>5657</v>
      </c>
      <c r="N326" s="120">
        <v>1</v>
      </c>
      <c r="O326" s="119">
        <v>185</v>
      </c>
      <c r="P326" s="119">
        <v>31</v>
      </c>
      <c r="Q326" s="119">
        <v>3.3</v>
      </c>
      <c r="R326" s="120" t="s">
        <v>5658</v>
      </c>
      <c r="S326" s="120">
        <v>0.8</v>
      </c>
      <c r="T326" s="120"/>
      <c r="U326" s="120"/>
      <c r="V326" s="172">
        <v>60.7</v>
      </c>
      <c r="W326" s="172"/>
      <c r="X326" s="172">
        <v>59.9</v>
      </c>
      <c r="Y326" s="172"/>
      <c r="Z326" s="172">
        <v>0.8</v>
      </c>
      <c r="AA326" s="123">
        <v>168</v>
      </c>
      <c r="AB326" s="123"/>
      <c r="AC326" s="123"/>
      <c r="AD326" s="123"/>
      <c r="AE326" s="123"/>
      <c r="AF326" s="123"/>
      <c r="AG326" s="214"/>
      <c r="AH326" s="229" t="str">
        <f t="shared" si="69"/>
        <v>a2</v>
      </c>
      <c r="AI326" s="122"/>
      <c r="AJ326" s="122"/>
      <c r="AK326" s="122"/>
      <c r="AL326" s="122"/>
      <c r="AM326" s="122"/>
      <c r="AN326" s="173">
        <v>1</v>
      </c>
      <c r="AO326" s="173"/>
      <c r="AP326" s="173"/>
      <c r="AQ326" s="173"/>
      <c r="AR326" s="173"/>
      <c r="AS326" s="173"/>
      <c r="AT326" s="173"/>
      <c r="AU326" s="173"/>
      <c r="AV326" s="173"/>
      <c r="AW326" s="173"/>
      <c r="AX326" s="173"/>
      <c r="AY326" s="173"/>
      <c r="AZ326" s="211">
        <f t="shared" si="79"/>
        <v>1</v>
      </c>
      <c r="BA326" s="211">
        <f t="shared" si="80"/>
        <v>0</v>
      </c>
      <c r="BB326" s="205">
        <f t="shared" si="70"/>
        <v>13359</v>
      </c>
      <c r="BC326" s="205">
        <f t="shared" si="71"/>
        <v>12253</v>
      </c>
      <c r="BD326" s="205">
        <f t="shared" si="72"/>
        <v>1176</v>
      </c>
      <c r="BE326" s="205">
        <f t="shared" si="73"/>
        <v>70</v>
      </c>
      <c r="BF326" s="175">
        <v>12183</v>
      </c>
      <c r="BG326" s="175"/>
      <c r="BH326" s="175">
        <v>2652</v>
      </c>
      <c r="BI326" s="175">
        <v>1106</v>
      </c>
      <c r="BJ326" s="175"/>
      <c r="BK326" s="175">
        <v>2434</v>
      </c>
      <c r="BL326" s="175">
        <v>5759</v>
      </c>
      <c r="BM326" s="175">
        <v>1134</v>
      </c>
      <c r="BN326" s="175"/>
      <c r="BO326" s="175">
        <v>274</v>
      </c>
      <c r="BP326" s="198">
        <f t="shared" si="74"/>
        <v>2926</v>
      </c>
    </row>
    <row r="327" spans="1:68" s="116" customFormat="1" x14ac:dyDescent="0.15">
      <c r="A327" s="117">
        <v>2822302004</v>
      </c>
      <c r="B327" s="118" t="s">
        <v>1518</v>
      </c>
      <c r="C327" s="118" t="s">
        <v>2099</v>
      </c>
      <c r="D327" s="118" t="s">
        <v>2183</v>
      </c>
      <c r="E327" s="118" t="s">
        <v>4658</v>
      </c>
      <c r="F327" s="120">
        <v>21</v>
      </c>
      <c r="G327" s="119">
        <v>126100</v>
      </c>
      <c r="H327" s="119"/>
      <c r="I327" s="120" t="s">
        <v>5820</v>
      </c>
      <c r="J327" s="120">
        <v>1000</v>
      </c>
      <c r="K327" s="120">
        <v>126100</v>
      </c>
      <c r="L327" s="120">
        <v>0.34499999999999997</v>
      </c>
      <c r="M327" s="121" t="s">
        <v>5657</v>
      </c>
      <c r="N327" s="120">
        <v>1</v>
      </c>
      <c r="O327" s="119">
        <v>189.3</v>
      </c>
      <c r="P327" s="119">
        <v>31.3</v>
      </c>
      <c r="Q327" s="119">
        <v>5.5</v>
      </c>
      <c r="R327" s="120" t="s">
        <v>5658</v>
      </c>
      <c r="S327" s="120">
        <v>0.2</v>
      </c>
      <c r="T327" s="120"/>
      <c r="U327" s="120"/>
      <c r="V327" s="172">
        <v>94.2</v>
      </c>
      <c r="W327" s="172">
        <v>22.4</v>
      </c>
      <c r="X327" s="172">
        <v>60.5</v>
      </c>
      <c r="Y327" s="172">
        <v>1.8</v>
      </c>
      <c r="Z327" s="172">
        <v>9.5</v>
      </c>
      <c r="AA327" s="123">
        <v>1254</v>
      </c>
      <c r="AB327" s="123"/>
      <c r="AC327" s="123"/>
      <c r="AD327" s="123"/>
      <c r="AE327" s="123"/>
      <c r="AF327" s="123"/>
      <c r="AG327" s="214"/>
      <c r="AH327" s="229" t="str">
        <f t="shared" si="69"/>
        <v>a2</v>
      </c>
      <c r="AI327" s="122"/>
      <c r="AJ327" s="122"/>
      <c r="AK327" s="122"/>
      <c r="AL327" s="122"/>
      <c r="AM327" s="122"/>
      <c r="AN327" s="173"/>
      <c r="AO327" s="173"/>
      <c r="AP327" s="173"/>
      <c r="AQ327" s="173"/>
      <c r="AR327" s="173"/>
      <c r="AS327" s="173"/>
      <c r="AT327" s="173"/>
      <c r="AU327" s="173"/>
      <c r="AV327" s="173"/>
      <c r="AW327" s="173"/>
      <c r="AX327" s="173"/>
      <c r="AY327" s="173"/>
      <c r="AZ327" s="211"/>
      <c r="BA327" s="211"/>
      <c r="BB327" s="205">
        <f t="shared" si="70"/>
        <v>17505</v>
      </c>
      <c r="BC327" s="205">
        <f t="shared" si="71"/>
        <v>12509</v>
      </c>
      <c r="BD327" s="205">
        <f t="shared" si="72"/>
        <v>6489</v>
      </c>
      <c r="BE327" s="205">
        <f t="shared" si="73"/>
        <v>1493</v>
      </c>
      <c r="BF327" s="175">
        <v>11016</v>
      </c>
      <c r="BG327" s="175">
        <v>714</v>
      </c>
      <c r="BH327" s="175">
        <v>6939</v>
      </c>
      <c r="BI327" s="175">
        <v>3955</v>
      </c>
      <c r="BJ327" s="175">
        <v>1041</v>
      </c>
      <c r="BK327" s="175">
        <v>172</v>
      </c>
      <c r="BL327" s="175"/>
      <c r="BM327" s="175">
        <v>1698</v>
      </c>
      <c r="BN327" s="175">
        <v>292</v>
      </c>
      <c r="BO327" s="175">
        <v>2694</v>
      </c>
      <c r="BP327" s="198">
        <f t="shared" si="74"/>
        <v>9633</v>
      </c>
    </row>
    <row r="328" spans="1:68" s="116" customFormat="1" x14ac:dyDescent="0.15">
      <c r="A328" s="117">
        <v>321101002</v>
      </c>
      <c r="B328" s="118" t="s">
        <v>447</v>
      </c>
      <c r="C328" s="118" t="s">
        <v>415</v>
      </c>
      <c r="D328" s="118" t="s">
        <v>446</v>
      </c>
      <c r="E328" s="118" t="s">
        <v>3449</v>
      </c>
      <c r="F328" s="120">
        <v>33</v>
      </c>
      <c r="G328" s="119">
        <v>128956</v>
      </c>
      <c r="H328" s="119"/>
      <c r="I328" s="120" t="s">
        <v>5821</v>
      </c>
      <c r="J328" s="120">
        <v>672</v>
      </c>
      <c r="K328" s="120">
        <v>128956</v>
      </c>
      <c r="L328" s="120">
        <v>0.52600000000000002</v>
      </c>
      <c r="M328" s="121" t="s">
        <v>5654</v>
      </c>
      <c r="N328" s="120">
        <v>1</v>
      </c>
      <c r="O328" s="119">
        <v>209</v>
      </c>
      <c r="P328" s="119">
        <v>17.3</v>
      </c>
      <c r="Q328" s="119">
        <v>2.84</v>
      </c>
      <c r="R328" s="120" t="s">
        <v>5660</v>
      </c>
      <c r="S328" s="120">
        <v>0.2</v>
      </c>
      <c r="T328" s="120"/>
      <c r="U328" s="120"/>
      <c r="V328" s="172">
        <v>204.4</v>
      </c>
      <c r="W328" s="172">
        <v>20.399999999999999</v>
      </c>
      <c r="X328" s="172">
        <v>170.7</v>
      </c>
      <c r="Y328" s="172">
        <v>13.3</v>
      </c>
      <c r="Z328" s="172"/>
      <c r="AA328" s="123">
        <v>1623</v>
      </c>
      <c r="AB328" s="123"/>
      <c r="AC328" s="123"/>
      <c r="AD328" s="123"/>
      <c r="AE328" s="123"/>
      <c r="AF328" s="123"/>
      <c r="AG328" s="214"/>
      <c r="AH328" s="229" t="str">
        <f t="shared" ref="AH328:AH391" si="81">IF(N328=1,IF(AG328&gt;0,"a4",IF(AC328&gt;0,"a3",IF(AA328&gt;0,"a2","a1"))),IF(AG328&gt;0,"b4",IF(AC328&gt;0,"b3",IF(AA328&gt;0,"b2","b1"))))</f>
        <v>a2</v>
      </c>
      <c r="AI328" s="122"/>
      <c r="AJ328" s="122"/>
      <c r="AK328" s="122"/>
      <c r="AL328" s="122"/>
      <c r="AM328" s="122"/>
      <c r="AN328" s="173"/>
      <c r="AO328" s="173"/>
      <c r="AP328" s="173"/>
      <c r="AQ328" s="173"/>
      <c r="AR328" s="173"/>
      <c r="AS328" s="173"/>
      <c r="AT328" s="173"/>
      <c r="AU328" s="173"/>
      <c r="AV328" s="173"/>
      <c r="AW328" s="173"/>
      <c r="AX328" s="173"/>
      <c r="AY328" s="173"/>
      <c r="AZ328" s="211">
        <f>SUBTOTAL(9,AN328:AS328)</f>
        <v>0</v>
      </c>
      <c r="BA328" s="211">
        <f>SUBTOTAL(9,AT328:AY328)</f>
        <v>0</v>
      </c>
      <c r="BB328" s="205">
        <f t="shared" ref="BB328:BB391" si="82">SUM(BG328:BO328)</f>
        <v>0</v>
      </c>
      <c r="BC328" s="205">
        <f t="shared" ref="BC328:BC391" si="83">BG328+BH328+BK328+BL328+BM328+BN328+BO328</f>
        <v>0</v>
      </c>
      <c r="BD328" s="205">
        <f t="shared" ref="BD328:BD391" si="84">BB328-BF328</f>
        <v>0</v>
      </c>
      <c r="BE328" s="205">
        <f t="shared" ref="BE328:BE391" si="85">BC328-BF328</f>
        <v>0</v>
      </c>
      <c r="BF328" s="175"/>
      <c r="BG328" s="175"/>
      <c r="BH328" s="175"/>
      <c r="BI328" s="175"/>
      <c r="BJ328" s="175"/>
      <c r="BK328" s="175"/>
      <c r="BL328" s="175"/>
      <c r="BM328" s="175"/>
      <c r="BN328" s="175"/>
      <c r="BO328" s="175"/>
      <c r="BP328" s="198">
        <f t="shared" ref="BP328:BP391" si="86">BH328+BO328</f>
        <v>0</v>
      </c>
    </row>
    <row r="329" spans="1:68" s="116" customFormat="1" x14ac:dyDescent="0.15">
      <c r="A329" s="117">
        <v>2021902002</v>
      </c>
      <c r="B329" s="118" t="s">
        <v>1551</v>
      </c>
      <c r="C329" s="118" t="s">
        <v>1489</v>
      </c>
      <c r="D329" s="118" t="s">
        <v>1550</v>
      </c>
      <c r="E329" s="118" t="s">
        <v>4192</v>
      </c>
      <c r="F329" s="120">
        <v>14</v>
      </c>
      <c r="G329" s="119">
        <v>129307</v>
      </c>
      <c r="H329" s="119"/>
      <c r="I329" s="120" t="s">
        <v>5820</v>
      </c>
      <c r="J329" s="120">
        <v>860</v>
      </c>
      <c r="K329" s="120">
        <v>129307</v>
      </c>
      <c r="L329" s="120">
        <v>0.41199999999999998</v>
      </c>
      <c r="M329" s="121" t="s">
        <v>5667</v>
      </c>
      <c r="N329" s="120">
        <v>1</v>
      </c>
      <c r="O329" s="119">
        <v>250</v>
      </c>
      <c r="P329" s="119">
        <v>62</v>
      </c>
      <c r="Q329" s="119">
        <v>6.3</v>
      </c>
      <c r="R329" s="120" t="s">
        <v>5660</v>
      </c>
      <c r="S329" s="120">
        <v>0.18</v>
      </c>
      <c r="T329" s="120"/>
      <c r="U329" s="120"/>
      <c r="V329" s="172">
        <v>226.99100000000001</v>
      </c>
      <c r="W329" s="172"/>
      <c r="X329" s="172">
        <v>226.99100000000001</v>
      </c>
      <c r="Y329" s="172"/>
      <c r="Z329" s="172"/>
      <c r="AA329" s="123">
        <v>242</v>
      </c>
      <c r="AB329" s="123"/>
      <c r="AC329" s="123"/>
      <c r="AD329" s="123"/>
      <c r="AE329" s="123"/>
      <c r="AF329" s="123"/>
      <c r="AG329" s="214"/>
      <c r="AH329" s="229" t="str">
        <f t="shared" si="81"/>
        <v>a2</v>
      </c>
      <c r="AI329" s="122"/>
      <c r="AJ329" s="122"/>
      <c r="AK329" s="122"/>
      <c r="AL329" s="122"/>
      <c r="AM329" s="122"/>
      <c r="AN329" s="173" t="s">
        <v>3186</v>
      </c>
      <c r="AO329" s="173" t="s">
        <v>3186</v>
      </c>
      <c r="AP329" s="173" t="s">
        <v>3186</v>
      </c>
      <c r="AQ329" s="173" t="s">
        <v>3186</v>
      </c>
      <c r="AR329" s="173" t="s">
        <v>3186</v>
      </c>
      <c r="AS329" s="173">
        <v>0.5</v>
      </c>
      <c r="AT329" s="173"/>
      <c r="AU329" s="173"/>
      <c r="AV329" s="173"/>
      <c r="AW329" s="173"/>
      <c r="AX329" s="173"/>
      <c r="AY329" s="173"/>
      <c r="AZ329" s="211">
        <f>SUBTOTAL(9,AN329:AS329)</f>
        <v>0.5</v>
      </c>
      <c r="BA329" s="211">
        <f>SUBTOTAL(9,AT329:AY329)</f>
        <v>0</v>
      </c>
      <c r="BB329" s="205">
        <f t="shared" si="82"/>
        <v>11236</v>
      </c>
      <c r="BC329" s="205">
        <f t="shared" si="83"/>
        <v>11236</v>
      </c>
      <c r="BD329" s="205">
        <f t="shared" si="84"/>
        <v>0</v>
      </c>
      <c r="BE329" s="205">
        <f t="shared" si="85"/>
        <v>0</v>
      </c>
      <c r="BF329" s="175">
        <v>11236</v>
      </c>
      <c r="BG329" s="175"/>
      <c r="BH329" s="175">
        <v>4077</v>
      </c>
      <c r="BI329" s="175"/>
      <c r="BJ329" s="175"/>
      <c r="BK329" s="175">
        <v>2505</v>
      </c>
      <c r="BL329" s="175">
        <v>987</v>
      </c>
      <c r="BM329" s="175">
        <v>3432</v>
      </c>
      <c r="BN329" s="175">
        <v>95</v>
      </c>
      <c r="BO329" s="175">
        <v>140</v>
      </c>
      <c r="BP329" s="198">
        <f t="shared" si="86"/>
        <v>4217</v>
      </c>
    </row>
    <row r="330" spans="1:68" s="116" customFormat="1" x14ac:dyDescent="0.15">
      <c r="A330" s="117">
        <v>2521202001</v>
      </c>
      <c r="B330" s="118" t="s">
        <v>1977</v>
      </c>
      <c r="C330" s="118" t="s">
        <v>1966</v>
      </c>
      <c r="D330" s="118" t="s">
        <v>1978</v>
      </c>
      <c r="E330" s="118" t="s">
        <v>4498</v>
      </c>
      <c r="F330" s="120">
        <v>16</v>
      </c>
      <c r="G330" s="119">
        <v>129029</v>
      </c>
      <c r="H330" s="119"/>
      <c r="I330" s="120" t="s">
        <v>5820</v>
      </c>
      <c r="J330" s="120">
        <v>500</v>
      </c>
      <c r="K330" s="120">
        <v>131038</v>
      </c>
      <c r="L330" s="120">
        <v>0.71799999999999997</v>
      </c>
      <c r="M330" s="121" t="s">
        <v>5673</v>
      </c>
      <c r="N330" s="120">
        <v>1</v>
      </c>
      <c r="O330" s="119">
        <v>333</v>
      </c>
      <c r="P330" s="119"/>
      <c r="Q330" s="119"/>
      <c r="R330" s="120" t="s">
        <v>5658</v>
      </c>
      <c r="S330" s="120">
        <v>0.3</v>
      </c>
      <c r="T330" s="120"/>
      <c r="U330" s="120"/>
      <c r="V330" s="172">
        <v>166.6</v>
      </c>
      <c r="W330" s="172">
        <v>28.2</v>
      </c>
      <c r="X330" s="172">
        <v>89.3</v>
      </c>
      <c r="Y330" s="172">
        <v>7</v>
      </c>
      <c r="Z330" s="172">
        <v>42.1</v>
      </c>
      <c r="AA330" s="123">
        <v>432</v>
      </c>
      <c r="AB330" s="123"/>
      <c r="AC330" s="123"/>
      <c r="AD330" s="123"/>
      <c r="AE330" s="123"/>
      <c r="AF330" s="123"/>
      <c r="AG330" s="214"/>
      <c r="AH330" s="229" t="str">
        <f t="shared" si="81"/>
        <v>a2</v>
      </c>
      <c r="AI330" s="122"/>
      <c r="AJ330" s="122"/>
      <c r="AK330" s="122"/>
      <c r="AL330" s="122"/>
      <c r="AM330" s="122"/>
      <c r="AN330" s="173">
        <v>1</v>
      </c>
      <c r="AO330" s="173">
        <v>0.5</v>
      </c>
      <c r="AP330" s="173"/>
      <c r="AQ330" s="173"/>
      <c r="AR330" s="173">
        <v>0.5</v>
      </c>
      <c r="AS330" s="173">
        <v>1</v>
      </c>
      <c r="AT330" s="173">
        <v>1</v>
      </c>
      <c r="AU330" s="173">
        <v>1</v>
      </c>
      <c r="AV330" s="173">
        <v>1</v>
      </c>
      <c r="AW330" s="173">
        <v>1</v>
      </c>
      <c r="AX330" s="173">
        <v>1</v>
      </c>
      <c r="AY330" s="173"/>
      <c r="AZ330" s="211">
        <f>SUBTOTAL(9,AN330:AS330)</f>
        <v>3</v>
      </c>
      <c r="BA330" s="211">
        <f>SUBTOTAL(9,AT330:AY330)</f>
        <v>5</v>
      </c>
      <c r="BB330" s="205">
        <f t="shared" si="82"/>
        <v>28323</v>
      </c>
      <c r="BC330" s="205">
        <f t="shared" si="83"/>
        <v>23827</v>
      </c>
      <c r="BD330" s="205">
        <f t="shared" si="84"/>
        <v>4676</v>
      </c>
      <c r="BE330" s="205">
        <f t="shared" si="85"/>
        <v>180</v>
      </c>
      <c r="BF330" s="175">
        <v>23647</v>
      </c>
      <c r="BG330" s="175"/>
      <c r="BH330" s="175">
        <v>8400</v>
      </c>
      <c r="BI330" s="175">
        <v>4496</v>
      </c>
      <c r="BJ330" s="175"/>
      <c r="BK330" s="175">
        <v>6840</v>
      </c>
      <c r="BL330" s="175">
        <v>5544</v>
      </c>
      <c r="BM330" s="175">
        <v>939</v>
      </c>
      <c r="BN330" s="175">
        <v>797</v>
      </c>
      <c r="BO330" s="175">
        <v>1307</v>
      </c>
      <c r="BP330" s="198">
        <f t="shared" si="86"/>
        <v>9707</v>
      </c>
    </row>
    <row r="331" spans="1:68" s="116" customFormat="1" x14ac:dyDescent="0.15">
      <c r="A331" s="117">
        <v>1632202001</v>
      </c>
      <c r="B331" s="118" t="s">
        <v>1315</v>
      </c>
      <c r="C331" s="118" t="s">
        <v>1276</v>
      </c>
      <c r="D331" s="118" t="s">
        <v>1316</v>
      </c>
      <c r="E331" s="118" t="s">
        <v>4016</v>
      </c>
      <c r="F331" s="120">
        <v>21</v>
      </c>
      <c r="G331" s="119">
        <v>132649</v>
      </c>
      <c r="H331" s="119"/>
      <c r="I331" s="120" t="s">
        <v>5820</v>
      </c>
      <c r="J331" s="120">
        <v>600</v>
      </c>
      <c r="K331" s="120">
        <v>132649</v>
      </c>
      <c r="L331" s="120">
        <v>0.60599999999999998</v>
      </c>
      <c r="M331" s="121" t="s">
        <v>5657</v>
      </c>
      <c r="N331" s="120">
        <v>1</v>
      </c>
      <c r="O331" s="119">
        <v>138.80000000000001</v>
      </c>
      <c r="P331" s="119"/>
      <c r="Q331" s="119"/>
      <c r="R331" s="120" t="s">
        <v>5660</v>
      </c>
      <c r="S331" s="120">
        <v>0.6</v>
      </c>
      <c r="T331" s="120"/>
      <c r="U331" s="120"/>
      <c r="V331" s="172">
        <v>99.3</v>
      </c>
      <c r="W331" s="172"/>
      <c r="X331" s="172">
        <v>99.3</v>
      </c>
      <c r="Y331" s="172"/>
      <c r="Z331" s="172"/>
      <c r="AA331" s="123">
        <v>600</v>
      </c>
      <c r="AB331" s="123"/>
      <c r="AC331" s="123"/>
      <c r="AD331" s="123"/>
      <c r="AE331" s="123"/>
      <c r="AF331" s="123"/>
      <c r="AG331" s="214"/>
      <c r="AH331" s="229" t="str">
        <f t="shared" si="81"/>
        <v>a2</v>
      </c>
      <c r="AI331" s="122"/>
      <c r="AJ331" s="122"/>
      <c r="AK331" s="122"/>
      <c r="AL331" s="122"/>
      <c r="AM331" s="122"/>
      <c r="AN331" s="173"/>
      <c r="AO331" s="173"/>
      <c r="AP331" s="173"/>
      <c r="AQ331" s="173"/>
      <c r="AR331" s="173"/>
      <c r="AS331" s="173">
        <v>2</v>
      </c>
      <c r="AT331" s="173">
        <v>2</v>
      </c>
      <c r="AU331" s="173">
        <v>2</v>
      </c>
      <c r="AV331" s="173">
        <v>2</v>
      </c>
      <c r="AW331" s="173">
        <v>2</v>
      </c>
      <c r="AX331" s="173">
        <v>2</v>
      </c>
      <c r="AY331" s="173"/>
      <c r="AZ331" s="211">
        <f>SUBTOTAL(9,AN331:AS331)</f>
        <v>2</v>
      </c>
      <c r="BA331" s="211">
        <f>SUBTOTAL(9,AT331:AY331)</f>
        <v>10</v>
      </c>
      <c r="BB331" s="205">
        <f t="shared" si="82"/>
        <v>20635</v>
      </c>
      <c r="BC331" s="205">
        <f t="shared" si="83"/>
        <v>16133</v>
      </c>
      <c r="BD331" s="205">
        <f t="shared" si="84"/>
        <v>4502</v>
      </c>
      <c r="BE331" s="205">
        <f t="shared" si="85"/>
        <v>0</v>
      </c>
      <c r="BF331" s="175">
        <v>16133</v>
      </c>
      <c r="BG331" s="175"/>
      <c r="BH331" s="175">
        <v>4502</v>
      </c>
      <c r="BI331" s="175">
        <v>4502</v>
      </c>
      <c r="BJ331" s="175"/>
      <c r="BK331" s="175">
        <v>9450</v>
      </c>
      <c r="BL331" s="175"/>
      <c r="BM331" s="175">
        <v>1970</v>
      </c>
      <c r="BN331" s="175">
        <v>83</v>
      </c>
      <c r="BO331" s="175">
        <v>128</v>
      </c>
      <c r="BP331" s="198">
        <f t="shared" si="86"/>
        <v>4630</v>
      </c>
    </row>
    <row r="332" spans="1:68" s="116" customFormat="1" x14ac:dyDescent="0.15">
      <c r="A332" s="117">
        <v>169102002</v>
      </c>
      <c r="B332" s="118" t="s">
        <v>337</v>
      </c>
      <c r="C332" s="118" t="s">
        <v>11</v>
      </c>
      <c r="D332" s="118" t="s">
        <v>336</v>
      </c>
      <c r="E332" s="118" t="s">
        <v>3380</v>
      </c>
      <c r="F332" s="120">
        <v>22</v>
      </c>
      <c r="G332" s="119"/>
      <c r="H332" s="119"/>
      <c r="I332" s="120" t="s">
        <v>5820</v>
      </c>
      <c r="J332" s="120">
        <v>770</v>
      </c>
      <c r="K332" s="120">
        <v>135100</v>
      </c>
      <c r="L332" s="120">
        <v>0.48099999999999998</v>
      </c>
      <c r="M332" s="121" t="s">
        <v>5657</v>
      </c>
      <c r="N332" s="120">
        <v>1</v>
      </c>
      <c r="O332" s="119">
        <v>270</v>
      </c>
      <c r="P332" s="119"/>
      <c r="Q332" s="119"/>
      <c r="R332" s="120" t="s">
        <v>5658</v>
      </c>
      <c r="S332" s="120">
        <v>0.3</v>
      </c>
      <c r="T332" s="120"/>
      <c r="U332" s="120"/>
      <c r="V332" s="172">
        <v>94.2</v>
      </c>
      <c r="W332" s="172"/>
      <c r="X332" s="172">
        <v>94.2</v>
      </c>
      <c r="Y332" s="172"/>
      <c r="Z332" s="172"/>
      <c r="AA332" s="123">
        <v>1136.4000000000001</v>
      </c>
      <c r="AB332" s="123"/>
      <c r="AC332" s="123"/>
      <c r="AD332" s="123"/>
      <c r="AE332" s="123"/>
      <c r="AF332" s="123"/>
      <c r="AG332" s="214"/>
      <c r="AH332" s="229" t="str">
        <f t="shared" si="81"/>
        <v>a2</v>
      </c>
      <c r="AI332" s="122"/>
      <c r="AJ332" s="122"/>
      <c r="AK332" s="122"/>
      <c r="AL332" s="122"/>
      <c r="AM332" s="122"/>
      <c r="AN332" s="173"/>
      <c r="AO332" s="173"/>
      <c r="AP332" s="173"/>
      <c r="AQ332" s="173"/>
      <c r="AR332" s="173"/>
      <c r="AS332" s="173"/>
      <c r="AT332" s="173"/>
      <c r="AU332" s="173"/>
      <c r="AV332" s="173"/>
      <c r="AW332" s="173"/>
      <c r="AX332" s="173"/>
      <c r="AY332" s="173"/>
      <c r="AZ332" s="211"/>
      <c r="BA332" s="211"/>
      <c r="BB332" s="205">
        <f t="shared" si="82"/>
        <v>18261</v>
      </c>
      <c r="BC332" s="205">
        <f t="shared" si="83"/>
        <v>14546</v>
      </c>
      <c r="BD332" s="205">
        <f t="shared" si="84"/>
        <v>4048</v>
      </c>
      <c r="BE332" s="205">
        <f t="shared" si="85"/>
        <v>333</v>
      </c>
      <c r="BF332" s="175">
        <v>14213</v>
      </c>
      <c r="BG332" s="175">
        <v>846</v>
      </c>
      <c r="BH332" s="175">
        <v>6716</v>
      </c>
      <c r="BI332" s="175">
        <v>3715</v>
      </c>
      <c r="BJ332" s="175"/>
      <c r="BK332" s="175">
        <v>2766</v>
      </c>
      <c r="BL332" s="175">
        <v>16</v>
      </c>
      <c r="BM332" s="175">
        <v>1575</v>
      </c>
      <c r="BN332" s="175">
        <v>949</v>
      </c>
      <c r="BO332" s="175">
        <v>1678</v>
      </c>
      <c r="BP332" s="198">
        <f t="shared" si="86"/>
        <v>8394</v>
      </c>
    </row>
    <row r="333" spans="1:68" s="116" customFormat="1" x14ac:dyDescent="0.15">
      <c r="A333" s="117">
        <v>3120102009</v>
      </c>
      <c r="B333" s="118" t="s">
        <v>2330</v>
      </c>
      <c r="C333" s="118" t="s">
        <v>2319</v>
      </c>
      <c r="D333" s="118" t="s">
        <v>2322</v>
      </c>
      <c r="E333" s="118" t="s">
        <v>4766</v>
      </c>
      <c r="F333" s="120">
        <v>11</v>
      </c>
      <c r="G333" s="119"/>
      <c r="H333" s="119"/>
      <c r="I333" s="120" t="s">
        <v>5820</v>
      </c>
      <c r="J333" s="120">
        <v>550</v>
      </c>
      <c r="K333" s="120">
        <v>135173</v>
      </c>
      <c r="L333" s="120">
        <v>0.67300000000000004</v>
      </c>
      <c r="M333" s="121" t="s">
        <v>5657</v>
      </c>
      <c r="N333" s="120">
        <v>1</v>
      </c>
      <c r="O333" s="119">
        <v>218</v>
      </c>
      <c r="P333" s="119"/>
      <c r="Q333" s="119"/>
      <c r="R333" s="120" t="s">
        <v>5660</v>
      </c>
      <c r="S333" s="120">
        <v>0.1</v>
      </c>
      <c r="T333" s="120"/>
      <c r="U333" s="120"/>
      <c r="V333" s="172">
        <v>239.3</v>
      </c>
      <c r="W333" s="172">
        <v>30.3</v>
      </c>
      <c r="X333" s="172">
        <v>137.30000000000001</v>
      </c>
      <c r="Y333" s="172">
        <v>43.4</v>
      </c>
      <c r="Z333" s="172">
        <v>28.3</v>
      </c>
      <c r="AA333" s="123">
        <v>1399</v>
      </c>
      <c r="AB333" s="123"/>
      <c r="AC333" s="123"/>
      <c r="AD333" s="123"/>
      <c r="AE333" s="123"/>
      <c r="AF333" s="123"/>
      <c r="AG333" s="214"/>
      <c r="AH333" s="229" t="str">
        <f t="shared" si="81"/>
        <v>a2</v>
      </c>
      <c r="AI333" s="122" t="s">
        <v>5402</v>
      </c>
      <c r="AJ333" s="122"/>
      <c r="AK333" s="122"/>
      <c r="AL333" s="122" t="s">
        <v>5402</v>
      </c>
      <c r="AM333" s="122" t="s">
        <v>5402</v>
      </c>
      <c r="AN333" s="173"/>
      <c r="AO333" s="173"/>
      <c r="AP333" s="173"/>
      <c r="AQ333" s="173"/>
      <c r="AR333" s="173"/>
      <c r="AS333" s="173"/>
      <c r="AT333" s="173">
        <v>0.8</v>
      </c>
      <c r="AU333" s="173">
        <v>0.5</v>
      </c>
      <c r="AV333" s="173"/>
      <c r="AW333" s="173"/>
      <c r="AX333" s="173"/>
      <c r="AY333" s="173"/>
      <c r="AZ333" s="211">
        <f>SUBTOTAL(9,AN333:AS333)</f>
        <v>0</v>
      </c>
      <c r="BA333" s="211">
        <f t="shared" ref="BA333:BA344" si="87">SUBTOTAL(9,AT333:AY333)</f>
        <v>1.3</v>
      </c>
      <c r="BB333" s="205">
        <f t="shared" si="82"/>
        <v>27772</v>
      </c>
      <c r="BC333" s="205">
        <f t="shared" si="83"/>
        <v>27772</v>
      </c>
      <c r="BD333" s="205">
        <f t="shared" si="84"/>
        <v>0</v>
      </c>
      <c r="BE333" s="205">
        <f t="shared" si="85"/>
        <v>0</v>
      </c>
      <c r="BF333" s="175">
        <v>27772</v>
      </c>
      <c r="BG333" s="175"/>
      <c r="BH333" s="175">
        <v>27772</v>
      </c>
      <c r="BI333" s="175"/>
      <c r="BJ333" s="175"/>
      <c r="BK333" s="175"/>
      <c r="BL333" s="175"/>
      <c r="BM333" s="175"/>
      <c r="BN333" s="175"/>
      <c r="BO333" s="175"/>
      <c r="BP333" s="198">
        <f t="shared" si="86"/>
        <v>27772</v>
      </c>
    </row>
    <row r="334" spans="1:68" s="116" customFormat="1" x14ac:dyDescent="0.15">
      <c r="A334" s="117">
        <v>2021702004</v>
      </c>
      <c r="B334" s="118" t="s">
        <v>1549</v>
      </c>
      <c r="C334" s="118" t="s">
        <v>1489</v>
      </c>
      <c r="D334" s="118" t="s">
        <v>1546</v>
      </c>
      <c r="E334" s="118" t="s">
        <v>4190</v>
      </c>
      <c r="F334" s="120">
        <v>14</v>
      </c>
      <c r="G334" s="119">
        <v>136210</v>
      </c>
      <c r="H334" s="119"/>
      <c r="I334" s="120" t="s">
        <v>5820</v>
      </c>
      <c r="J334" s="120">
        <v>800</v>
      </c>
      <c r="K334" s="120">
        <v>136210</v>
      </c>
      <c r="L334" s="120">
        <v>0.46600000000000003</v>
      </c>
      <c r="M334" s="121" t="s">
        <v>5657</v>
      </c>
      <c r="N334" s="120">
        <v>1</v>
      </c>
      <c r="O334" s="119">
        <v>140</v>
      </c>
      <c r="P334" s="119">
        <v>35</v>
      </c>
      <c r="Q334" s="119">
        <v>4.3</v>
      </c>
      <c r="R334" s="120" t="s">
        <v>5658</v>
      </c>
      <c r="S334" s="120">
        <v>0.34499999999999997</v>
      </c>
      <c r="T334" s="120"/>
      <c r="U334" s="120"/>
      <c r="V334" s="172">
        <v>122.3188</v>
      </c>
      <c r="W334" s="172"/>
      <c r="X334" s="172">
        <v>77.754499999999993</v>
      </c>
      <c r="Y334" s="172">
        <v>16.946999999999999</v>
      </c>
      <c r="Z334" s="172">
        <v>27.6173</v>
      </c>
      <c r="AA334" s="123">
        <v>1242.4000000000001</v>
      </c>
      <c r="AB334" s="123"/>
      <c r="AC334" s="123"/>
      <c r="AD334" s="123"/>
      <c r="AE334" s="123"/>
      <c r="AF334" s="123"/>
      <c r="AG334" s="214"/>
      <c r="AH334" s="229" t="str">
        <f t="shared" si="81"/>
        <v>a2</v>
      </c>
      <c r="AI334" s="122"/>
      <c r="AJ334" s="122"/>
      <c r="AK334" s="122"/>
      <c r="AL334" s="122"/>
      <c r="AM334" s="122"/>
      <c r="AN334" s="173"/>
      <c r="AO334" s="173"/>
      <c r="AP334" s="173"/>
      <c r="AQ334" s="173"/>
      <c r="AR334" s="173"/>
      <c r="AS334" s="173"/>
      <c r="AT334" s="173">
        <v>2</v>
      </c>
      <c r="AU334" s="173">
        <v>0.9</v>
      </c>
      <c r="AV334" s="173"/>
      <c r="AW334" s="173"/>
      <c r="AX334" s="173">
        <v>0.5</v>
      </c>
      <c r="AY334" s="173"/>
      <c r="AZ334" s="211"/>
      <c r="BA334" s="211">
        <f t="shared" si="87"/>
        <v>3.4</v>
      </c>
      <c r="BB334" s="205">
        <f t="shared" si="82"/>
        <v>63073</v>
      </c>
      <c r="BC334" s="205">
        <f t="shared" si="83"/>
        <v>60763</v>
      </c>
      <c r="BD334" s="205">
        <f t="shared" si="84"/>
        <v>2397</v>
      </c>
      <c r="BE334" s="205">
        <f t="shared" si="85"/>
        <v>87</v>
      </c>
      <c r="BF334" s="175">
        <v>60676</v>
      </c>
      <c r="BG334" s="175">
        <v>32</v>
      </c>
      <c r="BH334" s="175">
        <v>4895</v>
      </c>
      <c r="BI334" s="175">
        <v>2310</v>
      </c>
      <c r="BJ334" s="175"/>
      <c r="BK334" s="175">
        <v>41997</v>
      </c>
      <c r="BL334" s="175">
        <v>9310</v>
      </c>
      <c r="BM334" s="175">
        <v>3090</v>
      </c>
      <c r="BN334" s="175">
        <v>984</v>
      </c>
      <c r="BO334" s="175">
        <v>455</v>
      </c>
      <c r="BP334" s="198">
        <f t="shared" si="86"/>
        <v>5350</v>
      </c>
    </row>
    <row r="335" spans="1:68" s="116" customFormat="1" x14ac:dyDescent="0.15">
      <c r="A335" s="117">
        <v>160102003</v>
      </c>
      <c r="B335" s="118" t="s">
        <v>277</v>
      </c>
      <c r="C335" s="118" t="s">
        <v>11</v>
      </c>
      <c r="D335" s="118" t="s">
        <v>275</v>
      </c>
      <c r="E335" s="118" t="s">
        <v>3347</v>
      </c>
      <c r="F335" s="120">
        <v>18</v>
      </c>
      <c r="G335" s="119">
        <v>138413</v>
      </c>
      <c r="H335" s="119"/>
      <c r="I335" s="120" t="s">
        <v>5820</v>
      </c>
      <c r="J335" s="120">
        <v>472</v>
      </c>
      <c r="K335" s="120">
        <v>138413</v>
      </c>
      <c r="L335" s="120">
        <v>0.80300000000000005</v>
      </c>
      <c r="M335" s="121" t="s">
        <v>5657</v>
      </c>
      <c r="N335" s="120">
        <v>1</v>
      </c>
      <c r="O335" s="119">
        <v>294</v>
      </c>
      <c r="P335" s="119"/>
      <c r="Q335" s="119"/>
      <c r="R335" s="120" t="s">
        <v>5658</v>
      </c>
      <c r="S335" s="120">
        <v>0.1</v>
      </c>
      <c r="T335" s="120"/>
      <c r="U335" s="120"/>
      <c r="V335" s="172">
        <v>107.9</v>
      </c>
      <c r="W335" s="172"/>
      <c r="X335" s="172">
        <v>107.9</v>
      </c>
      <c r="Y335" s="172"/>
      <c r="Z335" s="172"/>
      <c r="AA335" s="123">
        <v>1572</v>
      </c>
      <c r="AB335" s="123"/>
      <c r="AC335" s="123"/>
      <c r="AD335" s="123"/>
      <c r="AE335" s="123"/>
      <c r="AF335" s="123"/>
      <c r="AG335" s="214"/>
      <c r="AH335" s="229" t="str">
        <f t="shared" si="81"/>
        <v>a2</v>
      </c>
      <c r="AI335" s="122"/>
      <c r="AJ335" s="122"/>
      <c r="AK335" s="122"/>
      <c r="AL335" s="122"/>
      <c r="AM335" s="122"/>
      <c r="AN335" s="173"/>
      <c r="AO335" s="173"/>
      <c r="AP335" s="173"/>
      <c r="AQ335" s="173"/>
      <c r="AR335" s="173"/>
      <c r="AS335" s="173"/>
      <c r="AT335" s="173"/>
      <c r="AU335" s="173"/>
      <c r="AV335" s="173"/>
      <c r="AW335" s="173"/>
      <c r="AX335" s="173"/>
      <c r="AY335" s="173"/>
      <c r="AZ335" s="211">
        <f>SUBTOTAL(9,AN335:AS335)</f>
        <v>0</v>
      </c>
      <c r="BA335" s="211">
        <f t="shared" si="87"/>
        <v>0</v>
      </c>
      <c r="BB335" s="205">
        <f t="shared" si="82"/>
        <v>18223</v>
      </c>
      <c r="BC335" s="205">
        <f t="shared" si="83"/>
        <v>16553</v>
      </c>
      <c r="BD335" s="205">
        <f t="shared" si="84"/>
        <v>3353</v>
      </c>
      <c r="BE335" s="205">
        <f t="shared" si="85"/>
        <v>1683</v>
      </c>
      <c r="BF335" s="175">
        <v>14870</v>
      </c>
      <c r="BG335" s="175"/>
      <c r="BH335" s="175">
        <v>3353</v>
      </c>
      <c r="BI335" s="175">
        <v>1670</v>
      </c>
      <c r="BJ335" s="175"/>
      <c r="BK335" s="175">
        <v>4616</v>
      </c>
      <c r="BL335" s="175">
        <v>4011</v>
      </c>
      <c r="BM335" s="175">
        <v>1518</v>
      </c>
      <c r="BN335" s="175">
        <v>329</v>
      </c>
      <c r="BO335" s="175">
        <v>2726</v>
      </c>
      <c r="BP335" s="198">
        <f t="shared" si="86"/>
        <v>6079</v>
      </c>
    </row>
    <row r="336" spans="1:68" s="116" customFormat="1" x14ac:dyDescent="0.15">
      <c r="A336" s="117">
        <v>3234301001</v>
      </c>
      <c r="B336" s="118" t="s">
        <v>2404</v>
      </c>
      <c r="C336" s="118" t="s">
        <v>2373</v>
      </c>
      <c r="D336" s="118" t="s">
        <v>2405</v>
      </c>
      <c r="E336" s="118" t="s">
        <v>4820</v>
      </c>
      <c r="F336" s="120">
        <v>13</v>
      </c>
      <c r="G336" s="119"/>
      <c r="H336" s="119"/>
      <c r="I336" s="120" t="s">
        <v>5820</v>
      </c>
      <c r="J336" s="120">
        <v>800</v>
      </c>
      <c r="K336" s="120">
        <v>138549</v>
      </c>
      <c r="L336" s="120">
        <v>0.47399999999999998</v>
      </c>
      <c r="M336" s="121" t="s">
        <v>5657</v>
      </c>
      <c r="N336" s="120">
        <v>1</v>
      </c>
      <c r="O336" s="119">
        <v>358</v>
      </c>
      <c r="P336" s="119">
        <v>51.8</v>
      </c>
      <c r="Q336" s="119">
        <v>5.6</v>
      </c>
      <c r="R336" s="120" t="s">
        <v>5660</v>
      </c>
      <c r="S336" s="120">
        <v>0.2</v>
      </c>
      <c r="T336" s="120"/>
      <c r="U336" s="120"/>
      <c r="V336" s="172">
        <v>202.8</v>
      </c>
      <c r="W336" s="172"/>
      <c r="X336" s="172">
        <v>160.4</v>
      </c>
      <c r="Y336" s="172"/>
      <c r="Z336" s="172">
        <v>42.4</v>
      </c>
      <c r="AA336" s="123">
        <v>1620</v>
      </c>
      <c r="AB336" s="123"/>
      <c r="AC336" s="123"/>
      <c r="AD336" s="123"/>
      <c r="AE336" s="123"/>
      <c r="AF336" s="123"/>
      <c r="AG336" s="214"/>
      <c r="AH336" s="229" t="str">
        <f t="shared" si="81"/>
        <v>a2</v>
      </c>
      <c r="AI336" s="122"/>
      <c r="AJ336" s="122"/>
      <c r="AK336" s="122"/>
      <c r="AL336" s="122"/>
      <c r="AM336" s="122"/>
      <c r="AN336" s="173"/>
      <c r="AO336" s="173"/>
      <c r="AP336" s="173"/>
      <c r="AQ336" s="173"/>
      <c r="AR336" s="173"/>
      <c r="AS336" s="173"/>
      <c r="AT336" s="173"/>
      <c r="AU336" s="173"/>
      <c r="AV336" s="173"/>
      <c r="AW336" s="173"/>
      <c r="AX336" s="173"/>
      <c r="AY336" s="173"/>
      <c r="AZ336" s="211">
        <f>SUBTOTAL(9,AN336:AS336)</f>
        <v>0</v>
      </c>
      <c r="BA336" s="211">
        <f t="shared" si="87"/>
        <v>0</v>
      </c>
      <c r="BB336" s="205">
        <f t="shared" si="82"/>
        <v>0</v>
      </c>
      <c r="BC336" s="205">
        <f t="shared" si="83"/>
        <v>0</v>
      </c>
      <c r="BD336" s="205">
        <f t="shared" si="84"/>
        <v>0</v>
      </c>
      <c r="BE336" s="205">
        <f t="shared" si="85"/>
        <v>0</v>
      </c>
      <c r="BF336" s="175"/>
      <c r="BG336" s="175"/>
      <c r="BH336" s="175"/>
      <c r="BI336" s="175"/>
      <c r="BJ336" s="175"/>
      <c r="BK336" s="175"/>
      <c r="BL336" s="175"/>
      <c r="BM336" s="175"/>
      <c r="BN336" s="175"/>
      <c r="BO336" s="175"/>
      <c r="BP336" s="198">
        <f t="shared" si="86"/>
        <v>0</v>
      </c>
    </row>
    <row r="337" spans="1:68" s="116" customFormat="1" x14ac:dyDescent="0.15">
      <c r="A337" s="117">
        <v>120301003</v>
      </c>
      <c r="B337" s="118" t="s">
        <v>38</v>
      </c>
      <c r="C337" s="118" t="s">
        <v>11</v>
      </c>
      <c r="D337" s="118" t="s">
        <v>36</v>
      </c>
      <c r="E337" s="118" t="s">
        <v>3205</v>
      </c>
      <c r="F337" s="120">
        <v>18</v>
      </c>
      <c r="G337" s="119">
        <v>140129</v>
      </c>
      <c r="H337" s="119"/>
      <c r="I337" s="120" t="s">
        <v>5820</v>
      </c>
      <c r="J337" s="120">
        <v>1000</v>
      </c>
      <c r="K337" s="120">
        <v>140129</v>
      </c>
      <c r="L337" s="120">
        <v>0.38400000000000001</v>
      </c>
      <c r="M337" s="121" t="s">
        <v>5657</v>
      </c>
      <c r="N337" s="120">
        <v>1</v>
      </c>
      <c r="O337" s="119">
        <v>208</v>
      </c>
      <c r="P337" s="119">
        <v>42.3</v>
      </c>
      <c r="Q337" s="119">
        <v>5.0999999999999996</v>
      </c>
      <c r="R337" s="120" t="s">
        <v>5658</v>
      </c>
      <c r="S337" s="120">
        <v>0.4</v>
      </c>
      <c r="T337" s="120"/>
      <c r="U337" s="120" t="s">
        <v>3186</v>
      </c>
      <c r="V337" s="172">
        <v>195.8</v>
      </c>
      <c r="W337" s="172">
        <v>38.1</v>
      </c>
      <c r="X337" s="172">
        <v>116.3</v>
      </c>
      <c r="Y337" s="172">
        <v>2.6</v>
      </c>
      <c r="Z337" s="172">
        <v>38.799999999999997</v>
      </c>
      <c r="AA337" s="123">
        <v>791</v>
      </c>
      <c r="AB337" s="123"/>
      <c r="AC337" s="123"/>
      <c r="AD337" s="123"/>
      <c r="AE337" s="123"/>
      <c r="AF337" s="123"/>
      <c r="AG337" s="214"/>
      <c r="AH337" s="229" t="str">
        <f t="shared" si="81"/>
        <v>a2</v>
      </c>
      <c r="AI337" s="122"/>
      <c r="AJ337" s="122"/>
      <c r="AK337" s="122"/>
      <c r="AL337" s="122"/>
      <c r="AM337" s="122"/>
      <c r="AN337" s="173"/>
      <c r="AO337" s="173"/>
      <c r="AP337" s="173"/>
      <c r="AQ337" s="173"/>
      <c r="AR337" s="173"/>
      <c r="AS337" s="173"/>
      <c r="AT337" s="173">
        <v>0.5</v>
      </c>
      <c r="AU337" s="173">
        <v>0.5</v>
      </c>
      <c r="AV337" s="173">
        <v>0.5</v>
      </c>
      <c r="AW337" s="173">
        <v>0.5</v>
      </c>
      <c r="AX337" s="173"/>
      <c r="AY337" s="173"/>
      <c r="AZ337" s="211"/>
      <c r="BA337" s="211">
        <f t="shared" si="87"/>
        <v>2</v>
      </c>
      <c r="BB337" s="205">
        <f t="shared" si="82"/>
        <v>25733</v>
      </c>
      <c r="BC337" s="205">
        <f t="shared" si="83"/>
        <v>20768</v>
      </c>
      <c r="BD337" s="205">
        <f t="shared" si="84"/>
        <v>5375</v>
      </c>
      <c r="BE337" s="205">
        <f t="shared" si="85"/>
        <v>410</v>
      </c>
      <c r="BF337" s="175">
        <v>20358</v>
      </c>
      <c r="BG337" s="175">
        <v>278</v>
      </c>
      <c r="BH337" s="175">
        <v>9177</v>
      </c>
      <c r="BI337" s="175">
        <v>4965</v>
      </c>
      <c r="BJ337" s="175"/>
      <c r="BK337" s="175">
        <v>4203</v>
      </c>
      <c r="BL337" s="175">
        <v>311</v>
      </c>
      <c r="BM337" s="175">
        <v>4675</v>
      </c>
      <c r="BN337" s="175">
        <v>1054</v>
      </c>
      <c r="BO337" s="175">
        <v>1070</v>
      </c>
      <c r="BP337" s="198">
        <f t="shared" si="86"/>
        <v>10247</v>
      </c>
    </row>
    <row r="338" spans="1:68" s="116" customFormat="1" x14ac:dyDescent="0.15">
      <c r="A338" s="117">
        <v>2036201002</v>
      </c>
      <c r="B338" s="118" t="s">
        <v>1573</v>
      </c>
      <c r="C338" s="118" t="s">
        <v>1489</v>
      </c>
      <c r="D338" s="118" t="s">
        <v>1572</v>
      </c>
      <c r="E338" s="118" t="s">
        <v>4205</v>
      </c>
      <c r="F338" s="120">
        <v>14</v>
      </c>
      <c r="G338" s="119"/>
      <c r="H338" s="119"/>
      <c r="I338" s="120" t="s">
        <v>5820</v>
      </c>
      <c r="J338" s="120">
        <v>1300</v>
      </c>
      <c r="K338" s="120">
        <v>145810</v>
      </c>
      <c r="L338" s="120">
        <v>0.307</v>
      </c>
      <c r="M338" s="121" t="s">
        <v>5657</v>
      </c>
      <c r="N338" s="120">
        <v>1</v>
      </c>
      <c r="O338" s="119">
        <v>261</v>
      </c>
      <c r="P338" s="119">
        <v>37</v>
      </c>
      <c r="Q338" s="119">
        <v>4.2</v>
      </c>
      <c r="R338" s="120" t="s">
        <v>5660</v>
      </c>
      <c r="S338" s="120">
        <v>0.1</v>
      </c>
      <c r="T338" s="120"/>
      <c r="U338" s="120"/>
      <c r="V338" s="172">
        <v>99.7</v>
      </c>
      <c r="W338" s="172"/>
      <c r="X338" s="172">
        <v>65.5</v>
      </c>
      <c r="Y338" s="172">
        <v>12.5</v>
      </c>
      <c r="Z338" s="172">
        <v>21.7</v>
      </c>
      <c r="AA338" s="123">
        <v>551</v>
      </c>
      <c r="AB338" s="123"/>
      <c r="AC338" s="123"/>
      <c r="AD338" s="123"/>
      <c r="AE338" s="123"/>
      <c r="AF338" s="123"/>
      <c r="AG338" s="214"/>
      <c r="AH338" s="229" t="str">
        <f t="shared" si="81"/>
        <v>a2</v>
      </c>
      <c r="AI338" s="122"/>
      <c r="AJ338" s="122"/>
      <c r="AK338" s="122"/>
      <c r="AL338" s="122"/>
      <c r="AM338" s="122"/>
      <c r="AN338" s="173">
        <v>1</v>
      </c>
      <c r="AO338" s="173" t="s">
        <v>3186</v>
      </c>
      <c r="AP338" s="173" t="s">
        <v>3186</v>
      </c>
      <c r="AQ338" s="173" t="s">
        <v>3186</v>
      </c>
      <c r="AR338" s="173" t="s">
        <v>3186</v>
      </c>
      <c r="AS338" s="173"/>
      <c r="AT338" s="173"/>
      <c r="AU338" s="173"/>
      <c r="AV338" s="173"/>
      <c r="AW338" s="173"/>
      <c r="AX338" s="173"/>
      <c r="AY338" s="173"/>
      <c r="AZ338" s="211">
        <f t="shared" ref="AZ338:AZ350" si="88">SUBTOTAL(9,AN338:AS338)</f>
        <v>1</v>
      </c>
      <c r="BA338" s="211">
        <f t="shared" si="87"/>
        <v>0</v>
      </c>
      <c r="BB338" s="205">
        <f t="shared" si="82"/>
        <v>26549</v>
      </c>
      <c r="BC338" s="205">
        <f t="shared" si="83"/>
        <v>21162</v>
      </c>
      <c r="BD338" s="205">
        <f t="shared" si="84"/>
        <v>9322</v>
      </c>
      <c r="BE338" s="205">
        <f t="shared" si="85"/>
        <v>3935</v>
      </c>
      <c r="BF338" s="175">
        <v>17227</v>
      </c>
      <c r="BG338" s="175"/>
      <c r="BH338" s="175">
        <v>9322</v>
      </c>
      <c r="BI338" s="175">
        <v>5387</v>
      </c>
      <c r="BJ338" s="175"/>
      <c r="BK338" s="175">
        <v>3162</v>
      </c>
      <c r="BL338" s="175">
        <v>2054</v>
      </c>
      <c r="BM338" s="175">
        <v>1727</v>
      </c>
      <c r="BN338" s="175">
        <v>289</v>
      </c>
      <c r="BO338" s="175">
        <v>4608</v>
      </c>
      <c r="BP338" s="198">
        <f t="shared" si="86"/>
        <v>13930</v>
      </c>
    </row>
    <row r="339" spans="1:68" s="116" customFormat="1" x14ac:dyDescent="0.15">
      <c r="A339" s="117">
        <v>1920902013</v>
      </c>
      <c r="B339" s="118" t="s">
        <v>1470</v>
      </c>
      <c r="C339" s="118" t="s">
        <v>1447</v>
      </c>
      <c r="D339" s="118" t="s">
        <v>1460</v>
      </c>
      <c r="E339" s="118" t="s">
        <v>4130</v>
      </c>
      <c r="F339" s="120">
        <v>6</v>
      </c>
      <c r="G339" s="119"/>
      <c r="H339" s="119"/>
      <c r="I339" s="120" t="s">
        <v>5820</v>
      </c>
      <c r="J339" s="120">
        <v>1020</v>
      </c>
      <c r="K339" s="120">
        <v>146144</v>
      </c>
      <c r="L339" s="120">
        <v>0.39300000000000002</v>
      </c>
      <c r="M339" s="121" t="s">
        <v>5657</v>
      </c>
      <c r="N339" s="120">
        <v>1</v>
      </c>
      <c r="O339" s="119">
        <v>275</v>
      </c>
      <c r="P339" s="119">
        <v>46.4</v>
      </c>
      <c r="Q339" s="119">
        <v>5.0999999999999996</v>
      </c>
      <c r="R339" s="120" t="s">
        <v>5658</v>
      </c>
      <c r="S339" s="120">
        <v>0.3</v>
      </c>
      <c r="T339" s="120"/>
      <c r="U339" s="120"/>
      <c r="V339" s="172">
        <v>155</v>
      </c>
      <c r="W339" s="172"/>
      <c r="X339" s="172">
        <v>118</v>
      </c>
      <c r="Y339" s="172"/>
      <c r="Z339" s="172">
        <v>37</v>
      </c>
      <c r="AA339" s="123">
        <v>1040</v>
      </c>
      <c r="AB339" s="123"/>
      <c r="AC339" s="123"/>
      <c r="AD339" s="123"/>
      <c r="AE339" s="123"/>
      <c r="AF339" s="123"/>
      <c r="AG339" s="214"/>
      <c r="AH339" s="229" t="str">
        <f t="shared" si="81"/>
        <v>a2</v>
      </c>
      <c r="AI339" s="122"/>
      <c r="AJ339" s="122"/>
      <c r="AK339" s="122"/>
      <c r="AL339" s="122"/>
      <c r="AM339" s="122"/>
      <c r="AN339" s="173" t="s">
        <v>3186</v>
      </c>
      <c r="AO339" s="173" t="s">
        <v>3186</v>
      </c>
      <c r="AP339" s="173" t="s">
        <v>3186</v>
      </c>
      <c r="AQ339" s="173" t="s">
        <v>3186</v>
      </c>
      <c r="AR339" s="173" t="s">
        <v>3186</v>
      </c>
      <c r="AS339" s="173"/>
      <c r="AT339" s="173"/>
      <c r="AU339" s="173"/>
      <c r="AV339" s="173"/>
      <c r="AW339" s="173"/>
      <c r="AX339" s="173"/>
      <c r="AY339" s="173" t="s">
        <v>3186</v>
      </c>
      <c r="AZ339" s="211">
        <f t="shared" si="88"/>
        <v>0</v>
      </c>
      <c r="BA339" s="211">
        <f t="shared" si="87"/>
        <v>0</v>
      </c>
      <c r="BB339" s="205">
        <f t="shared" si="82"/>
        <v>13036</v>
      </c>
      <c r="BC339" s="205">
        <f t="shared" si="83"/>
        <v>13036</v>
      </c>
      <c r="BD339" s="205">
        <f t="shared" si="84"/>
        <v>0</v>
      </c>
      <c r="BE339" s="205">
        <f t="shared" si="85"/>
        <v>0</v>
      </c>
      <c r="BF339" s="175">
        <v>13036</v>
      </c>
      <c r="BG339" s="175"/>
      <c r="BH339" s="175">
        <v>2431</v>
      </c>
      <c r="BI339" s="175"/>
      <c r="BJ339" s="175"/>
      <c r="BK339" s="175">
        <v>10605</v>
      </c>
      <c r="BL339" s="175"/>
      <c r="BM339" s="175"/>
      <c r="BN339" s="175"/>
      <c r="BO339" s="175"/>
      <c r="BP339" s="198">
        <f t="shared" si="86"/>
        <v>2431</v>
      </c>
    </row>
    <row r="340" spans="1:68" s="116" customFormat="1" x14ac:dyDescent="0.15">
      <c r="A340" s="117">
        <v>1521202010</v>
      </c>
      <c r="B340" s="118" t="s">
        <v>624</v>
      </c>
      <c r="C340" s="118" t="s">
        <v>1167</v>
      </c>
      <c r="D340" s="118" t="s">
        <v>1211</v>
      </c>
      <c r="E340" s="118" t="s">
        <v>3942</v>
      </c>
      <c r="F340" s="120">
        <v>12</v>
      </c>
      <c r="G340" s="119">
        <v>148523</v>
      </c>
      <c r="H340" s="119"/>
      <c r="I340" s="120" t="s">
        <v>5820</v>
      </c>
      <c r="J340" s="120">
        <v>1000</v>
      </c>
      <c r="K340" s="120">
        <v>148523</v>
      </c>
      <c r="L340" s="120">
        <v>0.40699999999999997</v>
      </c>
      <c r="M340" s="121" t="s">
        <v>5657</v>
      </c>
      <c r="N340" s="120">
        <v>1</v>
      </c>
      <c r="O340" s="119">
        <v>285</v>
      </c>
      <c r="P340" s="119"/>
      <c r="Q340" s="119"/>
      <c r="R340" s="120" t="s">
        <v>5655</v>
      </c>
      <c r="S340" s="120">
        <v>0.1</v>
      </c>
      <c r="T340" s="120"/>
      <c r="U340" s="120"/>
      <c r="V340" s="172">
        <v>132.19999999999999</v>
      </c>
      <c r="W340" s="172">
        <v>2.6</v>
      </c>
      <c r="X340" s="172">
        <v>39.6</v>
      </c>
      <c r="Y340" s="172">
        <v>1.3</v>
      </c>
      <c r="Z340" s="172">
        <v>88.7</v>
      </c>
      <c r="AA340" s="123">
        <v>1101</v>
      </c>
      <c r="AB340" s="123"/>
      <c r="AC340" s="123"/>
      <c r="AD340" s="123"/>
      <c r="AE340" s="123"/>
      <c r="AF340" s="123"/>
      <c r="AG340" s="214"/>
      <c r="AH340" s="229" t="str">
        <f t="shared" si="81"/>
        <v>a2</v>
      </c>
      <c r="AI340" s="122"/>
      <c r="AJ340" s="122"/>
      <c r="AK340" s="122"/>
      <c r="AL340" s="122"/>
      <c r="AM340" s="122"/>
      <c r="AN340" s="173">
        <v>3</v>
      </c>
      <c r="AO340" s="173" t="s">
        <v>3186</v>
      </c>
      <c r="AP340" s="173" t="s">
        <v>3186</v>
      </c>
      <c r="AQ340" s="173" t="s">
        <v>3186</v>
      </c>
      <c r="AR340" s="173" t="s">
        <v>3186</v>
      </c>
      <c r="AS340" s="173">
        <v>2.2000000000000002</v>
      </c>
      <c r="AT340" s="173">
        <v>2.2000000000000002</v>
      </c>
      <c r="AU340" s="173">
        <v>2.2000000000000002</v>
      </c>
      <c r="AV340" s="173">
        <v>2.2000000000000002</v>
      </c>
      <c r="AW340" s="173">
        <v>2.2000000000000002</v>
      </c>
      <c r="AX340" s="173">
        <v>2.2000000000000002</v>
      </c>
      <c r="AY340" s="173" t="s">
        <v>3186</v>
      </c>
      <c r="AZ340" s="211">
        <f t="shared" si="88"/>
        <v>5.2</v>
      </c>
      <c r="BA340" s="211">
        <f t="shared" si="87"/>
        <v>11</v>
      </c>
      <c r="BB340" s="205">
        <f t="shared" si="82"/>
        <v>45746</v>
      </c>
      <c r="BC340" s="205">
        <f t="shared" si="83"/>
        <v>33639</v>
      </c>
      <c r="BD340" s="205">
        <f t="shared" si="84"/>
        <v>12107</v>
      </c>
      <c r="BE340" s="205">
        <f t="shared" si="85"/>
        <v>0</v>
      </c>
      <c r="BF340" s="175">
        <v>33639</v>
      </c>
      <c r="BG340" s="175"/>
      <c r="BH340" s="175">
        <v>12107</v>
      </c>
      <c r="BI340" s="175">
        <v>12107</v>
      </c>
      <c r="BJ340" s="175"/>
      <c r="BK340" s="175">
        <v>5691</v>
      </c>
      <c r="BL340" s="175">
        <v>7454</v>
      </c>
      <c r="BM340" s="175">
        <v>4829</v>
      </c>
      <c r="BN340" s="175">
        <v>2295</v>
      </c>
      <c r="BO340" s="175">
        <v>1263</v>
      </c>
      <c r="BP340" s="198">
        <f t="shared" si="86"/>
        <v>13370</v>
      </c>
    </row>
    <row r="341" spans="1:68" s="116" customFormat="1" x14ac:dyDescent="0.15">
      <c r="A341" s="117">
        <v>145802001</v>
      </c>
      <c r="B341" s="118" t="s">
        <v>179</v>
      </c>
      <c r="C341" s="118" t="s">
        <v>11</v>
      </c>
      <c r="D341" s="118" t="s">
        <v>180</v>
      </c>
      <c r="E341" s="118" t="s">
        <v>3291</v>
      </c>
      <c r="F341" s="120">
        <v>17</v>
      </c>
      <c r="G341" s="119"/>
      <c r="H341" s="119"/>
      <c r="I341" s="120" t="s">
        <v>5820</v>
      </c>
      <c r="J341" s="120">
        <v>1150</v>
      </c>
      <c r="K341" s="120">
        <v>151026</v>
      </c>
      <c r="L341" s="120">
        <v>0.36</v>
      </c>
      <c r="M341" s="121" t="s">
        <v>5657</v>
      </c>
      <c r="N341" s="120">
        <v>1</v>
      </c>
      <c r="O341" s="119">
        <v>111.5</v>
      </c>
      <c r="P341" s="119">
        <v>13.3</v>
      </c>
      <c r="Q341" s="119">
        <v>1.2</v>
      </c>
      <c r="R341" s="120" t="s">
        <v>5658</v>
      </c>
      <c r="S341" s="120">
        <v>0.3</v>
      </c>
      <c r="T341" s="120"/>
      <c r="U341" s="120" t="s">
        <v>3186</v>
      </c>
      <c r="V341" s="172">
        <v>172.4</v>
      </c>
      <c r="W341" s="172"/>
      <c r="X341" s="172">
        <v>172.4</v>
      </c>
      <c r="Y341" s="172"/>
      <c r="Z341" s="172"/>
      <c r="AA341" s="123">
        <v>181</v>
      </c>
      <c r="AB341" s="123"/>
      <c r="AC341" s="123"/>
      <c r="AD341" s="123"/>
      <c r="AE341" s="123"/>
      <c r="AF341" s="123"/>
      <c r="AG341" s="214"/>
      <c r="AH341" s="229" t="str">
        <f t="shared" si="81"/>
        <v>a2</v>
      </c>
      <c r="AI341" s="122"/>
      <c r="AJ341" s="122"/>
      <c r="AK341" s="122"/>
      <c r="AL341" s="122"/>
      <c r="AM341" s="122"/>
      <c r="AN341" s="173">
        <v>1</v>
      </c>
      <c r="AO341" s="173"/>
      <c r="AP341" s="173"/>
      <c r="AQ341" s="173"/>
      <c r="AR341" s="173"/>
      <c r="AS341" s="173"/>
      <c r="AT341" s="173">
        <v>0.5</v>
      </c>
      <c r="AU341" s="173"/>
      <c r="AV341" s="173"/>
      <c r="AW341" s="173"/>
      <c r="AX341" s="173">
        <v>0.6</v>
      </c>
      <c r="AY341" s="173">
        <v>0.5</v>
      </c>
      <c r="AZ341" s="211">
        <f t="shared" si="88"/>
        <v>1</v>
      </c>
      <c r="BA341" s="211">
        <f t="shared" si="87"/>
        <v>1.6</v>
      </c>
      <c r="BB341" s="205">
        <f t="shared" si="82"/>
        <v>27164</v>
      </c>
      <c r="BC341" s="205">
        <f t="shared" si="83"/>
        <v>22426</v>
      </c>
      <c r="BD341" s="205">
        <f t="shared" si="84"/>
        <v>8625</v>
      </c>
      <c r="BE341" s="205">
        <f t="shared" si="85"/>
        <v>3887</v>
      </c>
      <c r="BF341" s="175">
        <v>18539</v>
      </c>
      <c r="BG341" s="175"/>
      <c r="BH341" s="175">
        <v>13693</v>
      </c>
      <c r="BI341" s="175">
        <v>4738</v>
      </c>
      <c r="BJ341" s="175"/>
      <c r="BK341" s="175">
        <v>2279</v>
      </c>
      <c r="BL341" s="175">
        <v>762</v>
      </c>
      <c r="BM341" s="175">
        <v>3271</v>
      </c>
      <c r="BN341" s="175">
        <v>427</v>
      </c>
      <c r="BO341" s="175">
        <v>1994</v>
      </c>
      <c r="BP341" s="198">
        <f t="shared" si="86"/>
        <v>15687</v>
      </c>
    </row>
    <row r="342" spans="1:68" s="116" customFormat="1" x14ac:dyDescent="0.15">
      <c r="A342" s="117">
        <v>240202002</v>
      </c>
      <c r="B342" s="118" t="s">
        <v>392</v>
      </c>
      <c r="C342" s="118" t="s">
        <v>345</v>
      </c>
      <c r="D342" s="118" t="s">
        <v>391</v>
      </c>
      <c r="E342" s="118" t="s">
        <v>3415</v>
      </c>
      <c r="F342" s="120">
        <v>11</v>
      </c>
      <c r="G342" s="119">
        <v>151076</v>
      </c>
      <c r="H342" s="119"/>
      <c r="I342" s="120" t="s">
        <v>5820</v>
      </c>
      <c r="J342" s="120">
        <v>1400</v>
      </c>
      <c r="K342" s="120">
        <v>151076</v>
      </c>
      <c r="L342" s="120">
        <v>0.29599999999999999</v>
      </c>
      <c r="M342" s="121" t="s">
        <v>5657</v>
      </c>
      <c r="N342" s="120">
        <v>1</v>
      </c>
      <c r="O342" s="119">
        <v>174.2</v>
      </c>
      <c r="P342" s="119"/>
      <c r="Q342" s="119"/>
      <c r="R342" s="120" t="s">
        <v>5658</v>
      </c>
      <c r="S342" s="120">
        <v>0.1</v>
      </c>
      <c r="T342" s="120"/>
      <c r="U342" s="120"/>
      <c r="V342" s="172">
        <v>156.80000000000001</v>
      </c>
      <c r="W342" s="172"/>
      <c r="X342" s="172"/>
      <c r="Y342" s="172"/>
      <c r="Z342" s="172">
        <v>156.80000000000001</v>
      </c>
      <c r="AA342" s="123">
        <v>2008</v>
      </c>
      <c r="AB342" s="123"/>
      <c r="AC342" s="123"/>
      <c r="AD342" s="123"/>
      <c r="AE342" s="123"/>
      <c r="AF342" s="123"/>
      <c r="AG342" s="214"/>
      <c r="AH342" s="229" t="str">
        <f t="shared" si="81"/>
        <v>a2</v>
      </c>
      <c r="AI342" s="122"/>
      <c r="AJ342" s="122"/>
      <c r="AK342" s="122"/>
      <c r="AL342" s="122"/>
      <c r="AM342" s="122"/>
      <c r="AN342" s="173">
        <v>4</v>
      </c>
      <c r="AO342" s="173" t="s">
        <v>3186</v>
      </c>
      <c r="AP342" s="173" t="s">
        <v>3186</v>
      </c>
      <c r="AQ342" s="173" t="s">
        <v>3186</v>
      </c>
      <c r="AR342" s="173" t="s">
        <v>3186</v>
      </c>
      <c r="AS342" s="173">
        <v>1</v>
      </c>
      <c r="AT342" s="173">
        <v>1</v>
      </c>
      <c r="AU342" s="173">
        <v>1</v>
      </c>
      <c r="AV342" s="173">
        <v>1</v>
      </c>
      <c r="AW342" s="173">
        <v>1</v>
      </c>
      <c r="AX342" s="173">
        <v>1</v>
      </c>
      <c r="AY342" s="173" t="s">
        <v>3186</v>
      </c>
      <c r="AZ342" s="211">
        <f t="shared" si="88"/>
        <v>5</v>
      </c>
      <c r="BA342" s="211">
        <f t="shared" si="87"/>
        <v>5</v>
      </c>
      <c r="BB342" s="205">
        <f t="shared" si="82"/>
        <v>31026</v>
      </c>
      <c r="BC342" s="205">
        <f t="shared" si="83"/>
        <v>31026</v>
      </c>
      <c r="BD342" s="205">
        <f t="shared" si="84"/>
        <v>0</v>
      </c>
      <c r="BE342" s="205">
        <f t="shared" si="85"/>
        <v>0</v>
      </c>
      <c r="BF342" s="175">
        <v>31026</v>
      </c>
      <c r="BG342" s="175">
        <v>7605</v>
      </c>
      <c r="BH342" s="175">
        <v>15536</v>
      </c>
      <c r="BI342" s="175"/>
      <c r="BJ342" s="175"/>
      <c r="BK342" s="175"/>
      <c r="BL342" s="175">
        <v>3250</v>
      </c>
      <c r="BM342" s="175">
        <v>3419</v>
      </c>
      <c r="BN342" s="175">
        <v>629</v>
      </c>
      <c r="BO342" s="175">
        <v>587</v>
      </c>
      <c r="BP342" s="198">
        <f t="shared" si="86"/>
        <v>16123</v>
      </c>
    </row>
    <row r="343" spans="1:68" s="116" customFormat="1" x14ac:dyDescent="0.15">
      <c r="A343" s="117">
        <v>4120802004</v>
      </c>
      <c r="B343" s="118" t="s">
        <v>2888</v>
      </c>
      <c r="C343" s="118" t="s">
        <v>2865</v>
      </c>
      <c r="D343" s="118" t="s">
        <v>2887</v>
      </c>
      <c r="E343" s="118" t="s">
        <v>5168</v>
      </c>
      <c r="F343" s="120">
        <v>3</v>
      </c>
      <c r="G343" s="119">
        <v>153520</v>
      </c>
      <c r="H343" s="119"/>
      <c r="I343" s="120" t="s">
        <v>5820</v>
      </c>
      <c r="J343" s="120">
        <v>1200</v>
      </c>
      <c r="K343" s="120">
        <v>153520</v>
      </c>
      <c r="L343" s="120">
        <v>0.35099999999999998</v>
      </c>
      <c r="M343" s="121" t="s">
        <v>5657</v>
      </c>
      <c r="N343" s="120">
        <v>1</v>
      </c>
      <c r="O343" s="119">
        <v>164</v>
      </c>
      <c r="P343" s="119">
        <v>54</v>
      </c>
      <c r="Q343" s="119">
        <v>5.0999999999999996</v>
      </c>
      <c r="R343" s="120" t="s">
        <v>5660</v>
      </c>
      <c r="S343" s="120">
        <v>0.1</v>
      </c>
      <c r="T343" s="120"/>
      <c r="U343" s="120"/>
      <c r="V343" s="172">
        <v>82.9</v>
      </c>
      <c r="W343" s="172">
        <v>13.2</v>
      </c>
      <c r="X343" s="172">
        <v>68.900000000000006</v>
      </c>
      <c r="Y343" s="172">
        <v>0.8</v>
      </c>
      <c r="Z343" s="172"/>
      <c r="AA343" s="123">
        <v>75</v>
      </c>
      <c r="AB343" s="123"/>
      <c r="AC343" s="123"/>
      <c r="AD343" s="123"/>
      <c r="AE343" s="123"/>
      <c r="AF343" s="123"/>
      <c r="AG343" s="214"/>
      <c r="AH343" s="229" t="str">
        <f t="shared" si="81"/>
        <v>a2</v>
      </c>
      <c r="AI343" s="122"/>
      <c r="AJ343" s="122"/>
      <c r="AK343" s="122"/>
      <c r="AL343" s="122"/>
      <c r="AM343" s="122"/>
      <c r="AN343" s="173">
        <v>2</v>
      </c>
      <c r="AO343" s="173"/>
      <c r="AP343" s="173"/>
      <c r="AQ343" s="173"/>
      <c r="AR343" s="173"/>
      <c r="AS343" s="173"/>
      <c r="AT343" s="173">
        <v>0.5</v>
      </c>
      <c r="AU343" s="173">
        <v>0.5</v>
      </c>
      <c r="AV343" s="173">
        <v>0.5</v>
      </c>
      <c r="AW343" s="173">
        <v>0.5</v>
      </c>
      <c r="AX343" s="173">
        <v>1</v>
      </c>
      <c r="AY343" s="173"/>
      <c r="AZ343" s="211">
        <f t="shared" si="88"/>
        <v>2</v>
      </c>
      <c r="BA343" s="211">
        <f t="shared" si="87"/>
        <v>3</v>
      </c>
      <c r="BB343" s="205">
        <f t="shared" si="82"/>
        <v>21665</v>
      </c>
      <c r="BC343" s="205">
        <f t="shared" si="83"/>
        <v>18352</v>
      </c>
      <c r="BD343" s="205">
        <f t="shared" si="84"/>
        <v>4747</v>
      </c>
      <c r="BE343" s="205">
        <f t="shared" si="85"/>
        <v>1434</v>
      </c>
      <c r="BF343" s="175">
        <v>16918</v>
      </c>
      <c r="BG343" s="175">
        <v>4322</v>
      </c>
      <c r="BH343" s="175">
        <v>4747</v>
      </c>
      <c r="BI343" s="175">
        <v>2645</v>
      </c>
      <c r="BJ343" s="175">
        <v>668</v>
      </c>
      <c r="BK343" s="175">
        <v>1579</v>
      </c>
      <c r="BL343" s="175">
        <v>675</v>
      </c>
      <c r="BM343" s="175">
        <v>3198</v>
      </c>
      <c r="BN343" s="175">
        <v>451</v>
      </c>
      <c r="BO343" s="175">
        <v>3380</v>
      </c>
      <c r="BP343" s="198">
        <f t="shared" si="86"/>
        <v>8127</v>
      </c>
    </row>
    <row r="344" spans="1:68" s="116" customFormat="1" x14ac:dyDescent="0.15">
      <c r="A344" s="117">
        <v>1721002011</v>
      </c>
      <c r="B344" s="118" t="s">
        <v>1369</v>
      </c>
      <c r="C344" s="118" t="s">
        <v>1324</v>
      </c>
      <c r="D344" s="118" t="s">
        <v>1359</v>
      </c>
      <c r="E344" s="118" t="s">
        <v>4056</v>
      </c>
      <c r="F344" s="120">
        <v>23</v>
      </c>
      <c r="G344" s="119">
        <v>154365</v>
      </c>
      <c r="H344" s="119"/>
      <c r="I344" s="120" t="s">
        <v>5820</v>
      </c>
      <c r="J344" s="120">
        <v>450</v>
      </c>
      <c r="K344" s="120">
        <v>154365</v>
      </c>
      <c r="L344" s="120">
        <v>0.94</v>
      </c>
      <c r="M344" s="121" t="s">
        <v>5657</v>
      </c>
      <c r="N344" s="120">
        <v>1</v>
      </c>
      <c r="O344" s="119">
        <v>30.7</v>
      </c>
      <c r="P344" s="119">
        <v>9.1999999999999993</v>
      </c>
      <c r="Q344" s="119">
        <v>0.8</v>
      </c>
      <c r="R344" s="120" t="s">
        <v>5658</v>
      </c>
      <c r="S344" s="120">
        <v>0.6</v>
      </c>
      <c r="T344" s="120"/>
      <c r="U344" s="120"/>
      <c r="V344" s="172">
        <v>46.5</v>
      </c>
      <c r="W344" s="172"/>
      <c r="X344" s="172">
        <v>46.5</v>
      </c>
      <c r="Y344" s="172"/>
      <c r="Z344" s="172"/>
      <c r="AA344" s="123">
        <v>170</v>
      </c>
      <c r="AB344" s="123"/>
      <c r="AC344" s="123"/>
      <c r="AD344" s="123"/>
      <c r="AE344" s="123"/>
      <c r="AF344" s="123"/>
      <c r="AG344" s="214"/>
      <c r="AH344" s="229" t="str">
        <f t="shared" si="81"/>
        <v>a2</v>
      </c>
      <c r="AI344" s="122"/>
      <c r="AJ344" s="122"/>
      <c r="AK344" s="122"/>
      <c r="AL344" s="122"/>
      <c r="AM344" s="122"/>
      <c r="AN344" s="173">
        <v>1</v>
      </c>
      <c r="AO344" s="173"/>
      <c r="AP344" s="173"/>
      <c r="AQ344" s="173"/>
      <c r="AR344" s="173"/>
      <c r="AS344" s="173"/>
      <c r="AT344" s="173">
        <v>0.5</v>
      </c>
      <c r="AU344" s="173">
        <v>0.5</v>
      </c>
      <c r="AV344" s="173"/>
      <c r="AW344" s="173"/>
      <c r="AX344" s="173"/>
      <c r="AY344" s="173"/>
      <c r="AZ344" s="211">
        <f t="shared" si="88"/>
        <v>1</v>
      </c>
      <c r="BA344" s="211">
        <f t="shared" si="87"/>
        <v>1</v>
      </c>
      <c r="BB344" s="205">
        <f t="shared" si="82"/>
        <v>8491</v>
      </c>
      <c r="BC344" s="205">
        <f t="shared" si="83"/>
        <v>7419</v>
      </c>
      <c r="BD344" s="205">
        <f t="shared" si="84"/>
        <v>1137</v>
      </c>
      <c r="BE344" s="205">
        <f t="shared" si="85"/>
        <v>65</v>
      </c>
      <c r="BF344" s="175">
        <v>7354</v>
      </c>
      <c r="BG344" s="175"/>
      <c r="BH344" s="175">
        <v>2443</v>
      </c>
      <c r="BI344" s="175">
        <v>1072</v>
      </c>
      <c r="BJ344" s="175"/>
      <c r="BK344" s="175">
        <v>2280</v>
      </c>
      <c r="BL344" s="175">
        <v>960</v>
      </c>
      <c r="BM344" s="175">
        <v>810</v>
      </c>
      <c r="BN344" s="175"/>
      <c r="BO344" s="175">
        <v>926</v>
      </c>
      <c r="BP344" s="198">
        <f t="shared" si="86"/>
        <v>3369</v>
      </c>
    </row>
    <row r="345" spans="1:68" s="116" customFormat="1" x14ac:dyDescent="0.15">
      <c r="A345" s="117">
        <v>240801002</v>
      </c>
      <c r="B345" s="118" t="s">
        <v>395</v>
      </c>
      <c r="C345" s="118" t="s">
        <v>345</v>
      </c>
      <c r="D345" s="118" t="s">
        <v>394</v>
      </c>
      <c r="E345" s="118" t="s">
        <v>3417</v>
      </c>
      <c r="F345" s="120">
        <v>11</v>
      </c>
      <c r="G345" s="119">
        <v>154911</v>
      </c>
      <c r="H345" s="119"/>
      <c r="I345" s="120" t="s">
        <v>5820</v>
      </c>
      <c r="J345" s="120">
        <v>1800</v>
      </c>
      <c r="K345" s="120">
        <v>154911</v>
      </c>
      <c r="L345" s="120">
        <v>0.23599999999999999</v>
      </c>
      <c r="M345" s="121" t="s">
        <v>5657</v>
      </c>
      <c r="N345" s="120">
        <v>1</v>
      </c>
      <c r="O345" s="119">
        <v>238.02</v>
      </c>
      <c r="P345" s="119">
        <v>50.42</v>
      </c>
      <c r="Q345" s="119">
        <v>6.76</v>
      </c>
      <c r="R345" s="120" t="s">
        <v>5658</v>
      </c>
      <c r="S345" s="120">
        <v>0.1</v>
      </c>
      <c r="T345" s="120"/>
      <c r="U345" s="120"/>
      <c r="V345" s="172">
        <v>140.9</v>
      </c>
      <c r="W345" s="172">
        <v>7.5</v>
      </c>
      <c r="X345" s="172">
        <v>125.9</v>
      </c>
      <c r="Y345" s="172">
        <v>7.5</v>
      </c>
      <c r="Z345" s="172"/>
      <c r="AA345" s="123">
        <v>2194.6999999999998</v>
      </c>
      <c r="AB345" s="123"/>
      <c r="AC345" s="123"/>
      <c r="AD345" s="123"/>
      <c r="AE345" s="123"/>
      <c r="AF345" s="123"/>
      <c r="AG345" s="214"/>
      <c r="AH345" s="229" t="str">
        <f t="shared" si="81"/>
        <v>a2</v>
      </c>
      <c r="AI345" s="122"/>
      <c r="AJ345" s="122"/>
      <c r="AK345" s="122"/>
      <c r="AL345" s="122"/>
      <c r="AM345" s="122"/>
      <c r="AN345" s="173">
        <v>2</v>
      </c>
      <c r="AO345" s="173" t="s">
        <v>3186</v>
      </c>
      <c r="AP345" s="173" t="s">
        <v>3186</v>
      </c>
      <c r="AQ345" s="173" t="s">
        <v>3186</v>
      </c>
      <c r="AR345" s="173" t="s">
        <v>3186</v>
      </c>
      <c r="AS345" s="173"/>
      <c r="AT345" s="173"/>
      <c r="AU345" s="173"/>
      <c r="AV345" s="173" t="s">
        <v>3186</v>
      </c>
      <c r="AW345" s="173" t="s">
        <v>3186</v>
      </c>
      <c r="AX345" s="173"/>
      <c r="AY345" s="173" t="s">
        <v>3186</v>
      </c>
      <c r="AZ345" s="211">
        <f t="shared" si="88"/>
        <v>2</v>
      </c>
      <c r="BA345" s="211"/>
      <c r="BB345" s="205">
        <f t="shared" si="82"/>
        <v>34040</v>
      </c>
      <c r="BC345" s="205">
        <f t="shared" si="83"/>
        <v>34040</v>
      </c>
      <c r="BD345" s="205">
        <f t="shared" si="84"/>
        <v>0</v>
      </c>
      <c r="BE345" s="205">
        <f t="shared" si="85"/>
        <v>0</v>
      </c>
      <c r="BF345" s="175">
        <v>34040</v>
      </c>
      <c r="BG345" s="175">
        <v>11397</v>
      </c>
      <c r="BH345" s="175">
        <v>14908</v>
      </c>
      <c r="BI345" s="175"/>
      <c r="BJ345" s="175"/>
      <c r="BK345" s="175"/>
      <c r="BL345" s="175">
        <v>2057</v>
      </c>
      <c r="BM345" s="175">
        <v>2697</v>
      </c>
      <c r="BN345" s="175">
        <v>158</v>
      </c>
      <c r="BO345" s="175">
        <v>2823</v>
      </c>
      <c r="BP345" s="198">
        <f t="shared" si="86"/>
        <v>17731</v>
      </c>
    </row>
    <row r="346" spans="1:68" s="116" customFormat="1" x14ac:dyDescent="0.15">
      <c r="A346" s="117">
        <v>240201001</v>
      </c>
      <c r="B346" s="118" t="s">
        <v>390</v>
      </c>
      <c r="C346" s="118" t="s">
        <v>345</v>
      </c>
      <c r="D346" s="118" t="s">
        <v>391</v>
      </c>
      <c r="E346" s="118" t="s">
        <v>3414</v>
      </c>
      <c r="F346" s="120">
        <v>11</v>
      </c>
      <c r="G346" s="119">
        <v>159892</v>
      </c>
      <c r="H346" s="119"/>
      <c r="I346" s="120" t="s">
        <v>5820</v>
      </c>
      <c r="J346" s="120">
        <v>1100</v>
      </c>
      <c r="K346" s="120">
        <v>159892</v>
      </c>
      <c r="L346" s="120">
        <v>0.39800000000000002</v>
      </c>
      <c r="M346" s="121" t="s">
        <v>5657</v>
      </c>
      <c r="N346" s="120">
        <v>1</v>
      </c>
      <c r="O346" s="119">
        <v>185.9</v>
      </c>
      <c r="P346" s="119"/>
      <c r="Q346" s="119"/>
      <c r="R346" s="120" t="s">
        <v>5658</v>
      </c>
      <c r="S346" s="120">
        <v>0.1</v>
      </c>
      <c r="T346" s="120"/>
      <c r="U346" s="120"/>
      <c r="V346" s="172">
        <v>156.80000000000001</v>
      </c>
      <c r="W346" s="172"/>
      <c r="X346" s="172"/>
      <c r="Y346" s="172"/>
      <c r="Z346" s="172">
        <v>156.80000000000001</v>
      </c>
      <c r="AA346" s="123">
        <v>2516</v>
      </c>
      <c r="AB346" s="123"/>
      <c r="AC346" s="123"/>
      <c r="AD346" s="123"/>
      <c r="AE346" s="123"/>
      <c r="AF346" s="123"/>
      <c r="AG346" s="214"/>
      <c r="AH346" s="229" t="str">
        <f t="shared" si="81"/>
        <v>a2</v>
      </c>
      <c r="AI346" s="122"/>
      <c r="AJ346" s="122"/>
      <c r="AK346" s="122"/>
      <c r="AL346" s="122"/>
      <c r="AM346" s="122"/>
      <c r="AN346" s="173">
        <v>4</v>
      </c>
      <c r="AO346" s="173" t="s">
        <v>3186</v>
      </c>
      <c r="AP346" s="173" t="s">
        <v>3186</v>
      </c>
      <c r="AQ346" s="173" t="s">
        <v>3186</v>
      </c>
      <c r="AR346" s="173" t="s">
        <v>3186</v>
      </c>
      <c r="AS346" s="173">
        <v>1</v>
      </c>
      <c r="AT346" s="173">
        <v>1</v>
      </c>
      <c r="AU346" s="173">
        <v>1</v>
      </c>
      <c r="AV346" s="173">
        <v>1</v>
      </c>
      <c r="AW346" s="173">
        <v>1</v>
      </c>
      <c r="AX346" s="173">
        <v>1</v>
      </c>
      <c r="AY346" s="173" t="s">
        <v>3186</v>
      </c>
      <c r="AZ346" s="211">
        <f t="shared" si="88"/>
        <v>5</v>
      </c>
      <c r="BA346" s="211">
        <f t="shared" ref="BA346:BA351" si="89">SUBTOTAL(9,AT346:AY346)</f>
        <v>5</v>
      </c>
      <c r="BB346" s="205">
        <f t="shared" si="82"/>
        <v>28396</v>
      </c>
      <c r="BC346" s="205">
        <f t="shared" si="83"/>
        <v>28396</v>
      </c>
      <c r="BD346" s="205">
        <f t="shared" si="84"/>
        <v>0</v>
      </c>
      <c r="BE346" s="205">
        <f t="shared" si="85"/>
        <v>0</v>
      </c>
      <c r="BF346" s="175">
        <v>28396</v>
      </c>
      <c r="BG346" s="175">
        <v>7604</v>
      </c>
      <c r="BH346" s="175">
        <v>15537</v>
      </c>
      <c r="BI346" s="175"/>
      <c r="BJ346" s="175"/>
      <c r="BK346" s="175"/>
      <c r="BL346" s="175"/>
      <c r="BM346" s="175">
        <v>3584</v>
      </c>
      <c r="BN346" s="175">
        <v>628</v>
      </c>
      <c r="BO346" s="175">
        <v>1043</v>
      </c>
      <c r="BP346" s="198">
        <f t="shared" si="86"/>
        <v>16580</v>
      </c>
    </row>
    <row r="347" spans="1:68" s="116" customFormat="1" x14ac:dyDescent="0.15">
      <c r="A347" s="117">
        <v>3420902006</v>
      </c>
      <c r="B347" s="118" t="s">
        <v>2555</v>
      </c>
      <c r="C347" s="118" t="s">
        <v>2517</v>
      </c>
      <c r="D347" s="118" t="s">
        <v>2551</v>
      </c>
      <c r="E347" s="118" t="s">
        <v>4935</v>
      </c>
      <c r="F347" s="120">
        <v>11</v>
      </c>
      <c r="G347" s="119">
        <v>105</v>
      </c>
      <c r="H347" s="119"/>
      <c r="I347" s="120" t="s">
        <v>5820</v>
      </c>
      <c r="J347" s="120">
        <v>1330</v>
      </c>
      <c r="K347" s="120">
        <v>161967</v>
      </c>
      <c r="L347" s="120">
        <v>0.33400000000000002</v>
      </c>
      <c r="M347" s="121" t="s">
        <v>5662</v>
      </c>
      <c r="N347" s="120">
        <v>1</v>
      </c>
      <c r="O347" s="119">
        <v>200</v>
      </c>
      <c r="P347" s="119">
        <v>56</v>
      </c>
      <c r="Q347" s="119">
        <v>5.7</v>
      </c>
      <c r="R347" s="120" t="s">
        <v>5658</v>
      </c>
      <c r="S347" s="120">
        <v>0.3</v>
      </c>
      <c r="T347" s="120"/>
      <c r="U347" s="120"/>
      <c r="V347" s="172">
        <v>262.39999999999998</v>
      </c>
      <c r="W347" s="172"/>
      <c r="X347" s="172"/>
      <c r="Y347" s="172"/>
      <c r="Z347" s="172">
        <v>262.39999999999998</v>
      </c>
      <c r="AA347" s="123">
        <v>1107</v>
      </c>
      <c r="AB347" s="123"/>
      <c r="AC347" s="123"/>
      <c r="AD347" s="123"/>
      <c r="AE347" s="123"/>
      <c r="AF347" s="123"/>
      <c r="AG347" s="214"/>
      <c r="AH347" s="229" t="str">
        <f t="shared" si="81"/>
        <v>a2</v>
      </c>
      <c r="AI347" s="122"/>
      <c r="AJ347" s="122"/>
      <c r="AK347" s="122"/>
      <c r="AL347" s="122"/>
      <c r="AM347" s="122"/>
      <c r="AN347" s="173" t="s">
        <v>3186</v>
      </c>
      <c r="AO347" s="173" t="s">
        <v>3186</v>
      </c>
      <c r="AP347" s="173" t="s">
        <v>3186</v>
      </c>
      <c r="AQ347" s="173" t="s">
        <v>3186</v>
      </c>
      <c r="AR347" s="173" t="s">
        <v>3186</v>
      </c>
      <c r="AS347" s="173"/>
      <c r="AT347" s="173">
        <v>0.5</v>
      </c>
      <c r="AU347" s="173"/>
      <c r="AV347" s="173" t="s">
        <v>3186</v>
      </c>
      <c r="AW347" s="173" t="s">
        <v>3186</v>
      </c>
      <c r="AX347" s="173"/>
      <c r="AY347" s="173" t="s">
        <v>3186</v>
      </c>
      <c r="AZ347" s="211">
        <f t="shared" si="88"/>
        <v>0</v>
      </c>
      <c r="BA347" s="211">
        <f t="shared" si="89"/>
        <v>0.5</v>
      </c>
      <c r="BB347" s="205">
        <f t="shared" si="82"/>
        <v>50148</v>
      </c>
      <c r="BC347" s="205">
        <f t="shared" si="83"/>
        <v>44696</v>
      </c>
      <c r="BD347" s="205">
        <f t="shared" si="84"/>
        <v>5874</v>
      </c>
      <c r="BE347" s="205">
        <f t="shared" si="85"/>
        <v>422</v>
      </c>
      <c r="BF347" s="175">
        <v>44274</v>
      </c>
      <c r="BG347" s="175"/>
      <c r="BH347" s="175">
        <v>9549</v>
      </c>
      <c r="BI347" s="175">
        <v>5452</v>
      </c>
      <c r="BJ347" s="175"/>
      <c r="BK347" s="175">
        <v>19395</v>
      </c>
      <c r="BL347" s="175"/>
      <c r="BM347" s="175">
        <v>6820</v>
      </c>
      <c r="BN347" s="175">
        <v>8028</v>
      </c>
      <c r="BO347" s="175">
        <v>904</v>
      </c>
      <c r="BP347" s="198">
        <f t="shared" si="86"/>
        <v>10453</v>
      </c>
    </row>
    <row r="348" spans="1:68" s="116" customFormat="1" x14ac:dyDescent="0.15">
      <c r="A348" s="117">
        <v>122402003</v>
      </c>
      <c r="B348" s="118" t="s">
        <v>93</v>
      </c>
      <c r="C348" s="118" t="s">
        <v>11</v>
      </c>
      <c r="D348" s="118" t="s">
        <v>91</v>
      </c>
      <c r="E348" s="118" t="s">
        <v>3242</v>
      </c>
      <c r="F348" s="120">
        <v>30</v>
      </c>
      <c r="G348" s="119">
        <v>162608</v>
      </c>
      <c r="H348" s="119"/>
      <c r="I348" s="120" t="s">
        <v>5820</v>
      </c>
      <c r="J348" s="120">
        <v>1090</v>
      </c>
      <c r="K348" s="120">
        <v>166321</v>
      </c>
      <c r="L348" s="120">
        <v>0.41799999999999998</v>
      </c>
      <c r="M348" s="121" t="s">
        <v>5654</v>
      </c>
      <c r="N348" s="120">
        <v>1</v>
      </c>
      <c r="O348" s="119">
        <v>204</v>
      </c>
      <c r="P348" s="119"/>
      <c r="Q348" s="119"/>
      <c r="R348" s="120" t="s">
        <v>5655</v>
      </c>
      <c r="S348" s="120">
        <v>4.2750000000000004</v>
      </c>
      <c r="T348" s="120"/>
      <c r="U348" s="120" t="s">
        <v>3186</v>
      </c>
      <c r="V348" s="172">
        <v>242</v>
      </c>
      <c r="W348" s="172"/>
      <c r="X348" s="172"/>
      <c r="Y348" s="172"/>
      <c r="Z348" s="172">
        <v>242</v>
      </c>
      <c r="AA348" s="123">
        <v>413</v>
      </c>
      <c r="AB348" s="123"/>
      <c r="AC348" s="123"/>
      <c r="AD348" s="123"/>
      <c r="AE348" s="123"/>
      <c r="AF348" s="123"/>
      <c r="AG348" s="214"/>
      <c r="AH348" s="229" t="str">
        <f t="shared" si="81"/>
        <v>a2</v>
      </c>
      <c r="AI348" s="122" t="s">
        <v>5401</v>
      </c>
      <c r="AJ348" s="122"/>
      <c r="AK348" s="122"/>
      <c r="AL348" s="122"/>
      <c r="AM348" s="122"/>
      <c r="AN348" s="173"/>
      <c r="AO348" s="173"/>
      <c r="AP348" s="173"/>
      <c r="AQ348" s="173"/>
      <c r="AR348" s="173"/>
      <c r="AS348" s="173"/>
      <c r="AT348" s="173"/>
      <c r="AU348" s="173"/>
      <c r="AV348" s="173"/>
      <c r="AW348" s="173"/>
      <c r="AX348" s="173"/>
      <c r="AY348" s="173"/>
      <c r="AZ348" s="211">
        <f t="shared" si="88"/>
        <v>0</v>
      </c>
      <c r="BA348" s="211">
        <f t="shared" si="89"/>
        <v>0</v>
      </c>
      <c r="BB348" s="205">
        <f t="shared" si="82"/>
        <v>0</v>
      </c>
      <c r="BC348" s="205">
        <f t="shared" si="83"/>
        <v>0</v>
      </c>
      <c r="BD348" s="205">
        <f t="shared" si="84"/>
        <v>0</v>
      </c>
      <c r="BE348" s="205">
        <f t="shared" si="85"/>
        <v>0</v>
      </c>
      <c r="BF348" s="175"/>
      <c r="BG348" s="175"/>
      <c r="BH348" s="175"/>
      <c r="BI348" s="175"/>
      <c r="BJ348" s="175"/>
      <c r="BK348" s="175"/>
      <c r="BL348" s="175"/>
      <c r="BM348" s="175"/>
      <c r="BN348" s="175"/>
      <c r="BO348" s="175"/>
      <c r="BP348" s="198">
        <f t="shared" si="86"/>
        <v>0</v>
      </c>
    </row>
    <row r="349" spans="1:68" s="116" customFormat="1" x14ac:dyDescent="0.15">
      <c r="A349" s="117">
        <v>3140202001</v>
      </c>
      <c r="B349" s="118" t="s">
        <v>2368</v>
      </c>
      <c r="C349" s="118" t="s">
        <v>2319</v>
      </c>
      <c r="D349" s="118" t="s">
        <v>2369</v>
      </c>
      <c r="E349" s="118" t="s">
        <v>4793</v>
      </c>
      <c r="F349" s="120">
        <v>15</v>
      </c>
      <c r="G349" s="119"/>
      <c r="H349" s="119"/>
      <c r="I349" s="120" t="s">
        <v>5820</v>
      </c>
      <c r="J349" s="120">
        <v>1400</v>
      </c>
      <c r="K349" s="120">
        <v>168509</v>
      </c>
      <c r="L349" s="120">
        <v>0.33</v>
      </c>
      <c r="M349" s="121" t="s">
        <v>5662</v>
      </c>
      <c r="N349" s="120">
        <v>1</v>
      </c>
      <c r="O349" s="119"/>
      <c r="P349" s="119"/>
      <c r="Q349" s="119"/>
      <c r="R349" s="120" t="s">
        <v>5660</v>
      </c>
      <c r="S349" s="120">
        <v>1.7</v>
      </c>
      <c r="T349" s="120"/>
      <c r="U349" s="120"/>
      <c r="V349" s="172">
        <v>165.7</v>
      </c>
      <c r="W349" s="172">
        <v>67</v>
      </c>
      <c r="X349" s="172">
        <v>73</v>
      </c>
      <c r="Y349" s="172">
        <v>16.399999999999999</v>
      </c>
      <c r="Z349" s="172">
        <v>9.3000000000000007</v>
      </c>
      <c r="AA349" s="123">
        <v>756</v>
      </c>
      <c r="AB349" s="123"/>
      <c r="AC349" s="123"/>
      <c r="AD349" s="123"/>
      <c r="AE349" s="123"/>
      <c r="AF349" s="123"/>
      <c r="AG349" s="214"/>
      <c r="AH349" s="229" t="str">
        <f t="shared" si="81"/>
        <v>a2</v>
      </c>
      <c r="AI349" s="122"/>
      <c r="AJ349" s="122"/>
      <c r="AK349" s="122"/>
      <c r="AL349" s="122"/>
      <c r="AM349" s="122"/>
      <c r="AN349" s="173">
        <v>1</v>
      </c>
      <c r="AO349" s="173"/>
      <c r="AP349" s="173"/>
      <c r="AQ349" s="173"/>
      <c r="AR349" s="173"/>
      <c r="AS349" s="173">
        <v>2</v>
      </c>
      <c r="AT349" s="173"/>
      <c r="AU349" s="173"/>
      <c r="AV349" s="173"/>
      <c r="AW349" s="173"/>
      <c r="AX349" s="173">
        <v>1</v>
      </c>
      <c r="AY349" s="173"/>
      <c r="AZ349" s="211">
        <f t="shared" si="88"/>
        <v>3</v>
      </c>
      <c r="BA349" s="211">
        <f t="shared" si="89"/>
        <v>1</v>
      </c>
      <c r="BB349" s="205">
        <f t="shared" si="82"/>
        <v>22506</v>
      </c>
      <c r="BC349" s="205">
        <f t="shared" si="83"/>
        <v>22506</v>
      </c>
      <c r="BD349" s="205">
        <f t="shared" si="84"/>
        <v>0</v>
      </c>
      <c r="BE349" s="205">
        <f t="shared" si="85"/>
        <v>0</v>
      </c>
      <c r="BF349" s="175">
        <v>22506</v>
      </c>
      <c r="BG349" s="175">
        <v>4205</v>
      </c>
      <c r="BH349" s="175">
        <v>8400</v>
      </c>
      <c r="BI349" s="175"/>
      <c r="BJ349" s="175"/>
      <c r="BK349" s="175">
        <v>992</v>
      </c>
      <c r="BL349" s="175">
        <v>2569</v>
      </c>
      <c r="BM349" s="175">
        <v>5300</v>
      </c>
      <c r="BN349" s="175">
        <v>700</v>
      </c>
      <c r="BO349" s="175">
        <v>340</v>
      </c>
      <c r="BP349" s="198">
        <f t="shared" si="86"/>
        <v>8740</v>
      </c>
    </row>
    <row r="350" spans="1:68" s="116" customFormat="1" x14ac:dyDescent="0.15">
      <c r="A350" s="117">
        <v>820102006</v>
      </c>
      <c r="B350" s="118" t="s">
        <v>785</v>
      </c>
      <c r="C350" s="118" t="s">
        <v>762</v>
      </c>
      <c r="D350" s="118" t="s">
        <v>780</v>
      </c>
      <c r="E350" s="118" t="s">
        <v>3661</v>
      </c>
      <c r="F350" s="120">
        <v>18</v>
      </c>
      <c r="G350" s="119">
        <v>170686</v>
      </c>
      <c r="H350" s="119"/>
      <c r="I350" s="120" t="s">
        <v>5820</v>
      </c>
      <c r="J350" s="120">
        <v>750</v>
      </c>
      <c r="K350" s="120">
        <v>170686</v>
      </c>
      <c r="L350" s="120">
        <v>0.624</v>
      </c>
      <c r="M350" s="121" t="s">
        <v>5657</v>
      </c>
      <c r="N350" s="120">
        <v>1</v>
      </c>
      <c r="O350" s="119">
        <v>254</v>
      </c>
      <c r="P350" s="119"/>
      <c r="Q350" s="119"/>
      <c r="R350" s="120" t="s">
        <v>5658</v>
      </c>
      <c r="S350" s="120">
        <v>0.45</v>
      </c>
      <c r="T350" s="120"/>
      <c r="U350" s="120"/>
      <c r="V350" s="172">
        <v>151.6</v>
      </c>
      <c r="W350" s="172">
        <v>19.7</v>
      </c>
      <c r="X350" s="172">
        <v>98.5</v>
      </c>
      <c r="Y350" s="172">
        <v>7.6</v>
      </c>
      <c r="Z350" s="172">
        <v>25.8</v>
      </c>
      <c r="AA350" s="123">
        <v>1056</v>
      </c>
      <c r="AB350" s="123"/>
      <c r="AC350" s="123"/>
      <c r="AD350" s="123"/>
      <c r="AE350" s="123"/>
      <c r="AF350" s="123"/>
      <c r="AG350" s="214"/>
      <c r="AH350" s="229" t="str">
        <f t="shared" si="81"/>
        <v>a2</v>
      </c>
      <c r="AI350" s="122"/>
      <c r="AJ350" s="122"/>
      <c r="AK350" s="122"/>
      <c r="AL350" s="122"/>
      <c r="AM350" s="122"/>
      <c r="AN350" s="173"/>
      <c r="AO350" s="173"/>
      <c r="AP350" s="173"/>
      <c r="AQ350" s="173"/>
      <c r="AR350" s="173"/>
      <c r="AS350" s="173"/>
      <c r="AT350" s="173"/>
      <c r="AU350" s="173"/>
      <c r="AV350" s="173"/>
      <c r="AW350" s="173"/>
      <c r="AX350" s="173"/>
      <c r="AY350" s="173"/>
      <c r="AZ350" s="211">
        <f t="shared" si="88"/>
        <v>0</v>
      </c>
      <c r="BA350" s="211">
        <f t="shared" si="89"/>
        <v>0</v>
      </c>
      <c r="BB350" s="205">
        <f t="shared" si="82"/>
        <v>24101</v>
      </c>
      <c r="BC350" s="205">
        <f t="shared" si="83"/>
        <v>20631</v>
      </c>
      <c r="BD350" s="205">
        <f t="shared" si="84"/>
        <v>4284</v>
      </c>
      <c r="BE350" s="205">
        <f t="shared" si="85"/>
        <v>814</v>
      </c>
      <c r="BF350" s="175">
        <v>19817</v>
      </c>
      <c r="BG350" s="175"/>
      <c r="BH350" s="175">
        <v>4284</v>
      </c>
      <c r="BI350" s="175">
        <v>3470</v>
      </c>
      <c r="BJ350" s="175"/>
      <c r="BK350" s="175">
        <v>8820</v>
      </c>
      <c r="BL350" s="175">
        <v>998</v>
      </c>
      <c r="BM350" s="175">
        <v>2816</v>
      </c>
      <c r="BN350" s="175">
        <v>478</v>
      </c>
      <c r="BO350" s="175">
        <v>3235</v>
      </c>
      <c r="BP350" s="198">
        <f t="shared" si="86"/>
        <v>7519</v>
      </c>
    </row>
    <row r="351" spans="1:68" s="116" customFormat="1" x14ac:dyDescent="0.15">
      <c r="A351" s="117">
        <v>2822302006</v>
      </c>
      <c r="B351" s="118" t="s">
        <v>2186</v>
      </c>
      <c r="C351" s="118" t="s">
        <v>2099</v>
      </c>
      <c r="D351" s="118" t="s">
        <v>2183</v>
      </c>
      <c r="E351" s="118" t="s">
        <v>4660</v>
      </c>
      <c r="F351" s="120">
        <v>17</v>
      </c>
      <c r="G351" s="119">
        <v>205552</v>
      </c>
      <c r="H351" s="119"/>
      <c r="I351" s="120" t="s">
        <v>5820</v>
      </c>
      <c r="J351" s="120">
        <v>1120</v>
      </c>
      <c r="K351" s="120">
        <v>171606</v>
      </c>
      <c r="L351" s="120">
        <v>0.42</v>
      </c>
      <c r="M351" s="121" t="s">
        <v>5657</v>
      </c>
      <c r="N351" s="120">
        <v>1</v>
      </c>
      <c r="O351" s="119">
        <v>238.3</v>
      </c>
      <c r="P351" s="119">
        <v>40.1</v>
      </c>
      <c r="Q351" s="119">
        <v>5.0999999999999996</v>
      </c>
      <c r="R351" s="120" t="s">
        <v>5658</v>
      </c>
      <c r="S351" s="120">
        <v>0.2</v>
      </c>
      <c r="T351" s="120"/>
      <c r="U351" s="120"/>
      <c r="V351" s="172">
        <v>122.9</v>
      </c>
      <c r="W351" s="172">
        <v>25.6</v>
      </c>
      <c r="X351" s="172">
        <v>76.3</v>
      </c>
      <c r="Y351" s="172">
        <v>2.6</v>
      </c>
      <c r="Z351" s="172">
        <v>18.399999999999999</v>
      </c>
      <c r="AA351" s="123">
        <v>1815</v>
      </c>
      <c r="AB351" s="123"/>
      <c r="AC351" s="123"/>
      <c r="AD351" s="123"/>
      <c r="AE351" s="123"/>
      <c r="AF351" s="123"/>
      <c r="AG351" s="214"/>
      <c r="AH351" s="229" t="str">
        <f t="shared" si="81"/>
        <v>a2</v>
      </c>
      <c r="AI351" s="122"/>
      <c r="AJ351" s="122"/>
      <c r="AK351" s="122"/>
      <c r="AL351" s="122"/>
      <c r="AM351" s="122"/>
      <c r="AN351" s="173"/>
      <c r="AO351" s="173"/>
      <c r="AP351" s="173"/>
      <c r="AQ351" s="173"/>
      <c r="AR351" s="173"/>
      <c r="AS351" s="173"/>
      <c r="AT351" s="173">
        <v>0.5</v>
      </c>
      <c r="AU351" s="173">
        <v>0.5</v>
      </c>
      <c r="AV351" s="173"/>
      <c r="AW351" s="173"/>
      <c r="AX351" s="173"/>
      <c r="AY351" s="173"/>
      <c r="AZ351" s="211"/>
      <c r="BA351" s="211">
        <f t="shared" si="89"/>
        <v>1</v>
      </c>
      <c r="BB351" s="205">
        <f t="shared" si="82"/>
        <v>22354</v>
      </c>
      <c r="BC351" s="205">
        <f t="shared" si="83"/>
        <v>16591</v>
      </c>
      <c r="BD351" s="205">
        <f t="shared" si="84"/>
        <v>7894</v>
      </c>
      <c r="BE351" s="205">
        <f t="shared" si="85"/>
        <v>2131</v>
      </c>
      <c r="BF351" s="175">
        <v>14460</v>
      </c>
      <c r="BG351" s="175">
        <v>714</v>
      </c>
      <c r="BH351" s="175">
        <v>7894</v>
      </c>
      <c r="BI351" s="175">
        <v>4657</v>
      </c>
      <c r="BJ351" s="175">
        <v>1106</v>
      </c>
      <c r="BK351" s="175">
        <v>208</v>
      </c>
      <c r="BL351" s="175">
        <v>1850</v>
      </c>
      <c r="BM351" s="175">
        <v>2073</v>
      </c>
      <c r="BN351" s="175">
        <v>271</v>
      </c>
      <c r="BO351" s="175">
        <v>3581</v>
      </c>
      <c r="BP351" s="198">
        <f t="shared" si="86"/>
        <v>11475</v>
      </c>
    </row>
    <row r="352" spans="1:68" s="116" customFormat="1" x14ac:dyDescent="0.15">
      <c r="A352" s="117">
        <v>2820902010</v>
      </c>
      <c r="B352" s="118" t="s">
        <v>2146</v>
      </c>
      <c r="C352" s="118" t="s">
        <v>2099</v>
      </c>
      <c r="D352" s="118" t="s">
        <v>2139</v>
      </c>
      <c r="E352" s="118" t="s">
        <v>4624</v>
      </c>
      <c r="F352" s="120">
        <v>11</v>
      </c>
      <c r="G352" s="119">
        <v>173038</v>
      </c>
      <c r="H352" s="119"/>
      <c r="I352" s="120" t="s">
        <v>5820</v>
      </c>
      <c r="J352" s="120">
        <v>1170</v>
      </c>
      <c r="K352" s="120">
        <v>173038</v>
      </c>
      <c r="L352" s="120">
        <v>0.40500000000000003</v>
      </c>
      <c r="M352" s="121" t="s">
        <v>5657</v>
      </c>
      <c r="N352" s="120">
        <v>1</v>
      </c>
      <c r="O352" s="119">
        <v>96</v>
      </c>
      <c r="P352" s="119">
        <v>30</v>
      </c>
      <c r="Q352" s="119">
        <v>3.6</v>
      </c>
      <c r="R352" s="120" t="s">
        <v>5660</v>
      </c>
      <c r="S352" s="120">
        <v>0.245</v>
      </c>
      <c r="T352" s="120"/>
      <c r="U352" s="120"/>
      <c r="V352" s="172">
        <v>186.2</v>
      </c>
      <c r="W352" s="172">
        <v>8.6</v>
      </c>
      <c r="X352" s="172">
        <v>100.2</v>
      </c>
      <c r="Y352" s="172">
        <v>42.9</v>
      </c>
      <c r="Z352" s="172">
        <v>34.5</v>
      </c>
      <c r="AA352" s="123">
        <v>712</v>
      </c>
      <c r="AB352" s="123"/>
      <c r="AC352" s="123"/>
      <c r="AD352" s="123"/>
      <c r="AE352" s="123"/>
      <c r="AF352" s="123"/>
      <c r="AG352" s="214"/>
      <c r="AH352" s="229" t="str">
        <f t="shared" si="81"/>
        <v>a2</v>
      </c>
      <c r="AI352" s="122"/>
      <c r="AJ352" s="122"/>
      <c r="AK352" s="122"/>
      <c r="AL352" s="122"/>
      <c r="AM352" s="122"/>
      <c r="AN352" s="173"/>
      <c r="AO352" s="173"/>
      <c r="AP352" s="173"/>
      <c r="AQ352" s="173"/>
      <c r="AR352" s="173"/>
      <c r="AS352" s="173"/>
      <c r="AT352" s="173"/>
      <c r="AU352" s="173"/>
      <c r="AV352" s="173"/>
      <c r="AW352" s="173"/>
      <c r="AX352" s="173"/>
      <c r="AY352" s="173"/>
      <c r="AZ352" s="211"/>
      <c r="BA352" s="211"/>
      <c r="BB352" s="205">
        <f t="shared" si="82"/>
        <v>16807</v>
      </c>
      <c r="BC352" s="205">
        <f t="shared" si="83"/>
        <v>13457</v>
      </c>
      <c r="BD352" s="205">
        <f t="shared" si="84"/>
        <v>3483</v>
      </c>
      <c r="BE352" s="205">
        <f t="shared" si="85"/>
        <v>133</v>
      </c>
      <c r="BF352" s="175">
        <v>13324</v>
      </c>
      <c r="BG352" s="175">
        <v>1510</v>
      </c>
      <c r="BH352" s="175">
        <v>5557</v>
      </c>
      <c r="BI352" s="175">
        <v>3350</v>
      </c>
      <c r="BJ352" s="175"/>
      <c r="BK352" s="175">
        <v>1739</v>
      </c>
      <c r="BL352" s="175">
        <v>656</v>
      </c>
      <c r="BM352" s="175">
        <v>2983</v>
      </c>
      <c r="BN352" s="175">
        <v>411</v>
      </c>
      <c r="BO352" s="175">
        <v>601</v>
      </c>
      <c r="BP352" s="198">
        <f t="shared" si="86"/>
        <v>6158</v>
      </c>
    </row>
    <row r="353" spans="1:68" s="116" customFormat="1" x14ac:dyDescent="0.15">
      <c r="A353" s="117">
        <v>1740702004</v>
      </c>
      <c r="B353" s="118" t="s">
        <v>1391</v>
      </c>
      <c r="C353" s="118" t="s">
        <v>1324</v>
      </c>
      <c r="D353" s="118" t="s">
        <v>1388</v>
      </c>
      <c r="E353" s="118" t="s">
        <v>4072</v>
      </c>
      <c r="F353" s="120">
        <v>12</v>
      </c>
      <c r="G353" s="119">
        <v>174364</v>
      </c>
      <c r="H353" s="119"/>
      <c r="I353" s="120" t="s">
        <v>5820</v>
      </c>
      <c r="J353" s="120">
        <v>1100</v>
      </c>
      <c r="K353" s="120">
        <v>174364</v>
      </c>
      <c r="L353" s="120">
        <v>0.434</v>
      </c>
      <c r="M353" s="121" t="s">
        <v>5657</v>
      </c>
      <c r="N353" s="120">
        <v>1</v>
      </c>
      <c r="O353" s="119">
        <v>200</v>
      </c>
      <c r="P353" s="119"/>
      <c r="Q353" s="119"/>
      <c r="R353" s="120" t="s">
        <v>5658</v>
      </c>
      <c r="S353" s="120">
        <v>0.4</v>
      </c>
      <c r="T353" s="120"/>
      <c r="U353" s="120"/>
      <c r="V353" s="172">
        <v>143</v>
      </c>
      <c r="W353" s="172"/>
      <c r="X353" s="172"/>
      <c r="Y353" s="172"/>
      <c r="Z353" s="172">
        <v>143</v>
      </c>
      <c r="AA353" s="123">
        <v>1296</v>
      </c>
      <c r="AB353" s="123"/>
      <c r="AC353" s="123"/>
      <c r="AD353" s="123"/>
      <c r="AE353" s="123"/>
      <c r="AF353" s="123"/>
      <c r="AG353" s="214"/>
      <c r="AH353" s="229" t="str">
        <f t="shared" si="81"/>
        <v>a2</v>
      </c>
      <c r="AI353" s="122"/>
      <c r="AJ353" s="122"/>
      <c r="AK353" s="122"/>
      <c r="AL353" s="122"/>
      <c r="AM353" s="122"/>
      <c r="AN353" s="173">
        <v>3</v>
      </c>
      <c r="AO353" s="173" t="s">
        <v>3186</v>
      </c>
      <c r="AP353" s="173" t="s">
        <v>3186</v>
      </c>
      <c r="AQ353" s="173" t="s">
        <v>3186</v>
      </c>
      <c r="AR353" s="173" t="s">
        <v>3186</v>
      </c>
      <c r="AS353" s="173">
        <v>4</v>
      </c>
      <c r="AT353" s="173">
        <v>1</v>
      </c>
      <c r="AU353" s="173">
        <v>1</v>
      </c>
      <c r="AV353" s="173" t="s">
        <v>3186</v>
      </c>
      <c r="AW353" s="173" t="s">
        <v>3186</v>
      </c>
      <c r="AX353" s="173" t="s">
        <v>3186</v>
      </c>
      <c r="AY353" s="173" t="s">
        <v>3186</v>
      </c>
      <c r="AZ353" s="211">
        <f t="shared" ref="AZ353:AZ365" si="90">SUBTOTAL(9,AN353:AS353)</f>
        <v>7</v>
      </c>
      <c r="BA353" s="211">
        <f>SUBTOTAL(9,AT353:AY353)</f>
        <v>2</v>
      </c>
      <c r="BB353" s="205">
        <f t="shared" si="82"/>
        <v>22560</v>
      </c>
      <c r="BC353" s="205">
        <f t="shared" si="83"/>
        <v>17832</v>
      </c>
      <c r="BD353" s="205">
        <f t="shared" si="84"/>
        <v>4728</v>
      </c>
      <c r="BE353" s="205">
        <f t="shared" si="85"/>
        <v>0</v>
      </c>
      <c r="BF353" s="175">
        <v>17832</v>
      </c>
      <c r="BG353" s="175">
        <v>2231</v>
      </c>
      <c r="BH353" s="175">
        <v>4728</v>
      </c>
      <c r="BI353" s="175">
        <v>386</v>
      </c>
      <c r="BJ353" s="175">
        <v>4342</v>
      </c>
      <c r="BK353" s="175">
        <v>3580</v>
      </c>
      <c r="BL353" s="175">
        <v>1041</v>
      </c>
      <c r="BM353" s="175">
        <v>2473</v>
      </c>
      <c r="BN353" s="175">
        <v>946</v>
      </c>
      <c r="BO353" s="175">
        <v>2833</v>
      </c>
      <c r="BP353" s="198">
        <f t="shared" si="86"/>
        <v>7561</v>
      </c>
    </row>
    <row r="354" spans="1:68" s="116" customFormat="1" x14ac:dyDescent="0.15">
      <c r="A354" s="117">
        <v>920502004</v>
      </c>
      <c r="B354" s="118" t="s">
        <v>868</v>
      </c>
      <c r="C354" s="118" t="s">
        <v>842</v>
      </c>
      <c r="D354" s="118" t="s">
        <v>865</v>
      </c>
      <c r="E354" s="118" t="s">
        <v>3711</v>
      </c>
      <c r="F354" s="120">
        <v>5</v>
      </c>
      <c r="G354" s="119">
        <v>175328.9</v>
      </c>
      <c r="H354" s="119"/>
      <c r="I354" s="120" t="s">
        <v>5820</v>
      </c>
      <c r="J354" s="120">
        <v>1100</v>
      </c>
      <c r="K354" s="120">
        <v>175328.9</v>
      </c>
      <c r="L354" s="120">
        <v>0.437</v>
      </c>
      <c r="M354" s="121" t="s">
        <v>5657</v>
      </c>
      <c r="N354" s="120">
        <v>1</v>
      </c>
      <c r="O354" s="119">
        <v>164.6</v>
      </c>
      <c r="P354" s="119">
        <v>24.5</v>
      </c>
      <c r="Q354" s="119">
        <v>3.83</v>
      </c>
      <c r="R354" s="120" t="s">
        <v>5663</v>
      </c>
      <c r="S354" s="120">
        <v>5.5E-2</v>
      </c>
      <c r="T354" s="120"/>
      <c r="U354" s="120"/>
      <c r="V354" s="172">
        <v>107.41</v>
      </c>
      <c r="W354" s="172"/>
      <c r="X354" s="172"/>
      <c r="Y354" s="172"/>
      <c r="Z354" s="172">
        <v>107.41</v>
      </c>
      <c r="AA354" s="123">
        <v>1097</v>
      </c>
      <c r="AB354" s="123"/>
      <c r="AC354" s="123"/>
      <c r="AD354" s="123"/>
      <c r="AE354" s="123"/>
      <c r="AF354" s="123"/>
      <c r="AG354" s="214"/>
      <c r="AH354" s="229" t="str">
        <f t="shared" si="81"/>
        <v>a2</v>
      </c>
      <c r="AI354" s="122"/>
      <c r="AJ354" s="122"/>
      <c r="AK354" s="122"/>
      <c r="AL354" s="122"/>
      <c r="AM354" s="122"/>
      <c r="AN354" s="173"/>
      <c r="AO354" s="173"/>
      <c r="AP354" s="173"/>
      <c r="AQ354" s="173"/>
      <c r="AR354" s="173"/>
      <c r="AS354" s="173"/>
      <c r="AT354" s="173">
        <v>0.5</v>
      </c>
      <c r="AU354" s="173">
        <v>1</v>
      </c>
      <c r="AV354" s="173"/>
      <c r="AW354" s="173"/>
      <c r="AX354" s="173">
        <v>0.5</v>
      </c>
      <c r="AY354" s="173">
        <v>0.5</v>
      </c>
      <c r="AZ354" s="211">
        <f t="shared" si="90"/>
        <v>0</v>
      </c>
      <c r="BA354" s="211">
        <f>SUBTOTAL(9,AT354:AY354)</f>
        <v>2.5</v>
      </c>
      <c r="BB354" s="205">
        <f t="shared" si="82"/>
        <v>12730</v>
      </c>
      <c r="BC354" s="205">
        <f t="shared" si="83"/>
        <v>10790</v>
      </c>
      <c r="BD354" s="205">
        <f t="shared" si="84"/>
        <v>2056</v>
      </c>
      <c r="BE354" s="205">
        <f t="shared" si="85"/>
        <v>116</v>
      </c>
      <c r="BF354" s="175">
        <v>10674</v>
      </c>
      <c r="BG354" s="175"/>
      <c r="BH354" s="175">
        <v>3045</v>
      </c>
      <c r="BI354" s="175">
        <v>1940</v>
      </c>
      <c r="BJ354" s="175"/>
      <c r="BK354" s="175"/>
      <c r="BL354" s="175">
        <v>578</v>
      </c>
      <c r="BM354" s="175">
        <v>2468</v>
      </c>
      <c r="BN354" s="175">
        <v>562</v>
      </c>
      <c r="BO354" s="175">
        <v>4137</v>
      </c>
      <c r="BP354" s="198">
        <f t="shared" si="86"/>
        <v>7182</v>
      </c>
    </row>
    <row r="355" spans="1:68" s="116" customFormat="1" x14ac:dyDescent="0.15">
      <c r="A355" s="117">
        <v>240801001</v>
      </c>
      <c r="B355" s="118" t="s">
        <v>393</v>
      </c>
      <c r="C355" s="118" t="s">
        <v>345</v>
      </c>
      <c r="D355" s="118" t="s">
        <v>394</v>
      </c>
      <c r="E355" s="118" t="s">
        <v>3416</v>
      </c>
      <c r="F355" s="120">
        <v>11</v>
      </c>
      <c r="G355" s="119">
        <v>176262</v>
      </c>
      <c r="H355" s="119"/>
      <c r="I355" s="120" t="s">
        <v>5820</v>
      </c>
      <c r="J355" s="120">
        <v>1800</v>
      </c>
      <c r="K355" s="120">
        <v>176262</v>
      </c>
      <c r="L355" s="120">
        <v>0.26800000000000002</v>
      </c>
      <c r="M355" s="121" t="s">
        <v>5657</v>
      </c>
      <c r="N355" s="120">
        <v>1</v>
      </c>
      <c r="O355" s="119">
        <v>230.45</v>
      </c>
      <c r="P355" s="119">
        <v>40.46</v>
      </c>
      <c r="Q355" s="119">
        <v>5.64</v>
      </c>
      <c r="R355" s="120" t="s">
        <v>5658</v>
      </c>
      <c r="S355" s="120">
        <v>0.1</v>
      </c>
      <c r="T355" s="120"/>
      <c r="U355" s="120"/>
      <c r="V355" s="172">
        <v>138.69999999999999</v>
      </c>
      <c r="W355" s="172">
        <v>8</v>
      </c>
      <c r="X355" s="172">
        <v>122.7</v>
      </c>
      <c r="Y355" s="172">
        <v>8</v>
      </c>
      <c r="Z355" s="172"/>
      <c r="AA355" s="123">
        <v>2086.1999999999998</v>
      </c>
      <c r="AB355" s="123"/>
      <c r="AC355" s="123"/>
      <c r="AD355" s="123"/>
      <c r="AE355" s="123"/>
      <c r="AF355" s="123"/>
      <c r="AG355" s="214"/>
      <c r="AH355" s="229" t="str">
        <f t="shared" si="81"/>
        <v>a2</v>
      </c>
      <c r="AI355" s="122"/>
      <c r="AJ355" s="122"/>
      <c r="AK355" s="122"/>
      <c r="AL355" s="122"/>
      <c r="AM355" s="122"/>
      <c r="AN355" s="173">
        <v>2</v>
      </c>
      <c r="AO355" s="173" t="s">
        <v>3186</v>
      </c>
      <c r="AP355" s="173" t="s">
        <v>3186</v>
      </c>
      <c r="AQ355" s="173" t="s">
        <v>3186</v>
      </c>
      <c r="AR355" s="173" t="s">
        <v>3186</v>
      </c>
      <c r="AS355" s="173"/>
      <c r="AT355" s="173"/>
      <c r="AU355" s="173"/>
      <c r="AV355" s="173" t="s">
        <v>3186</v>
      </c>
      <c r="AW355" s="173" t="s">
        <v>3186</v>
      </c>
      <c r="AX355" s="173"/>
      <c r="AY355" s="173" t="s">
        <v>3186</v>
      </c>
      <c r="AZ355" s="211">
        <f t="shared" si="90"/>
        <v>2</v>
      </c>
      <c r="BA355" s="211"/>
      <c r="BB355" s="205">
        <f t="shared" si="82"/>
        <v>39585</v>
      </c>
      <c r="BC355" s="205">
        <f t="shared" si="83"/>
        <v>39585</v>
      </c>
      <c r="BD355" s="205">
        <f t="shared" si="84"/>
        <v>0</v>
      </c>
      <c r="BE355" s="205">
        <f t="shared" si="85"/>
        <v>0</v>
      </c>
      <c r="BF355" s="175">
        <v>39585</v>
      </c>
      <c r="BG355" s="175">
        <v>12346</v>
      </c>
      <c r="BH355" s="175">
        <v>16151</v>
      </c>
      <c r="BI355" s="175"/>
      <c r="BJ355" s="175"/>
      <c r="BK355" s="175"/>
      <c r="BL355" s="175">
        <v>2229</v>
      </c>
      <c r="BM355" s="175">
        <v>5631</v>
      </c>
      <c r="BN355" s="175">
        <v>170</v>
      </c>
      <c r="BO355" s="175">
        <v>3058</v>
      </c>
      <c r="BP355" s="198">
        <f t="shared" si="86"/>
        <v>19209</v>
      </c>
    </row>
    <row r="356" spans="1:68" s="116" customFormat="1" x14ac:dyDescent="0.15">
      <c r="A356" s="117">
        <v>3234302002</v>
      </c>
      <c r="B356" s="118" t="s">
        <v>2406</v>
      </c>
      <c r="C356" s="118" t="s">
        <v>2373</v>
      </c>
      <c r="D356" s="118" t="s">
        <v>2405</v>
      </c>
      <c r="E356" s="118" t="s">
        <v>4821</v>
      </c>
      <c r="F356" s="120">
        <v>15</v>
      </c>
      <c r="G356" s="119"/>
      <c r="H356" s="119"/>
      <c r="I356" s="120" t="s">
        <v>5820</v>
      </c>
      <c r="J356" s="120">
        <v>1000</v>
      </c>
      <c r="K356" s="120">
        <v>178617</v>
      </c>
      <c r="L356" s="120">
        <v>0.48899999999999999</v>
      </c>
      <c r="M356" s="121" t="s">
        <v>5657</v>
      </c>
      <c r="N356" s="120">
        <v>1</v>
      </c>
      <c r="O356" s="119">
        <v>248</v>
      </c>
      <c r="P356" s="119">
        <v>34.1</v>
      </c>
      <c r="Q356" s="119">
        <v>4.0199999999999996</v>
      </c>
      <c r="R356" s="120" t="s">
        <v>5660</v>
      </c>
      <c r="S356" s="120">
        <v>0.5</v>
      </c>
      <c r="T356" s="120"/>
      <c r="U356" s="120"/>
      <c r="V356" s="172">
        <v>264.39999999999998</v>
      </c>
      <c r="W356" s="172"/>
      <c r="X356" s="172">
        <v>220.2</v>
      </c>
      <c r="Y356" s="172"/>
      <c r="Z356" s="172">
        <v>44.2</v>
      </c>
      <c r="AA356" s="123">
        <v>1320</v>
      </c>
      <c r="AB356" s="123"/>
      <c r="AC356" s="123"/>
      <c r="AD356" s="123"/>
      <c r="AE356" s="123"/>
      <c r="AF356" s="123"/>
      <c r="AG356" s="214"/>
      <c r="AH356" s="229" t="str">
        <f t="shared" si="81"/>
        <v>a2</v>
      </c>
      <c r="AI356" s="122"/>
      <c r="AJ356" s="122"/>
      <c r="AK356" s="122"/>
      <c r="AL356" s="122"/>
      <c r="AM356" s="122"/>
      <c r="AN356" s="173"/>
      <c r="AO356" s="173"/>
      <c r="AP356" s="173"/>
      <c r="AQ356" s="173"/>
      <c r="AR356" s="173"/>
      <c r="AS356" s="173"/>
      <c r="AT356" s="173"/>
      <c r="AU356" s="173"/>
      <c r="AV356" s="173"/>
      <c r="AW356" s="173"/>
      <c r="AX356" s="173"/>
      <c r="AY356" s="173"/>
      <c r="AZ356" s="211">
        <f t="shared" si="90"/>
        <v>0</v>
      </c>
      <c r="BA356" s="211">
        <f t="shared" ref="BA356:BA361" si="91">SUBTOTAL(9,AT356:AY356)</f>
        <v>0</v>
      </c>
      <c r="BB356" s="205">
        <f t="shared" si="82"/>
        <v>0</v>
      </c>
      <c r="BC356" s="205">
        <f t="shared" si="83"/>
        <v>0</v>
      </c>
      <c r="BD356" s="205">
        <f t="shared" si="84"/>
        <v>0</v>
      </c>
      <c r="BE356" s="205">
        <f t="shared" si="85"/>
        <v>0</v>
      </c>
      <c r="BF356" s="175"/>
      <c r="BG356" s="175"/>
      <c r="BH356" s="175"/>
      <c r="BI356" s="175"/>
      <c r="BJ356" s="175"/>
      <c r="BK356" s="175"/>
      <c r="BL356" s="175"/>
      <c r="BM356" s="175"/>
      <c r="BN356" s="175"/>
      <c r="BO356" s="175"/>
      <c r="BP356" s="198">
        <f t="shared" si="86"/>
        <v>0</v>
      </c>
    </row>
    <row r="357" spans="1:68" s="116" customFormat="1" x14ac:dyDescent="0.15">
      <c r="A357" s="117">
        <v>2021502002</v>
      </c>
      <c r="B357" s="118" t="s">
        <v>1544</v>
      </c>
      <c r="C357" s="118" t="s">
        <v>1489</v>
      </c>
      <c r="D357" s="118" t="s">
        <v>1543</v>
      </c>
      <c r="E357" s="118" t="s">
        <v>4186</v>
      </c>
      <c r="F357" s="120">
        <v>12</v>
      </c>
      <c r="G357" s="119"/>
      <c r="H357" s="119"/>
      <c r="I357" s="120" t="s">
        <v>5820</v>
      </c>
      <c r="J357" s="120">
        <v>1400</v>
      </c>
      <c r="K357" s="120">
        <v>182237.9</v>
      </c>
      <c r="L357" s="120">
        <v>0.35699999999999998</v>
      </c>
      <c r="M357" s="121" t="s">
        <v>5657</v>
      </c>
      <c r="N357" s="120">
        <v>1</v>
      </c>
      <c r="O357" s="119">
        <v>223</v>
      </c>
      <c r="P357" s="119">
        <v>36</v>
      </c>
      <c r="Q357" s="119">
        <v>4.9000000000000004</v>
      </c>
      <c r="R357" s="120" t="s">
        <v>5660</v>
      </c>
      <c r="S357" s="120">
        <v>0.33</v>
      </c>
      <c r="T357" s="120"/>
      <c r="U357" s="120"/>
      <c r="V357" s="172">
        <v>121.197</v>
      </c>
      <c r="W357" s="172"/>
      <c r="X357" s="172">
        <v>89.65</v>
      </c>
      <c r="Y357" s="172">
        <v>10.5</v>
      </c>
      <c r="Z357" s="172">
        <v>21.047000000000001</v>
      </c>
      <c r="AA357" s="123">
        <v>1093</v>
      </c>
      <c r="AB357" s="123"/>
      <c r="AC357" s="123"/>
      <c r="AD357" s="123"/>
      <c r="AE357" s="123"/>
      <c r="AF357" s="123"/>
      <c r="AG357" s="214"/>
      <c r="AH357" s="229" t="str">
        <f t="shared" si="81"/>
        <v>a2</v>
      </c>
      <c r="AI357" s="122"/>
      <c r="AJ357" s="122"/>
      <c r="AK357" s="122"/>
      <c r="AL357" s="122"/>
      <c r="AM357" s="122"/>
      <c r="AN357" s="173">
        <v>0.5</v>
      </c>
      <c r="AO357" s="173" t="s">
        <v>3186</v>
      </c>
      <c r="AP357" s="173" t="s">
        <v>3186</v>
      </c>
      <c r="AQ357" s="173" t="s">
        <v>3186</v>
      </c>
      <c r="AR357" s="173" t="s">
        <v>3186</v>
      </c>
      <c r="AS357" s="173">
        <v>1</v>
      </c>
      <c r="AT357" s="173"/>
      <c r="AU357" s="173">
        <v>0.6</v>
      </c>
      <c r="AV357" s="173"/>
      <c r="AW357" s="173"/>
      <c r="AX357" s="173">
        <v>0.5</v>
      </c>
      <c r="AY357" s="173" t="s">
        <v>3186</v>
      </c>
      <c r="AZ357" s="211">
        <f t="shared" si="90"/>
        <v>1.5</v>
      </c>
      <c r="BA357" s="211">
        <f t="shared" si="91"/>
        <v>1.1000000000000001</v>
      </c>
      <c r="BB357" s="205">
        <f t="shared" si="82"/>
        <v>27041</v>
      </c>
      <c r="BC357" s="205">
        <f t="shared" si="83"/>
        <v>24495</v>
      </c>
      <c r="BD357" s="205">
        <f t="shared" si="84"/>
        <v>4888</v>
      </c>
      <c r="BE357" s="205">
        <f t="shared" si="85"/>
        <v>2342</v>
      </c>
      <c r="BF357" s="175">
        <v>22153</v>
      </c>
      <c r="BG357" s="175"/>
      <c r="BH357" s="175">
        <v>4888</v>
      </c>
      <c r="BI357" s="175">
        <v>2546</v>
      </c>
      <c r="BJ357" s="175"/>
      <c r="BK357" s="175">
        <v>8261</v>
      </c>
      <c r="BL357" s="175">
        <v>3132</v>
      </c>
      <c r="BM357" s="175">
        <v>1975</v>
      </c>
      <c r="BN357" s="175">
        <v>881</v>
      </c>
      <c r="BO357" s="175">
        <v>5358</v>
      </c>
      <c r="BP357" s="198">
        <f t="shared" si="86"/>
        <v>10246</v>
      </c>
    </row>
    <row r="358" spans="1:68" s="116" customFormat="1" x14ac:dyDescent="0.15">
      <c r="A358" s="117">
        <v>1621102003</v>
      </c>
      <c r="B358" s="118" t="s">
        <v>1314</v>
      </c>
      <c r="C358" s="118" t="s">
        <v>1276</v>
      </c>
      <c r="D358" s="118" t="s">
        <v>1312</v>
      </c>
      <c r="E358" s="118" t="s">
        <v>4015</v>
      </c>
      <c r="F358" s="120">
        <v>19</v>
      </c>
      <c r="G358" s="119"/>
      <c r="H358" s="119"/>
      <c r="I358" s="120" t="s">
        <v>5820</v>
      </c>
      <c r="J358" s="120">
        <v>800</v>
      </c>
      <c r="K358" s="120">
        <v>182900</v>
      </c>
      <c r="L358" s="120">
        <v>0.626</v>
      </c>
      <c r="M358" s="121" t="s">
        <v>5657</v>
      </c>
      <c r="N358" s="120">
        <v>1</v>
      </c>
      <c r="O358" s="119">
        <v>180.5</v>
      </c>
      <c r="P358" s="119"/>
      <c r="Q358" s="119"/>
      <c r="R358" s="120" t="s">
        <v>5658</v>
      </c>
      <c r="S358" s="120">
        <v>0.2</v>
      </c>
      <c r="T358" s="120"/>
      <c r="U358" s="120"/>
      <c r="V358" s="172">
        <v>139.6</v>
      </c>
      <c r="W358" s="172">
        <v>40</v>
      </c>
      <c r="X358" s="172">
        <v>89.2</v>
      </c>
      <c r="Y358" s="172">
        <v>9.8000000000000007</v>
      </c>
      <c r="Z358" s="172">
        <v>0.6</v>
      </c>
      <c r="AA358" s="123">
        <v>668.7</v>
      </c>
      <c r="AB358" s="123"/>
      <c r="AC358" s="123"/>
      <c r="AD358" s="123"/>
      <c r="AE358" s="123"/>
      <c r="AF358" s="123"/>
      <c r="AG358" s="214"/>
      <c r="AH358" s="229" t="str">
        <f t="shared" si="81"/>
        <v>a2</v>
      </c>
      <c r="AI358" s="122"/>
      <c r="AJ358" s="122"/>
      <c r="AK358" s="122"/>
      <c r="AL358" s="122"/>
      <c r="AM358" s="122"/>
      <c r="AN358" s="173"/>
      <c r="AO358" s="173"/>
      <c r="AP358" s="173"/>
      <c r="AQ358" s="173"/>
      <c r="AR358" s="173"/>
      <c r="AS358" s="173"/>
      <c r="AT358" s="173"/>
      <c r="AU358" s="173"/>
      <c r="AV358" s="173"/>
      <c r="AW358" s="173"/>
      <c r="AX358" s="173"/>
      <c r="AY358" s="173"/>
      <c r="AZ358" s="211">
        <f t="shared" si="90"/>
        <v>0</v>
      </c>
      <c r="BA358" s="211">
        <f t="shared" si="91"/>
        <v>0</v>
      </c>
      <c r="BB358" s="205">
        <f t="shared" si="82"/>
        <v>0</v>
      </c>
      <c r="BC358" s="205">
        <f t="shared" si="83"/>
        <v>0</v>
      </c>
      <c r="BD358" s="205">
        <f t="shared" si="84"/>
        <v>0</v>
      </c>
      <c r="BE358" s="205">
        <f t="shared" si="85"/>
        <v>0</v>
      </c>
      <c r="BF358" s="175"/>
      <c r="BG358" s="175"/>
      <c r="BH358" s="175"/>
      <c r="BI358" s="175"/>
      <c r="BJ358" s="175"/>
      <c r="BK358" s="175"/>
      <c r="BL358" s="175"/>
      <c r="BM358" s="175"/>
      <c r="BN358" s="175"/>
      <c r="BO358" s="175"/>
      <c r="BP358" s="198">
        <f t="shared" si="86"/>
        <v>0</v>
      </c>
    </row>
    <row r="359" spans="1:68" s="116" customFormat="1" x14ac:dyDescent="0.15">
      <c r="A359" s="117">
        <v>746101001</v>
      </c>
      <c r="B359" s="118" t="s">
        <v>733</v>
      </c>
      <c r="C359" s="118" t="s">
        <v>660</v>
      </c>
      <c r="D359" s="118" t="s">
        <v>734</v>
      </c>
      <c r="E359" s="118" t="s">
        <v>3632</v>
      </c>
      <c r="F359" s="120">
        <v>19</v>
      </c>
      <c r="G359" s="119">
        <v>190818</v>
      </c>
      <c r="H359" s="119"/>
      <c r="I359" s="120" t="s">
        <v>5820</v>
      </c>
      <c r="J359" s="120">
        <v>900</v>
      </c>
      <c r="K359" s="120">
        <v>190818</v>
      </c>
      <c r="L359" s="120">
        <v>0.58099999999999996</v>
      </c>
      <c r="M359" s="121" t="s">
        <v>5665</v>
      </c>
      <c r="N359" s="120">
        <v>1</v>
      </c>
      <c r="O359" s="119">
        <v>78.400000000000006</v>
      </c>
      <c r="P359" s="119">
        <v>20.8</v>
      </c>
      <c r="Q359" s="119">
        <v>2.6</v>
      </c>
      <c r="R359" s="120" t="s">
        <v>5660</v>
      </c>
      <c r="S359" s="120">
        <v>0.5</v>
      </c>
      <c r="T359" s="120"/>
      <c r="U359" s="120"/>
      <c r="V359" s="172">
        <v>177</v>
      </c>
      <c r="W359" s="172">
        <v>2</v>
      </c>
      <c r="X359" s="172">
        <v>165</v>
      </c>
      <c r="Y359" s="172">
        <v>10</v>
      </c>
      <c r="Z359" s="172"/>
      <c r="AA359" s="123">
        <v>234</v>
      </c>
      <c r="AB359" s="123"/>
      <c r="AC359" s="123"/>
      <c r="AD359" s="123"/>
      <c r="AE359" s="123"/>
      <c r="AF359" s="123"/>
      <c r="AG359" s="214"/>
      <c r="AH359" s="229" t="str">
        <f t="shared" si="81"/>
        <v>a2</v>
      </c>
      <c r="AI359" s="122"/>
      <c r="AJ359" s="122"/>
      <c r="AK359" s="122"/>
      <c r="AL359" s="122"/>
      <c r="AM359" s="122"/>
      <c r="AN359" s="173"/>
      <c r="AO359" s="173"/>
      <c r="AP359" s="173"/>
      <c r="AQ359" s="173"/>
      <c r="AR359" s="173"/>
      <c r="AS359" s="173">
        <v>2</v>
      </c>
      <c r="AT359" s="173">
        <v>1</v>
      </c>
      <c r="AU359" s="173">
        <v>1</v>
      </c>
      <c r="AV359" s="173"/>
      <c r="AW359" s="173"/>
      <c r="AX359" s="173">
        <v>1</v>
      </c>
      <c r="AY359" s="173"/>
      <c r="AZ359" s="211">
        <f t="shared" si="90"/>
        <v>2</v>
      </c>
      <c r="BA359" s="211">
        <f t="shared" si="91"/>
        <v>3</v>
      </c>
      <c r="BB359" s="205">
        <f t="shared" si="82"/>
        <v>16269</v>
      </c>
      <c r="BC359" s="205">
        <f t="shared" si="83"/>
        <v>13642</v>
      </c>
      <c r="BD359" s="205">
        <f t="shared" si="84"/>
        <v>5670</v>
      </c>
      <c r="BE359" s="205">
        <f t="shared" si="85"/>
        <v>3043</v>
      </c>
      <c r="BF359" s="175">
        <v>10599</v>
      </c>
      <c r="BG359" s="175"/>
      <c r="BH359" s="175">
        <v>5670</v>
      </c>
      <c r="BI359" s="175">
        <v>2627</v>
      </c>
      <c r="BJ359" s="175"/>
      <c r="BK359" s="175"/>
      <c r="BL359" s="175">
        <v>168</v>
      </c>
      <c r="BM359" s="175">
        <v>3601</v>
      </c>
      <c r="BN359" s="175">
        <v>438</v>
      </c>
      <c r="BO359" s="175">
        <v>3765</v>
      </c>
      <c r="BP359" s="198">
        <f t="shared" si="86"/>
        <v>9435</v>
      </c>
    </row>
    <row r="360" spans="1:68" s="116" customFormat="1" x14ac:dyDescent="0.15">
      <c r="A360" s="117">
        <v>2844602003</v>
      </c>
      <c r="B360" s="118" t="s">
        <v>2170</v>
      </c>
      <c r="C360" s="118" t="s">
        <v>2099</v>
      </c>
      <c r="D360" s="118" t="s">
        <v>2234</v>
      </c>
      <c r="E360" s="118" t="s">
        <v>4703</v>
      </c>
      <c r="F360" s="120">
        <v>13</v>
      </c>
      <c r="G360" s="119">
        <v>191272</v>
      </c>
      <c r="H360" s="119"/>
      <c r="I360" s="120" t="s">
        <v>5820</v>
      </c>
      <c r="J360" s="120">
        <v>1200</v>
      </c>
      <c r="K360" s="120">
        <v>191272</v>
      </c>
      <c r="L360" s="120">
        <v>0.437</v>
      </c>
      <c r="M360" s="121" t="s">
        <v>5657</v>
      </c>
      <c r="N360" s="120">
        <v>1</v>
      </c>
      <c r="O360" s="119">
        <v>150</v>
      </c>
      <c r="P360" s="119">
        <v>33</v>
      </c>
      <c r="Q360" s="119">
        <v>3.5</v>
      </c>
      <c r="R360" s="120"/>
      <c r="S360" s="120"/>
      <c r="T360" s="120"/>
      <c r="U360" s="120" t="s">
        <v>5689</v>
      </c>
      <c r="V360" s="172">
        <v>286.89999999999998</v>
      </c>
      <c r="W360" s="172"/>
      <c r="X360" s="172">
        <v>286.89999999999998</v>
      </c>
      <c r="Y360" s="172"/>
      <c r="Z360" s="172"/>
      <c r="AA360" s="123">
        <v>1481</v>
      </c>
      <c r="AB360" s="123"/>
      <c r="AC360" s="123"/>
      <c r="AD360" s="123"/>
      <c r="AE360" s="123"/>
      <c r="AF360" s="123"/>
      <c r="AG360" s="214"/>
      <c r="AH360" s="229" t="str">
        <f t="shared" si="81"/>
        <v>a2</v>
      </c>
      <c r="AI360" s="122"/>
      <c r="AJ360" s="122"/>
      <c r="AK360" s="122"/>
      <c r="AL360" s="122"/>
      <c r="AM360" s="122"/>
      <c r="AN360" s="173">
        <v>1</v>
      </c>
      <c r="AO360" s="173"/>
      <c r="AP360" s="173"/>
      <c r="AQ360" s="173"/>
      <c r="AR360" s="173"/>
      <c r="AS360" s="173"/>
      <c r="AT360" s="173">
        <v>0.75</v>
      </c>
      <c r="AU360" s="173">
        <v>0.75</v>
      </c>
      <c r="AV360" s="173">
        <v>0.75</v>
      </c>
      <c r="AW360" s="173">
        <v>0.75</v>
      </c>
      <c r="AX360" s="173"/>
      <c r="AY360" s="173"/>
      <c r="AZ360" s="211">
        <f t="shared" si="90"/>
        <v>1</v>
      </c>
      <c r="BA360" s="211">
        <f t="shared" si="91"/>
        <v>3</v>
      </c>
      <c r="BB360" s="205">
        <f t="shared" si="82"/>
        <v>22180</v>
      </c>
      <c r="BC360" s="205">
        <f t="shared" si="83"/>
        <v>22180</v>
      </c>
      <c r="BD360" s="205">
        <f t="shared" si="84"/>
        <v>37</v>
      </c>
      <c r="BE360" s="205">
        <f t="shared" si="85"/>
        <v>37</v>
      </c>
      <c r="BF360" s="175">
        <v>22143</v>
      </c>
      <c r="BG360" s="175">
        <v>7346</v>
      </c>
      <c r="BH360" s="175">
        <v>3270</v>
      </c>
      <c r="BI360" s="175"/>
      <c r="BJ360" s="175"/>
      <c r="BK360" s="175">
        <v>8018</v>
      </c>
      <c r="BL360" s="175">
        <v>632</v>
      </c>
      <c r="BM360" s="175">
        <v>2591</v>
      </c>
      <c r="BN360" s="175">
        <v>150</v>
      </c>
      <c r="BO360" s="175">
        <v>173</v>
      </c>
      <c r="BP360" s="198">
        <f t="shared" si="86"/>
        <v>3443</v>
      </c>
    </row>
    <row r="361" spans="1:68" s="116" customFormat="1" x14ac:dyDescent="0.15">
      <c r="A361" s="117">
        <v>2844602001</v>
      </c>
      <c r="B361" s="118" t="s">
        <v>2233</v>
      </c>
      <c r="C361" s="118" t="s">
        <v>2099</v>
      </c>
      <c r="D361" s="118" t="s">
        <v>2234</v>
      </c>
      <c r="E361" s="118" t="s">
        <v>4701</v>
      </c>
      <c r="F361" s="120">
        <v>15</v>
      </c>
      <c r="G361" s="119">
        <v>193523</v>
      </c>
      <c r="H361" s="119"/>
      <c r="I361" s="120" t="s">
        <v>5820</v>
      </c>
      <c r="J361" s="120">
        <v>1100</v>
      </c>
      <c r="K361" s="120">
        <v>193523</v>
      </c>
      <c r="L361" s="120">
        <v>0.48199999999999998</v>
      </c>
      <c r="M361" s="121" t="s">
        <v>5657</v>
      </c>
      <c r="N361" s="120">
        <v>1</v>
      </c>
      <c r="O361" s="119">
        <v>130</v>
      </c>
      <c r="P361" s="119">
        <v>32</v>
      </c>
      <c r="Q361" s="119">
        <v>3</v>
      </c>
      <c r="R361" s="120"/>
      <c r="S361" s="120"/>
      <c r="T361" s="120"/>
      <c r="U361" s="120" t="s">
        <v>5689</v>
      </c>
      <c r="V361" s="172">
        <v>168.4</v>
      </c>
      <c r="W361" s="172"/>
      <c r="X361" s="172">
        <v>168.4</v>
      </c>
      <c r="Y361" s="172"/>
      <c r="Z361" s="172"/>
      <c r="AA361" s="123">
        <v>874</v>
      </c>
      <c r="AB361" s="123"/>
      <c r="AC361" s="123"/>
      <c r="AD361" s="123"/>
      <c r="AE361" s="123"/>
      <c r="AF361" s="123"/>
      <c r="AG361" s="214"/>
      <c r="AH361" s="229" t="str">
        <f t="shared" si="81"/>
        <v>a2</v>
      </c>
      <c r="AI361" s="122"/>
      <c r="AJ361" s="122"/>
      <c r="AK361" s="122"/>
      <c r="AL361" s="122"/>
      <c r="AM361" s="122"/>
      <c r="AN361" s="173">
        <v>1</v>
      </c>
      <c r="AO361" s="173"/>
      <c r="AP361" s="173"/>
      <c r="AQ361" s="173"/>
      <c r="AR361" s="173"/>
      <c r="AS361" s="173"/>
      <c r="AT361" s="173">
        <v>0.75</v>
      </c>
      <c r="AU361" s="173">
        <v>0.75</v>
      </c>
      <c r="AV361" s="173">
        <v>0.75</v>
      </c>
      <c r="AW361" s="173">
        <v>0.75</v>
      </c>
      <c r="AX361" s="173"/>
      <c r="AY361" s="173"/>
      <c r="AZ361" s="211">
        <f t="shared" si="90"/>
        <v>1</v>
      </c>
      <c r="BA361" s="211">
        <f t="shared" si="91"/>
        <v>3</v>
      </c>
      <c r="BB361" s="205">
        <f t="shared" si="82"/>
        <v>19193</v>
      </c>
      <c r="BC361" s="205">
        <f t="shared" si="83"/>
        <v>19193</v>
      </c>
      <c r="BD361" s="205">
        <f t="shared" si="84"/>
        <v>0</v>
      </c>
      <c r="BE361" s="205">
        <f t="shared" si="85"/>
        <v>0</v>
      </c>
      <c r="BF361" s="175">
        <v>19193</v>
      </c>
      <c r="BG361" s="175">
        <v>6366</v>
      </c>
      <c r="BH361" s="175">
        <v>2835</v>
      </c>
      <c r="BI361" s="175"/>
      <c r="BJ361" s="175"/>
      <c r="BK361" s="175">
        <v>6949</v>
      </c>
      <c r="BL361" s="175">
        <v>548</v>
      </c>
      <c r="BM361" s="175">
        <v>2246</v>
      </c>
      <c r="BN361" s="175">
        <v>99</v>
      </c>
      <c r="BO361" s="175">
        <v>150</v>
      </c>
      <c r="BP361" s="198">
        <f t="shared" si="86"/>
        <v>2985</v>
      </c>
    </row>
    <row r="362" spans="1:68" s="116" customFormat="1" x14ac:dyDescent="0.15">
      <c r="A362" s="117">
        <v>1738602002</v>
      </c>
      <c r="B362" s="118" t="s">
        <v>1384</v>
      </c>
      <c r="C362" s="118" t="s">
        <v>1324</v>
      </c>
      <c r="D362" s="118" t="s">
        <v>1383</v>
      </c>
      <c r="E362" s="118" t="s">
        <v>4066</v>
      </c>
      <c r="F362" s="120">
        <v>15</v>
      </c>
      <c r="G362" s="119">
        <v>193745</v>
      </c>
      <c r="H362" s="119"/>
      <c r="I362" s="120" t="s">
        <v>5820</v>
      </c>
      <c r="J362" s="120">
        <v>1200</v>
      </c>
      <c r="K362" s="120">
        <v>193745</v>
      </c>
      <c r="L362" s="120">
        <v>0.442</v>
      </c>
      <c r="M362" s="121" t="s">
        <v>5657</v>
      </c>
      <c r="N362" s="120">
        <v>1</v>
      </c>
      <c r="O362" s="119">
        <v>181</v>
      </c>
      <c r="P362" s="119"/>
      <c r="Q362" s="119"/>
      <c r="R362" s="120" t="s">
        <v>5658</v>
      </c>
      <c r="S362" s="120">
        <v>0.27</v>
      </c>
      <c r="T362" s="120"/>
      <c r="U362" s="120"/>
      <c r="V362" s="172">
        <v>125.1</v>
      </c>
      <c r="W362" s="172">
        <v>26.4</v>
      </c>
      <c r="X362" s="172">
        <v>92.4</v>
      </c>
      <c r="Y362" s="172"/>
      <c r="Z362" s="172">
        <v>6.3</v>
      </c>
      <c r="AA362" s="123">
        <v>1206</v>
      </c>
      <c r="AB362" s="123"/>
      <c r="AC362" s="123"/>
      <c r="AD362" s="123"/>
      <c r="AE362" s="123"/>
      <c r="AF362" s="123"/>
      <c r="AG362" s="214"/>
      <c r="AH362" s="229" t="str">
        <f t="shared" si="81"/>
        <v>a2</v>
      </c>
      <c r="AI362" s="122"/>
      <c r="AJ362" s="122"/>
      <c r="AK362" s="122"/>
      <c r="AL362" s="122"/>
      <c r="AM362" s="122"/>
      <c r="AN362" s="173">
        <v>1</v>
      </c>
      <c r="AO362" s="173"/>
      <c r="AP362" s="173"/>
      <c r="AQ362" s="173"/>
      <c r="AR362" s="173"/>
      <c r="AS362" s="173"/>
      <c r="AT362" s="173"/>
      <c r="AU362" s="173"/>
      <c r="AV362" s="173"/>
      <c r="AW362" s="173"/>
      <c r="AX362" s="173"/>
      <c r="AY362" s="173"/>
      <c r="AZ362" s="211">
        <f t="shared" si="90"/>
        <v>1</v>
      </c>
      <c r="BA362" s="211"/>
      <c r="BB362" s="205">
        <f t="shared" si="82"/>
        <v>15077</v>
      </c>
      <c r="BC362" s="205">
        <f t="shared" si="83"/>
        <v>15077</v>
      </c>
      <c r="BD362" s="205">
        <f t="shared" si="84"/>
        <v>0</v>
      </c>
      <c r="BE362" s="205">
        <f t="shared" si="85"/>
        <v>0</v>
      </c>
      <c r="BF362" s="175">
        <v>15077</v>
      </c>
      <c r="BG362" s="175">
        <v>5069</v>
      </c>
      <c r="BH362" s="175">
        <v>892</v>
      </c>
      <c r="BI362" s="175"/>
      <c r="BJ362" s="175"/>
      <c r="BK362" s="175">
        <v>1995</v>
      </c>
      <c r="BL362" s="175">
        <v>941</v>
      </c>
      <c r="BM362" s="175">
        <v>2793</v>
      </c>
      <c r="BN362" s="175">
        <v>27</v>
      </c>
      <c r="BO362" s="175">
        <v>3360</v>
      </c>
      <c r="BP362" s="198">
        <f t="shared" si="86"/>
        <v>4252</v>
      </c>
    </row>
    <row r="363" spans="1:68" s="116" customFormat="1" x14ac:dyDescent="0.15">
      <c r="A363" s="117">
        <v>1510002004</v>
      </c>
      <c r="B363" s="118" t="s">
        <v>1183</v>
      </c>
      <c r="C363" s="118" t="s">
        <v>1167</v>
      </c>
      <c r="D363" s="118" t="s">
        <v>1180</v>
      </c>
      <c r="E363" s="118" t="s">
        <v>3911</v>
      </c>
      <c r="F363" s="120">
        <v>22</v>
      </c>
      <c r="G363" s="119">
        <v>195773</v>
      </c>
      <c r="H363" s="119"/>
      <c r="I363" s="120" t="s">
        <v>5820</v>
      </c>
      <c r="J363" s="120">
        <v>1000</v>
      </c>
      <c r="K363" s="120">
        <v>195773</v>
      </c>
      <c r="L363" s="120">
        <v>0.53600000000000003</v>
      </c>
      <c r="M363" s="121" t="s">
        <v>5657</v>
      </c>
      <c r="N363" s="120">
        <v>1</v>
      </c>
      <c r="O363" s="119">
        <v>210</v>
      </c>
      <c r="P363" s="119">
        <v>34</v>
      </c>
      <c r="Q363" s="119">
        <v>3.5</v>
      </c>
      <c r="R363" s="120" t="s">
        <v>5658</v>
      </c>
      <c r="S363" s="120">
        <v>0.60199999999999998</v>
      </c>
      <c r="T363" s="120"/>
      <c r="U363" s="120"/>
      <c r="V363" s="172">
        <v>184.96600000000001</v>
      </c>
      <c r="W363" s="172"/>
      <c r="X363" s="172"/>
      <c r="Y363" s="172"/>
      <c r="Z363" s="172">
        <v>184.96600000000001</v>
      </c>
      <c r="AA363" s="123">
        <v>1023.39</v>
      </c>
      <c r="AB363" s="123"/>
      <c r="AC363" s="123"/>
      <c r="AD363" s="123"/>
      <c r="AE363" s="123"/>
      <c r="AF363" s="123"/>
      <c r="AG363" s="214"/>
      <c r="AH363" s="229" t="str">
        <f t="shared" si="81"/>
        <v>a2</v>
      </c>
      <c r="AI363" s="122" t="s">
        <v>5401</v>
      </c>
      <c r="AJ363" s="122"/>
      <c r="AK363" s="122"/>
      <c r="AL363" s="122" t="s">
        <v>5401</v>
      </c>
      <c r="AM363" s="122"/>
      <c r="AN363" s="173">
        <v>0.7</v>
      </c>
      <c r="AO363" s="173"/>
      <c r="AP363" s="173"/>
      <c r="AQ363" s="173"/>
      <c r="AR363" s="173"/>
      <c r="AS363" s="173">
        <v>2</v>
      </c>
      <c r="AT363" s="173">
        <v>0.5</v>
      </c>
      <c r="AU363" s="173">
        <v>0.5</v>
      </c>
      <c r="AV363" s="173">
        <v>0.5</v>
      </c>
      <c r="AW363" s="173">
        <v>0.5</v>
      </c>
      <c r="AX363" s="173"/>
      <c r="AY363" s="173"/>
      <c r="AZ363" s="211">
        <f t="shared" si="90"/>
        <v>2.7</v>
      </c>
      <c r="BA363" s="211">
        <f t="shared" ref="BA363:BA383" si="92">SUBTOTAL(9,AT363:AY363)</f>
        <v>2</v>
      </c>
      <c r="BB363" s="205">
        <f t="shared" si="82"/>
        <v>28838</v>
      </c>
      <c r="BC363" s="205">
        <f t="shared" si="83"/>
        <v>28838</v>
      </c>
      <c r="BD363" s="205">
        <f t="shared" si="84"/>
        <v>0</v>
      </c>
      <c r="BE363" s="205">
        <f t="shared" si="85"/>
        <v>0</v>
      </c>
      <c r="BF363" s="175">
        <v>28838</v>
      </c>
      <c r="BG363" s="175">
        <v>3226</v>
      </c>
      <c r="BH363" s="175">
        <v>14283</v>
      </c>
      <c r="BI363" s="175"/>
      <c r="BJ363" s="175"/>
      <c r="BK363" s="175">
        <v>4018</v>
      </c>
      <c r="BL363" s="175">
        <v>4475</v>
      </c>
      <c r="BM363" s="175"/>
      <c r="BN363" s="175"/>
      <c r="BO363" s="175">
        <v>2836</v>
      </c>
      <c r="BP363" s="198">
        <f t="shared" si="86"/>
        <v>17119</v>
      </c>
    </row>
    <row r="364" spans="1:68" s="116" customFormat="1" x14ac:dyDescent="0.15">
      <c r="A364" s="117">
        <v>2042502001</v>
      </c>
      <c r="B364" s="118" t="s">
        <v>1606</v>
      </c>
      <c r="C364" s="118" t="s">
        <v>1489</v>
      </c>
      <c r="D364" s="118" t="s">
        <v>1607</v>
      </c>
      <c r="E364" s="118" t="s">
        <v>4224</v>
      </c>
      <c r="F364" s="120">
        <v>12</v>
      </c>
      <c r="G364" s="119"/>
      <c r="H364" s="119"/>
      <c r="I364" s="120"/>
      <c r="J364" s="120">
        <v>850</v>
      </c>
      <c r="K364" s="120">
        <v>197892</v>
      </c>
      <c r="L364" s="120">
        <v>0.63800000000000001</v>
      </c>
      <c r="M364" s="121" t="s">
        <v>5657</v>
      </c>
      <c r="N364" s="120">
        <v>1</v>
      </c>
      <c r="O364" s="119">
        <v>200</v>
      </c>
      <c r="P364" s="119"/>
      <c r="Q364" s="119"/>
      <c r="R364" s="120" t="s">
        <v>5660</v>
      </c>
      <c r="S364" s="120">
        <v>0.2</v>
      </c>
      <c r="T364" s="120"/>
      <c r="U364" s="120"/>
      <c r="V364" s="172">
        <v>88.7</v>
      </c>
      <c r="W364" s="172"/>
      <c r="X364" s="172">
        <v>65.5</v>
      </c>
      <c r="Y364" s="172">
        <v>10.3</v>
      </c>
      <c r="Z364" s="172">
        <v>12.9</v>
      </c>
      <c r="AA364" s="123">
        <v>1500</v>
      </c>
      <c r="AB364" s="123"/>
      <c r="AC364" s="123"/>
      <c r="AD364" s="123"/>
      <c r="AE364" s="123"/>
      <c r="AF364" s="123"/>
      <c r="AG364" s="214"/>
      <c r="AH364" s="229" t="str">
        <f t="shared" si="81"/>
        <v>a2</v>
      </c>
      <c r="AI364" s="122"/>
      <c r="AJ364" s="122"/>
      <c r="AK364" s="122"/>
      <c r="AL364" s="122"/>
      <c r="AM364" s="122"/>
      <c r="AN364" s="173"/>
      <c r="AO364" s="173" t="s">
        <v>3186</v>
      </c>
      <c r="AP364" s="173" t="s">
        <v>3186</v>
      </c>
      <c r="AQ364" s="173" t="s">
        <v>3186</v>
      </c>
      <c r="AR364" s="173" t="s">
        <v>3186</v>
      </c>
      <c r="AS364" s="173">
        <v>1</v>
      </c>
      <c r="AT364" s="173">
        <v>1</v>
      </c>
      <c r="AU364" s="173">
        <v>1</v>
      </c>
      <c r="AV364" s="173">
        <v>1</v>
      </c>
      <c r="AW364" s="173">
        <v>1</v>
      </c>
      <c r="AX364" s="173">
        <v>1</v>
      </c>
      <c r="AY364" s="173"/>
      <c r="AZ364" s="211">
        <f t="shared" si="90"/>
        <v>1</v>
      </c>
      <c r="BA364" s="211">
        <f t="shared" si="92"/>
        <v>5</v>
      </c>
      <c r="BB364" s="205">
        <f t="shared" si="82"/>
        <v>42373</v>
      </c>
      <c r="BC364" s="205">
        <f t="shared" si="83"/>
        <v>37814</v>
      </c>
      <c r="BD364" s="205">
        <f t="shared" si="84"/>
        <v>6699</v>
      </c>
      <c r="BE364" s="205">
        <f t="shared" si="85"/>
        <v>2140</v>
      </c>
      <c r="BF364" s="175">
        <v>35674</v>
      </c>
      <c r="BG364" s="175">
        <v>8897</v>
      </c>
      <c r="BH364" s="175">
        <v>8106</v>
      </c>
      <c r="BI364" s="175">
        <v>4559</v>
      </c>
      <c r="BJ364" s="175"/>
      <c r="BK364" s="175">
        <v>8778</v>
      </c>
      <c r="BL364" s="175">
        <v>2257</v>
      </c>
      <c r="BM364" s="175">
        <v>3462</v>
      </c>
      <c r="BN364" s="175">
        <v>588</v>
      </c>
      <c r="BO364" s="175">
        <v>5726</v>
      </c>
      <c r="BP364" s="198">
        <f t="shared" si="86"/>
        <v>13832</v>
      </c>
    </row>
    <row r="365" spans="1:68" x14ac:dyDescent="0.15">
      <c r="A365" s="117">
        <v>1738602003</v>
      </c>
      <c r="B365" s="118" t="s">
        <v>1385</v>
      </c>
      <c r="C365" s="118" t="s">
        <v>1324</v>
      </c>
      <c r="D365" s="118" t="s">
        <v>1383</v>
      </c>
      <c r="E365" s="118" t="s">
        <v>4067</v>
      </c>
      <c r="F365" s="120">
        <v>13</v>
      </c>
      <c r="G365" s="119">
        <v>199574</v>
      </c>
      <c r="H365" s="119"/>
      <c r="I365" s="120" t="s">
        <v>5820</v>
      </c>
      <c r="J365" s="120">
        <v>1500</v>
      </c>
      <c r="K365" s="120">
        <v>199574</v>
      </c>
      <c r="L365" s="120">
        <v>0.36499999999999999</v>
      </c>
      <c r="M365" s="121" t="s">
        <v>5657</v>
      </c>
      <c r="N365" s="120">
        <v>1</v>
      </c>
      <c r="O365" s="119">
        <v>220</v>
      </c>
      <c r="P365" s="119"/>
      <c r="Q365" s="119"/>
      <c r="R365" s="120" t="s">
        <v>5658</v>
      </c>
      <c r="S365" s="120">
        <v>0.27300000000000002</v>
      </c>
      <c r="T365" s="120"/>
      <c r="U365" s="120"/>
      <c r="V365" s="172">
        <v>126.7</v>
      </c>
      <c r="W365" s="172">
        <v>8.6</v>
      </c>
      <c r="X365" s="172">
        <v>80</v>
      </c>
      <c r="Y365" s="172"/>
      <c r="Z365" s="172">
        <v>38.1</v>
      </c>
      <c r="AA365" s="123">
        <v>1475</v>
      </c>
      <c r="AB365" s="123"/>
      <c r="AC365" s="123"/>
      <c r="AD365" s="123"/>
      <c r="AE365" s="123"/>
      <c r="AF365" s="123"/>
      <c r="AG365" s="214"/>
      <c r="AH365" s="229" t="str">
        <f t="shared" si="81"/>
        <v>a2</v>
      </c>
      <c r="AI365" s="122"/>
      <c r="AJ365" s="122"/>
      <c r="AK365" s="122"/>
      <c r="AL365" s="122"/>
      <c r="AM365" s="122"/>
      <c r="AN365" s="173">
        <v>1</v>
      </c>
      <c r="AO365" s="173"/>
      <c r="AP365" s="173"/>
      <c r="AQ365" s="173"/>
      <c r="AR365" s="173"/>
      <c r="AS365" s="173">
        <v>1</v>
      </c>
      <c r="AT365" s="173"/>
      <c r="AU365" s="173"/>
      <c r="AV365" s="173"/>
      <c r="AW365" s="173"/>
      <c r="AX365" s="173"/>
      <c r="AY365" s="173"/>
      <c r="AZ365" s="211">
        <f t="shared" si="90"/>
        <v>2</v>
      </c>
      <c r="BA365" s="211">
        <f t="shared" si="92"/>
        <v>0</v>
      </c>
      <c r="BB365" s="205">
        <f t="shared" si="82"/>
        <v>12654</v>
      </c>
      <c r="BC365" s="205">
        <f t="shared" si="83"/>
        <v>12654</v>
      </c>
      <c r="BD365" s="205">
        <f t="shared" si="84"/>
        <v>0</v>
      </c>
      <c r="BE365" s="205">
        <f t="shared" si="85"/>
        <v>0</v>
      </c>
      <c r="BF365" s="175">
        <v>12654</v>
      </c>
      <c r="BG365" s="175"/>
      <c r="BH365" s="175">
        <v>5450</v>
      </c>
      <c r="BI365" s="175"/>
      <c r="BJ365" s="175"/>
      <c r="BK365" s="175">
        <v>3088</v>
      </c>
      <c r="BL365" s="175">
        <v>1358</v>
      </c>
      <c r="BM365" s="175">
        <v>2590</v>
      </c>
      <c r="BN365" s="175">
        <v>28</v>
      </c>
      <c r="BO365" s="175">
        <v>140</v>
      </c>
      <c r="BP365" s="198">
        <f t="shared" si="86"/>
        <v>5590</v>
      </c>
    </row>
    <row r="366" spans="1:68" x14ac:dyDescent="0.15">
      <c r="A366" s="117">
        <v>2822302010</v>
      </c>
      <c r="B366" s="118" t="s">
        <v>2190</v>
      </c>
      <c r="C366" s="118" t="s">
        <v>2099</v>
      </c>
      <c r="D366" s="118" t="s">
        <v>2183</v>
      </c>
      <c r="E366" s="118" t="s">
        <v>4664</v>
      </c>
      <c r="F366" s="120">
        <v>12</v>
      </c>
      <c r="G366" s="119">
        <v>214724</v>
      </c>
      <c r="H366" s="119"/>
      <c r="I366" s="120" t="s">
        <v>5820</v>
      </c>
      <c r="J366" s="120">
        <v>1440</v>
      </c>
      <c r="K366" s="120">
        <v>210932</v>
      </c>
      <c r="L366" s="120">
        <v>0.40100000000000002</v>
      </c>
      <c r="M366" s="121" t="s">
        <v>5657</v>
      </c>
      <c r="N366" s="120">
        <v>1</v>
      </c>
      <c r="O366" s="119">
        <v>212.8</v>
      </c>
      <c r="P366" s="119">
        <v>44.5</v>
      </c>
      <c r="Q366" s="119">
        <v>4.4000000000000004</v>
      </c>
      <c r="R366" s="120" t="s">
        <v>5658</v>
      </c>
      <c r="S366" s="120">
        <v>0.1</v>
      </c>
      <c r="T366" s="120"/>
      <c r="U366" s="120"/>
      <c r="V366" s="172">
        <v>102.2</v>
      </c>
      <c r="W366" s="172"/>
      <c r="X366" s="172">
        <v>81.3</v>
      </c>
      <c r="Y366" s="172">
        <v>1.3</v>
      </c>
      <c r="Z366" s="172">
        <v>19.600000000000001</v>
      </c>
      <c r="AA366" s="123">
        <v>2296</v>
      </c>
      <c r="AB366" s="123"/>
      <c r="AC366" s="123"/>
      <c r="AD366" s="123"/>
      <c r="AE366" s="123"/>
      <c r="AF366" s="123"/>
      <c r="AG366" s="214"/>
      <c r="AH366" s="229" t="str">
        <f t="shared" si="81"/>
        <v>a2</v>
      </c>
      <c r="AI366" s="122"/>
      <c r="AJ366" s="122"/>
      <c r="AK366" s="122"/>
      <c r="AL366" s="122"/>
      <c r="AM366" s="122"/>
      <c r="AN366" s="173"/>
      <c r="AO366" s="173"/>
      <c r="AP366" s="173"/>
      <c r="AQ366" s="173"/>
      <c r="AR366" s="173"/>
      <c r="AS366" s="173"/>
      <c r="AT366" s="173">
        <v>0.5</v>
      </c>
      <c r="AU366" s="173">
        <v>0.5</v>
      </c>
      <c r="AV366" s="173"/>
      <c r="AW366" s="173"/>
      <c r="AX366" s="173"/>
      <c r="AY366" s="173"/>
      <c r="AZ366" s="211"/>
      <c r="BA366" s="211">
        <f t="shared" si="92"/>
        <v>1</v>
      </c>
      <c r="BB366" s="205">
        <f t="shared" si="82"/>
        <v>29780</v>
      </c>
      <c r="BC366" s="205">
        <f t="shared" si="83"/>
        <v>21842</v>
      </c>
      <c r="BD366" s="205">
        <f t="shared" si="84"/>
        <v>10584</v>
      </c>
      <c r="BE366" s="205">
        <f t="shared" si="85"/>
        <v>2646</v>
      </c>
      <c r="BF366" s="175">
        <v>19196</v>
      </c>
      <c r="BG366" s="175">
        <v>714</v>
      </c>
      <c r="BH366" s="175">
        <v>10584</v>
      </c>
      <c r="BI366" s="175">
        <v>6350</v>
      </c>
      <c r="BJ366" s="175">
        <v>1588</v>
      </c>
      <c r="BK366" s="175">
        <v>239</v>
      </c>
      <c r="BL366" s="175">
        <v>2726</v>
      </c>
      <c r="BM366" s="175">
        <v>2813</v>
      </c>
      <c r="BN366" s="175">
        <v>295</v>
      </c>
      <c r="BO366" s="175">
        <v>4471</v>
      </c>
      <c r="BP366" s="198">
        <f t="shared" si="86"/>
        <v>15055</v>
      </c>
    </row>
    <row r="367" spans="1:68" x14ac:dyDescent="0.15">
      <c r="A367" s="117">
        <v>2043202002</v>
      </c>
      <c r="B367" s="118" t="s">
        <v>1612</v>
      </c>
      <c r="C367" s="118" t="s">
        <v>1489</v>
      </c>
      <c r="D367" s="118" t="s">
        <v>1611</v>
      </c>
      <c r="E367" s="118" t="s">
        <v>4227</v>
      </c>
      <c r="F367" s="120">
        <v>16</v>
      </c>
      <c r="G367" s="119"/>
      <c r="H367" s="119"/>
      <c r="I367" s="120" t="s">
        <v>5820</v>
      </c>
      <c r="J367" s="120">
        <v>1140</v>
      </c>
      <c r="K367" s="120">
        <v>218873</v>
      </c>
      <c r="L367" s="120">
        <v>0.52600000000000002</v>
      </c>
      <c r="M367" s="121" t="s">
        <v>5657</v>
      </c>
      <c r="N367" s="120">
        <v>1</v>
      </c>
      <c r="O367" s="119">
        <v>280</v>
      </c>
      <c r="P367" s="119">
        <v>46</v>
      </c>
      <c r="Q367" s="119">
        <v>5.8</v>
      </c>
      <c r="R367" s="120" t="s">
        <v>5660</v>
      </c>
      <c r="S367" s="120">
        <v>0.2</v>
      </c>
      <c r="T367" s="120"/>
      <c r="U367" s="120"/>
      <c r="V367" s="172">
        <v>147</v>
      </c>
      <c r="W367" s="172"/>
      <c r="X367" s="172">
        <v>126.7</v>
      </c>
      <c r="Y367" s="172">
        <v>16.7</v>
      </c>
      <c r="Z367" s="172">
        <v>3.6</v>
      </c>
      <c r="AA367" s="123">
        <v>1530</v>
      </c>
      <c r="AB367" s="123"/>
      <c r="AC367" s="123"/>
      <c r="AD367" s="123"/>
      <c r="AE367" s="123"/>
      <c r="AF367" s="123"/>
      <c r="AG367" s="214"/>
      <c r="AH367" s="229" t="str">
        <f t="shared" si="81"/>
        <v>a2</v>
      </c>
      <c r="AI367" s="122"/>
      <c r="AJ367" s="122"/>
      <c r="AK367" s="122"/>
      <c r="AL367" s="122"/>
      <c r="AM367" s="122"/>
      <c r="AN367" s="173">
        <v>1</v>
      </c>
      <c r="AO367" s="173"/>
      <c r="AP367" s="173"/>
      <c r="AQ367" s="173"/>
      <c r="AR367" s="173"/>
      <c r="AS367" s="173">
        <v>2</v>
      </c>
      <c r="AT367" s="173"/>
      <c r="AU367" s="173"/>
      <c r="AV367" s="173"/>
      <c r="AW367" s="173"/>
      <c r="AX367" s="173"/>
      <c r="AY367" s="173"/>
      <c r="AZ367" s="211">
        <f t="shared" ref="AZ367:AZ378" si="93">SUBTOTAL(9,AN367:AS367)</f>
        <v>3</v>
      </c>
      <c r="BA367" s="211">
        <f t="shared" si="92"/>
        <v>0</v>
      </c>
      <c r="BB367" s="205">
        <f t="shared" si="82"/>
        <v>32081</v>
      </c>
      <c r="BC367" s="205">
        <f t="shared" si="83"/>
        <v>25377</v>
      </c>
      <c r="BD367" s="205">
        <f t="shared" si="84"/>
        <v>10998</v>
      </c>
      <c r="BE367" s="205">
        <f t="shared" si="85"/>
        <v>4294</v>
      </c>
      <c r="BF367" s="175">
        <v>21083</v>
      </c>
      <c r="BG367" s="175"/>
      <c r="BH367" s="175">
        <v>10998</v>
      </c>
      <c r="BI367" s="175">
        <v>6441</v>
      </c>
      <c r="BJ367" s="175">
        <v>263</v>
      </c>
      <c r="BK367" s="175">
        <v>3052</v>
      </c>
      <c r="BL367" s="175">
        <v>124</v>
      </c>
      <c r="BM367" s="175">
        <v>5719</v>
      </c>
      <c r="BN367" s="175">
        <v>299</v>
      </c>
      <c r="BO367" s="175">
        <v>5185</v>
      </c>
      <c r="BP367" s="198">
        <f t="shared" si="86"/>
        <v>16183</v>
      </c>
    </row>
    <row r="368" spans="1:68" s="116" customFormat="1" x14ac:dyDescent="0.15">
      <c r="A368" s="117">
        <v>3310002009</v>
      </c>
      <c r="B368" s="118" t="s">
        <v>2437</v>
      </c>
      <c r="C368" s="118" t="s">
        <v>2427</v>
      </c>
      <c r="D368" s="118" t="s">
        <v>2430</v>
      </c>
      <c r="E368" s="118" t="s">
        <v>4843</v>
      </c>
      <c r="F368" s="120">
        <v>14</v>
      </c>
      <c r="G368" s="119">
        <v>219032</v>
      </c>
      <c r="H368" s="119"/>
      <c r="I368" s="120" t="s">
        <v>5820</v>
      </c>
      <c r="J368" s="120">
        <v>1400</v>
      </c>
      <c r="K368" s="120">
        <v>219032</v>
      </c>
      <c r="L368" s="120">
        <v>0.42899999999999999</v>
      </c>
      <c r="M368" s="121" t="s">
        <v>5676</v>
      </c>
      <c r="N368" s="120">
        <v>1</v>
      </c>
      <c r="O368" s="119">
        <v>180</v>
      </c>
      <c r="P368" s="119">
        <v>28</v>
      </c>
      <c r="Q368" s="119">
        <v>4.2</v>
      </c>
      <c r="R368" s="120"/>
      <c r="S368" s="120"/>
      <c r="T368" s="120"/>
      <c r="U368" s="120" t="s">
        <v>5689</v>
      </c>
      <c r="V368" s="172">
        <v>259.89</v>
      </c>
      <c r="W368" s="172">
        <v>95.5</v>
      </c>
      <c r="X368" s="172">
        <v>126.5</v>
      </c>
      <c r="Y368" s="172"/>
      <c r="Z368" s="172">
        <v>37.89</v>
      </c>
      <c r="AA368" s="123">
        <v>1699</v>
      </c>
      <c r="AB368" s="123"/>
      <c r="AC368" s="123"/>
      <c r="AD368" s="123"/>
      <c r="AE368" s="123"/>
      <c r="AF368" s="123"/>
      <c r="AG368" s="214"/>
      <c r="AH368" s="229" t="str">
        <f t="shared" si="81"/>
        <v>a2</v>
      </c>
      <c r="AI368" s="122"/>
      <c r="AJ368" s="122"/>
      <c r="AK368" s="122"/>
      <c r="AL368" s="122"/>
      <c r="AM368" s="122"/>
      <c r="AN368" s="173">
        <v>0.5</v>
      </c>
      <c r="AO368" s="173">
        <v>0.5</v>
      </c>
      <c r="AP368" s="173"/>
      <c r="AQ368" s="173"/>
      <c r="AR368" s="173"/>
      <c r="AS368" s="173"/>
      <c r="AT368" s="173"/>
      <c r="AU368" s="173"/>
      <c r="AV368" s="173"/>
      <c r="AW368" s="173"/>
      <c r="AX368" s="173"/>
      <c r="AY368" s="173"/>
      <c r="AZ368" s="211">
        <f t="shared" si="93"/>
        <v>1</v>
      </c>
      <c r="BA368" s="211">
        <f t="shared" si="92"/>
        <v>0</v>
      </c>
      <c r="BB368" s="205">
        <f t="shared" si="82"/>
        <v>36116</v>
      </c>
      <c r="BC368" s="205">
        <f t="shared" si="83"/>
        <v>33264</v>
      </c>
      <c r="BD368" s="205">
        <f t="shared" si="84"/>
        <v>3112</v>
      </c>
      <c r="BE368" s="205">
        <f t="shared" si="85"/>
        <v>260</v>
      </c>
      <c r="BF368" s="175">
        <v>33004</v>
      </c>
      <c r="BG368" s="175"/>
      <c r="BH368" s="175">
        <v>3112</v>
      </c>
      <c r="BI368" s="175">
        <v>2852</v>
      </c>
      <c r="BJ368" s="175"/>
      <c r="BK368" s="175">
        <v>14398</v>
      </c>
      <c r="BL368" s="175">
        <v>1901</v>
      </c>
      <c r="BM368" s="175">
        <v>4764</v>
      </c>
      <c r="BN368" s="175">
        <v>537</v>
      </c>
      <c r="BO368" s="175">
        <v>8552</v>
      </c>
      <c r="BP368" s="198">
        <f t="shared" si="86"/>
        <v>11664</v>
      </c>
    </row>
    <row r="369" spans="1:68" s="116" customFormat="1" x14ac:dyDescent="0.15">
      <c r="A369" s="117">
        <v>154502002</v>
      </c>
      <c r="B369" s="118" t="s">
        <v>239</v>
      </c>
      <c r="C369" s="118" t="s">
        <v>11</v>
      </c>
      <c r="D369" s="118" t="s">
        <v>238</v>
      </c>
      <c r="E369" s="118" t="s">
        <v>3324</v>
      </c>
      <c r="F369" s="120">
        <v>11</v>
      </c>
      <c r="G369" s="119"/>
      <c r="H369" s="119"/>
      <c r="I369" s="120" t="s">
        <v>5820</v>
      </c>
      <c r="J369" s="120">
        <v>2150</v>
      </c>
      <c r="K369" s="120">
        <v>220473</v>
      </c>
      <c r="L369" s="120">
        <v>0.28100000000000003</v>
      </c>
      <c r="M369" s="121" t="s">
        <v>5657</v>
      </c>
      <c r="N369" s="120">
        <v>1</v>
      </c>
      <c r="O369" s="119">
        <v>218</v>
      </c>
      <c r="P369" s="119"/>
      <c r="Q369" s="119"/>
      <c r="R369" s="120" t="s">
        <v>5658</v>
      </c>
      <c r="S369" s="120">
        <v>0.6</v>
      </c>
      <c r="T369" s="120"/>
      <c r="U369" s="120"/>
      <c r="V369" s="172">
        <v>223.5</v>
      </c>
      <c r="W369" s="172"/>
      <c r="X369" s="172">
        <v>31.8</v>
      </c>
      <c r="Y369" s="172">
        <v>148</v>
      </c>
      <c r="Z369" s="172">
        <v>43.7</v>
      </c>
      <c r="AA369" s="123">
        <v>3876</v>
      </c>
      <c r="AB369" s="123"/>
      <c r="AC369" s="123"/>
      <c r="AD369" s="123"/>
      <c r="AE369" s="123"/>
      <c r="AF369" s="123"/>
      <c r="AG369" s="214"/>
      <c r="AH369" s="229" t="str">
        <f t="shared" si="81"/>
        <v>a2</v>
      </c>
      <c r="AI369" s="122" t="s">
        <v>5401</v>
      </c>
      <c r="AJ369" s="122"/>
      <c r="AK369" s="122" t="s">
        <v>5401</v>
      </c>
      <c r="AL369" s="122" t="s">
        <v>5401</v>
      </c>
      <c r="AM369" s="122" t="s">
        <v>5401</v>
      </c>
      <c r="AN369" s="173">
        <v>1</v>
      </c>
      <c r="AO369" s="173" t="s">
        <v>3186</v>
      </c>
      <c r="AP369" s="173" t="s">
        <v>3186</v>
      </c>
      <c r="AQ369" s="173" t="s">
        <v>3186</v>
      </c>
      <c r="AR369" s="173" t="s">
        <v>3186</v>
      </c>
      <c r="AS369" s="173">
        <v>1</v>
      </c>
      <c r="AT369" s="173">
        <v>1</v>
      </c>
      <c r="AU369" s="173">
        <v>1</v>
      </c>
      <c r="AV369" s="173">
        <v>1</v>
      </c>
      <c r="AW369" s="173">
        <v>1</v>
      </c>
      <c r="AX369" s="173">
        <v>1</v>
      </c>
      <c r="AY369" s="173" t="s">
        <v>3186</v>
      </c>
      <c r="AZ369" s="211">
        <f t="shared" si="93"/>
        <v>2</v>
      </c>
      <c r="BA369" s="211">
        <f t="shared" si="92"/>
        <v>5</v>
      </c>
      <c r="BB369" s="205">
        <f t="shared" si="82"/>
        <v>36495</v>
      </c>
      <c r="BC369" s="205">
        <f t="shared" si="83"/>
        <v>36495</v>
      </c>
      <c r="BD369" s="205">
        <f t="shared" si="84"/>
        <v>0</v>
      </c>
      <c r="BE369" s="205">
        <f t="shared" si="85"/>
        <v>0</v>
      </c>
      <c r="BF369" s="175">
        <v>36495</v>
      </c>
      <c r="BG369" s="175"/>
      <c r="BH369" s="175">
        <v>26050</v>
      </c>
      <c r="BI369" s="175"/>
      <c r="BJ369" s="175"/>
      <c r="BK369" s="175">
        <v>7666</v>
      </c>
      <c r="BL369" s="175">
        <v>1652</v>
      </c>
      <c r="BM369" s="175"/>
      <c r="BN369" s="175"/>
      <c r="BO369" s="175">
        <v>1127</v>
      </c>
      <c r="BP369" s="198">
        <f t="shared" si="86"/>
        <v>27177</v>
      </c>
    </row>
    <row r="370" spans="1:68" s="116" customFormat="1" x14ac:dyDescent="0.15">
      <c r="A370" s="117">
        <v>1522502004</v>
      </c>
      <c r="B370" s="118" t="s">
        <v>1251</v>
      </c>
      <c r="C370" s="118" t="s">
        <v>1167</v>
      </c>
      <c r="D370" s="118" t="s">
        <v>1248</v>
      </c>
      <c r="E370" s="118" t="s">
        <v>3969</v>
      </c>
      <c r="F370" s="120">
        <v>21</v>
      </c>
      <c r="G370" s="119"/>
      <c r="H370" s="119"/>
      <c r="I370" s="120" t="s">
        <v>5820</v>
      </c>
      <c r="J370" s="120">
        <v>730</v>
      </c>
      <c r="K370" s="120">
        <v>221182</v>
      </c>
      <c r="L370" s="120">
        <v>0.83</v>
      </c>
      <c r="M370" s="121" t="s">
        <v>5657</v>
      </c>
      <c r="N370" s="120">
        <v>1</v>
      </c>
      <c r="O370" s="119">
        <v>147</v>
      </c>
      <c r="P370" s="119"/>
      <c r="Q370" s="119"/>
      <c r="R370" s="120" t="s">
        <v>5655</v>
      </c>
      <c r="S370" s="120">
        <v>0.4</v>
      </c>
      <c r="T370" s="120"/>
      <c r="U370" s="120"/>
      <c r="V370" s="172">
        <v>91.5</v>
      </c>
      <c r="W370" s="172"/>
      <c r="X370" s="172">
        <v>82.3</v>
      </c>
      <c r="Y370" s="172">
        <v>9.1999999999999993</v>
      </c>
      <c r="Z370" s="172"/>
      <c r="AA370" s="123">
        <v>874</v>
      </c>
      <c r="AB370" s="123"/>
      <c r="AC370" s="123"/>
      <c r="AD370" s="123"/>
      <c r="AE370" s="123"/>
      <c r="AF370" s="123"/>
      <c r="AG370" s="214"/>
      <c r="AH370" s="229" t="str">
        <f t="shared" si="81"/>
        <v>a2</v>
      </c>
      <c r="AI370" s="122"/>
      <c r="AJ370" s="122"/>
      <c r="AK370" s="122"/>
      <c r="AL370" s="122"/>
      <c r="AM370" s="122"/>
      <c r="AN370" s="173" t="s">
        <v>3186</v>
      </c>
      <c r="AO370" s="173" t="s">
        <v>3186</v>
      </c>
      <c r="AP370" s="173" t="s">
        <v>3186</v>
      </c>
      <c r="AQ370" s="173" t="s">
        <v>3186</v>
      </c>
      <c r="AR370" s="173" t="s">
        <v>3186</v>
      </c>
      <c r="AS370" s="173"/>
      <c r="AT370" s="173">
        <v>0.5</v>
      </c>
      <c r="AU370" s="173"/>
      <c r="AV370" s="173">
        <v>0.5</v>
      </c>
      <c r="AW370" s="173"/>
      <c r="AX370" s="173"/>
      <c r="AY370" s="173"/>
      <c r="AZ370" s="211">
        <f t="shared" si="93"/>
        <v>0</v>
      </c>
      <c r="BA370" s="211">
        <f t="shared" si="92"/>
        <v>1</v>
      </c>
      <c r="BB370" s="205">
        <f t="shared" si="82"/>
        <v>11998</v>
      </c>
      <c r="BC370" s="205">
        <f t="shared" si="83"/>
        <v>11998</v>
      </c>
      <c r="BD370" s="205">
        <f t="shared" si="84"/>
        <v>0</v>
      </c>
      <c r="BE370" s="205">
        <f t="shared" si="85"/>
        <v>0</v>
      </c>
      <c r="BF370" s="175">
        <v>11998</v>
      </c>
      <c r="BG370" s="175"/>
      <c r="BH370" s="175">
        <v>9864</v>
      </c>
      <c r="BI370" s="175"/>
      <c r="BJ370" s="175"/>
      <c r="BK370" s="175"/>
      <c r="BL370" s="175">
        <v>372</v>
      </c>
      <c r="BM370" s="175">
        <v>1762</v>
      </c>
      <c r="BN370" s="175"/>
      <c r="BO370" s="175"/>
      <c r="BP370" s="198">
        <f t="shared" si="86"/>
        <v>9864</v>
      </c>
    </row>
    <row r="371" spans="1:68" s="116" customFormat="1" x14ac:dyDescent="0.15">
      <c r="A371" s="117">
        <v>421401001</v>
      </c>
      <c r="B371" s="118" t="s">
        <v>520</v>
      </c>
      <c r="C371" s="118" t="s">
        <v>485</v>
      </c>
      <c r="D371" s="118" t="s">
        <v>521</v>
      </c>
      <c r="E371" s="118" t="s">
        <v>3494</v>
      </c>
      <c r="F371" s="120">
        <v>20</v>
      </c>
      <c r="G371" s="119"/>
      <c r="H371" s="119"/>
      <c r="I371" s="120" t="s">
        <v>5820</v>
      </c>
      <c r="J371" s="120">
        <v>740</v>
      </c>
      <c r="K371" s="120">
        <v>239471</v>
      </c>
      <c r="L371" s="120">
        <v>0.88700000000000001</v>
      </c>
      <c r="M371" s="121" t="s">
        <v>5657</v>
      </c>
      <c r="N371" s="120">
        <v>1</v>
      </c>
      <c r="O371" s="119">
        <v>450.8</v>
      </c>
      <c r="P371" s="119"/>
      <c r="Q371" s="119"/>
      <c r="R371" s="120" t="s">
        <v>5658</v>
      </c>
      <c r="S371" s="120">
        <v>0.3</v>
      </c>
      <c r="T371" s="120"/>
      <c r="U371" s="120"/>
      <c r="V371" s="172">
        <v>119.4</v>
      </c>
      <c r="W371" s="172"/>
      <c r="X371" s="172">
        <v>118</v>
      </c>
      <c r="Y371" s="172"/>
      <c r="Z371" s="172">
        <v>1.4</v>
      </c>
      <c r="AA371" s="123">
        <v>981</v>
      </c>
      <c r="AB371" s="123"/>
      <c r="AC371" s="123"/>
      <c r="AD371" s="123"/>
      <c r="AE371" s="123"/>
      <c r="AF371" s="123"/>
      <c r="AG371" s="214"/>
      <c r="AH371" s="229" t="str">
        <f t="shared" si="81"/>
        <v>a2</v>
      </c>
      <c r="AI371" s="122"/>
      <c r="AJ371" s="122"/>
      <c r="AK371" s="122"/>
      <c r="AL371" s="122"/>
      <c r="AM371" s="122"/>
      <c r="AN371" s="173"/>
      <c r="AO371" s="173"/>
      <c r="AP371" s="173"/>
      <c r="AQ371" s="173"/>
      <c r="AR371" s="173"/>
      <c r="AS371" s="173">
        <v>1</v>
      </c>
      <c r="AT371" s="173">
        <v>1</v>
      </c>
      <c r="AU371" s="173">
        <v>1</v>
      </c>
      <c r="AV371" s="173">
        <v>1</v>
      </c>
      <c r="AW371" s="173">
        <v>1</v>
      </c>
      <c r="AX371" s="173">
        <v>1</v>
      </c>
      <c r="AY371" s="173"/>
      <c r="AZ371" s="211">
        <f t="shared" si="93"/>
        <v>1</v>
      </c>
      <c r="BA371" s="211">
        <f t="shared" si="92"/>
        <v>5</v>
      </c>
      <c r="BB371" s="205">
        <f t="shared" si="82"/>
        <v>17638</v>
      </c>
      <c r="BC371" s="205">
        <f t="shared" si="83"/>
        <v>16808</v>
      </c>
      <c r="BD371" s="205">
        <f t="shared" si="84"/>
        <v>3276</v>
      </c>
      <c r="BE371" s="205">
        <f t="shared" si="85"/>
        <v>2446</v>
      </c>
      <c r="BF371" s="175">
        <v>14362</v>
      </c>
      <c r="BG371" s="175">
        <v>500</v>
      </c>
      <c r="BH371" s="175">
        <v>3276</v>
      </c>
      <c r="BI371" s="175">
        <v>830</v>
      </c>
      <c r="BJ371" s="175"/>
      <c r="BK371" s="175">
        <v>5488</v>
      </c>
      <c r="BL371" s="175">
        <v>3000</v>
      </c>
      <c r="BM371" s="175">
        <v>1984</v>
      </c>
      <c r="BN371" s="175"/>
      <c r="BO371" s="175">
        <v>2560</v>
      </c>
      <c r="BP371" s="198">
        <f t="shared" si="86"/>
        <v>5836</v>
      </c>
    </row>
    <row r="372" spans="1:68" s="116" customFormat="1" x14ac:dyDescent="0.15">
      <c r="A372" s="117">
        <v>1720101004</v>
      </c>
      <c r="B372" s="118" t="s">
        <v>1333</v>
      </c>
      <c r="C372" s="118" t="s">
        <v>1324</v>
      </c>
      <c r="D372" s="118" t="s">
        <v>1330</v>
      </c>
      <c r="E372" s="118" t="s">
        <v>4027</v>
      </c>
      <c r="F372" s="120">
        <v>19</v>
      </c>
      <c r="G372" s="119">
        <v>244894</v>
      </c>
      <c r="H372" s="119"/>
      <c r="I372" s="120" t="s">
        <v>5820</v>
      </c>
      <c r="J372" s="120">
        <v>1500</v>
      </c>
      <c r="K372" s="120">
        <v>244894</v>
      </c>
      <c r="L372" s="120">
        <v>0.44700000000000001</v>
      </c>
      <c r="M372" s="121" t="s">
        <v>5657</v>
      </c>
      <c r="N372" s="120">
        <v>1</v>
      </c>
      <c r="O372" s="119">
        <v>260</v>
      </c>
      <c r="P372" s="119">
        <v>36</v>
      </c>
      <c r="Q372" s="119">
        <v>1.5</v>
      </c>
      <c r="R372" s="120" t="s">
        <v>5660</v>
      </c>
      <c r="S372" s="120">
        <v>0.28100000000000003</v>
      </c>
      <c r="T372" s="120"/>
      <c r="U372" s="120"/>
      <c r="V372" s="172">
        <v>150.17099999999999</v>
      </c>
      <c r="W372" s="172"/>
      <c r="X372" s="172">
        <v>150.17099999999999</v>
      </c>
      <c r="Y372" s="172"/>
      <c r="Z372" s="172"/>
      <c r="AA372" s="123">
        <v>1015.8</v>
      </c>
      <c r="AB372" s="123"/>
      <c r="AC372" s="123"/>
      <c r="AD372" s="123"/>
      <c r="AE372" s="123"/>
      <c r="AF372" s="123"/>
      <c r="AG372" s="214"/>
      <c r="AH372" s="229" t="str">
        <f t="shared" si="81"/>
        <v>a2</v>
      </c>
      <c r="AI372" s="122"/>
      <c r="AJ372" s="122"/>
      <c r="AK372" s="122"/>
      <c r="AL372" s="122"/>
      <c r="AM372" s="122"/>
      <c r="AN372" s="173"/>
      <c r="AO372" s="173"/>
      <c r="AP372" s="173"/>
      <c r="AQ372" s="173"/>
      <c r="AR372" s="173"/>
      <c r="AS372" s="173"/>
      <c r="AT372" s="173">
        <v>1</v>
      </c>
      <c r="AU372" s="173"/>
      <c r="AV372" s="173"/>
      <c r="AW372" s="173"/>
      <c r="AX372" s="173">
        <v>0.5</v>
      </c>
      <c r="AY372" s="173"/>
      <c r="AZ372" s="211">
        <f t="shared" si="93"/>
        <v>0</v>
      </c>
      <c r="BA372" s="211">
        <f t="shared" si="92"/>
        <v>1.5</v>
      </c>
      <c r="BB372" s="205">
        <f t="shared" si="82"/>
        <v>23358</v>
      </c>
      <c r="BC372" s="205">
        <f t="shared" si="83"/>
        <v>21521</v>
      </c>
      <c r="BD372" s="205">
        <f t="shared" si="84"/>
        <v>1907</v>
      </c>
      <c r="BE372" s="205">
        <f t="shared" si="85"/>
        <v>70</v>
      </c>
      <c r="BF372" s="175">
        <v>21451</v>
      </c>
      <c r="BG372" s="175"/>
      <c r="BH372" s="175">
        <v>3045</v>
      </c>
      <c r="BI372" s="175">
        <v>1837</v>
      </c>
      <c r="BJ372" s="175"/>
      <c r="BK372" s="175">
        <v>4188</v>
      </c>
      <c r="BL372" s="175">
        <v>8492</v>
      </c>
      <c r="BM372" s="175">
        <v>1801</v>
      </c>
      <c r="BN372" s="175">
        <v>396</v>
      </c>
      <c r="BO372" s="175">
        <v>3599</v>
      </c>
      <c r="BP372" s="198">
        <f t="shared" si="86"/>
        <v>6644</v>
      </c>
    </row>
    <row r="373" spans="1:68" s="116" customFormat="1" x14ac:dyDescent="0.15">
      <c r="A373" s="117">
        <v>1521202005</v>
      </c>
      <c r="B373" s="118" t="s">
        <v>1214</v>
      </c>
      <c r="C373" s="118" t="s">
        <v>1167</v>
      </c>
      <c r="D373" s="118" t="s">
        <v>1211</v>
      </c>
      <c r="E373" s="118" t="s">
        <v>3937</v>
      </c>
      <c r="F373" s="120">
        <v>28</v>
      </c>
      <c r="G373" s="119">
        <v>250757</v>
      </c>
      <c r="H373" s="119"/>
      <c r="I373" s="120" t="s">
        <v>5820</v>
      </c>
      <c r="J373" s="120">
        <v>2050</v>
      </c>
      <c r="K373" s="120">
        <v>250757</v>
      </c>
      <c r="L373" s="120">
        <v>0.33500000000000002</v>
      </c>
      <c r="M373" s="121" t="s">
        <v>5677</v>
      </c>
      <c r="N373" s="120">
        <v>1</v>
      </c>
      <c r="O373" s="119">
        <v>163</v>
      </c>
      <c r="P373" s="119"/>
      <c r="Q373" s="119"/>
      <c r="R373" s="120" t="s">
        <v>5655</v>
      </c>
      <c r="S373" s="120">
        <v>21.9</v>
      </c>
      <c r="T373" s="120"/>
      <c r="U373" s="120"/>
      <c r="V373" s="172">
        <v>234.6</v>
      </c>
      <c r="W373" s="172">
        <v>70.3</v>
      </c>
      <c r="X373" s="172">
        <v>82</v>
      </c>
      <c r="Y373" s="172">
        <v>46.8</v>
      </c>
      <c r="Z373" s="172">
        <v>35.5</v>
      </c>
      <c r="AA373" s="123">
        <v>726.3</v>
      </c>
      <c r="AB373" s="123"/>
      <c r="AC373" s="123"/>
      <c r="AD373" s="123"/>
      <c r="AE373" s="123"/>
      <c r="AF373" s="123"/>
      <c r="AG373" s="214"/>
      <c r="AH373" s="229" t="str">
        <f t="shared" si="81"/>
        <v>a2</v>
      </c>
      <c r="AI373" s="122"/>
      <c r="AJ373" s="122"/>
      <c r="AK373" s="122"/>
      <c r="AL373" s="122"/>
      <c r="AM373" s="122"/>
      <c r="AN373" s="173">
        <v>3</v>
      </c>
      <c r="AO373" s="173" t="s">
        <v>3186</v>
      </c>
      <c r="AP373" s="173" t="s">
        <v>3186</v>
      </c>
      <c r="AQ373" s="173" t="s">
        <v>3186</v>
      </c>
      <c r="AR373" s="173" t="s">
        <v>3186</v>
      </c>
      <c r="AS373" s="173">
        <v>1.9</v>
      </c>
      <c r="AT373" s="173">
        <v>1.9</v>
      </c>
      <c r="AU373" s="173">
        <v>1.9</v>
      </c>
      <c r="AV373" s="173">
        <v>1.9</v>
      </c>
      <c r="AW373" s="173">
        <v>1.9</v>
      </c>
      <c r="AX373" s="173">
        <v>1.9</v>
      </c>
      <c r="AY373" s="173" t="s">
        <v>3186</v>
      </c>
      <c r="AZ373" s="211">
        <f t="shared" si="93"/>
        <v>4.9000000000000004</v>
      </c>
      <c r="BA373" s="211">
        <f t="shared" si="92"/>
        <v>9.5</v>
      </c>
      <c r="BB373" s="205">
        <f t="shared" si="82"/>
        <v>38151</v>
      </c>
      <c r="BC373" s="205">
        <f t="shared" si="83"/>
        <v>28077</v>
      </c>
      <c r="BD373" s="205">
        <f t="shared" si="84"/>
        <v>10074</v>
      </c>
      <c r="BE373" s="205">
        <f t="shared" si="85"/>
        <v>0</v>
      </c>
      <c r="BF373" s="175">
        <v>28077</v>
      </c>
      <c r="BG373" s="175"/>
      <c r="BH373" s="175">
        <v>10074</v>
      </c>
      <c r="BI373" s="175">
        <v>10074</v>
      </c>
      <c r="BJ373" s="175"/>
      <c r="BK373" s="175">
        <v>4735</v>
      </c>
      <c r="BL373" s="175">
        <v>6203</v>
      </c>
      <c r="BM373" s="175">
        <v>4017</v>
      </c>
      <c r="BN373" s="175">
        <v>1909</v>
      </c>
      <c r="BO373" s="175">
        <v>1139</v>
      </c>
      <c r="BP373" s="198">
        <f t="shared" si="86"/>
        <v>11213</v>
      </c>
    </row>
    <row r="374" spans="1:68" s="116" customFormat="1" x14ac:dyDescent="0.15">
      <c r="A374" s="117">
        <v>3421402002</v>
      </c>
      <c r="B374" s="118" t="s">
        <v>2577</v>
      </c>
      <c r="C374" s="118" t="s">
        <v>2517</v>
      </c>
      <c r="D374" s="118" t="s">
        <v>2576</v>
      </c>
      <c r="E374" s="118" t="s">
        <v>4954</v>
      </c>
      <c r="F374" s="120">
        <v>19</v>
      </c>
      <c r="G374" s="119">
        <v>261973</v>
      </c>
      <c r="H374" s="119"/>
      <c r="I374" s="120" t="s">
        <v>5820</v>
      </c>
      <c r="J374" s="120">
        <v>980</v>
      </c>
      <c r="K374" s="120">
        <v>261973</v>
      </c>
      <c r="L374" s="120">
        <v>0.73199999999999998</v>
      </c>
      <c r="M374" s="121" t="s">
        <v>5668</v>
      </c>
      <c r="N374" s="120">
        <v>1</v>
      </c>
      <c r="O374" s="119">
        <v>135.19999999999999</v>
      </c>
      <c r="P374" s="119"/>
      <c r="Q374" s="119"/>
      <c r="R374" s="120" t="s">
        <v>5658</v>
      </c>
      <c r="S374" s="120">
        <v>0.3745</v>
      </c>
      <c r="T374" s="120"/>
      <c r="U374" s="120"/>
      <c r="V374" s="172">
        <v>307</v>
      </c>
      <c r="W374" s="172"/>
      <c r="X374" s="172"/>
      <c r="Y374" s="172"/>
      <c r="Z374" s="172">
        <v>307</v>
      </c>
      <c r="AA374" s="123">
        <v>1611</v>
      </c>
      <c r="AB374" s="123"/>
      <c r="AC374" s="123"/>
      <c r="AD374" s="123"/>
      <c r="AE374" s="123"/>
      <c r="AF374" s="123"/>
      <c r="AG374" s="214"/>
      <c r="AH374" s="229" t="str">
        <f t="shared" si="81"/>
        <v>a2</v>
      </c>
      <c r="AI374" s="122"/>
      <c r="AJ374" s="122"/>
      <c r="AK374" s="122"/>
      <c r="AL374" s="122"/>
      <c r="AM374" s="122"/>
      <c r="AN374" s="173">
        <v>1</v>
      </c>
      <c r="AO374" s="173" t="s">
        <v>3186</v>
      </c>
      <c r="AP374" s="173" t="s">
        <v>3186</v>
      </c>
      <c r="AQ374" s="173" t="s">
        <v>3186</v>
      </c>
      <c r="AR374" s="173" t="s">
        <v>3186</v>
      </c>
      <c r="AS374" s="173" t="s">
        <v>3186</v>
      </c>
      <c r="AT374" s="173">
        <v>0.5</v>
      </c>
      <c r="AU374" s="173">
        <v>0.5</v>
      </c>
      <c r="AV374" s="173">
        <v>0.5</v>
      </c>
      <c r="AW374" s="173">
        <v>0.5</v>
      </c>
      <c r="AX374" s="173" t="s">
        <v>3186</v>
      </c>
      <c r="AY374" s="173" t="s">
        <v>3186</v>
      </c>
      <c r="AZ374" s="211">
        <f t="shared" si="93"/>
        <v>1</v>
      </c>
      <c r="BA374" s="211">
        <f t="shared" si="92"/>
        <v>2</v>
      </c>
      <c r="BB374" s="205">
        <f t="shared" si="82"/>
        <v>56177</v>
      </c>
      <c r="BC374" s="205">
        <f t="shared" si="83"/>
        <v>56177</v>
      </c>
      <c r="BD374" s="205">
        <f t="shared" si="84"/>
        <v>0</v>
      </c>
      <c r="BE374" s="205">
        <f t="shared" si="85"/>
        <v>0</v>
      </c>
      <c r="BF374" s="175">
        <v>56177</v>
      </c>
      <c r="BG374" s="175"/>
      <c r="BH374" s="175">
        <v>18711</v>
      </c>
      <c r="BI374" s="175"/>
      <c r="BJ374" s="175"/>
      <c r="BK374" s="175">
        <v>24834</v>
      </c>
      <c r="BL374" s="175">
        <v>1100</v>
      </c>
      <c r="BM374" s="175">
        <v>4976</v>
      </c>
      <c r="BN374" s="175">
        <v>442</v>
      </c>
      <c r="BO374" s="175">
        <v>6114</v>
      </c>
      <c r="BP374" s="198">
        <f t="shared" si="86"/>
        <v>24825</v>
      </c>
    </row>
    <row r="375" spans="1:68" s="116" customFormat="1" x14ac:dyDescent="0.15">
      <c r="A375" s="117">
        <v>2032402001</v>
      </c>
      <c r="B375" s="118" t="s">
        <v>1564</v>
      </c>
      <c r="C375" s="118" t="s">
        <v>1489</v>
      </c>
      <c r="D375" s="118" t="s">
        <v>1565</v>
      </c>
      <c r="E375" s="118" t="s">
        <v>4200</v>
      </c>
      <c r="F375" s="120">
        <v>15</v>
      </c>
      <c r="G375" s="119"/>
      <c r="H375" s="119"/>
      <c r="I375" s="120" t="s">
        <v>5820</v>
      </c>
      <c r="J375" s="120">
        <v>1610</v>
      </c>
      <c r="K375" s="120">
        <v>265963</v>
      </c>
      <c r="L375" s="120">
        <v>0.45300000000000001</v>
      </c>
      <c r="M375" s="121" t="s">
        <v>5657</v>
      </c>
      <c r="N375" s="120">
        <v>1</v>
      </c>
      <c r="O375" s="119">
        <v>200</v>
      </c>
      <c r="P375" s="119">
        <v>33.799999999999997</v>
      </c>
      <c r="Q375" s="119">
        <v>3.88</v>
      </c>
      <c r="R375" s="120" t="s">
        <v>5660</v>
      </c>
      <c r="S375" s="120">
        <v>0.21099999999999999</v>
      </c>
      <c r="T375" s="120"/>
      <c r="U375" s="120"/>
      <c r="V375" s="172">
        <v>213.39</v>
      </c>
      <c r="W375" s="172"/>
      <c r="X375" s="172">
        <v>165.33439999999999</v>
      </c>
      <c r="Y375" s="172">
        <v>14.9656</v>
      </c>
      <c r="Z375" s="172">
        <v>33.090000000000003</v>
      </c>
      <c r="AA375" s="123">
        <v>1597</v>
      </c>
      <c r="AB375" s="123"/>
      <c r="AC375" s="123"/>
      <c r="AD375" s="123"/>
      <c r="AE375" s="123"/>
      <c r="AF375" s="123"/>
      <c r="AG375" s="214"/>
      <c r="AH375" s="229" t="str">
        <f t="shared" si="81"/>
        <v>a2</v>
      </c>
      <c r="AI375" s="122"/>
      <c r="AJ375" s="122"/>
      <c r="AK375" s="122"/>
      <c r="AL375" s="122"/>
      <c r="AM375" s="122"/>
      <c r="AN375" s="173" t="s">
        <v>3186</v>
      </c>
      <c r="AO375" s="173" t="s">
        <v>3186</v>
      </c>
      <c r="AP375" s="173" t="s">
        <v>3186</v>
      </c>
      <c r="AQ375" s="173" t="s">
        <v>3186</v>
      </c>
      <c r="AR375" s="173" t="s">
        <v>3186</v>
      </c>
      <c r="AS375" s="173">
        <v>1</v>
      </c>
      <c r="AT375" s="173"/>
      <c r="AU375" s="173">
        <v>0.5</v>
      </c>
      <c r="AV375" s="173"/>
      <c r="AW375" s="173"/>
      <c r="AX375" s="173"/>
      <c r="AY375" s="173"/>
      <c r="AZ375" s="211">
        <f t="shared" si="93"/>
        <v>1</v>
      </c>
      <c r="BA375" s="211">
        <f t="shared" si="92"/>
        <v>0.5</v>
      </c>
      <c r="BB375" s="205">
        <f t="shared" si="82"/>
        <v>45337</v>
      </c>
      <c r="BC375" s="205">
        <f t="shared" si="83"/>
        <v>45337</v>
      </c>
      <c r="BD375" s="205">
        <f t="shared" si="84"/>
        <v>-1</v>
      </c>
      <c r="BE375" s="205">
        <f t="shared" si="85"/>
        <v>-1</v>
      </c>
      <c r="BF375" s="175">
        <v>45338</v>
      </c>
      <c r="BG375" s="175">
        <v>4282</v>
      </c>
      <c r="BH375" s="175">
        <v>9404</v>
      </c>
      <c r="BI375" s="175"/>
      <c r="BJ375" s="175"/>
      <c r="BK375" s="175">
        <v>11820</v>
      </c>
      <c r="BL375" s="175">
        <v>4429</v>
      </c>
      <c r="BM375" s="175">
        <v>4939</v>
      </c>
      <c r="BN375" s="175">
        <v>1021</v>
      </c>
      <c r="BO375" s="175">
        <v>9442</v>
      </c>
      <c r="BP375" s="198">
        <f t="shared" si="86"/>
        <v>18846</v>
      </c>
    </row>
    <row r="376" spans="1:68" s="116" customFormat="1" x14ac:dyDescent="0.15">
      <c r="A376" s="117">
        <v>2220802002</v>
      </c>
      <c r="B376" s="118" t="s">
        <v>1809</v>
      </c>
      <c r="C376" s="118" t="s">
        <v>1773</v>
      </c>
      <c r="D376" s="118" t="s">
        <v>1808</v>
      </c>
      <c r="E376" s="118" t="s">
        <v>4374</v>
      </c>
      <c r="F376" s="120">
        <v>7</v>
      </c>
      <c r="G376" s="119"/>
      <c r="H376" s="119"/>
      <c r="I376" s="120" t="s">
        <v>5820</v>
      </c>
      <c r="J376" s="120">
        <v>2293</v>
      </c>
      <c r="K376" s="120">
        <v>269640</v>
      </c>
      <c r="L376" s="120">
        <v>0.32200000000000001</v>
      </c>
      <c r="M376" s="121" t="s">
        <v>5657</v>
      </c>
      <c r="N376" s="120">
        <v>1</v>
      </c>
      <c r="O376" s="119">
        <v>216.6</v>
      </c>
      <c r="P376" s="119">
        <v>28</v>
      </c>
      <c r="Q376" s="119">
        <v>2.75</v>
      </c>
      <c r="R376" s="120" t="s">
        <v>5658</v>
      </c>
      <c r="S376" s="120">
        <v>0.20300000000000001</v>
      </c>
      <c r="T376" s="120"/>
      <c r="U376" s="120"/>
      <c r="V376" s="172">
        <v>158.80000000000001</v>
      </c>
      <c r="W376" s="172"/>
      <c r="X376" s="172">
        <v>140.19999999999999</v>
      </c>
      <c r="Y376" s="172">
        <v>15.6</v>
      </c>
      <c r="Z376" s="172">
        <v>3</v>
      </c>
      <c r="AA376" s="123">
        <v>862.9</v>
      </c>
      <c r="AB376" s="123"/>
      <c r="AC376" s="123"/>
      <c r="AD376" s="123"/>
      <c r="AE376" s="123"/>
      <c r="AF376" s="123"/>
      <c r="AG376" s="214"/>
      <c r="AH376" s="229" t="str">
        <f t="shared" si="81"/>
        <v>a2</v>
      </c>
      <c r="AI376" s="122" t="s">
        <v>5402</v>
      </c>
      <c r="AJ376" s="122"/>
      <c r="AK376" s="122"/>
      <c r="AL376" s="122" t="s">
        <v>5402</v>
      </c>
      <c r="AM376" s="122" t="s">
        <v>5402</v>
      </c>
      <c r="AN376" s="173"/>
      <c r="AO376" s="173"/>
      <c r="AP376" s="173"/>
      <c r="AQ376" s="173"/>
      <c r="AR376" s="173"/>
      <c r="AS376" s="173">
        <v>1</v>
      </c>
      <c r="AT376" s="173">
        <v>0.5</v>
      </c>
      <c r="AU376" s="173">
        <v>1</v>
      </c>
      <c r="AV376" s="173">
        <v>0.5</v>
      </c>
      <c r="AW376" s="173">
        <v>1</v>
      </c>
      <c r="AX376" s="173">
        <v>1</v>
      </c>
      <c r="AY376" s="173"/>
      <c r="AZ376" s="211">
        <f t="shared" si="93"/>
        <v>1</v>
      </c>
      <c r="BA376" s="211">
        <f t="shared" si="92"/>
        <v>4</v>
      </c>
      <c r="BB376" s="205">
        <f t="shared" si="82"/>
        <v>23207</v>
      </c>
      <c r="BC376" s="205">
        <f t="shared" si="83"/>
        <v>23207</v>
      </c>
      <c r="BD376" s="205">
        <f t="shared" si="84"/>
        <v>0</v>
      </c>
      <c r="BE376" s="205">
        <f t="shared" si="85"/>
        <v>0</v>
      </c>
      <c r="BF376" s="175">
        <v>23207</v>
      </c>
      <c r="BG376" s="175"/>
      <c r="BH376" s="175">
        <v>23207</v>
      </c>
      <c r="BI376" s="175"/>
      <c r="BJ376" s="175"/>
      <c r="BK376" s="175"/>
      <c r="BL376" s="175"/>
      <c r="BM376" s="175"/>
      <c r="BN376" s="175"/>
      <c r="BO376" s="175"/>
      <c r="BP376" s="198">
        <f t="shared" si="86"/>
        <v>23207</v>
      </c>
    </row>
    <row r="377" spans="1:68" s="116" customFormat="1" x14ac:dyDescent="0.15">
      <c r="A377" s="117">
        <v>2042201001</v>
      </c>
      <c r="B377" s="118" t="s">
        <v>1602</v>
      </c>
      <c r="C377" s="118" t="s">
        <v>1489</v>
      </c>
      <c r="D377" s="118" t="s">
        <v>1603</v>
      </c>
      <c r="E377" s="118" t="s">
        <v>4222</v>
      </c>
      <c r="F377" s="120">
        <v>9</v>
      </c>
      <c r="G377" s="119"/>
      <c r="H377" s="119"/>
      <c r="I377" s="120" t="s">
        <v>5820</v>
      </c>
      <c r="J377" s="120">
        <v>1200</v>
      </c>
      <c r="K377" s="120">
        <v>283017</v>
      </c>
      <c r="L377" s="120">
        <v>0.64600000000000002</v>
      </c>
      <c r="M377" s="121" t="s">
        <v>5657</v>
      </c>
      <c r="N377" s="120">
        <v>1</v>
      </c>
      <c r="O377" s="119">
        <v>320</v>
      </c>
      <c r="P377" s="119"/>
      <c r="Q377" s="119"/>
      <c r="R377" s="120" t="s">
        <v>5660</v>
      </c>
      <c r="S377" s="120">
        <v>0.3</v>
      </c>
      <c r="T377" s="120"/>
      <c r="U377" s="120"/>
      <c r="V377" s="172">
        <v>154.19999999999999</v>
      </c>
      <c r="W377" s="172"/>
      <c r="X377" s="172">
        <v>90.6</v>
      </c>
      <c r="Y377" s="172">
        <v>35.6</v>
      </c>
      <c r="Z377" s="172">
        <v>28</v>
      </c>
      <c r="AA377" s="123">
        <v>2230</v>
      </c>
      <c r="AB377" s="123"/>
      <c r="AC377" s="123"/>
      <c r="AD377" s="123"/>
      <c r="AE377" s="123"/>
      <c r="AF377" s="123"/>
      <c r="AG377" s="214"/>
      <c r="AH377" s="229" t="str">
        <f t="shared" si="81"/>
        <v>a2</v>
      </c>
      <c r="AI377" s="122"/>
      <c r="AJ377" s="122"/>
      <c r="AK377" s="122"/>
      <c r="AL377" s="122"/>
      <c r="AM377" s="122"/>
      <c r="AN377" s="173">
        <v>0.5</v>
      </c>
      <c r="AO377" s="173"/>
      <c r="AP377" s="173"/>
      <c r="AQ377" s="173"/>
      <c r="AR377" s="173"/>
      <c r="AS377" s="173"/>
      <c r="AT377" s="173"/>
      <c r="AU377" s="173"/>
      <c r="AV377" s="173"/>
      <c r="AW377" s="173"/>
      <c r="AX377" s="173"/>
      <c r="AY377" s="173"/>
      <c r="AZ377" s="211">
        <f t="shared" si="93"/>
        <v>0.5</v>
      </c>
      <c r="BA377" s="211">
        <f t="shared" si="92"/>
        <v>0</v>
      </c>
      <c r="BB377" s="205">
        <f t="shared" si="82"/>
        <v>27184</v>
      </c>
      <c r="BC377" s="205">
        <f t="shared" si="83"/>
        <v>22316</v>
      </c>
      <c r="BD377" s="205">
        <f t="shared" si="84"/>
        <v>5228</v>
      </c>
      <c r="BE377" s="205">
        <f t="shared" si="85"/>
        <v>360</v>
      </c>
      <c r="BF377" s="175">
        <v>21956</v>
      </c>
      <c r="BG377" s="175"/>
      <c r="BH377" s="175">
        <v>5228</v>
      </c>
      <c r="BI377" s="175">
        <v>4868</v>
      </c>
      <c r="BJ377" s="175"/>
      <c r="BK377" s="175">
        <v>3572</v>
      </c>
      <c r="BL377" s="175">
        <v>3300</v>
      </c>
      <c r="BM377" s="175">
        <v>2560</v>
      </c>
      <c r="BN377" s="175">
        <v>236</v>
      </c>
      <c r="BO377" s="175">
        <v>7420</v>
      </c>
      <c r="BP377" s="198">
        <f t="shared" si="86"/>
        <v>12648</v>
      </c>
    </row>
    <row r="378" spans="1:68" s="116" customFormat="1" x14ac:dyDescent="0.15">
      <c r="A378" s="117">
        <v>1920902001</v>
      </c>
      <c r="B378" s="118" t="s">
        <v>1459</v>
      </c>
      <c r="C378" s="118" t="s">
        <v>1447</v>
      </c>
      <c r="D378" s="118" t="s">
        <v>1460</v>
      </c>
      <c r="E378" s="118" t="s">
        <v>4118</v>
      </c>
      <c r="F378" s="120">
        <v>11</v>
      </c>
      <c r="G378" s="119"/>
      <c r="H378" s="119"/>
      <c r="I378" s="120" t="s">
        <v>5820</v>
      </c>
      <c r="J378" s="120">
        <v>2321</v>
      </c>
      <c r="K378" s="120">
        <v>283537</v>
      </c>
      <c r="L378" s="120">
        <v>0.33500000000000002</v>
      </c>
      <c r="M378" s="121" t="s">
        <v>5657</v>
      </c>
      <c r="N378" s="120">
        <v>1</v>
      </c>
      <c r="O378" s="119">
        <v>160</v>
      </c>
      <c r="P378" s="119">
        <v>30.6</v>
      </c>
      <c r="Q378" s="119">
        <v>4.3899999999999997</v>
      </c>
      <c r="R378" s="120" t="s">
        <v>5660</v>
      </c>
      <c r="S378" s="120">
        <v>0.5</v>
      </c>
      <c r="T378" s="120"/>
      <c r="U378" s="120"/>
      <c r="V378" s="172">
        <v>185.2</v>
      </c>
      <c r="W378" s="172"/>
      <c r="X378" s="172">
        <v>142.69999999999999</v>
      </c>
      <c r="Y378" s="172"/>
      <c r="Z378" s="172">
        <v>42.5</v>
      </c>
      <c r="AA378" s="123">
        <v>2220</v>
      </c>
      <c r="AB378" s="123"/>
      <c r="AC378" s="123"/>
      <c r="AD378" s="123"/>
      <c r="AE378" s="123"/>
      <c r="AF378" s="123"/>
      <c r="AG378" s="214"/>
      <c r="AH378" s="229" t="str">
        <f t="shared" si="81"/>
        <v>a2</v>
      </c>
      <c r="AI378" s="122"/>
      <c r="AJ378" s="122"/>
      <c r="AK378" s="122"/>
      <c r="AL378" s="122"/>
      <c r="AM378" s="122"/>
      <c r="AN378" s="173" t="s">
        <v>3186</v>
      </c>
      <c r="AO378" s="173" t="s">
        <v>3186</v>
      </c>
      <c r="AP378" s="173" t="s">
        <v>3186</v>
      </c>
      <c r="AQ378" s="173" t="s">
        <v>3186</v>
      </c>
      <c r="AR378" s="173" t="s">
        <v>3186</v>
      </c>
      <c r="AS378" s="173"/>
      <c r="AT378" s="173"/>
      <c r="AU378" s="173"/>
      <c r="AV378" s="173"/>
      <c r="AW378" s="173"/>
      <c r="AX378" s="173"/>
      <c r="AY378" s="173" t="s">
        <v>3186</v>
      </c>
      <c r="AZ378" s="211">
        <f t="shared" si="93"/>
        <v>0</v>
      </c>
      <c r="BA378" s="211">
        <f t="shared" si="92"/>
        <v>0</v>
      </c>
      <c r="BB378" s="205">
        <f t="shared" si="82"/>
        <v>23641</v>
      </c>
      <c r="BC378" s="205">
        <f t="shared" si="83"/>
        <v>23641</v>
      </c>
      <c r="BD378" s="205">
        <f t="shared" si="84"/>
        <v>0</v>
      </c>
      <c r="BE378" s="205">
        <f t="shared" si="85"/>
        <v>0</v>
      </c>
      <c r="BF378" s="175">
        <v>23641</v>
      </c>
      <c r="BG378" s="175"/>
      <c r="BH378" s="175">
        <v>2431</v>
      </c>
      <c r="BI378" s="175"/>
      <c r="BJ378" s="175"/>
      <c r="BK378" s="175">
        <v>21210</v>
      </c>
      <c r="BL378" s="175"/>
      <c r="BM378" s="175"/>
      <c r="BN378" s="175"/>
      <c r="BO378" s="175"/>
      <c r="BP378" s="198">
        <f t="shared" si="86"/>
        <v>2431</v>
      </c>
    </row>
    <row r="379" spans="1:68" s="116" customFormat="1" x14ac:dyDescent="0.15">
      <c r="A379" s="117">
        <v>2021702003</v>
      </c>
      <c r="B379" s="118" t="s">
        <v>1548</v>
      </c>
      <c r="C379" s="118" t="s">
        <v>1489</v>
      </c>
      <c r="D379" s="118" t="s">
        <v>1546</v>
      </c>
      <c r="E379" s="118" t="s">
        <v>4189</v>
      </c>
      <c r="F379" s="120">
        <v>16</v>
      </c>
      <c r="G379" s="119"/>
      <c r="H379" s="119"/>
      <c r="I379" s="120" t="s">
        <v>5820</v>
      </c>
      <c r="J379" s="120">
        <v>2000</v>
      </c>
      <c r="K379" s="120">
        <v>291298.8</v>
      </c>
      <c r="L379" s="120">
        <v>0.39900000000000002</v>
      </c>
      <c r="M379" s="121" t="s">
        <v>5657</v>
      </c>
      <c r="N379" s="120">
        <v>1</v>
      </c>
      <c r="O379" s="119">
        <v>177</v>
      </c>
      <c r="P379" s="119">
        <v>38</v>
      </c>
      <c r="Q379" s="119">
        <v>4.9000000000000004</v>
      </c>
      <c r="R379" s="120" t="s">
        <v>5658</v>
      </c>
      <c r="S379" s="120">
        <v>0.51300000000000001</v>
      </c>
      <c r="T379" s="120"/>
      <c r="U379" s="120"/>
      <c r="V379" s="172">
        <v>216.41050000000001</v>
      </c>
      <c r="W379" s="172"/>
      <c r="X379" s="172">
        <v>139.90049999999999</v>
      </c>
      <c r="Y379" s="172">
        <v>33.31</v>
      </c>
      <c r="Z379" s="172">
        <v>43.2</v>
      </c>
      <c r="AA379" s="123">
        <v>2421.8000000000002</v>
      </c>
      <c r="AB379" s="123"/>
      <c r="AC379" s="123"/>
      <c r="AD379" s="123"/>
      <c r="AE379" s="123"/>
      <c r="AF379" s="123"/>
      <c r="AG379" s="214"/>
      <c r="AH379" s="229" t="str">
        <f t="shared" si="81"/>
        <v>a2</v>
      </c>
      <c r="AI379" s="122"/>
      <c r="AJ379" s="122"/>
      <c r="AK379" s="122"/>
      <c r="AL379" s="122"/>
      <c r="AM379" s="122"/>
      <c r="AN379" s="173"/>
      <c r="AO379" s="173"/>
      <c r="AP379" s="173"/>
      <c r="AQ379" s="173"/>
      <c r="AR379" s="173"/>
      <c r="AS379" s="173"/>
      <c r="AT379" s="173">
        <v>2</v>
      </c>
      <c r="AU379" s="173">
        <v>1.5</v>
      </c>
      <c r="AV379" s="173"/>
      <c r="AW379" s="173"/>
      <c r="AX379" s="173">
        <v>0.5</v>
      </c>
      <c r="AY379" s="173"/>
      <c r="AZ379" s="211"/>
      <c r="BA379" s="211">
        <f t="shared" si="92"/>
        <v>4</v>
      </c>
      <c r="BB379" s="205">
        <f t="shared" si="82"/>
        <v>106680</v>
      </c>
      <c r="BC379" s="205">
        <f t="shared" si="83"/>
        <v>101141</v>
      </c>
      <c r="BD379" s="205">
        <f t="shared" si="84"/>
        <v>5973</v>
      </c>
      <c r="BE379" s="205">
        <f t="shared" si="85"/>
        <v>434</v>
      </c>
      <c r="BF379" s="175">
        <v>100707</v>
      </c>
      <c r="BG379" s="175">
        <v>58</v>
      </c>
      <c r="BH379" s="175">
        <v>11381</v>
      </c>
      <c r="BI379" s="175">
        <v>5539</v>
      </c>
      <c r="BJ379" s="175"/>
      <c r="BK379" s="175">
        <v>73033</v>
      </c>
      <c r="BL379" s="175">
        <v>6334</v>
      </c>
      <c r="BM379" s="175">
        <v>7335</v>
      </c>
      <c r="BN379" s="175">
        <v>1861</v>
      </c>
      <c r="BO379" s="175">
        <v>1139</v>
      </c>
      <c r="BP379" s="198">
        <f t="shared" si="86"/>
        <v>12520</v>
      </c>
    </row>
    <row r="380" spans="1:68" s="116" customFormat="1" x14ac:dyDescent="0.15">
      <c r="A380" s="117">
        <v>3421502002</v>
      </c>
      <c r="B380" s="118" t="s">
        <v>2582</v>
      </c>
      <c r="C380" s="118" t="s">
        <v>2517</v>
      </c>
      <c r="D380" s="118" t="s">
        <v>2581</v>
      </c>
      <c r="E380" s="118" t="s">
        <v>4958</v>
      </c>
      <c r="F380" s="120">
        <v>19</v>
      </c>
      <c r="G380" s="119"/>
      <c r="H380" s="119"/>
      <c r="I380" s="120" t="s">
        <v>5820</v>
      </c>
      <c r="J380" s="120">
        <v>1760</v>
      </c>
      <c r="K380" s="120">
        <v>292862</v>
      </c>
      <c r="L380" s="120">
        <v>0.45600000000000002</v>
      </c>
      <c r="M380" s="121" t="s">
        <v>5676</v>
      </c>
      <c r="N380" s="120">
        <v>1</v>
      </c>
      <c r="O380" s="119">
        <v>247.8</v>
      </c>
      <c r="P380" s="119"/>
      <c r="Q380" s="119"/>
      <c r="R380" s="120" t="s">
        <v>5658</v>
      </c>
      <c r="S380" s="120">
        <v>0.1</v>
      </c>
      <c r="T380" s="120"/>
      <c r="U380" s="120"/>
      <c r="V380" s="172">
        <v>236.6</v>
      </c>
      <c r="W380" s="172"/>
      <c r="X380" s="172">
        <v>208.6</v>
      </c>
      <c r="Y380" s="172">
        <v>6.6</v>
      </c>
      <c r="Z380" s="172">
        <v>21.4</v>
      </c>
      <c r="AA380" s="123">
        <v>2745</v>
      </c>
      <c r="AB380" s="123"/>
      <c r="AC380" s="123"/>
      <c r="AD380" s="123"/>
      <c r="AE380" s="123"/>
      <c r="AF380" s="123"/>
      <c r="AG380" s="214"/>
      <c r="AH380" s="229" t="str">
        <f t="shared" si="81"/>
        <v>a2</v>
      </c>
      <c r="AI380" s="122"/>
      <c r="AJ380" s="122"/>
      <c r="AK380" s="122"/>
      <c r="AL380" s="122"/>
      <c r="AM380" s="122"/>
      <c r="AN380" s="173"/>
      <c r="AO380" s="173"/>
      <c r="AP380" s="173"/>
      <c r="AQ380" s="173"/>
      <c r="AR380" s="173"/>
      <c r="AS380" s="173">
        <v>0.5</v>
      </c>
      <c r="AT380" s="173">
        <v>0.5</v>
      </c>
      <c r="AU380" s="173"/>
      <c r="AV380" s="173">
        <v>0.5</v>
      </c>
      <c r="AW380" s="173"/>
      <c r="AX380" s="173"/>
      <c r="AY380" s="173"/>
      <c r="AZ380" s="211">
        <f>SUBTOTAL(9,AN380:AS380)</f>
        <v>0.5</v>
      </c>
      <c r="BA380" s="211">
        <f t="shared" si="92"/>
        <v>1</v>
      </c>
      <c r="BB380" s="205">
        <f t="shared" si="82"/>
        <v>41309</v>
      </c>
      <c r="BC380" s="205">
        <f t="shared" si="83"/>
        <v>41309</v>
      </c>
      <c r="BD380" s="205">
        <f t="shared" si="84"/>
        <v>0</v>
      </c>
      <c r="BE380" s="205">
        <f t="shared" si="85"/>
        <v>0</v>
      </c>
      <c r="BF380" s="175">
        <v>41309</v>
      </c>
      <c r="BG380" s="175"/>
      <c r="BH380" s="175">
        <v>11130</v>
      </c>
      <c r="BI380" s="175"/>
      <c r="BJ380" s="175"/>
      <c r="BK380" s="175">
        <v>4146</v>
      </c>
      <c r="BL380" s="175">
        <v>3226</v>
      </c>
      <c r="BM380" s="175">
        <v>7061</v>
      </c>
      <c r="BN380" s="175">
        <v>441</v>
      </c>
      <c r="BO380" s="175">
        <v>15305</v>
      </c>
      <c r="BP380" s="198">
        <f t="shared" si="86"/>
        <v>26435</v>
      </c>
    </row>
    <row r="381" spans="1:68" s="116" customFormat="1" x14ac:dyDescent="0.15">
      <c r="A381" s="117">
        <v>3120102005</v>
      </c>
      <c r="B381" s="118" t="s">
        <v>2326</v>
      </c>
      <c r="C381" s="118" t="s">
        <v>2319</v>
      </c>
      <c r="D381" s="118" t="s">
        <v>2322</v>
      </c>
      <c r="E381" s="118" t="s">
        <v>4762</v>
      </c>
      <c r="F381" s="120">
        <v>17</v>
      </c>
      <c r="G381" s="119"/>
      <c r="H381" s="119"/>
      <c r="I381" s="120" t="s">
        <v>5820</v>
      </c>
      <c r="J381" s="120">
        <v>1800</v>
      </c>
      <c r="K381" s="120">
        <v>297502</v>
      </c>
      <c r="L381" s="120">
        <v>0.45300000000000001</v>
      </c>
      <c r="M381" s="121" t="s">
        <v>5676</v>
      </c>
      <c r="N381" s="120">
        <v>1</v>
      </c>
      <c r="O381" s="119">
        <v>166</v>
      </c>
      <c r="P381" s="119"/>
      <c r="Q381" s="119"/>
      <c r="R381" s="120"/>
      <c r="S381" s="120"/>
      <c r="T381" s="120"/>
      <c r="U381" s="120" t="s">
        <v>5689</v>
      </c>
      <c r="V381" s="172">
        <v>216</v>
      </c>
      <c r="W381" s="172">
        <v>12</v>
      </c>
      <c r="X381" s="172">
        <v>201</v>
      </c>
      <c r="Y381" s="172"/>
      <c r="Z381" s="172">
        <v>3</v>
      </c>
      <c r="AA381" s="123">
        <v>1655</v>
      </c>
      <c r="AB381" s="123"/>
      <c r="AC381" s="123"/>
      <c r="AD381" s="123"/>
      <c r="AE381" s="123"/>
      <c r="AF381" s="123"/>
      <c r="AG381" s="214"/>
      <c r="AH381" s="229" t="str">
        <f t="shared" si="81"/>
        <v>a2</v>
      </c>
      <c r="AI381" s="122" t="s">
        <v>5402</v>
      </c>
      <c r="AJ381" s="122"/>
      <c r="AK381" s="122"/>
      <c r="AL381" s="122" t="s">
        <v>5402</v>
      </c>
      <c r="AM381" s="122" t="s">
        <v>5402</v>
      </c>
      <c r="AN381" s="173">
        <v>4</v>
      </c>
      <c r="AO381" s="173"/>
      <c r="AP381" s="173"/>
      <c r="AQ381" s="173">
        <v>1</v>
      </c>
      <c r="AR381" s="173"/>
      <c r="AS381" s="173">
        <v>1.5</v>
      </c>
      <c r="AT381" s="173">
        <v>2</v>
      </c>
      <c r="AU381" s="173">
        <v>2</v>
      </c>
      <c r="AV381" s="173">
        <v>1.5</v>
      </c>
      <c r="AW381" s="173">
        <v>1</v>
      </c>
      <c r="AX381" s="173">
        <v>1</v>
      </c>
      <c r="AY381" s="173"/>
      <c r="AZ381" s="211">
        <f>SUBTOTAL(9,AN381:AS381)</f>
        <v>6.5</v>
      </c>
      <c r="BA381" s="211">
        <f t="shared" si="92"/>
        <v>7.5</v>
      </c>
      <c r="BB381" s="205">
        <f t="shared" si="82"/>
        <v>17640</v>
      </c>
      <c r="BC381" s="205">
        <f t="shared" si="83"/>
        <v>17640</v>
      </c>
      <c r="BD381" s="205">
        <f t="shared" si="84"/>
        <v>0</v>
      </c>
      <c r="BE381" s="205">
        <f t="shared" si="85"/>
        <v>0</v>
      </c>
      <c r="BF381" s="175">
        <v>17640</v>
      </c>
      <c r="BG381" s="175"/>
      <c r="BH381" s="175">
        <v>17640</v>
      </c>
      <c r="BI381" s="175"/>
      <c r="BJ381" s="175"/>
      <c r="BK381" s="175"/>
      <c r="BL381" s="175"/>
      <c r="BM381" s="175"/>
      <c r="BN381" s="175"/>
      <c r="BO381" s="175"/>
      <c r="BP381" s="198">
        <f t="shared" si="86"/>
        <v>17640</v>
      </c>
    </row>
    <row r="382" spans="1:68" s="116" customFormat="1" x14ac:dyDescent="0.15">
      <c r="A382" s="117">
        <v>521002006</v>
      </c>
      <c r="B382" s="118" t="s">
        <v>576</v>
      </c>
      <c r="C382" s="118" t="s">
        <v>546</v>
      </c>
      <c r="D382" s="118" t="s">
        <v>571</v>
      </c>
      <c r="E382" s="118" t="s">
        <v>3531</v>
      </c>
      <c r="F382" s="120">
        <v>13</v>
      </c>
      <c r="G382" s="119"/>
      <c r="H382" s="119"/>
      <c r="I382" s="120" t="s">
        <v>5820</v>
      </c>
      <c r="J382" s="120">
        <v>1600</v>
      </c>
      <c r="K382" s="120">
        <v>308264</v>
      </c>
      <c r="L382" s="120">
        <v>0.52800000000000002</v>
      </c>
      <c r="M382" s="121" t="s">
        <v>5657</v>
      </c>
      <c r="N382" s="120">
        <v>1</v>
      </c>
      <c r="O382" s="119">
        <v>255</v>
      </c>
      <c r="P382" s="119"/>
      <c r="Q382" s="119"/>
      <c r="R382" s="120" t="s">
        <v>5658</v>
      </c>
      <c r="S382" s="120">
        <v>0.5</v>
      </c>
      <c r="T382" s="120"/>
      <c r="U382" s="120"/>
      <c r="V382" s="172">
        <v>139.30000000000001</v>
      </c>
      <c r="W382" s="172"/>
      <c r="X382" s="172">
        <v>91.9</v>
      </c>
      <c r="Y382" s="172">
        <v>15.3</v>
      </c>
      <c r="Z382" s="172">
        <v>32.1</v>
      </c>
      <c r="AA382" s="123">
        <v>2573</v>
      </c>
      <c r="AB382" s="123"/>
      <c r="AC382" s="123"/>
      <c r="AD382" s="123"/>
      <c r="AE382" s="123"/>
      <c r="AF382" s="123"/>
      <c r="AG382" s="214"/>
      <c r="AH382" s="229" t="str">
        <f t="shared" si="81"/>
        <v>a2</v>
      </c>
      <c r="AI382" s="122"/>
      <c r="AJ382" s="122"/>
      <c r="AK382" s="122"/>
      <c r="AL382" s="122"/>
      <c r="AM382" s="122"/>
      <c r="AN382" s="173" t="s">
        <v>3186</v>
      </c>
      <c r="AO382" s="173" t="s">
        <v>3186</v>
      </c>
      <c r="AP382" s="173" t="s">
        <v>3186</v>
      </c>
      <c r="AQ382" s="173" t="s">
        <v>3186</v>
      </c>
      <c r="AR382" s="173" t="s">
        <v>3186</v>
      </c>
      <c r="AS382" s="173"/>
      <c r="AT382" s="173"/>
      <c r="AU382" s="173"/>
      <c r="AV382" s="173"/>
      <c r="AW382" s="173"/>
      <c r="AX382" s="173" t="s">
        <v>3186</v>
      </c>
      <c r="AY382" s="173" t="s">
        <v>3186</v>
      </c>
      <c r="AZ382" s="211">
        <f>SUBTOTAL(9,AN382:AS382)</f>
        <v>0</v>
      </c>
      <c r="BA382" s="211">
        <f t="shared" si="92"/>
        <v>0</v>
      </c>
      <c r="BB382" s="205">
        <f t="shared" si="82"/>
        <v>33529</v>
      </c>
      <c r="BC382" s="205">
        <f t="shared" si="83"/>
        <v>31846</v>
      </c>
      <c r="BD382" s="205">
        <f t="shared" si="84"/>
        <v>2520</v>
      </c>
      <c r="BE382" s="205">
        <f t="shared" si="85"/>
        <v>837</v>
      </c>
      <c r="BF382" s="175">
        <v>31009</v>
      </c>
      <c r="BG382" s="175"/>
      <c r="BH382" s="175">
        <v>2520</v>
      </c>
      <c r="BI382" s="175">
        <v>1683</v>
      </c>
      <c r="BJ382" s="175"/>
      <c r="BK382" s="175">
        <v>13522</v>
      </c>
      <c r="BL382" s="175">
        <v>6230</v>
      </c>
      <c r="BM382" s="175">
        <v>6609</v>
      </c>
      <c r="BN382" s="175">
        <v>343</v>
      </c>
      <c r="BO382" s="175">
        <v>2622</v>
      </c>
      <c r="BP382" s="198">
        <f t="shared" si="86"/>
        <v>5142</v>
      </c>
    </row>
    <row r="383" spans="1:68" s="116" customFormat="1" x14ac:dyDescent="0.15">
      <c r="A383" s="117">
        <v>4320401001</v>
      </c>
      <c r="B383" s="118" t="s">
        <v>2966</v>
      </c>
      <c r="C383" s="118" t="s">
        <v>2954</v>
      </c>
      <c r="D383" s="118" t="s">
        <v>2967</v>
      </c>
      <c r="E383" s="118" t="s">
        <v>5228</v>
      </c>
      <c r="F383" s="120">
        <v>40</v>
      </c>
      <c r="G383" s="119">
        <v>333331</v>
      </c>
      <c r="H383" s="119"/>
      <c r="I383" s="120" t="s">
        <v>5820</v>
      </c>
      <c r="J383" s="120">
        <v>1400</v>
      </c>
      <c r="K383" s="120">
        <v>333331</v>
      </c>
      <c r="L383" s="120">
        <v>0.65200000000000002</v>
      </c>
      <c r="M383" s="121" t="s">
        <v>5654</v>
      </c>
      <c r="N383" s="120">
        <v>1</v>
      </c>
      <c r="O383" s="119">
        <v>274</v>
      </c>
      <c r="P383" s="119">
        <v>42.07</v>
      </c>
      <c r="Q383" s="119">
        <v>5.1100000000000003</v>
      </c>
      <c r="R383" s="120" t="s">
        <v>5663</v>
      </c>
      <c r="S383" s="120">
        <v>0.1</v>
      </c>
      <c r="T383" s="120"/>
      <c r="U383" s="120"/>
      <c r="V383" s="172">
        <v>438</v>
      </c>
      <c r="W383" s="172"/>
      <c r="X383" s="172">
        <v>438</v>
      </c>
      <c r="Y383" s="172"/>
      <c r="Z383" s="172"/>
      <c r="AA383" s="123">
        <v>1878</v>
      </c>
      <c r="AB383" s="123">
        <v>5616</v>
      </c>
      <c r="AC383" s="123"/>
      <c r="AD383" s="123"/>
      <c r="AE383" s="123"/>
      <c r="AF383" s="123"/>
      <c r="AG383" s="214"/>
      <c r="AH383" s="229" t="str">
        <f t="shared" si="81"/>
        <v>a2</v>
      </c>
      <c r="AI383" s="122"/>
      <c r="AJ383" s="122"/>
      <c r="AK383" s="122"/>
      <c r="AL383" s="122"/>
      <c r="AM383" s="122"/>
      <c r="AN383" s="173">
        <v>2</v>
      </c>
      <c r="AO383" s="173"/>
      <c r="AP383" s="173"/>
      <c r="AQ383" s="173"/>
      <c r="AR383" s="173"/>
      <c r="AS383" s="173">
        <v>1</v>
      </c>
      <c r="AT383" s="173">
        <v>0.75</v>
      </c>
      <c r="AU383" s="173">
        <v>0.75</v>
      </c>
      <c r="AV383" s="173">
        <v>0.75</v>
      </c>
      <c r="AW383" s="173">
        <v>0.75</v>
      </c>
      <c r="AX383" s="173"/>
      <c r="AY383" s="173"/>
      <c r="AZ383" s="211">
        <f>SUBTOTAL(9,AN383:AS383)</f>
        <v>3</v>
      </c>
      <c r="BA383" s="211">
        <f t="shared" si="92"/>
        <v>3</v>
      </c>
      <c r="BB383" s="205">
        <f t="shared" si="82"/>
        <v>50295</v>
      </c>
      <c r="BC383" s="205">
        <f t="shared" si="83"/>
        <v>33961</v>
      </c>
      <c r="BD383" s="205">
        <f t="shared" si="84"/>
        <v>19919</v>
      </c>
      <c r="BE383" s="205">
        <f t="shared" si="85"/>
        <v>3585</v>
      </c>
      <c r="BF383" s="175">
        <v>30376</v>
      </c>
      <c r="BG383" s="175">
        <v>874</v>
      </c>
      <c r="BH383" s="175">
        <v>19919</v>
      </c>
      <c r="BI383" s="175">
        <v>16334</v>
      </c>
      <c r="BJ383" s="175"/>
      <c r="BK383" s="175">
        <v>1297</v>
      </c>
      <c r="BL383" s="175">
        <v>537</v>
      </c>
      <c r="BM383" s="175">
        <v>6063</v>
      </c>
      <c r="BN383" s="175">
        <v>1059</v>
      </c>
      <c r="BO383" s="175">
        <v>4212</v>
      </c>
      <c r="BP383" s="198">
        <f t="shared" si="86"/>
        <v>24131</v>
      </c>
    </row>
    <row r="384" spans="1:68" s="116" customFormat="1" x14ac:dyDescent="0.15">
      <c r="A384" s="117">
        <v>2844602002</v>
      </c>
      <c r="B384" s="118" t="s">
        <v>2235</v>
      </c>
      <c r="C384" s="118" t="s">
        <v>2099</v>
      </c>
      <c r="D384" s="118" t="s">
        <v>2234</v>
      </c>
      <c r="E384" s="118" t="s">
        <v>4702</v>
      </c>
      <c r="F384" s="120">
        <v>15</v>
      </c>
      <c r="G384" s="119">
        <v>348222</v>
      </c>
      <c r="H384" s="119"/>
      <c r="I384" s="120" t="s">
        <v>5820</v>
      </c>
      <c r="J384" s="120">
        <v>1520</v>
      </c>
      <c r="K384" s="120">
        <v>348222</v>
      </c>
      <c r="L384" s="120">
        <v>0.628</v>
      </c>
      <c r="M384" s="121" t="s">
        <v>5657</v>
      </c>
      <c r="N384" s="120">
        <v>1</v>
      </c>
      <c r="O384" s="119">
        <v>230</v>
      </c>
      <c r="P384" s="119">
        <v>36</v>
      </c>
      <c r="Q384" s="119">
        <v>4.2</v>
      </c>
      <c r="R384" s="120" t="s">
        <v>5660</v>
      </c>
      <c r="S384" s="120">
        <v>0.3</v>
      </c>
      <c r="T384" s="120"/>
      <c r="U384" s="120"/>
      <c r="V384" s="172">
        <v>173.2</v>
      </c>
      <c r="W384" s="172"/>
      <c r="X384" s="172">
        <v>173.2</v>
      </c>
      <c r="Y384" s="172"/>
      <c r="Z384" s="172"/>
      <c r="AA384" s="123">
        <v>1650</v>
      </c>
      <c r="AB384" s="123"/>
      <c r="AC384" s="123"/>
      <c r="AD384" s="123"/>
      <c r="AE384" s="123"/>
      <c r="AF384" s="123"/>
      <c r="AG384" s="214"/>
      <c r="AH384" s="229" t="str">
        <f t="shared" si="81"/>
        <v>a2</v>
      </c>
      <c r="AI384" s="122"/>
      <c r="AJ384" s="122"/>
      <c r="AK384" s="122"/>
      <c r="AL384" s="122"/>
      <c r="AM384" s="122"/>
      <c r="AN384" s="173">
        <v>1</v>
      </c>
      <c r="AO384" s="173"/>
      <c r="AP384" s="173"/>
      <c r="AQ384" s="173"/>
      <c r="AR384" s="173"/>
      <c r="AS384" s="173"/>
      <c r="AT384" s="173"/>
      <c r="AU384" s="173"/>
      <c r="AV384" s="173"/>
      <c r="AW384" s="173"/>
      <c r="AX384" s="173"/>
      <c r="AY384" s="173"/>
      <c r="AZ384" s="211">
        <f>SUBTOTAL(9,AN384:AS384)</f>
        <v>1</v>
      </c>
      <c r="BA384" s="211"/>
      <c r="BB384" s="205">
        <f t="shared" si="82"/>
        <v>32585</v>
      </c>
      <c r="BC384" s="205">
        <f t="shared" si="83"/>
        <v>32585</v>
      </c>
      <c r="BD384" s="205">
        <f t="shared" si="84"/>
        <v>0</v>
      </c>
      <c r="BE384" s="205">
        <f t="shared" si="85"/>
        <v>0</v>
      </c>
      <c r="BF384" s="175">
        <v>32585</v>
      </c>
      <c r="BG384" s="175">
        <v>10773</v>
      </c>
      <c r="BH384" s="175">
        <v>4797</v>
      </c>
      <c r="BI384" s="175"/>
      <c r="BJ384" s="175"/>
      <c r="BK384" s="175">
        <v>11759</v>
      </c>
      <c r="BL384" s="175">
        <v>928</v>
      </c>
      <c r="BM384" s="175">
        <v>3800</v>
      </c>
      <c r="BN384" s="175">
        <v>275</v>
      </c>
      <c r="BO384" s="175">
        <v>253</v>
      </c>
      <c r="BP384" s="198">
        <f t="shared" si="86"/>
        <v>5050</v>
      </c>
    </row>
    <row r="385" spans="1:68" s="116" customFormat="1" x14ac:dyDescent="0.15">
      <c r="A385" s="117">
        <v>620302007</v>
      </c>
      <c r="B385" s="118" t="s">
        <v>619</v>
      </c>
      <c r="C385" s="118" t="s">
        <v>601</v>
      </c>
      <c r="D385" s="118" t="s">
        <v>613</v>
      </c>
      <c r="E385" s="118" t="s">
        <v>3560</v>
      </c>
      <c r="F385" s="120">
        <v>28</v>
      </c>
      <c r="G385" s="119"/>
      <c r="H385" s="119"/>
      <c r="I385" s="120" t="s">
        <v>5820</v>
      </c>
      <c r="J385" s="120">
        <v>2200</v>
      </c>
      <c r="K385" s="120">
        <v>349751</v>
      </c>
      <c r="L385" s="120">
        <v>0.436</v>
      </c>
      <c r="M385" s="121" t="s">
        <v>5654</v>
      </c>
      <c r="N385" s="120">
        <v>1</v>
      </c>
      <c r="O385" s="119">
        <v>182.6</v>
      </c>
      <c r="P385" s="119">
        <v>33.299999999999997</v>
      </c>
      <c r="Q385" s="119">
        <v>4.62</v>
      </c>
      <c r="R385" s="120" t="s">
        <v>5660</v>
      </c>
      <c r="S385" s="120">
        <v>0.5</v>
      </c>
      <c r="T385" s="120"/>
      <c r="U385" s="120"/>
      <c r="V385" s="172">
        <v>169</v>
      </c>
      <c r="W385" s="172"/>
      <c r="X385" s="172"/>
      <c r="Y385" s="172"/>
      <c r="Z385" s="172">
        <v>169</v>
      </c>
      <c r="AA385" s="123">
        <v>2732</v>
      </c>
      <c r="AB385" s="123"/>
      <c r="AC385" s="123"/>
      <c r="AD385" s="123"/>
      <c r="AE385" s="123"/>
      <c r="AF385" s="123"/>
      <c r="AG385" s="214"/>
      <c r="AH385" s="229" t="str">
        <f t="shared" si="81"/>
        <v>a2</v>
      </c>
      <c r="AI385" s="122"/>
      <c r="AJ385" s="122"/>
      <c r="AK385" s="122"/>
      <c r="AL385" s="122"/>
      <c r="AM385" s="122"/>
      <c r="AN385" s="173"/>
      <c r="AO385" s="173"/>
      <c r="AP385" s="173"/>
      <c r="AQ385" s="173"/>
      <c r="AR385" s="173" t="s">
        <v>3186</v>
      </c>
      <c r="AS385" s="173"/>
      <c r="AT385" s="173"/>
      <c r="AU385" s="173"/>
      <c r="AV385" s="173"/>
      <c r="AW385" s="173"/>
      <c r="AX385" s="173"/>
      <c r="AY385" s="173"/>
      <c r="AZ385" s="211"/>
      <c r="BA385" s="211"/>
      <c r="BB385" s="205">
        <f t="shared" si="82"/>
        <v>34613</v>
      </c>
      <c r="BC385" s="205">
        <f t="shared" si="83"/>
        <v>25908</v>
      </c>
      <c r="BD385" s="205">
        <f t="shared" si="84"/>
        <v>9053</v>
      </c>
      <c r="BE385" s="205">
        <f t="shared" si="85"/>
        <v>348</v>
      </c>
      <c r="BF385" s="175">
        <v>25560</v>
      </c>
      <c r="BG385" s="175">
        <v>2012</v>
      </c>
      <c r="BH385" s="175">
        <v>14486</v>
      </c>
      <c r="BI385" s="175">
        <v>8705</v>
      </c>
      <c r="BJ385" s="175"/>
      <c r="BK385" s="175">
        <v>3633</v>
      </c>
      <c r="BL385" s="175">
        <v>606</v>
      </c>
      <c r="BM385" s="175">
        <v>2626</v>
      </c>
      <c r="BN385" s="175">
        <v>1340</v>
      </c>
      <c r="BO385" s="175">
        <v>1205</v>
      </c>
      <c r="BP385" s="198">
        <f t="shared" si="86"/>
        <v>15691</v>
      </c>
    </row>
    <row r="386" spans="1:68" s="116" customFormat="1" x14ac:dyDescent="0.15">
      <c r="A386" s="117">
        <v>2120502004</v>
      </c>
      <c r="B386" s="118" t="s">
        <v>1682</v>
      </c>
      <c r="C386" s="118" t="s">
        <v>1650</v>
      </c>
      <c r="D386" s="118" t="s">
        <v>1679</v>
      </c>
      <c r="E386" s="118" t="s">
        <v>4276</v>
      </c>
      <c r="F386" s="120">
        <v>16</v>
      </c>
      <c r="G386" s="119">
        <v>359699</v>
      </c>
      <c r="H386" s="119"/>
      <c r="I386" s="120" t="s">
        <v>5820</v>
      </c>
      <c r="J386" s="120">
        <v>1800</v>
      </c>
      <c r="K386" s="120">
        <v>359699</v>
      </c>
      <c r="L386" s="120">
        <v>0.54700000000000004</v>
      </c>
      <c r="M386" s="121" t="s">
        <v>5659</v>
      </c>
      <c r="N386" s="120">
        <v>1</v>
      </c>
      <c r="O386" s="119">
        <v>130</v>
      </c>
      <c r="P386" s="119">
        <v>22</v>
      </c>
      <c r="Q386" s="119">
        <v>2.6</v>
      </c>
      <c r="R386" s="120" t="s">
        <v>5655</v>
      </c>
      <c r="S386" s="120">
        <v>6.1</v>
      </c>
      <c r="T386" s="120"/>
      <c r="U386" s="120"/>
      <c r="V386" s="172">
        <v>278.8</v>
      </c>
      <c r="W386" s="172">
        <v>21.6</v>
      </c>
      <c r="X386" s="172">
        <v>204.2</v>
      </c>
      <c r="Y386" s="172">
        <v>53</v>
      </c>
      <c r="Z386" s="172"/>
      <c r="AA386" s="123">
        <v>883</v>
      </c>
      <c r="AB386" s="123"/>
      <c r="AC386" s="123"/>
      <c r="AD386" s="123"/>
      <c r="AE386" s="123"/>
      <c r="AF386" s="123"/>
      <c r="AG386" s="214"/>
      <c r="AH386" s="229" t="str">
        <f t="shared" si="81"/>
        <v>a2</v>
      </c>
      <c r="AI386" s="122"/>
      <c r="AJ386" s="122"/>
      <c r="AK386" s="122"/>
      <c r="AL386" s="122"/>
      <c r="AM386" s="122"/>
      <c r="AN386" s="173"/>
      <c r="AO386" s="173"/>
      <c r="AP386" s="173"/>
      <c r="AQ386" s="173"/>
      <c r="AR386" s="173"/>
      <c r="AS386" s="173"/>
      <c r="AT386" s="173"/>
      <c r="AU386" s="173"/>
      <c r="AV386" s="173"/>
      <c r="AW386" s="173"/>
      <c r="AX386" s="173"/>
      <c r="AY386" s="173"/>
      <c r="AZ386" s="211">
        <f t="shared" ref="AZ386:AZ394" si="94">SUBTOTAL(9,AN386:AS386)</f>
        <v>0</v>
      </c>
      <c r="BA386" s="211">
        <f t="shared" ref="BA386:BA392" si="95">SUBTOTAL(9,AT386:AY386)</f>
        <v>0</v>
      </c>
      <c r="BB386" s="205">
        <f t="shared" si="82"/>
        <v>17099</v>
      </c>
      <c r="BC386" s="205">
        <f t="shared" si="83"/>
        <v>17099</v>
      </c>
      <c r="BD386" s="205">
        <f t="shared" si="84"/>
        <v>0</v>
      </c>
      <c r="BE386" s="205">
        <f t="shared" si="85"/>
        <v>0</v>
      </c>
      <c r="BF386" s="175">
        <v>17099</v>
      </c>
      <c r="BG386" s="175"/>
      <c r="BH386" s="175"/>
      <c r="BI386" s="175"/>
      <c r="BJ386" s="175"/>
      <c r="BK386" s="175">
        <v>9480</v>
      </c>
      <c r="BL386" s="175"/>
      <c r="BM386" s="175">
        <v>4236</v>
      </c>
      <c r="BN386" s="175">
        <v>288</v>
      </c>
      <c r="BO386" s="175">
        <v>3095</v>
      </c>
      <c r="BP386" s="198">
        <f t="shared" si="86"/>
        <v>3095</v>
      </c>
    </row>
    <row r="387" spans="1:68" s="116" customFormat="1" x14ac:dyDescent="0.15">
      <c r="A387" s="117">
        <v>2220301002</v>
      </c>
      <c r="B387" s="118" t="s">
        <v>1798</v>
      </c>
      <c r="C387" s="118" t="s">
        <v>1773</v>
      </c>
      <c r="D387" s="118" t="s">
        <v>1797</v>
      </c>
      <c r="E387" s="118" t="s">
        <v>4366</v>
      </c>
      <c r="F387" s="120">
        <v>27</v>
      </c>
      <c r="G387" s="119"/>
      <c r="H387" s="119"/>
      <c r="I387" s="120" t="s">
        <v>5820</v>
      </c>
      <c r="J387" s="120">
        <v>1899</v>
      </c>
      <c r="K387" s="120">
        <v>365844</v>
      </c>
      <c r="L387" s="120">
        <v>0.52800000000000002</v>
      </c>
      <c r="M387" s="121" t="s">
        <v>5662</v>
      </c>
      <c r="N387" s="120">
        <v>1</v>
      </c>
      <c r="O387" s="119">
        <v>130</v>
      </c>
      <c r="P387" s="119"/>
      <c r="Q387" s="119"/>
      <c r="R387" s="120" t="s">
        <v>5655</v>
      </c>
      <c r="S387" s="120">
        <v>5.47</v>
      </c>
      <c r="T387" s="120"/>
      <c r="U387" s="120"/>
      <c r="V387" s="172">
        <v>310.8</v>
      </c>
      <c r="W387" s="172"/>
      <c r="X387" s="172"/>
      <c r="Y387" s="172"/>
      <c r="Z387" s="172">
        <v>310.8</v>
      </c>
      <c r="AA387" s="123">
        <v>1170</v>
      </c>
      <c r="AB387" s="123"/>
      <c r="AC387" s="123"/>
      <c r="AD387" s="123"/>
      <c r="AE387" s="123"/>
      <c r="AF387" s="123"/>
      <c r="AG387" s="214"/>
      <c r="AH387" s="229" t="str">
        <f t="shared" si="81"/>
        <v>a2</v>
      </c>
      <c r="AI387" s="122"/>
      <c r="AJ387" s="122"/>
      <c r="AK387" s="122"/>
      <c r="AL387" s="122"/>
      <c r="AM387" s="122"/>
      <c r="AN387" s="173"/>
      <c r="AO387" s="173"/>
      <c r="AP387" s="173"/>
      <c r="AQ387" s="173"/>
      <c r="AR387" s="173"/>
      <c r="AS387" s="173"/>
      <c r="AT387" s="173">
        <v>0.5</v>
      </c>
      <c r="AU387" s="173">
        <v>0.8</v>
      </c>
      <c r="AV387" s="173"/>
      <c r="AW387" s="173"/>
      <c r="AX387" s="173"/>
      <c r="AY387" s="173"/>
      <c r="AZ387" s="211">
        <f t="shared" si="94"/>
        <v>0</v>
      </c>
      <c r="BA387" s="211">
        <f t="shared" si="95"/>
        <v>1.3</v>
      </c>
      <c r="BB387" s="205">
        <f t="shared" si="82"/>
        <v>40330</v>
      </c>
      <c r="BC387" s="205">
        <f t="shared" si="83"/>
        <v>34297</v>
      </c>
      <c r="BD387" s="205">
        <f t="shared" si="84"/>
        <v>6414</v>
      </c>
      <c r="BE387" s="205">
        <f t="shared" si="85"/>
        <v>381</v>
      </c>
      <c r="BF387" s="175">
        <v>33916</v>
      </c>
      <c r="BG387" s="175"/>
      <c r="BH387" s="175">
        <v>10455</v>
      </c>
      <c r="BI387" s="175">
        <v>6033</v>
      </c>
      <c r="BJ387" s="175"/>
      <c r="BK387" s="175">
        <v>7229</v>
      </c>
      <c r="BL387" s="175">
        <v>3928</v>
      </c>
      <c r="BM387" s="175">
        <v>7424</v>
      </c>
      <c r="BN387" s="175">
        <v>1375</v>
      </c>
      <c r="BO387" s="175">
        <v>3886</v>
      </c>
      <c r="BP387" s="198">
        <f t="shared" si="86"/>
        <v>14341</v>
      </c>
    </row>
    <row r="388" spans="1:68" s="116" customFormat="1" x14ac:dyDescent="0.15">
      <c r="A388" s="117">
        <v>822701002</v>
      </c>
      <c r="B388" s="118" t="s">
        <v>814</v>
      </c>
      <c r="C388" s="118" t="s">
        <v>762</v>
      </c>
      <c r="D388" s="118" t="s">
        <v>813</v>
      </c>
      <c r="E388" s="118" t="s">
        <v>3678</v>
      </c>
      <c r="F388" s="120">
        <v>17</v>
      </c>
      <c r="G388" s="119">
        <v>365331</v>
      </c>
      <c r="H388" s="119"/>
      <c r="I388" s="120" t="s">
        <v>5820</v>
      </c>
      <c r="J388" s="120">
        <v>3840</v>
      </c>
      <c r="K388" s="120">
        <v>367678</v>
      </c>
      <c r="L388" s="120">
        <v>0.26200000000000001</v>
      </c>
      <c r="M388" s="121" t="s">
        <v>5659</v>
      </c>
      <c r="N388" s="120">
        <v>1</v>
      </c>
      <c r="O388" s="119">
        <v>142</v>
      </c>
      <c r="P388" s="119">
        <v>49.3</v>
      </c>
      <c r="Q388" s="119">
        <v>5.0999999999999996</v>
      </c>
      <c r="R388" s="120" t="s">
        <v>5660</v>
      </c>
      <c r="S388" s="120">
        <v>0.2</v>
      </c>
      <c r="T388" s="120"/>
      <c r="U388" s="120"/>
      <c r="V388" s="172">
        <v>268.2</v>
      </c>
      <c r="W388" s="172">
        <v>104.5</v>
      </c>
      <c r="X388" s="172">
        <v>157</v>
      </c>
      <c r="Y388" s="172">
        <v>0.8</v>
      </c>
      <c r="Z388" s="172">
        <v>5.9</v>
      </c>
      <c r="AA388" s="123">
        <v>1767</v>
      </c>
      <c r="AB388" s="123"/>
      <c r="AC388" s="123"/>
      <c r="AD388" s="123"/>
      <c r="AE388" s="123"/>
      <c r="AF388" s="123"/>
      <c r="AG388" s="214"/>
      <c r="AH388" s="229" t="str">
        <f t="shared" si="81"/>
        <v>a2</v>
      </c>
      <c r="AI388" s="122"/>
      <c r="AJ388" s="122"/>
      <c r="AK388" s="122"/>
      <c r="AL388" s="122"/>
      <c r="AM388" s="122"/>
      <c r="AN388" s="173">
        <v>1</v>
      </c>
      <c r="AO388" s="173"/>
      <c r="AP388" s="173"/>
      <c r="AQ388" s="173"/>
      <c r="AR388" s="173"/>
      <c r="AS388" s="173"/>
      <c r="AT388" s="173">
        <v>1</v>
      </c>
      <c r="AU388" s="173">
        <v>1</v>
      </c>
      <c r="AV388" s="173"/>
      <c r="AW388" s="173"/>
      <c r="AX388" s="173"/>
      <c r="AY388" s="173"/>
      <c r="AZ388" s="211">
        <f t="shared" si="94"/>
        <v>1</v>
      </c>
      <c r="BA388" s="211">
        <f t="shared" si="95"/>
        <v>2</v>
      </c>
      <c r="BB388" s="205">
        <f t="shared" si="82"/>
        <v>22492</v>
      </c>
      <c r="BC388" s="205">
        <f t="shared" si="83"/>
        <v>22492</v>
      </c>
      <c r="BD388" s="205">
        <f t="shared" si="84"/>
        <v>0</v>
      </c>
      <c r="BE388" s="205">
        <f t="shared" si="85"/>
        <v>0</v>
      </c>
      <c r="BF388" s="175">
        <v>22492</v>
      </c>
      <c r="BG388" s="175">
        <v>1089</v>
      </c>
      <c r="BH388" s="175">
        <v>14740</v>
      </c>
      <c r="BI388" s="175"/>
      <c r="BJ388" s="175"/>
      <c r="BK388" s="175"/>
      <c r="BL388" s="175">
        <v>1161</v>
      </c>
      <c r="BM388" s="175">
        <v>5192</v>
      </c>
      <c r="BN388" s="175">
        <v>99</v>
      </c>
      <c r="BO388" s="175">
        <v>211</v>
      </c>
      <c r="BP388" s="198">
        <f t="shared" si="86"/>
        <v>14951</v>
      </c>
    </row>
    <row r="389" spans="1:68" s="116" customFormat="1" x14ac:dyDescent="0.15">
      <c r="A389" s="117">
        <v>3920401001</v>
      </c>
      <c r="B389" s="118" t="s">
        <v>2762</v>
      </c>
      <c r="C389" s="118" t="s">
        <v>2754</v>
      </c>
      <c r="D389" s="118" t="s">
        <v>2763</v>
      </c>
      <c r="E389" s="118" t="s">
        <v>5087</v>
      </c>
      <c r="F389" s="120">
        <v>23</v>
      </c>
      <c r="G389" s="119">
        <v>401500</v>
      </c>
      <c r="H389" s="119"/>
      <c r="I389" s="120" t="s">
        <v>5820</v>
      </c>
      <c r="J389" s="120">
        <v>2680</v>
      </c>
      <c r="K389" s="120">
        <v>369740</v>
      </c>
      <c r="L389" s="120">
        <v>0.378</v>
      </c>
      <c r="M389" s="121" t="s">
        <v>5657</v>
      </c>
      <c r="N389" s="120">
        <v>1</v>
      </c>
      <c r="O389" s="119">
        <v>102.4</v>
      </c>
      <c r="P389" s="119"/>
      <c r="Q389" s="119"/>
      <c r="R389" s="120"/>
      <c r="S389" s="120"/>
      <c r="T389" s="120"/>
      <c r="U389" s="120"/>
      <c r="V389" s="172">
        <v>422.5</v>
      </c>
      <c r="W389" s="172">
        <v>57.9</v>
      </c>
      <c r="X389" s="172">
        <v>296.39999999999998</v>
      </c>
      <c r="Y389" s="172">
        <v>22.7</v>
      </c>
      <c r="Z389" s="172">
        <v>45.5</v>
      </c>
      <c r="AA389" s="123">
        <v>4374</v>
      </c>
      <c r="AB389" s="123"/>
      <c r="AC389" s="123"/>
      <c r="AD389" s="123"/>
      <c r="AE389" s="123"/>
      <c r="AF389" s="123"/>
      <c r="AG389" s="214"/>
      <c r="AH389" s="229" t="str">
        <f t="shared" si="81"/>
        <v>a2</v>
      </c>
      <c r="AI389" s="122"/>
      <c r="AJ389" s="122"/>
      <c r="AK389" s="122"/>
      <c r="AL389" s="122"/>
      <c r="AM389" s="122"/>
      <c r="AN389" s="173">
        <v>5</v>
      </c>
      <c r="AO389" s="173" t="s">
        <v>3186</v>
      </c>
      <c r="AP389" s="173" t="s">
        <v>3186</v>
      </c>
      <c r="AQ389" s="173" t="s">
        <v>3186</v>
      </c>
      <c r="AR389" s="173" t="s">
        <v>3186</v>
      </c>
      <c r="AS389" s="173">
        <v>2</v>
      </c>
      <c r="AT389" s="173">
        <v>2</v>
      </c>
      <c r="AU389" s="173">
        <v>1</v>
      </c>
      <c r="AV389" s="173">
        <v>2</v>
      </c>
      <c r="AW389" s="173">
        <v>1</v>
      </c>
      <c r="AX389" s="173">
        <v>1</v>
      </c>
      <c r="AY389" s="173"/>
      <c r="AZ389" s="211">
        <f t="shared" si="94"/>
        <v>7</v>
      </c>
      <c r="BA389" s="211">
        <f t="shared" si="95"/>
        <v>7</v>
      </c>
      <c r="BB389" s="205">
        <f t="shared" si="82"/>
        <v>42757</v>
      </c>
      <c r="BC389" s="205">
        <f t="shared" si="83"/>
        <v>34514</v>
      </c>
      <c r="BD389" s="205">
        <f t="shared" si="84"/>
        <v>8243</v>
      </c>
      <c r="BE389" s="205">
        <f t="shared" si="85"/>
        <v>0</v>
      </c>
      <c r="BF389" s="175">
        <v>34514</v>
      </c>
      <c r="BG389" s="175">
        <v>7108</v>
      </c>
      <c r="BH389" s="175">
        <v>8243</v>
      </c>
      <c r="BI389" s="175">
        <v>8243</v>
      </c>
      <c r="BJ389" s="175"/>
      <c r="BK389" s="175">
        <v>2530</v>
      </c>
      <c r="BL389" s="175">
        <v>8958</v>
      </c>
      <c r="BM389" s="175">
        <v>5887</v>
      </c>
      <c r="BN389" s="175">
        <v>774</v>
      </c>
      <c r="BO389" s="175">
        <v>1014</v>
      </c>
      <c r="BP389" s="198">
        <f t="shared" si="86"/>
        <v>9257</v>
      </c>
    </row>
    <row r="390" spans="1:68" s="116" customFormat="1" x14ac:dyDescent="0.15">
      <c r="A390" s="117">
        <v>2120502002</v>
      </c>
      <c r="B390" s="118" t="s">
        <v>1680</v>
      </c>
      <c r="C390" s="118" t="s">
        <v>1650</v>
      </c>
      <c r="D390" s="118" t="s">
        <v>1679</v>
      </c>
      <c r="E390" s="118" t="s">
        <v>4274</v>
      </c>
      <c r="F390" s="120">
        <v>21</v>
      </c>
      <c r="G390" s="119">
        <v>374587</v>
      </c>
      <c r="H390" s="119"/>
      <c r="I390" s="120" t="s">
        <v>5820</v>
      </c>
      <c r="J390" s="120">
        <v>1650</v>
      </c>
      <c r="K390" s="120">
        <v>374587</v>
      </c>
      <c r="L390" s="120">
        <v>0.622</v>
      </c>
      <c r="M390" s="121" t="s">
        <v>5659</v>
      </c>
      <c r="N390" s="120">
        <v>1</v>
      </c>
      <c r="O390" s="119">
        <v>168.6</v>
      </c>
      <c r="P390" s="119">
        <v>28.8</v>
      </c>
      <c r="Q390" s="119">
        <v>3.2</v>
      </c>
      <c r="R390" s="120" t="s">
        <v>5655</v>
      </c>
      <c r="S390" s="120">
        <v>5</v>
      </c>
      <c r="T390" s="120"/>
      <c r="U390" s="120"/>
      <c r="V390" s="172">
        <v>215</v>
      </c>
      <c r="W390" s="172">
        <v>26.1</v>
      </c>
      <c r="X390" s="172">
        <v>120.5</v>
      </c>
      <c r="Y390" s="172">
        <v>43.5</v>
      </c>
      <c r="Z390" s="172">
        <v>24.9</v>
      </c>
      <c r="AA390" s="123">
        <v>1100</v>
      </c>
      <c r="AB390" s="123"/>
      <c r="AC390" s="123"/>
      <c r="AD390" s="123"/>
      <c r="AE390" s="123"/>
      <c r="AF390" s="123"/>
      <c r="AG390" s="214"/>
      <c r="AH390" s="229" t="str">
        <f t="shared" si="81"/>
        <v>a2</v>
      </c>
      <c r="AI390" s="122"/>
      <c r="AJ390" s="122"/>
      <c r="AK390" s="122"/>
      <c r="AL390" s="122"/>
      <c r="AM390" s="122"/>
      <c r="AN390" s="173"/>
      <c r="AO390" s="173"/>
      <c r="AP390" s="173"/>
      <c r="AQ390" s="173"/>
      <c r="AR390" s="173"/>
      <c r="AS390" s="173"/>
      <c r="AT390" s="173"/>
      <c r="AU390" s="173"/>
      <c r="AV390" s="173"/>
      <c r="AW390" s="173"/>
      <c r="AX390" s="173"/>
      <c r="AY390" s="173"/>
      <c r="AZ390" s="211">
        <f t="shared" si="94"/>
        <v>0</v>
      </c>
      <c r="BA390" s="211">
        <f t="shared" si="95"/>
        <v>0</v>
      </c>
      <c r="BB390" s="205">
        <f t="shared" si="82"/>
        <v>24831</v>
      </c>
      <c r="BC390" s="205">
        <f t="shared" si="83"/>
        <v>24831</v>
      </c>
      <c r="BD390" s="205">
        <f t="shared" si="84"/>
        <v>0</v>
      </c>
      <c r="BE390" s="205">
        <f t="shared" si="85"/>
        <v>0</v>
      </c>
      <c r="BF390" s="175">
        <v>24831</v>
      </c>
      <c r="BG390" s="175"/>
      <c r="BH390" s="175"/>
      <c r="BI390" s="175"/>
      <c r="BJ390" s="175"/>
      <c r="BK390" s="175">
        <v>16430</v>
      </c>
      <c r="BL390" s="175">
        <v>1491</v>
      </c>
      <c r="BM390" s="175">
        <v>3508</v>
      </c>
      <c r="BN390" s="175">
        <v>307</v>
      </c>
      <c r="BO390" s="175">
        <v>3095</v>
      </c>
      <c r="BP390" s="198">
        <f t="shared" si="86"/>
        <v>3095</v>
      </c>
    </row>
    <row r="391" spans="1:68" s="116" customFormat="1" x14ac:dyDescent="0.15">
      <c r="A391" s="117">
        <v>1620102006</v>
      </c>
      <c r="B391" s="118" t="s">
        <v>1286</v>
      </c>
      <c r="C391" s="118" t="s">
        <v>1276</v>
      </c>
      <c r="D391" s="118" t="s">
        <v>1281</v>
      </c>
      <c r="E391" s="118" t="s">
        <v>3994</v>
      </c>
      <c r="F391" s="120">
        <v>20</v>
      </c>
      <c r="G391" s="119">
        <v>375272</v>
      </c>
      <c r="H391" s="119"/>
      <c r="I391" s="120" t="s">
        <v>5820</v>
      </c>
      <c r="J391" s="120">
        <v>2300</v>
      </c>
      <c r="K391" s="120">
        <v>375272</v>
      </c>
      <c r="L391" s="120">
        <v>0.44700000000000001</v>
      </c>
      <c r="M391" s="121" t="s">
        <v>5659</v>
      </c>
      <c r="N391" s="120">
        <v>1</v>
      </c>
      <c r="O391" s="119">
        <v>150</v>
      </c>
      <c r="P391" s="119"/>
      <c r="Q391" s="119"/>
      <c r="R391" s="120" t="s">
        <v>5658</v>
      </c>
      <c r="S391" s="120">
        <v>0.48</v>
      </c>
      <c r="T391" s="120"/>
      <c r="U391" s="120"/>
      <c r="V391" s="172">
        <v>398.6</v>
      </c>
      <c r="W391" s="172">
        <v>23.2</v>
      </c>
      <c r="X391" s="172">
        <v>239.1</v>
      </c>
      <c r="Y391" s="172">
        <v>4.8</v>
      </c>
      <c r="Z391" s="172">
        <v>131.5</v>
      </c>
      <c r="AA391" s="123">
        <v>2556.6999999999998</v>
      </c>
      <c r="AB391" s="123"/>
      <c r="AC391" s="123"/>
      <c r="AD391" s="123"/>
      <c r="AE391" s="123"/>
      <c r="AF391" s="123"/>
      <c r="AG391" s="214"/>
      <c r="AH391" s="229" t="str">
        <f t="shared" si="81"/>
        <v>a2</v>
      </c>
      <c r="AI391" s="122" t="s">
        <v>5401</v>
      </c>
      <c r="AJ391" s="122" t="s">
        <v>5401</v>
      </c>
      <c r="AK391" s="122"/>
      <c r="AL391" s="122"/>
      <c r="AM391" s="122"/>
      <c r="AN391" s="173">
        <v>1</v>
      </c>
      <c r="AO391" s="173"/>
      <c r="AP391" s="173"/>
      <c r="AQ391" s="173"/>
      <c r="AR391" s="173"/>
      <c r="AS391" s="173">
        <v>0.5</v>
      </c>
      <c r="AT391" s="173">
        <v>0.5</v>
      </c>
      <c r="AU391" s="173"/>
      <c r="AV391" s="173"/>
      <c r="AW391" s="173"/>
      <c r="AX391" s="173"/>
      <c r="AY391" s="173" t="s">
        <v>3186</v>
      </c>
      <c r="AZ391" s="211">
        <f t="shared" si="94"/>
        <v>1.5</v>
      </c>
      <c r="BA391" s="211">
        <f t="shared" si="95"/>
        <v>0.5</v>
      </c>
      <c r="BB391" s="205">
        <f t="shared" si="82"/>
        <v>43381</v>
      </c>
      <c r="BC391" s="205">
        <f t="shared" si="83"/>
        <v>43381</v>
      </c>
      <c r="BD391" s="205">
        <f t="shared" si="84"/>
        <v>0</v>
      </c>
      <c r="BE391" s="205">
        <f t="shared" si="85"/>
        <v>0</v>
      </c>
      <c r="BF391" s="175">
        <v>43381</v>
      </c>
      <c r="BG391" s="175"/>
      <c r="BH391" s="175">
        <v>19152</v>
      </c>
      <c r="BI391" s="175"/>
      <c r="BJ391" s="175"/>
      <c r="BK391" s="175">
        <v>18697</v>
      </c>
      <c r="BL391" s="175">
        <v>3318</v>
      </c>
      <c r="BM391" s="175"/>
      <c r="BN391" s="175"/>
      <c r="BO391" s="175">
        <v>2214</v>
      </c>
      <c r="BP391" s="198">
        <f t="shared" si="86"/>
        <v>21366</v>
      </c>
    </row>
    <row r="392" spans="1:68" s="116" customFormat="1" x14ac:dyDescent="0.15">
      <c r="A392" s="117">
        <v>2222302002</v>
      </c>
      <c r="B392" s="118" t="s">
        <v>700</v>
      </c>
      <c r="C392" s="118" t="s">
        <v>1773</v>
      </c>
      <c r="D392" s="118" t="s">
        <v>1839</v>
      </c>
      <c r="E392" s="118" t="s">
        <v>4394</v>
      </c>
      <c r="F392" s="120">
        <v>14</v>
      </c>
      <c r="G392" s="119">
        <v>385115</v>
      </c>
      <c r="H392" s="119"/>
      <c r="I392" s="120" t="s">
        <v>5820</v>
      </c>
      <c r="J392" s="120">
        <v>1900</v>
      </c>
      <c r="K392" s="120">
        <v>385115</v>
      </c>
      <c r="L392" s="120">
        <v>0.55500000000000005</v>
      </c>
      <c r="M392" s="121" t="s">
        <v>5657</v>
      </c>
      <c r="N392" s="120">
        <v>1</v>
      </c>
      <c r="O392" s="119">
        <v>193</v>
      </c>
      <c r="P392" s="119"/>
      <c r="Q392" s="119"/>
      <c r="R392" s="120" t="s">
        <v>5658</v>
      </c>
      <c r="S392" s="120">
        <v>0.7</v>
      </c>
      <c r="T392" s="120"/>
      <c r="U392" s="120"/>
      <c r="V392" s="172">
        <v>495</v>
      </c>
      <c r="W392" s="172">
        <v>55</v>
      </c>
      <c r="X392" s="172">
        <v>153</v>
      </c>
      <c r="Y392" s="172">
        <v>214</v>
      </c>
      <c r="Z392" s="172">
        <v>73</v>
      </c>
      <c r="AA392" s="123">
        <v>858</v>
      </c>
      <c r="AB392" s="123"/>
      <c r="AC392" s="123"/>
      <c r="AD392" s="123"/>
      <c r="AE392" s="123"/>
      <c r="AF392" s="123"/>
      <c r="AG392" s="214"/>
      <c r="AH392" s="229" t="str">
        <f t="shared" ref="AH392:AH414" si="96">IF(N392=1,IF(AG392&gt;0,"a4",IF(AC392&gt;0,"a3",IF(AA392&gt;0,"a2","a1"))),IF(AG392&gt;0,"b4",IF(AC392&gt;0,"b3",IF(AA392&gt;0,"b2","b1"))))</f>
        <v>a2</v>
      </c>
      <c r="AI392" s="122"/>
      <c r="AJ392" s="122"/>
      <c r="AK392" s="122"/>
      <c r="AL392" s="122"/>
      <c r="AM392" s="122"/>
      <c r="AN392" s="173" t="s">
        <v>3186</v>
      </c>
      <c r="AO392" s="173" t="s">
        <v>3186</v>
      </c>
      <c r="AP392" s="173" t="s">
        <v>3186</v>
      </c>
      <c r="AQ392" s="173" t="s">
        <v>3186</v>
      </c>
      <c r="AR392" s="173" t="s">
        <v>3186</v>
      </c>
      <c r="AS392" s="173"/>
      <c r="AT392" s="173"/>
      <c r="AU392" s="173">
        <v>0.7</v>
      </c>
      <c r="AV392" s="173"/>
      <c r="AW392" s="173">
        <v>0.6</v>
      </c>
      <c r="AX392" s="173"/>
      <c r="AY392" s="173"/>
      <c r="AZ392" s="211">
        <f t="shared" si="94"/>
        <v>0</v>
      </c>
      <c r="BA392" s="211">
        <f t="shared" si="95"/>
        <v>1.2999999999999998</v>
      </c>
      <c r="BB392" s="205">
        <f t="shared" ref="BB392:BB414" si="97">SUM(BG392:BO392)</f>
        <v>41166</v>
      </c>
      <c r="BC392" s="205">
        <f t="shared" ref="BC392:BC414" si="98">BG392+BH392+BK392+BL392+BM392+BN392+BO392</f>
        <v>41166</v>
      </c>
      <c r="BD392" s="205">
        <f t="shared" ref="BD392:BD414" si="99">BB392-BF392</f>
        <v>-378</v>
      </c>
      <c r="BE392" s="205">
        <f t="shared" ref="BE392:BE414" si="100">BC392-BF392</f>
        <v>-378</v>
      </c>
      <c r="BF392" s="175">
        <v>41544</v>
      </c>
      <c r="BG392" s="175"/>
      <c r="BH392" s="175">
        <v>18102</v>
      </c>
      <c r="BI392" s="175"/>
      <c r="BJ392" s="175"/>
      <c r="BK392" s="175">
        <v>11411</v>
      </c>
      <c r="BL392" s="175">
        <v>5078</v>
      </c>
      <c r="BM392" s="175"/>
      <c r="BN392" s="175"/>
      <c r="BO392" s="175">
        <v>6575</v>
      </c>
      <c r="BP392" s="198">
        <f t="shared" ref="BP392:BP414" si="101">BH392+BO392</f>
        <v>24677</v>
      </c>
    </row>
    <row r="393" spans="1:68" s="116" customFormat="1" x14ac:dyDescent="0.15">
      <c r="A393" s="117">
        <v>2822302009</v>
      </c>
      <c r="B393" s="118" t="s">
        <v>2189</v>
      </c>
      <c r="C393" s="118" t="s">
        <v>2099</v>
      </c>
      <c r="D393" s="118" t="s">
        <v>2183</v>
      </c>
      <c r="E393" s="118" t="s">
        <v>4663</v>
      </c>
      <c r="F393" s="120">
        <v>13</v>
      </c>
      <c r="G393" s="119">
        <v>388214</v>
      </c>
      <c r="H393" s="119"/>
      <c r="I393" s="120" t="s">
        <v>5820</v>
      </c>
      <c r="J393" s="120">
        <v>1680</v>
      </c>
      <c r="K393" s="120">
        <v>388214</v>
      </c>
      <c r="L393" s="120">
        <v>0.63300000000000001</v>
      </c>
      <c r="M393" s="121" t="s">
        <v>5657</v>
      </c>
      <c r="N393" s="120">
        <v>1</v>
      </c>
      <c r="O393" s="119">
        <v>158.19999999999999</v>
      </c>
      <c r="P393" s="119">
        <v>36.299999999999997</v>
      </c>
      <c r="Q393" s="119">
        <v>4.3</v>
      </c>
      <c r="R393" s="120" t="s">
        <v>5658</v>
      </c>
      <c r="S393" s="120">
        <v>0.3</v>
      </c>
      <c r="T393" s="120"/>
      <c r="U393" s="120"/>
      <c r="V393" s="172">
        <v>331.2</v>
      </c>
      <c r="W393" s="172"/>
      <c r="X393" s="172">
        <v>209.8</v>
      </c>
      <c r="Y393" s="172">
        <v>23.3</v>
      </c>
      <c r="Z393" s="172">
        <v>98.1</v>
      </c>
      <c r="AA393" s="123">
        <v>2068</v>
      </c>
      <c r="AB393" s="123"/>
      <c r="AC393" s="123"/>
      <c r="AD393" s="123"/>
      <c r="AE393" s="123"/>
      <c r="AF393" s="123"/>
      <c r="AG393" s="214"/>
      <c r="AH393" s="229" t="str">
        <f t="shared" si="96"/>
        <v>a2</v>
      </c>
      <c r="AI393" s="122"/>
      <c r="AJ393" s="122"/>
      <c r="AK393" s="122"/>
      <c r="AL393" s="122"/>
      <c r="AM393" s="122"/>
      <c r="AN393" s="173"/>
      <c r="AO393" s="173"/>
      <c r="AP393" s="173"/>
      <c r="AQ393" s="173"/>
      <c r="AR393" s="173"/>
      <c r="AS393" s="173">
        <v>1.1000000000000001</v>
      </c>
      <c r="AT393" s="173"/>
      <c r="AU393" s="173"/>
      <c r="AV393" s="173"/>
      <c r="AW393" s="173"/>
      <c r="AX393" s="173"/>
      <c r="AY393" s="173"/>
      <c r="AZ393" s="211">
        <f t="shared" si="94"/>
        <v>1.1000000000000001</v>
      </c>
      <c r="BA393" s="211"/>
      <c r="BB393" s="205">
        <f t="shared" si="97"/>
        <v>38936</v>
      </c>
      <c r="BC393" s="205">
        <f t="shared" si="98"/>
        <v>36413</v>
      </c>
      <c r="BD393" s="205">
        <f t="shared" si="99"/>
        <v>4446</v>
      </c>
      <c r="BE393" s="205">
        <f t="shared" si="100"/>
        <v>1923</v>
      </c>
      <c r="BF393" s="175">
        <v>34490</v>
      </c>
      <c r="BG393" s="175">
        <v>714</v>
      </c>
      <c r="BH393" s="175">
        <v>12017</v>
      </c>
      <c r="BI393" s="175">
        <v>841</v>
      </c>
      <c r="BJ393" s="175">
        <v>1682</v>
      </c>
      <c r="BK393" s="175">
        <v>14268</v>
      </c>
      <c r="BL393" s="175">
        <v>1962</v>
      </c>
      <c r="BM393" s="175">
        <v>4921</v>
      </c>
      <c r="BN393" s="175">
        <v>311</v>
      </c>
      <c r="BO393" s="175">
        <v>2220</v>
      </c>
      <c r="BP393" s="198">
        <f t="shared" si="101"/>
        <v>14237</v>
      </c>
    </row>
    <row r="394" spans="1:68" s="116" customFormat="1" x14ac:dyDescent="0.15">
      <c r="A394" s="117">
        <v>4140101001</v>
      </c>
      <c r="B394" s="118" t="s">
        <v>2900</v>
      </c>
      <c r="C394" s="118" t="s">
        <v>2865</v>
      </c>
      <c r="D394" s="118" t="s">
        <v>2901</v>
      </c>
      <c r="E394" s="118" t="s">
        <v>5176</v>
      </c>
      <c r="F394" s="120">
        <v>11</v>
      </c>
      <c r="G394" s="119"/>
      <c r="H394" s="119"/>
      <c r="I394" s="120" t="s">
        <v>5820</v>
      </c>
      <c r="J394" s="120">
        <v>2350</v>
      </c>
      <c r="K394" s="120">
        <v>457710</v>
      </c>
      <c r="L394" s="120">
        <v>0.53400000000000003</v>
      </c>
      <c r="M394" s="121" t="s">
        <v>5659</v>
      </c>
      <c r="N394" s="120">
        <v>1</v>
      </c>
      <c r="O394" s="119">
        <v>205</v>
      </c>
      <c r="P394" s="119"/>
      <c r="Q394" s="119"/>
      <c r="R394" s="120" t="s">
        <v>5658</v>
      </c>
      <c r="S394" s="120">
        <v>0.44</v>
      </c>
      <c r="T394" s="120"/>
      <c r="U394" s="120"/>
      <c r="V394" s="172">
        <v>368.8</v>
      </c>
      <c r="W394" s="172"/>
      <c r="X394" s="172"/>
      <c r="Y394" s="172"/>
      <c r="Z394" s="172">
        <v>368.8</v>
      </c>
      <c r="AA394" s="123">
        <v>4109</v>
      </c>
      <c r="AB394" s="123"/>
      <c r="AC394" s="123"/>
      <c r="AD394" s="123"/>
      <c r="AE394" s="123"/>
      <c r="AF394" s="123"/>
      <c r="AG394" s="214"/>
      <c r="AH394" s="229" t="str">
        <f t="shared" si="96"/>
        <v>a2</v>
      </c>
      <c r="AI394" s="122"/>
      <c r="AJ394" s="122"/>
      <c r="AK394" s="122"/>
      <c r="AL394" s="122"/>
      <c r="AM394" s="122"/>
      <c r="AN394" s="173" t="s">
        <v>3186</v>
      </c>
      <c r="AO394" s="173" t="s">
        <v>3186</v>
      </c>
      <c r="AP394" s="173" t="s">
        <v>3186</v>
      </c>
      <c r="AQ394" s="173" t="s">
        <v>3186</v>
      </c>
      <c r="AR394" s="173" t="s">
        <v>3186</v>
      </c>
      <c r="AS394" s="173">
        <v>1</v>
      </c>
      <c r="AT394" s="173">
        <v>0.5</v>
      </c>
      <c r="AU394" s="173">
        <v>0.5</v>
      </c>
      <c r="AV394" s="173">
        <v>0.5</v>
      </c>
      <c r="AW394" s="173">
        <v>0.5</v>
      </c>
      <c r="AX394" s="173" t="s">
        <v>3186</v>
      </c>
      <c r="AY394" s="173" t="s">
        <v>3186</v>
      </c>
      <c r="AZ394" s="211">
        <f t="shared" si="94"/>
        <v>1</v>
      </c>
      <c r="BA394" s="211">
        <f>SUBTOTAL(9,AT394:AY394)</f>
        <v>2</v>
      </c>
      <c r="BB394" s="205">
        <f t="shared" si="97"/>
        <v>58902</v>
      </c>
      <c r="BC394" s="205">
        <f t="shared" si="98"/>
        <v>52675</v>
      </c>
      <c r="BD394" s="205">
        <f t="shared" si="99"/>
        <v>10374</v>
      </c>
      <c r="BE394" s="205">
        <f t="shared" si="100"/>
        <v>4147</v>
      </c>
      <c r="BF394" s="175">
        <v>48528</v>
      </c>
      <c r="BG394" s="175"/>
      <c r="BH394" s="175">
        <v>10374</v>
      </c>
      <c r="BI394" s="175">
        <v>6227</v>
      </c>
      <c r="BJ394" s="175"/>
      <c r="BK394" s="175">
        <v>2678</v>
      </c>
      <c r="BL394" s="175">
        <v>34</v>
      </c>
      <c r="BM394" s="175">
        <v>4996</v>
      </c>
      <c r="BN394" s="175">
        <v>1048</v>
      </c>
      <c r="BO394" s="175">
        <v>33545</v>
      </c>
      <c r="BP394" s="198">
        <f t="shared" si="101"/>
        <v>43919</v>
      </c>
    </row>
    <row r="395" spans="1:68" s="116" customFormat="1" x14ac:dyDescent="0.15">
      <c r="A395" s="117">
        <v>620301003</v>
      </c>
      <c r="B395" s="118" t="s">
        <v>615</v>
      </c>
      <c r="C395" s="118" t="s">
        <v>601</v>
      </c>
      <c r="D395" s="118" t="s">
        <v>613</v>
      </c>
      <c r="E395" s="118" t="s">
        <v>3556</v>
      </c>
      <c r="F395" s="120">
        <v>21</v>
      </c>
      <c r="G395" s="119">
        <v>556737</v>
      </c>
      <c r="H395" s="119"/>
      <c r="I395" s="120" t="s">
        <v>5820</v>
      </c>
      <c r="J395" s="120">
        <v>3000</v>
      </c>
      <c r="K395" s="120">
        <v>509568</v>
      </c>
      <c r="L395" s="120">
        <v>0.46500000000000002</v>
      </c>
      <c r="M395" s="121" t="s">
        <v>5657</v>
      </c>
      <c r="N395" s="120">
        <v>1</v>
      </c>
      <c r="O395" s="119">
        <v>180.8</v>
      </c>
      <c r="P395" s="119">
        <v>32.4</v>
      </c>
      <c r="Q395" s="119">
        <v>3.98</v>
      </c>
      <c r="R395" s="120" t="s">
        <v>5660</v>
      </c>
      <c r="S395" s="120">
        <v>0.6</v>
      </c>
      <c r="T395" s="120"/>
      <c r="U395" s="120"/>
      <c r="V395" s="172">
        <v>418.5</v>
      </c>
      <c r="W395" s="172">
        <v>43</v>
      </c>
      <c r="X395" s="172">
        <v>354.5</v>
      </c>
      <c r="Y395" s="172">
        <v>6.1</v>
      </c>
      <c r="Z395" s="172">
        <v>14.9</v>
      </c>
      <c r="AA395" s="123">
        <v>2232</v>
      </c>
      <c r="AB395" s="123"/>
      <c r="AC395" s="123"/>
      <c r="AD395" s="123"/>
      <c r="AE395" s="123"/>
      <c r="AF395" s="123"/>
      <c r="AG395" s="214"/>
      <c r="AH395" s="229" t="str">
        <f t="shared" si="96"/>
        <v>a2</v>
      </c>
      <c r="AI395" s="122"/>
      <c r="AJ395" s="122"/>
      <c r="AK395" s="122"/>
      <c r="AL395" s="122"/>
      <c r="AM395" s="122"/>
      <c r="AN395" s="173"/>
      <c r="AO395" s="173"/>
      <c r="AP395" s="173"/>
      <c r="AQ395" s="173"/>
      <c r="AR395" s="173" t="s">
        <v>3186</v>
      </c>
      <c r="AS395" s="173"/>
      <c r="AT395" s="173"/>
      <c r="AU395" s="173"/>
      <c r="AV395" s="173"/>
      <c r="AW395" s="173"/>
      <c r="AX395" s="173"/>
      <c r="AY395" s="173"/>
      <c r="AZ395" s="211"/>
      <c r="BA395" s="211"/>
      <c r="BB395" s="205">
        <f t="shared" si="97"/>
        <v>30550</v>
      </c>
      <c r="BC395" s="205">
        <f t="shared" si="98"/>
        <v>25723</v>
      </c>
      <c r="BD395" s="205">
        <f t="shared" si="99"/>
        <v>5020</v>
      </c>
      <c r="BE395" s="205">
        <f t="shared" si="100"/>
        <v>193</v>
      </c>
      <c r="BF395" s="175">
        <v>25530</v>
      </c>
      <c r="BG395" s="175">
        <v>1729</v>
      </c>
      <c r="BH395" s="175">
        <v>8033</v>
      </c>
      <c r="BI395" s="175">
        <v>4827</v>
      </c>
      <c r="BJ395" s="175"/>
      <c r="BK395" s="175">
        <v>6150</v>
      </c>
      <c r="BL395" s="175">
        <v>1029</v>
      </c>
      <c r="BM395" s="175">
        <v>6268</v>
      </c>
      <c r="BN395" s="175">
        <v>954</v>
      </c>
      <c r="BO395" s="175">
        <v>1560</v>
      </c>
      <c r="BP395" s="198">
        <f t="shared" si="101"/>
        <v>9593</v>
      </c>
    </row>
    <row r="396" spans="1:68" s="116" customFormat="1" x14ac:dyDescent="0.15">
      <c r="A396" s="117">
        <v>3120101002</v>
      </c>
      <c r="B396" s="118" t="s">
        <v>2323</v>
      </c>
      <c r="C396" s="118" t="s">
        <v>2319</v>
      </c>
      <c r="D396" s="118" t="s">
        <v>2322</v>
      </c>
      <c r="E396" s="118" t="s">
        <v>4759</v>
      </c>
      <c r="F396" s="120">
        <v>38</v>
      </c>
      <c r="G396" s="119">
        <v>515810</v>
      </c>
      <c r="H396" s="119"/>
      <c r="I396" s="120" t="s">
        <v>5820</v>
      </c>
      <c r="J396" s="120">
        <v>3100</v>
      </c>
      <c r="K396" s="120">
        <v>515810</v>
      </c>
      <c r="L396" s="120">
        <v>0.45600000000000002</v>
      </c>
      <c r="M396" s="121" t="s">
        <v>5654</v>
      </c>
      <c r="N396" s="120">
        <v>1</v>
      </c>
      <c r="O396" s="119">
        <v>199</v>
      </c>
      <c r="P396" s="119"/>
      <c r="Q396" s="119"/>
      <c r="R396" s="120" t="s">
        <v>5663</v>
      </c>
      <c r="S396" s="120">
        <v>0.3</v>
      </c>
      <c r="T396" s="120"/>
      <c r="U396" s="120"/>
      <c r="V396" s="172">
        <v>286.60000000000002</v>
      </c>
      <c r="W396" s="172">
        <v>86.2</v>
      </c>
      <c r="X396" s="172">
        <v>129</v>
      </c>
      <c r="Y396" s="172">
        <v>6.4</v>
      </c>
      <c r="Z396" s="172">
        <v>65</v>
      </c>
      <c r="AA396" s="123">
        <v>1168</v>
      </c>
      <c r="AB396" s="123"/>
      <c r="AC396" s="123"/>
      <c r="AD396" s="123"/>
      <c r="AE396" s="123"/>
      <c r="AF396" s="123"/>
      <c r="AG396" s="214"/>
      <c r="AH396" s="229" t="str">
        <f t="shared" si="96"/>
        <v>a2</v>
      </c>
      <c r="AI396" s="122" t="s">
        <v>5402</v>
      </c>
      <c r="AJ396" s="122"/>
      <c r="AK396" s="122"/>
      <c r="AL396" s="122" t="s">
        <v>5402</v>
      </c>
      <c r="AM396" s="122" t="s">
        <v>5402</v>
      </c>
      <c r="AN396" s="173">
        <v>4</v>
      </c>
      <c r="AO396" s="173"/>
      <c r="AP396" s="173"/>
      <c r="AQ396" s="173">
        <v>1</v>
      </c>
      <c r="AR396" s="173"/>
      <c r="AS396" s="173">
        <v>1.5</v>
      </c>
      <c r="AT396" s="173">
        <v>2</v>
      </c>
      <c r="AU396" s="173">
        <v>2</v>
      </c>
      <c r="AV396" s="173">
        <v>1.5</v>
      </c>
      <c r="AW396" s="173">
        <v>1</v>
      </c>
      <c r="AX396" s="173">
        <v>1</v>
      </c>
      <c r="AY396" s="173"/>
      <c r="AZ396" s="211">
        <f>SUBTOTAL(9,AN396:AS396)</f>
        <v>6.5</v>
      </c>
      <c r="BA396" s="211">
        <f>SUBTOTAL(9,AT396:AY396)</f>
        <v>7.5</v>
      </c>
      <c r="BB396" s="205">
        <f t="shared" si="97"/>
        <v>24160</v>
      </c>
      <c r="BC396" s="205">
        <f t="shared" si="98"/>
        <v>24160</v>
      </c>
      <c r="BD396" s="205">
        <f t="shared" si="99"/>
        <v>0</v>
      </c>
      <c r="BE396" s="205">
        <f t="shared" si="100"/>
        <v>0</v>
      </c>
      <c r="BF396" s="175">
        <v>24160</v>
      </c>
      <c r="BG396" s="175">
        <v>749</v>
      </c>
      <c r="BH396" s="175">
        <v>23411</v>
      </c>
      <c r="BI396" s="175"/>
      <c r="BJ396" s="175"/>
      <c r="BK396" s="175"/>
      <c r="BL396" s="175"/>
      <c r="BM396" s="175"/>
      <c r="BN396" s="175"/>
      <c r="BO396" s="175"/>
      <c r="BP396" s="198">
        <f t="shared" si="101"/>
        <v>23411</v>
      </c>
    </row>
    <row r="397" spans="1:68" s="116" customFormat="1" x14ac:dyDescent="0.15">
      <c r="A397" s="117">
        <v>164301001</v>
      </c>
      <c r="B397" s="118" t="s">
        <v>308</v>
      </c>
      <c r="C397" s="118" t="s">
        <v>11</v>
      </c>
      <c r="D397" s="118" t="s">
        <v>309</v>
      </c>
      <c r="E397" s="118" t="s">
        <v>3364</v>
      </c>
      <c r="F397" s="120">
        <v>29</v>
      </c>
      <c r="G397" s="119">
        <v>633211</v>
      </c>
      <c r="H397" s="119"/>
      <c r="I397" s="120" t="s">
        <v>5820</v>
      </c>
      <c r="J397" s="120">
        <v>1890</v>
      </c>
      <c r="K397" s="120">
        <v>633211</v>
      </c>
      <c r="L397" s="120">
        <v>0.91800000000000004</v>
      </c>
      <c r="M397" s="121" t="s">
        <v>5654</v>
      </c>
      <c r="N397" s="120">
        <v>1</v>
      </c>
      <c r="O397" s="119">
        <v>288</v>
      </c>
      <c r="P397" s="119"/>
      <c r="Q397" s="119"/>
      <c r="R397" s="120" t="s">
        <v>5658</v>
      </c>
      <c r="S397" s="120">
        <v>0.9</v>
      </c>
      <c r="T397" s="120"/>
      <c r="U397" s="120"/>
      <c r="V397" s="172">
        <v>419.988</v>
      </c>
      <c r="W397" s="172"/>
      <c r="X397" s="172">
        <v>419.988</v>
      </c>
      <c r="Y397" s="172"/>
      <c r="Z397" s="172"/>
      <c r="AA397" s="123">
        <v>31793</v>
      </c>
      <c r="AB397" s="123"/>
      <c r="AC397" s="123"/>
      <c r="AD397" s="123"/>
      <c r="AE397" s="123"/>
      <c r="AF397" s="123"/>
      <c r="AG397" s="214"/>
      <c r="AH397" s="229" t="str">
        <f t="shared" si="96"/>
        <v>a2</v>
      </c>
      <c r="AI397" s="122"/>
      <c r="AJ397" s="122"/>
      <c r="AK397" s="122"/>
      <c r="AL397" s="122"/>
      <c r="AM397" s="122"/>
      <c r="AN397" s="173">
        <v>4</v>
      </c>
      <c r="AO397" s="173"/>
      <c r="AP397" s="173"/>
      <c r="AQ397" s="173"/>
      <c r="AR397" s="173"/>
      <c r="AS397" s="173">
        <v>1</v>
      </c>
      <c r="AT397" s="173">
        <v>2.5</v>
      </c>
      <c r="AU397" s="173">
        <v>1.5</v>
      </c>
      <c r="AV397" s="173">
        <v>1</v>
      </c>
      <c r="AW397" s="173">
        <v>0.5</v>
      </c>
      <c r="AX397" s="173">
        <v>1</v>
      </c>
      <c r="AY397" s="173">
        <v>0.5</v>
      </c>
      <c r="AZ397" s="211">
        <f>SUBTOTAL(9,AN397:AS397)</f>
        <v>5</v>
      </c>
      <c r="BA397" s="211">
        <f>SUBTOTAL(9,AT397:AY397)</f>
        <v>7</v>
      </c>
      <c r="BB397" s="205">
        <f t="shared" si="97"/>
        <v>76784</v>
      </c>
      <c r="BC397" s="205">
        <f t="shared" si="98"/>
        <v>76784</v>
      </c>
      <c r="BD397" s="205">
        <f t="shared" si="99"/>
        <v>0</v>
      </c>
      <c r="BE397" s="205">
        <f t="shared" si="100"/>
        <v>0</v>
      </c>
      <c r="BF397" s="175">
        <v>76784</v>
      </c>
      <c r="BG397" s="175"/>
      <c r="BH397" s="175">
        <v>27237</v>
      </c>
      <c r="BI397" s="175"/>
      <c r="BJ397" s="175"/>
      <c r="BK397" s="175">
        <v>39357</v>
      </c>
      <c r="BL397" s="175">
        <v>1214</v>
      </c>
      <c r="BM397" s="175">
        <v>6346</v>
      </c>
      <c r="BN397" s="175">
        <v>2082</v>
      </c>
      <c r="BO397" s="175">
        <v>548</v>
      </c>
      <c r="BP397" s="198">
        <f t="shared" si="101"/>
        <v>27785</v>
      </c>
    </row>
    <row r="398" spans="1:68" s="116" customFormat="1" x14ac:dyDescent="0.15">
      <c r="A398" s="117">
        <v>121001003</v>
      </c>
      <c r="B398" s="118" t="s">
        <v>63</v>
      </c>
      <c r="C398" s="118" t="s">
        <v>11</v>
      </c>
      <c r="D398" s="118" t="s">
        <v>61</v>
      </c>
      <c r="E398" s="118" t="s">
        <v>3223</v>
      </c>
      <c r="F398" s="120">
        <v>14</v>
      </c>
      <c r="G398" s="119">
        <v>717680</v>
      </c>
      <c r="H398" s="119"/>
      <c r="I398" s="120" t="s">
        <v>5820</v>
      </c>
      <c r="J398" s="120">
        <v>2200</v>
      </c>
      <c r="K398" s="120">
        <v>717680</v>
      </c>
      <c r="L398" s="120">
        <v>0.89400000000000002</v>
      </c>
      <c r="M398" s="121" t="s">
        <v>5654</v>
      </c>
      <c r="N398" s="120">
        <v>1</v>
      </c>
      <c r="O398" s="119">
        <v>173</v>
      </c>
      <c r="P398" s="119"/>
      <c r="Q398" s="119"/>
      <c r="R398" s="120" t="s">
        <v>5655</v>
      </c>
      <c r="S398" s="120">
        <v>9.1</v>
      </c>
      <c r="T398" s="120"/>
      <c r="U398" s="120" t="s">
        <v>3186</v>
      </c>
      <c r="V398" s="172">
        <v>497.7</v>
      </c>
      <c r="W398" s="172">
        <v>69.3</v>
      </c>
      <c r="X398" s="172">
        <v>408.4</v>
      </c>
      <c r="Y398" s="172">
        <v>5.0999999999999996</v>
      </c>
      <c r="Z398" s="172">
        <v>14.9</v>
      </c>
      <c r="AA398" s="123">
        <v>4008</v>
      </c>
      <c r="AB398" s="123"/>
      <c r="AC398" s="123"/>
      <c r="AD398" s="123"/>
      <c r="AE398" s="123"/>
      <c r="AF398" s="123"/>
      <c r="AG398" s="214"/>
      <c r="AH398" s="229" t="str">
        <f t="shared" si="96"/>
        <v>a2</v>
      </c>
      <c r="AI398" s="122"/>
      <c r="AJ398" s="122"/>
      <c r="AK398" s="122"/>
      <c r="AL398" s="122"/>
      <c r="AM398" s="122"/>
      <c r="AN398" s="173" t="s">
        <v>3186</v>
      </c>
      <c r="AO398" s="173"/>
      <c r="AP398" s="173"/>
      <c r="AQ398" s="173"/>
      <c r="AR398" s="173"/>
      <c r="AS398" s="173"/>
      <c r="AT398" s="173"/>
      <c r="AU398" s="173">
        <v>0.5</v>
      </c>
      <c r="AV398" s="173">
        <v>0.5</v>
      </c>
      <c r="AW398" s="173">
        <v>0.5</v>
      </c>
      <c r="AX398" s="173">
        <v>0.5</v>
      </c>
      <c r="AY398" s="173">
        <v>0.5</v>
      </c>
      <c r="AZ398" s="211">
        <f>SUBTOTAL(9,AN398:AS398)</f>
        <v>0</v>
      </c>
      <c r="BA398" s="211">
        <f>SUBTOTAL(9,AT398:AY398)</f>
        <v>2.5</v>
      </c>
      <c r="BB398" s="205">
        <f t="shared" si="97"/>
        <v>42817</v>
      </c>
      <c r="BC398" s="205">
        <f t="shared" si="98"/>
        <v>37141</v>
      </c>
      <c r="BD398" s="205">
        <f t="shared" si="99"/>
        <v>5903</v>
      </c>
      <c r="BE398" s="205">
        <f t="shared" si="100"/>
        <v>227</v>
      </c>
      <c r="BF398" s="175">
        <v>36914</v>
      </c>
      <c r="BG398" s="175"/>
      <c r="BH398" s="175">
        <v>8946</v>
      </c>
      <c r="BI398" s="175">
        <v>5676</v>
      </c>
      <c r="BJ398" s="175"/>
      <c r="BK398" s="175">
        <v>8984</v>
      </c>
      <c r="BL398" s="175">
        <v>10394</v>
      </c>
      <c r="BM398" s="175">
        <v>7049</v>
      </c>
      <c r="BN398" s="175">
        <v>880</v>
      </c>
      <c r="BO398" s="175">
        <v>888</v>
      </c>
      <c r="BP398" s="198">
        <f t="shared" si="101"/>
        <v>9834</v>
      </c>
    </row>
    <row r="399" spans="1:68" s="116" customFormat="1" x14ac:dyDescent="0.15">
      <c r="A399" s="117">
        <v>2043201001</v>
      </c>
      <c r="B399" s="118" t="s">
        <v>1610</v>
      </c>
      <c r="C399" s="118" t="s">
        <v>1489</v>
      </c>
      <c r="D399" s="118" t="s">
        <v>1611</v>
      </c>
      <c r="E399" s="118" t="s">
        <v>4226</v>
      </c>
      <c r="F399" s="120">
        <v>16</v>
      </c>
      <c r="G399" s="119">
        <v>747979</v>
      </c>
      <c r="H399" s="119"/>
      <c r="I399" s="120" t="s">
        <v>5820</v>
      </c>
      <c r="J399" s="120">
        <v>3100</v>
      </c>
      <c r="K399" s="120">
        <v>747979</v>
      </c>
      <c r="L399" s="120">
        <v>0.66100000000000003</v>
      </c>
      <c r="M399" s="121" t="s">
        <v>5657</v>
      </c>
      <c r="N399" s="120">
        <v>1</v>
      </c>
      <c r="O399" s="119">
        <v>230</v>
      </c>
      <c r="P399" s="119">
        <v>49</v>
      </c>
      <c r="Q399" s="119">
        <v>5.9</v>
      </c>
      <c r="R399" s="120" t="s">
        <v>5660</v>
      </c>
      <c r="S399" s="120">
        <v>0.6</v>
      </c>
      <c r="T399" s="120"/>
      <c r="U399" s="120"/>
      <c r="V399" s="172">
        <v>460.7</v>
      </c>
      <c r="W399" s="172"/>
      <c r="X399" s="172">
        <v>392.4</v>
      </c>
      <c r="Y399" s="172">
        <v>14.4</v>
      </c>
      <c r="Z399" s="172">
        <v>53.9</v>
      </c>
      <c r="AA399" s="123">
        <v>5990</v>
      </c>
      <c r="AB399" s="123"/>
      <c r="AC399" s="123"/>
      <c r="AD399" s="123"/>
      <c r="AE399" s="123"/>
      <c r="AF399" s="123"/>
      <c r="AG399" s="214"/>
      <c r="AH399" s="229" t="str">
        <f t="shared" si="96"/>
        <v>a2</v>
      </c>
      <c r="AI399" s="122"/>
      <c r="AJ399" s="122"/>
      <c r="AK399" s="122"/>
      <c r="AL399" s="122"/>
      <c r="AM399" s="122"/>
      <c r="AN399" s="173">
        <v>1</v>
      </c>
      <c r="AO399" s="173"/>
      <c r="AP399" s="173"/>
      <c r="AQ399" s="173"/>
      <c r="AR399" s="173"/>
      <c r="AS399" s="173">
        <v>2</v>
      </c>
      <c r="AT399" s="173">
        <v>0.7</v>
      </c>
      <c r="AU399" s="173">
        <v>0.7</v>
      </c>
      <c r="AV399" s="173"/>
      <c r="AW399" s="173"/>
      <c r="AX399" s="173">
        <v>0.5</v>
      </c>
      <c r="AY399" s="173">
        <v>0.5</v>
      </c>
      <c r="AZ399" s="211">
        <f>SUBTOTAL(9,AN399:AS399)</f>
        <v>3</v>
      </c>
      <c r="BA399" s="211">
        <f>SUBTOTAL(9,AT399:AY399)</f>
        <v>2.4</v>
      </c>
      <c r="BB399" s="205">
        <f t="shared" si="97"/>
        <v>66850</v>
      </c>
      <c r="BC399" s="205">
        <f t="shared" si="98"/>
        <v>55890</v>
      </c>
      <c r="BD399" s="205">
        <f t="shared" si="99"/>
        <v>18057</v>
      </c>
      <c r="BE399" s="205">
        <f t="shared" si="100"/>
        <v>7097</v>
      </c>
      <c r="BF399" s="175">
        <v>48793</v>
      </c>
      <c r="BG399" s="175"/>
      <c r="BH399" s="175">
        <v>18057</v>
      </c>
      <c r="BI399" s="175">
        <v>10645</v>
      </c>
      <c r="BJ399" s="175">
        <v>315</v>
      </c>
      <c r="BK399" s="175">
        <v>10408</v>
      </c>
      <c r="BL399" s="175">
        <v>163</v>
      </c>
      <c r="BM399" s="175">
        <v>17761</v>
      </c>
      <c r="BN399" s="175">
        <v>766</v>
      </c>
      <c r="BO399" s="175">
        <v>8735</v>
      </c>
      <c r="BP399" s="198">
        <f t="shared" si="101"/>
        <v>26792</v>
      </c>
    </row>
    <row r="400" spans="1:68" s="116" customFormat="1" x14ac:dyDescent="0.15">
      <c r="A400" s="117">
        <v>4520101004</v>
      </c>
      <c r="B400" s="118" t="s">
        <v>3064</v>
      </c>
      <c r="C400" s="118" t="s">
        <v>3060</v>
      </c>
      <c r="D400" s="118" t="s">
        <v>3061</v>
      </c>
      <c r="E400" s="118" t="s">
        <v>5291</v>
      </c>
      <c r="F400" s="120">
        <v>22</v>
      </c>
      <c r="G400" s="119"/>
      <c r="H400" s="119"/>
      <c r="I400" s="120" t="s">
        <v>5820</v>
      </c>
      <c r="J400" s="120">
        <v>4000</v>
      </c>
      <c r="K400" s="120">
        <v>748351</v>
      </c>
      <c r="L400" s="120">
        <v>0.51300000000000001</v>
      </c>
      <c r="M400" s="121" t="s">
        <v>5659</v>
      </c>
      <c r="N400" s="120">
        <v>1</v>
      </c>
      <c r="O400" s="119">
        <v>180</v>
      </c>
      <c r="P400" s="119">
        <v>32</v>
      </c>
      <c r="Q400" s="119">
        <v>3.7</v>
      </c>
      <c r="R400" s="120" t="s">
        <v>5655</v>
      </c>
      <c r="S400" s="120">
        <v>13.33</v>
      </c>
      <c r="T400" s="120">
        <v>2.4569999999999999</v>
      </c>
      <c r="U400" s="120"/>
      <c r="V400" s="172">
        <v>747.96</v>
      </c>
      <c r="W400" s="172"/>
      <c r="X400" s="172"/>
      <c r="Y400" s="172"/>
      <c r="Z400" s="172">
        <v>747.96</v>
      </c>
      <c r="AA400" s="123">
        <v>2510</v>
      </c>
      <c r="AB400" s="123"/>
      <c r="AC400" s="123"/>
      <c r="AD400" s="123"/>
      <c r="AE400" s="123"/>
      <c r="AF400" s="123"/>
      <c r="AG400" s="214"/>
      <c r="AH400" s="229" t="str">
        <f t="shared" si="96"/>
        <v>a2</v>
      </c>
      <c r="AI400" s="122"/>
      <c r="AJ400" s="122"/>
      <c r="AK400" s="122"/>
      <c r="AL400" s="122"/>
      <c r="AM400" s="122"/>
      <c r="AN400" s="173"/>
      <c r="AO400" s="173"/>
      <c r="AP400" s="173"/>
      <c r="AQ400" s="173"/>
      <c r="AR400" s="173"/>
      <c r="AS400" s="173"/>
      <c r="AT400" s="173"/>
      <c r="AU400" s="173"/>
      <c r="AV400" s="173"/>
      <c r="AW400" s="173"/>
      <c r="AX400" s="173"/>
      <c r="AY400" s="173"/>
      <c r="AZ400" s="211"/>
      <c r="BA400" s="211"/>
      <c r="BB400" s="205">
        <f t="shared" si="97"/>
        <v>76330</v>
      </c>
      <c r="BC400" s="205">
        <f t="shared" si="98"/>
        <v>67668</v>
      </c>
      <c r="BD400" s="205">
        <f t="shared" si="99"/>
        <v>14023</v>
      </c>
      <c r="BE400" s="205">
        <f t="shared" si="100"/>
        <v>5361</v>
      </c>
      <c r="BF400" s="175">
        <v>62307</v>
      </c>
      <c r="BG400" s="175">
        <v>18266</v>
      </c>
      <c r="BH400" s="175">
        <v>14023</v>
      </c>
      <c r="BI400" s="175">
        <v>8662</v>
      </c>
      <c r="BJ400" s="175"/>
      <c r="BK400" s="175"/>
      <c r="BL400" s="175">
        <v>12017</v>
      </c>
      <c r="BM400" s="175">
        <v>10515</v>
      </c>
      <c r="BN400" s="175">
        <v>6072</v>
      </c>
      <c r="BO400" s="175">
        <v>6775</v>
      </c>
      <c r="BP400" s="198">
        <f t="shared" si="101"/>
        <v>20798</v>
      </c>
    </row>
    <row r="401" spans="1:68" s="116" customFormat="1" x14ac:dyDescent="0.15">
      <c r="A401" s="117">
        <v>410002004</v>
      </c>
      <c r="B401" s="118" t="s">
        <v>503</v>
      </c>
      <c r="C401" s="118" t="s">
        <v>485</v>
      </c>
      <c r="D401" s="118" t="s">
        <v>500</v>
      </c>
      <c r="E401" s="118" t="s">
        <v>3480</v>
      </c>
      <c r="F401" s="120">
        <v>25</v>
      </c>
      <c r="G401" s="119">
        <v>839160</v>
      </c>
      <c r="H401" s="119"/>
      <c r="I401" s="120" t="s">
        <v>5820</v>
      </c>
      <c r="J401" s="120">
        <v>6000</v>
      </c>
      <c r="K401" s="120">
        <v>806309</v>
      </c>
      <c r="L401" s="120">
        <v>0.36799999999999999</v>
      </c>
      <c r="M401" s="121" t="s">
        <v>5657</v>
      </c>
      <c r="N401" s="120">
        <v>1</v>
      </c>
      <c r="O401" s="119">
        <v>170</v>
      </c>
      <c r="P401" s="119">
        <v>19</v>
      </c>
      <c r="Q401" s="119">
        <v>2.7</v>
      </c>
      <c r="R401" s="120" t="s">
        <v>5655</v>
      </c>
      <c r="S401" s="120">
        <v>16.399999999999999</v>
      </c>
      <c r="T401" s="120"/>
      <c r="U401" s="120"/>
      <c r="V401" s="172">
        <v>379.3</v>
      </c>
      <c r="W401" s="172"/>
      <c r="X401" s="172">
        <v>379.3</v>
      </c>
      <c r="Y401" s="172"/>
      <c r="Z401" s="172"/>
      <c r="AA401" s="123">
        <v>3350</v>
      </c>
      <c r="AB401" s="123"/>
      <c r="AC401" s="123"/>
      <c r="AD401" s="123"/>
      <c r="AE401" s="123"/>
      <c r="AF401" s="123"/>
      <c r="AG401" s="214"/>
      <c r="AH401" s="229" t="str">
        <f t="shared" si="96"/>
        <v>a2</v>
      </c>
      <c r="AI401" s="122"/>
      <c r="AJ401" s="122"/>
      <c r="AK401" s="122"/>
      <c r="AL401" s="122"/>
      <c r="AM401" s="122"/>
      <c r="AN401" s="173" t="s">
        <v>3186</v>
      </c>
      <c r="AO401" s="173"/>
      <c r="AP401" s="173"/>
      <c r="AQ401" s="173"/>
      <c r="AR401" s="173"/>
      <c r="AS401" s="173"/>
      <c r="AT401" s="173">
        <v>0.7</v>
      </c>
      <c r="AU401" s="173">
        <v>0.8</v>
      </c>
      <c r="AV401" s="173"/>
      <c r="AW401" s="173"/>
      <c r="AX401" s="173">
        <v>0.6</v>
      </c>
      <c r="AY401" s="173"/>
      <c r="AZ401" s="211"/>
      <c r="BA401" s="211">
        <f>SUBTOTAL(9,AT401:AY401)</f>
        <v>2.1</v>
      </c>
      <c r="BB401" s="205">
        <f t="shared" si="97"/>
        <v>68048</v>
      </c>
      <c r="BC401" s="205">
        <f t="shared" si="98"/>
        <v>50702</v>
      </c>
      <c r="BD401" s="205">
        <f t="shared" si="99"/>
        <v>17858</v>
      </c>
      <c r="BE401" s="205">
        <f t="shared" si="100"/>
        <v>512</v>
      </c>
      <c r="BF401" s="175">
        <v>50190</v>
      </c>
      <c r="BG401" s="175">
        <v>1580</v>
      </c>
      <c r="BH401" s="175">
        <v>21613</v>
      </c>
      <c r="BI401" s="175">
        <v>17346</v>
      </c>
      <c r="BJ401" s="175"/>
      <c r="BK401" s="175">
        <v>9030</v>
      </c>
      <c r="BL401" s="175">
        <v>1739</v>
      </c>
      <c r="BM401" s="175">
        <v>6337</v>
      </c>
      <c r="BN401" s="175">
        <v>555</v>
      </c>
      <c r="BO401" s="175">
        <v>9848</v>
      </c>
      <c r="BP401" s="198">
        <f t="shared" si="101"/>
        <v>31461</v>
      </c>
    </row>
    <row r="402" spans="1:68" s="116" customFormat="1" x14ac:dyDescent="0.15">
      <c r="A402" s="117">
        <v>4346802001</v>
      </c>
      <c r="B402" s="118" t="s">
        <v>3011</v>
      </c>
      <c r="C402" s="118" t="s">
        <v>2954</v>
      </c>
      <c r="D402" s="118" t="s">
        <v>3012</v>
      </c>
      <c r="E402" s="118" t="s">
        <v>5255</v>
      </c>
      <c r="F402" s="120">
        <v>33</v>
      </c>
      <c r="G402" s="119">
        <v>954497</v>
      </c>
      <c r="H402" s="119"/>
      <c r="I402" s="120" t="s">
        <v>5820</v>
      </c>
      <c r="J402" s="120">
        <v>3000</v>
      </c>
      <c r="K402" s="120">
        <v>954497</v>
      </c>
      <c r="L402" s="120">
        <v>0.872</v>
      </c>
      <c r="M402" s="121" t="s">
        <v>5677</v>
      </c>
      <c r="N402" s="120">
        <v>1</v>
      </c>
      <c r="O402" s="119">
        <v>233.9</v>
      </c>
      <c r="P402" s="119">
        <v>40.74</v>
      </c>
      <c r="Q402" s="119">
        <v>3</v>
      </c>
      <c r="R402" s="120" t="s">
        <v>5655</v>
      </c>
      <c r="S402" s="120">
        <v>8.4</v>
      </c>
      <c r="T402" s="120"/>
      <c r="U402" s="120"/>
      <c r="V402" s="172">
        <v>343.8</v>
      </c>
      <c r="W402" s="172"/>
      <c r="X402" s="172">
        <v>257.7</v>
      </c>
      <c r="Y402" s="172">
        <v>86.1</v>
      </c>
      <c r="Z402" s="172"/>
      <c r="AA402" s="123">
        <v>8467</v>
      </c>
      <c r="AB402" s="123">
        <v>12003.190000000021</v>
      </c>
      <c r="AC402" s="123"/>
      <c r="AD402" s="123"/>
      <c r="AE402" s="123"/>
      <c r="AF402" s="123"/>
      <c r="AG402" s="214"/>
      <c r="AH402" s="229" t="str">
        <f t="shared" si="96"/>
        <v>a2</v>
      </c>
      <c r="AI402" s="122"/>
      <c r="AJ402" s="122"/>
      <c r="AK402" s="122"/>
      <c r="AL402" s="122"/>
      <c r="AM402" s="122"/>
      <c r="AN402" s="173" t="s">
        <v>3186</v>
      </c>
      <c r="AO402" s="173" t="s">
        <v>3186</v>
      </c>
      <c r="AP402" s="173" t="s">
        <v>3186</v>
      </c>
      <c r="AQ402" s="173" t="s">
        <v>3186</v>
      </c>
      <c r="AR402" s="173" t="s">
        <v>3186</v>
      </c>
      <c r="AS402" s="173">
        <v>1</v>
      </c>
      <c r="AT402" s="173">
        <v>0.5</v>
      </c>
      <c r="AU402" s="173">
        <v>0.5</v>
      </c>
      <c r="AV402" s="173">
        <v>0.5</v>
      </c>
      <c r="AW402" s="173">
        <v>0.5</v>
      </c>
      <c r="AX402" s="173">
        <v>1</v>
      </c>
      <c r="AY402" s="173"/>
      <c r="AZ402" s="211">
        <f>SUBTOTAL(9,AN402:AS402)</f>
        <v>1</v>
      </c>
      <c r="BA402" s="211">
        <f>SUBTOTAL(9,AT402:AY402)</f>
        <v>3</v>
      </c>
      <c r="BB402" s="205">
        <f t="shared" si="97"/>
        <v>45234</v>
      </c>
      <c r="BC402" s="205">
        <f t="shared" si="98"/>
        <v>45234</v>
      </c>
      <c r="BD402" s="205">
        <f t="shared" si="99"/>
        <v>0</v>
      </c>
      <c r="BE402" s="205">
        <f t="shared" si="100"/>
        <v>0</v>
      </c>
      <c r="BF402" s="175">
        <v>45234</v>
      </c>
      <c r="BG402" s="175"/>
      <c r="BH402" s="175">
        <v>34200</v>
      </c>
      <c r="BI402" s="175"/>
      <c r="BJ402" s="175"/>
      <c r="BK402" s="175">
        <v>6674</v>
      </c>
      <c r="BL402" s="175">
        <v>3499</v>
      </c>
      <c r="BM402" s="175"/>
      <c r="BN402" s="175"/>
      <c r="BO402" s="175">
        <v>861</v>
      </c>
      <c r="BP402" s="198">
        <f t="shared" si="101"/>
        <v>35061</v>
      </c>
    </row>
    <row r="403" spans="1:68" s="116" customFormat="1" x14ac:dyDescent="0.15">
      <c r="A403" s="117">
        <v>4520101002</v>
      </c>
      <c r="B403" s="118" t="s">
        <v>3062</v>
      </c>
      <c r="C403" s="118" t="s">
        <v>3060</v>
      </c>
      <c r="D403" s="118" t="s">
        <v>3061</v>
      </c>
      <c r="E403" s="118" t="s">
        <v>5289</v>
      </c>
      <c r="F403" s="120">
        <v>29</v>
      </c>
      <c r="G403" s="119">
        <v>1425156</v>
      </c>
      <c r="H403" s="119"/>
      <c r="I403" s="120" t="s">
        <v>5820</v>
      </c>
      <c r="J403" s="120">
        <v>6600</v>
      </c>
      <c r="K403" s="120">
        <v>1425156</v>
      </c>
      <c r="L403" s="120">
        <v>0.59199999999999997</v>
      </c>
      <c r="M403" s="121" t="s">
        <v>5657</v>
      </c>
      <c r="N403" s="120">
        <v>1</v>
      </c>
      <c r="O403" s="119">
        <v>200</v>
      </c>
      <c r="P403" s="119"/>
      <c r="Q403" s="119"/>
      <c r="R403" s="120" t="s">
        <v>5655</v>
      </c>
      <c r="S403" s="120">
        <v>14.1</v>
      </c>
      <c r="T403" s="120"/>
      <c r="U403" s="120"/>
      <c r="V403" s="172">
        <v>1129.8800000000001</v>
      </c>
      <c r="W403" s="172"/>
      <c r="X403" s="172"/>
      <c r="Y403" s="172"/>
      <c r="Z403" s="172">
        <v>1129.8800000000001</v>
      </c>
      <c r="AA403" s="123">
        <v>3970</v>
      </c>
      <c r="AB403" s="123"/>
      <c r="AC403" s="123"/>
      <c r="AD403" s="123"/>
      <c r="AE403" s="123"/>
      <c r="AF403" s="123"/>
      <c r="AG403" s="214"/>
      <c r="AH403" s="229" t="str">
        <f t="shared" si="96"/>
        <v>a2</v>
      </c>
      <c r="AI403" s="122"/>
      <c r="AJ403" s="122"/>
      <c r="AK403" s="122"/>
      <c r="AL403" s="122"/>
      <c r="AM403" s="122"/>
      <c r="AN403" s="173"/>
      <c r="AO403" s="173"/>
      <c r="AP403" s="173"/>
      <c r="AQ403" s="173"/>
      <c r="AR403" s="173"/>
      <c r="AS403" s="173"/>
      <c r="AT403" s="173"/>
      <c r="AU403" s="173"/>
      <c r="AV403" s="173"/>
      <c r="AW403" s="173"/>
      <c r="AX403" s="173"/>
      <c r="AY403" s="173"/>
      <c r="AZ403" s="211"/>
      <c r="BA403" s="211"/>
      <c r="BB403" s="205">
        <f t="shared" si="97"/>
        <v>90885</v>
      </c>
      <c r="BC403" s="205">
        <f t="shared" si="98"/>
        <v>83496</v>
      </c>
      <c r="BD403" s="205">
        <f t="shared" si="99"/>
        <v>11962</v>
      </c>
      <c r="BE403" s="205">
        <f t="shared" si="100"/>
        <v>4573</v>
      </c>
      <c r="BF403" s="175">
        <v>78923</v>
      </c>
      <c r="BG403" s="175">
        <v>18266</v>
      </c>
      <c r="BH403" s="175">
        <v>11962</v>
      </c>
      <c r="BI403" s="175">
        <v>7389</v>
      </c>
      <c r="BJ403" s="175"/>
      <c r="BK403" s="175"/>
      <c r="BL403" s="175">
        <v>23459</v>
      </c>
      <c r="BM403" s="175">
        <v>14462</v>
      </c>
      <c r="BN403" s="175">
        <v>6189</v>
      </c>
      <c r="BO403" s="175">
        <v>9158</v>
      </c>
      <c r="BP403" s="198">
        <f t="shared" si="101"/>
        <v>21120</v>
      </c>
    </row>
    <row r="404" spans="1:68" s="116" customFormat="1" x14ac:dyDescent="0.15">
      <c r="A404" s="117">
        <v>120601002</v>
      </c>
      <c r="B404" s="118" t="s">
        <v>46</v>
      </c>
      <c r="C404" s="118" t="s">
        <v>11</v>
      </c>
      <c r="D404" s="118" t="s">
        <v>45</v>
      </c>
      <c r="E404" s="118" t="s">
        <v>3210</v>
      </c>
      <c r="F404" s="120">
        <v>31</v>
      </c>
      <c r="G404" s="119">
        <v>1690770</v>
      </c>
      <c r="H404" s="119">
        <v>740650</v>
      </c>
      <c r="I404" s="120" t="s">
        <v>5821</v>
      </c>
      <c r="J404" s="120">
        <v>6630</v>
      </c>
      <c r="K404" s="120">
        <v>2431420</v>
      </c>
      <c r="L404" s="120">
        <v>1.0049999999999999</v>
      </c>
      <c r="M404" s="121" t="s">
        <v>5654</v>
      </c>
      <c r="N404" s="120">
        <v>1</v>
      </c>
      <c r="O404" s="119">
        <v>190</v>
      </c>
      <c r="P404" s="119"/>
      <c r="Q404" s="119"/>
      <c r="R404" s="120" t="s">
        <v>5655</v>
      </c>
      <c r="S404" s="120">
        <v>2.2000000000000002</v>
      </c>
      <c r="T404" s="120"/>
      <c r="U404" s="120" t="s">
        <v>3186</v>
      </c>
      <c r="V404" s="172">
        <v>1100.9000000000001</v>
      </c>
      <c r="W404" s="172">
        <v>119.4</v>
      </c>
      <c r="X404" s="172">
        <v>803.3</v>
      </c>
      <c r="Y404" s="172">
        <v>8</v>
      </c>
      <c r="Z404" s="172">
        <v>170.2</v>
      </c>
      <c r="AA404" s="123">
        <v>10027</v>
      </c>
      <c r="AB404" s="123"/>
      <c r="AC404" s="123"/>
      <c r="AD404" s="123"/>
      <c r="AE404" s="123"/>
      <c r="AF404" s="123"/>
      <c r="AG404" s="214"/>
      <c r="AH404" s="229" t="str">
        <f t="shared" si="96"/>
        <v>a2</v>
      </c>
      <c r="AI404" s="122" t="s">
        <v>5401</v>
      </c>
      <c r="AJ404" s="122"/>
      <c r="AK404" s="122" t="s">
        <v>5401</v>
      </c>
      <c r="AL404" s="122" t="s">
        <v>5401</v>
      </c>
      <c r="AM404" s="122" t="s">
        <v>5401</v>
      </c>
      <c r="AN404" s="173"/>
      <c r="AO404" s="173"/>
      <c r="AP404" s="173"/>
      <c r="AQ404" s="173"/>
      <c r="AR404" s="173"/>
      <c r="AS404" s="173">
        <v>1</v>
      </c>
      <c r="AT404" s="173">
        <v>4</v>
      </c>
      <c r="AU404" s="173">
        <v>3.6</v>
      </c>
      <c r="AV404" s="173">
        <v>0.6</v>
      </c>
      <c r="AW404" s="173"/>
      <c r="AX404" s="173"/>
      <c r="AY404" s="173">
        <v>1</v>
      </c>
      <c r="AZ404" s="211">
        <f t="shared" ref="AZ404:AZ414" si="102">SUBTOTAL(9,AN404:AS404)</f>
        <v>1</v>
      </c>
      <c r="BA404" s="211">
        <f>SUBTOTAL(9,AT404:AY404)</f>
        <v>9.1999999999999993</v>
      </c>
      <c r="BB404" s="205">
        <f t="shared" si="97"/>
        <v>134525</v>
      </c>
      <c r="BC404" s="205">
        <f t="shared" si="98"/>
        <v>134525</v>
      </c>
      <c r="BD404" s="205">
        <f t="shared" si="99"/>
        <v>0</v>
      </c>
      <c r="BE404" s="205">
        <f t="shared" si="100"/>
        <v>0</v>
      </c>
      <c r="BF404" s="175">
        <v>134525</v>
      </c>
      <c r="BG404" s="175">
        <v>11415</v>
      </c>
      <c r="BH404" s="175">
        <v>89727</v>
      </c>
      <c r="BI404" s="175"/>
      <c r="BJ404" s="175"/>
      <c r="BK404" s="175"/>
      <c r="BL404" s="175">
        <v>8812</v>
      </c>
      <c r="BM404" s="175"/>
      <c r="BN404" s="175"/>
      <c r="BO404" s="175">
        <v>24571</v>
      </c>
      <c r="BP404" s="198">
        <f t="shared" si="101"/>
        <v>114298</v>
      </c>
    </row>
    <row r="405" spans="1:68" s="116" customFormat="1" x14ac:dyDescent="0.15">
      <c r="A405" s="117">
        <v>4020201001</v>
      </c>
      <c r="B405" s="118" t="s">
        <v>678</v>
      </c>
      <c r="C405" s="118" t="s">
        <v>2791</v>
      </c>
      <c r="D405" s="118" t="s">
        <v>2816</v>
      </c>
      <c r="E405" s="118" t="s">
        <v>5119</v>
      </c>
      <c r="F405" s="120">
        <v>38</v>
      </c>
      <c r="G405" s="119">
        <v>2688011</v>
      </c>
      <c r="H405" s="119"/>
      <c r="I405" s="120" t="s">
        <v>5820</v>
      </c>
      <c r="J405" s="120">
        <v>16600</v>
      </c>
      <c r="K405" s="120">
        <v>2688011</v>
      </c>
      <c r="L405" s="120">
        <v>0.44400000000000001</v>
      </c>
      <c r="M405" s="121" t="s">
        <v>5654</v>
      </c>
      <c r="N405" s="120">
        <v>1</v>
      </c>
      <c r="O405" s="119">
        <v>241.4</v>
      </c>
      <c r="P405" s="119">
        <v>45.5</v>
      </c>
      <c r="Q405" s="119">
        <v>5.1100000000000003</v>
      </c>
      <c r="R405" s="120" t="s">
        <v>5655</v>
      </c>
      <c r="S405" s="120">
        <v>51.1</v>
      </c>
      <c r="T405" s="120"/>
      <c r="U405" s="120"/>
      <c r="V405" s="172">
        <v>1237</v>
      </c>
      <c r="W405" s="172">
        <v>405</v>
      </c>
      <c r="X405" s="172">
        <v>652</v>
      </c>
      <c r="Y405" s="172">
        <v>95</v>
      </c>
      <c r="Z405" s="172">
        <v>85</v>
      </c>
      <c r="AA405" s="123">
        <v>30454</v>
      </c>
      <c r="AB405" s="123">
        <v>47059.127250000085</v>
      </c>
      <c r="AC405" s="123"/>
      <c r="AD405" s="123"/>
      <c r="AE405" s="123"/>
      <c r="AF405" s="123"/>
      <c r="AG405" s="214"/>
      <c r="AH405" s="229" t="str">
        <f t="shared" si="96"/>
        <v>a2</v>
      </c>
      <c r="AI405" s="122" t="s">
        <v>5401</v>
      </c>
      <c r="AJ405" s="122" t="s">
        <v>5401</v>
      </c>
      <c r="AK405" s="122" t="s">
        <v>5401</v>
      </c>
      <c r="AL405" s="122" t="s">
        <v>5401</v>
      </c>
      <c r="AM405" s="122" t="s">
        <v>5401</v>
      </c>
      <c r="AN405" s="173" t="s">
        <v>3186</v>
      </c>
      <c r="AO405" s="173" t="s">
        <v>3186</v>
      </c>
      <c r="AP405" s="173" t="s">
        <v>3186</v>
      </c>
      <c r="AQ405" s="173" t="s">
        <v>3186</v>
      </c>
      <c r="AR405" s="173" t="s">
        <v>3186</v>
      </c>
      <c r="AS405" s="173"/>
      <c r="AT405" s="173">
        <v>0.5</v>
      </c>
      <c r="AU405" s="173"/>
      <c r="AV405" s="173">
        <v>0.5</v>
      </c>
      <c r="AW405" s="173"/>
      <c r="AX405" s="173" t="s">
        <v>3186</v>
      </c>
      <c r="AY405" s="173">
        <v>0.5</v>
      </c>
      <c r="AZ405" s="211">
        <f t="shared" si="102"/>
        <v>0</v>
      </c>
      <c r="BA405" s="211">
        <f>SUBTOTAL(9,AT405:AY405)</f>
        <v>1.5</v>
      </c>
      <c r="BB405" s="205">
        <f t="shared" si="97"/>
        <v>131548</v>
      </c>
      <c r="BC405" s="205">
        <f t="shared" si="98"/>
        <v>78590</v>
      </c>
      <c r="BD405" s="205">
        <f t="shared" si="99"/>
        <v>55689</v>
      </c>
      <c r="BE405" s="205">
        <f t="shared" si="100"/>
        <v>2731</v>
      </c>
      <c r="BF405" s="175">
        <v>75859</v>
      </c>
      <c r="BG405" s="175"/>
      <c r="BH405" s="175">
        <v>74410</v>
      </c>
      <c r="BI405" s="175">
        <v>49691</v>
      </c>
      <c r="BJ405" s="175">
        <v>3267</v>
      </c>
      <c r="BK405" s="175"/>
      <c r="BL405" s="175">
        <v>1449</v>
      </c>
      <c r="BM405" s="175"/>
      <c r="BN405" s="175"/>
      <c r="BO405" s="175">
        <v>2731</v>
      </c>
      <c r="BP405" s="198">
        <f t="shared" si="101"/>
        <v>77141</v>
      </c>
    </row>
    <row r="406" spans="1:68" s="116" customFormat="1" x14ac:dyDescent="0.15">
      <c r="A406" s="117">
        <v>110001004</v>
      </c>
      <c r="B406" s="118" t="s">
        <v>23</v>
      </c>
      <c r="C406" s="118" t="s">
        <v>11</v>
      </c>
      <c r="D406" s="118" t="s">
        <v>20</v>
      </c>
      <c r="E406" s="118" t="s">
        <v>3192</v>
      </c>
      <c r="F406" s="120">
        <v>43</v>
      </c>
      <c r="G406" s="119">
        <v>2914830</v>
      </c>
      <c r="H406" s="119"/>
      <c r="I406" s="120" t="s">
        <v>5820</v>
      </c>
      <c r="J406" s="120">
        <v>14000</v>
      </c>
      <c r="K406" s="120">
        <v>2914830</v>
      </c>
      <c r="L406" s="120">
        <v>0.56999999999999995</v>
      </c>
      <c r="M406" s="121" t="s">
        <v>5654</v>
      </c>
      <c r="N406" s="120">
        <v>1</v>
      </c>
      <c r="O406" s="119">
        <v>50</v>
      </c>
      <c r="P406" s="119"/>
      <c r="Q406" s="119"/>
      <c r="R406" s="120" t="s">
        <v>5655</v>
      </c>
      <c r="S406" s="120">
        <v>1.881</v>
      </c>
      <c r="T406" s="120"/>
      <c r="U406" s="120" t="s">
        <v>3186</v>
      </c>
      <c r="V406" s="172">
        <v>707.76400000000001</v>
      </c>
      <c r="W406" s="172"/>
      <c r="X406" s="172">
        <v>707.76400000000001</v>
      </c>
      <c r="Y406" s="172"/>
      <c r="Z406" s="172"/>
      <c r="AA406" s="123">
        <v>7056</v>
      </c>
      <c r="AB406" s="123"/>
      <c r="AC406" s="123"/>
      <c r="AD406" s="123"/>
      <c r="AE406" s="123"/>
      <c r="AF406" s="123"/>
      <c r="AG406" s="214"/>
      <c r="AH406" s="229" t="str">
        <f t="shared" si="96"/>
        <v>a2</v>
      </c>
      <c r="AI406" s="122"/>
      <c r="AJ406" s="122"/>
      <c r="AK406" s="122"/>
      <c r="AL406" s="122"/>
      <c r="AM406" s="122"/>
      <c r="AN406" s="173">
        <v>1</v>
      </c>
      <c r="AO406" s="173">
        <v>3</v>
      </c>
      <c r="AP406" s="173"/>
      <c r="AQ406" s="173"/>
      <c r="AR406" s="173"/>
      <c r="AS406" s="173">
        <v>1.2</v>
      </c>
      <c r="AT406" s="173">
        <v>4.5999999999999996</v>
      </c>
      <c r="AU406" s="173">
        <v>4.8</v>
      </c>
      <c r="AV406" s="173"/>
      <c r="AW406" s="173"/>
      <c r="AX406" s="173">
        <v>0.8</v>
      </c>
      <c r="AY406" s="173"/>
      <c r="AZ406" s="211">
        <f t="shared" si="102"/>
        <v>5.2</v>
      </c>
      <c r="BA406" s="211">
        <f>SUBTOTAL(9,AT406:AY406)</f>
        <v>10.199999999999999</v>
      </c>
      <c r="BB406" s="205">
        <f t="shared" si="97"/>
        <v>302739</v>
      </c>
      <c r="BC406" s="205">
        <f t="shared" si="98"/>
        <v>261201</v>
      </c>
      <c r="BD406" s="205">
        <f t="shared" si="99"/>
        <v>43869</v>
      </c>
      <c r="BE406" s="205">
        <f t="shared" si="100"/>
        <v>2331</v>
      </c>
      <c r="BF406" s="175">
        <v>258870</v>
      </c>
      <c r="BG406" s="175">
        <v>28503</v>
      </c>
      <c r="BH406" s="175">
        <v>84000</v>
      </c>
      <c r="BI406" s="175">
        <v>36928</v>
      </c>
      <c r="BJ406" s="175">
        <v>4610</v>
      </c>
      <c r="BK406" s="175">
        <v>85994</v>
      </c>
      <c r="BL406" s="175">
        <v>25761</v>
      </c>
      <c r="BM406" s="175">
        <v>10632</v>
      </c>
      <c r="BN406" s="175">
        <v>23411</v>
      </c>
      <c r="BO406" s="175">
        <v>2900</v>
      </c>
      <c r="BP406" s="198">
        <f t="shared" si="101"/>
        <v>86900</v>
      </c>
    </row>
    <row r="407" spans="1:68" s="116" customFormat="1" x14ac:dyDescent="0.15">
      <c r="A407" s="117">
        <v>121301003</v>
      </c>
      <c r="B407" s="118" t="s">
        <v>73</v>
      </c>
      <c r="C407" s="118" t="s">
        <v>11</v>
      </c>
      <c r="D407" s="118" t="s">
        <v>71</v>
      </c>
      <c r="E407" s="118" t="s">
        <v>3230</v>
      </c>
      <c r="F407" s="120">
        <v>34</v>
      </c>
      <c r="G407" s="119"/>
      <c r="H407" s="119"/>
      <c r="I407" s="120" t="s">
        <v>5820</v>
      </c>
      <c r="J407" s="120">
        <v>12170</v>
      </c>
      <c r="K407" s="120">
        <v>3269473</v>
      </c>
      <c r="L407" s="120">
        <v>0.73599999999999999</v>
      </c>
      <c r="M407" s="121" t="s">
        <v>5654</v>
      </c>
      <c r="N407" s="120">
        <v>1</v>
      </c>
      <c r="O407" s="119">
        <v>250</v>
      </c>
      <c r="P407" s="119"/>
      <c r="Q407" s="119"/>
      <c r="R407" s="120" t="s">
        <v>5655</v>
      </c>
      <c r="S407" s="120">
        <v>26.3</v>
      </c>
      <c r="T407" s="120"/>
      <c r="U407" s="120" t="s">
        <v>3186</v>
      </c>
      <c r="V407" s="172">
        <v>1258.3</v>
      </c>
      <c r="W407" s="172"/>
      <c r="X407" s="172">
        <v>896.1</v>
      </c>
      <c r="Y407" s="172">
        <v>135.69999999999999</v>
      </c>
      <c r="Z407" s="172">
        <v>226.5</v>
      </c>
      <c r="AA407" s="123">
        <v>17229</v>
      </c>
      <c r="AB407" s="123"/>
      <c r="AC407" s="123"/>
      <c r="AD407" s="123"/>
      <c r="AE407" s="123"/>
      <c r="AF407" s="123"/>
      <c r="AG407" s="214"/>
      <c r="AH407" s="229" t="str">
        <f t="shared" si="96"/>
        <v>a2</v>
      </c>
      <c r="AI407" s="122"/>
      <c r="AJ407" s="122"/>
      <c r="AK407" s="122"/>
      <c r="AL407" s="122"/>
      <c r="AM407" s="122"/>
      <c r="AN407" s="173">
        <v>3</v>
      </c>
      <c r="AO407" s="173"/>
      <c r="AP407" s="173"/>
      <c r="AQ407" s="173"/>
      <c r="AR407" s="173">
        <v>5</v>
      </c>
      <c r="AS407" s="173">
        <v>6</v>
      </c>
      <c r="AT407" s="173"/>
      <c r="AU407" s="173"/>
      <c r="AV407" s="173"/>
      <c r="AW407" s="173"/>
      <c r="AX407" s="173"/>
      <c r="AY407" s="173">
        <v>1</v>
      </c>
      <c r="AZ407" s="211">
        <f t="shared" si="102"/>
        <v>14</v>
      </c>
      <c r="BA407" s="211">
        <f>SUBTOTAL(9,AT407:AY407)</f>
        <v>1</v>
      </c>
      <c r="BB407" s="205">
        <f t="shared" si="97"/>
        <v>284594</v>
      </c>
      <c r="BC407" s="205">
        <f t="shared" si="98"/>
        <v>246031</v>
      </c>
      <c r="BD407" s="205">
        <f t="shared" si="99"/>
        <v>67536</v>
      </c>
      <c r="BE407" s="205">
        <f t="shared" si="100"/>
        <v>28973</v>
      </c>
      <c r="BF407" s="175">
        <v>217058</v>
      </c>
      <c r="BG407" s="175">
        <v>16992</v>
      </c>
      <c r="BH407" s="175">
        <v>67536</v>
      </c>
      <c r="BI407" s="175">
        <v>38563</v>
      </c>
      <c r="BJ407" s="175"/>
      <c r="BK407" s="175">
        <v>47526</v>
      </c>
      <c r="BL407" s="175">
        <v>13406</v>
      </c>
      <c r="BM407" s="175">
        <v>30271</v>
      </c>
      <c r="BN407" s="175">
        <v>5311</v>
      </c>
      <c r="BO407" s="175">
        <v>64989</v>
      </c>
      <c r="BP407" s="198">
        <f t="shared" si="101"/>
        <v>132525</v>
      </c>
    </row>
    <row r="408" spans="1:68" s="116" customFormat="1" x14ac:dyDescent="0.15">
      <c r="A408" s="117">
        <v>4620101005</v>
      </c>
      <c r="B408" s="118" t="s">
        <v>3111</v>
      </c>
      <c r="C408" s="118" t="s">
        <v>3107</v>
      </c>
      <c r="D408" s="118" t="s">
        <v>3108</v>
      </c>
      <c r="E408" s="118" t="s">
        <v>5323</v>
      </c>
      <c r="F408" s="120">
        <v>13</v>
      </c>
      <c r="G408" s="119">
        <v>10946507</v>
      </c>
      <c r="H408" s="119"/>
      <c r="I408" s="120" t="s">
        <v>5820</v>
      </c>
      <c r="J408" s="120">
        <v>38000</v>
      </c>
      <c r="K408" s="120">
        <v>10946507</v>
      </c>
      <c r="L408" s="120">
        <v>0.78900000000000003</v>
      </c>
      <c r="M408" s="121" t="s">
        <v>5654</v>
      </c>
      <c r="N408" s="120">
        <v>1</v>
      </c>
      <c r="O408" s="119">
        <v>216</v>
      </c>
      <c r="P408" s="119">
        <v>31.4</v>
      </c>
      <c r="Q408" s="119">
        <v>3.8</v>
      </c>
      <c r="R408" s="120" t="s">
        <v>5655</v>
      </c>
      <c r="S408" s="120">
        <v>153</v>
      </c>
      <c r="T408" s="120"/>
      <c r="U408" s="120" t="s">
        <v>3186</v>
      </c>
      <c r="V408" s="172">
        <v>4285</v>
      </c>
      <c r="W408" s="172">
        <v>814</v>
      </c>
      <c r="X408" s="172">
        <v>2871</v>
      </c>
      <c r="Y408" s="172">
        <v>514</v>
      </c>
      <c r="Z408" s="172">
        <v>86</v>
      </c>
      <c r="AA408" s="123">
        <v>23333</v>
      </c>
      <c r="AB408" s="123"/>
      <c r="AC408" s="123"/>
      <c r="AD408" s="123"/>
      <c r="AE408" s="123"/>
      <c r="AF408" s="123"/>
      <c r="AG408" s="214"/>
      <c r="AH408" s="229" t="str">
        <f t="shared" si="96"/>
        <v>a2</v>
      </c>
      <c r="AI408" s="122"/>
      <c r="AJ408" s="122"/>
      <c r="AK408" s="122"/>
      <c r="AL408" s="122"/>
      <c r="AM408" s="122"/>
      <c r="AN408" s="173">
        <v>1</v>
      </c>
      <c r="AO408" s="173">
        <v>2.5</v>
      </c>
      <c r="AP408" s="173">
        <v>1</v>
      </c>
      <c r="AQ408" s="173">
        <v>1</v>
      </c>
      <c r="AR408" s="173"/>
      <c r="AS408" s="173">
        <v>1</v>
      </c>
      <c r="AT408" s="173">
        <v>1</v>
      </c>
      <c r="AU408" s="173">
        <v>7</v>
      </c>
      <c r="AV408" s="173">
        <v>1</v>
      </c>
      <c r="AW408" s="173">
        <v>2</v>
      </c>
      <c r="AX408" s="173">
        <v>1</v>
      </c>
      <c r="AY408" s="173"/>
      <c r="AZ408" s="211">
        <f t="shared" si="102"/>
        <v>6.5</v>
      </c>
      <c r="BA408" s="211">
        <f>SUBTOTAL(9,AT408:AY408)</f>
        <v>12</v>
      </c>
      <c r="BB408" s="205">
        <f t="shared" si="97"/>
        <v>463880</v>
      </c>
      <c r="BC408" s="205">
        <f t="shared" si="98"/>
        <v>392265</v>
      </c>
      <c r="BD408" s="205">
        <f t="shared" si="99"/>
        <v>74426</v>
      </c>
      <c r="BE408" s="205">
        <f t="shared" si="100"/>
        <v>2811</v>
      </c>
      <c r="BF408" s="175">
        <v>389454</v>
      </c>
      <c r="BG408" s="175">
        <v>34313</v>
      </c>
      <c r="BH408" s="175">
        <v>122165</v>
      </c>
      <c r="BI408" s="175">
        <v>71615</v>
      </c>
      <c r="BJ408" s="175"/>
      <c r="BK408" s="175">
        <v>45894</v>
      </c>
      <c r="BL408" s="175">
        <v>55882</v>
      </c>
      <c r="BM408" s="175">
        <v>56378</v>
      </c>
      <c r="BN408" s="175">
        <v>12066</v>
      </c>
      <c r="BO408" s="175">
        <v>65567</v>
      </c>
      <c r="BP408" s="198">
        <f t="shared" si="101"/>
        <v>187732</v>
      </c>
    </row>
    <row r="409" spans="1:68" s="116" customFormat="1" x14ac:dyDescent="0.15">
      <c r="A409" s="117">
        <v>2710001008</v>
      </c>
      <c r="B409" s="118" t="s">
        <v>2067</v>
      </c>
      <c r="C409" s="118" t="s">
        <v>2037</v>
      </c>
      <c r="D409" s="118" t="s">
        <v>2060</v>
      </c>
      <c r="E409" s="118" t="s">
        <v>4561</v>
      </c>
      <c r="F409" s="120">
        <v>46</v>
      </c>
      <c r="G409" s="119">
        <v>26677098</v>
      </c>
      <c r="H409" s="119">
        <v>782727</v>
      </c>
      <c r="I409" s="120" t="s">
        <v>5823</v>
      </c>
      <c r="J409" s="120">
        <v>149000</v>
      </c>
      <c r="K409" s="120">
        <v>26677098</v>
      </c>
      <c r="L409" s="120">
        <v>0.49099999999999999</v>
      </c>
      <c r="M409" s="121" t="s">
        <v>5673</v>
      </c>
      <c r="N409" s="120">
        <v>1</v>
      </c>
      <c r="O409" s="119">
        <v>110</v>
      </c>
      <c r="P409" s="119">
        <v>24</v>
      </c>
      <c r="Q409" s="119">
        <v>4.2</v>
      </c>
      <c r="R409" s="120"/>
      <c r="S409" s="120"/>
      <c r="T409" s="120"/>
      <c r="U409" s="120"/>
      <c r="V409" s="172">
        <v>12440.446</v>
      </c>
      <c r="W409" s="172">
        <v>2026.1</v>
      </c>
      <c r="X409" s="172">
        <v>5493.43</v>
      </c>
      <c r="Y409" s="172">
        <v>4263.8860000000004</v>
      </c>
      <c r="Z409" s="172">
        <v>657.03</v>
      </c>
      <c r="AA409" s="123">
        <v>443740</v>
      </c>
      <c r="AB409" s="123">
        <v>1246762.4399999981</v>
      </c>
      <c r="AC409" s="123"/>
      <c r="AD409" s="123"/>
      <c r="AE409" s="123"/>
      <c r="AF409" s="123"/>
      <c r="AG409" s="214"/>
      <c r="AH409" s="229" t="str">
        <f t="shared" si="96"/>
        <v>a2</v>
      </c>
      <c r="AI409" s="122"/>
      <c r="AJ409" s="122"/>
      <c r="AK409" s="122"/>
      <c r="AL409" s="122"/>
      <c r="AM409" s="122"/>
      <c r="AN409" s="173">
        <v>3</v>
      </c>
      <c r="AO409" s="173">
        <v>35.4</v>
      </c>
      <c r="AP409" s="173">
        <v>17.600000000000001</v>
      </c>
      <c r="AQ409" s="173"/>
      <c r="AR409" s="173"/>
      <c r="AS409" s="173"/>
      <c r="AT409" s="173"/>
      <c r="AU409" s="173"/>
      <c r="AV409" s="173"/>
      <c r="AW409" s="173"/>
      <c r="AX409" s="173"/>
      <c r="AY409" s="173"/>
      <c r="AZ409" s="211">
        <f t="shared" si="102"/>
        <v>56</v>
      </c>
      <c r="BA409" s="211"/>
      <c r="BB409" s="205">
        <f t="shared" si="97"/>
        <v>805563</v>
      </c>
      <c r="BC409" s="205">
        <f t="shared" si="98"/>
        <v>805563</v>
      </c>
      <c r="BD409" s="205">
        <f t="shared" si="99"/>
        <v>1</v>
      </c>
      <c r="BE409" s="205">
        <f t="shared" si="100"/>
        <v>1</v>
      </c>
      <c r="BF409" s="175">
        <v>805562</v>
      </c>
      <c r="BG409" s="175">
        <v>485997</v>
      </c>
      <c r="BH409" s="175"/>
      <c r="BI409" s="175"/>
      <c r="BJ409" s="175"/>
      <c r="BK409" s="175">
        <v>150</v>
      </c>
      <c r="BL409" s="175">
        <v>81850</v>
      </c>
      <c r="BM409" s="175">
        <v>169073</v>
      </c>
      <c r="BN409" s="175">
        <v>47672</v>
      </c>
      <c r="BO409" s="175">
        <v>20821</v>
      </c>
      <c r="BP409" s="198">
        <f t="shared" si="101"/>
        <v>20821</v>
      </c>
    </row>
    <row r="410" spans="1:68" s="116" customFormat="1" x14ac:dyDescent="0.15">
      <c r="A410" s="117">
        <v>2710001002</v>
      </c>
      <c r="B410" s="118" t="s">
        <v>2061</v>
      </c>
      <c r="C410" s="118" t="s">
        <v>2037</v>
      </c>
      <c r="D410" s="118" t="s">
        <v>2060</v>
      </c>
      <c r="E410" s="118" t="s">
        <v>4555</v>
      </c>
      <c r="F410" s="120">
        <v>73</v>
      </c>
      <c r="G410" s="119">
        <v>57056096</v>
      </c>
      <c r="H410" s="119">
        <v>3152789</v>
      </c>
      <c r="I410" s="120" t="s">
        <v>5823</v>
      </c>
      <c r="J410" s="120">
        <v>176000</v>
      </c>
      <c r="K410" s="120">
        <v>57056096</v>
      </c>
      <c r="L410" s="120">
        <v>0.88800000000000001</v>
      </c>
      <c r="M410" s="121" t="s">
        <v>5673</v>
      </c>
      <c r="N410" s="120">
        <v>1</v>
      </c>
      <c r="O410" s="119">
        <v>150</v>
      </c>
      <c r="P410" s="119">
        <v>28</v>
      </c>
      <c r="Q410" s="119">
        <v>2.9</v>
      </c>
      <c r="R410" s="120"/>
      <c r="S410" s="120"/>
      <c r="T410" s="120"/>
      <c r="U410" s="120"/>
      <c r="V410" s="172">
        <v>23949.577000000001</v>
      </c>
      <c r="W410" s="172">
        <v>7267.049</v>
      </c>
      <c r="X410" s="172">
        <v>12705.434999999999</v>
      </c>
      <c r="Y410" s="172">
        <v>3596.5410000000002</v>
      </c>
      <c r="Z410" s="172">
        <v>380.55200000000002</v>
      </c>
      <c r="AA410" s="123">
        <v>501951</v>
      </c>
      <c r="AB410" s="123">
        <v>1122062.4799999991</v>
      </c>
      <c r="AC410" s="123"/>
      <c r="AD410" s="123"/>
      <c r="AE410" s="123"/>
      <c r="AF410" s="123"/>
      <c r="AG410" s="214"/>
      <c r="AH410" s="229" t="str">
        <f t="shared" si="96"/>
        <v>a2</v>
      </c>
      <c r="AI410" s="122"/>
      <c r="AJ410" s="122"/>
      <c r="AK410" s="122"/>
      <c r="AL410" s="122"/>
      <c r="AM410" s="122"/>
      <c r="AN410" s="173">
        <v>18</v>
      </c>
      <c r="AO410" s="173">
        <v>28.7</v>
      </c>
      <c r="AP410" s="173">
        <v>14.3</v>
      </c>
      <c r="AQ410" s="173">
        <v>4</v>
      </c>
      <c r="AR410" s="173"/>
      <c r="AS410" s="173" t="s">
        <v>3186</v>
      </c>
      <c r="AT410" s="173" t="s">
        <v>3186</v>
      </c>
      <c r="AU410" s="173" t="s">
        <v>3186</v>
      </c>
      <c r="AV410" s="173" t="s">
        <v>3186</v>
      </c>
      <c r="AW410" s="173" t="s">
        <v>3186</v>
      </c>
      <c r="AX410" s="173" t="s">
        <v>3186</v>
      </c>
      <c r="AY410" s="173" t="s">
        <v>3186</v>
      </c>
      <c r="AZ410" s="211">
        <f t="shared" si="102"/>
        <v>65</v>
      </c>
      <c r="BA410" s="211"/>
      <c r="BB410" s="205">
        <f t="shared" si="97"/>
        <v>993432</v>
      </c>
      <c r="BC410" s="205">
        <f t="shared" si="98"/>
        <v>993432</v>
      </c>
      <c r="BD410" s="205">
        <f t="shared" si="99"/>
        <v>-1</v>
      </c>
      <c r="BE410" s="205">
        <f t="shared" si="100"/>
        <v>-1</v>
      </c>
      <c r="BF410" s="175">
        <v>993433</v>
      </c>
      <c r="BG410" s="175">
        <v>390533</v>
      </c>
      <c r="BH410" s="175"/>
      <c r="BI410" s="175"/>
      <c r="BJ410" s="175"/>
      <c r="BK410" s="175">
        <v>17613</v>
      </c>
      <c r="BL410" s="175">
        <v>162299</v>
      </c>
      <c r="BM410" s="175">
        <v>302865</v>
      </c>
      <c r="BN410" s="175">
        <v>51435</v>
      </c>
      <c r="BO410" s="175">
        <v>68687</v>
      </c>
      <c r="BP410" s="198">
        <f t="shared" si="101"/>
        <v>68687</v>
      </c>
    </row>
    <row r="411" spans="1:68" s="116" customFormat="1" x14ac:dyDescent="0.15">
      <c r="A411" s="117">
        <v>2710001009</v>
      </c>
      <c r="B411" s="118" t="s">
        <v>2068</v>
      </c>
      <c r="C411" s="118" t="s">
        <v>2037</v>
      </c>
      <c r="D411" s="118" t="s">
        <v>2060</v>
      </c>
      <c r="E411" s="118" t="s">
        <v>4562</v>
      </c>
      <c r="F411" s="120">
        <v>46</v>
      </c>
      <c r="G411" s="119">
        <v>57634651</v>
      </c>
      <c r="H411" s="119">
        <v>3282624</v>
      </c>
      <c r="I411" s="120" t="s">
        <v>5823</v>
      </c>
      <c r="J411" s="120">
        <v>181000</v>
      </c>
      <c r="K411" s="120">
        <v>57634651</v>
      </c>
      <c r="L411" s="120">
        <v>0.872</v>
      </c>
      <c r="M411" s="121" t="s">
        <v>5654</v>
      </c>
      <c r="N411" s="120">
        <v>1</v>
      </c>
      <c r="O411" s="119">
        <v>100</v>
      </c>
      <c r="P411" s="119">
        <v>21</v>
      </c>
      <c r="Q411" s="119">
        <v>2.7</v>
      </c>
      <c r="R411" s="120"/>
      <c r="S411" s="120"/>
      <c r="T411" s="120"/>
      <c r="U411" s="120"/>
      <c r="V411" s="172">
        <v>20808.921999999999</v>
      </c>
      <c r="W411" s="172">
        <v>3814.27</v>
      </c>
      <c r="X411" s="172">
        <v>11837.794</v>
      </c>
      <c r="Y411" s="172">
        <v>4360.3</v>
      </c>
      <c r="Z411" s="172">
        <v>796.55799999999999</v>
      </c>
      <c r="AA411" s="123">
        <v>417316</v>
      </c>
      <c r="AB411" s="123">
        <v>1070320.4600000009</v>
      </c>
      <c r="AC411" s="123"/>
      <c r="AD411" s="123"/>
      <c r="AE411" s="123"/>
      <c r="AF411" s="123"/>
      <c r="AG411" s="214"/>
      <c r="AH411" s="229" t="str">
        <f t="shared" si="96"/>
        <v>a2</v>
      </c>
      <c r="AI411" s="122"/>
      <c r="AJ411" s="122"/>
      <c r="AK411" s="122"/>
      <c r="AL411" s="122"/>
      <c r="AM411" s="122"/>
      <c r="AN411" s="173">
        <v>3</v>
      </c>
      <c r="AO411" s="173">
        <v>36.700000000000003</v>
      </c>
      <c r="AP411" s="173">
        <v>18.3</v>
      </c>
      <c r="AQ411" s="173"/>
      <c r="AR411" s="173"/>
      <c r="AS411" s="173"/>
      <c r="AT411" s="173"/>
      <c r="AU411" s="173"/>
      <c r="AV411" s="173"/>
      <c r="AW411" s="173"/>
      <c r="AX411" s="173"/>
      <c r="AY411" s="173"/>
      <c r="AZ411" s="211">
        <f t="shared" si="102"/>
        <v>58</v>
      </c>
      <c r="BA411" s="211"/>
      <c r="BB411" s="205">
        <f t="shared" si="97"/>
        <v>920335</v>
      </c>
      <c r="BC411" s="205">
        <f t="shared" si="98"/>
        <v>920335</v>
      </c>
      <c r="BD411" s="205">
        <f t="shared" si="99"/>
        <v>1</v>
      </c>
      <c r="BE411" s="205">
        <f t="shared" si="100"/>
        <v>1</v>
      </c>
      <c r="BF411" s="175">
        <v>920334</v>
      </c>
      <c r="BG411" s="175">
        <v>451283</v>
      </c>
      <c r="BH411" s="175"/>
      <c r="BI411" s="175"/>
      <c r="BJ411" s="175"/>
      <c r="BK411" s="175">
        <v>17578</v>
      </c>
      <c r="BL411" s="175">
        <v>78150</v>
      </c>
      <c r="BM411" s="175">
        <v>278540</v>
      </c>
      <c r="BN411" s="175">
        <v>60854</v>
      </c>
      <c r="BO411" s="175">
        <v>33930</v>
      </c>
      <c r="BP411" s="198">
        <f t="shared" si="101"/>
        <v>33930</v>
      </c>
    </row>
    <row r="412" spans="1:68" s="116" customFormat="1" x14ac:dyDescent="0.15">
      <c r="A412" s="117">
        <v>2710001001</v>
      </c>
      <c r="B412" s="118" t="s">
        <v>2059</v>
      </c>
      <c r="C412" s="118" t="s">
        <v>2037</v>
      </c>
      <c r="D412" s="118" t="s">
        <v>2060</v>
      </c>
      <c r="E412" s="118" t="s">
        <v>4554</v>
      </c>
      <c r="F412" s="120">
        <v>73</v>
      </c>
      <c r="G412" s="119">
        <v>79217008</v>
      </c>
      <c r="H412" s="119">
        <v>8777770</v>
      </c>
      <c r="I412" s="120" t="s">
        <v>5823</v>
      </c>
      <c r="J412" s="120">
        <v>255000</v>
      </c>
      <c r="K412" s="120">
        <v>79217008</v>
      </c>
      <c r="L412" s="120">
        <v>0.85099999999999998</v>
      </c>
      <c r="M412" s="121" t="s">
        <v>5673</v>
      </c>
      <c r="N412" s="120">
        <v>1</v>
      </c>
      <c r="O412" s="119">
        <v>150</v>
      </c>
      <c r="P412" s="119">
        <v>33</v>
      </c>
      <c r="Q412" s="119">
        <v>3.1</v>
      </c>
      <c r="R412" s="120"/>
      <c r="S412" s="120"/>
      <c r="T412" s="120"/>
      <c r="U412" s="120"/>
      <c r="V412" s="172">
        <v>33580.03</v>
      </c>
      <c r="W412" s="172">
        <v>8785.7999999999993</v>
      </c>
      <c r="X412" s="172">
        <v>20513.236000000001</v>
      </c>
      <c r="Y412" s="172">
        <v>4094.64</v>
      </c>
      <c r="Z412" s="172">
        <v>186.35400000000001</v>
      </c>
      <c r="AA412" s="123">
        <v>1105885</v>
      </c>
      <c r="AB412" s="123">
        <v>1690180.8000000012</v>
      </c>
      <c r="AC412" s="123"/>
      <c r="AD412" s="123"/>
      <c r="AE412" s="123"/>
      <c r="AF412" s="123"/>
      <c r="AG412" s="214"/>
      <c r="AH412" s="229" t="str">
        <f t="shared" si="96"/>
        <v>a2</v>
      </c>
      <c r="AI412" s="122"/>
      <c r="AJ412" s="122"/>
      <c r="AK412" s="122"/>
      <c r="AL412" s="122"/>
      <c r="AM412" s="122"/>
      <c r="AN412" s="173">
        <v>15</v>
      </c>
      <c r="AO412" s="173">
        <v>28</v>
      </c>
      <c r="AP412" s="173">
        <v>14</v>
      </c>
      <c r="AQ412" s="173">
        <v>3</v>
      </c>
      <c r="AR412" s="173"/>
      <c r="AS412" s="173"/>
      <c r="AT412" s="173"/>
      <c r="AU412" s="173"/>
      <c r="AV412" s="173"/>
      <c r="AW412" s="173"/>
      <c r="AX412" s="173"/>
      <c r="AY412" s="173"/>
      <c r="AZ412" s="211">
        <f t="shared" si="102"/>
        <v>60</v>
      </c>
      <c r="BA412" s="211"/>
      <c r="BB412" s="205">
        <f t="shared" si="97"/>
        <v>1040582</v>
      </c>
      <c r="BC412" s="205">
        <f t="shared" si="98"/>
        <v>1040582</v>
      </c>
      <c r="BD412" s="205">
        <f t="shared" si="99"/>
        <v>0</v>
      </c>
      <c r="BE412" s="205">
        <f t="shared" si="100"/>
        <v>0</v>
      </c>
      <c r="BF412" s="175">
        <v>1040582</v>
      </c>
      <c r="BG412" s="175">
        <v>355819</v>
      </c>
      <c r="BH412" s="175"/>
      <c r="BI412" s="175"/>
      <c r="BJ412" s="175"/>
      <c r="BK412" s="175">
        <v>18622</v>
      </c>
      <c r="BL412" s="175">
        <v>210054</v>
      </c>
      <c r="BM412" s="175">
        <v>272093</v>
      </c>
      <c r="BN412" s="175">
        <v>131610</v>
      </c>
      <c r="BO412" s="175">
        <v>52384</v>
      </c>
      <c r="BP412" s="198">
        <f t="shared" si="101"/>
        <v>52384</v>
      </c>
    </row>
    <row r="413" spans="1:68" s="116" customFormat="1" x14ac:dyDescent="0.15">
      <c r="A413" s="117">
        <v>2710001006</v>
      </c>
      <c r="B413" s="118" t="s">
        <v>2065</v>
      </c>
      <c r="C413" s="118" t="s">
        <v>2037</v>
      </c>
      <c r="D413" s="118" t="s">
        <v>2060</v>
      </c>
      <c r="E413" s="118" t="s">
        <v>4559</v>
      </c>
      <c r="F413" s="120">
        <v>49</v>
      </c>
      <c r="G413" s="119">
        <v>84509973</v>
      </c>
      <c r="H413" s="119">
        <v>16575958</v>
      </c>
      <c r="I413" s="120" t="s">
        <v>5823</v>
      </c>
      <c r="J413" s="120">
        <v>186000</v>
      </c>
      <c r="K413" s="120">
        <v>84509973</v>
      </c>
      <c r="L413" s="120">
        <v>1.2450000000000001</v>
      </c>
      <c r="M413" s="121" t="s">
        <v>5673</v>
      </c>
      <c r="N413" s="120">
        <v>1</v>
      </c>
      <c r="O413" s="119">
        <v>110</v>
      </c>
      <c r="P413" s="119">
        <v>25</v>
      </c>
      <c r="Q413" s="119">
        <v>2.5</v>
      </c>
      <c r="R413" s="120"/>
      <c r="S413" s="120"/>
      <c r="T413" s="120"/>
      <c r="U413" s="120"/>
      <c r="V413" s="172">
        <v>18498.48</v>
      </c>
      <c r="W413" s="172">
        <v>4268.6899999999996</v>
      </c>
      <c r="X413" s="172">
        <v>11102.2</v>
      </c>
      <c r="Y413" s="172">
        <v>2734.9</v>
      </c>
      <c r="Z413" s="172">
        <v>392.69</v>
      </c>
      <c r="AA413" s="123">
        <v>347115</v>
      </c>
      <c r="AB413" s="123">
        <v>729571.92000000051</v>
      </c>
      <c r="AC413" s="123"/>
      <c r="AD413" s="123"/>
      <c r="AE413" s="123"/>
      <c r="AF413" s="123"/>
      <c r="AG413" s="214"/>
      <c r="AH413" s="229" t="str">
        <f t="shared" si="96"/>
        <v>a2</v>
      </c>
      <c r="AI413" s="122"/>
      <c r="AJ413" s="122"/>
      <c r="AK413" s="122"/>
      <c r="AL413" s="122"/>
      <c r="AM413" s="122"/>
      <c r="AN413" s="173">
        <v>15</v>
      </c>
      <c r="AO413" s="173">
        <v>27.4</v>
      </c>
      <c r="AP413" s="173">
        <v>13.6</v>
      </c>
      <c r="AQ413" s="173">
        <v>3</v>
      </c>
      <c r="AR413" s="173"/>
      <c r="AS413" s="173"/>
      <c r="AT413" s="173"/>
      <c r="AU413" s="173"/>
      <c r="AV413" s="173"/>
      <c r="AW413" s="173"/>
      <c r="AX413" s="173"/>
      <c r="AY413" s="173"/>
      <c r="AZ413" s="211">
        <f t="shared" si="102"/>
        <v>59</v>
      </c>
      <c r="BA413" s="211"/>
      <c r="BB413" s="205">
        <f t="shared" si="97"/>
        <v>838690</v>
      </c>
      <c r="BC413" s="205">
        <f t="shared" si="98"/>
        <v>838690</v>
      </c>
      <c r="BD413" s="205">
        <f t="shared" si="99"/>
        <v>0</v>
      </c>
      <c r="BE413" s="205">
        <f t="shared" si="100"/>
        <v>0</v>
      </c>
      <c r="BF413" s="175">
        <v>838690</v>
      </c>
      <c r="BG413" s="175">
        <v>364498</v>
      </c>
      <c r="BH413" s="175"/>
      <c r="BI413" s="175"/>
      <c r="BJ413" s="175"/>
      <c r="BK413" s="175">
        <v>11378</v>
      </c>
      <c r="BL413" s="175">
        <v>117140</v>
      </c>
      <c r="BM413" s="175">
        <v>214944</v>
      </c>
      <c r="BN413" s="175">
        <v>87668</v>
      </c>
      <c r="BO413" s="175">
        <v>43062</v>
      </c>
      <c r="BP413" s="198">
        <f t="shared" si="101"/>
        <v>43062</v>
      </c>
    </row>
    <row r="414" spans="1:68" s="116" customFormat="1" x14ac:dyDescent="0.15">
      <c r="A414" s="117">
        <v>1310001006</v>
      </c>
      <c r="B414" s="118" t="s">
        <v>1084</v>
      </c>
      <c r="C414" s="118" t="s">
        <v>1069</v>
      </c>
      <c r="D414" s="118" t="s">
        <v>1079</v>
      </c>
      <c r="E414" s="118" t="s">
        <v>3841</v>
      </c>
      <c r="F414" s="120">
        <v>47</v>
      </c>
      <c r="G414" s="119">
        <v>330433310</v>
      </c>
      <c r="H414" s="119">
        <v>85099250</v>
      </c>
      <c r="I414" s="120" t="s">
        <v>5823</v>
      </c>
      <c r="J414" s="120">
        <v>1540000</v>
      </c>
      <c r="K414" s="120">
        <v>451856130</v>
      </c>
      <c r="L414" s="120">
        <v>0.80400000000000005</v>
      </c>
      <c r="M414" s="121" t="s">
        <v>5654</v>
      </c>
      <c r="N414" s="120">
        <v>1</v>
      </c>
      <c r="O414" s="119">
        <v>120</v>
      </c>
      <c r="P414" s="119">
        <v>28.9</v>
      </c>
      <c r="Q414" s="119">
        <v>2.9</v>
      </c>
      <c r="R414" s="120" t="s">
        <v>5655</v>
      </c>
      <c r="S414" s="120">
        <v>11258.7</v>
      </c>
      <c r="T414" s="120"/>
      <c r="U414" s="120"/>
      <c r="V414" s="172">
        <v>113665.4</v>
      </c>
      <c r="W414" s="172">
        <v>10705.3</v>
      </c>
      <c r="X414" s="172">
        <v>75400.800000000003</v>
      </c>
      <c r="Y414" s="172">
        <v>12755.8</v>
      </c>
      <c r="Z414" s="172">
        <v>14803.5</v>
      </c>
      <c r="AA414" s="123">
        <v>970120</v>
      </c>
      <c r="AB414" s="123">
        <v>2980841.5000000061</v>
      </c>
      <c r="AC414" s="123"/>
      <c r="AD414" s="123"/>
      <c r="AE414" s="123"/>
      <c r="AF414" s="123"/>
      <c r="AG414" s="214"/>
      <c r="AH414" s="229" t="str">
        <f t="shared" si="96"/>
        <v>a2</v>
      </c>
      <c r="AI414" s="122"/>
      <c r="AJ414" s="122"/>
      <c r="AK414" s="122"/>
      <c r="AL414" s="122"/>
      <c r="AM414" s="122"/>
      <c r="AN414" s="173">
        <v>11.4</v>
      </c>
      <c r="AO414" s="173">
        <v>85</v>
      </c>
      <c r="AP414" s="173">
        <v>2.8</v>
      </c>
      <c r="AQ414" s="173">
        <v>7.8</v>
      </c>
      <c r="AR414" s="173"/>
      <c r="AS414" s="173" t="s">
        <v>3186</v>
      </c>
      <c r="AT414" s="173" t="s">
        <v>3186</v>
      </c>
      <c r="AU414" s="173" t="s">
        <v>3186</v>
      </c>
      <c r="AV414" s="173" t="s">
        <v>3186</v>
      </c>
      <c r="AW414" s="173" t="s">
        <v>3186</v>
      </c>
      <c r="AX414" s="173" t="s">
        <v>3186</v>
      </c>
      <c r="AY414" s="173" t="s">
        <v>3186</v>
      </c>
      <c r="AZ414" s="211">
        <f t="shared" si="102"/>
        <v>107</v>
      </c>
      <c r="BA414" s="211"/>
      <c r="BB414" s="205">
        <f t="shared" si="97"/>
        <v>3803845</v>
      </c>
      <c r="BC414" s="205">
        <f t="shared" si="98"/>
        <v>3803845</v>
      </c>
      <c r="BD414" s="205">
        <f t="shared" si="99"/>
        <v>0</v>
      </c>
      <c r="BE414" s="205">
        <f t="shared" si="100"/>
        <v>0</v>
      </c>
      <c r="BF414" s="175">
        <v>3803845</v>
      </c>
      <c r="BG414" s="175">
        <v>857945</v>
      </c>
      <c r="BH414" s="175">
        <v>412035</v>
      </c>
      <c r="BI414" s="175"/>
      <c r="BJ414" s="175"/>
      <c r="BK414" s="175"/>
      <c r="BL414" s="175">
        <v>685118</v>
      </c>
      <c r="BM414" s="175">
        <v>1290116</v>
      </c>
      <c r="BN414" s="175">
        <v>289396</v>
      </c>
      <c r="BO414" s="175">
        <v>269235</v>
      </c>
      <c r="BP414" s="198">
        <f t="shared" si="101"/>
        <v>681270</v>
      </c>
    </row>
    <row r="415" spans="1:68" s="116" customFormat="1" x14ac:dyDescent="0.15">
      <c r="A415" s="232"/>
      <c r="B415" s="233"/>
      <c r="C415" s="233"/>
      <c r="D415" s="233"/>
      <c r="E415" s="233"/>
      <c r="F415" s="234"/>
      <c r="G415" s="235"/>
      <c r="H415" s="235"/>
      <c r="I415" s="236"/>
      <c r="J415" s="236"/>
      <c r="K415" s="236"/>
      <c r="L415" s="236"/>
      <c r="M415" s="237"/>
      <c r="N415" s="236"/>
      <c r="O415" s="238"/>
      <c r="P415" s="239"/>
      <c r="Q415" s="240"/>
      <c r="R415" s="241"/>
      <c r="S415" s="241"/>
      <c r="T415" s="242"/>
      <c r="U415" s="242"/>
      <c r="V415" s="243"/>
      <c r="W415" s="243"/>
      <c r="X415" s="243"/>
      <c r="Y415" s="243"/>
      <c r="Z415" s="243"/>
      <c r="AA415" s="244"/>
      <c r="AB415" s="244"/>
      <c r="AC415" s="244"/>
      <c r="AD415" s="244"/>
      <c r="AE415" s="244"/>
      <c r="AF415" s="244"/>
      <c r="AG415" s="245"/>
      <c r="AH415" s="246"/>
      <c r="AI415" s="247"/>
      <c r="AJ415" s="247"/>
      <c r="AK415" s="247"/>
      <c r="AL415" s="247"/>
      <c r="AM415" s="247"/>
      <c r="AN415" s="220"/>
      <c r="AO415" s="220"/>
      <c r="AP415" s="220"/>
      <c r="AQ415" s="220"/>
      <c r="AR415" s="220"/>
      <c r="AS415" s="220"/>
      <c r="AT415" s="220"/>
      <c r="AU415" s="220"/>
      <c r="AV415" s="220"/>
      <c r="AW415" s="220"/>
      <c r="AX415" s="220"/>
      <c r="AY415" s="220"/>
      <c r="AZ415" s="248"/>
      <c r="BA415" s="248"/>
      <c r="BB415" s="249"/>
      <c r="BC415" s="249"/>
      <c r="BD415" s="249"/>
      <c r="BE415" s="249"/>
      <c r="BF415" s="250"/>
      <c r="BG415" s="250"/>
      <c r="BH415" s="250"/>
      <c r="BI415" s="250"/>
      <c r="BJ415" s="250"/>
      <c r="BK415" s="250"/>
      <c r="BL415" s="250"/>
      <c r="BM415" s="250"/>
      <c r="BN415" s="250"/>
      <c r="BO415" s="250"/>
      <c r="BP415" s="251"/>
    </row>
    <row r="416" spans="1:68" s="116" customFormat="1" x14ac:dyDescent="0.15">
      <c r="A416" s="232"/>
      <c r="B416" s="233"/>
      <c r="C416" s="233"/>
      <c r="D416" s="233"/>
      <c r="E416" s="233"/>
      <c r="F416" s="234"/>
      <c r="G416" s="235"/>
      <c r="H416" s="235"/>
      <c r="I416" s="236"/>
      <c r="J416" s="236"/>
      <c r="K416" s="236"/>
      <c r="L416" s="236"/>
      <c r="M416" s="237"/>
      <c r="N416" s="236"/>
      <c r="O416" s="238"/>
      <c r="P416" s="239"/>
      <c r="Q416" s="240"/>
      <c r="R416" s="241"/>
      <c r="S416" s="241"/>
      <c r="T416" s="242"/>
      <c r="U416" s="242"/>
      <c r="V416" s="243"/>
      <c r="W416" s="243"/>
      <c r="X416" s="243"/>
      <c r="Y416" s="243"/>
      <c r="Z416" s="243"/>
      <c r="AA416" s="244"/>
      <c r="AB416" s="244"/>
      <c r="AC416" s="244"/>
      <c r="AD416" s="244"/>
      <c r="AE416" s="244"/>
      <c r="AF416" s="244"/>
      <c r="AG416" s="245"/>
      <c r="AH416" s="246"/>
      <c r="AI416" s="247"/>
      <c r="AJ416" s="247"/>
      <c r="AK416" s="247"/>
      <c r="AL416" s="247"/>
      <c r="AM416" s="247"/>
      <c r="AN416" s="220"/>
      <c r="AO416" s="220"/>
      <c r="AP416" s="220"/>
      <c r="AQ416" s="220"/>
      <c r="AR416" s="220"/>
      <c r="AS416" s="220"/>
      <c r="AT416" s="220"/>
      <c r="AU416" s="220"/>
      <c r="AV416" s="220"/>
      <c r="AW416" s="220"/>
      <c r="AX416" s="220"/>
      <c r="AY416" s="220"/>
      <c r="AZ416" s="248"/>
      <c r="BA416" s="248"/>
      <c r="BB416" s="249"/>
      <c r="BC416" s="249"/>
      <c r="BD416" s="249"/>
      <c r="BE416" s="249"/>
      <c r="BF416" s="250"/>
      <c r="BG416" s="250"/>
      <c r="BH416" s="250"/>
      <c r="BI416" s="250"/>
      <c r="BJ416" s="250"/>
      <c r="BK416" s="250"/>
      <c r="BL416" s="250"/>
      <c r="BM416" s="250"/>
      <c r="BN416" s="250"/>
      <c r="BO416" s="250"/>
      <c r="BP416" s="251"/>
    </row>
    <row r="417" spans="1:68" s="116" customFormat="1" x14ac:dyDescent="0.15">
      <c r="A417" s="232"/>
      <c r="B417" s="233"/>
      <c r="C417" s="233"/>
      <c r="D417" s="233"/>
      <c r="E417" s="233"/>
      <c r="F417" s="234"/>
      <c r="G417" s="235"/>
      <c r="H417" s="235"/>
      <c r="I417" s="236"/>
      <c r="J417" s="236"/>
      <c r="K417" s="236"/>
      <c r="L417" s="236"/>
      <c r="M417" s="237"/>
      <c r="N417" s="236"/>
      <c r="O417" s="238"/>
      <c r="P417" s="239"/>
      <c r="Q417" s="240"/>
      <c r="R417" s="241"/>
      <c r="S417" s="241"/>
      <c r="T417" s="242"/>
      <c r="U417" s="242"/>
      <c r="V417" s="243"/>
      <c r="W417" s="243"/>
      <c r="X417" s="243"/>
      <c r="Y417" s="243"/>
      <c r="Z417" s="243"/>
      <c r="AA417" s="244"/>
      <c r="AB417" s="244"/>
      <c r="AC417" s="244"/>
      <c r="AD417" s="244"/>
      <c r="AE417" s="244"/>
      <c r="AF417" s="244"/>
      <c r="AG417" s="245"/>
      <c r="AH417" s="246"/>
      <c r="AI417" s="247"/>
      <c r="AJ417" s="247"/>
      <c r="AK417" s="247"/>
      <c r="AL417" s="247"/>
      <c r="AM417" s="247"/>
      <c r="AN417" s="220"/>
      <c r="AO417" s="220"/>
      <c r="AP417" s="220"/>
      <c r="AQ417" s="220"/>
      <c r="AR417" s="220"/>
      <c r="AS417" s="220"/>
      <c r="AT417" s="220"/>
      <c r="AU417" s="220"/>
      <c r="AV417" s="220"/>
      <c r="AW417" s="220"/>
      <c r="AX417" s="220"/>
      <c r="AY417" s="220"/>
      <c r="AZ417" s="248"/>
      <c r="BA417" s="248"/>
      <c r="BB417" s="249"/>
      <c r="BC417" s="249"/>
      <c r="BD417" s="249"/>
      <c r="BE417" s="249"/>
      <c r="BF417" s="250"/>
      <c r="BG417" s="250"/>
      <c r="BH417" s="250"/>
      <c r="BI417" s="250"/>
      <c r="BJ417" s="250"/>
      <c r="BK417" s="250"/>
      <c r="BL417" s="250"/>
      <c r="BM417" s="250"/>
      <c r="BN417" s="250"/>
      <c r="BO417" s="250"/>
      <c r="BP417" s="251"/>
    </row>
    <row r="418" spans="1:68" s="116" customFormat="1" x14ac:dyDescent="0.15">
      <c r="A418" s="232"/>
      <c r="B418" s="233"/>
      <c r="C418" s="233"/>
      <c r="D418" s="233"/>
      <c r="E418" s="233"/>
      <c r="F418" s="234"/>
      <c r="G418" s="235"/>
      <c r="H418" s="235"/>
      <c r="I418" s="236"/>
      <c r="J418" s="236"/>
      <c r="K418" s="236"/>
      <c r="L418" s="236"/>
      <c r="M418" s="237"/>
      <c r="N418" s="236"/>
      <c r="O418" s="238"/>
      <c r="P418" s="239"/>
      <c r="Q418" s="240"/>
      <c r="R418" s="241"/>
      <c r="S418" s="241"/>
      <c r="T418" s="242"/>
      <c r="U418" s="242"/>
      <c r="V418" s="243"/>
      <c r="W418" s="243"/>
      <c r="X418" s="243"/>
      <c r="Y418" s="243"/>
      <c r="Z418" s="243"/>
      <c r="AA418" s="244"/>
      <c r="AB418" s="244"/>
      <c r="AC418" s="244"/>
      <c r="AD418" s="244"/>
      <c r="AE418" s="244"/>
      <c r="AF418" s="244"/>
      <c r="AG418" s="245"/>
      <c r="AH418" s="246"/>
      <c r="AI418" s="247"/>
      <c r="AJ418" s="247"/>
      <c r="AK418" s="247"/>
      <c r="AL418" s="247"/>
      <c r="AM418" s="247"/>
      <c r="AN418" s="220"/>
      <c r="AO418" s="220"/>
      <c r="AP418" s="220"/>
      <c r="AQ418" s="220"/>
      <c r="AR418" s="220"/>
      <c r="AS418" s="220"/>
      <c r="AT418" s="220"/>
      <c r="AU418" s="220"/>
      <c r="AV418" s="220"/>
      <c r="AW418" s="220"/>
      <c r="AX418" s="220"/>
      <c r="AY418" s="220"/>
      <c r="AZ418" s="248"/>
      <c r="BA418" s="248"/>
      <c r="BB418" s="249"/>
      <c r="BC418" s="249"/>
      <c r="BD418" s="249"/>
      <c r="BE418" s="249"/>
      <c r="BF418" s="250"/>
      <c r="BG418" s="250"/>
      <c r="BH418" s="250"/>
      <c r="BI418" s="250"/>
      <c r="BJ418" s="250"/>
      <c r="BK418" s="250"/>
      <c r="BL418" s="250"/>
      <c r="BM418" s="250"/>
      <c r="BN418" s="250"/>
      <c r="BO418" s="250"/>
      <c r="BP418" s="251"/>
    </row>
    <row r="419" spans="1:68" s="116" customFormat="1" x14ac:dyDescent="0.15">
      <c r="A419" s="232"/>
      <c r="B419" s="233"/>
      <c r="C419" s="233"/>
      <c r="D419" s="233"/>
      <c r="E419" s="233"/>
      <c r="F419" s="234"/>
      <c r="G419" s="235"/>
      <c r="H419" s="235"/>
      <c r="I419" s="236"/>
      <c r="J419" s="236"/>
      <c r="K419" s="236"/>
      <c r="L419" s="236"/>
      <c r="M419" s="237"/>
      <c r="N419" s="236"/>
      <c r="O419" s="238"/>
      <c r="P419" s="239"/>
      <c r="Q419" s="240"/>
      <c r="R419" s="241"/>
      <c r="S419" s="241"/>
      <c r="T419" s="242"/>
      <c r="U419" s="242"/>
      <c r="V419" s="243"/>
      <c r="W419" s="243"/>
      <c r="X419" s="243"/>
      <c r="Y419" s="243"/>
      <c r="Z419" s="243"/>
      <c r="AA419" s="244"/>
      <c r="AB419" s="244"/>
      <c r="AC419" s="244"/>
      <c r="AD419" s="244"/>
      <c r="AE419" s="244"/>
      <c r="AF419" s="244"/>
      <c r="AG419" s="245"/>
      <c r="AH419" s="246"/>
      <c r="AI419" s="247"/>
      <c r="AJ419" s="247"/>
      <c r="AK419" s="247"/>
      <c r="AL419" s="247"/>
      <c r="AM419" s="247"/>
      <c r="AN419" s="220"/>
      <c r="AO419" s="220"/>
      <c r="AP419" s="220"/>
      <c r="AQ419" s="220"/>
      <c r="AR419" s="220"/>
      <c r="AS419" s="220"/>
      <c r="AT419" s="220"/>
      <c r="AU419" s="220"/>
      <c r="AV419" s="220"/>
      <c r="AW419" s="220"/>
      <c r="AX419" s="220"/>
      <c r="AY419" s="220"/>
      <c r="AZ419" s="248"/>
      <c r="BA419" s="248"/>
      <c r="BB419" s="249"/>
      <c r="BC419" s="249"/>
      <c r="BD419" s="249"/>
      <c r="BE419" s="249"/>
      <c r="BF419" s="250"/>
      <c r="BG419" s="250"/>
      <c r="BH419" s="250"/>
      <c r="BI419" s="250"/>
      <c r="BJ419" s="250"/>
      <c r="BK419" s="250"/>
      <c r="BL419" s="250"/>
      <c r="BM419" s="250"/>
      <c r="BN419" s="250"/>
      <c r="BO419" s="250"/>
      <c r="BP419" s="251"/>
    </row>
    <row r="420" spans="1:68" s="201" customFormat="1" x14ac:dyDescent="0.15">
      <c r="A420" s="117">
        <v>720201002</v>
      </c>
      <c r="B420" s="118" t="s">
        <v>672</v>
      </c>
      <c r="C420" s="118" t="s">
        <v>660</v>
      </c>
      <c r="D420" s="118" t="s">
        <v>671</v>
      </c>
      <c r="E420" s="118" t="s">
        <v>3590</v>
      </c>
      <c r="F420" s="120">
        <v>11</v>
      </c>
      <c r="G420" s="119">
        <v>305309</v>
      </c>
      <c r="H420" s="119"/>
      <c r="I420" s="120" t="s">
        <v>5820</v>
      </c>
      <c r="J420" s="120">
        <v>305309</v>
      </c>
      <c r="K420" s="120">
        <v>1600</v>
      </c>
      <c r="L420" s="141">
        <v>0.52300000000000002</v>
      </c>
      <c r="M420" s="119" t="s">
        <v>5657</v>
      </c>
      <c r="N420" s="120">
        <v>1</v>
      </c>
      <c r="O420" s="119">
        <v>835</v>
      </c>
      <c r="P420" s="119">
        <v>55.9</v>
      </c>
      <c r="Q420" s="119">
        <v>13.35</v>
      </c>
      <c r="R420" s="120" t="s">
        <v>5660</v>
      </c>
      <c r="S420" s="221">
        <v>0.3</v>
      </c>
      <c r="T420" s="221"/>
      <c r="U420" s="131"/>
      <c r="V420" s="222">
        <v>309</v>
      </c>
      <c r="W420" s="222">
        <v>29</v>
      </c>
      <c r="X420" s="222">
        <v>221</v>
      </c>
      <c r="Y420" s="222">
        <v>42</v>
      </c>
      <c r="Z420" s="222">
        <v>17</v>
      </c>
      <c r="AA420" s="123"/>
      <c r="AB420" s="123"/>
      <c r="AC420" s="123">
        <v>434</v>
      </c>
      <c r="AD420" s="123"/>
      <c r="AE420" s="123"/>
      <c r="AF420" s="123"/>
      <c r="AG420" s="214"/>
      <c r="AH420" s="229" t="str">
        <f t="shared" ref="AH420:AH483" si="103">IF(N420=1,IF(AG420&gt;0,"a4",IF(AC420&gt;0,"a3",IF(AA420&gt;0,"a2","a1"))),IF(AG420&gt;0,"b4",IF(AC420&gt;0,"b3",IF(AA420&gt;0,"b2","b1"))))</f>
        <v>a3</v>
      </c>
      <c r="AI420" s="223"/>
      <c r="AJ420" s="223"/>
      <c r="AK420" s="223"/>
      <c r="AL420" s="223"/>
      <c r="AM420" s="223"/>
      <c r="AN420" s="173">
        <v>0</v>
      </c>
      <c r="AO420" s="173">
        <v>0</v>
      </c>
      <c r="AP420" s="173">
        <v>0</v>
      </c>
      <c r="AQ420" s="173">
        <v>0</v>
      </c>
      <c r="AR420" s="224">
        <v>0</v>
      </c>
      <c r="AS420" s="224">
        <v>0.5</v>
      </c>
      <c r="AT420" s="224">
        <v>0.5</v>
      </c>
      <c r="AU420" s="224">
        <v>0.5</v>
      </c>
      <c r="AV420" s="224">
        <v>0.5</v>
      </c>
      <c r="AW420" s="224">
        <v>0.5</v>
      </c>
      <c r="AX420" s="224">
        <v>0.5</v>
      </c>
      <c r="AY420" s="224">
        <v>0.5</v>
      </c>
      <c r="AZ420" s="225">
        <f t="shared" ref="AZ420:AZ435" si="104">SUBTOTAL(9,AN420:AS420)</f>
        <v>0.5</v>
      </c>
      <c r="BA420" s="225">
        <f t="shared" ref="BA420:BA426" si="105">SUBTOTAL(9,AT420:AY420)</f>
        <v>3</v>
      </c>
      <c r="BB420" s="205">
        <f t="shared" ref="BB420:BB483" si="106">SUM(BG420:BO420)</f>
        <v>24654</v>
      </c>
      <c r="BC420" s="205">
        <f t="shared" ref="BC420:BC483" si="107">BG420+BH420+BK420+BL420+BM420+BN420+BO420</f>
        <v>21484</v>
      </c>
      <c r="BD420" s="205">
        <f t="shared" ref="BD420:BD483" si="108">BB420-BF420</f>
        <v>4980</v>
      </c>
      <c r="BE420" s="205">
        <f t="shared" ref="BE420:BE483" si="109">BC420-BF420</f>
        <v>1810</v>
      </c>
      <c r="BF420" s="175">
        <v>19674</v>
      </c>
      <c r="BG420" s="195"/>
      <c r="BH420" s="195">
        <v>4980</v>
      </c>
      <c r="BI420" s="195">
        <v>3170</v>
      </c>
      <c r="BJ420" s="195"/>
      <c r="BK420" s="195">
        <v>6723</v>
      </c>
      <c r="BL420" s="195">
        <v>1642</v>
      </c>
      <c r="BM420" s="195">
        <v>4726</v>
      </c>
      <c r="BN420" s="195">
        <v>876</v>
      </c>
      <c r="BO420" s="195">
        <v>2537</v>
      </c>
      <c r="BP420" s="200">
        <f t="shared" ref="BP420:BP483" si="110">BH420+BO420</f>
        <v>7517</v>
      </c>
    </row>
    <row r="421" spans="1:68" s="201" customFormat="1" x14ac:dyDescent="0.15">
      <c r="A421" s="117">
        <v>720702002</v>
      </c>
      <c r="B421" s="118" t="s">
        <v>685</v>
      </c>
      <c r="C421" s="118" t="s">
        <v>660</v>
      </c>
      <c r="D421" s="118" t="s">
        <v>684</v>
      </c>
      <c r="E421" s="118" t="s">
        <v>3599</v>
      </c>
      <c r="F421" s="120">
        <v>12</v>
      </c>
      <c r="G421" s="119"/>
      <c r="H421" s="119"/>
      <c r="I421" s="120" t="s">
        <v>5820</v>
      </c>
      <c r="J421" s="120">
        <v>740</v>
      </c>
      <c r="K421" s="120">
        <v>4743</v>
      </c>
      <c r="L421" s="120">
        <v>1.7999999999999999E-2</v>
      </c>
      <c r="M421" s="121" t="s">
        <v>5657</v>
      </c>
      <c r="N421" s="120">
        <v>1</v>
      </c>
      <c r="O421" s="119">
        <v>155</v>
      </c>
      <c r="P421" s="119"/>
      <c r="Q421" s="119"/>
      <c r="R421" s="120" t="s">
        <v>5658</v>
      </c>
      <c r="S421" s="120">
        <v>0.1</v>
      </c>
      <c r="T421" s="120"/>
      <c r="U421" s="120"/>
      <c r="V421" s="172">
        <v>29</v>
      </c>
      <c r="W421" s="172"/>
      <c r="X421" s="172">
        <v>26</v>
      </c>
      <c r="Y421" s="172"/>
      <c r="Z421" s="172">
        <v>3</v>
      </c>
      <c r="AA421" s="123"/>
      <c r="AB421" s="123"/>
      <c r="AC421" s="123">
        <v>1</v>
      </c>
      <c r="AD421" s="123"/>
      <c r="AE421" s="123"/>
      <c r="AF421" s="123"/>
      <c r="AG421" s="214"/>
      <c r="AH421" s="229" t="str">
        <f t="shared" si="103"/>
        <v>a3</v>
      </c>
      <c r="AI421" s="199"/>
      <c r="AJ421" s="199"/>
      <c r="AK421" s="199"/>
      <c r="AL421" s="199"/>
      <c r="AM421" s="199"/>
      <c r="AN421" s="173" t="s">
        <v>3186</v>
      </c>
      <c r="AO421" s="173" t="s">
        <v>3186</v>
      </c>
      <c r="AP421" s="173" t="s">
        <v>3186</v>
      </c>
      <c r="AQ421" s="173" t="s">
        <v>3186</v>
      </c>
      <c r="AR421" s="173" t="s">
        <v>3186</v>
      </c>
      <c r="AS421" s="173">
        <v>3</v>
      </c>
      <c r="AT421" s="173">
        <v>1.5</v>
      </c>
      <c r="AU421" s="173">
        <v>1.5</v>
      </c>
      <c r="AV421" s="173">
        <v>1.5</v>
      </c>
      <c r="AW421" s="173">
        <v>1.5</v>
      </c>
      <c r="AX421" s="173">
        <v>1</v>
      </c>
      <c r="AY421" s="173" t="s">
        <v>3186</v>
      </c>
      <c r="AZ421" s="211">
        <f t="shared" si="104"/>
        <v>3</v>
      </c>
      <c r="BA421" s="211">
        <f t="shared" si="105"/>
        <v>7</v>
      </c>
      <c r="BB421" s="205">
        <f t="shared" si="106"/>
        <v>7993</v>
      </c>
      <c r="BC421" s="205">
        <f t="shared" si="107"/>
        <v>6558</v>
      </c>
      <c r="BD421" s="205">
        <f t="shared" si="108"/>
        <v>2370</v>
      </c>
      <c r="BE421" s="205">
        <f t="shared" si="109"/>
        <v>935</v>
      </c>
      <c r="BF421" s="175">
        <v>5623</v>
      </c>
      <c r="BG421" s="175"/>
      <c r="BH421" s="175">
        <v>2370</v>
      </c>
      <c r="BI421" s="175">
        <v>1435</v>
      </c>
      <c r="BJ421" s="175"/>
      <c r="BK421" s="175"/>
      <c r="BL421" s="175">
        <v>913</v>
      </c>
      <c r="BM421" s="175">
        <v>1001</v>
      </c>
      <c r="BN421" s="175">
        <v>38</v>
      </c>
      <c r="BO421" s="175">
        <v>2236</v>
      </c>
      <c r="BP421" s="200">
        <f t="shared" si="110"/>
        <v>4606</v>
      </c>
    </row>
    <row r="422" spans="1:68" s="201" customFormat="1" x14ac:dyDescent="0.15">
      <c r="A422" s="117">
        <v>2054302001</v>
      </c>
      <c r="B422" s="118" t="s">
        <v>1625</v>
      </c>
      <c r="C422" s="118" t="s">
        <v>1489</v>
      </c>
      <c r="D422" s="118" t="s">
        <v>1626</v>
      </c>
      <c r="E422" s="118" t="s">
        <v>4236</v>
      </c>
      <c r="F422" s="120">
        <v>12</v>
      </c>
      <c r="G422" s="119"/>
      <c r="H422" s="119"/>
      <c r="I422" s="120" t="s">
        <v>5820</v>
      </c>
      <c r="J422" s="120">
        <v>510</v>
      </c>
      <c r="K422" s="120">
        <v>14548</v>
      </c>
      <c r="L422" s="120">
        <v>7.8E-2</v>
      </c>
      <c r="M422" s="121" t="s">
        <v>5657</v>
      </c>
      <c r="N422" s="120">
        <v>1</v>
      </c>
      <c r="O422" s="119">
        <v>165</v>
      </c>
      <c r="P422" s="119">
        <v>42</v>
      </c>
      <c r="Q422" s="119"/>
      <c r="R422" s="120" t="s">
        <v>5658</v>
      </c>
      <c r="S422" s="120">
        <v>0.1</v>
      </c>
      <c r="T422" s="120"/>
      <c r="U422" s="120"/>
      <c r="V422" s="172">
        <v>19</v>
      </c>
      <c r="W422" s="172"/>
      <c r="X422" s="172"/>
      <c r="Y422" s="172">
        <v>19</v>
      </c>
      <c r="Z422" s="172"/>
      <c r="AA422" s="123"/>
      <c r="AB422" s="123"/>
      <c r="AC422" s="123">
        <v>88</v>
      </c>
      <c r="AD422" s="123"/>
      <c r="AE422" s="123"/>
      <c r="AF422" s="123"/>
      <c r="AG422" s="214"/>
      <c r="AH422" s="229" t="str">
        <f t="shared" si="103"/>
        <v>a3</v>
      </c>
      <c r="AI422" s="199"/>
      <c r="AJ422" s="199"/>
      <c r="AK422" s="199"/>
      <c r="AL422" s="199"/>
      <c r="AM422" s="199"/>
      <c r="AN422" s="173" t="s">
        <v>3186</v>
      </c>
      <c r="AO422" s="173" t="s">
        <v>3186</v>
      </c>
      <c r="AP422" s="173" t="s">
        <v>3186</v>
      </c>
      <c r="AQ422" s="173" t="s">
        <v>3186</v>
      </c>
      <c r="AR422" s="173" t="s">
        <v>3186</v>
      </c>
      <c r="AS422" s="173"/>
      <c r="AT422" s="173">
        <v>1</v>
      </c>
      <c r="AU422" s="173">
        <v>1</v>
      </c>
      <c r="AV422" s="173">
        <v>1</v>
      </c>
      <c r="AW422" s="173" t="s">
        <v>3186</v>
      </c>
      <c r="AX422" s="173" t="s">
        <v>3186</v>
      </c>
      <c r="AY422" s="173" t="s">
        <v>3186</v>
      </c>
      <c r="AZ422" s="211">
        <f t="shared" si="104"/>
        <v>0</v>
      </c>
      <c r="BA422" s="211">
        <f t="shared" si="105"/>
        <v>3</v>
      </c>
      <c r="BB422" s="205">
        <f t="shared" si="106"/>
        <v>7534</v>
      </c>
      <c r="BC422" s="205">
        <f t="shared" si="107"/>
        <v>7534</v>
      </c>
      <c r="BD422" s="205">
        <f t="shared" si="108"/>
        <v>0</v>
      </c>
      <c r="BE422" s="205">
        <f t="shared" si="109"/>
        <v>0</v>
      </c>
      <c r="BF422" s="175">
        <v>7534</v>
      </c>
      <c r="BG422" s="175"/>
      <c r="BH422" s="175">
        <v>3253</v>
      </c>
      <c r="BI422" s="175"/>
      <c r="BJ422" s="175"/>
      <c r="BK422" s="175">
        <v>171</v>
      </c>
      <c r="BL422" s="175">
        <v>2363</v>
      </c>
      <c r="BM422" s="175">
        <v>1336</v>
      </c>
      <c r="BN422" s="175">
        <v>353</v>
      </c>
      <c r="BO422" s="175">
        <v>58</v>
      </c>
      <c r="BP422" s="200">
        <f t="shared" si="110"/>
        <v>3311</v>
      </c>
    </row>
    <row r="423" spans="1:68" s="201" customFormat="1" x14ac:dyDescent="0.15">
      <c r="A423" s="117">
        <v>521202004</v>
      </c>
      <c r="B423" s="118" t="s">
        <v>581</v>
      </c>
      <c r="C423" s="118" t="s">
        <v>546</v>
      </c>
      <c r="D423" s="118" t="s">
        <v>578</v>
      </c>
      <c r="E423" s="118" t="s">
        <v>3535</v>
      </c>
      <c r="F423" s="120">
        <v>3</v>
      </c>
      <c r="G423" s="119">
        <v>16281</v>
      </c>
      <c r="H423" s="119"/>
      <c r="I423" s="120" t="s">
        <v>5820</v>
      </c>
      <c r="J423" s="120">
        <v>1000</v>
      </c>
      <c r="K423" s="120">
        <v>16281</v>
      </c>
      <c r="L423" s="120">
        <v>4.4999999999999998E-2</v>
      </c>
      <c r="M423" s="121" t="s">
        <v>5657</v>
      </c>
      <c r="N423" s="120">
        <v>1</v>
      </c>
      <c r="O423" s="119">
        <v>144.30000000000001</v>
      </c>
      <c r="P423" s="119">
        <v>35.299999999999997</v>
      </c>
      <c r="Q423" s="119">
        <v>3.4</v>
      </c>
      <c r="R423" s="120" t="s">
        <v>5660</v>
      </c>
      <c r="S423" s="120">
        <v>0.09</v>
      </c>
      <c r="T423" s="120"/>
      <c r="U423" s="120"/>
      <c r="V423" s="172">
        <v>77.2</v>
      </c>
      <c r="W423" s="172">
        <v>1.3</v>
      </c>
      <c r="X423" s="172">
        <v>73.900000000000006</v>
      </c>
      <c r="Y423" s="172">
        <v>2</v>
      </c>
      <c r="Z423" s="172"/>
      <c r="AA423" s="123"/>
      <c r="AB423" s="123"/>
      <c r="AC423" s="123">
        <v>2</v>
      </c>
      <c r="AD423" s="123"/>
      <c r="AE423" s="123"/>
      <c r="AF423" s="123"/>
      <c r="AG423" s="214"/>
      <c r="AH423" s="229" t="str">
        <f t="shared" si="103"/>
        <v>a3</v>
      </c>
      <c r="AI423" s="199"/>
      <c r="AJ423" s="199"/>
      <c r="AK423" s="199"/>
      <c r="AL423" s="199"/>
      <c r="AM423" s="199"/>
      <c r="AN423" s="173">
        <v>1</v>
      </c>
      <c r="AO423" s="173"/>
      <c r="AP423" s="173"/>
      <c r="AQ423" s="173"/>
      <c r="AR423" s="173"/>
      <c r="AS423" s="173"/>
      <c r="AT423" s="173">
        <v>0.8</v>
      </c>
      <c r="AU423" s="173">
        <v>0.8</v>
      </c>
      <c r="AV423" s="173"/>
      <c r="AW423" s="173"/>
      <c r="AX423" s="173"/>
      <c r="AY423" s="173"/>
      <c r="AZ423" s="211">
        <f t="shared" si="104"/>
        <v>1</v>
      </c>
      <c r="BA423" s="211">
        <f t="shared" si="105"/>
        <v>1.6</v>
      </c>
      <c r="BB423" s="205">
        <f t="shared" si="106"/>
        <v>11104</v>
      </c>
      <c r="BC423" s="205">
        <f t="shared" si="107"/>
        <v>11104</v>
      </c>
      <c r="BD423" s="205">
        <f t="shared" si="108"/>
        <v>3628</v>
      </c>
      <c r="BE423" s="205">
        <f t="shared" si="109"/>
        <v>3628</v>
      </c>
      <c r="BF423" s="175">
        <v>7476</v>
      </c>
      <c r="BG423" s="175"/>
      <c r="BH423" s="175">
        <v>3860</v>
      </c>
      <c r="BI423" s="175"/>
      <c r="BJ423" s="175"/>
      <c r="BK423" s="175"/>
      <c r="BL423" s="175"/>
      <c r="BM423" s="175">
        <v>1719</v>
      </c>
      <c r="BN423" s="175">
        <v>131</v>
      </c>
      <c r="BO423" s="175">
        <v>5394</v>
      </c>
      <c r="BP423" s="200">
        <f t="shared" si="110"/>
        <v>9254</v>
      </c>
    </row>
    <row r="424" spans="1:68" s="201" customFormat="1" x14ac:dyDescent="0.15">
      <c r="A424" s="117">
        <v>2447202001</v>
      </c>
      <c r="B424" s="118" t="s">
        <v>1960</v>
      </c>
      <c r="C424" s="118" t="s">
        <v>1919</v>
      </c>
      <c r="D424" s="118" t="s">
        <v>1961</v>
      </c>
      <c r="E424" s="118" t="s">
        <v>4486</v>
      </c>
      <c r="F424" s="120">
        <v>19</v>
      </c>
      <c r="G424" s="119">
        <v>42100</v>
      </c>
      <c r="H424" s="119"/>
      <c r="I424" s="120" t="s">
        <v>5820</v>
      </c>
      <c r="J424" s="120">
        <v>125</v>
      </c>
      <c r="K424" s="120">
        <v>19573</v>
      </c>
      <c r="L424" s="120">
        <v>0.42899999999999999</v>
      </c>
      <c r="M424" s="121" t="s">
        <v>5665</v>
      </c>
      <c r="N424" s="120">
        <v>1</v>
      </c>
      <c r="O424" s="119">
        <v>94.5</v>
      </c>
      <c r="P424" s="119"/>
      <c r="Q424" s="119"/>
      <c r="R424" s="120"/>
      <c r="S424" s="120"/>
      <c r="T424" s="120"/>
      <c r="U424" s="120" t="s">
        <v>5689</v>
      </c>
      <c r="V424" s="172">
        <v>50</v>
      </c>
      <c r="W424" s="172"/>
      <c r="X424" s="172"/>
      <c r="Y424" s="172"/>
      <c r="Z424" s="172">
        <v>50</v>
      </c>
      <c r="AA424" s="123">
        <v>38</v>
      </c>
      <c r="AB424" s="123"/>
      <c r="AC424" s="123">
        <v>5</v>
      </c>
      <c r="AD424" s="123"/>
      <c r="AE424" s="123"/>
      <c r="AF424" s="123"/>
      <c r="AG424" s="214"/>
      <c r="AH424" s="229" t="str">
        <f t="shared" si="103"/>
        <v>a3</v>
      </c>
      <c r="AI424" s="199"/>
      <c r="AJ424" s="199"/>
      <c r="AK424" s="199"/>
      <c r="AL424" s="199"/>
      <c r="AM424" s="199"/>
      <c r="AN424" s="173"/>
      <c r="AO424" s="173"/>
      <c r="AP424" s="173"/>
      <c r="AQ424" s="173"/>
      <c r="AR424" s="173"/>
      <c r="AS424" s="173">
        <v>1</v>
      </c>
      <c r="AT424" s="173">
        <v>1.5</v>
      </c>
      <c r="AU424" s="173">
        <v>1</v>
      </c>
      <c r="AV424" s="173">
        <v>1.6</v>
      </c>
      <c r="AW424" s="173"/>
      <c r="AX424" s="173">
        <v>0.5</v>
      </c>
      <c r="AY424" s="173"/>
      <c r="AZ424" s="211">
        <f t="shared" si="104"/>
        <v>1</v>
      </c>
      <c r="BA424" s="211">
        <f t="shared" si="105"/>
        <v>4.5999999999999996</v>
      </c>
      <c r="BB424" s="205">
        <f t="shared" si="106"/>
        <v>5118</v>
      </c>
      <c r="BC424" s="205">
        <f t="shared" si="107"/>
        <v>4726</v>
      </c>
      <c r="BD424" s="205">
        <f t="shared" si="108"/>
        <v>784</v>
      </c>
      <c r="BE424" s="205">
        <f t="shared" si="109"/>
        <v>392</v>
      </c>
      <c r="BF424" s="175">
        <v>4334</v>
      </c>
      <c r="BG424" s="175"/>
      <c r="BH424" s="175">
        <v>784</v>
      </c>
      <c r="BI424" s="175">
        <v>392</v>
      </c>
      <c r="BJ424" s="175"/>
      <c r="BK424" s="175">
        <v>676</v>
      </c>
      <c r="BL424" s="175">
        <v>1072</v>
      </c>
      <c r="BM424" s="175">
        <v>1261</v>
      </c>
      <c r="BN424" s="175">
        <v>485</v>
      </c>
      <c r="BO424" s="175">
        <v>448</v>
      </c>
      <c r="BP424" s="200">
        <f t="shared" si="110"/>
        <v>1232</v>
      </c>
    </row>
    <row r="425" spans="1:68" s="201" customFormat="1" x14ac:dyDescent="0.15">
      <c r="A425" s="117">
        <v>720101001</v>
      </c>
      <c r="B425" s="118" t="s">
        <v>667</v>
      </c>
      <c r="C425" s="118" t="s">
        <v>660</v>
      </c>
      <c r="D425" s="118" t="s">
        <v>668</v>
      </c>
      <c r="E425" s="118" t="s">
        <v>3587</v>
      </c>
      <c r="F425" s="120">
        <v>42</v>
      </c>
      <c r="G425" s="119">
        <v>6629888</v>
      </c>
      <c r="H425" s="119">
        <v>76180</v>
      </c>
      <c r="I425" s="120" t="s">
        <v>5822</v>
      </c>
      <c r="J425" s="120">
        <v>6629888</v>
      </c>
      <c r="K425" s="120">
        <v>19930</v>
      </c>
      <c r="L425" s="141">
        <v>0.91100000000000003</v>
      </c>
      <c r="M425" s="119" t="s">
        <v>5654</v>
      </c>
      <c r="N425" s="120">
        <v>1</v>
      </c>
      <c r="O425" s="119">
        <v>183.8</v>
      </c>
      <c r="P425" s="119">
        <v>21.5</v>
      </c>
      <c r="Q425" s="119">
        <v>0.96</v>
      </c>
      <c r="R425" s="120" t="s">
        <v>5690</v>
      </c>
      <c r="S425" s="221">
        <v>32.6</v>
      </c>
      <c r="T425" s="221"/>
      <c r="U425" s="221"/>
      <c r="V425" s="222">
        <v>5851.3</v>
      </c>
      <c r="W425" s="222">
        <v>387.9</v>
      </c>
      <c r="X425" s="222">
        <v>2807.5</v>
      </c>
      <c r="Y425" s="222">
        <v>2655.9</v>
      </c>
      <c r="Z425" s="222"/>
      <c r="AA425" s="123">
        <v>28186</v>
      </c>
      <c r="AB425" s="123">
        <v>138984.40000000008</v>
      </c>
      <c r="AC425" s="123">
        <v>2090</v>
      </c>
      <c r="AD425" s="123"/>
      <c r="AE425" s="123"/>
      <c r="AF425" s="123"/>
      <c r="AG425" s="214"/>
      <c r="AH425" s="229" t="str">
        <f t="shared" si="103"/>
        <v>a3</v>
      </c>
      <c r="AI425" s="223"/>
      <c r="AJ425" s="223"/>
      <c r="AK425" s="223"/>
      <c r="AL425" s="223"/>
      <c r="AM425" s="223"/>
      <c r="AN425" s="173">
        <v>3</v>
      </c>
      <c r="AO425" s="173">
        <v>0.5</v>
      </c>
      <c r="AP425" s="173">
        <v>1</v>
      </c>
      <c r="AQ425" s="173">
        <v>0.5</v>
      </c>
      <c r="AR425" s="224" t="s">
        <v>3186</v>
      </c>
      <c r="AS425" s="224">
        <v>1</v>
      </c>
      <c r="AT425" s="224">
        <v>6</v>
      </c>
      <c r="AU425" s="224">
        <v>6</v>
      </c>
      <c r="AV425" s="224">
        <v>2</v>
      </c>
      <c r="AW425" s="224">
        <v>2</v>
      </c>
      <c r="AX425" s="224">
        <v>0</v>
      </c>
      <c r="AY425" s="224">
        <v>0</v>
      </c>
      <c r="AZ425" s="225">
        <f t="shared" si="104"/>
        <v>6</v>
      </c>
      <c r="BA425" s="225">
        <f t="shared" si="105"/>
        <v>16</v>
      </c>
      <c r="BB425" s="205">
        <f t="shared" si="106"/>
        <v>447982</v>
      </c>
      <c r="BC425" s="205">
        <f t="shared" si="107"/>
        <v>398604</v>
      </c>
      <c r="BD425" s="205">
        <f t="shared" si="108"/>
        <v>51353</v>
      </c>
      <c r="BE425" s="205">
        <f t="shared" si="109"/>
        <v>1975</v>
      </c>
      <c r="BF425" s="175">
        <v>396629</v>
      </c>
      <c r="BG425" s="195">
        <v>27530</v>
      </c>
      <c r="BH425" s="195">
        <v>84214</v>
      </c>
      <c r="BI425" s="195">
        <v>49378</v>
      </c>
      <c r="BJ425" s="195"/>
      <c r="BK425" s="195"/>
      <c r="BL425" s="195">
        <v>93633</v>
      </c>
      <c r="BM425" s="195">
        <v>54547</v>
      </c>
      <c r="BN425" s="195">
        <v>48747</v>
      </c>
      <c r="BO425" s="195">
        <v>89933</v>
      </c>
      <c r="BP425" s="200">
        <f t="shared" si="110"/>
        <v>174147</v>
      </c>
    </row>
    <row r="426" spans="1:68" s="201" customFormat="1" x14ac:dyDescent="0.15">
      <c r="A426" s="117">
        <v>3220302003</v>
      </c>
      <c r="B426" s="118" t="s">
        <v>2392</v>
      </c>
      <c r="C426" s="118" t="s">
        <v>2373</v>
      </c>
      <c r="D426" s="118" t="s">
        <v>2390</v>
      </c>
      <c r="E426" s="118" t="s">
        <v>4810</v>
      </c>
      <c r="F426" s="120">
        <v>4</v>
      </c>
      <c r="G426" s="119">
        <v>20908</v>
      </c>
      <c r="H426" s="119"/>
      <c r="I426" s="120" t="s">
        <v>5820</v>
      </c>
      <c r="J426" s="120">
        <v>310</v>
      </c>
      <c r="K426" s="120">
        <v>20908</v>
      </c>
      <c r="L426" s="120">
        <v>0.185</v>
      </c>
      <c r="M426" s="121" t="s">
        <v>5657</v>
      </c>
      <c r="N426" s="120">
        <v>1</v>
      </c>
      <c r="O426" s="119">
        <v>171</v>
      </c>
      <c r="P426" s="119"/>
      <c r="Q426" s="119"/>
      <c r="R426" s="120" t="s">
        <v>5658</v>
      </c>
      <c r="S426" s="120">
        <v>0.1</v>
      </c>
      <c r="T426" s="120"/>
      <c r="U426" s="120"/>
      <c r="V426" s="172">
        <v>50.9</v>
      </c>
      <c r="W426" s="172"/>
      <c r="X426" s="172">
        <v>50.9</v>
      </c>
      <c r="Y426" s="172"/>
      <c r="Z426" s="172"/>
      <c r="AA426" s="123"/>
      <c r="AB426" s="123"/>
      <c r="AC426" s="123">
        <v>790</v>
      </c>
      <c r="AD426" s="123"/>
      <c r="AE426" s="123"/>
      <c r="AF426" s="123"/>
      <c r="AG426" s="214"/>
      <c r="AH426" s="229" t="str">
        <f t="shared" si="103"/>
        <v>a3</v>
      </c>
      <c r="AI426" s="199"/>
      <c r="AJ426" s="199"/>
      <c r="AK426" s="199"/>
      <c r="AL426" s="199"/>
      <c r="AM426" s="199"/>
      <c r="AN426" s="173" t="s">
        <v>3186</v>
      </c>
      <c r="AO426" s="173" t="s">
        <v>3186</v>
      </c>
      <c r="AP426" s="173" t="s">
        <v>3186</v>
      </c>
      <c r="AQ426" s="173" t="s">
        <v>3186</v>
      </c>
      <c r="AR426" s="173" t="s">
        <v>3186</v>
      </c>
      <c r="AS426" s="173" t="s">
        <v>3186</v>
      </c>
      <c r="AT426" s="173">
        <v>2</v>
      </c>
      <c r="AU426" s="173">
        <v>2</v>
      </c>
      <c r="AV426" s="173">
        <v>2</v>
      </c>
      <c r="AW426" s="173">
        <v>2</v>
      </c>
      <c r="AX426" s="173">
        <v>2</v>
      </c>
      <c r="AY426" s="173" t="s">
        <v>3186</v>
      </c>
      <c r="AZ426" s="211">
        <f t="shared" si="104"/>
        <v>0</v>
      </c>
      <c r="BA426" s="211">
        <f t="shared" si="105"/>
        <v>10</v>
      </c>
      <c r="BB426" s="205">
        <f t="shared" si="106"/>
        <v>7497</v>
      </c>
      <c r="BC426" s="205">
        <f t="shared" si="107"/>
        <v>6489</v>
      </c>
      <c r="BD426" s="205">
        <f t="shared" si="108"/>
        <v>1680</v>
      </c>
      <c r="BE426" s="205">
        <f t="shared" si="109"/>
        <v>672</v>
      </c>
      <c r="BF426" s="175">
        <v>5817</v>
      </c>
      <c r="BG426" s="175"/>
      <c r="BH426" s="175">
        <v>1680</v>
      </c>
      <c r="BI426" s="175">
        <v>1008</v>
      </c>
      <c r="BJ426" s="175"/>
      <c r="BK426" s="175">
        <v>344</v>
      </c>
      <c r="BL426" s="175">
        <v>7</v>
      </c>
      <c r="BM426" s="175">
        <v>1226</v>
      </c>
      <c r="BN426" s="175">
        <v>583</v>
      </c>
      <c r="BO426" s="175">
        <v>2649</v>
      </c>
      <c r="BP426" s="200">
        <f t="shared" si="110"/>
        <v>4329</v>
      </c>
    </row>
    <row r="427" spans="1:68" s="201" customFormat="1" x14ac:dyDescent="0.15">
      <c r="A427" s="117">
        <v>4420502004</v>
      </c>
      <c r="B427" s="118" t="s">
        <v>3033</v>
      </c>
      <c r="C427" s="118" t="s">
        <v>3015</v>
      </c>
      <c r="D427" s="118" t="s">
        <v>3030</v>
      </c>
      <c r="E427" s="118" t="s">
        <v>5270</v>
      </c>
      <c r="F427" s="120">
        <v>1</v>
      </c>
      <c r="G427" s="119"/>
      <c r="H427" s="119"/>
      <c r="I427" s="120" t="s">
        <v>5820</v>
      </c>
      <c r="J427" s="120">
        <v>500</v>
      </c>
      <c r="K427" s="120">
        <v>24417</v>
      </c>
      <c r="L427" s="120">
        <v>0.13400000000000001</v>
      </c>
      <c r="M427" s="121" t="s">
        <v>5675</v>
      </c>
      <c r="N427" s="120">
        <v>1</v>
      </c>
      <c r="O427" s="119">
        <v>128.30000000000001</v>
      </c>
      <c r="P427" s="119">
        <v>21.4</v>
      </c>
      <c r="Q427" s="119">
        <v>3.1</v>
      </c>
      <c r="R427" s="120"/>
      <c r="S427" s="120"/>
      <c r="T427" s="120"/>
      <c r="U427" s="120"/>
      <c r="V427" s="172">
        <v>97.9</v>
      </c>
      <c r="W427" s="172"/>
      <c r="X427" s="172">
        <v>97.9</v>
      </c>
      <c r="Y427" s="172"/>
      <c r="Z427" s="172"/>
      <c r="AA427" s="123"/>
      <c r="AB427" s="123"/>
      <c r="AC427" s="123">
        <v>122</v>
      </c>
      <c r="AD427" s="123"/>
      <c r="AE427" s="123"/>
      <c r="AF427" s="123"/>
      <c r="AG427" s="214"/>
      <c r="AH427" s="229" t="str">
        <f t="shared" si="103"/>
        <v>a3</v>
      </c>
      <c r="AI427" s="199"/>
      <c r="AJ427" s="199"/>
      <c r="AK427" s="199"/>
      <c r="AL427" s="199"/>
      <c r="AM427" s="199"/>
      <c r="AN427" s="173">
        <v>1</v>
      </c>
      <c r="AO427" s="173"/>
      <c r="AP427" s="173"/>
      <c r="AQ427" s="173"/>
      <c r="AR427" s="173"/>
      <c r="AS427" s="173"/>
      <c r="AT427" s="173"/>
      <c r="AU427" s="173"/>
      <c r="AV427" s="173"/>
      <c r="AW427" s="173"/>
      <c r="AX427" s="173"/>
      <c r="AY427" s="173"/>
      <c r="AZ427" s="211">
        <f t="shared" si="104"/>
        <v>1</v>
      </c>
      <c r="BA427" s="211"/>
      <c r="BB427" s="205">
        <f t="shared" si="106"/>
        <v>17071</v>
      </c>
      <c r="BC427" s="205">
        <f t="shared" si="107"/>
        <v>10855</v>
      </c>
      <c r="BD427" s="205">
        <f t="shared" si="108"/>
        <v>6605</v>
      </c>
      <c r="BE427" s="205">
        <f t="shared" si="109"/>
        <v>389</v>
      </c>
      <c r="BF427" s="175">
        <v>10466</v>
      </c>
      <c r="BG427" s="175">
        <v>517</v>
      </c>
      <c r="BH427" s="175">
        <v>7770</v>
      </c>
      <c r="BI427" s="175">
        <v>6216</v>
      </c>
      <c r="BJ427" s="175"/>
      <c r="BK427" s="175"/>
      <c r="BL427" s="175"/>
      <c r="BM427" s="175">
        <v>1357</v>
      </c>
      <c r="BN427" s="175">
        <v>10</v>
      </c>
      <c r="BO427" s="175">
        <v>1201</v>
      </c>
      <c r="BP427" s="200">
        <f t="shared" si="110"/>
        <v>8971</v>
      </c>
    </row>
    <row r="428" spans="1:68" s="201" customFormat="1" x14ac:dyDescent="0.15">
      <c r="A428" s="117">
        <v>3220502003</v>
      </c>
      <c r="B428" s="118" t="s">
        <v>2398</v>
      </c>
      <c r="C428" s="118" t="s">
        <v>2373</v>
      </c>
      <c r="D428" s="118" t="s">
        <v>2396</v>
      </c>
      <c r="E428" s="118" t="s">
        <v>4814</v>
      </c>
      <c r="F428" s="120">
        <v>5</v>
      </c>
      <c r="G428" s="119"/>
      <c r="H428" s="119"/>
      <c r="I428" s="120" t="s">
        <v>5820</v>
      </c>
      <c r="J428" s="120">
        <v>300</v>
      </c>
      <c r="K428" s="120">
        <v>25086</v>
      </c>
      <c r="L428" s="120">
        <v>0.22900000000000001</v>
      </c>
      <c r="M428" s="121" t="s">
        <v>5657</v>
      </c>
      <c r="N428" s="120">
        <v>1</v>
      </c>
      <c r="O428" s="119">
        <v>130.80000000000001</v>
      </c>
      <c r="P428" s="119"/>
      <c r="Q428" s="119"/>
      <c r="R428" s="120"/>
      <c r="S428" s="120"/>
      <c r="T428" s="120"/>
      <c r="U428" s="120"/>
      <c r="V428" s="172">
        <v>74.8</v>
      </c>
      <c r="W428" s="172"/>
      <c r="X428" s="172">
        <v>67.3</v>
      </c>
      <c r="Y428" s="172">
        <v>5.8</v>
      </c>
      <c r="Z428" s="172">
        <v>1.7</v>
      </c>
      <c r="AA428" s="123"/>
      <c r="AB428" s="123"/>
      <c r="AC428" s="123">
        <v>8</v>
      </c>
      <c r="AD428" s="123"/>
      <c r="AE428" s="123"/>
      <c r="AF428" s="123"/>
      <c r="AG428" s="214"/>
      <c r="AH428" s="229" t="str">
        <f t="shared" si="103"/>
        <v>a3</v>
      </c>
      <c r="AI428" s="199"/>
      <c r="AJ428" s="199"/>
      <c r="AK428" s="199"/>
      <c r="AL428" s="199"/>
      <c r="AM428" s="199"/>
      <c r="AN428" s="173"/>
      <c r="AO428" s="173" t="s">
        <v>3186</v>
      </c>
      <c r="AP428" s="173" t="s">
        <v>3186</v>
      </c>
      <c r="AQ428" s="173" t="s">
        <v>3186</v>
      </c>
      <c r="AR428" s="173" t="s">
        <v>3186</v>
      </c>
      <c r="AS428" s="173"/>
      <c r="AT428" s="173"/>
      <c r="AU428" s="173"/>
      <c r="AV428" s="173"/>
      <c r="AW428" s="173"/>
      <c r="AX428" s="173"/>
      <c r="AY428" s="173" t="s">
        <v>3186</v>
      </c>
      <c r="AZ428" s="211">
        <f t="shared" si="104"/>
        <v>0</v>
      </c>
      <c r="BA428" s="211">
        <f t="shared" ref="BA428:BA435" si="111">SUBTOTAL(9,AT428:AY428)</f>
        <v>0</v>
      </c>
      <c r="BB428" s="205">
        <f t="shared" si="106"/>
        <v>13030</v>
      </c>
      <c r="BC428" s="205">
        <f t="shared" si="107"/>
        <v>10033</v>
      </c>
      <c r="BD428" s="205">
        <f t="shared" si="108"/>
        <v>3116</v>
      </c>
      <c r="BE428" s="205">
        <f t="shared" si="109"/>
        <v>119</v>
      </c>
      <c r="BF428" s="175">
        <v>9914</v>
      </c>
      <c r="BG428" s="175"/>
      <c r="BH428" s="175">
        <v>5334</v>
      </c>
      <c r="BI428" s="175">
        <v>2997</v>
      </c>
      <c r="BJ428" s="175"/>
      <c r="BK428" s="175">
        <v>426</v>
      </c>
      <c r="BL428" s="175"/>
      <c r="BM428" s="175">
        <v>1627</v>
      </c>
      <c r="BN428" s="175">
        <v>273</v>
      </c>
      <c r="BO428" s="175">
        <v>2373</v>
      </c>
      <c r="BP428" s="200">
        <f t="shared" si="110"/>
        <v>7707</v>
      </c>
    </row>
    <row r="429" spans="1:68" s="201" customFormat="1" x14ac:dyDescent="0.15">
      <c r="A429" s="117">
        <v>3220102005</v>
      </c>
      <c r="B429" s="118" t="s">
        <v>2381</v>
      </c>
      <c r="C429" s="118" t="s">
        <v>2373</v>
      </c>
      <c r="D429" s="118" t="s">
        <v>2377</v>
      </c>
      <c r="E429" s="118" t="s">
        <v>4801</v>
      </c>
      <c r="F429" s="120">
        <v>17</v>
      </c>
      <c r="G429" s="119">
        <v>25956</v>
      </c>
      <c r="H429" s="119"/>
      <c r="I429" s="120" t="s">
        <v>5820</v>
      </c>
      <c r="J429" s="120">
        <v>123</v>
      </c>
      <c r="K429" s="120">
        <v>25956</v>
      </c>
      <c r="L429" s="120">
        <v>0.57799999999999996</v>
      </c>
      <c r="M429" s="121" t="s">
        <v>5659</v>
      </c>
      <c r="N429" s="120">
        <v>1</v>
      </c>
      <c r="O429" s="119">
        <v>170</v>
      </c>
      <c r="P429" s="119"/>
      <c r="Q429" s="119"/>
      <c r="R429" s="120" t="s">
        <v>5660</v>
      </c>
      <c r="S429" s="120">
        <v>0.1</v>
      </c>
      <c r="T429" s="120"/>
      <c r="U429" s="120"/>
      <c r="V429" s="172">
        <v>53.1</v>
      </c>
      <c r="W429" s="172"/>
      <c r="X429" s="172"/>
      <c r="Y429" s="172"/>
      <c r="Z429" s="172">
        <v>53.1</v>
      </c>
      <c r="AA429" s="123">
        <v>61</v>
      </c>
      <c r="AB429" s="123"/>
      <c r="AC429" s="123">
        <v>13.5</v>
      </c>
      <c r="AD429" s="123"/>
      <c r="AE429" s="123"/>
      <c r="AF429" s="123"/>
      <c r="AG429" s="214"/>
      <c r="AH429" s="229" t="str">
        <f t="shared" si="103"/>
        <v>a3</v>
      </c>
      <c r="AI429" s="199"/>
      <c r="AJ429" s="199"/>
      <c r="AK429" s="199"/>
      <c r="AL429" s="199"/>
      <c r="AM429" s="199"/>
      <c r="AN429" s="173"/>
      <c r="AO429" s="173"/>
      <c r="AP429" s="173"/>
      <c r="AQ429" s="173"/>
      <c r="AR429" s="173"/>
      <c r="AS429" s="173"/>
      <c r="AT429" s="173"/>
      <c r="AU429" s="173"/>
      <c r="AV429" s="173"/>
      <c r="AW429" s="173"/>
      <c r="AX429" s="173"/>
      <c r="AY429" s="173"/>
      <c r="AZ429" s="211">
        <f t="shared" si="104"/>
        <v>0</v>
      </c>
      <c r="BA429" s="211">
        <f t="shared" si="111"/>
        <v>0</v>
      </c>
      <c r="BB429" s="205">
        <f t="shared" si="106"/>
        <v>0</v>
      </c>
      <c r="BC429" s="205">
        <f t="shared" si="107"/>
        <v>0</v>
      </c>
      <c r="BD429" s="205">
        <f t="shared" si="108"/>
        <v>0</v>
      </c>
      <c r="BE429" s="205">
        <f t="shared" si="109"/>
        <v>0</v>
      </c>
      <c r="BF429" s="175"/>
      <c r="BG429" s="175"/>
      <c r="BH429" s="175"/>
      <c r="BI429" s="175"/>
      <c r="BJ429" s="175"/>
      <c r="BK429" s="175"/>
      <c r="BL429" s="175"/>
      <c r="BM429" s="175"/>
      <c r="BN429" s="175"/>
      <c r="BO429" s="175"/>
      <c r="BP429" s="200">
        <f t="shared" si="110"/>
        <v>0</v>
      </c>
    </row>
    <row r="430" spans="1:68" s="201" customFormat="1" x14ac:dyDescent="0.15">
      <c r="A430" s="117">
        <v>2822202009</v>
      </c>
      <c r="B430" s="118" t="s">
        <v>2181</v>
      </c>
      <c r="C430" s="118" t="s">
        <v>2099</v>
      </c>
      <c r="D430" s="118" t="s">
        <v>2173</v>
      </c>
      <c r="E430" s="118" t="s">
        <v>4654</v>
      </c>
      <c r="F430" s="120">
        <v>9</v>
      </c>
      <c r="G430" s="119">
        <v>26323</v>
      </c>
      <c r="H430" s="119"/>
      <c r="I430" s="120" t="s">
        <v>5820</v>
      </c>
      <c r="J430" s="120">
        <v>1380</v>
      </c>
      <c r="K430" s="120">
        <v>26323</v>
      </c>
      <c r="L430" s="120">
        <v>5.1999999999999998E-2</v>
      </c>
      <c r="M430" s="121" t="s">
        <v>5659</v>
      </c>
      <c r="N430" s="120">
        <v>1</v>
      </c>
      <c r="O430" s="119">
        <v>103</v>
      </c>
      <c r="P430" s="119">
        <v>31</v>
      </c>
      <c r="Q430" s="119">
        <v>3.1</v>
      </c>
      <c r="R430" s="120" t="s">
        <v>5660</v>
      </c>
      <c r="S430" s="120">
        <v>0.1</v>
      </c>
      <c r="T430" s="120"/>
      <c r="U430" s="120"/>
      <c r="V430" s="172">
        <v>141.69999999999999</v>
      </c>
      <c r="W430" s="172"/>
      <c r="X430" s="172">
        <v>139.9</v>
      </c>
      <c r="Y430" s="172">
        <v>1.8</v>
      </c>
      <c r="Z430" s="172"/>
      <c r="AA430" s="123">
        <v>184</v>
      </c>
      <c r="AB430" s="123"/>
      <c r="AC430" s="123">
        <v>13.2</v>
      </c>
      <c r="AD430" s="123"/>
      <c r="AE430" s="123"/>
      <c r="AF430" s="123"/>
      <c r="AG430" s="214"/>
      <c r="AH430" s="229" t="str">
        <f t="shared" si="103"/>
        <v>a3</v>
      </c>
      <c r="AI430" s="199"/>
      <c r="AJ430" s="199"/>
      <c r="AK430" s="199"/>
      <c r="AL430" s="199"/>
      <c r="AM430" s="199"/>
      <c r="AN430" s="173"/>
      <c r="AO430" s="173">
        <v>0.6</v>
      </c>
      <c r="AP430" s="173"/>
      <c r="AQ430" s="173">
        <v>0.6</v>
      </c>
      <c r="AR430" s="173"/>
      <c r="AS430" s="173"/>
      <c r="AT430" s="173"/>
      <c r="AU430" s="173"/>
      <c r="AV430" s="173"/>
      <c r="AW430" s="173"/>
      <c r="AX430" s="173"/>
      <c r="AY430" s="173"/>
      <c r="AZ430" s="211">
        <f t="shared" si="104"/>
        <v>1.2</v>
      </c>
      <c r="BA430" s="211">
        <f t="shared" si="111"/>
        <v>0</v>
      </c>
      <c r="BB430" s="205">
        <f t="shared" si="106"/>
        <v>1299</v>
      </c>
      <c r="BC430" s="205">
        <f t="shared" si="107"/>
        <v>1299</v>
      </c>
      <c r="BD430" s="205">
        <f t="shared" si="108"/>
        <v>0</v>
      </c>
      <c r="BE430" s="205">
        <f t="shared" si="109"/>
        <v>0</v>
      </c>
      <c r="BF430" s="175">
        <v>1299</v>
      </c>
      <c r="BG430" s="175"/>
      <c r="BH430" s="175"/>
      <c r="BI430" s="175"/>
      <c r="BJ430" s="175"/>
      <c r="BK430" s="175">
        <v>321</v>
      </c>
      <c r="BL430" s="175"/>
      <c r="BM430" s="175">
        <v>655</v>
      </c>
      <c r="BN430" s="175">
        <v>166</v>
      </c>
      <c r="BO430" s="175">
        <v>157</v>
      </c>
      <c r="BP430" s="200">
        <f t="shared" si="110"/>
        <v>157</v>
      </c>
    </row>
    <row r="431" spans="1:68" s="201" customFormat="1" x14ac:dyDescent="0.15">
      <c r="A431" s="117">
        <v>720201001</v>
      </c>
      <c r="B431" s="118" t="s">
        <v>670</v>
      </c>
      <c r="C431" s="118" t="s">
        <v>660</v>
      </c>
      <c r="D431" s="118" t="s">
        <v>671</v>
      </c>
      <c r="E431" s="118" t="s">
        <v>3589</v>
      </c>
      <c r="F431" s="120">
        <v>31</v>
      </c>
      <c r="G431" s="119">
        <v>8841911</v>
      </c>
      <c r="H431" s="119"/>
      <c r="I431" s="120" t="s">
        <v>5820</v>
      </c>
      <c r="J431" s="120">
        <v>8841911</v>
      </c>
      <c r="K431" s="120">
        <v>29120</v>
      </c>
      <c r="L431" s="141">
        <v>0.83199999999999996</v>
      </c>
      <c r="M431" s="119" t="s">
        <v>5654</v>
      </c>
      <c r="N431" s="120">
        <v>1</v>
      </c>
      <c r="O431" s="119">
        <v>222</v>
      </c>
      <c r="P431" s="119">
        <v>36.4</v>
      </c>
      <c r="Q431" s="119">
        <v>4.55</v>
      </c>
      <c r="R431" s="120" t="s">
        <v>5690</v>
      </c>
      <c r="S431" s="221">
        <v>12.8</v>
      </c>
      <c r="T431" s="221"/>
      <c r="U431" s="221"/>
      <c r="V431" s="222">
        <v>4223</v>
      </c>
      <c r="W431" s="222">
        <v>848</v>
      </c>
      <c r="X431" s="222">
        <v>2061</v>
      </c>
      <c r="Y431" s="222">
        <v>912</v>
      </c>
      <c r="Z431" s="222">
        <v>402</v>
      </c>
      <c r="AA431" s="123">
        <v>53570</v>
      </c>
      <c r="AB431" s="123">
        <v>247008.50000000015</v>
      </c>
      <c r="AC431" s="123">
        <v>3720</v>
      </c>
      <c r="AD431" s="123"/>
      <c r="AE431" s="123"/>
      <c r="AF431" s="123"/>
      <c r="AG431" s="214"/>
      <c r="AH431" s="229" t="str">
        <f t="shared" si="103"/>
        <v>a3</v>
      </c>
      <c r="AI431" s="223"/>
      <c r="AJ431" s="223"/>
      <c r="AK431" s="223"/>
      <c r="AL431" s="223"/>
      <c r="AM431" s="223"/>
      <c r="AN431" s="173">
        <v>2</v>
      </c>
      <c r="AO431" s="173">
        <v>0.5</v>
      </c>
      <c r="AP431" s="173">
        <v>0.5</v>
      </c>
      <c r="AQ431" s="173">
        <v>1</v>
      </c>
      <c r="AR431" s="224" t="s">
        <v>3186</v>
      </c>
      <c r="AS431" s="224">
        <v>1</v>
      </c>
      <c r="AT431" s="224">
        <v>1.5</v>
      </c>
      <c r="AU431" s="224">
        <v>6.8</v>
      </c>
      <c r="AV431" s="224">
        <v>1.5</v>
      </c>
      <c r="AW431" s="224">
        <v>4.0999999999999996</v>
      </c>
      <c r="AX431" s="224">
        <v>1</v>
      </c>
      <c r="AY431" s="224">
        <v>1</v>
      </c>
      <c r="AZ431" s="225">
        <f t="shared" si="104"/>
        <v>5</v>
      </c>
      <c r="BA431" s="225">
        <f t="shared" si="111"/>
        <v>15.9</v>
      </c>
      <c r="BB431" s="205">
        <f t="shared" si="106"/>
        <v>458688</v>
      </c>
      <c r="BC431" s="205">
        <f t="shared" si="107"/>
        <v>380615</v>
      </c>
      <c r="BD431" s="205">
        <f t="shared" si="108"/>
        <v>125520</v>
      </c>
      <c r="BE431" s="205">
        <f t="shared" si="109"/>
        <v>47447</v>
      </c>
      <c r="BF431" s="175">
        <v>333168</v>
      </c>
      <c r="BG431" s="195">
        <v>23995</v>
      </c>
      <c r="BH431" s="195">
        <v>125520</v>
      </c>
      <c r="BI431" s="195">
        <v>78073</v>
      </c>
      <c r="BJ431" s="195"/>
      <c r="BK431" s="195">
        <v>62592</v>
      </c>
      <c r="BL431" s="195">
        <v>37936</v>
      </c>
      <c r="BM431" s="195">
        <v>55563</v>
      </c>
      <c r="BN431" s="195">
        <v>16306</v>
      </c>
      <c r="BO431" s="195">
        <v>58703</v>
      </c>
      <c r="BP431" s="200">
        <f t="shared" si="110"/>
        <v>184223</v>
      </c>
    </row>
    <row r="432" spans="1:68" s="201" customFormat="1" x14ac:dyDescent="0.15">
      <c r="A432" s="117">
        <v>2421502005</v>
      </c>
      <c r="B432" s="118" t="s">
        <v>1948</v>
      </c>
      <c r="C432" s="118" t="s">
        <v>1919</v>
      </c>
      <c r="D432" s="118" t="s">
        <v>1944</v>
      </c>
      <c r="E432" s="118" t="s">
        <v>4477</v>
      </c>
      <c r="F432" s="120">
        <v>9</v>
      </c>
      <c r="G432" s="119">
        <v>31248</v>
      </c>
      <c r="H432" s="119"/>
      <c r="I432" s="120" t="s">
        <v>5820</v>
      </c>
      <c r="J432" s="120">
        <v>600</v>
      </c>
      <c r="K432" s="120">
        <v>31248</v>
      </c>
      <c r="L432" s="120">
        <v>0.14299999999999999</v>
      </c>
      <c r="M432" s="121" t="s">
        <v>5676</v>
      </c>
      <c r="N432" s="120">
        <v>1</v>
      </c>
      <c r="O432" s="119">
        <v>150</v>
      </c>
      <c r="P432" s="119"/>
      <c r="Q432" s="119"/>
      <c r="R432" s="120"/>
      <c r="S432" s="120"/>
      <c r="T432" s="120"/>
      <c r="U432" s="120" t="s">
        <v>5689</v>
      </c>
      <c r="V432" s="172">
        <v>63.4</v>
      </c>
      <c r="W432" s="172"/>
      <c r="X432" s="172"/>
      <c r="Y432" s="172"/>
      <c r="Z432" s="172">
        <v>63.4</v>
      </c>
      <c r="AA432" s="123"/>
      <c r="AB432" s="123"/>
      <c r="AC432" s="123">
        <v>22</v>
      </c>
      <c r="AD432" s="123"/>
      <c r="AE432" s="123"/>
      <c r="AF432" s="123"/>
      <c r="AG432" s="214"/>
      <c r="AH432" s="229" t="str">
        <f t="shared" si="103"/>
        <v>a3</v>
      </c>
      <c r="AI432" s="199"/>
      <c r="AJ432" s="199"/>
      <c r="AK432" s="199"/>
      <c r="AL432" s="199"/>
      <c r="AM432" s="199"/>
      <c r="AN432" s="173"/>
      <c r="AO432" s="173"/>
      <c r="AP432" s="173"/>
      <c r="AQ432" s="173"/>
      <c r="AR432" s="173"/>
      <c r="AS432" s="173"/>
      <c r="AT432" s="173">
        <v>2</v>
      </c>
      <c r="AU432" s="173">
        <v>2</v>
      </c>
      <c r="AV432" s="173">
        <v>2</v>
      </c>
      <c r="AW432" s="173">
        <v>2</v>
      </c>
      <c r="AX432" s="173">
        <v>2</v>
      </c>
      <c r="AY432" s="173"/>
      <c r="AZ432" s="211">
        <f t="shared" si="104"/>
        <v>0</v>
      </c>
      <c r="BA432" s="211">
        <f t="shared" si="111"/>
        <v>10</v>
      </c>
      <c r="BB432" s="205">
        <f t="shared" si="106"/>
        <v>16672</v>
      </c>
      <c r="BC432" s="205">
        <f t="shared" si="107"/>
        <v>12330</v>
      </c>
      <c r="BD432" s="205">
        <f t="shared" si="108"/>
        <v>4628</v>
      </c>
      <c r="BE432" s="205">
        <f t="shared" si="109"/>
        <v>286</v>
      </c>
      <c r="BF432" s="175">
        <v>12044</v>
      </c>
      <c r="BG432" s="175"/>
      <c r="BH432" s="175">
        <v>6878</v>
      </c>
      <c r="BI432" s="175">
        <v>4342</v>
      </c>
      <c r="BJ432" s="175"/>
      <c r="BK432" s="175">
        <v>832</v>
      </c>
      <c r="BL432" s="175">
        <v>1487</v>
      </c>
      <c r="BM432" s="175">
        <v>2481</v>
      </c>
      <c r="BN432" s="175">
        <v>244</v>
      </c>
      <c r="BO432" s="175">
        <v>408</v>
      </c>
      <c r="BP432" s="200">
        <f t="shared" si="110"/>
        <v>7286</v>
      </c>
    </row>
    <row r="433" spans="1:68" s="201" customFormat="1" x14ac:dyDescent="0.15">
      <c r="A433" s="117">
        <v>3844202002</v>
      </c>
      <c r="B433" s="118" t="s">
        <v>2752</v>
      </c>
      <c r="C433" s="118" t="s">
        <v>2700</v>
      </c>
      <c r="D433" s="118" t="s">
        <v>2751</v>
      </c>
      <c r="E433" s="118" t="s">
        <v>5081</v>
      </c>
      <c r="F433" s="120">
        <v>2</v>
      </c>
      <c r="G433" s="119">
        <v>31784</v>
      </c>
      <c r="H433" s="119"/>
      <c r="I433" s="120" t="s">
        <v>5820</v>
      </c>
      <c r="J433" s="120">
        <v>600</v>
      </c>
      <c r="K433" s="120">
        <v>31784</v>
      </c>
      <c r="L433" s="120">
        <v>0.14499999999999999</v>
      </c>
      <c r="M433" s="121" t="s">
        <v>5657</v>
      </c>
      <c r="N433" s="120">
        <v>1</v>
      </c>
      <c r="O433" s="119">
        <v>242</v>
      </c>
      <c r="P433" s="119"/>
      <c r="Q433" s="119"/>
      <c r="R433" s="120" t="s">
        <v>5663</v>
      </c>
      <c r="S433" s="120">
        <v>0.1</v>
      </c>
      <c r="T433" s="120"/>
      <c r="U433" s="120"/>
      <c r="V433" s="172">
        <v>75</v>
      </c>
      <c r="W433" s="172">
        <v>9</v>
      </c>
      <c r="X433" s="172">
        <v>53</v>
      </c>
      <c r="Y433" s="172">
        <v>8</v>
      </c>
      <c r="Z433" s="172">
        <v>5</v>
      </c>
      <c r="AA433" s="123"/>
      <c r="AB433" s="123"/>
      <c r="AC433" s="123">
        <v>27</v>
      </c>
      <c r="AD433" s="123"/>
      <c r="AE433" s="123"/>
      <c r="AF433" s="123"/>
      <c r="AG433" s="214"/>
      <c r="AH433" s="229" t="str">
        <f t="shared" si="103"/>
        <v>a3</v>
      </c>
      <c r="AI433" s="199"/>
      <c r="AJ433" s="199"/>
      <c r="AK433" s="199"/>
      <c r="AL433" s="199"/>
      <c r="AM433" s="199"/>
      <c r="AN433" s="173" t="s">
        <v>3186</v>
      </c>
      <c r="AO433" s="173" t="s">
        <v>3186</v>
      </c>
      <c r="AP433" s="173" t="s">
        <v>3186</v>
      </c>
      <c r="AQ433" s="173" t="s">
        <v>3186</v>
      </c>
      <c r="AR433" s="173" t="s">
        <v>3186</v>
      </c>
      <c r="AS433" s="173"/>
      <c r="AT433" s="173">
        <v>0.6</v>
      </c>
      <c r="AU433" s="173">
        <v>0.6</v>
      </c>
      <c r="AV433" s="173">
        <v>0.6</v>
      </c>
      <c r="AW433" s="173" t="s">
        <v>3186</v>
      </c>
      <c r="AX433" s="173">
        <v>0.6</v>
      </c>
      <c r="AY433" s="173"/>
      <c r="AZ433" s="211">
        <f t="shared" si="104"/>
        <v>0</v>
      </c>
      <c r="BA433" s="211">
        <f t="shared" si="111"/>
        <v>2.4</v>
      </c>
      <c r="BB433" s="205">
        <f t="shared" si="106"/>
        <v>15172</v>
      </c>
      <c r="BC433" s="205">
        <f t="shared" si="107"/>
        <v>13051</v>
      </c>
      <c r="BD433" s="205">
        <f t="shared" si="108"/>
        <v>6259</v>
      </c>
      <c r="BE433" s="205">
        <f t="shared" si="109"/>
        <v>4138</v>
      </c>
      <c r="BF433" s="175">
        <v>8913</v>
      </c>
      <c r="BG433" s="175"/>
      <c r="BH433" s="175">
        <v>6259</v>
      </c>
      <c r="BI433" s="175">
        <v>2121</v>
      </c>
      <c r="BJ433" s="175"/>
      <c r="BK433" s="175">
        <v>245</v>
      </c>
      <c r="BL433" s="175"/>
      <c r="BM433" s="175">
        <v>1777</v>
      </c>
      <c r="BN433" s="175">
        <v>495</v>
      </c>
      <c r="BO433" s="175">
        <v>4275</v>
      </c>
      <c r="BP433" s="200">
        <f t="shared" si="110"/>
        <v>10534</v>
      </c>
    </row>
    <row r="434" spans="1:68" s="201" customFormat="1" x14ac:dyDescent="0.15">
      <c r="A434" s="117">
        <v>2120701003</v>
      </c>
      <c r="B434" s="118" t="s">
        <v>1699</v>
      </c>
      <c r="C434" s="118" t="s">
        <v>1650</v>
      </c>
      <c r="D434" s="118" t="s">
        <v>1697</v>
      </c>
      <c r="E434" s="118" t="s">
        <v>4291</v>
      </c>
      <c r="F434" s="120">
        <v>5</v>
      </c>
      <c r="G434" s="119">
        <v>32239.9</v>
      </c>
      <c r="H434" s="119"/>
      <c r="I434" s="120" t="s">
        <v>5820</v>
      </c>
      <c r="J434" s="120">
        <v>750</v>
      </c>
      <c r="K434" s="120">
        <v>32239.9</v>
      </c>
      <c r="L434" s="120">
        <v>0.11799999999999999</v>
      </c>
      <c r="M434" s="121" t="s">
        <v>5657</v>
      </c>
      <c r="N434" s="120">
        <v>1</v>
      </c>
      <c r="O434" s="119">
        <v>169</v>
      </c>
      <c r="P434" s="119"/>
      <c r="Q434" s="119"/>
      <c r="R434" s="120" t="s">
        <v>5658</v>
      </c>
      <c r="S434" s="120">
        <v>0.1</v>
      </c>
      <c r="T434" s="120"/>
      <c r="U434" s="120"/>
      <c r="V434" s="172">
        <v>278</v>
      </c>
      <c r="W434" s="172">
        <v>40</v>
      </c>
      <c r="X434" s="172">
        <v>185</v>
      </c>
      <c r="Y434" s="172"/>
      <c r="Z434" s="172">
        <v>53</v>
      </c>
      <c r="AA434" s="123">
        <v>24.01</v>
      </c>
      <c r="AB434" s="123"/>
      <c r="AC434" s="123">
        <v>24.79</v>
      </c>
      <c r="AD434" s="123"/>
      <c r="AE434" s="123"/>
      <c r="AF434" s="123"/>
      <c r="AG434" s="214"/>
      <c r="AH434" s="229" t="str">
        <f t="shared" si="103"/>
        <v>a3</v>
      </c>
      <c r="AI434" s="199"/>
      <c r="AJ434" s="199"/>
      <c r="AK434" s="199"/>
      <c r="AL434" s="199"/>
      <c r="AM434" s="199"/>
      <c r="AN434" s="173"/>
      <c r="AO434" s="173"/>
      <c r="AP434" s="173"/>
      <c r="AQ434" s="173"/>
      <c r="AR434" s="173"/>
      <c r="AS434" s="173"/>
      <c r="AT434" s="173"/>
      <c r="AU434" s="173"/>
      <c r="AV434" s="173"/>
      <c r="AW434" s="173"/>
      <c r="AX434" s="173"/>
      <c r="AY434" s="173"/>
      <c r="AZ434" s="211">
        <f t="shared" si="104"/>
        <v>0</v>
      </c>
      <c r="BA434" s="211">
        <f t="shared" si="111"/>
        <v>0</v>
      </c>
      <c r="BB434" s="205">
        <f t="shared" si="106"/>
        <v>16017</v>
      </c>
      <c r="BC434" s="205">
        <f t="shared" si="107"/>
        <v>16017</v>
      </c>
      <c r="BD434" s="205">
        <f t="shared" si="108"/>
        <v>0</v>
      </c>
      <c r="BE434" s="205">
        <f t="shared" si="109"/>
        <v>0</v>
      </c>
      <c r="BF434" s="175">
        <v>16017</v>
      </c>
      <c r="BG434" s="175"/>
      <c r="BH434" s="175">
        <v>5324</v>
      </c>
      <c r="BI434" s="175"/>
      <c r="BJ434" s="175"/>
      <c r="BK434" s="175">
        <v>655</v>
      </c>
      <c r="BL434" s="175">
        <v>1020</v>
      </c>
      <c r="BM434" s="175">
        <v>4744</v>
      </c>
      <c r="BN434" s="175">
        <v>1436</v>
      </c>
      <c r="BO434" s="175">
        <v>2838</v>
      </c>
      <c r="BP434" s="200">
        <f t="shared" si="110"/>
        <v>8162</v>
      </c>
    </row>
    <row r="435" spans="1:68" s="201" customFormat="1" x14ac:dyDescent="0.15">
      <c r="A435" s="117">
        <v>2520402001</v>
      </c>
      <c r="B435" s="118" t="s">
        <v>1972</v>
      </c>
      <c r="C435" s="118" t="s">
        <v>1966</v>
      </c>
      <c r="D435" s="118" t="s">
        <v>1973</v>
      </c>
      <c r="E435" s="118" t="s">
        <v>4495</v>
      </c>
      <c r="F435" s="120">
        <v>31</v>
      </c>
      <c r="G435" s="119">
        <v>33239</v>
      </c>
      <c r="H435" s="119"/>
      <c r="I435" s="120" t="s">
        <v>5820</v>
      </c>
      <c r="J435" s="120">
        <v>210</v>
      </c>
      <c r="K435" s="120">
        <v>33239</v>
      </c>
      <c r="L435" s="120">
        <v>0.434</v>
      </c>
      <c r="M435" s="121" t="s">
        <v>5676</v>
      </c>
      <c r="N435" s="120">
        <v>1</v>
      </c>
      <c r="O435" s="119">
        <v>216.8</v>
      </c>
      <c r="P435" s="119">
        <v>29.5</v>
      </c>
      <c r="Q435" s="119">
        <v>3.8</v>
      </c>
      <c r="R435" s="120" t="s">
        <v>5660</v>
      </c>
      <c r="S435" s="120">
        <v>6.7199999999999996E-2</v>
      </c>
      <c r="T435" s="120"/>
      <c r="U435" s="120"/>
      <c r="V435" s="172">
        <v>35.700000000000003</v>
      </c>
      <c r="W435" s="172">
        <v>4</v>
      </c>
      <c r="X435" s="172">
        <v>30</v>
      </c>
      <c r="Y435" s="172"/>
      <c r="Z435" s="172">
        <v>1.7</v>
      </c>
      <c r="AA435" s="123">
        <v>120</v>
      </c>
      <c r="AB435" s="123"/>
      <c r="AC435" s="123">
        <v>9</v>
      </c>
      <c r="AD435" s="123"/>
      <c r="AE435" s="123"/>
      <c r="AF435" s="123"/>
      <c r="AG435" s="214"/>
      <c r="AH435" s="229" t="str">
        <f t="shared" si="103"/>
        <v>a3</v>
      </c>
      <c r="AI435" s="199"/>
      <c r="AJ435" s="199"/>
      <c r="AK435" s="199"/>
      <c r="AL435" s="199"/>
      <c r="AM435" s="199"/>
      <c r="AN435" s="173"/>
      <c r="AO435" s="173"/>
      <c r="AP435" s="173"/>
      <c r="AQ435" s="173"/>
      <c r="AR435" s="173"/>
      <c r="AS435" s="173"/>
      <c r="AT435" s="173">
        <v>2.7</v>
      </c>
      <c r="AU435" s="173">
        <v>2.7</v>
      </c>
      <c r="AV435" s="173">
        <v>2.7</v>
      </c>
      <c r="AW435" s="173">
        <v>2.7</v>
      </c>
      <c r="AX435" s="173">
        <v>1.2</v>
      </c>
      <c r="AY435" s="173"/>
      <c r="AZ435" s="211">
        <f t="shared" si="104"/>
        <v>0</v>
      </c>
      <c r="BA435" s="211">
        <f t="shared" si="111"/>
        <v>12</v>
      </c>
      <c r="BB435" s="205">
        <f t="shared" si="106"/>
        <v>20791</v>
      </c>
      <c r="BC435" s="205">
        <f t="shared" si="107"/>
        <v>20791</v>
      </c>
      <c r="BD435" s="205">
        <f t="shared" si="108"/>
        <v>10112</v>
      </c>
      <c r="BE435" s="205">
        <f t="shared" si="109"/>
        <v>10112</v>
      </c>
      <c r="BF435" s="175">
        <v>10679</v>
      </c>
      <c r="BG435" s="175"/>
      <c r="BH435" s="175">
        <v>9188</v>
      </c>
      <c r="BI435" s="175"/>
      <c r="BJ435" s="175"/>
      <c r="BK435" s="175"/>
      <c r="BL435" s="175">
        <v>1491</v>
      </c>
      <c r="BM435" s="175">
        <v>913</v>
      </c>
      <c r="BN435" s="175">
        <v>11</v>
      </c>
      <c r="BO435" s="175">
        <v>9188</v>
      </c>
      <c r="BP435" s="200">
        <f t="shared" si="110"/>
        <v>18376</v>
      </c>
    </row>
    <row r="436" spans="1:68" s="201" customFormat="1" x14ac:dyDescent="0.15">
      <c r="A436" s="117">
        <v>4735302001</v>
      </c>
      <c r="B436" s="118" t="s">
        <v>3176</v>
      </c>
      <c r="C436" s="118" t="s">
        <v>3151</v>
      </c>
      <c r="D436" s="118" t="s">
        <v>3177</v>
      </c>
      <c r="E436" s="118" t="s">
        <v>5360</v>
      </c>
      <c r="F436" s="120">
        <v>20</v>
      </c>
      <c r="G436" s="119">
        <v>33916</v>
      </c>
      <c r="H436" s="119"/>
      <c r="I436" s="120" t="s">
        <v>5820</v>
      </c>
      <c r="J436" s="120">
        <v>500</v>
      </c>
      <c r="K436" s="120">
        <v>33916</v>
      </c>
      <c r="L436" s="120">
        <v>0.186</v>
      </c>
      <c r="M436" s="121" t="s">
        <v>5659</v>
      </c>
      <c r="N436" s="120">
        <v>1</v>
      </c>
      <c r="O436" s="119">
        <v>156.80000000000001</v>
      </c>
      <c r="P436" s="119">
        <v>41</v>
      </c>
      <c r="Q436" s="119">
        <v>4.53</v>
      </c>
      <c r="R436" s="120"/>
      <c r="S436" s="120"/>
      <c r="T436" s="120"/>
      <c r="U436" s="120" t="s">
        <v>3186</v>
      </c>
      <c r="V436" s="172">
        <v>98.8</v>
      </c>
      <c r="W436" s="172"/>
      <c r="X436" s="172">
        <v>98.8</v>
      </c>
      <c r="Y436" s="172"/>
      <c r="Z436" s="172"/>
      <c r="AA436" s="123">
        <v>50</v>
      </c>
      <c r="AB436" s="123"/>
      <c r="AC436" s="123">
        <v>3</v>
      </c>
      <c r="AD436" s="123"/>
      <c r="AE436" s="123"/>
      <c r="AF436" s="123"/>
      <c r="AG436" s="214"/>
      <c r="AH436" s="229" t="str">
        <f t="shared" si="103"/>
        <v>a3</v>
      </c>
      <c r="AI436" s="199"/>
      <c r="AJ436" s="199"/>
      <c r="AK436" s="199"/>
      <c r="AL436" s="199"/>
      <c r="AM436" s="199"/>
      <c r="AN436" s="173">
        <v>2</v>
      </c>
      <c r="AO436" s="173">
        <v>1</v>
      </c>
      <c r="AP436" s="173">
        <v>1</v>
      </c>
      <c r="AQ436" s="173"/>
      <c r="AR436" s="173"/>
      <c r="AS436" s="173"/>
      <c r="AT436" s="173">
        <v>0.5</v>
      </c>
      <c r="AU436" s="173">
        <v>0.5</v>
      </c>
      <c r="AV436" s="173"/>
      <c r="AW436" s="173"/>
      <c r="AX436" s="173"/>
      <c r="AY436" s="173"/>
      <c r="AZ436" s="211"/>
      <c r="BA436" s="211">
        <v>5</v>
      </c>
      <c r="BB436" s="205">
        <f t="shared" si="106"/>
        <v>6628</v>
      </c>
      <c r="BC436" s="205">
        <f t="shared" si="107"/>
        <v>5342</v>
      </c>
      <c r="BD436" s="205">
        <f t="shared" si="108"/>
        <v>1966</v>
      </c>
      <c r="BE436" s="205">
        <f t="shared" si="109"/>
        <v>680</v>
      </c>
      <c r="BF436" s="175">
        <v>4662</v>
      </c>
      <c r="BG436" s="175"/>
      <c r="BH436" s="175">
        <v>1966</v>
      </c>
      <c r="BI436" s="175">
        <v>1210</v>
      </c>
      <c r="BJ436" s="175">
        <v>76</v>
      </c>
      <c r="BK436" s="175">
        <v>193</v>
      </c>
      <c r="BL436" s="175"/>
      <c r="BM436" s="175">
        <v>1768</v>
      </c>
      <c r="BN436" s="175">
        <v>80</v>
      </c>
      <c r="BO436" s="175">
        <v>1335</v>
      </c>
      <c r="BP436" s="200">
        <f t="shared" si="110"/>
        <v>3301</v>
      </c>
    </row>
    <row r="437" spans="1:68" s="201" customFormat="1" x14ac:dyDescent="0.15">
      <c r="A437" s="117">
        <v>2640702002</v>
      </c>
      <c r="B437" s="118" t="s">
        <v>2033</v>
      </c>
      <c r="C437" s="118" t="s">
        <v>1980</v>
      </c>
      <c r="D437" s="118" t="s">
        <v>2032</v>
      </c>
      <c r="E437" s="118" t="s">
        <v>4536</v>
      </c>
      <c r="F437" s="120">
        <v>20</v>
      </c>
      <c r="G437" s="119">
        <v>34468</v>
      </c>
      <c r="H437" s="119"/>
      <c r="I437" s="120" t="s">
        <v>5820</v>
      </c>
      <c r="J437" s="120">
        <v>265</v>
      </c>
      <c r="K437" s="120">
        <v>34468</v>
      </c>
      <c r="L437" s="120">
        <v>0.35599999999999998</v>
      </c>
      <c r="M437" s="121" t="s">
        <v>5657</v>
      </c>
      <c r="N437" s="120">
        <v>1</v>
      </c>
      <c r="O437" s="119"/>
      <c r="P437" s="119"/>
      <c r="Q437" s="119"/>
      <c r="R437" s="120" t="s">
        <v>5660</v>
      </c>
      <c r="S437" s="120">
        <v>0.2</v>
      </c>
      <c r="T437" s="120"/>
      <c r="U437" s="120"/>
      <c r="V437" s="172">
        <v>64</v>
      </c>
      <c r="W437" s="172"/>
      <c r="X437" s="172">
        <v>64</v>
      </c>
      <c r="Y437" s="172"/>
      <c r="Z437" s="172"/>
      <c r="AA437" s="123">
        <v>146</v>
      </c>
      <c r="AB437" s="123"/>
      <c r="AC437" s="123">
        <v>13</v>
      </c>
      <c r="AD437" s="123"/>
      <c r="AE437" s="123"/>
      <c r="AF437" s="123"/>
      <c r="AG437" s="214"/>
      <c r="AH437" s="229" t="str">
        <f t="shared" si="103"/>
        <v>a3</v>
      </c>
      <c r="AI437" s="199"/>
      <c r="AJ437" s="199"/>
      <c r="AK437" s="199"/>
      <c r="AL437" s="199"/>
      <c r="AM437" s="199"/>
      <c r="AN437" s="173">
        <v>6</v>
      </c>
      <c r="AO437" s="173"/>
      <c r="AP437" s="173"/>
      <c r="AQ437" s="173"/>
      <c r="AR437" s="173"/>
      <c r="AS437" s="173"/>
      <c r="AT437" s="173">
        <v>1</v>
      </c>
      <c r="AU437" s="173">
        <v>1</v>
      </c>
      <c r="AV437" s="173">
        <v>0.5</v>
      </c>
      <c r="AW437" s="173">
        <v>0.5</v>
      </c>
      <c r="AX437" s="173">
        <v>1</v>
      </c>
      <c r="AY437" s="173"/>
      <c r="AZ437" s="211">
        <f t="shared" ref="AZ437:AZ454" si="112">SUBTOTAL(9,AN437:AS437)</f>
        <v>6</v>
      </c>
      <c r="BA437" s="211">
        <f>SUBTOTAL(9,AT437:AY437)</f>
        <v>4</v>
      </c>
      <c r="BB437" s="205">
        <f t="shared" si="106"/>
        <v>14271</v>
      </c>
      <c r="BC437" s="205">
        <f t="shared" si="107"/>
        <v>13152</v>
      </c>
      <c r="BD437" s="205">
        <f t="shared" si="108"/>
        <v>1607</v>
      </c>
      <c r="BE437" s="205">
        <f t="shared" si="109"/>
        <v>488</v>
      </c>
      <c r="BF437" s="175">
        <v>12664</v>
      </c>
      <c r="BG437" s="175">
        <v>1970</v>
      </c>
      <c r="BH437" s="175">
        <v>1607</v>
      </c>
      <c r="BI437" s="175">
        <v>1119</v>
      </c>
      <c r="BJ437" s="175"/>
      <c r="BK437" s="175">
        <v>7469</v>
      </c>
      <c r="BL437" s="175">
        <v>20</v>
      </c>
      <c r="BM437" s="175">
        <v>1070</v>
      </c>
      <c r="BN437" s="175">
        <v>493</v>
      </c>
      <c r="BO437" s="175">
        <v>523</v>
      </c>
      <c r="BP437" s="200">
        <f t="shared" si="110"/>
        <v>2130</v>
      </c>
    </row>
    <row r="438" spans="1:68" s="201" customFormat="1" x14ac:dyDescent="0.15">
      <c r="A438" s="117">
        <v>348402001</v>
      </c>
      <c r="B438" s="118" t="s">
        <v>471</v>
      </c>
      <c r="C438" s="118" t="s">
        <v>415</v>
      </c>
      <c r="D438" s="118" t="s">
        <v>472</v>
      </c>
      <c r="E438" s="118" t="s">
        <v>3463</v>
      </c>
      <c r="F438" s="120">
        <v>6</v>
      </c>
      <c r="G438" s="119">
        <v>34547</v>
      </c>
      <c r="H438" s="119"/>
      <c r="I438" s="120" t="s">
        <v>5820</v>
      </c>
      <c r="J438" s="120">
        <v>500</v>
      </c>
      <c r="K438" s="120">
        <v>34547</v>
      </c>
      <c r="L438" s="120">
        <v>0.189</v>
      </c>
      <c r="M438" s="121" t="s">
        <v>5657</v>
      </c>
      <c r="N438" s="120">
        <v>1</v>
      </c>
      <c r="O438" s="119">
        <v>274.5</v>
      </c>
      <c r="P438" s="119"/>
      <c r="Q438" s="119"/>
      <c r="R438" s="120" t="s">
        <v>5658</v>
      </c>
      <c r="S438" s="120">
        <v>0.14000000000000001</v>
      </c>
      <c r="T438" s="120"/>
      <c r="U438" s="120"/>
      <c r="V438" s="172">
        <v>51.5</v>
      </c>
      <c r="W438" s="172"/>
      <c r="X438" s="172">
        <v>49.2</v>
      </c>
      <c r="Y438" s="172"/>
      <c r="Z438" s="172">
        <v>2.2999999999999998</v>
      </c>
      <c r="AA438" s="123"/>
      <c r="AB438" s="123"/>
      <c r="AC438" s="123">
        <v>34.700000000000003</v>
      </c>
      <c r="AD438" s="123"/>
      <c r="AE438" s="123"/>
      <c r="AF438" s="123"/>
      <c r="AG438" s="214"/>
      <c r="AH438" s="229" t="str">
        <f t="shared" si="103"/>
        <v>a3</v>
      </c>
      <c r="AI438" s="199"/>
      <c r="AJ438" s="199"/>
      <c r="AK438" s="199"/>
      <c r="AL438" s="199"/>
      <c r="AM438" s="199"/>
      <c r="AN438" s="173">
        <v>1</v>
      </c>
      <c r="AO438" s="173"/>
      <c r="AP438" s="173"/>
      <c r="AQ438" s="173"/>
      <c r="AR438" s="173"/>
      <c r="AS438" s="173"/>
      <c r="AT438" s="173"/>
      <c r="AU438" s="173"/>
      <c r="AV438" s="173"/>
      <c r="AW438" s="173"/>
      <c r="AX438" s="173"/>
      <c r="AY438" s="173"/>
      <c r="AZ438" s="211">
        <f t="shared" si="112"/>
        <v>1</v>
      </c>
      <c r="BA438" s="211"/>
      <c r="BB438" s="205">
        <f t="shared" si="106"/>
        <v>11589</v>
      </c>
      <c r="BC438" s="205">
        <f t="shared" si="107"/>
        <v>9869</v>
      </c>
      <c r="BD438" s="205">
        <f t="shared" si="108"/>
        <v>4410</v>
      </c>
      <c r="BE438" s="205">
        <f t="shared" si="109"/>
        <v>2690</v>
      </c>
      <c r="BF438" s="175">
        <v>7179</v>
      </c>
      <c r="BG438" s="175">
        <v>573</v>
      </c>
      <c r="BH438" s="175">
        <v>4410</v>
      </c>
      <c r="BI438" s="175">
        <v>1720</v>
      </c>
      <c r="BJ438" s="175"/>
      <c r="BK438" s="175">
        <v>110</v>
      </c>
      <c r="BL438" s="175"/>
      <c r="BM438" s="175">
        <v>1728</v>
      </c>
      <c r="BN438" s="175">
        <v>324</v>
      </c>
      <c r="BO438" s="175">
        <v>2724</v>
      </c>
      <c r="BP438" s="200">
        <f t="shared" si="110"/>
        <v>7134</v>
      </c>
    </row>
    <row r="439" spans="1:68" s="201" customFormat="1" x14ac:dyDescent="0.15">
      <c r="A439" s="117">
        <v>3220102003</v>
      </c>
      <c r="B439" s="118" t="s">
        <v>2379</v>
      </c>
      <c r="C439" s="118" t="s">
        <v>2373</v>
      </c>
      <c r="D439" s="118" t="s">
        <v>2377</v>
      </c>
      <c r="E439" s="118" t="s">
        <v>4799</v>
      </c>
      <c r="F439" s="120">
        <v>21</v>
      </c>
      <c r="G439" s="119">
        <v>36356</v>
      </c>
      <c r="H439" s="119"/>
      <c r="I439" s="120" t="s">
        <v>5820</v>
      </c>
      <c r="J439" s="120">
        <v>218</v>
      </c>
      <c r="K439" s="120">
        <v>36356</v>
      </c>
      <c r="L439" s="120">
        <v>0.45700000000000002</v>
      </c>
      <c r="M439" s="121" t="s">
        <v>5659</v>
      </c>
      <c r="N439" s="120">
        <v>1</v>
      </c>
      <c r="O439" s="119">
        <v>202</v>
      </c>
      <c r="P439" s="119"/>
      <c r="Q439" s="119"/>
      <c r="R439" s="120" t="s">
        <v>5660</v>
      </c>
      <c r="S439" s="120">
        <v>0.1</v>
      </c>
      <c r="T439" s="120"/>
      <c r="U439" s="120"/>
      <c r="V439" s="172">
        <v>64.2</v>
      </c>
      <c r="W439" s="172"/>
      <c r="X439" s="172"/>
      <c r="Y439" s="172"/>
      <c r="Z439" s="172">
        <v>64.2</v>
      </c>
      <c r="AA439" s="123">
        <v>146</v>
      </c>
      <c r="AB439" s="123"/>
      <c r="AC439" s="123">
        <v>15</v>
      </c>
      <c r="AD439" s="123"/>
      <c r="AE439" s="123"/>
      <c r="AF439" s="123"/>
      <c r="AG439" s="214"/>
      <c r="AH439" s="229" t="str">
        <f t="shared" si="103"/>
        <v>a3</v>
      </c>
      <c r="AI439" s="199"/>
      <c r="AJ439" s="199"/>
      <c r="AK439" s="199"/>
      <c r="AL439" s="199"/>
      <c r="AM439" s="199"/>
      <c r="AN439" s="173"/>
      <c r="AO439" s="173"/>
      <c r="AP439" s="173"/>
      <c r="AQ439" s="173"/>
      <c r="AR439" s="173"/>
      <c r="AS439" s="173"/>
      <c r="AT439" s="173"/>
      <c r="AU439" s="173"/>
      <c r="AV439" s="173"/>
      <c r="AW439" s="173"/>
      <c r="AX439" s="173"/>
      <c r="AY439" s="173"/>
      <c r="AZ439" s="211">
        <f t="shared" si="112"/>
        <v>0</v>
      </c>
      <c r="BA439" s="211">
        <f>SUBTOTAL(9,AT439:AY439)</f>
        <v>0</v>
      </c>
      <c r="BB439" s="205">
        <f t="shared" si="106"/>
        <v>0</v>
      </c>
      <c r="BC439" s="205">
        <f t="shared" si="107"/>
        <v>0</v>
      </c>
      <c r="BD439" s="205">
        <f t="shared" si="108"/>
        <v>0</v>
      </c>
      <c r="BE439" s="205">
        <f t="shared" si="109"/>
        <v>0</v>
      </c>
      <c r="BF439" s="175"/>
      <c r="BG439" s="175"/>
      <c r="BH439" s="175"/>
      <c r="BI439" s="175"/>
      <c r="BJ439" s="175"/>
      <c r="BK439" s="175"/>
      <c r="BL439" s="175"/>
      <c r="BM439" s="175"/>
      <c r="BN439" s="175"/>
      <c r="BO439" s="175"/>
      <c r="BP439" s="200">
        <f t="shared" si="110"/>
        <v>0</v>
      </c>
    </row>
    <row r="440" spans="1:68" s="201" customFormat="1" x14ac:dyDescent="0.15">
      <c r="A440" s="117">
        <v>2421502004</v>
      </c>
      <c r="B440" s="118" t="s">
        <v>1947</v>
      </c>
      <c r="C440" s="118" t="s">
        <v>1919</v>
      </c>
      <c r="D440" s="118" t="s">
        <v>1944</v>
      </c>
      <c r="E440" s="118" t="s">
        <v>4476</v>
      </c>
      <c r="F440" s="120">
        <v>11</v>
      </c>
      <c r="G440" s="119">
        <v>36897</v>
      </c>
      <c r="H440" s="119"/>
      <c r="I440" s="120" t="s">
        <v>5820</v>
      </c>
      <c r="J440" s="120">
        <v>1200</v>
      </c>
      <c r="K440" s="120">
        <v>36897</v>
      </c>
      <c r="L440" s="120">
        <v>8.4000000000000005E-2</v>
      </c>
      <c r="M440" s="121" t="s">
        <v>5661</v>
      </c>
      <c r="N440" s="120">
        <v>1</v>
      </c>
      <c r="O440" s="119">
        <v>147</v>
      </c>
      <c r="P440" s="119"/>
      <c r="Q440" s="119"/>
      <c r="R440" s="120"/>
      <c r="S440" s="120"/>
      <c r="T440" s="120"/>
      <c r="U440" s="120" t="s">
        <v>5689</v>
      </c>
      <c r="V440" s="172">
        <v>92.7</v>
      </c>
      <c r="W440" s="172"/>
      <c r="X440" s="172"/>
      <c r="Y440" s="172"/>
      <c r="Z440" s="172">
        <v>92.7</v>
      </c>
      <c r="AA440" s="123"/>
      <c r="AB440" s="123"/>
      <c r="AC440" s="123">
        <v>30</v>
      </c>
      <c r="AD440" s="123"/>
      <c r="AE440" s="123"/>
      <c r="AF440" s="123"/>
      <c r="AG440" s="214"/>
      <c r="AH440" s="229" t="str">
        <f t="shared" si="103"/>
        <v>a3</v>
      </c>
      <c r="AI440" s="199"/>
      <c r="AJ440" s="199"/>
      <c r="AK440" s="199"/>
      <c r="AL440" s="199"/>
      <c r="AM440" s="199"/>
      <c r="AN440" s="173"/>
      <c r="AO440" s="173"/>
      <c r="AP440" s="173"/>
      <c r="AQ440" s="173"/>
      <c r="AR440" s="173"/>
      <c r="AS440" s="173">
        <v>2</v>
      </c>
      <c r="AT440" s="173">
        <v>2</v>
      </c>
      <c r="AU440" s="173">
        <v>2</v>
      </c>
      <c r="AV440" s="173">
        <v>2</v>
      </c>
      <c r="AW440" s="173">
        <v>2</v>
      </c>
      <c r="AX440" s="173">
        <v>2</v>
      </c>
      <c r="AY440" s="173"/>
      <c r="AZ440" s="211">
        <f t="shared" si="112"/>
        <v>2</v>
      </c>
      <c r="BA440" s="211">
        <f>SUBTOTAL(9,AT440:AY440)</f>
        <v>10</v>
      </c>
      <c r="BB440" s="205">
        <f t="shared" si="106"/>
        <v>18440</v>
      </c>
      <c r="BC440" s="205">
        <f t="shared" si="107"/>
        <v>13135</v>
      </c>
      <c r="BD440" s="205">
        <f t="shared" si="108"/>
        <v>5571</v>
      </c>
      <c r="BE440" s="205">
        <f t="shared" si="109"/>
        <v>266</v>
      </c>
      <c r="BF440" s="175">
        <v>12869</v>
      </c>
      <c r="BG440" s="175"/>
      <c r="BH440" s="175">
        <v>7949</v>
      </c>
      <c r="BI440" s="175">
        <v>5305</v>
      </c>
      <c r="BJ440" s="175"/>
      <c r="BK440" s="175">
        <v>1134</v>
      </c>
      <c r="BL440" s="175">
        <v>641</v>
      </c>
      <c r="BM440" s="175">
        <v>2664</v>
      </c>
      <c r="BN440" s="175">
        <v>240</v>
      </c>
      <c r="BO440" s="175">
        <v>507</v>
      </c>
      <c r="BP440" s="200">
        <f t="shared" si="110"/>
        <v>8456</v>
      </c>
    </row>
    <row r="441" spans="1:68" s="201" customFormat="1" x14ac:dyDescent="0.15">
      <c r="A441" s="117">
        <v>3334602003</v>
      </c>
      <c r="B441" s="118" t="s">
        <v>1285</v>
      </c>
      <c r="C441" s="118" t="s">
        <v>2427</v>
      </c>
      <c r="D441" s="118" t="s">
        <v>2501</v>
      </c>
      <c r="E441" s="118" t="s">
        <v>4898</v>
      </c>
      <c r="F441" s="120">
        <v>13</v>
      </c>
      <c r="G441" s="119"/>
      <c r="H441" s="119"/>
      <c r="I441" s="120" t="s">
        <v>5820</v>
      </c>
      <c r="J441" s="120">
        <v>300</v>
      </c>
      <c r="K441" s="120">
        <v>37342</v>
      </c>
      <c r="L441" s="120">
        <v>0.34100000000000003</v>
      </c>
      <c r="M441" s="121" t="s">
        <v>5657</v>
      </c>
      <c r="N441" s="120">
        <v>1</v>
      </c>
      <c r="O441" s="119"/>
      <c r="P441" s="119"/>
      <c r="Q441" s="119"/>
      <c r="R441" s="120" t="s">
        <v>5658</v>
      </c>
      <c r="S441" s="120">
        <v>0.1</v>
      </c>
      <c r="T441" s="120"/>
      <c r="U441" s="120"/>
      <c r="V441" s="172">
        <v>49.3</v>
      </c>
      <c r="W441" s="172">
        <v>13.9</v>
      </c>
      <c r="X441" s="172">
        <v>30.3</v>
      </c>
      <c r="Y441" s="172">
        <v>5</v>
      </c>
      <c r="Z441" s="172">
        <v>0.1</v>
      </c>
      <c r="AA441" s="123">
        <v>325</v>
      </c>
      <c r="AB441" s="123"/>
      <c r="AC441" s="123">
        <v>35</v>
      </c>
      <c r="AD441" s="123"/>
      <c r="AE441" s="123"/>
      <c r="AF441" s="123"/>
      <c r="AG441" s="214"/>
      <c r="AH441" s="229" t="str">
        <f t="shared" si="103"/>
        <v>a3</v>
      </c>
      <c r="AI441" s="199"/>
      <c r="AJ441" s="199"/>
      <c r="AK441" s="199"/>
      <c r="AL441" s="199"/>
      <c r="AM441" s="199"/>
      <c r="AN441" s="173">
        <v>2</v>
      </c>
      <c r="AO441" s="173" t="s">
        <v>3186</v>
      </c>
      <c r="AP441" s="173" t="s">
        <v>3186</v>
      </c>
      <c r="AQ441" s="173" t="s">
        <v>3186</v>
      </c>
      <c r="AR441" s="173" t="s">
        <v>3186</v>
      </c>
      <c r="AS441" s="173" t="s">
        <v>3186</v>
      </c>
      <c r="AT441" s="173"/>
      <c r="AU441" s="173"/>
      <c r="AV441" s="173"/>
      <c r="AW441" s="173"/>
      <c r="AX441" s="173"/>
      <c r="AY441" s="173" t="s">
        <v>3186</v>
      </c>
      <c r="AZ441" s="211">
        <f t="shared" si="112"/>
        <v>2</v>
      </c>
      <c r="BA441" s="211">
        <f>SUBTOTAL(9,AT441:AY441)</f>
        <v>0</v>
      </c>
      <c r="BB441" s="205">
        <f t="shared" si="106"/>
        <v>7371</v>
      </c>
      <c r="BC441" s="205">
        <f t="shared" si="107"/>
        <v>6137</v>
      </c>
      <c r="BD441" s="205">
        <f t="shared" si="108"/>
        <v>1822</v>
      </c>
      <c r="BE441" s="205">
        <f t="shared" si="109"/>
        <v>588</v>
      </c>
      <c r="BF441" s="175">
        <v>5549</v>
      </c>
      <c r="BG441" s="175"/>
      <c r="BH441" s="175">
        <v>1822</v>
      </c>
      <c r="BI441" s="175">
        <v>1234</v>
      </c>
      <c r="BJ441" s="175"/>
      <c r="BK441" s="175">
        <v>2274</v>
      </c>
      <c r="BL441" s="175">
        <v>58</v>
      </c>
      <c r="BM441" s="175">
        <v>993</v>
      </c>
      <c r="BN441" s="175">
        <v>93</v>
      </c>
      <c r="BO441" s="175">
        <v>897</v>
      </c>
      <c r="BP441" s="200">
        <f t="shared" si="110"/>
        <v>2719</v>
      </c>
    </row>
    <row r="442" spans="1:68" s="201" customFormat="1" x14ac:dyDescent="0.15">
      <c r="A442" s="117">
        <v>680102001</v>
      </c>
      <c r="B442" s="118" t="s">
        <v>657</v>
      </c>
      <c r="C442" s="118" t="s">
        <v>601</v>
      </c>
      <c r="D442" s="118" t="s">
        <v>658</v>
      </c>
      <c r="E442" s="118" t="s">
        <v>3582</v>
      </c>
      <c r="F442" s="120">
        <v>10</v>
      </c>
      <c r="G442" s="119"/>
      <c r="H442" s="119"/>
      <c r="I442" s="120" t="s">
        <v>5820</v>
      </c>
      <c r="J442" s="120">
        <v>600</v>
      </c>
      <c r="K442" s="120">
        <v>37414</v>
      </c>
      <c r="L442" s="120">
        <v>0.17100000000000001</v>
      </c>
      <c r="M442" s="121" t="s">
        <v>5657</v>
      </c>
      <c r="N442" s="120">
        <v>1</v>
      </c>
      <c r="O442" s="119">
        <v>200</v>
      </c>
      <c r="P442" s="119"/>
      <c r="Q442" s="119"/>
      <c r="R442" s="120" t="s">
        <v>5658</v>
      </c>
      <c r="S442" s="120">
        <v>0.1</v>
      </c>
      <c r="T442" s="120"/>
      <c r="U442" s="120"/>
      <c r="V442" s="172">
        <v>210</v>
      </c>
      <c r="W442" s="172"/>
      <c r="X442" s="172">
        <v>210</v>
      </c>
      <c r="Y442" s="172"/>
      <c r="Z442" s="172"/>
      <c r="AA442" s="123"/>
      <c r="AB442" s="123"/>
      <c r="AC442" s="123">
        <v>22</v>
      </c>
      <c r="AD442" s="123"/>
      <c r="AE442" s="123"/>
      <c r="AF442" s="123"/>
      <c r="AG442" s="214"/>
      <c r="AH442" s="229" t="str">
        <f t="shared" si="103"/>
        <v>a3</v>
      </c>
      <c r="AI442" s="199"/>
      <c r="AJ442" s="199"/>
      <c r="AK442" s="199"/>
      <c r="AL442" s="199"/>
      <c r="AM442" s="199"/>
      <c r="AN442" s="173"/>
      <c r="AO442" s="173"/>
      <c r="AP442" s="173"/>
      <c r="AQ442" s="173"/>
      <c r="AR442" s="173"/>
      <c r="AS442" s="173">
        <v>1</v>
      </c>
      <c r="AT442" s="173">
        <v>0.5</v>
      </c>
      <c r="AU442" s="173">
        <v>0.5</v>
      </c>
      <c r="AV442" s="173">
        <v>0.5</v>
      </c>
      <c r="AW442" s="173">
        <v>0.5</v>
      </c>
      <c r="AX442" s="173">
        <v>1</v>
      </c>
      <c r="AY442" s="173"/>
      <c r="AZ442" s="211">
        <f t="shared" si="112"/>
        <v>1</v>
      </c>
      <c r="BA442" s="211">
        <f>SUBTOTAL(9,AT442:AY442)</f>
        <v>3</v>
      </c>
      <c r="BB442" s="205">
        <f t="shared" si="106"/>
        <v>17461</v>
      </c>
      <c r="BC442" s="205">
        <f t="shared" si="107"/>
        <v>17461</v>
      </c>
      <c r="BD442" s="205">
        <f t="shared" si="108"/>
        <v>-1</v>
      </c>
      <c r="BE442" s="205">
        <f t="shared" si="109"/>
        <v>-1</v>
      </c>
      <c r="BF442" s="175">
        <v>17462</v>
      </c>
      <c r="BG442" s="175"/>
      <c r="BH442" s="175">
        <v>7024</v>
      </c>
      <c r="BI442" s="175"/>
      <c r="BJ442" s="175"/>
      <c r="BK442" s="175"/>
      <c r="BL442" s="175">
        <v>3124</v>
      </c>
      <c r="BM442" s="175">
        <v>5395</v>
      </c>
      <c r="BN442" s="175">
        <v>405</v>
      </c>
      <c r="BO442" s="175">
        <v>1513</v>
      </c>
      <c r="BP442" s="200">
        <f t="shared" si="110"/>
        <v>8537</v>
      </c>
    </row>
    <row r="443" spans="1:68" s="201" customFormat="1" x14ac:dyDescent="0.15">
      <c r="A443" s="117">
        <v>4022502003</v>
      </c>
      <c r="B443" s="118" t="s">
        <v>2838</v>
      </c>
      <c r="C443" s="118" t="s">
        <v>2791</v>
      </c>
      <c r="D443" s="118" t="s">
        <v>2837</v>
      </c>
      <c r="E443" s="118" t="s">
        <v>5136</v>
      </c>
      <c r="F443" s="120">
        <v>17</v>
      </c>
      <c r="G443" s="119">
        <v>39366</v>
      </c>
      <c r="H443" s="119"/>
      <c r="I443" s="120" t="s">
        <v>5820</v>
      </c>
      <c r="J443" s="120">
        <v>290</v>
      </c>
      <c r="K443" s="120">
        <v>39366</v>
      </c>
      <c r="L443" s="120">
        <v>0.372</v>
      </c>
      <c r="M443" s="121" t="s">
        <v>5668</v>
      </c>
      <c r="N443" s="120">
        <v>1</v>
      </c>
      <c r="O443" s="119">
        <v>130</v>
      </c>
      <c r="P443" s="119"/>
      <c r="Q443" s="119"/>
      <c r="R443" s="120" t="s">
        <v>5658</v>
      </c>
      <c r="S443" s="120">
        <v>0.2</v>
      </c>
      <c r="T443" s="120"/>
      <c r="U443" s="120"/>
      <c r="V443" s="172">
        <v>42.9</v>
      </c>
      <c r="W443" s="172">
        <v>2.2000000000000002</v>
      </c>
      <c r="X443" s="172">
        <v>28.8</v>
      </c>
      <c r="Y443" s="172">
        <v>1.8</v>
      </c>
      <c r="Z443" s="172">
        <v>10.1</v>
      </c>
      <c r="AA443" s="123"/>
      <c r="AB443" s="123"/>
      <c r="AC443" s="123">
        <v>13</v>
      </c>
      <c r="AD443" s="123"/>
      <c r="AE443" s="123"/>
      <c r="AF443" s="123"/>
      <c r="AG443" s="214"/>
      <c r="AH443" s="229" t="str">
        <f t="shared" si="103"/>
        <v>a3</v>
      </c>
      <c r="AI443" s="199"/>
      <c r="AJ443" s="199"/>
      <c r="AK443" s="199"/>
      <c r="AL443" s="199"/>
      <c r="AM443" s="199"/>
      <c r="AN443" s="173">
        <v>1</v>
      </c>
      <c r="AO443" s="173"/>
      <c r="AP443" s="173"/>
      <c r="AQ443" s="173"/>
      <c r="AR443" s="173"/>
      <c r="AS443" s="173"/>
      <c r="AT443" s="173"/>
      <c r="AU443" s="173"/>
      <c r="AV443" s="173"/>
      <c r="AW443" s="173"/>
      <c r="AX443" s="173"/>
      <c r="AY443" s="173"/>
      <c r="AZ443" s="211">
        <f t="shared" si="112"/>
        <v>1</v>
      </c>
      <c r="BA443" s="211"/>
      <c r="BB443" s="205">
        <f t="shared" si="106"/>
        <v>9465</v>
      </c>
      <c r="BC443" s="205">
        <f t="shared" si="107"/>
        <v>6779</v>
      </c>
      <c r="BD443" s="205">
        <f t="shared" si="108"/>
        <v>2687</v>
      </c>
      <c r="BE443" s="205">
        <f t="shared" si="109"/>
        <v>1</v>
      </c>
      <c r="BF443" s="175">
        <v>6778</v>
      </c>
      <c r="BG443" s="175">
        <v>576</v>
      </c>
      <c r="BH443" s="175">
        <v>2686</v>
      </c>
      <c r="BI443" s="175">
        <v>2686</v>
      </c>
      <c r="BJ443" s="175"/>
      <c r="BK443" s="175">
        <v>962</v>
      </c>
      <c r="BL443" s="175"/>
      <c r="BM443" s="175">
        <v>1094</v>
      </c>
      <c r="BN443" s="175"/>
      <c r="BO443" s="175">
        <v>1461</v>
      </c>
      <c r="BP443" s="200">
        <f t="shared" si="110"/>
        <v>4147</v>
      </c>
    </row>
    <row r="444" spans="1:68" s="201" customFormat="1" x14ac:dyDescent="0.15">
      <c r="A444" s="117">
        <v>242602001</v>
      </c>
      <c r="B444" s="118" t="s">
        <v>404</v>
      </c>
      <c r="C444" s="118" t="s">
        <v>345</v>
      </c>
      <c r="D444" s="118" t="s">
        <v>405</v>
      </c>
      <c r="E444" s="118" t="s">
        <v>3423</v>
      </c>
      <c r="F444" s="120">
        <v>6</v>
      </c>
      <c r="G444" s="119"/>
      <c r="H444" s="119"/>
      <c r="I444" s="120" t="s">
        <v>5820</v>
      </c>
      <c r="J444" s="120">
        <v>650</v>
      </c>
      <c r="K444" s="120">
        <v>40447</v>
      </c>
      <c r="L444" s="120">
        <v>0.17</v>
      </c>
      <c r="M444" s="121" t="s">
        <v>5657</v>
      </c>
      <c r="N444" s="120">
        <v>1</v>
      </c>
      <c r="O444" s="119"/>
      <c r="P444" s="119"/>
      <c r="Q444" s="119"/>
      <c r="R444" s="120" t="s">
        <v>5658</v>
      </c>
      <c r="S444" s="120">
        <v>0.1</v>
      </c>
      <c r="T444" s="120"/>
      <c r="U444" s="120"/>
      <c r="V444" s="172">
        <v>166.2</v>
      </c>
      <c r="W444" s="172"/>
      <c r="X444" s="172">
        <v>108</v>
      </c>
      <c r="Y444" s="172">
        <v>58.2</v>
      </c>
      <c r="Z444" s="172"/>
      <c r="AA444" s="123"/>
      <c r="AB444" s="123"/>
      <c r="AC444" s="123">
        <v>32</v>
      </c>
      <c r="AD444" s="123"/>
      <c r="AE444" s="123"/>
      <c r="AF444" s="123"/>
      <c r="AG444" s="214"/>
      <c r="AH444" s="229" t="str">
        <f t="shared" si="103"/>
        <v>a3</v>
      </c>
      <c r="AI444" s="199"/>
      <c r="AJ444" s="199"/>
      <c r="AK444" s="199"/>
      <c r="AL444" s="199"/>
      <c r="AM444" s="199"/>
      <c r="AN444" s="173" t="s">
        <v>3186</v>
      </c>
      <c r="AO444" s="173" t="s">
        <v>3186</v>
      </c>
      <c r="AP444" s="173" t="s">
        <v>3186</v>
      </c>
      <c r="AQ444" s="173" t="s">
        <v>3186</v>
      </c>
      <c r="AR444" s="173" t="s">
        <v>3186</v>
      </c>
      <c r="AS444" s="173">
        <v>1.6</v>
      </c>
      <c r="AT444" s="173">
        <v>0.8</v>
      </c>
      <c r="AU444" s="173">
        <v>0.8</v>
      </c>
      <c r="AV444" s="173">
        <v>0.8</v>
      </c>
      <c r="AW444" s="173">
        <v>0.8</v>
      </c>
      <c r="AX444" s="173">
        <v>1</v>
      </c>
      <c r="AY444" s="173">
        <v>2</v>
      </c>
      <c r="AZ444" s="211">
        <f t="shared" si="112"/>
        <v>1.6</v>
      </c>
      <c r="BA444" s="211">
        <f t="shared" ref="BA444:BA454" si="113">SUBTOTAL(9,AT444:AY444)</f>
        <v>6.2</v>
      </c>
      <c r="BB444" s="205">
        <f t="shared" si="106"/>
        <v>25719</v>
      </c>
      <c r="BC444" s="205">
        <f t="shared" si="107"/>
        <v>21444</v>
      </c>
      <c r="BD444" s="205">
        <f t="shared" si="108"/>
        <v>7500</v>
      </c>
      <c r="BE444" s="205">
        <f t="shared" si="109"/>
        <v>3225</v>
      </c>
      <c r="BF444" s="175">
        <v>18219</v>
      </c>
      <c r="BG444" s="175"/>
      <c r="BH444" s="175">
        <v>7500</v>
      </c>
      <c r="BI444" s="175">
        <v>4275</v>
      </c>
      <c r="BJ444" s="175"/>
      <c r="BK444" s="175">
        <v>832</v>
      </c>
      <c r="BL444" s="175">
        <v>211</v>
      </c>
      <c r="BM444" s="175">
        <v>3630</v>
      </c>
      <c r="BN444" s="175">
        <v>545</v>
      </c>
      <c r="BO444" s="175">
        <v>8726</v>
      </c>
      <c r="BP444" s="200">
        <f t="shared" si="110"/>
        <v>16226</v>
      </c>
    </row>
    <row r="445" spans="1:68" s="201" customFormat="1" x14ac:dyDescent="0.15">
      <c r="A445" s="117">
        <v>520702005</v>
      </c>
      <c r="B445" s="118" t="s">
        <v>567</v>
      </c>
      <c r="C445" s="118" t="s">
        <v>546</v>
      </c>
      <c r="D445" s="118" t="s">
        <v>563</v>
      </c>
      <c r="E445" s="118" t="s">
        <v>3524</v>
      </c>
      <c r="F445" s="120">
        <v>5</v>
      </c>
      <c r="G445" s="119">
        <v>40642</v>
      </c>
      <c r="H445" s="119"/>
      <c r="I445" s="120" t="s">
        <v>5820</v>
      </c>
      <c r="J445" s="120">
        <v>600</v>
      </c>
      <c r="K445" s="120">
        <v>40642</v>
      </c>
      <c r="L445" s="120">
        <v>0.186</v>
      </c>
      <c r="M445" s="121" t="s">
        <v>5657</v>
      </c>
      <c r="N445" s="120">
        <v>1</v>
      </c>
      <c r="O445" s="119">
        <v>330</v>
      </c>
      <c r="P445" s="119">
        <v>58</v>
      </c>
      <c r="Q445" s="119">
        <v>7</v>
      </c>
      <c r="R445" s="120" t="s">
        <v>5658</v>
      </c>
      <c r="S445" s="120">
        <v>0.1</v>
      </c>
      <c r="T445" s="120"/>
      <c r="U445" s="120"/>
      <c r="V445" s="172">
        <v>102.1</v>
      </c>
      <c r="W445" s="172"/>
      <c r="X445" s="172">
        <v>86.4</v>
      </c>
      <c r="Y445" s="172"/>
      <c r="Z445" s="172">
        <v>15.7</v>
      </c>
      <c r="AA445" s="123"/>
      <c r="AB445" s="123"/>
      <c r="AC445" s="123">
        <v>6</v>
      </c>
      <c r="AD445" s="123"/>
      <c r="AE445" s="123"/>
      <c r="AF445" s="123"/>
      <c r="AG445" s="214"/>
      <c r="AH445" s="229" t="str">
        <f t="shared" si="103"/>
        <v>a3</v>
      </c>
      <c r="AI445" s="199"/>
      <c r="AJ445" s="199"/>
      <c r="AK445" s="199"/>
      <c r="AL445" s="199"/>
      <c r="AM445" s="199"/>
      <c r="AN445" s="173">
        <v>13</v>
      </c>
      <c r="AO445" s="173"/>
      <c r="AP445" s="173"/>
      <c r="AQ445" s="173"/>
      <c r="AR445" s="173"/>
      <c r="AS445" s="173">
        <v>2</v>
      </c>
      <c r="AT445" s="173">
        <v>1</v>
      </c>
      <c r="AU445" s="173">
        <v>2</v>
      </c>
      <c r="AV445" s="173">
        <v>1</v>
      </c>
      <c r="AW445" s="173">
        <v>2</v>
      </c>
      <c r="AX445" s="173">
        <v>1</v>
      </c>
      <c r="AY445" s="173"/>
      <c r="AZ445" s="211">
        <f t="shared" si="112"/>
        <v>15</v>
      </c>
      <c r="BA445" s="211">
        <f t="shared" si="113"/>
        <v>7</v>
      </c>
      <c r="BB445" s="205">
        <f t="shared" si="106"/>
        <v>12797</v>
      </c>
      <c r="BC445" s="205">
        <f t="shared" si="107"/>
        <v>9979</v>
      </c>
      <c r="BD445" s="205">
        <f t="shared" si="108"/>
        <v>3154</v>
      </c>
      <c r="BE445" s="205">
        <f t="shared" si="109"/>
        <v>336</v>
      </c>
      <c r="BF445" s="175">
        <v>9643</v>
      </c>
      <c r="BG445" s="175"/>
      <c r="BH445" s="175">
        <v>5227</v>
      </c>
      <c r="BI445" s="175">
        <v>2818</v>
      </c>
      <c r="BJ445" s="175"/>
      <c r="BK445" s="175">
        <v>622</v>
      </c>
      <c r="BL445" s="175">
        <v>299</v>
      </c>
      <c r="BM445" s="175">
        <v>1754</v>
      </c>
      <c r="BN445" s="175">
        <v>215</v>
      </c>
      <c r="BO445" s="175">
        <v>1862</v>
      </c>
      <c r="BP445" s="200">
        <f t="shared" si="110"/>
        <v>7089</v>
      </c>
    </row>
    <row r="446" spans="1:68" s="201" customFormat="1" x14ac:dyDescent="0.15">
      <c r="A446" s="117">
        <v>3638802003</v>
      </c>
      <c r="B446" s="118" t="s">
        <v>2670</v>
      </c>
      <c r="C446" s="118" t="s">
        <v>2654</v>
      </c>
      <c r="D446" s="118" t="s">
        <v>2668</v>
      </c>
      <c r="E446" s="118" t="s">
        <v>5024</v>
      </c>
      <c r="F446" s="120">
        <v>4</v>
      </c>
      <c r="G446" s="119">
        <v>41966</v>
      </c>
      <c r="H446" s="119"/>
      <c r="I446" s="120" t="s">
        <v>5820</v>
      </c>
      <c r="J446" s="120">
        <v>800</v>
      </c>
      <c r="K446" s="120">
        <v>41966</v>
      </c>
      <c r="L446" s="120">
        <v>0.14399999999999999</v>
      </c>
      <c r="M446" s="121" t="s">
        <v>5657</v>
      </c>
      <c r="N446" s="120">
        <v>1</v>
      </c>
      <c r="O446" s="119">
        <v>86</v>
      </c>
      <c r="P446" s="119">
        <v>24</v>
      </c>
      <c r="Q446" s="119">
        <v>2.7</v>
      </c>
      <c r="R446" s="120"/>
      <c r="S446" s="120"/>
      <c r="T446" s="120"/>
      <c r="U446" s="120" t="s">
        <v>5689</v>
      </c>
      <c r="V446" s="172">
        <v>92.2</v>
      </c>
      <c r="W446" s="172"/>
      <c r="X446" s="172">
        <v>92.2</v>
      </c>
      <c r="Y446" s="172"/>
      <c r="Z446" s="172"/>
      <c r="AA446" s="123"/>
      <c r="AB446" s="123"/>
      <c r="AC446" s="123">
        <v>17.510000000000002</v>
      </c>
      <c r="AD446" s="123"/>
      <c r="AE446" s="123"/>
      <c r="AF446" s="123"/>
      <c r="AG446" s="214"/>
      <c r="AH446" s="229" t="str">
        <f t="shared" si="103"/>
        <v>a3</v>
      </c>
      <c r="AI446" s="199"/>
      <c r="AJ446" s="199"/>
      <c r="AK446" s="199"/>
      <c r="AL446" s="199"/>
      <c r="AM446" s="199"/>
      <c r="AN446" s="173">
        <v>1</v>
      </c>
      <c r="AO446" s="173"/>
      <c r="AP446" s="173"/>
      <c r="AQ446" s="173"/>
      <c r="AR446" s="173"/>
      <c r="AS446" s="173">
        <v>0.5</v>
      </c>
      <c r="AT446" s="173">
        <v>0.5</v>
      </c>
      <c r="AU446" s="173">
        <v>0.5</v>
      </c>
      <c r="AV446" s="173">
        <v>0.5</v>
      </c>
      <c r="AW446" s="173">
        <v>0.5</v>
      </c>
      <c r="AX446" s="173">
        <v>0.5</v>
      </c>
      <c r="AY446" s="173"/>
      <c r="AZ446" s="211">
        <f t="shared" si="112"/>
        <v>1.5</v>
      </c>
      <c r="BA446" s="211">
        <f t="shared" si="113"/>
        <v>2.5</v>
      </c>
      <c r="BB446" s="205">
        <f t="shared" si="106"/>
        <v>13542</v>
      </c>
      <c r="BC446" s="205">
        <f t="shared" si="107"/>
        <v>10665</v>
      </c>
      <c r="BD446" s="205">
        <f t="shared" si="108"/>
        <v>5355</v>
      </c>
      <c r="BE446" s="205">
        <f t="shared" si="109"/>
        <v>2478</v>
      </c>
      <c r="BF446" s="175">
        <v>8187</v>
      </c>
      <c r="BG446" s="175"/>
      <c r="BH446" s="175">
        <v>5535</v>
      </c>
      <c r="BI446" s="175">
        <v>2877</v>
      </c>
      <c r="BJ446" s="175"/>
      <c r="BK446" s="175"/>
      <c r="BL446" s="175">
        <v>148</v>
      </c>
      <c r="BM446" s="175">
        <v>2225</v>
      </c>
      <c r="BN446" s="175">
        <v>99</v>
      </c>
      <c r="BO446" s="175">
        <v>2658</v>
      </c>
      <c r="BP446" s="200">
        <f t="shared" si="110"/>
        <v>8193</v>
      </c>
    </row>
    <row r="447" spans="1:68" s="201" customFormat="1" x14ac:dyDescent="0.15">
      <c r="A447" s="117">
        <v>3720702001</v>
      </c>
      <c r="B447" s="118" t="s">
        <v>2696</v>
      </c>
      <c r="C447" s="118" t="s">
        <v>2676</v>
      </c>
      <c r="D447" s="118" t="s">
        <v>2697</v>
      </c>
      <c r="E447" s="118" t="s">
        <v>5041</v>
      </c>
      <c r="F447" s="120">
        <v>11</v>
      </c>
      <c r="G447" s="119"/>
      <c r="H447" s="119"/>
      <c r="I447" s="120" t="s">
        <v>5820</v>
      </c>
      <c r="J447" s="120">
        <v>420</v>
      </c>
      <c r="K447" s="120">
        <v>42654</v>
      </c>
      <c r="L447" s="120">
        <v>0.27800000000000002</v>
      </c>
      <c r="M447" s="121" t="s">
        <v>5659</v>
      </c>
      <c r="N447" s="120">
        <v>1</v>
      </c>
      <c r="O447" s="119"/>
      <c r="P447" s="119"/>
      <c r="Q447" s="119"/>
      <c r="R447" s="120" t="s">
        <v>5663</v>
      </c>
      <c r="S447" s="120">
        <v>0.7</v>
      </c>
      <c r="T447" s="120"/>
      <c r="U447" s="120"/>
      <c r="V447" s="172">
        <v>119</v>
      </c>
      <c r="W447" s="172"/>
      <c r="X447" s="172"/>
      <c r="Y447" s="172">
        <v>119</v>
      </c>
      <c r="Z447" s="172"/>
      <c r="AA447" s="123">
        <v>129.19999999999999</v>
      </c>
      <c r="AB447" s="123"/>
      <c r="AC447" s="123">
        <v>24</v>
      </c>
      <c r="AD447" s="123"/>
      <c r="AE447" s="123"/>
      <c r="AF447" s="123"/>
      <c r="AG447" s="214"/>
      <c r="AH447" s="229" t="str">
        <f t="shared" si="103"/>
        <v>a3</v>
      </c>
      <c r="AI447" s="199"/>
      <c r="AJ447" s="199"/>
      <c r="AK447" s="199"/>
      <c r="AL447" s="199"/>
      <c r="AM447" s="199"/>
      <c r="AN447" s="173" t="s">
        <v>3186</v>
      </c>
      <c r="AO447" s="173" t="s">
        <v>3186</v>
      </c>
      <c r="AP447" s="173" t="s">
        <v>3186</v>
      </c>
      <c r="AQ447" s="173" t="s">
        <v>3186</v>
      </c>
      <c r="AR447" s="173" t="s">
        <v>3186</v>
      </c>
      <c r="AS447" s="173">
        <v>1</v>
      </c>
      <c r="AT447" s="173">
        <v>1</v>
      </c>
      <c r="AU447" s="173">
        <v>1</v>
      </c>
      <c r="AV447" s="173" t="s">
        <v>3186</v>
      </c>
      <c r="AW447" s="173" t="s">
        <v>3186</v>
      </c>
      <c r="AX447" s="173">
        <v>1</v>
      </c>
      <c r="AY447" s="173">
        <v>1</v>
      </c>
      <c r="AZ447" s="211">
        <f t="shared" si="112"/>
        <v>1</v>
      </c>
      <c r="BA447" s="211">
        <f t="shared" si="113"/>
        <v>4</v>
      </c>
      <c r="BB447" s="205">
        <f t="shared" si="106"/>
        <v>22107</v>
      </c>
      <c r="BC447" s="205">
        <f t="shared" si="107"/>
        <v>15293</v>
      </c>
      <c r="BD447" s="205">
        <f t="shared" si="108"/>
        <v>6983</v>
      </c>
      <c r="BE447" s="205">
        <f t="shared" si="109"/>
        <v>169</v>
      </c>
      <c r="BF447" s="175">
        <v>15124</v>
      </c>
      <c r="BG447" s="175"/>
      <c r="BH447" s="175">
        <v>6983</v>
      </c>
      <c r="BI447" s="175">
        <v>6814</v>
      </c>
      <c r="BJ447" s="175"/>
      <c r="BK447" s="175">
        <v>733</v>
      </c>
      <c r="BL447" s="175">
        <v>4261</v>
      </c>
      <c r="BM447" s="175">
        <v>2112</v>
      </c>
      <c r="BN447" s="175">
        <v>117</v>
      </c>
      <c r="BO447" s="175">
        <v>1087</v>
      </c>
      <c r="BP447" s="200">
        <f t="shared" si="110"/>
        <v>8070</v>
      </c>
    </row>
    <row r="448" spans="1:68" s="201" customFormat="1" x14ac:dyDescent="0.15">
      <c r="A448" s="117">
        <v>2121702005</v>
      </c>
      <c r="B448" s="118" t="s">
        <v>1725</v>
      </c>
      <c r="C448" s="118" t="s">
        <v>1650</v>
      </c>
      <c r="D448" s="118" t="s">
        <v>1722</v>
      </c>
      <c r="E448" s="118" t="s">
        <v>4308</v>
      </c>
      <c r="F448" s="120">
        <v>10</v>
      </c>
      <c r="G448" s="119">
        <v>45927</v>
      </c>
      <c r="H448" s="119"/>
      <c r="I448" s="120" t="s">
        <v>5820</v>
      </c>
      <c r="J448" s="120">
        <v>870</v>
      </c>
      <c r="K448" s="120">
        <v>45927</v>
      </c>
      <c r="L448" s="120">
        <v>0.14499999999999999</v>
      </c>
      <c r="M448" s="121" t="s">
        <v>5657</v>
      </c>
      <c r="N448" s="120">
        <v>1</v>
      </c>
      <c r="O448" s="119">
        <v>340</v>
      </c>
      <c r="P448" s="119"/>
      <c r="Q448" s="119"/>
      <c r="R448" s="120"/>
      <c r="S448" s="120"/>
      <c r="T448" s="120"/>
      <c r="U448" s="120" t="s">
        <v>5689</v>
      </c>
      <c r="V448" s="172">
        <v>82.9</v>
      </c>
      <c r="W448" s="172">
        <v>15.9</v>
      </c>
      <c r="X448" s="172">
        <v>49.9</v>
      </c>
      <c r="Y448" s="172">
        <v>11.6</v>
      </c>
      <c r="Z448" s="172">
        <v>5.5</v>
      </c>
      <c r="AA448" s="123"/>
      <c r="AB448" s="123"/>
      <c r="AC448" s="123">
        <v>52.66</v>
      </c>
      <c r="AD448" s="123"/>
      <c r="AE448" s="123"/>
      <c r="AF448" s="123"/>
      <c r="AG448" s="214"/>
      <c r="AH448" s="229" t="str">
        <f t="shared" si="103"/>
        <v>a3</v>
      </c>
      <c r="AI448" s="199"/>
      <c r="AJ448" s="199"/>
      <c r="AK448" s="199"/>
      <c r="AL448" s="199"/>
      <c r="AM448" s="199"/>
      <c r="AN448" s="173"/>
      <c r="AO448" s="173"/>
      <c r="AP448" s="173"/>
      <c r="AQ448" s="173"/>
      <c r="AR448" s="173"/>
      <c r="AS448" s="173"/>
      <c r="AT448" s="173"/>
      <c r="AU448" s="173">
        <v>0.5</v>
      </c>
      <c r="AV448" s="173"/>
      <c r="AW448" s="173"/>
      <c r="AX448" s="173"/>
      <c r="AY448" s="173">
        <v>1</v>
      </c>
      <c r="AZ448" s="211">
        <f t="shared" si="112"/>
        <v>0</v>
      </c>
      <c r="BA448" s="211">
        <f t="shared" si="113"/>
        <v>1.5</v>
      </c>
      <c r="BB448" s="205">
        <f t="shared" si="106"/>
        <v>29954</v>
      </c>
      <c r="BC448" s="205">
        <f t="shared" si="107"/>
        <v>23957</v>
      </c>
      <c r="BD448" s="205">
        <f t="shared" si="108"/>
        <v>6414</v>
      </c>
      <c r="BE448" s="205">
        <f t="shared" si="109"/>
        <v>417</v>
      </c>
      <c r="BF448" s="175">
        <v>23540</v>
      </c>
      <c r="BG448" s="175"/>
      <c r="BH448" s="175">
        <v>12923</v>
      </c>
      <c r="BI448" s="175">
        <v>5997</v>
      </c>
      <c r="BJ448" s="175"/>
      <c r="BK448" s="175">
        <v>926</v>
      </c>
      <c r="BL448" s="175">
        <v>865</v>
      </c>
      <c r="BM448" s="175">
        <v>2287</v>
      </c>
      <c r="BN448" s="175">
        <v>989</v>
      </c>
      <c r="BO448" s="175">
        <v>5967</v>
      </c>
      <c r="BP448" s="200">
        <f t="shared" si="110"/>
        <v>18890</v>
      </c>
    </row>
    <row r="449" spans="1:68" s="201" customFormat="1" x14ac:dyDescent="0.15">
      <c r="A449" s="117">
        <v>4540302001</v>
      </c>
      <c r="B449" s="118" t="s">
        <v>3096</v>
      </c>
      <c r="C449" s="118" t="s">
        <v>3060</v>
      </c>
      <c r="D449" s="118" t="s">
        <v>3097</v>
      </c>
      <c r="E449" s="118" t="s">
        <v>5315</v>
      </c>
      <c r="F449" s="120">
        <v>12</v>
      </c>
      <c r="G449" s="119"/>
      <c r="H449" s="119"/>
      <c r="I449" s="120" t="s">
        <v>5820</v>
      </c>
      <c r="J449" s="120">
        <v>275</v>
      </c>
      <c r="K449" s="120">
        <v>47511</v>
      </c>
      <c r="L449" s="120">
        <v>0.47299999999999998</v>
      </c>
      <c r="M449" s="121" t="s">
        <v>5657</v>
      </c>
      <c r="N449" s="120">
        <v>1</v>
      </c>
      <c r="O449" s="119">
        <v>86</v>
      </c>
      <c r="P449" s="119">
        <v>13</v>
      </c>
      <c r="Q449" s="119">
        <v>1.6</v>
      </c>
      <c r="R449" s="120" t="s">
        <v>5658</v>
      </c>
      <c r="S449" s="120">
        <v>0.1</v>
      </c>
      <c r="T449" s="120"/>
      <c r="U449" s="120"/>
      <c r="V449" s="172">
        <v>58.5</v>
      </c>
      <c r="W449" s="172"/>
      <c r="X449" s="172">
        <v>56.7</v>
      </c>
      <c r="Y449" s="172">
        <v>1.8</v>
      </c>
      <c r="Z449" s="172"/>
      <c r="AA449" s="123"/>
      <c r="AB449" s="123"/>
      <c r="AC449" s="123">
        <v>9</v>
      </c>
      <c r="AD449" s="123"/>
      <c r="AE449" s="123"/>
      <c r="AF449" s="123"/>
      <c r="AG449" s="214"/>
      <c r="AH449" s="229" t="str">
        <f t="shared" si="103"/>
        <v>a3</v>
      </c>
      <c r="AI449" s="199"/>
      <c r="AJ449" s="199"/>
      <c r="AK449" s="199"/>
      <c r="AL449" s="199"/>
      <c r="AM449" s="199"/>
      <c r="AN449" s="173">
        <v>1</v>
      </c>
      <c r="AO449" s="173" t="s">
        <v>3186</v>
      </c>
      <c r="AP449" s="173" t="s">
        <v>3186</v>
      </c>
      <c r="AQ449" s="173" t="s">
        <v>3186</v>
      </c>
      <c r="AR449" s="173" t="s">
        <v>3186</v>
      </c>
      <c r="AS449" s="173" t="s">
        <v>3186</v>
      </c>
      <c r="AT449" s="173">
        <v>0.5</v>
      </c>
      <c r="AU449" s="173">
        <v>0.5</v>
      </c>
      <c r="AV449" s="173">
        <v>0.5</v>
      </c>
      <c r="AW449" s="173">
        <v>0.5</v>
      </c>
      <c r="AX449" s="173">
        <v>1</v>
      </c>
      <c r="AY449" s="173"/>
      <c r="AZ449" s="211">
        <f t="shared" si="112"/>
        <v>1</v>
      </c>
      <c r="BA449" s="211">
        <f t="shared" si="113"/>
        <v>3</v>
      </c>
      <c r="BB449" s="205">
        <f t="shared" si="106"/>
        <v>8273</v>
      </c>
      <c r="BC449" s="205">
        <f t="shared" si="107"/>
        <v>8273</v>
      </c>
      <c r="BD449" s="205">
        <f t="shared" si="108"/>
        <v>1848</v>
      </c>
      <c r="BE449" s="205">
        <f t="shared" si="109"/>
        <v>1848</v>
      </c>
      <c r="BF449" s="175">
        <v>6425</v>
      </c>
      <c r="BG449" s="175"/>
      <c r="BH449" s="175">
        <v>2500</v>
      </c>
      <c r="BI449" s="175"/>
      <c r="BJ449" s="175"/>
      <c r="BK449" s="175">
        <v>754</v>
      </c>
      <c r="BL449" s="175">
        <v>2518</v>
      </c>
      <c r="BM449" s="175">
        <v>1480</v>
      </c>
      <c r="BN449" s="175">
        <v>368</v>
      </c>
      <c r="BO449" s="175">
        <v>653</v>
      </c>
      <c r="BP449" s="200">
        <f t="shared" si="110"/>
        <v>3153</v>
      </c>
    </row>
    <row r="450" spans="1:68" s="201" customFormat="1" x14ac:dyDescent="0.15">
      <c r="A450" s="117">
        <v>2621201002</v>
      </c>
      <c r="B450" s="118" t="s">
        <v>2015</v>
      </c>
      <c r="C450" s="118" t="s">
        <v>1980</v>
      </c>
      <c r="D450" s="118" t="s">
        <v>2014</v>
      </c>
      <c r="E450" s="118" t="s">
        <v>4523</v>
      </c>
      <c r="F450" s="120">
        <v>3</v>
      </c>
      <c r="G450" s="119">
        <v>47661</v>
      </c>
      <c r="H450" s="119"/>
      <c r="I450" s="120" t="s">
        <v>5820</v>
      </c>
      <c r="J450" s="120">
        <v>1750</v>
      </c>
      <c r="K450" s="120">
        <v>47661</v>
      </c>
      <c r="L450" s="120">
        <v>7.4999999999999997E-2</v>
      </c>
      <c r="M450" s="121" t="s">
        <v>5657</v>
      </c>
      <c r="N450" s="120">
        <v>1</v>
      </c>
      <c r="O450" s="119">
        <v>257</v>
      </c>
      <c r="P450" s="119">
        <v>32.700000000000003</v>
      </c>
      <c r="Q450" s="119">
        <v>2.4</v>
      </c>
      <c r="R450" s="120" t="s">
        <v>5660</v>
      </c>
      <c r="S450" s="120">
        <v>5.1999999999999998E-2</v>
      </c>
      <c r="T450" s="120"/>
      <c r="U450" s="120"/>
      <c r="V450" s="172">
        <v>120.2</v>
      </c>
      <c r="W450" s="172">
        <v>20.399999999999999</v>
      </c>
      <c r="X450" s="172">
        <v>59.8</v>
      </c>
      <c r="Y450" s="172">
        <v>3.2</v>
      </c>
      <c r="Z450" s="172">
        <v>36.799999999999997</v>
      </c>
      <c r="AA450" s="123">
        <v>336</v>
      </c>
      <c r="AB450" s="123"/>
      <c r="AC450" s="123">
        <v>16</v>
      </c>
      <c r="AD450" s="123"/>
      <c r="AE450" s="123"/>
      <c r="AF450" s="123"/>
      <c r="AG450" s="214"/>
      <c r="AH450" s="229" t="str">
        <f t="shared" si="103"/>
        <v>a3</v>
      </c>
      <c r="AI450" s="199"/>
      <c r="AJ450" s="199"/>
      <c r="AK450" s="199"/>
      <c r="AL450" s="199"/>
      <c r="AM450" s="199"/>
      <c r="AN450" s="173"/>
      <c r="AO450" s="173"/>
      <c r="AP450" s="173"/>
      <c r="AQ450" s="173"/>
      <c r="AR450" s="173"/>
      <c r="AS450" s="173"/>
      <c r="AT450" s="173"/>
      <c r="AU450" s="173"/>
      <c r="AV450" s="173" t="s">
        <v>3186</v>
      </c>
      <c r="AW450" s="173" t="s">
        <v>3186</v>
      </c>
      <c r="AX450" s="173"/>
      <c r="AY450" s="173"/>
      <c r="AZ450" s="211">
        <f t="shared" si="112"/>
        <v>0</v>
      </c>
      <c r="BA450" s="211">
        <f t="shared" si="113"/>
        <v>0</v>
      </c>
      <c r="BB450" s="205">
        <f t="shared" si="106"/>
        <v>24860</v>
      </c>
      <c r="BC450" s="205">
        <f t="shared" si="107"/>
        <v>16542</v>
      </c>
      <c r="BD450" s="205">
        <f t="shared" si="108"/>
        <v>8637</v>
      </c>
      <c r="BE450" s="205">
        <f t="shared" si="109"/>
        <v>319</v>
      </c>
      <c r="BF450" s="175">
        <v>16223</v>
      </c>
      <c r="BG450" s="175"/>
      <c r="BH450" s="175">
        <v>12810</v>
      </c>
      <c r="BI450" s="175">
        <v>8318</v>
      </c>
      <c r="BJ450" s="175"/>
      <c r="BK450" s="175"/>
      <c r="BL450" s="175">
        <v>342</v>
      </c>
      <c r="BM450" s="175">
        <v>2133</v>
      </c>
      <c r="BN450" s="175">
        <v>266</v>
      </c>
      <c r="BO450" s="175">
        <v>991</v>
      </c>
      <c r="BP450" s="200">
        <f t="shared" si="110"/>
        <v>13801</v>
      </c>
    </row>
    <row r="451" spans="1:68" s="201" customFormat="1" x14ac:dyDescent="0.15">
      <c r="A451" s="117">
        <v>4420302002</v>
      </c>
      <c r="B451" s="118" t="s">
        <v>3025</v>
      </c>
      <c r="C451" s="118" t="s">
        <v>3015</v>
      </c>
      <c r="D451" s="118" t="s">
        <v>3024</v>
      </c>
      <c r="E451" s="118" t="s">
        <v>5264</v>
      </c>
      <c r="F451" s="120">
        <v>2</v>
      </c>
      <c r="G451" s="119"/>
      <c r="H451" s="119"/>
      <c r="I451" s="120" t="s">
        <v>5820</v>
      </c>
      <c r="J451" s="120">
        <v>480</v>
      </c>
      <c r="K451" s="120">
        <v>47684</v>
      </c>
      <c r="L451" s="120">
        <v>0.27200000000000002</v>
      </c>
      <c r="M451" s="121" t="s">
        <v>5657</v>
      </c>
      <c r="N451" s="120">
        <v>1</v>
      </c>
      <c r="O451" s="119"/>
      <c r="P451" s="119"/>
      <c r="Q451" s="119"/>
      <c r="R451" s="120" t="s">
        <v>5655</v>
      </c>
      <c r="S451" s="120">
        <v>0.3</v>
      </c>
      <c r="T451" s="120"/>
      <c r="U451" s="120"/>
      <c r="V451" s="172">
        <v>47.9</v>
      </c>
      <c r="W451" s="172"/>
      <c r="X451" s="172">
        <v>47.9</v>
      </c>
      <c r="Y451" s="172"/>
      <c r="Z451" s="172"/>
      <c r="AA451" s="123"/>
      <c r="AB451" s="123"/>
      <c r="AC451" s="123">
        <v>8</v>
      </c>
      <c r="AD451" s="123"/>
      <c r="AE451" s="123"/>
      <c r="AF451" s="123"/>
      <c r="AG451" s="214"/>
      <c r="AH451" s="229" t="str">
        <f t="shared" si="103"/>
        <v>a3</v>
      </c>
      <c r="AI451" s="199"/>
      <c r="AJ451" s="199"/>
      <c r="AK451" s="199"/>
      <c r="AL451" s="199"/>
      <c r="AM451" s="199"/>
      <c r="AN451" s="173">
        <v>3</v>
      </c>
      <c r="AO451" s="173"/>
      <c r="AP451" s="173"/>
      <c r="AQ451" s="173"/>
      <c r="AR451" s="173"/>
      <c r="AS451" s="173">
        <v>1</v>
      </c>
      <c r="AT451" s="173">
        <v>2</v>
      </c>
      <c r="AU451" s="173">
        <v>2</v>
      </c>
      <c r="AV451" s="173"/>
      <c r="AW451" s="173"/>
      <c r="AX451" s="173">
        <v>1</v>
      </c>
      <c r="AY451" s="173"/>
      <c r="AZ451" s="211">
        <f t="shared" si="112"/>
        <v>4</v>
      </c>
      <c r="BA451" s="211">
        <f t="shared" si="113"/>
        <v>5</v>
      </c>
      <c r="BB451" s="205">
        <f t="shared" si="106"/>
        <v>7670</v>
      </c>
      <c r="BC451" s="205">
        <f t="shared" si="107"/>
        <v>7670</v>
      </c>
      <c r="BD451" s="205">
        <f t="shared" si="108"/>
        <v>0</v>
      </c>
      <c r="BE451" s="205">
        <f t="shared" si="109"/>
        <v>0</v>
      </c>
      <c r="BF451" s="175">
        <v>7670</v>
      </c>
      <c r="BG451" s="175"/>
      <c r="BH451" s="175">
        <v>4883</v>
      </c>
      <c r="BI451" s="175"/>
      <c r="BJ451" s="175"/>
      <c r="BK451" s="175"/>
      <c r="BL451" s="175"/>
      <c r="BM451" s="175">
        <v>1051</v>
      </c>
      <c r="BN451" s="175">
        <v>532</v>
      </c>
      <c r="BO451" s="175">
        <v>1204</v>
      </c>
      <c r="BP451" s="200">
        <f t="shared" si="110"/>
        <v>6087</v>
      </c>
    </row>
    <row r="452" spans="1:68" s="201" customFormat="1" x14ac:dyDescent="0.15">
      <c r="A452" s="117">
        <v>1820102007</v>
      </c>
      <c r="B452" s="118" t="s">
        <v>1410</v>
      </c>
      <c r="C452" s="118" t="s">
        <v>1400</v>
      </c>
      <c r="D452" s="118" t="s">
        <v>1405</v>
      </c>
      <c r="E452" s="118" t="s">
        <v>4087</v>
      </c>
      <c r="F452" s="120">
        <v>5</v>
      </c>
      <c r="G452" s="119">
        <v>47967</v>
      </c>
      <c r="H452" s="119"/>
      <c r="I452" s="120" t="s">
        <v>5820</v>
      </c>
      <c r="J452" s="120">
        <v>400</v>
      </c>
      <c r="K452" s="120">
        <v>47967</v>
      </c>
      <c r="L452" s="120">
        <v>0.32900000000000001</v>
      </c>
      <c r="M452" s="121" t="s">
        <v>5657</v>
      </c>
      <c r="N452" s="120">
        <v>1</v>
      </c>
      <c r="O452" s="119">
        <v>110</v>
      </c>
      <c r="P452" s="119">
        <v>31</v>
      </c>
      <c r="Q452" s="119">
        <v>3.9</v>
      </c>
      <c r="R452" s="120" t="s">
        <v>5658</v>
      </c>
      <c r="S452" s="120">
        <v>0.2</v>
      </c>
      <c r="T452" s="120"/>
      <c r="U452" s="120"/>
      <c r="V452" s="172">
        <v>52.1</v>
      </c>
      <c r="W452" s="172"/>
      <c r="X452" s="172">
        <v>51.1</v>
      </c>
      <c r="Y452" s="172"/>
      <c r="Z452" s="172">
        <v>1</v>
      </c>
      <c r="AA452" s="123"/>
      <c r="AB452" s="123"/>
      <c r="AC452" s="123">
        <v>23</v>
      </c>
      <c r="AD452" s="123"/>
      <c r="AE452" s="123"/>
      <c r="AF452" s="123"/>
      <c r="AG452" s="214"/>
      <c r="AH452" s="229" t="str">
        <f t="shared" si="103"/>
        <v>a3</v>
      </c>
      <c r="AI452" s="199" t="s">
        <v>5401</v>
      </c>
      <c r="AJ452" s="199"/>
      <c r="AK452" s="199" t="s">
        <v>5401</v>
      </c>
      <c r="AL452" s="199" t="s">
        <v>5401</v>
      </c>
      <c r="AM452" s="199" t="s">
        <v>5401</v>
      </c>
      <c r="AN452" s="173"/>
      <c r="AO452" s="173"/>
      <c r="AP452" s="173"/>
      <c r="AQ452" s="173"/>
      <c r="AR452" s="173"/>
      <c r="AS452" s="173"/>
      <c r="AT452" s="173"/>
      <c r="AU452" s="173"/>
      <c r="AV452" s="173"/>
      <c r="AW452" s="173"/>
      <c r="AX452" s="173"/>
      <c r="AY452" s="173"/>
      <c r="AZ452" s="211">
        <f t="shared" si="112"/>
        <v>0</v>
      </c>
      <c r="BA452" s="211">
        <f t="shared" si="113"/>
        <v>0</v>
      </c>
      <c r="BB452" s="205">
        <f t="shared" si="106"/>
        <v>6511</v>
      </c>
      <c r="BC452" s="205">
        <f t="shared" si="107"/>
        <v>6511</v>
      </c>
      <c r="BD452" s="205">
        <f t="shared" si="108"/>
        <v>0</v>
      </c>
      <c r="BE452" s="205">
        <f t="shared" si="109"/>
        <v>0</v>
      </c>
      <c r="BF452" s="175">
        <v>6511</v>
      </c>
      <c r="BG452" s="175"/>
      <c r="BH452" s="175">
        <v>5902</v>
      </c>
      <c r="BI452" s="175"/>
      <c r="BJ452" s="175"/>
      <c r="BK452" s="175">
        <v>609</v>
      </c>
      <c r="BL452" s="175"/>
      <c r="BM452" s="175"/>
      <c r="BN452" s="175"/>
      <c r="BO452" s="175"/>
      <c r="BP452" s="200">
        <f t="shared" si="110"/>
        <v>5902</v>
      </c>
    </row>
    <row r="453" spans="1:68" s="201" customFormat="1" x14ac:dyDescent="0.15">
      <c r="A453" s="117">
        <v>2822402006</v>
      </c>
      <c r="B453" s="118" t="s">
        <v>2198</v>
      </c>
      <c r="C453" s="118" t="s">
        <v>2099</v>
      </c>
      <c r="D453" s="118" t="s">
        <v>2193</v>
      </c>
      <c r="E453" s="118" t="s">
        <v>4671</v>
      </c>
      <c r="F453" s="120">
        <v>8</v>
      </c>
      <c r="G453" s="119">
        <v>48146</v>
      </c>
      <c r="H453" s="119"/>
      <c r="I453" s="120" t="s">
        <v>5820</v>
      </c>
      <c r="J453" s="120">
        <v>485</v>
      </c>
      <c r="K453" s="120">
        <v>48145</v>
      </c>
      <c r="L453" s="120">
        <v>0.27200000000000002</v>
      </c>
      <c r="M453" s="121" t="s">
        <v>5676</v>
      </c>
      <c r="N453" s="120">
        <v>1</v>
      </c>
      <c r="O453" s="119">
        <v>80.8</v>
      </c>
      <c r="P453" s="119"/>
      <c r="Q453" s="119"/>
      <c r="R453" s="120"/>
      <c r="S453" s="120"/>
      <c r="T453" s="120"/>
      <c r="U453" s="120" t="s">
        <v>5689</v>
      </c>
      <c r="V453" s="172">
        <v>76.599999999999994</v>
      </c>
      <c r="W453" s="172">
        <v>6.2</v>
      </c>
      <c r="X453" s="172">
        <v>55</v>
      </c>
      <c r="Y453" s="172">
        <v>8.5</v>
      </c>
      <c r="Z453" s="172">
        <v>6.9</v>
      </c>
      <c r="AA453" s="123"/>
      <c r="AB453" s="123"/>
      <c r="AC453" s="123">
        <v>44.6</v>
      </c>
      <c r="AD453" s="123"/>
      <c r="AE453" s="123"/>
      <c r="AF453" s="123"/>
      <c r="AG453" s="214"/>
      <c r="AH453" s="229" t="str">
        <f t="shared" si="103"/>
        <v>a3</v>
      </c>
      <c r="AI453" s="199"/>
      <c r="AJ453" s="199"/>
      <c r="AK453" s="199"/>
      <c r="AL453" s="199"/>
      <c r="AM453" s="199"/>
      <c r="AN453" s="173">
        <v>12</v>
      </c>
      <c r="AO453" s="173"/>
      <c r="AP453" s="173"/>
      <c r="AQ453" s="173"/>
      <c r="AR453" s="173"/>
      <c r="AS453" s="173">
        <v>0.5</v>
      </c>
      <c r="AT453" s="173">
        <v>0.5</v>
      </c>
      <c r="AU453" s="173"/>
      <c r="AV453" s="173">
        <v>0.5</v>
      </c>
      <c r="AW453" s="173"/>
      <c r="AX453" s="173">
        <v>0.5</v>
      </c>
      <c r="AY453" s="173"/>
      <c r="AZ453" s="211">
        <f t="shared" si="112"/>
        <v>12.5</v>
      </c>
      <c r="BA453" s="211">
        <f t="shared" si="113"/>
        <v>1.5</v>
      </c>
      <c r="BB453" s="205">
        <f t="shared" si="106"/>
        <v>16611</v>
      </c>
      <c r="BC453" s="205">
        <f t="shared" si="107"/>
        <v>16611</v>
      </c>
      <c r="BD453" s="205">
        <f t="shared" si="108"/>
        <v>0</v>
      </c>
      <c r="BE453" s="205">
        <f t="shared" si="109"/>
        <v>0</v>
      </c>
      <c r="BF453" s="175">
        <v>16611</v>
      </c>
      <c r="BG453" s="175">
        <v>622</v>
      </c>
      <c r="BH453" s="175">
        <v>5699</v>
      </c>
      <c r="BI453" s="175"/>
      <c r="BJ453" s="175"/>
      <c r="BK453" s="175">
        <v>653</v>
      </c>
      <c r="BL453" s="175">
        <v>1031</v>
      </c>
      <c r="BM453" s="175">
        <v>4291</v>
      </c>
      <c r="BN453" s="175">
        <v>1102</v>
      </c>
      <c r="BO453" s="175">
        <v>3213</v>
      </c>
      <c r="BP453" s="200">
        <f t="shared" si="110"/>
        <v>8912</v>
      </c>
    </row>
    <row r="454" spans="1:68" s="201" customFormat="1" x14ac:dyDescent="0.15">
      <c r="A454" s="117">
        <v>123501001</v>
      </c>
      <c r="B454" s="118" t="s">
        <v>110</v>
      </c>
      <c r="C454" s="118" t="s">
        <v>11</v>
      </c>
      <c r="D454" s="118" t="s">
        <v>111</v>
      </c>
      <c r="E454" s="118" t="s">
        <v>3253</v>
      </c>
      <c r="F454" s="120">
        <v>5</v>
      </c>
      <c r="G454" s="119"/>
      <c r="H454" s="119"/>
      <c r="I454" s="120" t="s">
        <v>5820</v>
      </c>
      <c r="J454" s="120">
        <v>580</v>
      </c>
      <c r="K454" s="120">
        <v>48478</v>
      </c>
      <c r="L454" s="120">
        <v>0.22900000000000001</v>
      </c>
      <c r="M454" s="121" t="s">
        <v>5657</v>
      </c>
      <c r="N454" s="120">
        <v>1</v>
      </c>
      <c r="O454" s="119">
        <v>249.2</v>
      </c>
      <c r="P454" s="119">
        <v>83</v>
      </c>
      <c r="Q454" s="119">
        <v>8.65</v>
      </c>
      <c r="R454" s="120" t="s">
        <v>5658</v>
      </c>
      <c r="S454" s="120">
        <v>0.1</v>
      </c>
      <c r="T454" s="120"/>
      <c r="U454" s="120" t="s">
        <v>3186</v>
      </c>
      <c r="V454" s="172">
        <v>75.400000000000006</v>
      </c>
      <c r="W454" s="172"/>
      <c r="X454" s="172">
        <v>31</v>
      </c>
      <c r="Y454" s="172">
        <v>11.1</v>
      </c>
      <c r="Z454" s="172">
        <v>33.299999999999997</v>
      </c>
      <c r="AA454" s="123">
        <v>546</v>
      </c>
      <c r="AB454" s="123"/>
      <c r="AC454" s="123">
        <v>67</v>
      </c>
      <c r="AD454" s="123"/>
      <c r="AE454" s="123"/>
      <c r="AF454" s="123"/>
      <c r="AG454" s="214"/>
      <c r="AH454" s="229" t="str">
        <f t="shared" si="103"/>
        <v>a3</v>
      </c>
      <c r="AI454" s="199"/>
      <c r="AJ454" s="199"/>
      <c r="AK454" s="199"/>
      <c r="AL454" s="199"/>
      <c r="AM454" s="199"/>
      <c r="AN454" s="173">
        <v>1</v>
      </c>
      <c r="AO454" s="173"/>
      <c r="AP454" s="173"/>
      <c r="AQ454" s="173"/>
      <c r="AR454" s="173"/>
      <c r="AS454" s="173">
        <v>2</v>
      </c>
      <c r="AT454" s="173">
        <v>0.7</v>
      </c>
      <c r="AU454" s="173">
        <v>0.7</v>
      </c>
      <c r="AV454" s="173"/>
      <c r="AW454" s="173"/>
      <c r="AX454" s="173"/>
      <c r="AY454" s="173">
        <v>1</v>
      </c>
      <c r="AZ454" s="211">
        <f t="shared" si="112"/>
        <v>3</v>
      </c>
      <c r="BA454" s="211">
        <f t="shared" si="113"/>
        <v>2.4</v>
      </c>
      <c r="BB454" s="205">
        <f t="shared" si="106"/>
        <v>20602</v>
      </c>
      <c r="BC454" s="205">
        <f t="shared" si="107"/>
        <v>17190</v>
      </c>
      <c r="BD454" s="205">
        <f t="shared" si="108"/>
        <v>4951</v>
      </c>
      <c r="BE454" s="205">
        <f t="shared" si="109"/>
        <v>1539</v>
      </c>
      <c r="BF454" s="175">
        <v>15651</v>
      </c>
      <c r="BG454" s="175"/>
      <c r="BH454" s="175">
        <v>8233</v>
      </c>
      <c r="BI454" s="175">
        <v>3412</v>
      </c>
      <c r="BJ454" s="175"/>
      <c r="BK454" s="175">
        <v>1378</v>
      </c>
      <c r="BL454" s="175">
        <v>3360</v>
      </c>
      <c r="BM454" s="175">
        <v>1324</v>
      </c>
      <c r="BN454" s="175">
        <v>720</v>
      </c>
      <c r="BO454" s="175">
        <v>2175</v>
      </c>
      <c r="BP454" s="200">
        <f t="shared" si="110"/>
        <v>10408</v>
      </c>
    </row>
    <row r="455" spans="1:68" s="201" customFormat="1" x14ac:dyDescent="0.15">
      <c r="A455" s="117">
        <v>232302001</v>
      </c>
      <c r="B455" s="118" t="s">
        <v>386</v>
      </c>
      <c r="C455" s="118" t="s">
        <v>345</v>
      </c>
      <c r="D455" s="118" t="s">
        <v>387</v>
      </c>
      <c r="E455" s="118" t="s">
        <v>3412</v>
      </c>
      <c r="F455" s="120">
        <v>10</v>
      </c>
      <c r="G455" s="119"/>
      <c r="H455" s="119"/>
      <c r="I455" s="120" t="s">
        <v>5820</v>
      </c>
      <c r="J455" s="120">
        <v>410</v>
      </c>
      <c r="K455" s="120">
        <v>51028</v>
      </c>
      <c r="L455" s="120">
        <v>0.34100000000000003</v>
      </c>
      <c r="M455" s="121" t="s">
        <v>5657</v>
      </c>
      <c r="N455" s="120">
        <v>1</v>
      </c>
      <c r="O455" s="119">
        <v>215</v>
      </c>
      <c r="P455" s="119"/>
      <c r="Q455" s="119"/>
      <c r="R455" s="120" t="s">
        <v>5658</v>
      </c>
      <c r="S455" s="120">
        <v>0.2</v>
      </c>
      <c r="T455" s="120"/>
      <c r="U455" s="120"/>
      <c r="V455" s="172">
        <v>125</v>
      </c>
      <c r="W455" s="172"/>
      <c r="X455" s="172">
        <v>115</v>
      </c>
      <c r="Y455" s="172">
        <v>10</v>
      </c>
      <c r="Z455" s="172"/>
      <c r="AA455" s="123">
        <v>610</v>
      </c>
      <c r="AB455" s="123"/>
      <c r="AC455" s="123">
        <v>43</v>
      </c>
      <c r="AD455" s="123"/>
      <c r="AE455" s="123"/>
      <c r="AF455" s="123"/>
      <c r="AG455" s="214"/>
      <c r="AH455" s="229" t="str">
        <f t="shared" si="103"/>
        <v>a3</v>
      </c>
      <c r="AI455" s="199"/>
      <c r="AJ455" s="199"/>
      <c r="AK455" s="199"/>
      <c r="AL455" s="199"/>
      <c r="AM455" s="199"/>
      <c r="AN455" s="173"/>
      <c r="AO455" s="173"/>
      <c r="AP455" s="173"/>
      <c r="AQ455" s="173"/>
      <c r="AR455" s="173"/>
      <c r="AS455" s="173"/>
      <c r="AT455" s="173"/>
      <c r="AU455" s="173"/>
      <c r="AV455" s="173"/>
      <c r="AW455" s="173"/>
      <c r="AX455" s="173"/>
      <c r="AY455" s="173"/>
      <c r="AZ455" s="211"/>
      <c r="BA455" s="211"/>
      <c r="BB455" s="205">
        <f t="shared" si="106"/>
        <v>36107</v>
      </c>
      <c r="BC455" s="205">
        <f t="shared" si="107"/>
        <v>34157</v>
      </c>
      <c r="BD455" s="205">
        <f t="shared" si="108"/>
        <v>3150</v>
      </c>
      <c r="BE455" s="205">
        <f t="shared" si="109"/>
        <v>1200</v>
      </c>
      <c r="BF455" s="175">
        <v>32957</v>
      </c>
      <c r="BG455" s="175">
        <v>8477</v>
      </c>
      <c r="BH455" s="175">
        <v>3150</v>
      </c>
      <c r="BI455" s="175">
        <v>1950</v>
      </c>
      <c r="BJ455" s="175"/>
      <c r="BK455" s="175">
        <v>1170</v>
      </c>
      <c r="BL455" s="175">
        <v>3343</v>
      </c>
      <c r="BM455" s="175">
        <v>2816</v>
      </c>
      <c r="BN455" s="175">
        <v>453</v>
      </c>
      <c r="BO455" s="175">
        <v>14748</v>
      </c>
      <c r="BP455" s="200">
        <f t="shared" si="110"/>
        <v>17898</v>
      </c>
    </row>
    <row r="456" spans="1:68" s="201" customFormat="1" x14ac:dyDescent="0.15">
      <c r="A456" s="117">
        <v>3421002004</v>
      </c>
      <c r="B456" s="118" t="s">
        <v>2562</v>
      </c>
      <c r="C456" s="118" t="s">
        <v>2517</v>
      </c>
      <c r="D456" s="118" t="s">
        <v>2559</v>
      </c>
      <c r="E456" s="118" t="s">
        <v>4941</v>
      </c>
      <c r="F456" s="120">
        <v>9</v>
      </c>
      <c r="G456" s="119">
        <v>51932</v>
      </c>
      <c r="H456" s="119"/>
      <c r="I456" s="120" t="s">
        <v>5820</v>
      </c>
      <c r="J456" s="120">
        <v>400</v>
      </c>
      <c r="K456" s="120">
        <v>51932</v>
      </c>
      <c r="L456" s="120">
        <v>0.35599999999999998</v>
      </c>
      <c r="M456" s="121" t="s">
        <v>5657</v>
      </c>
      <c r="N456" s="120">
        <v>1</v>
      </c>
      <c r="O456" s="119">
        <v>60</v>
      </c>
      <c r="P456" s="119">
        <v>20</v>
      </c>
      <c r="Q456" s="119">
        <v>2.2999999999999998</v>
      </c>
      <c r="R456" s="120" t="s">
        <v>5658</v>
      </c>
      <c r="S456" s="120">
        <v>0.5</v>
      </c>
      <c r="T456" s="120"/>
      <c r="U456" s="120"/>
      <c r="V456" s="172">
        <v>130.19999999999999</v>
      </c>
      <c r="W456" s="172">
        <v>42.8</v>
      </c>
      <c r="X456" s="172">
        <v>83</v>
      </c>
      <c r="Y456" s="172">
        <v>4.4000000000000004</v>
      </c>
      <c r="Z456" s="172"/>
      <c r="AA456" s="123">
        <v>986</v>
      </c>
      <c r="AB456" s="123"/>
      <c r="AC456" s="123">
        <v>29</v>
      </c>
      <c r="AD456" s="123"/>
      <c r="AE456" s="123"/>
      <c r="AF456" s="123"/>
      <c r="AG456" s="214"/>
      <c r="AH456" s="229" t="str">
        <f t="shared" si="103"/>
        <v>a3</v>
      </c>
      <c r="AI456" s="199"/>
      <c r="AJ456" s="199"/>
      <c r="AK456" s="199"/>
      <c r="AL456" s="199"/>
      <c r="AM456" s="199"/>
      <c r="AN456" s="173"/>
      <c r="AO456" s="173"/>
      <c r="AP456" s="173"/>
      <c r="AQ456" s="173"/>
      <c r="AR456" s="173"/>
      <c r="AS456" s="173"/>
      <c r="AT456" s="173"/>
      <c r="AU456" s="173"/>
      <c r="AV456" s="173"/>
      <c r="AW456" s="173"/>
      <c r="AX456" s="173"/>
      <c r="AY456" s="173"/>
      <c r="AZ456" s="211">
        <f t="shared" ref="AZ456:AZ485" si="114">SUBTOTAL(9,AN456:AS456)</f>
        <v>0</v>
      </c>
      <c r="BA456" s="211">
        <f t="shared" ref="BA456:BA478" si="115">SUBTOTAL(9,AT456:AY456)</f>
        <v>0</v>
      </c>
      <c r="BB456" s="205">
        <f t="shared" si="106"/>
        <v>0</v>
      </c>
      <c r="BC456" s="205">
        <f t="shared" si="107"/>
        <v>0</v>
      </c>
      <c r="BD456" s="205">
        <f t="shared" si="108"/>
        <v>0</v>
      </c>
      <c r="BE456" s="205">
        <f t="shared" si="109"/>
        <v>0</v>
      </c>
      <c r="BF456" s="175"/>
      <c r="BG456" s="175"/>
      <c r="BH456" s="175"/>
      <c r="BI456" s="175"/>
      <c r="BJ456" s="175"/>
      <c r="BK456" s="175"/>
      <c r="BL456" s="175"/>
      <c r="BM456" s="175"/>
      <c r="BN456" s="175"/>
      <c r="BO456" s="175"/>
      <c r="BP456" s="200">
        <f t="shared" si="110"/>
        <v>0</v>
      </c>
    </row>
    <row r="457" spans="1:68" s="124" customFormat="1" x14ac:dyDescent="0.15">
      <c r="A457" s="117">
        <v>1620102009</v>
      </c>
      <c r="B457" s="118" t="s">
        <v>1289</v>
      </c>
      <c r="C457" s="118" t="s">
        <v>1276</v>
      </c>
      <c r="D457" s="118" t="s">
        <v>1281</v>
      </c>
      <c r="E457" s="118" t="s">
        <v>3997</v>
      </c>
      <c r="F457" s="120">
        <v>7</v>
      </c>
      <c r="G457" s="119">
        <v>51939</v>
      </c>
      <c r="H457" s="119"/>
      <c r="I457" s="120" t="s">
        <v>5820</v>
      </c>
      <c r="J457" s="120">
        <v>380</v>
      </c>
      <c r="K457" s="120">
        <v>51939</v>
      </c>
      <c r="L457" s="120">
        <v>0.374</v>
      </c>
      <c r="M457" s="121" t="s">
        <v>5657</v>
      </c>
      <c r="N457" s="120">
        <v>1</v>
      </c>
      <c r="O457" s="119">
        <v>106.4</v>
      </c>
      <c r="P457" s="119">
        <v>19.100000000000001</v>
      </c>
      <c r="Q457" s="119">
        <v>2.79</v>
      </c>
      <c r="R457" s="120" t="s">
        <v>5658</v>
      </c>
      <c r="S457" s="120">
        <v>0.1</v>
      </c>
      <c r="T457" s="120"/>
      <c r="U457" s="120"/>
      <c r="V457" s="172">
        <v>78.5</v>
      </c>
      <c r="W457" s="172"/>
      <c r="X457" s="172">
        <v>78.5</v>
      </c>
      <c r="Y457" s="172"/>
      <c r="Z457" s="172"/>
      <c r="AA457" s="123"/>
      <c r="AB457" s="123"/>
      <c r="AC457" s="123">
        <v>28.74</v>
      </c>
      <c r="AD457" s="123"/>
      <c r="AE457" s="123"/>
      <c r="AF457" s="123"/>
      <c r="AG457" s="214"/>
      <c r="AH457" s="229" t="str">
        <f t="shared" si="103"/>
        <v>a3</v>
      </c>
      <c r="AI457" s="199"/>
      <c r="AJ457" s="199"/>
      <c r="AK457" s="199"/>
      <c r="AL457" s="199"/>
      <c r="AM457" s="199"/>
      <c r="AN457" s="173"/>
      <c r="AO457" s="173"/>
      <c r="AP457" s="173"/>
      <c r="AQ457" s="173"/>
      <c r="AR457" s="173"/>
      <c r="AS457" s="173"/>
      <c r="AT457" s="173"/>
      <c r="AU457" s="173"/>
      <c r="AV457" s="173"/>
      <c r="AW457" s="173"/>
      <c r="AX457" s="173">
        <v>1</v>
      </c>
      <c r="AY457" s="173">
        <v>1</v>
      </c>
      <c r="AZ457" s="211">
        <f t="shared" si="114"/>
        <v>0</v>
      </c>
      <c r="BA457" s="211">
        <f t="shared" si="115"/>
        <v>2</v>
      </c>
      <c r="BB457" s="205">
        <f t="shared" si="106"/>
        <v>8348</v>
      </c>
      <c r="BC457" s="205">
        <f t="shared" si="107"/>
        <v>7413</v>
      </c>
      <c r="BD457" s="205">
        <f t="shared" si="108"/>
        <v>1184</v>
      </c>
      <c r="BE457" s="205">
        <f t="shared" si="109"/>
        <v>249</v>
      </c>
      <c r="BF457" s="175">
        <v>7164</v>
      </c>
      <c r="BG457" s="175"/>
      <c r="BH457" s="175">
        <v>1184</v>
      </c>
      <c r="BI457" s="175">
        <v>935</v>
      </c>
      <c r="BJ457" s="175"/>
      <c r="BK457" s="175">
        <v>534</v>
      </c>
      <c r="BL457" s="175">
        <v>2252</v>
      </c>
      <c r="BM457" s="175">
        <v>1685</v>
      </c>
      <c r="BN457" s="175">
        <v>79</v>
      </c>
      <c r="BO457" s="175">
        <v>1679</v>
      </c>
      <c r="BP457" s="200">
        <f t="shared" si="110"/>
        <v>2863</v>
      </c>
    </row>
    <row r="458" spans="1:68" s="201" customFormat="1" x14ac:dyDescent="0.15">
      <c r="A458" s="117">
        <v>320902006</v>
      </c>
      <c r="B458" s="118" t="s">
        <v>442</v>
      </c>
      <c r="C458" s="118" t="s">
        <v>415</v>
      </c>
      <c r="D458" s="118" t="s">
        <v>437</v>
      </c>
      <c r="E458" s="118" t="s">
        <v>3446</v>
      </c>
      <c r="F458" s="120">
        <v>6</v>
      </c>
      <c r="G458" s="119">
        <v>52485</v>
      </c>
      <c r="H458" s="119"/>
      <c r="I458" s="120" t="s">
        <v>5820</v>
      </c>
      <c r="J458" s="120">
        <v>600</v>
      </c>
      <c r="K458" s="120">
        <v>52485</v>
      </c>
      <c r="L458" s="120">
        <v>0.24</v>
      </c>
      <c r="M458" s="121" t="s">
        <v>5657</v>
      </c>
      <c r="N458" s="120">
        <v>1</v>
      </c>
      <c r="O458" s="119">
        <v>268.5</v>
      </c>
      <c r="P458" s="119">
        <v>31.3</v>
      </c>
      <c r="Q458" s="119">
        <v>5.4</v>
      </c>
      <c r="R458" s="120"/>
      <c r="S458" s="120"/>
      <c r="T458" s="120"/>
      <c r="U458" s="120"/>
      <c r="V458" s="172">
        <v>108.4</v>
      </c>
      <c r="W458" s="172"/>
      <c r="X458" s="172">
        <v>108.4</v>
      </c>
      <c r="Y458" s="172"/>
      <c r="Z458" s="172"/>
      <c r="AA458" s="123"/>
      <c r="AB458" s="123"/>
      <c r="AC458" s="123">
        <v>84</v>
      </c>
      <c r="AD458" s="123"/>
      <c r="AE458" s="123"/>
      <c r="AF458" s="123"/>
      <c r="AG458" s="214"/>
      <c r="AH458" s="229" t="str">
        <f t="shared" si="103"/>
        <v>a3</v>
      </c>
      <c r="AI458" s="199"/>
      <c r="AJ458" s="199"/>
      <c r="AK458" s="199"/>
      <c r="AL458" s="199"/>
      <c r="AM458" s="199"/>
      <c r="AN458" s="173">
        <v>1</v>
      </c>
      <c r="AO458" s="173">
        <v>0.7</v>
      </c>
      <c r="AP458" s="173">
        <v>0.7</v>
      </c>
      <c r="AQ458" s="173">
        <v>1</v>
      </c>
      <c r="AR458" s="173">
        <v>1</v>
      </c>
      <c r="AS458" s="173"/>
      <c r="AT458" s="173"/>
      <c r="AU458" s="173"/>
      <c r="AV458" s="173"/>
      <c r="AW458" s="173"/>
      <c r="AX458" s="173"/>
      <c r="AY458" s="173"/>
      <c r="AZ458" s="211">
        <f t="shared" si="114"/>
        <v>4.4000000000000004</v>
      </c>
      <c r="BA458" s="211">
        <f t="shared" si="115"/>
        <v>0</v>
      </c>
      <c r="BB458" s="205">
        <f t="shared" si="106"/>
        <v>10667</v>
      </c>
      <c r="BC458" s="205">
        <f t="shared" si="107"/>
        <v>10667</v>
      </c>
      <c r="BD458" s="205">
        <f t="shared" si="108"/>
        <v>0</v>
      </c>
      <c r="BE458" s="205">
        <f t="shared" si="109"/>
        <v>0</v>
      </c>
      <c r="BF458" s="175">
        <v>10667</v>
      </c>
      <c r="BG458" s="175"/>
      <c r="BH458" s="175">
        <v>4971</v>
      </c>
      <c r="BI458" s="175"/>
      <c r="BJ458" s="175"/>
      <c r="BK458" s="175">
        <v>1061</v>
      </c>
      <c r="BL458" s="175">
        <v>415</v>
      </c>
      <c r="BM458" s="175">
        <v>1729</v>
      </c>
      <c r="BN458" s="175">
        <v>736</v>
      </c>
      <c r="BO458" s="175">
        <v>1755</v>
      </c>
      <c r="BP458" s="200">
        <f t="shared" si="110"/>
        <v>6726</v>
      </c>
    </row>
    <row r="459" spans="1:68" s="201" customFormat="1" x14ac:dyDescent="0.15">
      <c r="A459" s="117">
        <v>3321402004</v>
      </c>
      <c r="B459" s="118" t="s">
        <v>2484</v>
      </c>
      <c r="C459" s="118" t="s">
        <v>2427</v>
      </c>
      <c r="D459" s="118" t="s">
        <v>2481</v>
      </c>
      <c r="E459" s="118" t="s">
        <v>4881</v>
      </c>
      <c r="F459" s="120">
        <v>13</v>
      </c>
      <c r="G459" s="119">
        <v>52936</v>
      </c>
      <c r="H459" s="119"/>
      <c r="I459" s="120" t="s">
        <v>5820</v>
      </c>
      <c r="J459" s="120">
        <v>490</v>
      </c>
      <c r="K459" s="120">
        <v>52936</v>
      </c>
      <c r="L459" s="120">
        <v>0.29599999999999999</v>
      </c>
      <c r="M459" s="121" t="s">
        <v>5657</v>
      </c>
      <c r="N459" s="120">
        <v>1</v>
      </c>
      <c r="O459" s="119">
        <v>242.7</v>
      </c>
      <c r="P459" s="119">
        <v>58.8</v>
      </c>
      <c r="Q459" s="119">
        <v>8.4</v>
      </c>
      <c r="R459" s="120" t="s">
        <v>5660</v>
      </c>
      <c r="S459" s="120">
        <v>0.05</v>
      </c>
      <c r="T459" s="120"/>
      <c r="U459" s="120"/>
      <c r="V459" s="172">
        <v>60</v>
      </c>
      <c r="W459" s="172">
        <v>2.5</v>
      </c>
      <c r="X459" s="172">
        <v>46.3</v>
      </c>
      <c r="Y459" s="172">
        <v>6.4</v>
      </c>
      <c r="Z459" s="172">
        <v>4.8</v>
      </c>
      <c r="AA459" s="123"/>
      <c r="AB459" s="123"/>
      <c r="AC459" s="123">
        <v>279</v>
      </c>
      <c r="AD459" s="123"/>
      <c r="AE459" s="123"/>
      <c r="AF459" s="123"/>
      <c r="AG459" s="214"/>
      <c r="AH459" s="229" t="str">
        <f t="shared" si="103"/>
        <v>a3</v>
      </c>
      <c r="AI459" s="199"/>
      <c r="AJ459" s="199"/>
      <c r="AK459" s="199"/>
      <c r="AL459" s="199"/>
      <c r="AM459" s="199"/>
      <c r="AN459" s="173"/>
      <c r="AO459" s="173"/>
      <c r="AP459" s="173"/>
      <c r="AQ459" s="173"/>
      <c r="AR459" s="173"/>
      <c r="AS459" s="173">
        <v>0.5</v>
      </c>
      <c r="AT459" s="173">
        <v>0.8</v>
      </c>
      <c r="AU459" s="173">
        <v>1.5</v>
      </c>
      <c r="AV459" s="173">
        <v>0.8</v>
      </c>
      <c r="AW459" s="173">
        <v>0.8</v>
      </c>
      <c r="AX459" s="173">
        <v>0.6</v>
      </c>
      <c r="AY459" s="173">
        <v>2</v>
      </c>
      <c r="AZ459" s="211">
        <f t="shared" si="114"/>
        <v>0.5</v>
      </c>
      <c r="BA459" s="211">
        <f t="shared" si="115"/>
        <v>6.4999999999999991</v>
      </c>
      <c r="BB459" s="205">
        <f t="shared" si="106"/>
        <v>17874</v>
      </c>
      <c r="BC459" s="205">
        <f t="shared" si="107"/>
        <v>12064</v>
      </c>
      <c r="BD459" s="205">
        <f t="shared" si="108"/>
        <v>5810</v>
      </c>
      <c r="BE459" s="205">
        <f t="shared" si="109"/>
        <v>0</v>
      </c>
      <c r="BF459" s="175">
        <v>12064</v>
      </c>
      <c r="BG459" s="175">
        <v>752</v>
      </c>
      <c r="BH459" s="175">
        <v>5810</v>
      </c>
      <c r="BI459" s="175">
        <v>5810</v>
      </c>
      <c r="BJ459" s="175"/>
      <c r="BK459" s="175">
        <v>1286</v>
      </c>
      <c r="BL459" s="175">
        <v>389</v>
      </c>
      <c r="BM459" s="175">
        <v>1394</v>
      </c>
      <c r="BN459" s="175">
        <v>483</v>
      </c>
      <c r="BO459" s="175">
        <v>1950</v>
      </c>
      <c r="BP459" s="200">
        <f t="shared" si="110"/>
        <v>7760</v>
      </c>
    </row>
    <row r="460" spans="1:68" s="201" customFormat="1" x14ac:dyDescent="0.15">
      <c r="A460" s="117">
        <v>3638802001</v>
      </c>
      <c r="B460" s="118" t="s">
        <v>739</v>
      </c>
      <c r="C460" s="118" t="s">
        <v>2654</v>
      </c>
      <c r="D460" s="118" t="s">
        <v>2668</v>
      </c>
      <c r="E460" s="118" t="s">
        <v>5022</v>
      </c>
      <c r="F460" s="120">
        <v>12</v>
      </c>
      <c r="G460" s="119">
        <v>55768</v>
      </c>
      <c r="H460" s="119"/>
      <c r="I460" s="120" t="s">
        <v>5820</v>
      </c>
      <c r="J460" s="120">
        <v>500</v>
      </c>
      <c r="K460" s="120">
        <v>55768</v>
      </c>
      <c r="L460" s="120">
        <v>0.30599999999999999</v>
      </c>
      <c r="M460" s="121" t="s">
        <v>5657</v>
      </c>
      <c r="N460" s="120">
        <v>1</v>
      </c>
      <c r="O460" s="119">
        <v>151</v>
      </c>
      <c r="P460" s="119"/>
      <c r="Q460" s="119"/>
      <c r="R460" s="120" t="s">
        <v>5658</v>
      </c>
      <c r="S460" s="120">
        <v>0.1</v>
      </c>
      <c r="T460" s="120"/>
      <c r="U460" s="120"/>
      <c r="V460" s="172">
        <v>226.4</v>
      </c>
      <c r="W460" s="172"/>
      <c r="X460" s="172">
        <v>88.5</v>
      </c>
      <c r="Y460" s="172">
        <v>16.399999999999999</v>
      </c>
      <c r="Z460" s="172">
        <v>121.5</v>
      </c>
      <c r="AA460" s="123">
        <v>505</v>
      </c>
      <c r="AB460" s="123"/>
      <c r="AC460" s="123">
        <v>27</v>
      </c>
      <c r="AD460" s="123"/>
      <c r="AE460" s="123"/>
      <c r="AF460" s="123"/>
      <c r="AG460" s="214"/>
      <c r="AH460" s="229" t="str">
        <f t="shared" si="103"/>
        <v>a3</v>
      </c>
      <c r="AI460" s="199"/>
      <c r="AJ460" s="199"/>
      <c r="AK460" s="199"/>
      <c r="AL460" s="199"/>
      <c r="AM460" s="199"/>
      <c r="AN460" s="173">
        <v>1</v>
      </c>
      <c r="AO460" s="173"/>
      <c r="AP460" s="173"/>
      <c r="AQ460" s="173"/>
      <c r="AR460" s="173"/>
      <c r="AS460" s="173">
        <v>0.5</v>
      </c>
      <c r="AT460" s="173">
        <v>0.5</v>
      </c>
      <c r="AU460" s="173">
        <v>0.5</v>
      </c>
      <c r="AV460" s="173">
        <v>0.5</v>
      </c>
      <c r="AW460" s="173">
        <v>0.5</v>
      </c>
      <c r="AX460" s="173">
        <v>0.5</v>
      </c>
      <c r="AY460" s="173"/>
      <c r="AZ460" s="211">
        <f t="shared" si="114"/>
        <v>1.5</v>
      </c>
      <c r="BA460" s="211">
        <f t="shared" si="115"/>
        <v>2.5</v>
      </c>
      <c r="BB460" s="205">
        <f t="shared" si="106"/>
        <v>13962</v>
      </c>
      <c r="BC460" s="205">
        <f t="shared" si="107"/>
        <v>13962</v>
      </c>
      <c r="BD460" s="205">
        <f t="shared" si="108"/>
        <v>0</v>
      </c>
      <c r="BE460" s="205">
        <f t="shared" si="109"/>
        <v>0</v>
      </c>
      <c r="BF460" s="175">
        <v>13962</v>
      </c>
      <c r="BG460" s="175"/>
      <c r="BH460" s="175">
        <v>6038</v>
      </c>
      <c r="BI460" s="175"/>
      <c r="BJ460" s="175"/>
      <c r="BK460" s="175">
        <v>1225</v>
      </c>
      <c r="BL460" s="175">
        <v>1920</v>
      </c>
      <c r="BM460" s="175">
        <v>3057</v>
      </c>
      <c r="BN460" s="175">
        <v>483</v>
      </c>
      <c r="BO460" s="175">
        <v>1239</v>
      </c>
      <c r="BP460" s="200">
        <f t="shared" si="110"/>
        <v>7277</v>
      </c>
    </row>
    <row r="461" spans="1:68" s="201" customFormat="1" x14ac:dyDescent="0.15">
      <c r="A461" s="117">
        <v>2048602001</v>
      </c>
      <c r="B461" s="118" t="s">
        <v>1623</v>
      </c>
      <c r="C461" s="118" t="s">
        <v>1489</v>
      </c>
      <c r="D461" s="118" t="s">
        <v>1624</v>
      </c>
      <c r="E461" s="118" t="s">
        <v>4235</v>
      </c>
      <c r="F461" s="120">
        <v>13</v>
      </c>
      <c r="G461" s="119">
        <v>56581</v>
      </c>
      <c r="H461" s="119"/>
      <c r="I461" s="120" t="s">
        <v>5820</v>
      </c>
      <c r="J461" s="120">
        <v>1185</v>
      </c>
      <c r="K461" s="120">
        <v>56581</v>
      </c>
      <c r="L461" s="120">
        <v>0.13100000000000001</v>
      </c>
      <c r="M461" s="121" t="s">
        <v>5659</v>
      </c>
      <c r="N461" s="120">
        <v>1</v>
      </c>
      <c r="O461" s="119">
        <v>210</v>
      </c>
      <c r="P461" s="119">
        <v>25.5</v>
      </c>
      <c r="Q461" s="119">
        <v>3.7</v>
      </c>
      <c r="R461" s="120" t="s">
        <v>5658</v>
      </c>
      <c r="S461" s="120">
        <v>0.27400000000000002</v>
      </c>
      <c r="T461" s="120"/>
      <c r="U461" s="120"/>
      <c r="V461" s="172">
        <v>174</v>
      </c>
      <c r="W461" s="172">
        <v>67</v>
      </c>
      <c r="X461" s="172">
        <v>100</v>
      </c>
      <c r="Y461" s="172">
        <v>7</v>
      </c>
      <c r="Z461" s="172"/>
      <c r="AA461" s="123">
        <v>434</v>
      </c>
      <c r="AB461" s="123"/>
      <c r="AC461" s="123">
        <v>8.9499999999999993</v>
      </c>
      <c r="AD461" s="123"/>
      <c r="AE461" s="123"/>
      <c r="AF461" s="123"/>
      <c r="AG461" s="214"/>
      <c r="AH461" s="229" t="str">
        <f t="shared" si="103"/>
        <v>a3</v>
      </c>
      <c r="AI461" s="199"/>
      <c r="AJ461" s="199"/>
      <c r="AK461" s="199"/>
      <c r="AL461" s="199"/>
      <c r="AM461" s="199"/>
      <c r="AN461" s="173"/>
      <c r="AO461" s="173"/>
      <c r="AP461" s="173"/>
      <c r="AQ461" s="173"/>
      <c r="AR461" s="173"/>
      <c r="AS461" s="173">
        <v>1</v>
      </c>
      <c r="AT461" s="173">
        <v>1</v>
      </c>
      <c r="AU461" s="173">
        <v>1</v>
      </c>
      <c r="AV461" s="173">
        <v>1</v>
      </c>
      <c r="AW461" s="173">
        <v>1</v>
      </c>
      <c r="AX461" s="173">
        <v>1</v>
      </c>
      <c r="AY461" s="173"/>
      <c r="AZ461" s="211">
        <f t="shared" si="114"/>
        <v>1</v>
      </c>
      <c r="BA461" s="211">
        <f t="shared" si="115"/>
        <v>5</v>
      </c>
      <c r="BB461" s="205">
        <f t="shared" si="106"/>
        <v>17199</v>
      </c>
      <c r="BC461" s="205">
        <f t="shared" si="107"/>
        <v>17199</v>
      </c>
      <c r="BD461" s="205">
        <f t="shared" si="108"/>
        <v>0</v>
      </c>
      <c r="BE461" s="205">
        <f t="shared" si="109"/>
        <v>0</v>
      </c>
      <c r="BF461" s="175">
        <v>17199</v>
      </c>
      <c r="BG461" s="175"/>
      <c r="BH461" s="175">
        <v>9713</v>
      </c>
      <c r="BI461" s="175"/>
      <c r="BJ461" s="175"/>
      <c r="BK461" s="175">
        <v>697</v>
      </c>
      <c r="BL461" s="175">
        <v>2325</v>
      </c>
      <c r="BM461" s="175">
        <v>3234</v>
      </c>
      <c r="BN461" s="175">
        <v>359</v>
      </c>
      <c r="BO461" s="175">
        <v>871</v>
      </c>
      <c r="BP461" s="200">
        <f t="shared" si="110"/>
        <v>10584</v>
      </c>
    </row>
    <row r="462" spans="1:68" s="201" customFormat="1" x14ac:dyDescent="0.15">
      <c r="A462" s="117">
        <v>2120602004</v>
      </c>
      <c r="B462" s="118" t="s">
        <v>1691</v>
      </c>
      <c r="C462" s="118" t="s">
        <v>1650</v>
      </c>
      <c r="D462" s="118" t="s">
        <v>1687</v>
      </c>
      <c r="E462" s="118" t="s">
        <v>4284</v>
      </c>
      <c r="F462" s="120">
        <v>15</v>
      </c>
      <c r="G462" s="119"/>
      <c r="H462" s="119"/>
      <c r="I462" s="120" t="s">
        <v>5820</v>
      </c>
      <c r="J462" s="120">
        <v>600</v>
      </c>
      <c r="K462" s="120">
        <v>57322</v>
      </c>
      <c r="L462" s="120">
        <v>0.26200000000000001</v>
      </c>
      <c r="M462" s="121" t="s">
        <v>5657</v>
      </c>
      <c r="N462" s="120">
        <v>1</v>
      </c>
      <c r="O462" s="119">
        <v>230</v>
      </c>
      <c r="P462" s="119">
        <v>26</v>
      </c>
      <c r="Q462" s="119">
        <v>3.7</v>
      </c>
      <c r="R462" s="120" t="s">
        <v>5660</v>
      </c>
      <c r="S462" s="120">
        <v>0.2</v>
      </c>
      <c r="T462" s="120"/>
      <c r="U462" s="120"/>
      <c r="V462" s="172">
        <v>81.900000000000006</v>
      </c>
      <c r="W462" s="172"/>
      <c r="X462" s="172">
        <v>78.3</v>
      </c>
      <c r="Y462" s="172"/>
      <c r="Z462" s="172">
        <v>3.6</v>
      </c>
      <c r="AA462" s="123">
        <v>966.6</v>
      </c>
      <c r="AB462" s="123"/>
      <c r="AC462" s="123">
        <v>57.6</v>
      </c>
      <c r="AD462" s="123"/>
      <c r="AE462" s="123"/>
      <c r="AF462" s="123"/>
      <c r="AG462" s="214"/>
      <c r="AH462" s="229" t="str">
        <f t="shared" si="103"/>
        <v>a3</v>
      </c>
      <c r="AI462" s="199"/>
      <c r="AJ462" s="199"/>
      <c r="AK462" s="199"/>
      <c r="AL462" s="199"/>
      <c r="AM462" s="199"/>
      <c r="AN462" s="173">
        <v>1</v>
      </c>
      <c r="AO462" s="173"/>
      <c r="AP462" s="173"/>
      <c r="AQ462" s="173"/>
      <c r="AR462" s="173"/>
      <c r="AS462" s="173"/>
      <c r="AT462" s="173">
        <v>0.7</v>
      </c>
      <c r="AU462" s="173"/>
      <c r="AV462" s="173"/>
      <c r="AW462" s="173">
        <v>0.5</v>
      </c>
      <c r="AX462" s="173"/>
      <c r="AY462" s="173"/>
      <c r="AZ462" s="211">
        <f t="shared" si="114"/>
        <v>1</v>
      </c>
      <c r="BA462" s="211">
        <f t="shared" si="115"/>
        <v>1.2</v>
      </c>
      <c r="BB462" s="205">
        <f t="shared" si="106"/>
        <v>22207</v>
      </c>
      <c r="BC462" s="205">
        <f t="shared" si="107"/>
        <v>15070</v>
      </c>
      <c r="BD462" s="205">
        <f t="shared" si="108"/>
        <v>7434</v>
      </c>
      <c r="BE462" s="205">
        <f t="shared" si="109"/>
        <v>297</v>
      </c>
      <c r="BF462" s="175">
        <v>14773</v>
      </c>
      <c r="BG462" s="175"/>
      <c r="BH462" s="175">
        <v>7434</v>
      </c>
      <c r="BI462" s="175">
        <v>7137</v>
      </c>
      <c r="BJ462" s="175"/>
      <c r="BK462" s="175">
        <v>1579</v>
      </c>
      <c r="BL462" s="175">
        <v>1407</v>
      </c>
      <c r="BM462" s="175">
        <v>2259</v>
      </c>
      <c r="BN462" s="175">
        <v>769</v>
      </c>
      <c r="BO462" s="175">
        <v>1622</v>
      </c>
      <c r="BP462" s="200">
        <f t="shared" si="110"/>
        <v>9056</v>
      </c>
    </row>
    <row r="463" spans="1:68" s="201" customFormat="1" x14ac:dyDescent="0.15">
      <c r="A463" s="117">
        <v>3321502008</v>
      </c>
      <c r="B463" s="118" t="s">
        <v>2493</v>
      </c>
      <c r="C463" s="118" t="s">
        <v>2427</v>
      </c>
      <c r="D463" s="118" t="s">
        <v>2487</v>
      </c>
      <c r="E463" s="118" t="s">
        <v>4890</v>
      </c>
      <c r="F463" s="120">
        <v>11</v>
      </c>
      <c r="G463" s="119">
        <v>57564</v>
      </c>
      <c r="H463" s="119"/>
      <c r="I463" s="120" t="s">
        <v>5820</v>
      </c>
      <c r="J463" s="120">
        <v>500</v>
      </c>
      <c r="K463" s="120">
        <v>57564</v>
      </c>
      <c r="L463" s="120">
        <v>0.315</v>
      </c>
      <c r="M463" s="121" t="s">
        <v>5657</v>
      </c>
      <c r="N463" s="120">
        <v>1</v>
      </c>
      <c r="O463" s="119"/>
      <c r="P463" s="119"/>
      <c r="Q463" s="119"/>
      <c r="R463" s="120" t="s">
        <v>5658</v>
      </c>
      <c r="S463" s="120">
        <v>0.2</v>
      </c>
      <c r="T463" s="120"/>
      <c r="U463" s="120"/>
      <c r="V463" s="172">
        <v>66.8</v>
      </c>
      <c r="W463" s="172">
        <v>20.04</v>
      </c>
      <c r="X463" s="172">
        <v>26.72</v>
      </c>
      <c r="Y463" s="172">
        <v>16.7</v>
      </c>
      <c r="Z463" s="172">
        <v>3.34</v>
      </c>
      <c r="AA463" s="123">
        <v>545</v>
      </c>
      <c r="AB463" s="123"/>
      <c r="AC463" s="123">
        <v>5.7</v>
      </c>
      <c r="AD463" s="123"/>
      <c r="AE463" s="123"/>
      <c r="AF463" s="123"/>
      <c r="AG463" s="214"/>
      <c r="AH463" s="229" t="str">
        <f t="shared" si="103"/>
        <v>a3</v>
      </c>
      <c r="AI463" s="199"/>
      <c r="AJ463" s="199"/>
      <c r="AK463" s="199"/>
      <c r="AL463" s="199"/>
      <c r="AM463" s="199"/>
      <c r="AN463" s="173">
        <v>11</v>
      </c>
      <c r="AO463" s="173" t="s">
        <v>3186</v>
      </c>
      <c r="AP463" s="173" t="s">
        <v>3186</v>
      </c>
      <c r="AQ463" s="173" t="s">
        <v>3186</v>
      </c>
      <c r="AR463" s="173" t="s">
        <v>3186</v>
      </c>
      <c r="AS463" s="173" t="s">
        <v>3186</v>
      </c>
      <c r="AT463" s="173">
        <v>1</v>
      </c>
      <c r="AU463" s="173">
        <v>1</v>
      </c>
      <c r="AV463" s="173">
        <v>1</v>
      </c>
      <c r="AW463" s="173">
        <v>1</v>
      </c>
      <c r="AX463" s="173">
        <v>1</v>
      </c>
      <c r="AY463" s="173" t="s">
        <v>3186</v>
      </c>
      <c r="AZ463" s="211">
        <f t="shared" si="114"/>
        <v>11</v>
      </c>
      <c r="BA463" s="211">
        <f t="shared" si="115"/>
        <v>5</v>
      </c>
      <c r="BB463" s="205">
        <f t="shared" si="106"/>
        <v>21197</v>
      </c>
      <c r="BC463" s="205">
        <f t="shared" si="107"/>
        <v>15739</v>
      </c>
      <c r="BD463" s="205">
        <f t="shared" si="108"/>
        <v>7278</v>
      </c>
      <c r="BE463" s="205">
        <f t="shared" si="109"/>
        <v>1820</v>
      </c>
      <c r="BF463" s="175">
        <v>13919</v>
      </c>
      <c r="BG463" s="175">
        <v>1423</v>
      </c>
      <c r="BH463" s="175">
        <v>7278</v>
      </c>
      <c r="BI463" s="175">
        <v>4294</v>
      </c>
      <c r="BJ463" s="175">
        <v>1164</v>
      </c>
      <c r="BK463" s="175">
        <v>528</v>
      </c>
      <c r="BL463" s="175">
        <v>310</v>
      </c>
      <c r="BM463" s="175">
        <v>1350</v>
      </c>
      <c r="BN463" s="175">
        <v>518</v>
      </c>
      <c r="BO463" s="175">
        <v>4332</v>
      </c>
      <c r="BP463" s="200">
        <f t="shared" si="110"/>
        <v>11610</v>
      </c>
    </row>
    <row r="464" spans="1:68" s="201" customFormat="1" x14ac:dyDescent="0.15">
      <c r="A464" s="117">
        <v>2160402002</v>
      </c>
      <c r="B464" s="118" t="s">
        <v>1771</v>
      </c>
      <c r="C464" s="118" t="s">
        <v>1650</v>
      </c>
      <c r="D464" s="118" t="s">
        <v>1770</v>
      </c>
      <c r="E464" s="118" t="s">
        <v>4343</v>
      </c>
      <c r="F464" s="120">
        <v>9</v>
      </c>
      <c r="G464" s="119"/>
      <c r="H464" s="119"/>
      <c r="I464" s="120" t="s">
        <v>5820</v>
      </c>
      <c r="J464" s="120">
        <v>320</v>
      </c>
      <c r="K464" s="120">
        <v>58506</v>
      </c>
      <c r="L464" s="120">
        <v>0.501</v>
      </c>
      <c r="M464" s="121" t="s">
        <v>5657</v>
      </c>
      <c r="N464" s="120">
        <v>1</v>
      </c>
      <c r="O464" s="119">
        <v>72.5</v>
      </c>
      <c r="P464" s="119">
        <v>12.9</v>
      </c>
      <c r="Q464" s="119">
        <v>1.1499999999999999</v>
      </c>
      <c r="R464" s="120" t="s">
        <v>5658</v>
      </c>
      <c r="S464" s="120">
        <v>0.1</v>
      </c>
      <c r="T464" s="120"/>
      <c r="U464" s="120"/>
      <c r="V464" s="172">
        <v>75</v>
      </c>
      <c r="W464" s="172"/>
      <c r="X464" s="172">
        <v>50.3</v>
      </c>
      <c r="Y464" s="172">
        <v>21.5</v>
      </c>
      <c r="Z464" s="172">
        <v>3.2</v>
      </c>
      <c r="AA464" s="123"/>
      <c r="AB464" s="123"/>
      <c r="AC464" s="123">
        <v>22</v>
      </c>
      <c r="AD464" s="123"/>
      <c r="AE464" s="123"/>
      <c r="AF464" s="123"/>
      <c r="AG464" s="214"/>
      <c r="AH464" s="229" t="str">
        <f t="shared" si="103"/>
        <v>a3</v>
      </c>
      <c r="AI464" s="199"/>
      <c r="AJ464" s="199"/>
      <c r="AK464" s="199"/>
      <c r="AL464" s="199"/>
      <c r="AM464" s="199"/>
      <c r="AN464" s="173" t="s">
        <v>3186</v>
      </c>
      <c r="AO464" s="173" t="s">
        <v>3186</v>
      </c>
      <c r="AP464" s="173" t="s">
        <v>3186</v>
      </c>
      <c r="AQ464" s="173" t="s">
        <v>3186</v>
      </c>
      <c r="AR464" s="173" t="s">
        <v>3186</v>
      </c>
      <c r="AS464" s="173"/>
      <c r="AT464" s="173"/>
      <c r="AU464" s="173"/>
      <c r="AV464" s="173"/>
      <c r="AW464" s="173"/>
      <c r="AX464" s="173"/>
      <c r="AY464" s="173" t="s">
        <v>3186</v>
      </c>
      <c r="AZ464" s="211">
        <f t="shared" si="114"/>
        <v>0</v>
      </c>
      <c r="BA464" s="211">
        <f t="shared" si="115"/>
        <v>0</v>
      </c>
      <c r="BB464" s="205">
        <f t="shared" si="106"/>
        <v>14281</v>
      </c>
      <c r="BC464" s="205">
        <f t="shared" si="107"/>
        <v>11484</v>
      </c>
      <c r="BD464" s="205">
        <f t="shared" si="108"/>
        <v>2908</v>
      </c>
      <c r="BE464" s="205">
        <f t="shared" si="109"/>
        <v>111</v>
      </c>
      <c r="BF464" s="175">
        <v>11373</v>
      </c>
      <c r="BG464" s="175"/>
      <c r="BH464" s="175">
        <v>5009</v>
      </c>
      <c r="BI464" s="175">
        <v>2797</v>
      </c>
      <c r="BJ464" s="175"/>
      <c r="BK464" s="175">
        <v>1014</v>
      </c>
      <c r="BL464" s="175"/>
      <c r="BM464" s="175">
        <v>1979</v>
      </c>
      <c r="BN464" s="175">
        <v>373</v>
      </c>
      <c r="BO464" s="175">
        <v>3109</v>
      </c>
      <c r="BP464" s="200">
        <f t="shared" si="110"/>
        <v>8118</v>
      </c>
    </row>
    <row r="465" spans="1:68" s="201" customFormat="1" x14ac:dyDescent="0.15">
      <c r="A465" s="117">
        <v>3220302002</v>
      </c>
      <c r="B465" s="118" t="s">
        <v>2391</v>
      </c>
      <c r="C465" s="118" t="s">
        <v>2373</v>
      </c>
      <c r="D465" s="118" t="s">
        <v>2390</v>
      </c>
      <c r="E465" s="118" t="s">
        <v>4809</v>
      </c>
      <c r="F465" s="120">
        <v>24</v>
      </c>
      <c r="G465" s="119"/>
      <c r="H465" s="119"/>
      <c r="I465" s="120" t="s">
        <v>5820</v>
      </c>
      <c r="J465" s="120">
        <v>310</v>
      </c>
      <c r="K465" s="120">
        <v>58842.5</v>
      </c>
      <c r="L465" s="120">
        <v>0.52</v>
      </c>
      <c r="M465" s="121" t="s">
        <v>5657</v>
      </c>
      <c r="N465" s="120">
        <v>1</v>
      </c>
      <c r="O465" s="119">
        <v>186.2</v>
      </c>
      <c r="P465" s="119">
        <v>21.4</v>
      </c>
      <c r="Q465" s="119">
        <v>2.8</v>
      </c>
      <c r="R465" s="120" t="s">
        <v>5658</v>
      </c>
      <c r="S465" s="120">
        <v>4.5999999999999999E-2</v>
      </c>
      <c r="T465" s="120"/>
      <c r="U465" s="120"/>
      <c r="V465" s="172">
        <v>67.8</v>
      </c>
      <c r="W465" s="172"/>
      <c r="X465" s="172">
        <v>64.400000000000006</v>
      </c>
      <c r="Y465" s="172">
        <v>2</v>
      </c>
      <c r="Z465" s="172">
        <v>1.4</v>
      </c>
      <c r="AA465" s="123"/>
      <c r="AB465" s="123"/>
      <c r="AC465" s="123">
        <v>55</v>
      </c>
      <c r="AD465" s="123"/>
      <c r="AE465" s="123"/>
      <c r="AF465" s="123"/>
      <c r="AG465" s="214"/>
      <c r="AH465" s="229" t="str">
        <f t="shared" si="103"/>
        <v>a3</v>
      </c>
      <c r="AI465" s="199"/>
      <c r="AJ465" s="199"/>
      <c r="AK465" s="199"/>
      <c r="AL465" s="199"/>
      <c r="AM465" s="199"/>
      <c r="AN465" s="173" t="s">
        <v>3186</v>
      </c>
      <c r="AO465" s="173" t="s">
        <v>3186</v>
      </c>
      <c r="AP465" s="173" t="s">
        <v>3186</v>
      </c>
      <c r="AQ465" s="173" t="s">
        <v>3186</v>
      </c>
      <c r="AR465" s="173" t="s">
        <v>3186</v>
      </c>
      <c r="AS465" s="173" t="s">
        <v>3186</v>
      </c>
      <c r="AT465" s="173">
        <v>2</v>
      </c>
      <c r="AU465" s="173">
        <v>2</v>
      </c>
      <c r="AV465" s="173">
        <v>2</v>
      </c>
      <c r="AW465" s="173">
        <v>2</v>
      </c>
      <c r="AX465" s="173">
        <v>2</v>
      </c>
      <c r="AY465" s="173" t="s">
        <v>3186</v>
      </c>
      <c r="AZ465" s="211">
        <f t="shared" si="114"/>
        <v>0</v>
      </c>
      <c r="BA465" s="211">
        <f t="shared" si="115"/>
        <v>10</v>
      </c>
      <c r="BB465" s="205">
        <f t="shared" si="106"/>
        <v>7754</v>
      </c>
      <c r="BC465" s="205">
        <f t="shared" si="107"/>
        <v>6795</v>
      </c>
      <c r="BD465" s="205">
        <f t="shared" si="108"/>
        <v>1599</v>
      </c>
      <c r="BE465" s="205">
        <f t="shared" si="109"/>
        <v>640</v>
      </c>
      <c r="BF465" s="175">
        <v>6155</v>
      </c>
      <c r="BG465" s="175"/>
      <c r="BH465" s="175">
        <v>1599</v>
      </c>
      <c r="BI465" s="175">
        <v>959</v>
      </c>
      <c r="BJ465" s="175"/>
      <c r="BK465" s="175">
        <v>954</v>
      </c>
      <c r="BL465" s="175">
        <v>36</v>
      </c>
      <c r="BM465" s="175">
        <v>1169</v>
      </c>
      <c r="BN465" s="175">
        <v>443</v>
      </c>
      <c r="BO465" s="175">
        <v>2594</v>
      </c>
      <c r="BP465" s="200">
        <f t="shared" si="110"/>
        <v>4193</v>
      </c>
    </row>
    <row r="466" spans="1:68" s="201" customFormat="1" x14ac:dyDescent="0.15">
      <c r="A466" s="117">
        <v>2447202002</v>
      </c>
      <c r="B466" s="118" t="s">
        <v>1947</v>
      </c>
      <c r="C466" s="118" t="s">
        <v>1919</v>
      </c>
      <c r="D466" s="118" t="s">
        <v>1961</v>
      </c>
      <c r="E466" s="118" t="s">
        <v>4487</v>
      </c>
      <c r="F466" s="120">
        <v>13</v>
      </c>
      <c r="G466" s="119">
        <v>215000</v>
      </c>
      <c r="H466" s="119"/>
      <c r="I466" s="120" t="s">
        <v>5820</v>
      </c>
      <c r="J466" s="120">
        <v>600</v>
      </c>
      <c r="K466" s="120">
        <v>61400</v>
      </c>
      <c r="L466" s="120">
        <v>0.28000000000000003</v>
      </c>
      <c r="M466" s="121" t="s">
        <v>5673</v>
      </c>
      <c r="N466" s="120">
        <v>1</v>
      </c>
      <c r="O466" s="119">
        <v>106.5</v>
      </c>
      <c r="P466" s="119"/>
      <c r="Q466" s="119"/>
      <c r="R466" s="120"/>
      <c r="S466" s="120"/>
      <c r="T466" s="120"/>
      <c r="U466" s="120" t="s">
        <v>5689</v>
      </c>
      <c r="V466" s="172">
        <v>194</v>
      </c>
      <c r="W466" s="172"/>
      <c r="X466" s="172"/>
      <c r="Y466" s="172"/>
      <c r="Z466" s="172">
        <v>194</v>
      </c>
      <c r="AA466" s="123">
        <v>293</v>
      </c>
      <c r="AB466" s="123"/>
      <c r="AC466" s="123">
        <v>34</v>
      </c>
      <c r="AD466" s="123"/>
      <c r="AE466" s="123"/>
      <c r="AF466" s="123"/>
      <c r="AG466" s="214"/>
      <c r="AH466" s="229" t="str">
        <f t="shared" si="103"/>
        <v>a3</v>
      </c>
      <c r="AI466" s="199"/>
      <c r="AJ466" s="199"/>
      <c r="AK466" s="199"/>
      <c r="AL466" s="199"/>
      <c r="AM466" s="199"/>
      <c r="AN466" s="173"/>
      <c r="AO466" s="173"/>
      <c r="AP466" s="173"/>
      <c r="AQ466" s="173"/>
      <c r="AR466" s="173"/>
      <c r="AS466" s="173">
        <v>1</v>
      </c>
      <c r="AT466" s="173">
        <v>1.5</v>
      </c>
      <c r="AU466" s="173">
        <v>1</v>
      </c>
      <c r="AV466" s="173">
        <v>1.6</v>
      </c>
      <c r="AW466" s="173"/>
      <c r="AX466" s="173">
        <v>0.5</v>
      </c>
      <c r="AY466" s="173"/>
      <c r="AZ466" s="211">
        <f t="shared" si="114"/>
        <v>1</v>
      </c>
      <c r="BA466" s="211">
        <f t="shared" si="115"/>
        <v>4.5999999999999996</v>
      </c>
      <c r="BB466" s="205">
        <f t="shared" si="106"/>
        <v>20396</v>
      </c>
      <c r="BC466" s="205">
        <f t="shared" si="107"/>
        <v>17782</v>
      </c>
      <c r="BD466" s="205">
        <f t="shared" si="108"/>
        <v>9738</v>
      </c>
      <c r="BE466" s="205">
        <f t="shared" si="109"/>
        <v>7124</v>
      </c>
      <c r="BF466" s="175">
        <v>10658</v>
      </c>
      <c r="BG466" s="175"/>
      <c r="BH466" s="175">
        <v>5229</v>
      </c>
      <c r="BI466" s="175">
        <v>2614</v>
      </c>
      <c r="BJ466" s="175"/>
      <c r="BK466" s="175">
        <v>1866</v>
      </c>
      <c r="BL466" s="175">
        <v>1601</v>
      </c>
      <c r="BM466" s="175">
        <v>5269</v>
      </c>
      <c r="BN466" s="175">
        <v>986</v>
      </c>
      <c r="BO466" s="175">
        <v>2831</v>
      </c>
      <c r="BP466" s="200">
        <f t="shared" si="110"/>
        <v>8060</v>
      </c>
    </row>
    <row r="467" spans="1:68" s="201" customFormat="1" x14ac:dyDescent="0.15">
      <c r="A467" s="117">
        <v>822902003</v>
      </c>
      <c r="B467" s="118" t="s">
        <v>820</v>
      </c>
      <c r="C467" s="118" t="s">
        <v>762</v>
      </c>
      <c r="D467" s="118" t="s">
        <v>818</v>
      </c>
      <c r="E467" s="118" t="s">
        <v>3682</v>
      </c>
      <c r="F467" s="120">
        <v>11</v>
      </c>
      <c r="G467" s="119">
        <v>61910</v>
      </c>
      <c r="H467" s="119"/>
      <c r="I467" s="120" t="s">
        <v>5820</v>
      </c>
      <c r="J467" s="120">
        <v>788</v>
      </c>
      <c r="K467" s="120">
        <v>61910</v>
      </c>
      <c r="L467" s="120">
        <v>0.215</v>
      </c>
      <c r="M467" s="121" t="s">
        <v>5676</v>
      </c>
      <c r="N467" s="120">
        <v>1</v>
      </c>
      <c r="O467" s="119">
        <v>75.400000000000006</v>
      </c>
      <c r="P467" s="119"/>
      <c r="Q467" s="119"/>
      <c r="R467" s="120" t="s">
        <v>5658</v>
      </c>
      <c r="S467" s="120">
        <v>0.17</v>
      </c>
      <c r="T467" s="120"/>
      <c r="U467" s="120"/>
      <c r="V467" s="172">
        <v>190.5</v>
      </c>
      <c r="W467" s="172">
        <v>1.9</v>
      </c>
      <c r="X467" s="172">
        <v>133.4</v>
      </c>
      <c r="Y467" s="172">
        <v>15.2</v>
      </c>
      <c r="Z467" s="172">
        <v>40</v>
      </c>
      <c r="AA467" s="123">
        <v>514.13</v>
      </c>
      <c r="AB467" s="123"/>
      <c r="AC467" s="123">
        <v>78.989999999999995</v>
      </c>
      <c r="AD467" s="123"/>
      <c r="AE467" s="123"/>
      <c r="AF467" s="123"/>
      <c r="AG467" s="214"/>
      <c r="AH467" s="229" t="str">
        <f t="shared" si="103"/>
        <v>a3</v>
      </c>
      <c r="AI467" s="199"/>
      <c r="AJ467" s="199"/>
      <c r="AK467" s="199"/>
      <c r="AL467" s="199"/>
      <c r="AM467" s="199"/>
      <c r="AN467" s="173" t="s">
        <v>3186</v>
      </c>
      <c r="AO467" s="173" t="s">
        <v>3186</v>
      </c>
      <c r="AP467" s="173" t="s">
        <v>3186</v>
      </c>
      <c r="AQ467" s="173" t="s">
        <v>3186</v>
      </c>
      <c r="AR467" s="173" t="s">
        <v>3186</v>
      </c>
      <c r="AS467" s="173">
        <v>1</v>
      </c>
      <c r="AT467" s="173">
        <v>1</v>
      </c>
      <c r="AU467" s="173">
        <v>1</v>
      </c>
      <c r="AV467" s="173">
        <v>1</v>
      </c>
      <c r="AW467" s="173">
        <v>1</v>
      </c>
      <c r="AX467" s="173">
        <v>1</v>
      </c>
      <c r="AY467" s="173">
        <v>1</v>
      </c>
      <c r="AZ467" s="211">
        <f t="shared" si="114"/>
        <v>1</v>
      </c>
      <c r="BA467" s="211">
        <f t="shared" si="115"/>
        <v>6</v>
      </c>
      <c r="BB467" s="205">
        <f t="shared" si="106"/>
        <v>13273</v>
      </c>
      <c r="BC467" s="205">
        <f t="shared" si="107"/>
        <v>13273</v>
      </c>
      <c r="BD467" s="205">
        <f t="shared" si="108"/>
        <v>3045</v>
      </c>
      <c r="BE467" s="205">
        <f t="shared" si="109"/>
        <v>3045</v>
      </c>
      <c r="BF467" s="175">
        <v>10228</v>
      </c>
      <c r="BG467" s="175"/>
      <c r="BH467" s="175">
        <v>3045</v>
      </c>
      <c r="BI467" s="175"/>
      <c r="BJ467" s="175"/>
      <c r="BK467" s="175">
        <v>1159</v>
      </c>
      <c r="BL467" s="175"/>
      <c r="BM467" s="175">
        <v>3618</v>
      </c>
      <c r="BN467" s="175">
        <v>1020</v>
      </c>
      <c r="BO467" s="175">
        <v>4431</v>
      </c>
      <c r="BP467" s="200">
        <f t="shared" si="110"/>
        <v>7476</v>
      </c>
    </row>
    <row r="468" spans="1:68" s="201" customFormat="1" x14ac:dyDescent="0.15">
      <c r="A468" s="117">
        <v>3220102002</v>
      </c>
      <c r="B468" s="118" t="s">
        <v>2378</v>
      </c>
      <c r="C468" s="118" t="s">
        <v>2373</v>
      </c>
      <c r="D468" s="118" t="s">
        <v>2377</v>
      </c>
      <c r="E468" s="118" t="s">
        <v>4798</v>
      </c>
      <c r="F468" s="120">
        <v>21</v>
      </c>
      <c r="G468" s="119">
        <v>64128</v>
      </c>
      <c r="H468" s="119"/>
      <c r="I468" s="120" t="s">
        <v>5820</v>
      </c>
      <c r="J468" s="120">
        <v>284</v>
      </c>
      <c r="K468" s="120">
        <v>64126</v>
      </c>
      <c r="L468" s="120">
        <v>0.61899999999999999</v>
      </c>
      <c r="M468" s="121" t="s">
        <v>5659</v>
      </c>
      <c r="N468" s="120">
        <v>1</v>
      </c>
      <c r="O468" s="119">
        <v>221</v>
      </c>
      <c r="P468" s="119"/>
      <c r="Q468" s="119"/>
      <c r="R468" s="120" t="s">
        <v>5660</v>
      </c>
      <c r="S468" s="120">
        <v>0.2</v>
      </c>
      <c r="T468" s="120"/>
      <c r="U468" s="120"/>
      <c r="V468" s="172">
        <v>56.9</v>
      </c>
      <c r="W468" s="172"/>
      <c r="X468" s="172"/>
      <c r="Y468" s="172"/>
      <c r="Z468" s="172">
        <v>56.9</v>
      </c>
      <c r="AA468" s="123">
        <v>254</v>
      </c>
      <c r="AB468" s="123"/>
      <c r="AC468" s="123">
        <v>35.5</v>
      </c>
      <c r="AD468" s="123"/>
      <c r="AE468" s="123"/>
      <c r="AF468" s="123"/>
      <c r="AG468" s="214"/>
      <c r="AH468" s="229" t="str">
        <f t="shared" si="103"/>
        <v>a3</v>
      </c>
      <c r="AI468" s="199"/>
      <c r="AJ468" s="199"/>
      <c r="AK468" s="199"/>
      <c r="AL468" s="199"/>
      <c r="AM468" s="199"/>
      <c r="AN468" s="173"/>
      <c r="AO468" s="173"/>
      <c r="AP468" s="173"/>
      <c r="AQ468" s="173"/>
      <c r="AR468" s="173"/>
      <c r="AS468" s="173"/>
      <c r="AT468" s="173"/>
      <c r="AU468" s="173"/>
      <c r="AV468" s="173"/>
      <c r="AW468" s="173"/>
      <c r="AX468" s="173"/>
      <c r="AY468" s="173"/>
      <c r="AZ468" s="211">
        <f t="shared" si="114"/>
        <v>0</v>
      </c>
      <c r="BA468" s="211">
        <f t="shared" si="115"/>
        <v>0</v>
      </c>
      <c r="BB468" s="205">
        <f t="shared" si="106"/>
        <v>0</v>
      </c>
      <c r="BC468" s="205">
        <f t="shared" si="107"/>
        <v>0</v>
      </c>
      <c r="BD468" s="205">
        <f t="shared" si="108"/>
        <v>0</v>
      </c>
      <c r="BE468" s="205">
        <f t="shared" si="109"/>
        <v>0</v>
      </c>
      <c r="BF468" s="175"/>
      <c r="BG468" s="175"/>
      <c r="BH468" s="175"/>
      <c r="BI468" s="175"/>
      <c r="BJ468" s="175"/>
      <c r="BK468" s="175"/>
      <c r="BL468" s="175"/>
      <c r="BM468" s="175"/>
      <c r="BN468" s="175"/>
      <c r="BO468" s="175"/>
      <c r="BP468" s="200">
        <f t="shared" si="110"/>
        <v>0</v>
      </c>
    </row>
    <row r="469" spans="1:68" s="201" customFormat="1" x14ac:dyDescent="0.15">
      <c r="A469" s="117">
        <v>2020102004</v>
      </c>
      <c r="B469" s="118" t="s">
        <v>1499</v>
      </c>
      <c r="C469" s="118" t="s">
        <v>1489</v>
      </c>
      <c r="D469" s="118" t="s">
        <v>1496</v>
      </c>
      <c r="E469" s="118" t="s">
        <v>4149</v>
      </c>
      <c r="F469" s="120">
        <v>15</v>
      </c>
      <c r="G469" s="119">
        <v>64269</v>
      </c>
      <c r="H469" s="119"/>
      <c r="I469" s="120" t="s">
        <v>5820</v>
      </c>
      <c r="J469" s="120">
        <v>640</v>
      </c>
      <c r="K469" s="120">
        <v>64530.1</v>
      </c>
      <c r="L469" s="120">
        <v>0.27600000000000002</v>
      </c>
      <c r="M469" s="121" t="s">
        <v>5657</v>
      </c>
      <c r="N469" s="120">
        <v>1</v>
      </c>
      <c r="O469" s="119">
        <v>250</v>
      </c>
      <c r="P469" s="119">
        <v>37.799999999999997</v>
      </c>
      <c r="Q469" s="119">
        <v>4.7300000000000004</v>
      </c>
      <c r="R469" s="120" t="s">
        <v>5663</v>
      </c>
      <c r="S469" s="120">
        <v>7.0000000000000007E-2</v>
      </c>
      <c r="T469" s="120"/>
      <c r="U469" s="120"/>
      <c r="V469" s="172">
        <v>80.296000000000006</v>
      </c>
      <c r="W469" s="172">
        <v>2.9119999999999999</v>
      </c>
      <c r="X469" s="172">
        <v>55.616</v>
      </c>
      <c r="Y469" s="172">
        <v>3.8719999999999999</v>
      </c>
      <c r="Z469" s="172">
        <v>17.896000000000001</v>
      </c>
      <c r="AA469" s="123">
        <v>634</v>
      </c>
      <c r="AB469" s="123"/>
      <c r="AC469" s="123">
        <v>62.41</v>
      </c>
      <c r="AD469" s="123"/>
      <c r="AE469" s="123"/>
      <c r="AF469" s="123"/>
      <c r="AG469" s="214"/>
      <c r="AH469" s="229" t="str">
        <f t="shared" si="103"/>
        <v>a3</v>
      </c>
      <c r="AI469" s="199" t="s">
        <v>5401</v>
      </c>
      <c r="AJ469" s="199"/>
      <c r="AK469" s="199"/>
      <c r="AL469" s="199" t="s">
        <v>5401</v>
      </c>
      <c r="AM469" s="199"/>
      <c r="AN469" s="173"/>
      <c r="AO469" s="173"/>
      <c r="AP469" s="173"/>
      <c r="AQ469" s="173"/>
      <c r="AR469" s="173"/>
      <c r="AS469" s="173"/>
      <c r="AT469" s="173"/>
      <c r="AU469" s="173"/>
      <c r="AV469" s="173"/>
      <c r="AW469" s="173"/>
      <c r="AX469" s="173"/>
      <c r="AY469" s="173"/>
      <c r="AZ469" s="211">
        <f t="shared" si="114"/>
        <v>0</v>
      </c>
      <c r="BA469" s="211">
        <f t="shared" si="115"/>
        <v>0</v>
      </c>
      <c r="BB469" s="205">
        <f t="shared" si="106"/>
        <v>15203</v>
      </c>
      <c r="BC469" s="205">
        <f t="shared" si="107"/>
        <v>11066</v>
      </c>
      <c r="BD469" s="205">
        <f t="shared" si="108"/>
        <v>4720</v>
      </c>
      <c r="BE469" s="205">
        <f t="shared" si="109"/>
        <v>583</v>
      </c>
      <c r="BF469" s="175">
        <v>10483</v>
      </c>
      <c r="BG469" s="175"/>
      <c r="BH469" s="175">
        <v>4720</v>
      </c>
      <c r="BI469" s="175">
        <v>4137</v>
      </c>
      <c r="BJ469" s="175"/>
      <c r="BK469" s="175">
        <v>2284</v>
      </c>
      <c r="BL469" s="175">
        <v>588</v>
      </c>
      <c r="BM469" s="175">
        <v>2728</v>
      </c>
      <c r="BN469" s="175">
        <v>99</v>
      </c>
      <c r="BO469" s="175">
        <v>647</v>
      </c>
      <c r="BP469" s="200">
        <f t="shared" si="110"/>
        <v>5367</v>
      </c>
    </row>
    <row r="470" spans="1:68" s="201" customFormat="1" x14ac:dyDescent="0.15">
      <c r="A470" s="117">
        <v>3321402003</v>
      </c>
      <c r="B470" s="118" t="s">
        <v>2483</v>
      </c>
      <c r="C470" s="118" t="s">
        <v>2427</v>
      </c>
      <c r="D470" s="118" t="s">
        <v>2481</v>
      </c>
      <c r="E470" s="118" t="s">
        <v>4880</v>
      </c>
      <c r="F470" s="120">
        <v>15</v>
      </c>
      <c r="G470" s="119">
        <v>65064</v>
      </c>
      <c r="H470" s="119"/>
      <c r="I470" s="120" t="s">
        <v>5820</v>
      </c>
      <c r="J470" s="120">
        <v>500</v>
      </c>
      <c r="K470" s="120">
        <v>65064</v>
      </c>
      <c r="L470" s="120">
        <v>0.35699999999999998</v>
      </c>
      <c r="M470" s="121" t="s">
        <v>5657</v>
      </c>
      <c r="N470" s="120">
        <v>1</v>
      </c>
      <c r="O470" s="119">
        <v>154.6</v>
      </c>
      <c r="P470" s="119">
        <v>38.299999999999997</v>
      </c>
      <c r="Q470" s="119">
        <v>4.5</v>
      </c>
      <c r="R470" s="120" t="s">
        <v>5660</v>
      </c>
      <c r="S470" s="120">
        <v>0.08</v>
      </c>
      <c r="T470" s="120"/>
      <c r="U470" s="120"/>
      <c r="V470" s="172">
        <v>68.7</v>
      </c>
      <c r="W470" s="172">
        <v>2.7</v>
      </c>
      <c r="X470" s="172">
        <v>56.2</v>
      </c>
      <c r="Y470" s="172">
        <v>7.9</v>
      </c>
      <c r="Z470" s="172">
        <v>1.9</v>
      </c>
      <c r="AA470" s="123"/>
      <c r="AB470" s="123"/>
      <c r="AC470" s="123">
        <v>30</v>
      </c>
      <c r="AD470" s="123"/>
      <c r="AE470" s="123"/>
      <c r="AF470" s="123"/>
      <c r="AG470" s="214"/>
      <c r="AH470" s="229" t="str">
        <f t="shared" si="103"/>
        <v>a3</v>
      </c>
      <c r="AI470" s="199"/>
      <c r="AJ470" s="199"/>
      <c r="AK470" s="199"/>
      <c r="AL470" s="199"/>
      <c r="AM470" s="199"/>
      <c r="AN470" s="173"/>
      <c r="AO470" s="173"/>
      <c r="AP470" s="173"/>
      <c r="AQ470" s="173"/>
      <c r="AR470" s="173"/>
      <c r="AS470" s="173">
        <v>0.5</v>
      </c>
      <c r="AT470" s="173">
        <v>0.8</v>
      </c>
      <c r="AU470" s="173">
        <v>1.5</v>
      </c>
      <c r="AV470" s="173">
        <v>0.8</v>
      </c>
      <c r="AW470" s="173">
        <v>0.8</v>
      </c>
      <c r="AX470" s="173">
        <v>0.6</v>
      </c>
      <c r="AY470" s="173">
        <v>2</v>
      </c>
      <c r="AZ470" s="211">
        <f t="shared" si="114"/>
        <v>0.5</v>
      </c>
      <c r="BA470" s="211">
        <f t="shared" si="115"/>
        <v>6.4999999999999991</v>
      </c>
      <c r="BB470" s="205">
        <f t="shared" si="106"/>
        <v>18629</v>
      </c>
      <c r="BC470" s="205">
        <f t="shared" si="107"/>
        <v>12819</v>
      </c>
      <c r="BD470" s="205">
        <f t="shared" si="108"/>
        <v>5810</v>
      </c>
      <c r="BE470" s="205">
        <f t="shared" si="109"/>
        <v>0</v>
      </c>
      <c r="BF470" s="175">
        <v>12819</v>
      </c>
      <c r="BG470" s="175">
        <v>907</v>
      </c>
      <c r="BH470" s="175">
        <v>5810</v>
      </c>
      <c r="BI470" s="175">
        <v>5810</v>
      </c>
      <c r="BJ470" s="175"/>
      <c r="BK470" s="175">
        <v>899</v>
      </c>
      <c r="BL470" s="175">
        <v>1302</v>
      </c>
      <c r="BM470" s="175">
        <v>1586</v>
      </c>
      <c r="BN470" s="175">
        <v>376</v>
      </c>
      <c r="BO470" s="175">
        <v>1939</v>
      </c>
      <c r="BP470" s="200">
        <f t="shared" si="110"/>
        <v>7749</v>
      </c>
    </row>
    <row r="471" spans="1:68" s="201" customFormat="1" x14ac:dyDescent="0.15">
      <c r="A471" s="117">
        <v>3220102007</v>
      </c>
      <c r="B471" s="118" t="s">
        <v>2383</v>
      </c>
      <c r="C471" s="118" t="s">
        <v>2373</v>
      </c>
      <c r="D471" s="118" t="s">
        <v>2377</v>
      </c>
      <c r="E471" s="118" t="s">
        <v>4803</v>
      </c>
      <c r="F471" s="120">
        <v>6</v>
      </c>
      <c r="G471" s="119">
        <v>65188</v>
      </c>
      <c r="H471" s="119"/>
      <c r="I471" s="120" t="s">
        <v>5820</v>
      </c>
      <c r="J471" s="120">
        <v>570</v>
      </c>
      <c r="K471" s="120">
        <v>65188</v>
      </c>
      <c r="L471" s="120">
        <v>0.313</v>
      </c>
      <c r="M471" s="121" t="s">
        <v>5657</v>
      </c>
      <c r="N471" s="120">
        <v>1</v>
      </c>
      <c r="O471" s="119">
        <v>250</v>
      </c>
      <c r="P471" s="119"/>
      <c r="Q471" s="119"/>
      <c r="R471" s="120" t="s">
        <v>5660</v>
      </c>
      <c r="S471" s="120">
        <v>0.13300000000000001</v>
      </c>
      <c r="T471" s="120"/>
      <c r="U471" s="120"/>
      <c r="V471" s="172">
        <v>116.7</v>
      </c>
      <c r="W471" s="172"/>
      <c r="X471" s="172"/>
      <c r="Y471" s="172"/>
      <c r="Z471" s="172">
        <v>116.7</v>
      </c>
      <c r="AA471" s="123">
        <v>521</v>
      </c>
      <c r="AB471" s="123"/>
      <c r="AC471" s="123">
        <v>84</v>
      </c>
      <c r="AD471" s="123"/>
      <c r="AE471" s="123"/>
      <c r="AF471" s="123"/>
      <c r="AG471" s="214"/>
      <c r="AH471" s="229" t="str">
        <f t="shared" si="103"/>
        <v>a3</v>
      </c>
      <c r="AI471" s="199"/>
      <c r="AJ471" s="199"/>
      <c r="AK471" s="199"/>
      <c r="AL471" s="199"/>
      <c r="AM471" s="199"/>
      <c r="AN471" s="173"/>
      <c r="AO471" s="173"/>
      <c r="AP471" s="173"/>
      <c r="AQ471" s="173"/>
      <c r="AR471" s="173"/>
      <c r="AS471" s="173"/>
      <c r="AT471" s="173"/>
      <c r="AU471" s="173"/>
      <c r="AV471" s="173"/>
      <c r="AW471" s="173"/>
      <c r="AX471" s="173"/>
      <c r="AY471" s="173"/>
      <c r="AZ471" s="211">
        <f t="shared" si="114"/>
        <v>0</v>
      </c>
      <c r="BA471" s="211">
        <f t="shared" si="115"/>
        <v>0</v>
      </c>
      <c r="BB471" s="205">
        <f t="shared" si="106"/>
        <v>0</v>
      </c>
      <c r="BC471" s="205">
        <f t="shared" si="107"/>
        <v>0</v>
      </c>
      <c r="BD471" s="205">
        <f t="shared" si="108"/>
        <v>0</v>
      </c>
      <c r="BE471" s="205">
        <f t="shared" si="109"/>
        <v>0</v>
      </c>
      <c r="BF471" s="175"/>
      <c r="BG471" s="175"/>
      <c r="BH471" s="175"/>
      <c r="BI471" s="175"/>
      <c r="BJ471" s="175"/>
      <c r="BK471" s="175"/>
      <c r="BL471" s="175"/>
      <c r="BM471" s="175"/>
      <c r="BN471" s="175"/>
      <c r="BO471" s="175"/>
      <c r="BP471" s="200">
        <f t="shared" si="110"/>
        <v>0</v>
      </c>
    </row>
    <row r="472" spans="1:68" s="201" customFormat="1" x14ac:dyDescent="0.15">
      <c r="A472" s="117">
        <v>636702001</v>
      </c>
      <c r="B472" s="118" t="s">
        <v>649</v>
      </c>
      <c r="C472" s="118" t="s">
        <v>601</v>
      </c>
      <c r="D472" s="118" t="s">
        <v>650</v>
      </c>
      <c r="E472" s="118" t="s">
        <v>3578</v>
      </c>
      <c r="F472" s="120">
        <v>12</v>
      </c>
      <c r="G472" s="119">
        <v>65716</v>
      </c>
      <c r="H472" s="119"/>
      <c r="I472" s="120" t="s">
        <v>5820</v>
      </c>
      <c r="J472" s="120">
        <v>800</v>
      </c>
      <c r="K472" s="120">
        <v>65716</v>
      </c>
      <c r="L472" s="120">
        <v>0.22500000000000001</v>
      </c>
      <c r="M472" s="121" t="s">
        <v>5657</v>
      </c>
      <c r="N472" s="120">
        <v>1</v>
      </c>
      <c r="O472" s="119">
        <v>226.3</v>
      </c>
      <c r="P472" s="119"/>
      <c r="Q472" s="119"/>
      <c r="R472" s="120" t="s">
        <v>5658</v>
      </c>
      <c r="S472" s="120">
        <v>0.3</v>
      </c>
      <c r="T472" s="120"/>
      <c r="U472" s="120"/>
      <c r="V472" s="172">
        <v>100.7</v>
      </c>
      <c r="W472" s="172"/>
      <c r="X472" s="172"/>
      <c r="Y472" s="172"/>
      <c r="Z472" s="172">
        <v>100.7</v>
      </c>
      <c r="AA472" s="123"/>
      <c r="AB472" s="123"/>
      <c r="AC472" s="123">
        <v>44</v>
      </c>
      <c r="AD472" s="123"/>
      <c r="AE472" s="123"/>
      <c r="AF472" s="123"/>
      <c r="AG472" s="214"/>
      <c r="AH472" s="229" t="str">
        <f t="shared" si="103"/>
        <v>a3</v>
      </c>
      <c r="AI472" s="199"/>
      <c r="AJ472" s="199"/>
      <c r="AK472" s="199"/>
      <c r="AL472" s="199"/>
      <c r="AM472" s="199"/>
      <c r="AN472" s="173">
        <v>1</v>
      </c>
      <c r="AO472" s="173"/>
      <c r="AP472" s="173"/>
      <c r="AQ472" s="173"/>
      <c r="AR472" s="173"/>
      <c r="AS472" s="173"/>
      <c r="AT472" s="173">
        <v>2</v>
      </c>
      <c r="AU472" s="173">
        <v>2</v>
      </c>
      <c r="AV472" s="173">
        <v>2</v>
      </c>
      <c r="AW472" s="173">
        <v>2</v>
      </c>
      <c r="AX472" s="173">
        <v>2</v>
      </c>
      <c r="AY472" s="173"/>
      <c r="AZ472" s="211">
        <f t="shared" si="114"/>
        <v>1</v>
      </c>
      <c r="BA472" s="211">
        <f t="shared" si="115"/>
        <v>10</v>
      </c>
      <c r="BB472" s="205">
        <f t="shared" si="106"/>
        <v>26629</v>
      </c>
      <c r="BC472" s="205">
        <f t="shared" si="107"/>
        <v>26279</v>
      </c>
      <c r="BD472" s="205">
        <f t="shared" si="108"/>
        <v>8970</v>
      </c>
      <c r="BE472" s="205">
        <f t="shared" si="109"/>
        <v>8620</v>
      </c>
      <c r="BF472" s="175">
        <v>17659</v>
      </c>
      <c r="BG472" s="175"/>
      <c r="BH472" s="175">
        <v>9434</v>
      </c>
      <c r="BI472" s="175">
        <v>350</v>
      </c>
      <c r="BJ472" s="175"/>
      <c r="BK472" s="175">
        <v>897</v>
      </c>
      <c r="BL472" s="175">
        <v>1574</v>
      </c>
      <c r="BM472" s="175">
        <v>2803</v>
      </c>
      <c r="BN472" s="175">
        <v>639</v>
      </c>
      <c r="BO472" s="175">
        <v>10932</v>
      </c>
      <c r="BP472" s="200">
        <f t="shared" si="110"/>
        <v>20366</v>
      </c>
    </row>
    <row r="473" spans="1:68" s="201" customFormat="1" x14ac:dyDescent="0.15">
      <c r="A473" s="117">
        <v>4221402002</v>
      </c>
      <c r="B473" s="118" t="s">
        <v>2938</v>
      </c>
      <c r="C473" s="118" t="s">
        <v>2907</v>
      </c>
      <c r="D473" s="118" t="s">
        <v>2937</v>
      </c>
      <c r="E473" s="118" t="s">
        <v>5210</v>
      </c>
      <c r="F473" s="120">
        <v>6</v>
      </c>
      <c r="G473" s="119">
        <v>66070</v>
      </c>
      <c r="H473" s="119"/>
      <c r="I473" s="120" t="s">
        <v>5820</v>
      </c>
      <c r="J473" s="120">
        <v>1100</v>
      </c>
      <c r="K473" s="120">
        <v>66070</v>
      </c>
      <c r="L473" s="120">
        <v>0.16500000000000001</v>
      </c>
      <c r="M473" s="121" t="s">
        <v>5657</v>
      </c>
      <c r="N473" s="120">
        <v>1</v>
      </c>
      <c r="O473" s="119">
        <v>158.33000000000001</v>
      </c>
      <c r="P473" s="119">
        <v>33.58</v>
      </c>
      <c r="Q473" s="119">
        <v>3.96</v>
      </c>
      <c r="R473" s="120" t="s">
        <v>5660</v>
      </c>
      <c r="S473" s="120">
        <v>0.03</v>
      </c>
      <c r="T473" s="120"/>
      <c r="U473" s="120"/>
      <c r="V473" s="172">
        <v>105.64700000000001</v>
      </c>
      <c r="W473" s="172"/>
      <c r="X473" s="172"/>
      <c r="Y473" s="172"/>
      <c r="Z473" s="172">
        <v>105.64700000000001</v>
      </c>
      <c r="AA473" s="123"/>
      <c r="AB473" s="123"/>
      <c r="AC473" s="123">
        <v>54.2</v>
      </c>
      <c r="AD473" s="123"/>
      <c r="AE473" s="123"/>
      <c r="AF473" s="123"/>
      <c r="AG473" s="214"/>
      <c r="AH473" s="229" t="str">
        <f t="shared" si="103"/>
        <v>a3</v>
      </c>
      <c r="AI473" s="199"/>
      <c r="AJ473" s="199"/>
      <c r="AK473" s="199"/>
      <c r="AL473" s="199"/>
      <c r="AM473" s="199"/>
      <c r="AN473" s="173"/>
      <c r="AO473" s="173"/>
      <c r="AP473" s="173"/>
      <c r="AQ473" s="173"/>
      <c r="AR473" s="173"/>
      <c r="AS473" s="173">
        <v>1.5</v>
      </c>
      <c r="AT473" s="173">
        <v>1.5</v>
      </c>
      <c r="AU473" s="173">
        <v>3</v>
      </c>
      <c r="AV473" s="173">
        <v>0.5</v>
      </c>
      <c r="AW473" s="173">
        <v>0.5</v>
      </c>
      <c r="AX473" s="173">
        <v>2</v>
      </c>
      <c r="AY473" s="173">
        <v>2</v>
      </c>
      <c r="AZ473" s="211">
        <f t="shared" si="114"/>
        <v>1.5</v>
      </c>
      <c r="BA473" s="211">
        <f t="shared" si="115"/>
        <v>9.5</v>
      </c>
      <c r="BB473" s="205">
        <f t="shared" si="106"/>
        <v>28152</v>
      </c>
      <c r="BC473" s="205">
        <f t="shared" si="107"/>
        <v>19431</v>
      </c>
      <c r="BD473" s="205">
        <f t="shared" si="108"/>
        <v>9070</v>
      </c>
      <c r="BE473" s="205">
        <f t="shared" si="109"/>
        <v>349</v>
      </c>
      <c r="BF473" s="175">
        <v>19082</v>
      </c>
      <c r="BG473" s="175"/>
      <c r="BH473" s="175">
        <v>13179</v>
      </c>
      <c r="BI473" s="175">
        <v>8721</v>
      </c>
      <c r="BJ473" s="175"/>
      <c r="BK473" s="175">
        <v>869</v>
      </c>
      <c r="BL473" s="175">
        <v>288</v>
      </c>
      <c r="BM473" s="175">
        <v>1623</v>
      </c>
      <c r="BN473" s="175">
        <v>528</v>
      </c>
      <c r="BO473" s="175">
        <v>2944</v>
      </c>
      <c r="BP473" s="200">
        <f t="shared" si="110"/>
        <v>16123</v>
      </c>
    </row>
    <row r="474" spans="1:68" s="201" customFormat="1" x14ac:dyDescent="0.15">
      <c r="A474" s="117">
        <v>4622202002</v>
      </c>
      <c r="B474" s="118" t="s">
        <v>3137</v>
      </c>
      <c r="C474" s="118" t="s">
        <v>3107</v>
      </c>
      <c r="D474" s="118" t="s">
        <v>3136</v>
      </c>
      <c r="E474" s="118" t="s">
        <v>5339</v>
      </c>
      <c r="F474" s="120">
        <v>11</v>
      </c>
      <c r="G474" s="119">
        <v>69214</v>
      </c>
      <c r="H474" s="119"/>
      <c r="I474" s="120" t="s">
        <v>5820</v>
      </c>
      <c r="J474" s="120">
        <v>1100</v>
      </c>
      <c r="K474" s="120">
        <v>66443</v>
      </c>
      <c r="L474" s="120">
        <v>0.16500000000000001</v>
      </c>
      <c r="M474" s="121" t="s">
        <v>5665</v>
      </c>
      <c r="N474" s="120">
        <v>1</v>
      </c>
      <c r="O474" s="119">
        <v>220</v>
      </c>
      <c r="P474" s="119">
        <v>35</v>
      </c>
      <c r="Q474" s="119">
        <v>4.3</v>
      </c>
      <c r="R474" s="120" t="s">
        <v>5658</v>
      </c>
      <c r="S474" s="120">
        <v>0.14000000000000001</v>
      </c>
      <c r="T474" s="120"/>
      <c r="U474" s="120" t="s">
        <v>3186</v>
      </c>
      <c r="V474" s="172">
        <v>239.7</v>
      </c>
      <c r="W474" s="172">
        <v>12.1</v>
      </c>
      <c r="X474" s="172">
        <v>43.7</v>
      </c>
      <c r="Y474" s="172">
        <v>20.399999999999999</v>
      </c>
      <c r="Z474" s="172">
        <v>163.5</v>
      </c>
      <c r="AA474" s="123"/>
      <c r="AB474" s="123"/>
      <c r="AC474" s="123">
        <v>32.6</v>
      </c>
      <c r="AD474" s="123"/>
      <c r="AE474" s="123"/>
      <c r="AF474" s="123"/>
      <c r="AG474" s="214"/>
      <c r="AH474" s="229" t="str">
        <f t="shared" si="103"/>
        <v>a3</v>
      </c>
      <c r="AI474" s="199"/>
      <c r="AJ474" s="199"/>
      <c r="AK474" s="199"/>
      <c r="AL474" s="199"/>
      <c r="AM474" s="199"/>
      <c r="AN474" s="173"/>
      <c r="AO474" s="173"/>
      <c r="AP474" s="173"/>
      <c r="AQ474" s="173"/>
      <c r="AR474" s="173"/>
      <c r="AS474" s="173">
        <v>1</v>
      </c>
      <c r="AT474" s="173">
        <v>1</v>
      </c>
      <c r="AU474" s="173">
        <v>1</v>
      </c>
      <c r="AV474" s="173">
        <v>1</v>
      </c>
      <c r="AW474" s="173">
        <v>1</v>
      </c>
      <c r="AX474" s="173">
        <v>1</v>
      </c>
      <c r="AY474" s="173"/>
      <c r="AZ474" s="211">
        <f t="shared" si="114"/>
        <v>1</v>
      </c>
      <c r="BA474" s="211">
        <f t="shared" si="115"/>
        <v>5</v>
      </c>
      <c r="BB474" s="205">
        <f t="shared" si="106"/>
        <v>25240</v>
      </c>
      <c r="BC474" s="205">
        <f t="shared" si="107"/>
        <v>19736</v>
      </c>
      <c r="BD474" s="205">
        <f t="shared" si="108"/>
        <v>5729</v>
      </c>
      <c r="BE474" s="205">
        <f t="shared" si="109"/>
        <v>225</v>
      </c>
      <c r="BF474" s="175">
        <v>19511</v>
      </c>
      <c r="BG474" s="175"/>
      <c r="BH474" s="175">
        <v>6930</v>
      </c>
      <c r="BI474" s="175">
        <v>5504</v>
      </c>
      <c r="BJ474" s="175"/>
      <c r="BK474" s="175">
        <v>80</v>
      </c>
      <c r="BL474" s="175">
        <v>4195</v>
      </c>
      <c r="BM474" s="175">
        <v>3538</v>
      </c>
      <c r="BN474" s="175">
        <v>1220</v>
      </c>
      <c r="BO474" s="175">
        <v>3773</v>
      </c>
      <c r="BP474" s="200">
        <f t="shared" si="110"/>
        <v>10703</v>
      </c>
    </row>
    <row r="475" spans="1:68" s="201" customFormat="1" x14ac:dyDescent="0.15">
      <c r="A475" s="117">
        <v>220802004</v>
      </c>
      <c r="B475" s="118" t="s">
        <v>372</v>
      </c>
      <c r="C475" s="118" t="s">
        <v>345</v>
      </c>
      <c r="D475" s="118" t="s">
        <v>369</v>
      </c>
      <c r="E475" s="118" t="s">
        <v>3403</v>
      </c>
      <c r="F475" s="120">
        <v>11</v>
      </c>
      <c r="G475" s="119"/>
      <c r="H475" s="119"/>
      <c r="I475" s="120" t="s">
        <v>5820</v>
      </c>
      <c r="J475" s="120">
        <v>900</v>
      </c>
      <c r="K475" s="120">
        <v>67160</v>
      </c>
      <c r="L475" s="120">
        <v>0.20399999999999999</v>
      </c>
      <c r="M475" s="121" t="s">
        <v>5657</v>
      </c>
      <c r="N475" s="120">
        <v>1</v>
      </c>
      <c r="O475" s="119">
        <v>217</v>
      </c>
      <c r="P475" s="119">
        <v>34</v>
      </c>
      <c r="Q475" s="119">
        <v>5</v>
      </c>
      <c r="R475" s="120" t="s">
        <v>5658</v>
      </c>
      <c r="S475" s="120">
        <v>0.11</v>
      </c>
      <c r="T475" s="120"/>
      <c r="U475" s="120"/>
      <c r="V475" s="172">
        <v>144.24600000000001</v>
      </c>
      <c r="W475" s="172"/>
      <c r="X475" s="172">
        <v>44.606000000000002</v>
      </c>
      <c r="Y475" s="172">
        <v>24.798999999999999</v>
      </c>
      <c r="Z475" s="172">
        <v>74.840999999999994</v>
      </c>
      <c r="AA475" s="123">
        <v>1022</v>
      </c>
      <c r="AB475" s="123"/>
      <c r="AC475" s="123">
        <v>62.64</v>
      </c>
      <c r="AD475" s="123"/>
      <c r="AE475" s="123"/>
      <c r="AF475" s="123"/>
      <c r="AG475" s="214"/>
      <c r="AH475" s="229" t="str">
        <f t="shared" si="103"/>
        <v>a3</v>
      </c>
      <c r="AI475" s="199"/>
      <c r="AJ475" s="199"/>
      <c r="AK475" s="199"/>
      <c r="AL475" s="199"/>
      <c r="AM475" s="199"/>
      <c r="AN475" s="173"/>
      <c r="AO475" s="173"/>
      <c r="AP475" s="173"/>
      <c r="AQ475" s="173"/>
      <c r="AR475" s="173"/>
      <c r="AS475" s="173"/>
      <c r="AT475" s="173"/>
      <c r="AU475" s="173"/>
      <c r="AV475" s="173"/>
      <c r="AW475" s="173"/>
      <c r="AX475" s="173"/>
      <c r="AY475" s="173"/>
      <c r="AZ475" s="211">
        <f t="shared" si="114"/>
        <v>0</v>
      </c>
      <c r="BA475" s="211">
        <f t="shared" si="115"/>
        <v>0</v>
      </c>
      <c r="BB475" s="205">
        <f t="shared" si="106"/>
        <v>17046</v>
      </c>
      <c r="BC475" s="205">
        <f t="shared" si="107"/>
        <v>13901</v>
      </c>
      <c r="BD475" s="205">
        <f t="shared" si="108"/>
        <v>3650</v>
      </c>
      <c r="BE475" s="205">
        <f t="shared" si="109"/>
        <v>505</v>
      </c>
      <c r="BF475" s="175">
        <v>13396</v>
      </c>
      <c r="BG475" s="175"/>
      <c r="BH475" s="175">
        <v>6195</v>
      </c>
      <c r="BI475" s="175">
        <v>3145</v>
      </c>
      <c r="BJ475" s="175"/>
      <c r="BK475" s="175">
        <v>1466</v>
      </c>
      <c r="BL475" s="175">
        <v>1842</v>
      </c>
      <c r="BM475" s="175">
        <v>2359</v>
      </c>
      <c r="BN475" s="175">
        <v>671</v>
      </c>
      <c r="BO475" s="175">
        <v>1368</v>
      </c>
      <c r="BP475" s="200">
        <f t="shared" si="110"/>
        <v>7563</v>
      </c>
    </row>
    <row r="476" spans="1:68" s="201" customFormat="1" x14ac:dyDescent="0.15">
      <c r="A476" s="117">
        <v>140902001</v>
      </c>
      <c r="B476" s="118" t="s">
        <v>166</v>
      </c>
      <c r="C476" s="118" t="s">
        <v>11</v>
      </c>
      <c r="D476" s="118" t="s">
        <v>167</v>
      </c>
      <c r="E476" s="118" t="s">
        <v>3284</v>
      </c>
      <c r="F476" s="120">
        <v>13</v>
      </c>
      <c r="G476" s="119">
        <v>67238</v>
      </c>
      <c r="H476" s="119"/>
      <c r="I476" s="120" t="s">
        <v>5820</v>
      </c>
      <c r="J476" s="120">
        <v>430</v>
      </c>
      <c r="K476" s="120">
        <v>67238</v>
      </c>
      <c r="L476" s="120">
        <v>0.42799999999999999</v>
      </c>
      <c r="M476" s="121" t="s">
        <v>5657</v>
      </c>
      <c r="N476" s="120">
        <v>1</v>
      </c>
      <c r="O476" s="119">
        <v>310</v>
      </c>
      <c r="P476" s="119"/>
      <c r="Q476" s="119"/>
      <c r="R476" s="120" t="s">
        <v>5660</v>
      </c>
      <c r="S476" s="120">
        <v>0.1</v>
      </c>
      <c r="T476" s="120"/>
      <c r="U476" s="120" t="s">
        <v>3186</v>
      </c>
      <c r="V476" s="172">
        <v>77.099999999999994</v>
      </c>
      <c r="W476" s="172">
        <v>19.3</v>
      </c>
      <c r="X476" s="172">
        <v>19.3</v>
      </c>
      <c r="Y476" s="172">
        <v>7</v>
      </c>
      <c r="Z476" s="172">
        <v>31.5</v>
      </c>
      <c r="AA476" s="123">
        <v>665</v>
      </c>
      <c r="AB476" s="123"/>
      <c r="AC476" s="123">
        <v>54</v>
      </c>
      <c r="AD476" s="123"/>
      <c r="AE476" s="123"/>
      <c r="AF476" s="123"/>
      <c r="AG476" s="214"/>
      <c r="AH476" s="229" t="str">
        <f t="shared" si="103"/>
        <v>a3</v>
      </c>
      <c r="AI476" s="199"/>
      <c r="AJ476" s="199"/>
      <c r="AK476" s="199"/>
      <c r="AL476" s="199"/>
      <c r="AM476" s="199"/>
      <c r="AN476" s="173">
        <v>2</v>
      </c>
      <c r="AO476" s="173" t="s">
        <v>3186</v>
      </c>
      <c r="AP476" s="173" t="s">
        <v>3186</v>
      </c>
      <c r="AQ476" s="173" t="s">
        <v>3186</v>
      </c>
      <c r="AR476" s="173" t="s">
        <v>3186</v>
      </c>
      <c r="AS476" s="173">
        <v>1</v>
      </c>
      <c r="AT476" s="173">
        <v>0.6</v>
      </c>
      <c r="AU476" s="173">
        <v>0.6</v>
      </c>
      <c r="AV476" s="173"/>
      <c r="AW476" s="173"/>
      <c r="AX476" s="173">
        <v>1</v>
      </c>
      <c r="AY476" s="173"/>
      <c r="AZ476" s="211">
        <f t="shared" si="114"/>
        <v>3</v>
      </c>
      <c r="BA476" s="211">
        <f t="shared" si="115"/>
        <v>2.2000000000000002</v>
      </c>
      <c r="BB476" s="205">
        <f t="shared" si="106"/>
        <v>30201</v>
      </c>
      <c r="BC476" s="205">
        <f t="shared" si="107"/>
        <v>30201</v>
      </c>
      <c r="BD476" s="205">
        <f t="shared" si="108"/>
        <v>0</v>
      </c>
      <c r="BE476" s="205">
        <f t="shared" si="109"/>
        <v>0</v>
      </c>
      <c r="BF476" s="175">
        <v>30201</v>
      </c>
      <c r="BG476" s="175">
        <v>2209</v>
      </c>
      <c r="BH476" s="175">
        <v>21130</v>
      </c>
      <c r="BI476" s="175"/>
      <c r="BJ476" s="175"/>
      <c r="BK476" s="175">
        <v>1684</v>
      </c>
      <c r="BL476" s="175">
        <v>2091</v>
      </c>
      <c r="BM476" s="175">
        <v>1957</v>
      </c>
      <c r="BN476" s="175">
        <v>600</v>
      </c>
      <c r="BO476" s="175">
        <v>530</v>
      </c>
      <c r="BP476" s="200">
        <f t="shared" si="110"/>
        <v>21660</v>
      </c>
    </row>
    <row r="477" spans="1:68" s="201" customFormat="1" x14ac:dyDescent="0.15">
      <c r="A477" s="117">
        <v>2121702004</v>
      </c>
      <c r="B477" s="118" t="s">
        <v>1724</v>
      </c>
      <c r="C477" s="118" t="s">
        <v>1650</v>
      </c>
      <c r="D477" s="118" t="s">
        <v>1722</v>
      </c>
      <c r="E477" s="118" t="s">
        <v>4307</v>
      </c>
      <c r="F477" s="120">
        <v>11</v>
      </c>
      <c r="G477" s="119"/>
      <c r="H477" s="119"/>
      <c r="I477" s="120" t="s">
        <v>5820</v>
      </c>
      <c r="J477" s="120">
        <v>1200</v>
      </c>
      <c r="K477" s="120">
        <v>67954</v>
      </c>
      <c r="L477" s="120">
        <v>0.155</v>
      </c>
      <c r="M477" s="121" t="s">
        <v>5657</v>
      </c>
      <c r="N477" s="120">
        <v>1</v>
      </c>
      <c r="O477" s="119">
        <v>390</v>
      </c>
      <c r="P477" s="119"/>
      <c r="Q477" s="119"/>
      <c r="R477" s="120" t="s">
        <v>5658</v>
      </c>
      <c r="S477" s="120">
        <v>0.05</v>
      </c>
      <c r="T477" s="120"/>
      <c r="U477" s="120"/>
      <c r="V477" s="172">
        <v>86</v>
      </c>
      <c r="W477" s="172"/>
      <c r="X477" s="172">
        <v>86</v>
      </c>
      <c r="Y477" s="172"/>
      <c r="Z477" s="172"/>
      <c r="AA477" s="123">
        <v>349</v>
      </c>
      <c r="AB477" s="123"/>
      <c r="AC477" s="123">
        <v>36.1</v>
      </c>
      <c r="AD477" s="123"/>
      <c r="AE477" s="123"/>
      <c r="AF477" s="123"/>
      <c r="AG477" s="214"/>
      <c r="AH477" s="229" t="str">
        <f t="shared" si="103"/>
        <v>a3</v>
      </c>
      <c r="AI477" s="199"/>
      <c r="AJ477" s="199"/>
      <c r="AK477" s="199"/>
      <c r="AL477" s="199"/>
      <c r="AM477" s="199"/>
      <c r="AN477" s="173">
        <v>1</v>
      </c>
      <c r="AO477" s="173"/>
      <c r="AP477" s="173"/>
      <c r="AQ477" s="173"/>
      <c r="AR477" s="173"/>
      <c r="AS477" s="173"/>
      <c r="AT477" s="173"/>
      <c r="AU477" s="173">
        <v>0.5</v>
      </c>
      <c r="AV477" s="173"/>
      <c r="AW477" s="173"/>
      <c r="AX477" s="173"/>
      <c r="AY477" s="173">
        <v>1</v>
      </c>
      <c r="AZ477" s="211">
        <f t="shared" si="114"/>
        <v>1</v>
      </c>
      <c r="BA477" s="211">
        <f t="shared" si="115"/>
        <v>1.5</v>
      </c>
      <c r="BB477" s="205">
        <f t="shared" si="106"/>
        <v>29484</v>
      </c>
      <c r="BC477" s="205">
        <f t="shared" si="107"/>
        <v>23455</v>
      </c>
      <c r="BD477" s="205">
        <f t="shared" si="108"/>
        <v>6358</v>
      </c>
      <c r="BE477" s="205">
        <f t="shared" si="109"/>
        <v>329</v>
      </c>
      <c r="BF477" s="175">
        <v>23126</v>
      </c>
      <c r="BG477" s="175"/>
      <c r="BH477" s="175">
        <v>12338</v>
      </c>
      <c r="BI477" s="175">
        <v>6029</v>
      </c>
      <c r="BJ477" s="175"/>
      <c r="BK477" s="175">
        <v>558</v>
      </c>
      <c r="BL477" s="175">
        <v>4633</v>
      </c>
      <c r="BM477" s="175">
        <v>1822</v>
      </c>
      <c r="BN477" s="175">
        <v>496</v>
      </c>
      <c r="BO477" s="175">
        <v>3608</v>
      </c>
      <c r="BP477" s="200">
        <f t="shared" si="110"/>
        <v>15946</v>
      </c>
    </row>
    <row r="478" spans="1:68" s="201" customFormat="1" x14ac:dyDescent="0.15">
      <c r="A478" s="117">
        <v>4321502003</v>
      </c>
      <c r="B478" s="118" t="s">
        <v>1829</v>
      </c>
      <c r="C478" s="118" t="s">
        <v>2954</v>
      </c>
      <c r="D478" s="118" t="s">
        <v>2989</v>
      </c>
      <c r="E478" s="118" t="s">
        <v>5243</v>
      </c>
      <c r="F478" s="120">
        <v>12</v>
      </c>
      <c r="G478" s="119">
        <v>68380</v>
      </c>
      <c r="H478" s="119"/>
      <c r="I478" s="120" t="s">
        <v>5820</v>
      </c>
      <c r="J478" s="120">
        <v>680</v>
      </c>
      <c r="K478" s="120">
        <v>68380</v>
      </c>
      <c r="L478" s="120">
        <v>0.27600000000000002</v>
      </c>
      <c r="M478" s="121" t="s">
        <v>5657</v>
      </c>
      <c r="N478" s="120">
        <v>1</v>
      </c>
      <c r="O478" s="119">
        <v>258</v>
      </c>
      <c r="P478" s="119">
        <v>50</v>
      </c>
      <c r="Q478" s="119">
        <v>5.7</v>
      </c>
      <c r="R478" s="120" t="s">
        <v>5658</v>
      </c>
      <c r="S478" s="120">
        <v>0.1</v>
      </c>
      <c r="T478" s="120"/>
      <c r="U478" s="120"/>
      <c r="V478" s="172">
        <v>42.3</v>
      </c>
      <c r="W478" s="172"/>
      <c r="X478" s="172">
        <v>30.7</v>
      </c>
      <c r="Y478" s="172">
        <v>10.5</v>
      </c>
      <c r="Z478" s="172">
        <v>1.1000000000000001</v>
      </c>
      <c r="AA478" s="123">
        <v>575</v>
      </c>
      <c r="AB478" s="123"/>
      <c r="AC478" s="123">
        <v>37</v>
      </c>
      <c r="AD478" s="123"/>
      <c r="AE478" s="123"/>
      <c r="AF478" s="123"/>
      <c r="AG478" s="214"/>
      <c r="AH478" s="229" t="str">
        <f t="shared" si="103"/>
        <v>a3</v>
      </c>
      <c r="AI478" s="199"/>
      <c r="AJ478" s="199"/>
      <c r="AK478" s="199"/>
      <c r="AL478" s="199"/>
      <c r="AM478" s="199"/>
      <c r="AN478" s="173"/>
      <c r="AO478" s="173"/>
      <c r="AP478" s="173"/>
      <c r="AQ478" s="173"/>
      <c r="AR478" s="173"/>
      <c r="AS478" s="173">
        <v>0.5</v>
      </c>
      <c r="AT478" s="173">
        <v>0.5</v>
      </c>
      <c r="AU478" s="173"/>
      <c r="AV478" s="173"/>
      <c r="AW478" s="173"/>
      <c r="AX478" s="173"/>
      <c r="AY478" s="173"/>
      <c r="AZ478" s="211">
        <f t="shared" si="114"/>
        <v>0.5</v>
      </c>
      <c r="BA478" s="211">
        <f t="shared" si="115"/>
        <v>0.5</v>
      </c>
      <c r="BB478" s="205">
        <f t="shared" si="106"/>
        <v>19001</v>
      </c>
      <c r="BC478" s="205">
        <f t="shared" si="107"/>
        <v>16218</v>
      </c>
      <c r="BD478" s="205">
        <f t="shared" si="108"/>
        <v>2946</v>
      </c>
      <c r="BE478" s="205">
        <f t="shared" si="109"/>
        <v>163</v>
      </c>
      <c r="BF478" s="175">
        <v>16055</v>
      </c>
      <c r="BG478" s="175">
        <v>3890</v>
      </c>
      <c r="BH478" s="175">
        <v>5072</v>
      </c>
      <c r="BI478" s="175">
        <v>2783</v>
      </c>
      <c r="BJ478" s="175"/>
      <c r="BK478" s="175">
        <v>936</v>
      </c>
      <c r="BL478" s="175">
        <v>654</v>
      </c>
      <c r="BM478" s="175">
        <v>977</v>
      </c>
      <c r="BN478" s="175">
        <v>246</v>
      </c>
      <c r="BO478" s="175">
        <v>4443</v>
      </c>
      <c r="BP478" s="200">
        <f t="shared" si="110"/>
        <v>9515</v>
      </c>
    </row>
    <row r="479" spans="1:68" s="201" customFormat="1" x14ac:dyDescent="0.15">
      <c r="A479" s="117">
        <v>4220402004</v>
      </c>
      <c r="B479" s="118" t="s">
        <v>2924</v>
      </c>
      <c r="C479" s="118" t="s">
        <v>2907</v>
      </c>
      <c r="D479" s="118" t="s">
        <v>2921</v>
      </c>
      <c r="E479" s="118" t="s">
        <v>5198</v>
      </c>
      <c r="F479" s="120">
        <v>5</v>
      </c>
      <c r="G479" s="119">
        <v>68681</v>
      </c>
      <c r="H479" s="119"/>
      <c r="I479" s="120" t="s">
        <v>5820</v>
      </c>
      <c r="J479" s="120">
        <v>565</v>
      </c>
      <c r="K479" s="120">
        <v>68681</v>
      </c>
      <c r="L479" s="120">
        <v>0.33300000000000002</v>
      </c>
      <c r="M479" s="121" t="s">
        <v>5657</v>
      </c>
      <c r="N479" s="120">
        <v>1</v>
      </c>
      <c r="O479" s="119">
        <v>324.7</v>
      </c>
      <c r="P479" s="119">
        <v>61.3</v>
      </c>
      <c r="Q479" s="119">
        <v>7.02</v>
      </c>
      <c r="R479" s="120" t="s">
        <v>5658</v>
      </c>
      <c r="S479" s="120">
        <v>0.2</v>
      </c>
      <c r="T479" s="120"/>
      <c r="U479" s="120"/>
      <c r="V479" s="172">
        <v>95</v>
      </c>
      <c r="W479" s="172"/>
      <c r="X479" s="172">
        <v>95</v>
      </c>
      <c r="Y479" s="172"/>
      <c r="Z479" s="172"/>
      <c r="AA479" s="123"/>
      <c r="AB479" s="123"/>
      <c r="AC479" s="123">
        <v>61</v>
      </c>
      <c r="AD479" s="123"/>
      <c r="AE479" s="123"/>
      <c r="AF479" s="123"/>
      <c r="AG479" s="214"/>
      <c r="AH479" s="229" t="str">
        <f t="shared" si="103"/>
        <v>a3</v>
      </c>
      <c r="AI479" s="199"/>
      <c r="AJ479" s="199"/>
      <c r="AK479" s="199"/>
      <c r="AL479" s="199"/>
      <c r="AM479" s="199"/>
      <c r="AN479" s="173"/>
      <c r="AO479" s="173"/>
      <c r="AP479" s="173"/>
      <c r="AQ479" s="173"/>
      <c r="AR479" s="173"/>
      <c r="AS479" s="173">
        <v>1</v>
      </c>
      <c r="AT479" s="173"/>
      <c r="AU479" s="173"/>
      <c r="AV479" s="173"/>
      <c r="AW479" s="173"/>
      <c r="AX479" s="173"/>
      <c r="AY479" s="173"/>
      <c r="AZ479" s="211">
        <f t="shared" si="114"/>
        <v>1</v>
      </c>
      <c r="BA479" s="211"/>
      <c r="BB479" s="205">
        <f t="shared" si="106"/>
        <v>17142</v>
      </c>
      <c r="BC479" s="205">
        <f t="shared" si="107"/>
        <v>12798</v>
      </c>
      <c r="BD479" s="205">
        <f t="shared" si="108"/>
        <v>4561</v>
      </c>
      <c r="BE479" s="205">
        <f t="shared" si="109"/>
        <v>217</v>
      </c>
      <c r="BF479" s="175">
        <v>12581</v>
      </c>
      <c r="BG479" s="175">
        <v>556</v>
      </c>
      <c r="BH479" s="175">
        <v>7240</v>
      </c>
      <c r="BI479" s="175">
        <v>4344</v>
      </c>
      <c r="BJ479" s="175"/>
      <c r="BK479" s="175">
        <v>707</v>
      </c>
      <c r="BL479" s="175"/>
      <c r="BM479" s="175">
        <v>1543</v>
      </c>
      <c r="BN479" s="175">
        <v>770</v>
      </c>
      <c r="BO479" s="175">
        <v>1982</v>
      </c>
      <c r="BP479" s="200">
        <f t="shared" si="110"/>
        <v>9222</v>
      </c>
    </row>
    <row r="480" spans="1:68" s="201" customFormat="1" x14ac:dyDescent="0.15">
      <c r="A480" s="117">
        <v>137102003</v>
      </c>
      <c r="B480" s="118" t="s">
        <v>140</v>
      </c>
      <c r="C480" s="118" t="s">
        <v>11</v>
      </c>
      <c r="D480" s="118" t="s">
        <v>138</v>
      </c>
      <c r="E480" s="118" t="s">
        <v>3270</v>
      </c>
      <c r="F480" s="120">
        <v>10</v>
      </c>
      <c r="G480" s="119"/>
      <c r="H480" s="119"/>
      <c r="I480" s="120" t="s">
        <v>5820</v>
      </c>
      <c r="J480" s="120">
        <v>890</v>
      </c>
      <c r="K480" s="120">
        <v>71075</v>
      </c>
      <c r="L480" s="120">
        <v>0.219</v>
      </c>
      <c r="M480" s="121" t="s">
        <v>5657</v>
      </c>
      <c r="N480" s="120">
        <v>1</v>
      </c>
      <c r="O480" s="119">
        <v>198</v>
      </c>
      <c r="P480" s="119"/>
      <c r="Q480" s="119"/>
      <c r="R480" s="120" t="s">
        <v>5658</v>
      </c>
      <c r="S480" s="120">
        <v>0.1</v>
      </c>
      <c r="T480" s="120"/>
      <c r="U480" s="120" t="s">
        <v>3186</v>
      </c>
      <c r="V480" s="172">
        <v>79.400000000000006</v>
      </c>
      <c r="W480" s="172"/>
      <c r="X480" s="172">
        <v>27.5</v>
      </c>
      <c r="Y480" s="172">
        <v>27.5</v>
      </c>
      <c r="Z480" s="172">
        <v>24.4</v>
      </c>
      <c r="AA480" s="123">
        <v>628</v>
      </c>
      <c r="AB480" s="123"/>
      <c r="AC480" s="123">
        <v>56</v>
      </c>
      <c r="AD480" s="123"/>
      <c r="AE480" s="123"/>
      <c r="AF480" s="123"/>
      <c r="AG480" s="214"/>
      <c r="AH480" s="229" t="str">
        <f t="shared" si="103"/>
        <v>a3</v>
      </c>
      <c r="AI480" s="199"/>
      <c r="AJ480" s="199"/>
      <c r="AK480" s="199"/>
      <c r="AL480" s="199"/>
      <c r="AM480" s="199"/>
      <c r="AN480" s="173" t="s">
        <v>3186</v>
      </c>
      <c r="AO480" s="173" t="s">
        <v>3186</v>
      </c>
      <c r="AP480" s="173" t="s">
        <v>3186</v>
      </c>
      <c r="AQ480" s="173" t="s">
        <v>3186</v>
      </c>
      <c r="AR480" s="173" t="s">
        <v>3186</v>
      </c>
      <c r="AS480" s="173"/>
      <c r="AT480" s="173"/>
      <c r="AU480" s="173">
        <v>1</v>
      </c>
      <c r="AV480" s="173"/>
      <c r="AW480" s="173"/>
      <c r="AX480" s="173"/>
      <c r="AY480" s="173"/>
      <c r="AZ480" s="211">
        <f t="shared" si="114"/>
        <v>0</v>
      </c>
      <c r="BA480" s="211">
        <f t="shared" ref="BA480:BA485" si="116">SUBTOTAL(9,AT480:AY480)</f>
        <v>1</v>
      </c>
      <c r="BB480" s="205">
        <f t="shared" si="106"/>
        <v>31875</v>
      </c>
      <c r="BC480" s="205">
        <f t="shared" si="107"/>
        <v>24367</v>
      </c>
      <c r="BD480" s="205">
        <f t="shared" si="108"/>
        <v>13982</v>
      </c>
      <c r="BE480" s="205">
        <f t="shared" si="109"/>
        <v>6474</v>
      </c>
      <c r="BF480" s="175">
        <v>17893</v>
      </c>
      <c r="BG480" s="175"/>
      <c r="BH480" s="175">
        <v>13982</v>
      </c>
      <c r="BI480" s="175">
        <v>7508</v>
      </c>
      <c r="BJ480" s="175"/>
      <c r="BK480" s="175">
        <v>980</v>
      </c>
      <c r="BL480" s="175">
        <v>75</v>
      </c>
      <c r="BM480" s="175">
        <v>1363</v>
      </c>
      <c r="BN480" s="175">
        <v>1145</v>
      </c>
      <c r="BO480" s="175">
        <v>6822</v>
      </c>
      <c r="BP480" s="200">
        <f t="shared" si="110"/>
        <v>20804</v>
      </c>
    </row>
    <row r="481" spans="1:68" s="201" customFormat="1" x14ac:dyDescent="0.15">
      <c r="A481" s="117">
        <v>2920102004</v>
      </c>
      <c r="B481" s="118" t="s">
        <v>2272</v>
      </c>
      <c r="C481" s="118" t="s">
        <v>2261</v>
      </c>
      <c r="D481" s="118" t="s">
        <v>2269</v>
      </c>
      <c r="E481" s="118" t="s">
        <v>4730</v>
      </c>
      <c r="F481" s="120">
        <v>21</v>
      </c>
      <c r="G481" s="119">
        <v>71080</v>
      </c>
      <c r="H481" s="119"/>
      <c r="I481" s="120" t="s">
        <v>5820</v>
      </c>
      <c r="J481" s="120">
        <v>316</v>
      </c>
      <c r="K481" s="120">
        <v>71080</v>
      </c>
      <c r="L481" s="120">
        <v>0.61599999999999999</v>
      </c>
      <c r="M481" s="121" t="s">
        <v>5657</v>
      </c>
      <c r="N481" s="120">
        <v>1</v>
      </c>
      <c r="O481" s="119">
        <v>165</v>
      </c>
      <c r="P481" s="119">
        <v>38.700000000000003</v>
      </c>
      <c r="Q481" s="119">
        <v>4.0999999999999996</v>
      </c>
      <c r="R481" s="120" t="s">
        <v>5660</v>
      </c>
      <c r="S481" s="120">
        <v>0.4</v>
      </c>
      <c r="T481" s="120"/>
      <c r="U481" s="120"/>
      <c r="V481" s="172">
        <v>54.5</v>
      </c>
      <c r="W481" s="172">
        <v>5.0999999999999996</v>
      </c>
      <c r="X481" s="172">
        <v>31</v>
      </c>
      <c r="Y481" s="172">
        <v>15.6</v>
      </c>
      <c r="Z481" s="172">
        <v>2.8</v>
      </c>
      <c r="AA481" s="123">
        <v>300</v>
      </c>
      <c r="AB481" s="123"/>
      <c r="AC481" s="123">
        <v>42</v>
      </c>
      <c r="AD481" s="123"/>
      <c r="AE481" s="123"/>
      <c r="AF481" s="123"/>
      <c r="AG481" s="214"/>
      <c r="AH481" s="229" t="str">
        <f t="shared" si="103"/>
        <v>a3</v>
      </c>
      <c r="AI481" s="199"/>
      <c r="AJ481" s="199"/>
      <c r="AK481" s="199"/>
      <c r="AL481" s="199"/>
      <c r="AM481" s="199"/>
      <c r="AN481" s="173">
        <v>3</v>
      </c>
      <c r="AO481" s="173"/>
      <c r="AP481" s="173"/>
      <c r="AQ481" s="173"/>
      <c r="AR481" s="173">
        <v>1</v>
      </c>
      <c r="AS481" s="173">
        <v>0.5</v>
      </c>
      <c r="AT481" s="173"/>
      <c r="AU481" s="173"/>
      <c r="AV481" s="173">
        <v>1</v>
      </c>
      <c r="AW481" s="173"/>
      <c r="AX481" s="173"/>
      <c r="AY481" s="173">
        <v>1</v>
      </c>
      <c r="AZ481" s="211">
        <f t="shared" si="114"/>
        <v>4.5</v>
      </c>
      <c r="BA481" s="211">
        <f t="shared" si="116"/>
        <v>2</v>
      </c>
      <c r="BB481" s="205">
        <f t="shared" si="106"/>
        <v>9615</v>
      </c>
      <c r="BC481" s="205">
        <f t="shared" si="107"/>
        <v>7974</v>
      </c>
      <c r="BD481" s="205">
        <f t="shared" si="108"/>
        <v>1759</v>
      </c>
      <c r="BE481" s="205">
        <f t="shared" si="109"/>
        <v>118</v>
      </c>
      <c r="BF481" s="175">
        <v>7856</v>
      </c>
      <c r="BG481" s="175">
        <v>420</v>
      </c>
      <c r="BH481" s="175">
        <v>3689</v>
      </c>
      <c r="BI481" s="175">
        <v>1641</v>
      </c>
      <c r="BJ481" s="175"/>
      <c r="BK481" s="175"/>
      <c r="BL481" s="175">
        <v>1782</v>
      </c>
      <c r="BM481" s="175">
        <v>907</v>
      </c>
      <c r="BN481" s="175">
        <v>1058</v>
      </c>
      <c r="BO481" s="175">
        <v>118</v>
      </c>
      <c r="BP481" s="200">
        <f t="shared" si="110"/>
        <v>3807</v>
      </c>
    </row>
    <row r="482" spans="1:68" s="201" customFormat="1" x14ac:dyDescent="0.15">
      <c r="A482" s="117">
        <v>230701003</v>
      </c>
      <c r="B482" s="118" t="s">
        <v>380</v>
      </c>
      <c r="C482" s="118" t="s">
        <v>345</v>
      </c>
      <c r="D482" s="118" t="s">
        <v>381</v>
      </c>
      <c r="E482" s="118" t="s">
        <v>3408</v>
      </c>
      <c r="F482" s="120">
        <v>1</v>
      </c>
      <c r="G482" s="119"/>
      <c r="H482" s="119"/>
      <c r="I482" s="120" t="s">
        <v>5820</v>
      </c>
      <c r="J482" s="120">
        <v>500</v>
      </c>
      <c r="K482" s="120">
        <v>71324</v>
      </c>
      <c r="L482" s="120">
        <v>0.39100000000000001</v>
      </c>
      <c r="M482" s="121" t="s">
        <v>5657</v>
      </c>
      <c r="N482" s="120">
        <v>1</v>
      </c>
      <c r="O482" s="119">
        <v>121</v>
      </c>
      <c r="P482" s="119"/>
      <c r="Q482" s="119"/>
      <c r="R482" s="120" t="s">
        <v>5660</v>
      </c>
      <c r="S482" s="120">
        <v>5</v>
      </c>
      <c r="T482" s="120"/>
      <c r="U482" s="120"/>
      <c r="V482" s="172">
        <v>70.8</v>
      </c>
      <c r="W482" s="172">
        <v>0.3</v>
      </c>
      <c r="X482" s="172">
        <v>49.3</v>
      </c>
      <c r="Y482" s="172">
        <v>21.2</v>
      </c>
      <c r="Z482" s="172"/>
      <c r="AA482" s="123"/>
      <c r="AB482" s="123"/>
      <c r="AC482" s="123">
        <v>14.2</v>
      </c>
      <c r="AD482" s="123"/>
      <c r="AE482" s="123"/>
      <c r="AF482" s="123"/>
      <c r="AG482" s="214"/>
      <c r="AH482" s="229" t="str">
        <f t="shared" si="103"/>
        <v>a3</v>
      </c>
      <c r="AI482" s="199"/>
      <c r="AJ482" s="199"/>
      <c r="AK482" s="199"/>
      <c r="AL482" s="199"/>
      <c r="AM482" s="199"/>
      <c r="AN482" s="173">
        <v>1</v>
      </c>
      <c r="AO482" s="173" t="s">
        <v>3186</v>
      </c>
      <c r="AP482" s="173" t="s">
        <v>3186</v>
      </c>
      <c r="AQ482" s="173" t="s">
        <v>3186</v>
      </c>
      <c r="AR482" s="173" t="s">
        <v>3186</v>
      </c>
      <c r="AS482" s="173"/>
      <c r="AT482" s="173"/>
      <c r="AU482" s="173"/>
      <c r="AV482" s="173"/>
      <c r="AW482" s="173"/>
      <c r="AX482" s="173"/>
      <c r="AY482" s="173"/>
      <c r="AZ482" s="211">
        <f t="shared" si="114"/>
        <v>1</v>
      </c>
      <c r="BA482" s="211">
        <f t="shared" si="116"/>
        <v>0</v>
      </c>
      <c r="BB482" s="205">
        <f t="shared" si="106"/>
        <v>9549</v>
      </c>
      <c r="BC482" s="205">
        <f t="shared" si="107"/>
        <v>9549</v>
      </c>
      <c r="BD482" s="205">
        <f t="shared" si="108"/>
        <v>0</v>
      </c>
      <c r="BE482" s="205">
        <f t="shared" si="109"/>
        <v>0</v>
      </c>
      <c r="BF482" s="175">
        <v>9549</v>
      </c>
      <c r="BG482" s="175"/>
      <c r="BH482" s="175">
        <v>4548</v>
      </c>
      <c r="BI482" s="175"/>
      <c r="BJ482" s="175"/>
      <c r="BK482" s="175"/>
      <c r="BL482" s="175"/>
      <c r="BM482" s="175">
        <v>2678</v>
      </c>
      <c r="BN482" s="175">
        <v>553</v>
      </c>
      <c r="BO482" s="175">
        <v>1770</v>
      </c>
      <c r="BP482" s="200">
        <f t="shared" si="110"/>
        <v>6318</v>
      </c>
    </row>
    <row r="483" spans="1:68" s="201" customFormat="1" x14ac:dyDescent="0.15">
      <c r="A483" s="117">
        <v>321402002</v>
      </c>
      <c r="B483" s="118" t="s">
        <v>453</v>
      </c>
      <c r="C483" s="118" t="s">
        <v>415</v>
      </c>
      <c r="D483" s="118" t="s">
        <v>452</v>
      </c>
      <c r="E483" s="118" t="s">
        <v>3453</v>
      </c>
      <c r="F483" s="120">
        <v>6</v>
      </c>
      <c r="G483" s="119"/>
      <c r="H483" s="119"/>
      <c r="I483" s="120" t="s">
        <v>5820</v>
      </c>
      <c r="J483" s="120">
        <v>700</v>
      </c>
      <c r="K483" s="120">
        <v>72870</v>
      </c>
      <c r="L483" s="120">
        <v>0.28499999999999998</v>
      </c>
      <c r="M483" s="121" t="s">
        <v>5657</v>
      </c>
      <c r="N483" s="120">
        <v>1</v>
      </c>
      <c r="O483" s="119">
        <v>166.2</v>
      </c>
      <c r="P483" s="119"/>
      <c r="Q483" s="119"/>
      <c r="R483" s="120" t="s">
        <v>5658</v>
      </c>
      <c r="S483" s="120">
        <v>0.151</v>
      </c>
      <c r="T483" s="120"/>
      <c r="U483" s="120"/>
      <c r="V483" s="172">
        <v>65.599999999999994</v>
      </c>
      <c r="W483" s="172"/>
      <c r="X483" s="172"/>
      <c r="Y483" s="172"/>
      <c r="Z483" s="172">
        <v>65.599999999999994</v>
      </c>
      <c r="AA483" s="123"/>
      <c r="AB483" s="123"/>
      <c r="AC483" s="123">
        <v>61</v>
      </c>
      <c r="AD483" s="123"/>
      <c r="AE483" s="123"/>
      <c r="AF483" s="123"/>
      <c r="AG483" s="214"/>
      <c r="AH483" s="229" t="str">
        <f t="shared" si="103"/>
        <v>a3</v>
      </c>
      <c r="AI483" s="199"/>
      <c r="AJ483" s="199"/>
      <c r="AK483" s="199"/>
      <c r="AL483" s="199"/>
      <c r="AM483" s="199"/>
      <c r="AN483" s="173" t="s">
        <v>3186</v>
      </c>
      <c r="AO483" s="173" t="s">
        <v>3186</v>
      </c>
      <c r="AP483" s="173" t="s">
        <v>3186</v>
      </c>
      <c r="AQ483" s="173" t="s">
        <v>3186</v>
      </c>
      <c r="AR483" s="173" t="s">
        <v>3186</v>
      </c>
      <c r="AS483" s="173" t="s">
        <v>3186</v>
      </c>
      <c r="AT483" s="173">
        <v>1</v>
      </c>
      <c r="AU483" s="173">
        <v>1</v>
      </c>
      <c r="AV483" s="173">
        <v>1</v>
      </c>
      <c r="AW483" s="173">
        <v>1</v>
      </c>
      <c r="AX483" s="173">
        <v>1</v>
      </c>
      <c r="AY483" s="173" t="s">
        <v>3186</v>
      </c>
      <c r="AZ483" s="211">
        <f t="shared" si="114"/>
        <v>0</v>
      </c>
      <c r="BA483" s="211">
        <f t="shared" si="116"/>
        <v>5</v>
      </c>
      <c r="BB483" s="205">
        <f t="shared" si="106"/>
        <v>24944</v>
      </c>
      <c r="BC483" s="205">
        <f t="shared" si="107"/>
        <v>20985</v>
      </c>
      <c r="BD483" s="205">
        <f t="shared" si="108"/>
        <v>10753</v>
      </c>
      <c r="BE483" s="205">
        <f t="shared" si="109"/>
        <v>6794</v>
      </c>
      <c r="BF483" s="175">
        <v>14191</v>
      </c>
      <c r="BG483" s="175"/>
      <c r="BH483" s="175">
        <v>10753</v>
      </c>
      <c r="BI483" s="175">
        <v>3959</v>
      </c>
      <c r="BJ483" s="175"/>
      <c r="BK483" s="175"/>
      <c r="BL483" s="175">
        <v>77</v>
      </c>
      <c r="BM483" s="175">
        <v>1346</v>
      </c>
      <c r="BN483" s="175">
        <v>142</v>
      </c>
      <c r="BO483" s="175">
        <v>8667</v>
      </c>
      <c r="BP483" s="200">
        <f t="shared" si="110"/>
        <v>19420</v>
      </c>
    </row>
    <row r="484" spans="1:68" s="201" customFormat="1" x14ac:dyDescent="0.15">
      <c r="A484" s="117">
        <v>1138302001</v>
      </c>
      <c r="B484" s="118" t="s">
        <v>1011</v>
      </c>
      <c r="C484" s="118" t="s">
        <v>971</v>
      </c>
      <c r="D484" s="118" t="s">
        <v>1012</v>
      </c>
      <c r="E484" s="118" t="s">
        <v>3798</v>
      </c>
      <c r="F484" s="120">
        <v>7</v>
      </c>
      <c r="G484" s="119">
        <v>74136</v>
      </c>
      <c r="H484" s="119"/>
      <c r="I484" s="120" t="s">
        <v>5820</v>
      </c>
      <c r="J484" s="120">
        <v>900</v>
      </c>
      <c r="K484" s="120">
        <v>74136</v>
      </c>
      <c r="L484" s="120">
        <v>0.22600000000000001</v>
      </c>
      <c r="M484" s="121" t="s">
        <v>5657</v>
      </c>
      <c r="N484" s="120">
        <v>1</v>
      </c>
      <c r="O484" s="119">
        <v>224.2</v>
      </c>
      <c r="P484" s="119"/>
      <c r="Q484" s="119"/>
      <c r="R484" s="120" t="s">
        <v>5658</v>
      </c>
      <c r="S484" s="120">
        <v>0.1</v>
      </c>
      <c r="T484" s="120"/>
      <c r="U484" s="120"/>
      <c r="V484" s="172">
        <v>109.7</v>
      </c>
      <c r="W484" s="172">
        <v>11.2</v>
      </c>
      <c r="X484" s="172">
        <v>77.2</v>
      </c>
      <c r="Y484" s="172">
        <v>3.1</v>
      </c>
      <c r="Z484" s="172">
        <v>18.2</v>
      </c>
      <c r="AA484" s="123"/>
      <c r="AB484" s="123"/>
      <c r="AC484" s="123">
        <v>53</v>
      </c>
      <c r="AD484" s="123"/>
      <c r="AE484" s="123"/>
      <c r="AF484" s="123"/>
      <c r="AG484" s="214"/>
      <c r="AH484" s="229" t="str">
        <f t="shared" ref="AH484:AH547" si="117">IF(N484=1,IF(AG484&gt;0,"a4",IF(AC484&gt;0,"a3",IF(AA484&gt;0,"a2","a1"))),IF(AG484&gt;0,"b4",IF(AC484&gt;0,"b3",IF(AA484&gt;0,"b2","b1"))))</f>
        <v>a3</v>
      </c>
      <c r="AI484" s="199"/>
      <c r="AJ484" s="199"/>
      <c r="AK484" s="199"/>
      <c r="AL484" s="199"/>
      <c r="AM484" s="199"/>
      <c r="AN484" s="173">
        <v>2</v>
      </c>
      <c r="AO484" s="173"/>
      <c r="AP484" s="173"/>
      <c r="AQ484" s="173"/>
      <c r="AR484" s="173"/>
      <c r="AS484" s="173">
        <v>1</v>
      </c>
      <c r="AT484" s="173">
        <v>1</v>
      </c>
      <c r="AU484" s="173">
        <v>1</v>
      </c>
      <c r="AV484" s="173">
        <v>1</v>
      </c>
      <c r="AW484" s="173">
        <v>1</v>
      </c>
      <c r="AX484" s="173">
        <v>1</v>
      </c>
      <c r="AY484" s="173"/>
      <c r="AZ484" s="211">
        <f t="shared" si="114"/>
        <v>3</v>
      </c>
      <c r="BA484" s="211">
        <f t="shared" si="116"/>
        <v>5</v>
      </c>
      <c r="BB484" s="205">
        <f t="shared" ref="BB484:BB547" si="118">SUM(BG484:BO484)</f>
        <v>10764</v>
      </c>
      <c r="BC484" s="205">
        <f t="shared" ref="BC484:BC547" si="119">BG484+BH484+BK484+BL484+BM484+BN484+BO484</f>
        <v>10764</v>
      </c>
      <c r="BD484" s="205">
        <f t="shared" ref="BD484:BD547" si="120">BB484-BF484</f>
        <v>0</v>
      </c>
      <c r="BE484" s="205">
        <f t="shared" ref="BE484:BE547" si="121">BC484-BF484</f>
        <v>0</v>
      </c>
      <c r="BF484" s="175">
        <v>10764</v>
      </c>
      <c r="BG484" s="175"/>
      <c r="BH484" s="175">
        <v>4200</v>
      </c>
      <c r="BI484" s="175"/>
      <c r="BJ484" s="175"/>
      <c r="BK484" s="175">
        <v>1965</v>
      </c>
      <c r="BL484" s="175">
        <v>591</v>
      </c>
      <c r="BM484" s="175">
        <v>2098</v>
      </c>
      <c r="BN484" s="175">
        <v>766</v>
      </c>
      <c r="BO484" s="175">
        <v>1144</v>
      </c>
      <c r="BP484" s="200">
        <f t="shared" ref="BP484:BP547" si="122">BH484+BO484</f>
        <v>5344</v>
      </c>
    </row>
    <row r="485" spans="1:68" s="201" customFormat="1" x14ac:dyDescent="0.15">
      <c r="A485" s="117">
        <v>4022901001</v>
      </c>
      <c r="B485" s="118" t="s">
        <v>2842</v>
      </c>
      <c r="C485" s="118" t="s">
        <v>2791</v>
      </c>
      <c r="D485" s="118" t="s">
        <v>2843</v>
      </c>
      <c r="E485" s="118" t="s">
        <v>5139</v>
      </c>
      <c r="F485" s="120">
        <v>18</v>
      </c>
      <c r="G485" s="119">
        <v>75090</v>
      </c>
      <c r="H485" s="119"/>
      <c r="I485" s="120" t="s">
        <v>5820</v>
      </c>
      <c r="J485" s="120">
        <v>620</v>
      </c>
      <c r="K485" s="120">
        <v>75090</v>
      </c>
      <c r="L485" s="120">
        <v>0.33200000000000002</v>
      </c>
      <c r="M485" s="121" t="s">
        <v>5667</v>
      </c>
      <c r="N485" s="120">
        <v>1</v>
      </c>
      <c r="O485" s="119">
        <v>167</v>
      </c>
      <c r="P485" s="119"/>
      <c r="Q485" s="119"/>
      <c r="R485" s="120" t="s">
        <v>5658</v>
      </c>
      <c r="S485" s="120">
        <v>0.2</v>
      </c>
      <c r="T485" s="120"/>
      <c r="U485" s="120"/>
      <c r="V485" s="172">
        <v>107.4</v>
      </c>
      <c r="W485" s="172"/>
      <c r="X485" s="172">
        <v>106</v>
      </c>
      <c r="Y485" s="172"/>
      <c r="Z485" s="172">
        <v>1.4</v>
      </c>
      <c r="AA485" s="123">
        <v>251</v>
      </c>
      <c r="AB485" s="123"/>
      <c r="AC485" s="123">
        <v>16</v>
      </c>
      <c r="AD485" s="123"/>
      <c r="AE485" s="123"/>
      <c r="AF485" s="123"/>
      <c r="AG485" s="214"/>
      <c r="AH485" s="229" t="str">
        <f t="shared" si="117"/>
        <v>a3</v>
      </c>
      <c r="AI485" s="199"/>
      <c r="AJ485" s="199"/>
      <c r="AK485" s="199"/>
      <c r="AL485" s="199"/>
      <c r="AM485" s="199"/>
      <c r="AN485" s="173">
        <v>4</v>
      </c>
      <c r="AO485" s="173"/>
      <c r="AP485" s="173"/>
      <c r="AQ485" s="173"/>
      <c r="AR485" s="173"/>
      <c r="AS485" s="173"/>
      <c r="AT485" s="173">
        <v>1</v>
      </c>
      <c r="AU485" s="173">
        <v>1</v>
      </c>
      <c r="AV485" s="173">
        <v>1</v>
      </c>
      <c r="AW485" s="173">
        <v>1</v>
      </c>
      <c r="AX485" s="173">
        <v>1</v>
      </c>
      <c r="AY485" s="173"/>
      <c r="AZ485" s="211">
        <f t="shared" si="114"/>
        <v>4</v>
      </c>
      <c r="BA485" s="211">
        <f t="shared" si="116"/>
        <v>5</v>
      </c>
      <c r="BB485" s="205">
        <f t="shared" si="118"/>
        <v>15727</v>
      </c>
      <c r="BC485" s="205">
        <f t="shared" si="119"/>
        <v>15727</v>
      </c>
      <c r="BD485" s="205">
        <f t="shared" si="120"/>
        <v>0</v>
      </c>
      <c r="BE485" s="205">
        <f t="shared" si="121"/>
        <v>0</v>
      </c>
      <c r="BF485" s="175">
        <v>15727</v>
      </c>
      <c r="BG485" s="175">
        <v>8059</v>
      </c>
      <c r="BH485" s="175">
        <v>4200</v>
      </c>
      <c r="BI485" s="175"/>
      <c r="BJ485" s="175"/>
      <c r="BK485" s="175">
        <v>194</v>
      </c>
      <c r="BL485" s="175">
        <v>48</v>
      </c>
      <c r="BM485" s="175">
        <v>2096</v>
      </c>
      <c r="BN485" s="175">
        <v>17</v>
      </c>
      <c r="BO485" s="175">
        <v>1113</v>
      </c>
      <c r="BP485" s="200">
        <f t="shared" si="122"/>
        <v>5313</v>
      </c>
    </row>
    <row r="486" spans="1:68" s="201" customFormat="1" x14ac:dyDescent="0.15">
      <c r="A486" s="117">
        <v>4735402001</v>
      </c>
      <c r="B486" s="118" t="s">
        <v>3178</v>
      </c>
      <c r="C486" s="118" t="s">
        <v>3151</v>
      </c>
      <c r="D486" s="118" t="s">
        <v>3179</v>
      </c>
      <c r="E486" s="118" t="s">
        <v>5361</v>
      </c>
      <c r="F486" s="120">
        <v>16</v>
      </c>
      <c r="G486" s="119"/>
      <c r="H486" s="119"/>
      <c r="I486" s="120" t="s">
        <v>5820</v>
      </c>
      <c r="J486" s="120">
        <v>560</v>
      </c>
      <c r="K486" s="120">
        <v>75227</v>
      </c>
      <c r="L486" s="120">
        <v>0.36799999999999999</v>
      </c>
      <c r="M486" s="121" t="s">
        <v>5657</v>
      </c>
      <c r="N486" s="120">
        <v>1</v>
      </c>
      <c r="O486" s="119">
        <v>166</v>
      </c>
      <c r="P486" s="119"/>
      <c r="Q486" s="119"/>
      <c r="R486" s="120" t="s">
        <v>5658</v>
      </c>
      <c r="S486" s="120">
        <v>0.1</v>
      </c>
      <c r="T486" s="120"/>
      <c r="U486" s="120" t="s">
        <v>3186</v>
      </c>
      <c r="V486" s="172">
        <v>147.19999999999999</v>
      </c>
      <c r="W486" s="172"/>
      <c r="X486" s="172"/>
      <c r="Y486" s="172"/>
      <c r="Z486" s="172">
        <v>147.19999999999999</v>
      </c>
      <c r="AA486" s="123"/>
      <c r="AB486" s="123"/>
      <c r="AC486" s="123">
        <v>46</v>
      </c>
      <c r="AD486" s="123"/>
      <c r="AE486" s="123"/>
      <c r="AF486" s="123"/>
      <c r="AG486" s="214"/>
      <c r="AH486" s="229" t="str">
        <f t="shared" si="117"/>
        <v>a3</v>
      </c>
      <c r="AI486" s="199"/>
      <c r="AJ486" s="199"/>
      <c r="AK486" s="199"/>
      <c r="AL486" s="199"/>
      <c r="AM486" s="199"/>
      <c r="AN486" s="173">
        <v>1</v>
      </c>
      <c r="AO486" s="173" t="s">
        <v>3186</v>
      </c>
      <c r="AP486" s="173" t="s">
        <v>3186</v>
      </c>
      <c r="AQ486" s="173" t="s">
        <v>3186</v>
      </c>
      <c r="AR486" s="173" t="s">
        <v>3186</v>
      </c>
      <c r="AS486" s="173" t="s">
        <v>3186</v>
      </c>
      <c r="AT486" s="173">
        <v>1</v>
      </c>
      <c r="AU486" s="173" t="s">
        <v>3186</v>
      </c>
      <c r="AV486" s="173">
        <v>1</v>
      </c>
      <c r="AW486" s="173" t="s">
        <v>3186</v>
      </c>
      <c r="AX486" s="173" t="s">
        <v>3186</v>
      </c>
      <c r="AY486" s="173" t="s">
        <v>3186</v>
      </c>
      <c r="AZ486" s="211"/>
      <c r="BA486" s="211">
        <v>3</v>
      </c>
      <c r="BB486" s="205">
        <f t="shared" si="118"/>
        <v>436</v>
      </c>
      <c r="BC486" s="205">
        <f t="shared" si="119"/>
        <v>436</v>
      </c>
      <c r="BD486" s="205">
        <f t="shared" si="120"/>
        <v>0</v>
      </c>
      <c r="BE486" s="205">
        <f t="shared" si="121"/>
        <v>0</v>
      </c>
      <c r="BF486" s="175">
        <v>436</v>
      </c>
      <c r="BG486" s="175"/>
      <c r="BH486" s="175"/>
      <c r="BI486" s="175"/>
      <c r="BJ486" s="175"/>
      <c r="BK486" s="175"/>
      <c r="BL486" s="175"/>
      <c r="BM486" s="175"/>
      <c r="BN486" s="175"/>
      <c r="BO486" s="175">
        <v>436</v>
      </c>
      <c r="BP486" s="200">
        <f t="shared" si="122"/>
        <v>436</v>
      </c>
    </row>
    <row r="487" spans="1:68" s="201" customFormat="1" x14ac:dyDescent="0.15">
      <c r="A487" s="117">
        <v>244101001</v>
      </c>
      <c r="B487" s="118" t="s">
        <v>406</v>
      </c>
      <c r="C487" s="118" t="s">
        <v>345</v>
      </c>
      <c r="D487" s="118" t="s">
        <v>407</v>
      </c>
      <c r="E487" s="118" t="s">
        <v>3424</v>
      </c>
      <c r="F487" s="120">
        <v>1</v>
      </c>
      <c r="G487" s="119"/>
      <c r="H487" s="119"/>
      <c r="I487" s="120" t="s">
        <v>5820</v>
      </c>
      <c r="J487" s="120">
        <v>1400</v>
      </c>
      <c r="K487" s="120">
        <v>75496</v>
      </c>
      <c r="L487" s="120">
        <v>0.14799999999999999</v>
      </c>
      <c r="M487" s="121" t="s">
        <v>5657</v>
      </c>
      <c r="N487" s="120">
        <v>1</v>
      </c>
      <c r="O487" s="119">
        <v>150.80000000000001</v>
      </c>
      <c r="P487" s="119">
        <v>33</v>
      </c>
      <c r="Q487" s="119">
        <v>3.7</v>
      </c>
      <c r="R487" s="120" t="s">
        <v>5658</v>
      </c>
      <c r="S487" s="120">
        <v>0.153</v>
      </c>
      <c r="T487" s="120"/>
      <c r="U487" s="120"/>
      <c r="V487" s="172">
        <v>159.26300000000001</v>
      </c>
      <c r="W487" s="172"/>
      <c r="X487" s="172"/>
      <c r="Y487" s="172"/>
      <c r="Z487" s="172">
        <v>159.26300000000001</v>
      </c>
      <c r="AA487" s="123"/>
      <c r="AB487" s="123"/>
      <c r="AC487" s="123">
        <v>9.58</v>
      </c>
      <c r="AD487" s="123"/>
      <c r="AE487" s="123"/>
      <c r="AF487" s="123"/>
      <c r="AG487" s="214"/>
      <c r="AH487" s="229" t="str">
        <f t="shared" si="117"/>
        <v>a3</v>
      </c>
      <c r="AI487" s="199"/>
      <c r="AJ487" s="199"/>
      <c r="AK487" s="199"/>
      <c r="AL487" s="199"/>
      <c r="AM487" s="199"/>
      <c r="AN487" s="173">
        <v>3</v>
      </c>
      <c r="AO487" s="173"/>
      <c r="AP487" s="173"/>
      <c r="AQ487" s="173"/>
      <c r="AR487" s="173"/>
      <c r="AS487" s="173"/>
      <c r="AT487" s="173">
        <v>0.5</v>
      </c>
      <c r="AU487" s="173">
        <v>0.5</v>
      </c>
      <c r="AV487" s="173">
        <v>0.5</v>
      </c>
      <c r="AW487" s="173">
        <v>0.5</v>
      </c>
      <c r="AX487" s="173">
        <v>2</v>
      </c>
      <c r="AY487" s="173"/>
      <c r="AZ487" s="211">
        <f t="shared" ref="AZ487:AZ503" si="123">SUBTOTAL(9,AN487:AS487)</f>
        <v>3</v>
      </c>
      <c r="BA487" s="211">
        <f>SUBTOTAL(9,AT487:AY487)</f>
        <v>4</v>
      </c>
      <c r="BB487" s="205">
        <f t="shared" si="118"/>
        <v>29588</v>
      </c>
      <c r="BC487" s="205">
        <f t="shared" si="119"/>
        <v>23718</v>
      </c>
      <c r="BD487" s="205">
        <f t="shared" si="120"/>
        <v>6582</v>
      </c>
      <c r="BE487" s="205">
        <f t="shared" si="121"/>
        <v>712</v>
      </c>
      <c r="BF487" s="175">
        <v>23006</v>
      </c>
      <c r="BG487" s="175"/>
      <c r="BH487" s="175">
        <v>11424</v>
      </c>
      <c r="BI487" s="175">
        <v>5870</v>
      </c>
      <c r="BJ487" s="175"/>
      <c r="BK487" s="175">
        <v>1992</v>
      </c>
      <c r="BL487" s="175">
        <v>515</v>
      </c>
      <c r="BM487" s="175">
        <v>3721</v>
      </c>
      <c r="BN487" s="175">
        <v>1709</v>
      </c>
      <c r="BO487" s="175">
        <v>4357</v>
      </c>
      <c r="BP487" s="200">
        <f t="shared" si="122"/>
        <v>15781</v>
      </c>
    </row>
    <row r="488" spans="1:68" s="201" customFormat="1" x14ac:dyDescent="0.15">
      <c r="A488" s="117">
        <v>4720702002</v>
      </c>
      <c r="B488" s="118" t="s">
        <v>3160</v>
      </c>
      <c r="C488" s="118" t="s">
        <v>3151</v>
      </c>
      <c r="D488" s="118" t="s">
        <v>3159</v>
      </c>
      <c r="E488" s="118" t="s">
        <v>5351</v>
      </c>
      <c r="F488" s="120">
        <v>19</v>
      </c>
      <c r="G488" s="119">
        <v>75525</v>
      </c>
      <c r="H488" s="119"/>
      <c r="I488" s="120" t="s">
        <v>5820</v>
      </c>
      <c r="J488" s="120">
        <v>438</v>
      </c>
      <c r="K488" s="120">
        <v>75525</v>
      </c>
      <c r="L488" s="120">
        <v>0.47199999999999998</v>
      </c>
      <c r="M488" s="121" t="s">
        <v>5657</v>
      </c>
      <c r="N488" s="120">
        <v>1</v>
      </c>
      <c r="O488" s="119">
        <v>150</v>
      </c>
      <c r="P488" s="119"/>
      <c r="Q488" s="119"/>
      <c r="R488" s="120" t="s">
        <v>5658</v>
      </c>
      <c r="S488" s="120">
        <v>0.2</v>
      </c>
      <c r="T488" s="120"/>
      <c r="U488" s="120" t="s">
        <v>3186</v>
      </c>
      <c r="V488" s="172">
        <v>140.4</v>
      </c>
      <c r="W488" s="172">
        <v>3.1</v>
      </c>
      <c r="X488" s="172">
        <v>80</v>
      </c>
      <c r="Y488" s="172">
        <v>10.6</v>
      </c>
      <c r="Z488" s="172">
        <v>46.7</v>
      </c>
      <c r="AA488" s="123">
        <v>973</v>
      </c>
      <c r="AB488" s="123"/>
      <c r="AC488" s="123">
        <v>80</v>
      </c>
      <c r="AD488" s="123"/>
      <c r="AE488" s="123"/>
      <c r="AF488" s="123"/>
      <c r="AG488" s="214"/>
      <c r="AH488" s="229" t="str">
        <f t="shared" si="117"/>
        <v>a3</v>
      </c>
      <c r="AI488" s="199" t="s">
        <v>5401</v>
      </c>
      <c r="AJ488" s="199" t="s">
        <v>5401</v>
      </c>
      <c r="AK488" s="199" t="s">
        <v>5401</v>
      </c>
      <c r="AL488" s="199" t="s">
        <v>5401</v>
      </c>
      <c r="AM488" s="199" t="s">
        <v>5401</v>
      </c>
      <c r="AN488" s="173" t="s">
        <v>3186</v>
      </c>
      <c r="AO488" s="173" t="s">
        <v>3186</v>
      </c>
      <c r="AP488" s="173" t="s">
        <v>3186</v>
      </c>
      <c r="AQ488" s="173" t="s">
        <v>3186</v>
      </c>
      <c r="AR488" s="173" t="s">
        <v>3186</v>
      </c>
      <c r="AS488" s="173">
        <v>0.5</v>
      </c>
      <c r="AT488" s="173">
        <v>1</v>
      </c>
      <c r="AU488" s="173">
        <v>1</v>
      </c>
      <c r="AV488" s="173">
        <v>1</v>
      </c>
      <c r="AW488" s="173">
        <v>1</v>
      </c>
      <c r="AX488" s="173">
        <v>0.5</v>
      </c>
      <c r="AY488" s="173"/>
      <c r="AZ488" s="211">
        <f t="shared" si="123"/>
        <v>0.5</v>
      </c>
      <c r="BA488" s="211">
        <f>SUBTOTAL(9,AT488:AY488)</f>
        <v>4.5</v>
      </c>
      <c r="BB488" s="205">
        <f t="shared" si="118"/>
        <v>19445</v>
      </c>
      <c r="BC488" s="205">
        <f t="shared" si="119"/>
        <v>19445</v>
      </c>
      <c r="BD488" s="205">
        <f t="shared" si="120"/>
        <v>0</v>
      </c>
      <c r="BE488" s="205">
        <f t="shared" si="121"/>
        <v>0</v>
      </c>
      <c r="BF488" s="175">
        <v>19445</v>
      </c>
      <c r="BG488" s="175"/>
      <c r="BH488" s="175">
        <v>13169</v>
      </c>
      <c r="BI488" s="175"/>
      <c r="BJ488" s="175"/>
      <c r="BK488" s="175"/>
      <c r="BL488" s="175">
        <v>553</v>
      </c>
      <c r="BM488" s="175"/>
      <c r="BN488" s="175"/>
      <c r="BO488" s="175">
        <v>5723</v>
      </c>
      <c r="BP488" s="200">
        <f t="shared" si="122"/>
        <v>18892</v>
      </c>
    </row>
    <row r="489" spans="1:68" s="201" customFormat="1" x14ac:dyDescent="0.15">
      <c r="A489" s="117">
        <v>3321502003</v>
      </c>
      <c r="B489" s="118" t="s">
        <v>2489</v>
      </c>
      <c r="C489" s="118" t="s">
        <v>2427</v>
      </c>
      <c r="D489" s="118" t="s">
        <v>2487</v>
      </c>
      <c r="E489" s="118" t="s">
        <v>4885</v>
      </c>
      <c r="F489" s="120">
        <v>15</v>
      </c>
      <c r="G489" s="119">
        <v>76170</v>
      </c>
      <c r="H489" s="119"/>
      <c r="I489" s="120" t="s">
        <v>5820</v>
      </c>
      <c r="J489" s="120">
        <v>540</v>
      </c>
      <c r="K489" s="120">
        <v>76170</v>
      </c>
      <c r="L489" s="120">
        <v>0.38600000000000001</v>
      </c>
      <c r="M489" s="121" t="s">
        <v>5657</v>
      </c>
      <c r="N489" s="120">
        <v>1</v>
      </c>
      <c r="O489" s="119"/>
      <c r="P489" s="119"/>
      <c r="Q489" s="119"/>
      <c r="R489" s="120" t="s">
        <v>5658</v>
      </c>
      <c r="S489" s="120">
        <v>0.2</v>
      </c>
      <c r="T489" s="120"/>
      <c r="U489" s="120"/>
      <c r="V489" s="172">
        <v>74.3</v>
      </c>
      <c r="W489" s="172">
        <v>22.29</v>
      </c>
      <c r="X489" s="172">
        <v>29.72</v>
      </c>
      <c r="Y489" s="172">
        <v>18.57</v>
      </c>
      <c r="Z489" s="172">
        <v>3.72</v>
      </c>
      <c r="AA489" s="123">
        <v>552</v>
      </c>
      <c r="AB489" s="123"/>
      <c r="AC489" s="123">
        <v>6.4</v>
      </c>
      <c r="AD489" s="123"/>
      <c r="AE489" s="123"/>
      <c r="AF489" s="123"/>
      <c r="AG489" s="214"/>
      <c r="AH489" s="229" t="str">
        <f t="shared" si="117"/>
        <v>a3</v>
      </c>
      <c r="AI489" s="199"/>
      <c r="AJ489" s="199"/>
      <c r="AK489" s="199"/>
      <c r="AL489" s="199"/>
      <c r="AM489" s="199"/>
      <c r="AN489" s="173">
        <v>11</v>
      </c>
      <c r="AO489" s="173" t="s">
        <v>3186</v>
      </c>
      <c r="AP489" s="173" t="s">
        <v>3186</v>
      </c>
      <c r="AQ489" s="173" t="s">
        <v>3186</v>
      </c>
      <c r="AR489" s="173" t="s">
        <v>3186</v>
      </c>
      <c r="AS489" s="173" t="s">
        <v>3186</v>
      </c>
      <c r="AT489" s="173">
        <v>1</v>
      </c>
      <c r="AU489" s="173">
        <v>1</v>
      </c>
      <c r="AV489" s="173">
        <v>1</v>
      </c>
      <c r="AW489" s="173">
        <v>1</v>
      </c>
      <c r="AX489" s="173">
        <v>1</v>
      </c>
      <c r="AY489" s="173" t="s">
        <v>3186</v>
      </c>
      <c r="AZ489" s="211">
        <f t="shared" si="123"/>
        <v>11</v>
      </c>
      <c r="BA489" s="211">
        <f>SUBTOTAL(9,AT489:AY489)</f>
        <v>5</v>
      </c>
      <c r="BB489" s="205">
        <f t="shared" si="118"/>
        <v>24484</v>
      </c>
      <c r="BC489" s="205">
        <f t="shared" si="119"/>
        <v>17918</v>
      </c>
      <c r="BD489" s="205">
        <f t="shared" si="120"/>
        <v>8755</v>
      </c>
      <c r="BE489" s="205">
        <f t="shared" si="121"/>
        <v>2189</v>
      </c>
      <c r="BF489" s="175">
        <v>15729</v>
      </c>
      <c r="BG489" s="175">
        <v>1493</v>
      </c>
      <c r="BH489" s="175">
        <v>8755</v>
      </c>
      <c r="BI489" s="175">
        <v>5165</v>
      </c>
      <c r="BJ489" s="175">
        <v>1401</v>
      </c>
      <c r="BK489" s="175">
        <v>692</v>
      </c>
      <c r="BL489" s="175">
        <v>170</v>
      </c>
      <c r="BM489" s="175">
        <v>1557</v>
      </c>
      <c r="BN489" s="175">
        <v>544</v>
      </c>
      <c r="BO489" s="175">
        <v>4707</v>
      </c>
      <c r="BP489" s="200">
        <f t="shared" si="122"/>
        <v>13462</v>
      </c>
    </row>
    <row r="490" spans="1:68" s="201" customFormat="1" x14ac:dyDescent="0.15">
      <c r="A490" s="117">
        <v>420202002</v>
      </c>
      <c r="B490" s="118" t="s">
        <v>507</v>
      </c>
      <c r="C490" s="118" t="s">
        <v>485</v>
      </c>
      <c r="D490" s="118" t="s">
        <v>506</v>
      </c>
      <c r="E490" s="118" t="s">
        <v>3483</v>
      </c>
      <c r="F490" s="120">
        <v>11</v>
      </c>
      <c r="G490" s="119">
        <v>76331</v>
      </c>
      <c r="H490" s="119"/>
      <c r="I490" s="120" t="s">
        <v>5820</v>
      </c>
      <c r="J490" s="120">
        <v>700</v>
      </c>
      <c r="K490" s="120">
        <v>76331</v>
      </c>
      <c r="L490" s="120">
        <v>0.29899999999999999</v>
      </c>
      <c r="M490" s="121" t="s">
        <v>5657</v>
      </c>
      <c r="N490" s="120">
        <v>1</v>
      </c>
      <c r="O490" s="119">
        <v>264</v>
      </c>
      <c r="P490" s="119"/>
      <c r="Q490" s="119"/>
      <c r="R490" s="120" t="s">
        <v>5663</v>
      </c>
      <c r="S490" s="120">
        <v>0.5</v>
      </c>
      <c r="T490" s="120"/>
      <c r="U490" s="120"/>
      <c r="V490" s="172">
        <v>115.1</v>
      </c>
      <c r="W490" s="172">
        <v>23</v>
      </c>
      <c r="X490" s="172">
        <v>58.7</v>
      </c>
      <c r="Y490" s="172">
        <v>6.9</v>
      </c>
      <c r="Z490" s="172">
        <v>26.5</v>
      </c>
      <c r="AA490" s="123"/>
      <c r="AB490" s="123"/>
      <c r="AC490" s="123">
        <v>13</v>
      </c>
      <c r="AD490" s="123"/>
      <c r="AE490" s="123"/>
      <c r="AF490" s="123"/>
      <c r="AG490" s="214"/>
      <c r="AH490" s="229" t="str">
        <f t="shared" si="117"/>
        <v>a3</v>
      </c>
      <c r="AI490" s="199"/>
      <c r="AJ490" s="199"/>
      <c r="AK490" s="199"/>
      <c r="AL490" s="199"/>
      <c r="AM490" s="199"/>
      <c r="AN490" s="173">
        <v>2</v>
      </c>
      <c r="AO490" s="173" t="s">
        <v>3186</v>
      </c>
      <c r="AP490" s="173" t="s">
        <v>3186</v>
      </c>
      <c r="AQ490" s="173" t="s">
        <v>3186</v>
      </c>
      <c r="AR490" s="173" t="s">
        <v>3186</v>
      </c>
      <c r="AS490" s="173">
        <v>2</v>
      </c>
      <c r="AT490" s="173"/>
      <c r="AU490" s="173"/>
      <c r="AV490" s="173"/>
      <c r="AW490" s="173"/>
      <c r="AX490" s="173"/>
      <c r="AY490" s="173"/>
      <c r="AZ490" s="211">
        <f t="shared" si="123"/>
        <v>4</v>
      </c>
      <c r="BA490" s="211">
        <f>SUBTOTAL(9,AT490:AY490)</f>
        <v>0</v>
      </c>
      <c r="BB490" s="205">
        <f t="shared" si="118"/>
        <v>9984</v>
      </c>
      <c r="BC490" s="205">
        <f t="shared" si="119"/>
        <v>9984</v>
      </c>
      <c r="BD490" s="205">
        <f t="shared" si="120"/>
        <v>0</v>
      </c>
      <c r="BE490" s="205">
        <f t="shared" si="121"/>
        <v>0</v>
      </c>
      <c r="BF490" s="175">
        <v>9984</v>
      </c>
      <c r="BG490" s="175"/>
      <c r="BH490" s="175"/>
      <c r="BI490" s="175"/>
      <c r="BJ490" s="175"/>
      <c r="BK490" s="175"/>
      <c r="BL490" s="175">
        <v>828</v>
      </c>
      <c r="BM490" s="175">
        <v>1561</v>
      </c>
      <c r="BN490" s="175">
        <v>1142</v>
      </c>
      <c r="BO490" s="175">
        <v>6453</v>
      </c>
      <c r="BP490" s="200">
        <f t="shared" si="122"/>
        <v>6453</v>
      </c>
    </row>
    <row r="491" spans="1:68" s="201" customFormat="1" x14ac:dyDescent="0.15">
      <c r="A491" s="117">
        <v>3620502003</v>
      </c>
      <c r="B491" s="118" t="s">
        <v>2663</v>
      </c>
      <c r="C491" s="118" t="s">
        <v>2654</v>
      </c>
      <c r="D491" s="118" t="s">
        <v>2661</v>
      </c>
      <c r="E491" s="118" t="s">
        <v>5019</v>
      </c>
      <c r="F491" s="120">
        <v>6</v>
      </c>
      <c r="G491" s="119">
        <v>76380</v>
      </c>
      <c r="H491" s="119"/>
      <c r="I491" s="120" t="s">
        <v>5820</v>
      </c>
      <c r="J491" s="120">
        <v>950</v>
      </c>
      <c r="K491" s="120">
        <v>76380</v>
      </c>
      <c r="L491" s="120">
        <v>0.22</v>
      </c>
      <c r="M491" s="121" t="s">
        <v>5662</v>
      </c>
      <c r="N491" s="120">
        <v>1</v>
      </c>
      <c r="O491" s="119">
        <v>409</v>
      </c>
      <c r="P491" s="119">
        <v>46</v>
      </c>
      <c r="Q491" s="119">
        <v>6.5</v>
      </c>
      <c r="R491" s="120" t="s">
        <v>5658</v>
      </c>
      <c r="S491" s="120">
        <v>3.9E-2</v>
      </c>
      <c r="T491" s="120"/>
      <c r="U491" s="120"/>
      <c r="V491" s="172">
        <v>134.6</v>
      </c>
      <c r="W491" s="172">
        <v>10.3</v>
      </c>
      <c r="X491" s="172">
        <v>62.2</v>
      </c>
      <c r="Y491" s="172"/>
      <c r="Z491" s="172">
        <v>62.1</v>
      </c>
      <c r="AA491" s="123"/>
      <c r="AB491" s="123"/>
      <c r="AC491" s="123">
        <v>10</v>
      </c>
      <c r="AD491" s="123"/>
      <c r="AE491" s="123"/>
      <c r="AF491" s="123"/>
      <c r="AG491" s="214"/>
      <c r="AH491" s="229" t="str">
        <f t="shared" si="117"/>
        <v>a3</v>
      </c>
      <c r="AI491" s="199"/>
      <c r="AJ491" s="199"/>
      <c r="AK491" s="199"/>
      <c r="AL491" s="199"/>
      <c r="AM491" s="199"/>
      <c r="AN491" s="173">
        <v>2</v>
      </c>
      <c r="AO491" s="173">
        <v>1</v>
      </c>
      <c r="AP491" s="173">
        <v>0.5</v>
      </c>
      <c r="AQ491" s="173">
        <v>0.5</v>
      </c>
      <c r="AR491" s="173"/>
      <c r="AS491" s="173"/>
      <c r="AT491" s="173"/>
      <c r="AU491" s="173"/>
      <c r="AV491" s="173"/>
      <c r="AW491" s="173"/>
      <c r="AX491" s="173"/>
      <c r="AY491" s="173"/>
      <c r="AZ491" s="211">
        <f t="shared" si="123"/>
        <v>4</v>
      </c>
      <c r="BA491" s="211"/>
      <c r="BB491" s="205">
        <f t="shared" si="118"/>
        <v>12141</v>
      </c>
      <c r="BC491" s="205">
        <f t="shared" si="119"/>
        <v>12141</v>
      </c>
      <c r="BD491" s="205">
        <f t="shared" si="120"/>
        <v>-21</v>
      </c>
      <c r="BE491" s="205">
        <f t="shared" si="121"/>
        <v>-21</v>
      </c>
      <c r="BF491" s="175">
        <v>12162</v>
      </c>
      <c r="BG491" s="175">
        <v>6583</v>
      </c>
      <c r="BH491" s="175"/>
      <c r="BI491" s="175"/>
      <c r="BJ491" s="175"/>
      <c r="BK491" s="175">
        <v>505</v>
      </c>
      <c r="BL491" s="175">
        <v>30</v>
      </c>
      <c r="BM491" s="175">
        <v>3286</v>
      </c>
      <c r="BN491" s="175">
        <v>443</v>
      </c>
      <c r="BO491" s="175">
        <v>1294</v>
      </c>
      <c r="BP491" s="200">
        <f t="shared" si="122"/>
        <v>1294</v>
      </c>
    </row>
    <row r="492" spans="1:68" s="201" customFormat="1" x14ac:dyDescent="0.15">
      <c r="A492" s="117">
        <v>1538502002</v>
      </c>
      <c r="B492" s="118" t="s">
        <v>1263</v>
      </c>
      <c r="C492" s="118" t="s">
        <v>1167</v>
      </c>
      <c r="D492" s="118" t="s">
        <v>1262</v>
      </c>
      <c r="E492" s="118" t="s">
        <v>3977</v>
      </c>
      <c r="F492" s="120">
        <v>16</v>
      </c>
      <c r="G492" s="119"/>
      <c r="H492" s="119"/>
      <c r="I492" s="120" t="s">
        <v>5820</v>
      </c>
      <c r="J492" s="120">
        <v>800</v>
      </c>
      <c r="K492" s="120">
        <v>76611</v>
      </c>
      <c r="L492" s="120">
        <v>0.26200000000000001</v>
      </c>
      <c r="M492" s="121" t="s">
        <v>5657</v>
      </c>
      <c r="N492" s="120">
        <v>1</v>
      </c>
      <c r="O492" s="119">
        <v>215</v>
      </c>
      <c r="P492" s="119"/>
      <c r="Q492" s="119"/>
      <c r="R492" s="120" t="s">
        <v>5658</v>
      </c>
      <c r="S492" s="120">
        <v>1</v>
      </c>
      <c r="T492" s="120"/>
      <c r="U492" s="120"/>
      <c r="V492" s="172">
        <v>124</v>
      </c>
      <c r="W492" s="172"/>
      <c r="X492" s="172">
        <v>67</v>
      </c>
      <c r="Y492" s="172">
        <v>25</v>
      </c>
      <c r="Z492" s="172">
        <v>32</v>
      </c>
      <c r="AA492" s="123">
        <v>483</v>
      </c>
      <c r="AB492" s="123"/>
      <c r="AC492" s="123">
        <v>81</v>
      </c>
      <c r="AD492" s="123"/>
      <c r="AE492" s="123"/>
      <c r="AF492" s="123"/>
      <c r="AG492" s="214"/>
      <c r="AH492" s="229" t="str">
        <f t="shared" si="117"/>
        <v>a3</v>
      </c>
      <c r="AI492" s="199"/>
      <c r="AJ492" s="199"/>
      <c r="AK492" s="199"/>
      <c r="AL492" s="199"/>
      <c r="AM492" s="199"/>
      <c r="AN492" s="173">
        <v>3</v>
      </c>
      <c r="AO492" s="173"/>
      <c r="AP492" s="173"/>
      <c r="AQ492" s="173"/>
      <c r="AR492" s="173"/>
      <c r="AS492" s="173">
        <v>0.5</v>
      </c>
      <c r="AT492" s="173">
        <v>0.5</v>
      </c>
      <c r="AU492" s="173">
        <v>0.5</v>
      </c>
      <c r="AV492" s="173">
        <v>0.5</v>
      </c>
      <c r="AW492" s="173">
        <v>0.5</v>
      </c>
      <c r="AX492" s="173">
        <v>0.5</v>
      </c>
      <c r="AY492" s="173"/>
      <c r="AZ492" s="211">
        <f t="shared" si="123"/>
        <v>3.5</v>
      </c>
      <c r="BA492" s="211">
        <f t="shared" ref="BA492:BA503" si="124">SUBTOTAL(9,AT492:AY492)</f>
        <v>2.5</v>
      </c>
      <c r="BB492" s="205">
        <f t="shared" si="118"/>
        <v>24069</v>
      </c>
      <c r="BC492" s="205">
        <f t="shared" si="119"/>
        <v>19889</v>
      </c>
      <c r="BD492" s="205">
        <f t="shared" si="120"/>
        <v>4982</v>
      </c>
      <c r="BE492" s="205">
        <f t="shared" si="121"/>
        <v>802</v>
      </c>
      <c r="BF492" s="175">
        <v>19087</v>
      </c>
      <c r="BG492" s="175"/>
      <c r="BH492" s="175">
        <v>9580</v>
      </c>
      <c r="BI492" s="175">
        <v>4180</v>
      </c>
      <c r="BJ492" s="175"/>
      <c r="BK492" s="175"/>
      <c r="BL492" s="175">
        <v>3757</v>
      </c>
      <c r="BM492" s="175">
        <v>4107</v>
      </c>
      <c r="BN492" s="175">
        <v>50</v>
      </c>
      <c r="BO492" s="175">
        <v>2395</v>
      </c>
      <c r="BP492" s="200">
        <f t="shared" si="122"/>
        <v>11975</v>
      </c>
    </row>
    <row r="493" spans="1:68" s="201" customFormat="1" x14ac:dyDescent="0.15">
      <c r="A493" s="117">
        <v>520702002</v>
      </c>
      <c r="B493" s="118" t="s">
        <v>564</v>
      </c>
      <c r="C493" s="118" t="s">
        <v>546</v>
      </c>
      <c r="D493" s="118" t="s">
        <v>563</v>
      </c>
      <c r="E493" s="118" t="s">
        <v>3521</v>
      </c>
      <c r="F493" s="120">
        <v>11</v>
      </c>
      <c r="G493" s="119">
        <v>76723</v>
      </c>
      <c r="H493" s="119"/>
      <c r="I493" s="120" t="s">
        <v>5820</v>
      </c>
      <c r="J493" s="120">
        <v>600</v>
      </c>
      <c r="K493" s="120">
        <v>76723</v>
      </c>
      <c r="L493" s="120">
        <v>0.35</v>
      </c>
      <c r="M493" s="121" t="s">
        <v>5657</v>
      </c>
      <c r="N493" s="120">
        <v>1</v>
      </c>
      <c r="O493" s="119">
        <v>54.2</v>
      </c>
      <c r="P493" s="119">
        <v>23.75</v>
      </c>
      <c r="Q493" s="119">
        <v>2.58</v>
      </c>
      <c r="R493" s="120" t="s">
        <v>5658</v>
      </c>
      <c r="S493" s="120">
        <v>0.3</v>
      </c>
      <c r="T493" s="120"/>
      <c r="U493" s="120"/>
      <c r="V493" s="172">
        <v>162.80000000000001</v>
      </c>
      <c r="W493" s="172"/>
      <c r="X493" s="172">
        <v>126.7</v>
      </c>
      <c r="Y493" s="172">
        <v>36.1</v>
      </c>
      <c r="Z493" s="172"/>
      <c r="AA493" s="123">
        <v>179</v>
      </c>
      <c r="AB493" s="123"/>
      <c r="AC493" s="123">
        <v>16</v>
      </c>
      <c r="AD493" s="123"/>
      <c r="AE493" s="123"/>
      <c r="AF493" s="123"/>
      <c r="AG493" s="214"/>
      <c r="AH493" s="229" t="str">
        <f t="shared" si="117"/>
        <v>a3</v>
      </c>
      <c r="AI493" s="199"/>
      <c r="AJ493" s="199"/>
      <c r="AK493" s="199"/>
      <c r="AL493" s="199"/>
      <c r="AM493" s="199"/>
      <c r="AN493" s="173">
        <v>13</v>
      </c>
      <c r="AO493" s="173"/>
      <c r="AP493" s="173"/>
      <c r="AQ493" s="173"/>
      <c r="AR493" s="173"/>
      <c r="AS493" s="173">
        <v>1</v>
      </c>
      <c r="AT493" s="173">
        <v>1.5</v>
      </c>
      <c r="AU493" s="173">
        <v>0.5</v>
      </c>
      <c r="AV493" s="173">
        <v>0.5</v>
      </c>
      <c r="AW493" s="173">
        <v>0.5</v>
      </c>
      <c r="AX493" s="173"/>
      <c r="AY493" s="173"/>
      <c r="AZ493" s="211">
        <f t="shared" si="123"/>
        <v>14</v>
      </c>
      <c r="BA493" s="211">
        <f t="shared" si="124"/>
        <v>3</v>
      </c>
      <c r="BB493" s="205">
        <f t="shared" si="118"/>
        <v>16498</v>
      </c>
      <c r="BC493" s="205">
        <f t="shared" si="119"/>
        <v>14706</v>
      </c>
      <c r="BD493" s="205">
        <f t="shared" si="120"/>
        <v>1888</v>
      </c>
      <c r="BE493" s="205">
        <f t="shared" si="121"/>
        <v>96</v>
      </c>
      <c r="BF493" s="175">
        <v>14610</v>
      </c>
      <c r="BG493" s="175"/>
      <c r="BH493" s="175">
        <v>3052</v>
      </c>
      <c r="BI493" s="175">
        <v>1792</v>
      </c>
      <c r="BJ493" s="175"/>
      <c r="BK493" s="175"/>
      <c r="BL493" s="175">
        <v>2277</v>
      </c>
      <c r="BM493" s="175">
        <v>2555</v>
      </c>
      <c r="BN493" s="175">
        <v>590</v>
      </c>
      <c r="BO493" s="175">
        <v>6232</v>
      </c>
      <c r="BP493" s="200">
        <f t="shared" si="122"/>
        <v>9284</v>
      </c>
    </row>
    <row r="494" spans="1:68" s="201" customFormat="1" x14ac:dyDescent="0.15">
      <c r="A494" s="117">
        <v>320802002</v>
      </c>
      <c r="B494" s="118" t="s">
        <v>435</v>
      </c>
      <c r="C494" s="118" t="s">
        <v>415</v>
      </c>
      <c r="D494" s="118" t="s">
        <v>434</v>
      </c>
      <c r="E494" s="118" t="s">
        <v>3440</v>
      </c>
      <c r="F494" s="120">
        <v>11</v>
      </c>
      <c r="G494" s="119">
        <v>76958</v>
      </c>
      <c r="H494" s="119"/>
      <c r="I494" s="120" t="s">
        <v>5820</v>
      </c>
      <c r="J494" s="120">
        <v>560</v>
      </c>
      <c r="K494" s="120">
        <v>76958</v>
      </c>
      <c r="L494" s="120">
        <v>0.377</v>
      </c>
      <c r="M494" s="121" t="s">
        <v>5657</v>
      </c>
      <c r="N494" s="120">
        <v>1</v>
      </c>
      <c r="O494" s="119"/>
      <c r="P494" s="119"/>
      <c r="Q494" s="119"/>
      <c r="R494" s="120" t="s">
        <v>5663</v>
      </c>
      <c r="S494" s="120">
        <v>0.3</v>
      </c>
      <c r="T494" s="120"/>
      <c r="U494" s="120"/>
      <c r="V494" s="172">
        <v>128</v>
      </c>
      <c r="W494" s="172"/>
      <c r="X494" s="172">
        <v>128</v>
      </c>
      <c r="Y494" s="172"/>
      <c r="Z494" s="172"/>
      <c r="AA494" s="123"/>
      <c r="AB494" s="123"/>
      <c r="AC494" s="123">
        <v>61.5</v>
      </c>
      <c r="AD494" s="123"/>
      <c r="AE494" s="123"/>
      <c r="AF494" s="123"/>
      <c r="AG494" s="214"/>
      <c r="AH494" s="229" t="str">
        <f t="shared" si="117"/>
        <v>a3</v>
      </c>
      <c r="AI494" s="199"/>
      <c r="AJ494" s="199"/>
      <c r="AK494" s="199"/>
      <c r="AL494" s="199"/>
      <c r="AM494" s="199"/>
      <c r="AN494" s="173" t="s">
        <v>3186</v>
      </c>
      <c r="AO494" s="173" t="s">
        <v>3186</v>
      </c>
      <c r="AP494" s="173" t="s">
        <v>3186</v>
      </c>
      <c r="AQ494" s="173" t="s">
        <v>3186</v>
      </c>
      <c r="AR494" s="173" t="s">
        <v>3186</v>
      </c>
      <c r="AS494" s="173">
        <v>2</v>
      </c>
      <c r="AT494" s="173">
        <v>0.5</v>
      </c>
      <c r="AU494" s="173">
        <v>0.5</v>
      </c>
      <c r="AV494" s="173">
        <v>1</v>
      </c>
      <c r="AW494" s="173">
        <v>1</v>
      </c>
      <c r="AX494" s="173">
        <v>1</v>
      </c>
      <c r="AY494" s="173" t="s">
        <v>3186</v>
      </c>
      <c r="AZ494" s="211">
        <f t="shared" si="123"/>
        <v>2</v>
      </c>
      <c r="BA494" s="211">
        <f t="shared" si="124"/>
        <v>4</v>
      </c>
      <c r="BB494" s="205">
        <f t="shared" si="118"/>
        <v>21891</v>
      </c>
      <c r="BC494" s="205">
        <f t="shared" si="119"/>
        <v>16901</v>
      </c>
      <c r="BD494" s="205">
        <f t="shared" si="120"/>
        <v>7783</v>
      </c>
      <c r="BE494" s="205">
        <f t="shared" si="121"/>
        <v>2793</v>
      </c>
      <c r="BF494" s="175">
        <v>14108</v>
      </c>
      <c r="BG494" s="175"/>
      <c r="BH494" s="175">
        <v>7784</v>
      </c>
      <c r="BI494" s="175">
        <v>4243</v>
      </c>
      <c r="BJ494" s="175">
        <v>747</v>
      </c>
      <c r="BK494" s="175">
        <v>798</v>
      </c>
      <c r="BL494" s="175">
        <v>36</v>
      </c>
      <c r="BM494" s="175">
        <v>3558</v>
      </c>
      <c r="BN494" s="175">
        <v>111</v>
      </c>
      <c r="BO494" s="175">
        <v>4614</v>
      </c>
      <c r="BP494" s="200">
        <f t="shared" si="122"/>
        <v>12398</v>
      </c>
    </row>
    <row r="495" spans="1:68" s="201" customFormat="1" x14ac:dyDescent="0.15">
      <c r="A495" s="117">
        <v>4023002002</v>
      </c>
      <c r="B495" s="118" t="s">
        <v>2846</v>
      </c>
      <c r="C495" s="118" t="s">
        <v>2791</v>
      </c>
      <c r="D495" s="118" t="s">
        <v>2845</v>
      </c>
      <c r="E495" s="118" t="s">
        <v>5141</v>
      </c>
      <c r="F495" s="120">
        <v>17</v>
      </c>
      <c r="G495" s="119">
        <v>78955</v>
      </c>
      <c r="H495" s="119"/>
      <c r="I495" s="120" t="s">
        <v>5820</v>
      </c>
      <c r="J495" s="120">
        <v>650</v>
      </c>
      <c r="K495" s="120">
        <v>78955</v>
      </c>
      <c r="L495" s="120">
        <v>0.33300000000000002</v>
      </c>
      <c r="M495" s="121" t="s">
        <v>5657</v>
      </c>
      <c r="N495" s="120">
        <v>1</v>
      </c>
      <c r="O495" s="119">
        <v>150</v>
      </c>
      <c r="P495" s="119">
        <v>23</v>
      </c>
      <c r="Q495" s="119">
        <v>2.2000000000000002</v>
      </c>
      <c r="R495" s="120" t="s">
        <v>5658</v>
      </c>
      <c r="S495" s="120">
        <v>0.2</v>
      </c>
      <c r="T495" s="120"/>
      <c r="U495" s="120"/>
      <c r="V495" s="172">
        <v>146.80000000000001</v>
      </c>
      <c r="W495" s="172">
        <v>15</v>
      </c>
      <c r="X495" s="172">
        <v>98.3</v>
      </c>
      <c r="Y495" s="172">
        <v>29</v>
      </c>
      <c r="Z495" s="172">
        <v>4.5</v>
      </c>
      <c r="AA495" s="123"/>
      <c r="AB495" s="123"/>
      <c r="AC495" s="123">
        <v>58</v>
      </c>
      <c r="AD495" s="123"/>
      <c r="AE495" s="123"/>
      <c r="AF495" s="123"/>
      <c r="AG495" s="214"/>
      <c r="AH495" s="229" t="str">
        <f t="shared" si="117"/>
        <v>a3</v>
      </c>
      <c r="AI495" s="199"/>
      <c r="AJ495" s="199"/>
      <c r="AK495" s="199"/>
      <c r="AL495" s="199"/>
      <c r="AM495" s="199"/>
      <c r="AN495" s="173" t="s">
        <v>3186</v>
      </c>
      <c r="AO495" s="173" t="s">
        <v>3186</v>
      </c>
      <c r="AP495" s="173" t="s">
        <v>3186</v>
      </c>
      <c r="AQ495" s="173" t="s">
        <v>3186</v>
      </c>
      <c r="AR495" s="173" t="s">
        <v>3186</v>
      </c>
      <c r="AS495" s="173">
        <v>2</v>
      </c>
      <c r="AT495" s="173">
        <v>1</v>
      </c>
      <c r="AU495" s="173">
        <v>1</v>
      </c>
      <c r="AV495" s="173">
        <v>1</v>
      </c>
      <c r="AW495" s="173">
        <v>1</v>
      </c>
      <c r="AX495" s="173">
        <v>1</v>
      </c>
      <c r="AY495" s="173"/>
      <c r="AZ495" s="211">
        <f t="shared" si="123"/>
        <v>2</v>
      </c>
      <c r="BA495" s="211">
        <f t="shared" si="124"/>
        <v>5</v>
      </c>
      <c r="BB495" s="205">
        <f t="shared" si="118"/>
        <v>10093</v>
      </c>
      <c r="BC495" s="205">
        <f t="shared" si="119"/>
        <v>10093</v>
      </c>
      <c r="BD495" s="205">
        <f t="shared" si="120"/>
        <v>0</v>
      </c>
      <c r="BE495" s="205">
        <f t="shared" si="121"/>
        <v>0</v>
      </c>
      <c r="BF495" s="175">
        <v>10093</v>
      </c>
      <c r="BG495" s="175"/>
      <c r="BH495" s="175">
        <v>10088</v>
      </c>
      <c r="BI495" s="175"/>
      <c r="BJ495" s="175"/>
      <c r="BK495" s="175"/>
      <c r="BL495" s="175"/>
      <c r="BM495" s="175"/>
      <c r="BN495" s="175"/>
      <c r="BO495" s="175">
        <v>5</v>
      </c>
      <c r="BP495" s="200">
        <f t="shared" si="122"/>
        <v>10093</v>
      </c>
    </row>
    <row r="496" spans="1:68" s="201" customFormat="1" x14ac:dyDescent="0.15">
      <c r="A496" s="117">
        <v>2822202002</v>
      </c>
      <c r="B496" s="118" t="s">
        <v>2174</v>
      </c>
      <c r="C496" s="118" t="s">
        <v>2099</v>
      </c>
      <c r="D496" s="118" t="s">
        <v>2173</v>
      </c>
      <c r="E496" s="118" t="s">
        <v>4647</v>
      </c>
      <c r="F496" s="120">
        <v>18</v>
      </c>
      <c r="G496" s="119">
        <v>79199</v>
      </c>
      <c r="H496" s="119"/>
      <c r="I496" s="120" t="s">
        <v>5820</v>
      </c>
      <c r="J496" s="120">
        <v>1100</v>
      </c>
      <c r="K496" s="120">
        <v>79198</v>
      </c>
      <c r="L496" s="120">
        <v>0.19700000000000001</v>
      </c>
      <c r="M496" s="121" t="s">
        <v>5659</v>
      </c>
      <c r="N496" s="120">
        <v>1</v>
      </c>
      <c r="O496" s="119">
        <v>167</v>
      </c>
      <c r="P496" s="119">
        <v>32</v>
      </c>
      <c r="Q496" s="119">
        <v>2.8</v>
      </c>
      <c r="R496" s="120" t="s">
        <v>5660</v>
      </c>
      <c r="S496" s="120">
        <v>0.1</v>
      </c>
      <c r="T496" s="120"/>
      <c r="U496" s="120"/>
      <c r="V496" s="172">
        <v>164</v>
      </c>
      <c r="W496" s="172">
        <v>5.2</v>
      </c>
      <c r="X496" s="172">
        <v>80.599999999999994</v>
      </c>
      <c r="Y496" s="172">
        <v>52.6</v>
      </c>
      <c r="Z496" s="172">
        <v>25.6</v>
      </c>
      <c r="AA496" s="123">
        <v>659</v>
      </c>
      <c r="AB496" s="123"/>
      <c r="AC496" s="123">
        <v>56.3</v>
      </c>
      <c r="AD496" s="123"/>
      <c r="AE496" s="123"/>
      <c r="AF496" s="123"/>
      <c r="AG496" s="214"/>
      <c r="AH496" s="229" t="str">
        <f t="shared" si="117"/>
        <v>a3</v>
      </c>
      <c r="AI496" s="199"/>
      <c r="AJ496" s="199"/>
      <c r="AK496" s="199"/>
      <c r="AL496" s="199"/>
      <c r="AM496" s="199"/>
      <c r="AN496" s="173"/>
      <c r="AO496" s="173"/>
      <c r="AP496" s="173"/>
      <c r="AQ496" s="173"/>
      <c r="AR496" s="173"/>
      <c r="AS496" s="173"/>
      <c r="AT496" s="173"/>
      <c r="AU496" s="173">
        <v>0.5</v>
      </c>
      <c r="AV496" s="173"/>
      <c r="AW496" s="173"/>
      <c r="AX496" s="173">
        <v>0.6</v>
      </c>
      <c r="AY496" s="173"/>
      <c r="AZ496" s="211">
        <f t="shared" si="123"/>
        <v>0</v>
      </c>
      <c r="BA496" s="211">
        <f t="shared" si="124"/>
        <v>1.1000000000000001</v>
      </c>
      <c r="BB496" s="205">
        <f t="shared" si="118"/>
        <v>12740</v>
      </c>
      <c r="BC496" s="205">
        <f t="shared" si="119"/>
        <v>10914</v>
      </c>
      <c r="BD496" s="205">
        <f t="shared" si="120"/>
        <v>2271</v>
      </c>
      <c r="BE496" s="205">
        <f t="shared" si="121"/>
        <v>445</v>
      </c>
      <c r="BF496" s="175">
        <v>10469</v>
      </c>
      <c r="BG496" s="175"/>
      <c r="BH496" s="175">
        <v>2271</v>
      </c>
      <c r="BI496" s="175">
        <v>1826</v>
      </c>
      <c r="BJ496" s="175"/>
      <c r="BK496" s="175">
        <v>1436</v>
      </c>
      <c r="BL496" s="175">
        <v>2385</v>
      </c>
      <c r="BM496" s="175">
        <v>2930</v>
      </c>
      <c r="BN496" s="175">
        <v>744</v>
      </c>
      <c r="BO496" s="175">
        <v>1148</v>
      </c>
      <c r="BP496" s="200">
        <f t="shared" si="122"/>
        <v>3419</v>
      </c>
    </row>
    <row r="497" spans="1:68" s="201" customFormat="1" x14ac:dyDescent="0.15">
      <c r="A497" s="117">
        <v>742101002</v>
      </c>
      <c r="B497" s="118" t="s">
        <v>721</v>
      </c>
      <c r="C497" s="118" t="s">
        <v>660</v>
      </c>
      <c r="D497" s="118" t="s">
        <v>720</v>
      </c>
      <c r="E497" s="118" t="s">
        <v>3624</v>
      </c>
      <c r="F497" s="120">
        <v>9</v>
      </c>
      <c r="G497" s="119">
        <v>79330</v>
      </c>
      <c r="H497" s="119"/>
      <c r="I497" s="120" t="s">
        <v>5820</v>
      </c>
      <c r="J497" s="120">
        <v>700</v>
      </c>
      <c r="K497" s="120">
        <v>79330</v>
      </c>
      <c r="L497" s="120">
        <v>0.31</v>
      </c>
      <c r="M497" s="121" t="s">
        <v>5667</v>
      </c>
      <c r="N497" s="120">
        <v>1</v>
      </c>
      <c r="O497" s="119">
        <v>261</v>
      </c>
      <c r="P497" s="119">
        <v>43</v>
      </c>
      <c r="Q497" s="119">
        <v>4.4000000000000004</v>
      </c>
      <c r="R497" s="120" t="s">
        <v>5663</v>
      </c>
      <c r="S497" s="120">
        <v>0.2</v>
      </c>
      <c r="T497" s="120"/>
      <c r="U497" s="120"/>
      <c r="V497" s="172">
        <v>125.9</v>
      </c>
      <c r="W497" s="172"/>
      <c r="X497" s="172"/>
      <c r="Y497" s="172"/>
      <c r="Z497" s="172">
        <v>125.9</v>
      </c>
      <c r="AA497" s="123"/>
      <c r="AB497" s="123"/>
      <c r="AC497" s="123">
        <v>28.71</v>
      </c>
      <c r="AD497" s="123"/>
      <c r="AE497" s="123"/>
      <c r="AF497" s="123"/>
      <c r="AG497" s="214"/>
      <c r="AH497" s="229" t="str">
        <f t="shared" si="117"/>
        <v>a3</v>
      </c>
      <c r="AI497" s="199"/>
      <c r="AJ497" s="199"/>
      <c r="AK497" s="199"/>
      <c r="AL497" s="199"/>
      <c r="AM497" s="199"/>
      <c r="AN497" s="173">
        <v>4</v>
      </c>
      <c r="AO497" s="173"/>
      <c r="AP497" s="173"/>
      <c r="AQ497" s="173"/>
      <c r="AR497" s="173"/>
      <c r="AS497" s="173"/>
      <c r="AT497" s="173">
        <v>1</v>
      </c>
      <c r="AU497" s="173">
        <v>1</v>
      </c>
      <c r="AV497" s="173">
        <v>1</v>
      </c>
      <c r="AW497" s="173">
        <v>1</v>
      </c>
      <c r="AX497" s="173">
        <v>1</v>
      </c>
      <c r="AY497" s="173">
        <v>1</v>
      </c>
      <c r="AZ497" s="211">
        <f t="shared" si="123"/>
        <v>4</v>
      </c>
      <c r="BA497" s="211">
        <f t="shared" si="124"/>
        <v>6</v>
      </c>
      <c r="BB497" s="205">
        <f t="shared" si="118"/>
        <v>32618</v>
      </c>
      <c r="BC497" s="205">
        <f t="shared" si="119"/>
        <v>24993</v>
      </c>
      <c r="BD497" s="205">
        <f t="shared" si="120"/>
        <v>8249</v>
      </c>
      <c r="BE497" s="205">
        <f t="shared" si="121"/>
        <v>624</v>
      </c>
      <c r="BF497" s="175">
        <v>24369</v>
      </c>
      <c r="BG497" s="175">
        <v>12535</v>
      </c>
      <c r="BH497" s="175">
        <v>8249</v>
      </c>
      <c r="BI497" s="175">
        <v>6651</v>
      </c>
      <c r="BJ497" s="175">
        <v>974</v>
      </c>
      <c r="BK497" s="175">
        <v>286</v>
      </c>
      <c r="BL497" s="175">
        <v>818</v>
      </c>
      <c r="BM497" s="175">
        <v>1667</v>
      </c>
      <c r="BN497" s="175">
        <v>133</v>
      </c>
      <c r="BO497" s="175">
        <v>1305</v>
      </c>
      <c r="BP497" s="200">
        <f t="shared" si="122"/>
        <v>9554</v>
      </c>
    </row>
    <row r="498" spans="1:68" s="201" customFormat="1" x14ac:dyDescent="0.15">
      <c r="A498" s="117">
        <v>2640702001</v>
      </c>
      <c r="B498" s="118" t="s">
        <v>2031</v>
      </c>
      <c r="C498" s="118" t="s">
        <v>1980</v>
      </c>
      <c r="D498" s="118" t="s">
        <v>2032</v>
      </c>
      <c r="E498" s="118" t="s">
        <v>4535</v>
      </c>
      <c r="F498" s="120">
        <v>21</v>
      </c>
      <c r="G498" s="119"/>
      <c r="H498" s="119"/>
      <c r="I498" s="120" t="s">
        <v>5820</v>
      </c>
      <c r="J498" s="120">
        <v>750</v>
      </c>
      <c r="K498" s="120">
        <v>79489</v>
      </c>
      <c r="L498" s="120">
        <v>0.28999999999999998</v>
      </c>
      <c r="M498" s="121" t="s">
        <v>5657</v>
      </c>
      <c r="N498" s="120">
        <v>1</v>
      </c>
      <c r="O498" s="119"/>
      <c r="P498" s="119"/>
      <c r="Q498" s="119"/>
      <c r="R498" s="120" t="s">
        <v>5660</v>
      </c>
      <c r="S498" s="120">
        <v>0.2</v>
      </c>
      <c r="T498" s="120"/>
      <c r="U498" s="120"/>
      <c r="V498" s="172">
        <v>67</v>
      </c>
      <c r="W498" s="172"/>
      <c r="X498" s="172">
        <v>64</v>
      </c>
      <c r="Y498" s="172"/>
      <c r="Z498" s="172">
        <v>3</v>
      </c>
      <c r="AA498" s="123">
        <v>545</v>
      </c>
      <c r="AB498" s="123"/>
      <c r="AC498" s="123">
        <v>40</v>
      </c>
      <c r="AD498" s="123"/>
      <c r="AE498" s="123"/>
      <c r="AF498" s="123"/>
      <c r="AG498" s="214"/>
      <c r="AH498" s="229" t="str">
        <f t="shared" si="117"/>
        <v>a3</v>
      </c>
      <c r="AI498" s="199"/>
      <c r="AJ498" s="199"/>
      <c r="AK498" s="199"/>
      <c r="AL498" s="199"/>
      <c r="AM498" s="199"/>
      <c r="AN498" s="173">
        <v>6</v>
      </c>
      <c r="AO498" s="173"/>
      <c r="AP498" s="173"/>
      <c r="AQ498" s="173"/>
      <c r="AR498" s="173"/>
      <c r="AS498" s="173"/>
      <c r="AT498" s="173">
        <v>1</v>
      </c>
      <c r="AU498" s="173">
        <v>1</v>
      </c>
      <c r="AV498" s="173">
        <v>0.5</v>
      </c>
      <c r="AW498" s="173">
        <v>0.5</v>
      </c>
      <c r="AX498" s="173">
        <v>1</v>
      </c>
      <c r="AY498" s="173"/>
      <c r="AZ498" s="211">
        <f t="shared" si="123"/>
        <v>6</v>
      </c>
      <c r="BA498" s="211">
        <f t="shared" si="124"/>
        <v>4</v>
      </c>
      <c r="BB498" s="205">
        <f t="shared" si="118"/>
        <v>26530</v>
      </c>
      <c r="BC498" s="205">
        <f t="shared" si="119"/>
        <v>24138</v>
      </c>
      <c r="BD498" s="205">
        <f t="shared" si="120"/>
        <v>3435</v>
      </c>
      <c r="BE498" s="205">
        <f t="shared" si="121"/>
        <v>1043</v>
      </c>
      <c r="BF498" s="175">
        <v>23095</v>
      </c>
      <c r="BG498" s="175">
        <v>1970</v>
      </c>
      <c r="BH498" s="175">
        <v>3435</v>
      </c>
      <c r="BI498" s="175">
        <v>2392</v>
      </c>
      <c r="BJ498" s="175"/>
      <c r="BK498" s="175">
        <v>15904</v>
      </c>
      <c r="BL498" s="175">
        <v>20</v>
      </c>
      <c r="BM498" s="175">
        <v>1177</v>
      </c>
      <c r="BN498" s="175">
        <v>554</v>
      </c>
      <c r="BO498" s="175">
        <v>1078</v>
      </c>
      <c r="BP498" s="200">
        <f t="shared" si="122"/>
        <v>4513</v>
      </c>
    </row>
    <row r="499" spans="1:68" s="201" customFormat="1" x14ac:dyDescent="0.15">
      <c r="A499" s="117">
        <v>2850102001</v>
      </c>
      <c r="B499" s="118" t="s">
        <v>2238</v>
      </c>
      <c r="C499" s="118" t="s">
        <v>2099</v>
      </c>
      <c r="D499" s="118" t="s">
        <v>2239</v>
      </c>
      <c r="E499" s="118" t="s">
        <v>4705</v>
      </c>
      <c r="F499" s="120">
        <v>16</v>
      </c>
      <c r="G499" s="119"/>
      <c r="H499" s="119"/>
      <c r="I499" s="120" t="s">
        <v>5820</v>
      </c>
      <c r="J499" s="120">
        <v>600</v>
      </c>
      <c r="K499" s="120">
        <v>79993</v>
      </c>
      <c r="L499" s="120">
        <v>0.36499999999999999</v>
      </c>
      <c r="M499" s="121" t="s">
        <v>5657</v>
      </c>
      <c r="N499" s="120">
        <v>1</v>
      </c>
      <c r="O499" s="119">
        <v>140</v>
      </c>
      <c r="P499" s="119">
        <v>27</v>
      </c>
      <c r="Q499" s="119">
        <v>2.9</v>
      </c>
      <c r="R499" s="120" t="s">
        <v>5658</v>
      </c>
      <c r="S499" s="120">
        <v>0.2</v>
      </c>
      <c r="T499" s="120"/>
      <c r="U499" s="120"/>
      <c r="V499" s="172">
        <v>94.2</v>
      </c>
      <c r="W499" s="172"/>
      <c r="X499" s="172">
        <v>49.2</v>
      </c>
      <c r="Y499" s="172">
        <v>22</v>
      </c>
      <c r="Z499" s="172">
        <v>23</v>
      </c>
      <c r="AA499" s="123">
        <v>568</v>
      </c>
      <c r="AB499" s="123"/>
      <c r="AC499" s="123">
        <v>58</v>
      </c>
      <c r="AD499" s="123"/>
      <c r="AE499" s="123"/>
      <c r="AF499" s="123"/>
      <c r="AG499" s="214"/>
      <c r="AH499" s="229" t="str">
        <f t="shared" si="117"/>
        <v>a3</v>
      </c>
      <c r="AI499" s="199"/>
      <c r="AJ499" s="199"/>
      <c r="AK499" s="199"/>
      <c r="AL499" s="199"/>
      <c r="AM499" s="199"/>
      <c r="AN499" s="173">
        <v>0.8</v>
      </c>
      <c r="AO499" s="173"/>
      <c r="AP499" s="173"/>
      <c r="AQ499" s="173"/>
      <c r="AR499" s="173"/>
      <c r="AS499" s="173"/>
      <c r="AT499" s="173"/>
      <c r="AU499" s="173"/>
      <c r="AV499" s="173"/>
      <c r="AW499" s="173"/>
      <c r="AX499" s="173"/>
      <c r="AY499" s="173"/>
      <c r="AZ499" s="211">
        <f t="shared" si="123"/>
        <v>0.8</v>
      </c>
      <c r="BA499" s="211">
        <f t="shared" si="124"/>
        <v>0</v>
      </c>
      <c r="BB499" s="205">
        <f t="shared" si="118"/>
        <v>13978</v>
      </c>
      <c r="BC499" s="205">
        <f t="shared" si="119"/>
        <v>9274</v>
      </c>
      <c r="BD499" s="205">
        <f t="shared" si="120"/>
        <v>4704</v>
      </c>
      <c r="BE499" s="205">
        <f t="shared" si="121"/>
        <v>0</v>
      </c>
      <c r="BF499" s="175">
        <v>9274</v>
      </c>
      <c r="BG499" s="175"/>
      <c r="BH499" s="175">
        <v>4704</v>
      </c>
      <c r="BI499" s="175">
        <v>4704</v>
      </c>
      <c r="BJ499" s="175"/>
      <c r="BK499" s="175">
        <v>1044</v>
      </c>
      <c r="BL499" s="175"/>
      <c r="BM499" s="175">
        <v>1617</v>
      </c>
      <c r="BN499" s="175">
        <v>444</v>
      </c>
      <c r="BO499" s="175">
        <v>1465</v>
      </c>
      <c r="BP499" s="200">
        <f t="shared" si="122"/>
        <v>6169</v>
      </c>
    </row>
    <row r="500" spans="1:68" s="201" customFormat="1" x14ac:dyDescent="0.15">
      <c r="A500" s="117">
        <v>1620102008</v>
      </c>
      <c r="B500" s="118" t="s">
        <v>1288</v>
      </c>
      <c r="C500" s="118" t="s">
        <v>1276</v>
      </c>
      <c r="D500" s="118" t="s">
        <v>1281</v>
      </c>
      <c r="E500" s="118" t="s">
        <v>3996</v>
      </c>
      <c r="F500" s="120">
        <v>9</v>
      </c>
      <c r="G500" s="119"/>
      <c r="H500" s="119"/>
      <c r="I500" s="120" t="s">
        <v>5820</v>
      </c>
      <c r="J500" s="120">
        <v>630</v>
      </c>
      <c r="K500" s="120">
        <v>81025</v>
      </c>
      <c r="L500" s="120">
        <v>0.35199999999999998</v>
      </c>
      <c r="M500" s="121" t="s">
        <v>5657</v>
      </c>
      <c r="N500" s="120">
        <v>1</v>
      </c>
      <c r="O500" s="119">
        <v>125.9</v>
      </c>
      <c r="P500" s="119">
        <v>17.5</v>
      </c>
      <c r="Q500" s="119">
        <v>2.34</v>
      </c>
      <c r="R500" s="120" t="s">
        <v>5658</v>
      </c>
      <c r="S500" s="120">
        <v>0.1</v>
      </c>
      <c r="T500" s="120"/>
      <c r="U500" s="120"/>
      <c r="V500" s="172">
        <v>87.2</v>
      </c>
      <c r="W500" s="172"/>
      <c r="X500" s="172">
        <v>87.2</v>
      </c>
      <c r="Y500" s="172"/>
      <c r="Z500" s="172"/>
      <c r="AA500" s="123"/>
      <c r="AB500" s="123"/>
      <c r="AC500" s="123">
        <v>49.09</v>
      </c>
      <c r="AD500" s="123"/>
      <c r="AE500" s="123"/>
      <c r="AF500" s="123"/>
      <c r="AG500" s="214"/>
      <c r="AH500" s="229" t="str">
        <f t="shared" si="117"/>
        <v>a3</v>
      </c>
      <c r="AI500" s="199"/>
      <c r="AJ500" s="199"/>
      <c r="AK500" s="199"/>
      <c r="AL500" s="199"/>
      <c r="AM500" s="199"/>
      <c r="AN500" s="173"/>
      <c r="AO500" s="173"/>
      <c r="AP500" s="173"/>
      <c r="AQ500" s="173"/>
      <c r="AR500" s="173"/>
      <c r="AS500" s="173"/>
      <c r="AT500" s="173"/>
      <c r="AU500" s="173"/>
      <c r="AV500" s="173"/>
      <c r="AW500" s="173"/>
      <c r="AX500" s="173">
        <v>1</v>
      </c>
      <c r="AY500" s="173">
        <v>1</v>
      </c>
      <c r="AZ500" s="211">
        <f t="shared" si="123"/>
        <v>0</v>
      </c>
      <c r="BA500" s="211">
        <f t="shared" si="124"/>
        <v>2</v>
      </c>
      <c r="BB500" s="205">
        <f t="shared" si="118"/>
        <v>10450</v>
      </c>
      <c r="BC500" s="205">
        <f t="shared" si="119"/>
        <v>8688</v>
      </c>
      <c r="BD500" s="205">
        <f t="shared" si="120"/>
        <v>2230</v>
      </c>
      <c r="BE500" s="205">
        <f t="shared" si="121"/>
        <v>468</v>
      </c>
      <c r="BF500" s="175">
        <v>8220</v>
      </c>
      <c r="BG500" s="175"/>
      <c r="BH500" s="175">
        <v>2230</v>
      </c>
      <c r="BI500" s="175">
        <v>1762</v>
      </c>
      <c r="BJ500" s="175"/>
      <c r="BK500" s="175">
        <v>1428</v>
      </c>
      <c r="BL500" s="175">
        <v>1260</v>
      </c>
      <c r="BM500" s="175">
        <v>1755</v>
      </c>
      <c r="BN500" s="175">
        <v>164</v>
      </c>
      <c r="BO500" s="175">
        <v>1851</v>
      </c>
      <c r="BP500" s="200">
        <f t="shared" si="122"/>
        <v>4081</v>
      </c>
    </row>
    <row r="501" spans="1:68" s="201" customFormat="1" x14ac:dyDescent="0.15">
      <c r="A501" s="117">
        <v>3820202009</v>
      </c>
      <c r="B501" s="118" t="s">
        <v>2711</v>
      </c>
      <c r="C501" s="118" t="s">
        <v>2700</v>
      </c>
      <c r="D501" s="118" t="s">
        <v>2704</v>
      </c>
      <c r="E501" s="118" t="s">
        <v>5055</v>
      </c>
      <c r="F501" s="120">
        <v>6</v>
      </c>
      <c r="G501" s="119">
        <v>81151</v>
      </c>
      <c r="H501" s="119"/>
      <c r="I501" s="120" t="s">
        <v>5820</v>
      </c>
      <c r="J501" s="120">
        <v>1035</v>
      </c>
      <c r="K501" s="120">
        <v>81151</v>
      </c>
      <c r="L501" s="120">
        <v>0.215</v>
      </c>
      <c r="M501" s="121" t="s">
        <v>5657</v>
      </c>
      <c r="N501" s="120">
        <v>1</v>
      </c>
      <c r="O501" s="119">
        <v>200.5</v>
      </c>
      <c r="P501" s="119">
        <v>30.8</v>
      </c>
      <c r="Q501" s="119">
        <v>4.09</v>
      </c>
      <c r="R501" s="120" t="s">
        <v>5660</v>
      </c>
      <c r="S501" s="120">
        <v>0.255</v>
      </c>
      <c r="T501" s="120"/>
      <c r="U501" s="120"/>
      <c r="V501" s="172">
        <v>142.61500000000001</v>
      </c>
      <c r="W501" s="172"/>
      <c r="X501" s="172">
        <v>97.691000000000003</v>
      </c>
      <c r="Y501" s="172">
        <v>44.923999999999999</v>
      </c>
      <c r="Z501" s="172"/>
      <c r="AA501" s="123">
        <v>594.29999999999995</v>
      </c>
      <c r="AB501" s="123"/>
      <c r="AC501" s="123">
        <v>50.01</v>
      </c>
      <c r="AD501" s="123"/>
      <c r="AE501" s="123"/>
      <c r="AF501" s="123"/>
      <c r="AG501" s="214"/>
      <c r="AH501" s="229" t="str">
        <f t="shared" si="117"/>
        <v>a3</v>
      </c>
      <c r="AI501" s="199"/>
      <c r="AJ501" s="199"/>
      <c r="AK501" s="199"/>
      <c r="AL501" s="199"/>
      <c r="AM501" s="199"/>
      <c r="AN501" s="173">
        <v>1</v>
      </c>
      <c r="AO501" s="173"/>
      <c r="AP501" s="173"/>
      <c r="AQ501" s="173"/>
      <c r="AR501" s="173"/>
      <c r="AS501" s="173"/>
      <c r="AT501" s="173">
        <v>0.5</v>
      </c>
      <c r="AU501" s="173">
        <v>0.5</v>
      </c>
      <c r="AV501" s="173">
        <v>0.5</v>
      </c>
      <c r="AW501" s="173">
        <v>0.5</v>
      </c>
      <c r="AX501" s="173"/>
      <c r="AY501" s="173"/>
      <c r="AZ501" s="211">
        <f t="shared" si="123"/>
        <v>1</v>
      </c>
      <c r="BA501" s="211">
        <f t="shared" si="124"/>
        <v>2</v>
      </c>
      <c r="BB501" s="205">
        <f t="shared" si="118"/>
        <v>17781</v>
      </c>
      <c r="BC501" s="205">
        <f t="shared" si="119"/>
        <v>15085</v>
      </c>
      <c r="BD501" s="205">
        <f t="shared" si="120"/>
        <v>2803</v>
      </c>
      <c r="BE501" s="205">
        <f t="shared" si="121"/>
        <v>107</v>
      </c>
      <c r="BF501" s="175">
        <v>14978</v>
      </c>
      <c r="BG501" s="175">
        <v>1070</v>
      </c>
      <c r="BH501" s="175">
        <v>5433</v>
      </c>
      <c r="BI501" s="175">
        <v>2696</v>
      </c>
      <c r="BJ501" s="175"/>
      <c r="BK501" s="175">
        <v>1</v>
      </c>
      <c r="BL501" s="175">
        <v>151</v>
      </c>
      <c r="BM501" s="175">
        <v>2313</v>
      </c>
      <c r="BN501" s="175">
        <v>736</v>
      </c>
      <c r="BO501" s="175">
        <v>5381</v>
      </c>
      <c r="BP501" s="200">
        <f t="shared" si="122"/>
        <v>10814</v>
      </c>
    </row>
    <row r="502" spans="1:68" s="201" customFormat="1" x14ac:dyDescent="0.15">
      <c r="A502" s="117">
        <v>2447202003</v>
      </c>
      <c r="B502" s="118" t="s">
        <v>1962</v>
      </c>
      <c r="C502" s="118" t="s">
        <v>1919</v>
      </c>
      <c r="D502" s="118" t="s">
        <v>1961</v>
      </c>
      <c r="E502" s="118" t="s">
        <v>4488</v>
      </c>
      <c r="F502" s="120">
        <v>5</v>
      </c>
      <c r="G502" s="119">
        <v>425000</v>
      </c>
      <c r="H502" s="119"/>
      <c r="I502" s="120" t="s">
        <v>5820</v>
      </c>
      <c r="J502" s="120">
        <v>1200</v>
      </c>
      <c r="K502" s="120">
        <v>82658</v>
      </c>
      <c r="L502" s="120">
        <v>0.189</v>
      </c>
      <c r="M502" s="121" t="s">
        <v>5662</v>
      </c>
      <c r="N502" s="120">
        <v>1</v>
      </c>
      <c r="O502" s="119">
        <v>115</v>
      </c>
      <c r="P502" s="119"/>
      <c r="Q502" s="119"/>
      <c r="R502" s="120"/>
      <c r="S502" s="120"/>
      <c r="T502" s="120"/>
      <c r="U502" s="120" t="s">
        <v>5689</v>
      </c>
      <c r="V502" s="172">
        <v>166</v>
      </c>
      <c r="W502" s="172"/>
      <c r="X502" s="172"/>
      <c r="Y502" s="172"/>
      <c r="Z502" s="172">
        <v>166</v>
      </c>
      <c r="AA502" s="123">
        <v>555</v>
      </c>
      <c r="AB502" s="123"/>
      <c r="AC502" s="123">
        <v>54</v>
      </c>
      <c r="AD502" s="123"/>
      <c r="AE502" s="123"/>
      <c r="AF502" s="123"/>
      <c r="AG502" s="214"/>
      <c r="AH502" s="229" t="str">
        <f t="shared" si="117"/>
        <v>a3</v>
      </c>
      <c r="AI502" s="199"/>
      <c r="AJ502" s="199"/>
      <c r="AK502" s="199"/>
      <c r="AL502" s="199"/>
      <c r="AM502" s="199"/>
      <c r="AN502" s="173"/>
      <c r="AO502" s="173"/>
      <c r="AP502" s="173"/>
      <c r="AQ502" s="173"/>
      <c r="AR502" s="173"/>
      <c r="AS502" s="173">
        <v>1</v>
      </c>
      <c r="AT502" s="173">
        <v>1.5</v>
      </c>
      <c r="AU502" s="173">
        <v>1</v>
      </c>
      <c r="AV502" s="173">
        <v>1.6</v>
      </c>
      <c r="AW502" s="173"/>
      <c r="AX502" s="173">
        <v>0.5</v>
      </c>
      <c r="AY502" s="173"/>
      <c r="AZ502" s="211">
        <f t="shared" si="123"/>
        <v>1</v>
      </c>
      <c r="BA502" s="211">
        <f t="shared" si="124"/>
        <v>4.5999999999999996</v>
      </c>
      <c r="BB502" s="205">
        <f t="shared" si="118"/>
        <v>18079</v>
      </c>
      <c r="BC502" s="205">
        <f t="shared" si="119"/>
        <v>15203</v>
      </c>
      <c r="BD502" s="205">
        <f t="shared" si="120"/>
        <v>8264</v>
      </c>
      <c r="BE502" s="205">
        <f t="shared" si="121"/>
        <v>5388</v>
      </c>
      <c r="BF502" s="175">
        <v>9815</v>
      </c>
      <c r="BG502" s="175"/>
      <c r="BH502" s="175">
        <v>5751</v>
      </c>
      <c r="BI502" s="175">
        <v>2876</v>
      </c>
      <c r="BJ502" s="175"/>
      <c r="BK502" s="175">
        <v>1754</v>
      </c>
      <c r="BL502" s="175">
        <v>295</v>
      </c>
      <c r="BM502" s="175">
        <v>3469</v>
      </c>
      <c r="BN502" s="175">
        <v>790</v>
      </c>
      <c r="BO502" s="175">
        <v>3144</v>
      </c>
      <c r="BP502" s="200">
        <f t="shared" si="122"/>
        <v>8895</v>
      </c>
    </row>
    <row r="503" spans="1:68" s="201" customFormat="1" x14ac:dyDescent="0.15">
      <c r="A503" s="117">
        <v>1820102006</v>
      </c>
      <c r="B503" s="118" t="s">
        <v>1409</v>
      </c>
      <c r="C503" s="118" t="s">
        <v>1400</v>
      </c>
      <c r="D503" s="118" t="s">
        <v>1405</v>
      </c>
      <c r="E503" s="118" t="s">
        <v>4086</v>
      </c>
      <c r="F503" s="120">
        <v>11</v>
      </c>
      <c r="G503" s="119">
        <v>83000</v>
      </c>
      <c r="H503" s="119"/>
      <c r="I503" s="120" t="s">
        <v>5820</v>
      </c>
      <c r="J503" s="120">
        <v>500</v>
      </c>
      <c r="K503" s="120">
        <v>83000</v>
      </c>
      <c r="L503" s="120">
        <v>0.45500000000000002</v>
      </c>
      <c r="M503" s="121" t="s">
        <v>5657</v>
      </c>
      <c r="N503" s="120">
        <v>1</v>
      </c>
      <c r="O503" s="119">
        <v>190</v>
      </c>
      <c r="P503" s="119">
        <v>28</v>
      </c>
      <c r="Q503" s="119">
        <v>3.2</v>
      </c>
      <c r="R503" s="120" t="s">
        <v>5658</v>
      </c>
      <c r="S503" s="120">
        <v>0.4</v>
      </c>
      <c r="T503" s="120"/>
      <c r="U503" s="120"/>
      <c r="V503" s="172">
        <v>59.6</v>
      </c>
      <c r="W503" s="172"/>
      <c r="X503" s="172">
        <v>59.1</v>
      </c>
      <c r="Y503" s="172"/>
      <c r="Z503" s="172">
        <v>0.5</v>
      </c>
      <c r="AA503" s="123"/>
      <c r="AB503" s="123"/>
      <c r="AC503" s="123">
        <v>45</v>
      </c>
      <c r="AD503" s="123"/>
      <c r="AE503" s="123"/>
      <c r="AF503" s="123"/>
      <c r="AG503" s="214"/>
      <c r="AH503" s="229" t="str">
        <f t="shared" si="117"/>
        <v>a3</v>
      </c>
      <c r="AI503" s="199" t="s">
        <v>5401</v>
      </c>
      <c r="AJ503" s="199"/>
      <c r="AK503" s="199" t="s">
        <v>5401</v>
      </c>
      <c r="AL503" s="199" t="s">
        <v>5401</v>
      </c>
      <c r="AM503" s="199" t="s">
        <v>5401</v>
      </c>
      <c r="AN503" s="173"/>
      <c r="AO503" s="173"/>
      <c r="AP503" s="173"/>
      <c r="AQ503" s="173"/>
      <c r="AR503" s="173"/>
      <c r="AS503" s="173"/>
      <c r="AT503" s="173"/>
      <c r="AU503" s="173"/>
      <c r="AV503" s="173"/>
      <c r="AW503" s="173"/>
      <c r="AX503" s="173"/>
      <c r="AY503" s="173"/>
      <c r="AZ503" s="211">
        <f t="shared" si="123"/>
        <v>0</v>
      </c>
      <c r="BA503" s="211">
        <f t="shared" si="124"/>
        <v>0</v>
      </c>
      <c r="BB503" s="205">
        <f t="shared" si="118"/>
        <v>13275</v>
      </c>
      <c r="BC503" s="205">
        <f t="shared" si="119"/>
        <v>13275</v>
      </c>
      <c r="BD503" s="205">
        <f t="shared" si="120"/>
        <v>0</v>
      </c>
      <c r="BE503" s="205">
        <f t="shared" si="121"/>
        <v>0</v>
      </c>
      <c r="BF503" s="175">
        <v>13275</v>
      </c>
      <c r="BG503" s="175"/>
      <c r="BH503" s="175">
        <v>10048</v>
      </c>
      <c r="BI503" s="175"/>
      <c r="BJ503" s="175"/>
      <c r="BK503" s="175">
        <v>833</v>
      </c>
      <c r="BL503" s="175">
        <v>2394</v>
      </c>
      <c r="BM503" s="175"/>
      <c r="BN503" s="175"/>
      <c r="BO503" s="175"/>
      <c r="BP503" s="200">
        <f t="shared" si="122"/>
        <v>10048</v>
      </c>
    </row>
    <row r="504" spans="1:68" s="201" customFormat="1" x14ac:dyDescent="0.15">
      <c r="A504" s="117">
        <v>720802004</v>
      </c>
      <c r="B504" s="118" t="s">
        <v>690</v>
      </c>
      <c r="C504" s="118" t="s">
        <v>660</v>
      </c>
      <c r="D504" s="118" t="s">
        <v>687</v>
      </c>
      <c r="E504" s="118" t="s">
        <v>3603</v>
      </c>
      <c r="F504" s="120">
        <v>8</v>
      </c>
      <c r="G504" s="119">
        <v>83036.800000000003</v>
      </c>
      <c r="H504" s="119"/>
      <c r="I504" s="120" t="s">
        <v>5820</v>
      </c>
      <c r="J504" s="120">
        <v>1000</v>
      </c>
      <c r="K504" s="120">
        <v>83036.800000000003</v>
      </c>
      <c r="L504" s="120">
        <v>0.22700000000000001</v>
      </c>
      <c r="M504" s="121" t="s">
        <v>5657</v>
      </c>
      <c r="N504" s="120">
        <v>1</v>
      </c>
      <c r="O504" s="119">
        <v>144</v>
      </c>
      <c r="P504" s="119"/>
      <c r="Q504" s="119"/>
      <c r="R504" s="120" t="s">
        <v>5658</v>
      </c>
      <c r="S504" s="120">
        <v>7.1999999999999995E-2</v>
      </c>
      <c r="T504" s="120"/>
      <c r="U504" s="120"/>
      <c r="V504" s="172">
        <v>84.8</v>
      </c>
      <c r="W504" s="172"/>
      <c r="X504" s="172">
        <v>61.4</v>
      </c>
      <c r="Y504" s="172">
        <v>23.4</v>
      </c>
      <c r="Z504" s="172"/>
      <c r="AA504" s="123"/>
      <c r="AB504" s="123"/>
      <c r="AC504" s="123">
        <v>70.400000000000006</v>
      </c>
      <c r="AD504" s="123"/>
      <c r="AE504" s="123"/>
      <c r="AF504" s="123"/>
      <c r="AG504" s="214"/>
      <c r="AH504" s="229" t="str">
        <f t="shared" si="117"/>
        <v>a3</v>
      </c>
      <c r="AI504" s="199"/>
      <c r="AJ504" s="199"/>
      <c r="AK504" s="199"/>
      <c r="AL504" s="199"/>
      <c r="AM504" s="199"/>
      <c r="AN504" s="173"/>
      <c r="AO504" s="173"/>
      <c r="AP504" s="173"/>
      <c r="AQ504" s="173"/>
      <c r="AR504" s="173"/>
      <c r="AS504" s="173" t="s">
        <v>3186</v>
      </c>
      <c r="AT504" s="173" t="s">
        <v>3186</v>
      </c>
      <c r="AU504" s="173" t="s">
        <v>3186</v>
      </c>
      <c r="AV504" s="173" t="s">
        <v>3186</v>
      </c>
      <c r="AW504" s="173" t="s">
        <v>3186</v>
      </c>
      <c r="AX504" s="173" t="s">
        <v>3186</v>
      </c>
      <c r="AY504" s="173" t="s">
        <v>3186</v>
      </c>
      <c r="AZ504" s="211"/>
      <c r="BA504" s="211"/>
      <c r="BB504" s="205">
        <f t="shared" si="118"/>
        <v>9442</v>
      </c>
      <c r="BC504" s="205">
        <f t="shared" si="119"/>
        <v>9442</v>
      </c>
      <c r="BD504" s="205">
        <f t="shared" si="120"/>
        <v>0</v>
      </c>
      <c r="BE504" s="205">
        <f t="shared" si="121"/>
        <v>0</v>
      </c>
      <c r="BF504" s="175">
        <v>9442</v>
      </c>
      <c r="BG504" s="175">
        <v>1131</v>
      </c>
      <c r="BH504" s="175">
        <v>6373</v>
      </c>
      <c r="BI504" s="175"/>
      <c r="BJ504" s="175"/>
      <c r="BK504" s="175">
        <v>1581</v>
      </c>
      <c r="BL504" s="175">
        <v>277</v>
      </c>
      <c r="BM504" s="175"/>
      <c r="BN504" s="175"/>
      <c r="BO504" s="175">
        <v>80</v>
      </c>
      <c r="BP504" s="200">
        <f t="shared" si="122"/>
        <v>6453</v>
      </c>
    </row>
    <row r="505" spans="1:68" s="201" customFormat="1" x14ac:dyDescent="0.15">
      <c r="A505" s="117">
        <v>2213002007</v>
      </c>
      <c r="B505" s="118" t="s">
        <v>1792</v>
      </c>
      <c r="C505" s="118" t="s">
        <v>1773</v>
      </c>
      <c r="D505" s="118" t="s">
        <v>1786</v>
      </c>
      <c r="E505" s="118" t="s">
        <v>4361</v>
      </c>
      <c r="F505" s="120">
        <v>17</v>
      </c>
      <c r="G505" s="119">
        <v>83101</v>
      </c>
      <c r="H505" s="119"/>
      <c r="I505" s="120" t="s">
        <v>5820</v>
      </c>
      <c r="J505" s="120">
        <v>800</v>
      </c>
      <c r="K505" s="120">
        <v>83101</v>
      </c>
      <c r="L505" s="120">
        <v>0.28499999999999998</v>
      </c>
      <c r="M505" s="121" t="s">
        <v>5657</v>
      </c>
      <c r="N505" s="120">
        <v>1</v>
      </c>
      <c r="O505" s="119">
        <v>104</v>
      </c>
      <c r="P505" s="119">
        <v>21</v>
      </c>
      <c r="Q505" s="119">
        <v>3</v>
      </c>
      <c r="R505" s="120" t="s">
        <v>5658</v>
      </c>
      <c r="S505" s="120">
        <v>0.2</v>
      </c>
      <c r="T505" s="120"/>
      <c r="U505" s="120"/>
      <c r="V505" s="172">
        <v>161.6</v>
      </c>
      <c r="W505" s="172">
        <v>51.2</v>
      </c>
      <c r="X505" s="172">
        <v>73.900000000000006</v>
      </c>
      <c r="Y505" s="172">
        <v>32.200000000000003</v>
      </c>
      <c r="Z505" s="172">
        <v>4.3</v>
      </c>
      <c r="AA505" s="123">
        <v>668</v>
      </c>
      <c r="AB505" s="123"/>
      <c r="AC505" s="123">
        <v>102</v>
      </c>
      <c r="AD505" s="123"/>
      <c r="AE505" s="123"/>
      <c r="AF505" s="123"/>
      <c r="AG505" s="214"/>
      <c r="AH505" s="229" t="str">
        <f t="shared" si="117"/>
        <v>a3</v>
      </c>
      <c r="AI505" s="199" t="s">
        <v>5401</v>
      </c>
      <c r="AJ505" s="199"/>
      <c r="AK505" s="199"/>
      <c r="AL505" s="199"/>
      <c r="AM505" s="199"/>
      <c r="AN505" s="173"/>
      <c r="AO505" s="173"/>
      <c r="AP505" s="173"/>
      <c r="AQ505" s="173"/>
      <c r="AR505" s="173"/>
      <c r="AS505" s="173"/>
      <c r="AT505" s="173">
        <v>0.5</v>
      </c>
      <c r="AU505" s="173"/>
      <c r="AV505" s="173"/>
      <c r="AW505" s="173"/>
      <c r="AX505" s="173"/>
      <c r="AY505" s="173"/>
      <c r="AZ505" s="211">
        <f t="shared" ref="AZ505:AZ511" si="125">SUBTOTAL(9,AN505:AS505)</f>
        <v>0</v>
      </c>
      <c r="BA505" s="211">
        <f>SUBTOTAL(9,AT505:AY505)</f>
        <v>0.5</v>
      </c>
      <c r="BB505" s="205">
        <f t="shared" si="118"/>
        <v>26343</v>
      </c>
      <c r="BC505" s="205">
        <f t="shared" si="119"/>
        <v>21225</v>
      </c>
      <c r="BD505" s="205">
        <f t="shared" si="120"/>
        <v>5118</v>
      </c>
      <c r="BE505" s="205">
        <f t="shared" si="121"/>
        <v>0</v>
      </c>
      <c r="BF505" s="175">
        <v>21225</v>
      </c>
      <c r="BG505" s="175"/>
      <c r="BH505" s="175">
        <v>12746</v>
      </c>
      <c r="BI505" s="175">
        <v>5118</v>
      </c>
      <c r="BJ505" s="175"/>
      <c r="BK505" s="175">
        <v>1720</v>
      </c>
      <c r="BL505" s="175">
        <v>6756</v>
      </c>
      <c r="BM505" s="175"/>
      <c r="BN505" s="175"/>
      <c r="BO505" s="175">
        <v>3</v>
      </c>
      <c r="BP505" s="200">
        <f t="shared" si="122"/>
        <v>12749</v>
      </c>
    </row>
    <row r="506" spans="1:68" s="201" customFormat="1" x14ac:dyDescent="0.15">
      <c r="A506" s="117">
        <v>2041302001</v>
      </c>
      <c r="B506" s="118" t="s">
        <v>1596</v>
      </c>
      <c r="C506" s="118" t="s">
        <v>1489</v>
      </c>
      <c r="D506" s="118" t="s">
        <v>1597</v>
      </c>
      <c r="E506" s="118" t="s">
        <v>4219</v>
      </c>
      <c r="F506" s="120">
        <v>12</v>
      </c>
      <c r="G506" s="119"/>
      <c r="H506" s="119"/>
      <c r="I506" s="120" t="s">
        <v>5820</v>
      </c>
      <c r="J506" s="120">
        <v>800</v>
      </c>
      <c r="K506" s="120">
        <v>84275</v>
      </c>
      <c r="L506" s="120">
        <v>0.28899999999999998</v>
      </c>
      <c r="M506" s="121" t="s">
        <v>5657</v>
      </c>
      <c r="N506" s="120">
        <v>1</v>
      </c>
      <c r="O506" s="119">
        <v>112</v>
      </c>
      <c r="P506" s="119"/>
      <c r="Q506" s="119"/>
      <c r="R506" s="120" t="s">
        <v>5655</v>
      </c>
      <c r="S506" s="120">
        <v>0.18</v>
      </c>
      <c r="T506" s="120"/>
      <c r="U506" s="120"/>
      <c r="V506" s="172">
        <v>61.4</v>
      </c>
      <c r="W506" s="172"/>
      <c r="X506" s="172"/>
      <c r="Y506" s="172"/>
      <c r="Z506" s="172">
        <v>61.4</v>
      </c>
      <c r="AA506" s="123">
        <v>9.9</v>
      </c>
      <c r="AB506" s="123"/>
      <c r="AC506" s="123">
        <v>786.4</v>
      </c>
      <c r="AD506" s="123"/>
      <c r="AE506" s="123"/>
      <c r="AF506" s="123"/>
      <c r="AG506" s="214"/>
      <c r="AH506" s="229" t="str">
        <f t="shared" si="117"/>
        <v>a3</v>
      </c>
      <c r="AI506" s="199"/>
      <c r="AJ506" s="199"/>
      <c r="AK506" s="199"/>
      <c r="AL506" s="199"/>
      <c r="AM506" s="199"/>
      <c r="AN506" s="173">
        <v>0.9</v>
      </c>
      <c r="AO506" s="173" t="s">
        <v>3186</v>
      </c>
      <c r="AP506" s="173" t="s">
        <v>3186</v>
      </c>
      <c r="AQ506" s="173" t="s">
        <v>3186</v>
      </c>
      <c r="AR506" s="173"/>
      <c r="AS506" s="173" t="s">
        <v>3186</v>
      </c>
      <c r="AT506" s="173"/>
      <c r="AU506" s="173"/>
      <c r="AV506" s="173"/>
      <c r="AW506" s="173"/>
      <c r="AX506" s="173"/>
      <c r="AY506" s="173" t="s">
        <v>3186</v>
      </c>
      <c r="AZ506" s="211">
        <f t="shared" si="125"/>
        <v>0.9</v>
      </c>
      <c r="BA506" s="211"/>
      <c r="BB506" s="205">
        <f t="shared" si="118"/>
        <v>26375</v>
      </c>
      <c r="BC506" s="205">
        <f t="shared" si="119"/>
        <v>26375</v>
      </c>
      <c r="BD506" s="205">
        <f t="shared" si="120"/>
        <v>8548</v>
      </c>
      <c r="BE506" s="205">
        <f t="shared" si="121"/>
        <v>8548</v>
      </c>
      <c r="BF506" s="175">
        <v>17827</v>
      </c>
      <c r="BG506" s="175">
        <v>6993</v>
      </c>
      <c r="BH506" s="175">
        <v>5576</v>
      </c>
      <c r="BI506" s="175"/>
      <c r="BJ506" s="175"/>
      <c r="BK506" s="175">
        <v>2157</v>
      </c>
      <c r="BL506" s="175"/>
      <c r="BM506" s="175">
        <v>2559</v>
      </c>
      <c r="BN506" s="175">
        <v>413</v>
      </c>
      <c r="BO506" s="175">
        <v>8677</v>
      </c>
      <c r="BP506" s="200">
        <f t="shared" si="122"/>
        <v>14253</v>
      </c>
    </row>
    <row r="507" spans="1:68" s="201" customFormat="1" x14ac:dyDescent="0.15">
      <c r="A507" s="117">
        <v>3420902008</v>
      </c>
      <c r="B507" s="118" t="s">
        <v>2557</v>
      </c>
      <c r="C507" s="118" t="s">
        <v>2517</v>
      </c>
      <c r="D507" s="118" t="s">
        <v>2551</v>
      </c>
      <c r="E507" s="118" t="s">
        <v>4937</v>
      </c>
      <c r="F507" s="120">
        <v>8</v>
      </c>
      <c r="G507" s="119">
        <v>84590</v>
      </c>
      <c r="H507" s="119"/>
      <c r="I507" s="120" t="s">
        <v>5820</v>
      </c>
      <c r="J507" s="120">
        <v>390</v>
      </c>
      <c r="K507" s="120">
        <v>84590</v>
      </c>
      <c r="L507" s="120">
        <v>0.59399999999999997</v>
      </c>
      <c r="M507" s="121" t="s">
        <v>5657</v>
      </c>
      <c r="N507" s="120">
        <v>1</v>
      </c>
      <c r="O507" s="119">
        <v>160</v>
      </c>
      <c r="P507" s="119">
        <v>22</v>
      </c>
      <c r="Q507" s="119">
        <v>3</v>
      </c>
      <c r="R507" s="120" t="s">
        <v>5658</v>
      </c>
      <c r="S507" s="120">
        <v>0.1</v>
      </c>
      <c r="T507" s="120"/>
      <c r="U507" s="120"/>
      <c r="V507" s="172">
        <v>72.7</v>
      </c>
      <c r="W507" s="172"/>
      <c r="X507" s="172"/>
      <c r="Y507" s="172"/>
      <c r="Z507" s="172">
        <v>72.7</v>
      </c>
      <c r="AA507" s="123"/>
      <c r="AB507" s="123"/>
      <c r="AC507" s="123">
        <v>61.86</v>
      </c>
      <c r="AD507" s="123"/>
      <c r="AE507" s="123"/>
      <c r="AF507" s="123"/>
      <c r="AG507" s="214"/>
      <c r="AH507" s="229" t="str">
        <f t="shared" si="117"/>
        <v>a3</v>
      </c>
      <c r="AI507" s="199"/>
      <c r="AJ507" s="199"/>
      <c r="AK507" s="199"/>
      <c r="AL507" s="199"/>
      <c r="AM507" s="199"/>
      <c r="AN507" s="173" t="s">
        <v>3186</v>
      </c>
      <c r="AO507" s="173" t="s">
        <v>3186</v>
      </c>
      <c r="AP507" s="173" t="s">
        <v>3186</v>
      </c>
      <c r="AQ507" s="173" t="s">
        <v>3186</v>
      </c>
      <c r="AR507" s="173" t="s">
        <v>3186</v>
      </c>
      <c r="AS507" s="173"/>
      <c r="AT507" s="173">
        <v>0.5</v>
      </c>
      <c r="AU507" s="173"/>
      <c r="AV507" s="173">
        <v>0.5</v>
      </c>
      <c r="AW507" s="173"/>
      <c r="AX507" s="173"/>
      <c r="AY507" s="173" t="s">
        <v>3186</v>
      </c>
      <c r="AZ507" s="211">
        <f t="shared" si="125"/>
        <v>0</v>
      </c>
      <c r="BA507" s="211">
        <f t="shared" ref="BA507:BA512" si="126">SUBTOTAL(9,AT507:AY507)</f>
        <v>1</v>
      </c>
      <c r="BB507" s="205">
        <f t="shared" si="118"/>
        <v>22765</v>
      </c>
      <c r="BC507" s="205">
        <f t="shared" si="119"/>
        <v>16750</v>
      </c>
      <c r="BD507" s="205">
        <f t="shared" si="120"/>
        <v>6597</v>
      </c>
      <c r="BE507" s="205">
        <f t="shared" si="121"/>
        <v>582</v>
      </c>
      <c r="BF507" s="175">
        <v>16168</v>
      </c>
      <c r="BG507" s="175"/>
      <c r="BH507" s="175">
        <v>11088</v>
      </c>
      <c r="BI507" s="175">
        <v>6015</v>
      </c>
      <c r="BJ507" s="175"/>
      <c r="BK507" s="175">
        <v>1578</v>
      </c>
      <c r="BL507" s="175"/>
      <c r="BM507" s="175">
        <v>2437</v>
      </c>
      <c r="BN507" s="175">
        <v>583</v>
      </c>
      <c r="BO507" s="175">
        <v>1064</v>
      </c>
      <c r="BP507" s="200">
        <f t="shared" si="122"/>
        <v>12152</v>
      </c>
    </row>
    <row r="508" spans="1:68" s="201" customFormat="1" x14ac:dyDescent="0.15">
      <c r="A508" s="117">
        <v>350102001</v>
      </c>
      <c r="B508" s="118" t="s">
        <v>473</v>
      </c>
      <c r="C508" s="118" t="s">
        <v>415</v>
      </c>
      <c r="D508" s="118" t="s">
        <v>474</v>
      </c>
      <c r="E508" s="118" t="s">
        <v>3464</v>
      </c>
      <c r="F508" s="120">
        <v>7</v>
      </c>
      <c r="G508" s="119">
        <v>85131</v>
      </c>
      <c r="H508" s="119"/>
      <c r="I508" s="120" t="s">
        <v>5820</v>
      </c>
      <c r="J508" s="120">
        <v>1500</v>
      </c>
      <c r="K508" s="120">
        <v>85131</v>
      </c>
      <c r="L508" s="120">
        <v>0.155</v>
      </c>
      <c r="M508" s="121" t="s">
        <v>5657</v>
      </c>
      <c r="N508" s="120">
        <v>1</v>
      </c>
      <c r="O508" s="119">
        <v>187</v>
      </c>
      <c r="P508" s="119"/>
      <c r="Q508" s="119"/>
      <c r="R508" s="120" t="s">
        <v>5658</v>
      </c>
      <c r="S508" s="120">
        <v>0.15</v>
      </c>
      <c r="T508" s="120"/>
      <c r="U508" s="120"/>
      <c r="V508" s="172">
        <v>94.5</v>
      </c>
      <c r="W508" s="172"/>
      <c r="X508" s="172">
        <v>65.400000000000006</v>
      </c>
      <c r="Y508" s="172"/>
      <c r="Z508" s="172">
        <v>29.1</v>
      </c>
      <c r="AA508" s="123"/>
      <c r="AB508" s="123"/>
      <c r="AC508" s="123">
        <v>64.010000000000005</v>
      </c>
      <c r="AD508" s="123"/>
      <c r="AE508" s="123"/>
      <c r="AF508" s="123"/>
      <c r="AG508" s="214"/>
      <c r="AH508" s="229" t="str">
        <f t="shared" si="117"/>
        <v>a3</v>
      </c>
      <c r="AI508" s="199"/>
      <c r="AJ508" s="199"/>
      <c r="AK508" s="199"/>
      <c r="AL508" s="199"/>
      <c r="AM508" s="199"/>
      <c r="AN508" s="173">
        <v>3</v>
      </c>
      <c r="AO508" s="173"/>
      <c r="AP508" s="173"/>
      <c r="AQ508" s="173"/>
      <c r="AR508" s="173"/>
      <c r="AS508" s="173">
        <v>1</v>
      </c>
      <c r="AT508" s="173">
        <v>0.5</v>
      </c>
      <c r="AU508" s="173"/>
      <c r="AV508" s="173">
        <v>0.5</v>
      </c>
      <c r="AW508" s="173"/>
      <c r="AX508" s="173"/>
      <c r="AY508" s="173"/>
      <c r="AZ508" s="211">
        <f t="shared" si="125"/>
        <v>4</v>
      </c>
      <c r="BA508" s="211">
        <f t="shared" si="126"/>
        <v>1</v>
      </c>
      <c r="BB508" s="205">
        <f t="shared" si="118"/>
        <v>25898</v>
      </c>
      <c r="BC508" s="205">
        <f t="shared" si="119"/>
        <v>17761</v>
      </c>
      <c r="BD508" s="205">
        <f t="shared" si="120"/>
        <v>8137</v>
      </c>
      <c r="BE508" s="205">
        <f t="shared" si="121"/>
        <v>0</v>
      </c>
      <c r="BF508" s="175">
        <v>17761</v>
      </c>
      <c r="BG508" s="175"/>
      <c r="BH508" s="175">
        <v>8137</v>
      </c>
      <c r="BI508" s="175">
        <v>8137</v>
      </c>
      <c r="BJ508" s="175"/>
      <c r="BK508" s="175"/>
      <c r="BL508" s="175">
        <v>499</v>
      </c>
      <c r="BM508" s="175">
        <v>1571</v>
      </c>
      <c r="BN508" s="175">
        <v>597</v>
      </c>
      <c r="BO508" s="175">
        <v>6957</v>
      </c>
      <c r="BP508" s="200">
        <f t="shared" si="122"/>
        <v>15094</v>
      </c>
    </row>
    <row r="509" spans="1:68" s="201" customFormat="1" x14ac:dyDescent="0.15">
      <c r="A509" s="117">
        <v>3244802001</v>
      </c>
      <c r="B509" s="118" t="s">
        <v>2410</v>
      </c>
      <c r="C509" s="118" t="s">
        <v>2373</v>
      </c>
      <c r="D509" s="118" t="s">
        <v>2411</v>
      </c>
      <c r="E509" s="118" t="s">
        <v>4824</v>
      </c>
      <c r="F509" s="120">
        <v>15</v>
      </c>
      <c r="G509" s="119">
        <v>85135</v>
      </c>
      <c r="H509" s="119"/>
      <c r="I509" s="120" t="s">
        <v>5820</v>
      </c>
      <c r="J509" s="120">
        <v>800</v>
      </c>
      <c r="K509" s="120">
        <v>85135</v>
      </c>
      <c r="L509" s="120">
        <v>0.29199999999999998</v>
      </c>
      <c r="M509" s="121" t="s">
        <v>5657</v>
      </c>
      <c r="N509" s="120">
        <v>1</v>
      </c>
      <c r="O509" s="119">
        <v>250</v>
      </c>
      <c r="P509" s="119">
        <v>52.5</v>
      </c>
      <c r="Q509" s="119">
        <v>11.3</v>
      </c>
      <c r="R509" s="120" t="s">
        <v>5660</v>
      </c>
      <c r="S509" s="120">
        <v>0.1</v>
      </c>
      <c r="T509" s="120"/>
      <c r="U509" s="120"/>
      <c r="V509" s="172">
        <v>96.8</v>
      </c>
      <c r="W509" s="172"/>
      <c r="X509" s="172"/>
      <c r="Y509" s="172"/>
      <c r="Z509" s="172">
        <v>96.8</v>
      </c>
      <c r="AA509" s="123">
        <v>1062</v>
      </c>
      <c r="AB509" s="123"/>
      <c r="AC509" s="123">
        <v>15</v>
      </c>
      <c r="AD509" s="123"/>
      <c r="AE509" s="123"/>
      <c r="AF509" s="123"/>
      <c r="AG509" s="214"/>
      <c r="AH509" s="229" t="str">
        <f t="shared" si="117"/>
        <v>a3</v>
      </c>
      <c r="AI509" s="199"/>
      <c r="AJ509" s="199"/>
      <c r="AK509" s="199"/>
      <c r="AL509" s="199"/>
      <c r="AM509" s="199"/>
      <c r="AN509" s="173">
        <v>1</v>
      </c>
      <c r="AO509" s="173">
        <v>0.5</v>
      </c>
      <c r="AP509" s="173">
        <v>0.5</v>
      </c>
      <c r="AQ509" s="173" t="s">
        <v>3186</v>
      </c>
      <c r="AR509" s="173" t="s">
        <v>3186</v>
      </c>
      <c r="AS509" s="173" t="s">
        <v>3186</v>
      </c>
      <c r="AT509" s="173">
        <v>0.5</v>
      </c>
      <c r="AU509" s="173">
        <v>0.5</v>
      </c>
      <c r="AV509" s="173" t="s">
        <v>3186</v>
      </c>
      <c r="AW509" s="173" t="s">
        <v>3186</v>
      </c>
      <c r="AX509" s="173">
        <v>1</v>
      </c>
      <c r="AY509" s="173" t="s">
        <v>3186</v>
      </c>
      <c r="AZ509" s="211">
        <f t="shared" si="125"/>
        <v>2</v>
      </c>
      <c r="BA509" s="211">
        <f t="shared" si="126"/>
        <v>2</v>
      </c>
      <c r="BB509" s="205">
        <f t="shared" si="118"/>
        <v>12045</v>
      </c>
      <c r="BC509" s="205">
        <f t="shared" si="119"/>
        <v>12045</v>
      </c>
      <c r="BD509" s="205">
        <f t="shared" si="120"/>
        <v>1764</v>
      </c>
      <c r="BE509" s="205">
        <f t="shared" si="121"/>
        <v>1764</v>
      </c>
      <c r="BF509" s="175">
        <v>10281</v>
      </c>
      <c r="BG509" s="175">
        <v>2997</v>
      </c>
      <c r="BH509" s="175">
        <v>1764</v>
      </c>
      <c r="BI509" s="175"/>
      <c r="BJ509" s="175"/>
      <c r="BK509" s="175"/>
      <c r="BL509" s="175">
        <v>1889</v>
      </c>
      <c r="BM509" s="175">
        <v>1587</v>
      </c>
      <c r="BN509" s="175">
        <v>109</v>
      </c>
      <c r="BO509" s="175">
        <v>3699</v>
      </c>
      <c r="BP509" s="200">
        <f t="shared" si="122"/>
        <v>5463</v>
      </c>
    </row>
    <row r="510" spans="1:68" s="201" customFormat="1" x14ac:dyDescent="0.15">
      <c r="A510" s="117">
        <v>3521102003</v>
      </c>
      <c r="B510" s="118" t="s">
        <v>2635</v>
      </c>
      <c r="C510" s="118" t="s">
        <v>2601</v>
      </c>
      <c r="D510" s="118" t="s">
        <v>2633</v>
      </c>
      <c r="E510" s="118" t="s">
        <v>4998</v>
      </c>
      <c r="F510" s="120">
        <v>13</v>
      </c>
      <c r="G510" s="119"/>
      <c r="H510" s="119"/>
      <c r="I510" s="120" t="s">
        <v>5820</v>
      </c>
      <c r="J510" s="120">
        <v>600</v>
      </c>
      <c r="K510" s="120">
        <v>85558</v>
      </c>
      <c r="L510" s="120">
        <v>0.39100000000000001</v>
      </c>
      <c r="M510" s="121" t="s">
        <v>5657</v>
      </c>
      <c r="N510" s="120">
        <v>1</v>
      </c>
      <c r="O510" s="119">
        <v>235.8</v>
      </c>
      <c r="P510" s="119">
        <v>48</v>
      </c>
      <c r="Q510" s="119">
        <v>5.7</v>
      </c>
      <c r="R510" s="120" t="s">
        <v>5660</v>
      </c>
      <c r="S510" s="120">
        <v>0.3</v>
      </c>
      <c r="T510" s="120"/>
      <c r="U510" s="120"/>
      <c r="V510" s="172">
        <v>76</v>
      </c>
      <c r="W510" s="172"/>
      <c r="X510" s="172">
        <v>68</v>
      </c>
      <c r="Y510" s="172">
        <v>5</v>
      </c>
      <c r="Z510" s="172">
        <v>3</v>
      </c>
      <c r="AA510" s="123"/>
      <c r="AB510" s="123"/>
      <c r="AC510" s="123">
        <v>73</v>
      </c>
      <c r="AD510" s="123"/>
      <c r="AE510" s="123"/>
      <c r="AF510" s="123"/>
      <c r="AG510" s="214"/>
      <c r="AH510" s="229" t="str">
        <f t="shared" si="117"/>
        <v>a3</v>
      </c>
      <c r="AI510" s="199"/>
      <c r="AJ510" s="199"/>
      <c r="AK510" s="199"/>
      <c r="AL510" s="199"/>
      <c r="AM510" s="199"/>
      <c r="AN510" s="173"/>
      <c r="AO510" s="173"/>
      <c r="AP510" s="173"/>
      <c r="AQ510" s="173">
        <v>0.5</v>
      </c>
      <c r="AR510" s="173"/>
      <c r="AS510" s="173"/>
      <c r="AT510" s="173"/>
      <c r="AU510" s="173"/>
      <c r="AV510" s="173"/>
      <c r="AW510" s="173"/>
      <c r="AX510" s="173"/>
      <c r="AY510" s="173"/>
      <c r="AZ510" s="211">
        <f t="shared" si="125"/>
        <v>0.5</v>
      </c>
      <c r="BA510" s="211">
        <f t="shared" si="126"/>
        <v>0</v>
      </c>
      <c r="BB510" s="205">
        <f t="shared" si="118"/>
        <v>11741</v>
      </c>
      <c r="BC510" s="205">
        <f t="shared" si="119"/>
        <v>9955</v>
      </c>
      <c r="BD510" s="205">
        <f t="shared" si="120"/>
        <v>2980</v>
      </c>
      <c r="BE510" s="205">
        <f t="shared" si="121"/>
        <v>1194</v>
      </c>
      <c r="BF510" s="175">
        <v>8761</v>
      </c>
      <c r="BG510" s="175"/>
      <c r="BH510" s="175">
        <v>2980</v>
      </c>
      <c r="BI510" s="175">
        <v>1786</v>
      </c>
      <c r="BJ510" s="175"/>
      <c r="BK510" s="175">
        <v>612</v>
      </c>
      <c r="BL510" s="175">
        <v>2634</v>
      </c>
      <c r="BM510" s="175">
        <v>1571</v>
      </c>
      <c r="BN510" s="175">
        <v>455</v>
      </c>
      <c r="BO510" s="175">
        <v>1703</v>
      </c>
      <c r="BP510" s="200">
        <f t="shared" si="122"/>
        <v>4683</v>
      </c>
    </row>
    <row r="511" spans="1:68" s="201" customFormat="1" x14ac:dyDescent="0.15">
      <c r="A511" s="117">
        <v>3138602003</v>
      </c>
      <c r="B511" s="118" t="s">
        <v>2361</v>
      </c>
      <c r="C511" s="118" t="s">
        <v>2319</v>
      </c>
      <c r="D511" s="118" t="s">
        <v>2359</v>
      </c>
      <c r="E511" s="118" t="s">
        <v>4787</v>
      </c>
      <c r="F511" s="120">
        <v>14</v>
      </c>
      <c r="G511" s="119"/>
      <c r="H511" s="119"/>
      <c r="I511" s="120" t="s">
        <v>5820</v>
      </c>
      <c r="J511" s="120">
        <v>800</v>
      </c>
      <c r="K511" s="120">
        <v>86924</v>
      </c>
      <c r="L511" s="120">
        <v>0.29799999999999999</v>
      </c>
      <c r="M511" s="121" t="s">
        <v>5657</v>
      </c>
      <c r="N511" s="120">
        <v>1</v>
      </c>
      <c r="O511" s="119">
        <v>225</v>
      </c>
      <c r="P511" s="119">
        <v>4.0999999999999996</v>
      </c>
      <c r="Q511" s="119">
        <v>2.1</v>
      </c>
      <c r="R511" s="120" t="s">
        <v>5660</v>
      </c>
      <c r="S511" s="120">
        <v>0.3</v>
      </c>
      <c r="T511" s="120"/>
      <c r="U511" s="120"/>
      <c r="V511" s="172">
        <v>64.8</v>
      </c>
      <c r="W511" s="172">
        <v>15.1</v>
      </c>
      <c r="X511" s="172">
        <v>39.5</v>
      </c>
      <c r="Y511" s="172">
        <v>8.1999999999999993</v>
      </c>
      <c r="Z511" s="172">
        <v>2</v>
      </c>
      <c r="AA511" s="123">
        <v>803</v>
      </c>
      <c r="AB511" s="123"/>
      <c r="AC511" s="123">
        <v>69</v>
      </c>
      <c r="AD511" s="123"/>
      <c r="AE511" s="123"/>
      <c r="AF511" s="123"/>
      <c r="AG511" s="214"/>
      <c r="AH511" s="229" t="str">
        <f t="shared" si="117"/>
        <v>a3</v>
      </c>
      <c r="AI511" s="199"/>
      <c r="AJ511" s="199"/>
      <c r="AK511" s="199"/>
      <c r="AL511" s="199"/>
      <c r="AM511" s="199"/>
      <c r="AN511" s="173">
        <v>2</v>
      </c>
      <c r="AO511" s="173"/>
      <c r="AP511" s="173"/>
      <c r="AQ511" s="173"/>
      <c r="AR511" s="173"/>
      <c r="AS511" s="173"/>
      <c r="AT511" s="173"/>
      <c r="AU511" s="173"/>
      <c r="AV511" s="173">
        <v>1</v>
      </c>
      <c r="AW511" s="173"/>
      <c r="AX511" s="173"/>
      <c r="AY511" s="173"/>
      <c r="AZ511" s="211">
        <f t="shared" si="125"/>
        <v>2</v>
      </c>
      <c r="BA511" s="211">
        <f t="shared" si="126"/>
        <v>1</v>
      </c>
      <c r="BB511" s="205">
        <f t="shared" si="118"/>
        <v>17111</v>
      </c>
      <c r="BC511" s="205">
        <f t="shared" si="119"/>
        <v>17111</v>
      </c>
      <c r="BD511" s="205">
        <f t="shared" si="120"/>
        <v>2660</v>
      </c>
      <c r="BE511" s="205">
        <f t="shared" si="121"/>
        <v>2660</v>
      </c>
      <c r="BF511" s="175">
        <v>14451</v>
      </c>
      <c r="BG511" s="175">
        <v>2341</v>
      </c>
      <c r="BH511" s="175">
        <v>2660</v>
      </c>
      <c r="BI511" s="175"/>
      <c r="BJ511" s="175"/>
      <c r="BK511" s="175">
        <v>2117</v>
      </c>
      <c r="BL511" s="175"/>
      <c r="BM511" s="175">
        <v>1475</v>
      </c>
      <c r="BN511" s="175">
        <v>1171</v>
      </c>
      <c r="BO511" s="175">
        <v>7347</v>
      </c>
      <c r="BP511" s="200">
        <f t="shared" si="122"/>
        <v>10007</v>
      </c>
    </row>
    <row r="512" spans="1:68" s="201" customFormat="1" x14ac:dyDescent="0.15">
      <c r="A512" s="117">
        <v>2038401002</v>
      </c>
      <c r="B512" s="118" t="s">
        <v>1581</v>
      </c>
      <c r="C512" s="118" t="s">
        <v>1489</v>
      </c>
      <c r="D512" s="118" t="s">
        <v>1580</v>
      </c>
      <c r="E512" s="118" t="s">
        <v>4210</v>
      </c>
      <c r="F512" s="120">
        <v>5</v>
      </c>
      <c r="G512" s="119">
        <v>87981</v>
      </c>
      <c r="H512" s="119"/>
      <c r="I512" s="120" t="s">
        <v>5820</v>
      </c>
      <c r="J512" s="120">
        <v>800</v>
      </c>
      <c r="K512" s="120">
        <v>87981</v>
      </c>
      <c r="L512" s="120">
        <v>0.30099999999999999</v>
      </c>
      <c r="M512" s="121" t="s">
        <v>5657</v>
      </c>
      <c r="N512" s="120">
        <v>1</v>
      </c>
      <c r="O512" s="119">
        <v>250</v>
      </c>
      <c r="P512" s="119">
        <v>35</v>
      </c>
      <c r="Q512" s="119">
        <v>5.4</v>
      </c>
      <c r="R512" s="120" t="s">
        <v>5660</v>
      </c>
      <c r="S512" s="120">
        <v>6.8000000000000005E-2</v>
      </c>
      <c r="T512" s="120"/>
      <c r="U512" s="120"/>
      <c r="V512" s="172">
        <v>90.125</v>
      </c>
      <c r="W512" s="172">
        <v>2.7050000000000001</v>
      </c>
      <c r="X512" s="172">
        <v>71.12</v>
      </c>
      <c r="Y512" s="172">
        <v>11.686</v>
      </c>
      <c r="Z512" s="172">
        <v>4.6139999999999999</v>
      </c>
      <c r="AA512" s="123">
        <v>800.9</v>
      </c>
      <c r="AB512" s="123"/>
      <c r="AC512" s="123">
        <v>62.81</v>
      </c>
      <c r="AD512" s="123"/>
      <c r="AE512" s="123"/>
      <c r="AF512" s="123"/>
      <c r="AG512" s="214"/>
      <c r="AH512" s="229" t="str">
        <f t="shared" si="117"/>
        <v>a3</v>
      </c>
      <c r="AI512" s="199"/>
      <c r="AJ512" s="199"/>
      <c r="AK512" s="199"/>
      <c r="AL512" s="199"/>
      <c r="AM512" s="199"/>
      <c r="AN512" s="173" t="s">
        <v>3186</v>
      </c>
      <c r="AO512" s="173" t="s">
        <v>3186</v>
      </c>
      <c r="AP512" s="173" t="s">
        <v>3186</v>
      </c>
      <c r="AQ512" s="173" t="s">
        <v>3186</v>
      </c>
      <c r="AR512" s="173" t="s">
        <v>3186</v>
      </c>
      <c r="AS512" s="173"/>
      <c r="AT512" s="173">
        <v>0.5</v>
      </c>
      <c r="AU512" s="173">
        <v>0.5</v>
      </c>
      <c r="AV512" s="173">
        <v>0.5</v>
      </c>
      <c r="AW512" s="173">
        <v>0.5</v>
      </c>
      <c r="AX512" s="173"/>
      <c r="AY512" s="173"/>
      <c r="AZ512" s="211"/>
      <c r="BA512" s="211">
        <f t="shared" si="126"/>
        <v>2</v>
      </c>
      <c r="BB512" s="205">
        <f t="shared" si="118"/>
        <v>30513</v>
      </c>
      <c r="BC512" s="205">
        <f t="shared" si="119"/>
        <v>28078</v>
      </c>
      <c r="BD512" s="205">
        <f t="shared" si="120"/>
        <v>2596</v>
      </c>
      <c r="BE512" s="205">
        <f t="shared" si="121"/>
        <v>161</v>
      </c>
      <c r="BF512" s="175">
        <v>27917</v>
      </c>
      <c r="BG512" s="175">
        <v>8838</v>
      </c>
      <c r="BH512" s="175">
        <v>4106</v>
      </c>
      <c r="BI512" s="175">
        <v>2435</v>
      </c>
      <c r="BJ512" s="175"/>
      <c r="BK512" s="175">
        <v>3312</v>
      </c>
      <c r="BL512" s="175">
        <v>581</v>
      </c>
      <c r="BM512" s="175">
        <v>1917</v>
      </c>
      <c r="BN512" s="175">
        <v>163</v>
      </c>
      <c r="BO512" s="175">
        <v>9161</v>
      </c>
      <c r="BP512" s="200">
        <f t="shared" si="122"/>
        <v>13267</v>
      </c>
    </row>
    <row r="513" spans="1:68" s="201" customFormat="1" x14ac:dyDescent="0.15">
      <c r="A513" s="117">
        <v>2021102004</v>
      </c>
      <c r="B513" s="118" t="s">
        <v>1534</v>
      </c>
      <c r="C513" s="118" t="s">
        <v>1489</v>
      </c>
      <c r="D513" s="118" t="s">
        <v>1531</v>
      </c>
      <c r="E513" s="118" t="s">
        <v>4179</v>
      </c>
      <c r="F513" s="120">
        <v>10</v>
      </c>
      <c r="G513" s="119">
        <v>88008</v>
      </c>
      <c r="H513" s="119"/>
      <c r="I513" s="120" t="s">
        <v>5820</v>
      </c>
      <c r="J513" s="120">
        <v>800</v>
      </c>
      <c r="K513" s="120">
        <v>88008</v>
      </c>
      <c r="L513" s="120">
        <v>0.30099999999999999</v>
      </c>
      <c r="M513" s="121" t="s">
        <v>5657</v>
      </c>
      <c r="N513" s="120">
        <v>1</v>
      </c>
      <c r="O513" s="119">
        <v>246</v>
      </c>
      <c r="P513" s="119"/>
      <c r="Q513" s="119"/>
      <c r="R513" s="120" t="s">
        <v>5658</v>
      </c>
      <c r="S513" s="120">
        <v>0.1</v>
      </c>
      <c r="T513" s="120"/>
      <c r="U513" s="120"/>
      <c r="V513" s="172">
        <v>65.05</v>
      </c>
      <c r="W513" s="172"/>
      <c r="X513" s="172">
        <v>65.05</v>
      </c>
      <c r="Y513" s="172"/>
      <c r="Z513" s="172"/>
      <c r="AA513" s="123"/>
      <c r="AB513" s="123"/>
      <c r="AC513" s="123">
        <v>91</v>
      </c>
      <c r="AD513" s="123"/>
      <c r="AE513" s="123"/>
      <c r="AF513" s="123"/>
      <c r="AG513" s="214"/>
      <c r="AH513" s="229" t="str">
        <f t="shared" si="117"/>
        <v>a3</v>
      </c>
      <c r="AI513" s="199" t="s">
        <v>5400</v>
      </c>
      <c r="AJ513" s="199"/>
      <c r="AK513" s="199"/>
      <c r="AL513" s="199" t="s">
        <v>5400</v>
      </c>
      <c r="AM513" s="199" t="s">
        <v>5400</v>
      </c>
      <c r="AN513" s="173" t="s">
        <v>3186</v>
      </c>
      <c r="AO513" s="173" t="s">
        <v>3186</v>
      </c>
      <c r="AP513" s="173" t="s">
        <v>3186</v>
      </c>
      <c r="AQ513" s="173" t="s">
        <v>3186</v>
      </c>
      <c r="AR513" s="173" t="s">
        <v>3186</v>
      </c>
      <c r="AS513" s="173"/>
      <c r="AT513" s="173"/>
      <c r="AU513" s="173"/>
      <c r="AV513" s="173"/>
      <c r="AW513" s="173"/>
      <c r="AX513" s="173"/>
      <c r="AY513" s="173"/>
      <c r="AZ513" s="211"/>
      <c r="BA513" s="211"/>
      <c r="BB513" s="205">
        <f t="shared" si="118"/>
        <v>6935</v>
      </c>
      <c r="BC513" s="205">
        <f t="shared" si="119"/>
        <v>6064</v>
      </c>
      <c r="BD513" s="205">
        <f t="shared" si="120"/>
        <v>904</v>
      </c>
      <c r="BE513" s="205">
        <f t="shared" si="121"/>
        <v>33</v>
      </c>
      <c r="BF513" s="175">
        <v>6031</v>
      </c>
      <c r="BG513" s="175">
        <v>221</v>
      </c>
      <c r="BH513" s="175">
        <v>2458</v>
      </c>
      <c r="BI513" s="175">
        <v>846</v>
      </c>
      <c r="BJ513" s="175">
        <v>25</v>
      </c>
      <c r="BK513" s="175">
        <v>1379</v>
      </c>
      <c r="BL513" s="175">
        <v>254</v>
      </c>
      <c r="BM513" s="175">
        <v>1412</v>
      </c>
      <c r="BN513" s="175">
        <v>217</v>
      </c>
      <c r="BO513" s="175">
        <v>123</v>
      </c>
      <c r="BP513" s="200">
        <f t="shared" si="122"/>
        <v>2581</v>
      </c>
    </row>
    <row r="514" spans="1:68" s="201" customFormat="1" x14ac:dyDescent="0.15">
      <c r="A514" s="117">
        <v>241101002</v>
      </c>
      <c r="B514" s="118" t="s">
        <v>398</v>
      </c>
      <c r="C514" s="118" t="s">
        <v>345</v>
      </c>
      <c r="D514" s="118" t="s">
        <v>397</v>
      </c>
      <c r="E514" s="118" t="s">
        <v>3419</v>
      </c>
      <c r="F514" s="120">
        <v>4</v>
      </c>
      <c r="G514" s="119">
        <v>100061</v>
      </c>
      <c r="H514" s="119"/>
      <c r="I514" s="120" t="s">
        <v>5820</v>
      </c>
      <c r="J514" s="120">
        <v>550</v>
      </c>
      <c r="K514" s="120">
        <v>88568</v>
      </c>
      <c r="L514" s="120">
        <v>0.441</v>
      </c>
      <c r="M514" s="121" t="s">
        <v>5657</v>
      </c>
      <c r="N514" s="120">
        <v>1</v>
      </c>
      <c r="O514" s="119">
        <v>170</v>
      </c>
      <c r="P514" s="119"/>
      <c r="Q514" s="119"/>
      <c r="R514" s="120" t="s">
        <v>5658</v>
      </c>
      <c r="S514" s="120">
        <v>0.3</v>
      </c>
      <c r="T514" s="120"/>
      <c r="U514" s="120"/>
      <c r="V514" s="172">
        <v>95.1</v>
      </c>
      <c r="W514" s="172">
        <v>8.8000000000000007</v>
      </c>
      <c r="X514" s="172">
        <v>53.3</v>
      </c>
      <c r="Y514" s="172">
        <v>11.9</v>
      </c>
      <c r="Z514" s="172">
        <v>21.1</v>
      </c>
      <c r="AA514" s="123"/>
      <c r="AB514" s="123"/>
      <c r="AC514" s="123">
        <v>13</v>
      </c>
      <c r="AD514" s="123"/>
      <c r="AE514" s="123"/>
      <c r="AF514" s="123"/>
      <c r="AG514" s="214"/>
      <c r="AH514" s="229" t="str">
        <f t="shared" si="117"/>
        <v>a3</v>
      </c>
      <c r="AI514" s="199"/>
      <c r="AJ514" s="199"/>
      <c r="AK514" s="199"/>
      <c r="AL514" s="199"/>
      <c r="AM514" s="199"/>
      <c r="AN514" s="173"/>
      <c r="AO514" s="173"/>
      <c r="AP514" s="173"/>
      <c r="AQ514" s="173"/>
      <c r="AR514" s="173"/>
      <c r="AS514" s="173"/>
      <c r="AT514" s="173"/>
      <c r="AU514" s="173"/>
      <c r="AV514" s="173"/>
      <c r="AW514" s="173"/>
      <c r="AX514" s="173"/>
      <c r="AY514" s="173"/>
      <c r="AZ514" s="211">
        <f t="shared" ref="AZ514:AZ528" si="127">SUBTOTAL(9,AN514:AS514)</f>
        <v>0</v>
      </c>
      <c r="BA514" s="211">
        <f t="shared" ref="BA514:BA525" si="128">SUBTOTAL(9,AT514:AY514)</f>
        <v>0</v>
      </c>
      <c r="BB514" s="205">
        <f t="shared" si="118"/>
        <v>12684</v>
      </c>
      <c r="BC514" s="205">
        <f t="shared" si="119"/>
        <v>9511</v>
      </c>
      <c r="BD514" s="205">
        <f t="shared" si="120"/>
        <v>3735</v>
      </c>
      <c r="BE514" s="205">
        <f t="shared" si="121"/>
        <v>562</v>
      </c>
      <c r="BF514" s="175">
        <v>8949</v>
      </c>
      <c r="BG514" s="175"/>
      <c r="BH514" s="175">
        <v>5000</v>
      </c>
      <c r="BI514" s="175">
        <v>3173</v>
      </c>
      <c r="BJ514" s="175"/>
      <c r="BK514" s="175">
        <v>522</v>
      </c>
      <c r="BL514" s="175"/>
      <c r="BM514" s="175">
        <v>1387</v>
      </c>
      <c r="BN514" s="175">
        <v>697</v>
      </c>
      <c r="BO514" s="175">
        <v>1905</v>
      </c>
      <c r="BP514" s="200">
        <f t="shared" si="122"/>
        <v>6905</v>
      </c>
    </row>
    <row r="515" spans="1:68" s="201" customFormat="1" x14ac:dyDescent="0.15">
      <c r="A515" s="117">
        <v>3446201001</v>
      </c>
      <c r="B515" s="118" t="s">
        <v>2598</v>
      </c>
      <c r="C515" s="118" t="s">
        <v>2517</v>
      </c>
      <c r="D515" s="118" t="s">
        <v>2599</v>
      </c>
      <c r="E515" s="118" t="s">
        <v>4971</v>
      </c>
      <c r="F515" s="120">
        <v>4</v>
      </c>
      <c r="G515" s="119">
        <v>89939.199999999997</v>
      </c>
      <c r="H515" s="119"/>
      <c r="I515" s="120" t="s">
        <v>5820</v>
      </c>
      <c r="J515" s="120">
        <v>393</v>
      </c>
      <c r="K515" s="120">
        <v>89939.199999999997</v>
      </c>
      <c r="L515" s="120">
        <v>0.627</v>
      </c>
      <c r="M515" s="121" t="s">
        <v>5657</v>
      </c>
      <c r="N515" s="120">
        <v>1</v>
      </c>
      <c r="O515" s="119"/>
      <c r="P515" s="119"/>
      <c r="Q515" s="119"/>
      <c r="R515" s="120" t="s">
        <v>5658</v>
      </c>
      <c r="S515" s="120">
        <v>0.3</v>
      </c>
      <c r="T515" s="120"/>
      <c r="U515" s="120"/>
      <c r="V515" s="172">
        <v>102.5</v>
      </c>
      <c r="W515" s="172">
        <v>13.4</v>
      </c>
      <c r="X515" s="172">
        <v>36.4</v>
      </c>
      <c r="Y515" s="172">
        <v>13.3</v>
      </c>
      <c r="Z515" s="172">
        <v>39.4</v>
      </c>
      <c r="AA515" s="123"/>
      <c r="AB515" s="123"/>
      <c r="AC515" s="123">
        <v>147.5</v>
      </c>
      <c r="AD515" s="123"/>
      <c r="AE515" s="123"/>
      <c r="AF515" s="123"/>
      <c r="AG515" s="214"/>
      <c r="AH515" s="229" t="str">
        <f t="shared" si="117"/>
        <v>a3</v>
      </c>
      <c r="AI515" s="199"/>
      <c r="AJ515" s="199"/>
      <c r="AK515" s="199"/>
      <c r="AL515" s="199"/>
      <c r="AM515" s="199"/>
      <c r="AN515" s="173" t="s">
        <v>3186</v>
      </c>
      <c r="AO515" s="173" t="s">
        <v>3186</v>
      </c>
      <c r="AP515" s="173" t="s">
        <v>3186</v>
      </c>
      <c r="AQ515" s="173" t="s">
        <v>3186</v>
      </c>
      <c r="AR515" s="173" t="s">
        <v>3186</v>
      </c>
      <c r="AS515" s="173">
        <v>2</v>
      </c>
      <c r="AT515" s="173">
        <v>0.5</v>
      </c>
      <c r="AU515" s="173">
        <v>0.5</v>
      </c>
      <c r="AV515" s="173">
        <v>0.5</v>
      </c>
      <c r="AW515" s="173">
        <v>0.5</v>
      </c>
      <c r="AX515" s="173" t="s">
        <v>3186</v>
      </c>
      <c r="AY515" s="173" t="s">
        <v>3186</v>
      </c>
      <c r="AZ515" s="211">
        <f t="shared" si="127"/>
        <v>2</v>
      </c>
      <c r="BA515" s="211">
        <f t="shared" si="128"/>
        <v>2</v>
      </c>
      <c r="BB515" s="205">
        <f t="shared" si="118"/>
        <v>52165</v>
      </c>
      <c r="BC515" s="205">
        <f t="shared" si="119"/>
        <v>52165</v>
      </c>
      <c r="BD515" s="205">
        <f t="shared" si="120"/>
        <v>0</v>
      </c>
      <c r="BE515" s="205">
        <f t="shared" si="121"/>
        <v>0</v>
      </c>
      <c r="BF515" s="175">
        <v>52165</v>
      </c>
      <c r="BG515" s="175">
        <v>28301</v>
      </c>
      <c r="BH515" s="175">
        <v>9067</v>
      </c>
      <c r="BI515" s="175"/>
      <c r="BJ515" s="175"/>
      <c r="BK515" s="175">
        <v>2797</v>
      </c>
      <c r="BL515" s="175">
        <v>4011</v>
      </c>
      <c r="BM515" s="175">
        <v>2738</v>
      </c>
      <c r="BN515" s="175">
        <v>2455</v>
      </c>
      <c r="BO515" s="175">
        <v>2796</v>
      </c>
      <c r="BP515" s="200">
        <f t="shared" si="122"/>
        <v>11863</v>
      </c>
    </row>
    <row r="516" spans="1:68" s="201" customFormat="1" x14ac:dyDescent="0.15">
      <c r="A516" s="117">
        <v>3420202006</v>
      </c>
      <c r="B516" s="118" t="s">
        <v>2535</v>
      </c>
      <c r="C516" s="118" t="s">
        <v>2517</v>
      </c>
      <c r="D516" s="118" t="s">
        <v>2530</v>
      </c>
      <c r="E516" s="118" t="s">
        <v>4919</v>
      </c>
      <c r="F516" s="120">
        <v>12</v>
      </c>
      <c r="G516" s="119"/>
      <c r="H516" s="119"/>
      <c r="I516" s="120" t="s">
        <v>5820</v>
      </c>
      <c r="J516" s="120">
        <v>500</v>
      </c>
      <c r="K516" s="120">
        <v>90314</v>
      </c>
      <c r="L516" s="120">
        <v>0.495</v>
      </c>
      <c r="M516" s="121" t="s">
        <v>5657</v>
      </c>
      <c r="N516" s="120">
        <v>1</v>
      </c>
      <c r="O516" s="119">
        <v>150</v>
      </c>
      <c r="P516" s="119">
        <v>41</v>
      </c>
      <c r="Q516" s="119">
        <v>4.5999999999999996</v>
      </c>
      <c r="R516" s="120" t="s">
        <v>5658</v>
      </c>
      <c r="S516" s="120">
        <v>0.2</v>
      </c>
      <c r="T516" s="120"/>
      <c r="U516" s="120"/>
      <c r="V516" s="172">
        <v>132.19999999999999</v>
      </c>
      <c r="W516" s="172"/>
      <c r="X516" s="172">
        <v>103.4</v>
      </c>
      <c r="Y516" s="172">
        <v>20.9</v>
      </c>
      <c r="Z516" s="172">
        <v>7.8999999999999799</v>
      </c>
      <c r="AA516" s="123"/>
      <c r="AB516" s="123"/>
      <c r="AC516" s="123">
        <v>61.52</v>
      </c>
      <c r="AD516" s="123"/>
      <c r="AE516" s="123"/>
      <c r="AF516" s="123"/>
      <c r="AG516" s="214"/>
      <c r="AH516" s="229" t="str">
        <f t="shared" si="117"/>
        <v>a3</v>
      </c>
      <c r="AI516" s="199"/>
      <c r="AJ516" s="199"/>
      <c r="AK516" s="199"/>
      <c r="AL516" s="199"/>
      <c r="AM516" s="199"/>
      <c r="AN516" s="173" t="s">
        <v>3186</v>
      </c>
      <c r="AO516" s="173" t="s">
        <v>3186</v>
      </c>
      <c r="AP516" s="173" t="s">
        <v>3186</v>
      </c>
      <c r="AQ516" s="173" t="s">
        <v>3186</v>
      </c>
      <c r="AR516" s="173" t="s">
        <v>3186</v>
      </c>
      <c r="AS516" s="173">
        <v>1.4</v>
      </c>
      <c r="AT516" s="173">
        <v>1.4</v>
      </c>
      <c r="AU516" s="173">
        <v>1.4</v>
      </c>
      <c r="AV516" s="173"/>
      <c r="AW516" s="173"/>
      <c r="AX516" s="173" t="s">
        <v>3186</v>
      </c>
      <c r="AY516" s="173" t="s">
        <v>3186</v>
      </c>
      <c r="AZ516" s="211">
        <f t="shared" si="127"/>
        <v>1.4</v>
      </c>
      <c r="BA516" s="211">
        <f t="shared" si="128"/>
        <v>2.8</v>
      </c>
      <c r="BB516" s="205">
        <f t="shared" si="118"/>
        <v>30041</v>
      </c>
      <c r="BC516" s="205">
        <f t="shared" si="119"/>
        <v>23215</v>
      </c>
      <c r="BD516" s="205">
        <f t="shared" si="120"/>
        <v>7025</v>
      </c>
      <c r="BE516" s="205">
        <f t="shared" si="121"/>
        <v>199</v>
      </c>
      <c r="BF516" s="175">
        <v>23016</v>
      </c>
      <c r="BG516" s="175">
        <v>8803</v>
      </c>
      <c r="BH516" s="175">
        <v>7025</v>
      </c>
      <c r="BI516" s="175">
        <v>4979</v>
      </c>
      <c r="BJ516" s="175">
        <v>1847</v>
      </c>
      <c r="BK516" s="175">
        <v>1583</v>
      </c>
      <c r="BL516" s="175"/>
      <c r="BM516" s="175">
        <v>2241</v>
      </c>
      <c r="BN516" s="175">
        <v>572</v>
      </c>
      <c r="BO516" s="175">
        <v>2991</v>
      </c>
      <c r="BP516" s="200">
        <f t="shared" si="122"/>
        <v>10016</v>
      </c>
    </row>
    <row r="517" spans="1:68" s="201" customFormat="1" x14ac:dyDescent="0.15">
      <c r="A517" s="117">
        <v>3320802004</v>
      </c>
      <c r="B517" s="118" t="s">
        <v>2458</v>
      </c>
      <c r="C517" s="118" t="s">
        <v>2427</v>
      </c>
      <c r="D517" s="118" t="s">
        <v>2455</v>
      </c>
      <c r="E517" s="118" t="s">
        <v>4859</v>
      </c>
      <c r="F517" s="120">
        <v>9</v>
      </c>
      <c r="G517" s="119">
        <v>90471</v>
      </c>
      <c r="H517" s="119"/>
      <c r="I517" s="120" t="s">
        <v>5820</v>
      </c>
      <c r="J517" s="120">
        <v>760</v>
      </c>
      <c r="K517" s="120">
        <v>90471</v>
      </c>
      <c r="L517" s="120">
        <v>0.32600000000000001</v>
      </c>
      <c r="M517" s="121" t="s">
        <v>5657</v>
      </c>
      <c r="N517" s="120">
        <v>1</v>
      </c>
      <c r="O517" s="119">
        <v>126</v>
      </c>
      <c r="P517" s="119">
        <v>28</v>
      </c>
      <c r="Q517" s="119">
        <v>3.72</v>
      </c>
      <c r="R517" s="120" t="s">
        <v>5660</v>
      </c>
      <c r="S517" s="120">
        <v>0.1</v>
      </c>
      <c r="T517" s="120"/>
      <c r="U517" s="120"/>
      <c r="V517" s="172">
        <v>127.1</v>
      </c>
      <c r="W517" s="172">
        <v>15.5</v>
      </c>
      <c r="X517" s="172">
        <v>81.5</v>
      </c>
      <c r="Y517" s="172">
        <v>21.4</v>
      </c>
      <c r="Z517" s="172">
        <v>8.6999999999999993</v>
      </c>
      <c r="AA517" s="123"/>
      <c r="AB517" s="123"/>
      <c r="AC517" s="123">
        <v>65</v>
      </c>
      <c r="AD517" s="123"/>
      <c r="AE517" s="123"/>
      <c r="AF517" s="123"/>
      <c r="AG517" s="214"/>
      <c r="AH517" s="229" t="str">
        <f t="shared" si="117"/>
        <v>a3</v>
      </c>
      <c r="AI517" s="199"/>
      <c r="AJ517" s="199"/>
      <c r="AK517" s="199"/>
      <c r="AL517" s="199"/>
      <c r="AM517" s="199"/>
      <c r="AN517" s="173"/>
      <c r="AO517" s="173"/>
      <c r="AP517" s="173"/>
      <c r="AQ517" s="173"/>
      <c r="AR517" s="173"/>
      <c r="AS517" s="173"/>
      <c r="AT517" s="173"/>
      <c r="AU517" s="173"/>
      <c r="AV517" s="173"/>
      <c r="AW517" s="173"/>
      <c r="AX517" s="173"/>
      <c r="AY517" s="173"/>
      <c r="AZ517" s="211">
        <f t="shared" si="127"/>
        <v>0</v>
      </c>
      <c r="BA517" s="211">
        <f t="shared" si="128"/>
        <v>0</v>
      </c>
      <c r="BB517" s="205">
        <f t="shared" si="118"/>
        <v>21855</v>
      </c>
      <c r="BC517" s="205">
        <f t="shared" si="119"/>
        <v>16296</v>
      </c>
      <c r="BD517" s="205">
        <f t="shared" si="120"/>
        <v>7314</v>
      </c>
      <c r="BE517" s="205">
        <f t="shared" si="121"/>
        <v>1755</v>
      </c>
      <c r="BF517" s="175">
        <v>14541</v>
      </c>
      <c r="BG517" s="175"/>
      <c r="BH517" s="175">
        <v>7314</v>
      </c>
      <c r="BI517" s="175">
        <v>5559</v>
      </c>
      <c r="BJ517" s="175"/>
      <c r="BK517" s="175">
        <v>1070</v>
      </c>
      <c r="BL517" s="175"/>
      <c r="BM517" s="175">
        <v>2044</v>
      </c>
      <c r="BN517" s="175">
        <v>439</v>
      </c>
      <c r="BO517" s="175">
        <v>5429</v>
      </c>
      <c r="BP517" s="200">
        <f t="shared" si="122"/>
        <v>12743</v>
      </c>
    </row>
    <row r="518" spans="1:68" s="201" customFormat="1" x14ac:dyDescent="0.15">
      <c r="A518" s="117">
        <v>3820202004</v>
      </c>
      <c r="B518" s="118" t="s">
        <v>2706</v>
      </c>
      <c r="C518" s="118" t="s">
        <v>2700</v>
      </c>
      <c r="D518" s="118" t="s">
        <v>2704</v>
      </c>
      <c r="E518" s="118" t="s">
        <v>5050</v>
      </c>
      <c r="F518" s="120">
        <v>36</v>
      </c>
      <c r="G518" s="119"/>
      <c r="H518" s="119"/>
      <c r="I518" s="120" t="s">
        <v>5820</v>
      </c>
      <c r="J518" s="120">
        <v>731</v>
      </c>
      <c r="K518" s="120">
        <v>91494</v>
      </c>
      <c r="L518" s="120">
        <v>0.34300000000000003</v>
      </c>
      <c r="M518" s="121" t="s">
        <v>5662</v>
      </c>
      <c r="N518" s="120">
        <v>1</v>
      </c>
      <c r="O518" s="119">
        <v>82.5</v>
      </c>
      <c r="P518" s="119">
        <v>8.8000000000000007</v>
      </c>
      <c r="Q518" s="119">
        <v>1.56</v>
      </c>
      <c r="R518" s="120" t="s">
        <v>5660</v>
      </c>
      <c r="S518" s="120">
        <v>0.2</v>
      </c>
      <c r="T518" s="120"/>
      <c r="U518" s="120"/>
      <c r="V518" s="172">
        <v>165</v>
      </c>
      <c r="W518" s="172"/>
      <c r="X518" s="172">
        <v>117</v>
      </c>
      <c r="Y518" s="172">
        <v>48</v>
      </c>
      <c r="Z518" s="172"/>
      <c r="AA518" s="123">
        <v>125.6</v>
      </c>
      <c r="AB518" s="123"/>
      <c r="AC518" s="123">
        <v>13</v>
      </c>
      <c r="AD518" s="123"/>
      <c r="AE518" s="123"/>
      <c r="AF518" s="123"/>
      <c r="AG518" s="214"/>
      <c r="AH518" s="229" t="str">
        <f t="shared" si="117"/>
        <v>a3</v>
      </c>
      <c r="AI518" s="199"/>
      <c r="AJ518" s="199"/>
      <c r="AK518" s="199"/>
      <c r="AL518" s="199"/>
      <c r="AM518" s="199"/>
      <c r="AN518" s="173"/>
      <c r="AO518" s="173"/>
      <c r="AP518" s="173"/>
      <c r="AQ518" s="173"/>
      <c r="AR518" s="173"/>
      <c r="AS518" s="173"/>
      <c r="AT518" s="173"/>
      <c r="AU518" s="173"/>
      <c r="AV518" s="173"/>
      <c r="AW518" s="173"/>
      <c r="AX518" s="173"/>
      <c r="AY518" s="173"/>
      <c r="AZ518" s="211">
        <f t="shared" si="127"/>
        <v>0</v>
      </c>
      <c r="BA518" s="211">
        <f t="shared" si="128"/>
        <v>0</v>
      </c>
      <c r="BB518" s="205">
        <f t="shared" si="118"/>
        <v>0</v>
      </c>
      <c r="BC518" s="205">
        <f t="shared" si="119"/>
        <v>0</v>
      </c>
      <c r="BD518" s="205">
        <f t="shared" si="120"/>
        <v>0</v>
      </c>
      <c r="BE518" s="205">
        <f t="shared" si="121"/>
        <v>0</v>
      </c>
      <c r="BF518" s="175"/>
      <c r="BG518" s="175"/>
      <c r="BH518" s="175"/>
      <c r="BI518" s="175"/>
      <c r="BJ518" s="175"/>
      <c r="BK518" s="175"/>
      <c r="BL518" s="175"/>
      <c r="BM518" s="175"/>
      <c r="BN518" s="175"/>
      <c r="BO518" s="175"/>
      <c r="BP518" s="200">
        <f t="shared" si="122"/>
        <v>0</v>
      </c>
    </row>
    <row r="519" spans="1:68" s="201" customFormat="1" x14ac:dyDescent="0.15">
      <c r="A519" s="117">
        <v>1620702003</v>
      </c>
      <c r="B519" s="118" t="s">
        <v>1306</v>
      </c>
      <c r="C519" s="118" t="s">
        <v>1276</v>
      </c>
      <c r="D519" s="118" t="s">
        <v>1304</v>
      </c>
      <c r="E519" s="118" t="s">
        <v>4009</v>
      </c>
      <c r="F519" s="120">
        <v>12</v>
      </c>
      <c r="G519" s="119">
        <v>91733</v>
      </c>
      <c r="H519" s="119"/>
      <c r="I519" s="120" t="s">
        <v>5820</v>
      </c>
      <c r="J519" s="120">
        <v>910</v>
      </c>
      <c r="K519" s="120">
        <v>91733</v>
      </c>
      <c r="L519" s="120">
        <v>0.27600000000000002</v>
      </c>
      <c r="M519" s="121" t="s">
        <v>5657</v>
      </c>
      <c r="N519" s="120">
        <v>1</v>
      </c>
      <c r="O519" s="119">
        <v>138.1</v>
      </c>
      <c r="P519" s="119">
        <v>31.5</v>
      </c>
      <c r="Q519" s="119">
        <v>4.0999999999999996</v>
      </c>
      <c r="R519" s="120" t="s">
        <v>5660</v>
      </c>
      <c r="S519" s="120">
        <v>0.1</v>
      </c>
      <c r="T519" s="120"/>
      <c r="U519" s="120"/>
      <c r="V519" s="172">
        <v>67.7</v>
      </c>
      <c r="W519" s="172">
        <v>3.6</v>
      </c>
      <c r="X519" s="172">
        <v>61.1</v>
      </c>
      <c r="Y519" s="172">
        <v>3</v>
      </c>
      <c r="Z519" s="172"/>
      <c r="AA519" s="123"/>
      <c r="AB519" s="123"/>
      <c r="AC519" s="123">
        <v>10.3</v>
      </c>
      <c r="AD519" s="123"/>
      <c r="AE519" s="123"/>
      <c r="AF519" s="123"/>
      <c r="AG519" s="214"/>
      <c r="AH519" s="229" t="str">
        <f t="shared" si="117"/>
        <v>a3</v>
      </c>
      <c r="AI519" s="199"/>
      <c r="AJ519" s="199"/>
      <c r="AK519" s="199"/>
      <c r="AL519" s="199"/>
      <c r="AM519" s="199"/>
      <c r="AN519" s="173">
        <v>1</v>
      </c>
      <c r="AO519" s="173" t="s">
        <v>3186</v>
      </c>
      <c r="AP519" s="173" t="s">
        <v>3186</v>
      </c>
      <c r="AQ519" s="173" t="s">
        <v>3186</v>
      </c>
      <c r="AR519" s="173" t="s">
        <v>3186</v>
      </c>
      <c r="AS519" s="173" t="s">
        <v>3186</v>
      </c>
      <c r="AT519" s="173"/>
      <c r="AU519" s="173">
        <v>0.5</v>
      </c>
      <c r="AV519" s="173"/>
      <c r="AW519" s="173">
        <v>0.5</v>
      </c>
      <c r="AX519" s="173">
        <v>0.6</v>
      </c>
      <c r="AY519" s="173"/>
      <c r="AZ519" s="211">
        <f t="shared" si="127"/>
        <v>1</v>
      </c>
      <c r="BA519" s="211">
        <f t="shared" si="128"/>
        <v>1.6</v>
      </c>
      <c r="BB519" s="205">
        <f t="shared" si="118"/>
        <v>11175</v>
      </c>
      <c r="BC519" s="205">
        <f t="shared" si="119"/>
        <v>11175</v>
      </c>
      <c r="BD519" s="205">
        <f t="shared" si="120"/>
        <v>0</v>
      </c>
      <c r="BE519" s="205">
        <f t="shared" si="121"/>
        <v>0</v>
      </c>
      <c r="BF519" s="175">
        <v>11175</v>
      </c>
      <c r="BG519" s="175"/>
      <c r="BH519" s="175">
        <v>4840</v>
      </c>
      <c r="BI519" s="175"/>
      <c r="BJ519" s="175"/>
      <c r="BK519" s="175">
        <v>1822</v>
      </c>
      <c r="BL519" s="175">
        <v>1200</v>
      </c>
      <c r="BM519" s="175">
        <v>2044</v>
      </c>
      <c r="BN519" s="175"/>
      <c r="BO519" s="175">
        <v>1269</v>
      </c>
      <c r="BP519" s="200">
        <f t="shared" si="122"/>
        <v>6109</v>
      </c>
    </row>
    <row r="520" spans="1:68" s="201" customFormat="1" x14ac:dyDescent="0.15">
      <c r="A520" s="117">
        <v>742302001</v>
      </c>
      <c r="B520" s="118" t="s">
        <v>725</v>
      </c>
      <c r="C520" s="118" t="s">
        <v>660</v>
      </c>
      <c r="D520" s="118" t="s">
        <v>726</v>
      </c>
      <c r="E520" s="118" t="s">
        <v>3627</v>
      </c>
      <c r="F520" s="120">
        <v>10</v>
      </c>
      <c r="G520" s="119"/>
      <c r="H520" s="119"/>
      <c r="I520" s="120" t="s">
        <v>5820</v>
      </c>
      <c r="J520" s="120">
        <v>650</v>
      </c>
      <c r="K520" s="120">
        <v>91859</v>
      </c>
      <c r="L520" s="120">
        <v>0.38700000000000001</v>
      </c>
      <c r="M520" s="121" t="s">
        <v>5657</v>
      </c>
      <c r="N520" s="120">
        <v>1</v>
      </c>
      <c r="O520" s="119"/>
      <c r="P520" s="119"/>
      <c r="Q520" s="119"/>
      <c r="R520" s="120" t="s">
        <v>5658</v>
      </c>
      <c r="S520" s="120">
        <v>0.5</v>
      </c>
      <c r="T520" s="120"/>
      <c r="U520" s="120"/>
      <c r="V520" s="172">
        <v>84</v>
      </c>
      <c r="W520" s="172"/>
      <c r="X520" s="172"/>
      <c r="Y520" s="172"/>
      <c r="Z520" s="172">
        <v>84</v>
      </c>
      <c r="AA520" s="123"/>
      <c r="AB520" s="123"/>
      <c r="AC520" s="123">
        <v>3</v>
      </c>
      <c r="AD520" s="123"/>
      <c r="AE520" s="123"/>
      <c r="AF520" s="123"/>
      <c r="AG520" s="214"/>
      <c r="AH520" s="229" t="str">
        <f t="shared" si="117"/>
        <v>a3</v>
      </c>
      <c r="AI520" s="199"/>
      <c r="AJ520" s="199"/>
      <c r="AK520" s="199"/>
      <c r="AL520" s="199"/>
      <c r="AM520" s="199"/>
      <c r="AN520" s="173">
        <v>1</v>
      </c>
      <c r="AO520" s="173">
        <v>0.5</v>
      </c>
      <c r="AP520" s="173"/>
      <c r="AQ520" s="173"/>
      <c r="AR520" s="173"/>
      <c r="AS520" s="173">
        <v>4</v>
      </c>
      <c r="AT520" s="173">
        <v>1</v>
      </c>
      <c r="AU520" s="173"/>
      <c r="AV520" s="173">
        <v>1</v>
      </c>
      <c r="AW520" s="173"/>
      <c r="AX520" s="173">
        <v>1</v>
      </c>
      <c r="AY520" s="173"/>
      <c r="AZ520" s="211">
        <f t="shared" si="127"/>
        <v>5.5</v>
      </c>
      <c r="BA520" s="211">
        <f t="shared" si="128"/>
        <v>3</v>
      </c>
      <c r="BB520" s="205">
        <f t="shared" si="118"/>
        <v>20345</v>
      </c>
      <c r="BC520" s="205">
        <f t="shared" si="119"/>
        <v>20345</v>
      </c>
      <c r="BD520" s="205">
        <f t="shared" si="120"/>
        <v>0</v>
      </c>
      <c r="BE520" s="205">
        <f t="shared" si="121"/>
        <v>0</v>
      </c>
      <c r="BF520" s="175">
        <v>20345</v>
      </c>
      <c r="BG520" s="175">
        <v>5749</v>
      </c>
      <c r="BH520" s="175">
        <v>4112</v>
      </c>
      <c r="BI520" s="175"/>
      <c r="BJ520" s="175"/>
      <c r="BK520" s="175"/>
      <c r="BL520" s="175">
        <v>249</v>
      </c>
      <c r="BM520" s="175">
        <v>4697</v>
      </c>
      <c r="BN520" s="175">
        <v>609</v>
      </c>
      <c r="BO520" s="175">
        <v>4929</v>
      </c>
      <c r="BP520" s="200">
        <f t="shared" si="122"/>
        <v>9041</v>
      </c>
    </row>
    <row r="521" spans="1:68" s="201" customFormat="1" x14ac:dyDescent="0.15">
      <c r="A521" s="117">
        <v>3820402003</v>
      </c>
      <c r="B521" s="118" t="s">
        <v>2717</v>
      </c>
      <c r="C521" s="118" t="s">
        <v>2700</v>
      </c>
      <c r="D521" s="118" t="s">
        <v>2715</v>
      </c>
      <c r="E521" s="118" t="s">
        <v>5059</v>
      </c>
      <c r="F521" s="120">
        <v>10</v>
      </c>
      <c r="G521" s="119"/>
      <c r="H521" s="119"/>
      <c r="I521" s="120" t="s">
        <v>5820</v>
      </c>
      <c r="J521" s="120">
        <v>760</v>
      </c>
      <c r="K521" s="120">
        <v>92848</v>
      </c>
      <c r="L521" s="120">
        <v>0.33500000000000002</v>
      </c>
      <c r="M521" s="121" t="s">
        <v>5657</v>
      </c>
      <c r="N521" s="120">
        <v>1</v>
      </c>
      <c r="O521" s="119">
        <v>210</v>
      </c>
      <c r="P521" s="119"/>
      <c r="Q521" s="119"/>
      <c r="R521" s="120" t="s">
        <v>5658</v>
      </c>
      <c r="S521" s="120">
        <v>0.1</v>
      </c>
      <c r="T521" s="120"/>
      <c r="U521" s="120"/>
      <c r="V521" s="172">
        <v>106.9</v>
      </c>
      <c r="W521" s="172"/>
      <c r="X521" s="172">
        <v>63.1</v>
      </c>
      <c r="Y521" s="172">
        <v>41.7</v>
      </c>
      <c r="Z521" s="172">
        <v>2.1</v>
      </c>
      <c r="AA521" s="123"/>
      <c r="AB521" s="123"/>
      <c r="AC521" s="123">
        <v>70</v>
      </c>
      <c r="AD521" s="123"/>
      <c r="AE521" s="123"/>
      <c r="AF521" s="123"/>
      <c r="AG521" s="214"/>
      <c r="AH521" s="229" t="str">
        <f t="shared" si="117"/>
        <v>a3</v>
      </c>
      <c r="AI521" s="199"/>
      <c r="AJ521" s="199"/>
      <c r="AK521" s="199"/>
      <c r="AL521" s="199"/>
      <c r="AM521" s="199"/>
      <c r="AN521" s="173"/>
      <c r="AO521" s="173"/>
      <c r="AP521" s="173"/>
      <c r="AQ521" s="173"/>
      <c r="AR521" s="173"/>
      <c r="AS521" s="173">
        <v>2</v>
      </c>
      <c r="AT521" s="173">
        <v>1</v>
      </c>
      <c r="AU521" s="173">
        <v>1</v>
      </c>
      <c r="AV521" s="173">
        <v>1</v>
      </c>
      <c r="AW521" s="173">
        <v>1</v>
      </c>
      <c r="AX521" s="173">
        <v>1</v>
      </c>
      <c r="AY521" s="173"/>
      <c r="AZ521" s="211">
        <f t="shared" si="127"/>
        <v>2</v>
      </c>
      <c r="BA521" s="211">
        <f t="shared" si="128"/>
        <v>5</v>
      </c>
      <c r="BB521" s="205">
        <f t="shared" si="118"/>
        <v>26487</v>
      </c>
      <c r="BC521" s="205">
        <f t="shared" si="119"/>
        <v>19484</v>
      </c>
      <c r="BD521" s="205">
        <f t="shared" si="120"/>
        <v>7781</v>
      </c>
      <c r="BE521" s="205">
        <f t="shared" si="121"/>
        <v>778</v>
      </c>
      <c r="BF521" s="175">
        <v>18706</v>
      </c>
      <c r="BG521" s="175"/>
      <c r="BH521" s="175">
        <v>7781</v>
      </c>
      <c r="BI521" s="175">
        <v>6614</v>
      </c>
      <c r="BJ521" s="175">
        <v>389</v>
      </c>
      <c r="BK521" s="175">
        <v>876</v>
      </c>
      <c r="BL521" s="175">
        <v>3404</v>
      </c>
      <c r="BM521" s="175">
        <v>4494</v>
      </c>
      <c r="BN521" s="175">
        <v>523</v>
      </c>
      <c r="BO521" s="175">
        <v>2406</v>
      </c>
      <c r="BP521" s="200">
        <f t="shared" si="122"/>
        <v>10187</v>
      </c>
    </row>
    <row r="522" spans="1:68" s="201" customFormat="1" x14ac:dyDescent="0.15">
      <c r="A522" s="117">
        <v>4621502002</v>
      </c>
      <c r="B522" s="118" t="s">
        <v>3125</v>
      </c>
      <c r="C522" s="118" t="s">
        <v>3107</v>
      </c>
      <c r="D522" s="118" t="s">
        <v>3124</v>
      </c>
      <c r="E522" s="118" t="s">
        <v>5332</v>
      </c>
      <c r="F522" s="120">
        <v>12</v>
      </c>
      <c r="G522" s="119">
        <v>93316</v>
      </c>
      <c r="H522" s="119"/>
      <c r="I522" s="120" t="s">
        <v>5820</v>
      </c>
      <c r="J522" s="120">
        <v>600</v>
      </c>
      <c r="K522" s="120">
        <v>93316</v>
      </c>
      <c r="L522" s="120">
        <v>0.42599999999999999</v>
      </c>
      <c r="M522" s="121" t="s">
        <v>5657</v>
      </c>
      <c r="N522" s="120">
        <v>1</v>
      </c>
      <c r="O522" s="119">
        <v>129</v>
      </c>
      <c r="P522" s="119"/>
      <c r="Q522" s="119"/>
      <c r="R522" s="120" t="s">
        <v>5660</v>
      </c>
      <c r="S522" s="120">
        <v>0.2</v>
      </c>
      <c r="T522" s="120"/>
      <c r="U522" s="120" t="s">
        <v>3186</v>
      </c>
      <c r="V522" s="172">
        <v>109.3</v>
      </c>
      <c r="W522" s="172">
        <v>9</v>
      </c>
      <c r="X522" s="172">
        <v>58.5</v>
      </c>
      <c r="Y522" s="172">
        <v>7.2</v>
      </c>
      <c r="Z522" s="172">
        <v>34.6</v>
      </c>
      <c r="AA522" s="123">
        <v>962</v>
      </c>
      <c r="AB522" s="123"/>
      <c r="AC522" s="123">
        <v>61</v>
      </c>
      <c r="AD522" s="123"/>
      <c r="AE522" s="123"/>
      <c r="AF522" s="123"/>
      <c r="AG522" s="214"/>
      <c r="AH522" s="229" t="str">
        <f t="shared" si="117"/>
        <v>a3</v>
      </c>
      <c r="AI522" s="199" t="s">
        <v>5401</v>
      </c>
      <c r="AJ522" s="199"/>
      <c r="AK522" s="199" t="s">
        <v>5401</v>
      </c>
      <c r="AL522" s="199" t="s">
        <v>5401</v>
      </c>
      <c r="AM522" s="199" t="s">
        <v>5401</v>
      </c>
      <c r="AN522" s="173" t="s">
        <v>3186</v>
      </c>
      <c r="AO522" s="173" t="s">
        <v>3186</v>
      </c>
      <c r="AP522" s="173" t="s">
        <v>3186</v>
      </c>
      <c r="AQ522" s="173" t="s">
        <v>3186</v>
      </c>
      <c r="AR522" s="173" t="s">
        <v>3186</v>
      </c>
      <c r="AS522" s="173"/>
      <c r="AT522" s="173"/>
      <c r="AU522" s="173"/>
      <c r="AV522" s="173"/>
      <c r="AW522" s="173"/>
      <c r="AX522" s="173" t="s">
        <v>3186</v>
      </c>
      <c r="AY522" s="173" t="s">
        <v>3186</v>
      </c>
      <c r="AZ522" s="211">
        <f t="shared" si="127"/>
        <v>0</v>
      </c>
      <c r="BA522" s="211">
        <f t="shared" si="128"/>
        <v>0</v>
      </c>
      <c r="BB522" s="205">
        <f t="shared" si="118"/>
        <v>19250</v>
      </c>
      <c r="BC522" s="205">
        <f t="shared" si="119"/>
        <v>19250</v>
      </c>
      <c r="BD522" s="205">
        <f t="shared" si="120"/>
        <v>0</v>
      </c>
      <c r="BE522" s="205">
        <f t="shared" si="121"/>
        <v>0</v>
      </c>
      <c r="BF522" s="175">
        <v>19250</v>
      </c>
      <c r="BG522" s="175"/>
      <c r="BH522" s="175">
        <v>19250</v>
      </c>
      <c r="BI522" s="175"/>
      <c r="BJ522" s="175"/>
      <c r="BK522" s="175"/>
      <c r="BL522" s="175"/>
      <c r="BM522" s="175"/>
      <c r="BN522" s="175"/>
      <c r="BO522" s="175"/>
      <c r="BP522" s="200">
        <f t="shared" si="122"/>
        <v>19250</v>
      </c>
    </row>
    <row r="523" spans="1:68" s="201" customFormat="1" x14ac:dyDescent="0.15">
      <c r="A523" s="117">
        <v>1936501002</v>
      </c>
      <c r="B523" s="118" t="s">
        <v>1478</v>
      </c>
      <c r="C523" s="118" t="s">
        <v>1447</v>
      </c>
      <c r="D523" s="118" t="s">
        <v>1477</v>
      </c>
      <c r="E523" s="118" t="s">
        <v>4135</v>
      </c>
      <c r="F523" s="120">
        <v>4</v>
      </c>
      <c r="G523" s="119">
        <v>94135</v>
      </c>
      <c r="H523" s="119"/>
      <c r="I523" s="120" t="s">
        <v>5820</v>
      </c>
      <c r="J523" s="120">
        <v>1800</v>
      </c>
      <c r="K523" s="120">
        <v>94135</v>
      </c>
      <c r="L523" s="120">
        <v>0.14299999999999999</v>
      </c>
      <c r="M523" s="121" t="s">
        <v>5667</v>
      </c>
      <c r="N523" s="120">
        <v>1</v>
      </c>
      <c r="O523" s="119">
        <v>206</v>
      </c>
      <c r="P523" s="119"/>
      <c r="Q523" s="119"/>
      <c r="R523" s="120" t="s">
        <v>5658</v>
      </c>
      <c r="S523" s="120">
        <v>0.255</v>
      </c>
      <c r="T523" s="120"/>
      <c r="U523" s="120"/>
      <c r="V523" s="172">
        <v>163.80000000000001</v>
      </c>
      <c r="W523" s="172"/>
      <c r="X523" s="172">
        <v>126.4</v>
      </c>
      <c r="Y523" s="172"/>
      <c r="Z523" s="172">
        <v>37.4</v>
      </c>
      <c r="AA523" s="123"/>
      <c r="AB523" s="123"/>
      <c r="AC523" s="123">
        <v>16.489999999999998</v>
      </c>
      <c r="AD523" s="123"/>
      <c r="AE523" s="123"/>
      <c r="AF523" s="123"/>
      <c r="AG523" s="214"/>
      <c r="AH523" s="229" t="str">
        <f t="shared" si="117"/>
        <v>a3</v>
      </c>
      <c r="AI523" s="199"/>
      <c r="AJ523" s="199"/>
      <c r="AK523" s="199"/>
      <c r="AL523" s="199"/>
      <c r="AM523" s="199"/>
      <c r="AN523" s="173">
        <v>2</v>
      </c>
      <c r="AO523" s="173" t="s">
        <v>3186</v>
      </c>
      <c r="AP523" s="173" t="s">
        <v>3186</v>
      </c>
      <c r="AQ523" s="173" t="s">
        <v>3186</v>
      </c>
      <c r="AR523" s="173" t="s">
        <v>3186</v>
      </c>
      <c r="AS523" s="173" t="s">
        <v>3186</v>
      </c>
      <c r="AT523" s="173">
        <v>2</v>
      </c>
      <c r="AU523" s="173">
        <v>2</v>
      </c>
      <c r="AV523" s="173">
        <v>2</v>
      </c>
      <c r="AW523" s="173">
        <v>2</v>
      </c>
      <c r="AX523" s="173">
        <v>2</v>
      </c>
      <c r="AY523" s="173" t="s">
        <v>3186</v>
      </c>
      <c r="AZ523" s="211">
        <f t="shared" si="127"/>
        <v>2</v>
      </c>
      <c r="BA523" s="211">
        <f t="shared" si="128"/>
        <v>10</v>
      </c>
      <c r="BB523" s="205">
        <f t="shared" si="118"/>
        <v>20519</v>
      </c>
      <c r="BC523" s="205">
        <f t="shared" si="119"/>
        <v>20519</v>
      </c>
      <c r="BD523" s="205">
        <f t="shared" si="120"/>
        <v>0</v>
      </c>
      <c r="BE523" s="205">
        <f t="shared" si="121"/>
        <v>0</v>
      </c>
      <c r="BF523" s="175">
        <v>20519</v>
      </c>
      <c r="BG523" s="175">
        <v>6891</v>
      </c>
      <c r="BH523" s="175">
        <v>4240</v>
      </c>
      <c r="BI523" s="175"/>
      <c r="BJ523" s="175"/>
      <c r="BK523" s="175">
        <v>234</v>
      </c>
      <c r="BL523" s="175">
        <v>560</v>
      </c>
      <c r="BM523" s="175">
        <v>4057</v>
      </c>
      <c r="BN523" s="175">
        <v>363</v>
      </c>
      <c r="BO523" s="175">
        <v>4174</v>
      </c>
      <c r="BP523" s="200">
        <f t="shared" si="122"/>
        <v>8414</v>
      </c>
    </row>
    <row r="524" spans="1:68" s="201" customFormat="1" x14ac:dyDescent="0.15">
      <c r="A524" s="117">
        <v>1738602004</v>
      </c>
      <c r="B524" s="118" t="s">
        <v>1386</v>
      </c>
      <c r="C524" s="118" t="s">
        <v>1324</v>
      </c>
      <c r="D524" s="118" t="s">
        <v>1383</v>
      </c>
      <c r="E524" s="118" t="s">
        <v>4068</v>
      </c>
      <c r="F524" s="120">
        <v>5</v>
      </c>
      <c r="G524" s="119">
        <v>94547</v>
      </c>
      <c r="H524" s="119"/>
      <c r="I524" s="120" t="s">
        <v>5820</v>
      </c>
      <c r="J524" s="120">
        <v>800</v>
      </c>
      <c r="K524" s="120">
        <v>94547</v>
      </c>
      <c r="L524" s="120">
        <v>0.32400000000000001</v>
      </c>
      <c r="M524" s="121" t="s">
        <v>5657</v>
      </c>
      <c r="N524" s="120">
        <v>1</v>
      </c>
      <c r="O524" s="119">
        <v>220</v>
      </c>
      <c r="P524" s="119"/>
      <c r="Q524" s="119"/>
      <c r="R524" s="120" t="s">
        <v>5658</v>
      </c>
      <c r="S524" s="120">
        <v>0.1</v>
      </c>
      <c r="T524" s="120"/>
      <c r="U524" s="120"/>
      <c r="V524" s="172">
        <v>102.4</v>
      </c>
      <c r="W524" s="172">
        <v>4.9000000000000004</v>
      </c>
      <c r="X524" s="172">
        <v>57</v>
      </c>
      <c r="Y524" s="172">
        <v>2.2999999999999998</v>
      </c>
      <c r="Z524" s="172">
        <v>38.200000000000003</v>
      </c>
      <c r="AA524" s="123"/>
      <c r="AB524" s="123"/>
      <c r="AC524" s="123">
        <v>8</v>
      </c>
      <c r="AD524" s="123"/>
      <c r="AE524" s="123"/>
      <c r="AF524" s="123"/>
      <c r="AG524" s="214"/>
      <c r="AH524" s="229" t="str">
        <f t="shared" si="117"/>
        <v>a3</v>
      </c>
      <c r="AI524" s="199"/>
      <c r="AJ524" s="199"/>
      <c r="AK524" s="199"/>
      <c r="AL524" s="199"/>
      <c r="AM524" s="199"/>
      <c r="AN524" s="173">
        <v>1</v>
      </c>
      <c r="AO524" s="173"/>
      <c r="AP524" s="173"/>
      <c r="AQ524" s="173"/>
      <c r="AR524" s="173"/>
      <c r="AS524" s="173">
        <v>1</v>
      </c>
      <c r="AT524" s="173"/>
      <c r="AU524" s="173"/>
      <c r="AV524" s="173"/>
      <c r="AW524" s="173"/>
      <c r="AX524" s="173"/>
      <c r="AY524" s="173"/>
      <c r="AZ524" s="211">
        <f t="shared" si="127"/>
        <v>2</v>
      </c>
      <c r="BA524" s="211">
        <f t="shared" si="128"/>
        <v>0</v>
      </c>
      <c r="BB524" s="205">
        <f t="shared" si="118"/>
        <v>9541</v>
      </c>
      <c r="BC524" s="205">
        <f t="shared" si="119"/>
        <v>9541</v>
      </c>
      <c r="BD524" s="205">
        <f t="shared" si="120"/>
        <v>0</v>
      </c>
      <c r="BE524" s="205">
        <f t="shared" si="121"/>
        <v>0</v>
      </c>
      <c r="BF524" s="175">
        <v>9541</v>
      </c>
      <c r="BG524" s="175"/>
      <c r="BH524" s="175">
        <v>5449</v>
      </c>
      <c r="BI524" s="175"/>
      <c r="BJ524" s="175"/>
      <c r="BK524" s="175">
        <v>1068</v>
      </c>
      <c r="BL524" s="175">
        <v>824</v>
      </c>
      <c r="BM524" s="175">
        <v>2071</v>
      </c>
      <c r="BN524" s="175">
        <v>36</v>
      </c>
      <c r="BO524" s="175">
        <v>93</v>
      </c>
      <c r="BP524" s="200">
        <f t="shared" si="122"/>
        <v>5542</v>
      </c>
    </row>
    <row r="525" spans="1:68" s="201" customFormat="1" x14ac:dyDescent="0.15">
      <c r="A525" s="117">
        <v>4720902002</v>
      </c>
      <c r="B525" s="118" t="s">
        <v>3163</v>
      </c>
      <c r="C525" s="118" t="s">
        <v>3151</v>
      </c>
      <c r="D525" s="118" t="s">
        <v>3162</v>
      </c>
      <c r="E525" s="118" t="s">
        <v>5353</v>
      </c>
      <c r="F525" s="120">
        <v>22</v>
      </c>
      <c r="G525" s="119"/>
      <c r="H525" s="119"/>
      <c r="I525" s="120" t="s">
        <v>5820</v>
      </c>
      <c r="J525" s="120">
        <v>370</v>
      </c>
      <c r="K525" s="120">
        <v>94547</v>
      </c>
      <c r="L525" s="120">
        <v>0.7</v>
      </c>
      <c r="M525" s="121" t="s">
        <v>5662</v>
      </c>
      <c r="N525" s="120">
        <v>1</v>
      </c>
      <c r="O525" s="119">
        <v>304.10000000000002</v>
      </c>
      <c r="P525" s="119"/>
      <c r="Q525" s="119"/>
      <c r="R525" s="120"/>
      <c r="S525" s="120"/>
      <c r="T525" s="120"/>
      <c r="U525" s="120" t="s">
        <v>3186</v>
      </c>
      <c r="V525" s="172">
        <v>106</v>
      </c>
      <c r="W525" s="172"/>
      <c r="X525" s="172">
        <v>55</v>
      </c>
      <c r="Y525" s="172">
        <v>15</v>
      </c>
      <c r="Z525" s="172">
        <v>36</v>
      </c>
      <c r="AA525" s="123"/>
      <c r="AB525" s="123"/>
      <c r="AC525" s="123">
        <v>49</v>
      </c>
      <c r="AD525" s="123"/>
      <c r="AE525" s="123"/>
      <c r="AF525" s="123"/>
      <c r="AG525" s="214"/>
      <c r="AH525" s="229" t="str">
        <f t="shared" si="117"/>
        <v>a3</v>
      </c>
      <c r="AI525" s="199"/>
      <c r="AJ525" s="199"/>
      <c r="AK525" s="199"/>
      <c r="AL525" s="199"/>
      <c r="AM525" s="199"/>
      <c r="AN525" s="173">
        <v>1</v>
      </c>
      <c r="AO525" s="173">
        <v>0.5</v>
      </c>
      <c r="AP525" s="173">
        <v>0.5</v>
      </c>
      <c r="AQ525" s="173">
        <v>1</v>
      </c>
      <c r="AR525" s="173"/>
      <c r="AS525" s="173"/>
      <c r="AT525" s="173"/>
      <c r="AU525" s="173">
        <v>0.5</v>
      </c>
      <c r="AV525" s="173"/>
      <c r="AW525" s="173">
        <v>0.5</v>
      </c>
      <c r="AX525" s="173">
        <v>0.5</v>
      </c>
      <c r="AY525" s="173"/>
      <c r="AZ525" s="211">
        <f t="shared" si="127"/>
        <v>3</v>
      </c>
      <c r="BA525" s="211">
        <f t="shared" si="128"/>
        <v>1.5</v>
      </c>
      <c r="BB525" s="205">
        <f t="shared" si="118"/>
        <v>16612</v>
      </c>
      <c r="BC525" s="205">
        <f t="shared" si="119"/>
        <v>12784</v>
      </c>
      <c r="BD525" s="205">
        <f t="shared" si="120"/>
        <v>3828</v>
      </c>
      <c r="BE525" s="205">
        <f t="shared" si="121"/>
        <v>0</v>
      </c>
      <c r="BF525" s="175">
        <v>12784</v>
      </c>
      <c r="BG525" s="175">
        <v>4118</v>
      </c>
      <c r="BH525" s="175">
        <v>3828</v>
      </c>
      <c r="BI525" s="175">
        <v>3828</v>
      </c>
      <c r="BJ525" s="175"/>
      <c r="BK525" s="175"/>
      <c r="BL525" s="175">
        <v>145</v>
      </c>
      <c r="BM525" s="175">
        <v>2328</v>
      </c>
      <c r="BN525" s="175">
        <v>308</v>
      </c>
      <c r="BO525" s="175">
        <v>2057</v>
      </c>
      <c r="BP525" s="200">
        <f t="shared" si="122"/>
        <v>5885</v>
      </c>
    </row>
    <row r="526" spans="1:68" s="201" customFormat="1" x14ac:dyDescent="0.15">
      <c r="A526" s="117">
        <v>2944602001</v>
      </c>
      <c r="B526" s="118" t="s">
        <v>2277</v>
      </c>
      <c r="C526" s="118" t="s">
        <v>2261</v>
      </c>
      <c r="D526" s="118" t="s">
        <v>2278</v>
      </c>
      <c r="E526" s="118" t="s">
        <v>4734</v>
      </c>
      <c r="F526" s="120">
        <v>14</v>
      </c>
      <c r="G526" s="119"/>
      <c r="H526" s="119"/>
      <c r="I526" s="120" t="s">
        <v>5820</v>
      </c>
      <c r="J526" s="120">
        <v>500</v>
      </c>
      <c r="K526" s="120">
        <v>95076</v>
      </c>
      <c r="L526" s="120">
        <v>0.52100000000000002</v>
      </c>
      <c r="M526" s="121" t="s">
        <v>5657</v>
      </c>
      <c r="N526" s="120">
        <v>1</v>
      </c>
      <c r="O526" s="119">
        <v>105.2</v>
      </c>
      <c r="P526" s="119">
        <v>14.2</v>
      </c>
      <c r="Q526" s="119">
        <v>2</v>
      </c>
      <c r="R526" s="120"/>
      <c r="S526" s="120"/>
      <c r="T526" s="120"/>
      <c r="U526" s="120"/>
      <c r="V526" s="172">
        <v>272.7</v>
      </c>
      <c r="W526" s="172"/>
      <c r="X526" s="172">
        <v>198</v>
      </c>
      <c r="Y526" s="172">
        <v>74</v>
      </c>
      <c r="Z526" s="172">
        <v>0.7</v>
      </c>
      <c r="AA526" s="123">
        <v>68</v>
      </c>
      <c r="AB526" s="123"/>
      <c r="AC526" s="123">
        <v>68</v>
      </c>
      <c r="AD526" s="123"/>
      <c r="AE526" s="123"/>
      <c r="AF526" s="123"/>
      <c r="AG526" s="214"/>
      <c r="AH526" s="229" t="str">
        <f t="shared" si="117"/>
        <v>a3</v>
      </c>
      <c r="AI526" s="199"/>
      <c r="AJ526" s="199"/>
      <c r="AK526" s="199"/>
      <c r="AL526" s="199"/>
      <c r="AM526" s="199"/>
      <c r="AN526" s="173">
        <v>1</v>
      </c>
      <c r="AO526" s="173" t="s">
        <v>3186</v>
      </c>
      <c r="AP526" s="173" t="s">
        <v>3186</v>
      </c>
      <c r="AQ526" s="173" t="s">
        <v>3186</v>
      </c>
      <c r="AR526" s="173" t="s">
        <v>3186</v>
      </c>
      <c r="AS526" s="173">
        <v>1</v>
      </c>
      <c r="AT526" s="173"/>
      <c r="AU526" s="173"/>
      <c r="AV526" s="173"/>
      <c r="AW526" s="173"/>
      <c r="AX526" s="173"/>
      <c r="AY526" s="173" t="s">
        <v>3186</v>
      </c>
      <c r="AZ526" s="211">
        <f t="shared" si="127"/>
        <v>2</v>
      </c>
      <c r="BA526" s="211"/>
      <c r="BB526" s="205">
        <f t="shared" si="118"/>
        <v>30267</v>
      </c>
      <c r="BC526" s="205">
        <f t="shared" si="119"/>
        <v>30267</v>
      </c>
      <c r="BD526" s="205">
        <f t="shared" si="120"/>
        <v>0</v>
      </c>
      <c r="BE526" s="205">
        <f t="shared" si="121"/>
        <v>0</v>
      </c>
      <c r="BF526" s="175">
        <v>30267</v>
      </c>
      <c r="BG526" s="175">
        <v>5097</v>
      </c>
      <c r="BH526" s="175">
        <v>6913</v>
      </c>
      <c r="BI526" s="175"/>
      <c r="BJ526" s="175"/>
      <c r="BK526" s="175">
        <v>1933</v>
      </c>
      <c r="BL526" s="175">
        <v>9925</v>
      </c>
      <c r="BM526" s="175">
        <v>5429</v>
      </c>
      <c r="BN526" s="175">
        <v>788</v>
      </c>
      <c r="BO526" s="175">
        <v>182</v>
      </c>
      <c r="BP526" s="200">
        <f t="shared" si="122"/>
        <v>7095</v>
      </c>
    </row>
    <row r="527" spans="1:68" s="201" customFormat="1" x14ac:dyDescent="0.15">
      <c r="A527" s="117">
        <v>245002001</v>
      </c>
      <c r="B527" s="118" t="s">
        <v>412</v>
      </c>
      <c r="C527" s="118" t="s">
        <v>345</v>
      </c>
      <c r="D527" s="118" t="s">
        <v>413</v>
      </c>
      <c r="E527" s="118" t="s">
        <v>3427</v>
      </c>
      <c r="F527" s="120">
        <v>15</v>
      </c>
      <c r="G527" s="119">
        <v>95090</v>
      </c>
      <c r="H527" s="119"/>
      <c r="I527" s="120" t="s">
        <v>5820</v>
      </c>
      <c r="J527" s="120">
        <v>870</v>
      </c>
      <c r="K527" s="120">
        <v>95090</v>
      </c>
      <c r="L527" s="120">
        <v>0.29899999999999999</v>
      </c>
      <c r="M527" s="121" t="s">
        <v>5657</v>
      </c>
      <c r="N527" s="120">
        <v>1</v>
      </c>
      <c r="O527" s="119">
        <v>216</v>
      </c>
      <c r="P527" s="119"/>
      <c r="Q527" s="119"/>
      <c r="R527" s="120" t="s">
        <v>5658</v>
      </c>
      <c r="S527" s="120">
        <v>0.2</v>
      </c>
      <c r="T527" s="120"/>
      <c r="U527" s="120"/>
      <c r="V527" s="172">
        <v>257.39999999999998</v>
      </c>
      <c r="W527" s="172">
        <v>31.3</v>
      </c>
      <c r="X527" s="172">
        <v>207.8</v>
      </c>
      <c r="Y527" s="172">
        <v>18.3</v>
      </c>
      <c r="Z527" s="172"/>
      <c r="AA527" s="123">
        <v>856</v>
      </c>
      <c r="AB527" s="123"/>
      <c r="AC527" s="123">
        <v>78</v>
      </c>
      <c r="AD527" s="123"/>
      <c r="AE527" s="123"/>
      <c r="AF527" s="123"/>
      <c r="AG527" s="214"/>
      <c r="AH527" s="229" t="str">
        <f t="shared" si="117"/>
        <v>a3</v>
      </c>
      <c r="AI527" s="199"/>
      <c r="AJ527" s="199"/>
      <c r="AK527" s="199"/>
      <c r="AL527" s="199"/>
      <c r="AM527" s="199"/>
      <c r="AN527" s="173">
        <v>1</v>
      </c>
      <c r="AO527" s="173"/>
      <c r="AP527" s="173"/>
      <c r="AQ527" s="173"/>
      <c r="AR527" s="173"/>
      <c r="AS527" s="173"/>
      <c r="AT527" s="173"/>
      <c r="AU527" s="173"/>
      <c r="AV527" s="173"/>
      <c r="AW527" s="173"/>
      <c r="AX527" s="173"/>
      <c r="AY527" s="173"/>
      <c r="AZ527" s="211">
        <f t="shared" si="127"/>
        <v>1</v>
      </c>
      <c r="BA527" s="211"/>
      <c r="BB527" s="205">
        <f t="shared" si="118"/>
        <v>39938</v>
      </c>
      <c r="BC527" s="205">
        <f t="shared" si="119"/>
        <v>33300</v>
      </c>
      <c r="BD527" s="205">
        <f t="shared" si="120"/>
        <v>7626</v>
      </c>
      <c r="BE527" s="205">
        <f t="shared" si="121"/>
        <v>988</v>
      </c>
      <c r="BF527" s="175">
        <v>32312</v>
      </c>
      <c r="BG527" s="175">
        <v>8945</v>
      </c>
      <c r="BH527" s="175">
        <v>7626</v>
      </c>
      <c r="BI527" s="175">
        <v>6481</v>
      </c>
      <c r="BJ527" s="175">
        <v>157</v>
      </c>
      <c r="BK527" s="175">
        <v>1187</v>
      </c>
      <c r="BL527" s="175">
        <v>4401</v>
      </c>
      <c r="BM527" s="175">
        <v>5844</v>
      </c>
      <c r="BN527" s="175">
        <v>837</v>
      </c>
      <c r="BO527" s="175">
        <v>4460</v>
      </c>
      <c r="BP527" s="200">
        <f t="shared" si="122"/>
        <v>12086</v>
      </c>
    </row>
    <row r="528" spans="1:68" s="201" customFormat="1" x14ac:dyDescent="0.15">
      <c r="A528" s="117">
        <v>3720601003</v>
      </c>
      <c r="B528" s="118" t="s">
        <v>2692</v>
      </c>
      <c r="C528" s="118" t="s">
        <v>2676</v>
      </c>
      <c r="D528" s="118" t="s">
        <v>2690</v>
      </c>
      <c r="E528" s="118" t="s">
        <v>5037</v>
      </c>
      <c r="F528" s="120">
        <v>11</v>
      </c>
      <c r="G528" s="119">
        <v>95370</v>
      </c>
      <c r="H528" s="119"/>
      <c r="I528" s="120" t="s">
        <v>5820</v>
      </c>
      <c r="J528" s="120">
        <v>900</v>
      </c>
      <c r="K528" s="120">
        <v>95370</v>
      </c>
      <c r="L528" s="120">
        <v>0.28999999999999998</v>
      </c>
      <c r="M528" s="121" t="s">
        <v>5659</v>
      </c>
      <c r="N528" s="120">
        <v>1</v>
      </c>
      <c r="O528" s="119">
        <v>640</v>
      </c>
      <c r="P528" s="119">
        <v>69.5</v>
      </c>
      <c r="Q528" s="119">
        <v>11.3</v>
      </c>
      <c r="R528" s="120"/>
      <c r="S528" s="120"/>
      <c r="T528" s="120"/>
      <c r="U528" s="120" t="s">
        <v>5689</v>
      </c>
      <c r="V528" s="172">
        <v>218.9</v>
      </c>
      <c r="W528" s="172">
        <v>32.9</v>
      </c>
      <c r="X528" s="172">
        <v>98.6</v>
      </c>
      <c r="Y528" s="172">
        <v>65.8</v>
      </c>
      <c r="Z528" s="172">
        <v>21.6</v>
      </c>
      <c r="AA528" s="123">
        <v>660</v>
      </c>
      <c r="AB528" s="123"/>
      <c r="AC528" s="123">
        <v>56.3</v>
      </c>
      <c r="AD528" s="123"/>
      <c r="AE528" s="123"/>
      <c r="AF528" s="123"/>
      <c r="AG528" s="214"/>
      <c r="AH528" s="229" t="str">
        <f t="shared" si="117"/>
        <v>a3</v>
      </c>
      <c r="AI528" s="199"/>
      <c r="AJ528" s="199"/>
      <c r="AK528" s="199"/>
      <c r="AL528" s="199"/>
      <c r="AM528" s="199"/>
      <c r="AN528" s="173" t="s">
        <v>3186</v>
      </c>
      <c r="AO528" s="173" t="s">
        <v>3186</v>
      </c>
      <c r="AP528" s="173" t="s">
        <v>3186</v>
      </c>
      <c r="AQ528" s="173" t="s">
        <v>3186</v>
      </c>
      <c r="AR528" s="173" t="s">
        <v>3186</v>
      </c>
      <c r="AS528" s="173"/>
      <c r="AT528" s="173"/>
      <c r="AU528" s="173"/>
      <c r="AV528" s="173"/>
      <c r="AW528" s="173"/>
      <c r="AX528" s="173"/>
      <c r="AY528" s="173"/>
      <c r="AZ528" s="211">
        <f t="shared" si="127"/>
        <v>0</v>
      </c>
      <c r="BA528" s="211">
        <f>SUBTOTAL(9,AT528:AY528)</f>
        <v>0</v>
      </c>
      <c r="BB528" s="205">
        <f t="shared" si="118"/>
        <v>9935</v>
      </c>
      <c r="BC528" s="205">
        <f t="shared" si="119"/>
        <v>9935</v>
      </c>
      <c r="BD528" s="205">
        <f t="shared" si="120"/>
        <v>0</v>
      </c>
      <c r="BE528" s="205">
        <f t="shared" si="121"/>
        <v>0</v>
      </c>
      <c r="BF528" s="175">
        <v>9935</v>
      </c>
      <c r="BG528" s="175"/>
      <c r="BH528" s="175">
        <v>4400</v>
      </c>
      <c r="BI528" s="175"/>
      <c r="BJ528" s="175"/>
      <c r="BK528" s="175">
        <v>1527</v>
      </c>
      <c r="BL528" s="175">
        <v>956</v>
      </c>
      <c r="BM528" s="175">
        <v>1965</v>
      </c>
      <c r="BN528" s="175">
        <v>327</v>
      </c>
      <c r="BO528" s="175">
        <v>760</v>
      </c>
      <c r="BP528" s="200">
        <f t="shared" si="122"/>
        <v>5160</v>
      </c>
    </row>
    <row r="529" spans="1:68" s="201" customFormat="1" x14ac:dyDescent="0.15">
      <c r="A529" s="117">
        <v>3321101003</v>
      </c>
      <c r="B529" s="118" t="s">
        <v>286</v>
      </c>
      <c r="C529" s="118" t="s">
        <v>2427</v>
      </c>
      <c r="D529" s="118" t="s">
        <v>2467</v>
      </c>
      <c r="E529" s="118" t="s">
        <v>4867</v>
      </c>
      <c r="F529" s="120">
        <v>11</v>
      </c>
      <c r="G529" s="119">
        <v>95609</v>
      </c>
      <c r="H529" s="119"/>
      <c r="I529" s="120" t="s">
        <v>5820</v>
      </c>
      <c r="J529" s="120">
        <v>1500</v>
      </c>
      <c r="K529" s="120">
        <v>95609</v>
      </c>
      <c r="L529" s="120">
        <v>0.17499999999999999</v>
      </c>
      <c r="M529" s="121" t="s">
        <v>5657</v>
      </c>
      <c r="N529" s="120">
        <v>1</v>
      </c>
      <c r="O529" s="119">
        <v>485</v>
      </c>
      <c r="P529" s="119">
        <v>58.5</v>
      </c>
      <c r="Q529" s="119">
        <v>8.4499999999999993</v>
      </c>
      <c r="R529" s="120" t="s">
        <v>5658</v>
      </c>
      <c r="S529" s="120">
        <v>0.1</v>
      </c>
      <c r="T529" s="120"/>
      <c r="U529" s="120"/>
      <c r="V529" s="172">
        <v>161.1</v>
      </c>
      <c r="W529" s="172"/>
      <c r="X529" s="172">
        <v>89</v>
      </c>
      <c r="Y529" s="172">
        <v>3.2</v>
      </c>
      <c r="Z529" s="172">
        <v>68.900000000000006</v>
      </c>
      <c r="AA529" s="123"/>
      <c r="AB529" s="123"/>
      <c r="AC529" s="123">
        <v>68</v>
      </c>
      <c r="AD529" s="123"/>
      <c r="AE529" s="123"/>
      <c r="AF529" s="123"/>
      <c r="AG529" s="214"/>
      <c r="AH529" s="229" t="str">
        <f t="shared" si="117"/>
        <v>a3</v>
      </c>
      <c r="AI529" s="199"/>
      <c r="AJ529" s="199"/>
      <c r="AK529" s="199"/>
      <c r="AL529" s="199"/>
      <c r="AM529" s="199"/>
      <c r="AN529" s="173"/>
      <c r="AO529" s="173"/>
      <c r="AP529" s="173"/>
      <c r="AQ529" s="173"/>
      <c r="AR529" s="173"/>
      <c r="AS529" s="173"/>
      <c r="AT529" s="173"/>
      <c r="AU529" s="173"/>
      <c r="AV529" s="173"/>
      <c r="AW529" s="173"/>
      <c r="AX529" s="173"/>
      <c r="AY529" s="173"/>
      <c r="AZ529" s="211"/>
      <c r="BA529" s="211"/>
      <c r="BB529" s="205">
        <f t="shared" si="118"/>
        <v>25598</v>
      </c>
      <c r="BC529" s="205">
        <f t="shared" si="119"/>
        <v>20270</v>
      </c>
      <c r="BD529" s="205">
        <f t="shared" si="120"/>
        <v>5460</v>
      </c>
      <c r="BE529" s="205">
        <f t="shared" si="121"/>
        <v>132</v>
      </c>
      <c r="BF529" s="175">
        <v>20138</v>
      </c>
      <c r="BG529" s="175">
        <v>4250</v>
      </c>
      <c r="BH529" s="175">
        <v>5460</v>
      </c>
      <c r="BI529" s="175">
        <v>4575</v>
      </c>
      <c r="BJ529" s="175">
        <v>753</v>
      </c>
      <c r="BK529" s="175">
        <v>946</v>
      </c>
      <c r="BL529" s="175">
        <v>1349</v>
      </c>
      <c r="BM529" s="175">
        <v>2782</v>
      </c>
      <c r="BN529" s="175">
        <v>1101</v>
      </c>
      <c r="BO529" s="175">
        <v>4382</v>
      </c>
      <c r="BP529" s="200">
        <f t="shared" si="122"/>
        <v>9842</v>
      </c>
    </row>
    <row r="530" spans="1:68" s="201" customFormat="1" x14ac:dyDescent="0.15">
      <c r="A530" s="117">
        <v>2038601001</v>
      </c>
      <c r="B530" s="118" t="s">
        <v>1584</v>
      </c>
      <c r="C530" s="118" t="s">
        <v>1489</v>
      </c>
      <c r="D530" s="118" t="s">
        <v>1585</v>
      </c>
      <c r="E530" s="118" t="s">
        <v>4212</v>
      </c>
      <c r="F530" s="120">
        <v>16</v>
      </c>
      <c r="G530" s="119"/>
      <c r="H530" s="119"/>
      <c r="I530" s="120" t="s">
        <v>5820</v>
      </c>
      <c r="J530" s="120">
        <v>500</v>
      </c>
      <c r="K530" s="120">
        <v>95783</v>
      </c>
      <c r="L530" s="120">
        <v>0.52500000000000002</v>
      </c>
      <c r="M530" s="121" t="s">
        <v>5657</v>
      </c>
      <c r="N530" s="120">
        <v>1</v>
      </c>
      <c r="O530" s="119">
        <v>180</v>
      </c>
      <c r="P530" s="119">
        <v>25</v>
      </c>
      <c r="Q530" s="119">
        <v>4.4000000000000004</v>
      </c>
      <c r="R530" s="120" t="s">
        <v>5660</v>
      </c>
      <c r="S530" s="120">
        <v>0.1</v>
      </c>
      <c r="T530" s="120"/>
      <c r="U530" s="120"/>
      <c r="V530" s="172">
        <v>67.924000000000007</v>
      </c>
      <c r="W530" s="172"/>
      <c r="X530" s="172">
        <v>67.424000000000007</v>
      </c>
      <c r="Y530" s="172"/>
      <c r="Z530" s="172">
        <v>0.5</v>
      </c>
      <c r="AA530" s="123">
        <v>762</v>
      </c>
      <c r="AB530" s="123"/>
      <c r="AC530" s="123">
        <v>80.099999999999994</v>
      </c>
      <c r="AD530" s="123"/>
      <c r="AE530" s="123"/>
      <c r="AF530" s="123"/>
      <c r="AG530" s="214"/>
      <c r="AH530" s="229" t="str">
        <f t="shared" si="117"/>
        <v>a3</v>
      </c>
      <c r="AI530" s="199"/>
      <c r="AJ530" s="199"/>
      <c r="AK530" s="199"/>
      <c r="AL530" s="199"/>
      <c r="AM530" s="199"/>
      <c r="AN530" s="173">
        <v>0.5</v>
      </c>
      <c r="AO530" s="173" t="s">
        <v>3186</v>
      </c>
      <c r="AP530" s="173" t="s">
        <v>3186</v>
      </c>
      <c r="AQ530" s="173" t="s">
        <v>3186</v>
      </c>
      <c r="AR530" s="173" t="s">
        <v>3186</v>
      </c>
      <c r="AS530" s="173">
        <v>1.1000000000000001</v>
      </c>
      <c r="AT530" s="173"/>
      <c r="AU530" s="173">
        <v>0.8</v>
      </c>
      <c r="AV530" s="173"/>
      <c r="AW530" s="173"/>
      <c r="AX530" s="173"/>
      <c r="AY530" s="173"/>
      <c r="AZ530" s="211">
        <f t="shared" ref="AZ530:AZ540" si="129">SUBTOTAL(9,AN530:AS530)</f>
        <v>1.6</v>
      </c>
      <c r="BA530" s="211">
        <f t="shared" ref="BA530:BA540" si="130">SUBTOTAL(9,AT530:AY530)</f>
        <v>0.8</v>
      </c>
      <c r="BB530" s="205">
        <f t="shared" si="118"/>
        <v>19389</v>
      </c>
      <c r="BC530" s="205">
        <f t="shared" si="119"/>
        <v>19389</v>
      </c>
      <c r="BD530" s="205">
        <f t="shared" si="120"/>
        <v>4326</v>
      </c>
      <c r="BE530" s="205">
        <f t="shared" si="121"/>
        <v>4326</v>
      </c>
      <c r="BF530" s="175">
        <v>15063</v>
      </c>
      <c r="BG530" s="175">
        <v>1940</v>
      </c>
      <c r="BH530" s="175">
        <v>4043</v>
      </c>
      <c r="BI530" s="175"/>
      <c r="BJ530" s="175"/>
      <c r="BK530" s="175">
        <v>3248</v>
      </c>
      <c r="BL530" s="175">
        <v>2232</v>
      </c>
      <c r="BM530" s="175">
        <v>969</v>
      </c>
      <c r="BN530" s="175">
        <v>512</v>
      </c>
      <c r="BO530" s="175">
        <v>6445</v>
      </c>
      <c r="BP530" s="200">
        <f t="shared" si="122"/>
        <v>10488</v>
      </c>
    </row>
    <row r="531" spans="1:68" s="201" customFormat="1" x14ac:dyDescent="0.15">
      <c r="A531" s="117">
        <v>1920902012</v>
      </c>
      <c r="B531" s="118" t="s">
        <v>676</v>
      </c>
      <c r="C531" s="118" t="s">
        <v>1447</v>
      </c>
      <c r="D531" s="118" t="s">
        <v>1460</v>
      </c>
      <c r="E531" s="118" t="s">
        <v>4129</v>
      </c>
      <c r="F531" s="120">
        <v>10</v>
      </c>
      <c r="G531" s="119"/>
      <c r="H531" s="119"/>
      <c r="I531" s="120" t="s">
        <v>5820</v>
      </c>
      <c r="J531" s="120">
        <v>900</v>
      </c>
      <c r="K531" s="120">
        <v>96080</v>
      </c>
      <c r="L531" s="120">
        <v>0.29199999999999998</v>
      </c>
      <c r="M531" s="121" t="s">
        <v>5657</v>
      </c>
      <c r="N531" s="120">
        <v>1</v>
      </c>
      <c r="O531" s="119">
        <v>233</v>
      </c>
      <c r="P531" s="119">
        <v>44.2</v>
      </c>
      <c r="Q531" s="119">
        <v>5.31</v>
      </c>
      <c r="R531" s="120" t="s">
        <v>5660</v>
      </c>
      <c r="S531" s="120">
        <v>0.3</v>
      </c>
      <c r="T531" s="120"/>
      <c r="U531" s="120"/>
      <c r="V531" s="172">
        <v>96.3</v>
      </c>
      <c r="W531" s="172"/>
      <c r="X531" s="172"/>
      <c r="Y531" s="172"/>
      <c r="Z531" s="172">
        <v>96.3</v>
      </c>
      <c r="AA531" s="123"/>
      <c r="AB531" s="123"/>
      <c r="AC531" s="123">
        <v>76</v>
      </c>
      <c r="AD531" s="123"/>
      <c r="AE531" s="123"/>
      <c r="AF531" s="123"/>
      <c r="AG531" s="214"/>
      <c r="AH531" s="229" t="str">
        <f t="shared" si="117"/>
        <v>a3</v>
      </c>
      <c r="AI531" s="199"/>
      <c r="AJ531" s="199"/>
      <c r="AK531" s="199"/>
      <c r="AL531" s="199"/>
      <c r="AM531" s="199"/>
      <c r="AN531" s="173" t="s">
        <v>3186</v>
      </c>
      <c r="AO531" s="173" t="s">
        <v>3186</v>
      </c>
      <c r="AP531" s="173" t="s">
        <v>3186</v>
      </c>
      <c r="AQ531" s="173" t="s">
        <v>3186</v>
      </c>
      <c r="AR531" s="173" t="s">
        <v>3186</v>
      </c>
      <c r="AS531" s="173"/>
      <c r="AT531" s="173"/>
      <c r="AU531" s="173"/>
      <c r="AV531" s="173"/>
      <c r="AW531" s="173"/>
      <c r="AX531" s="173"/>
      <c r="AY531" s="173" t="s">
        <v>3186</v>
      </c>
      <c r="AZ531" s="211">
        <f t="shared" si="129"/>
        <v>0</v>
      </c>
      <c r="BA531" s="211">
        <f t="shared" si="130"/>
        <v>0</v>
      </c>
      <c r="BB531" s="205">
        <f t="shared" si="118"/>
        <v>4828</v>
      </c>
      <c r="BC531" s="205">
        <f t="shared" si="119"/>
        <v>4828</v>
      </c>
      <c r="BD531" s="205">
        <f t="shared" si="120"/>
        <v>0</v>
      </c>
      <c r="BE531" s="205">
        <f t="shared" si="121"/>
        <v>0</v>
      </c>
      <c r="BF531" s="175">
        <v>4828</v>
      </c>
      <c r="BG531" s="175"/>
      <c r="BH531" s="175">
        <v>2531</v>
      </c>
      <c r="BI531" s="175"/>
      <c r="BJ531" s="175"/>
      <c r="BK531" s="175">
        <v>2297</v>
      </c>
      <c r="BL531" s="175"/>
      <c r="BM531" s="175"/>
      <c r="BN531" s="175"/>
      <c r="BO531" s="175"/>
      <c r="BP531" s="200">
        <f t="shared" si="122"/>
        <v>2531</v>
      </c>
    </row>
    <row r="532" spans="1:68" s="201" customFormat="1" x14ac:dyDescent="0.15">
      <c r="A532" s="117">
        <v>4420402002</v>
      </c>
      <c r="B532" s="118" t="s">
        <v>3028</v>
      </c>
      <c r="C532" s="118" t="s">
        <v>3015</v>
      </c>
      <c r="D532" s="118" t="s">
        <v>3027</v>
      </c>
      <c r="E532" s="118" t="s">
        <v>5266</v>
      </c>
      <c r="F532" s="120">
        <v>11</v>
      </c>
      <c r="G532" s="119">
        <v>96337</v>
      </c>
      <c r="H532" s="119"/>
      <c r="I532" s="120" t="s">
        <v>5820</v>
      </c>
      <c r="J532" s="120">
        <v>685</v>
      </c>
      <c r="K532" s="120">
        <v>96337</v>
      </c>
      <c r="L532" s="120">
        <v>0.38500000000000001</v>
      </c>
      <c r="M532" s="121" t="s">
        <v>5657</v>
      </c>
      <c r="N532" s="120">
        <v>1</v>
      </c>
      <c r="O532" s="119">
        <v>146.1</v>
      </c>
      <c r="P532" s="119"/>
      <c r="Q532" s="119"/>
      <c r="R532" s="120" t="s">
        <v>5660</v>
      </c>
      <c r="S532" s="120">
        <v>0.1</v>
      </c>
      <c r="T532" s="120"/>
      <c r="U532" s="120"/>
      <c r="V532" s="172">
        <v>77.2</v>
      </c>
      <c r="W532" s="172">
        <v>10.4</v>
      </c>
      <c r="X532" s="172">
        <v>48.3</v>
      </c>
      <c r="Y532" s="172">
        <v>16.8</v>
      </c>
      <c r="Z532" s="172">
        <v>1.7</v>
      </c>
      <c r="AA532" s="123"/>
      <c r="AB532" s="123"/>
      <c r="AC532" s="123">
        <v>77.8</v>
      </c>
      <c r="AD532" s="123"/>
      <c r="AE532" s="123"/>
      <c r="AF532" s="123"/>
      <c r="AG532" s="214"/>
      <c r="AH532" s="229" t="str">
        <f t="shared" si="117"/>
        <v>a3</v>
      </c>
      <c r="AI532" s="199"/>
      <c r="AJ532" s="199"/>
      <c r="AK532" s="199"/>
      <c r="AL532" s="199"/>
      <c r="AM532" s="199"/>
      <c r="AN532" s="173"/>
      <c r="AO532" s="173"/>
      <c r="AP532" s="173"/>
      <c r="AQ532" s="173"/>
      <c r="AR532" s="173"/>
      <c r="AS532" s="173"/>
      <c r="AT532" s="173"/>
      <c r="AU532" s="173"/>
      <c r="AV532" s="173"/>
      <c r="AW532" s="173"/>
      <c r="AX532" s="173"/>
      <c r="AY532" s="173"/>
      <c r="AZ532" s="211">
        <f t="shared" si="129"/>
        <v>0</v>
      </c>
      <c r="BA532" s="211">
        <f t="shared" si="130"/>
        <v>0</v>
      </c>
      <c r="BB532" s="205">
        <f t="shared" si="118"/>
        <v>0</v>
      </c>
      <c r="BC532" s="205">
        <f t="shared" si="119"/>
        <v>0</v>
      </c>
      <c r="BD532" s="205">
        <f t="shared" si="120"/>
        <v>0</v>
      </c>
      <c r="BE532" s="205">
        <f t="shared" si="121"/>
        <v>0</v>
      </c>
      <c r="BF532" s="175"/>
      <c r="BG532" s="175"/>
      <c r="BH532" s="175"/>
      <c r="BI532" s="175"/>
      <c r="BJ532" s="175"/>
      <c r="BK532" s="175"/>
      <c r="BL532" s="175"/>
      <c r="BM532" s="175"/>
      <c r="BN532" s="175"/>
      <c r="BO532" s="175"/>
      <c r="BP532" s="200">
        <f t="shared" si="122"/>
        <v>0</v>
      </c>
    </row>
    <row r="533" spans="1:68" s="201" customFormat="1" x14ac:dyDescent="0.15">
      <c r="A533" s="117">
        <v>3421502004</v>
      </c>
      <c r="B533" s="118" t="s">
        <v>2584</v>
      </c>
      <c r="C533" s="118" t="s">
        <v>2517</v>
      </c>
      <c r="D533" s="118" t="s">
        <v>2581</v>
      </c>
      <c r="E533" s="118" t="s">
        <v>4960</v>
      </c>
      <c r="F533" s="120">
        <v>8</v>
      </c>
      <c r="G533" s="119"/>
      <c r="H533" s="119"/>
      <c r="I533" s="120" t="s">
        <v>5820</v>
      </c>
      <c r="J533" s="120">
        <v>600</v>
      </c>
      <c r="K533" s="120">
        <v>96442</v>
      </c>
      <c r="L533" s="120">
        <v>0.44</v>
      </c>
      <c r="M533" s="121" t="s">
        <v>5676</v>
      </c>
      <c r="N533" s="120">
        <v>1</v>
      </c>
      <c r="O533" s="119">
        <v>151.19999999999999</v>
      </c>
      <c r="P533" s="119"/>
      <c r="Q533" s="119"/>
      <c r="R533" s="120" t="s">
        <v>5658</v>
      </c>
      <c r="S533" s="120">
        <v>0.1</v>
      </c>
      <c r="T533" s="120"/>
      <c r="U533" s="120"/>
      <c r="V533" s="172">
        <v>124.6</v>
      </c>
      <c r="W533" s="172"/>
      <c r="X533" s="172">
        <v>104.2</v>
      </c>
      <c r="Y533" s="172">
        <v>4.3</v>
      </c>
      <c r="Z533" s="172">
        <v>16.100000000000001</v>
      </c>
      <c r="AA533" s="123"/>
      <c r="AB533" s="123"/>
      <c r="AC533" s="123">
        <v>90</v>
      </c>
      <c r="AD533" s="123"/>
      <c r="AE533" s="123"/>
      <c r="AF533" s="123"/>
      <c r="AG533" s="214"/>
      <c r="AH533" s="229" t="str">
        <f t="shared" si="117"/>
        <v>a3</v>
      </c>
      <c r="AI533" s="199"/>
      <c r="AJ533" s="199"/>
      <c r="AK533" s="199"/>
      <c r="AL533" s="199"/>
      <c r="AM533" s="199"/>
      <c r="AN533" s="173"/>
      <c r="AO533" s="173"/>
      <c r="AP533" s="173"/>
      <c r="AQ533" s="173"/>
      <c r="AR533" s="173"/>
      <c r="AS533" s="173">
        <v>0.5</v>
      </c>
      <c r="AT533" s="173">
        <v>0.5</v>
      </c>
      <c r="AU533" s="173"/>
      <c r="AV533" s="173">
        <v>0.5</v>
      </c>
      <c r="AW533" s="173"/>
      <c r="AX533" s="173"/>
      <c r="AY533" s="173"/>
      <c r="AZ533" s="211">
        <f t="shared" si="129"/>
        <v>0.5</v>
      </c>
      <c r="BA533" s="211">
        <f t="shared" si="130"/>
        <v>1</v>
      </c>
      <c r="BB533" s="205">
        <f t="shared" si="118"/>
        <v>17537</v>
      </c>
      <c r="BC533" s="205">
        <f t="shared" si="119"/>
        <v>17537</v>
      </c>
      <c r="BD533" s="205">
        <f t="shared" si="120"/>
        <v>0</v>
      </c>
      <c r="BE533" s="205">
        <f t="shared" si="121"/>
        <v>0</v>
      </c>
      <c r="BF533" s="175">
        <v>17537</v>
      </c>
      <c r="BG533" s="175"/>
      <c r="BH533" s="175">
        <v>8783</v>
      </c>
      <c r="BI533" s="175"/>
      <c r="BJ533" s="175"/>
      <c r="BK533" s="175">
        <v>1812</v>
      </c>
      <c r="BL533" s="175">
        <v>643</v>
      </c>
      <c r="BM533" s="175">
        <v>4783</v>
      </c>
      <c r="BN533" s="175">
        <v>511</v>
      </c>
      <c r="BO533" s="175">
        <v>1005</v>
      </c>
      <c r="BP533" s="200">
        <f t="shared" si="122"/>
        <v>9788</v>
      </c>
    </row>
    <row r="534" spans="1:68" s="201" customFormat="1" x14ac:dyDescent="0.15">
      <c r="A534" s="117">
        <v>2020202005</v>
      </c>
      <c r="B534" s="118" t="s">
        <v>1506</v>
      </c>
      <c r="C534" s="118" t="s">
        <v>1489</v>
      </c>
      <c r="D534" s="118" t="s">
        <v>1502</v>
      </c>
      <c r="E534" s="118" t="s">
        <v>4156</v>
      </c>
      <c r="F534" s="120">
        <v>14</v>
      </c>
      <c r="G534" s="119">
        <v>96875</v>
      </c>
      <c r="H534" s="119"/>
      <c r="I534" s="120" t="s">
        <v>5820</v>
      </c>
      <c r="J534" s="120">
        <v>616</v>
      </c>
      <c r="K534" s="120">
        <v>96875</v>
      </c>
      <c r="L534" s="120">
        <v>0.43099999999999999</v>
      </c>
      <c r="M534" s="121" t="s">
        <v>5657</v>
      </c>
      <c r="N534" s="120">
        <v>1</v>
      </c>
      <c r="O534" s="119">
        <v>300</v>
      </c>
      <c r="P534" s="119"/>
      <c r="Q534" s="119"/>
      <c r="R534" s="120" t="s">
        <v>5658</v>
      </c>
      <c r="S534" s="120">
        <v>9.98E-2</v>
      </c>
      <c r="T534" s="120"/>
      <c r="U534" s="120"/>
      <c r="V534" s="172">
        <v>72</v>
      </c>
      <c r="W534" s="172"/>
      <c r="X534" s="172"/>
      <c r="Y534" s="172"/>
      <c r="Z534" s="172">
        <v>72</v>
      </c>
      <c r="AA534" s="123"/>
      <c r="AB534" s="123"/>
      <c r="AC534" s="123">
        <v>74.599999999999994</v>
      </c>
      <c r="AD534" s="123"/>
      <c r="AE534" s="123"/>
      <c r="AF534" s="123"/>
      <c r="AG534" s="214"/>
      <c r="AH534" s="229" t="str">
        <f t="shared" si="117"/>
        <v>a3</v>
      </c>
      <c r="AI534" s="199"/>
      <c r="AJ534" s="199"/>
      <c r="AK534" s="199"/>
      <c r="AL534" s="199"/>
      <c r="AM534" s="199"/>
      <c r="AN534" s="173"/>
      <c r="AO534" s="173"/>
      <c r="AP534" s="173"/>
      <c r="AQ534" s="173"/>
      <c r="AR534" s="173"/>
      <c r="AS534" s="173"/>
      <c r="AT534" s="173"/>
      <c r="AU534" s="173"/>
      <c r="AV534" s="173"/>
      <c r="AW534" s="173"/>
      <c r="AX534" s="173"/>
      <c r="AY534" s="173"/>
      <c r="AZ534" s="211">
        <f t="shared" si="129"/>
        <v>0</v>
      </c>
      <c r="BA534" s="211">
        <f t="shared" si="130"/>
        <v>0</v>
      </c>
      <c r="BB534" s="205">
        <f t="shared" si="118"/>
        <v>17336</v>
      </c>
      <c r="BC534" s="205">
        <f t="shared" si="119"/>
        <v>14195</v>
      </c>
      <c r="BD534" s="205">
        <f t="shared" si="120"/>
        <v>3267</v>
      </c>
      <c r="BE534" s="205">
        <f t="shared" si="121"/>
        <v>126</v>
      </c>
      <c r="BF534" s="175">
        <v>14069</v>
      </c>
      <c r="BG534" s="175"/>
      <c r="BH534" s="175">
        <v>5658</v>
      </c>
      <c r="BI534" s="175">
        <v>3141</v>
      </c>
      <c r="BJ534" s="175"/>
      <c r="BK534" s="175">
        <v>2249</v>
      </c>
      <c r="BL534" s="175">
        <v>1649</v>
      </c>
      <c r="BM534" s="175">
        <v>1396</v>
      </c>
      <c r="BN534" s="175">
        <v>581</v>
      </c>
      <c r="BO534" s="175">
        <v>2662</v>
      </c>
      <c r="BP534" s="200">
        <f t="shared" si="122"/>
        <v>8320</v>
      </c>
    </row>
    <row r="535" spans="1:68" s="201" customFormat="1" x14ac:dyDescent="0.15">
      <c r="A535" s="117">
        <v>750402001</v>
      </c>
      <c r="B535" s="118" t="s">
        <v>739</v>
      </c>
      <c r="C535" s="118" t="s">
        <v>660</v>
      </c>
      <c r="D535" s="118" t="s">
        <v>740</v>
      </c>
      <c r="E535" s="118" t="s">
        <v>3635</v>
      </c>
      <c r="F535" s="120">
        <v>7</v>
      </c>
      <c r="G535" s="119">
        <v>97367</v>
      </c>
      <c r="H535" s="119"/>
      <c r="I535" s="120" t="s">
        <v>5820</v>
      </c>
      <c r="J535" s="120">
        <v>1500</v>
      </c>
      <c r="K535" s="120">
        <v>97367</v>
      </c>
      <c r="L535" s="120">
        <v>0.17799999999999999</v>
      </c>
      <c r="M535" s="121" t="s">
        <v>5657</v>
      </c>
      <c r="N535" s="120">
        <v>1</v>
      </c>
      <c r="O535" s="119">
        <v>118.2</v>
      </c>
      <c r="P535" s="119"/>
      <c r="Q535" s="119"/>
      <c r="R535" s="120" t="s">
        <v>5658</v>
      </c>
      <c r="S535" s="120">
        <v>0.3</v>
      </c>
      <c r="T535" s="120"/>
      <c r="U535" s="120"/>
      <c r="V535" s="172">
        <v>104</v>
      </c>
      <c r="W535" s="172">
        <v>8</v>
      </c>
      <c r="X535" s="172">
        <v>70</v>
      </c>
      <c r="Y535" s="172">
        <v>9</v>
      </c>
      <c r="Z535" s="172">
        <v>17</v>
      </c>
      <c r="AA535" s="123"/>
      <c r="AB535" s="123"/>
      <c r="AC535" s="123">
        <v>60</v>
      </c>
      <c r="AD535" s="123"/>
      <c r="AE535" s="123"/>
      <c r="AF535" s="123"/>
      <c r="AG535" s="214"/>
      <c r="AH535" s="229" t="str">
        <f t="shared" si="117"/>
        <v>a3</v>
      </c>
      <c r="AI535" s="199"/>
      <c r="AJ535" s="199"/>
      <c r="AK535" s="199"/>
      <c r="AL535" s="199"/>
      <c r="AM535" s="199"/>
      <c r="AN535" s="173">
        <v>1</v>
      </c>
      <c r="AO535" s="173"/>
      <c r="AP535" s="173"/>
      <c r="AQ535" s="173"/>
      <c r="AR535" s="173"/>
      <c r="AS535" s="173"/>
      <c r="AT535" s="173"/>
      <c r="AU535" s="173"/>
      <c r="AV535" s="173"/>
      <c r="AW535" s="173"/>
      <c r="AX535" s="173"/>
      <c r="AY535" s="173"/>
      <c r="AZ535" s="211">
        <f t="shared" si="129"/>
        <v>1</v>
      </c>
      <c r="BA535" s="211">
        <f t="shared" si="130"/>
        <v>0</v>
      </c>
      <c r="BB535" s="205">
        <f t="shared" si="118"/>
        <v>16398</v>
      </c>
      <c r="BC535" s="205">
        <f t="shared" si="119"/>
        <v>12821</v>
      </c>
      <c r="BD535" s="205">
        <f t="shared" si="120"/>
        <v>3720</v>
      </c>
      <c r="BE535" s="205">
        <f t="shared" si="121"/>
        <v>143</v>
      </c>
      <c r="BF535" s="175">
        <v>12678</v>
      </c>
      <c r="BG535" s="175"/>
      <c r="BH535" s="175">
        <v>6458</v>
      </c>
      <c r="BI535" s="175">
        <v>3577</v>
      </c>
      <c r="BJ535" s="175"/>
      <c r="BK535" s="175">
        <v>1213</v>
      </c>
      <c r="BL535" s="175">
        <v>555</v>
      </c>
      <c r="BM535" s="175">
        <v>1996</v>
      </c>
      <c r="BN535" s="175">
        <v>895</v>
      </c>
      <c r="BO535" s="175">
        <v>1704</v>
      </c>
      <c r="BP535" s="200">
        <f t="shared" si="122"/>
        <v>8162</v>
      </c>
    </row>
    <row r="536" spans="1:68" s="201" customFormat="1" x14ac:dyDescent="0.15">
      <c r="A536" s="117">
        <v>4022802002</v>
      </c>
      <c r="B536" s="118" t="s">
        <v>2841</v>
      </c>
      <c r="C536" s="118" t="s">
        <v>2791</v>
      </c>
      <c r="D536" s="118" t="s">
        <v>2840</v>
      </c>
      <c r="E536" s="118" t="s">
        <v>5138</v>
      </c>
      <c r="F536" s="120">
        <v>5</v>
      </c>
      <c r="G536" s="119"/>
      <c r="H536" s="119"/>
      <c r="I536" s="120" t="s">
        <v>5820</v>
      </c>
      <c r="J536" s="120">
        <v>1010</v>
      </c>
      <c r="K536" s="120">
        <v>97903</v>
      </c>
      <c r="L536" s="120">
        <v>0.26600000000000001</v>
      </c>
      <c r="M536" s="121" t="s">
        <v>5657</v>
      </c>
      <c r="N536" s="120">
        <v>1</v>
      </c>
      <c r="O536" s="119">
        <v>228.1</v>
      </c>
      <c r="P536" s="119">
        <v>30.5</v>
      </c>
      <c r="Q536" s="119">
        <v>0.9</v>
      </c>
      <c r="R536" s="120" t="s">
        <v>5660</v>
      </c>
      <c r="S536" s="120">
        <v>0.3</v>
      </c>
      <c r="T536" s="120"/>
      <c r="U536" s="120"/>
      <c r="V536" s="172">
        <v>251.5</v>
      </c>
      <c r="W536" s="172"/>
      <c r="X536" s="172">
        <v>222.9</v>
      </c>
      <c r="Y536" s="172">
        <v>28.6</v>
      </c>
      <c r="Z536" s="172"/>
      <c r="AA536" s="123"/>
      <c r="AB536" s="123"/>
      <c r="AC536" s="123">
        <v>47</v>
      </c>
      <c r="AD536" s="123"/>
      <c r="AE536" s="123"/>
      <c r="AF536" s="123"/>
      <c r="AG536" s="214"/>
      <c r="AH536" s="229" t="str">
        <f t="shared" si="117"/>
        <v>a3</v>
      </c>
      <c r="AI536" s="199"/>
      <c r="AJ536" s="199"/>
      <c r="AK536" s="199"/>
      <c r="AL536" s="199"/>
      <c r="AM536" s="199"/>
      <c r="AN536" s="173">
        <v>3</v>
      </c>
      <c r="AO536" s="173" t="s">
        <v>3186</v>
      </c>
      <c r="AP536" s="173" t="s">
        <v>3186</v>
      </c>
      <c r="AQ536" s="173" t="s">
        <v>3186</v>
      </c>
      <c r="AR536" s="173" t="s">
        <v>3186</v>
      </c>
      <c r="AS536" s="173"/>
      <c r="AT536" s="173">
        <v>0.5</v>
      </c>
      <c r="AU536" s="173">
        <v>0.6</v>
      </c>
      <c r="AV536" s="173"/>
      <c r="AW536" s="173"/>
      <c r="AX536" s="173">
        <v>1</v>
      </c>
      <c r="AY536" s="173"/>
      <c r="AZ536" s="211">
        <f t="shared" si="129"/>
        <v>3</v>
      </c>
      <c r="BA536" s="211">
        <f t="shared" si="130"/>
        <v>2.1</v>
      </c>
      <c r="BB536" s="205">
        <f t="shared" si="118"/>
        <v>19894</v>
      </c>
      <c r="BC536" s="205">
        <f t="shared" si="119"/>
        <v>14888</v>
      </c>
      <c r="BD536" s="205">
        <f t="shared" si="120"/>
        <v>5206</v>
      </c>
      <c r="BE536" s="205">
        <f t="shared" si="121"/>
        <v>200</v>
      </c>
      <c r="BF536" s="175">
        <v>14688</v>
      </c>
      <c r="BG536" s="175"/>
      <c r="BH536" s="175">
        <v>8950</v>
      </c>
      <c r="BI536" s="175">
        <v>5006</v>
      </c>
      <c r="BJ536" s="175"/>
      <c r="BK536" s="175">
        <v>904</v>
      </c>
      <c r="BL536" s="175">
        <v>928</v>
      </c>
      <c r="BM536" s="175">
        <v>2670</v>
      </c>
      <c r="BN536" s="175">
        <v>465</v>
      </c>
      <c r="BO536" s="175">
        <v>971</v>
      </c>
      <c r="BP536" s="200">
        <f t="shared" si="122"/>
        <v>9921</v>
      </c>
    </row>
    <row r="537" spans="1:68" s="201" customFormat="1" x14ac:dyDescent="0.15">
      <c r="A537" s="117">
        <v>2120302005</v>
      </c>
      <c r="B537" s="118" t="s">
        <v>1667</v>
      </c>
      <c r="C537" s="118" t="s">
        <v>1650</v>
      </c>
      <c r="D537" s="118" t="s">
        <v>1663</v>
      </c>
      <c r="E537" s="118" t="s">
        <v>4263</v>
      </c>
      <c r="F537" s="120">
        <v>13</v>
      </c>
      <c r="G537" s="119">
        <v>98833</v>
      </c>
      <c r="H537" s="119"/>
      <c r="I537" s="120" t="s">
        <v>5820</v>
      </c>
      <c r="J537" s="120">
        <v>600</v>
      </c>
      <c r="K537" s="120">
        <v>98833</v>
      </c>
      <c r="L537" s="120">
        <v>0.45100000000000001</v>
      </c>
      <c r="M537" s="121" t="s">
        <v>5657</v>
      </c>
      <c r="N537" s="120">
        <v>1</v>
      </c>
      <c r="O537" s="119"/>
      <c r="P537" s="119"/>
      <c r="Q537" s="119"/>
      <c r="R537" s="120"/>
      <c r="S537" s="120"/>
      <c r="T537" s="120"/>
      <c r="U537" s="120" t="s">
        <v>5689</v>
      </c>
      <c r="V537" s="172">
        <v>198.34399999999999</v>
      </c>
      <c r="W537" s="172"/>
      <c r="X537" s="172">
        <v>198.34399999999999</v>
      </c>
      <c r="Y537" s="172"/>
      <c r="Z537" s="172"/>
      <c r="AA537" s="123">
        <v>691.6</v>
      </c>
      <c r="AB537" s="123"/>
      <c r="AC537" s="123">
        <v>79.36</v>
      </c>
      <c r="AD537" s="123"/>
      <c r="AE537" s="123"/>
      <c r="AF537" s="123"/>
      <c r="AG537" s="214"/>
      <c r="AH537" s="229" t="str">
        <f t="shared" si="117"/>
        <v>a3</v>
      </c>
      <c r="AI537" s="199"/>
      <c r="AJ537" s="199"/>
      <c r="AK537" s="199"/>
      <c r="AL537" s="199"/>
      <c r="AM537" s="199"/>
      <c r="AN537" s="173"/>
      <c r="AO537" s="173"/>
      <c r="AP537" s="173"/>
      <c r="AQ537" s="173"/>
      <c r="AR537" s="173"/>
      <c r="AS537" s="173"/>
      <c r="AT537" s="173"/>
      <c r="AU537" s="173"/>
      <c r="AV537" s="173"/>
      <c r="AW537" s="173"/>
      <c r="AX537" s="173"/>
      <c r="AY537" s="173"/>
      <c r="AZ537" s="211">
        <f t="shared" si="129"/>
        <v>0</v>
      </c>
      <c r="BA537" s="211">
        <f t="shared" si="130"/>
        <v>0</v>
      </c>
      <c r="BB537" s="205">
        <f t="shared" si="118"/>
        <v>0</v>
      </c>
      <c r="BC537" s="205">
        <f t="shared" si="119"/>
        <v>0</v>
      </c>
      <c r="BD537" s="205">
        <f t="shared" si="120"/>
        <v>0</v>
      </c>
      <c r="BE537" s="205">
        <f t="shared" si="121"/>
        <v>0</v>
      </c>
      <c r="BF537" s="175"/>
      <c r="BG537" s="175"/>
      <c r="BH537" s="175"/>
      <c r="BI537" s="175"/>
      <c r="BJ537" s="175"/>
      <c r="BK537" s="175"/>
      <c r="BL537" s="175"/>
      <c r="BM537" s="175"/>
      <c r="BN537" s="175"/>
      <c r="BO537" s="175"/>
      <c r="BP537" s="200">
        <f t="shared" si="122"/>
        <v>0</v>
      </c>
    </row>
    <row r="538" spans="1:68" s="201" customFormat="1" x14ac:dyDescent="0.15">
      <c r="A538" s="117">
        <v>320902005</v>
      </c>
      <c r="B538" s="118" t="s">
        <v>441</v>
      </c>
      <c r="C538" s="118" t="s">
        <v>415</v>
      </c>
      <c r="D538" s="118" t="s">
        <v>437</v>
      </c>
      <c r="E538" s="118" t="s">
        <v>3445</v>
      </c>
      <c r="F538" s="120">
        <v>7</v>
      </c>
      <c r="G538" s="119">
        <v>99421</v>
      </c>
      <c r="H538" s="119"/>
      <c r="I538" s="120" t="s">
        <v>5820</v>
      </c>
      <c r="J538" s="120">
        <v>60</v>
      </c>
      <c r="K538" s="120">
        <v>99421</v>
      </c>
      <c r="L538" s="120">
        <v>4.54</v>
      </c>
      <c r="M538" s="121" t="s">
        <v>5657</v>
      </c>
      <c r="N538" s="120">
        <v>1</v>
      </c>
      <c r="O538" s="119">
        <v>258.3</v>
      </c>
      <c r="P538" s="119">
        <v>20.2</v>
      </c>
      <c r="Q538" s="119">
        <v>4.5</v>
      </c>
      <c r="R538" s="120"/>
      <c r="S538" s="120"/>
      <c r="T538" s="120"/>
      <c r="U538" s="120" t="s">
        <v>5592</v>
      </c>
      <c r="V538" s="172">
        <v>121</v>
      </c>
      <c r="W538" s="172"/>
      <c r="X538" s="172">
        <v>121</v>
      </c>
      <c r="Y538" s="172"/>
      <c r="Z538" s="172"/>
      <c r="AA538" s="123"/>
      <c r="AB538" s="123"/>
      <c r="AC538" s="123">
        <v>104</v>
      </c>
      <c r="AD538" s="123"/>
      <c r="AE538" s="123"/>
      <c r="AF538" s="123"/>
      <c r="AG538" s="214"/>
      <c r="AH538" s="229" t="str">
        <f t="shared" si="117"/>
        <v>a3</v>
      </c>
      <c r="AI538" s="199"/>
      <c r="AJ538" s="199"/>
      <c r="AK538" s="199"/>
      <c r="AL538" s="199"/>
      <c r="AM538" s="199"/>
      <c r="AN538" s="173">
        <v>3</v>
      </c>
      <c r="AO538" s="173"/>
      <c r="AP538" s="173"/>
      <c r="AQ538" s="173"/>
      <c r="AR538" s="173"/>
      <c r="AS538" s="173">
        <v>1</v>
      </c>
      <c r="AT538" s="173">
        <v>0.7</v>
      </c>
      <c r="AU538" s="173">
        <v>0.7</v>
      </c>
      <c r="AV538" s="173">
        <v>0.7</v>
      </c>
      <c r="AW538" s="173">
        <v>0.7</v>
      </c>
      <c r="AX538" s="173">
        <v>1</v>
      </c>
      <c r="AY538" s="173"/>
      <c r="AZ538" s="211">
        <f t="shared" si="129"/>
        <v>4</v>
      </c>
      <c r="BA538" s="211">
        <f t="shared" si="130"/>
        <v>3.8</v>
      </c>
      <c r="BB538" s="205">
        <f t="shared" si="118"/>
        <v>14221</v>
      </c>
      <c r="BC538" s="205">
        <f t="shared" si="119"/>
        <v>14221</v>
      </c>
      <c r="BD538" s="205">
        <f t="shared" si="120"/>
        <v>0</v>
      </c>
      <c r="BE538" s="205">
        <f t="shared" si="121"/>
        <v>0</v>
      </c>
      <c r="BF538" s="175">
        <v>14221</v>
      </c>
      <c r="BG538" s="175"/>
      <c r="BH538" s="175">
        <v>4971</v>
      </c>
      <c r="BI538" s="175"/>
      <c r="BJ538" s="175"/>
      <c r="BK538" s="175">
        <v>1531</v>
      </c>
      <c r="BL538" s="175">
        <v>2627</v>
      </c>
      <c r="BM538" s="175">
        <v>2271</v>
      </c>
      <c r="BN538" s="175">
        <v>694</v>
      </c>
      <c r="BO538" s="175">
        <v>2127</v>
      </c>
      <c r="BP538" s="200">
        <f t="shared" si="122"/>
        <v>7098</v>
      </c>
    </row>
    <row r="539" spans="1:68" s="201" customFormat="1" x14ac:dyDescent="0.15">
      <c r="A539" s="117">
        <v>1522402005</v>
      </c>
      <c r="B539" s="118" t="s">
        <v>1246</v>
      </c>
      <c r="C539" s="118" t="s">
        <v>1167</v>
      </c>
      <c r="D539" s="118" t="s">
        <v>1242</v>
      </c>
      <c r="E539" s="118" t="s">
        <v>3965</v>
      </c>
      <c r="F539" s="120">
        <v>7</v>
      </c>
      <c r="G539" s="119"/>
      <c r="H539" s="119"/>
      <c r="I539" s="120" t="s">
        <v>5820</v>
      </c>
      <c r="J539" s="120">
        <v>550</v>
      </c>
      <c r="K539" s="120">
        <v>99727</v>
      </c>
      <c r="L539" s="120">
        <v>0.497</v>
      </c>
      <c r="M539" s="121" t="s">
        <v>5667</v>
      </c>
      <c r="N539" s="120">
        <v>1</v>
      </c>
      <c r="O539" s="119">
        <v>168</v>
      </c>
      <c r="P539" s="119"/>
      <c r="Q539" s="119"/>
      <c r="R539" s="120"/>
      <c r="S539" s="120"/>
      <c r="T539" s="120"/>
      <c r="U539" s="120" t="s">
        <v>5689</v>
      </c>
      <c r="V539" s="172">
        <v>108.7</v>
      </c>
      <c r="W539" s="172"/>
      <c r="X539" s="172">
        <v>102.7</v>
      </c>
      <c r="Y539" s="172">
        <v>3</v>
      </c>
      <c r="Z539" s="172">
        <v>3</v>
      </c>
      <c r="AA539" s="123"/>
      <c r="AB539" s="123"/>
      <c r="AC539" s="123">
        <v>17</v>
      </c>
      <c r="AD539" s="123"/>
      <c r="AE539" s="123"/>
      <c r="AF539" s="123"/>
      <c r="AG539" s="214"/>
      <c r="AH539" s="229" t="str">
        <f t="shared" si="117"/>
        <v>a3</v>
      </c>
      <c r="AI539" s="199"/>
      <c r="AJ539" s="199"/>
      <c r="AK539" s="199"/>
      <c r="AL539" s="199"/>
      <c r="AM539" s="199"/>
      <c r="AN539" s="173"/>
      <c r="AO539" s="173" t="s">
        <v>3186</v>
      </c>
      <c r="AP539" s="173" t="s">
        <v>3186</v>
      </c>
      <c r="AQ539" s="173" t="s">
        <v>3186</v>
      </c>
      <c r="AR539" s="173" t="s">
        <v>3186</v>
      </c>
      <c r="AS539" s="173">
        <v>0.5</v>
      </c>
      <c r="AT539" s="173">
        <v>0.5</v>
      </c>
      <c r="AU539" s="173">
        <v>0.5</v>
      </c>
      <c r="AV539" s="173"/>
      <c r="AW539" s="173"/>
      <c r="AX539" s="173"/>
      <c r="AY539" s="173"/>
      <c r="AZ539" s="211">
        <f t="shared" si="129"/>
        <v>0.5</v>
      </c>
      <c r="BA539" s="211">
        <f t="shared" si="130"/>
        <v>1</v>
      </c>
      <c r="BB539" s="205">
        <f t="shared" si="118"/>
        <v>17439</v>
      </c>
      <c r="BC539" s="205">
        <f t="shared" si="119"/>
        <v>17439</v>
      </c>
      <c r="BD539" s="205">
        <f t="shared" si="120"/>
        <v>0</v>
      </c>
      <c r="BE539" s="205">
        <f t="shared" si="121"/>
        <v>0</v>
      </c>
      <c r="BF539" s="175">
        <v>17439</v>
      </c>
      <c r="BG539" s="175"/>
      <c r="BH539" s="175">
        <v>10322</v>
      </c>
      <c r="BI539" s="175"/>
      <c r="BJ539" s="175"/>
      <c r="BK539" s="175">
        <v>1313</v>
      </c>
      <c r="BL539" s="175">
        <v>177</v>
      </c>
      <c r="BM539" s="175">
        <v>2642</v>
      </c>
      <c r="BN539" s="175">
        <v>874</v>
      </c>
      <c r="BO539" s="175">
        <v>2111</v>
      </c>
      <c r="BP539" s="200">
        <f t="shared" si="122"/>
        <v>12433</v>
      </c>
    </row>
    <row r="540" spans="1:68" s="201" customFormat="1" x14ac:dyDescent="0.15">
      <c r="A540" s="117">
        <v>242402001</v>
      </c>
      <c r="B540" s="118" t="s">
        <v>402</v>
      </c>
      <c r="C540" s="118" t="s">
        <v>345</v>
      </c>
      <c r="D540" s="118" t="s">
        <v>403</v>
      </c>
      <c r="E540" s="118" t="s">
        <v>3422</v>
      </c>
      <c r="F540" s="120">
        <v>11</v>
      </c>
      <c r="G540" s="119">
        <v>99824</v>
      </c>
      <c r="H540" s="119"/>
      <c r="I540" s="120" t="s">
        <v>5820</v>
      </c>
      <c r="J540" s="120">
        <v>515</v>
      </c>
      <c r="K540" s="120">
        <v>99824</v>
      </c>
      <c r="L540" s="120">
        <v>0.53100000000000003</v>
      </c>
      <c r="M540" s="121" t="s">
        <v>5657</v>
      </c>
      <c r="N540" s="120">
        <v>1</v>
      </c>
      <c r="O540" s="119">
        <v>139</v>
      </c>
      <c r="P540" s="119"/>
      <c r="Q540" s="119"/>
      <c r="R540" s="120" t="s">
        <v>5658</v>
      </c>
      <c r="S540" s="120">
        <v>0.8</v>
      </c>
      <c r="T540" s="120"/>
      <c r="U540" s="120"/>
      <c r="V540" s="172">
        <v>194.61</v>
      </c>
      <c r="W540" s="172">
        <v>32.700000000000003</v>
      </c>
      <c r="X540" s="172">
        <v>136.29</v>
      </c>
      <c r="Y540" s="172">
        <v>25.62</v>
      </c>
      <c r="Z540" s="172"/>
      <c r="AA540" s="123">
        <v>759</v>
      </c>
      <c r="AB540" s="123"/>
      <c r="AC540" s="123">
        <v>70.41</v>
      </c>
      <c r="AD540" s="123"/>
      <c r="AE540" s="123"/>
      <c r="AF540" s="123"/>
      <c r="AG540" s="214"/>
      <c r="AH540" s="229" t="str">
        <f t="shared" si="117"/>
        <v>a3</v>
      </c>
      <c r="AI540" s="199"/>
      <c r="AJ540" s="199"/>
      <c r="AK540" s="199"/>
      <c r="AL540" s="199"/>
      <c r="AM540" s="199"/>
      <c r="AN540" s="173">
        <v>119</v>
      </c>
      <c r="AO540" s="173"/>
      <c r="AP540" s="173"/>
      <c r="AQ540" s="173"/>
      <c r="AR540" s="173"/>
      <c r="AS540" s="173">
        <v>10</v>
      </c>
      <c r="AT540" s="173">
        <v>3</v>
      </c>
      <c r="AU540" s="173">
        <v>3</v>
      </c>
      <c r="AV540" s="173">
        <v>3</v>
      </c>
      <c r="AW540" s="173">
        <v>3</v>
      </c>
      <c r="AX540" s="173">
        <v>3</v>
      </c>
      <c r="AY540" s="173"/>
      <c r="AZ540" s="211">
        <f t="shared" si="129"/>
        <v>129</v>
      </c>
      <c r="BA540" s="211">
        <f t="shared" si="130"/>
        <v>15</v>
      </c>
      <c r="BB540" s="205">
        <f t="shared" si="118"/>
        <v>35639</v>
      </c>
      <c r="BC540" s="205">
        <f t="shared" si="119"/>
        <v>29387</v>
      </c>
      <c r="BD540" s="205">
        <f t="shared" si="120"/>
        <v>12758</v>
      </c>
      <c r="BE540" s="205">
        <f t="shared" si="121"/>
        <v>6506</v>
      </c>
      <c r="BF540" s="175">
        <v>22881</v>
      </c>
      <c r="BG540" s="175"/>
      <c r="BH540" s="175">
        <v>12758</v>
      </c>
      <c r="BI540" s="175">
        <v>6252</v>
      </c>
      <c r="BJ540" s="175"/>
      <c r="BK540" s="175">
        <v>389</v>
      </c>
      <c r="BL540" s="175">
        <v>3448</v>
      </c>
      <c r="BM540" s="175">
        <v>2963</v>
      </c>
      <c r="BN540" s="175">
        <v>257</v>
      </c>
      <c r="BO540" s="175">
        <v>9572</v>
      </c>
      <c r="BP540" s="200">
        <f t="shared" si="122"/>
        <v>22330</v>
      </c>
    </row>
    <row r="541" spans="1:68" s="201" customFormat="1" x14ac:dyDescent="0.15">
      <c r="A541" s="117">
        <v>3821002002</v>
      </c>
      <c r="B541" s="118" t="s">
        <v>2728</v>
      </c>
      <c r="C541" s="118" t="s">
        <v>2700</v>
      </c>
      <c r="D541" s="118" t="s">
        <v>2727</v>
      </c>
      <c r="E541" s="118" t="s">
        <v>5066</v>
      </c>
      <c r="F541" s="120">
        <v>14</v>
      </c>
      <c r="G541" s="119"/>
      <c r="H541" s="119"/>
      <c r="I541" s="120" t="s">
        <v>5820</v>
      </c>
      <c r="J541" s="120">
        <v>495</v>
      </c>
      <c r="K541" s="120">
        <v>100006</v>
      </c>
      <c r="L541" s="120">
        <v>0.55400000000000005</v>
      </c>
      <c r="M541" s="121" t="s">
        <v>5657</v>
      </c>
      <c r="N541" s="120">
        <v>1</v>
      </c>
      <c r="O541" s="119">
        <v>210</v>
      </c>
      <c r="P541" s="119">
        <v>34.5</v>
      </c>
      <c r="Q541" s="119">
        <v>4.2</v>
      </c>
      <c r="R541" s="120" t="s">
        <v>5658</v>
      </c>
      <c r="S541" s="120">
        <v>0.3</v>
      </c>
      <c r="T541" s="120"/>
      <c r="U541" s="120"/>
      <c r="V541" s="172">
        <v>102</v>
      </c>
      <c r="W541" s="172"/>
      <c r="X541" s="172">
        <v>44</v>
      </c>
      <c r="Y541" s="172">
        <v>15.9</v>
      </c>
      <c r="Z541" s="172">
        <v>42.1</v>
      </c>
      <c r="AA541" s="123">
        <v>1040</v>
      </c>
      <c r="AB541" s="123"/>
      <c r="AC541" s="123">
        <v>78</v>
      </c>
      <c r="AD541" s="123"/>
      <c r="AE541" s="123"/>
      <c r="AF541" s="123"/>
      <c r="AG541" s="214"/>
      <c r="AH541" s="229" t="str">
        <f t="shared" si="117"/>
        <v>a3</v>
      </c>
      <c r="AI541" s="199"/>
      <c r="AJ541" s="199"/>
      <c r="AK541" s="199"/>
      <c r="AL541" s="199"/>
      <c r="AM541" s="199"/>
      <c r="AN541" s="173"/>
      <c r="AO541" s="173"/>
      <c r="AP541" s="173"/>
      <c r="AQ541" s="173"/>
      <c r="AR541" s="173"/>
      <c r="AS541" s="173"/>
      <c r="AT541" s="173"/>
      <c r="AU541" s="173"/>
      <c r="AV541" s="173"/>
      <c r="AW541" s="173"/>
      <c r="AX541" s="173"/>
      <c r="AY541" s="173"/>
      <c r="AZ541" s="211"/>
      <c r="BA541" s="211"/>
      <c r="BB541" s="205">
        <f t="shared" si="118"/>
        <v>42120</v>
      </c>
      <c r="BC541" s="205">
        <f t="shared" si="119"/>
        <v>39342</v>
      </c>
      <c r="BD541" s="205">
        <f t="shared" si="120"/>
        <v>7513</v>
      </c>
      <c r="BE541" s="205">
        <f t="shared" si="121"/>
        <v>4735</v>
      </c>
      <c r="BF541" s="175">
        <v>34607</v>
      </c>
      <c r="BG541" s="175">
        <v>9546</v>
      </c>
      <c r="BH541" s="175">
        <v>9900</v>
      </c>
      <c r="BI541" s="175">
        <v>2778</v>
      </c>
      <c r="BJ541" s="175"/>
      <c r="BK541" s="175">
        <v>1672</v>
      </c>
      <c r="BL541" s="175">
        <v>9878</v>
      </c>
      <c r="BM541" s="175">
        <v>2753</v>
      </c>
      <c r="BN541" s="175">
        <v>18</v>
      </c>
      <c r="BO541" s="175">
        <v>5575</v>
      </c>
      <c r="BP541" s="200">
        <f t="shared" si="122"/>
        <v>15475</v>
      </c>
    </row>
    <row r="542" spans="1:68" s="201" customFormat="1" x14ac:dyDescent="0.15">
      <c r="A542" s="117">
        <v>2020102006</v>
      </c>
      <c r="B542" s="118" t="s">
        <v>1257</v>
      </c>
      <c r="C542" s="118" t="s">
        <v>1489</v>
      </c>
      <c r="D542" s="118" t="s">
        <v>1496</v>
      </c>
      <c r="E542" s="118" t="s">
        <v>4151</v>
      </c>
      <c r="F542" s="120">
        <v>11</v>
      </c>
      <c r="G542" s="119"/>
      <c r="H542" s="119"/>
      <c r="I542" s="120" t="s">
        <v>5820</v>
      </c>
      <c r="J542" s="120">
        <v>800</v>
      </c>
      <c r="K542" s="120">
        <v>100070</v>
      </c>
      <c r="L542" s="120">
        <v>0.34300000000000003</v>
      </c>
      <c r="M542" s="121" t="s">
        <v>5657</v>
      </c>
      <c r="N542" s="120">
        <v>1</v>
      </c>
      <c r="O542" s="119">
        <v>300</v>
      </c>
      <c r="P542" s="119">
        <v>47.6</v>
      </c>
      <c r="Q542" s="119">
        <v>5.71</v>
      </c>
      <c r="R542" s="120" t="s">
        <v>5663</v>
      </c>
      <c r="S542" s="120">
        <v>0.24</v>
      </c>
      <c r="T542" s="120"/>
      <c r="U542" s="120"/>
      <c r="V542" s="172">
        <v>68.522999999999996</v>
      </c>
      <c r="W542" s="172"/>
      <c r="X542" s="172">
        <v>51.947000000000003</v>
      </c>
      <c r="Y542" s="172">
        <v>6.0030000000000001</v>
      </c>
      <c r="Z542" s="172">
        <v>10.573</v>
      </c>
      <c r="AA542" s="123">
        <v>1971.7</v>
      </c>
      <c r="AB542" s="123"/>
      <c r="AC542" s="123">
        <v>77.349999999999994</v>
      </c>
      <c r="AD542" s="123"/>
      <c r="AE542" s="123"/>
      <c r="AF542" s="123"/>
      <c r="AG542" s="214"/>
      <c r="AH542" s="229" t="str">
        <f t="shared" si="117"/>
        <v>a3</v>
      </c>
      <c r="AI542" s="199" t="s">
        <v>5401</v>
      </c>
      <c r="AJ542" s="199"/>
      <c r="AK542" s="199"/>
      <c r="AL542" s="199" t="s">
        <v>5401</v>
      </c>
      <c r="AM542" s="199"/>
      <c r="AN542" s="173">
        <v>1</v>
      </c>
      <c r="AO542" s="173"/>
      <c r="AP542" s="173"/>
      <c r="AQ542" s="173"/>
      <c r="AR542" s="173"/>
      <c r="AS542" s="173">
        <v>1</v>
      </c>
      <c r="AT542" s="173"/>
      <c r="AU542" s="173"/>
      <c r="AV542" s="173"/>
      <c r="AW542" s="173"/>
      <c r="AX542" s="173"/>
      <c r="AY542" s="173" t="s">
        <v>3186</v>
      </c>
      <c r="AZ542" s="211">
        <f t="shared" ref="AZ542:AZ554" si="131">SUBTOTAL(9,AN542:AS542)</f>
        <v>2</v>
      </c>
      <c r="BA542" s="211">
        <f>SUBTOTAL(9,AT542:AY542)</f>
        <v>0</v>
      </c>
      <c r="BB542" s="205">
        <f t="shared" si="118"/>
        <v>22280</v>
      </c>
      <c r="BC542" s="205">
        <f t="shared" si="119"/>
        <v>15698</v>
      </c>
      <c r="BD542" s="205">
        <f t="shared" si="120"/>
        <v>10967</v>
      </c>
      <c r="BE542" s="205">
        <f t="shared" si="121"/>
        <v>4385</v>
      </c>
      <c r="BF542" s="175">
        <v>11313</v>
      </c>
      <c r="BG542" s="175"/>
      <c r="BH542" s="175">
        <v>7509</v>
      </c>
      <c r="BI542" s="175">
        <v>6582</v>
      </c>
      <c r="BJ542" s="175"/>
      <c r="BK542" s="175">
        <v>1981</v>
      </c>
      <c r="BL542" s="175">
        <v>1762</v>
      </c>
      <c r="BM542" s="175">
        <v>3301</v>
      </c>
      <c r="BN542" s="175">
        <v>157</v>
      </c>
      <c r="BO542" s="175">
        <v>988</v>
      </c>
      <c r="BP542" s="200">
        <f t="shared" si="122"/>
        <v>8497</v>
      </c>
    </row>
    <row r="543" spans="1:68" s="201" customFormat="1" x14ac:dyDescent="0.15">
      <c r="A543" s="117">
        <v>3941202001</v>
      </c>
      <c r="B543" s="118" t="s">
        <v>2788</v>
      </c>
      <c r="C543" s="118" t="s">
        <v>2754</v>
      </c>
      <c r="D543" s="118" t="s">
        <v>2789</v>
      </c>
      <c r="E543" s="118" t="s">
        <v>5101</v>
      </c>
      <c r="F543" s="120">
        <v>11</v>
      </c>
      <c r="G543" s="119"/>
      <c r="H543" s="119"/>
      <c r="I543" s="120" t="s">
        <v>5820</v>
      </c>
      <c r="J543" s="120">
        <v>400</v>
      </c>
      <c r="K543" s="120">
        <v>101464</v>
      </c>
      <c r="L543" s="120">
        <v>0.69499999999999995</v>
      </c>
      <c r="M543" s="121" t="s">
        <v>5657</v>
      </c>
      <c r="N543" s="120">
        <v>1</v>
      </c>
      <c r="O543" s="119">
        <v>110.8</v>
      </c>
      <c r="P543" s="119"/>
      <c r="Q543" s="119"/>
      <c r="R543" s="120" t="s">
        <v>5658</v>
      </c>
      <c r="S543" s="120">
        <v>0.3</v>
      </c>
      <c r="T543" s="120"/>
      <c r="U543" s="120"/>
      <c r="V543" s="172">
        <v>132.6</v>
      </c>
      <c r="W543" s="172">
        <v>80.599999999999994</v>
      </c>
      <c r="X543" s="172">
        <v>30.6</v>
      </c>
      <c r="Y543" s="172">
        <v>19.399999999999999</v>
      </c>
      <c r="Z543" s="172">
        <v>2</v>
      </c>
      <c r="AA543" s="123"/>
      <c r="AB543" s="123"/>
      <c r="AC543" s="123">
        <v>65.400000000000006</v>
      </c>
      <c r="AD543" s="123"/>
      <c r="AE543" s="123"/>
      <c r="AF543" s="123"/>
      <c r="AG543" s="214"/>
      <c r="AH543" s="229" t="str">
        <f t="shared" si="117"/>
        <v>a3</v>
      </c>
      <c r="AI543" s="199"/>
      <c r="AJ543" s="199"/>
      <c r="AK543" s="199"/>
      <c r="AL543" s="199"/>
      <c r="AM543" s="199"/>
      <c r="AN543" s="173">
        <v>3</v>
      </c>
      <c r="AO543" s="173"/>
      <c r="AP543" s="173"/>
      <c r="AQ543" s="173"/>
      <c r="AR543" s="173"/>
      <c r="AS543" s="173"/>
      <c r="AT543" s="173">
        <v>0.55000000000000004</v>
      </c>
      <c r="AU543" s="173">
        <v>0.8</v>
      </c>
      <c r="AV543" s="173">
        <v>1</v>
      </c>
      <c r="AW543" s="173">
        <v>0.95</v>
      </c>
      <c r="AX543" s="173"/>
      <c r="AY543" s="173">
        <v>0.5</v>
      </c>
      <c r="AZ543" s="211">
        <f t="shared" si="131"/>
        <v>3</v>
      </c>
      <c r="BA543" s="211">
        <f>SUBTOTAL(9,AT543:AY543)</f>
        <v>3.8</v>
      </c>
      <c r="BB543" s="205">
        <f t="shared" si="118"/>
        <v>19626</v>
      </c>
      <c r="BC543" s="205">
        <f t="shared" si="119"/>
        <v>19626</v>
      </c>
      <c r="BD543" s="205">
        <f t="shared" si="120"/>
        <v>0</v>
      </c>
      <c r="BE543" s="205">
        <f t="shared" si="121"/>
        <v>0</v>
      </c>
      <c r="BF543" s="175">
        <v>19626</v>
      </c>
      <c r="BG543" s="175">
        <v>5569</v>
      </c>
      <c r="BH543" s="175">
        <v>6300</v>
      </c>
      <c r="BI543" s="175"/>
      <c r="BJ543" s="175"/>
      <c r="BK543" s="175">
        <v>830</v>
      </c>
      <c r="BL543" s="175">
        <v>1347</v>
      </c>
      <c r="BM543" s="175">
        <v>2668</v>
      </c>
      <c r="BN543" s="175">
        <v>547</v>
      </c>
      <c r="BO543" s="175">
        <v>2365</v>
      </c>
      <c r="BP543" s="200">
        <f t="shared" si="122"/>
        <v>8665</v>
      </c>
    </row>
    <row r="544" spans="1:68" s="201" customFormat="1" x14ac:dyDescent="0.15">
      <c r="A544" s="117">
        <v>1522402003</v>
      </c>
      <c r="B544" s="118" t="s">
        <v>1244</v>
      </c>
      <c r="C544" s="118" t="s">
        <v>1167</v>
      </c>
      <c r="D544" s="118" t="s">
        <v>1242</v>
      </c>
      <c r="E544" s="118" t="s">
        <v>3963</v>
      </c>
      <c r="F544" s="120">
        <v>14</v>
      </c>
      <c r="G544" s="119"/>
      <c r="H544" s="119"/>
      <c r="I544" s="120" t="s">
        <v>5820</v>
      </c>
      <c r="J544" s="120">
        <v>1200</v>
      </c>
      <c r="K544" s="120">
        <v>101694</v>
      </c>
      <c r="L544" s="120">
        <v>0.23200000000000001</v>
      </c>
      <c r="M544" s="121" t="s">
        <v>5657</v>
      </c>
      <c r="N544" s="120">
        <v>1</v>
      </c>
      <c r="O544" s="119">
        <v>220</v>
      </c>
      <c r="P544" s="119">
        <v>45</v>
      </c>
      <c r="Q544" s="119">
        <v>5.7</v>
      </c>
      <c r="R544" s="120" t="s">
        <v>5660</v>
      </c>
      <c r="S544" s="120">
        <v>0.1</v>
      </c>
      <c r="T544" s="120"/>
      <c r="U544" s="120"/>
      <c r="V544" s="172">
        <v>157.6</v>
      </c>
      <c r="W544" s="172"/>
      <c r="X544" s="172"/>
      <c r="Y544" s="172"/>
      <c r="Z544" s="172">
        <v>157.6</v>
      </c>
      <c r="AA544" s="123">
        <v>1201</v>
      </c>
      <c r="AB544" s="123"/>
      <c r="AC544" s="123">
        <v>11</v>
      </c>
      <c r="AD544" s="123"/>
      <c r="AE544" s="123"/>
      <c r="AF544" s="123"/>
      <c r="AG544" s="214"/>
      <c r="AH544" s="229" t="str">
        <f t="shared" si="117"/>
        <v>a3</v>
      </c>
      <c r="AI544" s="199"/>
      <c r="AJ544" s="199"/>
      <c r="AK544" s="199"/>
      <c r="AL544" s="199"/>
      <c r="AM544" s="199"/>
      <c r="AN544" s="173"/>
      <c r="AO544" s="173" t="s">
        <v>3186</v>
      </c>
      <c r="AP544" s="173" t="s">
        <v>3186</v>
      </c>
      <c r="AQ544" s="173" t="s">
        <v>3186</v>
      </c>
      <c r="AR544" s="173" t="s">
        <v>3186</v>
      </c>
      <c r="AS544" s="173">
        <v>1</v>
      </c>
      <c r="AT544" s="173">
        <v>1</v>
      </c>
      <c r="AU544" s="173">
        <v>0.5</v>
      </c>
      <c r="AV544" s="173">
        <v>1</v>
      </c>
      <c r="AW544" s="173">
        <v>0.5</v>
      </c>
      <c r="AX544" s="173"/>
      <c r="AY544" s="173"/>
      <c r="AZ544" s="211">
        <f t="shared" si="131"/>
        <v>1</v>
      </c>
      <c r="BA544" s="211">
        <f>SUBTOTAL(9,AT544:AY544)</f>
        <v>3</v>
      </c>
      <c r="BB544" s="205">
        <f t="shared" si="118"/>
        <v>30294</v>
      </c>
      <c r="BC544" s="205">
        <f t="shared" si="119"/>
        <v>30294</v>
      </c>
      <c r="BD544" s="205">
        <f t="shared" si="120"/>
        <v>0</v>
      </c>
      <c r="BE544" s="205">
        <f t="shared" si="121"/>
        <v>0</v>
      </c>
      <c r="BF544" s="175">
        <v>30294</v>
      </c>
      <c r="BG544" s="175"/>
      <c r="BH544" s="175">
        <v>21124</v>
      </c>
      <c r="BI544" s="175"/>
      <c r="BJ544" s="175"/>
      <c r="BK544" s="175">
        <v>2305</v>
      </c>
      <c r="BL544" s="175">
        <v>1768</v>
      </c>
      <c r="BM544" s="175">
        <v>3365</v>
      </c>
      <c r="BN544" s="175">
        <v>915</v>
      </c>
      <c r="BO544" s="175">
        <v>817</v>
      </c>
      <c r="BP544" s="200">
        <f t="shared" si="122"/>
        <v>21941</v>
      </c>
    </row>
    <row r="545" spans="1:68" s="201" customFormat="1" x14ac:dyDescent="0.15">
      <c r="A545" s="117">
        <v>420202003</v>
      </c>
      <c r="B545" s="118" t="s">
        <v>417</v>
      </c>
      <c r="C545" s="118" t="s">
        <v>485</v>
      </c>
      <c r="D545" s="118" t="s">
        <v>506</v>
      </c>
      <c r="E545" s="118" t="s">
        <v>3484</v>
      </c>
      <c r="F545" s="120">
        <v>11</v>
      </c>
      <c r="G545" s="119">
        <v>102352</v>
      </c>
      <c r="H545" s="119"/>
      <c r="I545" s="120" t="s">
        <v>5820</v>
      </c>
      <c r="J545" s="120">
        <v>920</v>
      </c>
      <c r="K545" s="120">
        <v>102352</v>
      </c>
      <c r="L545" s="120">
        <v>0.30499999999999999</v>
      </c>
      <c r="M545" s="121" t="s">
        <v>5657</v>
      </c>
      <c r="N545" s="120">
        <v>1</v>
      </c>
      <c r="O545" s="119">
        <v>222</v>
      </c>
      <c r="P545" s="119">
        <v>53.8</v>
      </c>
      <c r="Q545" s="119"/>
      <c r="R545" s="120" t="s">
        <v>5658</v>
      </c>
      <c r="S545" s="120">
        <v>0.4</v>
      </c>
      <c r="T545" s="120"/>
      <c r="U545" s="120"/>
      <c r="V545" s="172">
        <v>85.8</v>
      </c>
      <c r="W545" s="172">
        <v>1.4</v>
      </c>
      <c r="X545" s="172">
        <v>77.7</v>
      </c>
      <c r="Y545" s="172">
        <v>6.7</v>
      </c>
      <c r="Z545" s="172"/>
      <c r="AA545" s="123"/>
      <c r="AB545" s="123"/>
      <c r="AC545" s="123">
        <v>82</v>
      </c>
      <c r="AD545" s="123"/>
      <c r="AE545" s="123"/>
      <c r="AF545" s="123"/>
      <c r="AG545" s="214"/>
      <c r="AH545" s="229" t="str">
        <f t="shared" si="117"/>
        <v>a3</v>
      </c>
      <c r="AI545" s="199"/>
      <c r="AJ545" s="199"/>
      <c r="AK545" s="199"/>
      <c r="AL545" s="199"/>
      <c r="AM545" s="199"/>
      <c r="AN545" s="173">
        <v>2</v>
      </c>
      <c r="AO545" s="173" t="s">
        <v>3186</v>
      </c>
      <c r="AP545" s="173" t="s">
        <v>3186</v>
      </c>
      <c r="AQ545" s="173" t="s">
        <v>3186</v>
      </c>
      <c r="AR545" s="173" t="s">
        <v>3186</v>
      </c>
      <c r="AS545" s="173">
        <v>2</v>
      </c>
      <c r="AT545" s="173"/>
      <c r="AU545" s="173"/>
      <c r="AV545" s="173"/>
      <c r="AW545" s="173"/>
      <c r="AX545" s="173"/>
      <c r="AY545" s="173"/>
      <c r="AZ545" s="211">
        <f t="shared" si="131"/>
        <v>4</v>
      </c>
      <c r="BA545" s="211">
        <f>SUBTOTAL(9,AT545:AY545)</f>
        <v>0</v>
      </c>
      <c r="BB545" s="205">
        <f t="shared" si="118"/>
        <v>11260</v>
      </c>
      <c r="BC545" s="205">
        <f t="shared" si="119"/>
        <v>11260</v>
      </c>
      <c r="BD545" s="205">
        <f t="shared" si="120"/>
        <v>0</v>
      </c>
      <c r="BE545" s="205">
        <f t="shared" si="121"/>
        <v>0</v>
      </c>
      <c r="BF545" s="175">
        <v>11260</v>
      </c>
      <c r="BG545" s="175"/>
      <c r="BH545" s="175"/>
      <c r="BI545" s="175"/>
      <c r="BJ545" s="175"/>
      <c r="BK545" s="175"/>
      <c r="BL545" s="175">
        <v>949</v>
      </c>
      <c r="BM545" s="175">
        <v>1789</v>
      </c>
      <c r="BN545" s="175">
        <v>1308</v>
      </c>
      <c r="BO545" s="175">
        <v>7214</v>
      </c>
      <c r="BP545" s="200">
        <f t="shared" si="122"/>
        <v>7214</v>
      </c>
    </row>
    <row r="546" spans="1:68" s="201" customFormat="1" x14ac:dyDescent="0.15">
      <c r="A546" s="117">
        <v>2120302009</v>
      </c>
      <c r="B546" s="118" t="s">
        <v>1671</v>
      </c>
      <c r="C546" s="118" t="s">
        <v>1650</v>
      </c>
      <c r="D546" s="118" t="s">
        <v>1663</v>
      </c>
      <c r="E546" s="118" t="s">
        <v>4267</v>
      </c>
      <c r="F546" s="120">
        <v>10</v>
      </c>
      <c r="G546" s="119">
        <v>103328.1</v>
      </c>
      <c r="H546" s="119"/>
      <c r="I546" s="120" t="s">
        <v>5820</v>
      </c>
      <c r="J546" s="120">
        <v>400</v>
      </c>
      <c r="K546" s="120">
        <v>103328.1</v>
      </c>
      <c r="L546" s="120">
        <v>0.70799999999999996</v>
      </c>
      <c r="M546" s="121" t="s">
        <v>5657</v>
      </c>
      <c r="N546" s="120">
        <v>1</v>
      </c>
      <c r="O546" s="119"/>
      <c r="P546" s="119"/>
      <c r="Q546" s="119"/>
      <c r="R546" s="120" t="s">
        <v>5658</v>
      </c>
      <c r="S546" s="120">
        <v>0.20399999999999999</v>
      </c>
      <c r="T546" s="120"/>
      <c r="U546" s="120"/>
      <c r="V546" s="172">
        <v>83.64</v>
      </c>
      <c r="W546" s="172"/>
      <c r="X546" s="172">
        <v>83.64</v>
      </c>
      <c r="Y546" s="172"/>
      <c r="Z546" s="172"/>
      <c r="AA546" s="123"/>
      <c r="AB546" s="123"/>
      <c r="AC546" s="123">
        <v>60.18</v>
      </c>
      <c r="AD546" s="123"/>
      <c r="AE546" s="123"/>
      <c r="AF546" s="123"/>
      <c r="AG546" s="214"/>
      <c r="AH546" s="229" t="str">
        <f t="shared" si="117"/>
        <v>a3</v>
      </c>
      <c r="AI546" s="199"/>
      <c r="AJ546" s="199"/>
      <c r="AK546" s="199"/>
      <c r="AL546" s="199"/>
      <c r="AM546" s="199"/>
      <c r="AN546" s="173"/>
      <c r="AO546" s="173"/>
      <c r="AP546" s="173"/>
      <c r="AQ546" s="173"/>
      <c r="AR546" s="173"/>
      <c r="AS546" s="173"/>
      <c r="AT546" s="173"/>
      <c r="AU546" s="173"/>
      <c r="AV546" s="173"/>
      <c r="AW546" s="173"/>
      <c r="AX546" s="173"/>
      <c r="AY546" s="173"/>
      <c r="AZ546" s="211">
        <f t="shared" si="131"/>
        <v>0</v>
      </c>
      <c r="BA546" s="211">
        <f>SUBTOTAL(9,AT546:AY546)</f>
        <v>0</v>
      </c>
      <c r="BB546" s="205">
        <f t="shared" si="118"/>
        <v>0</v>
      </c>
      <c r="BC546" s="205">
        <f t="shared" si="119"/>
        <v>0</v>
      </c>
      <c r="BD546" s="205">
        <f t="shared" si="120"/>
        <v>0</v>
      </c>
      <c r="BE546" s="205">
        <f t="shared" si="121"/>
        <v>0</v>
      </c>
      <c r="BF546" s="175"/>
      <c r="BG546" s="175"/>
      <c r="BH546" s="175"/>
      <c r="BI546" s="175"/>
      <c r="BJ546" s="175"/>
      <c r="BK546" s="175"/>
      <c r="BL546" s="175"/>
      <c r="BM546" s="175"/>
      <c r="BN546" s="175"/>
      <c r="BO546" s="175"/>
      <c r="BP546" s="200">
        <f t="shared" si="122"/>
        <v>0</v>
      </c>
    </row>
    <row r="547" spans="1:68" s="201" customFormat="1" x14ac:dyDescent="0.15">
      <c r="A547" s="117">
        <v>1520502002</v>
      </c>
      <c r="B547" s="118" t="s">
        <v>1197</v>
      </c>
      <c r="C547" s="118" t="s">
        <v>1167</v>
      </c>
      <c r="D547" s="118" t="s">
        <v>1196</v>
      </c>
      <c r="E547" s="118" t="s">
        <v>3923</v>
      </c>
      <c r="F547" s="120">
        <v>14</v>
      </c>
      <c r="G547" s="119">
        <v>103762</v>
      </c>
      <c r="H547" s="119"/>
      <c r="I547" s="120" t="s">
        <v>5820</v>
      </c>
      <c r="J547" s="120">
        <v>50</v>
      </c>
      <c r="K547" s="120">
        <v>103762</v>
      </c>
      <c r="L547" s="120">
        <v>5.6859999999999999</v>
      </c>
      <c r="M547" s="121" t="s">
        <v>5657</v>
      </c>
      <c r="N547" s="120">
        <v>1</v>
      </c>
      <c r="O547" s="119">
        <v>64</v>
      </c>
      <c r="P547" s="119"/>
      <c r="Q547" s="119"/>
      <c r="R547" s="120" t="s">
        <v>5660</v>
      </c>
      <c r="S547" s="120">
        <v>0.5</v>
      </c>
      <c r="T547" s="120"/>
      <c r="U547" s="120"/>
      <c r="V547" s="172">
        <v>105.1</v>
      </c>
      <c r="W547" s="172">
        <v>10</v>
      </c>
      <c r="X547" s="172">
        <v>39.1</v>
      </c>
      <c r="Y547" s="172">
        <v>16.2</v>
      </c>
      <c r="Z547" s="172">
        <v>39.799999999999997</v>
      </c>
      <c r="AA547" s="123">
        <v>699.6</v>
      </c>
      <c r="AB547" s="123"/>
      <c r="AC547" s="123">
        <v>53.14</v>
      </c>
      <c r="AD547" s="123"/>
      <c r="AE547" s="123"/>
      <c r="AF547" s="123"/>
      <c r="AG547" s="214"/>
      <c r="AH547" s="229" t="str">
        <f t="shared" si="117"/>
        <v>a3</v>
      </c>
      <c r="AI547" s="199"/>
      <c r="AJ547" s="199"/>
      <c r="AK547" s="199"/>
      <c r="AL547" s="199"/>
      <c r="AM547" s="199"/>
      <c r="AN547" s="173">
        <v>3</v>
      </c>
      <c r="AO547" s="173"/>
      <c r="AP547" s="173"/>
      <c r="AQ547" s="173"/>
      <c r="AR547" s="173"/>
      <c r="AS547" s="173"/>
      <c r="AT547" s="173"/>
      <c r="AU547" s="173"/>
      <c r="AV547" s="173"/>
      <c r="AW547" s="173"/>
      <c r="AX547" s="173"/>
      <c r="AY547" s="173"/>
      <c r="AZ547" s="211">
        <f t="shared" si="131"/>
        <v>3</v>
      </c>
      <c r="BA547" s="211"/>
      <c r="BB547" s="205">
        <f t="shared" si="118"/>
        <v>29781</v>
      </c>
      <c r="BC547" s="205">
        <f t="shared" si="119"/>
        <v>29781</v>
      </c>
      <c r="BD547" s="205">
        <f t="shared" si="120"/>
        <v>0</v>
      </c>
      <c r="BE547" s="205">
        <f t="shared" si="121"/>
        <v>0</v>
      </c>
      <c r="BF547" s="175">
        <v>29781</v>
      </c>
      <c r="BG547" s="175">
        <v>6821</v>
      </c>
      <c r="BH547" s="175">
        <v>9655</v>
      </c>
      <c r="BI547" s="175"/>
      <c r="BJ547" s="175"/>
      <c r="BK547" s="175">
        <v>912</v>
      </c>
      <c r="BL547" s="175">
        <v>8578</v>
      </c>
      <c r="BM547" s="175">
        <v>1848</v>
      </c>
      <c r="BN547" s="175">
        <v>645</v>
      </c>
      <c r="BO547" s="175">
        <v>1322</v>
      </c>
      <c r="BP547" s="200">
        <f t="shared" si="122"/>
        <v>10977</v>
      </c>
    </row>
    <row r="548" spans="1:68" s="201" customFormat="1" x14ac:dyDescent="0.15">
      <c r="A548" s="117">
        <v>2858502003</v>
      </c>
      <c r="B548" s="118" t="s">
        <v>2247</v>
      </c>
      <c r="C548" s="118" t="s">
        <v>2099</v>
      </c>
      <c r="D548" s="118" t="s">
        <v>2245</v>
      </c>
      <c r="E548" s="118" t="s">
        <v>4712</v>
      </c>
      <c r="F548" s="120">
        <v>16</v>
      </c>
      <c r="G548" s="119"/>
      <c r="H548" s="119"/>
      <c r="I548" s="120" t="s">
        <v>5820</v>
      </c>
      <c r="J548" s="120">
        <v>1100</v>
      </c>
      <c r="K548" s="120">
        <v>104149</v>
      </c>
      <c r="L548" s="120">
        <v>0.25900000000000001</v>
      </c>
      <c r="M548" s="121" t="s">
        <v>5657</v>
      </c>
      <c r="N548" s="120">
        <v>1</v>
      </c>
      <c r="O548" s="119">
        <v>173</v>
      </c>
      <c r="P548" s="119"/>
      <c r="Q548" s="119"/>
      <c r="R548" s="120" t="s">
        <v>5658</v>
      </c>
      <c r="S548" s="120">
        <v>0.3</v>
      </c>
      <c r="T548" s="120"/>
      <c r="U548" s="120"/>
      <c r="V548" s="172">
        <v>87</v>
      </c>
      <c r="W548" s="172"/>
      <c r="X548" s="172">
        <v>38</v>
      </c>
      <c r="Y548" s="172">
        <v>22</v>
      </c>
      <c r="Z548" s="172">
        <v>27</v>
      </c>
      <c r="AA548" s="123">
        <v>1275.9000000000001</v>
      </c>
      <c r="AB548" s="123"/>
      <c r="AC548" s="123">
        <v>69</v>
      </c>
      <c r="AD548" s="123"/>
      <c r="AE548" s="123"/>
      <c r="AF548" s="123"/>
      <c r="AG548" s="214"/>
      <c r="AH548" s="229" t="str">
        <f t="shared" ref="AH548:AH611" si="132">IF(N548=1,IF(AG548&gt;0,"a4",IF(AC548&gt;0,"a3",IF(AA548&gt;0,"a2","a1"))),IF(AG548&gt;0,"b4",IF(AC548&gt;0,"b3",IF(AA548&gt;0,"b2","b1"))))</f>
        <v>a3</v>
      </c>
      <c r="AI548" s="199"/>
      <c r="AJ548" s="199"/>
      <c r="AK548" s="199"/>
      <c r="AL548" s="199"/>
      <c r="AM548" s="199"/>
      <c r="AN548" s="173">
        <v>8</v>
      </c>
      <c r="AO548" s="173"/>
      <c r="AP548" s="173"/>
      <c r="AQ548" s="173"/>
      <c r="AR548" s="173"/>
      <c r="AS548" s="173"/>
      <c r="AT548" s="173"/>
      <c r="AU548" s="173"/>
      <c r="AV548" s="173"/>
      <c r="AW548" s="173"/>
      <c r="AX548" s="173"/>
      <c r="AY548" s="173"/>
      <c r="AZ548" s="211">
        <f t="shared" si="131"/>
        <v>8</v>
      </c>
      <c r="BA548" s="211"/>
      <c r="BB548" s="205">
        <f t="shared" ref="BB548:BB611" si="133">SUM(BG548:BO548)</f>
        <v>17175</v>
      </c>
      <c r="BC548" s="205">
        <f t="shared" ref="BC548:BC611" si="134">BG548+BH548+BK548+BL548+BM548+BN548+BO548</f>
        <v>14785</v>
      </c>
      <c r="BD548" s="205">
        <f t="shared" ref="BD548:BD611" si="135">BB548-BF548</f>
        <v>2503</v>
      </c>
      <c r="BE548" s="205">
        <f t="shared" ref="BE548:BE611" si="136">BC548-BF548</f>
        <v>113</v>
      </c>
      <c r="BF548" s="175">
        <v>14672</v>
      </c>
      <c r="BG548" s="175">
        <v>1251</v>
      </c>
      <c r="BH548" s="175">
        <v>3592</v>
      </c>
      <c r="BI548" s="175">
        <v>2390</v>
      </c>
      <c r="BJ548" s="175"/>
      <c r="BK548" s="175">
        <v>2034</v>
      </c>
      <c r="BL548" s="175">
        <v>3691</v>
      </c>
      <c r="BM548" s="175">
        <v>2139</v>
      </c>
      <c r="BN548" s="175">
        <v>1011</v>
      </c>
      <c r="BO548" s="175">
        <v>1067</v>
      </c>
      <c r="BP548" s="200">
        <f t="shared" ref="BP548:BP611" si="137">BH548+BO548</f>
        <v>4659</v>
      </c>
    </row>
    <row r="549" spans="1:68" s="201" customFormat="1" x14ac:dyDescent="0.15">
      <c r="A549" s="117">
        <v>4421202001</v>
      </c>
      <c r="B549" s="118" t="s">
        <v>479</v>
      </c>
      <c r="C549" s="118" t="s">
        <v>3015</v>
      </c>
      <c r="D549" s="118" t="s">
        <v>3049</v>
      </c>
      <c r="E549" s="118" t="s">
        <v>5281</v>
      </c>
      <c r="F549" s="120">
        <v>13</v>
      </c>
      <c r="G549" s="119"/>
      <c r="H549" s="119"/>
      <c r="I549" s="120" t="s">
        <v>5820</v>
      </c>
      <c r="J549" s="120">
        <v>700</v>
      </c>
      <c r="K549" s="120">
        <v>104490</v>
      </c>
      <c r="L549" s="120">
        <v>0.40899999999999997</v>
      </c>
      <c r="M549" s="121" t="s">
        <v>5657</v>
      </c>
      <c r="N549" s="120">
        <v>1</v>
      </c>
      <c r="O549" s="119">
        <v>375</v>
      </c>
      <c r="P549" s="119"/>
      <c r="Q549" s="119"/>
      <c r="R549" s="120" t="s">
        <v>5660</v>
      </c>
      <c r="S549" s="120">
        <v>0.2</v>
      </c>
      <c r="T549" s="120"/>
      <c r="U549" s="120"/>
      <c r="V549" s="172">
        <v>133</v>
      </c>
      <c r="W549" s="172"/>
      <c r="X549" s="172">
        <v>133</v>
      </c>
      <c r="Y549" s="172"/>
      <c r="Z549" s="172"/>
      <c r="AA549" s="123">
        <v>1066</v>
      </c>
      <c r="AB549" s="123"/>
      <c r="AC549" s="123">
        <v>99</v>
      </c>
      <c r="AD549" s="123"/>
      <c r="AE549" s="123"/>
      <c r="AF549" s="123"/>
      <c r="AG549" s="214"/>
      <c r="AH549" s="229" t="str">
        <f t="shared" si="132"/>
        <v>a3</v>
      </c>
      <c r="AI549" s="199"/>
      <c r="AJ549" s="199"/>
      <c r="AK549" s="199"/>
      <c r="AL549" s="199"/>
      <c r="AM549" s="199"/>
      <c r="AN549" s="173">
        <v>6</v>
      </c>
      <c r="AO549" s="173"/>
      <c r="AP549" s="173"/>
      <c r="AQ549" s="173"/>
      <c r="AR549" s="173"/>
      <c r="AS549" s="173"/>
      <c r="AT549" s="173">
        <v>2</v>
      </c>
      <c r="AU549" s="173">
        <v>2</v>
      </c>
      <c r="AV549" s="173">
        <v>2</v>
      </c>
      <c r="AW549" s="173">
        <v>2</v>
      </c>
      <c r="AX549" s="173"/>
      <c r="AY549" s="173"/>
      <c r="AZ549" s="211">
        <f t="shared" si="131"/>
        <v>6</v>
      </c>
      <c r="BA549" s="211">
        <f>SUBTOTAL(9,AT549:AY549)</f>
        <v>8</v>
      </c>
      <c r="BB549" s="205">
        <f t="shared" si="133"/>
        <v>32556</v>
      </c>
      <c r="BC549" s="205">
        <f t="shared" si="134"/>
        <v>27636</v>
      </c>
      <c r="BD549" s="205">
        <f t="shared" si="135"/>
        <v>5536</v>
      </c>
      <c r="BE549" s="205">
        <f t="shared" si="136"/>
        <v>616</v>
      </c>
      <c r="BF549" s="175">
        <v>27020</v>
      </c>
      <c r="BG549" s="175">
        <v>9348</v>
      </c>
      <c r="BH549" s="175">
        <v>5536</v>
      </c>
      <c r="BI549" s="175">
        <v>4920</v>
      </c>
      <c r="BJ549" s="175"/>
      <c r="BK549" s="175">
        <v>1225</v>
      </c>
      <c r="BL549" s="175">
        <v>1592</v>
      </c>
      <c r="BM549" s="175">
        <v>2499</v>
      </c>
      <c r="BN549" s="175">
        <v>1031</v>
      </c>
      <c r="BO549" s="175">
        <v>6405</v>
      </c>
      <c r="BP549" s="200">
        <f t="shared" si="137"/>
        <v>11941</v>
      </c>
    </row>
    <row r="550" spans="1:68" s="201" customFormat="1" x14ac:dyDescent="0.15">
      <c r="A550" s="117">
        <v>2822202007</v>
      </c>
      <c r="B550" s="118" t="s">
        <v>2179</v>
      </c>
      <c r="C550" s="118" t="s">
        <v>2099</v>
      </c>
      <c r="D550" s="118" t="s">
        <v>2173</v>
      </c>
      <c r="E550" s="118" t="s">
        <v>4652</v>
      </c>
      <c r="F550" s="120">
        <v>13</v>
      </c>
      <c r="G550" s="119">
        <v>104995</v>
      </c>
      <c r="H550" s="119"/>
      <c r="I550" s="120" t="s">
        <v>5820</v>
      </c>
      <c r="J550" s="120">
        <v>600</v>
      </c>
      <c r="K550" s="120">
        <v>104995</v>
      </c>
      <c r="L550" s="120">
        <v>0.47899999999999998</v>
      </c>
      <c r="M550" s="121" t="s">
        <v>5657</v>
      </c>
      <c r="N550" s="120">
        <v>1</v>
      </c>
      <c r="O550" s="119">
        <v>228</v>
      </c>
      <c r="P550" s="119">
        <v>40</v>
      </c>
      <c r="Q550" s="119">
        <v>4.7</v>
      </c>
      <c r="R550" s="120" t="s">
        <v>5660</v>
      </c>
      <c r="S550" s="120">
        <v>0.1</v>
      </c>
      <c r="T550" s="120"/>
      <c r="U550" s="120"/>
      <c r="V550" s="172">
        <v>148.1</v>
      </c>
      <c r="W550" s="172">
        <v>5.3</v>
      </c>
      <c r="X550" s="172">
        <v>93.3</v>
      </c>
      <c r="Y550" s="172">
        <v>33.6</v>
      </c>
      <c r="Z550" s="172">
        <v>15.9</v>
      </c>
      <c r="AA550" s="123">
        <v>913</v>
      </c>
      <c r="AB550" s="123"/>
      <c r="AC550" s="123">
        <v>67.7</v>
      </c>
      <c r="AD550" s="123"/>
      <c r="AE550" s="123"/>
      <c r="AF550" s="123"/>
      <c r="AG550" s="214"/>
      <c r="AH550" s="229" t="str">
        <f t="shared" si="132"/>
        <v>a3</v>
      </c>
      <c r="AI550" s="199"/>
      <c r="AJ550" s="199"/>
      <c r="AK550" s="199"/>
      <c r="AL550" s="199"/>
      <c r="AM550" s="199"/>
      <c r="AN550" s="173"/>
      <c r="AO550" s="173"/>
      <c r="AP550" s="173"/>
      <c r="AQ550" s="173"/>
      <c r="AR550" s="173"/>
      <c r="AS550" s="173"/>
      <c r="AT550" s="173"/>
      <c r="AU550" s="173">
        <v>0.5</v>
      </c>
      <c r="AV550" s="173"/>
      <c r="AW550" s="173"/>
      <c r="AX550" s="173">
        <v>0.6</v>
      </c>
      <c r="AY550" s="173"/>
      <c r="AZ550" s="211">
        <f t="shared" si="131"/>
        <v>0</v>
      </c>
      <c r="BA550" s="211">
        <f>SUBTOTAL(9,AT550:AY550)</f>
        <v>1.1000000000000001</v>
      </c>
      <c r="BB550" s="205">
        <f t="shared" si="133"/>
        <v>8572</v>
      </c>
      <c r="BC550" s="205">
        <f t="shared" si="134"/>
        <v>6902</v>
      </c>
      <c r="BD550" s="205">
        <f t="shared" si="135"/>
        <v>2113</v>
      </c>
      <c r="BE550" s="205">
        <f t="shared" si="136"/>
        <v>443</v>
      </c>
      <c r="BF550" s="175">
        <v>6459</v>
      </c>
      <c r="BG550" s="175"/>
      <c r="BH550" s="175">
        <v>2113</v>
      </c>
      <c r="BI550" s="175">
        <v>1670</v>
      </c>
      <c r="BJ550" s="175"/>
      <c r="BK550" s="175">
        <v>1345</v>
      </c>
      <c r="BL550" s="175">
        <v>1374</v>
      </c>
      <c r="BM550" s="175">
        <v>274</v>
      </c>
      <c r="BN550" s="175">
        <v>696</v>
      </c>
      <c r="BO550" s="175">
        <v>1100</v>
      </c>
      <c r="BP550" s="200">
        <f t="shared" si="137"/>
        <v>3213</v>
      </c>
    </row>
    <row r="551" spans="1:68" s="201" customFormat="1" x14ac:dyDescent="0.15">
      <c r="A551" s="117">
        <v>2120302008</v>
      </c>
      <c r="B551" s="118" t="s">
        <v>1670</v>
      </c>
      <c r="C551" s="118" t="s">
        <v>1650</v>
      </c>
      <c r="D551" s="118" t="s">
        <v>1663</v>
      </c>
      <c r="E551" s="118" t="s">
        <v>4266</v>
      </c>
      <c r="F551" s="120">
        <v>11</v>
      </c>
      <c r="G551" s="119">
        <v>105047</v>
      </c>
      <c r="H551" s="119"/>
      <c r="I551" s="120" t="s">
        <v>5820</v>
      </c>
      <c r="J551" s="120">
        <v>770</v>
      </c>
      <c r="K551" s="120">
        <v>105047</v>
      </c>
      <c r="L551" s="120">
        <v>0.374</v>
      </c>
      <c r="M551" s="121" t="s">
        <v>5657</v>
      </c>
      <c r="N551" s="120">
        <v>1</v>
      </c>
      <c r="O551" s="119"/>
      <c r="P551" s="119"/>
      <c r="Q551" s="119"/>
      <c r="R551" s="120" t="s">
        <v>5658</v>
      </c>
      <c r="S551" s="120">
        <v>0.159</v>
      </c>
      <c r="T551" s="120"/>
      <c r="U551" s="120"/>
      <c r="V551" s="172">
        <v>133.19999999999999</v>
      </c>
      <c r="W551" s="172"/>
      <c r="X551" s="172">
        <v>133.19999999999999</v>
      </c>
      <c r="Y551" s="172"/>
      <c r="Z551" s="172"/>
      <c r="AA551" s="123"/>
      <c r="AB551" s="123"/>
      <c r="AC551" s="123">
        <v>57.99</v>
      </c>
      <c r="AD551" s="123"/>
      <c r="AE551" s="123"/>
      <c r="AF551" s="123"/>
      <c r="AG551" s="214"/>
      <c r="AH551" s="229" t="str">
        <f t="shared" si="132"/>
        <v>a3</v>
      </c>
      <c r="AI551" s="199"/>
      <c r="AJ551" s="199"/>
      <c r="AK551" s="199"/>
      <c r="AL551" s="199"/>
      <c r="AM551" s="199"/>
      <c r="AN551" s="173"/>
      <c r="AO551" s="173"/>
      <c r="AP551" s="173"/>
      <c r="AQ551" s="173"/>
      <c r="AR551" s="173"/>
      <c r="AS551" s="173"/>
      <c r="AT551" s="173"/>
      <c r="AU551" s="173"/>
      <c r="AV551" s="173"/>
      <c r="AW551" s="173"/>
      <c r="AX551" s="173"/>
      <c r="AY551" s="173"/>
      <c r="AZ551" s="211">
        <f t="shared" si="131"/>
        <v>0</v>
      </c>
      <c r="BA551" s="211">
        <f>SUBTOTAL(9,AT551:AY551)</f>
        <v>0</v>
      </c>
      <c r="BB551" s="205">
        <f t="shared" si="133"/>
        <v>0</v>
      </c>
      <c r="BC551" s="205">
        <f t="shared" si="134"/>
        <v>0</v>
      </c>
      <c r="BD551" s="205">
        <f t="shared" si="135"/>
        <v>0</v>
      </c>
      <c r="BE551" s="205">
        <f t="shared" si="136"/>
        <v>0</v>
      </c>
      <c r="BF551" s="175"/>
      <c r="BG551" s="175"/>
      <c r="BH551" s="175"/>
      <c r="BI551" s="175"/>
      <c r="BJ551" s="175"/>
      <c r="BK551" s="175"/>
      <c r="BL551" s="175"/>
      <c r="BM551" s="175"/>
      <c r="BN551" s="175"/>
      <c r="BO551" s="175"/>
      <c r="BP551" s="200">
        <f t="shared" si="137"/>
        <v>0</v>
      </c>
    </row>
    <row r="552" spans="1:68" s="201" customFormat="1" x14ac:dyDescent="0.15">
      <c r="A552" s="117">
        <v>2320102004</v>
      </c>
      <c r="B552" s="118" t="s">
        <v>1889</v>
      </c>
      <c r="C552" s="118" t="s">
        <v>1850</v>
      </c>
      <c r="D552" s="118" t="s">
        <v>1886</v>
      </c>
      <c r="E552" s="118" t="s">
        <v>4430</v>
      </c>
      <c r="F552" s="120">
        <v>36</v>
      </c>
      <c r="G552" s="119">
        <v>105169</v>
      </c>
      <c r="H552" s="119"/>
      <c r="I552" s="120" t="s">
        <v>5820</v>
      </c>
      <c r="J552" s="120">
        <v>650</v>
      </c>
      <c r="K552" s="120">
        <v>105169</v>
      </c>
      <c r="L552" s="120">
        <v>0.443</v>
      </c>
      <c r="M552" s="121" t="s">
        <v>5676</v>
      </c>
      <c r="N552" s="120">
        <v>1</v>
      </c>
      <c r="O552" s="119">
        <v>190</v>
      </c>
      <c r="P552" s="119">
        <v>48</v>
      </c>
      <c r="Q552" s="119">
        <v>4.7</v>
      </c>
      <c r="R552" s="120" t="s">
        <v>5663</v>
      </c>
      <c r="S552" s="120">
        <v>0.48199999999999998</v>
      </c>
      <c r="T552" s="120"/>
      <c r="U552" s="120"/>
      <c r="V552" s="172">
        <v>254.16399999999999</v>
      </c>
      <c r="W552" s="172"/>
      <c r="X552" s="172"/>
      <c r="Y552" s="172"/>
      <c r="Z552" s="172">
        <v>254.16399999999999</v>
      </c>
      <c r="AA552" s="123"/>
      <c r="AB552" s="123">
        <v>2571</v>
      </c>
      <c r="AC552" s="123">
        <v>36.36</v>
      </c>
      <c r="AD552" s="123"/>
      <c r="AE552" s="123"/>
      <c r="AF552" s="123"/>
      <c r="AG552" s="214"/>
      <c r="AH552" s="229" t="str">
        <f t="shared" si="132"/>
        <v>a3</v>
      </c>
      <c r="AI552" s="199"/>
      <c r="AJ552" s="199"/>
      <c r="AK552" s="199"/>
      <c r="AL552" s="199"/>
      <c r="AM552" s="199"/>
      <c r="AN552" s="173"/>
      <c r="AO552" s="173"/>
      <c r="AP552" s="173"/>
      <c r="AQ552" s="173"/>
      <c r="AR552" s="173"/>
      <c r="AS552" s="173"/>
      <c r="AT552" s="173"/>
      <c r="AU552" s="173">
        <v>0.7</v>
      </c>
      <c r="AV552" s="173"/>
      <c r="AW552" s="173"/>
      <c r="AX552" s="173"/>
      <c r="AY552" s="173"/>
      <c r="AZ552" s="211">
        <f t="shared" si="131"/>
        <v>0</v>
      </c>
      <c r="BA552" s="211">
        <f>SUBTOTAL(9,AT552:AY552)</f>
        <v>0.7</v>
      </c>
      <c r="BB552" s="205">
        <f t="shared" si="133"/>
        <v>12399</v>
      </c>
      <c r="BC552" s="205">
        <f t="shared" si="134"/>
        <v>12399</v>
      </c>
      <c r="BD552" s="205">
        <f t="shared" si="135"/>
        <v>0</v>
      </c>
      <c r="BE552" s="205">
        <f t="shared" si="136"/>
        <v>0</v>
      </c>
      <c r="BF552" s="175">
        <v>12399</v>
      </c>
      <c r="BG552" s="175"/>
      <c r="BH552" s="175">
        <v>3386</v>
      </c>
      <c r="BI552" s="175"/>
      <c r="BJ552" s="175"/>
      <c r="BK552" s="175">
        <v>360</v>
      </c>
      <c r="BL552" s="175">
        <v>1775</v>
      </c>
      <c r="BM552" s="175">
        <v>3877</v>
      </c>
      <c r="BN552" s="175">
        <v>750</v>
      </c>
      <c r="BO552" s="175">
        <v>2251</v>
      </c>
      <c r="BP552" s="200">
        <f t="shared" si="137"/>
        <v>5637</v>
      </c>
    </row>
    <row r="553" spans="1:68" s="201" customFormat="1" x14ac:dyDescent="0.15">
      <c r="A553" s="117">
        <v>2621302004</v>
      </c>
      <c r="B553" s="118" t="s">
        <v>2023</v>
      </c>
      <c r="C553" s="118" t="s">
        <v>1980</v>
      </c>
      <c r="D553" s="118" t="s">
        <v>2020</v>
      </c>
      <c r="E553" s="118" t="s">
        <v>4530</v>
      </c>
      <c r="F553" s="120">
        <v>12</v>
      </c>
      <c r="G553" s="119">
        <v>105527</v>
      </c>
      <c r="H553" s="119"/>
      <c r="I553" s="120" t="s">
        <v>5820</v>
      </c>
      <c r="J553" s="120">
        <v>670</v>
      </c>
      <c r="K553" s="120">
        <v>105527</v>
      </c>
      <c r="L553" s="120">
        <v>0.432</v>
      </c>
      <c r="M553" s="121" t="s">
        <v>5657</v>
      </c>
      <c r="N553" s="120">
        <v>1</v>
      </c>
      <c r="O553" s="119"/>
      <c r="P553" s="119"/>
      <c r="Q553" s="119"/>
      <c r="R553" s="120" t="s">
        <v>5658</v>
      </c>
      <c r="S553" s="120">
        <v>0.3</v>
      </c>
      <c r="T553" s="120"/>
      <c r="U553" s="120"/>
      <c r="V553" s="172">
        <v>174.6</v>
      </c>
      <c r="W553" s="172">
        <v>62.6</v>
      </c>
      <c r="X553" s="172">
        <v>99.2</v>
      </c>
      <c r="Y553" s="172">
        <v>12.8</v>
      </c>
      <c r="Z553" s="172"/>
      <c r="AA553" s="123"/>
      <c r="AB553" s="123"/>
      <c r="AC553" s="123">
        <v>64</v>
      </c>
      <c r="AD553" s="123"/>
      <c r="AE553" s="123"/>
      <c r="AF553" s="123"/>
      <c r="AG553" s="214"/>
      <c r="AH553" s="229" t="str">
        <f t="shared" si="132"/>
        <v>a3</v>
      </c>
      <c r="AI553" s="199"/>
      <c r="AJ553" s="199"/>
      <c r="AK553" s="199"/>
      <c r="AL553" s="199"/>
      <c r="AM553" s="199"/>
      <c r="AN553" s="173">
        <v>0.6</v>
      </c>
      <c r="AO553" s="173"/>
      <c r="AP553" s="173"/>
      <c r="AQ553" s="173"/>
      <c r="AR553" s="173"/>
      <c r="AS553" s="173">
        <v>2</v>
      </c>
      <c r="AT553" s="173">
        <v>2</v>
      </c>
      <c r="AU553" s="173">
        <v>2</v>
      </c>
      <c r="AV553" s="173">
        <v>2</v>
      </c>
      <c r="AW553" s="173">
        <v>2</v>
      </c>
      <c r="AX553" s="173">
        <v>2</v>
      </c>
      <c r="AY553" s="173"/>
      <c r="AZ553" s="211">
        <f t="shared" si="131"/>
        <v>2.6</v>
      </c>
      <c r="BA553" s="211">
        <f>SUBTOTAL(9,AT553:AY553)</f>
        <v>10</v>
      </c>
      <c r="BB553" s="205">
        <f t="shared" si="133"/>
        <v>19654</v>
      </c>
      <c r="BC553" s="205">
        <f t="shared" si="134"/>
        <v>19654</v>
      </c>
      <c r="BD553" s="205">
        <f t="shared" si="135"/>
        <v>0</v>
      </c>
      <c r="BE553" s="205">
        <f t="shared" si="136"/>
        <v>0</v>
      </c>
      <c r="BF553" s="175">
        <v>19654</v>
      </c>
      <c r="BG553" s="175">
        <v>2286</v>
      </c>
      <c r="BH553" s="175">
        <v>5460</v>
      </c>
      <c r="BI553" s="175"/>
      <c r="BJ553" s="175"/>
      <c r="BK553" s="175">
        <v>1732</v>
      </c>
      <c r="BL553" s="175"/>
      <c r="BM553" s="175">
        <v>3468</v>
      </c>
      <c r="BN553" s="175">
        <v>665</v>
      </c>
      <c r="BO553" s="175">
        <v>6043</v>
      </c>
      <c r="BP553" s="200">
        <f t="shared" si="137"/>
        <v>11503</v>
      </c>
    </row>
    <row r="554" spans="1:68" s="201" customFormat="1" x14ac:dyDescent="0.15">
      <c r="A554" s="117">
        <v>2858502008</v>
      </c>
      <c r="B554" s="118" t="s">
        <v>2252</v>
      </c>
      <c r="C554" s="118" t="s">
        <v>2099</v>
      </c>
      <c r="D554" s="118" t="s">
        <v>2245</v>
      </c>
      <c r="E554" s="118" t="s">
        <v>4717</v>
      </c>
      <c r="F554" s="120">
        <v>11</v>
      </c>
      <c r="G554" s="119"/>
      <c r="H554" s="119"/>
      <c r="I554" s="120" t="s">
        <v>5820</v>
      </c>
      <c r="J554" s="120">
        <v>1440</v>
      </c>
      <c r="K554" s="120">
        <v>106435</v>
      </c>
      <c r="L554" s="120">
        <v>0.20300000000000001</v>
      </c>
      <c r="M554" s="121" t="s">
        <v>5657</v>
      </c>
      <c r="N554" s="120">
        <v>1</v>
      </c>
      <c r="O554" s="119">
        <v>198</v>
      </c>
      <c r="P554" s="119"/>
      <c r="Q554" s="119"/>
      <c r="R554" s="120" t="s">
        <v>5658</v>
      </c>
      <c r="S554" s="120">
        <v>0.3</v>
      </c>
      <c r="T554" s="120"/>
      <c r="U554" s="120"/>
      <c r="V554" s="172">
        <v>157.19999999999999</v>
      </c>
      <c r="W554" s="172"/>
      <c r="X554" s="172">
        <v>153.80000000000001</v>
      </c>
      <c r="Y554" s="172">
        <v>3.4</v>
      </c>
      <c r="Z554" s="172"/>
      <c r="AA554" s="123">
        <v>889.6</v>
      </c>
      <c r="AB554" s="123"/>
      <c r="AC554" s="123">
        <v>68</v>
      </c>
      <c r="AD554" s="123"/>
      <c r="AE554" s="123"/>
      <c r="AF554" s="123"/>
      <c r="AG554" s="214"/>
      <c r="AH554" s="229" t="str">
        <f t="shared" si="132"/>
        <v>a3</v>
      </c>
      <c r="AI554" s="199"/>
      <c r="AJ554" s="199"/>
      <c r="AK554" s="199"/>
      <c r="AL554" s="199"/>
      <c r="AM554" s="199"/>
      <c r="AN554" s="173">
        <v>8</v>
      </c>
      <c r="AO554" s="173"/>
      <c r="AP554" s="173"/>
      <c r="AQ554" s="173"/>
      <c r="AR554" s="173"/>
      <c r="AS554" s="173"/>
      <c r="AT554" s="173"/>
      <c r="AU554" s="173"/>
      <c r="AV554" s="173"/>
      <c r="AW554" s="173"/>
      <c r="AX554" s="173"/>
      <c r="AY554" s="173"/>
      <c r="AZ554" s="211">
        <f t="shared" si="131"/>
        <v>8</v>
      </c>
      <c r="BA554" s="211"/>
      <c r="BB554" s="205">
        <f t="shared" si="133"/>
        <v>19654</v>
      </c>
      <c r="BC554" s="205">
        <f t="shared" si="134"/>
        <v>16612</v>
      </c>
      <c r="BD554" s="205">
        <f t="shared" si="135"/>
        <v>3298</v>
      </c>
      <c r="BE554" s="205">
        <f t="shared" si="136"/>
        <v>256</v>
      </c>
      <c r="BF554" s="175">
        <v>16356</v>
      </c>
      <c r="BG554" s="175">
        <v>1871</v>
      </c>
      <c r="BH554" s="175">
        <v>4581</v>
      </c>
      <c r="BI554" s="175">
        <v>3042</v>
      </c>
      <c r="BJ554" s="175"/>
      <c r="BK554" s="175">
        <v>1405</v>
      </c>
      <c r="BL554" s="175">
        <v>2708</v>
      </c>
      <c r="BM554" s="175">
        <v>3147</v>
      </c>
      <c r="BN554" s="175">
        <v>995</v>
      </c>
      <c r="BO554" s="175">
        <v>1905</v>
      </c>
      <c r="BP554" s="200">
        <f t="shared" si="137"/>
        <v>6486</v>
      </c>
    </row>
    <row r="555" spans="1:68" s="201" customFormat="1" x14ac:dyDescent="0.15">
      <c r="A555" s="117">
        <v>2820502002</v>
      </c>
      <c r="B555" s="118" t="s">
        <v>2132</v>
      </c>
      <c r="C555" s="118" t="s">
        <v>2099</v>
      </c>
      <c r="D555" s="118" t="s">
        <v>2131</v>
      </c>
      <c r="E555" s="118" t="s">
        <v>4612</v>
      </c>
      <c r="F555" s="120">
        <v>14</v>
      </c>
      <c r="G555" s="119">
        <v>106535</v>
      </c>
      <c r="H555" s="119"/>
      <c r="I555" s="120" t="s">
        <v>5820</v>
      </c>
      <c r="J555" s="120">
        <v>861</v>
      </c>
      <c r="K555" s="120">
        <v>106535.46</v>
      </c>
      <c r="L555" s="120">
        <v>0.33900000000000002</v>
      </c>
      <c r="M555" s="121" t="s">
        <v>5657</v>
      </c>
      <c r="N555" s="120">
        <v>1</v>
      </c>
      <c r="O555" s="119">
        <v>240</v>
      </c>
      <c r="P555" s="119">
        <v>51</v>
      </c>
      <c r="Q555" s="119">
        <v>5.7</v>
      </c>
      <c r="R555" s="120" t="s">
        <v>5658</v>
      </c>
      <c r="S555" s="120">
        <v>0.6</v>
      </c>
      <c r="T555" s="120"/>
      <c r="U555" s="120"/>
      <c r="V555" s="172">
        <v>241.53</v>
      </c>
      <c r="W555" s="172">
        <v>48.325000000000003</v>
      </c>
      <c r="X555" s="172">
        <v>169.63399999999999</v>
      </c>
      <c r="Y555" s="172">
        <v>23.571000000000002</v>
      </c>
      <c r="Z555" s="172"/>
      <c r="AA555" s="123">
        <v>1272</v>
      </c>
      <c r="AB555" s="123"/>
      <c r="AC555" s="123">
        <v>15</v>
      </c>
      <c r="AD555" s="123"/>
      <c r="AE555" s="123"/>
      <c r="AF555" s="123"/>
      <c r="AG555" s="214"/>
      <c r="AH555" s="229" t="str">
        <f t="shared" si="132"/>
        <v>a3</v>
      </c>
      <c r="AI555" s="199" t="s">
        <v>5401</v>
      </c>
      <c r="AJ555" s="199"/>
      <c r="AK555" s="199"/>
      <c r="AL555" s="199"/>
      <c r="AM555" s="199"/>
      <c r="AN555" s="173"/>
      <c r="AO555" s="173"/>
      <c r="AP555" s="173"/>
      <c r="AQ555" s="173"/>
      <c r="AR555" s="173"/>
      <c r="AS555" s="173"/>
      <c r="AT555" s="173"/>
      <c r="AU555" s="173"/>
      <c r="AV555" s="173"/>
      <c r="AW555" s="173"/>
      <c r="AX555" s="173"/>
      <c r="AY555" s="173"/>
      <c r="AZ555" s="211"/>
      <c r="BA555" s="211"/>
      <c r="BB555" s="205">
        <f t="shared" si="133"/>
        <v>31629</v>
      </c>
      <c r="BC555" s="205">
        <f t="shared" si="134"/>
        <v>26718</v>
      </c>
      <c r="BD555" s="205">
        <f t="shared" si="135"/>
        <v>5107</v>
      </c>
      <c r="BE555" s="205">
        <f t="shared" si="136"/>
        <v>196</v>
      </c>
      <c r="BF555" s="175">
        <v>26522</v>
      </c>
      <c r="BG555" s="175">
        <v>1465</v>
      </c>
      <c r="BH555" s="175">
        <v>12446</v>
      </c>
      <c r="BI555" s="175">
        <v>4911</v>
      </c>
      <c r="BJ555" s="175"/>
      <c r="BK555" s="175">
        <v>1866</v>
      </c>
      <c r="BL555" s="175">
        <v>9323</v>
      </c>
      <c r="BM555" s="175"/>
      <c r="BN555" s="175"/>
      <c r="BO555" s="175">
        <v>1618</v>
      </c>
      <c r="BP555" s="200">
        <f t="shared" si="137"/>
        <v>14064</v>
      </c>
    </row>
    <row r="556" spans="1:68" s="201" customFormat="1" x14ac:dyDescent="0.15">
      <c r="A556" s="117">
        <v>2020502003</v>
      </c>
      <c r="B556" s="118" t="s">
        <v>1518</v>
      </c>
      <c r="C556" s="118" t="s">
        <v>1489</v>
      </c>
      <c r="D556" s="118" t="s">
        <v>1516</v>
      </c>
      <c r="E556" s="118" t="s">
        <v>4166</v>
      </c>
      <c r="F556" s="120">
        <v>8</v>
      </c>
      <c r="G556" s="119">
        <v>106577</v>
      </c>
      <c r="H556" s="119"/>
      <c r="I556" s="120" t="s">
        <v>5820</v>
      </c>
      <c r="J556" s="120">
        <v>900</v>
      </c>
      <c r="K556" s="120">
        <v>106577</v>
      </c>
      <c r="L556" s="120">
        <v>0.32400000000000001</v>
      </c>
      <c r="M556" s="121" t="s">
        <v>5657</v>
      </c>
      <c r="N556" s="120">
        <v>1</v>
      </c>
      <c r="O556" s="119">
        <v>232</v>
      </c>
      <c r="P556" s="119">
        <v>37.700000000000003</v>
      </c>
      <c r="Q556" s="119">
        <v>4.3</v>
      </c>
      <c r="R556" s="120" t="s">
        <v>5660</v>
      </c>
      <c r="S556" s="120">
        <v>7.6999999999999999E-2</v>
      </c>
      <c r="T556" s="120"/>
      <c r="U556" s="120"/>
      <c r="V556" s="172">
        <v>83.8</v>
      </c>
      <c r="W556" s="172">
        <v>4.0999999999999996</v>
      </c>
      <c r="X556" s="172">
        <v>63.7</v>
      </c>
      <c r="Y556" s="172">
        <v>3.3</v>
      </c>
      <c r="Z556" s="172">
        <v>12.7</v>
      </c>
      <c r="AA556" s="123">
        <v>1081</v>
      </c>
      <c r="AB556" s="123"/>
      <c r="AC556" s="123">
        <v>81</v>
      </c>
      <c r="AD556" s="123"/>
      <c r="AE556" s="123"/>
      <c r="AF556" s="123"/>
      <c r="AG556" s="214"/>
      <c r="AH556" s="229" t="str">
        <f t="shared" si="132"/>
        <v>a3</v>
      </c>
      <c r="AI556" s="199" t="s">
        <v>5401</v>
      </c>
      <c r="AJ556" s="199"/>
      <c r="AK556" s="199"/>
      <c r="AL556" s="199"/>
      <c r="AM556" s="199"/>
      <c r="AN556" s="173"/>
      <c r="AO556" s="173"/>
      <c r="AP556" s="173"/>
      <c r="AQ556" s="173"/>
      <c r="AR556" s="173"/>
      <c r="AS556" s="173"/>
      <c r="AT556" s="173">
        <v>0.5</v>
      </c>
      <c r="AU556" s="173">
        <v>0.5</v>
      </c>
      <c r="AV556" s="173">
        <v>0.5</v>
      </c>
      <c r="AW556" s="173">
        <v>0.5</v>
      </c>
      <c r="AX556" s="173"/>
      <c r="AY556" s="173"/>
      <c r="AZ556" s="211">
        <f>SUBTOTAL(9,AN556:AS556)</f>
        <v>0</v>
      </c>
      <c r="BA556" s="211">
        <f>SUBTOTAL(9,AT556:AY556)</f>
        <v>2</v>
      </c>
      <c r="BB556" s="205">
        <f t="shared" si="133"/>
        <v>12672</v>
      </c>
      <c r="BC556" s="205">
        <f t="shared" si="134"/>
        <v>12672</v>
      </c>
      <c r="BD556" s="205">
        <f t="shared" si="135"/>
        <v>0</v>
      </c>
      <c r="BE556" s="205">
        <f t="shared" si="136"/>
        <v>0</v>
      </c>
      <c r="BF556" s="175">
        <v>12672</v>
      </c>
      <c r="BG556" s="175"/>
      <c r="BH556" s="175">
        <v>7413</v>
      </c>
      <c r="BI556" s="175"/>
      <c r="BJ556" s="175"/>
      <c r="BK556" s="175">
        <v>2918</v>
      </c>
      <c r="BL556" s="175">
        <v>97</v>
      </c>
      <c r="BM556" s="175">
        <v>1762</v>
      </c>
      <c r="BN556" s="175">
        <v>231</v>
      </c>
      <c r="BO556" s="175">
        <v>251</v>
      </c>
      <c r="BP556" s="200">
        <f t="shared" si="137"/>
        <v>7664</v>
      </c>
    </row>
    <row r="557" spans="1:68" s="201" customFormat="1" x14ac:dyDescent="0.15">
      <c r="A557" s="117">
        <v>3420202007</v>
      </c>
      <c r="B557" s="118" t="s">
        <v>2536</v>
      </c>
      <c r="C557" s="118" t="s">
        <v>2517</v>
      </c>
      <c r="D557" s="118" t="s">
        <v>2530</v>
      </c>
      <c r="E557" s="118" t="s">
        <v>4920</v>
      </c>
      <c r="F557" s="120">
        <v>10</v>
      </c>
      <c r="G557" s="119"/>
      <c r="H557" s="119"/>
      <c r="I557" s="120" t="s">
        <v>5820</v>
      </c>
      <c r="J557" s="120">
        <v>650</v>
      </c>
      <c r="K557" s="120">
        <v>106758</v>
      </c>
      <c r="L557" s="120">
        <v>0.45</v>
      </c>
      <c r="M557" s="121" t="s">
        <v>5657</v>
      </c>
      <c r="N557" s="120">
        <v>1</v>
      </c>
      <c r="O557" s="119">
        <v>220</v>
      </c>
      <c r="P557" s="119">
        <v>53</v>
      </c>
      <c r="Q557" s="119">
        <v>5.8</v>
      </c>
      <c r="R557" s="120"/>
      <c r="S557" s="120"/>
      <c r="T557" s="120"/>
      <c r="U557" s="120"/>
      <c r="V557" s="172">
        <v>148.69999999999999</v>
      </c>
      <c r="W557" s="172"/>
      <c r="X557" s="172">
        <v>121.4</v>
      </c>
      <c r="Y557" s="172">
        <v>18.8</v>
      </c>
      <c r="Z557" s="172">
        <v>8.4999999999999805</v>
      </c>
      <c r="AA557" s="123"/>
      <c r="AB557" s="123"/>
      <c r="AC557" s="123">
        <v>98.8</v>
      </c>
      <c r="AD557" s="123"/>
      <c r="AE557" s="123"/>
      <c r="AF557" s="123"/>
      <c r="AG557" s="214"/>
      <c r="AH557" s="229" t="str">
        <f t="shared" si="132"/>
        <v>a3</v>
      </c>
      <c r="AI557" s="199"/>
      <c r="AJ557" s="199"/>
      <c r="AK557" s="199"/>
      <c r="AL557" s="199"/>
      <c r="AM557" s="199"/>
      <c r="AN557" s="173" t="s">
        <v>3186</v>
      </c>
      <c r="AO557" s="173" t="s">
        <v>3186</v>
      </c>
      <c r="AP557" s="173" t="s">
        <v>3186</v>
      </c>
      <c r="AQ557" s="173" t="s">
        <v>3186</v>
      </c>
      <c r="AR557" s="173" t="s">
        <v>3186</v>
      </c>
      <c r="AS557" s="173">
        <v>1.4</v>
      </c>
      <c r="AT557" s="173">
        <v>1.2</v>
      </c>
      <c r="AU557" s="173">
        <v>1</v>
      </c>
      <c r="AV557" s="173">
        <v>1</v>
      </c>
      <c r="AW557" s="173"/>
      <c r="AX557" s="173" t="s">
        <v>3186</v>
      </c>
      <c r="AY557" s="173" t="s">
        <v>3186</v>
      </c>
      <c r="AZ557" s="211">
        <f>SUBTOTAL(9,AN557:AS557)</f>
        <v>1.4</v>
      </c>
      <c r="BA557" s="211">
        <f>SUBTOTAL(9,AT557:AY557)</f>
        <v>3.2</v>
      </c>
      <c r="BB557" s="205">
        <f t="shared" si="133"/>
        <v>37417</v>
      </c>
      <c r="BC557" s="205">
        <f t="shared" si="134"/>
        <v>29082</v>
      </c>
      <c r="BD557" s="205">
        <f t="shared" si="135"/>
        <v>8620</v>
      </c>
      <c r="BE557" s="205">
        <f t="shared" si="136"/>
        <v>285</v>
      </c>
      <c r="BF557" s="175">
        <v>28797</v>
      </c>
      <c r="BG557" s="175">
        <v>8802</v>
      </c>
      <c r="BH557" s="175">
        <v>8620</v>
      </c>
      <c r="BI557" s="175">
        <v>5906</v>
      </c>
      <c r="BJ557" s="175">
        <v>2429</v>
      </c>
      <c r="BK557" s="175">
        <v>1908</v>
      </c>
      <c r="BL557" s="175">
        <v>2187</v>
      </c>
      <c r="BM557" s="175">
        <v>2742</v>
      </c>
      <c r="BN557" s="175">
        <v>413</v>
      </c>
      <c r="BO557" s="175">
        <v>4410</v>
      </c>
      <c r="BP557" s="200">
        <f t="shared" si="137"/>
        <v>13030</v>
      </c>
    </row>
    <row r="558" spans="1:68" s="201" customFormat="1" x14ac:dyDescent="0.15">
      <c r="A558" s="117">
        <v>1546102002</v>
      </c>
      <c r="B558" s="118" t="s">
        <v>1269</v>
      </c>
      <c r="C558" s="118" t="s">
        <v>1167</v>
      </c>
      <c r="D558" s="118" t="s">
        <v>1268</v>
      </c>
      <c r="E558" s="118" t="s">
        <v>3983</v>
      </c>
      <c r="F558" s="120">
        <v>20</v>
      </c>
      <c r="G558" s="119"/>
      <c r="H558" s="119"/>
      <c r="I558" s="120" t="s">
        <v>5820</v>
      </c>
      <c r="J558" s="120">
        <v>5550</v>
      </c>
      <c r="K558" s="120">
        <v>107110</v>
      </c>
      <c r="L558" s="120">
        <v>5.2999999999999999E-2</v>
      </c>
      <c r="M558" s="121" t="s">
        <v>5657</v>
      </c>
      <c r="N558" s="120">
        <v>1</v>
      </c>
      <c r="O558" s="119">
        <v>153.9</v>
      </c>
      <c r="P558" s="119">
        <v>48</v>
      </c>
      <c r="Q558" s="119">
        <v>3.4</v>
      </c>
      <c r="R558" s="120" t="s">
        <v>5658</v>
      </c>
      <c r="S558" s="120">
        <v>0.45</v>
      </c>
      <c r="T558" s="120"/>
      <c r="U558" s="120"/>
      <c r="V558" s="172">
        <v>291.89999999999998</v>
      </c>
      <c r="W558" s="172">
        <v>22.1</v>
      </c>
      <c r="X558" s="172">
        <v>160.80000000000001</v>
      </c>
      <c r="Y558" s="172">
        <v>7.7</v>
      </c>
      <c r="Z558" s="172">
        <v>101.3</v>
      </c>
      <c r="AA558" s="123">
        <v>713</v>
      </c>
      <c r="AB558" s="123"/>
      <c r="AC558" s="123">
        <v>67.16</v>
      </c>
      <c r="AD558" s="123"/>
      <c r="AE558" s="123"/>
      <c r="AF558" s="123"/>
      <c r="AG558" s="214"/>
      <c r="AH558" s="229" t="str">
        <f t="shared" si="132"/>
        <v>a3</v>
      </c>
      <c r="AI558" s="199"/>
      <c r="AJ558" s="199"/>
      <c r="AK558" s="199"/>
      <c r="AL558" s="199"/>
      <c r="AM558" s="199"/>
      <c r="AN558" s="173"/>
      <c r="AO558" s="173"/>
      <c r="AP558" s="173"/>
      <c r="AQ558" s="173"/>
      <c r="AR558" s="173"/>
      <c r="AS558" s="173"/>
      <c r="AT558" s="173">
        <v>0.5</v>
      </c>
      <c r="AU558" s="173">
        <v>0.5</v>
      </c>
      <c r="AV558" s="173"/>
      <c r="AW558" s="173"/>
      <c r="AX558" s="173"/>
      <c r="AY558" s="173"/>
      <c r="AZ558" s="211">
        <f>SUBTOTAL(9,AN558:AS558)</f>
        <v>0</v>
      </c>
      <c r="BA558" s="211">
        <f>SUBTOTAL(9,AT558:AY558)</f>
        <v>1</v>
      </c>
      <c r="BB558" s="205">
        <f t="shared" si="133"/>
        <v>22385</v>
      </c>
      <c r="BC558" s="205">
        <f t="shared" si="134"/>
        <v>22385</v>
      </c>
      <c r="BD558" s="205">
        <f t="shared" si="135"/>
        <v>0</v>
      </c>
      <c r="BE558" s="205">
        <f t="shared" si="136"/>
        <v>0</v>
      </c>
      <c r="BF558" s="175">
        <v>22385</v>
      </c>
      <c r="BG558" s="175"/>
      <c r="BH558" s="175">
        <v>11970</v>
      </c>
      <c r="BI558" s="175"/>
      <c r="BJ558" s="175"/>
      <c r="BK558" s="175">
        <v>1409</v>
      </c>
      <c r="BL558" s="175">
        <v>729</v>
      </c>
      <c r="BM558" s="175">
        <v>4778</v>
      </c>
      <c r="BN558" s="175">
        <v>527</v>
      </c>
      <c r="BO558" s="175">
        <v>2972</v>
      </c>
      <c r="BP558" s="200">
        <f t="shared" si="137"/>
        <v>14942</v>
      </c>
    </row>
    <row r="559" spans="1:68" s="201" customFormat="1" x14ac:dyDescent="0.15">
      <c r="A559" s="117">
        <v>3521502004</v>
      </c>
      <c r="B559" s="118" t="s">
        <v>2644</v>
      </c>
      <c r="C559" s="118" t="s">
        <v>2601</v>
      </c>
      <c r="D559" s="118" t="s">
        <v>2641</v>
      </c>
      <c r="E559" s="118" t="s">
        <v>5004</v>
      </c>
      <c r="F559" s="120">
        <v>17</v>
      </c>
      <c r="G559" s="119">
        <v>109401</v>
      </c>
      <c r="H559" s="119"/>
      <c r="I559" s="120" t="s">
        <v>5820</v>
      </c>
      <c r="J559" s="120">
        <v>465</v>
      </c>
      <c r="K559" s="120">
        <v>107272</v>
      </c>
      <c r="L559" s="120">
        <v>0.63200000000000001</v>
      </c>
      <c r="M559" s="121" t="s">
        <v>5657</v>
      </c>
      <c r="N559" s="120">
        <v>1</v>
      </c>
      <c r="O559" s="119">
        <v>185.1</v>
      </c>
      <c r="P559" s="119"/>
      <c r="Q559" s="119"/>
      <c r="R559" s="120" t="s">
        <v>5663</v>
      </c>
      <c r="S559" s="120">
        <v>0.1182</v>
      </c>
      <c r="T559" s="120"/>
      <c r="U559" s="120"/>
      <c r="V559" s="172">
        <v>107.584</v>
      </c>
      <c r="W559" s="172">
        <v>6.7560000000000002</v>
      </c>
      <c r="X559" s="172">
        <v>56.84</v>
      </c>
      <c r="Y559" s="172">
        <v>31.751999999999999</v>
      </c>
      <c r="Z559" s="172">
        <v>12.236000000000001</v>
      </c>
      <c r="AA559" s="123"/>
      <c r="AB559" s="123"/>
      <c r="AC559" s="123">
        <v>60.18</v>
      </c>
      <c r="AD559" s="123"/>
      <c r="AE559" s="123"/>
      <c r="AF559" s="123"/>
      <c r="AG559" s="214"/>
      <c r="AH559" s="229" t="str">
        <f t="shared" si="132"/>
        <v>a3</v>
      </c>
      <c r="AI559" s="199"/>
      <c r="AJ559" s="199"/>
      <c r="AK559" s="199"/>
      <c r="AL559" s="199"/>
      <c r="AM559" s="199"/>
      <c r="AN559" s="173"/>
      <c r="AO559" s="173"/>
      <c r="AP559" s="173"/>
      <c r="AQ559" s="173"/>
      <c r="AR559" s="173"/>
      <c r="AS559" s="173"/>
      <c r="AT559" s="173"/>
      <c r="AU559" s="173"/>
      <c r="AV559" s="173"/>
      <c r="AW559" s="173"/>
      <c r="AX559" s="173"/>
      <c r="AY559" s="173"/>
      <c r="AZ559" s="211"/>
      <c r="BA559" s="211"/>
      <c r="BB559" s="205">
        <f t="shared" si="133"/>
        <v>23712</v>
      </c>
      <c r="BC559" s="205">
        <f t="shared" si="134"/>
        <v>20906</v>
      </c>
      <c r="BD559" s="205">
        <f t="shared" si="135"/>
        <v>2918</v>
      </c>
      <c r="BE559" s="205">
        <f t="shared" si="136"/>
        <v>112</v>
      </c>
      <c r="BF559" s="175">
        <v>20794</v>
      </c>
      <c r="BG559" s="175">
        <v>4433</v>
      </c>
      <c r="BH559" s="175">
        <v>4688</v>
      </c>
      <c r="BI559" s="175">
        <v>2806</v>
      </c>
      <c r="BJ559" s="175"/>
      <c r="BK559" s="175">
        <v>2003</v>
      </c>
      <c r="BL559" s="175">
        <v>3334</v>
      </c>
      <c r="BM559" s="175">
        <v>1835</v>
      </c>
      <c r="BN559" s="175">
        <v>571</v>
      </c>
      <c r="BO559" s="175">
        <v>4042</v>
      </c>
      <c r="BP559" s="200">
        <f t="shared" si="137"/>
        <v>8730</v>
      </c>
    </row>
    <row r="560" spans="1:68" s="201" customFormat="1" x14ac:dyDescent="0.15">
      <c r="A560" s="117">
        <v>1020802005</v>
      </c>
      <c r="B560" s="118" t="s">
        <v>948</v>
      </c>
      <c r="C560" s="118" t="s">
        <v>913</v>
      </c>
      <c r="D560" s="118" t="s">
        <v>944</v>
      </c>
      <c r="E560" s="118" t="s">
        <v>3762</v>
      </c>
      <c r="F560" s="120">
        <v>8</v>
      </c>
      <c r="G560" s="119">
        <v>107298.4</v>
      </c>
      <c r="H560" s="119"/>
      <c r="I560" s="120" t="s">
        <v>5820</v>
      </c>
      <c r="J560" s="120">
        <v>940</v>
      </c>
      <c r="K560" s="120">
        <v>107298.4</v>
      </c>
      <c r="L560" s="120">
        <v>0.313</v>
      </c>
      <c r="M560" s="121" t="s">
        <v>5657</v>
      </c>
      <c r="N560" s="120">
        <v>1</v>
      </c>
      <c r="O560" s="119">
        <v>213.333333333333</v>
      </c>
      <c r="P560" s="119">
        <v>34.75</v>
      </c>
      <c r="Q560" s="119">
        <v>3.55833333333333</v>
      </c>
      <c r="R560" s="120" t="s">
        <v>5658</v>
      </c>
      <c r="S560" s="120">
        <v>0.5</v>
      </c>
      <c r="T560" s="120"/>
      <c r="U560" s="120"/>
      <c r="V560" s="172">
        <v>111.7</v>
      </c>
      <c r="W560" s="172"/>
      <c r="X560" s="172"/>
      <c r="Y560" s="172"/>
      <c r="Z560" s="172">
        <v>111.7</v>
      </c>
      <c r="AA560" s="123"/>
      <c r="AB560" s="123"/>
      <c r="AC560" s="123">
        <v>52</v>
      </c>
      <c r="AD560" s="123"/>
      <c r="AE560" s="123"/>
      <c r="AF560" s="123"/>
      <c r="AG560" s="214"/>
      <c r="AH560" s="229" t="str">
        <f t="shared" si="132"/>
        <v>a3</v>
      </c>
      <c r="AI560" s="199"/>
      <c r="AJ560" s="199"/>
      <c r="AK560" s="199"/>
      <c r="AL560" s="199"/>
      <c r="AM560" s="199"/>
      <c r="AN560" s="173" t="s">
        <v>3186</v>
      </c>
      <c r="AO560" s="173" t="s">
        <v>3186</v>
      </c>
      <c r="AP560" s="173" t="s">
        <v>3186</v>
      </c>
      <c r="AQ560" s="173" t="s">
        <v>3186</v>
      </c>
      <c r="AR560" s="173" t="s">
        <v>3186</v>
      </c>
      <c r="AS560" s="173" t="s">
        <v>3186</v>
      </c>
      <c r="AT560" s="173"/>
      <c r="AU560" s="173"/>
      <c r="AV560" s="173"/>
      <c r="AW560" s="173"/>
      <c r="AX560" s="173">
        <v>0.5</v>
      </c>
      <c r="AY560" s="173" t="s">
        <v>3186</v>
      </c>
      <c r="AZ560" s="211"/>
      <c r="BA560" s="211">
        <f>SUBTOTAL(9,AT560:AY560)</f>
        <v>0.5</v>
      </c>
      <c r="BB560" s="205">
        <f t="shared" si="133"/>
        <v>8037</v>
      </c>
      <c r="BC560" s="205">
        <f t="shared" si="134"/>
        <v>8037</v>
      </c>
      <c r="BD560" s="205">
        <f t="shared" si="135"/>
        <v>0</v>
      </c>
      <c r="BE560" s="205">
        <f t="shared" si="136"/>
        <v>0</v>
      </c>
      <c r="BF560" s="175">
        <v>8037</v>
      </c>
      <c r="BG560" s="175">
        <v>5242</v>
      </c>
      <c r="BH560" s="175"/>
      <c r="BI560" s="175"/>
      <c r="BJ560" s="175"/>
      <c r="BK560" s="175"/>
      <c r="BL560" s="175"/>
      <c r="BM560" s="175">
        <v>1774</v>
      </c>
      <c r="BN560" s="175">
        <v>14</v>
      </c>
      <c r="BO560" s="175">
        <v>1007</v>
      </c>
      <c r="BP560" s="200">
        <f t="shared" si="137"/>
        <v>1007</v>
      </c>
    </row>
    <row r="561" spans="1:68" s="201" customFormat="1" x14ac:dyDescent="0.15">
      <c r="A561" s="117">
        <v>1538502004</v>
      </c>
      <c r="B561" s="118" t="s">
        <v>1264</v>
      </c>
      <c r="C561" s="118" t="s">
        <v>1167</v>
      </c>
      <c r="D561" s="118" t="s">
        <v>1262</v>
      </c>
      <c r="E561" s="118" t="s">
        <v>3979</v>
      </c>
      <c r="F561" s="120">
        <v>14</v>
      </c>
      <c r="G561" s="119"/>
      <c r="H561" s="119"/>
      <c r="I561" s="120" t="s">
        <v>5820</v>
      </c>
      <c r="J561" s="120">
        <v>855</v>
      </c>
      <c r="K561" s="120">
        <v>107412</v>
      </c>
      <c r="L561" s="120">
        <v>0.34399999999999997</v>
      </c>
      <c r="M561" s="121" t="s">
        <v>5657</v>
      </c>
      <c r="N561" s="120">
        <v>1</v>
      </c>
      <c r="O561" s="119">
        <v>230</v>
      </c>
      <c r="P561" s="119"/>
      <c r="Q561" s="119"/>
      <c r="R561" s="120" t="s">
        <v>5658</v>
      </c>
      <c r="S561" s="120">
        <v>0.2</v>
      </c>
      <c r="T561" s="120"/>
      <c r="U561" s="120"/>
      <c r="V561" s="172">
        <v>186</v>
      </c>
      <c r="W561" s="172"/>
      <c r="X561" s="172">
        <v>96</v>
      </c>
      <c r="Y561" s="172">
        <v>65</v>
      </c>
      <c r="Z561" s="172">
        <v>25</v>
      </c>
      <c r="AA561" s="123">
        <v>856</v>
      </c>
      <c r="AB561" s="123"/>
      <c r="AC561" s="123">
        <v>77</v>
      </c>
      <c r="AD561" s="123"/>
      <c r="AE561" s="123"/>
      <c r="AF561" s="123"/>
      <c r="AG561" s="214"/>
      <c r="AH561" s="229" t="str">
        <f t="shared" si="132"/>
        <v>a3</v>
      </c>
      <c r="AI561" s="199"/>
      <c r="AJ561" s="199"/>
      <c r="AK561" s="199"/>
      <c r="AL561" s="199"/>
      <c r="AM561" s="199"/>
      <c r="AN561" s="173">
        <v>3</v>
      </c>
      <c r="AO561" s="173"/>
      <c r="AP561" s="173"/>
      <c r="AQ561" s="173"/>
      <c r="AR561" s="173"/>
      <c r="AS561" s="173">
        <v>0.5</v>
      </c>
      <c r="AT561" s="173">
        <v>0.5</v>
      </c>
      <c r="AU561" s="173">
        <v>0.5</v>
      </c>
      <c r="AV561" s="173">
        <v>0.5</v>
      </c>
      <c r="AW561" s="173">
        <v>0.5</v>
      </c>
      <c r="AX561" s="173">
        <v>0.5</v>
      </c>
      <c r="AY561" s="173"/>
      <c r="AZ561" s="211">
        <f>SUBTOTAL(9,AN561:AS561)</f>
        <v>3.5</v>
      </c>
      <c r="BA561" s="211">
        <f>SUBTOTAL(9,AT561:AY561)</f>
        <v>2.5</v>
      </c>
      <c r="BB561" s="205">
        <f t="shared" si="133"/>
        <v>40119</v>
      </c>
      <c r="BC561" s="205">
        <f t="shared" si="134"/>
        <v>36136</v>
      </c>
      <c r="BD561" s="205">
        <f t="shared" si="135"/>
        <v>4811</v>
      </c>
      <c r="BE561" s="205">
        <f t="shared" si="136"/>
        <v>828</v>
      </c>
      <c r="BF561" s="175">
        <v>35308</v>
      </c>
      <c r="BG561" s="175"/>
      <c r="BH561" s="175">
        <v>10175</v>
      </c>
      <c r="BI561" s="175">
        <v>3983</v>
      </c>
      <c r="BJ561" s="175"/>
      <c r="BK561" s="175"/>
      <c r="BL561" s="175">
        <v>16938</v>
      </c>
      <c r="BM561" s="175">
        <v>5552</v>
      </c>
      <c r="BN561" s="175">
        <v>59</v>
      </c>
      <c r="BO561" s="175">
        <v>3412</v>
      </c>
      <c r="BP561" s="200">
        <f t="shared" si="137"/>
        <v>13587</v>
      </c>
    </row>
    <row r="562" spans="1:68" s="201" customFormat="1" x14ac:dyDescent="0.15">
      <c r="A562" s="117">
        <v>3220502002</v>
      </c>
      <c r="B562" s="118" t="s">
        <v>2397</v>
      </c>
      <c r="C562" s="118" t="s">
        <v>2373</v>
      </c>
      <c r="D562" s="118" t="s">
        <v>2396</v>
      </c>
      <c r="E562" s="118" t="s">
        <v>4813</v>
      </c>
      <c r="F562" s="120">
        <v>6</v>
      </c>
      <c r="G562" s="119"/>
      <c r="H562" s="119"/>
      <c r="I562" s="120" t="s">
        <v>5820</v>
      </c>
      <c r="J562" s="120">
        <v>780</v>
      </c>
      <c r="K562" s="120">
        <v>108142</v>
      </c>
      <c r="L562" s="120">
        <v>0.38</v>
      </c>
      <c r="M562" s="121" t="s">
        <v>5662</v>
      </c>
      <c r="N562" s="120">
        <v>1</v>
      </c>
      <c r="O562" s="119">
        <v>203</v>
      </c>
      <c r="P562" s="119"/>
      <c r="Q562" s="119"/>
      <c r="R562" s="120" t="s">
        <v>5658</v>
      </c>
      <c r="S562" s="120">
        <v>0.1</v>
      </c>
      <c r="T562" s="120"/>
      <c r="U562" s="120"/>
      <c r="V562" s="172">
        <v>132.9</v>
      </c>
      <c r="W562" s="172"/>
      <c r="X562" s="172">
        <v>109</v>
      </c>
      <c r="Y562" s="172">
        <v>23.9</v>
      </c>
      <c r="Z562" s="172"/>
      <c r="AA562" s="123"/>
      <c r="AB562" s="123"/>
      <c r="AC562" s="123">
        <v>45</v>
      </c>
      <c r="AD562" s="123"/>
      <c r="AE562" s="123"/>
      <c r="AF562" s="123"/>
      <c r="AG562" s="214"/>
      <c r="AH562" s="229" t="str">
        <f t="shared" si="132"/>
        <v>a3</v>
      </c>
      <c r="AI562" s="199"/>
      <c r="AJ562" s="199"/>
      <c r="AK562" s="199"/>
      <c r="AL562" s="199"/>
      <c r="AM562" s="199"/>
      <c r="AN562" s="173">
        <v>0.8</v>
      </c>
      <c r="AO562" s="173" t="s">
        <v>3186</v>
      </c>
      <c r="AP562" s="173" t="s">
        <v>3186</v>
      </c>
      <c r="AQ562" s="173" t="s">
        <v>3186</v>
      </c>
      <c r="AR562" s="173" t="s">
        <v>3186</v>
      </c>
      <c r="AS562" s="173"/>
      <c r="AT562" s="173">
        <v>0.5</v>
      </c>
      <c r="AU562" s="173"/>
      <c r="AV562" s="173">
        <v>0.5</v>
      </c>
      <c r="AW562" s="173"/>
      <c r="AX562" s="173"/>
      <c r="AY562" s="173"/>
      <c r="AZ562" s="211">
        <f>SUBTOTAL(9,AN562:AS562)</f>
        <v>0.8</v>
      </c>
      <c r="BA562" s="211">
        <f>SUBTOTAL(9,AT562:AY562)</f>
        <v>1</v>
      </c>
      <c r="BB562" s="205">
        <f t="shared" si="133"/>
        <v>24514</v>
      </c>
      <c r="BC562" s="205">
        <f t="shared" si="134"/>
        <v>18507</v>
      </c>
      <c r="BD562" s="205">
        <f t="shared" si="135"/>
        <v>6247</v>
      </c>
      <c r="BE562" s="205">
        <f t="shared" si="136"/>
        <v>240</v>
      </c>
      <c r="BF562" s="175">
        <v>18267</v>
      </c>
      <c r="BG562" s="175"/>
      <c r="BH562" s="175">
        <v>10815</v>
      </c>
      <c r="BI562" s="175">
        <v>6007</v>
      </c>
      <c r="BJ562" s="175"/>
      <c r="BK562" s="175">
        <v>1368</v>
      </c>
      <c r="BL562" s="175">
        <v>537</v>
      </c>
      <c r="BM562" s="175">
        <v>2102</v>
      </c>
      <c r="BN562" s="175">
        <v>837</v>
      </c>
      <c r="BO562" s="175">
        <v>2848</v>
      </c>
      <c r="BP562" s="200">
        <f t="shared" si="137"/>
        <v>13663</v>
      </c>
    </row>
    <row r="563" spans="1:68" s="201" customFormat="1" x14ac:dyDescent="0.15">
      <c r="A563" s="117">
        <v>158402002</v>
      </c>
      <c r="B563" s="118" t="s">
        <v>267</v>
      </c>
      <c r="C563" s="118" t="s">
        <v>11</v>
      </c>
      <c r="D563" s="118" t="s">
        <v>266</v>
      </c>
      <c r="E563" s="118" t="s">
        <v>3340</v>
      </c>
      <c r="F563" s="120">
        <v>18</v>
      </c>
      <c r="G563" s="119"/>
      <c r="H563" s="119"/>
      <c r="I563" s="120" t="s">
        <v>5820</v>
      </c>
      <c r="J563" s="120">
        <v>930</v>
      </c>
      <c r="K563" s="120">
        <v>108358</v>
      </c>
      <c r="L563" s="120">
        <v>0.31900000000000001</v>
      </c>
      <c r="M563" s="121" t="s">
        <v>5657</v>
      </c>
      <c r="N563" s="120">
        <v>1</v>
      </c>
      <c r="O563" s="119">
        <v>257</v>
      </c>
      <c r="P563" s="119">
        <v>30.5</v>
      </c>
      <c r="Q563" s="119">
        <v>5.65</v>
      </c>
      <c r="R563" s="120" t="s">
        <v>5660</v>
      </c>
      <c r="S563" s="120">
        <v>0.156</v>
      </c>
      <c r="T563" s="120"/>
      <c r="U563" s="120"/>
      <c r="V563" s="172">
        <v>143.32</v>
      </c>
      <c r="W563" s="172"/>
      <c r="X563" s="172">
        <v>0.12</v>
      </c>
      <c r="Y563" s="172">
        <v>5.8</v>
      </c>
      <c r="Z563" s="172">
        <v>137.4</v>
      </c>
      <c r="AA563" s="123">
        <v>1296.4000000000001</v>
      </c>
      <c r="AB563" s="123"/>
      <c r="AC563" s="123">
        <v>123.71</v>
      </c>
      <c r="AD563" s="123"/>
      <c r="AE563" s="123"/>
      <c r="AF563" s="123"/>
      <c r="AG563" s="214"/>
      <c r="AH563" s="229" t="str">
        <f t="shared" si="132"/>
        <v>a3</v>
      </c>
      <c r="AI563" s="199"/>
      <c r="AJ563" s="199"/>
      <c r="AK563" s="199"/>
      <c r="AL563" s="199"/>
      <c r="AM563" s="199"/>
      <c r="AN563" s="173">
        <v>1</v>
      </c>
      <c r="AO563" s="173">
        <v>0.6</v>
      </c>
      <c r="AP563" s="173"/>
      <c r="AQ563" s="173"/>
      <c r="AR563" s="173" t="s">
        <v>3186</v>
      </c>
      <c r="AS563" s="173"/>
      <c r="AT563" s="173">
        <v>1</v>
      </c>
      <c r="AU563" s="173">
        <v>0.5</v>
      </c>
      <c r="AV563" s="173"/>
      <c r="AW563" s="173"/>
      <c r="AX563" s="173">
        <v>0.6</v>
      </c>
      <c r="AY563" s="173"/>
      <c r="AZ563" s="211">
        <f>SUBTOTAL(9,AN563:AS563)</f>
        <v>1.6</v>
      </c>
      <c r="BA563" s="211">
        <f>SUBTOTAL(9,AT563:AY563)</f>
        <v>2.1</v>
      </c>
      <c r="BB563" s="205">
        <f t="shared" si="133"/>
        <v>36901</v>
      </c>
      <c r="BC563" s="205">
        <f t="shared" si="134"/>
        <v>27408</v>
      </c>
      <c r="BD563" s="205">
        <f t="shared" si="135"/>
        <v>10015</v>
      </c>
      <c r="BE563" s="205">
        <f t="shared" si="136"/>
        <v>522</v>
      </c>
      <c r="BF563" s="175">
        <v>26886</v>
      </c>
      <c r="BG563" s="175"/>
      <c r="BH563" s="175">
        <v>17682</v>
      </c>
      <c r="BI563" s="175">
        <v>9493</v>
      </c>
      <c r="BJ563" s="175"/>
      <c r="BK563" s="175">
        <v>2472</v>
      </c>
      <c r="BL563" s="175">
        <v>1516</v>
      </c>
      <c r="BM563" s="175">
        <v>2363</v>
      </c>
      <c r="BN563" s="175">
        <v>2011</v>
      </c>
      <c r="BO563" s="175">
        <v>1364</v>
      </c>
      <c r="BP563" s="200">
        <f t="shared" si="137"/>
        <v>19046</v>
      </c>
    </row>
    <row r="564" spans="1:68" s="201" customFormat="1" x14ac:dyDescent="0.15">
      <c r="A564" s="117">
        <v>230101001</v>
      </c>
      <c r="B564" s="118" t="s">
        <v>378</v>
      </c>
      <c r="C564" s="118" t="s">
        <v>345</v>
      </c>
      <c r="D564" s="118" t="s">
        <v>379</v>
      </c>
      <c r="E564" s="118" t="s">
        <v>3407</v>
      </c>
      <c r="F564" s="120">
        <v>7</v>
      </c>
      <c r="G564" s="119">
        <v>108930</v>
      </c>
      <c r="H564" s="119"/>
      <c r="I564" s="120" t="s">
        <v>5820</v>
      </c>
      <c r="J564" s="120">
        <v>1000</v>
      </c>
      <c r="K564" s="120">
        <v>108930</v>
      </c>
      <c r="L564" s="120">
        <v>0.29799999999999999</v>
      </c>
      <c r="M564" s="121" t="s">
        <v>5657</v>
      </c>
      <c r="N564" s="120">
        <v>1</v>
      </c>
      <c r="O564" s="119">
        <v>151.80000000000001</v>
      </c>
      <c r="P564" s="119">
        <v>45.5</v>
      </c>
      <c r="Q564" s="119">
        <v>4.4000000000000004</v>
      </c>
      <c r="R564" s="120" t="s">
        <v>5658</v>
      </c>
      <c r="S564" s="120">
        <v>0.3</v>
      </c>
      <c r="T564" s="120"/>
      <c r="U564" s="120"/>
      <c r="V564" s="172">
        <v>80.099999999999994</v>
      </c>
      <c r="W564" s="172">
        <v>12.9</v>
      </c>
      <c r="X564" s="172">
        <v>60.3</v>
      </c>
      <c r="Y564" s="172">
        <v>6.9</v>
      </c>
      <c r="Z564" s="172"/>
      <c r="AA564" s="123"/>
      <c r="AB564" s="123"/>
      <c r="AC564" s="123">
        <v>69</v>
      </c>
      <c r="AD564" s="123"/>
      <c r="AE564" s="123"/>
      <c r="AF564" s="123"/>
      <c r="AG564" s="214"/>
      <c r="AH564" s="229" t="str">
        <f t="shared" si="132"/>
        <v>a3</v>
      </c>
      <c r="AI564" s="199"/>
      <c r="AJ564" s="199"/>
      <c r="AK564" s="199"/>
      <c r="AL564" s="199"/>
      <c r="AM564" s="199"/>
      <c r="AN564" s="173"/>
      <c r="AO564" s="173"/>
      <c r="AP564" s="173"/>
      <c r="AQ564" s="173"/>
      <c r="AR564" s="173"/>
      <c r="AS564" s="173"/>
      <c r="AT564" s="173"/>
      <c r="AU564" s="173"/>
      <c r="AV564" s="173"/>
      <c r="AW564" s="173"/>
      <c r="AX564" s="173"/>
      <c r="AY564" s="173"/>
      <c r="AZ564" s="211"/>
      <c r="BA564" s="211"/>
      <c r="BB564" s="205">
        <f t="shared" si="133"/>
        <v>26308</v>
      </c>
      <c r="BC564" s="205">
        <f t="shared" si="134"/>
        <v>26308</v>
      </c>
      <c r="BD564" s="205">
        <f t="shared" si="135"/>
        <v>0</v>
      </c>
      <c r="BE564" s="205">
        <f t="shared" si="136"/>
        <v>0</v>
      </c>
      <c r="BF564" s="175">
        <v>26308</v>
      </c>
      <c r="BG564" s="175">
        <v>9431</v>
      </c>
      <c r="BH564" s="175">
        <v>10042</v>
      </c>
      <c r="BI564" s="175"/>
      <c r="BJ564" s="175"/>
      <c r="BK564" s="175">
        <v>990</v>
      </c>
      <c r="BL564" s="175">
        <v>735</v>
      </c>
      <c r="BM564" s="175">
        <v>3132</v>
      </c>
      <c r="BN564" s="175">
        <v>1245</v>
      </c>
      <c r="BO564" s="175">
        <v>733</v>
      </c>
      <c r="BP564" s="200">
        <f t="shared" si="137"/>
        <v>10775</v>
      </c>
    </row>
    <row r="565" spans="1:68" s="201" customFormat="1" x14ac:dyDescent="0.15">
      <c r="A565" s="117">
        <v>3220202003</v>
      </c>
      <c r="B565" s="118" t="s">
        <v>2388</v>
      </c>
      <c r="C565" s="118" t="s">
        <v>2373</v>
      </c>
      <c r="D565" s="118" t="s">
        <v>2386</v>
      </c>
      <c r="E565" s="118" t="s">
        <v>4807</v>
      </c>
      <c r="F565" s="120">
        <v>8</v>
      </c>
      <c r="G565" s="119"/>
      <c r="H565" s="119"/>
      <c r="I565" s="120" t="s">
        <v>5820</v>
      </c>
      <c r="J565" s="120">
        <v>800</v>
      </c>
      <c r="K565" s="120">
        <v>110368</v>
      </c>
      <c r="L565" s="120">
        <v>0.378</v>
      </c>
      <c r="M565" s="121" t="s">
        <v>5657</v>
      </c>
      <c r="N565" s="120">
        <v>1</v>
      </c>
      <c r="O565" s="119">
        <v>189.8</v>
      </c>
      <c r="P565" s="119"/>
      <c r="Q565" s="119"/>
      <c r="R565" s="120" t="s">
        <v>5658</v>
      </c>
      <c r="S565" s="120">
        <v>0.1</v>
      </c>
      <c r="T565" s="120"/>
      <c r="U565" s="120"/>
      <c r="V565" s="172">
        <v>267.2</v>
      </c>
      <c r="W565" s="172"/>
      <c r="X565" s="172">
        <v>171.7</v>
      </c>
      <c r="Y565" s="172">
        <v>95.5</v>
      </c>
      <c r="Z565" s="172"/>
      <c r="AA565" s="123"/>
      <c r="AB565" s="123"/>
      <c r="AC565" s="123">
        <v>60</v>
      </c>
      <c r="AD565" s="123"/>
      <c r="AE565" s="123"/>
      <c r="AF565" s="123"/>
      <c r="AG565" s="214"/>
      <c r="AH565" s="229" t="str">
        <f t="shared" si="132"/>
        <v>a3</v>
      </c>
      <c r="AI565" s="199"/>
      <c r="AJ565" s="199"/>
      <c r="AK565" s="199"/>
      <c r="AL565" s="199"/>
      <c r="AM565" s="199"/>
      <c r="AN565" s="173"/>
      <c r="AO565" s="173"/>
      <c r="AP565" s="173"/>
      <c r="AQ565" s="173"/>
      <c r="AR565" s="173"/>
      <c r="AS565" s="173">
        <v>5</v>
      </c>
      <c r="AT565" s="173">
        <v>2</v>
      </c>
      <c r="AU565" s="173">
        <v>1</v>
      </c>
      <c r="AV565" s="173">
        <v>0.5</v>
      </c>
      <c r="AW565" s="173">
        <v>0.5</v>
      </c>
      <c r="AX565" s="173">
        <v>1</v>
      </c>
      <c r="AY565" s="173"/>
      <c r="AZ565" s="211">
        <f t="shared" ref="AZ565:AZ610" si="138">SUBTOTAL(9,AN565:AS565)</f>
        <v>5</v>
      </c>
      <c r="BA565" s="211">
        <f t="shared" ref="BA565:BA573" si="139">SUBTOTAL(9,AT565:AY565)</f>
        <v>5</v>
      </c>
      <c r="BB565" s="205">
        <f t="shared" si="133"/>
        <v>29518</v>
      </c>
      <c r="BC565" s="205">
        <f t="shared" si="134"/>
        <v>29518</v>
      </c>
      <c r="BD565" s="205">
        <f t="shared" si="135"/>
        <v>0</v>
      </c>
      <c r="BE565" s="205">
        <f t="shared" si="136"/>
        <v>0</v>
      </c>
      <c r="BF565" s="175">
        <v>29518</v>
      </c>
      <c r="BG565" s="175">
        <v>7562</v>
      </c>
      <c r="BH565" s="175">
        <v>11550</v>
      </c>
      <c r="BI565" s="175"/>
      <c r="BJ565" s="175"/>
      <c r="BK565" s="175">
        <v>1890</v>
      </c>
      <c r="BL565" s="175">
        <v>2380</v>
      </c>
      <c r="BM565" s="175">
        <v>5248</v>
      </c>
      <c r="BN565" s="175">
        <v>43</v>
      </c>
      <c r="BO565" s="175">
        <v>845</v>
      </c>
      <c r="BP565" s="200">
        <f t="shared" si="137"/>
        <v>12395</v>
      </c>
    </row>
    <row r="566" spans="1:68" s="201" customFormat="1" x14ac:dyDescent="0.15">
      <c r="A566" s="117">
        <v>220902002</v>
      </c>
      <c r="B566" s="118" t="s">
        <v>375</v>
      </c>
      <c r="C566" s="118" t="s">
        <v>345</v>
      </c>
      <c r="D566" s="118" t="s">
        <v>374</v>
      </c>
      <c r="E566" s="118" t="s">
        <v>3405</v>
      </c>
      <c r="F566" s="120">
        <v>10</v>
      </c>
      <c r="G566" s="119">
        <v>110760</v>
      </c>
      <c r="H566" s="119"/>
      <c r="I566" s="120" t="s">
        <v>5820</v>
      </c>
      <c r="J566" s="120">
        <v>1300</v>
      </c>
      <c r="K566" s="120">
        <v>110760</v>
      </c>
      <c r="L566" s="120">
        <v>0.23300000000000001</v>
      </c>
      <c r="M566" s="121" t="s">
        <v>5657</v>
      </c>
      <c r="N566" s="120">
        <v>1</v>
      </c>
      <c r="O566" s="119">
        <v>160</v>
      </c>
      <c r="P566" s="119"/>
      <c r="Q566" s="119"/>
      <c r="R566" s="120" t="s">
        <v>5658</v>
      </c>
      <c r="S566" s="120">
        <v>0.15</v>
      </c>
      <c r="T566" s="120"/>
      <c r="U566" s="120"/>
      <c r="V566" s="172">
        <v>333.5</v>
      </c>
      <c r="W566" s="172"/>
      <c r="X566" s="172">
        <v>333.5</v>
      </c>
      <c r="Y566" s="172"/>
      <c r="Z566" s="172"/>
      <c r="AA566" s="123">
        <v>1921</v>
      </c>
      <c r="AB566" s="123"/>
      <c r="AC566" s="123">
        <v>106.36</v>
      </c>
      <c r="AD566" s="123"/>
      <c r="AE566" s="123"/>
      <c r="AF566" s="123"/>
      <c r="AG566" s="214"/>
      <c r="AH566" s="229" t="str">
        <f t="shared" si="132"/>
        <v>a3</v>
      </c>
      <c r="AI566" s="199"/>
      <c r="AJ566" s="199"/>
      <c r="AK566" s="199"/>
      <c r="AL566" s="199"/>
      <c r="AM566" s="199"/>
      <c r="AN566" s="173" t="s">
        <v>3186</v>
      </c>
      <c r="AO566" s="173" t="s">
        <v>3186</v>
      </c>
      <c r="AP566" s="173" t="s">
        <v>3186</v>
      </c>
      <c r="AQ566" s="173" t="s">
        <v>3186</v>
      </c>
      <c r="AR566" s="173" t="s">
        <v>3186</v>
      </c>
      <c r="AS566" s="173">
        <v>2</v>
      </c>
      <c r="AT566" s="173"/>
      <c r="AU566" s="173"/>
      <c r="AV566" s="173"/>
      <c r="AW566" s="173"/>
      <c r="AX566" s="173"/>
      <c r="AY566" s="173"/>
      <c r="AZ566" s="211">
        <f t="shared" si="138"/>
        <v>2</v>
      </c>
      <c r="BA566" s="211">
        <f t="shared" si="139"/>
        <v>0</v>
      </c>
      <c r="BB566" s="205">
        <f t="shared" si="133"/>
        <v>18166</v>
      </c>
      <c r="BC566" s="205">
        <f t="shared" si="134"/>
        <v>18166</v>
      </c>
      <c r="BD566" s="205">
        <f t="shared" si="135"/>
        <v>0</v>
      </c>
      <c r="BE566" s="205">
        <f t="shared" si="136"/>
        <v>0</v>
      </c>
      <c r="BF566" s="175">
        <v>18166</v>
      </c>
      <c r="BG566" s="175"/>
      <c r="BH566" s="175">
        <v>7644</v>
      </c>
      <c r="BI566" s="175"/>
      <c r="BJ566" s="175"/>
      <c r="BK566" s="175">
        <v>1648</v>
      </c>
      <c r="BL566" s="175">
        <v>2769</v>
      </c>
      <c r="BM566" s="175">
        <v>4207</v>
      </c>
      <c r="BN566" s="175">
        <v>1471</v>
      </c>
      <c r="BO566" s="175">
        <v>427</v>
      </c>
      <c r="BP566" s="200">
        <f t="shared" si="137"/>
        <v>8071</v>
      </c>
    </row>
    <row r="567" spans="1:68" s="201" customFormat="1" x14ac:dyDescent="0.15">
      <c r="A567" s="117">
        <v>744602001</v>
      </c>
      <c r="B567" s="118" t="s">
        <v>728</v>
      </c>
      <c r="C567" s="118" t="s">
        <v>660</v>
      </c>
      <c r="D567" s="118" t="s">
        <v>729</v>
      </c>
      <c r="E567" s="118" t="s">
        <v>3629</v>
      </c>
      <c r="F567" s="120">
        <v>12</v>
      </c>
      <c r="G567" s="119">
        <v>110905</v>
      </c>
      <c r="H567" s="119"/>
      <c r="I567" s="120" t="s">
        <v>5820</v>
      </c>
      <c r="J567" s="120">
        <v>500</v>
      </c>
      <c r="K567" s="120">
        <v>110905</v>
      </c>
      <c r="L567" s="120">
        <v>0.60799999999999998</v>
      </c>
      <c r="M567" s="121" t="s">
        <v>5657</v>
      </c>
      <c r="N567" s="120">
        <v>1</v>
      </c>
      <c r="O567" s="119">
        <v>78.900000000000006</v>
      </c>
      <c r="P567" s="119">
        <v>15.4</v>
      </c>
      <c r="Q567" s="119">
        <v>2.2000000000000002</v>
      </c>
      <c r="R567" s="120"/>
      <c r="S567" s="120"/>
      <c r="T567" s="120"/>
      <c r="U567" s="120" t="s">
        <v>5689</v>
      </c>
      <c r="V567" s="172">
        <v>17.3</v>
      </c>
      <c r="W567" s="172">
        <v>4.5999999999999996</v>
      </c>
      <c r="X567" s="172">
        <v>6.8</v>
      </c>
      <c r="Y567" s="172">
        <v>1.4</v>
      </c>
      <c r="Z567" s="172">
        <v>4.5</v>
      </c>
      <c r="AA567" s="123">
        <v>44</v>
      </c>
      <c r="AB567" s="123"/>
      <c r="AC567" s="123">
        <v>52.8</v>
      </c>
      <c r="AD567" s="123"/>
      <c r="AE567" s="123"/>
      <c r="AF567" s="123"/>
      <c r="AG567" s="214"/>
      <c r="AH567" s="229" t="str">
        <f t="shared" si="132"/>
        <v>a3</v>
      </c>
      <c r="AI567" s="199"/>
      <c r="AJ567" s="199"/>
      <c r="AK567" s="199"/>
      <c r="AL567" s="199"/>
      <c r="AM567" s="199"/>
      <c r="AN567" s="173">
        <v>1</v>
      </c>
      <c r="AO567" s="173" t="s">
        <v>3186</v>
      </c>
      <c r="AP567" s="173" t="s">
        <v>3186</v>
      </c>
      <c r="AQ567" s="173" t="s">
        <v>3186</v>
      </c>
      <c r="AR567" s="173" t="s">
        <v>3186</v>
      </c>
      <c r="AS567" s="173">
        <v>1</v>
      </c>
      <c r="AT567" s="173">
        <v>0.5</v>
      </c>
      <c r="AU567" s="173">
        <v>0.5</v>
      </c>
      <c r="AV567" s="173">
        <v>0.5</v>
      </c>
      <c r="AW567" s="173">
        <v>0.5</v>
      </c>
      <c r="AX567" s="173">
        <v>0.5</v>
      </c>
      <c r="AY567" s="173">
        <v>0.5</v>
      </c>
      <c r="AZ567" s="211">
        <f t="shared" si="138"/>
        <v>2</v>
      </c>
      <c r="BA567" s="211">
        <f t="shared" si="139"/>
        <v>3</v>
      </c>
      <c r="BB567" s="205">
        <f t="shared" si="133"/>
        <v>21146</v>
      </c>
      <c r="BC567" s="205">
        <f t="shared" si="134"/>
        <v>21146</v>
      </c>
      <c r="BD567" s="205">
        <f t="shared" si="135"/>
        <v>1633</v>
      </c>
      <c r="BE567" s="205">
        <f t="shared" si="136"/>
        <v>1633</v>
      </c>
      <c r="BF567" s="175">
        <v>19513</v>
      </c>
      <c r="BG567" s="175">
        <v>4451</v>
      </c>
      <c r="BH567" s="175">
        <v>4200</v>
      </c>
      <c r="BI567" s="175"/>
      <c r="BJ567" s="175"/>
      <c r="BK567" s="175">
        <v>1183</v>
      </c>
      <c r="BL567" s="175">
        <v>1787</v>
      </c>
      <c r="BM567" s="175">
        <v>2611</v>
      </c>
      <c r="BN567" s="175">
        <v>859</v>
      </c>
      <c r="BO567" s="175">
        <v>6055</v>
      </c>
      <c r="BP567" s="200">
        <f t="shared" si="137"/>
        <v>10255</v>
      </c>
    </row>
    <row r="568" spans="1:68" s="201" customFormat="1" x14ac:dyDescent="0.15">
      <c r="A568" s="117">
        <v>2822102007</v>
      </c>
      <c r="B568" s="118" t="s">
        <v>2169</v>
      </c>
      <c r="C568" s="118" t="s">
        <v>2099</v>
      </c>
      <c r="D568" s="118" t="s">
        <v>2163</v>
      </c>
      <c r="E568" s="118" t="s">
        <v>4642</v>
      </c>
      <c r="F568" s="120">
        <v>12</v>
      </c>
      <c r="G568" s="119">
        <v>111641</v>
      </c>
      <c r="H568" s="119"/>
      <c r="I568" s="120" t="s">
        <v>5820</v>
      </c>
      <c r="J568" s="120">
        <v>870</v>
      </c>
      <c r="K568" s="120">
        <v>111222</v>
      </c>
      <c r="L568" s="120">
        <v>0.35</v>
      </c>
      <c r="M568" s="121" t="s">
        <v>5657</v>
      </c>
      <c r="N568" s="120">
        <v>1</v>
      </c>
      <c r="O568" s="119">
        <v>254.2</v>
      </c>
      <c r="P568" s="119">
        <v>40.6</v>
      </c>
      <c r="Q568" s="119">
        <v>3.6</v>
      </c>
      <c r="R568" s="120" t="s">
        <v>5658</v>
      </c>
      <c r="S568" s="120">
        <v>0.2</v>
      </c>
      <c r="T568" s="120"/>
      <c r="U568" s="120"/>
      <c r="V568" s="172">
        <v>223.9</v>
      </c>
      <c r="W568" s="172">
        <v>18.3</v>
      </c>
      <c r="X568" s="172">
        <v>140</v>
      </c>
      <c r="Y568" s="172">
        <v>35.700000000000003</v>
      </c>
      <c r="Z568" s="172">
        <v>29.9</v>
      </c>
      <c r="AA568" s="123">
        <v>3240</v>
      </c>
      <c r="AB568" s="123"/>
      <c r="AC568" s="123">
        <v>171</v>
      </c>
      <c r="AD568" s="123"/>
      <c r="AE568" s="123"/>
      <c r="AF568" s="123"/>
      <c r="AG568" s="214"/>
      <c r="AH568" s="229" t="str">
        <f t="shared" si="132"/>
        <v>a3</v>
      </c>
      <c r="AI568" s="199"/>
      <c r="AJ568" s="199"/>
      <c r="AK568" s="199"/>
      <c r="AL568" s="199"/>
      <c r="AM568" s="199"/>
      <c r="AN568" s="173">
        <v>0.6</v>
      </c>
      <c r="AO568" s="173"/>
      <c r="AP568" s="173"/>
      <c r="AQ568" s="173"/>
      <c r="AR568" s="173" t="s">
        <v>3186</v>
      </c>
      <c r="AS568" s="173">
        <v>2</v>
      </c>
      <c r="AT568" s="173">
        <v>0.7</v>
      </c>
      <c r="AU568" s="173"/>
      <c r="AV568" s="173">
        <v>0.5</v>
      </c>
      <c r="AW568" s="173"/>
      <c r="AX568" s="173"/>
      <c r="AY568" s="173"/>
      <c r="AZ568" s="211">
        <f t="shared" si="138"/>
        <v>2.6</v>
      </c>
      <c r="BA568" s="211">
        <f t="shared" si="139"/>
        <v>1.2</v>
      </c>
      <c r="BB568" s="205">
        <f t="shared" si="133"/>
        <v>30481</v>
      </c>
      <c r="BC568" s="205">
        <f t="shared" si="134"/>
        <v>25459</v>
      </c>
      <c r="BD568" s="205">
        <f t="shared" si="135"/>
        <v>5848</v>
      </c>
      <c r="BE568" s="205">
        <f t="shared" si="136"/>
        <v>826</v>
      </c>
      <c r="BF568" s="175">
        <v>24633</v>
      </c>
      <c r="BG568" s="175">
        <v>8113</v>
      </c>
      <c r="BH568" s="175">
        <v>5848</v>
      </c>
      <c r="BI568" s="175">
        <v>5022</v>
      </c>
      <c r="BJ568" s="175"/>
      <c r="BK568" s="175">
        <v>555</v>
      </c>
      <c r="BL568" s="175">
        <v>4645</v>
      </c>
      <c r="BM568" s="175">
        <v>3370</v>
      </c>
      <c r="BN568" s="175">
        <v>1585</v>
      </c>
      <c r="BO568" s="175">
        <v>1343</v>
      </c>
      <c r="BP568" s="200">
        <f t="shared" si="137"/>
        <v>7191</v>
      </c>
    </row>
    <row r="569" spans="1:68" s="201" customFormat="1" x14ac:dyDescent="0.15">
      <c r="A569" s="117">
        <v>4520201006</v>
      </c>
      <c r="B569" s="118" t="s">
        <v>3071</v>
      </c>
      <c r="C569" s="118" t="s">
        <v>3060</v>
      </c>
      <c r="D569" s="118" t="s">
        <v>3067</v>
      </c>
      <c r="E569" s="118" t="s">
        <v>5299</v>
      </c>
      <c r="F569" s="120">
        <v>9</v>
      </c>
      <c r="G569" s="119">
        <v>111311</v>
      </c>
      <c r="H569" s="119"/>
      <c r="I569" s="120" t="s">
        <v>5820</v>
      </c>
      <c r="J569" s="120">
        <v>1000</v>
      </c>
      <c r="K569" s="120">
        <v>111311</v>
      </c>
      <c r="L569" s="120">
        <v>0.30499999999999999</v>
      </c>
      <c r="M569" s="121" t="s">
        <v>5657</v>
      </c>
      <c r="N569" s="120">
        <v>1</v>
      </c>
      <c r="O569" s="119">
        <v>214</v>
      </c>
      <c r="P569" s="119">
        <v>55</v>
      </c>
      <c r="Q569" s="119">
        <v>6</v>
      </c>
      <c r="R569" s="120" t="s">
        <v>5658</v>
      </c>
      <c r="S569" s="120">
        <v>0.35</v>
      </c>
      <c r="T569" s="120"/>
      <c r="U569" s="120"/>
      <c r="V569" s="172">
        <v>84.2</v>
      </c>
      <c r="W569" s="172"/>
      <c r="X569" s="172">
        <v>57.4</v>
      </c>
      <c r="Y569" s="172">
        <v>6.4</v>
      </c>
      <c r="Z569" s="172">
        <v>20.399999999999999</v>
      </c>
      <c r="AA569" s="123"/>
      <c r="AB569" s="123"/>
      <c r="AC569" s="123">
        <v>87.8</v>
      </c>
      <c r="AD569" s="123"/>
      <c r="AE569" s="123"/>
      <c r="AF569" s="123"/>
      <c r="AG569" s="214"/>
      <c r="AH569" s="229" t="str">
        <f t="shared" si="132"/>
        <v>a3</v>
      </c>
      <c r="AI569" s="199" t="s">
        <v>5401</v>
      </c>
      <c r="AJ569" s="199" t="s">
        <v>5401</v>
      </c>
      <c r="AK569" s="199"/>
      <c r="AL569" s="199" t="s">
        <v>5401</v>
      </c>
      <c r="AM569" s="199"/>
      <c r="AN569" s="173"/>
      <c r="AO569" s="173"/>
      <c r="AP569" s="173"/>
      <c r="AQ569" s="173"/>
      <c r="AR569" s="173"/>
      <c r="AS569" s="173"/>
      <c r="AT569" s="173">
        <v>0.5</v>
      </c>
      <c r="AU569" s="173">
        <v>0.5</v>
      </c>
      <c r="AV569" s="173">
        <v>0.5</v>
      </c>
      <c r="AW569" s="173">
        <v>0.5</v>
      </c>
      <c r="AX569" s="173">
        <v>1</v>
      </c>
      <c r="AY569" s="173"/>
      <c r="AZ569" s="211">
        <f t="shared" si="138"/>
        <v>0</v>
      </c>
      <c r="BA569" s="211">
        <f t="shared" si="139"/>
        <v>3</v>
      </c>
      <c r="BB569" s="205">
        <f t="shared" si="133"/>
        <v>12622</v>
      </c>
      <c r="BC569" s="205">
        <f t="shared" si="134"/>
        <v>12622</v>
      </c>
      <c r="BD569" s="205">
        <f t="shared" si="135"/>
        <v>0</v>
      </c>
      <c r="BE569" s="205">
        <f t="shared" si="136"/>
        <v>0</v>
      </c>
      <c r="BF569" s="175">
        <v>12622</v>
      </c>
      <c r="BG569" s="175"/>
      <c r="BH569" s="175">
        <v>10701</v>
      </c>
      <c r="BI569" s="175"/>
      <c r="BJ569" s="175"/>
      <c r="BK569" s="175"/>
      <c r="BL569" s="175">
        <v>1337</v>
      </c>
      <c r="BM569" s="175"/>
      <c r="BN569" s="175"/>
      <c r="BO569" s="175">
        <v>584</v>
      </c>
      <c r="BP569" s="200">
        <f t="shared" si="137"/>
        <v>11285</v>
      </c>
    </row>
    <row r="570" spans="1:68" s="201" customFormat="1" x14ac:dyDescent="0.15">
      <c r="A570" s="117">
        <v>137102002</v>
      </c>
      <c r="B570" s="118" t="s">
        <v>139</v>
      </c>
      <c r="C570" s="118" t="s">
        <v>11</v>
      </c>
      <c r="D570" s="118" t="s">
        <v>138</v>
      </c>
      <c r="E570" s="118" t="s">
        <v>3269</v>
      </c>
      <c r="F570" s="120">
        <v>13</v>
      </c>
      <c r="G570" s="119"/>
      <c r="H570" s="119"/>
      <c r="I570" s="120" t="s">
        <v>5820</v>
      </c>
      <c r="J570" s="120">
        <v>600</v>
      </c>
      <c r="K570" s="120">
        <v>111317</v>
      </c>
      <c r="L570" s="120">
        <v>0.50800000000000001</v>
      </c>
      <c r="M570" s="121" t="s">
        <v>5657</v>
      </c>
      <c r="N570" s="120">
        <v>1</v>
      </c>
      <c r="O570" s="119">
        <v>236</v>
      </c>
      <c r="P570" s="119"/>
      <c r="Q570" s="119"/>
      <c r="R570" s="120" t="s">
        <v>5658</v>
      </c>
      <c r="S570" s="120">
        <v>0.3</v>
      </c>
      <c r="T570" s="120"/>
      <c r="U570" s="120" t="s">
        <v>3186</v>
      </c>
      <c r="V570" s="172">
        <v>127.1</v>
      </c>
      <c r="W570" s="172"/>
      <c r="X570" s="172">
        <v>52.7</v>
      </c>
      <c r="Y570" s="172">
        <v>21.6</v>
      </c>
      <c r="Z570" s="172">
        <v>52.8</v>
      </c>
      <c r="AA570" s="123">
        <v>1066</v>
      </c>
      <c r="AB570" s="123"/>
      <c r="AC570" s="123">
        <v>92</v>
      </c>
      <c r="AD570" s="123"/>
      <c r="AE570" s="123"/>
      <c r="AF570" s="123"/>
      <c r="AG570" s="214"/>
      <c r="AH570" s="229" t="str">
        <f t="shared" si="132"/>
        <v>a3</v>
      </c>
      <c r="AI570" s="199"/>
      <c r="AJ570" s="199"/>
      <c r="AK570" s="199"/>
      <c r="AL570" s="199"/>
      <c r="AM570" s="199"/>
      <c r="AN570" s="173" t="s">
        <v>3186</v>
      </c>
      <c r="AO570" s="173" t="s">
        <v>3186</v>
      </c>
      <c r="AP570" s="173" t="s">
        <v>3186</v>
      </c>
      <c r="AQ570" s="173" t="s">
        <v>3186</v>
      </c>
      <c r="AR570" s="173" t="s">
        <v>3186</v>
      </c>
      <c r="AS570" s="173"/>
      <c r="AT570" s="173"/>
      <c r="AU570" s="173">
        <v>0.7</v>
      </c>
      <c r="AV570" s="173"/>
      <c r="AW570" s="173"/>
      <c r="AX570" s="173"/>
      <c r="AY570" s="173"/>
      <c r="AZ570" s="211">
        <f t="shared" si="138"/>
        <v>0</v>
      </c>
      <c r="BA570" s="211">
        <f t="shared" si="139"/>
        <v>0.7</v>
      </c>
      <c r="BB570" s="205">
        <f t="shared" si="133"/>
        <v>27178</v>
      </c>
      <c r="BC570" s="205">
        <f t="shared" si="134"/>
        <v>21338</v>
      </c>
      <c r="BD570" s="205">
        <f t="shared" si="135"/>
        <v>10875</v>
      </c>
      <c r="BE570" s="205">
        <f t="shared" si="136"/>
        <v>5035</v>
      </c>
      <c r="BF570" s="175">
        <v>16303</v>
      </c>
      <c r="BG570" s="175"/>
      <c r="BH570" s="175">
        <v>10875</v>
      </c>
      <c r="BI570" s="175">
        <v>5840</v>
      </c>
      <c r="BJ570" s="175"/>
      <c r="BK570" s="175">
        <v>1694</v>
      </c>
      <c r="BL570" s="175">
        <v>225</v>
      </c>
      <c r="BM570" s="175">
        <v>2070</v>
      </c>
      <c r="BN570" s="175">
        <v>881</v>
      </c>
      <c r="BO570" s="175">
        <v>5593</v>
      </c>
      <c r="BP570" s="200">
        <f t="shared" si="137"/>
        <v>16468</v>
      </c>
    </row>
    <row r="571" spans="1:68" s="201" customFormat="1" x14ac:dyDescent="0.15">
      <c r="A571" s="117">
        <v>1522402004</v>
      </c>
      <c r="B571" s="118" t="s">
        <v>1245</v>
      </c>
      <c r="C571" s="118" t="s">
        <v>1167</v>
      </c>
      <c r="D571" s="118" t="s">
        <v>1242</v>
      </c>
      <c r="E571" s="118" t="s">
        <v>3964</v>
      </c>
      <c r="F571" s="120">
        <v>9</v>
      </c>
      <c r="G571" s="119"/>
      <c r="H571" s="119"/>
      <c r="I571" s="120" t="s">
        <v>5820</v>
      </c>
      <c r="J571" s="120">
        <v>1600</v>
      </c>
      <c r="K571" s="120">
        <v>111359</v>
      </c>
      <c r="L571" s="120">
        <v>0.191</v>
      </c>
      <c r="M571" s="121" t="s">
        <v>5657</v>
      </c>
      <c r="N571" s="120">
        <v>1</v>
      </c>
      <c r="O571" s="119">
        <v>242</v>
      </c>
      <c r="P571" s="119"/>
      <c r="Q571" s="119"/>
      <c r="R571" s="120" t="s">
        <v>5660</v>
      </c>
      <c r="S571" s="120">
        <v>0.1</v>
      </c>
      <c r="T571" s="120"/>
      <c r="U571" s="120"/>
      <c r="V571" s="172">
        <v>115.5</v>
      </c>
      <c r="W571" s="172"/>
      <c r="X571" s="172"/>
      <c r="Y571" s="172"/>
      <c r="Z571" s="172">
        <v>115.5</v>
      </c>
      <c r="AA571" s="123"/>
      <c r="AB571" s="123"/>
      <c r="AC571" s="123">
        <v>99</v>
      </c>
      <c r="AD571" s="123"/>
      <c r="AE571" s="123"/>
      <c r="AF571" s="123"/>
      <c r="AG571" s="214"/>
      <c r="AH571" s="229" t="str">
        <f t="shared" si="132"/>
        <v>a3</v>
      </c>
      <c r="AI571" s="199"/>
      <c r="AJ571" s="199"/>
      <c r="AK571" s="199"/>
      <c r="AL571" s="199"/>
      <c r="AM571" s="199"/>
      <c r="AN571" s="173"/>
      <c r="AO571" s="173" t="s">
        <v>3186</v>
      </c>
      <c r="AP571" s="173" t="s">
        <v>3186</v>
      </c>
      <c r="AQ571" s="173" t="s">
        <v>3186</v>
      </c>
      <c r="AR571" s="173" t="s">
        <v>3186</v>
      </c>
      <c r="AS571" s="173">
        <v>0.5</v>
      </c>
      <c r="AT571" s="173">
        <v>0.5</v>
      </c>
      <c r="AU571" s="173">
        <v>0.5</v>
      </c>
      <c r="AV571" s="173"/>
      <c r="AW571" s="173"/>
      <c r="AX571" s="173"/>
      <c r="AY571" s="173"/>
      <c r="AZ571" s="211">
        <f t="shared" si="138"/>
        <v>0.5</v>
      </c>
      <c r="BA571" s="211">
        <f t="shared" si="139"/>
        <v>1</v>
      </c>
      <c r="BB571" s="205">
        <f t="shared" si="133"/>
        <v>32353</v>
      </c>
      <c r="BC571" s="205">
        <f t="shared" si="134"/>
        <v>32353</v>
      </c>
      <c r="BD571" s="205">
        <f t="shared" si="135"/>
        <v>0</v>
      </c>
      <c r="BE571" s="205">
        <f t="shared" si="136"/>
        <v>0</v>
      </c>
      <c r="BF571" s="175">
        <v>32353</v>
      </c>
      <c r="BG571" s="175"/>
      <c r="BH571" s="175">
        <v>15661</v>
      </c>
      <c r="BI571" s="175"/>
      <c r="BJ571" s="175"/>
      <c r="BK571" s="175">
        <v>7890</v>
      </c>
      <c r="BL571" s="175">
        <v>2301</v>
      </c>
      <c r="BM571" s="175">
        <v>4594</v>
      </c>
      <c r="BN571" s="175">
        <v>372</v>
      </c>
      <c r="BO571" s="175">
        <v>1535</v>
      </c>
      <c r="BP571" s="200">
        <f t="shared" si="137"/>
        <v>17196</v>
      </c>
    </row>
    <row r="572" spans="1:68" s="201" customFormat="1" x14ac:dyDescent="0.15">
      <c r="A572" s="117">
        <v>133401001</v>
      </c>
      <c r="B572" s="118" t="s">
        <v>118</v>
      </c>
      <c r="C572" s="118" t="s">
        <v>11</v>
      </c>
      <c r="D572" s="118" t="s">
        <v>119</v>
      </c>
      <c r="E572" s="118" t="s">
        <v>3258</v>
      </c>
      <c r="F572" s="120">
        <v>8</v>
      </c>
      <c r="G572" s="119">
        <v>111578</v>
      </c>
      <c r="H572" s="119"/>
      <c r="I572" s="120" t="s">
        <v>5820</v>
      </c>
      <c r="J572" s="120">
        <v>499</v>
      </c>
      <c r="K572" s="120">
        <v>111578</v>
      </c>
      <c r="L572" s="120">
        <v>0.61299999999999999</v>
      </c>
      <c r="M572" s="121" t="s">
        <v>5657</v>
      </c>
      <c r="N572" s="120">
        <v>1</v>
      </c>
      <c r="O572" s="119"/>
      <c r="P572" s="119"/>
      <c r="Q572" s="119"/>
      <c r="R572" s="120" t="s">
        <v>5658</v>
      </c>
      <c r="S572" s="120">
        <v>0.3</v>
      </c>
      <c r="T572" s="120"/>
      <c r="U572" s="120" t="s">
        <v>3186</v>
      </c>
      <c r="V572" s="172">
        <v>177.9</v>
      </c>
      <c r="W572" s="172">
        <v>23.6</v>
      </c>
      <c r="X572" s="172">
        <v>51.1</v>
      </c>
      <c r="Y572" s="172">
        <v>44.4</v>
      </c>
      <c r="Z572" s="172">
        <v>58.8</v>
      </c>
      <c r="AA572" s="123">
        <v>1321</v>
      </c>
      <c r="AB572" s="123"/>
      <c r="AC572" s="123">
        <v>101</v>
      </c>
      <c r="AD572" s="123"/>
      <c r="AE572" s="123"/>
      <c r="AF572" s="123"/>
      <c r="AG572" s="214"/>
      <c r="AH572" s="229" t="str">
        <f t="shared" si="132"/>
        <v>a3</v>
      </c>
      <c r="AI572" s="199"/>
      <c r="AJ572" s="199"/>
      <c r="AK572" s="199"/>
      <c r="AL572" s="199"/>
      <c r="AM572" s="199"/>
      <c r="AN572" s="173" t="s">
        <v>3186</v>
      </c>
      <c r="AO572" s="173" t="s">
        <v>3186</v>
      </c>
      <c r="AP572" s="173" t="s">
        <v>3186</v>
      </c>
      <c r="AQ572" s="173" t="s">
        <v>3186</v>
      </c>
      <c r="AR572" s="173" t="s">
        <v>3186</v>
      </c>
      <c r="AS572" s="173" t="s">
        <v>3186</v>
      </c>
      <c r="AT572" s="173">
        <v>0.5</v>
      </c>
      <c r="AU572" s="173">
        <v>0.5</v>
      </c>
      <c r="AV572" s="173">
        <v>0.5</v>
      </c>
      <c r="AW572" s="173">
        <v>0.5</v>
      </c>
      <c r="AX572" s="173">
        <v>0.5</v>
      </c>
      <c r="AY572" s="173" t="s">
        <v>3186</v>
      </c>
      <c r="AZ572" s="211">
        <f t="shared" si="138"/>
        <v>0</v>
      </c>
      <c r="BA572" s="211">
        <f t="shared" si="139"/>
        <v>2.5</v>
      </c>
      <c r="BB572" s="205">
        <f t="shared" si="133"/>
        <v>40680</v>
      </c>
      <c r="BC572" s="205">
        <f t="shared" si="134"/>
        <v>40680</v>
      </c>
      <c r="BD572" s="205">
        <f t="shared" si="135"/>
        <v>14273</v>
      </c>
      <c r="BE572" s="205">
        <f t="shared" si="136"/>
        <v>14273</v>
      </c>
      <c r="BF572" s="175">
        <v>26407</v>
      </c>
      <c r="BG572" s="175"/>
      <c r="BH572" s="175">
        <v>14273</v>
      </c>
      <c r="BI572" s="175"/>
      <c r="BJ572" s="175"/>
      <c r="BK572" s="175">
        <v>1660</v>
      </c>
      <c r="BL572" s="175">
        <v>4375</v>
      </c>
      <c r="BM572" s="175">
        <v>3651</v>
      </c>
      <c r="BN572" s="175">
        <v>958</v>
      </c>
      <c r="BO572" s="175">
        <v>15763</v>
      </c>
      <c r="BP572" s="200">
        <f t="shared" si="137"/>
        <v>30036</v>
      </c>
    </row>
    <row r="573" spans="1:68" s="201" customFormat="1" x14ac:dyDescent="0.15">
      <c r="A573" s="117">
        <v>421501002</v>
      </c>
      <c r="B573" s="118" t="s">
        <v>524</v>
      </c>
      <c r="C573" s="118" t="s">
        <v>485</v>
      </c>
      <c r="D573" s="118" t="s">
        <v>523</v>
      </c>
      <c r="E573" s="118" t="s">
        <v>3496</v>
      </c>
      <c r="F573" s="120">
        <v>9</v>
      </c>
      <c r="G573" s="119">
        <v>112329</v>
      </c>
      <c r="H573" s="119"/>
      <c r="I573" s="120" t="s">
        <v>5820</v>
      </c>
      <c r="J573" s="120">
        <v>1200</v>
      </c>
      <c r="K573" s="120">
        <v>112329</v>
      </c>
      <c r="L573" s="120">
        <v>0.25600000000000001</v>
      </c>
      <c r="M573" s="121" t="s">
        <v>5657</v>
      </c>
      <c r="N573" s="120">
        <v>1</v>
      </c>
      <c r="O573" s="119">
        <v>227.5</v>
      </c>
      <c r="P573" s="119">
        <v>57.3</v>
      </c>
      <c r="Q573" s="119">
        <v>5.98</v>
      </c>
      <c r="R573" s="120" t="s">
        <v>5658</v>
      </c>
      <c r="S573" s="120">
        <v>0.2</v>
      </c>
      <c r="T573" s="120"/>
      <c r="U573" s="120"/>
      <c r="V573" s="172">
        <v>120</v>
      </c>
      <c r="W573" s="172">
        <v>32.700000000000003</v>
      </c>
      <c r="X573" s="172">
        <v>48.1</v>
      </c>
      <c r="Y573" s="172"/>
      <c r="Z573" s="172">
        <v>39.200000000000003</v>
      </c>
      <c r="AA573" s="123"/>
      <c r="AB573" s="123"/>
      <c r="AC573" s="123">
        <v>90</v>
      </c>
      <c r="AD573" s="123"/>
      <c r="AE573" s="123"/>
      <c r="AF573" s="123"/>
      <c r="AG573" s="214"/>
      <c r="AH573" s="229" t="str">
        <f t="shared" si="132"/>
        <v>a3</v>
      </c>
      <c r="AI573" s="199"/>
      <c r="AJ573" s="199"/>
      <c r="AK573" s="199"/>
      <c r="AL573" s="199"/>
      <c r="AM573" s="199"/>
      <c r="AN573" s="173"/>
      <c r="AO573" s="173"/>
      <c r="AP573" s="173"/>
      <c r="AQ573" s="173"/>
      <c r="AR573" s="173"/>
      <c r="AS573" s="173">
        <v>1</v>
      </c>
      <c r="AT573" s="173">
        <v>0.5</v>
      </c>
      <c r="AU573" s="173">
        <v>0.5</v>
      </c>
      <c r="AV573" s="173"/>
      <c r="AW573" s="173"/>
      <c r="AX573" s="173"/>
      <c r="AY573" s="173"/>
      <c r="AZ573" s="211">
        <f t="shared" si="138"/>
        <v>1</v>
      </c>
      <c r="BA573" s="211">
        <f t="shared" si="139"/>
        <v>1</v>
      </c>
      <c r="BB573" s="205">
        <f t="shared" si="133"/>
        <v>25098</v>
      </c>
      <c r="BC573" s="205">
        <f t="shared" si="134"/>
        <v>17766</v>
      </c>
      <c r="BD573" s="205">
        <f t="shared" si="135"/>
        <v>7710</v>
      </c>
      <c r="BE573" s="205">
        <f t="shared" si="136"/>
        <v>378</v>
      </c>
      <c r="BF573" s="175">
        <v>17388</v>
      </c>
      <c r="BG573" s="175"/>
      <c r="BH573" s="175">
        <v>9449</v>
      </c>
      <c r="BI573" s="175">
        <v>7332</v>
      </c>
      <c r="BJ573" s="175"/>
      <c r="BK573" s="175">
        <v>2109</v>
      </c>
      <c r="BL573" s="175">
        <v>1208</v>
      </c>
      <c r="BM573" s="175">
        <v>2065</v>
      </c>
      <c r="BN573" s="175">
        <v>921</v>
      </c>
      <c r="BO573" s="175">
        <v>2014</v>
      </c>
      <c r="BP573" s="200">
        <f t="shared" si="137"/>
        <v>11463</v>
      </c>
    </row>
    <row r="574" spans="1:68" s="201" customFormat="1" x14ac:dyDescent="0.15">
      <c r="A574" s="117">
        <v>4420502003</v>
      </c>
      <c r="B574" s="118" t="s">
        <v>3032</v>
      </c>
      <c r="C574" s="118" t="s">
        <v>3015</v>
      </c>
      <c r="D574" s="118" t="s">
        <v>3030</v>
      </c>
      <c r="E574" s="118" t="s">
        <v>5269</v>
      </c>
      <c r="F574" s="120">
        <v>13</v>
      </c>
      <c r="G574" s="119">
        <v>112758</v>
      </c>
      <c r="H574" s="119"/>
      <c r="I574" s="120" t="s">
        <v>5820</v>
      </c>
      <c r="J574" s="120">
        <v>800</v>
      </c>
      <c r="K574" s="120">
        <v>112758</v>
      </c>
      <c r="L574" s="120">
        <v>0.38600000000000001</v>
      </c>
      <c r="M574" s="121" t="s">
        <v>5657</v>
      </c>
      <c r="N574" s="120">
        <v>1</v>
      </c>
      <c r="O574" s="119">
        <v>178.9</v>
      </c>
      <c r="P574" s="119">
        <v>27.7</v>
      </c>
      <c r="Q574" s="119">
        <v>3.3</v>
      </c>
      <c r="R574" s="120" t="s">
        <v>5658</v>
      </c>
      <c r="S574" s="120">
        <v>0.19400000000000001</v>
      </c>
      <c r="T574" s="120"/>
      <c r="U574" s="120"/>
      <c r="V574" s="172">
        <v>182.2</v>
      </c>
      <c r="W574" s="172"/>
      <c r="X574" s="172">
        <v>176.5</v>
      </c>
      <c r="Y574" s="172"/>
      <c r="Z574" s="172">
        <v>5.7</v>
      </c>
      <c r="AA574" s="123"/>
      <c r="AB574" s="123"/>
      <c r="AC574" s="123">
        <v>161.6</v>
      </c>
      <c r="AD574" s="123"/>
      <c r="AE574" s="123"/>
      <c r="AF574" s="123"/>
      <c r="AG574" s="214"/>
      <c r="AH574" s="229" t="str">
        <f t="shared" si="132"/>
        <v>a3</v>
      </c>
      <c r="AI574" s="199"/>
      <c r="AJ574" s="199"/>
      <c r="AK574" s="199"/>
      <c r="AL574" s="199"/>
      <c r="AM574" s="199"/>
      <c r="AN574" s="173">
        <v>1</v>
      </c>
      <c r="AO574" s="173"/>
      <c r="AP574" s="173"/>
      <c r="AQ574" s="173"/>
      <c r="AR574" s="173"/>
      <c r="AS574" s="173"/>
      <c r="AT574" s="173"/>
      <c r="AU574" s="173"/>
      <c r="AV574" s="173"/>
      <c r="AW574" s="173"/>
      <c r="AX574" s="173"/>
      <c r="AY574" s="173"/>
      <c r="AZ574" s="211">
        <f t="shared" si="138"/>
        <v>1</v>
      </c>
      <c r="BA574" s="211"/>
      <c r="BB574" s="205">
        <f t="shared" si="133"/>
        <v>17794</v>
      </c>
      <c r="BC574" s="205">
        <f t="shared" si="134"/>
        <v>16198</v>
      </c>
      <c r="BD574" s="205">
        <f t="shared" si="135"/>
        <v>1696</v>
      </c>
      <c r="BE574" s="205">
        <f t="shared" si="136"/>
        <v>100</v>
      </c>
      <c r="BF574" s="175">
        <v>16098</v>
      </c>
      <c r="BG574" s="175">
        <v>5473</v>
      </c>
      <c r="BH574" s="175">
        <v>1995</v>
      </c>
      <c r="BI574" s="175">
        <v>1596</v>
      </c>
      <c r="BJ574" s="175"/>
      <c r="BK574" s="175">
        <v>1265</v>
      </c>
      <c r="BL574" s="175">
        <v>231</v>
      </c>
      <c r="BM574" s="175">
        <v>2699</v>
      </c>
      <c r="BN574" s="175">
        <v>235</v>
      </c>
      <c r="BO574" s="175">
        <v>4300</v>
      </c>
      <c r="BP574" s="200">
        <f t="shared" si="137"/>
        <v>6295</v>
      </c>
    </row>
    <row r="575" spans="1:68" s="201" customFormat="1" x14ac:dyDescent="0.15">
      <c r="A575" s="117">
        <v>2420302002</v>
      </c>
      <c r="B575" s="118" t="s">
        <v>1935</v>
      </c>
      <c r="C575" s="118" t="s">
        <v>1919</v>
      </c>
      <c r="D575" s="118" t="s">
        <v>1936</v>
      </c>
      <c r="E575" s="118" t="s">
        <v>4468</v>
      </c>
      <c r="F575" s="120">
        <v>20</v>
      </c>
      <c r="G575" s="119">
        <v>112837</v>
      </c>
      <c r="H575" s="119"/>
      <c r="I575" s="120" t="s">
        <v>5820</v>
      </c>
      <c r="J575" s="120">
        <v>2316</v>
      </c>
      <c r="K575" s="120">
        <v>112837</v>
      </c>
      <c r="L575" s="120">
        <v>0.13300000000000001</v>
      </c>
      <c r="M575" s="121" t="s">
        <v>3186</v>
      </c>
      <c r="N575" s="120">
        <v>1</v>
      </c>
      <c r="O575" s="119"/>
      <c r="P575" s="119"/>
      <c r="Q575" s="119"/>
      <c r="R575" s="120" t="s">
        <v>5658</v>
      </c>
      <c r="S575" s="120">
        <v>0.27</v>
      </c>
      <c r="T575" s="120"/>
      <c r="U575" s="120"/>
      <c r="V575" s="172">
        <v>82.1</v>
      </c>
      <c r="W575" s="172"/>
      <c r="X575" s="172"/>
      <c r="Y575" s="172"/>
      <c r="Z575" s="172">
        <v>82.1</v>
      </c>
      <c r="AA575" s="123"/>
      <c r="AB575" s="123"/>
      <c r="AC575" s="123">
        <v>17.55</v>
      </c>
      <c r="AD575" s="123"/>
      <c r="AE575" s="123"/>
      <c r="AF575" s="123"/>
      <c r="AG575" s="214"/>
      <c r="AH575" s="229" t="str">
        <f t="shared" si="132"/>
        <v>a3</v>
      </c>
      <c r="AI575" s="199"/>
      <c r="AJ575" s="199"/>
      <c r="AK575" s="199"/>
      <c r="AL575" s="199"/>
      <c r="AM575" s="199"/>
      <c r="AN575" s="173"/>
      <c r="AO575" s="173"/>
      <c r="AP575" s="173"/>
      <c r="AQ575" s="173"/>
      <c r="AR575" s="173"/>
      <c r="AS575" s="173"/>
      <c r="AT575" s="173"/>
      <c r="AU575" s="173"/>
      <c r="AV575" s="173"/>
      <c r="AW575" s="173"/>
      <c r="AX575" s="173"/>
      <c r="AY575" s="173"/>
      <c r="AZ575" s="211">
        <f t="shared" si="138"/>
        <v>0</v>
      </c>
      <c r="BA575" s="211">
        <f t="shared" ref="BA575:BA602" si="140">SUBTOTAL(9,AT575:AY575)</f>
        <v>0</v>
      </c>
      <c r="BB575" s="205">
        <f t="shared" si="133"/>
        <v>86667</v>
      </c>
      <c r="BC575" s="205">
        <f t="shared" si="134"/>
        <v>59274</v>
      </c>
      <c r="BD575" s="205">
        <f t="shared" si="135"/>
        <v>27683</v>
      </c>
      <c r="BE575" s="205">
        <f t="shared" si="136"/>
        <v>290</v>
      </c>
      <c r="BF575" s="175">
        <v>58984</v>
      </c>
      <c r="BG575" s="175"/>
      <c r="BH575" s="175">
        <v>34876</v>
      </c>
      <c r="BI575" s="175">
        <v>7350</v>
      </c>
      <c r="BJ575" s="175">
        <v>20043</v>
      </c>
      <c r="BK575" s="175">
        <v>1538</v>
      </c>
      <c r="BL575" s="175">
        <v>2963</v>
      </c>
      <c r="BM575" s="175">
        <v>5123</v>
      </c>
      <c r="BN575" s="175">
        <v>3527</v>
      </c>
      <c r="BO575" s="175">
        <v>11247</v>
      </c>
      <c r="BP575" s="200">
        <f t="shared" si="137"/>
        <v>46123</v>
      </c>
    </row>
    <row r="576" spans="1:68" s="201" customFormat="1" x14ac:dyDescent="0.15">
      <c r="A576" s="117">
        <v>2822102008</v>
      </c>
      <c r="B576" s="118" t="s">
        <v>2170</v>
      </c>
      <c r="C576" s="118" t="s">
        <v>2099</v>
      </c>
      <c r="D576" s="118" t="s">
        <v>2163</v>
      </c>
      <c r="E576" s="118" t="s">
        <v>4643</v>
      </c>
      <c r="F576" s="120">
        <v>10</v>
      </c>
      <c r="G576" s="119">
        <v>113844</v>
      </c>
      <c r="H576" s="119"/>
      <c r="I576" s="120" t="s">
        <v>5820</v>
      </c>
      <c r="J576" s="120">
        <v>1300</v>
      </c>
      <c r="K576" s="120">
        <v>113844</v>
      </c>
      <c r="L576" s="120">
        <v>0.24</v>
      </c>
      <c r="M576" s="121" t="s">
        <v>5676</v>
      </c>
      <c r="N576" s="120">
        <v>1</v>
      </c>
      <c r="O576" s="119">
        <v>142.30000000000001</v>
      </c>
      <c r="P576" s="119">
        <v>46.2</v>
      </c>
      <c r="Q576" s="119">
        <v>5</v>
      </c>
      <c r="R576" s="120" t="s">
        <v>5658</v>
      </c>
      <c r="S576" s="120">
        <v>0.2</v>
      </c>
      <c r="T576" s="120"/>
      <c r="U576" s="120"/>
      <c r="V576" s="172">
        <v>69</v>
      </c>
      <c r="W576" s="172">
        <v>18</v>
      </c>
      <c r="X576" s="172">
        <v>19</v>
      </c>
      <c r="Y576" s="172">
        <v>32</v>
      </c>
      <c r="Z576" s="172"/>
      <c r="AA576" s="123"/>
      <c r="AB576" s="123"/>
      <c r="AC576" s="123">
        <v>92</v>
      </c>
      <c r="AD576" s="123"/>
      <c r="AE576" s="123"/>
      <c r="AF576" s="123"/>
      <c r="AG576" s="214"/>
      <c r="AH576" s="229" t="str">
        <f t="shared" si="132"/>
        <v>a3</v>
      </c>
      <c r="AI576" s="199"/>
      <c r="AJ576" s="199"/>
      <c r="AK576" s="199"/>
      <c r="AL576" s="199"/>
      <c r="AM576" s="199"/>
      <c r="AN576" s="173">
        <v>0.6</v>
      </c>
      <c r="AO576" s="173"/>
      <c r="AP576" s="173"/>
      <c r="AQ576" s="173"/>
      <c r="AR576" s="173" t="s">
        <v>3186</v>
      </c>
      <c r="AS576" s="173">
        <v>2</v>
      </c>
      <c r="AT576" s="173">
        <v>0.7</v>
      </c>
      <c r="AU576" s="173"/>
      <c r="AV576" s="173">
        <v>0.5</v>
      </c>
      <c r="AW576" s="173"/>
      <c r="AX576" s="173"/>
      <c r="AY576" s="173"/>
      <c r="AZ576" s="211">
        <f t="shared" si="138"/>
        <v>2.6</v>
      </c>
      <c r="BA576" s="211">
        <f t="shared" si="140"/>
        <v>1.2</v>
      </c>
      <c r="BB576" s="205">
        <f t="shared" si="133"/>
        <v>18154</v>
      </c>
      <c r="BC576" s="205">
        <f t="shared" si="134"/>
        <v>16757</v>
      </c>
      <c r="BD576" s="205">
        <f t="shared" si="135"/>
        <v>1816</v>
      </c>
      <c r="BE576" s="205">
        <f t="shared" si="136"/>
        <v>419</v>
      </c>
      <c r="BF576" s="175">
        <v>16338</v>
      </c>
      <c r="BG576" s="175">
        <v>8113</v>
      </c>
      <c r="BH576" s="175">
        <v>1816</v>
      </c>
      <c r="BI576" s="175">
        <v>1397</v>
      </c>
      <c r="BJ576" s="175"/>
      <c r="BK576" s="175">
        <v>405</v>
      </c>
      <c r="BL576" s="175">
        <v>2004</v>
      </c>
      <c r="BM576" s="175">
        <v>2620</v>
      </c>
      <c r="BN576" s="175">
        <v>901</v>
      </c>
      <c r="BO576" s="175">
        <v>898</v>
      </c>
      <c r="BP576" s="200">
        <f t="shared" si="137"/>
        <v>2714</v>
      </c>
    </row>
    <row r="577" spans="1:68" s="201" customFormat="1" x14ac:dyDescent="0.15">
      <c r="A577" s="117">
        <v>244601001</v>
      </c>
      <c r="B577" s="118" t="s">
        <v>410</v>
      </c>
      <c r="C577" s="118" t="s">
        <v>345</v>
      </c>
      <c r="D577" s="118" t="s">
        <v>411</v>
      </c>
      <c r="E577" s="118" t="s">
        <v>3426</v>
      </c>
      <c r="F577" s="120">
        <v>4</v>
      </c>
      <c r="G577" s="119"/>
      <c r="H577" s="119"/>
      <c r="I577" s="120" t="s">
        <v>5820</v>
      </c>
      <c r="J577" s="120">
        <v>912</v>
      </c>
      <c r="K577" s="120">
        <v>114452</v>
      </c>
      <c r="L577" s="120">
        <v>0.34399999999999997</v>
      </c>
      <c r="M577" s="121" t="s">
        <v>5657</v>
      </c>
      <c r="N577" s="120">
        <v>1</v>
      </c>
      <c r="O577" s="119">
        <v>180.1</v>
      </c>
      <c r="P577" s="119"/>
      <c r="Q577" s="119"/>
      <c r="R577" s="120" t="s">
        <v>5658</v>
      </c>
      <c r="S577" s="120">
        <v>0.15</v>
      </c>
      <c r="T577" s="120"/>
      <c r="U577" s="120"/>
      <c r="V577" s="172">
        <v>154.69999999999999</v>
      </c>
      <c r="W577" s="172"/>
      <c r="X577" s="172">
        <v>24.7</v>
      </c>
      <c r="Y577" s="172">
        <v>1.3</v>
      </c>
      <c r="Z577" s="172">
        <v>128.69999999999999</v>
      </c>
      <c r="AA577" s="123"/>
      <c r="AB577" s="123"/>
      <c r="AC577" s="123">
        <v>12.3</v>
      </c>
      <c r="AD577" s="123"/>
      <c r="AE577" s="123"/>
      <c r="AF577" s="123"/>
      <c r="AG577" s="214"/>
      <c r="AH577" s="229" t="str">
        <f t="shared" si="132"/>
        <v>a3</v>
      </c>
      <c r="AI577" s="199"/>
      <c r="AJ577" s="199"/>
      <c r="AK577" s="199"/>
      <c r="AL577" s="199"/>
      <c r="AM577" s="199"/>
      <c r="AN577" s="173">
        <v>5</v>
      </c>
      <c r="AO577" s="173">
        <v>1.8</v>
      </c>
      <c r="AP577" s="173">
        <v>1.6</v>
      </c>
      <c r="AQ577" s="173">
        <v>1.6</v>
      </c>
      <c r="AR577" s="173" t="s">
        <v>3186</v>
      </c>
      <c r="AS577" s="173">
        <v>3</v>
      </c>
      <c r="AT577" s="173">
        <v>0.6</v>
      </c>
      <c r="AU577" s="173">
        <v>0.6</v>
      </c>
      <c r="AV577" s="173">
        <v>0.6</v>
      </c>
      <c r="AW577" s="173">
        <v>0.6</v>
      </c>
      <c r="AX577" s="173">
        <v>0.6</v>
      </c>
      <c r="AY577" s="173" t="s">
        <v>3186</v>
      </c>
      <c r="AZ577" s="211">
        <f t="shared" si="138"/>
        <v>13</v>
      </c>
      <c r="BA577" s="211">
        <f t="shared" si="140"/>
        <v>3</v>
      </c>
      <c r="BB577" s="205">
        <f t="shared" si="133"/>
        <v>30761</v>
      </c>
      <c r="BC577" s="205">
        <f t="shared" si="134"/>
        <v>25446</v>
      </c>
      <c r="BD577" s="205">
        <f t="shared" si="135"/>
        <v>9067</v>
      </c>
      <c r="BE577" s="205">
        <f t="shared" si="136"/>
        <v>3752</v>
      </c>
      <c r="BF577" s="175">
        <v>21694</v>
      </c>
      <c r="BG577" s="175">
        <v>5828</v>
      </c>
      <c r="BH577" s="175">
        <v>9147</v>
      </c>
      <c r="BI577" s="175">
        <v>5315</v>
      </c>
      <c r="BJ577" s="175"/>
      <c r="BK577" s="175">
        <v>1246</v>
      </c>
      <c r="BL577" s="175">
        <v>647</v>
      </c>
      <c r="BM577" s="175">
        <v>2626</v>
      </c>
      <c r="BN577" s="175">
        <v>1548</v>
      </c>
      <c r="BO577" s="175">
        <v>4404</v>
      </c>
      <c r="BP577" s="200">
        <f t="shared" si="137"/>
        <v>13551</v>
      </c>
    </row>
    <row r="578" spans="1:68" s="201" customFormat="1" x14ac:dyDescent="0.15">
      <c r="A578" s="117">
        <v>3820202007</v>
      </c>
      <c r="B578" s="118" t="s">
        <v>2709</v>
      </c>
      <c r="C578" s="118" t="s">
        <v>2700</v>
      </c>
      <c r="D578" s="118" t="s">
        <v>2704</v>
      </c>
      <c r="E578" s="118" t="s">
        <v>5053</v>
      </c>
      <c r="F578" s="120">
        <v>14</v>
      </c>
      <c r="G578" s="119">
        <v>114518</v>
      </c>
      <c r="H578" s="119"/>
      <c r="I578" s="120" t="s">
        <v>5820</v>
      </c>
      <c r="J578" s="120">
        <v>1140</v>
      </c>
      <c r="K578" s="120">
        <v>114518</v>
      </c>
      <c r="L578" s="120">
        <v>0.27500000000000002</v>
      </c>
      <c r="M578" s="121" t="s">
        <v>5657</v>
      </c>
      <c r="N578" s="120">
        <v>1</v>
      </c>
      <c r="O578" s="119">
        <v>239.2</v>
      </c>
      <c r="P578" s="119">
        <v>34.6</v>
      </c>
      <c r="Q578" s="119">
        <v>4.18</v>
      </c>
      <c r="R578" s="120" t="s">
        <v>5660</v>
      </c>
      <c r="S578" s="120">
        <v>0.105</v>
      </c>
      <c r="T578" s="120"/>
      <c r="U578" s="120"/>
      <c r="V578" s="172">
        <v>164.81800000000001</v>
      </c>
      <c r="W578" s="172"/>
      <c r="X578" s="172">
        <v>96.582999999999998</v>
      </c>
      <c r="Y578" s="172">
        <v>68.234999999999999</v>
      </c>
      <c r="Z578" s="172"/>
      <c r="AA578" s="123">
        <v>970.4</v>
      </c>
      <c r="AB578" s="123"/>
      <c r="AC578" s="123">
        <v>85</v>
      </c>
      <c r="AD578" s="123"/>
      <c r="AE578" s="123"/>
      <c r="AF578" s="123"/>
      <c r="AG578" s="214"/>
      <c r="AH578" s="229" t="str">
        <f t="shared" si="132"/>
        <v>a3</v>
      </c>
      <c r="AI578" s="199"/>
      <c r="AJ578" s="199"/>
      <c r="AK578" s="199"/>
      <c r="AL578" s="199"/>
      <c r="AM578" s="199"/>
      <c r="AN578" s="173">
        <v>1</v>
      </c>
      <c r="AO578" s="173"/>
      <c r="AP578" s="173"/>
      <c r="AQ578" s="173"/>
      <c r="AR578" s="173"/>
      <c r="AS578" s="173"/>
      <c r="AT578" s="173">
        <v>0.5</v>
      </c>
      <c r="AU578" s="173">
        <v>0.5</v>
      </c>
      <c r="AV578" s="173">
        <v>0.5</v>
      </c>
      <c r="AW578" s="173">
        <v>0.5</v>
      </c>
      <c r="AX578" s="173"/>
      <c r="AY578" s="173"/>
      <c r="AZ578" s="211">
        <f t="shared" si="138"/>
        <v>1</v>
      </c>
      <c r="BA578" s="211">
        <f t="shared" si="140"/>
        <v>2</v>
      </c>
      <c r="BB578" s="205">
        <f t="shared" si="133"/>
        <v>19927</v>
      </c>
      <c r="BC578" s="205">
        <f t="shared" si="134"/>
        <v>16884</v>
      </c>
      <c r="BD578" s="205">
        <f t="shared" si="135"/>
        <v>3164</v>
      </c>
      <c r="BE578" s="205">
        <f t="shared" si="136"/>
        <v>121</v>
      </c>
      <c r="BF578" s="175">
        <v>16763</v>
      </c>
      <c r="BG578" s="175">
        <v>1216</v>
      </c>
      <c r="BH578" s="175">
        <v>5610</v>
      </c>
      <c r="BI578" s="175">
        <v>3043</v>
      </c>
      <c r="BJ578" s="175"/>
      <c r="BK578" s="175">
        <v>1142</v>
      </c>
      <c r="BL578" s="175">
        <v>756</v>
      </c>
      <c r="BM578" s="175">
        <v>3201</v>
      </c>
      <c r="BN578" s="175">
        <v>1179</v>
      </c>
      <c r="BO578" s="175">
        <v>3780</v>
      </c>
      <c r="BP578" s="200">
        <f t="shared" si="137"/>
        <v>9390</v>
      </c>
    </row>
    <row r="579" spans="1:68" s="201" customFormat="1" x14ac:dyDescent="0.15">
      <c r="A579" s="117">
        <v>151902001</v>
      </c>
      <c r="B579" s="118" t="s">
        <v>228</v>
      </c>
      <c r="C579" s="118" t="s">
        <v>11</v>
      </c>
      <c r="D579" s="118" t="s">
        <v>229</v>
      </c>
      <c r="E579" s="118" t="s">
        <v>3318</v>
      </c>
      <c r="F579" s="120">
        <v>10</v>
      </c>
      <c r="G579" s="119"/>
      <c r="H579" s="119"/>
      <c r="I579" s="120" t="s">
        <v>5820</v>
      </c>
      <c r="J579" s="120">
        <v>1280</v>
      </c>
      <c r="K579" s="120">
        <v>114699</v>
      </c>
      <c r="L579" s="120">
        <v>0.246</v>
      </c>
      <c r="M579" s="121" t="s">
        <v>5657</v>
      </c>
      <c r="N579" s="120">
        <v>1</v>
      </c>
      <c r="O579" s="119">
        <v>262.39999999999998</v>
      </c>
      <c r="P579" s="119">
        <v>43.6</v>
      </c>
      <c r="Q579" s="119">
        <v>5.6</v>
      </c>
      <c r="R579" s="120" t="s">
        <v>5658</v>
      </c>
      <c r="S579" s="120">
        <v>1.01</v>
      </c>
      <c r="T579" s="120"/>
      <c r="U579" s="120"/>
      <c r="V579" s="172">
        <v>155.30000000000001</v>
      </c>
      <c r="W579" s="172"/>
      <c r="X579" s="172">
        <v>83.8</v>
      </c>
      <c r="Y579" s="172">
        <v>28.6</v>
      </c>
      <c r="Z579" s="172">
        <v>42.9</v>
      </c>
      <c r="AA579" s="123">
        <v>1274</v>
      </c>
      <c r="AB579" s="123"/>
      <c r="AC579" s="123">
        <v>204.5</v>
      </c>
      <c r="AD579" s="123"/>
      <c r="AE579" s="123"/>
      <c r="AF579" s="123"/>
      <c r="AG579" s="214"/>
      <c r="AH579" s="229" t="str">
        <f t="shared" si="132"/>
        <v>a3</v>
      </c>
      <c r="AI579" s="199"/>
      <c r="AJ579" s="199"/>
      <c r="AK579" s="199"/>
      <c r="AL579" s="199"/>
      <c r="AM579" s="199"/>
      <c r="AN579" s="173"/>
      <c r="AO579" s="173"/>
      <c r="AP579" s="173"/>
      <c r="AQ579" s="173"/>
      <c r="AR579" s="173"/>
      <c r="AS579" s="173"/>
      <c r="AT579" s="173"/>
      <c r="AU579" s="173"/>
      <c r="AV579" s="173"/>
      <c r="AW579" s="173"/>
      <c r="AX579" s="173">
        <v>0.5</v>
      </c>
      <c r="AY579" s="173"/>
      <c r="AZ579" s="211">
        <f t="shared" si="138"/>
        <v>0</v>
      </c>
      <c r="BA579" s="211">
        <f t="shared" si="140"/>
        <v>0.5</v>
      </c>
      <c r="BB579" s="205">
        <f t="shared" si="133"/>
        <v>29175</v>
      </c>
      <c r="BC579" s="205">
        <f t="shared" si="134"/>
        <v>29175</v>
      </c>
      <c r="BD579" s="205">
        <f t="shared" si="135"/>
        <v>0</v>
      </c>
      <c r="BE579" s="205">
        <f t="shared" si="136"/>
        <v>0</v>
      </c>
      <c r="BF579" s="175">
        <v>29175</v>
      </c>
      <c r="BG579" s="175"/>
      <c r="BH579" s="175">
        <v>18207</v>
      </c>
      <c r="BI579" s="175"/>
      <c r="BJ579" s="175"/>
      <c r="BK579" s="175"/>
      <c r="BL579" s="175"/>
      <c r="BM579" s="175">
        <v>5118</v>
      </c>
      <c r="BN579" s="175">
        <v>2268</v>
      </c>
      <c r="BO579" s="175">
        <v>3582</v>
      </c>
      <c r="BP579" s="200">
        <f t="shared" si="137"/>
        <v>21789</v>
      </c>
    </row>
    <row r="580" spans="1:68" s="201" customFormat="1" x14ac:dyDescent="0.15">
      <c r="A580" s="117">
        <v>1720202004</v>
      </c>
      <c r="B580" s="118" t="s">
        <v>1338</v>
      </c>
      <c r="C580" s="118" t="s">
        <v>1324</v>
      </c>
      <c r="D580" s="118" t="s">
        <v>1335</v>
      </c>
      <c r="E580" s="118" t="s">
        <v>4032</v>
      </c>
      <c r="F580" s="120">
        <v>17</v>
      </c>
      <c r="G580" s="119"/>
      <c r="H580" s="119"/>
      <c r="I580" s="120" t="s">
        <v>5820</v>
      </c>
      <c r="J580" s="120">
        <v>740</v>
      </c>
      <c r="K580" s="120">
        <v>114964</v>
      </c>
      <c r="L580" s="120">
        <v>0.42599999999999999</v>
      </c>
      <c r="M580" s="121" t="s">
        <v>5657</v>
      </c>
      <c r="N580" s="120">
        <v>1</v>
      </c>
      <c r="O580" s="119">
        <v>147</v>
      </c>
      <c r="P580" s="119">
        <v>22.3</v>
      </c>
      <c r="Q580" s="119">
        <v>4.33</v>
      </c>
      <c r="R580" s="120" t="s">
        <v>5660</v>
      </c>
      <c r="S580" s="120">
        <v>0.2</v>
      </c>
      <c r="T580" s="120"/>
      <c r="U580" s="120"/>
      <c r="V580" s="172">
        <v>71.2</v>
      </c>
      <c r="W580" s="172"/>
      <c r="X580" s="172"/>
      <c r="Y580" s="172"/>
      <c r="Z580" s="172">
        <v>71.2</v>
      </c>
      <c r="AA580" s="123">
        <v>1269</v>
      </c>
      <c r="AB580" s="123"/>
      <c r="AC580" s="123">
        <v>73</v>
      </c>
      <c r="AD580" s="123"/>
      <c r="AE580" s="123"/>
      <c r="AF580" s="123"/>
      <c r="AG580" s="214"/>
      <c r="AH580" s="229" t="str">
        <f t="shared" si="132"/>
        <v>a3</v>
      </c>
      <c r="AI580" s="199"/>
      <c r="AJ580" s="199"/>
      <c r="AK580" s="199"/>
      <c r="AL580" s="199"/>
      <c r="AM580" s="199"/>
      <c r="AN580" s="173">
        <v>1</v>
      </c>
      <c r="AO580" s="173"/>
      <c r="AP580" s="173"/>
      <c r="AQ580" s="173"/>
      <c r="AR580" s="173"/>
      <c r="AS580" s="173">
        <v>1</v>
      </c>
      <c r="AT580" s="173">
        <v>0.5</v>
      </c>
      <c r="AU580" s="173">
        <v>0.5</v>
      </c>
      <c r="AV580" s="173">
        <v>0.5</v>
      </c>
      <c r="AW580" s="173">
        <v>0.5</v>
      </c>
      <c r="AX580" s="173"/>
      <c r="AY580" s="173"/>
      <c r="AZ580" s="211">
        <f t="shared" si="138"/>
        <v>2</v>
      </c>
      <c r="BA580" s="211">
        <f t="shared" si="140"/>
        <v>2</v>
      </c>
      <c r="BB580" s="205">
        <f t="shared" si="133"/>
        <v>18642</v>
      </c>
      <c r="BC580" s="205">
        <f t="shared" si="134"/>
        <v>17175</v>
      </c>
      <c r="BD580" s="205">
        <f t="shared" si="135"/>
        <v>2330</v>
      </c>
      <c r="BE580" s="205">
        <f t="shared" si="136"/>
        <v>863</v>
      </c>
      <c r="BF580" s="175">
        <v>16312</v>
      </c>
      <c r="BG580" s="175">
        <v>633</v>
      </c>
      <c r="BH580" s="175">
        <v>2329</v>
      </c>
      <c r="BI580" s="175">
        <v>1467</v>
      </c>
      <c r="BJ580" s="175"/>
      <c r="BK580" s="175">
        <v>1868</v>
      </c>
      <c r="BL580" s="175">
        <v>7949</v>
      </c>
      <c r="BM580" s="175">
        <v>1632</v>
      </c>
      <c r="BN580" s="175">
        <v>324</v>
      </c>
      <c r="BO580" s="175">
        <v>2440</v>
      </c>
      <c r="BP580" s="200">
        <f t="shared" si="137"/>
        <v>4769</v>
      </c>
    </row>
    <row r="581" spans="1:68" s="201" customFormat="1" x14ac:dyDescent="0.15">
      <c r="A581" s="117">
        <v>2121002006</v>
      </c>
      <c r="B581" s="118" t="s">
        <v>1710</v>
      </c>
      <c r="C581" s="118" t="s">
        <v>1650</v>
      </c>
      <c r="D581" s="118" t="s">
        <v>1705</v>
      </c>
      <c r="E581" s="118" t="s">
        <v>4299</v>
      </c>
      <c r="F581" s="120">
        <v>6</v>
      </c>
      <c r="G581" s="119">
        <v>115164</v>
      </c>
      <c r="H581" s="119"/>
      <c r="I581" s="120" t="s">
        <v>5820</v>
      </c>
      <c r="J581" s="120">
        <v>1000</v>
      </c>
      <c r="K581" s="120">
        <v>115164</v>
      </c>
      <c r="L581" s="120">
        <v>0.316</v>
      </c>
      <c r="M581" s="121" t="s">
        <v>5657</v>
      </c>
      <c r="N581" s="120">
        <v>1</v>
      </c>
      <c r="O581" s="119">
        <v>203.3</v>
      </c>
      <c r="P581" s="119">
        <v>50.7</v>
      </c>
      <c r="Q581" s="119">
        <v>7</v>
      </c>
      <c r="R581" s="120" t="s">
        <v>5658</v>
      </c>
      <c r="S581" s="120">
        <v>0.3</v>
      </c>
      <c r="T581" s="120"/>
      <c r="U581" s="120"/>
      <c r="V581" s="172">
        <v>125.3</v>
      </c>
      <c r="W581" s="172">
        <v>4.4000000000000004</v>
      </c>
      <c r="X581" s="172">
        <v>75.2</v>
      </c>
      <c r="Y581" s="172">
        <v>25.1</v>
      </c>
      <c r="Z581" s="172">
        <v>20.6</v>
      </c>
      <c r="AA581" s="123"/>
      <c r="AB581" s="123"/>
      <c r="AC581" s="123">
        <v>68</v>
      </c>
      <c r="AD581" s="123"/>
      <c r="AE581" s="123"/>
      <c r="AF581" s="123"/>
      <c r="AG581" s="214"/>
      <c r="AH581" s="229" t="str">
        <f t="shared" si="132"/>
        <v>a3</v>
      </c>
      <c r="AI581" s="199"/>
      <c r="AJ581" s="199"/>
      <c r="AK581" s="199"/>
      <c r="AL581" s="199"/>
      <c r="AM581" s="199"/>
      <c r="AN581" s="173"/>
      <c r="AO581" s="173" t="s">
        <v>3186</v>
      </c>
      <c r="AP581" s="173" t="s">
        <v>3186</v>
      </c>
      <c r="AQ581" s="173" t="s">
        <v>3186</v>
      </c>
      <c r="AR581" s="173" t="s">
        <v>3186</v>
      </c>
      <c r="AS581" s="173" t="s">
        <v>3186</v>
      </c>
      <c r="AT581" s="173">
        <v>0.9</v>
      </c>
      <c r="AU581" s="173"/>
      <c r="AV581" s="173">
        <v>0.9</v>
      </c>
      <c r="AW581" s="173"/>
      <c r="AX581" s="173"/>
      <c r="AY581" s="173" t="s">
        <v>3186</v>
      </c>
      <c r="AZ581" s="211">
        <f t="shared" si="138"/>
        <v>0</v>
      </c>
      <c r="BA581" s="211">
        <f t="shared" si="140"/>
        <v>1.8</v>
      </c>
      <c r="BB581" s="205">
        <f t="shared" si="133"/>
        <v>30261</v>
      </c>
      <c r="BC581" s="205">
        <f t="shared" si="134"/>
        <v>26767</v>
      </c>
      <c r="BD581" s="205">
        <f t="shared" si="135"/>
        <v>6332</v>
      </c>
      <c r="BE581" s="205">
        <f t="shared" si="136"/>
        <v>2838</v>
      </c>
      <c r="BF581" s="175">
        <v>23929</v>
      </c>
      <c r="BG581" s="175"/>
      <c r="BH581" s="175">
        <v>11648</v>
      </c>
      <c r="BI581" s="175">
        <v>3494</v>
      </c>
      <c r="BJ581" s="175"/>
      <c r="BK581" s="175">
        <v>4794</v>
      </c>
      <c r="BL581" s="175">
        <v>2188</v>
      </c>
      <c r="BM581" s="175">
        <v>2672</v>
      </c>
      <c r="BN581" s="175">
        <v>120</v>
      </c>
      <c r="BO581" s="175">
        <v>5345</v>
      </c>
      <c r="BP581" s="200">
        <f t="shared" si="137"/>
        <v>16993</v>
      </c>
    </row>
    <row r="582" spans="1:68" s="201" customFormat="1" x14ac:dyDescent="0.15">
      <c r="A582" s="117">
        <v>4342302001</v>
      </c>
      <c r="B582" s="118" t="s">
        <v>3003</v>
      </c>
      <c r="C582" s="118" t="s">
        <v>2954</v>
      </c>
      <c r="D582" s="118" t="s">
        <v>3004</v>
      </c>
      <c r="E582" s="118" t="s">
        <v>5251</v>
      </c>
      <c r="F582" s="120">
        <v>6</v>
      </c>
      <c r="G582" s="119">
        <v>115307</v>
      </c>
      <c r="H582" s="119"/>
      <c r="I582" s="120" t="s">
        <v>5820</v>
      </c>
      <c r="J582" s="120">
        <v>550</v>
      </c>
      <c r="K582" s="120">
        <v>115307</v>
      </c>
      <c r="L582" s="120">
        <v>0.57399999999999995</v>
      </c>
      <c r="M582" s="121" t="s">
        <v>5667</v>
      </c>
      <c r="N582" s="120">
        <v>1</v>
      </c>
      <c r="O582" s="119">
        <v>174.6</v>
      </c>
      <c r="P582" s="119">
        <v>36.299999999999997</v>
      </c>
      <c r="Q582" s="119">
        <v>3.9</v>
      </c>
      <c r="R582" s="120" t="s">
        <v>5660</v>
      </c>
      <c r="S582" s="120">
        <v>0.2</v>
      </c>
      <c r="T582" s="120"/>
      <c r="U582" s="120"/>
      <c r="V582" s="172">
        <v>94</v>
      </c>
      <c r="W582" s="172"/>
      <c r="X582" s="172"/>
      <c r="Y582" s="172"/>
      <c r="Z582" s="172">
        <v>94</v>
      </c>
      <c r="AA582" s="123"/>
      <c r="AB582" s="123"/>
      <c r="AC582" s="123">
        <v>21</v>
      </c>
      <c r="AD582" s="123"/>
      <c r="AE582" s="123"/>
      <c r="AF582" s="123"/>
      <c r="AG582" s="214"/>
      <c r="AH582" s="229" t="str">
        <f t="shared" si="132"/>
        <v>a3</v>
      </c>
      <c r="AI582" s="199"/>
      <c r="AJ582" s="199"/>
      <c r="AK582" s="199"/>
      <c r="AL582" s="199"/>
      <c r="AM582" s="199"/>
      <c r="AN582" s="173">
        <v>2</v>
      </c>
      <c r="AO582" s="173"/>
      <c r="AP582" s="173"/>
      <c r="AQ582" s="173"/>
      <c r="AR582" s="173"/>
      <c r="AS582" s="173"/>
      <c r="AT582" s="173">
        <v>0.5</v>
      </c>
      <c r="AU582" s="173">
        <v>0.5</v>
      </c>
      <c r="AV582" s="173">
        <v>0.5</v>
      </c>
      <c r="AW582" s="173">
        <v>0.5</v>
      </c>
      <c r="AX582" s="173">
        <v>1</v>
      </c>
      <c r="AY582" s="173"/>
      <c r="AZ582" s="211">
        <f t="shared" si="138"/>
        <v>2</v>
      </c>
      <c r="BA582" s="211">
        <f t="shared" si="140"/>
        <v>3</v>
      </c>
      <c r="BB582" s="205">
        <f t="shared" si="133"/>
        <v>20058</v>
      </c>
      <c r="BC582" s="205">
        <f t="shared" si="134"/>
        <v>15617</v>
      </c>
      <c r="BD582" s="205">
        <f t="shared" si="135"/>
        <v>4592</v>
      </c>
      <c r="BE582" s="205">
        <f t="shared" si="136"/>
        <v>151</v>
      </c>
      <c r="BF582" s="175">
        <v>15466</v>
      </c>
      <c r="BG582" s="175">
        <v>4166</v>
      </c>
      <c r="BH582" s="175">
        <v>7560</v>
      </c>
      <c r="BI582" s="175">
        <v>4441</v>
      </c>
      <c r="BJ582" s="175"/>
      <c r="BK582" s="175">
        <v>316</v>
      </c>
      <c r="BL582" s="175">
        <v>1294</v>
      </c>
      <c r="BM582" s="175">
        <v>1584</v>
      </c>
      <c r="BN582" s="175">
        <v>69</v>
      </c>
      <c r="BO582" s="175">
        <v>628</v>
      </c>
      <c r="BP582" s="200">
        <f t="shared" si="137"/>
        <v>8188</v>
      </c>
    </row>
    <row r="583" spans="1:68" s="201" customFormat="1" x14ac:dyDescent="0.15">
      <c r="A583" s="117">
        <v>3835602002</v>
      </c>
      <c r="B583" s="118" t="s">
        <v>2740</v>
      </c>
      <c r="C583" s="118" t="s">
        <v>2700</v>
      </c>
      <c r="D583" s="118" t="s">
        <v>2739</v>
      </c>
      <c r="E583" s="118" t="s">
        <v>5074</v>
      </c>
      <c r="F583" s="120">
        <v>11</v>
      </c>
      <c r="G583" s="119">
        <v>156199</v>
      </c>
      <c r="H583" s="119"/>
      <c r="I583" s="120" t="s">
        <v>5820</v>
      </c>
      <c r="J583" s="120">
        <v>900</v>
      </c>
      <c r="K583" s="120">
        <v>115342</v>
      </c>
      <c r="L583" s="120">
        <v>0.35099999999999998</v>
      </c>
      <c r="M583" s="121" t="s">
        <v>5657</v>
      </c>
      <c r="N583" s="120">
        <v>1</v>
      </c>
      <c r="O583" s="119">
        <v>156</v>
      </c>
      <c r="P583" s="119">
        <v>28</v>
      </c>
      <c r="Q583" s="119">
        <v>3.6</v>
      </c>
      <c r="R583" s="120" t="s">
        <v>5658</v>
      </c>
      <c r="S583" s="120">
        <v>1</v>
      </c>
      <c r="T583" s="120"/>
      <c r="U583" s="120"/>
      <c r="V583" s="172">
        <v>232</v>
      </c>
      <c r="W583" s="172">
        <v>31</v>
      </c>
      <c r="X583" s="172">
        <v>118</v>
      </c>
      <c r="Y583" s="172">
        <v>12</v>
      </c>
      <c r="Z583" s="172">
        <v>71</v>
      </c>
      <c r="AA583" s="123"/>
      <c r="AB583" s="123"/>
      <c r="AC583" s="123">
        <v>134</v>
      </c>
      <c r="AD583" s="123"/>
      <c r="AE583" s="123"/>
      <c r="AF583" s="123"/>
      <c r="AG583" s="214"/>
      <c r="AH583" s="229" t="str">
        <f t="shared" si="132"/>
        <v>a3</v>
      </c>
      <c r="AI583" s="199"/>
      <c r="AJ583" s="199"/>
      <c r="AK583" s="199"/>
      <c r="AL583" s="199"/>
      <c r="AM583" s="199"/>
      <c r="AN583" s="173"/>
      <c r="AO583" s="173"/>
      <c r="AP583" s="173"/>
      <c r="AQ583" s="173"/>
      <c r="AR583" s="173"/>
      <c r="AS583" s="173">
        <v>1</v>
      </c>
      <c r="AT583" s="173"/>
      <c r="AU583" s="173"/>
      <c r="AV583" s="173"/>
      <c r="AW583" s="173"/>
      <c r="AX583" s="173"/>
      <c r="AY583" s="173"/>
      <c r="AZ583" s="211">
        <f t="shared" si="138"/>
        <v>1</v>
      </c>
      <c r="BA583" s="211">
        <f t="shared" si="140"/>
        <v>0</v>
      </c>
      <c r="BB583" s="205">
        <f t="shared" si="133"/>
        <v>29539</v>
      </c>
      <c r="BC583" s="205">
        <f t="shared" si="134"/>
        <v>26500</v>
      </c>
      <c r="BD583" s="205">
        <f t="shared" si="135"/>
        <v>5239</v>
      </c>
      <c r="BE583" s="205">
        <f t="shared" si="136"/>
        <v>2200</v>
      </c>
      <c r="BF583" s="175">
        <v>24300</v>
      </c>
      <c r="BG583" s="175"/>
      <c r="BH583" s="175">
        <v>5239</v>
      </c>
      <c r="BI583" s="175">
        <v>3039</v>
      </c>
      <c r="BJ583" s="175"/>
      <c r="BK583" s="175">
        <v>5029</v>
      </c>
      <c r="BL583" s="175">
        <v>1423</v>
      </c>
      <c r="BM583" s="175">
        <v>5350</v>
      </c>
      <c r="BN583" s="175">
        <v>5026</v>
      </c>
      <c r="BO583" s="175">
        <v>4433</v>
      </c>
      <c r="BP583" s="200">
        <f t="shared" si="137"/>
        <v>9672</v>
      </c>
    </row>
    <row r="584" spans="1:68" s="201" customFormat="1" x14ac:dyDescent="0.15">
      <c r="A584" s="117">
        <v>1746301001</v>
      </c>
      <c r="B584" s="118" t="s">
        <v>1243</v>
      </c>
      <c r="C584" s="118" t="s">
        <v>1324</v>
      </c>
      <c r="D584" s="118" t="s">
        <v>1395</v>
      </c>
      <c r="E584" s="118" t="s">
        <v>4075</v>
      </c>
      <c r="F584" s="120">
        <v>9</v>
      </c>
      <c r="G584" s="119"/>
      <c r="H584" s="119"/>
      <c r="I584" s="120" t="s">
        <v>5820</v>
      </c>
      <c r="J584" s="120">
        <v>1625</v>
      </c>
      <c r="K584" s="120">
        <v>115773</v>
      </c>
      <c r="L584" s="120">
        <v>0.19500000000000001</v>
      </c>
      <c r="M584" s="121" t="s">
        <v>5657</v>
      </c>
      <c r="N584" s="120">
        <v>1</v>
      </c>
      <c r="O584" s="119">
        <v>200</v>
      </c>
      <c r="P584" s="119"/>
      <c r="Q584" s="119"/>
      <c r="R584" s="120" t="s">
        <v>5658</v>
      </c>
      <c r="S584" s="120">
        <v>0.1</v>
      </c>
      <c r="T584" s="120"/>
      <c r="U584" s="120"/>
      <c r="V584" s="172">
        <v>110.864</v>
      </c>
      <c r="W584" s="172"/>
      <c r="X584" s="172">
        <v>87.658000000000001</v>
      </c>
      <c r="Y584" s="172">
        <v>23.206</v>
      </c>
      <c r="Z584" s="172"/>
      <c r="AA584" s="123">
        <v>1143</v>
      </c>
      <c r="AB584" s="123"/>
      <c r="AC584" s="123">
        <v>120.9</v>
      </c>
      <c r="AD584" s="123"/>
      <c r="AE584" s="123"/>
      <c r="AF584" s="123"/>
      <c r="AG584" s="214"/>
      <c r="AH584" s="229" t="str">
        <f t="shared" si="132"/>
        <v>a3</v>
      </c>
      <c r="AI584" s="199"/>
      <c r="AJ584" s="199"/>
      <c r="AK584" s="199"/>
      <c r="AL584" s="199"/>
      <c r="AM584" s="199"/>
      <c r="AN584" s="173" t="s">
        <v>3186</v>
      </c>
      <c r="AO584" s="173" t="s">
        <v>3186</v>
      </c>
      <c r="AP584" s="173" t="s">
        <v>3186</v>
      </c>
      <c r="AQ584" s="173" t="s">
        <v>3186</v>
      </c>
      <c r="AR584" s="173" t="s">
        <v>3186</v>
      </c>
      <c r="AS584" s="173">
        <v>3</v>
      </c>
      <c r="AT584" s="173">
        <v>0.5</v>
      </c>
      <c r="AU584" s="173">
        <v>0.5</v>
      </c>
      <c r="AV584" s="173">
        <v>0.5</v>
      </c>
      <c r="AW584" s="173">
        <v>0.5</v>
      </c>
      <c r="AX584" s="173">
        <v>0.5</v>
      </c>
      <c r="AY584" s="173">
        <v>0.5</v>
      </c>
      <c r="AZ584" s="211">
        <f t="shared" si="138"/>
        <v>3</v>
      </c>
      <c r="BA584" s="211">
        <f t="shared" si="140"/>
        <v>3</v>
      </c>
      <c r="BB584" s="205">
        <f t="shared" si="133"/>
        <v>20567</v>
      </c>
      <c r="BC584" s="205">
        <f t="shared" si="134"/>
        <v>20567</v>
      </c>
      <c r="BD584" s="205">
        <f t="shared" si="135"/>
        <v>0</v>
      </c>
      <c r="BE584" s="205">
        <f t="shared" si="136"/>
        <v>0</v>
      </c>
      <c r="BF584" s="175">
        <v>20567</v>
      </c>
      <c r="BG584" s="175">
        <v>6253</v>
      </c>
      <c r="BH584" s="175">
        <v>3002</v>
      </c>
      <c r="BI584" s="175"/>
      <c r="BJ584" s="175"/>
      <c r="BK584" s="175">
        <v>2892</v>
      </c>
      <c r="BL584" s="175">
        <v>2482</v>
      </c>
      <c r="BM584" s="175">
        <v>3147</v>
      </c>
      <c r="BN584" s="175">
        <v>686</v>
      </c>
      <c r="BO584" s="175">
        <v>2105</v>
      </c>
      <c r="BP584" s="200">
        <f t="shared" si="137"/>
        <v>5107</v>
      </c>
    </row>
    <row r="585" spans="1:68" s="201" customFormat="1" x14ac:dyDescent="0.15">
      <c r="A585" s="117">
        <v>2822902002</v>
      </c>
      <c r="B585" s="118" t="s">
        <v>2226</v>
      </c>
      <c r="C585" s="118" t="s">
        <v>2099</v>
      </c>
      <c r="D585" s="118" t="s">
        <v>2225</v>
      </c>
      <c r="E585" s="118" t="s">
        <v>4696</v>
      </c>
      <c r="F585" s="120">
        <v>19</v>
      </c>
      <c r="G585" s="119">
        <v>115951</v>
      </c>
      <c r="H585" s="119"/>
      <c r="I585" s="120" t="s">
        <v>5820</v>
      </c>
      <c r="J585" s="120">
        <v>554</v>
      </c>
      <c r="K585" s="120">
        <v>115951</v>
      </c>
      <c r="L585" s="120">
        <v>0.57299999999999995</v>
      </c>
      <c r="M585" s="121" t="s">
        <v>5662</v>
      </c>
      <c r="N585" s="120">
        <v>1</v>
      </c>
      <c r="O585" s="119">
        <v>202</v>
      </c>
      <c r="P585" s="119"/>
      <c r="Q585" s="119"/>
      <c r="R585" s="120" t="s">
        <v>5658</v>
      </c>
      <c r="S585" s="120">
        <v>83.4</v>
      </c>
      <c r="T585" s="120"/>
      <c r="U585" s="120"/>
      <c r="V585" s="172">
        <v>141.19999999999999</v>
      </c>
      <c r="W585" s="172">
        <v>121.7</v>
      </c>
      <c r="X585" s="172">
        <v>11.1</v>
      </c>
      <c r="Y585" s="172">
        <v>8.4</v>
      </c>
      <c r="Z585" s="172"/>
      <c r="AA585" s="123">
        <v>1689</v>
      </c>
      <c r="AB585" s="123"/>
      <c r="AC585" s="123">
        <v>92</v>
      </c>
      <c r="AD585" s="123"/>
      <c r="AE585" s="123"/>
      <c r="AF585" s="123"/>
      <c r="AG585" s="214"/>
      <c r="AH585" s="229" t="str">
        <f t="shared" si="132"/>
        <v>a3</v>
      </c>
      <c r="AI585" s="199"/>
      <c r="AJ585" s="199"/>
      <c r="AK585" s="199"/>
      <c r="AL585" s="199"/>
      <c r="AM585" s="199"/>
      <c r="AN585" s="173"/>
      <c r="AO585" s="173" t="s">
        <v>3186</v>
      </c>
      <c r="AP585" s="173" t="s">
        <v>3186</v>
      </c>
      <c r="AQ585" s="173" t="s">
        <v>3186</v>
      </c>
      <c r="AR585" s="173" t="s">
        <v>3186</v>
      </c>
      <c r="AS585" s="173">
        <v>3</v>
      </c>
      <c r="AT585" s="173">
        <v>2</v>
      </c>
      <c r="AU585" s="173">
        <v>2</v>
      </c>
      <c r="AV585" s="173" t="s">
        <v>3186</v>
      </c>
      <c r="AW585" s="173">
        <v>1</v>
      </c>
      <c r="AX585" s="173" t="s">
        <v>3186</v>
      </c>
      <c r="AY585" s="173" t="s">
        <v>3186</v>
      </c>
      <c r="AZ585" s="211">
        <f t="shared" si="138"/>
        <v>3</v>
      </c>
      <c r="BA585" s="211">
        <f t="shared" si="140"/>
        <v>5</v>
      </c>
      <c r="BB585" s="205">
        <f t="shared" si="133"/>
        <v>14942</v>
      </c>
      <c r="BC585" s="205">
        <f t="shared" si="134"/>
        <v>14942</v>
      </c>
      <c r="BD585" s="205">
        <f t="shared" si="135"/>
        <v>0</v>
      </c>
      <c r="BE585" s="205">
        <f t="shared" si="136"/>
        <v>0</v>
      </c>
      <c r="BF585" s="175">
        <v>14942</v>
      </c>
      <c r="BG585" s="175"/>
      <c r="BH585" s="175">
        <v>6441</v>
      </c>
      <c r="BI585" s="175"/>
      <c r="BJ585" s="175"/>
      <c r="BK585" s="175">
        <v>1873</v>
      </c>
      <c r="BL585" s="175">
        <v>727</v>
      </c>
      <c r="BM585" s="175">
        <v>3199</v>
      </c>
      <c r="BN585" s="175">
        <v>1188</v>
      </c>
      <c r="BO585" s="175">
        <v>1514</v>
      </c>
      <c r="BP585" s="200">
        <f t="shared" si="137"/>
        <v>7955</v>
      </c>
    </row>
    <row r="586" spans="1:68" s="201" customFormat="1" x14ac:dyDescent="0.15">
      <c r="A586" s="117">
        <v>941101001</v>
      </c>
      <c r="B586" s="118" t="s">
        <v>909</v>
      </c>
      <c r="C586" s="118" t="s">
        <v>842</v>
      </c>
      <c r="D586" s="118" t="s">
        <v>910</v>
      </c>
      <c r="E586" s="118" t="s">
        <v>3737</v>
      </c>
      <c r="F586" s="120">
        <v>7</v>
      </c>
      <c r="G586" s="119">
        <v>116117</v>
      </c>
      <c r="H586" s="119"/>
      <c r="I586" s="120" t="s">
        <v>5820</v>
      </c>
      <c r="J586" s="120">
        <v>1000</v>
      </c>
      <c r="K586" s="120">
        <v>116117</v>
      </c>
      <c r="L586" s="120">
        <v>0.318</v>
      </c>
      <c r="M586" s="121" t="s">
        <v>5657</v>
      </c>
      <c r="N586" s="120">
        <v>1</v>
      </c>
      <c r="O586" s="119">
        <v>100.4</v>
      </c>
      <c r="P586" s="119"/>
      <c r="Q586" s="119"/>
      <c r="R586" s="120" t="s">
        <v>5658</v>
      </c>
      <c r="S586" s="120">
        <v>0.2</v>
      </c>
      <c r="T586" s="120"/>
      <c r="U586" s="120"/>
      <c r="V586" s="172">
        <v>109.7</v>
      </c>
      <c r="W586" s="172">
        <v>11.3</v>
      </c>
      <c r="X586" s="172">
        <v>63.8</v>
      </c>
      <c r="Y586" s="172">
        <v>5.6</v>
      </c>
      <c r="Z586" s="172">
        <v>29</v>
      </c>
      <c r="AA586" s="123"/>
      <c r="AB586" s="123"/>
      <c r="AC586" s="123">
        <v>51.1</v>
      </c>
      <c r="AD586" s="123"/>
      <c r="AE586" s="123"/>
      <c r="AF586" s="123"/>
      <c r="AG586" s="214"/>
      <c r="AH586" s="229" t="str">
        <f t="shared" si="132"/>
        <v>a3</v>
      </c>
      <c r="AI586" s="199" t="s">
        <v>5402</v>
      </c>
      <c r="AJ586" s="199"/>
      <c r="AK586" s="199"/>
      <c r="AL586" s="199" t="s">
        <v>5402</v>
      </c>
      <c r="AM586" s="199"/>
      <c r="AN586" s="173">
        <v>2</v>
      </c>
      <c r="AO586" s="173" t="s">
        <v>3186</v>
      </c>
      <c r="AP586" s="173" t="s">
        <v>3186</v>
      </c>
      <c r="AQ586" s="173" t="s">
        <v>3186</v>
      </c>
      <c r="AR586" s="173" t="s">
        <v>3186</v>
      </c>
      <c r="AS586" s="173" t="s">
        <v>3186</v>
      </c>
      <c r="AT586" s="173"/>
      <c r="AU586" s="173"/>
      <c r="AV586" s="173"/>
      <c r="AW586" s="173"/>
      <c r="AX586" s="173"/>
      <c r="AY586" s="173"/>
      <c r="AZ586" s="211">
        <f t="shared" si="138"/>
        <v>2</v>
      </c>
      <c r="BA586" s="211">
        <f t="shared" si="140"/>
        <v>0</v>
      </c>
      <c r="BB586" s="205">
        <f t="shared" si="133"/>
        <v>18095</v>
      </c>
      <c r="BC586" s="205">
        <f t="shared" si="134"/>
        <v>18095</v>
      </c>
      <c r="BD586" s="205">
        <f t="shared" si="135"/>
        <v>0</v>
      </c>
      <c r="BE586" s="205">
        <f t="shared" si="136"/>
        <v>0</v>
      </c>
      <c r="BF586" s="175">
        <v>18095</v>
      </c>
      <c r="BG586" s="175"/>
      <c r="BH586" s="175">
        <v>6468</v>
      </c>
      <c r="BI586" s="175"/>
      <c r="BJ586" s="175"/>
      <c r="BK586" s="175">
        <v>2628</v>
      </c>
      <c r="BL586" s="175">
        <v>1735</v>
      </c>
      <c r="BM586" s="175">
        <v>1885</v>
      </c>
      <c r="BN586" s="175">
        <v>48</v>
      </c>
      <c r="BO586" s="175">
        <v>5331</v>
      </c>
      <c r="BP586" s="200">
        <f t="shared" si="137"/>
        <v>11799</v>
      </c>
    </row>
    <row r="587" spans="1:68" s="201" customFormat="1" x14ac:dyDescent="0.15">
      <c r="A587" s="117">
        <v>742202001</v>
      </c>
      <c r="B587" s="118" t="s">
        <v>723</v>
      </c>
      <c r="C587" s="118" t="s">
        <v>660</v>
      </c>
      <c r="D587" s="118" t="s">
        <v>724</v>
      </c>
      <c r="E587" s="118" t="s">
        <v>3626</v>
      </c>
      <c r="F587" s="120">
        <v>10</v>
      </c>
      <c r="G587" s="119"/>
      <c r="H587" s="119"/>
      <c r="I587" s="120" t="s">
        <v>5820</v>
      </c>
      <c r="J587" s="120">
        <v>1000</v>
      </c>
      <c r="K587" s="120">
        <v>116522</v>
      </c>
      <c r="L587" s="120">
        <v>0.31900000000000001</v>
      </c>
      <c r="M587" s="121" t="s">
        <v>5657</v>
      </c>
      <c r="N587" s="120">
        <v>1</v>
      </c>
      <c r="O587" s="119">
        <v>206</v>
      </c>
      <c r="P587" s="119"/>
      <c r="Q587" s="119"/>
      <c r="R587" s="120" t="s">
        <v>5658</v>
      </c>
      <c r="S587" s="120">
        <v>156</v>
      </c>
      <c r="T587" s="120"/>
      <c r="U587" s="120"/>
      <c r="V587" s="172">
        <v>108.8</v>
      </c>
      <c r="W587" s="172"/>
      <c r="X587" s="172">
        <v>55.7</v>
      </c>
      <c r="Y587" s="172">
        <v>5.0999999999999996</v>
      </c>
      <c r="Z587" s="172">
        <v>48</v>
      </c>
      <c r="AA587" s="123">
        <v>1093</v>
      </c>
      <c r="AB587" s="123"/>
      <c r="AC587" s="123">
        <v>44.3</v>
      </c>
      <c r="AD587" s="123"/>
      <c r="AE587" s="123"/>
      <c r="AF587" s="123"/>
      <c r="AG587" s="214"/>
      <c r="AH587" s="229" t="str">
        <f t="shared" si="132"/>
        <v>a3</v>
      </c>
      <c r="AI587" s="199"/>
      <c r="AJ587" s="199"/>
      <c r="AK587" s="199"/>
      <c r="AL587" s="199"/>
      <c r="AM587" s="199"/>
      <c r="AN587" s="173">
        <v>1</v>
      </c>
      <c r="AO587" s="173" t="s">
        <v>3186</v>
      </c>
      <c r="AP587" s="173" t="s">
        <v>3186</v>
      </c>
      <c r="AQ587" s="173" t="s">
        <v>3186</v>
      </c>
      <c r="AR587" s="173" t="s">
        <v>3186</v>
      </c>
      <c r="AS587" s="173">
        <v>2</v>
      </c>
      <c r="AT587" s="173">
        <v>2</v>
      </c>
      <c r="AU587" s="173">
        <v>2</v>
      </c>
      <c r="AV587" s="173">
        <v>2</v>
      </c>
      <c r="AW587" s="173">
        <v>2</v>
      </c>
      <c r="AX587" s="173">
        <v>2</v>
      </c>
      <c r="AY587" s="173" t="s">
        <v>3186</v>
      </c>
      <c r="AZ587" s="211">
        <f t="shared" si="138"/>
        <v>3</v>
      </c>
      <c r="BA587" s="211">
        <f t="shared" si="140"/>
        <v>10</v>
      </c>
      <c r="BB587" s="205">
        <f t="shared" si="133"/>
        <v>52942</v>
      </c>
      <c r="BC587" s="205">
        <f t="shared" si="134"/>
        <v>52942</v>
      </c>
      <c r="BD587" s="205">
        <f t="shared" si="135"/>
        <v>0</v>
      </c>
      <c r="BE587" s="205">
        <f t="shared" si="136"/>
        <v>0</v>
      </c>
      <c r="BF587" s="175">
        <v>52942</v>
      </c>
      <c r="BG587" s="175">
        <v>9946</v>
      </c>
      <c r="BH587" s="175">
        <v>5804</v>
      </c>
      <c r="BI587" s="175"/>
      <c r="BJ587" s="175"/>
      <c r="BK587" s="175">
        <v>2433</v>
      </c>
      <c r="BL587" s="175">
        <v>873</v>
      </c>
      <c r="BM587" s="175">
        <v>3060</v>
      </c>
      <c r="BN587" s="175">
        <v>851</v>
      </c>
      <c r="BO587" s="175">
        <v>29975</v>
      </c>
      <c r="BP587" s="200">
        <f t="shared" si="137"/>
        <v>35779</v>
      </c>
    </row>
    <row r="588" spans="1:68" s="201" customFormat="1" x14ac:dyDescent="0.15">
      <c r="A588" s="117">
        <v>3220401001</v>
      </c>
      <c r="B588" s="118" t="s">
        <v>2393</v>
      </c>
      <c r="C588" s="118" t="s">
        <v>2373</v>
      </c>
      <c r="D588" s="118" t="s">
        <v>2394</v>
      </c>
      <c r="E588" s="118" t="s">
        <v>4811</v>
      </c>
      <c r="F588" s="120">
        <v>4</v>
      </c>
      <c r="G588" s="119">
        <v>117447</v>
      </c>
      <c r="H588" s="119"/>
      <c r="I588" s="120" t="s">
        <v>5820</v>
      </c>
      <c r="J588" s="120">
        <v>1700</v>
      </c>
      <c r="K588" s="120">
        <v>117447</v>
      </c>
      <c r="L588" s="120">
        <v>0.189</v>
      </c>
      <c r="M588" s="121" t="s">
        <v>5657</v>
      </c>
      <c r="N588" s="120">
        <v>1</v>
      </c>
      <c r="O588" s="119">
        <v>170</v>
      </c>
      <c r="P588" s="119"/>
      <c r="Q588" s="119"/>
      <c r="R588" s="120"/>
      <c r="S588" s="120"/>
      <c r="T588" s="120"/>
      <c r="U588" s="120" t="s">
        <v>5689</v>
      </c>
      <c r="V588" s="172">
        <v>171</v>
      </c>
      <c r="W588" s="172"/>
      <c r="X588" s="172"/>
      <c r="Y588" s="172"/>
      <c r="Z588" s="172">
        <v>171</v>
      </c>
      <c r="AA588" s="123"/>
      <c r="AB588" s="123"/>
      <c r="AC588" s="123">
        <v>63</v>
      </c>
      <c r="AD588" s="123"/>
      <c r="AE588" s="123"/>
      <c r="AF588" s="123"/>
      <c r="AG588" s="214"/>
      <c r="AH588" s="229" t="str">
        <f t="shared" si="132"/>
        <v>a3</v>
      </c>
      <c r="AI588" s="199"/>
      <c r="AJ588" s="199"/>
      <c r="AK588" s="199"/>
      <c r="AL588" s="199"/>
      <c r="AM588" s="199"/>
      <c r="AN588" s="173">
        <v>4</v>
      </c>
      <c r="AO588" s="173"/>
      <c r="AP588" s="173"/>
      <c r="AQ588" s="173"/>
      <c r="AR588" s="173"/>
      <c r="AS588" s="173"/>
      <c r="AT588" s="173">
        <v>2</v>
      </c>
      <c r="AU588" s="173">
        <v>2</v>
      </c>
      <c r="AV588" s="173">
        <v>2</v>
      </c>
      <c r="AW588" s="173">
        <v>2</v>
      </c>
      <c r="AX588" s="173">
        <v>2</v>
      </c>
      <c r="AY588" s="173"/>
      <c r="AZ588" s="211">
        <f t="shared" si="138"/>
        <v>4</v>
      </c>
      <c r="BA588" s="211">
        <f t="shared" si="140"/>
        <v>10</v>
      </c>
      <c r="BB588" s="205">
        <f t="shared" si="133"/>
        <v>14941</v>
      </c>
      <c r="BC588" s="205">
        <f t="shared" si="134"/>
        <v>10046</v>
      </c>
      <c r="BD588" s="205">
        <f t="shared" si="135"/>
        <v>4895</v>
      </c>
      <c r="BE588" s="205">
        <f t="shared" si="136"/>
        <v>0</v>
      </c>
      <c r="BF588" s="175">
        <v>10046</v>
      </c>
      <c r="BG588" s="175"/>
      <c r="BH588" s="175">
        <v>4895</v>
      </c>
      <c r="BI588" s="175">
        <v>4895</v>
      </c>
      <c r="BJ588" s="175"/>
      <c r="BK588" s="175">
        <v>331</v>
      </c>
      <c r="BL588" s="175">
        <v>419</v>
      </c>
      <c r="BM588" s="175">
        <v>2882</v>
      </c>
      <c r="BN588" s="175">
        <v>994</v>
      </c>
      <c r="BO588" s="175">
        <v>525</v>
      </c>
      <c r="BP588" s="200">
        <f t="shared" si="137"/>
        <v>5420</v>
      </c>
    </row>
    <row r="589" spans="1:68" s="201" customFormat="1" x14ac:dyDescent="0.15">
      <c r="A589" s="117">
        <v>636502002</v>
      </c>
      <c r="B589" s="118" t="s">
        <v>648</v>
      </c>
      <c r="C589" s="118" t="s">
        <v>601</v>
      </c>
      <c r="D589" s="118" t="s">
        <v>647</v>
      </c>
      <c r="E589" s="118" t="s">
        <v>3577</v>
      </c>
      <c r="F589" s="120">
        <v>9</v>
      </c>
      <c r="G589" s="119">
        <v>118209</v>
      </c>
      <c r="H589" s="119"/>
      <c r="I589" s="120" t="s">
        <v>5820</v>
      </c>
      <c r="J589" s="120">
        <v>550</v>
      </c>
      <c r="K589" s="120">
        <v>118209</v>
      </c>
      <c r="L589" s="120">
        <v>0.58899999999999997</v>
      </c>
      <c r="M589" s="121" t="s">
        <v>5657</v>
      </c>
      <c r="N589" s="120">
        <v>1</v>
      </c>
      <c r="O589" s="119">
        <v>267.8</v>
      </c>
      <c r="P589" s="119"/>
      <c r="Q589" s="119"/>
      <c r="R589" s="120" t="s">
        <v>5660</v>
      </c>
      <c r="S589" s="120">
        <v>0.2</v>
      </c>
      <c r="T589" s="120"/>
      <c r="U589" s="120"/>
      <c r="V589" s="172">
        <v>180.5</v>
      </c>
      <c r="W589" s="172"/>
      <c r="X589" s="172">
        <v>117.3</v>
      </c>
      <c r="Y589" s="172">
        <v>27</v>
      </c>
      <c r="Z589" s="172">
        <v>36.200000000000003</v>
      </c>
      <c r="AA589" s="123"/>
      <c r="AB589" s="123"/>
      <c r="AC589" s="123">
        <v>95.5</v>
      </c>
      <c r="AD589" s="123"/>
      <c r="AE589" s="123"/>
      <c r="AF589" s="123"/>
      <c r="AG589" s="214"/>
      <c r="AH589" s="229" t="str">
        <f t="shared" si="132"/>
        <v>a3</v>
      </c>
      <c r="AI589" s="199"/>
      <c r="AJ589" s="199"/>
      <c r="AK589" s="199"/>
      <c r="AL589" s="199"/>
      <c r="AM589" s="199"/>
      <c r="AN589" s="173">
        <v>1</v>
      </c>
      <c r="AO589" s="173"/>
      <c r="AP589" s="173"/>
      <c r="AQ589" s="173"/>
      <c r="AR589" s="173"/>
      <c r="AS589" s="173"/>
      <c r="AT589" s="173"/>
      <c r="AU589" s="173"/>
      <c r="AV589" s="173"/>
      <c r="AW589" s="173"/>
      <c r="AX589" s="173"/>
      <c r="AY589" s="173"/>
      <c r="AZ589" s="211">
        <f t="shared" si="138"/>
        <v>1</v>
      </c>
      <c r="BA589" s="211">
        <f t="shared" si="140"/>
        <v>0</v>
      </c>
      <c r="BB589" s="205">
        <f t="shared" si="133"/>
        <v>25967</v>
      </c>
      <c r="BC589" s="205">
        <f t="shared" si="134"/>
        <v>17984</v>
      </c>
      <c r="BD589" s="205">
        <f t="shared" si="135"/>
        <v>8428</v>
      </c>
      <c r="BE589" s="205">
        <f t="shared" si="136"/>
        <v>445</v>
      </c>
      <c r="BF589" s="175">
        <v>17539</v>
      </c>
      <c r="BG589" s="175"/>
      <c r="BH589" s="175">
        <v>9749</v>
      </c>
      <c r="BI589" s="175">
        <v>7983</v>
      </c>
      <c r="BJ589" s="175"/>
      <c r="BK589" s="175">
        <v>1722</v>
      </c>
      <c r="BL589" s="175">
        <v>1365</v>
      </c>
      <c r="BM589" s="175">
        <v>3579</v>
      </c>
      <c r="BN589" s="175">
        <v>726</v>
      </c>
      <c r="BO589" s="175">
        <v>843</v>
      </c>
      <c r="BP589" s="200">
        <f t="shared" si="137"/>
        <v>10592</v>
      </c>
    </row>
    <row r="590" spans="1:68" s="201" customFormat="1" x14ac:dyDescent="0.15">
      <c r="A590" s="117">
        <v>421502003</v>
      </c>
      <c r="B590" s="118" t="s">
        <v>525</v>
      </c>
      <c r="C590" s="118" t="s">
        <v>485</v>
      </c>
      <c r="D590" s="118" t="s">
        <v>523</v>
      </c>
      <c r="E590" s="118" t="s">
        <v>3497</v>
      </c>
      <c r="F590" s="120">
        <v>13</v>
      </c>
      <c r="G590" s="119">
        <v>118460</v>
      </c>
      <c r="H590" s="119"/>
      <c r="I590" s="120" t="s">
        <v>5820</v>
      </c>
      <c r="J590" s="120">
        <v>1310</v>
      </c>
      <c r="K590" s="120">
        <v>118460</v>
      </c>
      <c r="L590" s="120">
        <v>0.248</v>
      </c>
      <c r="M590" s="121" t="s">
        <v>5657</v>
      </c>
      <c r="N590" s="120">
        <v>1</v>
      </c>
      <c r="O590" s="119">
        <v>284.60000000000002</v>
      </c>
      <c r="P590" s="119">
        <v>49.7</v>
      </c>
      <c r="Q590" s="119">
        <v>5.74</v>
      </c>
      <c r="R590" s="120" t="s">
        <v>5658</v>
      </c>
      <c r="S590" s="120">
        <v>0.2</v>
      </c>
      <c r="T590" s="120"/>
      <c r="U590" s="120"/>
      <c r="V590" s="172">
        <v>102.9</v>
      </c>
      <c r="W590" s="172">
        <v>17.3</v>
      </c>
      <c r="X590" s="172">
        <v>48.7</v>
      </c>
      <c r="Y590" s="172"/>
      <c r="Z590" s="172">
        <v>36.9</v>
      </c>
      <c r="AA590" s="123"/>
      <c r="AB590" s="123"/>
      <c r="AC590" s="123">
        <v>106</v>
      </c>
      <c r="AD590" s="123"/>
      <c r="AE590" s="123"/>
      <c r="AF590" s="123"/>
      <c r="AG590" s="214"/>
      <c r="AH590" s="229" t="str">
        <f t="shared" si="132"/>
        <v>a3</v>
      </c>
      <c r="AI590" s="199"/>
      <c r="AJ590" s="199"/>
      <c r="AK590" s="199"/>
      <c r="AL590" s="199"/>
      <c r="AM590" s="199"/>
      <c r="AN590" s="173"/>
      <c r="AO590" s="173"/>
      <c r="AP590" s="173"/>
      <c r="AQ590" s="173"/>
      <c r="AR590" s="173"/>
      <c r="AS590" s="173">
        <v>1</v>
      </c>
      <c r="AT590" s="173">
        <v>0.5</v>
      </c>
      <c r="AU590" s="173">
        <v>0.5</v>
      </c>
      <c r="AV590" s="173"/>
      <c r="AW590" s="173"/>
      <c r="AX590" s="173"/>
      <c r="AY590" s="173"/>
      <c r="AZ590" s="211">
        <f t="shared" si="138"/>
        <v>1</v>
      </c>
      <c r="BA590" s="211">
        <f t="shared" si="140"/>
        <v>1</v>
      </c>
      <c r="BB590" s="205">
        <f t="shared" si="133"/>
        <v>26877</v>
      </c>
      <c r="BC590" s="205">
        <f t="shared" si="134"/>
        <v>22733</v>
      </c>
      <c r="BD590" s="205">
        <f t="shared" si="135"/>
        <v>8593</v>
      </c>
      <c r="BE590" s="205">
        <f t="shared" si="136"/>
        <v>4449</v>
      </c>
      <c r="BF590" s="175">
        <v>18284</v>
      </c>
      <c r="BG590" s="175"/>
      <c r="BH590" s="175">
        <v>7464</v>
      </c>
      <c r="BI590" s="175">
        <v>4144</v>
      </c>
      <c r="BJ590" s="175"/>
      <c r="BK590" s="175">
        <v>8800</v>
      </c>
      <c r="BL590" s="175"/>
      <c r="BM590" s="175">
        <v>2091</v>
      </c>
      <c r="BN590" s="175">
        <v>426</v>
      </c>
      <c r="BO590" s="175">
        <v>3952</v>
      </c>
      <c r="BP590" s="200">
        <f t="shared" si="137"/>
        <v>11416</v>
      </c>
    </row>
    <row r="591" spans="1:68" s="201" customFormat="1" x14ac:dyDescent="0.15">
      <c r="A591" s="117">
        <v>3321202002</v>
      </c>
      <c r="B591" s="118" t="s">
        <v>2472</v>
      </c>
      <c r="C591" s="118" t="s">
        <v>2427</v>
      </c>
      <c r="D591" s="118" t="s">
        <v>2471</v>
      </c>
      <c r="E591" s="118" t="s">
        <v>4870</v>
      </c>
      <c r="F591" s="120">
        <v>5</v>
      </c>
      <c r="G591" s="119">
        <v>118785</v>
      </c>
      <c r="H591" s="119"/>
      <c r="I591" s="120" t="s">
        <v>5820</v>
      </c>
      <c r="J591" s="120">
        <v>1700</v>
      </c>
      <c r="K591" s="120">
        <v>118785</v>
      </c>
      <c r="L591" s="120">
        <v>0.191</v>
      </c>
      <c r="M591" s="121" t="s">
        <v>5676</v>
      </c>
      <c r="N591" s="120">
        <v>1</v>
      </c>
      <c r="O591" s="119">
        <v>190</v>
      </c>
      <c r="P591" s="119">
        <v>46</v>
      </c>
      <c r="Q591" s="119">
        <v>5.0999999999999996</v>
      </c>
      <c r="R591" s="120"/>
      <c r="S591" s="120"/>
      <c r="T591" s="120"/>
      <c r="U591" s="120"/>
      <c r="V591" s="172">
        <v>273.47000000000003</v>
      </c>
      <c r="W591" s="172"/>
      <c r="X591" s="172"/>
      <c r="Y591" s="172"/>
      <c r="Z591" s="172">
        <v>273.47000000000003</v>
      </c>
      <c r="AA591" s="123"/>
      <c r="AB591" s="123"/>
      <c r="AC591" s="123">
        <v>115.34</v>
      </c>
      <c r="AD591" s="123"/>
      <c r="AE591" s="123"/>
      <c r="AF591" s="123"/>
      <c r="AG591" s="214"/>
      <c r="AH591" s="229" t="str">
        <f t="shared" si="132"/>
        <v>a3</v>
      </c>
      <c r="AI591" s="199"/>
      <c r="AJ591" s="199"/>
      <c r="AK591" s="199"/>
      <c r="AL591" s="199"/>
      <c r="AM591" s="199"/>
      <c r="AN591" s="173">
        <v>1</v>
      </c>
      <c r="AO591" s="173">
        <v>0.5</v>
      </c>
      <c r="AP591" s="173"/>
      <c r="AQ591" s="173"/>
      <c r="AR591" s="173" t="s">
        <v>3186</v>
      </c>
      <c r="AS591" s="173" t="s">
        <v>3186</v>
      </c>
      <c r="AT591" s="173" t="s">
        <v>3186</v>
      </c>
      <c r="AU591" s="173"/>
      <c r="AV591" s="173">
        <v>0.8</v>
      </c>
      <c r="AW591" s="173"/>
      <c r="AX591" s="173" t="s">
        <v>3186</v>
      </c>
      <c r="AY591" s="173" t="s">
        <v>3186</v>
      </c>
      <c r="AZ591" s="211">
        <f t="shared" si="138"/>
        <v>1.5</v>
      </c>
      <c r="BA591" s="211">
        <f t="shared" si="140"/>
        <v>0.8</v>
      </c>
      <c r="BB591" s="205">
        <f t="shared" si="133"/>
        <v>24980</v>
      </c>
      <c r="BC591" s="205">
        <f t="shared" si="134"/>
        <v>24980</v>
      </c>
      <c r="BD591" s="205">
        <f t="shared" si="135"/>
        <v>0</v>
      </c>
      <c r="BE591" s="205">
        <f t="shared" si="136"/>
        <v>0</v>
      </c>
      <c r="BF591" s="175">
        <v>24980</v>
      </c>
      <c r="BG591" s="175"/>
      <c r="BH591" s="175">
        <v>8658</v>
      </c>
      <c r="BI591" s="175"/>
      <c r="BJ591" s="175"/>
      <c r="BK591" s="175">
        <v>1692</v>
      </c>
      <c r="BL591" s="175">
        <v>1183</v>
      </c>
      <c r="BM591" s="175">
        <v>4594</v>
      </c>
      <c r="BN591" s="175">
        <v>658</v>
      </c>
      <c r="BO591" s="175">
        <v>8195</v>
      </c>
      <c r="BP591" s="200">
        <f t="shared" si="137"/>
        <v>16853</v>
      </c>
    </row>
    <row r="592" spans="1:68" s="201" customFormat="1" x14ac:dyDescent="0.15">
      <c r="A592" s="117">
        <v>636401001</v>
      </c>
      <c r="B592" s="118" t="s">
        <v>644</v>
      </c>
      <c r="C592" s="118" t="s">
        <v>601</v>
      </c>
      <c r="D592" s="118" t="s">
        <v>645</v>
      </c>
      <c r="E592" s="118" t="s">
        <v>3575</v>
      </c>
      <c r="F592" s="120">
        <v>11</v>
      </c>
      <c r="G592" s="119">
        <v>119364</v>
      </c>
      <c r="H592" s="119"/>
      <c r="I592" s="120" t="s">
        <v>5820</v>
      </c>
      <c r="J592" s="120">
        <v>1100</v>
      </c>
      <c r="K592" s="120">
        <v>119364</v>
      </c>
      <c r="L592" s="120">
        <v>0.29699999999999999</v>
      </c>
      <c r="M592" s="121" t="s">
        <v>5657</v>
      </c>
      <c r="N592" s="120">
        <v>1</v>
      </c>
      <c r="O592" s="119">
        <v>200</v>
      </c>
      <c r="P592" s="119">
        <v>38</v>
      </c>
      <c r="Q592" s="119">
        <v>3.8</v>
      </c>
      <c r="R592" s="120" t="s">
        <v>5658</v>
      </c>
      <c r="S592" s="120">
        <v>0.15</v>
      </c>
      <c r="T592" s="120"/>
      <c r="U592" s="120"/>
      <c r="V592" s="172">
        <v>139.30000000000001</v>
      </c>
      <c r="W592" s="172">
        <v>24.1</v>
      </c>
      <c r="X592" s="172">
        <v>107.9</v>
      </c>
      <c r="Y592" s="172">
        <v>7.3</v>
      </c>
      <c r="Z592" s="172"/>
      <c r="AA592" s="123"/>
      <c r="AB592" s="123"/>
      <c r="AC592" s="123">
        <v>89</v>
      </c>
      <c r="AD592" s="123"/>
      <c r="AE592" s="123"/>
      <c r="AF592" s="123"/>
      <c r="AG592" s="214"/>
      <c r="AH592" s="229" t="str">
        <f t="shared" si="132"/>
        <v>a3</v>
      </c>
      <c r="AI592" s="199"/>
      <c r="AJ592" s="199"/>
      <c r="AK592" s="199"/>
      <c r="AL592" s="199"/>
      <c r="AM592" s="199"/>
      <c r="AN592" s="173" t="s">
        <v>3186</v>
      </c>
      <c r="AO592" s="173" t="s">
        <v>3186</v>
      </c>
      <c r="AP592" s="173" t="s">
        <v>3186</v>
      </c>
      <c r="AQ592" s="173" t="s">
        <v>3186</v>
      </c>
      <c r="AR592" s="173" t="s">
        <v>3186</v>
      </c>
      <c r="AS592" s="173"/>
      <c r="AT592" s="173"/>
      <c r="AU592" s="173"/>
      <c r="AV592" s="173"/>
      <c r="AW592" s="173"/>
      <c r="AX592" s="173"/>
      <c r="AY592" s="173" t="s">
        <v>3186</v>
      </c>
      <c r="AZ592" s="211">
        <f t="shared" si="138"/>
        <v>0</v>
      </c>
      <c r="BA592" s="211">
        <f t="shared" si="140"/>
        <v>0</v>
      </c>
      <c r="BB592" s="205">
        <f t="shared" si="133"/>
        <v>27873</v>
      </c>
      <c r="BC592" s="205">
        <f t="shared" si="134"/>
        <v>27873</v>
      </c>
      <c r="BD592" s="205">
        <f t="shared" si="135"/>
        <v>9758</v>
      </c>
      <c r="BE592" s="205">
        <f t="shared" si="136"/>
        <v>9758</v>
      </c>
      <c r="BF592" s="175">
        <v>18115</v>
      </c>
      <c r="BG592" s="175"/>
      <c r="BH592" s="175">
        <v>9758</v>
      </c>
      <c r="BI592" s="175"/>
      <c r="BJ592" s="175"/>
      <c r="BK592" s="175">
        <v>1817</v>
      </c>
      <c r="BL592" s="175">
        <v>2888</v>
      </c>
      <c r="BM592" s="175">
        <v>2354</v>
      </c>
      <c r="BN592" s="175">
        <v>799</v>
      </c>
      <c r="BO592" s="175">
        <v>10257</v>
      </c>
      <c r="BP592" s="200">
        <f t="shared" si="137"/>
        <v>20015</v>
      </c>
    </row>
    <row r="593" spans="1:68" s="201" customFormat="1" x14ac:dyDescent="0.15">
      <c r="A593" s="117">
        <v>1538502003</v>
      </c>
      <c r="B593" s="118" t="s">
        <v>189</v>
      </c>
      <c r="C593" s="118" t="s">
        <v>1167</v>
      </c>
      <c r="D593" s="118" t="s">
        <v>1262</v>
      </c>
      <c r="E593" s="118" t="s">
        <v>3978</v>
      </c>
      <c r="F593" s="120">
        <v>16</v>
      </c>
      <c r="G593" s="119"/>
      <c r="H593" s="119"/>
      <c r="I593" s="120" t="s">
        <v>5820</v>
      </c>
      <c r="J593" s="120">
        <v>750</v>
      </c>
      <c r="K593" s="120">
        <v>119480</v>
      </c>
      <c r="L593" s="120">
        <v>0.436</v>
      </c>
      <c r="M593" s="121" t="s">
        <v>5657</v>
      </c>
      <c r="N593" s="120">
        <v>1</v>
      </c>
      <c r="O593" s="119">
        <v>221</v>
      </c>
      <c r="P593" s="119"/>
      <c r="Q593" s="119"/>
      <c r="R593" s="120" t="s">
        <v>5658</v>
      </c>
      <c r="S593" s="120">
        <v>0.1</v>
      </c>
      <c r="T593" s="120"/>
      <c r="U593" s="120"/>
      <c r="V593" s="172">
        <v>129</v>
      </c>
      <c r="W593" s="172"/>
      <c r="X593" s="172">
        <v>84</v>
      </c>
      <c r="Y593" s="172">
        <v>24</v>
      </c>
      <c r="Z593" s="172">
        <v>21</v>
      </c>
      <c r="AA593" s="123">
        <v>920</v>
      </c>
      <c r="AB593" s="123"/>
      <c r="AC593" s="123">
        <v>83</v>
      </c>
      <c r="AD593" s="123"/>
      <c r="AE593" s="123"/>
      <c r="AF593" s="123"/>
      <c r="AG593" s="214"/>
      <c r="AH593" s="229" t="str">
        <f t="shared" si="132"/>
        <v>a3</v>
      </c>
      <c r="AI593" s="199"/>
      <c r="AJ593" s="199"/>
      <c r="AK593" s="199"/>
      <c r="AL593" s="199"/>
      <c r="AM593" s="199"/>
      <c r="AN593" s="173">
        <v>3</v>
      </c>
      <c r="AO593" s="173"/>
      <c r="AP593" s="173"/>
      <c r="AQ593" s="173"/>
      <c r="AR593" s="173"/>
      <c r="AS593" s="173">
        <v>0.5</v>
      </c>
      <c r="AT593" s="173">
        <v>0.5</v>
      </c>
      <c r="AU593" s="173">
        <v>0.5</v>
      </c>
      <c r="AV593" s="173">
        <v>0.5</v>
      </c>
      <c r="AW593" s="173">
        <v>0.5</v>
      </c>
      <c r="AX593" s="173">
        <v>0.5</v>
      </c>
      <c r="AY593" s="173"/>
      <c r="AZ593" s="211">
        <f t="shared" si="138"/>
        <v>3.5</v>
      </c>
      <c r="BA593" s="211">
        <f t="shared" si="140"/>
        <v>2.5</v>
      </c>
      <c r="BB593" s="205">
        <f t="shared" si="133"/>
        <v>36143</v>
      </c>
      <c r="BC593" s="205">
        <f t="shared" si="134"/>
        <v>32693</v>
      </c>
      <c r="BD593" s="205">
        <f t="shared" si="135"/>
        <v>4051</v>
      </c>
      <c r="BE593" s="205">
        <f t="shared" si="136"/>
        <v>601</v>
      </c>
      <c r="BF593" s="175">
        <v>32092</v>
      </c>
      <c r="BG593" s="175"/>
      <c r="BH593" s="175">
        <v>8694</v>
      </c>
      <c r="BI593" s="175">
        <v>3450</v>
      </c>
      <c r="BJ593" s="175"/>
      <c r="BK593" s="175"/>
      <c r="BL593" s="175">
        <v>15476</v>
      </c>
      <c r="BM593" s="175">
        <v>3920</v>
      </c>
      <c r="BN593" s="175">
        <v>136</v>
      </c>
      <c r="BO593" s="175">
        <v>4467</v>
      </c>
      <c r="BP593" s="200">
        <f t="shared" si="137"/>
        <v>13161</v>
      </c>
    </row>
    <row r="594" spans="1:68" s="201" customFormat="1" x14ac:dyDescent="0.15">
      <c r="A594" s="117">
        <v>3238602002</v>
      </c>
      <c r="B594" s="118" t="s">
        <v>2409</v>
      </c>
      <c r="C594" s="118" t="s">
        <v>2373</v>
      </c>
      <c r="D594" s="118" t="s">
        <v>2408</v>
      </c>
      <c r="E594" s="118" t="s">
        <v>4823</v>
      </c>
      <c r="F594" s="120">
        <v>11</v>
      </c>
      <c r="G594" s="119"/>
      <c r="H594" s="119"/>
      <c r="I594" s="120" t="s">
        <v>5820</v>
      </c>
      <c r="J594" s="120">
        <v>700</v>
      </c>
      <c r="K594" s="120">
        <v>119827.9</v>
      </c>
      <c r="L594" s="120">
        <v>0.46899999999999997</v>
      </c>
      <c r="M594" s="121" t="s">
        <v>5657</v>
      </c>
      <c r="N594" s="120">
        <v>1</v>
      </c>
      <c r="O594" s="119"/>
      <c r="P594" s="119"/>
      <c r="Q594" s="119"/>
      <c r="R594" s="120" t="s">
        <v>5658</v>
      </c>
      <c r="S594" s="120">
        <v>0.5</v>
      </c>
      <c r="T594" s="120"/>
      <c r="U594" s="120"/>
      <c r="V594" s="172">
        <v>164.3</v>
      </c>
      <c r="W594" s="172"/>
      <c r="X594" s="172">
        <v>164.3</v>
      </c>
      <c r="Y594" s="172"/>
      <c r="Z594" s="172"/>
      <c r="AA594" s="123"/>
      <c r="AB594" s="123"/>
      <c r="AC594" s="123">
        <v>4</v>
      </c>
      <c r="AD594" s="123"/>
      <c r="AE594" s="123"/>
      <c r="AF594" s="123"/>
      <c r="AG594" s="214"/>
      <c r="AH594" s="229" t="str">
        <f t="shared" si="132"/>
        <v>a3</v>
      </c>
      <c r="AI594" s="199"/>
      <c r="AJ594" s="199"/>
      <c r="AK594" s="199"/>
      <c r="AL594" s="199"/>
      <c r="AM594" s="199"/>
      <c r="AN594" s="173"/>
      <c r="AO594" s="173"/>
      <c r="AP594" s="173"/>
      <c r="AQ594" s="173"/>
      <c r="AR594" s="173"/>
      <c r="AS594" s="173"/>
      <c r="AT594" s="173"/>
      <c r="AU594" s="173"/>
      <c r="AV594" s="173"/>
      <c r="AW594" s="173"/>
      <c r="AX594" s="173"/>
      <c r="AY594" s="173"/>
      <c r="AZ594" s="211">
        <f t="shared" si="138"/>
        <v>0</v>
      </c>
      <c r="BA594" s="211">
        <f t="shared" si="140"/>
        <v>0</v>
      </c>
      <c r="BB594" s="205">
        <f t="shared" si="133"/>
        <v>49933</v>
      </c>
      <c r="BC594" s="205">
        <f t="shared" si="134"/>
        <v>29880</v>
      </c>
      <c r="BD594" s="205">
        <f t="shared" si="135"/>
        <v>20053</v>
      </c>
      <c r="BE594" s="205">
        <f t="shared" si="136"/>
        <v>0</v>
      </c>
      <c r="BF594" s="175">
        <v>29880</v>
      </c>
      <c r="BG594" s="175"/>
      <c r="BH594" s="175">
        <v>20053</v>
      </c>
      <c r="BI594" s="175">
        <v>3147</v>
      </c>
      <c r="BJ594" s="175">
        <v>16906</v>
      </c>
      <c r="BK594" s="175">
        <v>4246</v>
      </c>
      <c r="BL594" s="175">
        <v>747</v>
      </c>
      <c r="BM594" s="175">
        <v>3962</v>
      </c>
      <c r="BN594" s="175">
        <v>406</v>
      </c>
      <c r="BO594" s="175">
        <v>466</v>
      </c>
      <c r="BP594" s="200">
        <f t="shared" si="137"/>
        <v>20519</v>
      </c>
    </row>
    <row r="595" spans="1:68" s="201" customFormat="1" x14ac:dyDescent="0.15">
      <c r="A595" s="117">
        <v>4120601001</v>
      </c>
      <c r="B595" s="118" t="s">
        <v>2882</v>
      </c>
      <c r="C595" s="118" t="s">
        <v>2865</v>
      </c>
      <c r="D595" s="118" t="s">
        <v>2883</v>
      </c>
      <c r="E595" s="118" t="s">
        <v>5163</v>
      </c>
      <c r="F595" s="120">
        <v>6</v>
      </c>
      <c r="G595" s="119">
        <v>119887</v>
      </c>
      <c r="H595" s="119"/>
      <c r="I595" s="120" t="s">
        <v>5820</v>
      </c>
      <c r="J595" s="120">
        <v>600</v>
      </c>
      <c r="K595" s="120">
        <v>119887</v>
      </c>
      <c r="L595" s="120">
        <v>0.54700000000000004</v>
      </c>
      <c r="M595" s="121" t="s">
        <v>5657</v>
      </c>
      <c r="N595" s="120">
        <v>1</v>
      </c>
      <c r="O595" s="119">
        <v>199</v>
      </c>
      <c r="P595" s="119"/>
      <c r="Q595" s="119"/>
      <c r="R595" s="120" t="s">
        <v>5658</v>
      </c>
      <c r="S595" s="120">
        <v>0.1</v>
      </c>
      <c r="T595" s="120"/>
      <c r="U595" s="120"/>
      <c r="V595" s="172">
        <v>108.7</v>
      </c>
      <c r="W595" s="172"/>
      <c r="X595" s="172">
        <v>108.7</v>
      </c>
      <c r="Y595" s="172"/>
      <c r="Z595" s="172"/>
      <c r="AA595" s="123"/>
      <c r="AB595" s="123"/>
      <c r="AC595" s="123">
        <v>70</v>
      </c>
      <c r="AD595" s="123"/>
      <c r="AE595" s="123"/>
      <c r="AF595" s="123"/>
      <c r="AG595" s="214"/>
      <c r="AH595" s="229" t="str">
        <f t="shared" si="132"/>
        <v>a3</v>
      </c>
      <c r="AI595" s="199"/>
      <c r="AJ595" s="199"/>
      <c r="AK595" s="199"/>
      <c r="AL595" s="199"/>
      <c r="AM595" s="199"/>
      <c r="AN595" s="173" t="s">
        <v>3186</v>
      </c>
      <c r="AO595" s="173" t="s">
        <v>3186</v>
      </c>
      <c r="AP595" s="173" t="s">
        <v>3186</v>
      </c>
      <c r="AQ595" s="173" t="s">
        <v>3186</v>
      </c>
      <c r="AR595" s="173" t="s">
        <v>3186</v>
      </c>
      <c r="AS595" s="173">
        <v>1</v>
      </c>
      <c r="AT595" s="173">
        <v>0.5</v>
      </c>
      <c r="AU595" s="173">
        <v>0.5</v>
      </c>
      <c r="AV595" s="173"/>
      <c r="AW595" s="173"/>
      <c r="AX595" s="173">
        <v>0.6</v>
      </c>
      <c r="AY595" s="173" t="s">
        <v>3186</v>
      </c>
      <c r="AZ595" s="211">
        <f t="shared" si="138"/>
        <v>1</v>
      </c>
      <c r="BA595" s="211">
        <f t="shared" si="140"/>
        <v>1.6</v>
      </c>
      <c r="BB595" s="205">
        <f t="shared" si="133"/>
        <v>17376</v>
      </c>
      <c r="BC595" s="205">
        <f t="shared" si="134"/>
        <v>14204</v>
      </c>
      <c r="BD595" s="205">
        <f t="shared" si="135"/>
        <v>5334</v>
      </c>
      <c r="BE595" s="205">
        <f t="shared" si="136"/>
        <v>2162</v>
      </c>
      <c r="BF595" s="175">
        <v>12042</v>
      </c>
      <c r="BG595" s="175"/>
      <c r="BH595" s="175">
        <v>5334</v>
      </c>
      <c r="BI595" s="175">
        <v>3172</v>
      </c>
      <c r="BJ595" s="175"/>
      <c r="BK595" s="175">
        <v>1034</v>
      </c>
      <c r="BL595" s="175">
        <v>177</v>
      </c>
      <c r="BM595" s="175">
        <v>1719</v>
      </c>
      <c r="BN595" s="175">
        <v>1927</v>
      </c>
      <c r="BO595" s="175">
        <v>4013</v>
      </c>
      <c r="BP595" s="200">
        <f t="shared" si="137"/>
        <v>9347</v>
      </c>
    </row>
    <row r="596" spans="1:68" s="201" customFormat="1" x14ac:dyDescent="0.15">
      <c r="A596" s="117">
        <v>350702002</v>
      </c>
      <c r="B596" s="118" t="s">
        <v>481</v>
      </c>
      <c r="C596" s="118" t="s">
        <v>415</v>
      </c>
      <c r="D596" s="118" t="s">
        <v>480</v>
      </c>
      <c r="E596" s="118" t="s">
        <v>3468</v>
      </c>
      <c r="F596" s="120">
        <v>7</v>
      </c>
      <c r="G596" s="119">
        <v>120005</v>
      </c>
      <c r="H596" s="119"/>
      <c r="I596" s="120" t="s">
        <v>5820</v>
      </c>
      <c r="J596" s="120">
        <v>1443</v>
      </c>
      <c r="K596" s="120">
        <v>120005</v>
      </c>
      <c r="L596" s="120">
        <v>0.22800000000000001</v>
      </c>
      <c r="M596" s="121" t="s">
        <v>5657</v>
      </c>
      <c r="N596" s="120">
        <v>1</v>
      </c>
      <c r="O596" s="119">
        <v>240</v>
      </c>
      <c r="P596" s="119"/>
      <c r="Q596" s="119"/>
      <c r="R596" s="120"/>
      <c r="S596" s="120"/>
      <c r="T596" s="120"/>
      <c r="U596" s="120" t="s">
        <v>5689</v>
      </c>
      <c r="V596" s="172">
        <v>140.6</v>
      </c>
      <c r="W596" s="172">
        <v>15.4</v>
      </c>
      <c r="X596" s="172">
        <v>80.7</v>
      </c>
      <c r="Y596" s="172">
        <v>19.100000000000001</v>
      </c>
      <c r="Z596" s="172">
        <v>25.4</v>
      </c>
      <c r="AA596" s="123"/>
      <c r="AB596" s="123"/>
      <c r="AC596" s="123">
        <v>103.3</v>
      </c>
      <c r="AD596" s="123"/>
      <c r="AE596" s="123"/>
      <c r="AF596" s="123"/>
      <c r="AG596" s="214"/>
      <c r="AH596" s="229" t="str">
        <f t="shared" si="132"/>
        <v>a3</v>
      </c>
      <c r="AI596" s="199"/>
      <c r="AJ596" s="199"/>
      <c r="AK596" s="199"/>
      <c r="AL596" s="199"/>
      <c r="AM596" s="199"/>
      <c r="AN596" s="173">
        <v>2</v>
      </c>
      <c r="AO596" s="173" t="s">
        <v>3186</v>
      </c>
      <c r="AP596" s="173" t="s">
        <v>3186</v>
      </c>
      <c r="AQ596" s="173" t="s">
        <v>3186</v>
      </c>
      <c r="AR596" s="173" t="s">
        <v>3186</v>
      </c>
      <c r="AS596" s="173">
        <v>1</v>
      </c>
      <c r="AT596" s="173">
        <v>1</v>
      </c>
      <c r="AU596" s="173">
        <v>0.5</v>
      </c>
      <c r="AV596" s="173">
        <v>1</v>
      </c>
      <c r="AW596" s="173">
        <v>0.5</v>
      </c>
      <c r="AX596" s="173">
        <v>1</v>
      </c>
      <c r="AY596" s="173">
        <v>2</v>
      </c>
      <c r="AZ596" s="211">
        <f t="shared" si="138"/>
        <v>3</v>
      </c>
      <c r="BA596" s="211">
        <f t="shared" si="140"/>
        <v>6</v>
      </c>
      <c r="BB596" s="205">
        <f t="shared" si="133"/>
        <v>23460</v>
      </c>
      <c r="BC596" s="205">
        <f t="shared" si="134"/>
        <v>19795</v>
      </c>
      <c r="BD596" s="205">
        <f t="shared" si="135"/>
        <v>5177</v>
      </c>
      <c r="BE596" s="205">
        <f t="shared" si="136"/>
        <v>1512</v>
      </c>
      <c r="BF596" s="175">
        <v>18283</v>
      </c>
      <c r="BG596" s="175"/>
      <c r="BH596" s="175">
        <v>5177</v>
      </c>
      <c r="BI596" s="175">
        <v>3665</v>
      </c>
      <c r="BJ596" s="175"/>
      <c r="BK596" s="175">
        <v>2275</v>
      </c>
      <c r="BL596" s="175">
        <v>2733</v>
      </c>
      <c r="BM596" s="175">
        <v>2217</v>
      </c>
      <c r="BN596" s="175">
        <v>1757</v>
      </c>
      <c r="BO596" s="175">
        <v>5636</v>
      </c>
      <c r="BP596" s="200">
        <f t="shared" si="137"/>
        <v>10813</v>
      </c>
    </row>
    <row r="597" spans="1:68" s="201" customFormat="1" x14ac:dyDescent="0.15">
      <c r="A597" s="117">
        <v>3620702001</v>
      </c>
      <c r="B597" s="118" t="s">
        <v>2664</v>
      </c>
      <c r="C597" s="118" t="s">
        <v>2654</v>
      </c>
      <c r="D597" s="118" t="s">
        <v>2665</v>
      </c>
      <c r="E597" s="118" t="s">
        <v>5020</v>
      </c>
      <c r="F597" s="120">
        <v>9</v>
      </c>
      <c r="G597" s="119"/>
      <c r="H597" s="119"/>
      <c r="I597" s="120" t="s">
        <v>5820</v>
      </c>
      <c r="J597" s="120">
        <v>1200</v>
      </c>
      <c r="K597" s="120">
        <v>120250</v>
      </c>
      <c r="L597" s="120">
        <v>0.27500000000000002</v>
      </c>
      <c r="M597" s="121" t="s">
        <v>5657</v>
      </c>
      <c r="N597" s="120">
        <v>1</v>
      </c>
      <c r="O597" s="119">
        <v>213</v>
      </c>
      <c r="P597" s="119">
        <v>48</v>
      </c>
      <c r="Q597" s="119">
        <v>4.7</v>
      </c>
      <c r="R597" s="120" t="s">
        <v>5658</v>
      </c>
      <c r="S597" s="120">
        <v>0.2</v>
      </c>
      <c r="T597" s="120"/>
      <c r="U597" s="120"/>
      <c r="V597" s="172">
        <v>94.1</v>
      </c>
      <c r="W597" s="172"/>
      <c r="X597" s="172">
        <v>67.8</v>
      </c>
      <c r="Y597" s="172"/>
      <c r="Z597" s="172">
        <v>26.3</v>
      </c>
      <c r="AA597" s="123"/>
      <c r="AB597" s="123"/>
      <c r="AC597" s="123">
        <v>116.6</v>
      </c>
      <c r="AD597" s="123"/>
      <c r="AE597" s="123"/>
      <c r="AF597" s="123"/>
      <c r="AG597" s="214"/>
      <c r="AH597" s="229" t="str">
        <f t="shared" si="132"/>
        <v>a3</v>
      </c>
      <c r="AI597" s="199"/>
      <c r="AJ597" s="199"/>
      <c r="AK597" s="199"/>
      <c r="AL597" s="199"/>
      <c r="AM597" s="199"/>
      <c r="AN597" s="173">
        <v>6</v>
      </c>
      <c r="AO597" s="173"/>
      <c r="AP597" s="173"/>
      <c r="AQ597" s="173"/>
      <c r="AR597" s="173"/>
      <c r="AS597" s="173"/>
      <c r="AT597" s="173"/>
      <c r="AU597" s="173"/>
      <c r="AV597" s="173"/>
      <c r="AW597" s="173"/>
      <c r="AX597" s="173"/>
      <c r="AY597" s="173"/>
      <c r="AZ597" s="211">
        <f t="shared" si="138"/>
        <v>6</v>
      </c>
      <c r="BA597" s="211">
        <f t="shared" si="140"/>
        <v>0</v>
      </c>
      <c r="BB597" s="205">
        <f t="shared" si="133"/>
        <v>72807</v>
      </c>
      <c r="BC597" s="205">
        <f t="shared" si="134"/>
        <v>60545</v>
      </c>
      <c r="BD597" s="205">
        <f t="shared" si="135"/>
        <v>18725</v>
      </c>
      <c r="BE597" s="205">
        <f t="shared" si="136"/>
        <v>6463</v>
      </c>
      <c r="BF597" s="175">
        <v>54082</v>
      </c>
      <c r="BG597" s="175"/>
      <c r="BH597" s="175">
        <v>18725</v>
      </c>
      <c r="BI597" s="175">
        <v>12262</v>
      </c>
      <c r="BJ597" s="175"/>
      <c r="BK597" s="175">
        <v>1895</v>
      </c>
      <c r="BL597" s="175">
        <v>361</v>
      </c>
      <c r="BM597" s="175">
        <v>3820</v>
      </c>
      <c r="BN597" s="175">
        <v>299</v>
      </c>
      <c r="BO597" s="175">
        <v>35445</v>
      </c>
      <c r="BP597" s="200">
        <f t="shared" si="137"/>
        <v>54170</v>
      </c>
    </row>
    <row r="598" spans="1:68" s="201" customFormat="1" x14ac:dyDescent="0.15">
      <c r="A598" s="117">
        <v>3250102002</v>
      </c>
      <c r="B598" s="118" t="s">
        <v>2416</v>
      </c>
      <c r="C598" s="118" t="s">
        <v>2373</v>
      </c>
      <c r="D598" s="118" t="s">
        <v>2415</v>
      </c>
      <c r="E598" s="118" t="s">
        <v>4827</v>
      </c>
      <c r="F598" s="120">
        <v>8</v>
      </c>
      <c r="G598" s="119"/>
      <c r="H598" s="119"/>
      <c r="I598" s="120" t="s">
        <v>5820</v>
      </c>
      <c r="J598" s="120">
        <v>1210</v>
      </c>
      <c r="K598" s="120">
        <v>120681</v>
      </c>
      <c r="L598" s="120">
        <v>0.27300000000000002</v>
      </c>
      <c r="M598" s="121" t="s">
        <v>5657</v>
      </c>
      <c r="N598" s="120">
        <v>1</v>
      </c>
      <c r="O598" s="119">
        <v>155</v>
      </c>
      <c r="P598" s="119"/>
      <c r="Q598" s="119"/>
      <c r="R598" s="120" t="s">
        <v>5660</v>
      </c>
      <c r="S598" s="120">
        <v>0.3</v>
      </c>
      <c r="T598" s="120"/>
      <c r="U598" s="120"/>
      <c r="V598" s="172">
        <v>125</v>
      </c>
      <c r="W598" s="172"/>
      <c r="X598" s="172">
        <v>109.1</v>
      </c>
      <c r="Y598" s="172">
        <v>14.5</v>
      </c>
      <c r="Z598" s="172">
        <v>1.4</v>
      </c>
      <c r="AA598" s="123"/>
      <c r="AB598" s="123"/>
      <c r="AC598" s="123">
        <v>59.5</v>
      </c>
      <c r="AD598" s="123"/>
      <c r="AE598" s="123"/>
      <c r="AF598" s="123"/>
      <c r="AG598" s="214"/>
      <c r="AH598" s="229" t="str">
        <f t="shared" si="132"/>
        <v>a3</v>
      </c>
      <c r="AI598" s="199"/>
      <c r="AJ598" s="199"/>
      <c r="AK598" s="199"/>
      <c r="AL598" s="199"/>
      <c r="AM598" s="199"/>
      <c r="AN598" s="173">
        <v>2</v>
      </c>
      <c r="AO598" s="173" t="s">
        <v>3186</v>
      </c>
      <c r="AP598" s="173" t="s">
        <v>3186</v>
      </c>
      <c r="AQ598" s="173" t="s">
        <v>3186</v>
      </c>
      <c r="AR598" s="173" t="s">
        <v>3186</v>
      </c>
      <c r="AS598" s="173" t="s">
        <v>3186</v>
      </c>
      <c r="AT598" s="173">
        <v>0.5</v>
      </c>
      <c r="AU598" s="173">
        <v>0.5</v>
      </c>
      <c r="AV598" s="173">
        <v>0.5</v>
      </c>
      <c r="AW598" s="173">
        <v>0.5</v>
      </c>
      <c r="AX598" s="173" t="s">
        <v>3186</v>
      </c>
      <c r="AY598" s="173" t="s">
        <v>3186</v>
      </c>
      <c r="AZ598" s="211">
        <f t="shared" si="138"/>
        <v>2</v>
      </c>
      <c r="BA598" s="211">
        <f t="shared" si="140"/>
        <v>2</v>
      </c>
      <c r="BB598" s="205">
        <f t="shared" si="133"/>
        <v>10783</v>
      </c>
      <c r="BC598" s="205">
        <f t="shared" si="134"/>
        <v>10783</v>
      </c>
      <c r="BD598" s="205">
        <f t="shared" si="135"/>
        <v>0</v>
      </c>
      <c r="BE598" s="205">
        <f t="shared" si="136"/>
        <v>0</v>
      </c>
      <c r="BF598" s="175">
        <v>10783</v>
      </c>
      <c r="BG598" s="175"/>
      <c r="BH598" s="175">
        <v>6914</v>
      </c>
      <c r="BI598" s="175"/>
      <c r="BJ598" s="175"/>
      <c r="BK598" s="175">
        <v>940</v>
      </c>
      <c r="BL598" s="175">
        <v>248</v>
      </c>
      <c r="BM598" s="175">
        <v>2218</v>
      </c>
      <c r="BN598" s="175">
        <v>99</v>
      </c>
      <c r="BO598" s="175">
        <v>364</v>
      </c>
      <c r="BP598" s="200">
        <f t="shared" si="137"/>
        <v>7278</v>
      </c>
    </row>
    <row r="599" spans="1:68" s="201" customFormat="1" x14ac:dyDescent="0.15">
      <c r="A599" s="117">
        <v>3321402005</v>
      </c>
      <c r="B599" s="118" t="s">
        <v>2485</v>
      </c>
      <c r="C599" s="118" t="s">
        <v>2427</v>
      </c>
      <c r="D599" s="118" t="s">
        <v>2481</v>
      </c>
      <c r="E599" s="118" t="s">
        <v>4882</v>
      </c>
      <c r="F599" s="120">
        <v>7</v>
      </c>
      <c r="G599" s="119">
        <v>120941</v>
      </c>
      <c r="H599" s="119"/>
      <c r="I599" s="120" t="s">
        <v>5820</v>
      </c>
      <c r="J599" s="120">
        <v>640</v>
      </c>
      <c r="K599" s="120">
        <v>120941</v>
      </c>
      <c r="L599" s="120">
        <v>0.51800000000000002</v>
      </c>
      <c r="M599" s="121" t="s">
        <v>5667</v>
      </c>
      <c r="N599" s="120">
        <v>1</v>
      </c>
      <c r="O599" s="119">
        <v>202.5</v>
      </c>
      <c r="P599" s="119">
        <v>58.2</v>
      </c>
      <c r="Q599" s="119">
        <v>6.3</v>
      </c>
      <c r="R599" s="120" t="s">
        <v>5660</v>
      </c>
      <c r="S599" s="120">
        <v>0.1</v>
      </c>
      <c r="T599" s="120"/>
      <c r="U599" s="120"/>
      <c r="V599" s="172">
        <v>144</v>
      </c>
      <c r="W599" s="172">
        <v>0.2</v>
      </c>
      <c r="X599" s="172">
        <v>105.5</v>
      </c>
      <c r="Y599" s="172">
        <v>31.3</v>
      </c>
      <c r="Z599" s="172">
        <v>7</v>
      </c>
      <c r="AA599" s="123"/>
      <c r="AB599" s="123"/>
      <c r="AC599" s="123">
        <v>77</v>
      </c>
      <c r="AD599" s="123"/>
      <c r="AE599" s="123"/>
      <c r="AF599" s="123"/>
      <c r="AG599" s="214"/>
      <c r="AH599" s="229" t="str">
        <f t="shared" si="132"/>
        <v>a3</v>
      </c>
      <c r="AI599" s="199"/>
      <c r="AJ599" s="199"/>
      <c r="AK599" s="199"/>
      <c r="AL599" s="199"/>
      <c r="AM599" s="199"/>
      <c r="AN599" s="173"/>
      <c r="AO599" s="173"/>
      <c r="AP599" s="173"/>
      <c r="AQ599" s="173"/>
      <c r="AR599" s="173"/>
      <c r="AS599" s="173">
        <v>0.5</v>
      </c>
      <c r="AT599" s="173">
        <v>0.8</v>
      </c>
      <c r="AU599" s="173">
        <v>1.5</v>
      </c>
      <c r="AV599" s="173">
        <v>0.8</v>
      </c>
      <c r="AW599" s="173">
        <v>0.8</v>
      </c>
      <c r="AX599" s="173">
        <v>0.6</v>
      </c>
      <c r="AY599" s="173">
        <v>2</v>
      </c>
      <c r="AZ599" s="211">
        <f t="shared" si="138"/>
        <v>0.5</v>
      </c>
      <c r="BA599" s="211">
        <f t="shared" si="140"/>
        <v>6.4999999999999991</v>
      </c>
      <c r="BB599" s="205">
        <f t="shared" si="133"/>
        <v>20238</v>
      </c>
      <c r="BC599" s="205">
        <f t="shared" si="134"/>
        <v>14588</v>
      </c>
      <c r="BD599" s="205">
        <f t="shared" si="135"/>
        <v>5650</v>
      </c>
      <c r="BE599" s="205">
        <f t="shared" si="136"/>
        <v>0</v>
      </c>
      <c r="BF599" s="175">
        <v>14588</v>
      </c>
      <c r="BG599" s="175">
        <v>1713</v>
      </c>
      <c r="BH599" s="175">
        <v>5650</v>
      </c>
      <c r="BI599" s="175">
        <v>5650</v>
      </c>
      <c r="BJ599" s="175"/>
      <c r="BK599" s="175">
        <v>516</v>
      </c>
      <c r="BL599" s="175">
        <v>237</v>
      </c>
      <c r="BM599" s="175">
        <v>2669</v>
      </c>
      <c r="BN599" s="175">
        <v>1590</v>
      </c>
      <c r="BO599" s="175">
        <v>2213</v>
      </c>
      <c r="BP599" s="200">
        <f t="shared" si="137"/>
        <v>7863</v>
      </c>
    </row>
    <row r="600" spans="1:68" s="201" customFormat="1" x14ac:dyDescent="0.15">
      <c r="A600" s="117">
        <v>2021302004</v>
      </c>
      <c r="B600" s="118" t="s">
        <v>1541</v>
      </c>
      <c r="C600" s="118" t="s">
        <v>1489</v>
      </c>
      <c r="D600" s="118" t="s">
        <v>1538</v>
      </c>
      <c r="E600" s="118" t="s">
        <v>4184</v>
      </c>
      <c r="F600" s="120">
        <v>11</v>
      </c>
      <c r="G600" s="119"/>
      <c r="H600" s="119"/>
      <c r="I600" s="120" t="s">
        <v>5820</v>
      </c>
      <c r="J600" s="120">
        <v>2600</v>
      </c>
      <c r="K600" s="120">
        <v>120986</v>
      </c>
      <c r="L600" s="120">
        <v>0.127</v>
      </c>
      <c r="M600" s="121" t="s">
        <v>5657</v>
      </c>
      <c r="N600" s="120">
        <v>1</v>
      </c>
      <c r="O600" s="119">
        <v>78.25</v>
      </c>
      <c r="P600" s="119">
        <v>18</v>
      </c>
      <c r="Q600" s="119">
        <v>1.7250000000000001</v>
      </c>
      <c r="R600" s="120" t="s">
        <v>5660</v>
      </c>
      <c r="S600" s="120">
        <v>0.19</v>
      </c>
      <c r="T600" s="120"/>
      <c r="U600" s="120"/>
      <c r="V600" s="172">
        <v>116.55800000000001</v>
      </c>
      <c r="W600" s="172"/>
      <c r="X600" s="172">
        <v>26.847999999999999</v>
      </c>
      <c r="Y600" s="172">
        <v>60.96</v>
      </c>
      <c r="Z600" s="172">
        <v>28.75</v>
      </c>
      <c r="AA600" s="123">
        <v>194.3</v>
      </c>
      <c r="AB600" s="123"/>
      <c r="AC600" s="123">
        <v>25.7</v>
      </c>
      <c r="AD600" s="123"/>
      <c r="AE600" s="123"/>
      <c r="AF600" s="123"/>
      <c r="AG600" s="214"/>
      <c r="AH600" s="229" t="str">
        <f t="shared" si="132"/>
        <v>a3</v>
      </c>
      <c r="AI600" s="199"/>
      <c r="AJ600" s="199"/>
      <c r="AK600" s="199"/>
      <c r="AL600" s="199"/>
      <c r="AM600" s="199"/>
      <c r="AN600" s="173"/>
      <c r="AO600" s="173"/>
      <c r="AP600" s="173"/>
      <c r="AQ600" s="173"/>
      <c r="AR600" s="173"/>
      <c r="AS600" s="173"/>
      <c r="AT600" s="173"/>
      <c r="AU600" s="173"/>
      <c r="AV600" s="173"/>
      <c r="AW600" s="173"/>
      <c r="AX600" s="173"/>
      <c r="AY600" s="173">
        <v>1</v>
      </c>
      <c r="AZ600" s="211">
        <f t="shared" si="138"/>
        <v>0</v>
      </c>
      <c r="BA600" s="211">
        <f t="shared" si="140"/>
        <v>1</v>
      </c>
      <c r="BB600" s="205">
        <f t="shared" si="133"/>
        <v>10132</v>
      </c>
      <c r="BC600" s="205">
        <f t="shared" si="134"/>
        <v>10132</v>
      </c>
      <c r="BD600" s="205">
        <f t="shared" si="135"/>
        <v>0</v>
      </c>
      <c r="BE600" s="205">
        <f t="shared" si="136"/>
        <v>0</v>
      </c>
      <c r="BF600" s="175">
        <v>10132</v>
      </c>
      <c r="BG600" s="175"/>
      <c r="BH600" s="175">
        <v>3041</v>
      </c>
      <c r="BI600" s="175"/>
      <c r="BJ600" s="175"/>
      <c r="BK600" s="175"/>
      <c r="BL600" s="175">
        <v>1009</v>
      </c>
      <c r="BM600" s="175">
        <v>4234</v>
      </c>
      <c r="BN600" s="175">
        <v>209</v>
      </c>
      <c r="BO600" s="175">
        <v>1639</v>
      </c>
      <c r="BP600" s="200">
        <f t="shared" si="137"/>
        <v>4680</v>
      </c>
    </row>
    <row r="601" spans="1:68" s="201" customFormat="1" x14ac:dyDescent="0.15">
      <c r="A601" s="117">
        <v>2421602005</v>
      </c>
      <c r="B601" s="118" t="s">
        <v>1954</v>
      </c>
      <c r="C601" s="118" t="s">
        <v>1919</v>
      </c>
      <c r="D601" s="118" t="s">
        <v>1950</v>
      </c>
      <c r="E601" s="118" t="s">
        <v>4482</v>
      </c>
      <c r="F601" s="120">
        <v>6</v>
      </c>
      <c r="G601" s="119"/>
      <c r="H601" s="119"/>
      <c r="I601" s="120" t="s">
        <v>5820</v>
      </c>
      <c r="J601" s="120">
        <v>800</v>
      </c>
      <c r="K601" s="120">
        <v>121397</v>
      </c>
      <c r="L601" s="120">
        <v>0.41599999999999998</v>
      </c>
      <c r="M601" s="121" t="s">
        <v>5667</v>
      </c>
      <c r="N601" s="120">
        <v>1</v>
      </c>
      <c r="O601" s="119">
        <v>218</v>
      </c>
      <c r="P601" s="119">
        <v>41</v>
      </c>
      <c r="Q601" s="119">
        <v>4.3</v>
      </c>
      <c r="R601" s="120" t="s">
        <v>5658</v>
      </c>
      <c r="S601" s="120">
        <v>0.11</v>
      </c>
      <c r="T601" s="120"/>
      <c r="U601" s="120"/>
      <c r="V601" s="172">
        <v>165.61</v>
      </c>
      <c r="W601" s="172">
        <v>10.698</v>
      </c>
      <c r="X601" s="172">
        <v>35.853000000000002</v>
      </c>
      <c r="Y601" s="172">
        <v>101.157</v>
      </c>
      <c r="Z601" s="172">
        <v>17.902000000000001</v>
      </c>
      <c r="AA601" s="123"/>
      <c r="AB601" s="123"/>
      <c r="AC601" s="123">
        <v>22.73</v>
      </c>
      <c r="AD601" s="123"/>
      <c r="AE601" s="123"/>
      <c r="AF601" s="123"/>
      <c r="AG601" s="214"/>
      <c r="AH601" s="229" t="str">
        <f t="shared" si="132"/>
        <v>a3</v>
      </c>
      <c r="AI601" s="199"/>
      <c r="AJ601" s="199"/>
      <c r="AK601" s="199"/>
      <c r="AL601" s="199"/>
      <c r="AM601" s="199"/>
      <c r="AN601" s="173">
        <v>15</v>
      </c>
      <c r="AO601" s="173"/>
      <c r="AP601" s="173"/>
      <c r="AQ601" s="173"/>
      <c r="AR601" s="173"/>
      <c r="AS601" s="173"/>
      <c r="AT601" s="173"/>
      <c r="AU601" s="173">
        <v>0.7</v>
      </c>
      <c r="AV601" s="173"/>
      <c r="AW601" s="173">
        <v>0.7</v>
      </c>
      <c r="AX601" s="173"/>
      <c r="AY601" s="173"/>
      <c r="AZ601" s="211">
        <f t="shared" si="138"/>
        <v>15</v>
      </c>
      <c r="BA601" s="211">
        <f t="shared" si="140"/>
        <v>1.4</v>
      </c>
      <c r="BB601" s="205">
        <f t="shared" si="133"/>
        <v>12557</v>
      </c>
      <c r="BC601" s="205">
        <f t="shared" si="134"/>
        <v>12557</v>
      </c>
      <c r="BD601" s="205">
        <f t="shared" si="135"/>
        <v>0</v>
      </c>
      <c r="BE601" s="205">
        <f t="shared" si="136"/>
        <v>0</v>
      </c>
      <c r="BF601" s="175">
        <v>12557</v>
      </c>
      <c r="BG601" s="175"/>
      <c r="BH601" s="175">
        <v>5240</v>
      </c>
      <c r="BI601" s="175"/>
      <c r="BJ601" s="175"/>
      <c r="BK601" s="175">
        <v>1195</v>
      </c>
      <c r="BL601" s="175">
        <v>92</v>
      </c>
      <c r="BM601" s="175">
        <v>3032</v>
      </c>
      <c r="BN601" s="175">
        <v>696</v>
      </c>
      <c r="BO601" s="175">
        <v>2302</v>
      </c>
      <c r="BP601" s="200">
        <f t="shared" si="137"/>
        <v>7542</v>
      </c>
    </row>
    <row r="602" spans="1:68" s="201" customFormat="1" x14ac:dyDescent="0.15">
      <c r="A602" s="117">
        <v>3421402004</v>
      </c>
      <c r="B602" s="118" t="s">
        <v>2579</v>
      </c>
      <c r="C602" s="118" t="s">
        <v>2517</v>
      </c>
      <c r="D602" s="118" t="s">
        <v>2576</v>
      </c>
      <c r="E602" s="118" t="s">
        <v>4956</v>
      </c>
      <c r="F602" s="120">
        <v>6</v>
      </c>
      <c r="G602" s="119">
        <v>122158</v>
      </c>
      <c r="H602" s="119"/>
      <c r="I602" s="120" t="s">
        <v>5820</v>
      </c>
      <c r="J602" s="120">
        <v>820</v>
      </c>
      <c r="K602" s="120">
        <v>122158</v>
      </c>
      <c r="L602" s="120">
        <v>0.40799999999999997</v>
      </c>
      <c r="M602" s="121" t="s">
        <v>5657</v>
      </c>
      <c r="N602" s="120">
        <v>1</v>
      </c>
      <c r="O602" s="119">
        <v>159.19999999999999</v>
      </c>
      <c r="P602" s="119"/>
      <c r="Q602" s="119"/>
      <c r="R602" s="120" t="s">
        <v>5658</v>
      </c>
      <c r="S602" s="120">
        <v>0.2</v>
      </c>
      <c r="T602" s="120"/>
      <c r="U602" s="120"/>
      <c r="V602" s="172">
        <v>71.5</v>
      </c>
      <c r="W602" s="172"/>
      <c r="X602" s="172"/>
      <c r="Y602" s="172"/>
      <c r="Z602" s="172">
        <v>71.5</v>
      </c>
      <c r="AA602" s="123"/>
      <c r="AB602" s="123"/>
      <c r="AC602" s="123">
        <v>37</v>
      </c>
      <c r="AD602" s="123"/>
      <c r="AE602" s="123"/>
      <c r="AF602" s="123"/>
      <c r="AG602" s="214"/>
      <c r="AH602" s="229" t="str">
        <f t="shared" si="132"/>
        <v>a3</v>
      </c>
      <c r="AI602" s="199"/>
      <c r="AJ602" s="199"/>
      <c r="AK602" s="199"/>
      <c r="AL602" s="199"/>
      <c r="AM602" s="199"/>
      <c r="AN602" s="173">
        <v>1</v>
      </c>
      <c r="AO602" s="173" t="s">
        <v>3186</v>
      </c>
      <c r="AP602" s="173" t="s">
        <v>3186</v>
      </c>
      <c r="AQ602" s="173" t="s">
        <v>3186</v>
      </c>
      <c r="AR602" s="173" t="s">
        <v>3186</v>
      </c>
      <c r="AS602" s="173" t="s">
        <v>3186</v>
      </c>
      <c r="AT602" s="173">
        <v>1</v>
      </c>
      <c r="AU602" s="173" t="s">
        <v>3186</v>
      </c>
      <c r="AV602" s="173">
        <v>1</v>
      </c>
      <c r="AW602" s="173" t="s">
        <v>3186</v>
      </c>
      <c r="AX602" s="173" t="s">
        <v>3186</v>
      </c>
      <c r="AY602" s="173" t="s">
        <v>3186</v>
      </c>
      <c r="AZ602" s="211">
        <f t="shared" si="138"/>
        <v>1</v>
      </c>
      <c r="BA602" s="211">
        <f t="shared" si="140"/>
        <v>2</v>
      </c>
      <c r="BB602" s="205">
        <f t="shared" si="133"/>
        <v>19938</v>
      </c>
      <c r="BC602" s="205">
        <f t="shared" si="134"/>
        <v>19938</v>
      </c>
      <c r="BD602" s="205">
        <f t="shared" si="135"/>
        <v>0</v>
      </c>
      <c r="BE602" s="205">
        <f t="shared" si="136"/>
        <v>0</v>
      </c>
      <c r="BF602" s="175">
        <v>19938</v>
      </c>
      <c r="BG602" s="175"/>
      <c r="BH602" s="175">
        <v>15141</v>
      </c>
      <c r="BI602" s="175"/>
      <c r="BJ602" s="175"/>
      <c r="BK602" s="175">
        <v>591</v>
      </c>
      <c r="BL602" s="175"/>
      <c r="BM602" s="175">
        <v>1612</v>
      </c>
      <c r="BN602" s="175">
        <v>296</v>
      </c>
      <c r="BO602" s="175">
        <v>2298</v>
      </c>
      <c r="BP602" s="200">
        <f t="shared" si="137"/>
        <v>17439</v>
      </c>
    </row>
    <row r="603" spans="1:68" s="201" customFormat="1" x14ac:dyDescent="0.15">
      <c r="A603" s="117">
        <v>4321502002</v>
      </c>
      <c r="B603" s="118" t="s">
        <v>2990</v>
      </c>
      <c r="C603" s="118" t="s">
        <v>2954</v>
      </c>
      <c r="D603" s="118" t="s">
        <v>2989</v>
      </c>
      <c r="E603" s="118" t="s">
        <v>5242</v>
      </c>
      <c r="F603" s="120">
        <v>12</v>
      </c>
      <c r="G603" s="119">
        <v>122160</v>
      </c>
      <c r="H603" s="119"/>
      <c r="I603" s="120" t="s">
        <v>5820</v>
      </c>
      <c r="J603" s="120">
        <v>800</v>
      </c>
      <c r="K603" s="120">
        <v>122160</v>
      </c>
      <c r="L603" s="120">
        <v>0.41799999999999998</v>
      </c>
      <c r="M603" s="121" t="s">
        <v>5657</v>
      </c>
      <c r="N603" s="120">
        <v>1</v>
      </c>
      <c r="O603" s="119">
        <v>172</v>
      </c>
      <c r="P603" s="119">
        <v>42</v>
      </c>
      <c r="Q603" s="119">
        <v>5</v>
      </c>
      <c r="R603" s="120" t="s">
        <v>5658</v>
      </c>
      <c r="S603" s="120">
        <v>0.1</v>
      </c>
      <c r="T603" s="120"/>
      <c r="U603" s="120"/>
      <c r="V603" s="172">
        <v>83.1</v>
      </c>
      <c r="W603" s="172"/>
      <c r="X603" s="172">
        <v>38.200000000000003</v>
      </c>
      <c r="Y603" s="172">
        <v>42.4</v>
      </c>
      <c r="Z603" s="172">
        <v>2.5</v>
      </c>
      <c r="AA603" s="123">
        <v>903</v>
      </c>
      <c r="AB603" s="123"/>
      <c r="AC603" s="123">
        <v>76</v>
      </c>
      <c r="AD603" s="123"/>
      <c r="AE603" s="123"/>
      <c r="AF603" s="123"/>
      <c r="AG603" s="214"/>
      <c r="AH603" s="229" t="str">
        <f t="shared" si="132"/>
        <v>a3</v>
      </c>
      <c r="AI603" s="199"/>
      <c r="AJ603" s="199"/>
      <c r="AK603" s="199"/>
      <c r="AL603" s="199"/>
      <c r="AM603" s="199"/>
      <c r="AN603" s="173">
        <v>0.8</v>
      </c>
      <c r="AO603" s="173" t="s">
        <v>3186</v>
      </c>
      <c r="AP603" s="173" t="s">
        <v>3186</v>
      </c>
      <c r="AQ603" s="173" t="s">
        <v>3186</v>
      </c>
      <c r="AR603" s="173" t="s">
        <v>3186</v>
      </c>
      <c r="AS603" s="173"/>
      <c r="AT603" s="173"/>
      <c r="AU603" s="173" t="s">
        <v>3186</v>
      </c>
      <c r="AV603" s="173" t="s">
        <v>3186</v>
      </c>
      <c r="AW603" s="173" t="s">
        <v>3186</v>
      </c>
      <c r="AX603" s="173"/>
      <c r="AY603" s="173" t="s">
        <v>3186</v>
      </c>
      <c r="AZ603" s="211">
        <f t="shared" si="138"/>
        <v>0.8</v>
      </c>
      <c r="BA603" s="211"/>
      <c r="BB603" s="205">
        <f t="shared" si="133"/>
        <v>27253</v>
      </c>
      <c r="BC603" s="205">
        <f t="shared" si="134"/>
        <v>23849</v>
      </c>
      <c r="BD603" s="205">
        <f t="shared" si="135"/>
        <v>3755</v>
      </c>
      <c r="BE603" s="205">
        <f t="shared" si="136"/>
        <v>351</v>
      </c>
      <c r="BF603" s="175">
        <v>23498</v>
      </c>
      <c r="BG603" s="175">
        <v>4137</v>
      </c>
      <c r="BH603" s="175">
        <v>6373</v>
      </c>
      <c r="BI603" s="175">
        <v>3404</v>
      </c>
      <c r="BJ603" s="175"/>
      <c r="BK603" s="175">
        <v>1881</v>
      </c>
      <c r="BL603" s="175">
        <v>2654</v>
      </c>
      <c r="BM603" s="175">
        <v>1538</v>
      </c>
      <c r="BN603" s="175">
        <v>453</v>
      </c>
      <c r="BO603" s="175">
        <v>6813</v>
      </c>
      <c r="BP603" s="200">
        <f t="shared" si="137"/>
        <v>13186</v>
      </c>
    </row>
    <row r="604" spans="1:68" s="201" customFormat="1" x14ac:dyDescent="0.15">
      <c r="A604" s="117">
        <v>3038301001</v>
      </c>
      <c r="B604" s="118" t="s">
        <v>2303</v>
      </c>
      <c r="C604" s="118" t="s">
        <v>2280</v>
      </c>
      <c r="D604" s="118" t="s">
        <v>2304</v>
      </c>
      <c r="E604" s="118" t="s">
        <v>4749</v>
      </c>
      <c r="F604" s="120">
        <v>5</v>
      </c>
      <c r="G604" s="119">
        <v>122412</v>
      </c>
      <c r="H604" s="119"/>
      <c r="I604" s="120" t="s">
        <v>5820</v>
      </c>
      <c r="J604" s="120">
        <v>1326</v>
      </c>
      <c r="K604" s="120">
        <v>122412</v>
      </c>
      <c r="L604" s="120">
        <v>0.253</v>
      </c>
      <c r="M604" s="121" t="s">
        <v>5662</v>
      </c>
      <c r="N604" s="120">
        <v>1</v>
      </c>
      <c r="O604" s="119">
        <v>180</v>
      </c>
      <c r="P604" s="119">
        <v>26</v>
      </c>
      <c r="Q604" s="119">
        <v>4.0999999999999996</v>
      </c>
      <c r="R604" s="120" t="s">
        <v>5658</v>
      </c>
      <c r="S604" s="120">
        <v>0.6</v>
      </c>
      <c r="T604" s="120"/>
      <c r="U604" s="120"/>
      <c r="V604" s="172">
        <v>241.5</v>
      </c>
      <c r="W604" s="172">
        <v>82.6</v>
      </c>
      <c r="X604" s="172">
        <v>61.4</v>
      </c>
      <c r="Y604" s="172">
        <v>97.4</v>
      </c>
      <c r="Z604" s="172">
        <v>0.1</v>
      </c>
      <c r="AA604" s="123"/>
      <c r="AB604" s="123"/>
      <c r="AC604" s="123">
        <v>73</v>
      </c>
      <c r="AD604" s="123"/>
      <c r="AE604" s="123"/>
      <c r="AF604" s="123"/>
      <c r="AG604" s="214"/>
      <c r="AH604" s="229" t="str">
        <f t="shared" si="132"/>
        <v>a3</v>
      </c>
      <c r="AI604" s="199"/>
      <c r="AJ604" s="199"/>
      <c r="AK604" s="199"/>
      <c r="AL604" s="199"/>
      <c r="AM604" s="199"/>
      <c r="AN604" s="173"/>
      <c r="AO604" s="173"/>
      <c r="AP604" s="173"/>
      <c r="AQ604" s="173"/>
      <c r="AR604" s="173"/>
      <c r="AS604" s="173">
        <v>0.5</v>
      </c>
      <c r="AT604" s="173"/>
      <c r="AU604" s="173"/>
      <c r="AV604" s="173"/>
      <c r="AW604" s="173"/>
      <c r="AX604" s="173"/>
      <c r="AY604" s="173"/>
      <c r="AZ604" s="211">
        <f t="shared" si="138"/>
        <v>0.5</v>
      </c>
      <c r="BA604" s="211">
        <f t="shared" ref="BA604:BA613" si="141">SUBTOTAL(9,AT604:AY604)</f>
        <v>0</v>
      </c>
      <c r="BB604" s="205">
        <f t="shared" si="133"/>
        <v>30213</v>
      </c>
      <c r="BC604" s="205">
        <f t="shared" si="134"/>
        <v>30213</v>
      </c>
      <c r="BD604" s="205">
        <f t="shared" si="135"/>
        <v>0</v>
      </c>
      <c r="BE604" s="205">
        <f t="shared" si="136"/>
        <v>0</v>
      </c>
      <c r="BF604" s="175">
        <v>30213</v>
      </c>
      <c r="BG604" s="175"/>
      <c r="BH604" s="175">
        <v>16517</v>
      </c>
      <c r="BI604" s="175"/>
      <c r="BJ604" s="175"/>
      <c r="BK604" s="175"/>
      <c r="BL604" s="175">
        <v>2562</v>
      </c>
      <c r="BM604" s="175">
        <v>3667</v>
      </c>
      <c r="BN604" s="175">
        <v>1093</v>
      </c>
      <c r="BO604" s="175">
        <v>6374</v>
      </c>
      <c r="BP604" s="200">
        <f t="shared" si="137"/>
        <v>22891</v>
      </c>
    </row>
    <row r="605" spans="1:68" s="201" customFormat="1" x14ac:dyDescent="0.15">
      <c r="A605" s="117">
        <v>2122002004</v>
      </c>
      <c r="B605" s="118" t="s">
        <v>1742</v>
      </c>
      <c r="C605" s="118" t="s">
        <v>1650</v>
      </c>
      <c r="D605" s="118" t="s">
        <v>1739</v>
      </c>
      <c r="E605" s="118" t="s">
        <v>4322</v>
      </c>
      <c r="F605" s="120">
        <v>14</v>
      </c>
      <c r="G605" s="119"/>
      <c r="H605" s="119"/>
      <c r="I605" s="120" t="s">
        <v>5820</v>
      </c>
      <c r="J605" s="120">
        <v>1000</v>
      </c>
      <c r="K605" s="120">
        <v>123141</v>
      </c>
      <c r="L605" s="120">
        <v>0.33700000000000002</v>
      </c>
      <c r="M605" s="121" t="s">
        <v>5657</v>
      </c>
      <c r="N605" s="120">
        <v>1</v>
      </c>
      <c r="O605" s="119">
        <v>335</v>
      </c>
      <c r="P605" s="119">
        <v>52.7</v>
      </c>
      <c r="Q605" s="119">
        <v>6.2</v>
      </c>
      <c r="R605" s="120"/>
      <c r="S605" s="120"/>
      <c r="T605" s="120"/>
      <c r="U605" s="120" t="s">
        <v>5689</v>
      </c>
      <c r="V605" s="172">
        <v>29.1</v>
      </c>
      <c r="W605" s="172"/>
      <c r="X605" s="172">
        <v>7.6</v>
      </c>
      <c r="Y605" s="172">
        <v>3.9</v>
      </c>
      <c r="Z605" s="172">
        <v>17.600000000000001</v>
      </c>
      <c r="AA605" s="123">
        <v>1135</v>
      </c>
      <c r="AB605" s="123"/>
      <c r="AC605" s="123">
        <v>61</v>
      </c>
      <c r="AD605" s="123"/>
      <c r="AE605" s="123"/>
      <c r="AF605" s="123"/>
      <c r="AG605" s="214"/>
      <c r="AH605" s="229" t="str">
        <f t="shared" si="132"/>
        <v>a3</v>
      </c>
      <c r="AI605" s="199"/>
      <c r="AJ605" s="199"/>
      <c r="AK605" s="199"/>
      <c r="AL605" s="199"/>
      <c r="AM605" s="199"/>
      <c r="AN605" s="173" t="s">
        <v>3186</v>
      </c>
      <c r="AO605" s="173" t="s">
        <v>3186</v>
      </c>
      <c r="AP605" s="173" t="s">
        <v>3186</v>
      </c>
      <c r="AQ605" s="173" t="s">
        <v>3186</v>
      </c>
      <c r="AR605" s="173" t="s">
        <v>3186</v>
      </c>
      <c r="AS605" s="173"/>
      <c r="AT605" s="173"/>
      <c r="AU605" s="173"/>
      <c r="AV605" s="173"/>
      <c r="AW605" s="173"/>
      <c r="AX605" s="173"/>
      <c r="AY605" s="173"/>
      <c r="AZ605" s="211">
        <f t="shared" si="138"/>
        <v>0</v>
      </c>
      <c r="BA605" s="211">
        <f t="shared" si="141"/>
        <v>0</v>
      </c>
      <c r="BB605" s="205">
        <f t="shared" si="133"/>
        <v>19596</v>
      </c>
      <c r="BC605" s="205">
        <f t="shared" si="134"/>
        <v>19596</v>
      </c>
      <c r="BD605" s="205">
        <f t="shared" si="135"/>
        <v>0</v>
      </c>
      <c r="BE605" s="205">
        <f t="shared" si="136"/>
        <v>0</v>
      </c>
      <c r="BF605" s="175">
        <v>19596</v>
      </c>
      <c r="BG605" s="175"/>
      <c r="BH605" s="175">
        <v>12999</v>
      </c>
      <c r="BI605" s="175"/>
      <c r="BJ605" s="175"/>
      <c r="BK605" s="175">
        <v>453</v>
      </c>
      <c r="BL605" s="175">
        <v>3455</v>
      </c>
      <c r="BM605" s="175">
        <v>247</v>
      </c>
      <c r="BN605" s="175">
        <v>1836</v>
      </c>
      <c r="BO605" s="175">
        <v>606</v>
      </c>
      <c r="BP605" s="200">
        <f t="shared" si="137"/>
        <v>13605</v>
      </c>
    </row>
    <row r="606" spans="1:68" s="201" customFormat="1" x14ac:dyDescent="0.15">
      <c r="A606" s="117">
        <v>3321502009</v>
      </c>
      <c r="B606" s="118" t="s">
        <v>2494</v>
      </c>
      <c r="C606" s="118" t="s">
        <v>2427</v>
      </c>
      <c r="D606" s="118" t="s">
        <v>2487</v>
      </c>
      <c r="E606" s="118" t="s">
        <v>4891</v>
      </c>
      <c r="F606" s="120">
        <v>10</v>
      </c>
      <c r="G606" s="119">
        <v>123548</v>
      </c>
      <c r="H606" s="119"/>
      <c r="I606" s="120" t="s">
        <v>5820</v>
      </c>
      <c r="J606" s="120">
        <v>800</v>
      </c>
      <c r="K606" s="120">
        <v>123548</v>
      </c>
      <c r="L606" s="120">
        <v>0.42299999999999999</v>
      </c>
      <c r="M606" s="121" t="s">
        <v>5657</v>
      </c>
      <c r="N606" s="120">
        <v>1</v>
      </c>
      <c r="O606" s="119"/>
      <c r="P606" s="119"/>
      <c r="Q606" s="119"/>
      <c r="R606" s="120" t="s">
        <v>5658</v>
      </c>
      <c r="S606" s="120">
        <v>0.3</v>
      </c>
      <c r="T606" s="120"/>
      <c r="U606" s="120"/>
      <c r="V606" s="172">
        <v>190.8</v>
      </c>
      <c r="W606" s="172">
        <v>57.24</v>
      </c>
      <c r="X606" s="172">
        <v>76.319999999999993</v>
      </c>
      <c r="Y606" s="172">
        <v>47.7</v>
      </c>
      <c r="Z606" s="172">
        <v>9.5399999999999991</v>
      </c>
      <c r="AA606" s="123">
        <v>1104</v>
      </c>
      <c r="AB606" s="123"/>
      <c r="AC606" s="123">
        <v>15</v>
      </c>
      <c r="AD606" s="123"/>
      <c r="AE606" s="123"/>
      <c r="AF606" s="123"/>
      <c r="AG606" s="214"/>
      <c r="AH606" s="229" t="str">
        <f t="shared" si="132"/>
        <v>a3</v>
      </c>
      <c r="AI606" s="199"/>
      <c r="AJ606" s="199"/>
      <c r="AK606" s="199"/>
      <c r="AL606" s="199"/>
      <c r="AM606" s="199"/>
      <c r="AN606" s="173">
        <v>11</v>
      </c>
      <c r="AO606" s="173" t="s">
        <v>3186</v>
      </c>
      <c r="AP606" s="173" t="s">
        <v>3186</v>
      </c>
      <c r="AQ606" s="173" t="s">
        <v>3186</v>
      </c>
      <c r="AR606" s="173" t="s">
        <v>3186</v>
      </c>
      <c r="AS606" s="173" t="s">
        <v>3186</v>
      </c>
      <c r="AT606" s="173">
        <v>1</v>
      </c>
      <c r="AU606" s="173">
        <v>1</v>
      </c>
      <c r="AV606" s="173">
        <v>1</v>
      </c>
      <c r="AW606" s="173">
        <v>1</v>
      </c>
      <c r="AX606" s="173">
        <v>1</v>
      </c>
      <c r="AY606" s="173" t="s">
        <v>3186</v>
      </c>
      <c r="AZ606" s="211">
        <f t="shared" si="138"/>
        <v>11</v>
      </c>
      <c r="BA606" s="211">
        <f t="shared" si="141"/>
        <v>5</v>
      </c>
      <c r="BB606" s="205">
        <f t="shared" si="133"/>
        <v>24500</v>
      </c>
      <c r="BC606" s="205">
        <f t="shared" si="134"/>
        <v>19497</v>
      </c>
      <c r="BD606" s="205">
        <f t="shared" si="135"/>
        <v>6671</v>
      </c>
      <c r="BE606" s="205">
        <f t="shared" si="136"/>
        <v>1668</v>
      </c>
      <c r="BF606" s="175">
        <v>17829</v>
      </c>
      <c r="BG606" s="175">
        <v>2986</v>
      </c>
      <c r="BH606" s="175">
        <v>6671</v>
      </c>
      <c r="BI606" s="175">
        <v>3936</v>
      </c>
      <c r="BJ606" s="175">
        <v>1067</v>
      </c>
      <c r="BK606" s="175">
        <v>1057</v>
      </c>
      <c r="BL606" s="175">
        <v>1301</v>
      </c>
      <c r="BM606" s="175">
        <v>3175</v>
      </c>
      <c r="BN606" s="175">
        <v>650</v>
      </c>
      <c r="BO606" s="175">
        <v>3657</v>
      </c>
      <c r="BP606" s="200">
        <f t="shared" si="137"/>
        <v>10328</v>
      </c>
    </row>
    <row r="607" spans="1:68" s="201" customFormat="1" x14ac:dyDescent="0.15">
      <c r="A607" s="117">
        <v>2621302001</v>
      </c>
      <c r="B607" s="118" t="s">
        <v>2019</v>
      </c>
      <c r="C607" s="118" t="s">
        <v>1980</v>
      </c>
      <c r="D607" s="118" t="s">
        <v>2020</v>
      </c>
      <c r="E607" s="118" t="s">
        <v>4527</v>
      </c>
      <c r="F607" s="120">
        <v>18</v>
      </c>
      <c r="G607" s="119">
        <v>124083</v>
      </c>
      <c r="H607" s="119"/>
      <c r="I607" s="120" t="s">
        <v>5820</v>
      </c>
      <c r="J607" s="120">
        <v>680</v>
      </c>
      <c r="K607" s="120">
        <v>124083</v>
      </c>
      <c r="L607" s="120">
        <v>0.5</v>
      </c>
      <c r="M607" s="121" t="s">
        <v>5667</v>
      </c>
      <c r="N607" s="120">
        <v>1</v>
      </c>
      <c r="O607" s="119"/>
      <c r="P607" s="119"/>
      <c r="Q607" s="119"/>
      <c r="R607" s="120" t="s">
        <v>5658</v>
      </c>
      <c r="S607" s="120">
        <v>0.2</v>
      </c>
      <c r="T607" s="120"/>
      <c r="U607" s="120"/>
      <c r="V607" s="172">
        <v>92.8</v>
      </c>
      <c r="W607" s="172">
        <v>44.2</v>
      </c>
      <c r="X607" s="172">
        <v>45.6</v>
      </c>
      <c r="Y607" s="172">
        <v>3</v>
      </c>
      <c r="Z607" s="172"/>
      <c r="AA607" s="123">
        <v>221</v>
      </c>
      <c r="AB607" s="123"/>
      <c r="AC607" s="123">
        <v>17</v>
      </c>
      <c r="AD607" s="123"/>
      <c r="AE607" s="123"/>
      <c r="AF607" s="123"/>
      <c r="AG607" s="214"/>
      <c r="AH607" s="229" t="str">
        <f t="shared" si="132"/>
        <v>a3</v>
      </c>
      <c r="AI607" s="199"/>
      <c r="AJ607" s="199"/>
      <c r="AK607" s="199"/>
      <c r="AL607" s="199"/>
      <c r="AM607" s="199"/>
      <c r="AN607" s="173">
        <v>0.6</v>
      </c>
      <c r="AO607" s="173" t="s">
        <v>3186</v>
      </c>
      <c r="AP607" s="173" t="s">
        <v>3186</v>
      </c>
      <c r="AQ607" s="173" t="s">
        <v>3186</v>
      </c>
      <c r="AR607" s="173" t="s">
        <v>3186</v>
      </c>
      <c r="AS607" s="173">
        <v>2</v>
      </c>
      <c r="AT607" s="173">
        <v>2</v>
      </c>
      <c r="AU607" s="173">
        <v>2</v>
      </c>
      <c r="AV607" s="173">
        <v>2</v>
      </c>
      <c r="AW607" s="173">
        <v>2</v>
      </c>
      <c r="AX607" s="173">
        <v>2</v>
      </c>
      <c r="AY607" s="173" t="s">
        <v>3186</v>
      </c>
      <c r="AZ607" s="211">
        <f t="shared" si="138"/>
        <v>2.6</v>
      </c>
      <c r="BA607" s="211">
        <f t="shared" si="141"/>
        <v>10</v>
      </c>
      <c r="BB607" s="205">
        <f t="shared" si="133"/>
        <v>13005</v>
      </c>
      <c r="BC607" s="205">
        <f t="shared" si="134"/>
        <v>13005</v>
      </c>
      <c r="BD607" s="205">
        <f t="shared" si="135"/>
        <v>0</v>
      </c>
      <c r="BE607" s="205">
        <f t="shared" si="136"/>
        <v>0</v>
      </c>
      <c r="BF607" s="175">
        <v>13005</v>
      </c>
      <c r="BG607" s="175">
        <v>2389</v>
      </c>
      <c r="BH607" s="175">
        <v>2941</v>
      </c>
      <c r="BI607" s="175"/>
      <c r="BJ607" s="175"/>
      <c r="BK607" s="175">
        <v>457</v>
      </c>
      <c r="BL607" s="175">
        <v>1106</v>
      </c>
      <c r="BM607" s="175">
        <v>2377</v>
      </c>
      <c r="BN607" s="175">
        <v>157</v>
      </c>
      <c r="BO607" s="175">
        <v>3578</v>
      </c>
      <c r="BP607" s="200">
        <f t="shared" si="137"/>
        <v>6519</v>
      </c>
    </row>
    <row r="608" spans="1:68" s="201" customFormat="1" x14ac:dyDescent="0.15">
      <c r="A608" s="117">
        <v>2421602003</v>
      </c>
      <c r="B608" s="118" t="s">
        <v>1952</v>
      </c>
      <c r="C608" s="118" t="s">
        <v>1919</v>
      </c>
      <c r="D608" s="118" t="s">
        <v>1950</v>
      </c>
      <c r="E608" s="118" t="s">
        <v>4480</v>
      </c>
      <c r="F608" s="120">
        <v>12</v>
      </c>
      <c r="G608" s="119">
        <v>124315.7</v>
      </c>
      <c r="H608" s="119"/>
      <c r="I608" s="120" t="s">
        <v>5820</v>
      </c>
      <c r="J608" s="120">
        <v>955</v>
      </c>
      <c r="K608" s="120">
        <v>124316</v>
      </c>
      <c r="L608" s="120">
        <v>0.35699999999999998</v>
      </c>
      <c r="M608" s="121" t="s">
        <v>5657</v>
      </c>
      <c r="N608" s="120">
        <v>1</v>
      </c>
      <c r="O608" s="119">
        <v>197</v>
      </c>
      <c r="P608" s="119">
        <v>42</v>
      </c>
      <c r="Q608" s="119">
        <v>4.5999999999999996</v>
      </c>
      <c r="R608" s="120" t="s">
        <v>5658</v>
      </c>
      <c r="S608" s="120">
        <v>0.2</v>
      </c>
      <c r="T608" s="120"/>
      <c r="U608" s="120"/>
      <c r="V608" s="172">
        <v>177.6</v>
      </c>
      <c r="W608" s="172">
        <v>14.3</v>
      </c>
      <c r="X608" s="172">
        <v>151</v>
      </c>
      <c r="Y608" s="172">
        <v>6.4</v>
      </c>
      <c r="Z608" s="172">
        <v>5.9</v>
      </c>
      <c r="AA608" s="123"/>
      <c r="AB608" s="123"/>
      <c r="AC608" s="123">
        <v>82.49</v>
      </c>
      <c r="AD608" s="123"/>
      <c r="AE608" s="123"/>
      <c r="AF608" s="123"/>
      <c r="AG608" s="214"/>
      <c r="AH608" s="229" t="str">
        <f t="shared" si="132"/>
        <v>a3</v>
      </c>
      <c r="AI608" s="199"/>
      <c r="AJ608" s="199"/>
      <c r="AK608" s="199"/>
      <c r="AL608" s="199"/>
      <c r="AM608" s="199"/>
      <c r="AN608" s="173">
        <v>15</v>
      </c>
      <c r="AO608" s="173"/>
      <c r="AP608" s="173"/>
      <c r="AQ608" s="173"/>
      <c r="AR608" s="173"/>
      <c r="AS608" s="173"/>
      <c r="AT608" s="173"/>
      <c r="AU608" s="173">
        <v>0.7</v>
      </c>
      <c r="AV608" s="173"/>
      <c r="AW608" s="173">
        <v>0.7</v>
      </c>
      <c r="AX608" s="173"/>
      <c r="AY608" s="173"/>
      <c r="AZ608" s="211">
        <f t="shared" si="138"/>
        <v>15</v>
      </c>
      <c r="BA608" s="211">
        <f t="shared" si="141"/>
        <v>1.4</v>
      </c>
      <c r="BB608" s="205">
        <f t="shared" si="133"/>
        <v>21361</v>
      </c>
      <c r="BC608" s="205">
        <f t="shared" si="134"/>
        <v>21361</v>
      </c>
      <c r="BD608" s="205">
        <f t="shared" si="135"/>
        <v>0</v>
      </c>
      <c r="BE608" s="205">
        <f t="shared" si="136"/>
        <v>0</v>
      </c>
      <c r="BF608" s="175">
        <v>21361</v>
      </c>
      <c r="BG608" s="175"/>
      <c r="BH608" s="175">
        <v>8828</v>
      </c>
      <c r="BI608" s="175"/>
      <c r="BJ608" s="175"/>
      <c r="BK608" s="175">
        <v>2159</v>
      </c>
      <c r="BL608" s="175">
        <v>3056</v>
      </c>
      <c r="BM608" s="175">
        <v>5294</v>
      </c>
      <c r="BN608" s="175">
        <v>770</v>
      </c>
      <c r="BO608" s="175">
        <v>1254</v>
      </c>
      <c r="BP608" s="200">
        <f t="shared" si="137"/>
        <v>10082</v>
      </c>
    </row>
    <row r="609" spans="1:68" s="201" customFormat="1" x14ac:dyDescent="0.15">
      <c r="A609" s="117">
        <v>740502001</v>
      </c>
      <c r="B609" s="118" t="s">
        <v>710</v>
      </c>
      <c r="C609" s="118" t="s">
        <v>660</v>
      </c>
      <c r="D609" s="118" t="s">
        <v>711</v>
      </c>
      <c r="E609" s="118" t="s">
        <v>3617</v>
      </c>
      <c r="F609" s="120">
        <v>13</v>
      </c>
      <c r="G609" s="119">
        <v>125750</v>
      </c>
      <c r="H609" s="119"/>
      <c r="I609" s="120" t="s">
        <v>5820</v>
      </c>
      <c r="J609" s="120">
        <v>850</v>
      </c>
      <c r="K609" s="120">
        <v>125750</v>
      </c>
      <c r="L609" s="120">
        <v>0.40500000000000003</v>
      </c>
      <c r="M609" s="121" t="s">
        <v>5657</v>
      </c>
      <c r="N609" s="120">
        <v>1</v>
      </c>
      <c r="O609" s="119">
        <v>247.5</v>
      </c>
      <c r="P609" s="119"/>
      <c r="Q609" s="119"/>
      <c r="R609" s="120" t="s">
        <v>5660</v>
      </c>
      <c r="S609" s="120">
        <v>0.1</v>
      </c>
      <c r="T609" s="120"/>
      <c r="U609" s="120"/>
      <c r="V609" s="172">
        <v>182.1</v>
      </c>
      <c r="W609" s="172"/>
      <c r="X609" s="172"/>
      <c r="Y609" s="172"/>
      <c r="Z609" s="172">
        <v>182.1</v>
      </c>
      <c r="AA609" s="123">
        <v>1602</v>
      </c>
      <c r="AB609" s="123"/>
      <c r="AC609" s="123">
        <v>141</v>
      </c>
      <c r="AD609" s="123"/>
      <c r="AE609" s="123"/>
      <c r="AF609" s="123"/>
      <c r="AG609" s="214"/>
      <c r="AH609" s="229" t="str">
        <f t="shared" si="132"/>
        <v>a3</v>
      </c>
      <c r="AI609" s="199"/>
      <c r="AJ609" s="199"/>
      <c r="AK609" s="199"/>
      <c r="AL609" s="199"/>
      <c r="AM609" s="199"/>
      <c r="AN609" s="173">
        <v>2.4</v>
      </c>
      <c r="AO609" s="173"/>
      <c r="AP609" s="173"/>
      <c r="AQ609" s="173"/>
      <c r="AR609" s="173" t="s">
        <v>3186</v>
      </c>
      <c r="AS609" s="173"/>
      <c r="AT609" s="173"/>
      <c r="AU609" s="173"/>
      <c r="AV609" s="173"/>
      <c r="AW609" s="173"/>
      <c r="AX609" s="173"/>
      <c r="AY609" s="173" t="s">
        <v>3186</v>
      </c>
      <c r="AZ609" s="211">
        <f t="shared" si="138"/>
        <v>2.4</v>
      </c>
      <c r="BA609" s="211">
        <f t="shared" si="141"/>
        <v>0</v>
      </c>
      <c r="BB609" s="205">
        <f t="shared" si="133"/>
        <v>18500</v>
      </c>
      <c r="BC609" s="205">
        <f t="shared" si="134"/>
        <v>18500</v>
      </c>
      <c r="BD609" s="205">
        <f t="shared" si="135"/>
        <v>6661</v>
      </c>
      <c r="BE609" s="205">
        <f t="shared" si="136"/>
        <v>6661</v>
      </c>
      <c r="BF609" s="175">
        <v>11839</v>
      </c>
      <c r="BG609" s="175"/>
      <c r="BH609" s="175">
        <v>5223</v>
      </c>
      <c r="BI609" s="175"/>
      <c r="BJ609" s="175"/>
      <c r="BK609" s="175">
        <v>2911</v>
      </c>
      <c r="BL609" s="175">
        <v>2983</v>
      </c>
      <c r="BM609" s="175">
        <v>5678</v>
      </c>
      <c r="BN609" s="175">
        <v>983</v>
      </c>
      <c r="BO609" s="175">
        <v>722</v>
      </c>
      <c r="BP609" s="200">
        <f t="shared" si="137"/>
        <v>5945</v>
      </c>
    </row>
    <row r="610" spans="1:68" s="201" customFormat="1" x14ac:dyDescent="0.15">
      <c r="A610" s="117">
        <v>2620301002</v>
      </c>
      <c r="B610" s="118" t="s">
        <v>2007</v>
      </c>
      <c r="C610" s="118" t="s">
        <v>1980</v>
      </c>
      <c r="D610" s="118" t="s">
        <v>2006</v>
      </c>
      <c r="E610" s="118" t="s">
        <v>4518</v>
      </c>
      <c r="F610" s="120">
        <v>13</v>
      </c>
      <c r="G610" s="119">
        <v>125832</v>
      </c>
      <c r="H610" s="119"/>
      <c r="I610" s="120" t="s">
        <v>5820</v>
      </c>
      <c r="J610" s="120">
        <v>1200</v>
      </c>
      <c r="K610" s="120">
        <v>125832</v>
      </c>
      <c r="L610" s="120">
        <v>0.28699999999999998</v>
      </c>
      <c r="M610" s="121" t="s">
        <v>5657</v>
      </c>
      <c r="N610" s="120">
        <v>1</v>
      </c>
      <c r="O610" s="119">
        <v>229</v>
      </c>
      <c r="P610" s="119"/>
      <c r="Q610" s="119"/>
      <c r="R610" s="120" t="s">
        <v>5663</v>
      </c>
      <c r="S610" s="120">
        <v>80.8</v>
      </c>
      <c r="T610" s="120"/>
      <c r="U610" s="120"/>
      <c r="V610" s="172">
        <v>158</v>
      </c>
      <c r="W610" s="172"/>
      <c r="X610" s="172">
        <v>141</v>
      </c>
      <c r="Y610" s="172">
        <v>1</v>
      </c>
      <c r="Z610" s="172">
        <v>16</v>
      </c>
      <c r="AA610" s="123">
        <v>1450</v>
      </c>
      <c r="AB610" s="123"/>
      <c r="AC610" s="123">
        <v>100</v>
      </c>
      <c r="AD610" s="123"/>
      <c r="AE610" s="123"/>
      <c r="AF610" s="123"/>
      <c r="AG610" s="214"/>
      <c r="AH610" s="229" t="str">
        <f t="shared" si="132"/>
        <v>a3</v>
      </c>
      <c r="AI610" s="199" t="s">
        <v>5402</v>
      </c>
      <c r="AJ610" s="199"/>
      <c r="AK610" s="199"/>
      <c r="AL610" s="199" t="s">
        <v>5402</v>
      </c>
      <c r="AM610" s="199"/>
      <c r="AN610" s="173">
        <v>0.5</v>
      </c>
      <c r="AO610" s="173" t="s">
        <v>3186</v>
      </c>
      <c r="AP610" s="173" t="s">
        <v>3186</v>
      </c>
      <c r="AQ610" s="173" t="s">
        <v>3186</v>
      </c>
      <c r="AR610" s="173" t="s">
        <v>3186</v>
      </c>
      <c r="AS610" s="173">
        <v>0.5</v>
      </c>
      <c r="AT610" s="173">
        <v>0.5</v>
      </c>
      <c r="AU610" s="173">
        <v>0.5</v>
      </c>
      <c r="AV610" s="173">
        <v>0.5</v>
      </c>
      <c r="AW610" s="173">
        <v>0.5</v>
      </c>
      <c r="AX610" s="173"/>
      <c r="AY610" s="173"/>
      <c r="AZ610" s="211">
        <f t="shared" si="138"/>
        <v>1</v>
      </c>
      <c r="BA610" s="211">
        <f t="shared" si="141"/>
        <v>2</v>
      </c>
      <c r="BB610" s="205">
        <f t="shared" si="133"/>
        <v>22177</v>
      </c>
      <c r="BC610" s="205">
        <f t="shared" si="134"/>
        <v>22177</v>
      </c>
      <c r="BD610" s="205">
        <f t="shared" si="135"/>
        <v>0</v>
      </c>
      <c r="BE610" s="205">
        <f t="shared" si="136"/>
        <v>0</v>
      </c>
      <c r="BF610" s="175">
        <v>22177</v>
      </c>
      <c r="BG610" s="175"/>
      <c r="BH610" s="175">
        <v>16321</v>
      </c>
      <c r="BI610" s="175"/>
      <c r="BJ610" s="175"/>
      <c r="BK610" s="175">
        <v>2221</v>
      </c>
      <c r="BL610" s="175"/>
      <c r="BM610" s="175">
        <v>3429</v>
      </c>
      <c r="BN610" s="175">
        <v>206</v>
      </c>
      <c r="BO610" s="175"/>
      <c r="BP610" s="200">
        <f t="shared" si="137"/>
        <v>16321</v>
      </c>
    </row>
    <row r="611" spans="1:68" s="201" customFormat="1" x14ac:dyDescent="0.15">
      <c r="A611" s="117">
        <v>3930102001</v>
      </c>
      <c r="B611" s="118" t="s">
        <v>2776</v>
      </c>
      <c r="C611" s="118" t="s">
        <v>2754</v>
      </c>
      <c r="D611" s="118" t="s">
        <v>2777</v>
      </c>
      <c r="E611" s="118" t="s">
        <v>5095</v>
      </c>
      <c r="F611" s="120">
        <v>12</v>
      </c>
      <c r="G611" s="119"/>
      <c r="H611" s="119"/>
      <c r="I611" s="120" t="s">
        <v>5820</v>
      </c>
      <c r="J611" s="120">
        <v>750</v>
      </c>
      <c r="K611" s="120">
        <v>126561</v>
      </c>
      <c r="L611" s="120">
        <v>0.46200000000000002</v>
      </c>
      <c r="M611" s="121" t="s">
        <v>5657</v>
      </c>
      <c r="N611" s="120">
        <v>1</v>
      </c>
      <c r="O611" s="119"/>
      <c r="P611" s="119"/>
      <c r="Q611" s="119"/>
      <c r="R611" s="120" t="s">
        <v>5658</v>
      </c>
      <c r="S611" s="120">
        <v>0.2</v>
      </c>
      <c r="T611" s="120"/>
      <c r="U611" s="120"/>
      <c r="V611" s="172">
        <v>133.30000000000001</v>
      </c>
      <c r="W611" s="172"/>
      <c r="X611" s="172">
        <v>66.3</v>
      </c>
      <c r="Y611" s="172">
        <v>19.899999999999999</v>
      </c>
      <c r="Z611" s="172">
        <v>47.1</v>
      </c>
      <c r="AA611" s="123"/>
      <c r="AB611" s="123"/>
      <c r="AC611" s="123">
        <v>78.900000000000006</v>
      </c>
      <c r="AD611" s="123"/>
      <c r="AE611" s="123"/>
      <c r="AF611" s="123"/>
      <c r="AG611" s="214"/>
      <c r="AH611" s="229" t="str">
        <f t="shared" si="132"/>
        <v>a3</v>
      </c>
      <c r="AI611" s="199"/>
      <c r="AJ611" s="199"/>
      <c r="AK611" s="199"/>
      <c r="AL611" s="199"/>
      <c r="AM611" s="199"/>
      <c r="AN611" s="173"/>
      <c r="AO611" s="173"/>
      <c r="AP611" s="173"/>
      <c r="AQ611" s="173"/>
      <c r="AR611" s="173"/>
      <c r="AS611" s="173"/>
      <c r="AT611" s="173"/>
      <c r="AU611" s="173"/>
      <c r="AV611" s="173">
        <v>0.5</v>
      </c>
      <c r="AW611" s="173">
        <v>0.5</v>
      </c>
      <c r="AX611" s="173"/>
      <c r="AY611" s="173"/>
      <c r="AZ611" s="211"/>
      <c r="BA611" s="211">
        <f t="shared" si="141"/>
        <v>1</v>
      </c>
      <c r="BB611" s="205">
        <f t="shared" si="133"/>
        <v>27446</v>
      </c>
      <c r="BC611" s="205">
        <f t="shared" si="134"/>
        <v>27446</v>
      </c>
      <c r="BD611" s="205">
        <f t="shared" si="135"/>
        <v>0</v>
      </c>
      <c r="BE611" s="205">
        <f t="shared" si="136"/>
        <v>0</v>
      </c>
      <c r="BF611" s="175">
        <v>27446</v>
      </c>
      <c r="BG611" s="175">
        <v>6341</v>
      </c>
      <c r="BH611" s="175">
        <v>6972</v>
      </c>
      <c r="BI611" s="175"/>
      <c r="BJ611" s="175"/>
      <c r="BK611" s="175">
        <v>1378</v>
      </c>
      <c r="BL611" s="175">
        <v>1237</v>
      </c>
      <c r="BM611" s="175">
        <v>2890</v>
      </c>
      <c r="BN611" s="175">
        <v>32</v>
      </c>
      <c r="BO611" s="175">
        <v>8596</v>
      </c>
      <c r="BP611" s="200">
        <f t="shared" si="137"/>
        <v>15568</v>
      </c>
    </row>
    <row r="612" spans="1:68" s="201" customFormat="1" x14ac:dyDescent="0.15">
      <c r="A612" s="117">
        <v>136702001</v>
      </c>
      <c r="B612" s="118" t="s">
        <v>133</v>
      </c>
      <c r="C612" s="118" t="s">
        <v>11</v>
      </c>
      <c r="D612" s="118" t="s">
        <v>134</v>
      </c>
      <c r="E612" s="118" t="s">
        <v>3266</v>
      </c>
      <c r="F612" s="120">
        <v>11</v>
      </c>
      <c r="G612" s="119">
        <v>127513</v>
      </c>
      <c r="H612" s="119"/>
      <c r="I612" s="120" t="s">
        <v>5820</v>
      </c>
      <c r="J612" s="120">
        <v>805</v>
      </c>
      <c r="K612" s="120">
        <v>127513</v>
      </c>
      <c r="L612" s="120">
        <v>0.434</v>
      </c>
      <c r="M612" s="121" t="s">
        <v>5657</v>
      </c>
      <c r="N612" s="120">
        <v>1</v>
      </c>
      <c r="O612" s="119">
        <v>232</v>
      </c>
      <c r="P612" s="119"/>
      <c r="Q612" s="119"/>
      <c r="R612" s="120" t="s">
        <v>5663</v>
      </c>
      <c r="S612" s="120">
        <v>0.2</v>
      </c>
      <c r="T612" s="120"/>
      <c r="U612" s="120" t="s">
        <v>3186</v>
      </c>
      <c r="V612" s="172">
        <v>144</v>
      </c>
      <c r="W612" s="172">
        <v>55.5</v>
      </c>
      <c r="X612" s="172">
        <v>65.2</v>
      </c>
      <c r="Y612" s="172">
        <v>23.3</v>
      </c>
      <c r="Z612" s="172"/>
      <c r="AA612" s="123">
        <v>1235</v>
      </c>
      <c r="AB612" s="123"/>
      <c r="AC612" s="123">
        <v>74</v>
      </c>
      <c r="AD612" s="123"/>
      <c r="AE612" s="123"/>
      <c r="AF612" s="123"/>
      <c r="AG612" s="214"/>
      <c r="AH612" s="229" t="str">
        <f t="shared" ref="AH612:AH675" si="142">IF(N612=1,IF(AG612&gt;0,"a4",IF(AC612&gt;0,"a3",IF(AA612&gt;0,"a2","a1"))),IF(AG612&gt;0,"b4",IF(AC612&gt;0,"b3",IF(AA612&gt;0,"b2","b1"))))</f>
        <v>a3</v>
      </c>
      <c r="AI612" s="199"/>
      <c r="AJ612" s="199"/>
      <c r="AK612" s="199"/>
      <c r="AL612" s="199"/>
      <c r="AM612" s="199"/>
      <c r="AN612" s="173" t="s">
        <v>3186</v>
      </c>
      <c r="AO612" s="173" t="s">
        <v>3186</v>
      </c>
      <c r="AP612" s="173" t="s">
        <v>3186</v>
      </c>
      <c r="AQ612" s="173" t="s">
        <v>3186</v>
      </c>
      <c r="AR612" s="173" t="s">
        <v>3186</v>
      </c>
      <c r="AS612" s="173" t="s">
        <v>3186</v>
      </c>
      <c r="AT612" s="173">
        <v>2</v>
      </c>
      <c r="AU612" s="173"/>
      <c r="AV612" s="173"/>
      <c r="AW612" s="173"/>
      <c r="AX612" s="173"/>
      <c r="AY612" s="173"/>
      <c r="AZ612" s="211">
        <f>SUBTOTAL(9,AN612:AS612)</f>
        <v>0</v>
      </c>
      <c r="BA612" s="211">
        <f t="shared" si="141"/>
        <v>2</v>
      </c>
      <c r="BB612" s="205">
        <f t="shared" ref="BB612:BB675" si="143">SUM(BG612:BO612)</f>
        <v>28585</v>
      </c>
      <c r="BC612" s="205">
        <f t="shared" ref="BC612:BC675" si="144">BG612+BH612+BK612+BL612+BM612+BN612+BO612</f>
        <v>28585</v>
      </c>
      <c r="BD612" s="205">
        <f t="shared" ref="BD612:BD675" si="145">BB612-BF612</f>
        <v>0</v>
      </c>
      <c r="BE612" s="205">
        <f t="shared" ref="BE612:BE675" si="146">BC612-BF612</f>
        <v>0</v>
      </c>
      <c r="BF612" s="175">
        <v>28585</v>
      </c>
      <c r="BG612" s="175"/>
      <c r="BH612" s="175">
        <v>14243</v>
      </c>
      <c r="BI612" s="175"/>
      <c r="BJ612" s="175"/>
      <c r="BK612" s="175"/>
      <c r="BL612" s="175">
        <v>1198</v>
      </c>
      <c r="BM612" s="175">
        <v>4418</v>
      </c>
      <c r="BN612" s="175">
        <v>1315</v>
      </c>
      <c r="BO612" s="175">
        <v>7411</v>
      </c>
      <c r="BP612" s="200">
        <f t="shared" ref="BP612:BP675" si="147">BH612+BO612</f>
        <v>21654</v>
      </c>
    </row>
    <row r="613" spans="1:68" s="201" customFormat="1" x14ac:dyDescent="0.15">
      <c r="A613" s="117">
        <v>232101001</v>
      </c>
      <c r="B613" s="118" t="s">
        <v>384</v>
      </c>
      <c r="C613" s="118" t="s">
        <v>345</v>
      </c>
      <c r="D613" s="118" t="s">
        <v>385</v>
      </c>
      <c r="E613" s="118" t="s">
        <v>3411</v>
      </c>
      <c r="F613" s="120">
        <v>11</v>
      </c>
      <c r="G613" s="119">
        <v>128414</v>
      </c>
      <c r="H613" s="119"/>
      <c r="I613" s="120" t="s">
        <v>5820</v>
      </c>
      <c r="J613" s="120">
        <v>1250</v>
      </c>
      <c r="K613" s="120">
        <v>128414</v>
      </c>
      <c r="L613" s="120">
        <v>0.28100000000000003</v>
      </c>
      <c r="M613" s="121" t="s">
        <v>5657</v>
      </c>
      <c r="N613" s="120">
        <v>1</v>
      </c>
      <c r="O613" s="119">
        <v>192.5</v>
      </c>
      <c r="P613" s="119">
        <v>37</v>
      </c>
      <c r="Q613" s="119">
        <v>3.05</v>
      </c>
      <c r="R613" s="120" t="s">
        <v>5658</v>
      </c>
      <c r="S613" s="120">
        <v>0.4</v>
      </c>
      <c r="T613" s="120"/>
      <c r="U613" s="120"/>
      <c r="V613" s="172">
        <v>276.89999999999998</v>
      </c>
      <c r="W613" s="172">
        <v>16.399999999999999</v>
      </c>
      <c r="X613" s="172">
        <v>81.900000000000006</v>
      </c>
      <c r="Y613" s="172">
        <v>91.7</v>
      </c>
      <c r="Z613" s="172">
        <v>86.9</v>
      </c>
      <c r="AA613" s="123">
        <v>1089</v>
      </c>
      <c r="AB613" s="123"/>
      <c r="AC613" s="123">
        <v>94</v>
      </c>
      <c r="AD613" s="123"/>
      <c r="AE613" s="123"/>
      <c r="AF613" s="123"/>
      <c r="AG613" s="214"/>
      <c r="AH613" s="229" t="str">
        <f t="shared" si="142"/>
        <v>a3</v>
      </c>
      <c r="AI613" s="199"/>
      <c r="AJ613" s="199"/>
      <c r="AK613" s="199"/>
      <c r="AL613" s="199"/>
      <c r="AM613" s="199"/>
      <c r="AN613" s="173">
        <v>4</v>
      </c>
      <c r="AO613" s="173"/>
      <c r="AP613" s="173"/>
      <c r="AQ613" s="173"/>
      <c r="AR613" s="173"/>
      <c r="AS613" s="173">
        <v>0.5</v>
      </c>
      <c r="AT613" s="173">
        <v>0.5</v>
      </c>
      <c r="AU613" s="173">
        <v>0.5</v>
      </c>
      <c r="AV613" s="173">
        <v>0.5</v>
      </c>
      <c r="AW613" s="173">
        <v>0.5</v>
      </c>
      <c r="AX613" s="173"/>
      <c r="AY613" s="173"/>
      <c r="AZ613" s="211">
        <f>SUBTOTAL(9,AN613:AS613)</f>
        <v>4.5</v>
      </c>
      <c r="BA613" s="211">
        <f t="shared" si="141"/>
        <v>2</v>
      </c>
      <c r="BB613" s="205">
        <f t="shared" si="143"/>
        <v>17636</v>
      </c>
      <c r="BC613" s="205">
        <f t="shared" si="144"/>
        <v>17636</v>
      </c>
      <c r="BD613" s="205">
        <f t="shared" si="145"/>
        <v>0</v>
      </c>
      <c r="BE613" s="205">
        <f t="shared" si="146"/>
        <v>0</v>
      </c>
      <c r="BF613" s="175">
        <v>17636</v>
      </c>
      <c r="BG613" s="175"/>
      <c r="BH613" s="175">
        <v>5500</v>
      </c>
      <c r="BI613" s="175"/>
      <c r="BJ613" s="175"/>
      <c r="BK613" s="175">
        <v>2893</v>
      </c>
      <c r="BL613" s="175">
        <v>1354</v>
      </c>
      <c r="BM613" s="175">
        <v>5852</v>
      </c>
      <c r="BN613" s="175">
        <v>1035</v>
      </c>
      <c r="BO613" s="175">
        <v>1002</v>
      </c>
      <c r="BP613" s="200">
        <f t="shared" si="147"/>
        <v>6502</v>
      </c>
    </row>
    <row r="614" spans="1:68" s="201" customFormat="1" x14ac:dyDescent="0.15">
      <c r="A614" s="117">
        <v>2121402001</v>
      </c>
      <c r="B614" s="118" t="s">
        <v>1715</v>
      </c>
      <c r="C614" s="118" t="s">
        <v>1650</v>
      </c>
      <c r="D614" s="118" t="s">
        <v>1716</v>
      </c>
      <c r="E614" s="118" t="s">
        <v>4302</v>
      </c>
      <c r="F614" s="120">
        <v>24</v>
      </c>
      <c r="G614" s="119">
        <v>129610</v>
      </c>
      <c r="H614" s="119"/>
      <c r="I614" s="120" t="s">
        <v>5820</v>
      </c>
      <c r="J614" s="120">
        <v>440</v>
      </c>
      <c r="K614" s="120">
        <v>129610</v>
      </c>
      <c r="L614" s="120">
        <v>0.80700000000000005</v>
      </c>
      <c r="M614" s="121" t="s">
        <v>5657</v>
      </c>
      <c r="N614" s="120">
        <v>1</v>
      </c>
      <c r="O614" s="119">
        <v>177.5</v>
      </c>
      <c r="P614" s="119">
        <v>35.5</v>
      </c>
      <c r="Q614" s="119">
        <v>4.4000000000000004</v>
      </c>
      <c r="R614" s="120" t="s">
        <v>5658</v>
      </c>
      <c r="S614" s="120">
        <v>0.3</v>
      </c>
      <c r="T614" s="120"/>
      <c r="U614" s="120"/>
      <c r="V614" s="172">
        <v>91.1</v>
      </c>
      <c r="W614" s="172"/>
      <c r="X614" s="172">
        <v>84.8</v>
      </c>
      <c r="Y614" s="172"/>
      <c r="Z614" s="172">
        <v>6.3</v>
      </c>
      <c r="AA614" s="123">
        <v>653</v>
      </c>
      <c r="AB614" s="123"/>
      <c r="AC614" s="123">
        <v>8</v>
      </c>
      <c r="AD614" s="123"/>
      <c r="AE614" s="123"/>
      <c r="AF614" s="123"/>
      <c r="AG614" s="214"/>
      <c r="AH614" s="229" t="str">
        <f t="shared" si="142"/>
        <v>a3</v>
      </c>
      <c r="AI614" s="199"/>
      <c r="AJ614" s="199"/>
      <c r="AK614" s="199"/>
      <c r="AL614" s="199"/>
      <c r="AM614" s="199"/>
      <c r="AN614" s="173"/>
      <c r="AO614" s="173" t="s">
        <v>3186</v>
      </c>
      <c r="AP614" s="173" t="s">
        <v>3186</v>
      </c>
      <c r="AQ614" s="173" t="s">
        <v>3186</v>
      </c>
      <c r="AR614" s="173" t="s">
        <v>3186</v>
      </c>
      <c r="AS614" s="173"/>
      <c r="AT614" s="173"/>
      <c r="AU614" s="173"/>
      <c r="AV614" s="173"/>
      <c r="AW614" s="173"/>
      <c r="AX614" s="173"/>
      <c r="AY614" s="173" t="s">
        <v>3186</v>
      </c>
      <c r="AZ614" s="211"/>
      <c r="BA614" s="211"/>
      <c r="BB614" s="205">
        <f t="shared" si="143"/>
        <v>17601</v>
      </c>
      <c r="BC614" s="205">
        <f t="shared" si="144"/>
        <v>17601</v>
      </c>
      <c r="BD614" s="205">
        <f t="shared" si="145"/>
        <v>1736</v>
      </c>
      <c r="BE614" s="205">
        <f t="shared" si="146"/>
        <v>1736</v>
      </c>
      <c r="BF614" s="175">
        <v>15865</v>
      </c>
      <c r="BG614" s="175">
        <v>500</v>
      </c>
      <c r="BH614" s="175">
        <v>15265</v>
      </c>
      <c r="BI614" s="175"/>
      <c r="BJ614" s="175"/>
      <c r="BK614" s="175"/>
      <c r="BL614" s="175"/>
      <c r="BM614" s="175">
        <v>1684</v>
      </c>
      <c r="BN614" s="175">
        <v>52</v>
      </c>
      <c r="BO614" s="175">
        <v>100</v>
      </c>
      <c r="BP614" s="200">
        <f t="shared" si="147"/>
        <v>15365</v>
      </c>
    </row>
    <row r="615" spans="1:68" s="201" customFormat="1" x14ac:dyDescent="0.15">
      <c r="A615" s="117">
        <v>2420102006</v>
      </c>
      <c r="B615" s="118" t="s">
        <v>1932</v>
      </c>
      <c r="C615" s="118" t="s">
        <v>1919</v>
      </c>
      <c r="D615" s="118" t="s">
        <v>1927</v>
      </c>
      <c r="E615" s="118" t="s">
        <v>4466</v>
      </c>
      <c r="F615" s="120">
        <v>9</v>
      </c>
      <c r="G615" s="119">
        <v>130241</v>
      </c>
      <c r="H615" s="119"/>
      <c r="I615" s="120" t="s">
        <v>5820</v>
      </c>
      <c r="J615" s="120">
        <v>700</v>
      </c>
      <c r="K615" s="120">
        <v>130241</v>
      </c>
      <c r="L615" s="120">
        <v>0.51</v>
      </c>
      <c r="M615" s="121" t="s">
        <v>5657</v>
      </c>
      <c r="N615" s="120">
        <v>1</v>
      </c>
      <c r="O615" s="119">
        <v>132.4</v>
      </c>
      <c r="P615" s="119">
        <v>30.3</v>
      </c>
      <c r="Q615" s="119">
        <v>3.39</v>
      </c>
      <c r="R615" s="120" t="s">
        <v>5660</v>
      </c>
      <c r="S615" s="120">
        <v>0.245</v>
      </c>
      <c r="T615" s="120"/>
      <c r="U615" s="120"/>
      <c r="V615" s="172">
        <v>180</v>
      </c>
      <c r="W615" s="172"/>
      <c r="X615" s="172"/>
      <c r="Y615" s="172"/>
      <c r="Z615" s="172">
        <v>180</v>
      </c>
      <c r="AA615" s="123"/>
      <c r="AB615" s="123"/>
      <c r="AC615" s="123">
        <v>66.459999999999994</v>
      </c>
      <c r="AD615" s="123"/>
      <c r="AE615" s="123"/>
      <c r="AF615" s="123"/>
      <c r="AG615" s="214"/>
      <c r="AH615" s="229" t="str">
        <f t="shared" si="142"/>
        <v>a3</v>
      </c>
      <c r="AI615" s="199"/>
      <c r="AJ615" s="199"/>
      <c r="AK615" s="199"/>
      <c r="AL615" s="199"/>
      <c r="AM615" s="199"/>
      <c r="AN615" s="173"/>
      <c r="AO615" s="173" t="s">
        <v>3186</v>
      </c>
      <c r="AP615" s="173" t="s">
        <v>3186</v>
      </c>
      <c r="AQ615" s="173" t="s">
        <v>3186</v>
      </c>
      <c r="AR615" s="173" t="s">
        <v>3186</v>
      </c>
      <c r="AS615" s="173"/>
      <c r="AT615" s="173"/>
      <c r="AU615" s="173"/>
      <c r="AV615" s="173"/>
      <c r="AW615" s="173"/>
      <c r="AX615" s="173"/>
      <c r="AY615" s="173"/>
      <c r="AZ615" s="211">
        <f t="shared" ref="AZ615:AZ636" si="148">SUBTOTAL(9,AN615:AS615)</f>
        <v>0</v>
      </c>
      <c r="BA615" s="211">
        <f t="shared" ref="BA615:BA654" si="149">SUBTOTAL(9,AT615:AY615)</f>
        <v>0</v>
      </c>
      <c r="BB615" s="205">
        <f t="shared" si="143"/>
        <v>26129</v>
      </c>
      <c r="BC615" s="205">
        <f t="shared" si="144"/>
        <v>19744</v>
      </c>
      <c r="BD615" s="205">
        <f t="shared" si="145"/>
        <v>6660</v>
      </c>
      <c r="BE615" s="205">
        <f t="shared" si="146"/>
        <v>275</v>
      </c>
      <c r="BF615" s="175">
        <v>19469</v>
      </c>
      <c r="BG615" s="175"/>
      <c r="BH615" s="175">
        <v>13230</v>
      </c>
      <c r="BI615" s="175">
        <v>5170</v>
      </c>
      <c r="BJ615" s="175">
        <v>1215</v>
      </c>
      <c r="BK615" s="175">
        <v>941</v>
      </c>
      <c r="BL615" s="175">
        <v>2253</v>
      </c>
      <c r="BM615" s="175">
        <v>2732</v>
      </c>
      <c r="BN615" s="175">
        <v>86</v>
      </c>
      <c r="BO615" s="175">
        <v>502</v>
      </c>
      <c r="BP615" s="200">
        <f t="shared" si="147"/>
        <v>13732</v>
      </c>
    </row>
    <row r="616" spans="1:68" s="201" customFormat="1" x14ac:dyDescent="0.15">
      <c r="A616" s="117">
        <v>1521702003</v>
      </c>
      <c r="B616" s="118" t="s">
        <v>1229</v>
      </c>
      <c r="C616" s="118" t="s">
        <v>1167</v>
      </c>
      <c r="D616" s="118" t="s">
        <v>1227</v>
      </c>
      <c r="E616" s="118" t="s">
        <v>3951</v>
      </c>
      <c r="F616" s="120">
        <v>16</v>
      </c>
      <c r="G616" s="119"/>
      <c r="H616" s="119"/>
      <c r="I616" s="120" t="s">
        <v>5820</v>
      </c>
      <c r="J616" s="120"/>
      <c r="K616" s="120">
        <v>130249</v>
      </c>
      <c r="L616" s="120"/>
      <c r="M616" s="121" t="s">
        <v>5659</v>
      </c>
      <c r="N616" s="120">
        <v>1</v>
      </c>
      <c r="O616" s="119">
        <v>114.3</v>
      </c>
      <c r="P616" s="119">
        <v>18.809999999999999</v>
      </c>
      <c r="Q616" s="119">
        <v>4.72</v>
      </c>
      <c r="R616" s="120" t="s">
        <v>5655</v>
      </c>
      <c r="S616" s="120">
        <v>3.4</v>
      </c>
      <c r="T616" s="120"/>
      <c r="U616" s="120"/>
      <c r="V616" s="172"/>
      <c r="W616" s="172"/>
      <c r="X616" s="172"/>
      <c r="Y616" s="172"/>
      <c r="Z616" s="172"/>
      <c r="AA616" s="123">
        <v>394</v>
      </c>
      <c r="AB616" s="123"/>
      <c r="AC616" s="123">
        <v>43.8</v>
      </c>
      <c r="AD616" s="123"/>
      <c r="AE616" s="123"/>
      <c r="AF616" s="123"/>
      <c r="AG616" s="214"/>
      <c r="AH616" s="229" t="str">
        <f t="shared" si="142"/>
        <v>a3</v>
      </c>
      <c r="AI616" s="199"/>
      <c r="AJ616" s="199"/>
      <c r="AK616" s="199"/>
      <c r="AL616" s="199"/>
      <c r="AM616" s="199"/>
      <c r="AN616" s="173"/>
      <c r="AO616" s="173" t="s">
        <v>3186</v>
      </c>
      <c r="AP616" s="173" t="s">
        <v>3186</v>
      </c>
      <c r="AQ616" s="173" t="s">
        <v>3186</v>
      </c>
      <c r="AR616" s="173" t="s">
        <v>3186</v>
      </c>
      <c r="AS616" s="173">
        <v>1</v>
      </c>
      <c r="AT616" s="173">
        <v>2</v>
      </c>
      <c r="AU616" s="173">
        <v>1</v>
      </c>
      <c r="AV616" s="173">
        <v>2</v>
      </c>
      <c r="AW616" s="173">
        <v>1</v>
      </c>
      <c r="AX616" s="173" t="s">
        <v>3186</v>
      </c>
      <c r="AY616" s="173" t="s">
        <v>3186</v>
      </c>
      <c r="AZ616" s="211">
        <f t="shared" si="148"/>
        <v>1</v>
      </c>
      <c r="BA616" s="211">
        <f t="shared" si="149"/>
        <v>6</v>
      </c>
      <c r="BB616" s="205">
        <f t="shared" si="143"/>
        <v>31504</v>
      </c>
      <c r="BC616" s="205">
        <f t="shared" si="144"/>
        <v>31504</v>
      </c>
      <c r="BD616" s="205">
        <f t="shared" si="145"/>
        <v>0</v>
      </c>
      <c r="BE616" s="205">
        <f t="shared" si="146"/>
        <v>0</v>
      </c>
      <c r="BF616" s="175">
        <v>31504</v>
      </c>
      <c r="BG616" s="175"/>
      <c r="BH616" s="175">
        <v>19089</v>
      </c>
      <c r="BI616" s="175"/>
      <c r="BJ616" s="175"/>
      <c r="BK616" s="175">
        <v>1193</v>
      </c>
      <c r="BL616" s="175">
        <v>5682</v>
      </c>
      <c r="BM616" s="175">
        <v>4812</v>
      </c>
      <c r="BN616" s="175">
        <v>134</v>
      </c>
      <c r="BO616" s="175">
        <v>594</v>
      </c>
      <c r="BP616" s="200">
        <f t="shared" si="147"/>
        <v>19683</v>
      </c>
    </row>
    <row r="617" spans="1:68" s="201" customFormat="1" x14ac:dyDescent="0.15">
      <c r="A617" s="117">
        <v>4520502002</v>
      </c>
      <c r="B617" s="118" t="s">
        <v>1608</v>
      </c>
      <c r="C617" s="118" t="s">
        <v>3060</v>
      </c>
      <c r="D617" s="118" t="s">
        <v>3081</v>
      </c>
      <c r="E617" s="118" t="s">
        <v>5307</v>
      </c>
      <c r="F617" s="120">
        <v>7</v>
      </c>
      <c r="G617" s="119">
        <v>130395</v>
      </c>
      <c r="H617" s="119"/>
      <c r="I617" s="120" t="s">
        <v>5820</v>
      </c>
      <c r="J617" s="120">
        <v>900</v>
      </c>
      <c r="K617" s="120">
        <v>130395</v>
      </c>
      <c r="L617" s="120">
        <v>0.39700000000000002</v>
      </c>
      <c r="M617" s="121" t="s">
        <v>5657</v>
      </c>
      <c r="N617" s="120">
        <v>1</v>
      </c>
      <c r="O617" s="119">
        <v>176</v>
      </c>
      <c r="P617" s="119"/>
      <c r="Q617" s="119"/>
      <c r="R617" s="120" t="s">
        <v>5658</v>
      </c>
      <c r="S617" s="120">
        <v>0.4</v>
      </c>
      <c r="T617" s="120"/>
      <c r="U617" s="120"/>
      <c r="V617" s="172">
        <v>143.9</v>
      </c>
      <c r="W617" s="172"/>
      <c r="X617" s="172">
        <v>113.9</v>
      </c>
      <c r="Y617" s="172"/>
      <c r="Z617" s="172">
        <v>30</v>
      </c>
      <c r="AA617" s="123"/>
      <c r="AB617" s="123"/>
      <c r="AC617" s="123">
        <v>84970</v>
      </c>
      <c r="AD617" s="123"/>
      <c r="AE617" s="123"/>
      <c r="AF617" s="123"/>
      <c r="AG617" s="214"/>
      <c r="AH617" s="229" t="str">
        <f t="shared" si="142"/>
        <v>a3</v>
      </c>
      <c r="AI617" s="199"/>
      <c r="AJ617" s="199"/>
      <c r="AK617" s="199"/>
      <c r="AL617" s="199"/>
      <c r="AM617" s="199"/>
      <c r="AN617" s="173"/>
      <c r="AO617" s="173"/>
      <c r="AP617" s="173"/>
      <c r="AQ617" s="173"/>
      <c r="AR617" s="173"/>
      <c r="AS617" s="173"/>
      <c r="AT617" s="173"/>
      <c r="AU617" s="173"/>
      <c r="AV617" s="173"/>
      <c r="AW617" s="173"/>
      <c r="AX617" s="173"/>
      <c r="AY617" s="173"/>
      <c r="AZ617" s="211">
        <f t="shared" si="148"/>
        <v>0</v>
      </c>
      <c r="BA617" s="211">
        <f t="shared" si="149"/>
        <v>0</v>
      </c>
      <c r="BB617" s="205">
        <f t="shared" si="143"/>
        <v>15197</v>
      </c>
      <c r="BC617" s="205">
        <f t="shared" si="144"/>
        <v>15197</v>
      </c>
      <c r="BD617" s="205">
        <f t="shared" si="145"/>
        <v>0</v>
      </c>
      <c r="BE617" s="205">
        <f t="shared" si="146"/>
        <v>0</v>
      </c>
      <c r="BF617" s="175">
        <v>15197</v>
      </c>
      <c r="BG617" s="175"/>
      <c r="BH617" s="175">
        <v>9639</v>
      </c>
      <c r="BI617" s="175"/>
      <c r="BJ617" s="175"/>
      <c r="BK617" s="175">
        <v>759</v>
      </c>
      <c r="BL617" s="175">
        <v>2783</v>
      </c>
      <c r="BM617" s="175">
        <v>1981</v>
      </c>
      <c r="BN617" s="175"/>
      <c r="BO617" s="175">
        <v>35</v>
      </c>
      <c r="BP617" s="200">
        <f t="shared" si="147"/>
        <v>9674</v>
      </c>
    </row>
    <row r="618" spans="1:68" s="201" customFormat="1" x14ac:dyDescent="0.15">
      <c r="A618" s="117">
        <v>2030402001</v>
      </c>
      <c r="B618" s="118" t="s">
        <v>1554</v>
      </c>
      <c r="C618" s="118" t="s">
        <v>1489</v>
      </c>
      <c r="D618" s="118" t="s">
        <v>1555</v>
      </c>
      <c r="E618" s="118" t="s">
        <v>4194</v>
      </c>
      <c r="F618" s="120">
        <v>13</v>
      </c>
      <c r="G618" s="119"/>
      <c r="H618" s="119"/>
      <c r="I618" s="120" t="s">
        <v>5820</v>
      </c>
      <c r="J618" s="120">
        <v>700</v>
      </c>
      <c r="K618" s="120">
        <v>130857</v>
      </c>
      <c r="L618" s="120">
        <v>0.51200000000000001</v>
      </c>
      <c r="M618" s="121" t="s">
        <v>5657</v>
      </c>
      <c r="N618" s="120">
        <v>1</v>
      </c>
      <c r="O618" s="119">
        <v>220</v>
      </c>
      <c r="P618" s="119">
        <v>54</v>
      </c>
      <c r="Q618" s="119">
        <v>7</v>
      </c>
      <c r="R618" s="120" t="s">
        <v>5660</v>
      </c>
      <c r="S618" s="120">
        <v>0.2</v>
      </c>
      <c r="T618" s="120"/>
      <c r="U618" s="120"/>
      <c r="V618" s="172">
        <v>104.3</v>
      </c>
      <c r="W618" s="172"/>
      <c r="X618" s="172">
        <v>68.3</v>
      </c>
      <c r="Y618" s="172">
        <v>21.4</v>
      </c>
      <c r="Z618" s="172">
        <v>14.6</v>
      </c>
      <c r="AA618" s="123">
        <v>1210</v>
      </c>
      <c r="AB618" s="123"/>
      <c r="AC618" s="123">
        <v>167</v>
      </c>
      <c r="AD618" s="123"/>
      <c r="AE618" s="123"/>
      <c r="AF618" s="123"/>
      <c r="AG618" s="214"/>
      <c r="AH618" s="229" t="str">
        <f t="shared" si="142"/>
        <v>a3</v>
      </c>
      <c r="AI618" s="199"/>
      <c r="AJ618" s="199"/>
      <c r="AK618" s="199"/>
      <c r="AL618" s="199"/>
      <c r="AM618" s="199"/>
      <c r="AN618" s="173">
        <v>1</v>
      </c>
      <c r="AO618" s="173" t="s">
        <v>3186</v>
      </c>
      <c r="AP618" s="173" t="s">
        <v>3186</v>
      </c>
      <c r="AQ618" s="173" t="s">
        <v>3186</v>
      </c>
      <c r="AR618" s="173" t="s">
        <v>3186</v>
      </c>
      <c r="AS618" s="173" t="s">
        <v>3186</v>
      </c>
      <c r="AT618" s="173">
        <v>0.5</v>
      </c>
      <c r="AU618" s="173">
        <v>0.5</v>
      </c>
      <c r="AV618" s="173">
        <v>0.5</v>
      </c>
      <c r="AW618" s="173">
        <v>0.5</v>
      </c>
      <c r="AX618" s="173">
        <v>1</v>
      </c>
      <c r="AY618" s="173" t="s">
        <v>3186</v>
      </c>
      <c r="AZ618" s="211">
        <f t="shared" si="148"/>
        <v>1</v>
      </c>
      <c r="BA618" s="211">
        <f t="shared" si="149"/>
        <v>3</v>
      </c>
      <c r="BB618" s="205">
        <f t="shared" si="143"/>
        <v>24230</v>
      </c>
      <c r="BC618" s="205">
        <f t="shared" si="144"/>
        <v>24230</v>
      </c>
      <c r="BD618" s="205">
        <f t="shared" si="145"/>
        <v>5173</v>
      </c>
      <c r="BE618" s="205">
        <f t="shared" si="146"/>
        <v>5173</v>
      </c>
      <c r="BF618" s="175">
        <v>19057</v>
      </c>
      <c r="BG618" s="175">
        <v>4889</v>
      </c>
      <c r="BH618" s="175">
        <v>9875</v>
      </c>
      <c r="BI618" s="175"/>
      <c r="BJ618" s="175"/>
      <c r="BK618" s="175">
        <v>4293</v>
      </c>
      <c r="BL618" s="175"/>
      <c r="BM618" s="175">
        <v>5075</v>
      </c>
      <c r="BN618" s="175">
        <v>98</v>
      </c>
      <c r="BO618" s="175"/>
      <c r="BP618" s="200">
        <f t="shared" si="147"/>
        <v>9875</v>
      </c>
    </row>
    <row r="619" spans="1:68" s="201" customFormat="1" x14ac:dyDescent="0.15">
      <c r="A619" s="117">
        <v>1240902001</v>
      </c>
      <c r="B619" s="118" t="s">
        <v>1062</v>
      </c>
      <c r="C619" s="118" t="s">
        <v>1020</v>
      </c>
      <c r="D619" s="118" t="s">
        <v>1063</v>
      </c>
      <c r="E619" s="118" t="s">
        <v>3826</v>
      </c>
      <c r="F619" s="120">
        <v>8</v>
      </c>
      <c r="G619" s="119">
        <v>131426</v>
      </c>
      <c r="H619" s="119"/>
      <c r="I619" s="120" t="s">
        <v>5820</v>
      </c>
      <c r="J619" s="120">
        <v>1000</v>
      </c>
      <c r="K619" s="120">
        <v>131426</v>
      </c>
      <c r="L619" s="120">
        <v>0.36</v>
      </c>
      <c r="M619" s="121" t="s">
        <v>5657</v>
      </c>
      <c r="N619" s="120">
        <v>1</v>
      </c>
      <c r="O619" s="119">
        <v>170</v>
      </c>
      <c r="P619" s="119"/>
      <c r="Q619" s="119"/>
      <c r="R619" s="120" t="s">
        <v>5658</v>
      </c>
      <c r="S619" s="120">
        <v>0.3</v>
      </c>
      <c r="T619" s="120"/>
      <c r="U619" s="120"/>
      <c r="V619" s="172">
        <v>151</v>
      </c>
      <c r="W619" s="172"/>
      <c r="X619" s="172">
        <v>151</v>
      </c>
      <c r="Y619" s="172"/>
      <c r="Z619" s="172"/>
      <c r="AA619" s="123"/>
      <c r="AB619" s="123"/>
      <c r="AC619" s="123">
        <v>78.099999999999994</v>
      </c>
      <c r="AD619" s="123"/>
      <c r="AE619" s="123"/>
      <c r="AF619" s="123"/>
      <c r="AG619" s="214"/>
      <c r="AH619" s="229" t="str">
        <f t="shared" si="142"/>
        <v>a3</v>
      </c>
      <c r="AI619" s="199"/>
      <c r="AJ619" s="199"/>
      <c r="AK619" s="199"/>
      <c r="AL619" s="199"/>
      <c r="AM619" s="199"/>
      <c r="AN619" s="173"/>
      <c r="AO619" s="173"/>
      <c r="AP619" s="173"/>
      <c r="AQ619" s="173"/>
      <c r="AR619" s="173"/>
      <c r="AS619" s="173">
        <v>1.5</v>
      </c>
      <c r="AT619" s="173">
        <v>1</v>
      </c>
      <c r="AU619" s="173">
        <v>1</v>
      </c>
      <c r="AV619" s="173">
        <v>1</v>
      </c>
      <c r="AW619" s="173">
        <v>1</v>
      </c>
      <c r="AX619" s="173">
        <v>1.5</v>
      </c>
      <c r="AY619" s="173"/>
      <c r="AZ619" s="211">
        <f t="shared" si="148"/>
        <v>1.5</v>
      </c>
      <c r="BA619" s="211">
        <f t="shared" si="149"/>
        <v>5.5</v>
      </c>
      <c r="BB619" s="205">
        <f t="shared" si="143"/>
        <v>22695</v>
      </c>
      <c r="BC619" s="205">
        <f t="shared" si="144"/>
        <v>22695</v>
      </c>
      <c r="BD619" s="205">
        <f t="shared" si="145"/>
        <v>0</v>
      </c>
      <c r="BE619" s="205">
        <f t="shared" si="146"/>
        <v>0</v>
      </c>
      <c r="BF619" s="175">
        <v>22695</v>
      </c>
      <c r="BG619" s="175"/>
      <c r="BH619" s="175">
        <v>13918</v>
      </c>
      <c r="BI619" s="175"/>
      <c r="BJ619" s="175"/>
      <c r="BK619" s="175">
        <v>2389</v>
      </c>
      <c r="BL619" s="175">
        <v>1749</v>
      </c>
      <c r="BM619" s="175"/>
      <c r="BN619" s="175"/>
      <c r="BO619" s="175">
        <v>4639</v>
      </c>
      <c r="BP619" s="200">
        <f t="shared" si="147"/>
        <v>18557</v>
      </c>
    </row>
    <row r="620" spans="1:68" s="201" customFormat="1" x14ac:dyDescent="0.15">
      <c r="A620" s="117">
        <v>1336302001</v>
      </c>
      <c r="B620" s="118" t="s">
        <v>1104</v>
      </c>
      <c r="C620" s="118" t="s">
        <v>1069</v>
      </c>
      <c r="D620" s="118" t="s">
        <v>1105</v>
      </c>
      <c r="E620" s="118" t="s">
        <v>3856</v>
      </c>
      <c r="F620" s="120">
        <v>6</v>
      </c>
      <c r="G620" s="119">
        <v>131520</v>
      </c>
      <c r="H620" s="119"/>
      <c r="I620" s="120" t="s">
        <v>5820</v>
      </c>
      <c r="J620" s="120">
        <v>1220</v>
      </c>
      <c r="K620" s="120">
        <v>131520</v>
      </c>
      <c r="L620" s="120">
        <v>0.29499999999999998</v>
      </c>
      <c r="M620" s="121" t="s">
        <v>5657</v>
      </c>
      <c r="N620" s="120">
        <v>1</v>
      </c>
      <c r="O620" s="119"/>
      <c r="P620" s="119"/>
      <c r="Q620" s="119"/>
      <c r="R620" s="120" t="s">
        <v>5658</v>
      </c>
      <c r="S620" s="120">
        <v>1.2</v>
      </c>
      <c r="T620" s="120"/>
      <c r="U620" s="120"/>
      <c r="V620" s="172">
        <v>145.57</v>
      </c>
      <c r="W620" s="172"/>
      <c r="X620" s="172"/>
      <c r="Y620" s="172"/>
      <c r="Z620" s="172">
        <v>145.57</v>
      </c>
      <c r="AA620" s="123"/>
      <c r="AB620" s="123"/>
      <c r="AC620" s="123">
        <v>8.09</v>
      </c>
      <c r="AD620" s="123"/>
      <c r="AE620" s="123"/>
      <c r="AF620" s="123"/>
      <c r="AG620" s="214"/>
      <c r="AH620" s="229" t="str">
        <f t="shared" si="142"/>
        <v>a3</v>
      </c>
      <c r="AI620" s="199"/>
      <c r="AJ620" s="199"/>
      <c r="AK620" s="199"/>
      <c r="AL620" s="199"/>
      <c r="AM620" s="199"/>
      <c r="AN620" s="173" t="s">
        <v>3186</v>
      </c>
      <c r="AO620" s="173" t="s">
        <v>3186</v>
      </c>
      <c r="AP620" s="173" t="s">
        <v>3186</v>
      </c>
      <c r="AQ620" s="173" t="s">
        <v>3186</v>
      </c>
      <c r="AR620" s="173" t="s">
        <v>3186</v>
      </c>
      <c r="AS620" s="173">
        <v>1</v>
      </c>
      <c r="AT620" s="173">
        <v>1</v>
      </c>
      <c r="AU620" s="173">
        <v>1</v>
      </c>
      <c r="AV620" s="173">
        <v>1</v>
      </c>
      <c r="AW620" s="173">
        <v>1</v>
      </c>
      <c r="AX620" s="173">
        <v>1</v>
      </c>
      <c r="AY620" s="173">
        <v>1</v>
      </c>
      <c r="AZ620" s="211">
        <f t="shared" si="148"/>
        <v>1</v>
      </c>
      <c r="BA620" s="211">
        <f t="shared" si="149"/>
        <v>6</v>
      </c>
      <c r="BB620" s="205">
        <f t="shared" si="143"/>
        <v>26031</v>
      </c>
      <c r="BC620" s="205">
        <f t="shared" si="144"/>
        <v>22446</v>
      </c>
      <c r="BD620" s="205">
        <f t="shared" si="145"/>
        <v>5930</v>
      </c>
      <c r="BE620" s="205">
        <f t="shared" si="146"/>
        <v>2345</v>
      </c>
      <c r="BF620" s="175">
        <v>20101</v>
      </c>
      <c r="BG620" s="175">
        <v>6289</v>
      </c>
      <c r="BH620" s="175">
        <v>7245</v>
      </c>
      <c r="BI620" s="175">
        <v>3585</v>
      </c>
      <c r="BJ620" s="175"/>
      <c r="BK620" s="175"/>
      <c r="BL620" s="175">
        <v>934</v>
      </c>
      <c r="BM620" s="175">
        <v>2493</v>
      </c>
      <c r="BN620" s="175">
        <v>1813</v>
      </c>
      <c r="BO620" s="175">
        <v>3672</v>
      </c>
      <c r="BP620" s="200">
        <f t="shared" si="147"/>
        <v>10917</v>
      </c>
    </row>
    <row r="621" spans="1:68" s="201" customFormat="1" x14ac:dyDescent="0.15">
      <c r="A621" s="117">
        <v>3436902002</v>
      </c>
      <c r="B621" s="118" t="s">
        <v>2594</v>
      </c>
      <c r="C621" s="118" t="s">
        <v>2517</v>
      </c>
      <c r="D621" s="118" t="s">
        <v>2593</v>
      </c>
      <c r="E621" s="118" t="s">
        <v>4968</v>
      </c>
      <c r="F621" s="120">
        <v>19</v>
      </c>
      <c r="G621" s="119">
        <v>131752</v>
      </c>
      <c r="H621" s="119"/>
      <c r="I621" s="120" t="s">
        <v>5820</v>
      </c>
      <c r="J621" s="120">
        <v>500</v>
      </c>
      <c r="K621" s="120">
        <v>131752</v>
      </c>
      <c r="L621" s="120">
        <v>0.72199999999999998</v>
      </c>
      <c r="M621" s="121" t="s">
        <v>5657</v>
      </c>
      <c r="N621" s="120">
        <v>1</v>
      </c>
      <c r="O621" s="119">
        <v>164</v>
      </c>
      <c r="P621" s="119"/>
      <c r="Q621" s="119"/>
      <c r="R621" s="120" t="s">
        <v>5658</v>
      </c>
      <c r="S621" s="120">
        <v>0.5</v>
      </c>
      <c r="T621" s="120"/>
      <c r="U621" s="120"/>
      <c r="V621" s="172">
        <v>50.9</v>
      </c>
      <c r="W621" s="172">
        <v>10</v>
      </c>
      <c r="X621" s="172">
        <v>39</v>
      </c>
      <c r="Y621" s="172">
        <v>1</v>
      </c>
      <c r="Z621" s="172">
        <v>0.9</v>
      </c>
      <c r="AA621" s="123">
        <v>841</v>
      </c>
      <c r="AB621" s="123"/>
      <c r="AC621" s="123">
        <v>95</v>
      </c>
      <c r="AD621" s="123"/>
      <c r="AE621" s="123"/>
      <c r="AF621" s="123"/>
      <c r="AG621" s="214"/>
      <c r="AH621" s="229" t="str">
        <f t="shared" si="142"/>
        <v>a3</v>
      </c>
      <c r="AI621" s="199"/>
      <c r="AJ621" s="199"/>
      <c r="AK621" s="199"/>
      <c r="AL621" s="199"/>
      <c r="AM621" s="199"/>
      <c r="AN621" s="173" t="s">
        <v>3186</v>
      </c>
      <c r="AO621" s="173" t="s">
        <v>3186</v>
      </c>
      <c r="AP621" s="173" t="s">
        <v>3186</v>
      </c>
      <c r="AQ621" s="173" t="s">
        <v>3186</v>
      </c>
      <c r="AR621" s="173" t="s">
        <v>3186</v>
      </c>
      <c r="AS621" s="173"/>
      <c r="AT621" s="173"/>
      <c r="AU621" s="173"/>
      <c r="AV621" s="173"/>
      <c r="AW621" s="173"/>
      <c r="AX621" s="173"/>
      <c r="AY621" s="173"/>
      <c r="AZ621" s="211">
        <f t="shared" si="148"/>
        <v>0</v>
      </c>
      <c r="BA621" s="211">
        <f t="shared" si="149"/>
        <v>0</v>
      </c>
      <c r="BB621" s="205">
        <f t="shared" si="143"/>
        <v>18106</v>
      </c>
      <c r="BC621" s="205">
        <f t="shared" si="144"/>
        <v>17456</v>
      </c>
      <c r="BD621" s="205">
        <f t="shared" si="145"/>
        <v>940</v>
      </c>
      <c r="BE621" s="205">
        <f t="shared" si="146"/>
        <v>290</v>
      </c>
      <c r="BF621" s="175">
        <v>17166</v>
      </c>
      <c r="BG621" s="175"/>
      <c r="BH621" s="175">
        <v>6934</v>
      </c>
      <c r="BI621" s="175">
        <v>650</v>
      </c>
      <c r="BJ621" s="175"/>
      <c r="BK621" s="175">
        <v>3045</v>
      </c>
      <c r="BL621" s="175">
        <v>36</v>
      </c>
      <c r="BM621" s="175">
        <v>1092</v>
      </c>
      <c r="BN621" s="175">
        <v>497</v>
      </c>
      <c r="BO621" s="175">
        <v>5852</v>
      </c>
      <c r="BP621" s="200">
        <f t="shared" si="147"/>
        <v>12786</v>
      </c>
    </row>
    <row r="622" spans="1:68" s="201" customFormat="1" x14ac:dyDescent="0.15">
      <c r="A622" s="117">
        <v>2822202004</v>
      </c>
      <c r="B622" s="118" t="s">
        <v>2176</v>
      </c>
      <c r="C622" s="118" t="s">
        <v>2099</v>
      </c>
      <c r="D622" s="118" t="s">
        <v>2173</v>
      </c>
      <c r="E622" s="118" t="s">
        <v>4649</v>
      </c>
      <c r="F622" s="120">
        <v>15</v>
      </c>
      <c r="G622" s="119">
        <v>132130</v>
      </c>
      <c r="H622" s="119"/>
      <c r="I622" s="120" t="s">
        <v>5820</v>
      </c>
      <c r="J622" s="120">
        <v>900</v>
      </c>
      <c r="K622" s="120">
        <v>132130</v>
      </c>
      <c r="L622" s="120">
        <v>0.40200000000000002</v>
      </c>
      <c r="M622" s="121" t="s">
        <v>5657</v>
      </c>
      <c r="N622" s="120">
        <v>1</v>
      </c>
      <c r="O622" s="119">
        <v>193</v>
      </c>
      <c r="P622" s="119">
        <v>30</v>
      </c>
      <c r="Q622" s="119">
        <v>3.8</v>
      </c>
      <c r="R622" s="120" t="s">
        <v>5660</v>
      </c>
      <c r="S622" s="120">
        <v>0.1</v>
      </c>
      <c r="T622" s="120"/>
      <c r="U622" s="120"/>
      <c r="V622" s="172">
        <v>165</v>
      </c>
      <c r="W622" s="172">
        <v>9.6999999999999993</v>
      </c>
      <c r="X622" s="172">
        <v>91.4</v>
      </c>
      <c r="Y622" s="172">
        <v>31.8</v>
      </c>
      <c r="Z622" s="172">
        <v>32.1</v>
      </c>
      <c r="AA622" s="123">
        <v>1009</v>
      </c>
      <c r="AB622" s="123"/>
      <c r="AC622" s="123">
        <v>99.2</v>
      </c>
      <c r="AD622" s="123"/>
      <c r="AE622" s="123"/>
      <c r="AF622" s="123"/>
      <c r="AG622" s="214"/>
      <c r="AH622" s="229" t="str">
        <f t="shared" si="142"/>
        <v>a3</v>
      </c>
      <c r="AI622" s="199"/>
      <c r="AJ622" s="199"/>
      <c r="AK622" s="199"/>
      <c r="AL622" s="199"/>
      <c r="AM622" s="199"/>
      <c r="AN622" s="173"/>
      <c r="AO622" s="173"/>
      <c r="AP622" s="173"/>
      <c r="AQ622" s="173"/>
      <c r="AR622" s="173"/>
      <c r="AS622" s="173"/>
      <c r="AT622" s="173"/>
      <c r="AU622" s="173">
        <v>0.5</v>
      </c>
      <c r="AV622" s="173"/>
      <c r="AW622" s="173"/>
      <c r="AX622" s="173">
        <v>0.6</v>
      </c>
      <c r="AY622" s="173"/>
      <c r="AZ622" s="211">
        <f t="shared" si="148"/>
        <v>0</v>
      </c>
      <c r="BA622" s="211">
        <f t="shared" si="149"/>
        <v>1.1000000000000001</v>
      </c>
      <c r="BB622" s="205">
        <f t="shared" si="143"/>
        <v>17012</v>
      </c>
      <c r="BC622" s="205">
        <f t="shared" si="144"/>
        <v>14681</v>
      </c>
      <c r="BD622" s="205">
        <f t="shared" si="145"/>
        <v>2748</v>
      </c>
      <c r="BE622" s="205">
        <f t="shared" si="146"/>
        <v>417</v>
      </c>
      <c r="BF622" s="175">
        <v>14264</v>
      </c>
      <c r="BG622" s="175"/>
      <c r="BH622" s="175">
        <v>2784</v>
      </c>
      <c r="BI622" s="175">
        <v>2331</v>
      </c>
      <c r="BJ622" s="175"/>
      <c r="BK622" s="175">
        <v>1778</v>
      </c>
      <c r="BL622" s="175">
        <v>4284</v>
      </c>
      <c r="BM622" s="175">
        <v>3627</v>
      </c>
      <c r="BN622" s="175">
        <v>920</v>
      </c>
      <c r="BO622" s="175">
        <v>1288</v>
      </c>
      <c r="BP622" s="200">
        <f t="shared" si="147"/>
        <v>4072</v>
      </c>
    </row>
    <row r="623" spans="1:68" s="201" customFormat="1" x14ac:dyDescent="0.15">
      <c r="A623" s="117">
        <v>1921302001</v>
      </c>
      <c r="B623" s="118" t="s">
        <v>491</v>
      </c>
      <c r="C623" s="118" t="s">
        <v>1447</v>
      </c>
      <c r="D623" s="118" t="s">
        <v>1471</v>
      </c>
      <c r="E623" s="118" t="s">
        <v>4131</v>
      </c>
      <c r="F623" s="120">
        <v>12</v>
      </c>
      <c r="G623" s="119"/>
      <c r="H623" s="119"/>
      <c r="I623" s="120" t="s">
        <v>5820</v>
      </c>
      <c r="J623" s="120">
        <v>1200</v>
      </c>
      <c r="K623" s="120">
        <v>132172.9</v>
      </c>
      <c r="L623" s="120">
        <v>0.30199999999999999</v>
      </c>
      <c r="M623" s="121" t="s">
        <v>5657</v>
      </c>
      <c r="N623" s="120">
        <v>1</v>
      </c>
      <c r="O623" s="119">
        <v>218</v>
      </c>
      <c r="P623" s="119">
        <v>39.700000000000003</v>
      </c>
      <c r="Q623" s="119">
        <v>4.8</v>
      </c>
      <c r="R623" s="120" t="s">
        <v>5655</v>
      </c>
      <c r="S623" s="120">
        <v>0.26500000000000001</v>
      </c>
      <c r="T623" s="120"/>
      <c r="U623" s="120"/>
      <c r="V623" s="172">
        <v>143.542</v>
      </c>
      <c r="W623" s="172"/>
      <c r="X623" s="172">
        <v>90.26</v>
      </c>
      <c r="Y623" s="172">
        <v>23.759499999999999</v>
      </c>
      <c r="Z623" s="172">
        <v>29.522500000000001</v>
      </c>
      <c r="AA623" s="123">
        <v>864</v>
      </c>
      <c r="AB623" s="123"/>
      <c r="AC623" s="123">
        <v>79.8</v>
      </c>
      <c r="AD623" s="123"/>
      <c r="AE623" s="123"/>
      <c r="AF623" s="123"/>
      <c r="AG623" s="214"/>
      <c r="AH623" s="229" t="str">
        <f t="shared" si="142"/>
        <v>a3</v>
      </c>
      <c r="AI623" s="199"/>
      <c r="AJ623" s="199"/>
      <c r="AK623" s="199"/>
      <c r="AL623" s="199"/>
      <c r="AM623" s="199"/>
      <c r="AN623" s="173" t="s">
        <v>3186</v>
      </c>
      <c r="AO623" s="173" t="s">
        <v>3186</v>
      </c>
      <c r="AP623" s="173" t="s">
        <v>3186</v>
      </c>
      <c r="AQ623" s="173" t="s">
        <v>3186</v>
      </c>
      <c r="AR623" s="173" t="s">
        <v>3186</v>
      </c>
      <c r="AS623" s="173">
        <v>3</v>
      </c>
      <c r="AT623" s="173">
        <v>0.5</v>
      </c>
      <c r="AU623" s="173">
        <v>0.5</v>
      </c>
      <c r="AV623" s="173">
        <v>0.5</v>
      </c>
      <c r="AW623" s="173">
        <v>0.5</v>
      </c>
      <c r="AX623" s="173">
        <v>1</v>
      </c>
      <c r="AY623" s="173" t="s">
        <v>3186</v>
      </c>
      <c r="AZ623" s="211">
        <f t="shared" si="148"/>
        <v>3</v>
      </c>
      <c r="BA623" s="211">
        <f t="shared" si="149"/>
        <v>3</v>
      </c>
      <c r="BB623" s="205">
        <f t="shared" si="143"/>
        <v>25846</v>
      </c>
      <c r="BC623" s="205">
        <f t="shared" si="144"/>
        <v>23225</v>
      </c>
      <c r="BD623" s="205">
        <f t="shared" si="145"/>
        <v>3059</v>
      </c>
      <c r="BE623" s="205">
        <f t="shared" si="146"/>
        <v>438</v>
      </c>
      <c r="BF623" s="175">
        <v>22787</v>
      </c>
      <c r="BG623" s="175">
        <v>1318</v>
      </c>
      <c r="BH623" s="175">
        <v>6227</v>
      </c>
      <c r="BI623" s="175">
        <v>2621</v>
      </c>
      <c r="BJ623" s="175"/>
      <c r="BK623" s="175">
        <v>1458</v>
      </c>
      <c r="BL623" s="175">
        <v>6985</v>
      </c>
      <c r="BM623" s="175">
        <v>5368</v>
      </c>
      <c r="BN623" s="175">
        <v>583</v>
      </c>
      <c r="BO623" s="175">
        <v>1286</v>
      </c>
      <c r="BP623" s="200">
        <f t="shared" si="147"/>
        <v>7513</v>
      </c>
    </row>
    <row r="624" spans="1:68" s="201" customFormat="1" x14ac:dyDescent="0.15">
      <c r="A624" s="117">
        <v>4520201004</v>
      </c>
      <c r="B624" s="118" t="s">
        <v>1285</v>
      </c>
      <c r="C624" s="118" t="s">
        <v>3060</v>
      </c>
      <c r="D624" s="118" t="s">
        <v>3067</v>
      </c>
      <c r="E624" s="118" t="s">
        <v>5297</v>
      </c>
      <c r="F624" s="120">
        <v>10</v>
      </c>
      <c r="G624" s="119">
        <v>132266</v>
      </c>
      <c r="H624" s="119"/>
      <c r="I624" s="120" t="s">
        <v>5820</v>
      </c>
      <c r="J624" s="120">
        <v>950</v>
      </c>
      <c r="K624" s="120">
        <v>132266</v>
      </c>
      <c r="L624" s="120">
        <v>0.38100000000000001</v>
      </c>
      <c r="M624" s="121" t="s">
        <v>5657</v>
      </c>
      <c r="N624" s="120">
        <v>1</v>
      </c>
      <c r="O624" s="119">
        <v>180</v>
      </c>
      <c r="P624" s="119">
        <v>48</v>
      </c>
      <c r="Q624" s="119">
        <v>5.7</v>
      </c>
      <c r="R624" s="120" t="s">
        <v>5658</v>
      </c>
      <c r="S624" s="120">
        <v>0.42199999999999999</v>
      </c>
      <c r="T624" s="120"/>
      <c r="U624" s="120"/>
      <c r="V624" s="172">
        <v>105.1</v>
      </c>
      <c r="W624" s="172"/>
      <c r="X624" s="172">
        <v>82.7</v>
      </c>
      <c r="Y624" s="172">
        <v>0.9</v>
      </c>
      <c r="Z624" s="172">
        <v>21.5</v>
      </c>
      <c r="AA624" s="123"/>
      <c r="AB624" s="123"/>
      <c r="AC624" s="123">
        <v>95.32</v>
      </c>
      <c r="AD624" s="123"/>
      <c r="AE624" s="123"/>
      <c r="AF624" s="123"/>
      <c r="AG624" s="214"/>
      <c r="AH624" s="229" t="str">
        <f t="shared" si="142"/>
        <v>a3</v>
      </c>
      <c r="AI624" s="199" t="s">
        <v>5401</v>
      </c>
      <c r="AJ624" s="199" t="s">
        <v>5401</v>
      </c>
      <c r="AK624" s="199"/>
      <c r="AL624" s="199" t="s">
        <v>5401</v>
      </c>
      <c r="AM624" s="199"/>
      <c r="AN624" s="173"/>
      <c r="AO624" s="173"/>
      <c r="AP624" s="173"/>
      <c r="AQ624" s="173"/>
      <c r="AR624" s="173"/>
      <c r="AS624" s="173"/>
      <c r="AT624" s="173"/>
      <c r="AU624" s="173">
        <v>0.6</v>
      </c>
      <c r="AV624" s="173"/>
      <c r="AW624" s="173"/>
      <c r="AX624" s="173"/>
      <c r="AY624" s="173"/>
      <c r="AZ624" s="211">
        <f t="shared" si="148"/>
        <v>0</v>
      </c>
      <c r="BA624" s="211">
        <f t="shared" si="149"/>
        <v>0.6</v>
      </c>
      <c r="BB624" s="205">
        <f t="shared" si="143"/>
        <v>12083</v>
      </c>
      <c r="BC624" s="205">
        <f t="shared" si="144"/>
        <v>12083</v>
      </c>
      <c r="BD624" s="205">
        <f t="shared" si="145"/>
        <v>0</v>
      </c>
      <c r="BE624" s="205">
        <f t="shared" si="146"/>
        <v>0</v>
      </c>
      <c r="BF624" s="175">
        <v>12083</v>
      </c>
      <c r="BG624" s="175"/>
      <c r="BH624" s="175">
        <v>10680</v>
      </c>
      <c r="BI624" s="175"/>
      <c r="BJ624" s="175"/>
      <c r="BK624" s="175"/>
      <c r="BL624" s="175">
        <v>893</v>
      </c>
      <c r="BM624" s="175"/>
      <c r="BN624" s="175"/>
      <c r="BO624" s="175">
        <v>510</v>
      </c>
      <c r="BP624" s="200">
        <f t="shared" si="147"/>
        <v>11190</v>
      </c>
    </row>
    <row r="625" spans="1:68" s="201" customFormat="1" x14ac:dyDescent="0.15">
      <c r="A625" s="117">
        <v>3835602003</v>
      </c>
      <c r="B625" s="118" t="s">
        <v>2741</v>
      </c>
      <c r="C625" s="118" t="s">
        <v>2700</v>
      </c>
      <c r="D625" s="118" t="s">
        <v>2739</v>
      </c>
      <c r="E625" s="118" t="s">
        <v>5075</v>
      </c>
      <c r="F625" s="120">
        <v>8</v>
      </c>
      <c r="G625" s="119">
        <v>117810</v>
      </c>
      <c r="H625" s="119"/>
      <c r="I625" s="120" t="s">
        <v>5820</v>
      </c>
      <c r="J625" s="120">
        <v>800</v>
      </c>
      <c r="K625" s="120">
        <v>132626</v>
      </c>
      <c r="L625" s="120">
        <v>0.45400000000000001</v>
      </c>
      <c r="M625" s="121" t="s">
        <v>5657</v>
      </c>
      <c r="N625" s="120">
        <v>1</v>
      </c>
      <c r="O625" s="119">
        <v>197</v>
      </c>
      <c r="P625" s="119">
        <v>35</v>
      </c>
      <c r="Q625" s="119">
        <v>4.9000000000000004</v>
      </c>
      <c r="R625" s="120"/>
      <c r="S625" s="120"/>
      <c r="T625" s="120"/>
      <c r="U625" s="120" t="s">
        <v>5689</v>
      </c>
      <c r="V625" s="172">
        <v>179</v>
      </c>
      <c r="W625" s="172">
        <v>20</v>
      </c>
      <c r="X625" s="172">
        <v>91</v>
      </c>
      <c r="Y625" s="172">
        <v>13</v>
      </c>
      <c r="Z625" s="172">
        <v>55</v>
      </c>
      <c r="AA625" s="123"/>
      <c r="AB625" s="123"/>
      <c r="AC625" s="123">
        <v>91</v>
      </c>
      <c r="AD625" s="123"/>
      <c r="AE625" s="123"/>
      <c r="AF625" s="123"/>
      <c r="AG625" s="214"/>
      <c r="AH625" s="229" t="str">
        <f t="shared" si="142"/>
        <v>a3</v>
      </c>
      <c r="AI625" s="199"/>
      <c r="AJ625" s="199"/>
      <c r="AK625" s="199"/>
      <c r="AL625" s="199"/>
      <c r="AM625" s="199"/>
      <c r="AN625" s="173"/>
      <c r="AO625" s="173"/>
      <c r="AP625" s="173"/>
      <c r="AQ625" s="173"/>
      <c r="AR625" s="173"/>
      <c r="AS625" s="173">
        <v>1</v>
      </c>
      <c r="AT625" s="173"/>
      <c r="AU625" s="173"/>
      <c r="AV625" s="173"/>
      <c r="AW625" s="173"/>
      <c r="AX625" s="173"/>
      <c r="AY625" s="173"/>
      <c r="AZ625" s="211">
        <f t="shared" si="148"/>
        <v>1</v>
      </c>
      <c r="BA625" s="211">
        <f t="shared" si="149"/>
        <v>0</v>
      </c>
      <c r="BB625" s="205">
        <f t="shared" si="143"/>
        <v>20239</v>
      </c>
      <c r="BC625" s="205">
        <f t="shared" si="144"/>
        <v>17517</v>
      </c>
      <c r="BD625" s="205">
        <f t="shared" si="145"/>
        <v>4462</v>
      </c>
      <c r="BE625" s="205">
        <f t="shared" si="146"/>
        <v>1740</v>
      </c>
      <c r="BF625" s="175">
        <v>15777</v>
      </c>
      <c r="BG625" s="175"/>
      <c r="BH625" s="175">
        <v>4462</v>
      </c>
      <c r="BI625" s="175">
        <v>2722</v>
      </c>
      <c r="BJ625" s="175"/>
      <c r="BK625" s="175">
        <v>4541</v>
      </c>
      <c r="BL625" s="175">
        <v>454</v>
      </c>
      <c r="BM625" s="175">
        <v>3627</v>
      </c>
      <c r="BN625" s="175">
        <v>460</v>
      </c>
      <c r="BO625" s="175">
        <v>3973</v>
      </c>
      <c r="BP625" s="200">
        <f t="shared" si="147"/>
        <v>8435</v>
      </c>
    </row>
    <row r="626" spans="1:68" s="201" customFormat="1" x14ac:dyDescent="0.15">
      <c r="A626" s="117">
        <v>2822402004</v>
      </c>
      <c r="B626" s="118" t="s">
        <v>2196</v>
      </c>
      <c r="C626" s="118" t="s">
        <v>2099</v>
      </c>
      <c r="D626" s="118" t="s">
        <v>2193</v>
      </c>
      <c r="E626" s="118" t="s">
        <v>4669</v>
      </c>
      <c r="F626" s="120">
        <v>8</v>
      </c>
      <c r="G626" s="119">
        <v>132876</v>
      </c>
      <c r="H626" s="119"/>
      <c r="I626" s="120" t="s">
        <v>5820</v>
      </c>
      <c r="J626" s="120">
        <v>800</v>
      </c>
      <c r="K626" s="120">
        <v>132876</v>
      </c>
      <c r="L626" s="120">
        <v>0.45500000000000002</v>
      </c>
      <c r="M626" s="121" t="s">
        <v>5676</v>
      </c>
      <c r="N626" s="120">
        <v>1</v>
      </c>
      <c r="O626" s="119">
        <v>197.5</v>
      </c>
      <c r="P626" s="119"/>
      <c r="Q626" s="119"/>
      <c r="R626" s="120" t="s">
        <v>5658</v>
      </c>
      <c r="S626" s="120">
        <v>0.12</v>
      </c>
      <c r="T626" s="120"/>
      <c r="U626" s="120"/>
      <c r="V626" s="172">
        <v>112</v>
      </c>
      <c r="W626" s="172">
        <v>12</v>
      </c>
      <c r="X626" s="172">
        <v>39</v>
      </c>
      <c r="Y626" s="172">
        <v>11</v>
      </c>
      <c r="Z626" s="172">
        <v>50</v>
      </c>
      <c r="AA626" s="123"/>
      <c r="AB626" s="123"/>
      <c r="AC626" s="123">
        <v>122</v>
      </c>
      <c r="AD626" s="123"/>
      <c r="AE626" s="123"/>
      <c r="AF626" s="123"/>
      <c r="AG626" s="214"/>
      <c r="AH626" s="229" t="str">
        <f t="shared" si="142"/>
        <v>a3</v>
      </c>
      <c r="AI626" s="199"/>
      <c r="AJ626" s="199"/>
      <c r="AK626" s="199"/>
      <c r="AL626" s="199"/>
      <c r="AM626" s="199"/>
      <c r="AN626" s="173">
        <v>12</v>
      </c>
      <c r="AO626" s="173"/>
      <c r="AP626" s="173"/>
      <c r="AQ626" s="173"/>
      <c r="AR626" s="173"/>
      <c r="AS626" s="173">
        <v>0.5</v>
      </c>
      <c r="AT626" s="173">
        <v>0.5</v>
      </c>
      <c r="AU626" s="173"/>
      <c r="AV626" s="173">
        <v>0.5</v>
      </c>
      <c r="AW626" s="173"/>
      <c r="AX626" s="173">
        <v>0.5</v>
      </c>
      <c r="AY626" s="173"/>
      <c r="AZ626" s="211">
        <f t="shared" si="148"/>
        <v>12.5</v>
      </c>
      <c r="BA626" s="211">
        <f t="shared" si="149"/>
        <v>1.5</v>
      </c>
      <c r="BB626" s="205">
        <f t="shared" si="143"/>
        <v>13751</v>
      </c>
      <c r="BC626" s="205">
        <f t="shared" si="144"/>
        <v>13751</v>
      </c>
      <c r="BD626" s="205">
        <f t="shared" si="145"/>
        <v>0</v>
      </c>
      <c r="BE626" s="205">
        <f t="shared" si="146"/>
        <v>0</v>
      </c>
      <c r="BF626" s="175">
        <v>13751</v>
      </c>
      <c r="BG626" s="175">
        <v>531</v>
      </c>
      <c r="BH626" s="175">
        <v>5761</v>
      </c>
      <c r="BI626" s="175"/>
      <c r="BJ626" s="175"/>
      <c r="BK626" s="175">
        <v>2345</v>
      </c>
      <c r="BL626" s="175">
        <v>1162</v>
      </c>
      <c r="BM626" s="175">
        <v>2336</v>
      </c>
      <c r="BN626" s="175">
        <v>430</v>
      </c>
      <c r="BO626" s="175">
        <v>1186</v>
      </c>
      <c r="BP626" s="200">
        <f t="shared" si="147"/>
        <v>6947</v>
      </c>
    </row>
    <row r="627" spans="1:68" s="201" customFormat="1" x14ac:dyDescent="0.15">
      <c r="A627" s="117">
        <v>3530502001</v>
      </c>
      <c r="B627" s="118" t="s">
        <v>2648</v>
      </c>
      <c r="C627" s="118" t="s">
        <v>2601</v>
      </c>
      <c r="D627" s="118" t="s">
        <v>2649</v>
      </c>
      <c r="E627" s="118" t="s">
        <v>5008</v>
      </c>
      <c r="F627" s="120">
        <v>20</v>
      </c>
      <c r="G627" s="119"/>
      <c r="H627" s="119"/>
      <c r="I627" s="120" t="s">
        <v>5820</v>
      </c>
      <c r="J627" s="120">
        <v>1700</v>
      </c>
      <c r="K627" s="120">
        <v>133738</v>
      </c>
      <c r="L627" s="120">
        <v>0.216</v>
      </c>
      <c r="M627" s="121" t="s">
        <v>5657</v>
      </c>
      <c r="N627" s="120">
        <v>1</v>
      </c>
      <c r="O627" s="119">
        <v>190</v>
      </c>
      <c r="P627" s="119">
        <v>29</v>
      </c>
      <c r="Q627" s="119">
        <v>4</v>
      </c>
      <c r="R627" s="120" t="s">
        <v>5655</v>
      </c>
      <c r="S627" s="120">
        <v>1.1000000000000001</v>
      </c>
      <c r="T627" s="120"/>
      <c r="U627" s="120"/>
      <c r="V627" s="172">
        <v>123.5</v>
      </c>
      <c r="W627" s="172"/>
      <c r="X627" s="172">
        <v>123.5</v>
      </c>
      <c r="Y627" s="172"/>
      <c r="Z627" s="172"/>
      <c r="AA627" s="123"/>
      <c r="AB627" s="123"/>
      <c r="AC627" s="123">
        <v>94</v>
      </c>
      <c r="AD627" s="123"/>
      <c r="AE627" s="123"/>
      <c r="AF627" s="123"/>
      <c r="AG627" s="214"/>
      <c r="AH627" s="229" t="str">
        <f t="shared" si="142"/>
        <v>a3</v>
      </c>
      <c r="AI627" s="199"/>
      <c r="AJ627" s="199"/>
      <c r="AK627" s="199"/>
      <c r="AL627" s="199"/>
      <c r="AM627" s="199"/>
      <c r="AN627" s="173">
        <v>5</v>
      </c>
      <c r="AO627" s="173"/>
      <c r="AP627" s="173"/>
      <c r="AQ627" s="173"/>
      <c r="AR627" s="173"/>
      <c r="AS627" s="173"/>
      <c r="AT627" s="173">
        <v>0.5</v>
      </c>
      <c r="AU627" s="173">
        <v>0.5</v>
      </c>
      <c r="AV627" s="173">
        <v>0.5</v>
      </c>
      <c r="AW627" s="173">
        <v>0.5</v>
      </c>
      <c r="AX627" s="173"/>
      <c r="AY627" s="173"/>
      <c r="AZ627" s="211">
        <f t="shared" si="148"/>
        <v>5</v>
      </c>
      <c r="BA627" s="211">
        <f t="shared" si="149"/>
        <v>2</v>
      </c>
      <c r="BB627" s="205">
        <f t="shared" si="143"/>
        <v>41069</v>
      </c>
      <c r="BC627" s="205">
        <f t="shared" si="144"/>
        <v>37095</v>
      </c>
      <c r="BD627" s="205">
        <f t="shared" si="145"/>
        <v>4132</v>
      </c>
      <c r="BE627" s="205">
        <f t="shared" si="146"/>
        <v>158</v>
      </c>
      <c r="BF627" s="175">
        <v>36937</v>
      </c>
      <c r="BG627" s="175">
        <v>18610</v>
      </c>
      <c r="BH627" s="175">
        <v>6751</v>
      </c>
      <c r="BI627" s="175">
        <v>3974</v>
      </c>
      <c r="BJ627" s="175"/>
      <c r="BK627" s="175">
        <v>2530</v>
      </c>
      <c r="BL627" s="175">
        <v>3077</v>
      </c>
      <c r="BM627" s="175">
        <v>2566</v>
      </c>
      <c r="BN627" s="175">
        <v>1816</v>
      </c>
      <c r="BO627" s="175">
        <v>1745</v>
      </c>
      <c r="BP627" s="200">
        <f t="shared" si="147"/>
        <v>8496</v>
      </c>
    </row>
    <row r="628" spans="1:68" s="201" customFormat="1" x14ac:dyDescent="0.15">
      <c r="A628" s="117">
        <v>120602006</v>
      </c>
      <c r="B628" s="118" t="s">
        <v>50</v>
      </c>
      <c r="C628" s="118" t="s">
        <v>11</v>
      </c>
      <c r="D628" s="118" t="s">
        <v>45</v>
      </c>
      <c r="E628" s="118" t="s">
        <v>3214</v>
      </c>
      <c r="F628" s="120">
        <v>12</v>
      </c>
      <c r="G628" s="119">
        <v>134071</v>
      </c>
      <c r="H628" s="119"/>
      <c r="I628" s="120" t="s">
        <v>5820</v>
      </c>
      <c r="J628" s="120">
        <v>960</v>
      </c>
      <c r="K628" s="120">
        <v>134071</v>
      </c>
      <c r="L628" s="120">
        <v>0.38300000000000001</v>
      </c>
      <c r="M628" s="121" t="s">
        <v>5657</v>
      </c>
      <c r="N628" s="120">
        <v>1</v>
      </c>
      <c r="O628" s="119">
        <v>315</v>
      </c>
      <c r="P628" s="119"/>
      <c r="Q628" s="119"/>
      <c r="R628" s="120" t="s">
        <v>5658</v>
      </c>
      <c r="S628" s="120">
        <v>0.6</v>
      </c>
      <c r="T628" s="120"/>
      <c r="U628" s="120" t="s">
        <v>3186</v>
      </c>
      <c r="V628" s="172">
        <v>194.3</v>
      </c>
      <c r="W628" s="172">
        <v>18.2</v>
      </c>
      <c r="X628" s="172">
        <v>141.69999999999999</v>
      </c>
      <c r="Y628" s="172">
        <v>18.600000000000001</v>
      </c>
      <c r="Z628" s="172">
        <v>15.8</v>
      </c>
      <c r="AA628" s="123">
        <v>1283</v>
      </c>
      <c r="AB628" s="123"/>
      <c r="AC628" s="123">
        <v>138</v>
      </c>
      <c r="AD628" s="123"/>
      <c r="AE628" s="123"/>
      <c r="AF628" s="123"/>
      <c r="AG628" s="214"/>
      <c r="AH628" s="229" t="str">
        <f t="shared" si="142"/>
        <v>a3</v>
      </c>
      <c r="AI628" s="199" t="s">
        <v>5401</v>
      </c>
      <c r="AJ628" s="199"/>
      <c r="AK628" s="199"/>
      <c r="AL628" s="199" t="s">
        <v>5401</v>
      </c>
      <c r="AM628" s="199" t="s">
        <v>5401</v>
      </c>
      <c r="AN628" s="173"/>
      <c r="AO628" s="173"/>
      <c r="AP628" s="173"/>
      <c r="AQ628" s="173"/>
      <c r="AR628" s="173"/>
      <c r="AS628" s="173">
        <v>1</v>
      </c>
      <c r="AT628" s="173">
        <v>0.6</v>
      </c>
      <c r="AU628" s="173">
        <v>0.6</v>
      </c>
      <c r="AV628" s="173">
        <v>0.6</v>
      </c>
      <c r="AW628" s="173">
        <v>0.6</v>
      </c>
      <c r="AX628" s="173">
        <v>0.6</v>
      </c>
      <c r="AY628" s="173"/>
      <c r="AZ628" s="211">
        <f t="shared" si="148"/>
        <v>1</v>
      </c>
      <c r="BA628" s="211">
        <f t="shared" si="149"/>
        <v>3</v>
      </c>
      <c r="BB628" s="205">
        <f t="shared" si="143"/>
        <v>55659</v>
      </c>
      <c r="BC628" s="205">
        <f t="shared" si="144"/>
        <v>44181</v>
      </c>
      <c r="BD628" s="205">
        <f t="shared" si="145"/>
        <v>16916</v>
      </c>
      <c r="BE628" s="205">
        <f t="shared" si="146"/>
        <v>5438</v>
      </c>
      <c r="BF628" s="175">
        <v>38743</v>
      </c>
      <c r="BG628" s="175"/>
      <c r="BH628" s="175">
        <v>31950</v>
      </c>
      <c r="BI628" s="175">
        <v>11478</v>
      </c>
      <c r="BJ628" s="175"/>
      <c r="BK628" s="175">
        <v>1442</v>
      </c>
      <c r="BL628" s="175">
        <v>3330</v>
      </c>
      <c r="BM628" s="175"/>
      <c r="BN628" s="175"/>
      <c r="BO628" s="175">
        <v>7459</v>
      </c>
      <c r="BP628" s="200">
        <f t="shared" si="147"/>
        <v>39409</v>
      </c>
    </row>
    <row r="629" spans="1:68" s="201" customFormat="1" x14ac:dyDescent="0.15">
      <c r="A629" s="117">
        <v>2020102003</v>
      </c>
      <c r="B629" s="118" t="s">
        <v>1498</v>
      </c>
      <c r="C629" s="118" t="s">
        <v>1489</v>
      </c>
      <c r="D629" s="118" t="s">
        <v>1496</v>
      </c>
      <c r="E629" s="118" t="s">
        <v>4148</v>
      </c>
      <c r="F629" s="120">
        <v>14</v>
      </c>
      <c r="G629" s="119"/>
      <c r="H629" s="119"/>
      <c r="I629" s="120" t="s">
        <v>5820</v>
      </c>
      <c r="J629" s="120">
        <v>1100</v>
      </c>
      <c r="K629" s="120">
        <v>134502.6</v>
      </c>
      <c r="L629" s="120">
        <v>0.33500000000000002</v>
      </c>
      <c r="M629" s="121" t="s">
        <v>5657</v>
      </c>
      <c r="N629" s="120">
        <v>1</v>
      </c>
      <c r="O629" s="119">
        <v>290</v>
      </c>
      <c r="P629" s="119">
        <v>39</v>
      </c>
      <c r="Q629" s="119">
        <v>5</v>
      </c>
      <c r="R629" s="120" t="s">
        <v>5663</v>
      </c>
      <c r="S629" s="120">
        <v>0.05</v>
      </c>
      <c r="T629" s="120"/>
      <c r="U629" s="120"/>
      <c r="V629" s="172">
        <v>111.732</v>
      </c>
      <c r="W629" s="172"/>
      <c r="X629" s="172">
        <v>96.134</v>
      </c>
      <c r="Y629" s="172">
        <v>6.1479999999999997</v>
      </c>
      <c r="Z629" s="172">
        <v>9.4499999999999993</v>
      </c>
      <c r="AA629" s="123">
        <v>1085</v>
      </c>
      <c r="AB629" s="123"/>
      <c r="AC629" s="123">
        <v>110.31</v>
      </c>
      <c r="AD629" s="123"/>
      <c r="AE629" s="123"/>
      <c r="AF629" s="123"/>
      <c r="AG629" s="214"/>
      <c r="AH629" s="229" t="str">
        <f t="shared" si="142"/>
        <v>a3</v>
      </c>
      <c r="AI629" s="199" t="s">
        <v>5401</v>
      </c>
      <c r="AJ629" s="199"/>
      <c r="AK629" s="199"/>
      <c r="AL629" s="199" t="s">
        <v>5401</v>
      </c>
      <c r="AM629" s="199"/>
      <c r="AN629" s="173"/>
      <c r="AO629" s="173"/>
      <c r="AP629" s="173"/>
      <c r="AQ629" s="173"/>
      <c r="AR629" s="173"/>
      <c r="AS629" s="173"/>
      <c r="AT629" s="173"/>
      <c r="AU629" s="173"/>
      <c r="AV629" s="173"/>
      <c r="AW629" s="173"/>
      <c r="AX629" s="173"/>
      <c r="AY629" s="173"/>
      <c r="AZ629" s="211">
        <f t="shared" si="148"/>
        <v>0</v>
      </c>
      <c r="BA629" s="211">
        <f t="shared" si="149"/>
        <v>0</v>
      </c>
      <c r="BB629" s="205">
        <f t="shared" si="143"/>
        <v>28128</v>
      </c>
      <c r="BC629" s="205">
        <f t="shared" si="144"/>
        <v>19832</v>
      </c>
      <c r="BD629" s="205">
        <f t="shared" si="145"/>
        <v>9465</v>
      </c>
      <c r="BE629" s="205">
        <f t="shared" si="146"/>
        <v>1169</v>
      </c>
      <c r="BF629" s="175">
        <v>18663</v>
      </c>
      <c r="BG629" s="175"/>
      <c r="BH629" s="175">
        <v>9465</v>
      </c>
      <c r="BI629" s="175">
        <v>8296</v>
      </c>
      <c r="BJ629" s="175"/>
      <c r="BK629" s="175">
        <v>1736</v>
      </c>
      <c r="BL629" s="175">
        <v>3837</v>
      </c>
      <c r="BM629" s="175">
        <v>3363</v>
      </c>
      <c r="BN629" s="175">
        <v>198</v>
      </c>
      <c r="BO629" s="175">
        <v>1233</v>
      </c>
      <c r="BP629" s="200">
        <f t="shared" si="147"/>
        <v>10698</v>
      </c>
    </row>
    <row r="630" spans="1:68" s="201" customFormat="1" x14ac:dyDescent="0.15">
      <c r="A630" s="117">
        <v>736402001</v>
      </c>
      <c r="B630" s="118" t="s">
        <v>701</v>
      </c>
      <c r="C630" s="118" t="s">
        <v>660</v>
      </c>
      <c r="D630" s="118" t="s">
        <v>702</v>
      </c>
      <c r="E630" s="118" t="s">
        <v>3611</v>
      </c>
      <c r="F630" s="120">
        <v>12</v>
      </c>
      <c r="G630" s="119"/>
      <c r="H630" s="119"/>
      <c r="I630" s="120" t="s">
        <v>5820</v>
      </c>
      <c r="J630" s="120">
        <v>1200</v>
      </c>
      <c r="K630" s="120">
        <v>135112</v>
      </c>
      <c r="L630" s="120">
        <v>0.308</v>
      </c>
      <c r="M630" s="121" t="s">
        <v>5657</v>
      </c>
      <c r="N630" s="120">
        <v>1</v>
      </c>
      <c r="O630" s="119">
        <v>103.3</v>
      </c>
      <c r="P630" s="119"/>
      <c r="Q630" s="119"/>
      <c r="R630" s="120" t="s">
        <v>5658</v>
      </c>
      <c r="S630" s="120">
        <v>0.15</v>
      </c>
      <c r="T630" s="120"/>
      <c r="U630" s="120"/>
      <c r="V630" s="172">
        <v>175.29300000000001</v>
      </c>
      <c r="W630" s="172"/>
      <c r="X630" s="172">
        <v>103.167</v>
      </c>
      <c r="Y630" s="172">
        <v>29.472000000000001</v>
      </c>
      <c r="Z630" s="172">
        <v>42.654000000000003</v>
      </c>
      <c r="AA630" s="123"/>
      <c r="AB630" s="123"/>
      <c r="AC630" s="123">
        <v>68</v>
      </c>
      <c r="AD630" s="123"/>
      <c r="AE630" s="123"/>
      <c r="AF630" s="123"/>
      <c r="AG630" s="214"/>
      <c r="AH630" s="229" t="str">
        <f t="shared" si="142"/>
        <v>a3</v>
      </c>
      <c r="AI630" s="199"/>
      <c r="AJ630" s="199"/>
      <c r="AK630" s="199"/>
      <c r="AL630" s="199"/>
      <c r="AM630" s="199"/>
      <c r="AN630" s="173">
        <v>1</v>
      </c>
      <c r="AO630" s="173"/>
      <c r="AP630" s="173"/>
      <c r="AQ630" s="173"/>
      <c r="AR630" s="173"/>
      <c r="AS630" s="173">
        <v>0.5</v>
      </c>
      <c r="AT630" s="173"/>
      <c r="AU630" s="173"/>
      <c r="AV630" s="173"/>
      <c r="AW630" s="173"/>
      <c r="AX630" s="173"/>
      <c r="AY630" s="173"/>
      <c r="AZ630" s="211">
        <f t="shared" si="148"/>
        <v>1.5</v>
      </c>
      <c r="BA630" s="211">
        <f t="shared" si="149"/>
        <v>0</v>
      </c>
      <c r="BB630" s="205">
        <f t="shared" si="143"/>
        <v>18929</v>
      </c>
      <c r="BC630" s="205">
        <f t="shared" si="144"/>
        <v>15449</v>
      </c>
      <c r="BD630" s="205">
        <f t="shared" si="145"/>
        <v>5746</v>
      </c>
      <c r="BE630" s="205">
        <f t="shared" si="146"/>
        <v>2266</v>
      </c>
      <c r="BF630" s="175">
        <v>13183</v>
      </c>
      <c r="BG630" s="175"/>
      <c r="BH630" s="175">
        <v>5746</v>
      </c>
      <c r="BI630" s="175">
        <v>3480</v>
      </c>
      <c r="BJ630" s="175"/>
      <c r="BK630" s="175">
        <v>1099</v>
      </c>
      <c r="BL630" s="175">
        <v>503</v>
      </c>
      <c r="BM630" s="175">
        <v>3702</v>
      </c>
      <c r="BN630" s="175">
        <v>1050</v>
      </c>
      <c r="BO630" s="175">
        <v>3349</v>
      </c>
      <c r="BP630" s="200">
        <f t="shared" si="147"/>
        <v>9095</v>
      </c>
    </row>
    <row r="631" spans="1:68" s="201" customFormat="1" x14ac:dyDescent="0.15">
      <c r="A631" s="117">
        <v>2120502006</v>
      </c>
      <c r="B631" s="118" t="s">
        <v>1684</v>
      </c>
      <c r="C631" s="118" t="s">
        <v>1650</v>
      </c>
      <c r="D631" s="118" t="s">
        <v>1679</v>
      </c>
      <c r="E631" s="118" t="s">
        <v>4278</v>
      </c>
      <c r="F631" s="120">
        <v>14</v>
      </c>
      <c r="G631" s="119">
        <v>135389</v>
      </c>
      <c r="H631" s="119"/>
      <c r="I631" s="120" t="s">
        <v>5820</v>
      </c>
      <c r="J631" s="120">
        <v>770</v>
      </c>
      <c r="K631" s="120">
        <v>135389</v>
      </c>
      <c r="L631" s="120">
        <v>0.48199999999999998</v>
      </c>
      <c r="M631" s="121" t="s">
        <v>5665</v>
      </c>
      <c r="N631" s="120">
        <v>1</v>
      </c>
      <c r="O631" s="119">
        <v>181.7</v>
      </c>
      <c r="P631" s="119">
        <v>40.9</v>
      </c>
      <c r="Q631" s="119">
        <v>4.5999999999999996</v>
      </c>
      <c r="R631" s="120"/>
      <c r="S631" s="120"/>
      <c r="T631" s="120"/>
      <c r="U631" s="120" t="s">
        <v>5592</v>
      </c>
      <c r="V631" s="172">
        <v>329.9</v>
      </c>
      <c r="W631" s="172"/>
      <c r="X631" s="172">
        <v>329.9</v>
      </c>
      <c r="Y631" s="172"/>
      <c r="Z631" s="172"/>
      <c r="AA631" s="123">
        <v>1265</v>
      </c>
      <c r="AB631" s="123"/>
      <c r="AC631" s="123">
        <v>73</v>
      </c>
      <c r="AD631" s="123"/>
      <c r="AE631" s="123"/>
      <c r="AF631" s="123"/>
      <c r="AG631" s="214"/>
      <c r="AH631" s="229" t="str">
        <f t="shared" si="142"/>
        <v>a3</v>
      </c>
      <c r="AI631" s="199"/>
      <c r="AJ631" s="199"/>
      <c r="AK631" s="199"/>
      <c r="AL631" s="199"/>
      <c r="AM631" s="199"/>
      <c r="AN631" s="173" t="s">
        <v>3186</v>
      </c>
      <c r="AO631" s="173" t="s">
        <v>3186</v>
      </c>
      <c r="AP631" s="173" t="s">
        <v>3186</v>
      </c>
      <c r="AQ631" s="173" t="s">
        <v>3186</v>
      </c>
      <c r="AR631" s="173" t="s">
        <v>3186</v>
      </c>
      <c r="AS631" s="173"/>
      <c r="AT631" s="173"/>
      <c r="AU631" s="173"/>
      <c r="AV631" s="173"/>
      <c r="AW631" s="173"/>
      <c r="AX631" s="173">
        <v>1</v>
      </c>
      <c r="AY631" s="173" t="s">
        <v>3186</v>
      </c>
      <c r="AZ631" s="211">
        <f t="shared" si="148"/>
        <v>0</v>
      </c>
      <c r="BA631" s="211">
        <f t="shared" si="149"/>
        <v>1</v>
      </c>
      <c r="BB631" s="205">
        <f t="shared" si="143"/>
        <v>31944</v>
      </c>
      <c r="BC631" s="205">
        <f t="shared" si="144"/>
        <v>21654</v>
      </c>
      <c r="BD631" s="205">
        <f t="shared" si="145"/>
        <v>10290</v>
      </c>
      <c r="BE631" s="205">
        <f t="shared" si="146"/>
        <v>0</v>
      </c>
      <c r="BF631" s="175">
        <v>21654</v>
      </c>
      <c r="BG631" s="175"/>
      <c r="BH631" s="175">
        <v>10290</v>
      </c>
      <c r="BI631" s="175">
        <v>10290</v>
      </c>
      <c r="BJ631" s="175"/>
      <c r="BK631" s="175">
        <v>2096</v>
      </c>
      <c r="BL631" s="175">
        <v>2313</v>
      </c>
      <c r="BM631" s="175">
        <v>4889</v>
      </c>
      <c r="BN631" s="175">
        <v>904</v>
      </c>
      <c r="BO631" s="175">
        <v>1162</v>
      </c>
      <c r="BP631" s="200">
        <f t="shared" si="147"/>
        <v>11452</v>
      </c>
    </row>
    <row r="632" spans="1:68" s="201" customFormat="1" x14ac:dyDescent="0.15">
      <c r="A632" s="117">
        <v>1521002003</v>
      </c>
      <c r="B632" s="118" t="s">
        <v>1205</v>
      </c>
      <c r="C632" s="118" t="s">
        <v>1167</v>
      </c>
      <c r="D632" s="118" t="s">
        <v>1203</v>
      </c>
      <c r="E632" s="118" t="s">
        <v>3929</v>
      </c>
      <c r="F632" s="120">
        <v>16</v>
      </c>
      <c r="G632" s="119">
        <v>136690</v>
      </c>
      <c r="H632" s="119"/>
      <c r="I632" s="120" t="s">
        <v>5820</v>
      </c>
      <c r="J632" s="120">
        <v>1190</v>
      </c>
      <c r="K632" s="120">
        <v>136690</v>
      </c>
      <c r="L632" s="120">
        <v>0.315</v>
      </c>
      <c r="M632" s="121" t="s">
        <v>5657</v>
      </c>
      <c r="N632" s="120">
        <v>1</v>
      </c>
      <c r="O632" s="119">
        <v>262</v>
      </c>
      <c r="P632" s="119"/>
      <c r="Q632" s="119"/>
      <c r="R632" s="120" t="s">
        <v>5658</v>
      </c>
      <c r="S632" s="120">
        <v>0.08</v>
      </c>
      <c r="T632" s="120"/>
      <c r="U632" s="120"/>
      <c r="V632" s="172">
        <v>148.5</v>
      </c>
      <c r="W632" s="172">
        <v>37.1</v>
      </c>
      <c r="X632" s="172">
        <v>37.1</v>
      </c>
      <c r="Y632" s="172">
        <v>37.1</v>
      </c>
      <c r="Z632" s="172">
        <v>37.200000000000003</v>
      </c>
      <c r="AA632" s="123">
        <v>1783</v>
      </c>
      <c r="AB632" s="123"/>
      <c r="AC632" s="123">
        <v>108</v>
      </c>
      <c r="AD632" s="123"/>
      <c r="AE632" s="123"/>
      <c r="AF632" s="123"/>
      <c r="AG632" s="214"/>
      <c r="AH632" s="229" t="str">
        <f t="shared" si="142"/>
        <v>a3</v>
      </c>
      <c r="AI632" s="199"/>
      <c r="AJ632" s="199"/>
      <c r="AK632" s="199"/>
      <c r="AL632" s="199"/>
      <c r="AM632" s="199"/>
      <c r="AN632" s="173" t="s">
        <v>3186</v>
      </c>
      <c r="AO632" s="173" t="s">
        <v>3186</v>
      </c>
      <c r="AP632" s="173" t="s">
        <v>3186</v>
      </c>
      <c r="AQ632" s="173" t="s">
        <v>3186</v>
      </c>
      <c r="AR632" s="173" t="s">
        <v>3186</v>
      </c>
      <c r="AS632" s="173"/>
      <c r="AT632" s="173"/>
      <c r="AU632" s="173">
        <v>0.8</v>
      </c>
      <c r="AV632" s="173"/>
      <c r="AW632" s="173"/>
      <c r="AX632" s="173">
        <v>0.5</v>
      </c>
      <c r="AY632" s="173"/>
      <c r="AZ632" s="211">
        <f t="shared" si="148"/>
        <v>0</v>
      </c>
      <c r="BA632" s="211">
        <f t="shared" si="149"/>
        <v>1.3</v>
      </c>
      <c r="BB632" s="205">
        <f t="shared" si="143"/>
        <v>24480</v>
      </c>
      <c r="BC632" s="205">
        <f t="shared" si="144"/>
        <v>24480</v>
      </c>
      <c r="BD632" s="205">
        <f t="shared" si="145"/>
        <v>0</v>
      </c>
      <c r="BE632" s="205">
        <f t="shared" si="146"/>
        <v>0</v>
      </c>
      <c r="BF632" s="175">
        <v>24480</v>
      </c>
      <c r="BG632" s="175"/>
      <c r="BH632" s="175">
        <v>8452</v>
      </c>
      <c r="BI632" s="175"/>
      <c r="BJ632" s="175"/>
      <c r="BK632" s="175">
        <v>3179</v>
      </c>
      <c r="BL632" s="175">
        <v>7562</v>
      </c>
      <c r="BM632" s="175">
        <v>2405</v>
      </c>
      <c r="BN632" s="175">
        <v>1271</v>
      </c>
      <c r="BO632" s="175">
        <v>1611</v>
      </c>
      <c r="BP632" s="200">
        <f t="shared" si="147"/>
        <v>10063</v>
      </c>
    </row>
    <row r="633" spans="1:68" s="201" customFormat="1" x14ac:dyDescent="0.15">
      <c r="A633" s="117">
        <v>139602001</v>
      </c>
      <c r="B633" s="118" t="s">
        <v>147</v>
      </c>
      <c r="C633" s="118" t="s">
        <v>11</v>
      </c>
      <c r="D633" s="118" t="s">
        <v>148</v>
      </c>
      <c r="E633" s="118" t="s">
        <v>3274</v>
      </c>
      <c r="F633" s="120">
        <v>14</v>
      </c>
      <c r="G633" s="119">
        <v>137085</v>
      </c>
      <c r="H633" s="119"/>
      <c r="I633" s="120" t="s">
        <v>5820</v>
      </c>
      <c r="J633" s="120">
        <v>900</v>
      </c>
      <c r="K633" s="120">
        <v>137085</v>
      </c>
      <c r="L633" s="120">
        <v>0.41699999999999998</v>
      </c>
      <c r="M633" s="121" t="s">
        <v>5657</v>
      </c>
      <c r="N633" s="120">
        <v>1</v>
      </c>
      <c r="O633" s="119">
        <v>276</v>
      </c>
      <c r="P633" s="119"/>
      <c r="Q633" s="119"/>
      <c r="R633" s="120" t="s">
        <v>5660</v>
      </c>
      <c r="S633" s="120">
        <v>0.2</v>
      </c>
      <c r="T633" s="120"/>
      <c r="U633" s="120" t="s">
        <v>3186</v>
      </c>
      <c r="V633" s="172">
        <v>156</v>
      </c>
      <c r="W633" s="172"/>
      <c r="X633" s="172">
        <v>78</v>
      </c>
      <c r="Y633" s="172">
        <v>15.7</v>
      </c>
      <c r="Z633" s="172">
        <v>62.3</v>
      </c>
      <c r="AA633" s="123">
        <v>1091.2</v>
      </c>
      <c r="AB633" s="123"/>
      <c r="AC633" s="123">
        <v>108</v>
      </c>
      <c r="AD633" s="123"/>
      <c r="AE633" s="123"/>
      <c r="AF633" s="123"/>
      <c r="AG633" s="214"/>
      <c r="AH633" s="229" t="str">
        <f t="shared" si="142"/>
        <v>a3</v>
      </c>
      <c r="AI633" s="199"/>
      <c r="AJ633" s="199"/>
      <c r="AK633" s="199"/>
      <c r="AL633" s="199"/>
      <c r="AM633" s="199"/>
      <c r="AN633" s="173">
        <v>1</v>
      </c>
      <c r="AO633" s="173" t="s">
        <v>3186</v>
      </c>
      <c r="AP633" s="173" t="s">
        <v>3186</v>
      </c>
      <c r="AQ633" s="173" t="s">
        <v>3186</v>
      </c>
      <c r="AR633" s="173" t="s">
        <v>3186</v>
      </c>
      <c r="AS633" s="173"/>
      <c r="AT633" s="173">
        <v>0.5</v>
      </c>
      <c r="AU633" s="173">
        <v>0.8</v>
      </c>
      <c r="AV633" s="173"/>
      <c r="AW633" s="173"/>
      <c r="AX633" s="173">
        <v>0.8</v>
      </c>
      <c r="AY633" s="173"/>
      <c r="AZ633" s="211">
        <f t="shared" si="148"/>
        <v>1</v>
      </c>
      <c r="BA633" s="211">
        <f t="shared" si="149"/>
        <v>2.1</v>
      </c>
      <c r="BB633" s="205">
        <f t="shared" si="143"/>
        <v>49935</v>
      </c>
      <c r="BC633" s="205">
        <f t="shared" si="144"/>
        <v>31040</v>
      </c>
      <c r="BD633" s="205">
        <f t="shared" si="145"/>
        <v>20853</v>
      </c>
      <c r="BE633" s="205">
        <f t="shared" si="146"/>
        <v>1958</v>
      </c>
      <c r="BF633" s="175">
        <v>29082</v>
      </c>
      <c r="BG633" s="175"/>
      <c r="BH633" s="175">
        <v>20853</v>
      </c>
      <c r="BI633" s="175">
        <v>11257</v>
      </c>
      <c r="BJ633" s="175">
        <v>7638</v>
      </c>
      <c r="BK633" s="175">
        <v>1841</v>
      </c>
      <c r="BL633" s="175">
        <v>1936</v>
      </c>
      <c r="BM633" s="175">
        <v>3076</v>
      </c>
      <c r="BN633" s="175">
        <v>1149</v>
      </c>
      <c r="BO633" s="175">
        <v>2185</v>
      </c>
      <c r="BP633" s="200">
        <f t="shared" si="147"/>
        <v>23038</v>
      </c>
    </row>
    <row r="634" spans="1:68" s="201" customFormat="1" x14ac:dyDescent="0.15">
      <c r="A634" s="117">
        <v>2621302003</v>
      </c>
      <c r="B634" s="118" t="s">
        <v>2022</v>
      </c>
      <c r="C634" s="118" t="s">
        <v>1980</v>
      </c>
      <c r="D634" s="118" t="s">
        <v>2020</v>
      </c>
      <c r="E634" s="118" t="s">
        <v>4529</v>
      </c>
      <c r="F634" s="120">
        <v>15</v>
      </c>
      <c r="G634" s="119">
        <v>137911</v>
      </c>
      <c r="H634" s="119"/>
      <c r="I634" s="120" t="s">
        <v>5820</v>
      </c>
      <c r="J634" s="120">
        <v>700</v>
      </c>
      <c r="K634" s="120">
        <v>137911</v>
      </c>
      <c r="L634" s="120">
        <v>0.54</v>
      </c>
      <c r="M634" s="121" t="s">
        <v>5667</v>
      </c>
      <c r="N634" s="120">
        <v>1</v>
      </c>
      <c r="O634" s="119"/>
      <c r="P634" s="119"/>
      <c r="Q634" s="119"/>
      <c r="R634" s="120" t="s">
        <v>5658</v>
      </c>
      <c r="S634" s="120">
        <v>0.2</v>
      </c>
      <c r="T634" s="120"/>
      <c r="U634" s="120"/>
      <c r="V634" s="172">
        <v>150.80000000000001</v>
      </c>
      <c r="W634" s="172">
        <v>37.200000000000003</v>
      </c>
      <c r="X634" s="172">
        <v>108.2</v>
      </c>
      <c r="Y634" s="172">
        <v>5.4</v>
      </c>
      <c r="Z634" s="172"/>
      <c r="AA634" s="123">
        <v>323</v>
      </c>
      <c r="AB634" s="123"/>
      <c r="AC634" s="123">
        <v>36.299999999999997</v>
      </c>
      <c r="AD634" s="123"/>
      <c r="AE634" s="123"/>
      <c r="AF634" s="123"/>
      <c r="AG634" s="214"/>
      <c r="AH634" s="229" t="str">
        <f t="shared" si="142"/>
        <v>a3</v>
      </c>
      <c r="AI634" s="199"/>
      <c r="AJ634" s="199"/>
      <c r="AK634" s="199"/>
      <c r="AL634" s="199"/>
      <c r="AM634" s="199"/>
      <c r="AN634" s="173"/>
      <c r="AO634" s="173"/>
      <c r="AP634" s="173"/>
      <c r="AQ634" s="173"/>
      <c r="AR634" s="173"/>
      <c r="AS634" s="173"/>
      <c r="AT634" s="173"/>
      <c r="AU634" s="173"/>
      <c r="AV634" s="173"/>
      <c r="AW634" s="173"/>
      <c r="AX634" s="173"/>
      <c r="AY634" s="173"/>
      <c r="AZ634" s="211">
        <f t="shared" si="148"/>
        <v>0</v>
      </c>
      <c r="BA634" s="211">
        <f t="shared" si="149"/>
        <v>0</v>
      </c>
      <c r="BB634" s="205">
        <f t="shared" si="143"/>
        <v>0</v>
      </c>
      <c r="BC634" s="205">
        <f t="shared" si="144"/>
        <v>0</v>
      </c>
      <c r="BD634" s="205">
        <f t="shared" si="145"/>
        <v>0</v>
      </c>
      <c r="BE634" s="205">
        <f t="shared" si="146"/>
        <v>0</v>
      </c>
      <c r="BF634" s="175"/>
      <c r="BG634" s="175"/>
      <c r="BH634" s="175"/>
      <c r="BI634" s="175"/>
      <c r="BJ634" s="175"/>
      <c r="BK634" s="175"/>
      <c r="BL634" s="175"/>
      <c r="BM634" s="175"/>
      <c r="BN634" s="175"/>
      <c r="BO634" s="175"/>
      <c r="BP634" s="200">
        <f t="shared" si="147"/>
        <v>0</v>
      </c>
    </row>
    <row r="635" spans="1:68" s="201" customFormat="1" x14ac:dyDescent="0.15">
      <c r="A635" s="117">
        <v>155502002</v>
      </c>
      <c r="B635" s="118" t="s">
        <v>246</v>
      </c>
      <c r="C635" s="118" t="s">
        <v>11</v>
      </c>
      <c r="D635" s="118" t="s">
        <v>245</v>
      </c>
      <c r="E635" s="118" t="s">
        <v>3328</v>
      </c>
      <c r="F635" s="120">
        <v>9</v>
      </c>
      <c r="G635" s="119"/>
      <c r="H635" s="119"/>
      <c r="I635" s="120" t="s">
        <v>5820</v>
      </c>
      <c r="J635" s="120">
        <v>900</v>
      </c>
      <c r="K635" s="120">
        <v>138178</v>
      </c>
      <c r="L635" s="120">
        <v>0.42099999999999999</v>
      </c>
      <c r="M635" s="121" t="s">
        <v>5657</v>
      </c>
      <c r="N635" s="120">
        <v>1</v>
      </c>
      <c r="O635" s="119">
        <v>233.9</v>
      </c>
      <c r="P635" s="119"/>
      <c r="Q635" s="119"/>
      <c r="R635" s="120" t="s">
        <v>5658</v>
      </c>
      <c r="S635" s="120">
        <v>0.2</v>
      </c>
      <c r="T635" s="120"/>
      <c r="U635" s="120"/>
      <c r="V635" s="172">
        <v>190.5</v>
      </c>
      <c r="W635" s="172"/>
      <c r="X635" s="172">
        <v>105.4</v>
      </c>
      <c r="Y635" s="172">
        <v>25.4</v>
      </c>
      <c r="Z635" s="172">
        <v>59.7</v>
      </c>
      <c r="AA635" s="123">
        <v>1503</v>
      </c>
      <c r="AB635" s="123"/>
      <c r="AC635" s="123">
        <v>131</v>
      </c>
      <c r="AD635" s="123"/>
      <c r="AE635" s="123"/>
      <c r="AF635" s="123"/>
      <c r="AG635" s="214"/>
      <c r="AH635" s="229" t="str">
        <f t="shared" si="142"/>
        <v>a3</v>
      </c>
      <c r="AI635" s="199"/>
      <c r="AJ635" s="199"/>
      <c r="AK635" s="199"/>
      <c r="AL635" s="199"/>
      <c r="AM635" s="199"/>
      <c r="AN635" s="173"/>
      <c r="AO635" s="173"/>
      <c r="AP635" s="173"/>
      <c r="AQ635" s="173"/>
      <c r="AR635" s="173"/>
      <c r="AS635" s="173"/>
      <c r="AT635" s="173"/>
      <c r="AU635" s="173"/>
      <c r="AV635" s="173"/>
      <c r="AW635" s="173"/>
      <c r="AX635" s="173"/>
      <c r="AY635" s="173"/>
      <c r="AZ635" s="211">
        <f t="shared" si="148"/>
        <v>0</v>
      </c>
      <c r="BA635" s="211">
        <f t="shared" si="149"/>
        <v>0</v>
      </c>
      <c r="BB635" s="205">
        <f t="shared" si="143"/>
        <v>25134</v>
      </c>
      <c r="BC635" s="205">
        <f t="shared" si="144"/>
        <v>20614</v>
      </c>
      <c r="BD635" s="205">
        <f t="shared" si="145"/>
        <v>9459</v>
      </c>
      <c r="BE635" s="205">
        <f t="shared" si="146"/>
        <v>4939</v>
      </c>
      <c r="BF635" s="175">
        <v>15675</v>
      </c>
      <c r="BG635" s="175"/>
      <c r="BH635" s="175">
        <v>12604</v>
      </c>
      <c r="BI635" s="175">
        <v>4520</v>
      </c>
      <c r="BJ635" s="175"/>
      <c r="BK635" s="175">
        <v>1658</v>
      </c>
      <c r="BL635" s="175">
        <v>1032</v>
      </c>
      <c r="BM635" s="175"/>
      <c r="BN635" s="175"/>
      <c r="BO635" s="175">
        <v>5320</v>
      </c>
      <c r="BP635" s="200">
        <f t="shared" si="147"/>
        <v>17924</v>
      </c>
    </row>
    <row r="636" spans="1:68" s="201" customFormat="1" x14ac:dyDescent="0.15">
      <c r="A636" s="117">
        <v>3920601001</v>
      </c>
      <c r="B636" s="118" t="s">
        <v>2764</v>
      </c>
      <c r="C636" s="118" t="s">
        <v>2754</v>
      </c>
      <c r="D636" s="118" t="s">
        <v>2765</v>
      </c>
      <c r="E636" s="118" t="s">
        <v>5088</v>
      </c>
      <c r="F636" s="120">
        <v>18</v>
      </c>
      <c r="G636" s="119"/>
      <c r="H636" s="119"/>
      <c r="I636" s="120" t="s">
        <v>5820</v>
      </c>
      <c r="J636" s="120">
        <v>1400</v>
      </c>
      <c r="K636" s="120">
        <v>138312</v>
      </c>
      <c r="L636" s="120">
        <v>0.27100000000000002</v>
      </c>
      <c r="M636" s="121" t="s">
        <v>5654</v>
      </c>
      <c r="N636" s="120">
        <v>1</v>
      </c>
      <c r="O636" s="119">
        <v>146</v>
      </c>
      <c r="P636" s="119"/>
      <c r="Q636" s="119"/>
      <c r="R636" s="120" t="s">
        <v>5658</v>
      </c>
      <c r="S636" s="120">
        <v>0.1</v>
      </c>
      <c r="T636" s="120"/>
      <c r="U636" s="120"/>
      <c r="V636" s="172">
        <v>233.1</v>
      </c>
      <c r="W636" s="172"/>
      <c r="X636" s="172">
        <v>211.1</v>
      </c>
      <c r="Y636" s="172">
        <v>4.3</v>
      </c>
      <c r="Z636" s="172">
        <v>17.7</v>
      </c>
      <c r="AA636" s="123">
        <v>1681</v>
      </c>
      <c r="AB636" s="123"/>
      <c r="AC636" s="123">
        <v>74.599999999999994</v>
      </c>
      <c r="AD636" s="123"/>
      <c r="AE636" s="123"/>
      <c r="AF636" s="123"/>
      <c r="AG636" s="214"/>
      <c r="AH636" s="229" t="str">
        <f t="shared" si="142"/>
        <v>a3</v>
      </c>
      <c r="AI636" s="199" t="s">
        <v>5402</v>
      </c>
      <c r="AJ636" s="199"/>
      <c r="AK636" s="199"/>
      <c r="AL636" s="199"/>
      <c r="AM636" s="199"/>
      <c r="AN636" s="173"/>
      <c r="AO636" s="173"/>
      <c r="AP636" s="173"/>
      <c r="AQ636" s="173"/>
      <c r="AR636" s="173"/>
      <c r="AS636" s="173">
        <v>1</v>
      </c>
      <c r="AT636" s="173">
        <v>0.5</v>
      </c>
      <c r="AU636" s="173">
        <v>0.5</v>
      </c>
      <c r="AV636" s="173">
        <v>0.5</v>
      </c>
      <c r="AW636" s="173">
        <v>0.5</v>
      </c>
      <c r="AX636" s="173">
        <v>1</v>
      </c>
      <c r="AY636" s="173"/>
      <c r="AZ636" s="211">
        <f t="shared" si="148"/>
        <v>1</v>
      </c>
      <c r="BA636" s="211">
        <f t="shared" si="149"/>
        <v>3</v>
      </c>
      <c r="BB636" s="205">
        <f t="shared" si="143"/>
        <v>40608</v>
      </c>
      <c r="BC636" s="205">
        <f t="shared" si="144"/>
        <v>40608</v>
      </c>
      <c r="BD636" s="205">
        <f t="shared" si="145"/>
        <v>0</v>
      </c>
      <c r="BE636" s="205">
        <f t="shared" si="146"/>
        <v>0</v>
      </c>
      <c r="BF636" s="175">
        <v>40608</v>
      </c>
      <c r="BG636" s="175"/>
      <c r="BH636" s="175">
        <v>27300</v>
      </c>
      <c r="BI636" s="175"/>
      <c r="BJ636" s="175"/>
      <c r="BK636" s="175">
        <v>843</v>
      </c>
      <c r="BL636" s="175">
        <v>7542</v>
      </c>
      <c r="BM636" s="175">
        <v>4638</v>
      </c>
      <c r="BN636" s="175">
        <v>47</v>
      </c>
      <c r="BO636" s="175">
        <v>238</v>
      </c>
      <c r="BP636" s="200">
        <f t="shared" si="147"/>
        <v>27538</v>
      </c>
    </row>
    <row r="637" spans="1:68" s="201" customFormat="1" x14ac:dyDescent="0.15">
      <c r="A637" s="117">
        <v>139702001</v>
      </c>
      <c r="B637" s="118" t="s">
        <v>149</v>
      </c>
      <c r="C637" s="118" t="s">
        <v>11</v>
      </c>
      <c r="D637" s="118" t="s">
        <v>150</v>
      </c>
      <c r="E637" s="118" t="s">
        <v>3275</v>
      </c>
      <c r="F637" s="120">
        <v>9</v>
      </c>
      <c r="G637" s="119"/>
      <c r="H637" s="119"/>
      <c r="I637" s="120" t="s">
        <v>5820</v>
      </c>
      <c r="J637" s="120">
        <v>1400</v>
      </c>
      <c r="K637" s="120">
        <v>138610</v>
      </c>
      <c r="L637" s="120">
        <v>0.27100000000000002</v>
      </c>
      <c r="M637" s="121" t="s">
        <v>5657</v>
      </c>
      <c r="N637" s="120">
        <v>1</v>
      </c>
      <c r="O637" s="119"/>
      <c r="P637" s="119"/>
      <c r="Q637" s="119"/>
      <c r="R637" s="120" t="s">
        <v>5658</v>
      </c>
      <c r="S637" s="120">
        <v>0.3</v>
      </c>
      <c r="T637" s="120"/>
      <c r="U637" s="120" t="s">
        <v>3186</v>
      </c>
      <c r="V637" s="172">
        <v>125.8</v>
      </c>
      <c r="W637" s="172"/>
      <c r="X637" s="172">
        <v>71.7</v>
      </c>
      <c r="Y637" s="172">
        <v>33.4</v>
      </c>
      <c r="Z637" s="172">
        <v>20.7</v>
      </c>
      <c r="AA637" s="123">
        <v>1692</v>
      </c>
      <c r="AB637" s="123"/>
      <c r="AC637" s="123">
        <v>138.6</v>
      </c>
      <c r="AD637" s="123"/>
      <c r="AE637" s="123"/>
      <c r="AF637" s="123"/>
      <c r="AG637" s="214"/>
      <c r="AH637" s="229" t="str">
        <f t="shared" si="142"/>
        <v>a3</v>
      </c>
      <c r="AI637" s="199"/>
      <c r="AJ637" s="199"/>
      <c r="AK637" s="199"/>
      <c r="AL637" s="199"/>
      <c r="AM637" s="199"/>
      <c r="AN637" s="173"/>
      <c r="AO637" s="173"/>
      <c r="AP637" s="173"/>
      <c r="AQ637" s="173"/>
      <c r="AR637" s="173"/>
      <c r="AS637" s="173"/>
      <c r="AT637" s="173">
        <v>0.5</v>
      </c>
      <c r="AU637" s="173"/>
      <c r="AV637" s="173"/>
      <c r="AW637" s="173"/>
      <c r="AX637" s="173"/>
      <c r="AY637" s="173"/>
      <c r="AZ637" s="211"/>
      <c r="BA637" s="211">
        <f t="shared" si="149"/>
        <v>0.5</v>
      </c>
      <c r="BB637" s="205">
        <f t="shared" si="143"/>
        <v>26586</v>
      </c>
      <c r="BC637" s="205">
        <f t="shared" si="144"/>
        <v>21704</v>
      </c>
      <c r="BD637" s="205">
        <f t="shared" si="145"/>
        <v>6249</v>
      </c>
      <c r="BE637" s="205">
        <f t="shared" si="146"/>
        <v>1367</v>
      </c>
      <c r="BF637" s="175">
        <v>20337</v>
      </c>
      <c r="BG637" s="175">
        <v>4637</v>
      </c>
      <c r="BH637" s="175">
        <v>9765</v>
      </c>
      <c r="BI637" s="175">
        <v>4882</v>
      </c>
      <c r="BJ637" s="175"/>
      <c r="BK637" s="175">
        <v>1759</v>
      </c>
      <c r="BL637" s="175"/>
      <c r="BM637" s="175">
        <v>2128</v>
      </c>
      <c r="BN637" s="175">
        <v>1243</v>
      </c>
      <c r="BO637" s="175">
        <v>2172</v>
      </c>
      <c r="BP637" s="200">
        <f t="shared" si="147"/>
        <v>11937</v>
      </c>
    </row>
    <row r="638" spans="1:68" s="201" customFormat="1" x14ac:dyDescent="0.15">
      <c r="A638" s="117">
        <v>4064201001</v>
      </c>
      <c r="B638" s="118" t="s">
        <v>2859</v>
      </c>
      <c r="C638" s="118" t="s">
        <v>2791</v>
      </c>
      <c r="D638" s="118" t="s">
        <v>2860</v>
      </c>
      <c r="E638" s="118" t="s">
        <v>5148</v>
      </c>
      <c r="F638" s="120">
        <v>9</v>
      </c>
      <c r="G638" s="119"/>
      <c r="H638" s="119"/>
      <c r="I638" s="120" t="s">
        <v>5820</v>
      </c>
      <c r="J638" s="120">
        <v>2000</v>
      </c>
      <c r="K638" s="120">
        <v>139432</v>
      </c>
      <c r="L638" s="120">
        <v>0.191</v>
      </c>
      <c r="M638" s="121" t="s">
        <v>5657</v>
      </c>
      <c r="N638" s="120">
        <v>1</v>
      </c>
      <c r="O638" s="119">
        <v>220</v>
      </c>
      <c r="P638" s="119">
        <v>29</v>
      </c>
      <c r="Q638" s="119">
        <v>3.3</v>
      </c>
      <c r="R638" s="120"/>
      <c r="S638" s="120"/>
      <c r="T638" s="120"/>
      <c r="U638" s="120" t="s">
        <v>5696</v>
      </c>
      <c r="V638" s="172">
        <v>152.4</v>
      </c>
      <c r="W638" s="172"/>
      <c r="X638" s="172">
        <v>129.6</v>
      </c>
      <c r="Y638" s="172">
        <v>7.6</v>
      </c>
      <c r="Z638" s="172">
        <v>15.2</v>
      </c>
      <c r="AA638" s="123"/>
      <c r="AB638" s="123"/>
      <c r="AC638" s="123">
        <v>93</v>
      </c>
      <c r="AD638" s="123"/>
      <c r="AE638" s="123"/>
      <c r="AF638" s="123"/>
      <c r="AG638" s="214"/>
      <c r="AH638" s="229" t="str">
        <f t="shared" si="142"/>
        <v>a3</v>
      </c>
      <c r="AI638" s="199"/>
      <c r="AJ638" s="199"/>
      <c r="AK638" s="199"/>
      <c r="AL638" s="199"/>
      <c r="AM638" s="199"/>
      <c r="AN638" s="173">
        <v>1</v>
      </c>
      <c r="AO638" s="173"/>
      <c r="AP638" s="173"/>
      <c r="AQ638" s="173"/>
      <c r="AR638" s="173"/>
      <c r="AS638" s="173">
        <v>0.6</v>
      </c>
      <c r="AT638" s="173">
        <v>0.6</v>
      </c>
      <c r="AU638" s="173">
        <v>0.6</v>
      </c>
      <c r="AV638" s="173">
        <v>0.6</v>
      </c>
      <c r="AW638" s="173">
        <v>0.6</v>
      </c>
      <c r="AX638" s="173">
        <v>0.6</v>
      </c>
      <c r="AY638" s="173"/>
      <c r="AZ638" s="211">
        <f>SUBTOTAL(9,AN638:AS638)</f>
        <v>1.6</v>
      </c>
      <c r="BA638" s="211">
        <f t="shared" si="149"/>
        <v>3</v>
      </c>
      <c r="BB638" s="205">
        <f t="shared" si="143"/>
        <v>21599</v>
      </c>
      <c r="BC638" s="205">
        <f t="shared" si="144"/>
        <v>21599</v>
      </c>
      <c r="BD638" s="205">
        <f t="shared" si="145"/>
        <v>0</v>
      </c>
      <c r="BE638" s="205">
        <f t="shared" si="146"/>
        <v>0</v>
      </c>
      <c r="BF638" s="175">
        <v>21599</v>
      </c>
      <c r="BG638" s="175"/>
      <c r="BH638" s="175">
        <v>10294</v>
      </c>
      <c r="BI638" s="175"/>
      <c r="BJ638" s="175"/>
      <c r="BK638" s="175">
        <v>1646</v>
      </c>
      <c r="BL638" s="175">
        <v>296</v>
      </c>
      <c r="BM638" s="175">
        <v>3450</v>
      </c>
      <c r="BN638" s="175">
        <v>937</v>
      </c>
      <c r="BO638" s="175">
        <v>4976</v>
      </c>
      <c r="BP638" s="200">
        <f t="shared" si="147"/>
        <v>15270</v>
      </c>
    </row>
    <row r="639" spans="1:68" s="201" customFormat="1" x14ac:dyDescent="0.15">
      <c r="A639" s="117">
        <v>3520802004</v>
      </c>
      <c r="B639" s="118" t="s">
        <v>2631</v>
      </c>
      <c r="C639" s="118" t="s">
        <v>2601</v>
      </c>
      <c r="D639" s="118" t="s">
        <v>2628</v>
      </c>
      <c r="E639" s="118" t="s">
        <v>4995</v>
      </c>
      <c r="F639" s="120">
        <v>12</v>
      </c>
      <c r="G639" s="119">
        <v>140127</v>
      </c>
      <c r="H639" s="119"/>
      <c r="I639" s="120" t="s">
        <v>5820</v>
      </c>
      <c r="J639" s="120">
        <v>1000</v>
      </c>
      <c r="K639" s="120">
        <v>140127</v>
      </c>
      <c r="L639" s="120">
        <v>0.38400000000000001</v>
      </c>
      <c r="M639" s="121" t="s">
        <v>5665</v>
      </c>
      <c r="N639" s="120">
        <v>1</v>
      </c>
      <c r="O639" s="119">
        <v>260</v>
      </c>
      <c r="P639" s="119"/>
      <c r="Q639" s="119"/>
      <c r="R639" s="120"/>
      <c r="S639" s="120"/>
      <c r="T639" s="120"/>
      <c r="U639" s="120" t="s">
        <v>5689</v>
      </c>
      <c r="V639" s="172">
        <v>244</v>
      </c>
      <c r="W639" s="172">
        <v>89.8</v>
      </c>
      <c r="X639" s="172">
        <v>90.1</v>
      </c>
      <c r="Y639" s="172">
        <v>34</v>
      </c>
      <c r="Z639" s="172">
        <v>30.1</v>
      </c>
      <c r="AA639" s="123"/>
      <c r="AB639" s="123"/>
      <c r="AC639" s="123">
        <v>101</v>
      </c>
      <c r="AD639" s="123"/>
      <c r="AE639" s="123"/>
      <c r="AF639" s="123"/>
      <c r="AG639" s="214"/>
      <c r="AH639" s="229" t="str">
        <f t="shared" si="142"/>
        <v>a3</v>
      </c>
      <c r="AI639" s="199"/>
      <c r="AJ639" s="199"/>
      <c r="AK639" s="199"/>
      <c r="AL639" s="199"/>
      <c r="AM639" s="199"/>
      <c r="AN639" s="173" t="s">
        <v>3186</v>
      </c>
      <c r="AO639" s="173" t="s">
        <v>3186</v>
      </c>
      <c r="AP639" s="173" t="s">
        <v>3186</v>
      </c>
      <c r="AQ639" s="173" t="s">
        <v>3186</v>
      </c>
      <c r="AR639" s="173" t="s">
        <v>3186</v>
      </c>
      <c r="AS639" s="173"/>
      <c r="AT639" s="173">
        <v>0.5</v>
      </c>
      <c r="AU639" s="173"/>
      <c r="AV639" s="173"/>
      <c r="AW639" s="173"/>
      <c r="AX639" s="173"/>
      <c r="AY639" s="173"/>
      <c r="AZ639" s="211"/>
      <c r="BA639" s="211">
        <f t="shared" si="149"/>
        <v>0.5</v>
      </c>
      <c r="BB639" s="205">
        <f t="shared" si="143"/>
        <v>39499</v>
      </c>
      <c r="BC639" s="205">
        <f t="shared" si="144"/>
        <v>39499</v>
      </c>
      <c r="BD639" s="205">
        <f t="shared" si="145"/>
        <v>0</v>
      </c>
      <c r="BE639" s="205">
        <f t="shared" si="146"/>
        <v>0</v>
      </c>
      <c r="BF639" s="175">
        <v>39499</v>
      </c>
      <c r="BG639" s="175">
        <v>952</v>
      </c>
      <c r="BH639" s="175">
        <v>15446</v>
      </c>
      <c r="BI639" s="175"/>
      <c r="BJ639" s="175"/>
      <c r="BK639" s="175">
        <v>3482</v>
      </c>
      <c r="BL639" s="175">
        <v>6210</v>
      </c>
      <c r="BM639" s="175">
        <v>6112</v>
      </c>
      <c r="BN639" s="175">
        <v>907</v>
      </c>
      <c r="BO639" s="175">
        <v>6390</v>
      </c>
      <c r="BP639" s="200">
        <f t="shared" si="147"/>
        <v>21836</v>
      </c>
    </row>
    <row r="640" spans="1:68" s="201" customFormat="1" x14ac:dyDescent="0.15">
      <c r="A640" s="117">
        <v>1020802004</v>
      </c>
      <c r="B640" s="118" t="s">
        <v>947</v>
      </c>
      <c r="C640" s="118" t="s">
        <v>913</v>
      </c>
      <c r="D640" s="118" t="s">
        <v>944</v>
      </c>
      <c r="E640" s="118" t="s">
        <v>3761</v>
      </c>
      <c r="F640" s="120">
        <v>14</v>
      </c>
      <c r="G640" s="119">
        <v>140468</v>
      </c>
      <c r="H640" s="119"/>
      <c r="I640" s="120" t="s">
        <v>5820</v>
      </c>
      <c r="J640" s="120">
        <v>1500</v>
      </c>
      <c r="K640" s="120">
        <v>140468</v>
      </c>
      <c r="L640" s="120">
        <v>0.25700000000000001</v>
      </c>
      <c r="M640" s="121" t="s">
        <v>5667</v>
      </c>
      <c r="N640" s="120">
        <v>1</v>
      </c>
      <c r="O640" s="119">
        <v>121</v>
      </c>
      <c r="P640" s="119">
        <v>29.0833333333333</v>
      </c>
      <c r="Q640" s="119">
        <v>2.875</v>
      </c>
      <c r="R640" s="120" t="s">
        <v>5658</v>
      </c>
      <c r="S640" s="120">
        <v>0.5</v>
      </c>
      <c r="T640" s="120"/>
      <c r="U640" s="120"/>
      <c r="V640" s="172">
        <v>123.7</v>
      </c>
      <c r="W640" s="172"/>
      <c r="X640" s="172"/>
      <c r="Y640" s="172"/>
      <c r="Z640" s="172">
        <v>123.7</v>
      </c>
      <c r="AA640" s="123">
        <v>43</v>
      </c>
      <c r="AB640" s="123"/>
      <c r="AC640" s="123">
        <v>1</v>
      </c>
      <c r="AD640" s="123"/>
      <c r="AE640" s="123"/>
      <c r="AF640" s="123"/>
      <c r="AG640" s="214"/>
      <c r="AH640" s="229" t="str">
        <f t="shared" si="142"/>
        <v>a3</v>
      </c>
      <c r="AI640" s="199"/>
      <c r="AJ640" s="199"/>
      <c r="AK640" s="199"/>
      <c r="AL640" s="199"/>
      <c r="AM640" s="199"/>
      <c r="AN640" s="173" t="s">
        <v>3186</v>
      </c>
      <c r="AO640" s="173" t="s">
        <v>3186</v>
      </c>
      <c r="AP640" s="173" t="s">
        <v>3186</v>
      </c>
      <c r="AQ640" s="173" t="s">
        <v>3186</v>
      </c>
      <c r="AR640" s="173" t="s">
        <v>3186</v>
      </c>
      <c r="AS640" s="173" t="s">
        <v>3186</v>
      </c>
      <c r="AT640" s="173"/>
      <c r="AU640" s="173"/>
      <c r="AV640" s="173"/>
      <c r="AW640" s="173"/>
      <c r="AX640" s="173">
        <v>0.5</v>
      </c>
      <c r="AY640" s="173" t="s">
        <v>3186</v>
      </c>
      <c r="AZ640" s="211"/>
      <c r="BA640" s="211">
        <f t="shared" si="149"/>
        <v>0.5</v>
      </c>
      <c r="BB640" s="205">
        <f t="shared" si="143"/>
        <v>9438</v>
      </c>
      <c r="BC640" s="205">
        <f t="shared" si="144"/>
        <v>9438</v>
      </c>
      <c r="BD640" s="205">
        <f t="shared" si="145"/>
        <v>0</v>
      </c>
      <c r="BE640" s="205">
        <f t="shared" si="146"/>
        <v>0</v>
      </c>
      <c r="BF640" s="175">
        <v>9438</v>
      </c>
      <c r="BG640" s="175">
        <v>4675</v>
      </c>
      <c r="BH640" s="175"/>
      <c r="BI640" s="175"/>
      <c r="BJ640" s="175"/>
      <c r="BK640" s="175"/>
      <c r="BL640" s="175">
        <v>934</v>
      </c>
      <c r="BM640" s="175">
        <v>2632</v>
      </c>
      <c r="BN640" s="175">
        <v>62</v>
      </c>
      <c r="BO640" s="175">
        <v>1135</v>
      </c>
      <c r="BP640" s="200">
        <f t="shared" si="147"/>
        <v>1135</v>
      </c>
    </row>
    <row r="641" spans="1:68" s="201" customFormat="1" x14ac:dyDescent="0.15">
      <c r="A641" s="117">
        <v>148202001</v>
      </c>
      <c r="B641" s="118" t="s">
        <v>202</v>
      </c>
      <c r="C641" s="118" t="s">
        <v>11</v>
      </c>
      <c r="D641" s="118" t="s">
        <v>203</v>
      </c>
      <c r="E641" s="118" t="s">
        <v>3303</v>
      </c>
      <c r="F641" s="120">
        <v>13</v>
      </c>
      <c r="G641" s="119"/>
      <c r="H641" s="119"/>
      <c r="I641" s="120" t="s">
        <v>5820</v>
      </c>
      <c r="J641" s="120">
        <v>880</v>
      </c>
      <c r="K641" s="120">
        <v>140688.4</v>
      </c>
      <c r="L641" s="120">
        <v>0.438</v>
      </c>
      <c r="M641" s="121" t="s">
        <v>5657</v>
      </c>
      <c r="N641" s="120">
        <v>1</v>
      </c>
      <c r="O641" s="119">
        <v>212</v>
      </c>
      <c r="P641" s="119"/>
      <c r="Q641" s="119"/>
      <c r="R641" s="120" t="s">
        <v>5658</v>
      </c>
      <c r="S641" s="120">
        <v>0.26500000000000001</v>
      </c>
      <c r="T641" s="120"/>
      <c r="U641" s="120" t="s">
        <v>3186</v>
      </c>
      <c r="V641" s="172">
        <v>123.483</v>
      </c>
      <c r="W641" s="172"/>
      <c r="X641" s="172">
        <v>78.789000000000001</v>
      </c>
      <c r="Y641" s="172">
        <v>17.23</v>
      </c>
      <c r="Z641" s="172">
        <v>27.463999999999999</v>
      </c>
      <c r="AA641" s="123">
        <v>2522.1999999999998</v>
      </c>
      <c r="AB641" s="123"/>
      <c r="AC641" s="123">
        <v>237.45</v>
      </c>
      <c r="AD641" s="123"/>
      <c r="AE641" s="123"/>
      <c r="AF641" s="123"/>
      <c r="AG641" s="214"/>
      <c r="AH641" s="229" t="str">
        <f t="shared" si="142"/>
        <v>a3</v>
      </c>
      <c r="AI641" s="199"/>
      <c r="AJ641" s="199"/>
      <c r="AK641" s="199"/>
      <c r="AL641" s="199"/>
      <c r="AM641" s="199"/>
      <c r="AN641" s="173"/>
      <c r="AO641" s="173"/>
      <c r="AP641" s="173"/>
      <c r="AQ641" s="173"/>
      <c r="AR641" s="173"/>
      <c r="AS641" s="173"/>
      <c r="AT641" s="173"/>
      <c r="AU641" s="173"/>
      <c r="AV641" s="173"/>
      <c r="AW641" s="173"/>
      <c r="AX641" s="173"/>
      <c r="AY641" s="173"/>
      <c r="AZ641" s="211">
        <f t="shared" ref="AZ641:AZ688" si="150">SUBTOTAL(9,AN641:AS641)</f>
        <v>0</v>
      </c>
      <c r="BA641" s="211">
        <f t="shared" si="149"/>
        <v>0</v>
      </c>
      <c r="BB641" s="205">
        <f t="shared" si="143"/>
        <v>28176</v>
      </c>
      <c r="BC641" s="205">
        <f t="shared" si="144"/>
        <v>23019</v>
      </c>
      <c r="BD641" s="205">
        <f t="shared" si="145"/>
        <v>5363</v>
      </c>
      <c r="BE641" s="205">
        <f t="shared" si="146"/>
        <v>206</v>
      </c>
      <c r="BF641" s="175">
        <v>22813</v>
      </c>
      <c r="BG641" s="175"/>
      <c r="BH641" s="175">
        <v>10668</v>
      </c>
      <c r="BI641" s="175">
        <v>5157</v>
      </c>
      <c r="BJ641" s="175"/>
      <c r="BK641" s="175">
        <v>7275</v>
      </c>
      <c r="BL641" s="175">
        <v>1507</v>
      </c>
      <c r="BM641" s="175">
        <v>2369</v>
      </c>
      <c r="BN641" s="175">
        <v>448</v>
      </c>
      <c r="BO641" s="175">
        <v>752</v>
      </c>
      <c r="BP641" s="200">
        <f t="shared" si="147"/>
        <v>11420</v>
      </c>
    </row>
    <row r="642" spans="1:68" s="201" customFormat="1" x14ac:dyDescent="0.15">
      <c r="A642" s="117">
        <v>921501001</v>
      </c>
      <c r="B642" s="118" t="s">
        <v>890</v>
      </c>
      <c r="C642" s="118" t="s">
        <v>842</v>
      </c>
      <c r="D642" s="118" t="s">
        <v>891</v>
      </c>
      <c r="E642" s="118" t="s">
        <v>3726</v>
      </c>
      <c r="F642" s="120">
        <v>10</v>
      </c>
      <c r="G642" s="119">
        <v>140994</v>
      </c>
      <c r="H642" s="119"/>
      <c r="I642" s="120" t="s">
        <v>5820</v>
      </c>
      <c r="J642" s="120">
        <v>1400</v>
      </c>
      <c r="K642" s="120">
        <v>140994</v>
      </c>
      <c r="L642" s="120">
        <v>0.27600000000000002</v>
      </c>
      <c r="M642" s="121" t="s">
        <v>5657</v>
      </c>
      <c r="N642" s="120">
        <v>1</v>
      </c>
      <c r="O642" s="119">
        <v>133.19999999999999</v>
      </c>
      <c r="P642" s="119">
        <v>33.6</v>
      </c>
      <c r="Q642" s="119">
        <v>4.3</v>
      </c>
      <c r="R642" s="120" t="s">
        <v>5658</v>
      </c>
      <c r="S642" s="120">
        <v>0.2</v>
      </c>
      <c r="T642" s="120"/>
      <c r="U642" s="120"/>
      <c r="V642" s="172">
        <v>133.30000000000001</v>
      </c>
      <c r="W642" s="172">
        <v>19.2</v>
      </c>
      <c r="X642" s="172">
        <v>63.9</v>
      </c>
      <c r="Y642" s="172">
        <v>6.9</v>
      </c>
      <c r="Z642" s="172">
        <v>43.3</v>
      </c>
      <c r="AA642" s="123"/>
      <c r="AB642" s="123"/>
      <c r="AC642" s="123">
        <v>69.3</v>
      </c>
      <c r="AD642" s="123"/>
      <c r="AE642" s="123"/>
      <c r="AF642" s="123"/>
      <c r="AG642" s="214"/>
      <c r="AH642" s="229" t="str">
        <f t="shared" si="142"/>
        <v>a3</v>
      </c>
      <c r="AI642" s="199" t="s">
        <v>5401</v>
      </c>
      <c r="AJ642" s="199"/>
      <c r="AK642" s="199"/>
      <c r="AL642" s="199" t="s">
        <v>5401</v>
      </c>
      <c r="AM642" s="199"/>
      <c r="AN642" s="173"/>
      <c r="AO642" s="173"/>
      <c r="AP642" s="173"/>
      <c r="AQ642" s="173"/>
      <c r="AR642" s="173"/>
      <c r="AS642" s="173"/>
      <c r="AT642" s="173"/>
      <c r="AU642" s="173"/>
      <c r="AV642" s="173"/>
      <c r="AW642" s="173"/>
      <c r="AX642" s="173"/>
      <c r="AY642" s="173"/>
      <c r="AZ642" s="211">
        <f t="shared" si="150"/>
        <v>0</v>
      </c>
      <c r="BA642" s="211">
        <f t="shared" si="149"/>
        <v>0</v>
      </c>
      <c r="BB642" s="205">
        <f t="shared" si="143"/>
        <v>29536</v>
      </c>
      <c r="BC642" s="205">
        <f t="shared" si="144"/>
        <v>23903</v>
      </c>
      <c r="BD642" s="205">
        <f t="shared" si="145"/>
        <v>6089</v>
      </c>
      <c r="BE642" s="205">
        <f t="shared" si="146"/>
        <v>456</v>
      </c>
      <c r="BF642" s="175">
        <v>23447</v>
      </c>
      <c r="BG642" s="175"/>
      <c r="BH642" s="175">
        <v>6089</v>
      </c>
      <c r="BI642" s="175">
        <v>5633</v>
      </c>
      <c r="BJ642" s="175"/>
      <c r="BK642" s="175">
        <v>3307</v>
      </c>
      <c r="BL642" s="175">
        <v>7905</v>
      </c>
      <c r="BM642" s="175">
        <v>2462</v>
      </c>
      <c r="BN642" s="175">
        <v>1683</v>
      </c>
      <c r="BO642" s="175">
        <v>2457</v>
      </c>
      <c r="BP642" s="200">
        <f t="shared" si="147"/>
        <v>8546</v>
      </c>
    </row>
    <row r="643" spans="1:68" s="201" customFormat="1" x14ac:dyDescent="0.15">
      <c r="A643" s="117">
        <v>3120102006</v>
      </c>
      <c r="B643" s="118" t="s">
        <v>2327</v>
      </c>
      <c r="C643" s="118" t="s">
        <v>2319</v>
      </c>
      <c r="D643" s="118" t="s">
        <v>2322</v>
      </c>
      <c r="E643" s="118" t="s">
        <v>4763</v>
      </c>
      <c r="F643" s="120">
        <v>17</v>
      </c>
      <c r="G643" s="119">
        <v>141213</v>
      </c>
      <c r="H643" s="119"/>
      <c r="I643" s="120" t="s">
        <v>5820</v>
      </c>
      <c r="J643" s="120">
        <v>1200</v>
      </c>
      <c r="K643" s="120">
        <v>141213</v>
      </c>
      <c r="L643" s="120">
        <v>0.32200000000000001</v>
      </c>
      <c r="M643" s="121" t="s">
        <v>5657</v>
      </c>
      <c r="N643" s="120">
        <v>1</v>
      </c>
      <c r="O643" s="119">
        <v>243</v>
      </c>
      <c r="P643" s="119"/>
      <c r="Q643" s="119"/>
      <c r="R643" s="120" t="s">
        <v>5660</v>
      </c>
      <c r="S643" s="120">
        <v>0.5</v>
      </c>
      <c r="T643" s="120"/>
      <c r="U643" s="120"/>
      <c r="V643" s="172">
        <v>85.4</v>
      </c>
      <c r="W643" s="172"/>
      <c r="X643" s="172">
        <v>84.4</v>
      </c>
      <c r="Y643" s="172"/>
      <c r="Z643" s="172">
        <v>1</v>
      </c>
      <c r="AA643" s="123">
        <v>1290</v>
      </c>
      <c r="AB643" s="123"/>
      <c r="AC643" s="123">
        <v>97</v>
      </c>
      <c r="AD643" s="123"/>
      <c r="AE643" s="123"/>
      <c r="AF643" s="123"/>
      <c r="AG643" s="214"/>
      <c r="AH643" s="229" t="str">
        <f t="shared" si="142"/>
        <v>a3</v>
      </c>
      <c r="AI643" s="199" t="s">
        <v>5402</v>
      </c>
      <c r="AJ643" s="199"/>
      <c r="AK643" s="199"/>
      <c r="AL643" s="199" t="s">
        <v>5402</v>
      </c>
      <c r="AM643" s="199" t="s">
        <v>5402</v>
      </c>
      <c r="AN643" s="173"/>
      <c r="AO643" s="173"/>
      <c r="AP643" s="173"/>
      <c r="AQ643" s="173"/>
      <c r="AR643" s="173"/>
      <c r="AS643" s="173"/>
      <c r="AT643" s="173">
        <v>0.5</v>
      </c>
      <c r="AU643" s="173">
        <v>0.5</v>
      </c>
      <c r="AV643" s="173">
        <v>0.5</v>
      </c>
      <c r="AW643" s="173">
        <v>0.5</v>
      </c>
      <c r="AX643" s="173"/>
      <c r="AY643" s="173"/>
      <c r="AZ643" s="211">
        <f t="shared" si="150"/>
        <v>0</v>
      </c>
      <c r="BA643" s="211">
        <f t="shared" si="149"/>
        <v>2</v>
      </c>
      <c r="BB643" s="205">
        <f t="shared" si="143"/>
        <v>10402</v>
      </c>
      <c r="BC643" s="205">
        <f t="shared" si="144"/>
        <v>10402</v>
      </c>
      <c r="BD643" s="205">
        <f t="shared" si="145"/>
        <v>0</v>
      </c>
      <c r="BE643" s="205">
        <f t="shared" si="146"/>
        <v>0</v>
      </c>
      <c r="BF643" s="175">
        <v>10402</v>
      </c>
      <c r="BG643" s="175"/>
      <c r="BH643" s="175">
        <v>10402</v>
      </c>
      <c r="BI643" s="175"/>
      <c r="BJ643" s="175"/>
      <c r="BK643" s="175"/>
      <c r="BL643" s="175"/>
      <c r="BM643" s="175"/>
      <c r="BN643" s="175"/>
      <c r="BO643" s="175"/>
      <c r="BP643" s="200">
        <f t="shared" si="147"/>
        <v>10402</v>
      </c>
    </row>
    <row r="644" spans="1:68" s="201" customFormat="1" x14ac:dyDescent="0.15">
      <c r="A644" s="117">
        <v>156202001</v>
      </c>
      <c r="B644" s="118" t="s">
        <v>255</v>
      </c>
      <c r="C644" s="118" t="s">
        <v>11</v>
      </c>
      <c r="D644" s="118" t="s">
        <v>256</v>
      </c>
      <c r="E644" s="118" t="s">
        <v>3334</v>
      </c>
      <c r="F644" s="120">
        <v>15</v>
      </c>
      <c r="G644" s="119">
        <v>141373</v>
      </c>
      <c r="H644" s="119"/>
      <c r="I644" s="120" t="s">
        <v>5820</v>
      </c>
      <c r="J644" s="120">
        <v>470</v>
      </c>
      <c r="K644" s="120">
        <v>141373</v>
      </c>
      <c r="L644" s="120">
        <v>0.82399999999999995</v>
      </c>
      <c r="M644" s="121" t="s">
        <v>5657</v>
      </c>
      <c r="N644" s="120">
        <v>1</v>
      </c>
      <c r="O644" s="119"/>
      <c r="P644" s="119"/>
      <c r="Q644" s="119"/>
      <c r="R644" s="120" t="s">
        <v>5658</v>
      </c>
      <c r="S644" s="120">
        <v>0.1</v>
      </c>
      <c r="T644" s="120"/>
      <c r="U644" s="120"/>
      <c r="V644" s="172">
        <v>121.8</v>
      </c>
      <c r="W644" s="172">
        <v>36.1</v>
      </c>
      <c r="X644" s="172">
        <v>68.7</v>
      </c>
      <c r="Y644" s="172">
        <v>17</v>
      </c>
      <c r="Z644" s="172"/>
      <c r="AA644" s="123">
        <v>841</v>
      </c>
      <c r="AB644" s="123"/>
      <c r="AC644" s="123">
        <v>80</v>
      </c>
      <c r="AD644" s="123"/>
      <c r="AE644" s="123"/>
      <c r="AF644" s="123"/>
      <c r="AG644" s="214"/>
      <c r="AH644" s="229" t="str">
        <f t="shared" si="142"/>
        <v>a3</v>
      </c>
      <c r="AI644" s="199"/>
      <c r="AJ644" s="199"/>
      <c r="AK644" s="199"/>
      <c r="AL644" s="199"/>
      <c r="AM644" s="199"/>
      <c r="AN644" s="173">
        <v>1</v>
      </c>
      <c r="AO644" s="173" t="s">
        <v>3186</v>
      </c>
      <c r="AP644" s="173" t="s">
        <v>3186</v>
      </c>
      <c r="AQ644" s="173" t="s">
        <v>3186</v>
      </c>
      <c r="AR644" s="173" t="s">
        <v>3186</v>
      </c>
      <c r="AS644" s="173">
        <v>0.5</v>
      </c>
      <c r="AT644" s="173">
        <v>0.5</v>
      </c>
      <c r="AU644" s="173">
        <v>0.5</v>
      </c>
      <c r="AV644" s="173">
        <v>0.5</v>
      </c>
      <c r="AW644" s="173">
        <v>0.5</v>
      </c>
      <c r="AX644" s="173">
        <v>1</v>
      </c>
      <c r="AY644" s="173" t="s">
        <v>3186</v>
      </c>
      <c r="AZ644" s="211">
        <f t="shared" si="150"/>
        <v>1.5</v>
      </c>
      <c r="BA644" s="211">
        <f t="shared" si="149"/>
        <v>3</v>
      </c>
      <c r="BB644" s="205">
        <f t="shared" si="143"/>
        <v>17827</v>
      </c>
      <c r="BC644" s="205">
        <f t="shared" si="144"/>
        <v>17827</v>
      </c>
      <c r="BD644" s="205">
        <f t="shared" si="145"/>
        <v>0</v>
      </c>
      <c r="BE644" s="205">
        <f t="shared" si="146"/>
        <v>0</v>
      </c>
      <c r="BF644" s="175">
        <v>17827</v>
      </c>
      <c r="BG644" s="175">
        <v>4628</v>
      </c>
      <c r="BH644" s="175">
        <v>12285</v>
      </c>
      <c r="BI644" s="175"/>
      <c r="BJ644" s="175"/>
      <c r="BK644" s="175">
        <v>588</v>
      </c>
      <c r="BL644" s="175">
        <v>212</v>
      </c>
      <c r="BM644" s="175"/>
      <c r="BN644" s="175"/>
      <c r="BO644" s="175">
        <v>114</v>
      </c>
      <c r="BP644" s="200">
        <f t="shared" si="147"/>
        <v>12399</v>
      </c>
    </row>
    <row r="645" spans="1:68" s="201" customFormat="1" x14ac:dyDescent="0.15">
      <c r="A645" s="117">
        <v>3820701002</v>
      </c>
      <c r="B645" s="118" t="s">
        <v>2725</v>
      </c>
      <c r="C645" s="118" t="s">
        <v>2700</v>
      </c>
      <c r="D645" s="118" t="s">
        <v>2724</v>
      </c>
      <c r="E645" s="118" t="s">
        <v>5064</v>
      </c>
      <c r="F645" s="120">
        <v>5</v>
      </c>
      <c r="G645" s="119">
        <v>141383</v>
      </c>
      <c r="H645" s="119"/>
      <c r="I645" s="120" t="s">
        <v>5820</v>
      </c>
      <c r="J645" s="120">
        <v>3350</v>
      </c>
      <c r="K645" s="120">
        <v>141383</v>
      </c>
      <c r="L645" s="120">
        <v>0.11600000000000001</v>
      </c>
      <c r="M645" s="121" t="s">
        <v>5654</v>
      </c>
      <c r="N645" s="120">
        <v>1</v>
      </c>
      <c r="O645" s="119">
        <v>176</v>
      </c>
      <c r="P645" s="119"/>
      <c r="Q645" s="119"/>
      <c r="R645" s="120" t="s">
        <v>5660</v>
      </c>
      <c r="S645" s="120">
        <v>0.1</v>
      </c>
      <c r="T645" s="120"/>
      <c r="U645" s="120"/>
      <c r="V645" s="172">
        <v>232.7</v>
      </c>
      <c r="W645" s="172">
        <v>25.3</v>
      </c>
      <c r="X645" s="172">
        <v>122.7</v>
      </c>
      <c r="Y645" s="172">
        <v>26.4</v>
      </c>
      <c r="Z645" s="172">
        <v>58.3</v>
      </c>
      <c r="AA645" s="123">
        <v>1142</v>
      </c>
      <c r="AB645" s="123"/>
      <c r="AC645" s="123">
        <v>87</v>
      </c>
      <c r="AD645" s="123"/>
      <c r="AE645" s="123"/>
      <c r="AF645" s="123"/>
      <c r="AG645" s="214"/>
      <c r="AH645" s="229" t="str">
        <f t="shared" si="142"/>
        <v>a3</v>
      </c>
      <c r="AI645" s="199"/>
      <c r="AJ645" s="199"/>
      <c r="AK645" s="199"/>
      <c r="AL645" s="199"/>
      <c r="AM645" s="199"/>
      <c r="AN645" s="173">
        <v>1</v>
      </c>
      <c r="AO645" s="173"/>
      <c r="AP645" s="173"/>
      <c r="AQ645" s="173"/>
      <c r="AR645" s="173"/>
      <c r="AS645" s="173"/>
      <c r="AT645" s="173">
        <v>0.6</v>
      </c>
      <c r="AU645" s="173">
        <v>1.7</v>
      </c>
      <c r="AV645" s="173">
        <v>0.6</v>
      </c>
      <c r="AW645" s="173">
        <v>1.7</v>
      </c>
      <c r="AX645" s="173"/>
      <c r="AY645" s="173">
        <v>1</v>
      </c>
      <c r="AZ645" s="211">
        <f t="shared" si="150"/>
        <v>1</v>
      </c>
      <c r="BA645" s="211">
        <f t="shared" si="149"/>
        <v>5.6</v>
      </c>
      <c r="BB645" s="205">
        <f t="shared" si="143"/>
        <v>72032</v>
      </c>
      <c r="BC645" s="205">
        <f t="shared" si="144"/>
        <v>43527</v>
      </c>
      <c r="BD645" s="205">
        <f t="shared" si="145"/>
        <v>32760</v>
      </c>
      <c r="BE645" s="205">
        <f t="shared" si="146"/>
        <v>4255</v>
      </c>
      <c r="BF645" s="175">
        <v>39272</v>
      </c>
      <c r="BG645" s="175"/>
      <c r="BH645" s="175">
        <v>32760</v>
      </c>
      <c r="BI645" s="175">
        <v>28505</v>
      </c>
      <c r="BJ645" s="175"/>
      <c r="BK645" s="175">
        <v>1181</v>
      </c>
      <c r="BL645" s="175">
        <v>314</v>
      </c>
      <c r="BM645" s="175">
        <v>3347</v>
      </c>
      <c r="BN645" s="175">
        <v>1060</v>
      </c>
      <c r="BO645" s="175">
        <v>4865</v>
      </c>
      <c r="BP645" s="200">
        <f t="shared" si="147"/>
        <v>37625</v>
      </c>
    </row>
    <row r="646" spans="1:68" s="201" customFormat="1" x14ac:dyDescent="0.15">
      <c r="A646" s="117">
        <v>4653001001</v>
      </c>
      <c r="B646" s="118" t="s">
        <v>3144</v>
      </c>
      <c r="C646" s="118" t="s">
        <v>3107</v>
      </c>
      <c r="D646" s="118" t="s">
        <v>3145</v>
      </c>
      <c r="E646" s="118" t="s">
        <v>5343</v>
      </c>
      <c r="F646" s="120">
        <v>3</v>
      </c>
      <c r="G646" s="119">
        <v>141406</v>
      </c>
      <c r="H646" s="119"/>
      <c r="I646" s="120" t="s">
        <v>5820</v>
      </c>
      <c r="J646" s="120">
        <v>1800</v>
      </c>
      <c r="K646" s="120">
        <v>141406</v>
      </c>
      <c r="L646" s="120">
        <v>0.215</v>
      </c>
      <c r="M646" s="121" t="s">
        <v>5657</v>
      </c>
      <c r="N646" s="120">
        <v>1</v>
      </c>
      <c r="O646" s="119">
        <v>215</v>
      </c>
      <c r="P646" s="119"/>
      <c r="Q646" s="119"/>
      <c r="R646" s="120" t="s">
        <v>5658</v>
      </c>
      <c r="S646" s="120">
        <v>0.37</v>
      </c>
      <c r="T646" s="120"/>
      <c r="U646" s="120" t="s">
        <v>3186</v>
      </c>
      <c r="V646" s="172">
        <v>147.80000000000001</v>
      </c>
      <c r="W646" s="172"/>
      <c r="X646" s="172"/>
      <c r="Y646" s="172"/>
      <c r="Z646" s="172">
        <v>147.80000000000001</v>
      </c>
      <c r="AA646" s="123"/>
      <c r="AB646" s="123"/>
      <c r="AC646" s="123">
        <v>16</v>
      </c>
      <c r="AD646" s="123"/>
      <c r="AE646" s="123"/>
      <c r="AF646" s="123"/>
      <c r="AG646" s="214"/>
      <c r="AH646" s="229" t="str">
        <f t="shared" si="142"/>
        <v>a3</v>
      </c>
      <c r="AI646" s="199"/>
      <c r="AJ646" s="199"/>
      <c r="AK646" s="199"/>
      <c r="AL646" s="199"/>
      <c r="AM646" s="199"/>
      <c r="AN646" s="173">
        <v>1</v>
      </c>
      <c r="AO646" s="173"/>
      <c r="AP646" s="173"/>
      <c r="AQ646" s="173"/>
      <c r="AR646" s="173"/>
      <c r="AS646" s="173">
        <v>0.5</v>
      </c>
      <c r="AT646" s="173">
        <v>0.5</v>
      </c>
      <c r="AU646" s="173">
        <v>0.5</v>
      </c>
      <c r="AV646" s="173">
        <v>0.5</v>
      </c>
      <c r="AW646" s="173">
        <v>0.5</v>
      </c>
      <c r="AX646" s="173">
        <v>0.5</v>
      </c>
      <c r="AY646" s="173"/>
      <c r="AZ646" s="211">
        <f t="shared" si="150"/>
        <v>1.5</v>
      </c>
      <c r="BA646" s="211">
        <f t="shared" si="149"/>
        <v>2.5</v>
      </c>
      <c r="BB646" s="205">
        <f t="shared" si="143"/>
        <v>23765</v>
      </c>
      <c r="BC646" s="205">
        <f t="shared" si="144"/>
        <v>19163</v>
      </c>
      <c r="BD646" s="205">
        <f t="shared" si="145"/>
        <v>9550</v>
      </c>
      <c r="BE646" s="205">
        <f t="shared" si="146"/>
        <v>4948</v>
      </c>
      <c r="BF646" s="175">
        <v>14215</v>
      </c>
      <c r="BG646" s="175"/>
      <c r="BH646" s="175">
        <v>9550</v>
      </c>
      <c r="BI646" s="175">
        <v>4602</v>
      </c>
      <c r="BJ646" s="175"/>
      <c r="BK646" s="175"/>
      <c r="BL646" s="175">
        <v>1123</v>
      </c>
      <c r="BM646" s="175">
        <v>3188</v>
      </c>
      <c r="BN646" s="175"/>
      <c r="BO646" s="175">
        <v>5302</v>
      </c>
      <c r="BP646" s="200">
        <f t="shared" si="147"/>
        <v>14852</v>
      </c>
    </row>
    <row r="647" spans="1:68" s="201" customFormat="1" x14ac:dyDescent="0.15">
      <c r="A647" s="117">
        <v>2121902004</v>
      </c>
      <c r="B647" s="118" t="s">
        <v>1733</v>
      </c>
      <c r="C647" s="118" t="s">
        <v>1650</v>
      </c>
      <c r="D647" s="118" t="s">
        <v>1730</v>
      </c>
      <c r="E647" s="118" t="s">
        <v>4314</v>
      </c>
      <c r="F647" s="120">
        <v>14</v>
      </c>
      <c r="G647" s="119">
        <v>141691</v>
      </c>
      <c r="H647" s="119"/>
      <c r="I647" s="120" t="s">
        <v>5820</v>
      </c>
      <c r="J647" s="120">
        <v>657</v>
      </c>
      <c r="K647" s="120">
        <v>141691</v>
      </c>
      <c r="L647" s="120">
        <v>0.59099999999999997</v>
      </c>
      <c r="M647" s="121" t="s">
        <v>5665</v>
      </c>
      <c r="N647" s="120">
        <v>1</v>
      </c>
      <c r="O647" s="119">
        <v>146.5</v>
      </c>
      <c r="P647" s="119">
        <v>29.3</v>
      </c>
      <c r="Q647" s="119">
        <v>3</v>
      </c>
      <c r="R647" s="120"/>
      <c r="S647" s="120"/>
      <c r="T647" s="120"/>
      <c r="U647" s="120" t="s">
        <v>5689</v>
      </c>
      <c r="V647" s="172">
        <v>159.9</v>
      </c>
      <c r="W647" s="172">
        <v>16</v>
      </c>
      <c r="X647" s="172">
        <v>48</v>
      </c>
      <c r="Y647" s="172">
        <v>64</v>
      </c>
      <c r="Z647" s="172">
        <v>31.9</v>
      </c>
      <c r="AA647" s="123">
        <v>2017</v>
      </c>
      <c r="AB647" s="123"/>
      <c r="AC647" s="123">
        <v>71</v>
      </c>
      <c r="AD647" s="123"/>
      <c r="AE647" s="123"/>
      <c r="AF647" s="123"/>
      <c r="AG647" s="214"/>
      <c r="AH647" s="229" t="str">
        <f t="shared" si="142"/>
        <v>a3</v>
      </c>
      <c r="AI647" s="199"/>
      <c r="AJ647" s="199"/>
      <c r="AK647" s="199"/>
      <c r="AL647" s="199"/>
      <c r="AM647" s="199"/>
      <c r="AN647" s="173" t="s">
        <v>3186</v>
      </c>
      <c r="AO647" s="173" t="s">
        <v>3186</v>
      </c>
      <c r="AP647" s="173" t="s">
        <v>3186</v>
      </c>
      <c r="AQ647" s="173" t="s">
        <v>3186</v>
      </c>
      <c r="AR647" s="173" t="s">
        <v>3186</v>
      </c>
      <c r="AS647" s="173" t="s">
        <v>3186</v>
      </c>
      <c r="AT647" s="173">
        <v>0.5</v>
      </c>
      <c r="AU647" s="173">
        <v>0.5</v>
      </c>
      <c r="AV647" s="173"/>
      <c r="AW647" s="173"/>
      <c r="AX647" s="173"/>
      <c r="AY647" s="173" t="s">
        <v>3186</v>
      </c>
      <c r="AZ647" s="211">
        <f t="shared" si="150"/>
        <v>0</v>
      </c>
      <c r="BA647" s="211">
        <f t="shared" si="149"/>
        <v>1</v>
      </c>
      <c r="BB647" s="205">
        <f t="shared" si="143"/>
        <v>20306</v>
      </c>
      <c r="BC647" s="205">
        <f t="shared" si="144"/>
        <v>15798</v>
      </c>
      <c r="BD647" s="205">
        <f t="shared" si="145"/>
        <v>4688</v>
      </c>
      <c r="BE647" s="205">
        <f t="shared" si="146"/>
        <v>180</v>
      </c>
      <c r="BF647" s="175">
        <v>15618</v>
      </c>
      <c r="BG647" s="175"/>
      <c r="BH647" s="175">
        <v>8190</v>
      </c>
      <c r="BI647" s="175">
        <v>4508</v>
      </c>
      <c r="BJ647" s="175"/>
      <c r="BK647" s="175">
        <v>668</v>
      </c>
      <c r="BL647" s="175">
        <v>602</v>
      </c>
      <c r="BM647" s="175">
        <v>2962</v>
      </c>
      <c r="BN647" s="175">
        <v>1576</v>
      </c>
      <c r="BO647" s="175">
        <v>1800</v>
      </c>
      <c r="BP647" s="200">
        <f t="shared" si="147"/>
        <v>9990</v>
      </c>
    </row>
    <row r="648" spans="1:68" s="201" customFormat="1" x14ac:dyDescent="0.15">
      <c r="A648" s="117">
        <v>534902002</v>
      </c>
      <c r="B648" s="118" t="s">
        <v>597</v>
      </c>
      <c r="C648" s="118" t="s">
        <v>546</v>
      </c>
      <c r="D648" s="118" t="s">
        <v>596</v>
      </c>
      <c r="E648" s="118" t="s">
        <v>3545</v>
      </c>
      <c r="F648" s="120">
        <v>9</v>
      </c>
      <c r="G648" s="119"/>
      <c r="H648" s="119"/>
      <c r="I648" s="120" t="s">
        <v>5820</v>
      </c>
      <c r="J648" s="120">
        <v>1200</v>
      </c>
      <c r="K648" s="120">
        <v>141840</v>
      </c>
      <c r="L648" s="120">
        <v>0.32400000000000001</v>
      </c>
      <c r="M648" s="121" t="s">
        <v>5657</v>
      </c>
      <c r="N648" s="120">
        <v>1</v>
      </c>
      <c r="O648" s="119">
        <v>255</v>
      </c>
      <c r="P648" s="119">
        <v>42</v>
      </c>
      <c r="Q648" s="119">
        <v>4.0999999999999996</v>
      </c>
      <c r="R648" s="120" t="s">
        <v>5674</v>
      </c>
      <c r="S648" s="120">
        <v>1.05</v>
      </c>
      <c r="T648" s="120"/>
      <c r="U648" s="120"/>
      <c r="V648" s="172">
        <v>192.1</v>
      </c>
      <c r="W648" s="172"/>
      <c r="X648" s="172">
        <v>149.5</v>
      </c>
      <c r="Y648" s="172">
        <v>16.600000000000001</v>
      </c>
      <c r="Z648" s="172">
        <v>26</v>
      </c>
      <c r="AA648" s="123"/>
      <c r="AB648" s="123"/>
      <c r="AC648" s="123">
        <v>216</v>
      </c>
      <c r="AD648" s="123"/>
      <c r="AE648" s="123"/>
      <c r="AF648" s="123"/>
      <c r="AG648" s="214"/>
      <c r="AH648" s="229" t="str">
        <f t="shared" si="142"/>
        <v>a3</v>
      </c>
      <c r="AI648" s="199"/>
      <c r="AJ648" s="199"/>
      <c r="AK648" s="199"/>
      <c r="AL648" s="199"/>
      <c r="AM648" s="199"/>
      <c r="AN648" s="173" t="s">
        <v>3186</v>
      </c>
      <c r="AO648" s="173" t="s">
        <v>3186</v>
      </c>
      <c r="AP648" s="173" t="s">
        <v>3186</v>
      </c>
      <c r="AQ648" s="173" t="s">
        <v>3186</v>
      </c>
      <c r="AR648" s="173" t="s">
        <v>3186</v>
      </c>
      <c r="AS648" s="173"/>
      <c r="AT648" s="173">
        <v>0.5</v>
      </c>
      <c r="AU648" s="173">
        <v>0.5</v>
      </c>
      <c r="AV648" s="173"/>
      <c r="AW648" s="173"/>
      <c r="AX648" s="173"/>
      <c r="AY648" s="173"/>
      <c r="AZ648" s="211">
        <f t="shared" si="150"/>
        <v>0</v>
      </c>
      <c r="BA648" s="211">
        <f t="shared" si="149"/>
        <v>1</v>
      </c>
      <c r="BB648" s="205">
        <f t="shared" si="143"/>
        <v>30120</v>
      </c>
      <c r="BC648" s="205">
        <f t="shared" si="144"/>
        <v>27934</v>
      </c>
      <c r="BD648" s="205">
        <f t="shared" si="145"/>
        <v>3780</v>
      </c>
      <c r="BE648" s="205">
        <f t="shared" si="146"/>
        <v>1594</v>
      </c>
      <c r="BF648" s="175">
        <v>26340</v>
      </c>
      <c r="BG648" s="175"/>
      <c r="BH648" s="175">
        <v>3780</v>
      </c>
      <c r="BI648" s="175">
        <v>2186</v>
      </c>
      <c r="BJ648" s="175"/>
      <c r="BK648" s="175">
        <v>2667</v>
      </c>
      <c r="BL648" s="175">
        <v>879</v>
      </c>
      <c r="BM648" s="175">
        <v>5879</v>
      </c>
      <c r="BN648" s="175">
        <v>1166</v>
      </c>
      <c r="BO648" s="175">
        <v>13563</v>
      </c>
      <c r="BP648" s="200">
        <f t="shared" si="147"/>
        <v>17343</v>
      </c>
    </row>
    <row r="649" spans="1:68" s="201" customFormat="1" x14ac:dyDescent="0.15">
      <c r="A649" s="117">
        <v>2020501002</v>
      </c>
      <c r="B649" s="118" t="s">
        <v>1517</v>
      </c>
      <c r="C649" s="118" t="s">
        <v>1489</v>
      </c>
      <c r="D649" s="118" t="s">
        <v>1516</v>
      </c>
      <c r="E649" s="118" t="s">
        <v>4165</v>
      </c>
      <c r="F649" s="120">
        <v>9</v>
      </c>
      <c r="G649" s="119">
        <v>172366</v>
      </c>
      <c r="H649" s="119"/>
      <c r="I649" s="120" t="s">
        <v>5820</v>
      </c>
      <c r="J649" s="120">
        <v>650</v>
      </c>
      <c r="K649" s="120">
        <v>142110</v>
      </c>
      <c r="L649" s="120">
        <v>0.59899999999999998</v>
      </c>
      <c r="M649" s="121" t="s">
        <v>5657</v>
      </c>
      <c r="N649" s="120">
        <v>1</v>
      </c>
      <c r="O649" s="119">
        <v>266</v>
      </c>
      <c r="P649" s="119">
        <v>43.3</v>
      </c>
      <c r="Q649" s="119">
        <v>5.04</v>
      </c>
      <c r="R649" s="120" t="s">
        <v>5660</v>
      </c>
      <c r="S649" s="120">
        <v>0.12</v>
      </c>
      <c r="T649" s="120"/>
      <c r="U649" s="120"/>
      <c r="V649" s="172">
        <v>128.6</v>
      </c>
      <c r="W649" s="172">
        <v>29.3</v>
      </c>
      <c r="X649" s="172">
        <v>82.3</v>
      </c>
      <c r="Y649" s="172">
        <v>5.2</v>
      </c>
      <c r="Z649" s="172">
        <v>11.8</v>
      </c>
      <c r="AA649" s="123"/>
      <c r="AB649" s="123"/>
      <c r="AC649" s="123">
        <v>117</v>
      </c>
      <c r="AD649" s="123"/>
      <c r="AE649" s="123"/>
      <c r="AF649" s="123"/>
      <c r="AG649" s="214"/>
      <c r="AH649" s="229" t="str">
        <f t="shared" si="142"/>
        <v>a3</v>
      </c>
      <c r="AI649" s="199" t="s">
        <v>5401</v>
      </c>
      <c r="AJ649" s="199"/>
      <c r="AK649" s="199"/>
      <c r="AL649" s="199"/>
      <c r="AM649" s="199"/>
      <c r="AN649" s="173"/>
      <c r="AO649" s="173"/>
      <c r="AP649" s="173"/>
      <c r="AQ649" s="173"/>
      <c r="AR649" s="173"/>
      <c r="AS649" s="173"/>
      <c r="AT649" s="173">
        <v>0.5</v>
      </c>
      <c r="AU649" s="173">
        <v>0.5</v>
      </c>
      <c r="AV649" s="173">
        <v>0.5</v>
      </c>
      <c r="AW649" s="173">
        <v>0.5</v>
      </c>
      <c r="AX649" s="173"/>
      <c r="AY649" s="173"/>
      <c r="AZ649" s="211">
        <f t="shared" si="150"/>
        <v>0</v>
      </c>
      <c r="BA649" s="211">
        <f t="shared" si="149"/>
        <v>2</v>
      </c>
      <c r="BB649" s="205">
        <f t="shared" si="143"/>
        <v>12963</v>
      </c>
      <c r="BC649" s="205">
        <f t="shared" si="144"/>
        <v>12963</v>
      </c>
      <c r="BD649" s="205">
        <f t="shared" si="145"/>
        <v>0</v>
      </c>
      <c r="BE649" s="205">
        <f t="shared" si="146"/>
        <v>0</v>
      </c>
      <c r="BF649" s="175">
        <v>12963</v>
      </c>
      <c r="BG649" s="175"/>
      <c r="BH649" s="175">
        <v>7014</v>
      </c>
      <c r="BI649" s="175"/>
      <c r="BJ649" s="175"/>
      <c r="BK649" s="175">
        <v>2996</v>
      </c>
      <c r="BL649" s="175"/>
      <c r="BM649" s="175">
        <v>2213</v>
      </c>
      <c r="BN649" s="175">
        <v>516</v>
      </c>
      <c r="BO649" s="175">
        <v>224</v>
      </c>
      <c r="BP649" s="200">
        <f t="shared" si="147"/>
        <v>7238</v>
      </c>
    </row>
    <row r="650" spans="1:68" s="201" customFormat="1" x14ac:dyDescent="0.15">
      <c r="A650" s="117">
        <v>4221001002</v>
      </c>
      <c r="B650" s="118" t="s">
        <v>1377</v>
      </c>
      <c r="C650" s="118" t="s">
        <v>2907</v>
      </c>
      <c r="D650" s="118" t="s">
        <v>2930</v>
      </c>
      <c r="E650" s="118" t="s">
        <v>5202</v>
      </c>
      <c r="F650" s="120">
        <v>7</v>
      </c>
      <c r="G650" s="119"/>
      <c r="H650" s="119"/>
      <c r="I650" s="120" t="s">
        <v>5820</v>
      </c>
      <c r="J650" s="120">
        <v>1000</v>
      </c>
      <c r="K650" s="120">
        <v>142210</v>
      </c>
      <c r="L650" s="120">
        <v>0.39</v>
      </c>
      <c r="M650" s="121" t="s">
        <v>5667</v>
      </c>
      <c r="N650" s="120">
        <v>1</v>
      </c>
      <c r="O650" s="119">
        <v>216.4</v>
      </c>
      <c r="P650" s="119"/>
      <c r="Q650" s="119"/>
      <c r="R650" s="120" t="s">
        <v>5660</v>
      </c>
      <c r="S650" s="120">
        <v>0.1</v>
      </c>
      <c r="T650" s="120"/>
      <c r="U650" s="120"/>
      <c r="V650" s="172">
        <v>218</v>
      </c>
      <c r="W650" s="172"/>
      <c r="X650" s="172"/>
      <c r="Y650" s="172"/>
      <c r="Z650" s="172">
        <v>218</v>
      </c>
      <c r="AA650" s="123"/>
      <c r="AB650" s="123"/>
      <c r="AC650" s="123">
        <v>46</v>
      </c>
      <c r="AD650" s="123"/>
      <c r="AE650" s="123"/>
      <c r="AF650" s="123"/>
      <c r="AG650" s="214"/>
      <c r="AH650" s="229" t="str">
        <f t="shared" si="142"/>
        <v>a3</v>
      </c>
      <c r="AI650" s="199"/>
      <c r="AJ650" s="199"/>
      <c r="AK650" s="199"/>
      <c r="AL650" s="199"/>
      <c r="AM650" s="199"/>
      <c r="AN650" s="173"/>
      <c r="AO650" s="173"/>
      <c r="AP650" s="173"/>
      <c r="AQ650" s="173"/>
      <c r="AR650" s="173"/>
      <c r="AS650" s="173"/>
      <c r="AT650" s="173">
        <v>1</v>
      </c>
      <c r="AU650" s="173">
        <v>1</v>
      </c>
      <c r="AV650" s="173"/>
      <c r="AW650" s="173"/>
      <c r="AX650" s="173"/>
      <c r="AY650" s="173">
        <v>0.5</v>
      </c>
      <c r="AZ650" s="211">
        <f t="shared" si="150"/>
        <v>0</v>
      </c>
      <c r="BA650" s="211">
        <f t="shared" si="149"/>
        <v>2.5</v>
      </c>
      <c r="BB650" s="205">
        <f t="shared" si="143"/>
        <v>26465</v>
      </c>
      <c r="BC650" s="205">
        <f t="shared" si="144"/>
        <v>20540</v>
      </c>
      <c r="BD650" s="205">
        <f t="shared" si="145"/>
        <v>7552</v>
      </c>
      <c r="BE650" s="205">
        <f t="shared" si="146"/>
        <v>1627</v>
      </c>
      <c r="BF650" s="175">
        <v>18913</v>
      </c>
      <c r="BG650" s="175"/>
      <c r="BH650" s="175">
        <v>12558</v>
      </c>
      <c r="BI650" s="175">
        <v>5925</v>
      </c>
      <c r="BJ650" s="175"/>
      <c r="BK650" s="175">
        <v>152</v>
      </c>
      <c r="BL650" s="175">
        <v>2176</v>
      </c>
      <c r="BM650" s="175">
        <v>2911</v>
      </c>
      <c r="BN650" s="175">
        <v>130</v>
      </c>
      <c r="BO650" s="175">
        <v>2613</v>
      </c>
      <c r="BP650" s="200">
        <f t="shared" si="147"/>
        <v>15171</v>
      </c>
    </row>
    <row r="651" spans="1:68" s="201" customFormat="1" x14ac:dyDescent="0.15">
      <c r="A651" s="117">
        <v>160902001</v>
      </c>
      <c r="B651" s="118" t="s">
        <v>282</v>
      </c>
      <c r="C651" s="118" t="s">
        <v>11</v>
      </c>
      <c r="D651" s="118" t="s">
        <v>283</v>
      </c>
      <c r="E651" s="118" t="s">
        <v>3350</v>
      </c>
      <c r="F651" s="120">
        <v>11</v>
      </c>
      <c r="G651" s="119"/>
      <c r="H651" s="119"/>
      <c r="I651" s="120" t="s">
        <v>5820</v>
      </c>
      <c r="J651" s="120">
        <v>1010</v>
      </c>
      <c r="K651" s="120">
        <v>142438</v>
      </c>
      <c r="L651" s="120">
        <v>0.38600000000000001</v>
      </c>
      <c r="M651" s="121" t="s">
        <v>5657</v>
      </c>
      <c r="N651" s="120">
        <v>1</v>
      </c>
      <c r="O651" s="119">
        <v>231</v>
      </c>
      <c r="P651" s="119"/>
      <c r="Q651" s="119"/>
      <c r="R651" s="120" t="s">
        <v>5658</v>
      </c>
      <c r="S651" s="120">
        <v>0.2</v>
      </c>
      <c r="T651" s="120"/>
      <c r="U651" s="120"/>
      <c r="V651" s="172">
        <v>182.8</v>
      </c>
      <c r="W651" s="172"/>
      <c r="X651" s="172">
        <v>78.599999999999994</v>
      </c>
      <c r="Y651" s="172">
        <v>31.6</v>
      </c>
      <c r="Z651" s="172">
        <v>72.599999999999994</v>
      </c>
      <c r="AA651" s="123">
        <v>1776</v>
      </c>
      <c r="AB651" s="123"/>
      <c r="AC651" s="123">
        <v>165</v>
      </c>
      <c r="AD651" s="123"/>
      <c r="AE651" s="123"/>
      <c r="AF651" s="123"/>
      <c r="AG651" s="214"/>
      <c r="AH651" s="229" t="str">
        <f t="shared" si="142"/>
        <v>a3</v>
      </c>
      <c r="AI651" s="199"/>
      <c r="AJ651" s="199"/>
      <c r="AK651" s="199"/>
      <c r="AL651" s="199"/>
      <c r="AM651" s="199"/>
      <c r="AN651" s="173">
        <v>1</v>
      </c>
      <c r="AO651" s="173" t="s">
        <v>3186</v>
      </c>
      <c r="AP651" s="173" t="s">
        <v>3186</v>
      </c>
      <c r="AQ651" s="173" t="s">
        <v>3186</v>
      </c>
      <c r="AR651" s="173" t="s">
        <v>3186</v>
      </c>
      <c r="AS651" s="173">
        <v>1</v>
      </c>
      <c r="AT651" s="173">
        <v>1</v>
      </c>
      <c r="AU651" s="173"/>
      <c r="AV651" s="173">
        <v>1</v>
      </c>
      <c r="AW651" s="173"/>
      <c r="AX651" s="173"/>
      <c r="AY651" s="173" t="s">
        <v>3186</v>
      </c>
      <c r="AZ651" s="211">
        <f t="shared" si="150"/>
        <v>2</v>
      </c>
      <c r="BA651" s="211">
        <f t="shared" si="149"/>
        <v>2</v>
      </c>
      <c r="BB651" s="205">
        <f t="shared" si="143"/>
        <v>72697</v>
      </c>
      <c r="BC651" s="205">
        <f t="shared" si="144"/>
        <v>58818</v>
      </c>
      <c r="BD651" s="205">
        <f t="shared" si="145"/>
        <v>29530</v>
      </c>
      <c r="BE651" s="205">
        <f t="shared" si="146"/>
        <v>15651</v>
      </c>
      <c r="BF651" s="175">
        <v>43167</v>
      </c>
      <c r="BG651" s="175">
        <v>3174</v>
      </c>
      <c r="BH651" s="175">
        <v>29530</v>
      </c>
      <c r="BI651" s="175">
        <v>13879</v>
      </c>
      <c r="BJ651" s="175"/>
      <c r="BK651" s="175">
        <v>1649</v>
      </c>
      <c r="BL651" s="175">
        <v>1176</v>
      </c>
      <c r="BM651" s="175">
        <v>2910</v>
      </c>
      <c r="BN651" s="175">
        <v>1007</v>
      </c>
      <c r="BO651" s="175">
        <v>19372</v>
      </c>
      <c r="BP651" s="200">
        <f t="shared" si="147"/>
        <v>48902</v>
      </c>
    </row>
    <row r="652" spans="1:68" s="201" customFormat="1" x14ac:dyDescent="0.15">
      <c r="A652" s="117">
        <v>1920902008</v>
      </c>
      <c r="B652" s="118" t="s">
        <v>1467</v>
      </c>
      <c r="C652" s="118" t="s">
        <v>1447</v>
      </c>
      <c r="D652" s="118" t="s">
        <v>1460</v>
      </c>
      <c r="E652" s="118" t="s">
        <v>4125</v>
      </c>
      <c r="F652" s="120">
        <v>17</v>
      </c>
      <c r="G652" s="119"/>
      <c r="H652" s="119"/>
      <c r="I652" s="120" t="s">
        <v>5820</v>
      </c>
      <c r="J652" s="120">
        <v>1500</v>
      </c>
      <c r="K652" s="120">
        <v>142557</v>
      </c>
      <c r="L652" s="120">
        <v>0.26</v>
      </c>
      <c r="M652" s="121" t="s">
        <v>5659</v>
      </c>
      <c r="N652" s="120">
        <v>1</v>
      </c>
      <c r="O652" s="119">
        <v>225</v>
      </c>
      <c r="P652" s="119">
        <v>47.1</v>
      </c>
      <c r="Q652" s="119">
        <v>5.75</v>
      </c>
      <c r="R652" s="120" t="s">
        <v>5660</v>
      </c>
      <c r="S652" s="120">
        <v>0.4</v>
      </c>
      <c r="T652" s="120"/>
      <c r="U652" s="120"/>
      <c r="V652" s="172">
        <v>175.4</v>
      </c>
      <c r="W652" s="172"/>
      <c r="X652" s="172">
        <v>110.1</v>
      </c>
      <c r="Y652" s="172">
        <v>21.6</v>
      </c>
      <c r="Z652" s="172">
        <v>43.7</v>
      </c>
      <c r="AA652" s="123">
        <v>905.9</v>
      </c>
      <c r="AB652" s="123"/>
      <c r="AC652" s="123">
        <v>103</v>
      </c>
      <c r="AD652" s="123"/>
      <c r="AE652" s="123"/>
      <c r="AF652" s="123"/>
      <c r="AG652" s="214"/>
      <c r="AH652" s="229" t="str">
        <f t="shared" si="142"/>
        <v>a3</v>
      </c>
      <c r="AI652" s="199"/>
      <c r="AJ652" s="199"/>
      <c r="AK652" s="199"/>
      <c r="AL652" s="199"/>
      <c r="AM652" s="199"/>
      <c r="AN652" s="173" t="s">
        <v>3186</v>
      </c>
      <c r="AO652" s="173" t="s">
        <v>3186</v>
      </c>
      <c r="AP652" s="173" t="s">
        <v>3186</v>
      </c>
      <c r="AQ652" s="173" t="s">
        <v>3186</v>
      </c>
      <c r="AR652" s="173" t="s">
        <v>3186</v>
      </c>
      <c r="AS652" s="173"/>
      <c r="AT652" s="173"/>
      <c r="AU652" s="173"/>
      <c r="AV652" s="173"/>
      <c r="AW652" s="173"/>
      <c r="AX652" s="173"/>
      <c r="AY652" s="173" t="s">
        <v>3186</v>
      </c>
      <c r="AZ652" s="211">
        <f t="shared" si="150"/>
        <v>0</v>
      </c>
      <c r="BA652" s="211">
        <f t="shared" si="149"/>
        <v>0</v>
      </c>
      <c r="BB652" s="205">
        <f t="shared" si="143"/>
        <v>5866</v>
      </c>
      <c r="BC652" s="205">
        <f t="shared" si="144"/>
        <v>5866</v>
      </c>
      <c r="BD652" s="205">
        <f t="shared" si="145"/>
        <v>0</v>
      </c>
      <c r="BE652" s="205">
        <f t="shared" si="146"/>
        <v>0</v>
      </c>
      <c r="BF652" s="175">
        <v>5866</v>
      </c>
      <c r="BG652" s="175"/>
      <c r="BH652" s="175">
        <v>3830</v>
      </c>
      <c r="BI652" s="175"/>
      <c r="BJ652" s="175"/>
      <c r="BK652" s="175">
        <v>2036</v>
      </c>
      <c r="BL652" s="175"/>
      <c r="BM652" s="175"/>
      <c r="BN652" s="175"/>
      <c r="BO652" s="175"/>
      <c r="BP652" s="200">
        <f t="shared" si="147"/>
        <v>3830</v>
      </c>
    </row>
    <row r="653" spans="1:68" s="201" customFormat="1" x14ac:dyDescent="0.15">
      <c r="A653" s="117">
        <v>122002002</v>
      </c>
      <c r="B653" s="118" t="s">
        <v>82</v>
      </c>
      <c r="C653" s="118" t="s">
        <v>11</v>
      </c>
      <c r="D653" s="118" t="s">
        <v>81</v>
      </c>
      <c r="E653" s="118" t="s">
        <v>3235</v>
      </c>
      <c r="F653" s="120">
        <v>13</v>
      </c>
      <c r="G653" s="119">
        <v>143304</v>
      </c>
      <c r="H653" s="119"/>
      <c r="I653" s="120" t="s">
        <v>5820</v>
      </c>
      <c r="J653" s="120">
        <v>800</v>
      </c>
      <c r="K653" s="120">
        <v>143304</v>
      </c>
      <c r="L653" s="120">
        <v>0.49099999999999999</v>
      </c>
      <c r="M653" s="121" t="s">
        <v>5657</v>
      </c>
      <c r="N653" s="120">
        <v>1</v>
      </c>
      <c r="O653" s="119">
        <v>245.9</v>
      </c>
      <c r="P653" s="119">
        <v>25</v>
      </c>
      <c r="Q653" s="119">
        <v>2.8</v>
      </c>
      <c r="R653" s="120" t="s">
        <v>5658</v>
      </c>
      <c r="S653" s="120">
        <v>0.2</v>
      </c>
      <c r="T653" s="120"/>
      <c r="U653" s="120" t="s">
        <v>3186</v>
      </c>
      <c r="V653" s="172">
        <v>160.9</v>
      </c>
      <c r="W653" s="172">
        <v>12.7</v>
      </c>
      <c r="X653" s="172">
        <v>71.2</v>
      </c>
      <c r="Y653" s="172">
        <v>17.8</v>
      </c>
      <c r="Z653" s="172">
        <v>59.2</v>
      </c>
      <c r="AA653" s="123">
        <v>1074</v>
      </c>
      <c r="AB653" s="123"/>
      <c r="AC653" s="123">
        <v>93</v>
      </c>
      <c r="AD653" s="123"/>
      <c r="AE653" s="123"/>
      <c r="AF653" s="123"/>
      <c r="AG653" s="214"/>
      <c r="AH653" s="229" t="str">
        <f t="shared" si="142"/>
        <v>a3</v>
      </c>
      <c r="AI653" s="199"/>
      <c r="AJ653" s="199"/>
      <c r="AK653" s="199"/>
      <c r="AL653" s="199"/>
      <c r="AM653" s="199"/>
      <c r="AN653" s="173">
        <v>1</v>
      </c>
      <c r="AO653" s="173" t="s">
        <v>3186</v>
      </c>
      <c r="AP653" s="173" t="s">
        <v>3186</v>
      </c>
      <c r="AQ653" s="173" t="s">
        <v>3186</v>
      </c>
      <c r="AR653" s="173" t="s">
        <v>3186</v>
      </c>
      <c r="AS653" s="173"/>
      <c r="AT653" s="173"/>
      <c r="AU653" s="173">
        <v>0.7</v>
      </c>
      <c r="AV653" s="173">
        <v>0.5</v>
      </c>
      <c r="AW653" s="173">
        <v>0.5</v>
      </c>
      <c r="AX653" s="173">
        <v>0.5</v>
      </c>
      <c r="AY653" s="173" t="s">
        <v>3186</v>
      </c>
      <c r="AZ653" s="211">
        <f t="shared" si="150"/>
        <v>1</v>
      </c>
      <c r="BA653" s="211">
        <f t="shared" si="149"/>
        <v>2.2000000000000002</v>
      </c>
      <c r="BB653" s="205">
        <f t="shared" si="143"/>
        <v>41485</v>
      </c>
      <c r="BC653" s="205">
        <f t="shared" si="144"/>
        <v>32257</v>
      </c>
      <c r="BD653" s="205">
        <f t="shared" si="145"/>
        <v>10918</v>
      </c>
      <c r="BE653" s="205">
        <f t="shared" si="146"/>
        <v>1690</v>
      </c>
      <c r="BF653" s="175">
        <v>30567</v>
      </c>
      <c r="BG653" s="175">
        <v>4759</v>
      </c>
      <c r="BH653" s="175">
        <v>16212</v>
      </c>
      <c r="BI653" s="175">
        <v>9228</v>
      </c>
      <c r="BJ653" s="175"/>
      <c r="BK653" s="175">
        <v>3278</v>
      </c>
      <c r="BL653" s="175">
        <v>1725</v>
      </c>
      <c r="BM653" s="175">
        <v>2784</v>
      </c>
      <c r="BN653" s="175">
        <v>68</v>
      </c>
      <c r="BO653" s="175">
        <v>3431</v>
      </c>
      <c r="BP653" s="200">
        <f t="shared" si="147"/>
        <v>19643</v>
      </c>
    </row>
    <row r="654" spans="1:68" s="201" customFormat="1" x14ac:dyDescent="0.15">
      <c r="A654" s="117">
        <v>2621302005</v>
      </c>
      <c r="B654" s="118" t="s">
        <v>2024</v>
      </c>
      <c r="C654" s="118" t="s">
        <v>1980</v>
      </c>
      <c r="D654" s="118" t="s">
        <v>2020</v>
      </c>
      <c r="E654" s="118" t="s">
        <v>4531</v>
      </c>
      <c r="F654" s="120">
        <v>11</v>
      </c>
      <c r="G654" s="119">
        <v>143388</v>
      </c>
      <c r="H654" s="119"/>
      <c r="I654" s="120" t="s">
        <v>5820</v>
      </c>
      <c r="J654" s="120">
        <v>700</v>
      </c>
      <c r="K654" s="120">
        <v>143388</v>
      </c>
      <c r="L654" s="120">
        <v>0.56100000000000005</v>
      </c>
      <c r="M654" s="121" t="s">
        <v>5657</v>
      </c>
      <c r="N654" s="120">
        <v>1</v>
      </c>
      <c r="O654" s="119"/>
      <c r="P654" s="119"/>
      <c r="Q654" s="119"/>
      <c r="R654" s="120" t="s">
        <v>5658</v>
      </c>
      <c r="S654" s="120">
        <v>0.1</v>
      </c>
      <c r="T654" s="120"/>
      <c r="U654" s="120"/>
      <c r="V654" s="172">
        <v>290.3</v>
      </c>
      <c r="W654" s="172">
        <v>41.5</v>
      </c>
      <c r="X654" s="172">
        <v>240</v>
      </c>
      <c r="Y654" s="172">
        <v>8.8000000000000007</v>
      </c>
      <c r="Z654" s="172"/>
      <c r="AA654" s="123"/>
      <c r="AB654" s="123"/>
      <c r="AC654" s="123">
        <v>115.5</v>
      </c>
      <c r="AD654" s="123"/>
      <c r="AE654" s="123"/>
      <c r="AF654" s="123"/>
      <c r="AG654" s="214"/>
      <c r="AH654" s="229" t="str">
        <f t="shared" si="142"/>
        <v>a3</v>
      </c>
      <c r="AI654" s="199"/>
      <c r="AJ654" s="199"/>
      <c r="AK654" s="199"/>
      <c r="AL654" s="199"/>
      <c r="AM654" s="199"/>
      <c r="AN654" s="173">
        <v>0.6</v>
      </c>
      <c r="AO654" s="173"/>
      <c r="AP654" s="173"/>
      <c r="AQ654" s="173"/>
      <c r="AR654" s="173"/>
      <c r="AS654" s="173">
        <v>2</v>
      </c>
      <c r="AT654" s="173">
        <v>2</v>
      </c>
      <c r="AU654" s="173">
        <v>2</v>
      </c>
      <c r="AV654" s="173">
        <v>2</v>
      </c>
      <c r="AW654" s="173">
        <v>2</v>
      </c>
      <c r="AX654" s="173">
        <v>2</v>
      </c>
      <c r="AY654" s="173"/>
      <c r="AZ654" s="211">
        <f t="shared" si="150"/>
        <v>2.6</v>
      </c>
      <c r="BA654" s="211">
        <f t="shared" si="149"/>
        <v>10</v>
      </c>
      <c r="BB654" s="205">
        <f t="shared" si="143"/>
        <v>29780</v>
      </c>
      <c r="BC654" s="205">
        <f t="shared" si="144"/>
        <v>29780</v>
      </c>
      <c r="BD654" s="205">
        <f t="shared" si="145"/>
        <v>0</v>
      </c>
      <c r="BE654" s="205">
        <f t="shared" si="146"/>
        <v>0</v>
      </c>
      <c r="BF654" s="175">
        <v>29780</v>
      </c>
      <c r="BG654" s="175">
        <v>2890</v>
      </c>
      <c r="BH654" s="175">
        <v>6316</v>
      </c>
      <c r="BI654" s="175"/>
      <c r="BJ654" s="175"/>
      <c r="BK654" s="175">
        <v>3770</v>
      </c>
      <c r="BL654" s="175">
        <v>3284</v>
      </c>
      <c r="BM654" s="175">
        <v>8697</v>
      </c>
      <c r="BN654" s="175">
        <v>855</v>
      </c>
      <c r="BO654" s="175">
        <v>3968</v>
      </c>
      <c r="BP654" s="200">
        <f t="shared" si="147"/>
        <v>10284</v>
      </c>
    </row>
    <row r="655" spans="1:68" s="201" customFormat="1" x14ac:dyDescent="0.15">
      <c r="A655" s="117">
        <v>1020202003</v>
      </c>
      <c r="B655" s="118" t="s">
        <v>929</v>
      </c>
      <c r="C655" s="118" t="s">
        <v>913</v>
      </c>
      <c r="D655" s="118" t="s">
        <v>927</v>
      </c>
      <c r="E655" s="118" t="s">
        <v>3749</v>
      </c>
      <c r="F655" s="120">
        <v>32</v>
      </c>
      <c r="G655" s="119">
        <v>144323</v>
      </c>
      <c r="H655" s="119"/>
      <c r="I655" s="120" t="s">
        <v>5820</v>
      </c>
      <c r="J655" s="120">
        <v>900</v>
      </c>
      <c r="K655" s="120">
        <v>144323</v>
      </c>
      <c r="L655" s="120">
        <v>0.439</v>
      </c>
      <c r="M655" s="121" t="s">
        <v>5677</v>
      </c>
      <c r="N655" s="120">
        <v>1</v>
      </c>
      <c r="O655" s="119">
        <v>46</v>
      </c>
      <c r="P655" s="119">
        <v>13.62</v>
      </c>
      <c r="Q655" s="119">
        <v>1.4</v>
      </c>
      <c r="R655" s="120" t="s">
        <v>5655</v>
      </c>
      <c r="S655" s="120">
        <v>1</v>
      </c>
      <c r="T655" s="120"/>
      <c r="U655" s="120"/>
      <c r="V655" s="172">
        <v>126.8</v>
      </c>
      <c r="W655" s="172">
        <v>16.7</v>
      </c>
      <c r="X655" s="172">
        <v>69.599999999999994</v>
      </c>
      <c r="Y655" s="172">
        <v>40.5</v>
      </c>
      <c r="Z655" s="172"/>
      <c r="AA655" s="123">
        <v>361</v>
      </c>
      <c r="AB655" s="123"/>
      <c r="AC655" s="123">
        <v>16</v>
      </c>
      <c r="AD655" s="123"/>
      <c r="AE655" s="123"/>
      <c r="AF655" s="123"/>
      <c r="AG655" s="214"/>
      <c r="AH655" s="229" t="str">
        <f t="shared" si="142"/>
        <v>a3</v>
      </c>
      <c r="AI655" s="199"/>
      <c r="AJ655" s="199"/>
      <c r="AK655" s="199"/>
      <c r="AL655" s="199"/>
      <c r="AM655" s="199"/>
      <c r="AN655" s="173">
        <v>0.5</v>
      </c>
      <c r="AO655" s="173">
        <v>0.6</v>
      </c>
      <c r="AP655" s="173"/>
      <c r="AQ655" s="173" t="s">
        <v>3186</v>
      </c>
      <c r="AR655" s="173" t="s">
        <v>3186</v>
      </c>
      <c r="AS655" s="173"/>
      <c r="AT655" s="173"/>
      <c r="AU655" s="173"/>
      <c r="AV655" s="173"/>
      <c r="AW655" s="173"/>
      <c r="AX655" s="173"/>
      <c r="AY655" s="173" t="s">
        <v>3186</v>
      </c>
      <c r="AZ655" s="211">
        <f t="shared" si="150"/>
        <v>1.1000000000000001</v>
      </c>
      <c r="BA655" s="211"/>
      <c r="BB655" s="205">
        <f t="shared" si="143"/>
        <v>26434</v>
      </c>
      <c r="BC655" s="205">
        <f t="shared" si="144"/>
        <v>22562</v>
      </c>
      <c r="BD655" s="205">
        <f t="shared" si="145"/>
        <v>3989</v>
      </c>
      <c r="BE655" s="205">
        <f t="shared" si="146"/>
        <v>117</v>
      </c>
      <c r="BF655" s="175">
        <v>22445</v>
      </c>
      <c r="BG655" s="175">
        <v>9486</v>
      </c>
      <c r="BH655" s="175">
        <v>5172</v>
      </c>
      <c r="BI655" s="175">
        <v>3872</v>
      </c>
      <c r="BJ655" s="175"/>
      <c r="BK655" s="175"/>
      <c r="BL655" s="175">
        <v>949</v>
      </c>
      <c r="BM655" s="175">
        <v>3117</v>
      </c>
      <c r="BN655" s="175">
        <v>390</v>
      </c>
      <c r="BO655" s="175">
        <v>3448</v>
      </c>
      <c r="BP655" s="200">
        <f t="shared" si="147"/>
        <v>8620</v>
      </c>
    </row>
    <row r="656" spans="1:68" s="201" customFormat="1" x14ac:dyDescent="0.15">
      <c r="A656" s="117">
        <v>2122002007</v>
      </c>
      <c r="B656" s="118" t="s">
        <v>1744</v>
      </c>
      <c r="C656" s="118" t="s">
        <v>1650</v>
      </c>
      <c r="D656" s="118" t="s">
        <v>1739</v>
      </c>
      <c r="E656" s="118" t="s">
        <v>4325</v>
      </c>
      <c r="F656" s="120">
        <v>9</v>
      </c>
      <c r="G656" s="119">
        <v>144554</v>
      </c>
      <c r="H656" s="119"/>
      <c r="I656" s="120" t="s">
        <v>5820</v>
      </c>
      <c r="J656" s="120">
        <v>1400</v>
      </c>
      <c r="K656" s="120">
        <v>144554</v>
      </c>
      <c r="L656" s="120">
        <v>0.28299999999999997</v>
      </c>
      <c r="M656" s="121" t="s">
        <v>5657</v>
      </c>
      <c r="N656" s="120">
        <v>1</v>
      </c>
      <c r="O656" s="119">
        <v>213.3</v>
      </c>
      <c r="P656" s="119">
        <v>39.299999999999997</v>
      </c>
      <c r="Q656" s="119">
        <v>4.2</v>
      </c>
      <c r="R656" s="120" t="s">
        <v>5658</v>
      </c>
      <c r="S656" s="120">
        <v>1.5</v>
      </c>
      <c r="T656" s="120"/>
      <c r="U656" s="120"/>
      <c r="V656" s="172">
        <v>281.5</v>
      </c>
      <c r="W656" s="172"/>
      <c r="X656" s="172">
        <v>106.7</v>
      </c>
      <c r="Y656" s="172">
        <v>11.3</v>
      </c>
      <c r="Z656" s="172">
        <v>163.5</v>
      </c>
      <c r="AA656" s="123"/>
      <c r="AB656" s="123"/>
      <c r="AC656" s="123">
        <v>117</v>
      </c>
      <c r="AD656" s="123"/>
      <c r="AE656" s="123"/>
      <c r="AF656" s="123"/>
      <c r="AG656" s="214"/>
      <c r="AH656" s="229" t="str">
        <f t="shared" si="142"/>
        <v>a3</v>
      </c>
      <c r="AI656" s="199"/>
      <c r="AJ656" s="199"/>
      <c r="AK656" s="199"/>
      <c r="AL656" s="199"/>
      <c r="AM656" s="199"/>
      <c r="AN656" s="173" t="s">
        <v>3186</v>
      </c>
      <c r="AO656" s="173" t="s">
        <v>3186</v>
      </c>
      <c r="AP656" s="173" t="s">
        <v>3186</v>
      </c>
      <c r="AQ656" s="173" t="s">
        <v>3186</v>
      </c>
      <c r="AR656" s="173" t="s">
        <v>3186</v>
      </c>
      <c r="AS656" s="173"/>
      <c r="AT656" s="173"/>
      <c r="AU656" s="173"/>
      <c r="AV656" s="173"/>
      <c r="AW656" s="173"/>
      <c r="AX656" s="173"/>
      <c r="AY656" s="173"/>
      <c r="AZ656" s="211">
        <f t="shared" si="150"/>
        <v>0</v>
      </c>
      <c r="BA656" s="211">
        <f t="shared" ref="BA656:BA675" si="151">SUBTOTAL(9,AT656:AY656)</f>
        <v>0</v>
      </c>
      <c r="BB656" s="205">
        <f t="shared" si="143"/>
        <v>24466</v>
      </c>
      <c r="BC656" s="205">
        <f t="shared" si="144"/>
        <v>24466</v>
      </c>
      <c r="BD656" s="205">
        <f t="shared" si="145"/>
        <v>0</v>
      </c>
      <c r="BE656" s="205">
        <f t="shared" si="146"/>
        <v>0</v>
      </c>
      <c r="BF656" s="175">
        <v>24466</v>
      </c>
      <c r="BG656" s="175"/>
      <c r="BH656" s="175">
        <v>11792</v>
      </c>
      <c r="BI656" s="175"/>
      <c r="BJ656" s="175"/>
      <c r="BK656" s="175">
        <v>1001</v>
      </c>
      <c r="BL656" s="175">
        <v>3010</v>
      </c>
      <c r="BM656" s="175">
        <v>4006</v>
      </c>
      <c r="BN656" s="175">
        <v>1574</v>
      </c>
      <c r="BO656" s="175">
        <v>3083</v>
      </c>
      <c r="BP656" s="200">
        <f t="shared" si="147"/>
        <v>14875</v>
      </c>
    </row>
    <row r="657" spans="1:68" s="201" customFormat="1" x14ac:dyDescent="0.15">
      <c r="A657" s="117">
        <v>2822402003</v>
      </c>
      <c r="B657" s="118" t="s">
        <v>2195</v>
      </c>
      <c r="C657" s="118" t="s">
        <v>2099</v>
      </c>
      <c r="D657" s="118" t="s">
        <v>2193</v>
      </c>
      <c r="E657" s="118" t="s">
        <v>4668</v>
      </c>
      <c r="F657" s="120">
        <v>8</v>
      </c>
      <c r="G657" s="119">
        <v>145300</v>
      </c>
      <c r="H657" s="119"/>
      <c r="I657" s="120" t="s">
        <v>5820</v>
      </c>
      <c r="J657" s="120">
        <v>1550</v>
      </c>
      <c r="K657" s="120">
        <v>145300</v>
      </c>
      <c r="L657" s="120">
        <v>0.25700000000000001</v>
      </c>
      <c r="M657" s="121" t="s">
        <v>5676</v>
      </c>
      <c r="N657" s="120">
        <v>1</v>
      </c>
      <c r="O657" s="119">
        <v>155</v>
      </c>
      <c r="P657" s="119"/>
      <c r="Q657" s="119"/>
      <c r="R657" s="120" t="s">
        <v>5658</v>
      </c>
      <c r="S657" s="120">
        <v>0.11</v>
      </c>
      <c r="T657" s="120"/>
      <c r="U657" s="120"/>
      <c r="V657" s="172">
        <v>161.6</v>
      </c>
      <c r="W657" s="172">
        <v>65</v>
      </c>
      <c r="X657" s="172">
        <v>59.9</v>
      </c>
      <c r="Y657" s="172">
        <v>21.9</v>
      </c>
      <c r="Z657" s="172">
        <v>14.8</v>
      </c>
      <c r="AA657" s="123"/>
      <c r="AB657" s="123"/>
      <c r="AC657" s="123">
        <v>103</v>
      </c>
      <c r="AD657" s="123"/>
      <c r="AE657" s="123"/>
      <c r="AF657" s="123"/>
      <c r="AG657" s="214"/>
      <c r="AH657" s="229" t="str">
        <f t="shared" si="142"/>
        <v>a3</v>
      </c>
      <c r="AI657" s="199"/>
      <c r="AJ657" s="199"/>
      <c r="AK657" s="199"/>
      <c r="AL657" s="199"/>
      <c r="AM657" s="199"/>
      <c r="AN657" s="173">
        <v>12</v>
      </c>
      <c r="AO657" s="173"/>
      <c r="AP657" s="173"/>
      <c r="AQ657" s="173"/>
      <c r="AR657" s="173"/>
      <c r="AS657" s="173">
        <v>0.5</v>
      </c>
      <c r="AT657" s="173">
        <v>0.5</v>
      </c>
      <c r="AU657" s="173"/>
      <c r="AV657" s="173">
        <v>0.5</v>
      </c>
      <c r="AW657" s="173"/>
      <c r="AX657" s="173">
        <v>0.5</v>
      </c>
      <c r="AY657" s="173"/>
      <c r="AZ657" s="211">
        <f t="shared" si="150"/>
        <v>12.5</v>
      </c>
      <c r="BA657" s="211">
        <f t="shared" si="151"/>
        <v>1.5</v>
      </c>
      <c r="BB657" s="205">
        <f t="shared" si="143"/>
        <v>17408</v>
      </c>
      <c r="BC657" s="205">
        <f t="shared" si="144"/>
        <v>17408</v>
      </c>
      <c r="BD657" s="205">
        <f t="shared" si="145"/>
        <v>0</v>
      </c>
      <c r="BE657" s="205">
        <f t="shared" si="146"/>
        <v>0</v>
      </c>
      <c r="BF657" s="175">
        <v>17408</v>
      </c>
      <c r="BG657" s="175">
        <v>673</v>
      </c>
      <c r="BH657" s="175">
        <v>6325</v>
      </c>
      <c r="BI657" s="175"/>
      <c r="BJ657" s="175"/>
      <c r="BK657" s="175">
        <v>2438</v>
      </c>
      <c r="BL657" s="175">
        <v>228</v>
      </c>
      <c r="BM657" s="175">
        <v>4218</v>
      </c>
      <c r="BN657" s="175">
        <v>345</v>
      </c>
      <c r="BO657" s="175">
        <v>3181</v>
      </c>
      <c r="BP657" s="200">
        <f t="shared" si="147"/>
        <v>9506</v>
      </c>
    </row>
    <row r="658" spans="1:68" s="201" customFormat="1" x14ac:dyDescent="0.15">
      <c r="A658" s="117">
        <v>3321002003</v>
      </c>
      <c r="B658" s="118" t="s">
        <v>2464</v>
      </c>
      <c r="C658" s="118" t="s">
        <v>2427</v>
      </c>
      <c r="D658" s="118" t="s">
        <v>2462</v>
      </c>
      <c r="E658" s="118" t="s">
        <v>4863</v>
      </c>
      <c r="F658" s="120">
        <v>16</v>
      </c>
      <c r="G658" s="119">
        <v>145400</v>
      </c>
      <c r="H658" s="119"/>
      <c r="I658" s="120" t="s">
        <v>5820</v>
      </c>
      <c r="J658" s="120">
        <v>800</v>
      </c>
      <c r="K658" s="120">
        <v>145400</v>
      </c>
      <c r="L658" s="120">
        <v>0.498</v>
      </c>
      <c r="M658" s="121" t="s">
        <v>5657</v>
      </c>
      <c r="N658" s="120">
        <v>1</v>
      </c>
      <c r="O658" s="119">
        <v>149</v>
      </c>
      <c r="P658" s="119"/>
      <c r="Q658" s="119"/>
      <c r="R658" s="120" t="s">
        <v>5663</v>
      </c>
      <c r="S658" s="120">
        <v>1</v>
      </c>
      <c r="T658" s="120"/>
      <c r="U658" s="120"/>
      <c r="V658" s="172">
        <v>191</v>
      </c>
      <c r="W658" s="172"/>
      <c r="X658" s="172">
        <v>139</v>
      </c>
      <c r="Y658" s="172">
        <v>24</v>
      </c>
      <c r="Z658" s="172">
        <v>28</v>
      </c>
      <c r="AA658" s="123">
        <v>878</v>
      </c>
      <c r="AB658" s="123"/>
      <c r="AC658" s="123">
        <v>89</v>
      </c>
      <c r="AD658" s="123"/>
      <c r="AE658" s="123"/>
      <c r="AF658" s="123"/>
      <c r="AG658" s="214"/>
      <c r="AH658" s="229" t="str">
        <f t="shared" si="142"/>
        <v>a3</v>
      </c>
      <c r="AI658" s="199"/>
      <c r="AJ658" s="199"/>
      <c r="AK658" s="199"/>
      <c r="AL658" s="199"/>
      <c r="AM658" s="199"/>
      <c r="AN658" s="173"/>
      <c r="AO658" s="173"/>
      <c r="AP658" s="173"/>
      <c r="AQ658" s="173"/>
      <c r="AR658" s="173"/>
      <c r="AS658" s="173"/>
      <c r="AT658" s="173"/>
      <c r="AU658" s="173"/>
      <c r="AV658" s="173"/>
      <c r="AW658" s="173"/>
      <c r="AX658" s="173"/>
      <c r="AY658" s="173"/>
      <c r="AZ658" s="211">
        <f t="shared" si="150"/>
        <v>0</v>
      </c>
      <c r="BA658" s="211">
        <f t="shared" si="151"/>
        <v>0</v>
      </c>
      <c r="BB658" s="205">
        <f t="shared" si="143"/>
        <v>13076</v>
      </c>
      <c r="BC658" s="205">
        <f t="shared" si="144"/>
        <v>13076</v>
      </c>
      <c r="BD658" s="205">
        <f t="shared" si="145"/>
        <v>0</v>
      </c>
      <c r="BE658" s="205">
        <f t="shared" si="146"/>
        <v>0</v>
      </c>
      <c r="BF658" s="175">
        <v>13076</v>
      </c>
      <c r="BG658" s="175"/>
      <c r="BH658" s="175">
        <v>5506</v>
      </c>
      <c r="BI658" s="175"/>
      <c r="BJ658" s="175"/>
      <c r="BK658" s="175">
        <v>1434</v>
      </c>
      <c r="BL658" s="175">
        <v>179</v>
      </c>
      <c r="BM658" s="175">
        <v>3103</v>
      </c>
      <c r="BN658" s="175">
        <v>1023</v>
      </c>
      <c r="BO658" s="175">
        <v>1831</v>
      </c>
      <c r="BP658" s="200">
        <f t="shared" si="147"/>
        <v>7337</v>
      </c>
    </row>
    <row r="659" spans="1:68" s="201" customFormat="1" x14ac:dyDescent="0.15">
      <c r="A659" s="117">
        <v>4421102002</v>
      </c>
      <c r="B659" s="118" t="s">
        <v>3048</v>
      </c>
      <c r="C659" s="118" t="s">
        <v>3015</v>
      </c>
      <c r="D659" s="118" t="s">
        <v>3047</v>
      </c>
      <c r="E659" s="118" t="s">
        <v>5280</v>
      </c>
      <c r="F659" s="120">
        <v>12</v>
      </c>
      <c r="G659" s="119">
        <v>145764</v>
      </c>
      <c r="H659" s="119"/>
      <c r="I659" s="120" t="s">
        <v>5820</v>
      </c>
      <c r="J659" s="120">
        <v>1500</v>
      </c>
      <c r="K659" s="120">
        <v>145764</v>
      </c>
      <c r="L659" s="120">
        <v>0.26600000000000001</v>
      </c>
      <c r="M659" s="121" t="s">
        <v>5657</v>
      </c>
      <c r="N659" s="120">
        <v>1</v>
      </c>
      <c r="O659" s="119">
        <v>280</v>
      </c>
      <c r="P659" s="119"/>
      <c r="Q659" s="119"/>
      <c r="R659" s="120"/>
      <c r="S659" s="120"/>
      <c r="T659" s="120"/>
      <c r="U659" s="120"/>
      <c r="V659" s="172">
        <v>200.2</v>
      </c>
      <c r="W659" s="172">
        <v>93</v>
      </c>
      <c r="X659" s="172">
        <v>77.5</v>
      </c>
      <c r="Y659" s="172">
        <v>29.7</v>
      </c>
      <c r="Z659" s="172"/>
      <c r="AA659" s="123">
        <v>1642</v>
      </c>
      <c r="AB659" s="123"/>
      <c r="AC659" s="123">
        <v>148</v>
      </c>
      <c r="AD659" s="123"/>
      <c r="AE659" s="123"/>
      <c r="AF659" s="123"/>
      <c r="AG659" s="214"/>
      <c r="AH659" s="229" t="str">
        <f t="shared" si="142"/>
        <v>a3</v>
      </c>
      <c r="AI659" s="199"/>
      <c r="AJ659" s="199"/>
      <c r="AK659" s="199"/>
      <c r="AL659" s="199"/>
      <c r="AM659" s="199"/>
      <c r="AN659" s="173" t="s">
        <v>3186</v>
      </c>
      <c r="AO659" s="173" t="s">
        <v>3186</v>
      </c>
      <c r="AP659" s="173" t="s">
        <v>3186</v>
      </c>
      <c r="AQ659" s="173" t="s">
        <v>3186</v>
      </c>
      <c r="AR659" s="173" t="s">
        <v>3186</v>
      </c>
      <c r="AS659" s="173">
        <v>0.5</v>
      </c>
      <c r="AT659" s="173">
        <v>0.5</v>
      </c>
      <c r="AU659" s="173">
        <v>0.5</v>
      </c>
      <c r="AV659" s="173">
        <v>0.5</v>
      </c>
      <c r="AW659" s="173">
        <v>0.5</v>
      </c>
      <c r="AX659" s="173">
        <v>0.5</v>
      </c>
      <c r="AY659" s="173"/>
      <c r="AZ659" s="211">
        <f t="shared" si="150"/>
        <v>0.5</v>
      </c>
      <c r="BA659" s="211">
        <f t="shared" si="151"/>
        <v>2.5</v>
      </c>
      <c r="BB659" s="205">
        <f t="shared" si="143"/>
        <v>15019</v>
      </c>
      <c r="BC659" s="205">
        <f t="shared" si="144"/>
        <v>15019</v>
      </c>
      <c r="BD659" s="205">
        <f t="shared" si="145"/>
        <v>0</v>
      </c>
      <c r="BE659" s="205">
        <f t="shared" si="146"/>
        <v>0</v>
      </c>
      <c r="BF659" s="175">
        <v>15019</v>
      </c>
      <c r="BG659" s="175"/>
      <c r="BH659" s="175">
        <v>5670</v>
      </c>
      <c r="BI659" s="175"/>
      <c r="BJ659" s="175"/>
      <c r="BK659" s="175">
        <v>1540</v>
      </c>
      <c r="BL659" s="175">
        <v>1314</v>
      </c>
      <c r="BM659" s="175">
        <v>3963</v>
      </c>
      <c r="BN659" s="175">
        <v>1306</v>
      </c>
      <c r="BO659" s="175">
        <v>1226</v>
      </c>
      <c r="BP659" s="200">
        <f t="shared" si="147"/>
        <v>6896</v>
      </c>
    </row>
    <row r="660" spans="1:68" s="201" customFormat="1" x14ac:dyDescent="0.15">
      <c r="A660" s="117">
        <v>2120202003</v>
      </c>
      <c r="B660" s="118" t="s">
        <v>1661</v>
      </c>
      <c r="C660" s="118" t="s">
        <v>1650</v>
      </c>
      <c r="D660" s="118" t="s">
        <v>1658</v>
      </c>
      <c r="E660" s="118" t="s">
        <v>4258</v>
      </c>
      <c r="F660" s="120">
        <v>8</v>
      </c>
      <c r="G660" s="119">
        <v>145882</v>
      </c>
      <c r="H660" s="119"/>
      <c r="I660" s="120" t="s">
        <v>5820</v>
      </c>
      <c r="J660" s="120">
        <v>1200</v>
      </c>
      <c r="K660" s="120">
        <v>145882</v>
      </c>
      <c r="L660" s="120">
        <v>0.33300000000000002</v>
      </c>
      <c r="M660" s="121" t="s">
        <v>5657</v>
      </c>
      <c r="N660" s="120">
        <v>1</v>
      </c>
      <c r="O660" s="119">
        <v>150</v>
      </c>
      <c r="P660" s="119"/>
      <c r="Q660" s="119"/>
      <c r="R660" s="120" t="s">
        <v>5658</v>
      </c>
      <c r="S660" s="120">
        <v>0.2</v>
      </c>
      <c r="T660" s="120"/>
      <c r="U660" s="120"/>
      <c r="V660" s="172">
        <v>142</v>
      </c>
      <c r="W660" s="172">
        <v>8.8000000000000007</v>
      </c>
      <c r="X660" s="172">
        <v>83.2</v>
      </c>
      <c r="Y660" s="172">
        <v>2.2000000000000002</v>
      </c>
      <c r="Z660" s="172">
        <v>47.8</v>
      </c>
      <c r="AA660" s="123"/>
      <c r="AB660" s="123"/>
      <c r="AC660" s="123">
        <v>90</v>
      </c>
      <c r="AD660" s="123"/>
      <c r="AE660" s="123"/>
      <c r="AF660" s="123"/>
      <c r="AG660" s="214"/>
      <c r="AH660" s="229" t="str">
        <f t="shared" si="142"/>
        <v>a3</v>
      </c>
      <c r="AI660" s="199"/>
      <c r="AJ660" s="199"/>
      <c r="AK660" s="199"/>
      <c r="AL660" s="199"/>
      <c r="AM660" s="199"/>
      <c r="AN660" s="173"/>
      <c r="AO660" s="173"/>
      <c r="AP660" s="173"/>
      <c r="AQ660" s="173"/>
      <c r="AR660" s="173"/>
      <c r="AS660" s="173"/>
      <c r="AT660" s="173">
        <v>1</v>
      </c>
      <c r="AU660" s="173"/>
      <c r="AV660" s="173">
        <v>1</v>
      </c>
      <c r="AW660" s="173"/>
      <c r="AX660" s="173"/>
      <c r="AY660" s="173"/>
      <c r="AZ660" s="211">
        <f t="shared" si="150"/>
        <v>0</v>
      </c>
      <c r="BA660" s="211">
        <f t="shared" si="151"/>
        <v>2</v>
      </c>
      <c r="BB660" s="205">
        <f t="shared" si="143"/>
        <v>37175</v>
      </c>
      <c r="BC660" s="205">
        <f t="shared" si="144"/>
        <v>30453</v>
      </c>
      <c r="BD660" s="205">
        <f t="shared" si="145"/>
        <v>11868</v>
      </c>
      <c r="BE660" s="205">
        <f t="shared" si="146"/>
        <v>5146</v>
      </c>
      <c r="BF660" s="175">
        <v>25307</v>
      </c>
      <c r="BG660" s="175"/>
      <c r="BH660" s="175">
        <v>12461</v>
      </c>
      <c r="BI660" s="175">
        <v>6722</v>
      </c>
      <c r="BJ660" s="175"/>
      <c r="BK660" s="175">
        <v>3854</v>
      </c>
      <c r="BL660" s="175">
        <v>2222</v>
      </c>
      <c r="BM660" s="175">
        <v>2668</v>
      </c>
      <c r="BN660" s="175">
        <v>674</v>
      </c>
      <c r="BO660" s="175">
        <v>8574</v>
      </c>
      <c r="BP660" s="200">
        <f t="shared" si="147"/>
        <v>21035</v>
      </c>
    </row>
    <row r="661" spans="1:68" s="201" customFormat="1" x14ac:dyDescent="0.15">
      <c r="A661" s="117">
        <v>3220202002</v>
      </c>
      <c r="B661" s="118" t="s">
        <v>2387</v>
      </c>
      <c r="C661" s="118" t="s">
        <v>2373</v>
      </c>
      <c r="D661" s="118" t="s">
        <v>2386</v>
      </c>
      <c r="E661" s="118" t="s">
        <v>4806</v>
      </c>
      <c r="F661" s="120">
        <v>8</v>
      </c>
      <c r="G661" s="119"/>
      <c r="H661" s="119"/>
      <c r="I661" s="120" t="s">
        <v>5820</v>
      </c>
      <c r="J661" s="120">
        <v>1100</v>
      </c>
      <c r="K661" s="120">
        <v>146207</v>
      </c>
      <c r="L661" s="120">
        <v>0.36399999999999999</v>
      </c>
      <c r="M661" s="121" t="s">
        <v>5662</v>
      </c>
      <c r="N661" s="120">
        <v>1</v>
      </c>
      <c r="O661" s="119">
        <v>174.6</v>
      </c>
      <c r="P661" s="119"/>
      <c r="Q661" s="119"/>
      <c r="R661" s="120" t="s">
        <v>5658</v>
      </c>
      <c r="S661" s="120">
        <v>0.1</v>
      </c>
      <c r="T661" s="120"/>
      <c r="U661" s="120"/>
      <c r="V661" s="172">
        <v>158.6</v>
      </c>
      <c r="W661" s="172"/>
      <c r="X661" s="172">
        <v>149.69999999999999</v>
      </c>
      <c r="Y661" s="172">
        <v>8.9</v>
      </c>
      <c r="Z661" s="172"/>
      <c r="AA661" s="123"/>
      <c r="AB661" s="123"/>
      <c r="AC661" s="123">
        <v>102</v>
      </c>
      <c r="AD661" s="123"/>
      <c r="AE661" s="123"/>
      <c r="AF661" s="123"/>
      <c r="AG661" s="214"/>
      <c r="AH661" s="229" t="str">
        <f t="shared" si="142"/>
        <v>a3</v>
      </c>
      <c r="AI661" s="199"/>
      <c r="AJ661" s="199"/>
      <c r="AK661" s="199"/>
      <c r="AL661" s="199"/>
      <c r="AM661" s="199"/>
      <c r="AN661" s="173"/>
      <c r="AO661" s="173"/>
      <c r="AP661" s="173"/>
      <c r="AQ661" s="173"/>
      <c r="AR661" s="173"/>
      <c r="AS661" s="173">
        <v>5</v>
      </c>
      <c r="AT661" s="173">
        <v>2</v>
      </c>
      <c r="AU661" s="173">
        <v>1</v>
      </c>
      <c r="AV661" s="173">
        <v>0.5</v>
      </c>
      <c r="AW661" s="173">
        <v>0.5</v>
      </c>
      <c r="AX661" s="173">
        <v>1</v>
      </c>
      <c r="AY661" s="173"/>
      <c r="AZ661" s="211">
        <f t="shared" si="150"/>
        <v>5</v>
      </c>
      <c r="BA661" s="211">
        <f t="shared" si="151"/>
        <v>5</v>
      </c>
      <c r="BB661" s="205">
        <f t="shared" si="143"/>
        <v>37004</v>
      </c>
      <c r="BC661" s="205">
        <f t="shared" si="144"/>
        <v>37004</v>
      </c>
      <c r="BD661" s="205">
        <f t="shared" si="145"/>
        <v>0</v>
      </c>
      <c r="BE661" s="205">
        <f t="shared" si="146"/>
        <v>0</v>
      </c>
      <c r="BF661" s="175">
        <v>37004</v>
      </c>
      <c r="BG661" s="175">
        <v>7563</v>
      </c>
      <c r="BH661" s="175">
        <v>19801</v>
      </c>
      <c r="BI661" s="175"/>
      <c r="BJ661" s="175"/>
      <c r="BK661" s="175">
        <v>802</v>
      </c>
      <c r="BL661" s="175">
        <v>2565</v>
      </c>
      <c r="BM661" s="175">
        <v>4307</v>
      </c>
      <c r="BN661" s="175">
        <v>1162</v>
      </c>
      <c r="BO661" s="175">
        <v>804</v>
      </c>
      <c r="BP661" s="200">
        <f t="shared" si="147"/>
        <v>20605</v>
      </c>
    </row>
    <row r="662" spans="1:68" s="201" customFormat="1" x14ac:dyDescent="0.15">
      <c r="A662" s="117">
        <v>3042201001</v>
      </c>
      <c r="B662" s="118" t="s">
        <v>2314</v>
      </c>
      <c r="C662" s="118" t="s">
        <v>2280</v>
      </c>
      <c r="D662" s="118" t="s">
        <v>2315</v>
      </c>
      <c r="E662" s="118" t="s">
        <v>4755</v>
      </c>
      <c r="F662" s="120">
        <v>44</v>
      </c>
      <c r="G662" s="119">
        <v>147653</v>
      </c>
      <c r="H662" s="119"/>
      <c r="I662" s="120" t="s">
        <v>5820</v>
      </c>
      <c r="J662" s="120">
        <v>2200</v>
      </c>
      <c r="K662" s="120">
        <v>147653</v>
      </c>
      <c r="L662" s="120">
        <v>0.184</v>
      </c>
      <c r="M662" s="121" t="s">
        <v>5654</v>
      </c>
      <c r="N662" s="120">
        <v>1</v>
      </c>
      <c r="O662" s="119">
        <v>70.03</v>
      </c>
      <c r="P662" s="119"/>
      <c r="Q662" s="119"/>
      <c r="R662" s="120" t="s">
        <v>5658</v>
      </c>
      <c r="S662" s="120">
        <v>0.1</v>
      </c>
      <c r="T662" s="120"/>
      <c r="U662" s="120"/>
      <c r="V662" s="172">
        <v>149.30000000000001</v>
      </c>
      <c r="W662" s="172"/>
      <c r="X662" s="172">
        <v>132.6</v>
      </c>
      <c r="Y662" s="172">
        <v>16.7</v>
      </c>
      <c r="Z662" s="172"/>
      <c r="AA662" s="123">
        <v>1575</v>
      </c>
      <c r="AB662" s="123"/>
      <c r="AC662" s="123">
        <v>158</v>
      </c>
      <c r="AD662" s="123"/>
      <c r="AE662" s="123"/>
      <c r="AF662" s="123"/>
      <c r="AG662" s="214"/>
      <c r="AH662" s="229" t="str">
        <f t="shared" si="142"/>
        <v>a3</v>
      </c>
      <c r="AI662" s="199"/>
      <c r="AJ662" s="199"/>
      <c r="AK662" s="199"/>
      <c r="AL662" s="199"/>
      <c r="AM662" s="199"/>
      <c r="AN662" s="173">
        <v>1</v>
      </c>
      <c r="AO662" s="173">
        <v>0.5</v>
      </c>
      <c r="AP662" s="173">
        <v>0.5</v>
      </c>
      <c r="AQ662" s="173"/>
      <c r="AR662" s="173"/>
      <c r="AS662" s="173"/>
      <c r="AT662" s="173">
        <v>1</v>
      </c>
      <c r="AU662" s="173">
        <v>1</v>
      </c>
      <c r="AV662" s="173">
        <v>1</v>
      </c>
      <c r="AW662" s="173">
        <v>1</v>
      </c>
      <c r="AX662" s="173"/>
      <c r="AY662" s="173"/>
      <c r="AZ662" s="211">
        <f t="shared" si="150"/>
        <v>2</v>
      </c>
      <c r="BA662" s="211">
        <f t="shared" si="151"/>
        <v>4</v>
      </c>
      <c r="BB662" s="205">
        <f t="shared" si="143"/>
        <v>33860</v>
      </c>
      <c r="BC662" s="205">
        <f t="shared" si="144"/>
        <v>33860</v>
      </c>
      <c r="BD662" s="205">
        <f t="shared" si="145"/>
        <v>0</v>
      </c>
      <c r="BE662" s="205">
        <f t="shared" si="146"/>
        <v>0</v>
      </c>
      <c r="BF662" s="175">
        <v>33860</v>
      </c>
      <c r="BG662" s="175">
        <v>13980</v>
      </c>
      <c r="BH662" s="175"/>
      <c r="BI662" s="175"/>
      <c r="BJ662" s="175"/>
      <c r="BK662" s="175">
        <v>5261</v>
      </c>
      <c r="BL662" s="175">
        <v>1775</v>
      </c>
      <c r="BM662" s="175">
        <v>4589</v>
      </c>
      <c r="BN662" s="175">
        <v>1978</v>
      </c>
      <c r="BO662" s="175">
        <v>6277</v>
      </c>
      <c r="BP662" s="200">
        <f t="shared" si="147"/>
        <v>6277</v>
      </c>
    </row>
    <row r="663" spans="1:68" s="201" customFormat="1" x14ac:dyDescent="0.15">
      <c r="A663" s="117">
        <v>2640702004</v>
      </c>
      <c r="B663" s="118" t="s">
        <v>2035</v>
      </c>
      <c r="C663" s="118" t="s">
        <v>1980</v>
      </c>
      <c r="D663" s="118" t="s">
        <v>2032</v>
      </c>
      <c r="E663" s="118" t="s">
        <v>4538</v>
      </c>
      <c r="F663" s="120">
        <v>13</v>
      </c>
      <c r="G663" s="119">
        <v>147969</v>
      </c>
      <c r="H663" s="119"/>
      <c r="I663" s="120" t="s">
        <v>5820</v>
      </c>
      <c r="J663" s="120">
        <v>1150</v>
      </c>
      <c r="K663" s="120">
        <v>147969</v>
      </c>
      <c r="L663" s="120">
        <v>0.35299999999999998</v>
      </c>
      <c r="M663" s="121" t="s">
        <v>5657</v>
      </c>
      <c r="N663" s="120">
        <v>1</v>
      </c>
      <c r="O663" s="119"/>
      <c r="P663" s="119"/>
      <c r="Q663" s="119"/>
      <c r="R663" s="120" t="s">
        <v>5660</v>
      </c>
      <c r="S663" s="120">
        <v>0.4</v>
      </c>
      <c r="T663" s="120"/>
      <c r="U663" s="120"/>
      <c r="V663" s="172">
        <v>229</v>
      </c>
      <c r="W663" s="172"/>
      <c r="X663" s="172">
        <v>229</v>
      </c>
      <c r="Y663" s="172"/>
      <c r="Z663" s="172"/>
      <c r="AA663" s="123">
        <v>650</v>
      </c>
      <c r="AB663" s="123"/>
      <c r="AC663" s="123">
        <v>62</v>
      </c>
      <c r="AD663" s="123"/>
      <c r="AE663" s="123"/>
      <c r="AF663" s="123"/>
      <c r="AG663" s="214"/>
      <c r="AH663" s="229" t="str">
        <f t="shared" si="142"/>
        <v>a3</v>
      </c>
      <c r="AI663" s="199"/>
      <c r="AJ663" s="199"/>
      <c r="AK663" s="199"/>
      <c r="AL663" s="199"/>
      <c r="AM663" s="199"/>
      <c r="AN663" s="173">
        <v>6</v>
      </c>
      <c r="AO663" s="173"/>
      <c r="AP663" s="173"/>
      <c r="AQ663" s="173"/>
      <c r="AR663" s="173"/>
      <c r="AS663" s="173"/>
      <c r="AT663" s="173">
        <v>1</v>
      </c>
      <c r="AU663" s="173">
        <v>1</v>
      </c>
      <c r="AV663" s="173">
        <v>0.5</v>
      </c>
      <c r="AW663" s="173">
        <v>0.5</v>
      </c>
      <c r="AX663" s="173">
        <v>1</v>
      </c>
      <c r="AY663" s="173"/>
      <c r="AZ663" s="211">
        <f t="shared" si="150"/>
        <v>6</v>
      </c>
      <c r="BA663" s="211">
        <f t="shared" si="151"/>
        <v>4</v>
      </c>
      <c r="BB663" s="205">
        <f t="shared" si="143"/>
        <v>36904</v>
      </c>
      <c r="BC663" s="205">
        <f t="shared" si="144"/>
        <v>32226</v>
      </c>
      <c r="BD663" s="205">
        <f t="shared" si="145"/>
        <v>6717</v>
      </c>
      <c r="BE663" s="205">
        <f t="shared" si="146"/>
        <v>2039</v>
      </c>
      <c r="BF663" s="175">
        <v>30187</v>
      </c>
      <c r="BG663" s="175">
        <v>1970</v>
      </c>
      <c r="BH663" s="175">
        <v>6717</v>
      </c>
      <c r="BI663" s="175">
        <v>4678</v>
      </c>
      <c r="BJ663" s="175"/>
      <c r="BK663" s="175">
        <v>16572</v>
      </c>
      <c r="BL663" s="175">
        <v>860</v>
      </c>
      <c r="BM663" s="175">
        <v>3206</v>
      </c>
      <c r="BN663" s="175">
        <v>656</v>
      </c>
      <c r="BO663" s="175">
        <v>2245</v>
      </c>
      <c r="BP663" s="200">
        <f t="shared" si="147"/>
        <v>8962</v>
      </c>
    </row>
    <row r="664" spans="1:68" s="201" customFormat="1" x14ac:dyDescent="0.15">
      <c r="A664" s="117">
        <v>3138902001</v>
      </c>
      <c r="B664" s="118" t="s">
        <v>2363</v>
      </c>
      <c r="C664" s="118" t="s">
        <v>2319</v>
      </c>
      <c r="D664" s="118" t="s">
        <v>409</v>
      </c>
      <c r="E664" s="118" t="s">
        <v>4789</v>
      </c>
      <c r="F664" s="120">
        <v>23</v>
      </c>
      <c r="G664" s="119">
        <v>148259</v>
      </c>
      <c r="H664" s="119"/>
      <c r="I664" s="120" t="s">
        <v>5820</v>
      </c>
      <c r="J664" s="120">
        <v>1030</v>
      </c>
      <c r="K664" s="120">
        <v>148259</v>
      </c>
      <c r="L664" s="120">
        <v>0.39400000000000002</v>
      </c>
      <c r="M664" s="121" t="s">
        <v>5657</v>
      </c>
      <c r="N664" s="120">
        <v>1</v>
      </c>
      <c r="O664" s="119"/>
      <c r="P664" s="119"/>
      <c r="Q664" s="119"/>
      <c r="R664" s="120" t="s">
        <v>5660</v>
      </c>
      <c r="S664" s="120">
        <v>0.3</v>
      </c>
      <c r="T664" s="120"/>
      <c r="U664" s="120"/>
      <c r="V664" s="172">
        <v>116</v>
      </c>
      <c r="W664" s="172"/>
      <c r="X664" s="172">
        <v>93</v>
      </c>
      <c r="Y664" s="172">
        <v>23</v>
      </c>
      <c r="Z664" s="172"/>
      <c r="AA664" s="123">
        <v>381</v>
      </c>
      <c r="AB664" s="123"/>
      <c r="AC664" s="123">
        <v>67.7</v>
      </c>
      <c r="AD664" s="123"/>
      <c r="AE664" s="123"/>
      <c r="AF664" s="123"/>
      <c r="AG664" s="214"/>
      <c r="AH664" s="229" t="str">
        <f t="shared" si="142"/>
        <v>a3</v>
      </c>
      <c r="AI664" s="199"/>
      <c r="AJ664" s="199"/>
      <c r="AK664" s="199"/>
      <c r="AL664" s="199"/>
      <c r="AM664" s="199"/>
      <c r="AN664" s="173">
        <v>1</v>
      </c>
      <c r="AO664" s="173" t="s">
        <v>3186</v>
      </c>
      <c r="AP664" s="173" t="s">
        <v>3186</v>
      </c>
      <c r="AQ664" s="173" t="s">
        <v>3186</v>
      </c>
      <c r="AR664" s="173" t="s">
        <v>3186</v>
      </c>
      <c r="AS664" s="173"/>
      <c r="AT664" s="173"/>
      <c r="AU664" s="173"/>
      <c r="AV664" s="173">
        <v>0.5</v>
      </c>
      <c r="AW664" s="173">
        <v>0.5</v>
      </c>
      <c r="AX664" s="173"/>
      <c r="AY664" s="173"/>
      <c r="AZ664" s="211">
        <f t="shared" si="150"/>
        <v>1</v>
      </c>
      <c r="BA664" s="211">
        <f t="shared" si="151"/>
        <v>1</v>
      </c>
      <c r="BB664" s="205">
        <f t="shared" si="143"/>
        <v>27315</v>
      </c>
      <c r="BC664" s="205">
        <f t="shared" si="144"/>
        <v>27315</v>
      </c>
      <c r="BD664" s="205">
        <f t="shared" si="145"/>
        <v>0</v>
      </c>
      <c r="BE664" s="205">
        <f t="shared" si="146"/>
        <v>0</v>
      </c>
      <c r="BF664" s="175">
        <v>27315</v>
      </c>
      <c r="BG664" s="175">
        <v>3303</v>
      </c>
      <c r="BH664" s="175">
        <v>3192</v>
      </c>
      <c r="BI664" s="175"/>
      <c r="BJ664" s="175"/>
      <c r="BK664" s="175">
        <v>2244</v>
      </c>
      <c r="BL664" s="175">
        <v>3687</v>
      </c>
      <c r="BM664" s="175">
        <v>3598</v>
      </c>
      <c r="BN664" s="175">
        <v>1986</v>
      </c>
      <c r="BO664" s="175">
        <v>9305</v>
      </c>
      <c r="BP664" s="200">
        <f t="shared" si="147"/>
        <v>12497</v>
      </c>
    </row>
    <row r="665" spans="1:68" s="201" customFormat="1" x14ac:dyDescent="0.15">
      <c r="A665" s="117">
        <v>4336902001</v>
      </c>
      <c r="B665" s="118" t="s">
        <v>2999</v>
      </c>
      <c r="C665" s="118" t="s">
        <v>2954</v>
      </c>
      <c r="D665" s="118" t="s">
        <v>3000</v>
      </c>
      <c r="E665" s="118" t="s">
        <v>5249</v>
      </c>
      <c r="F665" s="120">
        <v>7</v>
      </c>
      <c r="G665" s="119"/>
      <c r="H665" s="119"/>
      <c r="I665" s="120" t="s">
        <v>5820</v>
      </c>
      <c r="J665" s="120">
        <v>800</v>
      </c>
      <c r="K665" s="120">
        <v>148448</v>
      </c>
      <c r="L665" s="120">
        <v>0.50800000000000001</v>
      </c>
      <c r="M665" s="121" t="s">
        <v>5657</v>
      </c>
      <c r="N665" s="120">
        <v>1</v>
      </c>
      <c r="O665" s="119">
        <v>158.80000000000001</v>
      </c>
      <c r="P665" s="119">
        <v>27.8</v>
      </c>
      <c r="Q665" s="119">
        <v>3.6</v>
      </c>
      <c r="R665" s="120"/>
      <c r="S665" s="120"/>
      <c r="T665" s="120"/>
      <c r="U665" s="120" t="s">
        <v>5689</v>
      </c>
      <c r="V665" s="172">
        <v>187.96299999999999</v>
      </c>
      <c r="W665" s="172"/>
      <c r="X665" s="172">
        <v>112</v>
      </c>
      <c r="Y665" s="172">
        <v>7</v>
      </c>
      <c r="Z665" s="172">
        <v>68.962999999999994</v>
      </c>
      <c r="AA665" s="123"/>
      <c r="AB665" s="123"/>
      <c r="AC665" s="123">
        <v>95</v>
      </c>
      <c r="AD665" s="123"/>
      <c r="AE665" s="123"/>
      <c r="AF665" s="123"/>
      <c r="AG665" s="214"/>
      <c r="AH665" s="229" t="str">
        <f t="shared" si="142"/>
        <v>a3</v>
      </c>
      <c r="AI665" s="199"/>
      <c r="AJ665" s="199"/>
      <c r="AK665" s="199"/>
      <c r="AL665" s="199"/>
      <c r="AM665" s="199"/>
      <c r="AN665" s="173">
        <v>1</v>
      </c>
      <c r="AO665" s="173" t="s">
        <v>3186</v>
      </c>
      <c r="AP665" s="173" t="s">
        <v>3186</v>
      </c>
      <c r="AQ665" s="173" t="s">
        <v>3186</v>
      </c>
      <c r="AR665" s="173" t="s">
        <v>3186</v>
      </c>
      <c r="AS665" s="173">
        <v>0.5</v>
      </c>
      <c r="AT665" s="173">
        <v>1</v>
      </c>
      <c r="AU665" s="173">
        <v>0.5</v>
      </c>
      <c r="AV665" s="173">
        <v>0.5</v>
      </c>
      <c r="AW665" s="173">
        <v>0.5</v>
      </c>
      <c r="AX665" s="173">
        <v>1</v>
      </c>
      <c r="AY665" s="173"/>
      <c r="AZ665" s="211">
        <f t="shared" si="150"/>
        <v>1.5</v>
      </c>
      <c r="BA665" s="211">
        <f t="shared" si="151"/>
        <v>3.5</v>
      </c>
      <c r="BB665" s="205">
        <f t="shared" si="143"/>
        <v>21684</v>
      </c>
      <c r="BC665" s="205">
        <f t="shared" si="144"/>
        <v>14887</v>
      </c>
      <c r="BD665" s="205">
        <f t="shared" si="145"/>
        <v>7018</v>
      </c>
      <c r="BE665" s="205">
        <f t="shared" si="146"/>
        <v>221</v>
      </c>
      <c r="BF665" s="175">
        <v>14666</v>
      </c>
      <c r="BG665" s="175"/>
      <c r="BH665" s="175">
        <v>7018</v>
      </c>
      <c r="BI665" s="175">
        <v>6797</v>
      </c>
      <c r="BJ665" s="175"/>
      <c r="BK665" s="175">
        <v>1607</v>
      </c>
      <c r="BL665" s="175">
        <v>879</v>
      </c>
      <c r="BM665" s="175">
        <v>3098</v>
      </c>
      <c r="BN665" s="175">
        <v>897</v>
      </c>
      <c r="BO665" s="175">
        <v>1388</v>
      </c>
      <c r="BP665" s="200">
        <f t="shared" si="147"/>
        <v>8406</v>
      </c>
    </row>
    <row r="666" spans="1:68" s="201" customFormat="1" x14ac:dyDescent="0.15">
      <c r="A666" s="117">
        <v>2420102005</v>
      </c>
      <c r="B666" s="118" t="s">
        <v>1931</v>
      </c>
      <c r="C666" s="118" t="s">
        <v>1919</v>
      </c>
      <c r="D666" s="118" t="s">
        <v>1927</v>
      </c>
      <c r="E666" s="118" t="s">
        <v>4465</v>
      </c>
      <c r="F666" s="120">
        <v>12</v>
      </c>
      <c r="G666" s="119">
        <v>148460</v>
      </c>
      <c r="H666" s="119"/>
      <c r="I666" s="120" t="s">
        <v>5820</v>
      </c>
      <c r="J666" s="120">
        <v>1100</v>
      </c>
      <c r="K666" s="120">
        <v>148460</v>
      </c>
      <c r="L666" s="120">
        <v>0.37</v>
      </c>
      <c r="M666" s="121" t="s">
        <v>5657</v>
      </c>
      <c r="N666" s="120">
        <v>1</v>
      </c>
      <c r="O666" s="119">
        <v>220</v>
      </c>
      <c r="P666" s="119">
        <v>41</v>
      </c>
      <c r="Q666" s="119">
        <v>9.6999999999999993</v>
      </c>
      <c r="R666" s="120" t="s">
        <v>5660</v>
      </c>
      <c r="S666" s="120">
        <v>0.18</v>
      </c>
      <c r="T666" s="120"/>
      <c r="U666" s="120"/>
      <c r="V666" s="172">
        <v>200.6</v>
      </c>
      <c r="W666" s="172"/>
      <c r="X666" s="172">
        <v>174.2</v>
      </c>
      <c r="Y666" s="172">
        <v>7.3</v>
      </c>
      <c r="Z666" s="172">
        <v>19.100000000000001</v>
      </c>
      <c r="AA666" s="123">
        <v>733</v>
      </c>
      <c r="AB666" s="123"/>
      <c r="AC666" s="123">
        <v>74.510000000000005</v>
      </c>
      <c r="AD666" s="123"/>
      <c r="AE666" s="123"/>
      <c r="AF666" s="123"/>
      <c r="AG666" s="214"/>
      <c r="AH666" s="229" t="str">
        <f t="shared" si="142"/>
        <v>a3</v>
      </c>
      <c r="AI666" s="199"/>
      <c r="AJ666" s="199"/>
      <c r="AK666" s="199"/>
      <c r="AL666" s="199"/>
      <c r="AM666" s="199"/>
      <c r="AN666" s="173"/>
      <c r="AO666" s="173" t="s">
        <v>3186</v>
      </c>
      <c r="AP666" s="173" t="s">
        <v>3186</v>
      </c>
      <c r="AQ666" s="173" t="s">
        <v>3186</v>
      </c>
      <c r="AR666" s="173" t="s">
        <v>3186</v>
      </c>
      <c r="AS666" s="173"/>
      <c r="AT666" s="173"/>
      <c r="AU666" s="173"/>
      <c r="AV666" s="173"/>
      <c r="AW666" s="173"/>
      <c r="AX666" s="173"/>
      <c r="AY666" s="173"/>
      <c r="AZ666" s="211">
        <f t="shared" si="150"/>
        <v>0</v>
      </c>
      <c r="BA666" s="211">
        <f t="shared" si="151"/>
        <v>0</v>
      </c>
      <c r="BB666" s="205">
        <f t="shared" si="143"/>
        <v>28588</v>
      </c>
      <c r="BC666" s="205">
        <f t="shared" si="144"/>
        <v>21172</v>
      </c>
      <c r="BD666" s="205">
        <f t="shared" si="145"/>
        <v>7732</v>
      </c>
      <c r="BE666" s="205">
        <f t="shared" si="146"/>
        <v>316</v>
      </c>
      <c r="BF666" s="175">
        <v>20856</v>
      </c>
      <c r="BG666" s="175"/>
      <c r="BH666" s="175">
        <v>15372</v>
      </c>
      <c r="BI666" s="175">
        <v>6544</v>
      </c>
      <c r="BJ666" s="175">
        <v>872</v>
      </c>
      <c r="BK666" s="175">
        <v>1093</v>
      </c>
      <c r="BL666" s="175">
        <v>714</v>
      </c>
      <c r="BM666" s="175">
        <v>3361</v>
      </c>
      <c r="BN666" s="175">
        <v>57</v>
      </c>
      <c r="BO666" s="175">
        <v>575</v>
      </c>
      <c r="BP666" s="200">
        <f t="shared" si="147"/>
        <v>15947</v>
      </c>
    </row>
    <row r="667" spans="1:68" s="201" customFormat="1" x14ac:dyDescent="0.15">
      <c r="A667" s="117">
        <v>3321502005</v>
      </c>
      <c r="B667" s="118" t="s">
        <v>2490</v>
      </c>
      <c r="C667" s="118" t="s">
        <v>2427</v>
      </c>
      <c r="D667" s="118" t="s">
        <v>2487</v>
      </c>
      <c r="E667" s="118" t="s">
        <v>4887</v>
      </c>
      <c r="F667" s="120">
        <v>13</v>
      </c>
      <c r="G667" s="119">
        <v>148491</v>
      </c>
      <c r="H667" s="119"/>
      <c r="I667" s="120" t="s">
        <v>5820</v>
      </c>
      <c r="J667" s="120">
        <v>1300</v>
      </c>
      <c r="K667" s="120">
        <v>148491</v>
      </c>
      <c r="L667" s="120">
        <v>0.313</v>
      </c>
      <c r="M667" s="121" t="s">
        <v>5657</v>
      </c>
      <c r="N667" s="120">
        <v>1</v>
      </c>
      <c r="O667" s="119"/>
      <c r="P667" s="119"/>
      <c r="Q667" s="119"/>
      <c r="R667" s="120" t="s">
        <v>5658</v>
      </c>
      <c r="S667" s="120">
        <v>0.5</v>
      </c>
      <c r="T667" s="120"/>
      <c r="U667" s="120"/>
      <c r="V667" s="172">
        <v>114.1</v>
      </c>
      <c r="W667" s="172">
        <v>34.229999999999997</v>
      </c>
      <c r="X667" s="172">
        <v>45.64</v>
      </c>
      <c r="Y667" s="172">
        <v>28.53</v>
      </c>
      <c r="Z667" s="172">
        <v>5.7</v>
      </c>
      <c r="AA667" s="123">
        <v>1066</v>
      </c>
      <c r="AB667" s="123"/>
      <c r="AC667" s="123">
        <v>14</v>
      </c>
      <c r="AD667" s="123"/>
      <c r="AE667" s="123"/>
      <c r="AF667" s="123"/>
      <c r="AG667" s="214"/>
      <c r="AH667" s="229" t="str">
        <f t="shared" si="142"/>
        <v>a3</v>
      </c>
      <c r="AI667" s="199"/>
      <c r="AJ667" s="199"/>
      <c r="AK667" s="199"/>
      <c r="AL667" s="199"/>
      <c r="AM667" s="199"/>
      <c r="AN667" s="173">
        <v>11</v>
      </c>
      <c r="AO667" s="173" t="s">
        <v>3186</v>
      </c>
      <c r="AP667" s="173" t="s">
        <v>3186</v>
      </c>
      <c r="AQ667" s="173" t="s">
        <v>3186</v>
      </c>
      <c r="AR667" s="173" t="s">
        <v>3186</v>
      </c>
      <c r="AS667" s="173" t="s">
        <v>3186</v>
      </c>
      <c r="AT667" s="173">
        <v>1</v>
      </c>
      <c r="AU667" s="173">
        <v>1</v>
      </c>
      <c r="AV667" s="173">
        <v>1</v>
      </c>
      <c r="AW667" s="173">
        <v>1</v>
      </c>
      <c r="AX667" s="173">
        <v>1</v>
      </c>
      <c r="AY667" s="173" t="s">
        <v>3186</v>
      </c>
      <c r="AZ667" s="211">
        <f t="shared" si="150"/>
        <v>11</v>
      </c>
      <c r="BA667" s="211">
        <f t="shared" si="151"/>
        <v>5</v>
      </c>
      <c r="BB667" s="205">
        <f t="shared" si="143"/>
        <v>39301</v>
      </c>
      <c r="BC667" s="205">
        <f t="shared" si="144"/>
        <v>29940</v>
      </c>
      <c r="BD667" s="205">
        <f t="shared" si="145"/>
        <v>12481</v>
      </c>
      <c r="BE667" s="205">
        <f t="shared" si="146"/>
        <v>3120</v>
      </c>
      <c r="BF667" s="175">
        <v>26820</v>
      </c>
      <c r="BG667" s="175">
        <v>3402</v>
      </c>
      <c r="BH667" s="175">
        <v>12481</v>
      </c>
      <c r="BI667" s="175">
        <v>7364</v>
      </c>
      <c r="BJ667" s="175">
        <v>1997</v>
      </c>
      <c r="BK667" s="175">
        <v>1419</v>
      </c>
      <c r="BL667" s="175">
        <v>3641</v>
      </c>
      <c r="BM667" s="175">
        <v>1916</v>
      </c>
      <c r="BN667" s="175">
        <v>1216</v>
      </c>
      <c r="BO667" s="175">
        <v>5865</v>
      </c>
      <c r="BP667" s="200">
        <f t="shared" si="147"/>
        <v>18346</v>
      </c>
    </row>
    <row r="668" spans="1:68" s="201" customFormat="1" x14ac:dyDescent="0.15">
      <c r="A668" s="117">
        <v>140302001</v>
      </c>
      <c r="B668" s="118" t="s">
        <v>159</v>
      </c>
      <c r="C668" s="118" t="s">
        <v>11</v>
      </c>
      <c r="D668" s="118" t="s">
        <v>160</v>
      </c>
      <c r="E668" s="118" t="s">
        <v>3280</v>
      </c>
      <c r="F668" s="120">
        <v>10</v>
      </c>
      <c r="G668" s="119">
        <v>148495</v>
      </c>
      <c r="H668" s="119"/>
      <c r="I668" s="120" t="s">
        <v>5820</v>
      </c>
      <c r="J668" s="120">
        <v>540</v>
      </c>
      <c r="K668" s="120">
        <v>148495</v>
      </c>
      <c r="L668" s="120">
        <v>0.753</v>
      </c>
      <c r="M668" s="121" t="s">
        <v>5657</v>
      </c>
      <c r="N668" s="120">
        <v>1</v>
      </c>
      <c r="O668" s="119">
        <v>206</v>
      </c>
      <c r="P668" s="119"/>
      <c r="Q668" s="119">
        <v>2.5</v>
      </c>
      <c r="R668" s="120" t="s">
        <v>5660</v>
      </c>
      <c r="S668" s="120">
        <v>0.2</v>
      </c>
      <c r="T668" s="120"/>
      <c r="U668" s="120" t="s">
        <v>3186</v>
      </c>
      <c r="V668" s="172">
        <v>196.8</v>
      </c>
      <c r="W668" s="172"/>
      <c r="X668" s="172">
        <v>98.5</v>
      </c>
      <c r="Y668" s="172">
        <v>34.4</v>
      </c>
      <c r="Z668" s="172">
        <v>63.9</v>
      </c>
      <c r="AA668" s="123">
        <v>960</v>
      </c>
      <c r="AB668" s="123"/>
      <c r="AC668" s="123">
        <v>123</v>
      </c>
      <c r="AD668" s="123"/>
      <c r="AE668" s="123"/>
      <c r="AF668" s="123"/>
      <c r="AG668" s="214"/>
      <c r="AH668" s="229" t="str">
        <f t="shared" si="142"/>
        <v>a3</v>
      </c>
      <c r="AI668" s="199"/>
      <c r="AJ668" s="199"/>
      <c r="AK668" s="199"/>
      <c r="AL668" s="199"/>
      <c r="AM668" s="199"/>
      <c r="AN668" s="173">
        <v>1</v>
      </c>
      <c r="AO668" s="173" t="s">
        <v>3186</v>
      </c>
      <c r="AP668" s="173" t="s">
        <v>3186</v>
      </c>
      <c r="AQ668" s="173" t="s">
        <v>3186</v>
      </c>
      <c r="AR668" s="173" t="s">
        <v>3186</v>
      </c>
      <c r="AS668" s="173">
        <v>1</v>
      </c>
      <c r="AT668" s="173">
        <v>1</v>
      </c>
      <c r="AU668" s="173">
        <v>0.5</v>
      </c>
      <c r="AV668" s="173">
        <v>1</v>
      </c>
      <c r="AW668" s="173">
        <v>0.5</v>
      </c>
      <c r="AX668" s="173">
        <v>1</v>
      </c>
      <c r="AY668" s="173"/>
      <c r="AZ668" s="211">
        <f t="shared" si="150"/>
        <v>2</v>
      </c>
      <c r="BA668" s="211">
        <f t="shared" si="151"/>
        <v>4</v>
      </c>
      <c r="BB668" s="205">
        <f t="shared" si="143"/>
        <v>97253</v>
      </c>
      <c r="BC668" s="205">
        <f t="shared" si="144"/>
        <v>97253</v>
      </c>
      <c r="BD668" s="205">
        <f t="shared" si="145"/>
        <v>0</v>
      </c>
      <c r="BE668" s="205">
        <f t="shared" si="146"/>
        <v>0</v>
      </c>
      <c r="BF668" s="175">
        <v>97253</v>
      </c>
      <c r="BG668" s="175">
        <v>4767</v>
      </c>
      <c r="BH668" s="175">
        <v>31714</v>
      </c>
      <c r="BI668" s="175"/>
      <c r="BJ668" s="175"/>
      <c r="BK668" s="175">
        <v>4264</v>
      </c>
      <c r="BL668" s="175">
        <v>16058</v>
      </c>
      <c r="BM668" s="175">
        <v>10662</v>
      </c>
      <c r="BN668" s="175">
        <v>3171</v>
      </c>
      <c r="BO668" s="175">
        <v>26617</v>
      </c>
      <c r="BP668" s="200">
        <f t="shared" si="147"/>
        <v>58331</v>
      </c>
    </row>
    <row r="669" spans="1:68" s="201" customFormat="1" x14ac:dyDescent="0.15">
      <c r="A669" s="117">
        <v>4520201003</v>
      </c>
      <c r="B669" s="118" t="s">
        <v>3069</v>
      </c>
      <c r="C669" s="118" t="s">
        <v>3060</v>
      </c>
      <c r="D669" s="118" t="s">
        <v>3067</v>
      </c>
      <c r="E669" s="118" t="s">
        <v>5296</v>
      </c>
      <c r="F669" s="120">
        <v>10</v>
      </c>
      <c r="G669" s="119">
        <v>148517</v>
      </c>
      <c r="H669" s="119"/>
      <c r="I669" s="120" t="s">
        <v>5820</v>
      </c>
      <c r="J669" s="120">
        <v>1100</v>
      </c>
      <c r="K669" s="120">
        <v>148517</v>
      </c>
      <c r="L669" s="120">
        <v>0.37</v>
      </c>
      <c r="M669" s="121" t="s">
        <v>5657</v>
      </c>
      <c r="N669" s="120">
        <v>1</v>
      </c>
      <c r="O669" s="119">
        <v>206</v>
      </c>
      <c r="P669" s="119">
        <v>64</v>
      </c>
      <c r="Q669" s="119">
        <v>7</v>
      </c>
      <c r="R669" s="120" t="s">
        <v>5658</v>
      </c>
      <c r="S669" s="120">
        <v>0.4</v>
      </c>
      <c r="T669" s="120"/>
      <c r="U669" s="120"/>
      <c r="V669" s="172">
        <v>143.4</v>
      </c>
      <c r="W669" s="172">
        <v>25.8</v>
      </c>
      <c r="X669" s="172">
        <v>58.3</v>
      </c>
      <c r="Y669" s="172">
        <v>1.7</v>
      </c>
      <c r="Z669" s="172">
        <v>57.6</v>
      </c>
      <c r="AA669" s="123"/>
      <c r="AB669" s="123"/>
      <c r="AC669" s="123">
        <v>143</v>
      </c>
      <c r="AD669" s="123"/>
      <c r="AE669" s="123"/>
      <c r="AF669" s="123"/>
      <c r="AG669" s="214"/>
      <c r="AH669" s="229" t="str">
        <f t="shared" si="142"/>
        <v>a3</v>
      </c>
      <c r="AI669" s="199" t="s">
        <v>5401</v>
      </c>
      <c r="AJ669" s="199" t="s">
        <v>5401</v>
      </c>
      <c r="AK669" s="199"/>
      <c r="AL669" s="199" t="s">
        <v>5401</v>
      </c>
      <c r="AM669" s="199"/>
      <c r="AN669" s="173" t="s">
        <v>3186</v>
      </c>
      <c r="AO669" s="173" t="s">
        <v>3186</v>
      </c>
      <c r="AP669" s="173" t="s">
        <v>3186</v>
      </c>
      <c r="AQ669" s="173" t="s">
        <v>3186</v>
      </c>
      <c r="AR669" s="173" t="s">
        <v>3186</v>
      </c>
      <c r="AS669" s="173"/>
      <c r="AT669" s="173"/>
      <c r="AU669" s="173">
        <v>0.6</v>
      </c>
      <c r="AV669" s="173"/>
      <c r="AW669" s="173"/>
      <c r="AX669" s="173"/>
      <c r="AY669" s="173"/>
      <c r="AZ669" s="211">
        <f t="shared" si="150"/>
        <v>0</v>
      </c>
      <c r="BA669" s="211">
        <f t="shared" si="151"/>
        <v>0.6</v>
      </c>
      <c r="BB669" s="205">
        <f t="shared" si="143"/>
        <v>40049</v>
      </c>
      <c r="BC669" s="205">
        <f t="shared" si="144"/>
        <v>40049</v>
      </c>
      <c r="BD669" s="205">
        <f t="shared" si="145"/>
        <v>0</v>
      </c>
      <c r="BE669" s="205">
        <f t="shared" si="146"/>
        <v>0</v>
      </c>
      <c r="BF669" s="175">
        <v>40049</v>
      </c>
      <c r="BG669" s="175"/>
      <c r="BH669" s="175">
        <v>37142</v>
      </c>
      <c r="BI669" s="175"/>
      <c r="BJ669" s="175"/>
      <c r="BK669" s="175"/>
      <c r="BL669" s="175">
        <v>1780</v>
      </c>
      <c r="BM669" s="175"/>
      <c r="BN669" s="175"/>
      <c r="BO669" s="175">
        <v>1127</v>
      </c>
      <c r="BP669" s="200">
        <f t="shared" si="147"/>
        <v>38269</v>
      </c>
    </row>
    <row r="670" spans="1:68" s="201" customFormat="1" x14ac:dyDescent="0.15">
      <c r="A670" s="117">
        <v>1044302001</v>
      </c>
      <c r="B670" s="118" t="s">
        <v>678</v>
      </c>
      <c r="C670" s="118" t="s">
        <v>913</v>
      </c>
      <c r="D670" s="118" t="s">
        <v>961</v>
      </c>
      <c r="E670" s="118" t="s">
        <v>3770</v>
      </c>
      <c r="F670" s="120">
        <v>7</v>
      </c>
      <c r="G670" s="119"/>
      <c r="H670" s="119"/>
      <c r="I670" s="120" t="s">
        <v>5820</v>
      </c>
      <c r="J670" s="120">
        <v>1760</v>
      </c>
      <c r="K670" s="120">
        <v>148878</v>
      </c>
      <c r="L670" s="120">
        <v>0.23200000000000001</v>
      </c>
      <c r="M670" s="121" t="s">
        <v>5657</v>
      </c>
      <c r="N670" s="120">
        <v>1</v>
      </c>
      <c r="O670" s="119">
        <v>107.3</v>
      </c>
      <c r="P670" s="119">
        <v>30.8</v>
      </c>
      <c r="Q670" s="119">
        <v>3.5</v>
      </c>
      <c r="R670" s="120" t="s">
        <v>5658</v>
      </c>
      <c r="S670" s="120">
        <v>0.36</v>
      </c>
      <c r="T670" s="120"/>
      <c r="U670" s="120"/>
      <c r="V670" s="172">
        <v>143</v>
      </c>
      <c r="W670" s="172"/>
      <c r="X670" s="172"/>
      <c r="Y670" s="172"/>
      <c r="Z670" s="172">
        <v>143</v>
      </c>
      <c r="AA670" s="123"/>
      <c r="AB670" s="123"/>
      <c r="AC670" s="123">
        <v>86.69</v>
      </c>
      <c r="AD670" s="123"/>
      <c r="AE670" s="123"/>
      <c r="AF670" s="123"/>
      <c r="AG670" s="214"/>
      <c r="AH670" s="229" t="str">
        <f t="shared" si="142"/>
        <v>a3</v>
      </c>
      <c r="AI670" s="199"/>
      <c r="AJ670" s="199"/>
      <c r="AK670" s="199"/>
      <c r="AL670" s="199"/>
      <c r="AM670" s="199"/>
      <c r="AN670" s="173">
        <v>1</v>
      </c>
      <c r="AO670" s="173"/>
      <c r="AP670" s="173"/>
      <c r="AQ670" s="173"/>
      <c r="AR670" s="173"/>
      <c r="AS670" s="173"/>
      <c r="AT670" s="173">
        <v>0.5</v>
      </c>
      <c r="AU670" s="173">
        <v>0.5</v>
      </c>
      <c r="AV670" s="173">
        <v>0.5</v>
      </c>
      <c r="AW670" s="173">
        <v>0.5</v>
      </c>
      <c r="AX670" s="173"/>
      <c r="AY670" s="173"/>
      <c r="AZ670" s="211">
        <f t="shared" si="150"/>
        <v>1</v>
      </c>
      <c r="BA670" s="211">
        <f t="shared" si="151"/>
        <v>2</v>
      </c>
      <c r="BB670" s="205">
        <f t="shared" si="143"/>
        <v>38106</v>
      </c>
      <c r="BC670" s="205">
        <f t="shared" si="144"/>
        <v>33202</v>
      </c>
      <c r="BD670" s="205">
        <f t="shared" si="145"/>
        <v>7496</v>
      </c>
      <c r="BE670" s="205">
        <f t="shared" si="146"/>
        <v>2592</v>
      </c>
      <c r="BF670" s="175">
        <v>30610</v>
      </c>
      <c r="BG670" s="175">
        <v>6406</v>
      </c>
      <c r="BH670" s="175">
        <v>7496</v>
      </c>
      <c r="BI670" s="175">
        <v>4904</v>
      </c>
      <c r="BJ670" s="175"/>
      <c r="BK670" s="175">
        <v>1272</v>
      </c>
      <c r="BL670" s="175">
        <v>3436</v>
      </c>
      <c r="BM670" s="175">
        <v>5505</v>
      </c>
      <c r="BN670" s="175">
        <v>1656</v>
      </c>
      <c r="BO670" s="175">
        <v>7431</v>
      </c>
      <c r="BP670" s="200">
        <f t="shared" si="147"/>
        <v>14927</v>
      </c>
    </row>
    <row r="671" spans="1:68" s="201" customFormat="1" x14ac:dyDescent="0.15">
      <c r="A671" s="117">
        <v>3820202008</v>
      </c>
      <c r="B671" s="118" t="s">
        <v>2710</v>
      </c>
      <c r="C671" s="118" t="s">
        <v>2700</v>
      </c>
      <c r="D671" s="118" t="s">
        <v>2704</v>
      </c>
      <c r="E671" s="118" t="s">
        <v>5054</v>
      </c>
      <c r="F671" s="120">
        <v>10</v>
      </c>
      <c r="G671" s="119"/>
      <c r="H671" s="119"/>
      <c r="I671" s="120" t="s">
        <v>5820</v>
      </c>
      <c r="J671" s="120">
        <v>600</v>
      </c>
      <c r="K671" s="120">
        <v>149454</v>
      </c>
      <c r="L671" s="120">
        <v>0.68200000000000005</v>
      </c>
      <c r="M671" s="121" t="s">
        <v>5657</v>
      </c>
      <c r="N671" s="120">
        <v>1</v>
      </c>
      <c r="O671" s="119">
        <v>154.30000000000001</v>
      </c>
      <c r="P671" s="119">
        <v>29.6</v>
      </c>
      <c r="Q671" s="119">
        <v>3.58</v>
      </c>
      <c r="R671" s="120" t="s">
        <v>5660</v>
      </c>
      <c r="S671" s="120">
        <v>1.2</v>
      </c>
      <c r="T671" s="120"/>
      <c r="U671" s="120"/>
      <c r="V671" s="172">
        <v>142.995</v>
      </c>
      <c r="W671" s="172"/>
      <c r="X671" s="172">
        <v>111.536</v>
      </c>
      <c r="Y671" s="172">
        <v>31.459</v>
      </c>
      <c r="Z671" s="172"/>
      <c r="AA671" s="123">
        <v>1488.6</v>
      </c>
      <c r="AB671" s="123"/>
      <c r="AC671" s="123">
        <v>100.08</v>
      </c>
      <c r="AD671" s="123"/>
      <c r="AE671" s="123"/>
      <c r="AF671" s="123"/>
      <c r="AG671" s="214"/>
      <c r="AH671" s="229" t="str">
        <f t="shared" si="142"/>
        <v>a3</v>
      </c>
      <c r="AI671" s="199"/>
      <c r="AJ671" s="199"/>
      <c r="AK671" s="199"/>
      <c r="AL671" s="199"/>
      <c r="AM671" s="199"/>
      <c r="AN671" s="173">
        <v>1</v>
      </c>
      <c r="AO671" s="173"/>
      <c r="AP671" s="173"/>
      <c r="AQ671" s="173"/>
      <c r="AR671" s="173"/>
      <c r="AS671" s="173"/>
      <c r="AT671" s="173">
        <v>0.5</v>
      </c>
      <c r="AU671" s="173">
        <v>0.5</v>
      </c>
      <c r="AV671" s="173">
        <v>0.5</v>
      </c>
      <c r="AW671" s="173">
        <v>0.5</v>
      </c>
      <c r="AX671" s="173"/>
      <c r="AY671" s="173"/>
      <c r="AZ671" s="211">
        <f t="shared" si="150"/>
        <v>1</v>
      </c>
      <c r="BA671" s="211">
        <f t="shared" si="151"/>
        <v>2</v>
      </c>
      <c r="BB671" s="205">
        <f t="shared" si="143"/>
        <v>18505</v>
      </c>
      <c r="BC671" s="205">
        <f t="shared" si="144"/>
        <v>16515</v>
      </c>
      <c r="BD671" s="205">
        <f t="shared" si="145"/>
        <v>2069</v>
      </c>
      <c r="BE671" s="205">
        <f t="shared" si="146"/>
        <v>79</v>
      </c>
      <c r="BF671" s="175">
        <v>16436</v>
      </c>
      <c r="BG671" s="175">
        <v>1193</v>
      </c>
      <c r="BH671" s="175">
        <v>4645</v>
      </c>
      <c r="BI671" s="175">
        <v>1990</v>
      </c>
      <c r="BJ671" s="175"/>
      <c r="BK671" s="175">
        <v>946</v>
      </c>
      <c r="BL671" s="175">
        <v>1548</v>
      </c>
      <c r="BM671" s="175">
        <v>2520</v>
      </c>
      <c r="BN671" s="175">
        <v>1389</v>
      </c>
      <c r="BO671" s="175">
        <v>4274</v>
      </c>
      <c r="BP671" s="200">
        <f t="shared" si="147"/>
        <v>8919</v>
      </c>
    </row>
    <row r="672" spans="1:68" s="201" customFormat="1" x14ac:dyDescent="0.15">
      <c r="A672" s="117">
        <v>220801002</v>
      </c>
      <c r="B672" s="118" t="s">
        <v>370</v>
      </c>
      <c r="C672" s="118" t="s">
        <v>345</v>
      </c>
      <c r="D672" s="118" t="s">
        <v>369</v>
      </c>
      <c r="E672" s="118" t="s">
        <v>3401</v>
      </c>
      <c r="F672" s="120">
        <v>9</v>
      </c>
      <c r="G672" s="119"/>
      <c r="H672" s="119"/>
      <c r="I672" s="120" t="s">
        <v>5820</v>
      </c>
      <c r="J672" s="120">
        <v>1200</v>
      </c>
      <c r="K672" s="120">
        <v>149498</v>
      </c>
      <c r="L672" s="120">
        <v>0.34100000000000003</v>
      </c>
      <c r="M672" s="121" t="s">
        <v>5657</v>
      </c>
      <c r="N672" s="120">
        <v>1</v>
      </c>
      <c r="O672" s="119">
        <v>202</v>
      </c>
      <c r="P672" s="119">
        <v>35</v>
      </c>
      <c r="Q672" s="119">
        <v>3.8</v>
      </c>
      <c r="R672" s="120" t="s">
        <v>5658</v>
      </c>
      <c r="S672" s="120">
        <v>0.20499999999999999</v>
      </c>
      <c r="T672" s="120"/>
      <c r="U672" s="120"/>
      <c r="V672" s="172">
        <v>130.78659999999999</v>
      </c>
      <c r="W672" s="172"/>
      <c r="X672" s="172">
        <v>87.410799999999995</v>
      </c>
      <c r="Y672" s="172">
        <v>6.9725999999999999</v>
      </c>
      <c r="Z672" s="172">
        <v>36.403199999999998</v>
      </c>
      <c r="AA672" s="123"/>
      <c r="AB672" s="123"/>
      <c r="AC672" s="123">
        <v>115.5</v>
      </c>
      <c r="AD672" s="123"/>
      <c r="AE672" s="123"/>
      <c r="AF672" s="123"/>
      <c r="AG672" s="214"/>
      <c r="AH672" s="229" t="str">
        <f t="shared" si="142"/>
        <v>a3</v>
      </c>
      <c r="AI672" s="199"/>
      <c r="AJ672" s="199"/>
      <c r="AK672" s="199"/>
      <c r="AL672" s="199"/>
      <c r="AM672" s="199"/>
      <c r="AN672" s="173"/>
      <c r="AO672" s="173"/>
      <c r="AP672" s="173"/>
      <c r="AQ672" s="173"/>
      <c r="AR672" s="173"/>
      <c r="AS672" s="173"/>
      <c r="AT672" s="173">
        <v>0.5</v>
      </c>
      <c r="AU672" s="173">
        <v>0.5</v>
      </c>
      <c r="AV672" s="173">
        <v>0.5</v>
      </c>
      <c r="AW672" s="173">
        <v>0.5</v>
      </c>
      <c r="AX672" s="173">
        <v>1</v>
      </c>
      <c r="AY672" s="173"/>
      <c r="AZ672" s="211">
        <f t="shared" si="150"/>
        <v>0</v>
      </c>
      <c r="BA672" s="211">
        <f t="shared" si="151"/>
        <v>3</v>
      </c>
      <c r="BB672" s="205">
        <f t="shared" si="143"/>
        <v>19674</v>
      </c>
      <c r="BC672" s="205">
        <f t="shared" si="144"/>
        <v>16367</v>
      </c>
      <c r="BD672" s="205">
        <f t="shared" si="145"/>
        <v>3736</v>
      </c>
      <c r="BE672" s="205">
        <f t="shared" si="146"/>
        <v>429</v>
      </c>
      <c r="BF672" s="175">
        <v>15938</v>
      </c>
      <c r="BG672" s="175"/>
      <c r="BH672" s="175">
        <v>6405</v>
      </c>
      <c r="BI672" s="175">
        <v>3307</v>
      </c>
      <c r="BJ672" s="175"/>
      <c r="BK672" s="175">
        <v>1770</v>
      </c>
      <c r="BL672" s="175">
        <v>3913</v>
      </c>
      <c r="BM672" s="175">
        <v>1956</v>
      </c>
      <c r="BN672" s="175">
        <v>979</v>
      </c>
      <c r="BO672" s="175">
        <v>1344</v>
      </c>
      <c r="BP672" s="200">
        <f t="shared" si="147"/>
        <v>7749</v>
      </c>
    </row>
    <row r="673" spans="1:68" s="201" customFormat="1" x14ac:dyDescent="0.15">
      <c r="A673" s="117">
        <v>2038601002</v>
      </c>
      <c r="B673" s="118" t="s">
        <v>1586</v>
      </c>
      <c r="C673" s="118" t="s">
        <v>1489</v>
      </c>
      <c r="D673" s="118" t="s">
        <v>1585</v>
      </c>
      <c r="E673" s="118" t="s">
        <v>4213</v>
      </c>
      <c r="F673" s="120">
        <v>10</v>
      </c>
      <c r="G673" s="119"/>
      <c r="H673" s="119"/>
      <c r="I673" s="120" t="s">
        <v>5820</v>
      </c>
      <c r="J673" s="120">
        <v>900</v>
      </c>
      <c r="K673" s="120">
        <v>149647</v>
      </c>
      <c r="L673" s="120">
        <v>0.45600000000000002</v>
      </c>
      <c r="M673" s="121" t="s">
        <v>5657</v>
      </c>
      <c r="N673" s="120">
        <v>1</v>
      </c>
      <c r="O673" s="119">
        <v>240</v>
      </c>
      <c r="P673" s="119">
        <v>37</v>
      </c>
      <c r="Q673" s="119">
        <v>6.4</v>
      </c>
      <c r="R673" s="120" t="s">
        <v>5660</v>
      </c>
      <c r="S673" s="120">
        <v>0.1</v>
      </c>
      <c r="T673" s="120"/>
      <c r="U673" s="120"/>
      <c r="V673" s="172">
        <v>117.2</v>
      </c>
      <c r="W673" s="172"/>
      <c r="X673" s="172">
        <v>114</v>
      </c>
      <c r="Y673" s="172"/>
      <c r="Z673" s="172">
        <v>3.2</v>
      </c>
      <c r="AA673" s="123">
        <v>1293</v>
      </c>
      <c r="AB673" s="123"/>
      <c r="AC673" s="123">
        <v>123.7</v>
      </c>
      <c r="AD673" s="123"/>
      <c r="AE673" s="123"/>
      <c r="AF673" s="123"/>
      <c r="AG673" s="214"/>
      <c r="AH673" s="229" t="str">
        <f t="shared" si="142"/>
        <v>a3</v>
      </c>
      <c r="AI673" s="199"/>
      <c r="AJ673" s="199"/>
      <c r="AK673" s="199"/>
      <c r="AL673" s="199"/>
      <c r="AM673" s="199"/>
      <c r="AN673" s="173">
        <v>0.5</v>
      </c>
      <c r="AO673" s="173" t="s">
        <v>3186</v>
      </c>
      <c r="AP673" s="173" t="s">
        <v>3186</v>
      </c>
      <c r="AQ673" s="173" t="s">
        <v>3186</v>
      </c>
      <c r="AR673" s="173" t="s">
        <v>3186</v>
      </c>
      <c r="AS673" s="173">
        <v>0.9</v>
      </c>
      <c r="AT673" s="173"/>
      <c r="AU673" s="173">
        <v>1</v>
      </c>
      <c r="AV673" s="173"/>
      <c r="AW673" s="173"/>
      <c r="AX673" s="173"/>
      <c r="AY673" s="173"/>
      <c r="AZ673" s="211">
        <f t="shared" si="150"/>
        <v>1.4</v>
      </c>
      <c r="BA673" s="211">
        <f t="shared" si="151"/>
        <v>1</v>
      </c>
      <c r="BB673" s="205">
        <f t="shared" si="143"/>
        <v>23934</v>
      </c>
      <c r="BC673" s="205">
        <f t="shared" si="144"/>
        <v>23934</v>
      </c>
      <c r="BD673" s="205">
        <f t="shared" si="145"/>
        <v>4127</v>
      </c>
      <c r="BE673" s="205">
        <f t="shared" si="146"/>
        <v>4127</v>
      </c>
      <c r="BF673" s="175">
        <v>19807</v>
      </c>
      <c r="BG673" s="175">
        <v>4123</v>
      </c>
      <c r="BH673" s="175">
        <v>4127</v>
      </c>
      <c r="BI673" s="175"/>
      <c r="BJ673" s="175"/>
      <c r="BK673" s="175">
        <v>4962</v>
      </c>
      <c r="BL673" s="175">
        <v>906</v>
      </c>
      <c r="BM673" s="175">
        <v>1666</v>
      </c>
      <c r="BN673" s="175">
        <v>1184</v>
      </c>
      <c r="BO673" s="175">
        <v>6966</v>
      </c>
      <c r="BP673" s="200">
        <f t="shared" si="147"/>
        <v>11093</v>
      </c>
    </row>
    <row r="674" spans="1:68" s="201" customFormat="1" x14ac:dyDescent="0.15">
      <c r="A674" s="117">
        <v>2120502007</v>
      </c>
      <c r="B674" s="118" t="s">
        <v>1685</v>
      </c>
      <c r="C674" s="118" t="s">
        <v>1650</v>
      </c>
      <c r="D674" s="118" t="s">
        <v>1679</v>
      </c>
      <c r="E674" s="118" t="s">
        <v>4279</v>
      </c>
      <c r="F674" s="120">
        <v>11</v>
      </c>
      <c r="G674" s="119">
        <v>149819</v>
      </c>
      <c r="H674" s="119"/>
      <c r="I674" s="120" t="s">
        <v>5820</v>
      </c>
      <c r="J674" s="120">
        <v>990</v>
      </c>
      <c r="K674" s="120">
        <v>149819</v>
      </c>
      <c r="L674" s="120">
        <v>0.41499999999999998</v>
      </c>
      <c r="M674" s="121" t="s">
        <v>5665</v>
      </c>
      <c r="N674" s="120">
        <v>1</v>
      </c>
      <c r="O674" s="119">
        <v>100.8</v>
      </c>
      <c r="P674" s="119">
        <v>24.3</v>
      </c>
      <c r="Q674" s="119">
        <v>2.75</v>
      </c>
      <c r="R674" s="120" t="s">
        <v>5660</v>
      </c>
      <c r="S674" s="120">
        <v>3</v>
      </c>
      <c r="T674" s="120"/>
      <c r="U674" s="120"/>
      <c r="V674" s="172">
        <v>294</v>
      </c>
      <c r="W674" s="172"/>
      <c r="X674" s="172">
        <v>294</v>
      </c>
      <c r="Y674" s="172"/>
      <c r="Z674" s="172"/>
      <c r="AA674" s="123">
        <v>635</v>
      </c>
      <c r="AB674" s="123"/>
      <c r="AC674" s="123">
        <v>78</v>
      </c>
      <c r="AD674" s="123"/>
      <c r="AE674" s="123"/>
      <c r="AF674" s="123"/>
      <c r="AG674" s="214"/>
      <c r="AH674" s="229" t="str">
        <f t="shared" si="142"/>
        <v>a3</v>
      </c>
      <c r="AI674" s="199"/>
      <c r="AJ674" s="199"/>
      <c r="AK674" s="199"/>
      <c r="AL674" s="199"/>
      <c r="AM674" s="199"/>
      <c r="AN674" s="173"/>
      <c r="AO674" s="173"/>
      <c r="AP674" s="173"/>
      <c r="AQ674" s="173"/>
      <c r="AR674" s="173"/>
      <c r="AS674" s="173"/>
      <c r="AT674" s="173"/>
      <c r="AU674" s="173"/>
      <c r="AV674" s="173"/>
      <c r="AW674" s="173"/>
      <c r="AX674" s="173">
        <v>0.5</v>
      </c>
      <c r="AY674" s="173" t="s">
        <v>3186</v>
      </c>
      <c r="AZ674" s="211">
        <f t="shared" si="150"/>
        <v>0</v>
      </c>
      <c r="BA674" s="211">
        <f t="shared" si="151"/>
        <v>0.5</v>
      </c>
      <c r="BB674" s="205">
        <f t="shared" si="143"/>
        <v>35963</v>
      </c>
      <c r="BC674" s="205">
        <f t="shared" si="144"/>
        <v>26151</v>
      </c>
      <c r="BD674" s="205">
        <f t="shared" si="145"/>
        <v>9812</v>
      </c>
      <c r="BE674" s="205">
        <f t="shared" si="146"/>
        <v>0</v>
      </c>
      <c r="BF674" s="175">
        <v>26151</v>
      </c>
      <c r="BG674" s="175"/>
      <c r="BH674" s="175">
        <v>9812</v>
      </c>
      <c r="BI674" s="175">
        <v>9812</v>
      </c>
      <c r="BJ674" s="175"/>
      <c r="BK674" s="175">
        <v>2588</v>
      </c>
      <c r="BL674" s="175">
        <v>4085</v>
      </c>
      <c r="BM674" s="175">
        <v>6184</v>
      </c>
      <c r="BN674" s="175">
        <v>646</v>
      </c>
      <c r="BO674" s="175">
        <v>2836</v>
      </c>
      <c r="BP674" s="200">
        <f t="shared" si="147"/>
        <v>12648</v>
      </c>
    </row>
    <row r="675" spans="1:68" s="201" customFormat="1" x14ac:dyDescent="0.15">
      <c r="A675" s="117">
        <v>4420602002</v>
      </c>
      <c r="B675" s="118" t="s">
        <v>3036</v>
      </c>
      <c r="C675" s="118" t="s">
        <v>3015</v>
      </c>
      <c r="D675" s="118" t="s">
        <v>3035</v>
      </c>
      <c r="E675" s="118" t="s">
        <v>5272</v>
      </c>
      <c r="F675" s="120">
        <v>12</v>
      </c>
      <c r="G675" s="119">
        <v>149961</v>
      </c>
      <c r="H675" s="119"/>
      <c r="I675" s="120" t="s">
        <v>5820</v>
      </c>
      <c r="J675" s="120">
        <v>900</v>
      </c>
      <c r="K675" s="120">
        <v>149961</v>
      </c>
      <c r="L675" s="120">
        <v>0.45700000000000002</v>
      </c>
      <c r="M675" s="121" t="s">
        <v>5657</v>
      </c>
      <c r="N675" s="120">
        <v>1</v>
      </c>
      <c r="O675" s="119"/>
      <c r="P675" s="119"/>
      <c r="Q675" s="119"/>
      <c r="R675" s="120" t="s">
        <v>5658</v>
      </c>
      <c r="S675" s="120">
        <v>0.3</v>
      </c>
      <c r="T675" s="120"/>
      <c r="U675" s="120"/>
      <c r="V675" s="172">
        <v>150</v>
      </c>
      <c r="W675" s="172"/>
      <c r="X675" s="172"/>
      <c r="Y675" s="172"/>
      <c r="Z675" s="172">
        <v>150</v>
      </c>
      <c r="AA675" s="123">
        <v>1591</v>
      </c>
      <c r="AB675" s="123"/>
      <c r="AC675" s="123">
        <v>131</v>
      </c>
      <c r="AD675" s="123"/>
      <c r="AE675" s="123"/>
      <c r="AF675" s="123"/>
      <c r="AG675" s="214"/>
      <c r="AH675" s="229" t="str">
        <f t="shared" si="142"/>
        <v>a3</v>
      </c>
      <c r="AI675" s="199"/>
      <c r="AJ675" s="199"/>
      <c r="AK675" s="199"/>
      <c r="AL675" s="199"/>
      <c r="AM675" s="199"/>
      <c r="AN675" s="173" t="s">
        <v>3186</v>
      </c>
      <c r="AO675" s="173" t="s">
        <v>3186</v>
      </c>
      <c r="AP675" s="173" t="s">
        <v>3186</v>
      </c>
      <c r="AQ675" s="173" t="s">
        <v>3186</v>
      </c>
      <c r="AR675" s="173" t="s">
        <v>3186</v>
      </c>
      <c r="AS675" s="173">
        <v>2</v>
      </c>
      <c r="AT675" s="173"/>
      <c r="AU675" s="173"/>
      <c r="AV675" s="173"/>
      <c r="AW675" s="173"/>
      <c r="AX675" s="173"/>
      <c r="AY675" s="173"/>
      <c r="AZ675" s="211">
        <f t="shared" si="150"/>
        <v>2</v>
      </c>
      <c r="BA675" s="211">
        <f t="shared" si="151"/>
        <v>0</v>
      </c>
      <c r="BB675" s="205">
        <f t="shared" si="143"/>
        <v>34553</v>
      </c>
      <c r="BC675" s="205">
        <f t="shared" si="144"/>
        <v>30730</v>
      </c>
      <c r="BD675" s="205">
        <f t="shared" si="145"/>
        <v>4033</v>
      </c>
      <c r="BE675" s="205">
        <f t="shared" si="146"/>
        <v>210</v>
      </c>
      <c r="BF675" s="175">
        <v>30520</v>
      </c>
      <c r="BG675" s="175"/>
      <c r="BH675" s="175">
        <v>7686</v>
      </c>
      <c r="BI675" s="175">
        <v>3823</v>
      </c>
      <c r="BJ675" s="175"/>
      <c r="BK675" s="175">
        <v>5584</v>
      </c>
      <c r="BL675" s="175">
        <v>499</v>
      </c>
      <c r="BM675" s="175">
        <v>2255</v>
      </c>
      <c r="BN675" s="175">
        <v>4018</v>
      </c>
      <c r="BO675" s="175">
        <v>10688</v>
      </c>
      <c r="BP675" s="200">
        <f t="shared" si="147"/>
        <v>18374</v>
      </c>
    </row>
    <row r="676" spans="1:68" s="201" customFormat="1" x14ac:dyDescent="0.15">
      <c r="A676" s="117">
        <v>2858502006</v>
      </c>
      <c r="B676" s="118" t="s">
        <v>2250</v>
      </c>
      <c r="C676" s="118" t="s">
        <v>2099</v>
      </c>
      <c r="D676" s="118" t="s">
        <v>2245</v>
      </c>
      <c r="E676" s="118" t="s">
        <v>4715</v>
      </c>
      <c r="F676" s="120">
        <v>12</v>
      </c>
      <c r="G676" s="119"/>
      <c r="H676" s="119"/>
      <c r="I676" s="120" t="s">
        <v>5820</v>
      </c>
      <c r="J676" s="120">
        <v>1000</v>
      </c>
      <c r="K676" s="120">
        <v>150015</v>
      </c>
      <c r="L676" s="120">
        <v>0.41099999999999998</v>
      </c>
      <c r="M676" s="121" t="s">
        <v>5657</v>
      </c>
      <c r="N676" s="120">
        <v>1</v>
      </c>
      <c r="O676" s="119">
        <v>266</v>
      </c>
      <c r="P676" s="119"/>
      <c r="Q676" s="119"/>
      <c r="R676" s="120" t="s">
        <v>5658</v>
      </c>
      <c r="S676" s="120">
        <v>0.3</v>
      </c>
      <c r="T676" s="120"/>
      <c r="U676" s="120"/>
      <c r="V676" s="172">
        <v>123</v>
      </c>
      <c r="W676" s="172"/>
      <c r="X676" s="172">
        <v>73</v>
      </c>
      <c r="Y676" s="172">
        <v>20</v>
      </c>
      <c r="Z676" s="172">
        <v>30</v>
      </c>
      <c r="AA676" s="123">
        <v>1200</v>
      </c>
      <c r="AB676" s="123"/>
      <c r="AC676" s="123">
        <v>92</v>
      </c>
      <c r="AD676" s="123"/>
      <c r="AE676" s="123"/>
      <c r="AF676" s="123"/>
      <c r="AG676" s="214"/>
      <c r="AH676" s="229" t="str">
        <f t="shared" ref="AH676:AH739" si="152">IF(N676=1,IF(AG676&gt;0,"a4",IF(AC676&gt;0,"a3",IF(AA676&gt;0,"a2","a1"))),IF(AG676&gt;0,"b4",IF(AC676&gt;0,"b3",IF(AA676&gt;0,"b2","b1"))))</f>
        <v>a3</v>
      </c>
      <c r="AI676" s="199"/>
      <c r="AJ676" s="199"/>
      <c r="AK676" s="199"/>
      <c r="AL676" s="199"/>
      <c r="AM676" s="199"/>
      <c r="AN676" s="173">
        <v>8</v>
      </c>
      <c r="AO676" s="173"/>
      <c r="AP676" s="173"/>
      <c r="AQ676" s="173"/>
      <c r="AR676" s="173"/>
      <c r="AS676" s="173"/>
      <c r="AT676" s="173"/>
      <c r="AU676" s="173"/>
      <c r="AV676" s="173"/>
      <c r="AW676" s="173"/>
      <c r="AX676" s="173"/>
      <c r="AY676" s="173"/>
      <c r="AZ676" s="211">
        <f t="shared" si="150"/>
        <v>8</v>
      </c>
      <c r="BA676" s="211"/>
      <c r="BB676" s="205">
        <f t="shared" ref="BB676:BB739" si="153">SUM(BG676:BO676)</f>
        <v>17378</v>
      </c>
      <c r="BC676" s="205">
        <f t="shared" ref="BC676:BC739" si="154">BG676+BH676+BK676+BL676+BM676+BN676+BO676</f>
        <v>14961</v>
      </c>
      <c r="BD676" s="205">
        <f t="shared" ref="BD676:BD739" si="155">BB676-BF676</f>
        <v>2553</v>
      </c>
      <c r="BE676" s="205">
        <f t="shared" ref="BE676:BE739" si="156">BC676-BF676</f>
        <v>136</v>
      </c>
      <c r="BF676" s="175">
        <v>14825</v>
      </c>
      <c r="BG676" s="175">
        <v>1943</v>
      </c>
      <c r="BH676" s="175">
        <v>3633</v>
      </c>
      <c r="BI676" s="175">
        <v>2417</v>
      </c>
      <c r="BJ676" s="175"/>
      <c r="BK676" s="175">
        <v>2500</v>
      </c>
      <c r="BL676" s="175">
        <v>965</v>
      </c>
      <c r="BM676" s="175">
        <v>3314</v>
      </c>
      <c r="BN676" s="175">
        <v>1036</v>
      </c>
      <c r="BO676" s="175">
        <v>1570</v>
      </c>
      <c r="BP676" s="200">
        <f t="shared" ref="BP676:BP739" si="157">BH676+BO676</f>
        <v>5203</v>
      </c>
    </row>
    <row r="677" spans="1:68" s="201" customFormat="1" x14ac:dyDescent="0.15">
      <c r="A677" s="117">
        <v>2320102005</v>
      </c>
      <c r="B677" s="118" t="s">
        <v>1890</v>
      </c>
      <c r="C677" s="118" t="s">
        <v>1850</v>
      </c>
      <c r="D677" s="118" t="s">
        <v>1886</v>
      </c>
      <c r="E677" s="118" t="s">
        <v>4431</v>
      </c>
      <c r="F677" s="120">
        <v>32</v>
      </c>
      <c r="G677" s="119">
        <v>150286</v>
      </c>
      <c r="H677" s="119"/>
      <c r="I677" s="120" t="s">
        <v>5820</v>
      </c>
      <c r="J677" s="120">
        <v>800</v>
      </c>
      <c r="K677" s="120">
        <v>150286</v>
      </c>
      <c r="L677" s="120">
        <v>0.51500000000000001</v>
      </c>
      <c r="M677" s="121" t="s">
        <v>5676</v>
      </c>
      <c r="N677" s="120">
        <v>1</v>
      </c>
      <c r="O677" s="119">
        <v>110</v>
      </c>
      <c r="P677" s="119">
        <v>41</v>
      </c>
      <c r="Q677" s="119">
        <v>3.8</v>
      </c>
      <c r="R677" s="120" t="s">
        <v>5663</v>
      </c>
      <c r="S677" s="120">
        <v>0.44600000000000001</v>
      </c>
      <c r="T677" s="120"/>
      <c r="U677" s="120"/>
      <c r="V677" s="172">
        <v>262.20299999999997</v>
      </c>
      <c r="W677" s="172"/>
      <c r="X677" s="172"/>
      <c r="Y677" s="172"/>
      <c r="Z677" s="172">
        <v>262.20299999999997</v>
      </c>
      <c r="AA677" s="123"/>
      <c r="AB677" s="123">
        <v>2001</v>
      </c>
      <c r="AC677" s="123">
        <v>27.6</v>
      </c>
      <c r="AD677" s="123"/>
      <c r="AE677" s="123"/>
      <c r="AF677" s="123"/>
      <c r="AG677" s="214"/>
      <c r="AH677" s="229" t="str">
        <f t="shared" si="152"/>
        <v>a3</v>
      </c>
      <c r="AI677" s="199"/>
      <c r="AJ677" s="199"/>
      <c r="AK677" s="199"/>
      <c r="AL677" s="199"/>
      <c r="AM677" s="199"/>
      <c r="AN677" s="173"/>
      <c r="AO677" s="173"/>
      <c r="AP677" s="173"/>
      <c r="AQ677" s="173"/>
      <c r="AR677" s="173"/>
      <c r="AS677" s="173"/>
      <c r="AT677" s="173"/>
      <c r="AU677" s="173">
        <v>0.7</v>
      </c>
      <c r="AV677" s="173"/>
      <c r="AW677" s="173"/>
      <c r="AX677" s="173"/>
      <c r="AY677" s="173"/>
      <c r="AZ677" s="211">
        <f t="shared" si="150"/>
        <v>0</v>
      </c>
      <c r="BA677" s="211">
        <f>SUBTOTAL(9,AT677:AY677)</f>
        <v>0.7</v>
      </c>
      <c r="BB677" s="205">
        <f t="shared" si="153"/>
        <v>12709</v>
      </c>
      <c r="BC677" s="205">
        <f t="shared" si="154"/>
        <v>12709</v>
      </c>
      <c r="BD677" s="205">
        <f t="shared" si="155"/>
        <v>0</v>
      </c>
      <c r="BE677" s="205">
        <f t="shared" si="156"/>
        <v>0</v>
      </c>
      <c r="BF677" s="175">
        <v>12709</v>
      </c>
      <c r="BG677" s="175"/>
      <c r="BH677" s="175">
        <v>3056</v>
      </c>
      <c r="BI677" s="175"/>
      <c r="BJ677" s="175"/>
      <c r="BK677" s="175">
        <v>280</v>
      </c>
      <c r="BL677" s="175">
        <v>2203</v>
      </c>
      <c r="BM677" s="175">
        <v>4252</v>
      </c>
      <c r="BN677" s="175">
        <v>634</v>
      </c>
      <c r="BO677" s="175">
        <v>2284</v>
      </c>
      <c r="BP677" s="200">
        <f t="shared" si="157"/>
        <v>5340</v>
      </c>
    </row>
    <row r="678" spans="1:68" s="201" customFormat="1" x14ac:dyDescent="0.15">
      <c r="A678" s="117">
        <v>2822102009</v>
      </c>
      <c r="B678" s="118" t="s">
        <v>1812</v>
      </c>
      <c r="C678" s="118" t="s">
        <v>2099</v>
      </c>
      <c r="D678" s="118" t="s">
        <v>2163</v>
      </c>
      <c r="E678" s="118" t="s">
        <v>4644</v>
      </c>
      <c r="F678" s="120">
        <v>10</v>
      </c>
      <c r="G678" s="119"/>
      <c r="H678" s="119"/>
      <c r="I678" s="120" t="s">
        <v>5820</v>
      </c>
      <c r="J678" s="120">
        <v>970</v>
      </c>
      <c r="K678" s="120">
        <v>150646</v>
      </c>
      <c r="L678" s="120">
        <v>0.42499999999999999</v>
      </c>
      <c r="M678" s="121" t="s">
        <v>5657</v>
      </c>
      <c r="N678" s="120">
        <v>1</v>
      </c>
      <c r="O678" s="119">
        <v>186</v>
      </c>
      <c r="P678" s="119">
        <v>24.6</v>
      </c>
      <c r="Q678" s="119">
        <v>2.8</v>
      </c>
      <c r="R678" s="120" t="s">
        <v>5658</v>
      </c>
      <c r="S678" s="120">
        <v>0.4</v>
      </c>
      <c r="T678" s="120"/>
      <c r="U678" s="120"/>
      <c r="V678" s="172">
        <v>241.3</v>
      </c>
      <c r="W678" s="172"/>
      <c r="X678" s="172">
        <v>167.8</v>
      </c>
      <c r="Y678" s="172">
        <v>38.4</v>
      </c>
      <c r="Z678" s="172">
        <v>35.1</v>
      </c>
      <c r="AA678" s="123">
        <v>1640</v>
      </c>
      <c r="AB678" s="123"/>
      <c r="AC678" s="123">
        <v>357</v>
      </c>
      <c r="AD678" s="123"/>
      <c r="AE678" s="123"/>
      <c r="AF678" s="123"/>
      <c r="AG678" s="214"/>
      <c r="AH678" s="229" t="str">
        <f t="shared" si="152"/>
        <v>a3</v>
      </c>
      <c r="AI678" s="199"/>
      <c r="AJ678" s="199"/>
      <c r="AK678" s="199"/>
      <c r="AL678" s="199"/>
      <c r="AM678" s="199"/>
      <c r="AN678" s="173">
        <v>0.6</v>
      </c>
      <c r="AO678" s="173"/>
      <c r="AP678" s="173"/>
      <c r="AQ678" s="173"/>
      <c r="AR678" s="173" t="s">
        <v>3186</v>
      </c>
      <c r="AS678" s="173">
        <v>2</v>
      </c>
      <c r="AT678" s="173">
        <v>0.7</v>
      </c>
      <c r="AU678" s="173"/>
      <c r="AV678" s="173">
        <v>0.5</v>
      </c>
      <c r="AW678" s="173"/>
      <c r="AX678" s="173"/>
      <c r="AY678" s="173"/>
      <c r="AZ678" s="211">
        <f t="shared" si="150"/>
        <v>2.6</v>
      </c>
      <c r="BA678" s="211">
        <f>SUBTOTAL(9,AT678:AY678)</f>
        <v>1.2</v>
      </c>
      <c r="BB678" s="205">
        <f t="shared" si="153"/>
        <v>29134</v>
      </c>
      <c r="BC678" s="205">
        <f t="shared" si="154"/>
        <v>24926</v>
      </c>
      <c r="BD678" s="205">
        <f t="shared" si="155"/>
        <v>5292</v>
      </c>
      <c r="BE678" s="205">
        <f t="shared" si="156"/>
        <v>1084</v>
      </c>
      <c r="BF678" s="175">
        <v>23842</v>
      </c>
      <c r="BG678" s="175">
        <v>8113</v>
      </c>
      <c r="BH678" s="175">
        <v>5292</v>
      </c>
      <c r="BI678" s="175">
        <v>4208</v>
      </c>
      <c r="BJ678" s="175"/>
      <c r="BK678" s="175">
        <v>2551</v>
      </c>
      <c r="BL678" s="175">
        <v>152</v>
      </c>
      <c r="BM678" s="175">
        <v>4773</v>
      </c>
      <c r="BN678" s="175">
        <v>2502</v>
      </c>
      <c r="BO678" s="175">
        <v>1543</v>
      </c>
      <c r="BP678" s="200">
        <f t="shared" si="157"/>
        <v>6835</v>
      </c>
    </row>
    <row r="679" spans="1:68" s="201" customFormat="1" x14ac:dyDescent="0.15">
      <c r="A679" s="117">
        <v>158101001</v>
      </c>
      <c r="B679" s="118" t="s">
        <v>263</v>
      </c>
      <c r="C679" s="118" t="s">
        <v>11</v>
      </c>
      <c r="D679" s="118" t="s">
        <v>264</v>
      </c>
      <c r="E679" s="118" t="s">
        <v>3338</v>
      </c>
      <c r="F679" s="120">
        <v>9</v>
      </c>
      <c r="G679" s="119">
        <v>151017</v>
      </c>
      <c r="H679" s="119"/>
      <c r="I679" s="120" t="s">
        <v>5820</v>
      </c>
      <c r="J679" s="120">
        <v>600</v>
      </c>
      <c r="K679" s="120">
        <v>151803</v>
      </c>
      <c r="L679" s="120">
        <v>0.69299999999999995</v>
      </c>
      <c r="M679" s="121" t="s">
        <v>5657</v>
      </c>
      <c r="N679" s="120">
        <v>1</v>
      </c>
      <c r="O679" s="119">
        <v>310.8</v>
      </c>
      <c r="P679" s="119"/>
      <c r="Q679" s="119"/>
      <c r="R679" s="120"/>
      <c r="S679" s="120"/>
      <c r="T679" s="120"/>
      <c r="U679" s="120"/>
      <c r="V679" s="172">
        <v>158.30000000000001</v>
      </c>
      <c r="W679" s="172"/>
      <c r="X679" s="172">
        <v>76.2</v>
      </c>
      <c r="Y679" s="172">
        <v>26.2</v>
      </c>
      <c r="Z679" s="172">
        <v>55.9</v>
      </c>
      <c r="AA679" s="123">
        <v>132</v>
      </c>
      <c r="AB679" s="123"/>
      <c r="AC679" s="123">
        <v>137</v>
      </c>
      <c r="AD679" s="123"/>
      <c r="AE679" s="123"/>
      <c r="AF679" s="123"/>
      <c r="AG679" s="214"/>
      <c r="AH679" s="229" t="str">
        <f t="shared" si="152"/>
        <v>a3</v>
      </c>
      <c r="AI679" s="199" t="s">
        <v>5400</v>
      </c>
      <c r="AJ679" s="199"/>
      <c r="AK679" s="199" t="s">
        <v>5400</v>
      </c>
      <c r="AL679" s="199" t="s">
        <v>5400</v>
      </c>
      <c r="AM679" s="199" t="s">
        <v>5400</v>
      </c>
      <c r="AN679" s="173">
        <v>3</v>
      </c>
      <c r="AO679" s="173" t="s">
        <v>3186</v>
      </c>
      <c r="AP679" s="173" t="s">
        <v>3186</v>
      </c>
      <c r="AQ679" s="173" t="s">
        <v>3186</v>
      </c>
      <c r="AR679" s="173" t="s">
        <v>3186</v>
      </c>
      <c r="AS679" s="173" t="s">
        <v>3186</v>
      </c>
      <c r="AT679" s="173">
        <v>0.6</v>
      </c>
      <c r="AU679" s="173"/>
      <c r="AV679" s="173">
        <v>0.5</v>
      </c>
      <c r="AW679" s="173"/>
      <c r="AX679" s="173">
        <v>0.5</v>
      </c>
      <c r="AY679" s="173" t="s">
        <v>3186</v>
      </c>
      <c r="AZ679" s="211">
        <f t="shared" si="150"/>
        <v>3</v>
      </c>
      <c r="BA679" s="211">
        <f>SUBTOTAL(9,AT679:AY679)</f>
        <v>1.6</v>
      </c>
      <c r="BB679" s="205">
        <f t="shared" si="153"/>
        <v>24469</v>
      </c>
      <c r="BC679" s="205">
        <f t="shared" si="154"/>
        <v>24469</v>
      </c>
      <c r="BD679" s="205">
        <f t="shared" si="155"/>
        <v>0</v>
      </c>
      <c r="BE679" s="205">
        <f t="shared" si="156"/>
        <v>0</v>
      </c>
      <c r="BF679" s="175">
        <v>24469</v>
      </c>
      <c r="BG679" s="175"/>
      <c r="BH679" s="175">
        <v>20502</v>
      </c>
      <c r="BI679" s="175"/>
      <c r="BJ679" s="175"/>
      <c r="BK679" s="175">
        <v>2852</v>
      </c>
      <c r="BL679" s="175">
        <v>642</v>
      </c>
      <c r="BM679" s="175"/>
      <c r="BN679" s="175"/>
      <c r="BO679" s="175">
        <v>473</v>
      </c>
      <c r="BP679" s="200">
        <f t="shared" si="157"/>
        <v>20975</v>
      </c>
    </row>
    <row r="680" spans="1:68" s="201" customFormat="1" x14ac:dyDescent="0.15">
      <c r="A680" s="117">
        <v>2822702004</v>
      </c>
      <c r="B680" s="118" t="s">
        <v>2217</v>
      </c>
      <c r="C680" s="118" t="s">
        <v>2099</v>
      </c>
      <c r="D680" s="118" t="s">
        <v>2214</v>
      </c>
      <c r="E680" s="118" t="s">
        <v>4688</v>
      </c>
      <c r="F680" s="120">
        <v>17</v>
      </c>
      <c r="G680" s="119">
        <v>152240</v>
      </c>
      <c r="H680" s="119"/>
      <c r="I680" s="120" t="s">
        <v>5820</v>
      </c>
      <c r="J680" s="120">
        <v>1060</v>
      </c>
      <c r="K680" s="120">
        <v>152240</v>
      </c>
      <c r="L680" s="120">
        <v>0.39300000000000002</v>
      </c>
      <c r="M680" s="121" t="s">
        <v>5657</v>
      </c>
      <c r="N680" s="120">
        <v>1</v>
      </c>
      <c r="O680" s="119">
        <v>134.1</v>
      </c>
      <c r="P680" s="119">
        <v>28.8</v>
      </c>
      <c r="Q680" s="119">
        <v>3.2</v>
      </c>
      <c r="R680" s="120" t="s">
        <v>5658</v>
      </c>
      <c r="S680" s="120">
        <v>0.2</v>
      </c>
      <c r="T680" s="120"/>
      <c r="U680" s="120"/>
      <c r="V680" s="172">
        <v>122.8</v>
      </c>
      <c r="W680" s="172">
        <v>10.199999999999999</v>
      </c>
      <c r="X680" s="172">
        <v>71.599999999999994</v>
      </c>
      <c r="Y680" s="172">
        <v>10.199999999999999</v>
      </c>
      <c r="Z680" s="172">
        <v>30.8</v>
      </c>
      <c r="AA680" s="123">
        <v>892</v>
      </c>
      <c r="AB680" s="123"/>
      <c r="AC680" s="123">
        <v>71.099999999999994</v>
      </c>
      <c r="AD680" s="123"/>
      <c r="AE680" s="123"/>
      <c r="AF680" s="123"/>
      <c r="AG680" s="214"/>
      <c r="AH680" s="229" t="str">
        <f t="shared" si="152"/>
        <v>a3</v>
      </c>
      <c r="AI680" s="199"/>
      <c r="AJ680" s="199"/>
      <c r="AK680" s="199"/>
      <c r="AL680" s="199"/>
      <c r="AM680" s="199"/>
      <c r="AN680" s="173">
        <v>0.5</v>
      </c>
      <c r="AO680" s="173"/>
      <c r="AP680" s="173"/>
      <c r="AQ680" s="173"/>
      <c r="AR680" s="173"/>
      <c r="AS680" s="173"/>
      <c r="AT680" s="173"/>
      <c r="AU680" s="173"/>
      <c r="AV680" s="173"/>
      <c r="AW680" s="173"/>
      <c r="AX680" s="173"/>
      <c r="AY680" s="173"/>
      <c r="AZ680" s="211">
        <f t="shared" si="150"/>
        <v>0.5</v>
      </c>
      <c r="BA680" s="211"/>
      <c r="BB680" s="205">
        <f t="shared" si="153"/>
        <v>12126</v>
      </c>
      <c r="BC680" s="205">
        <f t="shared" si="154"/>
        <v>12126</v>
      </c>
      <c r="BD680" s="205">
        <f t="shared" si="155"/>
        <v>0</v>
      </c>
      <c r="BE680" s="205">
        <f t="shared" si="156"/>
        <v>0</v>
      </c>
      <c r="BF680" s="175">
        <v>12126</v>
      </c>
      <c r="BG680" s="175">
        <v>3536</v>
      </c>
      <c r="BH680" s="175">
        <v>4549</v>
      </c>
      <c r="BI680" s="175"/>
      <c r="BJ680" s="175"/>
      <c r="BK680" s="175">
        <v>1117</v>
      </c>
      <c r="BL680" s="175">
        <v>42</v>
      </c>
      <c r="BM680" s="175">
        <v>1684</v>
      </c>
      <c r="BN680" s="175">
        <v>704</v>
      </c>
      <c r="BO680" s="175">
        <v>494</v>
      </c>
      <c r="BP680" s="200">
        <f t="shared" si="157"/>
        <v>5043</v>
      </c>
    </row>
    <row r="681" spans="1:68" s="201" customFormat="1" x14ac:dyDescent="0.15">
      <c r="A681" s="117">
        <v>1522402002</v>
      </c>
      <c r="B681" s="118" t="s">
        <v>1243</v>
      </c>
      <c r="C681" s="118" t="s">
        <v>1167</v>
      </c>
      <c r="D681" s="118" t="s">
        <v>1242</v>
      </c>
      <c r="E681" s="118" t="s">
        <v>3962</v>
      </c>
      <c r="F681" s="120">
        <v>14</v>
      </c>
      <c r="G681" s="119"/>
      <c r="H681" s="119"/>
      <c r="I681" s="120" t="s">
        <v>5820</v>
      </c>
      <c r="J681" s="120">
        <v>1900</v>
      </c>
      <c r="K681" s="120">
        <v>152899</v>
      </c>
      <c r="L681" s="120">
        <v>0.22</v>
      </c>
      <c r="M681" s="121" t="s">
        <v>5657</v>
      </c>
      <c r="N681" s="120">
        <v>1</v>
      </c>
      <c r="O681" s="119">
        <v>213</v>
      </c>
      <c r="P681" s="119"/>
      <c r="Q681" s="119"/>
      <c r="R681" s="120" t="s">
        <v>5660</v>
      </c>
      <c r="S681" s="120">
        <v>0.3</v>
      </c>
      <c r="T681" s="120"/>
      <c r="U681" s="120"/>
      <c r="V681" s="172">
        <v>161.4</v>
      </c>
      <c r="W681" s="172"/>
      <c r="X681" s="172">
        <v>117.1</v>
      </c>
      <c r="Y681" s="172">
        <v>12.2</v>
      </c>
      <c r="Z681" s="172">
        <v>32.1</v>
      </c>
      <c r="AA681" s="123">
        <v>1497</v>
      </c>
      <c r="AB681" s="123"/>
      <c r="AC681" s="123">
        <v>116</v>
      </c>
      <c r="AD681" s="123"/>
      <c r="AE681" s="123"/>
      <c r="AF681" s="123"/>
      <c r="AG681" s="214"/>
      <c r="AH681" s="229" t="str">
        <f t="shared" si="152"/>
        <v>a3</v>
      </c>
      <c r="AI681" s="199"/>
      <c r="AJ681" s="199"/>
      <c r="AK681" s="199"/>
      <c r="AL681" s="199"/>
      <c r="AM681" s="199"/>
      <c r="AN681" s="173"/>
      <c r="AO681" s="173" t="s">
        <v>3186</v>
      </c>
      <c r="AP681" s="173" t="s">
        <v>3186</v>
      </c>
      <c r="AQ681" s="173" t="s">
        <v>3186</v>
      </c>
      <c r="AR681" s="173" t="s">
        <v>3186</v>
      </c>
      <c r="AS681" s="173">
        <v>1</v>
      </c>
      <c r="AT681" s="173">
        <v>0.5</v>
      </c>
      <c r="AU681" s="173">
        <v>0.5</v>
      </c>
      <c r="AV681" s="173">
        <v>0.5</v>
      </c>
      <c r="AW681" s="173">
        <v>0.5</v>
      </c>
      <c r="AX681" s="173"/>
      <c r="AY681" s="173"/>
      <c r="AZ681" s="211">
        <f t="shared" si="150"/>
        <v>1</v>
      </c>
      <c r="BA681" s="211">
        <f t="shared" ref="BA681:BA688" si="158">SUBTOTAL(9,AT681:AY681)</f>
        <v>2</v>
      </c>
      <c r="BB681" s="205">
        <f t="shared" si="153"/>
        <v>41507</v>
      </c>
      <c r="BC681" s="205">
        <f t="shared" si="154"/>
        <v>41507</v>
      </c>
      <c r="BD681" s="205">
        <f t="shared" si="155"/>
        <v>0</v>
      </c>
      <c r="BE681" s="205">
        <f t="shared" si="156"/>
        <v>0</v>
      </c>
      <c r="BF681" s="175">
        <v>41507</v>
      </c>
      <c r="BG681" s="175"/>
      <c r="BH681" s="175">
        <v>20309</v>
      </c>
      <c r="BI681" s="175"/>
      <c r="BJ681" s="175"/>
      <c r="BK681" s="175">
        <v>10380</v>
      </c>
      <c r="BL681" s="175">
        <v>1943</v>
      </c>
      <c r="BM681" s="175">
        <v>6299</v>
      </c>
      <c r="BN681" s="175">
        <v>1371</v>
      </c>
      <c r="BO681" s="175">
        <v>1205</v>
      </c>
      <c r="BP681" s="200">
        <f t="shared" si="157"/>
        <v>21514</v>
      </c>
    </row>
    <row r="682" spans="1:68" s="124" customFormat="1" x14ac:dyDescent="0.15">
      <c r="A682" s="117">
        <v>3138602002</v>
      </c>
      <c r="B682" s="118" t="s">
        <v>2360</v>
      </c>
      <c r="C682" s="118" t="s">
        <v>2319</v>
      </c>
      <c r="D682" s="118" t="s">
        <v>2359</v>
      </c>
      <c r="E682" s="118" t="s">
        <v>4786</v>
      </c>
      <c r="F682" s="120">
        <v>16</v>
      </c>
      <c r="G682" s="119"/>
      <c r="H682" s="119"/>
      <c r="I682" s="120" t="s">
        <v>5820</v>
      </c>
      <c r="J682" s="120">
        <v>1000</v>
      </c>
      <c r="K682" s="120">
        <v>152984</v>
      </c>
      <c r="L682" s="120">
        <v>0.41899999999999998</v>
      </c>
      <c r="M682" s="121" t="s">
        <v>5657</v>
      </c>
      <c r="N682" s="120">
        <v>1</v>
      </c>
      <c r="O682" s="119">
        <v>199</v>
      </c>
      <c r="P682" s="119"/>
      <c r="Q682" s="119"/>
      <c r="R682" s="120" t="s">
        <v>5658</v>
      </c>
      <c r="S682" s="120">
        <v>0.4</v>
      </c>
      <c r="T682" s="120"/>
      <c r="U682" s="120"/>
      <c r="V682" s="172">
        <v>129.9</v>
      </c>
      <c r="W682" s="172">
        <v>25.9</v>
      </c>
      <c r="X682" s="172">
        <v>59.8</v>
      </c>
      <c r="Y682" s="172">
        <v>39.1</v>
      </c>
      <c r="Z682" s="172">
        <v>5.0999999999999996</v>
      </c>
      <c r="AA682" s="123">
        <v>1443</v>
      </c>
      <c r="AB682" s="123"/>
      <c r="AC682" s="123">
        <v>122</v>
      </c>
      <c r="AD682" s="123"/>
      <c r="AE682" s="123"/>
      <c r="AF682" s="123"/>
      <c r="AG682" s="214"/>
      <c r="AH682" s="229" t="str">
        <f t="shared" si="152"/>
        <v>a3</v>
      </c>
      <c r="AI682" s="199"/>
      <c r="AJ682" s="199"/>
      <c r="AK682" s="199"/>
      <c r="AL682" s="199"/>
      <c r="AM682" s="199"/>
      <c r="AN682" s="173">
        <v>2</v>
      </c>
      <c r="AO682" s="173"/>
      <c r="AP682" s="173"/>
      <c r="AQ682" s="173"/>
      <c r="AR682" s="173"/>
      <c r="AS682" s="173"/>
      <c r="AT682" s="173"/>
      <c r="AU682" s="173"/>
      <c r="AV682" s="173">
        <v>1</v>
      </c>
      <c r="AW682" s="173"/>
      <c r="AX682" s="173"/>
      <c r="AY682" s="173"/>
      <c r="AZ682" s="211">
        <f t="shared" si="150"/>
        <v>2</v>
      </c>
      <c r="BA682" s="211">
        <f t="shared" si="158"/>
        <v>1</v>
      </c>
      <c r="BB682" s="205">
        <f t="shared" si="153"/>
        <v>24182</v>
      </c>
      <c r="BC682" s="205">
        <f t="shared" si="154"/>
        <v>24182</v>
      </c>
      <c r="BD682" s="205">
        <f t="shared" si="155"/>
        <v>2079</v>
      </c>
      <c r="BE682" s="205">
        <f t="shared" si="156"/>
        <v>2079</v>
      </c>
      <c r="BF682" s="175">
        <v>22103</v>
      </c>
      <c r="BG682" s="175">
        <v>2341</v>
      </c>
      <c r="BH682" s="175">
        <v>2079</v>
      </c>
      <c r="BI682" s="175"/>
      <c r="BJ682" s="175"/>
      <c r="BK682" s="175">
        <v>6867</v>
      </c>
      <c r="BL682" s="175">
        <v>3234</v>
      </c>
      <c r="BM682" s="175">
        <v>2287</v>
      </c>
      <c r="BN682" s="175">
        <v>3283</v>
      </c>
      <c r="BO682" s="175">
        <v>4091</v>
      </c>
      <c r="BP682" s="200">
        <f t="shared" si="157"/>
        <v>6170</v>
      </c>
    </row>
    <row r="683" spans="1:68" s="201" customFormat="1" x14ac:dyDescent="0.15">
      <c r="A683" s="117">
        <v>3137002001</v>
      </c>
      <c r="B683" s="118" t="s">
        <v>2349</v>
      </c>
      <c r="C683" s="118" t="s">
        <v>2319</v>
      </c>
      <c r="D683" s="118" t="s">
        <v>2350</v>
      </c>
      <c r="E683" s="118" t="s">
        <v>4779</v>
      </c>
      <c r="F683" s="120">
        <v>16</v>
      </c>
      <c r="G683" s="119"/>
      <c r="H683" s="119"/>
      <c r="I683" s="120" t="s">
        <v>5820</v>
      </c>
      <c r="J683" s="120">
        <v>1200</v>
      </c>
      <c r="K683" s="120">
        <v>153063</v>
      </c>
      <c r="L683" s="120">
        <v>0.34899999999999998</v>
      </c>
      <c r="M683" s="121" t="s">
        <v>5657</v>
      </c>
      <c r="N683" s="120">
        <v>1</v>
      </c>
      <c r="O683" s="119">
        <v>188</v>
      </c>
      <c r="P683" s="119"/>
      <c r="Q683" s="119"/>
      <c r="R683" s="120" t="s">
        <v>5658</v>
      </c>
      <c r="S683" s="120">
        <v>0.2</v>
      </c>
      <c r="T683" s="120"/>
      <c r="U683" s="120"/>
      <c r="V683" s="172">
        <v>187.05</v>
      </c>
      <c r="W683" s="172"/>
      <c r="X683" s="172">
        <v>7.8979999999999997</v>
      </c>
      <c r="Y683" s="172">
        <v>164.27</v>
      </c>
      <c r="Z683" s="172">
        <v>14.882</v>
      </c>
      <c r="AA683" s="123">
        <v>1267</v>
      </c>
      <c r="AB683" s="123"/>
      <c r="AC683" s="123">
        <v>1347</v>
      </c>
      <c r="AD683" s="123"/>
      <c r="AE683" s="123"/>
      <c r="AF683" s="123"/>
      <c r="AG683" s="214"/>
      <c r="AH683" s="229" t="str">
        <f t="shared" si="152"/>
        <v>a3</v>
      </c>
      <c r="AI683" s="199"/>
      <c r="AJ683" s="199"/>
      <c r="AK683" s="199"/>
      <c r="AL683" s="199"/>
      <c r="AM683" s="199"/>
      <c r="AN683" s="173">
        <v>2</v>
      </c>
      <c r="AO683" s="173" t="s">
        <v>3186</v>
      </c>
      <c r="AP683" s="173" t="s">
        <v>3186</v>
      </c>
      <c r="AQ683" s="173" t="s">
        <v>3186</v>
      </c>
      <c r="AR683" s="173" t="s">
        <v>3186</v>
      </c>
      <c r="AS683" s="173" t="s">
        <v>3186</v>
      </c>
      <c r="AT683" s="173">
        <v>0.5</v>
      </c>
      <c r="AU683" s="173">
        <v>0.5</v>
      </c>
      <c r="AV683" s="173">
        <v>0.5</v>
      </c>
      <c r="AW683" s="173">
        <v>0.5</v>
      </c>
      <c r="AX683" s="173">
        <v>1</v>
      </c>
      <c r="AY683" s="173" t="s">
        <v>3186</v>
      </c>
      <c r="AZ683" s="211">
        <f t="shared" si="150"/>
        <v>2</v>
      </c>
      <c r="BA683" s="211">
        <f t="shared" si="158"/>
        <v>3</v>
      </c>
      <c r="BB683" s="205">
        <f t="shared" si="153"/>
        <v>40420</v>
      </c>
      <c r="BC683" s="205">
        <f t="shared" si="154"/>
        <v>40420</v>
      </c>
      <c r="BD683" s="205">
        <f t="shared" si="155"/>
        <v>0</v>
      </c>
      <c r="BE683" s="205">
        <f t="shared" si="156"/>
        <v>0</v>
      </c>
      <c r="BF683" s="175">
        <v>40420</v>
      </c>
      <c r="BG683" s="175">
        <v>5651</v>
      </c>
      <c r="BH683" s="175">
        <v>6174</v>
      </c>
      <c r="BI683" s="175"/>
      <c r="BJ683" s="175"/>
      <c r="BK683" s="175">
        <v>2513</v>
      </c>
      <c r="BL683" s="175">
        <v>6319</v>
      </c>
      <c r="BM683" s="175">
        <v>4253</v>
      </c>
      <c r="BN683" s="175">
        <v>1667</v>
      </c>
      <c r="BO683" s="175">
        <v>13843</v>
      </c>
      <c r="BP683" s="200">
        <f t="shared" si="157"/>
        <v>20017</v>
      </c>
    </row>
    <row r="684" spans="1:68" s="201" customFormat="1" x14ac:dyDescent="0.15">
      <c r="A684" s="117">
        <v>140601001</v>
      </c>
      <c r="B684" s="118" t="s">
        <v>162</v>
      </c>
      <c r="C684" s="118" t="s">
        <v>11</v>
      </c>
      <c r="D684" s="118" t="s">
        <v>163</v>
      </c>
      <c r="E684" s="118" t="s">
        <v>3282</v>
      </c>
      <c r="F684" s="120">
        <v>9</v>
      </c>
      <c r="G684" s="119"/>
      <c r="H684" s="119"/>
      <c r="I684" s="120" t="s">
        <v>5820</v>
      </c>
      <c r="J684" s="120">
        <v>1050</v>
      </c>
      <c r="K684" s="120">
        <v>153198</v>
      </c>
      <c r="L684" s="120">
        <v>0.4</v>
      </c>
      <c r="M684" s="121" t="s">
        <v>5657</v>
      </c>
      <c r="N684" s="120">
        <v>1</v>
      </c>
      <c r="O684" s="119">
        <v>231</v>
      </c>
      <c r="P684" s="119"/>
      <c r="Q684" s="119"/>
      <c r="R684" s="120" t="s">
        <v>5658</v>
      </c>
      <c r="S684" s="120">
        <v>0.3</v>
      </c>
      <c r="T684" s="120"/>
      <c r="U684" s="120" t="s">
        <v>3186</v>
      </c>
      <c r="V684" s="172">
        <v>159</v>
      </c>
      <c r="W684" s="172"/>
      <c r="X684" s="172">
        <v>94</v>
      </c>
      <c r="Y684" s="172">
        <v>26</v>
      </c>
      <c r="Z684" s="172">
        <v>39</v>
      </c>
      <c r="AA684" s="123">
        <v>1203</v>
      </c>
      <c r="AB684" s="123"/>
      <c r="AC684" s="123">
        <v>105</v>
      </c>
      <c r="AD684" s="123"/>
      <c r="AE684" s="123"/>
      <c r="AF684" s="123"/>
      <c r="AG684" s="214"/>
      <c r="AH684" s="229" t="str">
        <f t="shared" si="152"/>
        <v>a3</v>
      </c>
      <c r="AI684" s="199"/>
      <c r="AJ684" s="199"/>
      <c r="AK684" s="199"/>
      <c r="AL684" s="199"/>
      <c r="AM684" s="199"/>
      <c r="AN684" s="173"/>
      <c r="AO684" s="173"/>
      <c r="AP684" s="173"/>
      <c r="AQ684" s="173"/>
      <c r="AR684" s="173"/>
      <c r="AS684" s="173"/>
      <c r="AT684" s="173">
        <v>0.5</v>
      </c>
      <c r="AU684" s="173">
        <v>0.5</v>
      </c>
      <c r="AV684" s="173"/>
      <c r="AW684" s="173"/>
      <c r="AX684" s="173">
        <v>0.5</v>
      </c>
      <c r="AY684" s="173"/>
      <c r="AZ684" s="211">
        <f t="shared" si="150"/>
        <v>0</v>
      </c>
      <c r="BA684" s="211">
        <f t="shared" si="158"/>
        <v>1.5</v>
      </c>
      <c r="BB684" s="205">
        <f t="shared" si="153"/>
        <v>33290</v>
      </c>
      <c r="BC684" s="205">
        <f t="shared" si="154"/>
        <v>27217</v>
      </c>
      <c r="BD684" s="205">
        <f t="shared" si="155"/>
        <v>6315</v>
      </c>
      <c r="BE684" s="205">
        <f t="shared" si="156"/>
        <v>242</v>
      </c>
      <c r="BF684" s="175">
        <v>26975</v>
      </c>
      <c r="BG684" s="175"/>
      <c r="BH684" s="175">
        <v>14914</v>
      </c>
      <c r="BI684" s="175">
        <v>6073</v>
      </c>
      <c r="BJ684" s="175"/>
      <c r="BK684" s="175">
        <v>3497</v>
      </c>
      <c r="BL684" s="175">
        <v>3397</v>
      </c>
      <c r="BM684" s="175">
        <v>2497</v>
      </c>
      <c r="BN684" s="175">
        <v>1437</v>
      </c>
      <c r="BO684" s="175">
        <v>1475</v>
      </c>
      <c r="BP684" s="200">
        <f t="shared" si="157"/>
        <v>16389</v>
      </c>
    </row>
    <row r="685" spans="1:68" s="201" customFormat="1" x14ac:dyDescent="0.15">
      <c r="A685" s="117">
        <v>2121802001</v>
      </c>
      <c r="B685" s="118" t="s">
        <v>1726</v>
      </c>
      <c r="C685" s="118" t="s">
        <v>1650</v>
      </c>
      <c r="D685" s="118" t="s">
        <v>1727</v>
      </c>
      <c r="E685" s="118" t="s">
        <v>4309</v>
      </c>
      <c r="F685" s="120">
        <v>11</v>
      </c>
      <c r="G685" s="119"/>
      <c r="H685" s="119"/>
      <c r="I685" s="120" t="s">
        <v>5820</v>
      </c>
      <c r="J685" s="120">
        <v>1200</v>
      </c>
      <c r="K685" s="120">
        <v>153226</v>
      </c>
      <c r="L685" s="120">
        <v>0.35</v>
      </c>
      <c r="M685" s="121" t="s">
        <v>5657</v>
      </c>
      <c r="N685" s="120">
        <v>1</v>
      </c>
      <c r="O685" s="119">
        <v>68</v>
      </c>
      <c r="P685" s="119"/>
      <c r="Q685" s="119"/>
      <c r="R685" s="120"/>
      <c r="S685" s="120"/>
      <c r="T685" s="120"/>
      <c r="U685" s="120" t="s">
        <v>5689</v>
      </c>
      <c r="V685" s="172">
        <v>159.9</v>
      </c>
      <c r="W685" s="172"/>
      <c r="X685" s="172">
        <v>142.9</v>
      </c>
      <c r="Y685" s="172">
        <v>17</v>
      </c>
      <c r="Z685" s="172"/>
      <c r="AA685" s="123"/>
      <c r="AB685" s="123"/>
      <c r="AC685" s="123">
        <v>50</v>
      </c>
      <c r="AD685" s="123"/>
      <c r="AE685" s="123"/>
      <c r="AF685" s="123"/>
      <c r="AG685" s="214"/>
      <c r="AH685" s="229" t="str">
        <f t="shared" si="152"/>
        <v>a3</v>
      </c>
      <c r="AI685" s="199"/>
      <c r="AJ685" s="199"/>
      <c r="AK685" s="199"/>
      <c r="AL685" s="199"/>
      <c r="AM685" s="199"/>
      <c r="AN685" s="173">
        <v>0.5</v>
      </c>
      <c r="AO685" s="173"/>
      <c r="AP685" s="173"/>
      <c r="AQ685" s="173"/>
      <c r="AR685" s="173"/>
      <c r="AS685" s="173"/>
      <c r="AT685" s="173">
        <v>0.5</v>
      </c>
      <c r="AU685" s="173">
        <v>1</v>
      </c>
      <c r="AV685" s="173">
        <v>0.5</v>
      </c>
      <c r="AW685" s="173">
        <v>1</v>
      </c>
      <c r="AX685" s="173"/>
      <c r="AY685" s="173">
        <v>0.5</v>
      </c>
      <c r="AZ685" s="211">
        <f t="shared" si="150"/>
        <v>0.5</v>
      </c>
      <c r="BA685" s="211">
        <f t="shared" si="158"/>
        <v>3.5</v>
      </c>
      <c r="BB685" s="205">
        <f t="shared" si="153"/>
        <v>65179</v>
      </c>
      <c r="BC685" s="205">
        <f t="shared" si="154"/>
        <v>51323</v>
      </c>
      <c r="BD685" s="205">
        <f t="shared" si="155"/>
        <v>13993</v>
      </c>
      <c r="BE685" s="205">
        <f t="shared" si="156"/>
        <v>137</v>
      </c>
      <c r="BF685" s="175">
        <v>51186</v>
      </c>
      <c r="BG685" s="175">
        <v>3859</v>
      </c>
      <c r="BH685" s="175">
        <v>29122</v>
      </c>
      <c r="BI685" s="175">
        <v>13856</v>
      </c>
      <c r="BJ685" s="175"/>
      <c r="BK685" s="175">
        <v>2078</v>
      </c>
      <c r="BL685" s="175">
        <v>8403</v>
      </c>
      <c r="BM685" s="175">
        <v>5908</v>
      </c>
      <c r="BN685" s="175">
        <v>1295</v>
      </c>
      <c r="BO685" s="175">
        <v>658</v>
      </c>
      <c r="BP685" s="200">
        <f t="shared" si="157"/>
        <v>29780</v>
      </c>
    </row>
    <row r="686" spans="1:68" s="201" customFormat="1" x14ac:dyDescent="0.15">
      <c r="A686" s="117">
        <v>2300681002</v>
      </c>
      <c r="B686" s="118" t="s">
        <v>1865</v>
      </c>
      <c r="C686" s="118" t="s">
        <v>1850</v>
      </c>
      <c r="D686" s="118" t="s">
        <v>1864</v>
      </c>
      <c r="E686" s="118" t="s">
        <v>4409</v>
      </c>
      <c r="F686" s="120">
        <v>0</v>
      </c>
      <c r="G686" s="119">
        <v>148149</v>
      </c>
      <c r="H686" s="119"/>
      <c r="I686" s="120" t="s">
        <v>5820</v>
      </c>
      <c r="J686" s="120">
        <v>2000</v>
      </c>
      <c r="K686" s="120">
        <v>153677</v>
      </c>
      <c r="L686" s="120">
        <v>0.21099999999999999</v>
      </c>
      <c r="M686" s="121" t="s">
        <v>5676</v>
      </c>
      <c r="N686" s="120">
        <v>1</v>
      </c>
      <c r="O686" s="119">
        <v>180</v>
      </c>
      <c r="P686" s="119">
        <v>36</v>
      </c>
      <c r="Q686" s="119">
        <v>4</v>
      </c>
      <c r="R686" s="120" t="s">
        <v>5663</v>
      </c>
      <c r="S686" s="120">
        <v>784</v>
      </c>
      <c r="T686" s="120"/>
      <c r="U686" s="120"/>
      <c r="V686" s="172">
        <v>385.52</v>
      </c>
      <c r="W686" s="172">
        <v>66.25</v>
      </c>
      <c r="X686" s="172">
        <v>235.73</v>
      </c>
      <c r="Y686" s="172">
        <v>0.84</v>
      </c>
      <c r="Z686" s="172">
        <v>82.7</v>
      </c>
      <c r="AA686" s="123"/>
      <c r="AB686" s="123"/>
      <c r="AC686" s="123">
        <v>27</v>
      </c>
      <c r="AD686" s="123"/>
      <c r="AE686" s="123"/>
      <c r="AF686" s="123"/>
      <c r="AG686" s="214"/>
      <c r="AH686" s="229" t="str">
        <f t="shared" si="152"/>
        <v>a3</v>
      </c>
      <c r="AI686" s="199"/>
      <c r="AJ686" s="199"/>
      <c r="AK686" s="199"/>
      <c r="AL686" s="199"/>
      <c r="AM686" s="199"/>
      <c r="AN686" s="173"/>
      <c r="AO686" s="173"/>
      <c r="AP686" s="173"/>
      <c r="AQ686" s="173"/>
      <c r="AR686" s="173"/>
      <c r="AS686" s="173"/>
      <c r="AT686" s="173"/>
      <c r="AU686" s="173"/>
      <c r="AV686" s="173"/>
      <c r="AW686" s="173"/>
      <c r="AX686" s="173"/>
      <c r="AY686" s="173"/>
      <c r="AZ686" s="211">
        <f t="shared" si="150"/>
        <v>0</v>
      </c>
      <c r="BA686" s="211">
        <f t="shared" si="158"/>
        <v>0</v>
      </c>
      <c r="BB686" s="205">
        <f t="shared" si="153"/>
        <v>0</v>
      </c>
      <c r="BC686" s="205">
        <f t="shared" si="154"/>
        <v>0</v>
      </c>
      <c r="BD686" s="205">
        <f t="shared" si="155"/>
        <v>0</v>
      </c>
      <c r="BE686" s="205">
        <f t="shared" si="156"/>
        <v>0</v>
      </c>
      <c r="BF686" s="175"/>
      <c r="BG686" s="175"/>
      <c r="BH686" s="175"/>
      <c r="BI686" s="175"/>
      <c r="BJ686" s="175"/>
      <c r="BK686" s="175"/>
      <c r="BL686" s="175"/>
      <c r="BM686" s="175"/>
      <c r="BN686" s="175"/>
      <c r="BO686" s="175"/>
      <c r="BP686" s="200">
        <f t="shared" si="157"/>
        <v>0</v>
      </c>
    </row>
    <row r="687" spans="1:68" s="201" customFormat="1" x14ac:dyDescent="0.15">
      <c r="A687" s="117">
        <v>3420402001</v>
      </c>
      <c r="B687" s="118" t="s">
        <v>2539</v>
      </c>
      <c r="C687" s="118" t="s">
        <v>2517</v>
      </c>
      <c r="D687" s="118" t="s">
        <v>2540</v>
      </c>
      <c r="E687" s="118" t="s">
        <v>4923</v>
      </c>
      <c r="F687" s="120">
        <v>17</v>
      </c>
      <c r="G687" s="119">
        <v>154574</v>
      </c>
      <c r="H687" s="119"/>
      <c r="I687" s="120" t="s">
        <v>5820</v>
      </c>
      <c r="J687" s="120">
        <v>660</v>
      </c>
      <c r="K687" s="120">
        <v>154574</v>
      </c>
      <c r="L687" s="120">
        <v>0.64200000000000002</v>
      </c>
      <c r="M687" s="121" t="s">
        <v>5657</v>
      </c>
      <c r="N687" s="120">
        <v>1</v>
      </c>
      <c r="O687" s="119">
        <v>168.7</v>
      </c>
      <c r="P687" s="119"/>
      <c r="Q687" s="119"/>
      <c r="R687" s="120" t="s">
        <v>5658</v>
      </c>
      <c r="S687" s="120">
        <v>0.8</v>
      </c>
      <c r="T687" s="120"/>
      <c r="U687" s="120"/>
      <c r="V687" s="172">
        <v>98.733999999999995</v>
      </c>
      <c r="W687" s="172"/>
      <c r="X687" s="172">
        <v>96.534000000000006</v>
      </c>
      <c r="Y687" s="172"/>
      <c r="Z687" s="172">
        <v>2.2000000000000002</v>
      </c>
      <c r="AA687" s="123"/>
      <c r="AB687" s="123"/>
      <c r="AC687" s="123">
        <v>70.87</v>
      </c>
      <c r="AD687" s="123"/>
      <c r="AE687" s="123"/>
      <c r="AF687" s="123"/>
      <c r="AG687" s="214"/>
      <c r="AH687" s="229" t="str">
        <f t="shared" si="152"/>
        <v>a3</v>
      </c>
      <c r="AI687" s="199"/>
      <c r="AJ687" s="199"/>
      <c r="AK687" s="199"/>
      <c r="AL687" s="199"/>
      <c r="AM687" s="199"/>
      <c r="AN687" s="173" t="s">
        <v>3186</v>
      </c>
      <c r="AO687" s="173" t="s">
        <v>3186</v>
      </c>
      <c r="AP687" s="173" t="s">
        <v>3186</v>
      </c>
      <c r="AQ687" s="173" t="s">
        <v>3186</v>
      </c>
      <c r="AR687" s="173" t="s">
        <v>3186</v>
      </c>
      <c r="AS687" s="173"/>
      <c r="AT687" s="173"/>
      <c r="AU687" s="173"/>
      <c r="AV687" s="173"/>
      <c r="AW687" s="173"/>
      <c r="AX687" s="173"/>
      <c r="AY687" s="173" t="s">
        <v>3186</v>
      </c>
      <c r="AZ687" s="211">
        <f t="shared" si="150"/>
        <v>0</v>
      </c>
      <c r="BA687" s="211">
        <f t="shared" si="158"/>
        <v>0</v>
      </c>
      <c r="BB687" s="205">
        <f t="shared" si="153"/>
        <v>33736</v>
      </c>
      <c r="BC687" s="205">
        <f t="shared" si="154"/>
        <v>33736</v>
      </c>
      <c r="BD687" s="205">
        <f t="shared" si="155"/>
        <v>0</v>
      </c>
      <c r="BE687" s="205">
        <f t="shared" si="156"/>
        <v>0</v>
      </c>
      <c r="BF687" s="175">
        <v>33736</v>
      </c>
      <c r="BG687" s="175"/>
      <c r="BH687" s="175">
        <v>15425</v>
      </c>
      <c r="BI687" s="175"/>
      <c r="BJ687" s="175"/>
      <c r="BK687" s="175">
        <v>4031</v>
      </c>
      <c r="BL687" s="175">
        <v>6476</v>
      </c>
      <c r="BM687" s="175">
        <v>3622</v>
      </c>
      <c r="BN687" s="175">
        <v>672</v>
      </c>
      <c r="BO687" s="175">
        <v>3510</v>
      </c>
      <c r="BP687" s="200">
        <f t="shared" si="157"/>
        <v>18935</v>
      </c>
    </row>
    <row r="688" spans="1:68" s="201" customFormat="1" x14ac:dyDescent="0.15">
      <c r="A688" s="117">
        <v>350602001</v>
      </c>
      <c r="B688" s="118" t="s">
        <v>477</v>
      </c>
      <c r="C688" s="118" t="s">
        <v>415</v>
      </c>
      <c r="D688" s="118" t="s">
        <v>478</v>
      </c>
      <c r="E688" s="118" t="s">
        <v>3466</v>
      </c>
      <c r="F688" s="120">
        <v>13</v>
      </c>
      <c r="G688" s="119">
        <v>155352</v>
      </c>
      <c r="H688" s="119"/>
      <c r="I688" s="120" t="s">
        <v>5820</v>
      </c>
      <c r="J688" s="120">
        <v>1200</v>
      </c>
      <c r="K688" s="120">
        <v>155352</v>
      </c>
      <c r="L688" s="120">
        <v>0.35499999999999998</v>
      </c>
      <c r="M688" s="121" t="s">
        <v>5657</v>
      </c>
      <c r="N688" s="120">
        <v>1</v>
      </c>
      <c r="O688" s="119">
        <v>200.8</v>
      </c>
      <c r="P688" s="119"/>
      <c r="Q688" s="119"/>
      <c r="R688" s="120" t="s">
        <v>5663</v>
      </c>
      <c r="S688" s="120">
        <v>0.2</v>
      </c>
      <c r="T688" s="120"/>
      <c r="U688" s="120"/>
      <c r="V688" s="172">
        <v>95.7</v>
      </c>
      <c r="W688" s="172">
        <v>9.1</v>
      </c>
      <c r="X688" s="172">
        <v>69.3</v>
      </c>
      <c r="Y688" s="172">
        <v>7.1</v>
      </c>
      <c r="Z688" s="172">
        <v>10.199999999999999</v>
      </c>
      <c r="AA688" s="123"/>
      <c r="AB688" s="123"/>
      <c r="AC688" s="123">
        <v>120</v>
      </c>
      <c r="AD688" s="123"/>
      <c r="AE688" s="123"/>
      <c r="AF688" s="123"/>
      <c r="AG688" s="214"/>
      <c r="AH688" s="229" t="str">
        <f t="shared" si="152"/>
        <v>a3</v>
      </c>
      <c r="AI688" s="199"/>
      <c r="AJ688" s="199"/>
      <c r="AK688" s="199"/>
      <c r="AL688" s="199"/>
      <c r="AM688" s="199"/>
      <c r="AN688" s="173" t="s">
        <v>3186</v>
      </c>
      <c r="AO688" s="173" t="s">
        <v>3186</v>
      </c>
      <c r="AP688" s="173" t="s">
        <v>3186</v>
      </c>
      <c r="AQ688" s="173" t="s">
        <v>3186</v>
      </c>
      <c r="AR688" s="173" t="s">
        <v>3186</v>
      </c>
      <c r="AS688" s="173"/>
      <c r="AT688" s="173"/>
      <c r="AU688" s="173"/>
      <c r="AV688" s="173"/>
      <c r="AW688" s="173"/>
      <c r="AX688" s="173"/>
      <c r="AY688" s="173"/>
      <c r="AZ688" s="211">
        <f t="shared" si="150"/>
        <v>0</v>
      </c>
      <c r="BA688" s="211">
        <f t="shared" si="158"/>
        <v>0</v>
      </c>
      <c r="BB688" s="205">
        <f t="shared" si="153"/>
        <v>15407</v>
      </c>
      <c r="BC688" s="205">
        <f t="shared" si="154"/>
        <v>13375</v>
      </c>
      <c r="BD688" s="205">
        <f t="shared" si="155"/>
        <v>2146</v>
      </c>
      <c r="BE688" s="205">
        <f t="shared" si="156"/>
        <v>114</v>
      </c>
      <c r="BF688" s="175">
        <v>13261</v>
      </c>
      <c r="BG688" s="175"/>
      <c r="BH688" s="175">
        <v>3413</v>
      </c>
      <c r="BI688" s="175">
        <v>2032</v>
      </c>
      <c r="BJ688" s="175"/>
      <c r="BK688" s="175">
        <v>1650</v>
      </c>
      <c r="BL688" s="175">
        <v>294</v>
      </c>
      <c r="BM688" s="175">
        <v>2885</v>
      </c>
      <c r="BN688" s="175">
        <v>763</v>
      </c>
      <c r="BO688" s="175">
        <v>4370</v>
      </c>
      <c r="BP688" s="200">
        <f t="shared" si="157"/>
        <v>7783</v>
      </c>
    </row>
    <row r="689" spans="1:68" s="201" customFormat="1" x14ac:dyDescent="0.15">
      <c r="A689" s="117">
        <v>4736102002</v>
      </c>
      <c r="B689" s="118" t="s">
        <v>648</v>
      </c>
      <c r="C689" s="118" t="s">
        <v>3151</v>
      </c>
      <c r="D689" s="118" t="s">
        <v>3181</v>
      </c>
      <c r="E689" s="118" t="s">
        <v>5363</v>
      </c>
      <c r="F689" s="120">
        <v>14</v>
      </c>
      <c r="G689" s="119"/>
      <c r="H689" s="119"/>
      <c r="I689" s="120" t="s">
        <v>5820</v>
      </c>
      <c r="J689" s="120">
        <v>850</v>
      </c>
      <c r="K689" s="120">
        <v>155613</v>
      </c>
      <c r="L689" s="120">
        <v>0.502</v>
      </c>
      <c r="M689" s="121" t="s">
        <v>5667</v>
      </c>
      <c r="N689" s="120">
        <v>1</v>
      </c>
      <c r="O689" s="119">
        <v>171.9</v>
      </c>
      <c r="P689" s="119">
        <v>43.67</v>
      </c>
      <c r="Q689" s="119">
        <v>3.8</v>
      </c>
      <c r="R689" s="120" t="s">
        <v>5660</v>
      </c>
      <c r="S689" s="120">
        <v>0.41</v>
      </c>
      <c r="T689" s="120"/>
      <c r="U689" s="120" t="s">
        <v>3186</v>
      </c>
      <c r="V689" s="172">
        <v>118.88</v>
      </c>
      <c r="W689" s="172"/>
      <c r="X689" s="172">
        <v>118.88</v>
      </c>
      <c r="Y689" s="172"/>
      <c r="Z689" s="172"/>
      <c r="AA689" s="123"/>
      <c r="AB689" s="123"/>
      <c r="AC689" s="123">
        <v>30.45</v>
      </c>
      <c r="AD689" s="123"/>
      <c r="AE689" s="123"/>
      <c r="AF689" s="123"/>
      <c r="AG689" s="214"/>
      <c r="AH689" s="229" t="str">
        <f t="shared" si="152"/>
        <v>a3</v>
      </c>
      <c r="AI689" s="199"/>
      <c r="AJ689" s="199"/>
      <c r="AK689" s="199"/>
      <c r="AL689" s="199"/>
      <c r="AM689" s="199"/>
      <c r="AN689" s="173">
        <v>2</v>
      </c>
      <c r="AO689" s="173" t="s">
        <v>3186</v>
      </c>
      <c r="AP689" s="173" t="s">
        <v>3186</v>
      </c>
      <c r="AQ689" s="173" t="s">
        <v>3186</v>
      </c>
      <c r="AR689" s="173" t="s">
        <v>3186</v>
      </c>
      <c r="AS689" s="173">
        <v>1</v>
      </c>
      <c r="AT689" s="173">
        <v>1</v>
      </c>
      <c r="AU689" s="173">
        <v>1</v>
      </c>
      <c r="AV689" s="173">
        <v>1</v>
      </c>
      <c r="AW689" s="173">
        <v>1</v>
      </c>
      <c r="AX689" s="173">
        <v>1</v>
      </c>
      <c r="AY689" s="173" t="s">
        <v>3186</v>
      </c>
      <c r="AZ689" s="211"/>
      <c r="BA689" s="211">
        <v>8</v>
      </c>
      <c r="BB689" s="205">
        <f t="shared" si="153"/>
        <v>22423</v>
      </c>
      <c r="BC689" s="205">
        <f t="shared" si="154"/>
        <v>22423</v>
      </c>
      <c r="BD689" s="205">
        <f t="shared" si="155"/>
        <v>0</v>
      </c>
      <c r="BE689" s="205">
        <f t="shared" si="156"/>
        <v>0</v>
      </c>
      <c r="BF689" s="175">
        <v>22423</v>
      </c>
      <c r="BG689" s="175"/>
      <c r="BH689" s="175">
        <v>7681</v>
      </c>
      <c r="BI689" s="175"/>
      <c r="BJ689" s="175"/>
      <c r="BK689" s="175">
        <v>1450</v>
      </c>
      <c r="BL689" s="175">
        <v>8709</v>
      </c>
      <c r="BM689" s="175">
        <v>3200</v>
      </c>
      <c r="BN689" s="175">
        <v>814</v>
      </c>
      <c r="BO689" s="175">
        <v>569</v>
      </c>
      <c r="BP689" s="200">
        <f t="shared" si="157"/>
        <v>8250</v>
      </c>
    </row>
    <row r="690" spans="1:68" s="201" customFormat="1" x14ac:dyDescent="0.15">
      <c r="A690" s="117">
        <v>1620102005</v>
      </c>
      <c r="B690" s="118" t="s">
        <v>1285</v>
      </c>
      <c r="C690" s="118" t="s">
        <v>1276</v>
      </c>
      <c r="D690" s="118" t="s">
        <v>1281</v>
      </c>
      <c r="E690" s="118" t="s">
        <v>3993</v>
      </c>
      <c r="F690" s="120">
        <v>23</v>
      </c>
      <c r="G690" s="119">
        <v>155870</v>
      </c>
      <c r="H690" s="119"/>
      <c r="I690" s="120" t="s">
        <v>5820</v>
      </c>
      <c r="J690" s="120">
        <v>1300</v>
      </c>
      <c r="K690" s="120">
        <v>155870</v>
      </c>
      <c r="L690" s="120">
        <v>0.32800000000000001</v>
      </c>
      <c r="M690" s="121" t="s">
        <v>5657</v>
      </c>
      <c r="N690" s="120">
        <v>1</v>
      </c>
      <c r="O690" s="119">
        <v>82</v>
      </c>
      <c r="P690" s="119"/>
      <c r="Q690" s="119"/>
      <c r="R690" s="120" t="s">
        <v>5663</v>
      </c>
      <c r="S690" s="120">
        <v>0.1</v>
      </c>
      <c r="T690" s="120"/>
      <c r="U690" s="120"/>
      <c r="V690" s="172">
        <v>219.6</v>
      </c>
      <c r="W690" s="172"/>
      <c r="X690" s="172"/>
      <c r="Y690" s="172"/>
      <c r="Z690" s="172">
        <v>219.6</v>
      </c>
      <c r="AA690" s="123">
        <v>68</v>
      </c>
      <c r="AB690" s="123"/>
      <c r="AC690" s="123">
        <v>60</v>
      </c>
      <c r="AD690" s="123"/>
      <c r="AE690" s="123"/>
      <c r="AF690" s="123"/>
      <c r="AG690" s="214"/>
      <c r="AH690" s="229" t="str">
        <f t="shared" si="152"/>
        <v>a3</v>
      </c>
      <c r="AI690" s="199"/>
      <c r="AJ690" s="199"/>
      <c r="AK690" s="199"/>
      <c r="AL690" s="199"/>
      <c r="AM690" s="199"/>
      <c r="AN690" s="173"/>
      <c r="AO690" s="173"/>
      <c r="AP690" s="173"/>
      <c r="AQ690" s="173"/>
      <c r="AR690" s="173"/>
      <c r="AS690" s="173"/>
      <c r="AT690" s="173">
        <v>0.5</v>
      </c>
      <c r="AU690" s="173">
        <v>0.5</v>
      </c>
      <c r="AV690" s="173">
        <v>0.5</v>
      </c>
      <c r="AW690" s="173">
        <v>0.5</v>
      </c>
      <c r="AX690" s="173">
        <v>1</v>
      </c>
      <c r="AY690" s="173"/>
      <c r="AZ690" s="211">
        <f>SUBTOTAL(9,AN690:AS690)</f>
        <v>0</v>
      </c>
      <c r="BA690" s="211">
        <f>SUBTOTAL(9,AT690:AY690)</f>
        <v>3</v>
      </c>
      <c r="BB690" s="205">
        <f t="shared" si="153"/>
        <v>22253</v>
      </c>
      <c r="BC690" s="205">
        <f t="shared" si="154"/>
        <v>19018</v>
      </c>
      <c r="BD690" s="205">
        <f t="shared" si="155"/>
        <v>3450</v>
      </c>
      <c r="BE690" s="205">
        <f t="shared" si="156"/>
        <v>215</v>
      </c>
      <c r="BF690" s="175">
        <v>18803</v>
      </c>
      <c r="BG690" s="175"/>
      <c r="BH690" s="175">
        <v>5355</v>
      </c>
      <c r="BI690" s="175">
        <v>3235</v>
      </c>
      <c r="BJ690" s="175"/>
      <c r="BK690" s="175">
        <v>1942</v>
      </c>
      <c r="BL690" s="175">
        <v>7503</v>
      </c>
      <c r="BM690" s="175">
        <v>2941</v>
      </c>
      <c r="BN690" s="175">
        <v>592</v>
      </c>
      <c r="BO690" s="175">
        <v>685</v>
      </c>
      <c r="BP690" s="200">
        <f t="shared" si="157"/>
        <v>6040</v>
      </c>
    </row>
    <row r="691" spans="1:68" s="201" customFormat="1" x14ac:dyDescent="0.15">
      <c r="A691" s="117">
        <v>151802001</v>
      </c>
      <c r="B691" s="118" t="s">
        <v>226</v>
      </c>
      <c r="C691" s="118" t="s">
        <v>11</v>
      </c>
      <c r="D691" s="118" t="s">
        <v>227</v>
      </c>
      <c r="E691" s="118" t="s">
        <v>3317</v>
      </c>
      <c r="F691" s="120">
        <v>11</v>
      </c>
      <c r="G691" s="119"/>
      <c r="H691" s="119"/>
      <c r="I691" s="120" t="s">
        <v>5820</v>
      </c>
      <c r="J691" s="120">
        <v>750</v>
      </c>
      <c r="K691" s="120">
        <v>156826</v>
      </c>
      <c r="L691" s="120">
        <v>0.57299999999999995</v>
      </c>
      <c r="M691" s="121" t="s">
        <v>5657</v>
      </c>
      <c r="N691" s="120">
        <v>1</v>
      </c>
      <c r="O691" s="119">
        <v>209.8</v>
      </c>
      <c r="P691" s="119"/>
      <c r="Q691" s="119"/>
      <c r="R691" s="120" t="s">
        <v>5658</v>
      </c>
      <c r="S691" s="120">
        <v>0.4</v>
      </c>
      <c r="T691" s="120"/>
      <c r="U691" s="120"/>
      <c r="V691" s="172">
        <v>219.7</v>
      </c>
      <c r="W691" s="172"/>
      <c r="X691" s="172">
        <v>89.2</v>
      </c>
      <c r="Y691" s="172">
        <v>23.7</v>
      </c>
      <c r="Z691" s="172">
        <v>106.8</v>
      </c>
      <c r="AA691" s="123">
        <v>1954</v>
      </c>
      <c r="AB691" s="123"/>
      <c r="AC691" s="123">
        <v>216</v>
      </c>
      <c r="AD691" s="123"/>
      <c r="AE691" s="123"/>
      <c r="AF691" s="123"/>
      <c r="AG691" s="214"/>
      <c r="AH691" s="229" t="str">
        <f t="shared" si="152"/>
        <v>a3</v>
      </c>
      <c r="AI691" s="199"/>
      <c r="AJ691" s="199"/>
      <c r="AK691" s="199"/>
      <c r="AL691" s="199"/>
      <c r="AM691" s="199"/>
      <c r="AN691" s="173"/>
      <c r="AO691" s="173"/>
      <c r="AP691" s="173"/>
      <c r="AQ691" s="173"/>
      <c r="AR691" s="173"/>
      <c r="AS691" s="173">
        <v>1</v>
      </c>
      <c r="AT691" s="173">
        <v>0.7</v>
      </c>
      <c r="AU691" s="173">
        <v>0.7</v>
      </c>
      <c r="AV691" s="173"/>
      <c r="AW691" s="173"/>
      <c r="AX691" s="173"/>
      <c r="AY691" s="173"/>
      <c r="AZ691" s="211">
        <f>SUBTOTAL(9,AN691:AS691)</f>
        <v>1</v>
      </c>
      <c r="BA691" s="211">
        <f>SUBTOTAL(9,AT691:AY691)</f>
        <v>1.4</v>
      </c>
      <c r="BB691" s="205">
        <f t="shared" si="153"/>
        <v>34322</v>
      </c>
      <c r="BC691" s="205">
        <f t="shared" si="154"/>
        <v>34322</v>
      </c>
      <c r="BD691" s="205">
        <f t="shared" si="155"/>
        <v>0</v>
      </c>
      <c r="BE691" s="205">
        <f t="shared" si="156"/>
        <v>0</v>
      </c>
      <c r="BF691" s="175">
        <v>34322</v>
      </c>
      <c r="BG691" s="175"/>
      <c r="BH691" s="175">
        <v>17569</v>
      </c>
      <c r="BI691" s="175"/>
      <c r="BJ691" s="175"/>
      <c r="BK691" s="175">
        <v>380</v>
      </c>
      <c r="BL691" s="175">
        <v>8096</v>
      </c>
      <c r="BM691" s="175">
        <v>5232</v>
      </c>
      <c r="BN691" s="175">
        <v>1702</v>
      </c>
      <c r="BO691" s="175">
        <v>1343</v>
      </c>
      <c r="BP691" s="200">
        <f t="shared" si="157"/>
        <v>18912</v>
      </c>
    </row>
    <row r="692" spans="1:68" s="201" customFormat="1" x14ac:dyDescent="0.15">
      <c r="A692" s="117">
        <v>620301005</v>
      </c>
      <c r="B692" s="118" t="s">
        <v>617</v>
      </c>
      <c r="C692" s="118" t="s">
        <v>601</v>
      </c>
      <c r="D692" s="118" t="s">
        <v>613</v>
      </c>
      <c r="E692" s="118" t="s">
        <v>3558</v>
      </c>
      <c r="F692" s="120">
        <v>14</v>
      </c>
      <c r="G692" s="119"/>
      <c r="H692" s="119"/>
      <c r="I692" s="120" t="s">
        <v>5820</v>
      </c>
      <c r="J692" s="120">
        <v>1100</v>
      </c>
      <c r="K692" s="120">
        <v>158078</v>
      </c>
      <c r="L692" s="120">
        <v>0.39400000000000002</v>
      </c>
      <c r="M692" s="121" t="s">
        <v>5657</v>
      </c>
      <c r="N692" s="120">
        <v>1</v>
      </c>
      <c r="O692" s="119">
        <v>217.3</v>
      </c>
      <c r="P692" s="119">
        <v>40.299999999999997</v>
      </c>
      <c r="Q692" s="119">
        <v>5.4</v>
      </c>
      <c r="R692" s="120" t="s">
        <v>5660</v>
      </c>
      <c r="S692" s="120">
        <v>0.6</v>
      </c>
      <c r="T692" s="120"/>
      <c r="U692" s="120"/>
      <c r="V692" s="172">
        <v>254.6</v>
      </c>
      <c r="W692" s="172"/>
      <c r="X692" s="172"/>
      <c r="Y692" s="172"/>
      <c r="Z692" s="172">
        <v>254.6</v>
      </c>
      <c r="AA692" s="123">
        <v>1753</v>
      </c>
      <c r="AB692" s="123"/>
      <c r="AC692" s="123">
        <v>220</v>
      </c>
      <c r="AD692" s="123"/>
      <c r="AE692" s="123"/>
      <c r="AF692" s="123"/>
      <c r="AG692" s="214"/>
      <c r="AH692" s="229" t="str">
        <f t="shared" si="152"/>
        <v>a3</v>
      </c>
      <c r="AI692" s="199"/>
      <c r="AJ692" s="199"/>
      <c r="AK692" s="199"/>
      <c r="AL692" s="199"/>
      <c r="AM692" s="199"/>
      <c r="AN692" s="173"/>
      <c r="AO692" s="173"/>
      <c r="AP692" s="173"/>
      <c r="AQ692" s="173"/>
      <c r="AR692" s="173" t="s">
        <v>3186</v>
      </c>
      <c r="AS692" s="173"/>
      <c r="AT692" s="173"/>
      <c r="AU692" s="173"/>
      <c r="AV692" s="173"/>
      <c r="AW692" s="173"/>
      <c r="AX692" s="173"/>
      <c r="AY692" s="173"/>
      <c r="AZ692" s="211"/>
      <c r="BA692" s="211"/>
      <c r="BB692" s="205">
        <f t="shared" si="153"/>
        <v>22048</v>
      </c>
      <c r="BC692" s="205">
        <f t="shared" si="154"/>
        <v>17999</v>
      </c>
      <c r="BD692" s="205">
        <f t="shared" si="155"/>
        <v>4211</v>
      </c>
      <c r="BE692" s="205">
        <f t="shared" si="156"/>
        <v>162</v>
      </c>
      <c r="BF692" s="175">
        <v>17837</v>
      </c>
      <c r="BG692" s="175">
        <v>601</v>
      </c>
      <c r="BH692" s="175">
        <v>6877</v>
      </c>
      <c r="BI692" s="175">
        <v>4049</v>
      </c>
      <c r="BJ692" s="175"/>
      <c r="BK692" s="175">
        <v>3074</v>
      </c>
      <c r="BL692" s="175">
        <v>2123</v>
      </c>
      <c r="BM692" s="175">
        <v>3961</v>
      </c>
      <c r="BN692" s="175">
        <v>498</v>
      </c>
      <c r="BO692" s="175">
        <v>865</v>
      </c>
      <c r="BP692" s="200">
        <f t="shared" si="157"/>
        <v>7742</v>
      </c>
    </row>
    <row r="693" spans="1:68" s="201" customFormat="1" x14ac:dyDescent="0.15">
      <c r="A693" s="117">
        <v>2058301002</v>
      </c>
      <c r="B693" s="118" t="s">
        <v>1634</v>
      </c>
      <c r="C693" s="118" t="s">
        <v>1489</v>
      </c>
      <c r="D693" s="118" t="s">
        <v>1633</v>
      </c>
      <c r="E693" s="118" t="s">
        <v>4241</v>
      </c>
      <c r="F693" s="120">
        <v>6</v>
      </c>
      <c r="G693" s="119">
        <v>158210</v>
      </c>
      <c r="H693" s="119"/>
      <c r="I693" s="120" t="s">
        <v>5820</v>
      </c>
      <c r="J693" s="120">
        <v>1100</v>
      </c>
      <c r="K693" s="120">
        <v>158210</v>
      </c>
      <c r="L693" s="120">
        <v>0.39400000000000002</v>
      </c>
      <c r="M693" s="121" t="s">
        <v>5657</v>
      </c>
      <c r="N693" s="120">
        <v>1</v>
      </c>
      <c r="O693" s="119">
        <v>231.3</v>
      </c>
      <c r="P693" s="119">
        <v>50.8</v>
      </c>
      <c r="Q693" s="119">
        <v>5.4</v>
      </c>
      <c r="R693" s="120" t="s">
        <v>5660</v>
      </c>
      <c r="S693" s="120">
        <v>0.2</v>
      </c>
      <c r="T693" s="120"/>
      <c r="U693" s="120"/>
      <c r="V693" s="172">
        <v>104.4</v>
      </c>
      <c r="W693" s="172">
        <v>30.7</v>
      </c>
      <c r="X693" s="172">
        <v>69.8</v>
      </c>
      <c r="Y693" s="172">
        <v>3.9</v>
      </c>
      <c r="Z693" s="172"/>
      <c r="AA693" s="123"/>
      <c r="AB693" s="123"/>
      <c r="AC693" s="123">
        <v>152.4</v>
      </c>
      <c r="AD693" s="123"/>
      <c r="AE693" s="123"/>
      <c r="AF693" s="123"/>
      <c r="AG693" s="214"/>
      <c r="AH693" s="229" t="str">
        <f t="shared" si="152"/>
        <v>a3</v>
      </c>
      <c r="AI693" s="199"/>
      <c r="AJ693" s="199"/>
      <c r="AK693" s="199"/>
      <c r="AL693" s="199"/>
      <c r="AM693" s="199"/>
      <c r="AN693" s="173" t="s">
        <v>3186</v>
      </c>
      <c r="AO693" s="173" t="s">
        <v>3186</v>
      </c>
      <c r="AP693" s="173" t="s">
        <v>3186</v>
      </c>
      <c r="AQ693" s="173" t="s">
        <v>3186</v>
      </c>
      <c r="AR693" s="173" t="s">
        <v>3186</v>
      </c>
      <c r="AS693" s="173">
        <v>1</v>
      </c>
      <c r="AT693" s="173"/>
      <c r="AU693" s="173">
        <v>0.5</v>
      </c>
      <c r="AV693" s="173"/>
      <c r="AW693" s="173">
        <v>1</v>
      </c>
      <c r="AX693" s="173" t="s">
        <v>3186</v>
      </c>
      <c r="AY693" s="173" t="s">
        <v>3186</v>
      </c>
      <c r="AZ693" s="211">
        <f t="shared" ref="AZ693:AZ703" si="159">SUBTOTAL(9,AN693:AS693)</f>
        <v>1</v>
      </c>
      <c r="BA693" s="211">
        <f t="shared" ref="BA693:BA703" si="160">SUBTOTAL(9,AT693:AY693)</f>
        <v>1.5</v>
      </c>
      <c r="BB693" s="205">
        <f t="shared" si="153"/>
        <v>27066</v>
      </c>
      <c r="BC693" s="205">
        <f t="shared" si="154"/>
        <v>27066</v>
      </c>
      <c r="BD693" s="205">
        <f t="shared" si="155"/>
        <v>9072</v>
      </c>
      <c r="BE693" s="205">
        <f t="shared" si="156"/>
        <v>9072</v>
      </c>
      <c r="BF693" s="175">
        <v>17994</v>
      </c>
      <c r="BG693" s="175"/>
      <c r="BH693" s="175">
        <v>9072</v>
      </c>
      <c r="BI693" s="175"/>
      <c r="BJ693" s="175"/>
      <c r="BK693" s="175">
        <v>2901</v>
      </c>
      <c r="BL693" s="175">
        <v>263</v>
      </c>
      <c r="BM693" s="175">
        <v>3494</v>
      </c>
      <c r="BN693" s="175">
        <v>629</v>
      </c>
      <c r="BO693" s="175">
        <v>10707</v>
      </c>
      <c r="BP693" s="200">
        <f t="shared" si="157"/>
        <v>19779</v>
      </c>
    </row>
    <row r="694" spans="1:68" s="201" customFormat="1" x14ac:dyDescent="0.15">
      <c r="A694" s="117">
        <v>2621202005</v>
      </c>
      <c r="B694" s="118" t="s">
        <v>2018</v>
      </c>
      <c r="C694" s="118" t="s">
        <v>1980</v>
      </c>
      <c r="D694" s="118" t="s">
        <v>2014</v>
      </c>
      <c r="E694" s="118" t="s">
        <v>4526</v>
      </c>
      <c r="F694" s="120">
        <v>10</v>
      </c>
      <c r="G694" s="119">
        <v>158372</v>
      </c>
      <c r="H694" s="119"/>
      <c r="I694" s="120" t="s">
        <v>5820</v>
      </c>
      <c r="J694" s="120">
        <v>1300</v>
      </c>
      <c r="K694" s="120">
        <v>158372</v>
      </c>
      <c r="L694" s="120">
        <v>0.33400000000000002</v>
      </c>
      <c r="M694" s="121" t="s">
        <v>5657</v>
      </c>
      <c r="N694" s="120">
        <v>1</v>
      </c>
      <c r="O694" s="119">
        <v>252</v>
      </c>
      <c r="P694" s="119">
        <v>36.299999999999997</v>
      </c>
      <c r="Q694" s="119">
        <v>3.5</v>
      </c>
      <c r="R694" s="120" t="s">
        <v>5660</v>
      </c>
      <c r="S694" s="120">
        <v>0.1583</v>
      </c>
      <c r="T694" s="120"/>
      <c r="U694" s="120"/>
      <c r="V694" s="172">
        <v>137.4</v>
      </c>
      <c r="W694" s="172"/>
      <c r="X694" s="172">
        <v>81.400000000000006</v>
      </c>
      <c r="Y694" s="172">
        <v>17.399999999999999</v>
      </c>
      <c r="Z694" s="172">
        <v>38.6</v>
      </c>
      <c r="AA694" s="123">
        <v>1278</v>
      </c>
      <c r="AB694" s="123"/>
      <c r="AC694" s="123">
        <v>76</v>
      </c>
      <c r="AD694" s="123"/>
      <c r="AE694" s="123"/>
      <c r="AF694" s="123"/>
      <c r="AG694" s="214"/>
      <c r="AH694" s="229" t="str">
        <f t="shared" si="152"/>
        <v>a3</v>
      </c>
      <c r="AI694" s="199"/>
      <c r="AJ694" s="199"/>
      <c r="AK694" s="199"/>
      <c r="AL694" s="199"/>
      <c r="AM694" s="199"/>
      <c r="AN694" s="173"/>
      <c r="AO694" s="173"/>
      <c r="AP694" s="173"/>
      <c r="AQ694" s="173"/>
      <c r="AR694" s="173"/>
      <c r="AS694" s="173"/>
      <c r="AT694" s="173"/>
      <c r="AU694" s="173"/>
      <c r="AV694" s="173"/>
      <c r="AW694" s="173"/>
      <c r="AX694" s="173">
        <v>0.5</v>
      </c>
      <c r="AY694" s="173"/>
      <c r="AZ694" s="211">
        <f t="shared" si="159"/>
        <v>0</v>
      </c>
      <c r="BA694" s="211">
        <f t="shared" si="160"/>
        <v>0.5</v>
      </c>
      <c r="BB694" s="205">
        <f t="shared" si="153"/>
        <v>35204</v>
      </c>
      <c r="BC694" s="205">
        <f t="shared" si="154"/>
        <v>24126</v>
      </c>
      <c r="BD694" s="205">
        <f t="shared" si="155"/>
        <v>11503</v>
      </c>
      <c r="BE694" s="205">
        <f t="shared" si="156"/>
        <v>425</v>
      </c>
      <c r="BF694" s="175">
        <v>23701</v>
      </c>
      <c r="BG694" s="175"/>
      <c r="BH694" s="175">
        <v>17325</v>
      </c>
      <c r="BI694" s="175">
        <v>11078</v>
      </c>
      <c r="BJ694" s="175"/>
      <c r="BK694" s="175">
        <v>1979</v>
      </c>
      <c r="BL694" s="175">
        <v>373</v>
      </c>
      <c r="BM694" s="175">
        <v>2214</v>
      </c>
      <c r="BN694" s="175">
        <v>1079</v>
      </c>
      <c r="BO694" s="175">
        <v>1156</v>
      </c>
      <c r="BP694" s="200">
        <f t="shared" si="157"/>
        <v>18481</v>
      </c>
    </row>
    <row r="695" spans="1:68" s="201" customFormat="1" x14ac:dyDescent="0.15">
      <c r="A695" s="117">
        <v>3132902002</v>
      </c>
      <c r="B695" s="118" t="s">
        <v>2348</v>
      </c>
      <c r="C695" s="118" t="s">
        <v>2319</v>
      </c>
      <c r="D695" s="118" t="s">
        <v>2347</v>
      </c>
      <c r="E695" s="118" t="s">
        <v>4778</v>
      </c>
      <c r="F695" s="120">
        <v>15</v>
      </c>
      <c r="G695" s="119"/>
      <c r="H695" s="119"/>
      <c r="I695" s="120" t="s">
        <v>5820</v>
      </c>
      <c r="J695" s="120">
        <v>1000</v>
      </c>
      <c r="K695" s="120">
        <v>158403</v>
      </c>
      <c r="L695" s="120">
        <v>0.434</v>
      </c>
      <c r="M695" s="121" t="s">
        <v>5657</v>
      </c>
      <c r="N695" s="120">
        <v>1</v>
      </c>
      <c r="O695" s="119">
        <v>229</v>
      </c>
      <c r="P695" s="119"/>
      <c r="Q695" s="119"/>
      <c r="R695" s="120" t="s">
        <v>5658</v>
      </c>
      <c r="S695" s="120">
        <v>0.4</v>
      </c>
      <c r="T695" s="120"/>
      <c r="U695" s="120"/>
      <c r="V695" s="172">
        <v>146</v>
      </c>
      <c r="W695" s="172"/>
      <c r="X695" s="172">
        <v>113.3</v>
      </c>
      <c r="Y695" s="172">
        <v>18.7</v>
      </c>
      <c r="Z695" s="172">
        <v>14</v>
      </c>
      <c r="AA695" s="123">
        <v>1221</v>
      </c>
      <c r="AB695" s="123"/>
      <c r="AC695" s="123">
        <v>122</v>
      </c>
      <c r="AD695" s="123"/>
      <c r="AE695" s="123"/>
      <c r="AF695" s="123"/>
      <c r="AG695" s="214"/>
      <c r="AH695" s="229" t="str">
        <f t="shared" si="152"/>
        <v>a3</v>
      </c>
      <c r="AI695" s="199"/>
      <c r="AJ695" s="199"/>
      <c r="AK695" s="199"/>
      <c r="AL695" s="199"/>
      <c r="AM695" s="199"/>
      <c r="AN695" s="173" t="s">
        <v>3186</v>
      </c>
      <c r="AO695" s="173" t="s">
        <v>3186</v>
      </c>
      <c r="AP695" s="173" t="s">
        <v>3186</v>
      </c>
      <c r="AQ695" s="173" t="s">
        <v>3186</v>
      </c>
      <c r="AR695" s="173" t="s">
        <v>3186</v>
      </c>
      <c r="AS695" s="173"/>
      <c r="AT695" s="173">
        <v>0.5</v>
      </c>
      <c r="AU695" s="173"/>
      <c r="AV695" s="173">
        <v>0.5</v>
      </c>
      <c r="AW695" s="173"/>
      <c r="AX695" s="173"/>
      <c r="AY695" s="173" t="s">
        <v>3186</v>
      </c>
      <c r="AZ695" s="211">
        <f t="shared" si="159"/>
        <v>0</v>
      </c>
      <c r="BA695" s="211">
        <f t="shared" si="160"/>
        <v>1</v>
      </c>
      <c r="BB695" s="205">
        <f t="shared" si="153"/>
        <v>23713</v>
      </c>
      <c r="BC695" s="205">
        <f t="shared" si="154"/>
        <v>23713</v>
      </c>
      <c r="BD695" s="205">
        <f t="shared" si="155"/>
        <v>0</v>
      </c>
      <c r="BE695" s="205">
        <f t="shared" si="156"/>
        <v>0</v>
      </c>
      <c r="BF695" s="175">
        <v>23713</v>
      </c>
      <c r="BG695" s="175"/>
      <c r="BH695" s="175">
        <v>14062</v>
      </c>
      <c r="BI695" s="175"/>
      <c r="BJ695" s="175"/>
      <c r="BK695" s="175">
        <v>3302</v>
      </c>
      <c r="BL695" s="175">
        <v>1172</v>
      </c>
      <c r="BM695" s="175">
        <v>3430</v>
      </c>
      <c r="BN695" s="175">
        <v>909</v>
      </c>
      <c r="BO695" s="175">
        <v>838</v>
      </c>
      <c r="BP695" s="200">
        <f t="shared" si="157"/>
        <v>14900</v>
      </c>
    </row>
    <row r="696" spans="1:68" s="201" customFormat="1" x14ac:dyDescent="0.15">
      <c r="A696" s="117">
        <v>2222202002</v>
      </c>
      <c r="B696" s="118" t="s">
        <v>1836</v>
      </c>
      <c r="C696" s="118" t="s">
        <v>1773</v>
      </c>
      <c r="D696" s="118" t="s">
        <v>1835</v>
      </c>
      <c r="E696" s="118" t="s">
        <v>4391</v>
      </c>
      <c r="F696" s="120">
        <v>17</v>
      </c>
      <c r="G696" s="119"/>
      <c r="H696" s="119"/>
      <c r="I696" s="120" t="s">
        <v>5820</v>
      </c>
      <c r="J696" s="120">
        <v>1480</v>
      </c>
      <c r="K696" s="120">
        <v>158652</v>
      </c>
      <c r="L696" s="120">
        <v>0.29399999999999998</v>
      </c>
      <c r="M696" s="121" t="s">
        <v>5659</v>
      </c>
      <c r="N696" s="120">
        <v>1</v>
      </c>
      <c r="O696" s="119">
        <v>156.4</v>
      </c>
      <c r="P696" s="119"/>
      <c r="Q696" s="119"/>
      <c r="R696" s="120" t="s">
        <v>5658</v>
      </c>
      <c r="S696" s="120">
        <v>0.56000000000000005</v>
      </c>
      <c r="T696" s="120"/>
      <c r="U696" s="120"/>
      <c r="V696" s="172">
        <v>299.10000000000002</v>
      </c>
      <c r="W696" s="172"/>
      <c r="X696" s="172">
        <v>189.9</v>
      </c>
      <c r="Y696" s="172">
        <v>41.6</v>
      </c>
      <c r="Z696" s="172">
        <v>67.599999999999994</v>
      </c>
      <c r="AA696" s="123">
        <v>822</v>
      </c>
      <c r="AB696" s="123"/>
      <c r="AC696" s="123">
        <v>90</v>
      </c>
      <c r="AD696" s="123"/>
      <c r="AE696" s="123"/>
      <c r="AF696" s="123"/>
      <c r="AG696" s="214"/>
      <c r="AH696" s="229" t="str">
        <f t="shared" si="152"/>
        <v>a3</v>
      </c>
      <c r="AI696" s="199"/>
      <c r="AJ696" s="199"/>
      <c r="AK696" s="199"/>
      <c r="AL696" s="199"/>
      <c r="AM696" s="199"/>
      <c r="AN696" s="173"/>
      <c r="AO696" s="173"/>
      <c r="AP696" s="173"/>
      <c r="AQ696" s="173"/>
      <c r="AR696" s="173"/>
      <c r="AS696" s="173">
        <v>1</v>
      </c>
      <c r="AT696" s="173">
        <v>0.5</v>
      </c>
      <c r="AU696" s="173">
        <v>0.5</v>
      </c>
      <c r="AV696" s="173"/>
      <c r="AW696" s="173"/>
      <c r="AX696" s="173"/>
      <c r="AY696" s="173"/>
      <c r="AZ696" s="211">
        <f t="shared" si="159"/>
        <v>1</v>
      </c>
      <c r="BA696" s="211">
        <f t="shared" si="160"/>
        <v>1</v>
      </c>
      <c r="BB696" s="205">
        <f t="shared" si="153"/>
        <v>52664</v>
      </c>
      <c r="BC696" s="205">
        <f t="shared" si="154"/>
        <v>35742</v>
      </c>
      <c r="BD696" s="205">
        <f t="shared" si="155"/>
        <v>16922</v>
      </c>
      <c r="BE696" s="205">
        <f t="shared" si="156"/>
        <v>0</v>
      </c>
      <c r="BF696" s="175">
        <v>35742</v>
      </c>
      <c r="BG696" s="175">
        <v>2968</v>
      </c>
      <c r="BH696" s="175">
        <v>16922</v>
      </c>
      <c r="BI696" s="175">
        <v>16922</v>
      </c>
      <c r="BJ696" s="175"/>
      <c r="BK696" s="175">
        <v>2614</v>
      </c>
      <c r="BL696" s="175">
        <v>2379</v>
      </c>
      <c r="BM696" s="175">
        <v>7621</v>
      </c>
      <c r="BN696" s="175">
        <v>1879</v>
      </c>
      <c r="BO696" s="175">
        <v>1359</v>
      </c>
      <c r="BP696" s="200">
        <f t="shared" si="157"/>
        <v>18281</v>
      </c>
    </row>
    <row r="697" spans="1:68" s="201" customFormat="1" x14ac:dyDescent="0.15">
      <c r="A697" s="117">
        <v>136402001</v>
      </c>
      <c r="B697" s="118" t="s">
        <v>131</v>
      </c>
      <c r="C697" s="118" t="s">
        <v>11</v>
      </c>
      <c r="D697" s="118" t="s">
        <v>132</v>
      </c>
      <c r="E697" s="118" t="s">
        <v>3265</v>
      </c>
      <c r="F697" s="120">
        <v>12</v>
      </c>
      <c r="G697" s="119">
        <v>158674</v>
      </c>
      <c r="H697" s="119"/>
      <c r="I697" s="120" t="s">
        <v>5820</v>
      </c>
      <c r="J697" s="120">
        <v>974</v>
      </c>
      <c r="K697" s="120">
        <v>158674</v>
      </c>
      <c r="L697" s="120">
        <v>0.44600000000000001</v>
      </c>
      <c r="M697" s="121" t="s">
        <v>5657</v>
      </c>
      <c r="N697" s="120">
        <v>1</v>
      </c>
      <c r="O697" s="119">
        <v>229.5</v>
      </c>
      <c r="P697" s="119"/>
      <c r="Q697" s="119"/>
      <c r="R697" s="120" t="s">
        <v>5658</v>
      </c>
      <c r="S697" s="120">
        <v>0.2</v>
      </c>
      <c r="T697" s="120"/>
      <c r="U697" s="120" t="s">
        <v>3186</v>
      </c>
      <c r="V697" s="172">
        <v>150.30000000000001</v>
      </c>
      <c r="W697" s="172">
        <v>10.1</v>
      </c>
      <c r="X697" s="172">
        <v>88.5</v>
      </c>
      <c r="Y697" s="172">
        <v>25.7</v>
      </c>
      <c r="Z697" s="172">
        <v>26</v>
      </c>
      <c r="AA697" s="123">
        <v>2511</v>
      </c>
      <c r="AB697" s="123"/>
      <c r="AC697" s="123">
        <v>173</v>
      </c>
      <c r="AD697" s="123"/>
      <c r="AE697" s="123"/>
      <c r="AF697" s="123"/>
      <c r="AG697" s="214"/>
      <c r="AH697" s="229" t="str">
        <f t="shared" si="152"/>
        <v>a3</v>
      </c>
      <c r="AI697" s="199"/>
      <c r="AJ697" s="199"/>
      <c r="AK697" s="199"/>
      <c r="AL697" s="199"/>
      <c r="AM697" s="199"/>
      <c r="AN697" s="173">
        <v>2</v>
      </c>
      <c r="AO697" s="173"/>
      <c r="AP697" s="173"/>
      <c r="AQ697" s="173"/>
      <c r="AR697" s="173"/>
      <c r="AS697" s="173">
        <v>2</v>
      </c>
      <c r="AT697" s="173"/>
      <c r="AU697" s="173"/>
      <c r="AV697" s="173"/>
      <c r="AW697" s="173"/>
      <c r="AX697" s="173"/>
      <c r="AY697" s="173">
        <v>1</v>
      </c>
      <c r="AZ697" s="211">
        <f t="shared" si="159"/>
        <v>4</v>
      </c>
      <c r="BA697" s="211">
        <f t="shared" si="160"/>
        <v>1</v>
      </c>
      <c r="BB697" s="205">
        <f t="shared" si="153"/>
        <v>35924</v>
      </c>
      <c r="BC697" s="205">
        <f t="shared" si="154"/>
        <v>35924</v>
      </c>
      <c r="BD697" s="205">
        <f t="shared" si="155"/>
        <v>0</v>
      </c>
      <c r="BE697" s="205">
        <f t="shared" si="156"/>
        <v>0</v>
      </c>
      <c r="BF697" s="175">
        <v>35924</v>
      </c>
      <c r="BG697" s="175"/>
      <c r="BH697" s="175">
        <v>13125</v>
      </c>
      <c r="BI697" s="175"/>
      <c r="BJ697" s="175"/>
      <c r="BK697" s="175">
        <v>3582</v>
      </c>
      <c r="BL697" s="175">
        <v>2119</v>
      </c>
      <c r="BM697" s="175">
        <v>3873</v>
      </c>
      <c r="BN697" s="175">
        <v>1452</v>
      </c>
      <c r="BO697" s="175">
        <v>11773</v>
      </c>
      <c r="BP697" s="200">
        <f t="shared" si="157"/>
        <v>24898</v>
      </c>
    </row>
    <row r="698" spans="1:68" s="201" customFormat="1" x14ac:dyDescent="0.15">
      <c r="A698" s="117">
        <v>2822502003</v>
      </c>
      <c r="B698" s="118" t="s">
        <v>2204</v>
      </c>
      <c r="C698" s="118" t="s">
        <v>2099</v>
      </c>
      <c r="D698" s="118" t="s">
        <v>2203</v>
      </c>
      <c r="E698" s="118" t="s">
        <v>4677</v>
      </c>
      <c r="F698" s="120">
        <v>16</v>
      </c>
      <c r="G698" s="119"/>
      <c r="H698" s="119"/>
      <c r="I698" s="120" t="s">
        <v>5820</v>
      </c>
      <c r="J698" s="120">
        <v>1200</v>
      </c>
      <c r="K698" s="120">
        <v>158757</v>
      </c>
      <c r="L698" s="120">
        <v>0.36199999999999999</v>
      </c>
      <c r="M698" s="121" t="s">
        <v>5657</v>
      </c>
      <c r="N698" s="120">
        <v>1</v>
      </c>
      <c r="O698" s="119">
        <v>205</v>
      </c>
      <c r="P698" s="119"/>
      <c r="Q698" s="119"/>
      <c r="R698" s="120" t="s">
        <v>5660</v>
      </c>
      <c r="S698" s="120">
        <v>0.2</v>
      </c>
      <c r="T698" s="120"/>
      <c r="U698" s="120"/>
      <c r="V698" s="172">
        <v>170</v>
      </c>
      <c r="W698" s="172">
        <v>11.9</v>
      </c>
      <c r="X698" s="172">
        <v>136</v>
      </c>
      <c r="Y698" s="172">
        <v>22.1</v>
      </c>
      <c r="Z698" s="172"/>
      <c r="AA698" s="123">
        <v>1067</v>
      </c>
      <c r="AB698" s="123"/>
      <c r="AC698" s="123">
        <v>117</v>
      </c>
      <c r="AD698" s="123"/>
      <c r="AE698" s="123"/>
      <c r="AF698" s="123"/>
      <c r="AG698" s="214"/>
      <c r="AH698" s="229" t="str">
        <f t="shared" si="152"/>
        <v>a3</v>
      </c>
      <c r="AI698" s="199"/>
      <c r="AJ698" s="199"/>
      <c r="AK698" s="199"/>
      <c r="AL698" s="199"/>
      <c r="AM698" s="199"/>
      <c r="AN698" s="173">
        <v>0.5</v>
      </c>
      <c r="AO698" s="173"/>
      <c r="AP698" s="173"/>
      <c r="AQ698" s="173">
        <v>0.5</v>
      </c>
      <c r="AR698" s="173"/>
      <c r="AS698" s="173"/>
      <c r="AT698" s="173"/>
      <c r="AU698" s="173"/>
      <c r="AV698" s="173"/>
      <c r="AW698" s="173"/>
      <c r="AX698" s="173"/>
      <c r="AY698" s="173"/>
      <c r="AZ698" s="211">
        <f t="shared" si="159"/>
        <v>1</v>
      </c>
      <c r="BA698" s="211">
        <f t="shared" si="160"/>
        <v>0</v>
      </c>
      <c r="BB698" s="205">
        <f t="shared" si="153"/>
        <v>18275</v>
      </c>
      <c r="BC698" s="205">
        <f t="shared" si="154"/>
        <v>18275</v>
      </c>
      <c r="BD698" s="205">
        <f t="shared" si="155"/>
        <v>4998</v>
      </c>
      <c r="BE698" s="205">
        <f t="shared" si="156"/>
        <v>4998</v>
      </c>
      <c r="BF698" s="175">
        <v>13277</v>
      </c>
      <c r="BG698" s="175"/>
      <c r="BH698" s="175">
        <v>4998</v>
      </c>
      <c r="BI698" s="175"/>
      <c r="BJ698" s="175"/>
      <c r="BK698" s="175">
        <v>2070</v>
      </c>
      <c r="BL698" s="175">
        <v>2544</v>
      </c>
      <c r="BM698" s="175">
        <v>2821</v>
      </c>
      <c r="BN698" s="175">
        <v>58</v>
      </c>
      <c r="BO698" s="175">
        <v>5784</v>
      </c>
      <c r="BP698" s="200">
        <f t="shared" si="157"/>
        <v>10782</v>
      </c>
    </row>
    <row r="699" spans="1:68" s="201" customFormat="1" x14ac:dyDescent="0.15">
      <c r="A699" s="117">
        <v>1840402002</v>
      </c>
      <c r="B699" s="118" t="s">
        <v>1430</v>
      </c>
      <c r="C699" s="118" t="s">
        <v>1400</v>
      </c>
      <c r="D699" s="118" t="s">
        <v>1429</v>
      </c>
      <c r="E699" s="118" t="s">
        <v>4100</v>
      </c>
      <c r="F699" s="120">
        <v>13</v>
      </c>
      <c r="G699" s="119">
        <v>159711</v>
      </c>
      <c r="H699" s="119"/>
      <c r="I699" s="120" t="s">
        <v>5820</v>
      </c>
      <c r="J699" s="120">
        <v>1840</v>
      </c>
      <c r="K699" s="120">
        <v>159711</v>
      </c>
      <c r="L699" s="120">
        <v>0.23799999999999999</v>
      </c>
      <c r="M699" s="121" t="s">
        <v>5657</v>
      </c>
      <c r="N699" s="120">
        <v>1</v>
      </c>
      <c r="O699" s="119">
        <v>159</v>
      </c>
      <c r="P699" s="119">
        <v>39</v>
      </c>
      <c r="Q699" s="119">
        <v>4.5</v>
      </c>
      <c r="R699" s="120"/>
      <c r="S699" s="120"/>
      <c r="T699" s="120"/>
      <c r="U699" s="120" t="s">
        <v>5689</v>
      </c>
      <c r="V699" s="172">
        <v>257</v>
      </c>
      <c r="W699" s="172"/>
      <c r="X699" s="172">
        <v>112.6</v>
      </c>
      <c r="Y699" s="172">
        <v>67.7</v>
      </c>
      <c r="Z699" s="172">
        <v>76.7</v>
      </c>
      <c r="AA699" s="123">
        <v>1237</v>
      </c>
      <c r="AB699" s="123"/>
      <c r="AC699" s="123">
        <v>84</v>
      </c>
      <c r="AD699" s="123"/>
      <c r="AE699" s="123"/>
      <c r="AF699" s="123"/>
      <c r="AG699" s="214"/>
      <c r="AH699" s="229" t="str">
        <f t="shared" si="152"/>
        <v>a3</v>
      </c>
      <c r="AI699" s="199"/>
      <c r="AJ699" s="199"/>
      <c r="AK699" s="199"/>
      <c r="AL699" s="199"/>
      <c r="AM699" s="199"/>
      <c r="AN699" s="173"/>
      <c r="AO699" s="173"/>
      <c r="AP699" s="173"/>
      <c r="AQ699" s="173"/>
      <c r="AR699" s="173"/>
      <c r="AS699" s="173"/>
      <c r="AT699" s="173"/>
      <c r="AU699" s="173"/>
      <c r="AV699" s="173"/>
      <c r="AW699" s="173"/>
      <c r="AX699" s="173"/>
      <c r="AY699" s="173"/>
      <c r="AZ699" s="211">
        <f t="shared" si="159"/>
        <v>0</v>
      </c>
      <c r="BA699" s="211">
        <f t="shared" si="160"/>
        <v>0</v>
      </c>
      <c r="BB699" s="205">
        <f t="shared" si="153"/>
        <v>47682</v>
      </c>
      <c r="BC699" s="205">
        <f t="shared" si="154"/>
        <v>37493</v>
      </c>
      <c r="BD699" s="205">
        <f t="shared" si="155"/>
        <v>11477</v>
      </c>
      <c r="BE699" s="205">
        <f t="shared" si="156"/>
        <v>1288</v>
      </c>
      <c r="BF699" s="175">
        <v>36205</v>
      </c>
      <c r="BG699" s="175"/>
      <c r="BH699" s="175">
        <v>11477</v>
      </c>
      <c r="BI699" s="175">
        <v>9307</v>
      </c>
      <c r="BJ699" s="175">
        <v>882</v>
      </c>
      <c r="BK699" s="175">
        <v>2405</v>
      </c>
      <c r="BL699" s="175">
        <v>13011</v>
      </c>
      <c r="BM699" s="175">
        <v>6186</v>
      </c>
      <c r="BN699" s="175">
        <v>191</v>
      </c>
      <c r="BO699" s="175">
        <v>4223</v>
      </c>
      <c r="BP699" s="200">
        <f t="shared" si="157"/>
        <v>15700</v>
      </c>
    </row>
    <row r="700" spans="1:68" s="201" customFormat="1" x14ac:dyDescent="0.15">
      <c r="A700" s="117">
        <v>2120601009</v>
      </c>
      <c r="B700" s="118" t="s">
        <v>1688</v>
      </c>
      <c r="C700" s="118" t="s">
        <v>1650</v>
      </c>
      <c r="D700" s="118" t="s">
        <v>1687</v>
      </c>
      <c r="E700" s="118" t="s">
        <v>4281</v>
      </c>
      <c r="F700" s="120">
        <v>2</v>
      </c>
      <c r="G700" s="119">
        <v>161951</v>
      </c>
      <c r="H700" s="119"/>
      <c r="I700" s="120" t="s">
        <v>5820</v>
      </c>
      <c r="J700" s="120">
        <v>2200</v>
      </c>
      <c r="K700" s="120">
        <v>161951</v>
      </c>
      <c r="L700" s="120">
        <v>0.20200000000000001</v>
      </c>
      <c r="M700" s="121" t="s">
        <v>5676</v>
      </c>
      <c r="N700" s="120">
        <v>1</v>
      </c>
      <c r="O700" s="119">
        <v>224</v>
      </c>
      <c r="P700" s="119">
        <v>35.200000000000003</v>
      </c>
      <c r="Q700" s="119">
        <v>4.7300000000000004</v>
      </c>
      <c r="R700" s="120" t="s">
        <v>5660</v>
      </c>
      <c r="S700" s="120">
        <v>0.26</v>
      </c>
      <c r="T700" s="120"/>
      <c r="U700" s="120"/>
      <c r="V700" s="172">
        <v>156.6</v>
      </c>
      <c r="W700" s="172"/>
      <c r="X700" s="172">
        <v>124.9</v>
      </c>
      <c r="Y700" s="172">
        <v>31.7</v>
      </c>
      <c r="Z700" s="172"/>
      <c r="AA700" s="123"/>
      <c r="AB700" s="123"/>
      <c r="AC700" s="123">
        <v>105.9</v>
      </c>
      <c r="AD700" s="123"/>
      <c r="AE700" s="123"/>
      <c r="AF700" s="123"/>
      <c r="AG700" s="214"/>
      <c r="AH700" s="229" t="str">
        <f t="shared" si="152"/>
        <v>a3</v>
      </c>
      <c r="AI700" s="199"/>
      <c r="AJ700" s="199"/>
      <c r="AK700" s="199"/>
      <c r="AL700" s="199"/>
      <c r="AM700" s="199"/>
      <c r="AN700" s="173">
        <v>1</v>
      </c>
      <c r="AO700" s="173"/>
      <c r="AP700" s="173"/>
      <c r="AQ700" s="173"/>
      <c r="AR700" s="173"/>
      <c r="AS700" s="173"/>
      <c r="AT700" s="173">
        <v>1</v>
      </c>
      <c r="AU700" s="173">
        <v>1</v>
      </c>
      <c r="AV700" s="173">
        <v>0.5</v>
      </c>
      <c r="AW700" s="173">
        <v>0.5</v>
      </c>
      <c r="AX700" s="173"/>
      <c r="AY700" s="173">
        <v>1</v>
      </c>
      <c r="AZ700" s="211">
        <f t="shared" si="159"/>
        <v>1</v>
      </c>
      <c r="BA700" s="211">
        <f t="shared" si="160"/>
        <v>4</v>
      </c>
      <c r="BB700" s="205">
        <f t="shared" si="153"/>
        <v>52039</v>
      </c>
      <c r="BC700" s="205">
        <f t="shared" si="154"/>
        <v>31960</v>
      </c>
      <c r="BD700" s="205">
        <f t="shared" si="155"/>
        <v>20916</v>
      </c>
      <c r="BE700" s="205">
        <f t="shared" si="156"/>
        <v>837</v>
      </c>
      <c r="BF700" s="175">
        <v>31123</v>
      </c>
      <c r="BG700" s="175"/>
      <c r="BH700" s="175">
        <v>20916</v>
      </c>
      <c r="BI700" s="175">
        <v>20079</v>
      </c>
      <c r="BJ700" s="175"/>
      <c r="BK700" s="175">
        <v>1211</v>
      </c>
      <c r="BL700" s="175">
        <v>2909</v>
      </c>
      <c r="BM700" s="175">
        <v>3620</v>
      </c>
      <c r="BN700" s="175">
        <v>971</v>
      </c>
      <c r="BO700" s="175">
        <v>2333</v>
      </c>
      <c r="BP700" s="200">
        <f t="shared" si="157"/>
        <v>23249</v>
      </c>
    </row>
    <row r="701" spans="1:68" s="201" customFormat="1" x14ac:dyDescent="0.15">
      <c r="A701" s="117">
        <v>2421502003</v>
      </c>
      <c r="B701" s="118" t="s">
        <v>1946</v>
      </c>
      <c r="C701" s="118" t="s">
        <v>1919</v>
      </c>
      <c r="D701" s="118" t="s">
        <v>1944</v>
      </c>
      <c r="E701" s="118" t="s">
        <v>4475</v>
      </c>
      <c r="F701" s="120">
        <v>12</v>
      </c>
      <c r="G701" s="119">
        <v>162756</v>
      </c>
      <c r="H701" s="119"/>
      <c r="I701" s="120" t="s">
        <v>5820</v>
      </c>
      <c r="J701" s="120">
        <v>1200</v>
      </c>
      <c r="K701" s="120">
        <v>162756</v>
      </c>
      <c r="L701" s="120">
        <v>0.372</v>
      </c>
      <c r="M701" s="121" t="s">
        <v>5676</v>
      </c>
      <c r="N701" s="120">
        <v>1</v>
      </c>
      <c r="O701" s="119">
        <v>203</v>
      </c>
      <c r="P701" s="119"/>
      <c r="Q701" s="119"/>
      <c r="R701" s="120"/>
      <c r="S701" s="120"/>
      <c r="T701" s="120"/>
      <c r="U701" s="120" t="s">
        <v>5689</v>
      </c>
      <c r="V701" s="172">
        <v>269.02</v>
      </c>
      <c r="W701" s="172">
        <v>26.52</v>
      </c>
      <c r="X701" s="172">
        <v>87.91</v>
      </c>
      <c r="Y701" s="172">
        <v>40.5</v>
      </c>
      <c r="Z701" s="172">
        <v>114.09</v>
      </c>
      <c r="AA701" s="123">
        <v>2664</v>
      </c>
      <c r="AB701" s="123"/>
      <c r="AC701" s="123">
        <v>90</v>
      </c>
      <c r="AD701" s="123"/>
      <c r="AE701" s="123"/>
      <c r="AF701" s="123"/>
      <c r="AG701" s="214"/>
      <c r="AH701" s="229" t="str">
        <f t="shared" si="152"/>
        <v>a3</v>
      </c>
      <c r="AI701" s="199"/>
      <c r="AJ701" s="199"/>
      <c r="AK701" s="199"/>
      <c r="AL701" s="199"/>
      <c r="AM701" s="199"/>
      <c r="AN701" s="173"/>
      <c r="AO701" s="173"/>
      <c r="AP701" s="173"/>
      <c r="AQ701" s="173"/>
      <c r="AR701" s="173"/>
      <c r="AS701" s="173">
        <v>2</v>
      </c>
      <c r="AT701" s="173">
        <v>2</v>
      </c>
      <c r="AU701" s="173">
        <v>2</v>
      </c>
      <c r="AV701" s="173">
        <v>2</v>
      </c>
      <c r="AW701" s="173">
        <v>2</v>
      </c>
      <c r="AX701" s="173">
        <v>2</v>
      </c>
      <c r="AY701" s="173"/>
      <c r="AZ701" s="211">
        <f t="shared" si="159"/>
        <v>2</v>
      </c>
      <c r="BA701" s="211">
        <f t="shared" si="160"/>
        <v>10</v>
      </c>
      <c r="BB701" s="205">
        <f t="shared" si="153"/>
        <v>31821</v>
      </c>
      <c r="BC701" s="205">
        <f t="shared" si="154"/>
        <v>25190</v>
      </c>
      <c r="BD701" s="205">
        <f t="shared" si="155"/>
        <v>6964</v>
      </c>
      <c r="BE701" s="205">
        <f t="shared" si="156"/>
        <v>333</v>
      </c>
      <c r="BF701" s="175">
        <v>24857</v>
      </c>
      <c r="BG701" s="175"/>
      <c r="BH701" s="175">
        <v>9986</v>
      </c>
      <c r="BI701" s="175">
        <v>6631</v>
      </c>
      <c r="BJ701" s="175"/>
      <c r="BK701" s="175">
        <v>2457</v>
      </c>
      <c r="BL701" s="175">
        <v>5506</v>
      </c>
      <c r="BM701" s="175">
        <v>5444</v>
      </c>
      <c r="BN701" s="175">
        <v>1146</v>
      </c>
      <c r="BO701" s="175">
        <v>651</v>
      </c>
      <c r="BP701" s="200">
        <f t="shared" si="157"/>
        <v>10637</v>
      </c>
    </row>
    <row r="702" spans="1:68" s="201" customFormat="1" x14ac:dyDescent="0.15">
      <c r="A702" s="117">
        <v>221002001</v>
      </c>
      <c r="B702" s="118" t="s">
        <v>376</v>
      </c>
      <c r="C702" s="118" t="s">
        <v>345</v>
      </c>
      <c r="D702" s="118" t="s">
        <v>377</v>
      </c>
      <c r="E702" s="118" t="s">
        <v>3406</v>
      </c>
      <c r="F702" s="120">
        <v>13</v>
      </c>
      <c r="G702" s="119">
        <v>163313</v>
      </c>
      <c r="H702" s="119"/>
      <c r="I702" s="120" t="s">
        <v>5820</v>
      </c>
      <c r="J702" s="120">
        <v>1500</v>
      </c>
      <c r="K702" s="120">
        <v>163313</v>
      </c>
      <c r="L702" s="120">
        <v>0.29799999999999999</v>
      </c>
      <c r="M702" s="121" t="s">
        <v>5657</v>
      </c>
      <c r="N702" s="120">
        <v>1</v>
      </c>
      <c r="O702" s="119">
        <v>1150</v>
      </c>
      <c r="P702" s="119">
        <v>32</v>
      </c>
      <c r="Q702" s="119">
        <v>2.9</v>
      </c>
      <c r="R702" s="120" t="s">
        <v>5658</v>
      </c>
      <c r="S702" s="120">
        <v>0.1</v>
      </c>
      <c r="T702" s="120"/>
      <c r="U702" s="120"/>
      <c r="V702" s="172">
        <v>215</v>
      </c>
      <c r="W702" s="172">
        <v>10.5</v>
      </c>
      <c r="X702" s="172">
        <v>118.4</v>
      </c>
      <c r="Y702" s="172">
        <v>20.8</v>
      </c>
      <c r="Z702" s="172">
        <v>65.3</v>
      </c>
      <c r="AA702" s="123">
        <v>118.47</v>
      </c>
      <c r="AB702" s="123"/>
      <c r="AC702" s="123">
        <v>1408</v>
      </c>
      <c r="AD702" s="123"/>
      <c r="AE702" s="123"/>
      <c r="AF702" s="123"/>
      <c r="AG702" s="214"/>
      <c r="AH702" s="229" t="str">
        <f t="shared" si="152"/>
        <v>a3</v>
      </c>
      <c r="AI702" s="199"/>
      <c r="AJ702" s="199"/>
      <c r="AK702" s="199"/>
      <c r="AL702" s="199"/>
      <c r="AM702" s="199"/>
      <c r="AN702" s="173"/>
      <c r="AO702" s="173"/>
      <c r="AP702" s="173"/>
      <c r="AQ702" s="173"/>
      <c r="AR702" s="173"/>
      <c r="AS702" s="173"/>
      <c r="AT702" s="173">
        <v>0.5</v>
      </c>
      <c r="AU702" s="173"/>
      <c r="AV702" s="173">
        <v>0.5</v>
      </c>
      <c r="AW702" s="173"/>
      <c r="AX702" s="173"/>
      <c r="AY702" s="173"/>
      <c r="AZ702" s="211">
        <f t="shared" si="159"/>
        <v>0</v>
      </c>
      <c r="BA702" s="211">
        <f t="shared" si="160"/>
        <v>1</v>
      </c>
      <c r="BB702" s="205">
        <f t="shared" si="153"/>
        <v>12881</v>
      </c>
      <c r="BC702" s="205">
        <f t="shared" si="154"/>
        <v>12881</v>
      </c>
      <c r="BD702" s="205">
        <f t="shared" si="155"/>
        <v>0</v>
      </c>
      <c r="BE702" s="205">
        <f t="shared" si="156"/>
        <v>0</v>
      </c>
      <c r="BF702" s="175">
        <v>12881</v>
      </c>
      <c r="BG702" s="175"/>
      <c r="BH702" s="175">
        <v>3480</v>
      </c>
      <c r="BI702" s="175"/>
      <c r="BJ702" s="175"/>
      <c r="BK702" s="175">
        <v>2954</v>
      </c>
      <c r="BL702" s="175">
        <v>478</v>
      </c>
      <c r="BM702" s="175">
        <v>3417</v>
      </c>
      <c r="BN702" s="175">
        <v>751</v>
      </c>
      <c r="BO702" s="175">
        <v>1801</v>
      </c>
      <c r="BP702" s="200">
        <f t="shared" si="157"/>
        <v>5281</v>
      </c>
    </row>
    <row r="703" spans="1:68" s="201" customFormat="1" x14ac:dyDescent="0.15">
      <c r="A703" s="117">
        <v>2058301001</v>
      </c>
      <c r="B703" s="118" t="s">
        <v>678</v>
      </c>
      <c r="C703" s="118" t="s">
        <v>1489</v>
      </c>
      <c r="D703" s="118" t="s">
        <v>1633</v>
      </c>
      <c r="E703" s="118" t="s">
        <v>4240</v>
      </c>
      <c r="F703" s="120">
        <v>18</v>
      </c>
      <c r="G703" s="119">
        <v>163336</v>
      </c>
      <c r="H703" s="119"/>
      <c r="I703" s="120" t="s">
        <v>5820</v>
      </c>
      <c r="J703" s="120">
        <v>2245</v>
      </c>
      <c r="K703" s="120">
        <v>163336</v>
      </c>
      <c r="L703" s="120">
        <v>0.19900000000000001</v>
      </c>
      <c r="M703" s="121" t="s">
        <v>5659</v>
      </c>
      <c r="N703" s="120">
        <v>1</v>
      </c>
      <c r="O703" s="119">
        <v>140</v>
      </c>
      <c r="P703" s="119">
        <v>39</v>
      </c>
      <c r="Q703" s="119">
        <v>6.3</v>
      </c>
      <c r="R703" s="120" t="s">
        <v>5660</v>
      </c>
      <c r="S703" s="120">
        <v>0.3</v>
      </c>
      <c r="T703" s="120"/>
      <c r="U703" s="120"/>
      <c r="V703" s="172">
        <v>158.4</v>
      </c>
      <c r="W703" s="172">
        <v>2.6</v>
      </c>
      <c r="X703" s="172">
        <v>96.7</v>
      </c>
      <c r="Y703" s="172">
        <v>15.2</v>
      </c>
      <c r="Z703" s="172">
        <v>43.9</v>
      </c>
      <c r="AA703" s="123">
        <v>1602</v>
      </c>
      <c r="AB703" s="123"/>
      <c r="AC703" s="123">
        <v>114.2</v>
      </c>
      <c r="AD703" s="123"/>
      <c r="AE703" s="123"/>
      <c r="AF703" s="123"/>
      <c r="AG703" s="214"/>
      <c r="AH703" s="229" t="str">
        <f t="shared" si="152"/>
        <v>a3</v>
      </c>
      <c r="AI703" s="199"/>
      <c r="AJ703" s="199"/>
      <c r="AK703" s="199"/>
      <c r="AL703" s="199"/>
      <c r="AM703" s="199"/>
      <c r="AN703" s="173" t="s">
        <v>3186</v>
      </c>
      <c r="AO703" s="173" t="s">
        <v>3186</v>
      </c>
      <c r="AP703" s="173" t="s">
        <v>3186</v>
      </c>
      <c r="AQ703" s="173" t="s">
        <v>3186</v>
      </c>
      <c r="AR703" s="173" t="s">
        <v>3186</v>
      </c>
      <c r="AS703" s="173">
        <v>1</v>
      </c>
      <c r="AT703" s="173"/>
      <c r="AU703" s="173">
        <v>0.5</v>
      </c>
      <c r="AV703" s="173"/>
      <c r="AW703" s="173">
        <v>1</v>
      </c>
      <c r="AX703" s="173">
        <v>1</v>
      </c>
      <c r="AY703" s="173" t="s">
        <v>3186</v>
      </c>
      <c r="AZ703" s="211">
        <f t="shared" si="159"/>
        <v>1</v>
      </c>
      <c r="BA703" s="211">
        <f t="shared" si="160"/>
        <v>2.5</v>
      </c>
      <c r="BB703" s="205">
        <f t="shared" si="153"/>
        <v>52273</v>
      </c>
      <c r="BC703" s="205">
        <f t="shared" si="154"/>
        <v>52273</v>
      </c>
      <c r="BD703" s="205">
        <f t="shared" si="155"/>
        <v>18929</v>
      </c>
      <c r="BE703" s="205">
        <f t="shared" si="156"/>
        <v>18929</v>
      </c>
      <c r="BF703" s="175">
        <v>33344</v>
      </c>
      <c r="BG703" s="175"/>
      <c r="BH703" s="175">
        <v>18959</v>
      </c>
      <c r="BI703" s="175"/>
      <c r="BJ703" s="175"/>
      <c r="BK703" s="175">
        <v>2018</v>
      </c>
      <c r="BL703" s="175">
        <v>4956</v>
      </c>
      <c r="BM703" s="175">
        <v>4180</v>
      </c>
      <c r="BN703" s="175">
        <v>888</v>
      </c>
      <c r="BO703" s="175">
        <v>21272</v>
      </c>
      <c r="BP703" s="200">
        <f t="shared" si="157"/>
        <v>40231</v>
      </c>
    </row>
    <row r="704" spans="1:68" s="201" customFormat="1" x14ac:dyDescent="0.15">
      <c r="A704" s="117">
        <v>720802003</v>
      </c>
      <c r="B704" s="118" t="s">
        <v>689</v>
      </c>
      <c r="C704" s="118" t="s">
        <v>660</v>
      </c>
      <c r="D704" s="118" t="s">
        <v>687</v>
      </c>
      <c r="E704" s="118" t="s">
        <v>3602</v>
      </c>
      <c r="F704" s="120">
        <v>10</v>
      </c>
      <c r="G704" s="119"/>
      <c r="H704" s="119"/>
      <c r="I704" s="120" t="s">
        <v>5820</v>
      </c>
      <c r="J704" s="120">
        <v>680</v>
      </c>
      <c r="K704" s="120">
        <v>163468</v>
      </c>
      <c r="L704" s="120">
        <v>0.65900000000000003</v>
      </c>
      <c r="M704" s="121" t="s">
        <v>5657</v>
      </c>
      <c r="N704" s="120">
        <v>1</v>
      </c>
      <c r="O704" s="119">
        <v>162</v>
      </c>
      <c r="P704" s="119"/>
      <c r="Q704" s="119"/>
      <c r="R704" s="120" t="s">
        <v>5658</v>
      </c>
      <c r="S704" s="120">
        <v>0.152</v>
      </c>
      <c r="T704" s="120"/>
      <c r="U704" s="120"/>
      <c r="V704" s="172">
        <v>86.8</v>
      </c>
      <c r="W704" s="172"/>
      <c r="X704" s="172">
        <v>81.599999999999994</v>
      </c>
      <c r="Y704" s="172">
        <v>5.2</v>
      </c>
      <c r="Z704" s="172"/>
      <c r="AA704" s="123"/>
      <c r="AB704" s="123"/>
      <c r="AC704" s="123">
        <v>134.5</v>
      </c>
      <c r="AD704" s="123"/>
      <c r="AE704" s="123"/>
      <c r="AF704" s="123"/>
      <c r="AG704" s="214"/>
      <c r="AH704" s="229" t="str">
        <f t="shared" si="152"/>
        <v>a3</v>
      </c>
      <c r="AI704" s="199"/>
      <c r="AJ704" s="199"/>
      <c r="AK704" s="199"/>
      <c r="AL704" s="199"/>
      <c r="AM704" s="199"/>
      <c r="AN704" s="173" t="s">
        <v>3186</v>
      </c>
      <c r="AO704" s="173" t="s">
        <v>3186</v>
      </c>
      <c r="AP704" s="173" t="s">
        <v>3186</v>
      </c>
      <c r="AQ704" s="173" t="s">
        <v>3186</v>
      </c>
      <c r="AR704" s="173" t="s">
        <v>3186</v>
      </c>
      <c r="AS704" s="173" t="s">
        <v>3186</v>
      </c>
      <c r="AT704" s="173" t="s">
        <v>3186</v>
      </c>
      <c r="AU704" s="173" t="s">
        <v>3186</v>
      </c>
      <c r="AV704" s="173" t="s">
        <v>3186</v>
      </c>
      <c r="AW704" s="173" t="s">
        <v>3186</v>
      </c>
      <c r="AX704" s="173" t="s">
        <v>3186</v>
      </c>
      <c r="AY704" s="173" t="s">
        <v>3186</v>
      </c>
      <c r="AZ704" s="211"/>
      <c r="BA704" s="211"/>
      <c r="BB704" s="205">
        <f t="shared" si="153"/>
        <v>16989</v>
      </c>
      <c r="BC704" s="205">
        <f t="shared" si="154"/>
        <v>16989</v>
      </c>
      <c r="BD704" s="205">
        <f t="shared" si="155"/>
        <v>0</v>
      </c>
      <c r="BE704" s="205">
        <f t="shared" si="156"/>
        <v>0</v>
      </c>
      <c r="BF704" s="175">
        <v>16989</v>
      </c>
      <c r="BG704" s="175">
        <v>2307</v>
      </c>
      <c r="BH704" s="175">
        <v>13002</v>
      </c>
      <c r="BI704" s="175"/>
      <c r="BJ704" s="175"/>
      <c r="BK704" s="175">
        <v>1337</v>
      </c>
      <c r="BL704" s="175">
        <v>263</v>
      </c>
      <c r="BM704" s="175"/>
      <c r="BN704" s="175"/>
      <c r="BO704" s="175">
        <v>80</v>
      </c>
      <c r="BP704" s="200">
        <f t="shared" si="157"/>
        <v>13082</v>
      </c>
    </row>
    <row r="705" spans="1:68" s="201" customFormat="1" x14ac:dyDescent="0.15">
      <c r="A705" s="117">
        <v>2213002008</v>
      </c>
      <c r="B705" s="118" t="s">
        <v>1793</v>
      </c>
      <c r="C705" s="118" t="s">
        <v>1773</v>
      </c>
      <c r="D705" s="118" t="s">
        <v>1786</v>
      </c>
      <c r="E705" s="118" t="s">
        <v>4362</v>
      </c>
      <c r="F705" s="120">
        <v>13</v>
      </c>
      <c r="G705" s="119">
        <v>163522</v>
      </c>
      <c r="H705" s="119"/>
      <c r="I705" s="120" t="s">
        <v>5820</v>
      </c>
      <c r="J705" s="120">
        <v>1300</v>
      </c>
      <c r="K705" s="120">
        <v>163522</v>
      </c>
      <c r="L705" s="120">
        <v>0.34499999999999997</v>
      </c>
      <c r="M705" s="121" t="s">
        <v>5657</v>
      </c>
      <c r="N705" s="120">
        <v>1</v>
      </c>
      <c r="O705" s="119">
        <v>140.80000000000001</v>
      </c>
      <c r="P705" s="119">
        <v>39.6</v>
      </c>
      <c r="Q705" s="119">
        <v>4.3</v>
      </c>
      <c r="R705" s="120"/>
      <c r="S705" s="120"/>
      <c r="T705" s="120"/>
      <c r="U705" s="120" t="s">
        <v>5689</v>
      </c>
      <c r="V705" s="172">
        <v>153.5</v>
      </c>
      <c r="W705" s="172">
        <v>14.7</v>
      </c>
      <c r="X705" s="172">
        <v>87.9</v>
      </c>
      <c r="Y705" s="172">
        <v>17</v>
      </c>
      <c r="Z705" s="172">
        <v>33.9</v>
      </c>
      <c r="AA705" s="123">
        <v>1652</v>
      </c>
      <c r="AB705" s="123"/>
      <c r="AC705" s="123">
        <v>118</v>
      </c>
      <c r="AD705" s="123"/>
      <c r="AE705" s="123"/>
      <c r="AF705" s="123"/>
      <c r="AG705" s="214"/>
      <c r="AH705" s="229" t="str">
        <f t="shared" si="152"/>
        <v>a3</v>
      </c>
      <c r="AI705" s="199" t="s">
        <v>5401</v>
      </c>
      <c r="AJ705" s="199"/>
      <c r="AK705" s="199"/>
      <c r="AL705" s="199"/>
      <c r="AM705" s="199"/>
      <c r="AN705" s="173"/>
      <c r="AO705" s="173"/>
      <c r="AP705" s="173"/>
      <c r="AQ705" s="173"/>
      <c r="AR705" s="173"/>
      <c r="AS705" s="173"/>
      <c r="AT705" s="173"/>
      <c r="AU705" s="173"/>
      <c r="AV705" s="173"/>
      <c r="AW705" s="173"/>
      <c r="AX705" s="173"/>
      <c r="AY705" s="173"/>
      <c r="AZ705" s="211">
        <f>SUBTOTAL(9,AN705:AS705)</f>
        <v>0</v>
      </c>
      <c r="BA705" s="211">
        <f>SUBTOTAL(9,AT705:AY705)</f>
        <v>0</v>
      </c>
      <c r="BB705" s="205">
        <f t="shared" si="153"/>
        <v>28271</v>
      </c>
      <c r="BC705" s="205">
        <f t="shared" si="154"/>
        <v>22463</v>
      </c>
      <c r="BD705" s="205">
        <f t="shared" si="155"/>
        <v>10823</v>
      </c>
      <c r="BE705" s="205">
        <f t="shared" si="156"/>
        <v>5015</v>
      </c>
      <c r="BF705" s="175">
        <v>17448</v>
      </c>
      <c r="BG705" s="175"/>
      <c r="BH705" s="175">
        <v>15536</v>
      </c>
      <c r="BI705" s="175">
        <v>5808</v>
      </c>
      <c r="BJ705" s="175"/>
      <c r="BK705" s="175">
        <v>647</v>
      </c>
      <c r="BL705" s="175">
        <v>230</v>
      </c>
      <c r="BM705" s="175"/>
      <c r="BN705" s="175">
        <v>44</v>
      </c>
      <c r="BO705" s="175">
        <v>6006</v>
      </c>
      <c r="BP705" s="200">
        <f t="shared" si="157"/>
        <v>21542</v>
      </c>
    </row>
    <row r="706" spans="1:68" s="201" customFormat="1" x14ac:dyDescent="0.15">
      <c r="A706" s="117">
        <v>2122102005</v>
      </c>
      <c r="B706" s="118" t="s">
        <v>1750</v>
      </c>
      <c r="C706" s="118" t="s">
        <v>1650</v>
      </c>
      <c r="D706" s="118" t="s">
        <v>1746</v>
      </c>
      <c r="E706" s="118" t="s">
        <v>4331</v>
      </c>
      <c r="F706" s="120">
        <v>10</v>
      </c>
      <c r="G706" s="119">
        <v>163746</v>
      </c>
      <c r="H706" s="119"/>
      <c r="I706" s="120" t="s">
        <v>5820</v>
      </c>
      <c r="J706" s="120">
        <v>2090</v>
      </c>
      <c r="K706" s="120">
        <v>163746</v>
      </c>
      <c r="L706" s="120">
        <v>0.215</v>
      </c>
      <c r="M706" s="121" t="s">
        <v>5657</v>
      </c>
      <c r="N706" s="120">
        <v>1</v>
      </c>
      <c r="O706" s="119">
        <v>176.4</v>
      </c>
      <c r="P706" s="119">
        <v>30.2</v>
      </c>
      <c r="Q706" s="119">
        <v>4.2</v>
      </c>
      <c r="R706" s="120" t="s">
        <v>5658</v>
      </c>
      <c r="S706" s="120">
        <v>0.4</v>
      </c>
      <c r="T706" s="120"/>
      <c r="U706" s="120"/>
      <c r="V706" s="172">
        <v>235.36199999999999</v>
      </c>
      <c r="W706" s="172"/>
      <c r="X706" s="172">
        <v>201.78700000000001</v>
      </c>
      <c r="Y706" s="172"/>
      <c r="Z706" s="172">
        <v>33.575000000000003</v>
      </c>
      <c r="AA706" s="123">
        <v>836</v>
      </c>
      <c r="AB706" s="123"/>
      <c r="AC706" s="123">
        <v>83</v>
      </c>
      <c r="AD706" s="123"/>
      <c r="AE706" s="123"/>
      <c r="AF706" s="123"/>
      <c r="AG706" s="214"/>
      <c r="AH706" s="229" t="str">
        <f t="shared" si="152"/>
        <v>a3</v>
      </c>
      <c r="AI706" s="199"/>
      <c r="AJ706" s="199"/>
      <c r="AK706" s="199"/>
      <c r="AL706" s="199"/>
      <c r="AM706" s="199"/>
      <c r="AN706" s="173"/>
      <c r="AO706" s="173"/>
      <c r="AP706" s="173"/>
      <c r="AQ706" s="173"/>
      <c r="AR706" s="173"/>
      <c r="AS706" s="173"/>
      <c r="AT706" s="173">
        <v>0.7</v>
      </c>
      <c r="AU706" s="173">
        <v>0.7</v>
      </c>
      <c r="AV706" s="173">
        <v>0.7</v>
      </c>
      <c r="AW706" s="173">
        <v>0.7</v>
      </c>
      <c r="AX706" s="173"/>
      <c r="AY706" s="173"/>
      <c r="AZ706" s="211">
        <f>SUBTOTAL(9,AN706:AS706)</f>
        <v>0</v>
      </c>
      <c r="BA706" s="211">
        <f>SUBTOTAL(9,AT706:AY706)</f>
        <v>2.8</v>
      </c>
      <c r="BB706" s="205">
        <f t="shared" si="153"/>
        <v>53100</v>
      </c>
      <c r="BC706" s="205">
        <f t="shared" si="154"/>
        <v>32562</v>
      </c>
      <c r="BD706" s="205">
        <f t="shared" si="155"/>
        <v>20538</v>
      </c>
      <c r="BE706" s="205">
        <f t="shared" si="156"/>
        <v>0</v>
      </c>
      <c r="BF706" s="175">
        <v>32562</v>
      </c>
      <c r="BG706" s="175"/>
      <c r="BH706" s="175">
        <v>20538</v>
      </c>
      <c r="BI706" s="175">
        <v>20538</v>
      </c>
      <c r="BJ706" s="175"/>
      <c r="BK706" s="175">
        <v>3045</v>
      </c>
      <c r="BL706" s="175">
        <v>461</v>
      </c>
      <c r="BM706" s="175">
        <v>4215</v>
      </c>
      <c r="BN706" s="175">
        <v>1163</v>
      </c>
      <c r="BO706" s="175">
        <v>3140</v>
      </c>
      <c r="BP706" s="200">
        <f t="shared" si="157"/>
        <v>23678</v>
      </c>
    </row>
    <row r="707" spans="1:68" s="201" customFormat="1" x14ac:dyDescent="0.15">
      <c r="A707" s="117">
        <v>3420801001</v>
      </c>
      <c r="B707" s="118" t="s">
        <v>2548</v>
      </c>
      <c r="C707" s="118" t="s">
        <v>2517</v>
      </c>
      <c r="D707" s="118" t="s">
        <v>2549</v>
      </c>
      <c r="E707" s="118" t="s">
        <v>4929</v>
      </c>
      <c r="F707" s="120">
        <v>21</v>
      </c>
      <c r="G707" s="119">
        <v>163755</v>
      </c>
      <c r="H707" s="119"/>
      <c r="I707" s="120" t="s">
        <v>5820</v>
      </c>
      <c r="J707" s="120">
        <v>970</v>
      </c>
      <c r="K707" s="120">
        <v>163755</v>
      </c>
      <c r="L707" s="120">
        <v>0.46300000000000002</v>
      </c>
      <c r="M707" s="121" t="s">
        <v>5657</v>
      </c>
      <c r="N707" s="120">
        <v>1</v>
      </c>
      <c r="O707" s="119">
        <v>142.5</v>
      </c>
      <c r="P707" s="119"/>
      <c r="Q707" s="119"/>
      <c r="R707" s="120" t="s">
        <v>5660</v>
      </c>
      <c r="S707" s="120">
        <v>0.3</v>
      </c>
      <c r="T707" s="120"/>
      <c r="U707" s="120"/>
      <c r="V707" s="172">
        <v>217.3</v>
      </c>
      <c r="W707" s="172"/>
      <c r="X707" s="172"/>
      <c r="Y707" s="172"/>
      <c r="Z707" s="172">
        <v>217.3</v>
      </c>
      <c r="AA707" s="123">
        <v>2264</v>
      </c>
      <c r="AB707" s="123"/>
      <c r="AC707" s="123">
        <v>154</v>
      </c>
      <c r="AD707" s="123"/>
      <c r="AE707" s="123"/>
      <c r="AF707" s="123"/>
      <c r="AG707" s="214"/>
      <c r="AH707" s="229" t="str">
        <f t="shared" si="152"/>
        <v>a3</v>
      </c>
      <c r="AI707" s="199"/>
      <c r="AJ707" s="199"/>
      <c r="AK707" s="199"/>
      <c r="AL707" s="199"/>
      <c r="AM707" s="199"/>
      <c r="AN707" s="173" t="s">
        <v>3186</v>
      </c>
      <c r="AO707" s="173" t="s">
        <v>3186</v>
      </c>
      <c r="AP707" s="173" t="s">
        <v>3186</v>
      </c>
      <c r="AQ707" s="173" t="s">
        <v>3186</v>
      </c>
      <c r="AR707" s="173" t="s">
        <v>3186</v>
      </c>
      <c r="AS707" s="173">
        <v>0.5</v>
      </c>
      <c r="AT707" s="173">
        <v>0.5</v>
      </c>
      <c r="AU707" s="173">
        <v>0.5</v>
      </c>
      <c r="AV707" s="173">
        <v>0.5</v>
      </c>
      <c r="AW707" s="173">
        <v>0.5</v>
      </c>
      <c r="AX707" s="173">
        <v>1</v>
      </c>
      <c r="AY707" s="173" t="s">
        <v>3186</v>
      </c>
      <c r="AZ707" s="211">
        <f>SUBTOTAL(9,AN707:AS707)</f>
        <v>0.5</v>
      </c>
      <c r="BA707" s="211">
        <f>SUBTOTAL(9,AT707:AY707)</f>
        <v>3</v>
      </c>
      <c r="BB707" s="205">
        <f t="shared" si="153"/>
        <v>21588</v>
      </c>
      <c r="BC707" s="205">
        <f t="shared" si="154"/>
        <v>21588</v>
      </c>
      <c r="BD707" s="205">
        <f t="shared" si="155"/>
        <v>-100</v>
      </c>
      <c r="BE707" s="205">
        <f t="shared" si="156"/>
        <v>-100</v>
      </c>
      <c r="BF707" s="175">
        <v>21688</v>
      </c>
      <c r="BG707" s="175"/>
      <c r="BH707" s="175">
        <v>9508</v>
      </c>
      <c r="BI707" s="175"/>
      <c r="BJ707" s="175"/>
      <c r="BK707" s="175">
        <v>2121</v>
      </c>
      <c r="BL707" s="175">
        <v>4290</v>
      </c>
      <c r="BM707" s="175">
        <v>3941</v>
      </c>
      <c r="BN707" s="175">
        <v>66</v>
      </c>
      <c r="BO707" s="175">
        <v>1662</v>
      </c>
      <c r="BP707" s="200">
        <f t="shared" si="157"/>
        <v>11170</v>
      </c>
    </row>
    <row r="708" spans="1:68" s="201" customFormat="1" x14ac:dyDescent="0.15">
      <c r="A708" s="117">
        <v>156002001</v>
      </c>
      <c r="B708" s="118" t="s">
        <v>250</v>
      </c>
      <c r="C708" s="118" t="s">
        <v>11</v>
      </c>
      <c r="D708" s="118" t="s">
        <v>251</v>
      </c>
      <c r="E708" s="118" t="s">
        <v>3331</v>
      </c>
      <c r="F708" s="120">
        <v>13</v>
      </c>
      <c r="G708" s="119"/>
      <c r="H708" s="119"/>
      <c r="I708" s="120" t="s">
        <v>5820</v>
      </c>
      <c r="J708" s="120">
        <v>1280</v>
      </c>
      <c r="K708" s="120">
        <v>164632</v>
      </c>
      <c r="L708" s="120">
        <v>0.35199999999999998</v>
      </c>
      <c r="M708" s="121" t="s">
        <v>5657</v>
      </c>
      <c r="N708" s="120">
        <v>1</v>
      </c>
      <c r="O708" s="119">
        <v>285.10000000000002</v>
      </c>
      <c r="P708" s="119"/>
      <c r="Q708" s="119"/>
      <c r="R708" s="120" t="s">
        <v>5663</v>
      </c>
      <c r="S708" s="120">
        <v>0.1</v>
      </c>
      <c r="T708" s="120"/>
      <c r="U708" s="120"/>
      <c r="V708" s="172">
        <v>169.9</v>
      </c>
      <c r="W708" s="172"/>
      <c r="X708" s="172">
        <v>53.8</v>
      </c>
      <c r="Y708" s="172">
        <v>10.6</v>
      </c>
      <c r="Z708" s="172">
        <v>105.5</v>
      </c>
      <c r="AA708" s="123">
        <v>1379</v>
      </c>
      <c r="AB708" s="123"/>
      <c r="AC708" s="123">
        <v>153.19999999999999</v>
      </c>
      <c r="AD708" s="123"/>
      <c r="AE708" s="123"/>
      <c r="AF708" s="123"/>
      <c r="AG708" s="214"/>
      <c r="AH708" s="229" t="str">
        <f t="shared" si="152"/>
        <v>a3</v>
      </c>
      <c r="AI708" s="199"/>
      <c r="AJ708" s="199"/>
      <c r="AK708" s="199"/>
      <c r="AL708" s="199"/>
      <c r="AM708" s="199"/>
      <c r="AN708" s="173"/>
      <c r="AO708" s="173"/>
      <c r="AP708" s="173"/>
      <c r="AQ708" s="173"/>
      <c r="AR708" s="173"/>
      <c r="AS708" s="173"/>
      <c r="AT708" s="173">
        <v>1</v>
      </c>
      <c r="AU708" s="173">
        <v>1</v>
      </c>
      <c r="AV708" s="173"/>
      <c r="AW708" s="173"/>
      <c r="AX708" s="173">
        <v>0.7</v>
      </c>
      <c r="AY708" s="173">
        <v>1</v>
      </c>
      <c r="AZ708" s="211"/>
      <c r="BA708" s="211">
        <f>SUBTOTAL(9,AT708:AY708)</f>
        <v>3.7</v>
      </c>
      <c r="BB708" s="205">
        <f t="shared" si="153"/>
        <v>48233</v>
      </c>
      <c r="BC708" s="205">
        <f t="shared" si="154"/>
        <v>37432</v>
      </c>
      <c r="BD708" s="205">
        <f t="shared" si="155"/>
        <v>12149</v>
      </c>
      <c r="BE708" s="205">
        <f t="shared" si="156"/>
        <v>1348</v>
      </c>
      <c r="BF708" s="175">
        <v>36084</v>
      </c>
      <c r="BG708" s="175">
        <v>6149</v>
      </c>
      <c r="BH708" s="175">
        <v>16161</v>
      </c>
      <c r="BI708" s="175">
        <v>10801</v>
      </c>
      <c r="BJ708" s="175"/>
      <c r="BK708" s="175">
        <v>2058</v>
      </c>
      <c r="BL708" s="175">
        <v>4471</v>
      </c>
      <c r="BM708" s="175">
        <v>3830</v>
      </c>
      <c r="BN708" s="175">
        <v>1349</v>
      </c>
      <c r="BO708" s="175">
        <v>3414</v>
      </c>
      <c r="BP708" s="200">
        <f t="shared" si="157"/>
        <v>19575</v>
      </c>
    </row>
    <row r="709" spans="1:68" s="201" customFormat="1" x14ac:dyDescent="0.15">
      <c r="A709" s="117">
        <v>3220102004</v>
      </c>
      <c r="B709" s="118" t="s">
        <v>2380</v>
      </c>
      <c r="C709" s="118" t="s">
        <v>2373</v>
      </c>
      <c r="D709" s="118" t="s">
        <v>2377</v>
      </c>
      <c r="E709" s="118" t="s">
        <v>4800</v>
      </c>
      <c r="F709" s="120">
        <v>21</v>
      </c>
      <c r="G709" s="119">
        <v>164958</v>
      </c>
      <c r="H709" s="119"/>
      <c r="I709" s="120" t="s">
        <v>5820</v>
      </c>
      <c r="J709" s="120">
        <v>2150</v>
      </c>
      <c r="K709" s="120">
        <v>164958</v>
      </c>
      <c r="L709" s="120">
        <v>0.21</v>
      </c>
      <c r="M709" s="121" t="s">
        <v>5672</v>
      </c>
      <c r="N709" s="120">
        <v>1</v>
      </c>
      <c r="O709" s="119">
        <v>190</v>
      </c>
      <c r="P709" s="119"/>
      <c r="Q709" s="119"/>
      <c r="R709" s="120" t="s">
        <v>5658</v>
      </c>
      <c r="S709" s="120">
        <v>0.1</v>
      </c>
      <c r="T709" s="120"/>
      <c r="U709" s="120"/>
      <c r="V709" s="172">
        <v>480.6</v>
      </c>
      <c r="W709" s="172"/>
      <c r="X709" s="172"/>
      <c r="Y709" s="172"/>
      <c r="Z709" s="172">
        <v>480.6</v>
      </c>
      <c r="AA709" s="123">
        <v>1765</v>
      </c>
      <c r="AB709" s="123"/>
      <c r="AC709" s="123">
        <v>139.4</v>
      </c>
      <c r="AD709" s="123"/>
      <c r="AE709" s="123"/>
      <c r="AF709" s="123"/>
      <c r="AG709" s="214"/>
      <c r="AH709" s="229" t="str">
        <f t="shared" si="152"/>
        <v>a3</v>
      </c>
      <c r="AI709" s="199"/>
      <c r="AJ709" s="199"/>
      <c r="AK709" s="199"/>
      <c r="AL709" s="199"/>
      <c r="AM709" s="199"/>
      <c r="AN709" s="173"/>
      <c r="AO709" s="173"/>
      <c r="AP709" s="173"/>
      <c r="AQ709" s="173"/>
      <c r="AR709" s="173"/>
      <c r="AS709" s="173"/>
      <c r="AT709" s="173"/>
      <c r="AU709" s="173"/>
      <c r="AV709" s="173"/>
      <c r="AW709" s="173"/>
      <c r="AX709" s="173"/>
      <c r="AY709" s="173"/>
      <c r="AZ709" s="211">
        <f>SUBTOTAL(9,AN709:AS709)</f>
        <v>0</v>
      </c>
      <c r="BA709" s="211">
        <f>SUBTOTAL(9,AT709:AY709)</f>
        <v>0</v>
      </c>
      <c r="BB709" s="205">
        <f t="shared" si="153"/>
        <v>0</v>
      </c>
      <c r="BC709" s="205">
        <f t="shared" si="154"/>
        <v>0</v>
      </c>
      <c r="BD709" s="205">
        <f t="shared" si="155"/>
        <v>0</v>
      </c>
      <c r="BE709" s="205">
        <f t="shared" si="156"/>
        <v>0</v>
      </c>
      <c r="BF709" s="175"/>
      <c r="BG709" s="175"/>
      <c r="BH709" s="175"/>
      <c r="BI709" s="175"/>
      <c r="BJ709" s="175"/>
      <c r="BK709" s="175"/>
      <c r="BL709" s="175"/>
      <c r="BM709" s="175"/>
      <c r="BN709" s="175"/>
      <c r="BO709" s="175"/>
      <c r="BP709" s="200">
        <f t="shared" si="157"/>
        <v>0</v>
      </c>
    </row>
    <row r="710" spans="1:68" s="201" customFormat="1" x14ac:dyDescent="0.15">
      <c r="A710" s="117">
        <v>2820902008</v>
      </c>
      <c r="B710" s="118" t="s">
        <v>2145</v>
      </c>
      <c r="C710" s="118" t="s">
        <v>2099</v>
      </c>
      <c r="D710" s="118" t="s">
        <v>2139</v>
      </c>
      <c r="E710" s="118" t="s">
        <v>4622</v>
      </c>
      <c r="F710" s="120">
        <v>14</v>
      </c>
      <c r="G710" s="119">
        <v>166061</v>
      </c>
      <c r="H710" s="119"/>
      <c r="I710" s="120" t="s">
        <v>5820</v>
      </c>
      <c r="J710" s="120">
        <v>1310</v>
      </c>
      <c r="K710" s="120">
        <v>166061</v>
      </c>
      <c r="L710" s="120">
        <v>0.34699999999999998</v>
      </c>
      <c r="M710" s="121" t="s">
        <v>5657</v>
      </c>
      <c r="N710" s="120">
        <v>1</v>
      </c>
      <c r="O710" s="119">
        <v>87</v>
      </c>
      <c r="P710" s="119">
        <v>30</v>
      </c>
      <c r="Q710" s="119">
        <v>3.5</v>
      </c>
      <c r="R710" s="120" t="s">
        <v>5660</v>
      </c>
      <c r="S710" s="120">
        <v>0.3</v>
      </c>
      <c r="T710" s="120"/>
      <c r="U710" s="120"/>
      <c r="V710" s="172">
        <v>228.2</v>
      </c>
      <c r="W710" s="172">
        <v>6.9</v>
      </c>
      <c r="X710" s="172">
        <v>100.7</v>
      </c>
      <c r="Y710" s="172">
        <v>57.2</v>
      </c>
      <c r="Z710" s="172">
        <v>63.4</v>
      </c>
      <c r="AA710" s="123">
        <v>1716</v>
      </c>
      <c r="AB710" s="123"/>
      <c r="AC710" s="123">
        <v>140</v>
      </c>
      <c r="AD710" s="123"/>
      <c r="AE710" s="123"/>
      <c r="AF710" s="123"/>
      <c r="AG710" s="214"/>
      <c r="AH710" s="229" t="str">
        <f t="shared" si="152"/>
        <v>a3</v>
      </c>
      <c r="AI710" s="199"/>
      <c r="AJ710" s="199"/>
      <c r="AK710" s="199"/>
      <c r="AL710" s="199"/>
      <c r="AM710" s="199"/>
      <c r="AN710" s="173"/>
      <c r="AO710" s="173"/>
      <c r="AP710" s="173"/>
      <c r="AQ710" s="173"/>
      <c r="AR710" s="173"/>
      <c r="AS710" s="173"/>
      <c r="AT710" s="173"/>
      <c r="AU710" s="173"/>
      <c r="AV710" s="173"/>
      <c r="AW710" s="173"/>
      <c r="AX710" s="173"/>
      <c r="AY710" s="173"/>
      <c r="AZ710" s="211"/>
      <c r="BA710" s="211"/>
      <c r="BB710" s="205">
        <f t="shared" si="153"/>
        <v>28312</v>
      </c>
      <c r="BC710" s="205">
        <f t="shared" si="154"/>
        <v>22740</v>
      </c>
      <c r="BD710" s="205">
        <f t="shared" si="155"/>
        <v>5795</v>
      </c>
      <c r="BE710" s="205">
        <f t="shared" si="156"/>
        <v>223</v>
      </c>
      <c r="BF710" s="175">
        <v>22517</v>
      </c>
      <c r="BG710" s="175">
        <v>1164</v>
      </c>
      <c r="BH710" s="175">
        <v>9262</v>
      </c>
      <c r="BI710" s="175">
        <v>5572</v>
      </c>
      <c r="BJ710" s="175"/>
      <c r="BK710" s="175">
        <v>352</v>
      </c>
      <c r="BL710" s="175">
        <v>1618</v>
      </c>
      <c r="BM710" s="175">
        <v>3637</v>
      </c>
      <c r="BN710" s="175">
        <v>631</v>
      </c>
      <c r="BO710" s="175">
        <v>6076</v>
      </c>
      <c r="BP710" s="200">
        <f t="shared" si="157"/>
        <v>15338</v>
      </c>
    </row>
    <row r="711" spans="1:68" s="201" customFormat="1" x14ac:dyDescent="0.15">
      <c r="A711" s="117">
        <v>2323101002</v>
      </c>
      <c r="B711" s="118" t="s">
        <v>1913</v>
      </c>
      <c r="C711" s="118" t="s">
        <v>1850</v>
      </c>
      <c r="D711" s="118" t="s">
        <v>1912</v>
      </c>
      <c r="E711" s="118" t="s">
        <v>4451</v>
      </c>
      <c r="F711" s="120">
        <v>10</v>
      </c>
      <c r="G711" s="119"/>
      <c r="H711" s="119"/>
      <c r="I711" s="120" t="s">
        <v>5820</v>
      </c>
      <c r="J711" s="120">
        <v>610</v>
      </c>
      <c r="K711" s="120">
        <v>166912</v>
      </c>
      <c r="L711" s="120">
        <v>0.75</v>
      </c>
      <c r="M711" s="121" t="s">
        <v>5657</v>
      </c>
      <c r="N711" s="120">
        <v>1</v>
      </c>
      <c r="O711" s="119">
        <v>252</v>
      </c>
      <c r="P711" s="119">
        <v>28</v>
      </c>
      <c r="Q711" s="119">
        <v>3.6</v>
      </c>
      <c r="R711" s="120" t="s">
        <v>5660</v>
      </c>
      <c r="S711" s="120">
        <v>0.3</v>
      </c>
      <c r="T711" s="120"/>
      <c r="U711" s="120"/>
      <c r="V711" s="172">
        <v>120.5</v>
      </c>
      <c r="W711" s="172"/>
      <c r="X711" s="172"/>
      <c r="Y711" s="172"/>
      <c r="Z711" s="172">
        <v>120.5</v>
      </c>
      <c r="AA711" s="123"/>
      <c r="AB711" s="123"/>
      <c r="AC711" s="123">
        <v>164.2</v>
      </c>
      <c r="AD711" s="123"/>
      <c r="AE711" s="123"/>
      <c r="AF711" s="123"/>
      <c r="AG711" s="214"/>
      <c r="AH711" s="229" t="str">
        <f t="shared" si="152"/>
        <v>a3</v>
      </c>
      <c r="AI711" s="199" t="s">
        <v>5401</v>
      </c>
      <c r="AJ711" s="199"/>
      <c r="AK711" s="199" t="s">
        <v>5401</v>
      </c>
      <c r="AL711" s="199" t="s">
        <v>5401</v>
      </c>
      <c r="AM711" s="199" t="s">
        <v>5401</v>
      </c>
      <c r="AN711" s="173"/>
      <c r="AO711" s="173"/>
      <c r="AP711" s="173"/>
      <c r="AQ711" s="173"/>
      <c r="AR711" s="173"/>
      <c r="AS711" s="173"/>
      <c r="AT711" s="173"/>
      <c r="AU711" s="173"/>
      <c r="AV711" s="173"/>
      <c r="AW711" s="173"/>
      <c r="AX711" s="173"/>
      <c r="AY711" s="173"/>
      <c r="AZ711" s="211">
        <f t="shared" ref="AZ711:AZ718" si="161">SUBTOTAL(9,AN711:AS711)</f>
        <v>0</v>
      </c>
      <c r="BA711" s="211">
        <f t="shared" ref="BA711:BA723" si="162">SUBTOTAL(9,AT711:AY711)</f>
        <v>0</v>
      </c>
      <c r="BB711" s="205">
        <f t="shared" si="153"/>
        <v>0</v>
      </c>
      <c r="BC711" s="205">
        <f t="shared" si="154"/>
        <v>0</v>
      </c>
      <c r="BD711" s="205">
        <f t="shared" si="155"/>
        <v>0</v>
      </c>
      <c r="BE711" s="205">
        <f t="shared" si="156"/>
        <v>0</v>
      </c>
      <c r="BF711" s="175"/>
      <c r="BG711" s="175"/>
      <c r="BH711" s="175"/>
      <c r="BI711" s="175"/>
      <c r="BJ711" s="175"/>
      <c r="BK711" s="175"/>
      <c r="BL711" s="175"/>
      <c r="BM711" s="175"/>
      <c r="BN711" s="175"/>
      <c r="BO711" s="175"/>
      <c r="BP711" s="200">
        <f t="shared" si="157"/>
        <v>0</v>
      </c>
    </row>
    <row r="712" spans="1:68" s="201" customFormat="1" x14ac:dyDescent="0.15">
      <c r="A712" s="117">
        <v>3252502001</v>
      </c>
      <c r="B712" s="118" t="s">
        <v>2419</v>
      </c>
      <c r="C712" s="118" t="s">
        <v>2373</v>
      </c>
      <c r="D712" s="118" t="s">
        <v>2420</v>
      </c>
      <c r="E712" s="118" t="s">
        <v>4829</v>
      </c>
      <c r="F712" s="120">
        <v>11</v>
      </c>
      <c r="G712" s="119">
        <v>168289</v>
      </c>
      <c r="H712" s="119"/>
      <c r="I712" s="120" t="s">
        <v>5820</v>
      </c>
      <c r="J712" s="120">
        <v>850</v>
      </c>
      <c r="K712" s="120">
        <v>168290</v>
      </c>
      <c r="L712" s="120">
        <v>0.54200000000000004</v>
      </c>
      <c r="M712" s="121" t="s">
        <v>5664</v>
      </c>
      <c r="N712" s="120">
        <v>1</v>
      </c>
      <c r="O712" s="119">
        <v>155.80000000000001</v>
      </c>
      <c r="P712" s="119">
        <v>37</v>
      </c>
      <c r="Q712" s="119">
        <v>4.5</v>
      </c>
      <c r="R712" s="120" t="s">
        <v>5658</v>
      </c>
      <c r="S712" s="120">
        <v>0.66800000000000004</v>
      </c>
      <c r="T712" s="120"/>
      <c r="U712" s="120"/>
      <c r="V712" s="172">
        <v>319.5</v>
      </c>
      <c r="W712" s="172"/>
      <c r="X712" s="172"/>
      <c r="Y712" s="172"/>
      <c r="Z712" s="172">
        <v>319.5</v>
      </c>
      <c r="AA712" s="123"/>
      <c r="AB712" s="123"/>
      <c r="AC712" s="123">
        <v>48.94</v>
      </c>
      <c r="AD712" s="123"/>
      <c r="AE712" s="123"/>
      <c r="AF712" s="123"/>
      <c r="AG712" s="214"/>
      <c r="AH712" s="229" t="str">
        <f t="shared" si="152"/>
        <v>a3</v>
      </c>
      <c r="AI712" s="199"/>
      <c r="AJ712" s="199"/>
      <c r="AK712" s="199"/>
      <c r="AL712" s="199"/>
      <c r="AM712" s="199"/>
      <c r="AN712" s="173"/>
      <c r="AO712" s="173"/>
      <c r="AP712" s="173"/>
      <c r="AQ712" s="173"/>
      <c r="AR712" s="173"/>
      <c r="AS712" s="173"/>
      <c r="AT712" s="173"/>
      <c r="AU712" s="173"/>
      <c r="AV712" s="173"/>
      <c r="AW712" s="173"/>
      <c r="AX712" s="173"/>
      <c r="AY712" s="173"/>
      <c r="AZ712" s="211">
        <f t="shared" si="161"/>
        <v>0</v>
      </c>
      <c r="BA712" s="211">
        <f t="shared" si="162"/>
        <v>0</v>
      </c>
      <c r="BB712" s="205">
        <f t="shared" si="153"/>
        <v>0</v>
      </c>
      <c r="BC712" s="205">
        <f t="shared" si="154"/>
        <v>0</v>
      </c>
      <c r="BD712" s="205">
        <f t="shared" si="155"/>
        <v>0</v>
      </c>
      <c r="BE712" s="205">
        <f t="shared" si="156"/>
        <v>0</v>
      </c>
      <c r="BF712" s="175"/>
      <c r="BG712" s="175"/>
      <c r="BH712" s="175"/>
      <c r="BI712" s="175"/>
      <c r="BJ712" s="175"/>
      <c r="BK712" s="175"/>
      <c r="BL712" s="175"/>
      <c r="BM712" s="175"/>
      <c r="BN712" s="175"/>
      <c r="BO712" s="175"/>
      <c r="BP712" s="200">
        <f t="shared" si="157"/>
        <v>0</v>
      </c>
    </row>
    <row r="713" spans="1:68" s="201" customFormat="1" x14ac:dyDescent="0.15">
      <c r="A713" s="117">
        <v>336602001</v>
      </c>
      <c r="B713" s="118" t="s">
        <v>460</v>
      </c>
      <c r="C713" s="118" t="s">
        <v>415</v>
      </c>
      <c r="D713" s="118" t="s">
        <v>461</v>
      </c>
      <c r="E713" s="118" t="s">
        <v>3457</v>
      </c>
      <c r="F713" s="120">
        <v>10</v>
      </c>
      <c r="G713" s="119"/>
      <c r="H713" s="119"/>
      <c r="I713" s="120" t="s">
        <v>5820</v>
      </c>
      <c r="J713" s="120">
        <v>1641</v>
      </c>
      <c r="K713" s="120">
        <v>168292</v>
      </c>
      <c r="L713" s="120">
        <v>0.28100000000000003</v>
      </c>
      <c r="M713" s="121" t="s">
        <v>5662</v>
      </c>
      <c r="N713" s="120">
        <v>1</v>
      </c>
      <c r="O713" s="119">
        <v>217</v>
      </c>
      <c r="P713" s="119">
        <v>37</v>
      </c>
      <c r="Q713" s="119">
        <v>4.5</v>
      </c>
      <c r="R713" s="120" t="s">
        <v>5658</v>
      </c>
      <c r="S713" s="120">
        <v>0.27500000000000002</v>
      </c>
      <c r="T713" s="120"/>
      <c r="U713" s="120"/>
      <c r="V713" s="172">
        <v>271.89999999999998</v>
      </c>
      <c r="W713" s="172">
        <v>189.7</v>
      </c>
      <c r="X713" s="172">
        <v>54.7</v>
      </c>
      <c r="Y713" s="172">
        <v>27.2</v>
      </c>
      <c r="Z713" s="172">
        <v>0.3</v>
      </c>
      <c r="AA713" s="123"/>
      <c r="AB713" s="123"/>
      <c r="AC713" s="123">
        <v>99.24</v>
      </c>
      <c r="AD713" s="123"/>
      <c r="AE713" s="123"/>
      <c r="AF713" s="123"/>
      <c r="AG713" s="214"/>
      <c r="AH713" s="229" t="str">
        <f t="shared" si="152"/>
        <v>a3</v>
      </c>
      <c r="AI713" s="199"/>
      <c r="AJ713" s="199"/>
      <c r="AK713" s="199"/>
      <c r="AL713" s="199"/>
      <c r="AM713" s="199"/>
      <c r="AN713" s="173" t="s">
        <v>3186</v>
      </c>
      <c r="AO713" s="173" t="s">
        <v>3186</v>
      </c>
      <c r="AP713" s="173" t="s">
        <v>3186</v>
      </c>
      <c r="AQ713" s="173" t="s">
        <v>3186</v>
      </c>
      <c r="AR713" s="173" t="s">
        <v>3186</v>
      </c>
      <c r="AS713" s="173">
        <v>2</v>
      </c>
      <c r="AT713" s="173">
        <v>2</v>
      </c>
      <c r="AU713" s="173">
        <v>2</v>
      </c>
      <c r="AV713" s="173">
        <v>2</v>
      </c>
      <c r="AW713" s="173">
        <v>2</v>
      </c>
      <c r="AX713" s="173">
        <v>1</v>
      </c>
      <c r="AY713" s="173" t="s">
        <v>3186</v>
      </c>
      <c r="AZ713" s="211">
        <f t="shared" si="161"/>
        <v>2</v>
      </c>
      <c r="BA713" s="211">
        <f t="shared" si="162"/>
        <v>9</v>
      </c>
      <c r="BB713" s="205">
        <f t="shared" si="153"/>
        <v>44226</v>
      </c>
      <c r="BC713" s="205">
        <f t="shared" si="154"/>
        <v>35638</v>
      </c>
      <c r="BD713" s="205">
        <f t="shared" si="155"/>
        <v>11738</v>
      </c>
      <c r="BE713" s="205">
        <f t="shared" si="156"/>
        <v>3150</v>
      </c>
      <c r="BF713" s="175">
        <v>32488</v>
      </c>
      <c r="BG713" s="175"/>
      <c r="BH713" s="175">
        <v>11738</v>
      </c>
      <c r="BI713" s="175">
        <v>7128</v>
      </c>
      <c r="BJ713" s="175">
        <v>1460</v>
      </c>
      <c r="BK713" s="175">
        <v>2621</v>
      </c>
      <c r="BL713" s="175">
        <v>1619</v>
      </c>
      <c r="BM713" s="175">
        <v>9508</v>
      </c>
      <c r="BN713" s="175">
        <v>2349</v>
      </c>
      <c r="BO713" s="175">
        <v>7803</v>
      </c>
      <c r="BP713" s="200">
        <f t="shared" si="157"/>
        <v>19541</v>
      </c>
    </row>
    <row r="714" spans="1:68" s="201" customFormat="1" x14ac:dyDescent="0.15">
      <c r="A714" s="117">
        <v>2020102005</v>
      </c>
      <c r="B714" s="118" t="s">
        <v>1500</v>
      </c>
      <c r="C714" s="118" t="s">
        <v>1489</v>
      </c>
      <c r="D714" s="118" t="s">
        <v>1496</v>
      </c>
      <c r="E714" s="118" t="s">
        <v>4150</v>
      </c>
      <c r="F714" s="120">
        <v>14</v>
      </c>
      <c r="G714" s="119"/>
      <c r="H714" s="119"/>
      <c r="I714" s="120" t="s">
        <v>5820</v>
      </c>
      <c r="J714" s="120">
        <v>900</v>
      </c>
      <c r="K714" s="120">
        <v>168347.8</v>
      </c>
      <c r="L714" s="120">
        <v>0.51200000000000001</v>
      </c>
      <c r="M714" s="121" t="s">
        <v>5657</v>
      </c>
      <c r="N714" s="120">
        <v>1</v>
      </c>
      <c r="O714" s="119">
        <v>250</v>
      </c>
      <c r="P714" s="119">
        <v>47.7</v>
      </c>
      <c r="Q714" s="119">
        <v>5.27</v>
      </c>
      <c r="R714" s="120" t="s">
        <v>5663</v>
      </c>
      <c r="S714" s="120">
        <v>6.2E-2</v>
      </c>
      <c r="T714" s="120"/>
      <c r="U714" s="120"/>
      <c r="V714" s="172">
        <v>128.26</v>
      </c>
      <c r="W714" s="172"/>
      <c r="X714" s="172">
        <v>122.65300000000001</v>
      </c>
      <c r="Y714" s="172">
        <v>2.161</v>
      </c>
      <c r="Z714" s="172">
        <v>3.4460000000000002</v>
      </c>
      <c r="AA714" s="123"/>
      <c r="AB714" s="123"/>
      <c r="AC714" s="123">
        <v>138.79</v>
      </c>
      <c r="AD714" s="123"/>
      <c r="AE714" s="123"/>
      <c r="AF714" s="123"/>
      <c r="AG714" s="214"/>
      <c r="AH714" s="229" t="str">
        <f t="shared" si="152"/>
        <v>a3</v>
      </c>
      <c r="AI714" s="199" t="s">
        <v>5401</v>
      </c>
      <c r="AJ714" s="199"/>
      <c r="AK714" s="199"/>
      <c r="AL714" s="199" t="s">
        <v>5401</v>
      </c>
      <c r="AM714" s="199"/>
      <c r="AN714" s="173"/>
      <c r="AO714" s="173"/>
      <c r="AP714" s="173"/>
      <c r="AQ714" s="173"/>
      <c r="AR714" s="173"/>
      <c r="AS714" s="173">
        <v>1</v>
      </c>
      <c r="AT714" s="173"/>
      <c r="AU714" s="173"/>
      <c r="AV714" s="173"/>
      <c r="AW714" s="173"/>
      <c r="AX714" s="173"/>
      <c r="AY714" s="173"/>
      <c r="AZ714" s="211">
        <f t="shared" si="161"/>
        <v>1</v>
      </c>
      <c r="BA714" s="211">
        <f t="shared" si="162"/>
        <v>0</v>
      </c>
      <c r="BB714" s="205">
        <f t="shared" si="153"/>
        <v>39600</v>
      </c>
      <c r="BC714" s="205">
        <f t="shared" si="154"/>
        <v>29512</v>
      </c>
      <c r="BD714" s="205">
        <f t="shared" si="155"/>
        <v>11509</v>
      </c>
      <c r="BE714" s="205">
        <f t="shared" si="156"/>
        <v>1421</v>
      </c>
      <c r="BF714" s="175">
        <v>28091</v>
      </c>
      <c r="BG714" s="175"/>
      <c r="BH714" s="175">
        <v>11509</v>
      </c>
      <c r="BI714" s="175">
        <v>10088</v>
      </c>
      <c r="BJ714" s="175"/>
      <c r="BK714" s="175">
        <v>2907</v>
      </c>
      <c r="BL714" s="175">
        <v>9499</v>
      </c>
      <c r="BM714" s="175">
        <v>3874</v>
      </c>
      <c r="BN714" s="175">
        <v>241</v>
      </c>
      <c r="BO714" s="175">
        <v>1482</v>
      </c>
      <c r="BP714" s="200">
        <f t="shared" si="157"/>
        <v>12991</v>
      </c>
    </row>
    <row r="715" spans="1:68" s="201" customFormat="1" x14ac:dyDescent="0.15">
      <c r="A715" s="117">
        <v>134602002</v>
      </c>
      <c r="B715" s="118" t="s">
        <v>126</v>
      </c>
      <c r="C715" s="118" t="s">
        <v>11</v>
      </c>
      <c r="D715" s="118" t="s">
        <v>125</v>
      </c>
      <c r="E715" s="118" t="s">
        <v>3262</v>
      </c>
      <c r="F715" s="120">
        <v>12</v>
      </c>
      <c r="G715" s="119"/>
      <c r="H715" s="119"/>
      <c r="I715" s="120" t="s">
        <v>5820</v>
      </c>
      <c r="J715" s="120">
        <v>1820</v>
      </c>
      <c r="K715" s="120">
        <v>168776</v>
      </c>
      <c r="L715" s="120">
        <v>0.254</v>
      </c>
      <c r="M715" s="121" t="s">
        <v>5657</v>
      </c>
      <c r="N715" s="120">
        <v>1</v>
      </c>
      <c r="O715" s="119">
        <v>146.6</v>
      </c>
      <c r="P715" s="119"/>
      <c r="Q715" s="119"/>
      <c r="R715" s="120" t="s">
        <v>5658</v>
      </c>
      <c r="S715" s="120">
        <v>0.1</v>
      </c>
      <c r="T715" s="120"/>
      <c r="U715" s="120" t="s">
        <v>3186</v>
      </c>
      <c r="V715" s="172">
        <v>111.9</v>
      </c>
      <c r="W715" s="172"/>
      <c r="X715" s="172">
        <v>55.9</v>
      </c>
      <c r="Y715" s="172">
        <v>16.100000000000001</v>
      </c>
      <c r="Z715" s="172">
        <v>39.9</v>
      </c>
      <c r="AA715" s="123">
        <v>1415</v>
      </c>
      <c r="AB715" s="123"/>
      <c r="AC715" s="123">
        <v>161</v>
      </c>
      <c r="AD715" s="123"/>
      <c r="AE715" s="123"/>
      <c r="AF715" s="123"/>
      <c r="AG715" s="214"/>
      <c r="AH715" s="229" t="str">
        <f t="shared" si="152"/>
        <v>a3</v>
      </c>
      <c r="AI715" s="199"/>
      <c r="AJ715" s="199"/>
      <c r="AK715" s="199"/>
      <c r="AL715" s="199"/>
      <c r="AM715" s="199"/>
      <c r="AN715" s="173">
        <v>1</v>
      </c>
      <c r="AO715" s="173"/>
      <c r="AP715" s="173"/>
      <c r="AQ715" s="173"/>
      <c r="AR715" s="173"/>
      <c r="AS715" s="173"/>
      <c r="AT715" s="173">
        <v>0.6</v>
      </c>
      <c r="AU715" s="173"/>
      <c r="AV715" s="173"/>
      <c r="AW715" s="173"/>
      <c r="AX715" s="173"/>
      <c r="AY715" s="173"/>
      <c r="AZ715" s="211">
        <f t="shared" si="161"/>
        <v>1</v>
      </c>
      <c r="BA715" s="211">
        <f t="shared" si="162"/>
        <v>0.6</v>
      </c>
      <c r="BB715" s="205">
        <f t="shared" si="153"/>
        <v>28118</v>
      </c>
      <c r="BC715" s="205">
        <f t="shared" si="154"/>
        <v>28118</v>
      </c>
      <c r="BD715" s="205">
        <f t="shared" si="155"/>
        <v>0</v>
      </c>
      <c r="BE715" s="205">
        <f t="shared" si="156"/>
        <v>0</v>
      </c>
      <c r="BF715" s="175">
        <v>28118</v>
      </c>
      <c r="BG715" s="175"/>
      <c r="BH715" s="175">
        <v>13041</v>
      </c>
      <c r="BI715" s="175"/>
      <c r="BJ715" s="175"/>
      <c r="BK715" s="175">
        <v>3034</v>
      </c>
      <c r="BL715" s="175">
        <v>4024</v>
      </c>
      <c r="BM715" s="175">
        <v>5825</v>
      </c>
      <c r="BN715" s="175">
        <v>688</v>
      </c>
      <c r="BO715" s="175">
        <v>1506</v>
      </c>
      <c r="BP715" s="200">
        <f t="shared" si="157"/>
        <v>14547</v>
      </c>
    </row>
    <row r="716" spans="1:68" s="201" customFormat="1" x14ac:dyDescent="0.15">
      <c r="A716" s="117">
        <v>2120302006</v>
      </c>
      <c r="B716" s="118" t="s">
        <v>1668</v>
      </c>
      <c r="C716" s="118" t="s">
        <v>1650</v>
      </c>
      <c r="D716" s="118" t="s">
        <v>1663</v>
      </c>
      <c r="E716" s="118" t="s">
        <v>4264</v>
      </c>
      <c r="F716" s="120">
        <v>11</v>
      </c>
      <c r="G716" s="119">
        <v>169835</v>
      </c>
      <c r="H716" s="119"/>
      <c r="I716" s="120" t="s">
        <v>5820</v>
      </c>
      <c r="J716" s="120">
        <v>1390</v>
      </c>
      <c r="K716" s="120">
        <v>169835</v>
      </c>
      <c r="L716" s="120">
        <v>0.33500000000000002</v>
      </c>
      <c r="M716" s="121" t="s">
        <v>5657</v>
      </c>
      <c r="N716" s="120">
        <v>1</v>
      </c>
      <c r="O716" s="119"/>
      <c r="P716" s="119"/>
      <c r="Q716" s="119"/>
      <c r="R716" s="120" t="s">
        <v>5658</v>
      </c>
      <c r="S716" s="120">
        <v>0.26700000000000002</v>
      </c>
      <c r="T716" s="120"/>
      <c r="U716" s="120"/>
      <c r="V716" s="172">
        <v>153.69999999999999</v>
      </c>
      <c r="W716" s="172"/>
      <c r="X716" s="172">
        <v>153.69999999999999</v>
      </c>
      <c r="Y716" s="172"/>
      <c r="Z716" s="172"/>
      <c r="AA716" s="123"/>
      <c r="AB716" s="123"/>
      <c r="AC716" s="123">
        <v>97</v>
      </c>
      <c r="AD716" s="123"/>
      <c r="AE716" s="123"/>
      <c r="AF716" s="123"/>
      <c r="AG716" s="214"/>
      <c r="AH716" s="229" t="str">
        <f t="shared" si="152"/>
        <v>a3</v>
      </c>
      <c r="AI716" s="199"/>
      <c r="AJ716" s="199"/>
      <c r="AK716" s="199"/>
      <c r="AL716" s="199"/>
      <c r="AM716" s="199"/>
      <c r="AN716" s="173"/>
      <c r="AO716" s="173"/>
      <c r="AP716" s="173"/>
      <c r="AQ716" s="173"/>
      <c r="AR716" s="173"/>
      <c r="AS716" s="173"/>
      <c r="AT716" s="173"/>
      <c r="AU716" s="173"/>
      <c r="AV716" s="173"/>
      <c r="AW716" s="173"/>
      <c r="AX716" s="173"/>
      <c r="AY716" s="173"/>
      <c r="AZ716" s="211">
        <f t="shared" si="161"/>
        <v>0</v>
      </c>
      <c r="BA716" s="211">
        <f t="shared" si="162"/>
        <v>0</v>
      </c>
      <c r="BB716" s="205">
        <f t="shared" si="153"/>
        <v>0</v>
      </c>
      <c r="BC716" s="205">
        <f t="shared" si="154"/>
        <v>0</v>
      </c>
      <c r="BD716" s="205">
        <f t="shared" si="155"/>
        <v>0</v>
      </c>
      <c r="BE716" s="205">
        <f t="shared" si="156"/>
        <v>0</v>
      </c>
      <c r="BF716" s="175"/>
      <c r="BG716" s="175"/>
      <c r="BH716" s="175"/>
      <c r="BI716" s="175"/>
      <c r="BJ716" s="175"/>
      <c r="BK716" s="175"/>
      <c r="BL716" s="175"/>
      <c r="BM716" s="175"/>
      <c r="BN716" s="175"/>
      <c r="BO716" s="175"/>
      <c r="BP716" s="200">
        <f t="shared" si="157"/>
        <v>0</v>
      </c>
    </row>
    <row r="717" spans="1:68" s="201" customFormat="1" x14ac:dyDescent="0.15">
      <c r="A717" s="117">
        <v>3720601002</v>
      </c>
      <c r="B717" s="118" t="s">
        <v>2691</v>
      </c>
      <c r="C717" s="118" t="s">
        <v>2676</v>
      </c>
      <c r="D717" s="118" t="s">
        <v>2690</v>
      </c>
      <c r="E717" s="118" t="s">
        <v>5036</v>
      </c>
      <c r="F717" s="120">
        <v>15</v>
      </c>
      <c r="G717" s="119">
        <v>170515</v>
      </c>
      <c r="H717" s="119"/>
      <c r="I717" s="120" t="s">
        <v>5820</v>
      </c>
      <c r="J717" s="120">
        <v>1400</v>
      </c>
      <c r="K717" s="120">
        <v>170515</v>
      </c>
      <c r="L717" s="120">
        <v>0.33400000000000002</v>
      </c>
      <c r="M717" s="121" t="s">
        <v>5659</v>
      </c>
      <c r="N717" s="120">
        <v>1</v>
      </c>
      <c r="O717" s="119">
        <v>195</v>
      </c>
      <c r="P717" s="119">
        <v>46</v>
      </c>
      <c r="Q717" s="119">
        <v>9.85</v>
      </c>
      <c r="R717" s="120"/>
      <c r="S717" s="120"/>
      <c r="T717" s="120"/>
      <c r="U717" s="120" t="s">
        <v>5689</v>
      </c>
      <c r="V717" s="172">
        <v>248.8</v>
      </c>
      <c r="W717" s="172">
        <v>37.299999999999997</v>
      </c>
      <c r="X717" s="172">
        <v>112</v>
      </c>
      <c r="Y717" s="172">
        <v>74.599999999999994</v>
      </c>
      <c r="Z717" s="172">
        <v>24.9</v>
      </c>
      <c r="AA717" s="123">
        <v>1710</v>
      </c>
      <c r="AB717" s="123"/>
      <c r="AC717" s="123">
        <v>195.4</v>
      </c>
      <c r="AD717" s="123"/>
      <c r="AE717" s="123"/>
      <c r="AF717" s="123"/>
      <c r="AG717" s="214"/>
      <c r="AH717" s="229" t="str">
        <f t="shared" si="152"/>
        <v>a3</v>
      </c>
      <c r="AI717" s="199"/>
      <c r="AJ717" s="199"/>
      <c r="AK717" s="199"/>
      <c r="AL717" s="199"/>
      <c r="AM717" s="199"/>
      <c r="AN717" s="173" t="s">
        <v>3186</v>
      </c>
      <c r="AO717" s="173" t="s">
        <v>3186</v>
      </c>
      <c r="AP717" s="173" t="s">
        <v>3186</v>
      </c>
      <c r="AQ717" s="173" t="s">
        <v>3186</v>
      </c>
      <c r="AR717" s="173" t="s">
        <v>3186</v>
      </c>
      <c r="AS717" s="173"/>
      <c r="AT717" s="173"/>
      <c r="AU717" s="173"/>
      <c r="AV717" s="173"/>
      <c r="AW717" s="173"/>
      <c r="AX717" s="173"/>
      <c r="AY717" s="173"/>
      <c r="AZ717" s="211">
        <f t="shared" si="161"/>
        <v>0</v>
      </c>
      <c r="BA717" s="211">
        <f t="shared" si="162"/>
        <v>0</v>
      </c>
      <c r="BB717" s="205">
        <f t="shared" si="153"/>
        <v>20195</v>
      </c>
      <c r="BC717" s="205">
        <f t="shared" si="154"/>
        <v>20195</v>
      </c>
      <c r="BD717" s="205">
        <f t="shared" si="155"/>
        <v>0</v>
      </c>
      <c r="BE717" s="205">
        <f t="shared" si="156"/>
        <v>0</v>
      </c>
      <c r="BF717" s="175">
        <v>20195</v>
      </c>
      <c r="BG717" s="175"/>
      <c r="BH717" s="175">
        <v>8945</v>
      </c>
      <c r="BI717" s="175"/>
      <c r="BJ717" s="175"/>
      <c r="BK717" s="175">
        <v>3104</v>
      </c>
      <c r="BL717" s="175">
        <v>1944</v>
      </c>
      <c r="BM717" s="175">
        <v>3995</v>
      </c>
      <c r="BN717" s="175">
        <v>664</v>
      </c>
      <c r="BO717" s="175">
        <v>1543</v>
      </c>
      <c r="BP717" s="200">
        <f t="shared" si="157"/>
        <v>10488</v>
      </c>
    </row>
    <row r="718" spans="1:68" s="201" customFormat="1" x14ac:dyDescent="0.15">
      <c r="A718" s="117">
        <v>521301003</v>
      </c>
      <c r="B718" s="118" t="s">
        <v>585</v>
      </c>
      <c r="C718" s="118" t="s">
        <v>546</v>
      </c>
      <c r="D718" s="118" t="s">
        <v>583</v>
      </c>
      <c r="E718" s="118" t="s">
        <v>3538</v>
      </c>
      <c r="F718" s="120">
        <v>8</v>
      </c>
      <c r="G718" s="119">
        <v>170543</v>
      </c>
      <c r="H718" s="119"/>
      <c r="I718" s="120" t="s">
        <v>5820</v>
      </c>
      <c r="J718" s="120">
        <v>1100</v>
      </c>
      <c r="K718" s="120">
        <v>170543</v>
      </c>
      <c r="L718" s="120">
        <v>0.42499999999999999</v>
      </c>
      <c r="M718" s="121" t="s">
        <v>5667</v>
      </c>
      <c r="N718" s="120">
        <v>1</v>
      </c>
      <c r="O718" s="119">
        <v>170</v>
      </c>
      <c r="P718" s="119">
        <v>56.5</v>
      </c>
      <c r="Q718" s="119">
        <v>5.7</v>
      </c>
      <c r="R718" s="120" t="s">
        <v>5658</v>
      </c>
      <c r="S718" s="120">
        <v>0.4</v>
      </c>
      <c r="T718" s="120"/>
      <c r="U718" s="120"/>
      <c r="V718" s="172">
        <v>191.3</v>
      </c>
      <c r="W718" s="172">
        <v>30</v>
      </c>
      <c r="X718" s="172">
        <v>90.1</v>
      </c>
      <c r="Y718" s="172">
        <v>30</v>
      </c>
      <c r="Z718" s="172">
        <v>41.2</v>
      </c>
      <c r="AA718" s="123"/>
      <c r="AB718" s="123"/>
      <c r="AC718" s="123">
        <v>70</v>
      </c>
      <c r="AD718" s="123"/>
      <c r="AE718" s="123"/>
      <c r="AF718" s="123"/>
      <c r="AG718" s="214"/>
      <c r="AH718" s="229" t="str">
        <f t="shared" si="152"/>
        <v>a3</v>
      </c>
      <c r="AI718" s="199"/>
      <c r="AJ718" s="199"/>
      <c r="AK718" s="199"/>
      <c r="AL718" s="199"/>
      <c r="AM718" s="199"/>
      <c r="AN718" s="173">
        <v>1</v>
      </c>
      <c r="AO718" s="173"/>
      <c r="AP718" s="173"/>
      <c r="AQ718" s="173"/>
      <c r="AR718" s="173"/>
      <c r="AS718" s="173">
        <v>2</v>
      </c>
      <c r="AT718" s="173"/>
      <c r="AU718" s="173"/>
      <c r="AV718" s="173"/>
      <c r="AW718" s="173"/>
      <c r="AX718" s="173"/>
      <c r="AY718" s="173"/>
      <c r="AZ718" s="211">
        <f t="shared" si="161"/>
        <v>3</v>
      </c>
      <c r="BA718" s="211">
        <f t="shared" si="162"/>
        <v>0</v>
      </c>
      <c r="BB718" s="205">
        <f t="shared" si="153"/>
        <v>19005</v>
      </c>
      <c r="BC718" s="205">
        <f t="shared" si="154"/>
        <v>14524</v>
      </c>
      <c r="BD718" s="205">
        <f t="shared" si="155"/>
        <v>5309</v>
      </c>
      <c r="BE718" s="205">
        <f t="shared" si="156"/>
        <v>828</v>
      </c>
      <c r="BF718" s="175">
        <v>13696</v>
      </c>
      <c r="BG718" s="175"/>
      <c r="BH718" s="175">
        <v>5309</v>
      </c>
      <c r="BI718" s="175">
        <v>1759</v>
      </c>
      <c r="BJ718" s="175">
        <v>2722</v>
      </c>
      <c r="BK718" s="175">
        <v>2624</v>
      </c>
      <c r="BL718" s="175">
        <v>89</v>
      </c>
      <c r="BM718" s="175">
        <v>3628</v>
      </c>
      <c r="BN718" s="175">
        <v>1069</v>
      </c>
      <c r="BO718" s="175">
        <v>1805</v>
      </c>
      <c r="BP718" s="200">
        <f t="shared" si="157"/>
        <v>7114</v>
      </c>
    </row>
    <row r="719" spans="1:68" s="201" customFormat="1" x14ac:dyDescent="0.15">
      <c r="A719" s="117">
        <v>2620602002</v>
      </c>
      <c r="B719" s="118" t="s">
        <v>2012</v>
      </c>
      <c r="C719" s="118" t="s">
        <v>1980</v>
      </c>
      <c r="D719" s="118" t="s">
        <v>2011</v>
      </c>
      <c r="E719" s="118" t="s">
        <v>4521</v>
      </c>
      <c r="F719" s="120">
        <v>12</v>
      </c>
      <c r="G719" s="119">
        <v>170591</v>
      </c>
      <c r="H719" s="119"/>
      <c r="I719" s="120" t="s">
        <v>5820</v>
      </c>
      <c r="J719" s="120">
        <v>1300</v>
      </c>
      <c r="K719" s="120">
        <v>170591</v>
      </c>
      <c r="L719" s="120">
        <v>0.36</v>
      </c>
      <c r="M719" s="121" t="s">
        <v>5657</v>
      </c>
      <c r="N719" s="120">
        <v>1</v>
      </c>
      <c r="O719" s="119">
        <v>33.799999999999997</v>
      </c>
      <c r="P719" s="119">
        <v>13.9</v>
      </c>
      <c r="Q719" s="119">
        <v>1.62</v>
      </c>
      <c r="R719" s="120" t="s">
        <v>5663</v>
      </c>
      <c r="S719" s="120">
        <v>0.27100000000000002</v>
      </c>
      <c r="T719" s="120"/>
      <c r="U719" s="120"/>
      <c r="V719" s="172">
        <v>177.03100000000001</v>
      </c>
      <c r="W719" s="172"/>
      <c r="X719" s="172"/>
      <c r="Y719" s="172"/>
      <c r="Z719" s="172">
        <v>177.03100000000001</v>
      </c>
      <c r="AA719" s="123"/>
      <c r="AB719" s="123"/>
      <c r="AC719" s="123">
        <v>103.99</v>
      </c>
      <c r="AD719" s="123"/>
      <c r="AE719" s="123"/>
      <c r="AF719" s="123"/>
      <c r="AG719" s="214"/>
      <c r="AH719" s="229" t="str">
        <f t="shared" si="152"/>
        <v>a3</v>
      </c>
      <c r="AI719" s="199"/>
      <c r="AJ719" s="199"/>
      <c r="AK719" s="199"/>
      <c r="AL719" s="199"/>
      <c r="AM719" s="199"/>
      <c r="AN719" s="173"/>
      <c r="AO719" s="173" t="s">
        <v>3186</v>
      </c>
      <c r="AP719" s="173" t="s">
        <v>3186</v>
      </c>
      <c r="AQ719" s="173" t="s">
        <v>3186</v>
      </c>
      <c r="AR719" s="173" t="s">
        <v>3186</v>
      </c>
      <c r="AS719" s="173"/>
      <c r="AT719" s="173"/>
      <c r="AU719" s="173">
        <v>0.5</v>
      </c>
      <c r="AV719" s="173"/>
      <c r="AW719" s="173">
        <v>0.5</v>
      </c>
      <c r="AX719" s="173"/>
      <c r="AY719" s="173" t="s">
        <v>3186</v>
      </c>
      <c r="AZ719" s="211"/>
      <c r="BA719" s="211">
        <f t="shared" si="162"/>
        <v>1</v>
      </c>
      <c r="BB719" s="205">
        <f t="shared" si="153"/>
        <v>34899</v>
      </c>
      <c r="BC719" s="205">
        <f t="shared" si="154"/>
        <v>34899</v>
      </c>
      <c r="BD719" s="205">
        <f t="shared" si="155"/>
        <v>0</v>
      </c>
      <c r="BE719" s="205">
        <f t="shared" si="156"/>
        <v>0</v>
      </c>
      <c r="BF719" s="175">
        <v>34899</v>
      </c>
      <c r="BG719" s="175">
        <v>17084</v>
      </c>
      <c r="BH719" s="175">
        <v>6403</v>
      </c>
      <c r="BI719" s="175"/>
      <c r="BJ719" s="175"/>
      <c r="BK719" s="175">
        <v>3259</v>
      </c>
      <c r="BL719" s="175">
        <v>1190</v>
      </c>
      <c r="BM719" s="175">
        <v>3550</v>
      </c>
      <c r="BN719" s="175">
        <v>269</v>
      </c>
      <c r="BO719" s="175">
        <v>3144</v>
      </c>
      <c r="BP719" s="200">
        <f t="shared" si="157"/>
        <v>9547</v>
      </c>
    </row>
    <row r="720" spans="1:68" s="201" customFormat="1" x14ac:dyDescent="0.15">
      <c r="A720" s="117">
        <v>3321202004</v>
      </c>
      <c r="B720" s="118" t="s">
        <v>2474</v>
      </c>
      <c r="C720" s="118" t="s">
        <v>2427</v>
      </c>
      <c r="D720" s="118" t="s">
        <v>2471</v>
      </c>
      <c r="E720" s="118" t="s">
        <v>4872</v>
      </c>
      <c r="F720" s="120">
        <v>3</v>
      </c>
      <c r="G720" s="119">
        <v>170669</v>
      </c>
      <c r="H720" s="119"/>
      <c r="I720" s="120" t="s">
        <v>5820</v>
      </c>
      <c r="J720" s="120">
        <v>2520</v>
      </c>
      <c r="K720" s="120">
        <v>170669</v>
      </c>
      <c r="L720" s="120">
        <v>0.186</v>
      </c>
      <c r="M720" s="121" t="s">
        <v>5676</v>
      </c>
      <c r="N720" s="120">
        <v>1</v>
      </c>
      <c r="O720" s="119">
        <v>100</v>
      </c>
      <c r="P720" s="119">
        <v>29</v>
      </c>
      <c r="Q720" s="119">
        <v>3.3</v>
      </c>
      <c r="R720" s="120"/>
      <c r="S720" s="120"/>
      <c r="T720" s="120"/>
      <c r="U720" s="120" t="s">
        <v>5694</v>
      </c>
      <c r="V720" s="172">
        <v>250.66800000000001</v>
      </c>
      <c r="W720" s="172"/>
      <c r="X720" s="172"/>
      <c r="Y720" s="172"/>
      <c r="Z720" s="172">
        <v>250.66800000000001</v>
      </c>
      <c r="AA720" s="123">
        <v>4801</v>
      </c>
      <c r="AB720" s="123"/>
      <c r="AC720" s="123">
        <v>102.74</v>
      </c>
      <c r="AD720" s="123"/>
      <c r="AE720" s="123"/>
      <c r="AF720" s="123"/>
      <c r="AG720" s="214"/>
      <c r="AH720" s="229" t="str">
        <f t="shared" si="152"/>
        <v>a3</v>
      </c>
      <c r="AI720" s="199"/>
      <c r="AJ720" s="199"/>
      <c r="AK720" s="199"/>
      <c r="AL720" s="199"/>
      <c r="AM720" s="199"/>
      <c r="AN720" s="173">
        <v>1</v>
      </c>
      <c r="AO720" s="173">
        <v>0.5</v>
      </c>
      <c r="AP720" s="173"/>
      <c r="AQ720" s="173"/>
      <c r="AR720" s="173" t="s">
        <v>3186</v>
      </c>
      <c r="AS720" s="173" t="s">
        <v>3186</v>
      </c>
      <c r="AT720" s="173"/>
      <c r="AU720" s="173">
        <v>0.8</v>
      </c>
      <c r="AV720" s="173"/>
      <c r="AW720" s="173" t="s">
        <v>3186</v>
      </c>
      <c r="AX720" s="173" t="s">
        <v>3186</v>
      </c>
      <c r="AY720" s="173" t="s">
        <v>3186</v>
      </c>
      <c r="AZ720" s="211">
        <f t="shared" ref="AZ720:AZ736" si="163">SUBTOTAL(9,AN720:AS720)</f>
        <v>1.5</v>
      </c>
      <c r="BA720" s="211">
        <f t="shared" si="162"/>
        <v>0.8</v>
      </c>
      <c r="BB720" s="205">
        <f t="shared" si="153"/>
        <v>23440</v>
      </c>
      <c r="BC720" s="205">
        <f t="shared" si="154"/>
        <v>23440</v>
      </c>
      <c r="BD720" s="205">
        <f t="shared" si="155"/>
        <v>0</v>
      </c>
      <c r="BE720" s="205">
        <f t="shared" si="156"/>
        <v>0</v>
      </c>
      <c r="BF720" s="175">
        <v>23440</v>
      </c>
      <c r="BG720" s="175"/>
      <c r="BH720" s="175">
        <v>11414</v>
      </c>
      <c r="BI720" s="175"/>
      <c r="BJ720" s="175"/>
      <c r="BK720" s="175">
        <v>1082</v>
      </c>
      <c r="BL720" s="175">
        <v>956</v>
      </c>
      <c r="BM720" s="175">
        <v>4289</v>
      </c>
      <c r="BN720" s="175">
        <v>676</v>
      </c>
      <c r="BO720" s="175">
        <v>5023</v>
      </c>
      <c r="BP720" s="200">
        <f t="shared" si="157"/>
        <v>16437</v>
      </c>
    </row>
    <row r="721" spans="1:68" s="201" customFormat="1" x14ac:dyDescent="0.15">
      <c r="A721" s="117">
        <v>2044602001</v>
      </c>
      <c r="B721" s="118" t="s">
        <v>1613</v>
      </c>
      <c r="C721" s="118" t="s">
        <v>1489</v>
      </c>
      <c r="D721" s="118" t="s">
        <v>1614</v>
      </c>
      <c r="E721" s="118" t="s">
        <v>4229</v>
      </c>
      <c r="F721" s="120">
        <v>14</v>
      </c>
      <c r="G721" s="119">
        <v>171168</v>
      </c>
      <c r="H721" s="119"/>
      <c r="I721" s="120" t="s">
        <v>5820</v>
      </c>
      <c r="J721" s="120">
        <v>1400</v>
      </c>
      <c r="K721" s="120">
        <v>171168</v>
      </c>
      <c r="L721" s="120">
        <v>0.33500000000000002</v>
      </c>
      <c r="M721" s="121" t="s">
        <v>5657</v>
      </c>
      <c r="N721" s="120">
        <v>1</v>
      </c>
      <c r="O721" s="119">
        <v>300</v>
      </c>
      <c r="P721" s="119">
        <v>56.8</v>
      </c>
      <c r="Q721" s="119">
        <v>6.33</v>
      </c>
      <c r="R721" s="120" t="s">
        <v>5658</v>
      </c>
      <c r="S721" s="120">
        <v>0.1</v>
      </c>
      <c r="T721" s="120"/>
      <c r="U721" s="120"/>
      <c r="V721" s="172">
        <v>99.11</v>
      </c>
      <c r="W721" s="172">
        <v>7.91</v>
      </c>
      <c r="X721" s="172">
        <v>75.3</v>
      </c>
      <c r="Y721" s="172">
        <v>5.5</v>
      </c>
      <c r="Z721" s="172">
        <v>10.4</v>
      </c>
      <c r="AA721" s="123">
        <v>1180</v>
      </c>
      <c r="AB721" s="123"/>
      <c r="AC721" s="123">
        <v>141.97999999999999</v>
      </c>
      <c r="AD721" s="123"/>
      <c r="AE721" s="123"/>
      <c r="AF721" s="123"/>
      <c r="AG721" s="214"/>
      <c r="AH721" s="229" t="str">
        <f t="shared" si="152"/>
        <v>a3</v>
      </c>
      <c r="AI721" s="199"/>
      <c r="AJ721" s="199"/>
      <c r="AK721" s="199"/>
      <c r="AL721" s="199"/>
      <c r="AM721" s="199"/>
      <c r="AN721" s="173">
        <v>1</v>
      </c>
      <c r="AO721" s="173" t="s">
        <v>3186</v>
      </c>
      <c r="AP721" s="173" t="s">
        <v>3186</v>
      </c>
      <c r="AQ721" s="173" t="s">
        <v>3186</v>
      </c>
      <c r="AR721" s="173" t="s">
        <v>3186</v>
      </c>
      <c r="AS721" s="173" t="s">
        <v>3186</v>
      </c>
      <c r="AT721" s="173"/>
      <c r="AU721" s="173"/>
      <c r="AV721" s="173">
        <v>0.5</v>
      </c>
      <c r="AW721" s="173">
        <v>0.5</v>
      </c>
      <c r="AX721" s="173"/>
      <c r="AY721" s="173" t="s">
        <v>3186</v>
      </c>
      <c r="AZ721" s="211">
        <f t="shared" si="163"/>
        <v>1</v>
      </c>
      <c r="BA721" s="211">
        <f t="shared" si="162"/>
        <v>1</v>
      </c>
      <c r="BB721" s="205">
        <f t="shared" si="153"/>
        <v>41575</v>
      </c>
      <c r="BC721" s="205">
        <f t="shared" si="154"/>
        <v>41575</v>
      </c>
      <c r="BD721" s="205">
        <f t="shared" si="155"/>
        <v>0</v>
      </c>
      <c r="BE721" s="205">
        <f t="shared" si="156"/>
        <v>0</v>
      </c>
      <c r="BF721" s="175">
        <v>41575</v>
      </c>
      <c r="BG721" s="175">
        <v>8480</v>
      </c>
      <c r="BH721" s="175">
        <v>7031</v>
      </c>
      <c r="BI721" s="175"/>
      <c r="BJ721" s="175"/>
      <c r="BK721" s="175">
        <v>5072</v>
      </c>
      <c r="BL721" s="175">
        <v>2968</v>
      </c>
      <c r="BM721" s="175">
        <v>3347</v>
      </c>
      <c r="BN721" s="175">
        <v>927</v>
      </c>
      <c r="BO721" s="175">
        <v>13750</v>
      </c>
      <c r="BP721" s="200">
        <f t="shared" si="157"/>
        <v>20781</v>
      </c>
    </row>
    <row r="722" spans="1:68" s="201" customFormat="1" x14ac:dyDescent="0.15">
      <c r="A722" s="117">
        <v>3420901002</v>
      </c>
      <c r="B722" s="118" t="s">
        <v>2552</v>
      </c>
      <c r="C722" s="118" t="s">
        <v>2517</v>
      </c>
      <c r="D722" s="118" t="s">
        <v>2551</v>
      </c>
      <c r="E722" s="118" t="s">
        <v>4931</v>
      </c>
      <c r="F722" s="120">
        <v>11</v>
      </c>
      <c r="G722" s="119">
        <v>171244</v>
      </c>
      <c r="H722" s="119"/>
      <c r="I722" s="120" t="s">
        <v>5820</v>
      </c>
      <c r="J722" s="120">
        <v>900</v>
      </c>
      <c r="K722" s="120">
        <v>171244</v>
      </c>
      <c r="L722" s="120">
        <v>0.52100000000000002</v>
      </c>
      <c r="M722" s="121" t="s">
        <v>5657</v>
      </c>
      <c r="N722" s="120">
        <v>1</v>
      </c>
      <c r="O722" s="119">
        <v>200</v>
      </c>
      <c r="P722" s="119">
        <v>41</v>
      </c>
      <c r="Q722" s="119">
        <v>4.5</v>
      </c>
      <c r="R722" s="120" t="s">
        <v>5658</v>
      </c>
      <c r="S722" s="120">
        <v>0.2</v>
      </c>
      <c r="T722" s="120"/>
      <c r="U722" s="120"/>
      <c r="V722" s="172">
        <v>157</v>
      </c>
      <c r="W722" s="172"/>
      <c r="X722" s="172"/>
      <c r="Y722" s="172"/>
      <c r="Z722" s="172">
        <v>157</v>
      </c>
      <c r="AA722" s="123">
        <v>991</v>
      </c>
      <c r="AB722" s="123"/>
      <c r="AC722" s="123">
        <v>103</v>
      </c>
      <c r="AD722" s="123"/>
      <c r="AE722" s="123"/>
      <c r="AF722" s="123"/>
      <c r="AG722" s="214"/>
      <c r="AH722" s="229" t="str">
        <f t="shared" si="152"/>
        <v>a3</v>
      </c>
      <c r="AI722" s="199"/>
      <c r="AJ722" s="199"/>
      <c r="AK722" s="199"/>
      <c r="AL722" s="199"/>
      <c r="AM722" s="199"/>
      <c r="AN722" s="173" t="s">
        <v>3186</v>
      </c>
      <c r="AO722" s="173" t="s">
        <v>3186</v>
      </c>
      <c r="AP722" s="173" t="s">
        <v>3186</v>
      </c>
      <c r="AQ722" s="173" t="s">
        <v>3186</v>
      </c>
      <c r="AR722" s="173" t="s">
        <v>3186</v>
      </c>
      <c r="AS722" s="173"/>
      <c r="AT722" s="173">
        <v>0.5</v>
      </c>
      <c r="AU722" s="173"/>
      <c r="AV722" s="173">
        <v>0.5</v>
      </c>
      <c r="AW722" s="173"/>
      <c r="AX722" s="173"/>
      <c r="AY722" s="173" t="s">
        <v>3186</v>
      </c>
      <c r="AZ722" s="211">
        <f t="shared" si="163"/>
        <v>0</v>
      </c>
      <c r="BA722" s="211">
        <f t="shared" si="162"/>
        <v>1</v>
      </c>
      <c r="BB722" s="205">
        <f t="shared" si="153"/>
        <v>34742</v>
      </c>
      <c r="BC722" s="205">
        <f t="shared" si="154"/>
        <v>26392</v>
      </c>
      <c r="BD722" s="205">
        <f t="shared" si="155"/>
        <v>9027</v>
      </c>
      <c r="BE722" s="205">
        <f t="shared" si="156"/>
        <v>677</v>
      </c>
      <c r="BF722" s="175">
        <v>25715</v>
      </c>
      <c r="BG722" s="175"/>
      <c r="BH722" s="175">
        <v>14795</v>
      </c>
      <c r="BI722" s="175">
        <v>8350</v>
      </c>
      <c r="BJ722" s="175"/>
      <c r="BK722" s="175">
        <v>3258</v>
      </c>
      <c r="BL722" s="175">
        <v>1308</v>
      </c>
      <c r="BM722" s="175">
        <v>5235</v>
      </c>
      <c r="BN722" s="175">
        <v>641</v>
      </c>
      <c r="BO722" s="175">
        <v>1155</v>
      </c>
      <c r="BP722" s="200">
        <f t="shared" si="157"/>
        <v>15950</v>
      </c>
    </row>
    <row r="723" spans="1:68" s="201" customFormat="1" x14ac:dyDescent="0.15">
      <c r="A723" s="117">
        <v>421202004</v>
      </c>
      <c r="B723" s="118" t="s">
        <v>515</v>
      </c>
      <c r="C723" s="118" t="s">
        <v>485</v>
      </c>
      <c r="D723" s="118" t="s">
        <v>512</v>
      </c>
      <c r="E723" s="118" t="s">
        <v>3490</v>
      </c>
      <c r="F723" s="120">
        <v>10</v>
      </c>
      <c r="G723" s="119">
        <v>171636</v>
      </c>
      <c r="H723" s="119"/>
      <c r="I723" s="120" t="s">
        <v>5820</v>
      </c>
      <c r="J723" s="120">
        <v>1050</v>
      </c>
      <c r="K723" s="120">
        <v>171636</v>
      </c>
      <c r="L723" s="120">
        <v>0.44800000000000001</v>
      </c>
      <c r="M723" s="121" t="s">
        <v>5657</v>
      </c>
      <c r="N723" s="120">
        <v>1</v>
      </c>
      <c r="O723" s="119">
        <v>230</v>
      </c>
      <c r="P723" s="119">
        <v>50.8</v>
      </c>
      <c r="Q723" s="119">
        <v>4.55</v>
      </c>
      <c r="R723" s="120" t="s">
        <v>5658</v>
      </c>
      <c r="S723" s="120">
        <v>0.5</v>
      </c>
      <c r="T723" s="120"/>
      <c r="U723" s="120"/>
      <c r="V723" s="172">
        <v>144.30000000000001</v>
      </c>
      <c r="W723" s="172"/>
      <c r="X723" s="172"/>
      <c r="Y723" s="172"/>
      <c r="Z723" s="172">
        <v>144.30000000000001</v>
      </c>
      <c r="AA723" s="123"/>
      <c r="AB723" s="123"/>
      <c r="AC723" s="123">
        <v>146</v>
      </c>
      <c r="AD723" s="123"/>
      <c r="AE723" s="123"/>
      <c r="AF723" s="123"/>
      <c r="AG723" s="214"/>
      <c r="AH723" s="229" t="str">
        <f t="shared" si="152"/>
        <v>a3</v>
      </c>
      <c r="AI723" s="199"/>
      <c r="AJ723" s="199"/>
      <c r="AK723" s="199"/>
      <c r="AL723" s="199"/>
      <c r="AM723" s="199"/>
      <c r="AN723" s="173"/>
      <c r="AO723" s="173"/>
      <c r="AP723" s="173"/>
      <c r="AQ723" s="173"/>
      <c r="AR723" s="173"/>
      <c r="AS723" s="173"/>
      <c r="AT723" s="173">
        <v>0.8</v>
      </c>
      <c r="AU723" s="173">
        <v>0.7</v>
      </c>
      <c r="AV723" s="173">
        <v>0.5</v>
      </c>
      <c r="AW723" s="173">
        <v>0.5</v>
      </c>
      <c r="AX723" s="173">
        <v>0.5</v>
      </c>
      <c r="AY723" s="173"/>
      <c r="AZ723" s="211">
        <f t="shared" si="163"/>
        <v>0</v>
      </c>
      <c r="BA723" s="211">
        <f t="shared" si="162"/>
        <v>3</v>
      </c>
      <c r="BB723" s="205">
        <f t="shared" si="153"/>
        <v>18124</v>
      </c>
      <c r="BC723" s="205">
        <f t="shared" si="154"/>
        <v>18124</v>
      </c>
      <c r="BD723" s="205">
        <f t="shared" si="155"/>
        <v>0</v>
      </c>
      <c r="BE723" s="205">
        <f t="shared" si="156"/>
        <v>0</v>
      </c>
      <c r="BF723" s="175">
        <v>18124</v>
      </c>
      <c r="BG723" s="175"/>
      <c r="BH723" s="175">
        <v>7875</v>
      </c>
      <c r="BI723" s="175"/>
      <c r="BJ723" s="175"/>
      <c r="BK723" s="175">
        <v>3751</v>
      </c>
      <c r="BL723" s="175">
        <v>1050</v>
      </c>
      <c r="BM723" s="175">
        <v>3740</v>
      </c>
      <c r="BN723" s="175">
        <v>743</v>
      </c>
      <c r="BO723" s="175">
        <v>965</v>
      </c>
      <c r="BP723" s="200">
        <f t="shared" si="157"/>
        <v>8840</v>
      </c>
    </row>
    <row r="724" spans="1:68" s="201" customFormat="1" x14ac:dyDescent="0.15">
      <c r="A724" s="117">
        <v>4432202001</v>
      </c>
      <c r="B724" s="118" t="s">
        <v>3055</v>
      </c>
      <c r="C724" s="118" t="s">
        <v>3015</v>
      </c>
      <c r="D724" s="118" t="s">
        <v>3056</v>
      </c>
      <c r="E724" s="118" t="s">
        <v>5286</v>
      </c>
      <c r="F724" s="120">
        <v>17</v>
      </c>
      <c r="G724" s="119"/>
      <c r="H724" s="119"/>
      <c r="I724" s="120" t="s">
        <v>5820</v>
      </c>
      <c r="J724" s="120">
        <v>1440</v>
      </c>
      <c r="K724" s="120">
        <v>172310</v>
      </c>
      <c r="L724" s="120">
        <v>0.32800000000000001</v>
      </c>
      <c r="M724" s="121" t="s">
        <v>5657</v>
      </c>
      <c r="N724" s="120">
        <v>1</v>
      </c>
      <c r="O724" s="119">
        <v>219.2</v>
      </c>
      <c r="P724" s="119">
        <v>49.8</v>
      </c>
      <c r="Q724" s="119">
        <v>7.5</v>
      </c>
      <c r="R724" s="120" t="s">
        <v>5658</v>
      </c>
      <c r="S724" s="120">
        <v>0.2</v>
      </c>
      <c r="T724" s="120"/>
      <c r="U724" s="120"/>
      <c r="V724" s="172">
        <v>179</v>
      </c>
      <c r="W724" s="172"/>
      <c r="X724" s="172">
        <v>131</v>
      </c>
      <c r="Y724" s="172">
        <v>12</v>
      </c>
      <c r="Z724" s="172">
        <v>36</v>
      </c>
      <c r="AA724" s="123">
        <v>2044</v>
      </c>
      <c r="AB724" s="123"/>
      <c r="AC724" s="123">
        <v>153.91</v>
      </c>
      <c r="AD724" s="123"/>
      <c r="AE724" s="123"/>
      <c r="AF724" s="123"/>
      <c r="AG724" s="214"/>
      <c r="AH724" s="229" t="str">
        <f t="shared" si="152"/>
        <v>a3</v>
      </c>
      <c r="AI724" s="199"/>
      <c r="AJ724" s="199"/>
      <c r="AK724" s="199"/>
      <c r="AL724" s="199"/>
      <c r="AM724" s="199"/>
      <c r="AN724" s="173">
        <v>2</v>
      </c>
      <c r="AO724" s="173">
        <v>1</v>
      </c>
      <c r="AP724" s="173">
        <v>1</v>
      </c>
      <c r="AQ724" s="173">
        <v>1</v>
      </c>
      <c r="AR724" s="173">
        <v>1</v>
      </c>
      <c r="AS724" s="173" t="s">
        <v>3186</v>
      </c>
      <c r="AT724" s="173" t="s">
        <v>3186</v>
      </c>
      <c r="AU724" s="173" t="s">
        <v>3186</v>
      </c>
      <c r="AV724" s="173" t="s">
        <v>3186</v>
      </c>
      <c r="AW724" s="173" t="s">
        <v>3186</v>
      </c>
      <c r="AX724" s="173" t="s">
        <v>3186</v>
      </c>
      <c r="AY724" s="173" t="s">
        <v>3186</v>
      </c>
      <c r="AZ724" s="211">
        <f t="shared" si="163"/>
        <v>6</v>
      </c>
      <c r="BA724" s="211"/>
      <c r="BB724" s="205">
        <f t="shared" si="153"/>
        <v>28233</v>
      </c>
      <c r="BC724" s="205">
        <f t="shared" si="154"/>
        <v>28233</v>
      </c>
      <c r="BD724" s="205">
        <f t="shared" si="155"/>
        <v>0</v>
      </c>
      <c r="BE724" s="205">
        <f t="shared" si="156"/>
        <v>0</v>
      </c>
      <c r="BF724" s="175">
        <v>28233</v>
      </c>
      <c r="BG724" s="175">
        <v>10760</v>
      </c>
      <c r="BH724" s="175"/>
      <c r="BI724" s="175"/>
      <c r="BJ724" s="175"/>
      <c r="BK724" s="175">
        <v>3269</v>
      </c>
      <c r="BL724" s="175">
        <v>2488</v>
      </c>
      <c r="BM724" s="175"/>
      <c r="BN724" s="175"/>
      <c r="BO724" s="175">
        <v>11716</v>
      </c>
      <c r="BP724" s="200">
        <f t="shared" si="157"/>
        <v>11716</v>
      </c>
    </row>
    <row r="725" spans="1:68" s="201" customFormat="1" x14ac:dyDescent="0.15">
      <c r="A725" s="117">
        <v>242302001</v>
      </c>
      <c r="B725" s="118" t="s">
        <v>400</v>
      </c>
      <c r="C725" s="118" t="s">
        <v>345</v>
      </c>
      <c r="D725" s="118" t="s">
        <v>401</v>
      </c>
      <c r="E725" s="118" t="s">
        <v>3421</v>
      </c>
      <c r="F725" s="120">
        <v>9</v>
      </c>
      <c r="G725" s="119"/>
      <c r="H725" s="119"/>
      <c r="I725" s="120" t="s">
        <v>5820</v>
      </c>
      <c r="J725" s="120">
        <v>2000</v>
      </c>
      <c r="K725" s="120">
        <v>172552</v>
      </c>
      <c r="L725" s="120">
        <v>0.23599999999999999</v>
      </c>
      <c r="M725" s="121" t="s">
        <v>5657</v>
      </c>
      <c r="N725" s="120">
        <v>1</v>
      </c>
      <c r="O725" s="119"/>
      <c r="P725" s="119"/>
      <c r="Q725" s="119"/>
      <c r="R725" s="120" t="s">
        <v>5658</v>
      </c>
      <c r="S725" s="120">
        <v>0.2</v>
      </c>
      <c r="T725" s="120"/>
      <c r="U725" s="120"/>
      <c r="V725" s="172">
        <v>290</v>
      </c>
      <c r="W725" s="172"/>
      <c r="X725" s="172">
        <v>206.8</v>
      </c>
      <c r="Y725" s="172">
        <v>12.1</v>
      </c>
      <c r="Z725" s="172">
        <v>71.099999999999994</v>
      </c>
      <c r="AA725" s="123"/>
      <c r="AB725" s="123"/>
      <c r="AC725" s="123">
        <v>136</v>
      </c>
      <c r="AD725" s="123"/>
      <c r="AE725" s="123"/>
      <c r="AF725" s="123"/>
      <c r="AG725" s="214"/>
      <c r="AH725" s="229" t="str">
        <f t="shared" si="152"/>
        <v>a3</v>
      </c>
      <c r="AI725" s="199"/>
      <c r="AJ725" s="199"/>
      <c r="AK725" s="199"/>
      <c r="AL725" s="199"/>
      <c r="AM725" s="199"/>
      <c r="AN725" s="173" t="s">
        <v>3186</v>
      </c>
      <c r="AO725" s="173" t="s">
        <v>3186</v>
      </c>
      <c r="AP725" s="173" t="s">
        <v>3186</v>
      </c>
      <c r="AQ725" s="173" t="s">
        <v>3186</v>
      </c>
      <c r="AR725" s="173" t="s">
        <v>3186</v>
      </c>
      <c r="AS725" s="173">
        <v>1</v>
      </c>
      <c r="AT725" s="173">
        <v>0.5</v>
      </c>
      <c r="AU725" s="173">
        <v>0.5</v>
      </c>
      <c r="AV725" s="173">
        <v>0.5</v>
      </c>
      <c r="AW725" s="173">
        <v>0.5</v>
      </c>
      <c r="AX725" s="173">
        <v>1</v>
      </c>
      <c r="AY725" s="173" t="s">
        <v>3186</v>
      </c>
      <c r="AZ725" s="211">
        <f t="shared" si="163"/>
        <v>1</v>
      </c>
      <c r="BA725" s="211">
        <f>SUBTOTAL(9,AT725:AY725)</f>
        <v>3</v>
      </c>
      <c r="BB725" s="205">
        <f t="shared" si="153"/>
        <v>27504</v>
      </c>
      <c r="BC725" s="205">
        <f t="shared" si="154"/>
        <v>27504</v>
      </c>
      <c r="BD725" s="205">
        <f t="shared" si="155"/>
        <v>0</v>
      </c>
      <c r="BE725" s="205">
        <f t="shared" si="156"/>
        <v>0</v>
      </c>
      <c r="BF725" s="175">
        <v>27504</v>
      </c>
      <c r="BG725" s="175"/>
      <c r="BH725" s="175">
        <v>13650</v>
      </c>
      <c r="BI725" s="175"/>
      <c r="BJ725" s="175"/>
      <c r="BK725" s="175">
        <v>2200</v>
      </c>
      <c r="BL725" s="175">
        <v>1191</v>
      </c>
      <c r="BM725" s="175">
        <v>6363</v>
      </c>
      <c r="BN725" s="175">
        <v>980</v>
      </c>
      <c r="BO725" s="175">
        <v>3120</v>
      </c>
      <c r="BP725" s="200">
        <f t="shared" si="157"/>
        <v>16770</v>
      </c>
    </row>
    <row r="726" spans="1:68" s="201" customFormat="1" x14ac:dyDescent="0.15">
      <c r="A726" s="117">
        <v>3220302001</v>
      </c>
      <c r="B726" s="118" t="s">
        <v>2389</v>
      </c>
      <c r="C726" s="118" t="s">
        <v>2373</v>
      </c>
      <c r="D726" s="118" t="s">
        <v>2390</v>
      </c>
      <c r="E726" s="118" t="s">
        <v>4808</v>
      </c>
      <c r="F726" s="120">
        <v>25</v>
      </c>
      <c r="G726" s="119"/>
      <c r="H726" s="119"/>
      <c r="I726" s="120" t="s">
        <v>5820</v>
      </c>
      <c r="J726" s="120">
        <v>800</v>
      </c>
      <c r="K726" s="120">
        <v>172829.5</v>
      </c>
      <c r="L726" s="120">
        <v>0.59199999999999997</v>
      </c>
      <c r="M726" s="121" t="s">
        <v>5657</v>
      </c>
      <c r="N726" s="120">
        <v>1</v>
      </c>
      <c r="O726" s="119">
        <v>579.6</v>
      </c>
      <c r="P726" s="119">
        <v>25.4</v>
      </c>
      <c r="Q726" s="119">
        <v>4.0999999999999996</v>
      </c>
      <c r="R726" s="120" t="s">
        <v>5658</v>
      </c>
      <c r="S726" s="120">
        <v>0.2</v>
      </c>
      <c r="T726" s="120"/>
      <c r="U726" s="120"/>
      <c r="V726" s="172">
        <v>161.69999999999999</v>
      </c>
      <c r="W726" s="172"/>
      <c r="X726" s="172">
        <v>153.6</v>
      </c>
      <c r="Y726" s="172">
        <v>4.9000000000000004</v>
      </c>
      <c r="Z726" s="172">
        <v>3.2</v>
      </c>
      <c r="AA726" s="123"/>
      <c r="AB726" s="123"/>
      <c r="AC726" s="123">
        <v>182.1</v>
      </c>
      <c r="AD726" s="123"/>
      <c r="AE726" s="123"/>
      <c r="AF726" s="123"/>
      <c r="AG726" s="214"/>
      <c r="AH726" s="229" t="str">
        <f t="shared" si="152"/>
        <v>a3</v>
      </c>
      <c r="AI726" s="199"/>
      <c r="AJ726" s="199"/>
      <c r="AK726" s="199"/>
      <c r="AL726" s="199"/>
      <c r="AM726" s="199"/>
      <c r="AN726" s="173" t="s">
        <v>3186</v>
      </c>
      <c r="AO726" s="173" t="s">
        <v>3186</v>
      </c>
      <c r="AP726" s="173" t="s">
        <v>3186</v>
      </c>
      <c r="AQ726" s="173" t="s">
        <v>3186</v>
      </c>
      <c r="AR726" s="173" t="s">
        <v>3186</v>
      </c>
      <c r="AS726" s="173" t="s">
        <v>3186</v>
      </c>
      <c r="AT726" s="173">
        <v>2</v>
      </c>
      <c r="AU726" s="173">
        <v>2</v>
      </c>
      <c r="AV726" s="173">
        <v>2</v>
      </c>
      <c r="AW726" s="173">
        <v>2</v>
      </c>
      <c r="AX726" s="173">
        <v>2</v>
      </c>
      <c r="AY726" s="173" t="s">
        <v>3186</v>
      </c>
      <c r="AZ726" s="211">
        <f t="shared" si="163"/>
        <v>0</v>
      </c>
      <c r="BA726" s="211">
        <f>SUBTOTAL(9,AT726:AY726)</f>
        <v>10</v>
      </c>
      <c r="BB726" s="205">
        <f t="shared" si="153"/>
        <v>16325</v>
      </c>
      <c r="BC726" s="205">
        <f t="shared" si="154"/>
        <v>14249</v>
      </c>
      <c r="BD726" s="205">
        <f t="shared" si="155"/>
        <v>3460</v>
      </c>
      <c r="BE726" s="205">
        <f t="shared" si="156"/>
        <v>1384</v>
      </c>
      <c r="BF726" s="175">
        <v>12865</v>
      </c>
      <c r="BG726" s="175"/>
      <c r="BH726" s="175">
        <v>3460</v>
      </c>
      <c r="BI726" s="175">
        <v>2076</v>
      </c>
      <c r="BJ726" s="175"/>
      <c r="BK726" s="175">
        <v>2861</v>
      </c>
      <c r="BL726" s="175">
        <v>1138</v>
      </c>
      <c r="BM726" s="175">
        <v>2330</v>
      </c>
      <c r="BN726" s="175">
        <v>924</v>
      </c>
      <c r="BO726" s="175">
        <v>3536</v>
      </c>
      <c r="BP726" s="200">
        <f t="shared" si="157"/>
        <v>6996</v>
      </c>
    </row>
    <row r="727" spans="1:68" s="201" customFormat="1" x14ac:dyDescent="0.15">
      <c r="A727" s="117">
        <v>344102001</v>
      </c>
      <c r="B727" s="118" t="s">
        <v>463</v>
      </c>
      <c r="C727" s="118" t="s">
        <v>415</v>
      </c>
      <c r="D727" s="118" t="s">
        <v>464</v>
      </c>
      <c r="E727" s="118" t="s">
        <v>3459</v>
      </c>
      <c r="F727" s="120">
        <v>10</v>
      </c>
      <c r="G727" s="119">
        <v>172860</v>
      </c>
      <c r="H727" s="119"/>
      <c r="I727" s="120" t="s">
        <v>5820</v>
      </c>
      <c r="J727" s="120">
        <v>1090</v>
      </c>
      <c r="K727" s="120">
        <v>172860</v>
      </c>
      <c r="L727" s="120">
        <v>0.434</v>
      </c>
      <c r="M727" s="121" t="s">
        <v>5657</v>
      </c>
      <c r="N727" s="120">
        <v>1</v>
      </c>
      <c r="O727" s="119"/>
      <c r="P727" s="119"/>
      <c r="Q727" s="119"/>
      <c r="R727" s="120"/>
      <c r="S727" s="120"/>
      <c r="T727" s="120"/>
      <c r="U727" s="120" t="s">
        <v>5689</v>
      </c>
      <c r="V727" s="172">
        <v>134</v>
      </c>
      <c r="W727" s="172">
        <v>34</v>
      </c>
      <c r="X727" s="172">
        <v>93</v>
      </c>
      <c r="Y727" s="172">
        <v>7</v>
      </c>
      <c r="Z727" s="172"/>
      <c r="AA727" s="123"/>
      <c r="AB727" s="123"/>
      <c r="AC727" s="123">
        <v>133</v>
      </c>
      <c r="AD727" s="123"/>
      <c r="AE727" s="123"/>
      <c r="AF727" s="123"/>
      <c r="AG727" s="214"/>
      <c r="AH727" s="229" t="str">
        <f t="shared" si="152"/>
        <v>a3</v>
      </c>
      <c r="AI727" s="199"/>
      <c r="AJ727" s="199"/>
      <c r="AK727" s="199"/>
      <c r="AL727" s="199"/>
      <c r="AM727" s="199"/>
      <c r="AN727" s="173">
        <v>1</v>
      </c>
      <c r="AO727" s="173"/>
      <c r="AP727" s="173"/>
      <c r="AQ727" s="173"/>
      <c r="AR727" s="173"/>
      <c r="AS727" s="173">
        <v>1</v>
      </c>
      <c r="AT727" s="173"/>
      <c r="AU727" s="173"/>
      <c r="AV727" s="173"/>
      <c r="AW727" s="173"/>
      <c r="AX727" s="173"/>
      <c r="AY727" s="173"/>
      <c r="AZ727" s="211">
        <f t="shared" si="163"/>
        <v>2</v>
      </c>
      <c r="BA727" s="211"/>
      <c r="BB727" s="205">
        <f t="shared" si="153"/>
        <v>26698</v>
      </c>
      <c r="BC727" s="205">
        <f t="shared" si="154"/>
        <v>22010</v>
      </c>
      <c r="BD727" s="205">
        <f t="shared" si="155"/>
        <v>5122</v>
      </c>
      <c r="BE727" s="205">
        <f t="shared" si="156"/>
        <v>434</v>
      </c>
      <c r="BF727" s="175">
        <v>21576</v>
      </c>
      <c r="BG727" s="175">
        <v>7911</v>
      </c>
      <c r="BH727" s="175">
        <v>5122</v>
      </c>
      <c r="BI727" s="175">
        <v>3842</v>
      </c>
      <c r="BJ727" s="175">
        <v>846</v>
      </c>
      <c r="BK727" s="175">
        <v>1957</v>
      </c>
      <c r="BL727" s="175">
        <v>846</v>
      </c>
      <c r="BM727" s="175">
        <v>2267</v>
      </c>
      <c r="BN727" s="175">
        <v>929</v>
      </c>
      <c r="BO727" s="175">
        <v>2978</v>
      </c>
      <c r="BP727" s="200">
        <f t="shared" si="157"/>
        <v>8100</v>
      </c>
    </row>
    <row r="728" spans="1:68" s="201" customFormat="1" x14ac:dyDescent="0.15">
      <c r="A728" s="117">
        <v>3252801001</v>
      </c>
      <c r="B728" s="118" t="s">
        <v>2422</v>
      </c>
      <c r="C728" s="118" t="s">
        <v>2373</v>
      </c>
      <c r="D728" s="118" t="s">
        <v>2423</v>
      </c>
      <c r="E728" s="118" t="s">
        <v>4831</v>
      </c>
      <c r="F728" s="120">
        <v>4</v>
      </c>
      <c r="G728" s="119"/>
      <c r="H728" s="119"/>
      <c r="I728" s="120" t="s">
        <v>5820</v>
      </c>
      <c r="J728" s="120">
        <v>1440</v>
      </c>
      <c r="K728" s="120">
        <v>172873</v>
      </c>
      <c r="L728" s="120">
        <v>0.32900000000000001</v>
      </c>
      <c r="M728" s="121" t="s">
        <v>5657</v>
      </c>
      <c r="N728" s="120">
        <v>1</v>
      </c>
      <c r="O728" s="119">
        <v>117</v>
      </c>
      <c r="P728" s="119"/>
      <c r="Q728" s="119"/>
      <c r="R728" s="120"/>
      <c r="S728" s="120"/>
      <c r="T728" s="120"/>
      <c r="U728" s="120" t="s">
        <v>5689</v>
      </c>
      <c r="V728" s="172">
        <v>301</v>
      </c>
      <c r="W728" s="172"/>
      <c r="X728" s="172">
        <v>301</v>
      </c>
      <c r="Y728" s="172"/>
      <c r="Z728" s="172"/>
      <c r="AA728" s="123">
        <v>1878.9</v>
      </c>
      <c r="AB728" s="123"/>
      <c r="AC728" s="123">
        <v>120</v>
      </c>
      <c r="AD728" s="123"/>
      <c r="AE728" s="123"/>
      <c r="AF728" s="123"/>
      <c r="AG728" s="214"/>
      <c r="AH728" s="229" t="str">
        <f t="shared" si="152"/>
        <v>a3</v>
      </c>
      <c r="AI728" s="199"/>
      <c r="AJ728" s="199"/>
      <c r="AK728" s="199"/>
      <c r="AL728" s="199"/>
      <c r="AM728" s="199"/>
      <c r="AN728" s="173"/>
      <c r="AO728" s="173"/>
      <c r="AP728" s="173"/>
      <c r="AQ728" s="173"/>
      <c r="AR728" s="173"/>
      <c r="AS728" s="173"/>
      <c r="AT728" s="173">
        <v>1</v>
      </c>
      <c r="AU728" s="173">
        <v>1</v>
      </c>
      <c r="AV728" s="173">
        <v>1</v>
      </c>
      <c r="AW728" s="173">
        <v>1</v>
      </c>
      <c r="AX728" s="173">
        <v>1</v>
      </c>
      <c r="AY728" s="173"/>
      <c r="AZ728" s="211">
        <f t="shared" si="163"/>
        <v>0</v>
      </c>
      <c r="BA728" s="211">
        <f t="shared" ref="BA728:BA740" si="164">SUBTOTAL(9,AT728:AY728)</f>
        <v>5</v>
      </c>
      <c r="BB728" s="205">
        <f t="shared" si="153"/>
        <v>40182</v>
      </c>
      <c r="BC728" s="205">
        <f t="shared" si="154"/>
        <v>36976</v>
      </c>
      <c r="BD728" s="205">
        <f t="shared" si="155"/>
        <v>4984</v>
      </c>
      <c r="BE728" s="205">
        <f t="shared" si="156"/>
        <v>1778</v>
      </c>
      <c r="BF728" s="175">
        <v>35198</v>
      </c>
      <c r="BG728" s="175"/>
      <c r="BH728" s="175">
        <v>16853</v>
      </c>
      <c r="BI728" s="175"/>
      <c r="BJ728" s="175">
        <v>3206</v>
      </c>
      <c r="BK728" s="175">
        <v>9728</v>
      </c>
      <c r="BL728" s="175">
        <v>265</v>
      </c>
      <c r="BM728" s="175">
        <v>5071</v>
      </c>
      <c r="BN728" s="175">
        <v>344</v>
      </c>
      <c r="BO728" s="175">
        <v>4715</v>
      </c>
      <c r="BP728" s="200">
        <f t="shared" si="157"/>
        <v>21568</v>
      </c>
    </row>
    <row r="729" spans="1:68" s="201" customFormat="1" x14ac:dyDescent="0.15">
      <c r="A729" s="117">
        <v>1738401002</v>
      </c>
      <c r="B729" s="118" t="s">
        <v>1379</v>
      </c>
      <c r="C729" s="118" t="s">
        <v>1324</v>
      </c>
      <c r="D729" s="118" t="s">
        <v>1378</v>
      </c>
      <c r="E729" s="118" t="s">
        <v>4062</v>
      </c>
      <c r="F729" s="120">
        <v>4</v>
      </c>
      <c r="G729" s="119">
        <v>173013</v>
      </c>
      <c r="H729" s="119"/>
      <c r="I729" s="120" t="s">
        <v>5820</v>
      </c>
      <c r="J729" s="120">
        <v>850</v>
      </c>
      <c r="K729" s="120">
        <v>173013</v>
      </c>
      <c r="L729" s="120">
        <v>0.55800000000000005</v>
      </c>
      <c r="M729" s="121" t="s">
        <v>5657</v>
      </c>
      <c r="N729" s="120">
        <v>1</v>
      </c>
      <c r="O729" s="119">
        <v>526.70000000000005</v>
      </c>
      <c r="P729" s="119">
        <v>123.8</v>
      </c>
      <c r="Q729" s="119">
        <v>2.2000000000000002</v>
      </c>
      <c r="R729" s="120" t="s">
        <v>5658</v>
      </c>
      <c r="S729" s="120">
        <v>0.3</v>
      </c>
      <c r="T729" s="120"/>
      <c r="U729" s="120"/>
      <c r="V729" s="172">
        <v>149.30000000000001</v>
      </c>
      <c r="W729" s="172">
        <v>26.9</v>
      </c>
      <c r="X729" s="172">
        <v>40.200000000000003</v>
      </c>
      <c r="Y729" s="172">
        <v>19.399999999999999</v>
      </c>
      <c r="Z729" s="172">
        <v>62.8</v>
      </c>
      <c r="AA729" s="123">
        <v>2613</v>
      </c>
      <c r="AB729" s="123"/>
      <c r="AC729" s="123">
        <v>194.6</v>
      </c>
      <c r="AD729" s="123"/>
      <c r="AE729" s="123"/>
      <c r="AF729" s="123"/>
      <c r="AG729" s="214"/>
      <c r="AH729" s="229" t="str">
        <f t="shared" si="152"/>
        <v>a3</v>
      </c>
      <c r="AI729" s="199"/>
      <c r="AJ729" s="199"/>
      <c r="AK729" s="199"/>
      <c r="AL729" s="199"/>
      <c r="AM729" s="199"/>
      <c r="AN729" s="173">
        <v>2</v>
      </c>
      <c r="AO729" s="173">
        <v>1</v>
      </c>
      <c r="AP729" s="173">
        <v>1</v>
      </c>
      <c r="AQ729" s="173"/>
      <c r="AR729" s="173"/>
      <c r="AS729" s="173">
        <v>1</v>
      </c>
      <c r="AT729" s="173">
        <v>2</v>
      </c>
      <c r="AU729" s="173">
        <v>2</v>
      </c>
      <c r="AV729" s="173">
        <v>2</v>
      </c>
      <c r="AW729" s="173">
        <v>2</v>
      </c>
      <c r="AX729" s="173">
        <v>2</v>
      </c>
      <c r="AY729" s="173"/>
      <c r="AZ729" s="211">
        <f t="shared" si="163"/>
        <v>5</v>
      </c>
      <c r="BA729" s="211">
        <f t="shared" si="164"/>
        <v>10</v>
      </c>
      <c r="BB729" s="205">
        <f t="shared" si="153"/>
        <v>34455</v>
      </c>
      <c r="BC729" s="205">
        <f t="shared" si="154"/>
        <v>29192</v>
      </c>
      <c r="BD729" s="205">
        <f t="shared" si="155"/>
        <v>8102</v>
      </c>
      <c r="BE729" s="205">
        <f t="shared" si="156"/>
        <v>2839</v>
      </c>
      <c r="BF729" s="175">
        <v>26353</v>
      </c>
      <c r="BG729" s="175">
        <v>11125</v>
      </c>
      <c r="BH729" s="175">
        <v>8102</v>
      </c>
      <c r="BI729" s="175">
        <v>5263</v>
      </c>
      <c r="BJ729" s="175"/>
      <c r="BK729" s="175">
        <v>1886</v>
      </c>
      <c r="BL729" s="175">
        <v>296</v>
      </c>
      <c r="BM729" s="175">
        <v>3381</v>
      </c>
      <c r="BN729" s="175">
        <v>416</v>
      </c>
      <c r="BO729" s="175">
        <v>3986</v>
      </c>
      <c r="BP729" s="200">
        <f t="shared" si="157"/>
        <v>12088</v>
      </c>
    </row>
    <row r="730" spans="1:68" s="201" customFormat="1" x14ac:dyDescent="0.15">
      <c r="A730" s="117">
        <v>1521002004</v>
      </c>
      <c r="B730" s="118" t="s">
        <v>1206</v>
      </c>
      <c r="C730" s="118" t="s">
        <v>1167</v>
      </c>
      <c r="D730" s="118" t="s">
        <v>1203</v>
      </c>
      <c r="E730" s="118" t="s">
        <v>3930</v>
      </c>
      <c r="F730" s="120">
        <v>13</v>
      </c>
      <c r="G730" s="119"/>
      <c r="H730" s="119"/>
      <c r="I730" s="120" t="s">
        <v>5820</v>
      </c>
      <c r="J730" s="120">
        <v>1200</v>
      </c>
      <c r="K730" s="120">
        <v>173311</v>
      </c>
      <c r="L730" s="120">
        <v>0.39600000000000002</v>
      </c>
      <c r="M730" s="121" t="s">
        <v>5657</v>
      </c>
      <c r="N730" s="120">
        <v>1</v>
      </c>
      <c r="O730" s="119">
        <v>329</v>
      </c>
      <c r="P730" s="119"/>
      <c r="Q730" s="119"/>
      <c r="R730" s="120" t="s">
        <v>5663</v>
      </c>
      <c r="S730" s="120">
        <v>0.2</v>
      </c>
      <c r="T730" s="120"/>
      <c r="U730" s="120"/>
      <c r="V730" s="172">
        <v>168.8</v>
      </c>
      <c r="W730" s="172"/>
      <c r="X730" s="172">
        <v>110.4</v>
      </c>
      <c r="Y730" s="172">
        <v>20.100000000000001</v>
      </c>
      <c r="Z730" s="172">
        <v>38.299999999999997</v>
      </c>
      <c r="AA730" s="123">
        <v>1989</v>
      </c>
      <c r="AB730" s="123"/>
      <c r="AC730" s="123">
        <v>124</v>
      </c>
      <c r="AD730" s="123"/>
      <c r="AE730" s="123"/>
      <c r="AF730" s="123"/>
      <c r="AG730" s="214"/>
      <c r="AH730" s="229" t="str">
        <f t="shared" si="152"/>
        <v>a3</v>
      </c>
      <c r="AI730" s="199"/>
      <c r="AJ730" s="199"/>
      <c r="AK730" s="199"/>
      <c r="AL730" s="199"/>
      <c r="AM730" s="199"/>
      <c r="AN730" s="173" t="s">
        <v>3186</v>
      </c>
      <c r="AO730" s="173" t="s">
        <v>3186</v>
      </c>
      <c r="AP730" s="173" t="s">
        <v>3186</v>
      </c>
      <c r="AQ730" s="173" t="s">
        <v>3186</v>
      </c>
      <c r="AR730" s="173" t="s">
        <v>3186</v>
      </c>
      <c r="AS730" s="173"/>
      <c r="AT730" s="173"/>
      <c r="AU730" s="173">
        <v>0.8</v>
      </c>
      <c r="AV730" s="173"/>
      <c r="AW730" s="173"/>
      <c r="AX730" s="173">
        <v>0.5</v>
      </c>
      <c r="AY730" s="173"/>
      <c r="AZ730" s="211">
        <f t="shared" si="163"/>
        <v>0</v>
      </c>
      <c r="BA730" s="211">
        <f t="shared" si="164"/>
        <v>1.3</v>
      </c>
      <c r="BB730" s="205">
        <f t="shared" si="153"/>
        <v>21110</v>
      </c>
      <c r="BC730" s="205">
        <f t="shared" si="154"/>
        <v>21110</v>
      </c>
      <c r="BD730" s="205">
        <f t="shared" si="155"/>
        <v>0</v>
      </c>
      <c r="BE730" s="205">
        <f t="shared" si="156"/>
        <v>0</v>
      </c>
      <c r="BF730" s="175">
        <v>21110</v>
      </c>
      <c r="BG730" s="175"/>
      <c r="BH730" s="175">
        <v>7791</v>
      </c>
      <c r="BI730" s="175"/>
      <c r="BJ730" s="175"/>
      <c r="BK730" s="175">
        <v>3410</v>
      </c>
      <c r="BL730" s="175">
        <v>4425</v>
      </c>
      <c r="BM730" s="175">
        <v>2989</v>
      </c>
      <c r="BN730" s="175">
        <v>1194</v>
      </c>
      <c r="BO730" s="175">
        <v>1301</v>
      </c>
      <c r="BP730" s="200">
        <f t="shared" si="157"/>
        <v>9092</v>
      </c>
    </row>
    <row r="731" spans="1:68" s="201" customFormat="1" x14ac:dyDescent="0.15">
      <c r="A731" s="117">
        <v>2020202004</v>
      </c>
      <c r="B731" s="118" t="s">
        <v>1505</v>
      </c>
      <c r="C731" s="118" t="s">
        <v>1489</v>
      </c>
      <c r="D731" s="118" t="s">
        <v>1502</v>
      </c>
      <c r="E731" s="118" t="s">
        <v>4155</v>
      </c>
      <c r="F731" s="120">
        <v>21</v>
      </c>
      <c r="G731" s="119">
        <v>173450</v>
      </c>
      <c r="H731" s="119"/>
      <c r="I731" s="120" t="s">
        <v>5820</v>
      </c>
      <c r="J731" s="120">
        <v>1400</v>
      </c>
      <c r="K731" s="120">
        <v>173450</v>
      </c>
      <c r="L731" s="120">
        <v>0.33900000000000002</v>
      </c>
      <c r="M731" s="121" t="s">
        <v>5659</v>
      </c>
      <c r="N731" s="120">
        <v>1</v>
      </c>
      <c r="O731" s="119">
        <v>181</v>
      </c>
      <c r="P731" s="119"/>
      <c r="Q731" s="119"/>
      <c r="R731" s="120" t="s">
        <v>5658</v>
      </c>
      <c r="S731" s="120">
        <v>0.26</v>
      </c>
      <c r="T731" s="120"/>
      <c r="U731" s="120"/>
      <c r="V731" s="172">
        <v>268</v>
      </c>
      <c r="W731" s="172"/>
      <c r="X731" s="172"/>
      <c r="Y731" s="172"/>
      <c r="Z731" s="172">
        <v>268</v>
      </c>
      <c r="AA731" s="123"/>
      <c r="AB731" s="123"/>
      <c r="AC731" s="123">
        <v>106.56</v>
      </c>
      <c r="AD731" s="123"/>
      <c r="AE731" s="123"/>
      <c r="AF731" s="123"/>
      <c r="AG731" s="214"/>
      <c r="AH731" s="229" t="str">
        <f t="shared" si="152"/>
        <v>a3</v>
      </c>
      <c r="AI731" s="199"/>
      <c r="AJ731" s="199"/>
      <c r="AK731" s="199"/>
      <c r="AL731" s="199"/>
      <c r="AM731" s="199"/>
      <c r="AN731" s="173"/>
      <c r="AO731" s="173"/>
      <c r="AP731" s="173"/>
      <c r="AQ731" s="173"/>
      <c r="AR731" s="173"/>
      <c r="AS731" s="173"/>
      <c r="AT731" s="173">
        <v>0.6</v>
      </c>
      <c r="AU731" s="173">
        <v>0.6</v>
      </c>
      <c r="AV731" s="173"/>
      <c r="AW731" s="173"/>
      <c r="AX731" s="173"/>
      <c r="AY731" s="173"/>
      <c r="AZ731" s="211">
        <f t="shared" si="163"/>
        <v>0</v>
      </c>
      <c r="BA731" s="211">
        <f t="shared" si="164"/>
        <v>1.2</v>
      </c>
      <c r="BB731" s="205">
        <f t="shared" si="153"/>
        <v>54383</v>
      </c>
      <c r="BC731" s="205">
        <f t="shared" si="154"/>
        <v>44936</v>
      </c>
      <c r="BD731" s="205">
        <f t="shared" si="155"/>
        <v>9825</v>
      </c>
      <c r="BE731" s="205">
        <f t="shared" si="156"/>
        <v>378</v>
      </c>
      <c r="BF731" s="175">
        <v>44558</v>
      </c>
      <c r="BG731" s="175"/>
      <c r="BH731" s="175">
        <v>16925</v>
      </c>
      <c r="BI731" s="175">
        <v>9447</v>
      </c>
      <c r="BJ731" s="175"/>
      <c r="BK731" s="175">
        <v>3813</v>
      </c>
      <c r="BL731" s="175">
        <v>12808</v>
      </c>
      <c r="BM731" s="175">
        <v>4456</v>
      </c>
      <c r="BN731" s="175">
        <v>895</v>
      </c>
      <c r="BO731" s="175">
        <v>6039</v>
      </c>
      <c r="BP731" s="200">
        <f t="shared" si="157"/>
        <v>22964</v>
      </c>
    </row>
    <row r="732" spans="1:68" s="201" customFormat="1" x14ac:dyDescent="0.15">
      <c r="A732" s="117">
        <v>1520402003</v>
      </c>
      <c r="B732" s="118" t="s">
        <v>1194</v>
      </c>
      <c r="C732" s="118" t="s">
        <v>1167</v>
      </c>
      <c r="D732" s="118" t="s">
        <v>1192</v>
      </c>
      <c r="E732" s="118" t="s">
        <v>3921</v>
      </c>
      <c r="F732" s="120">
        <v>12</v>
      </c>
      <c r="G732" s="119">
        <v>173793</v>
      </c>
      <c r="H732" s="119"/>
      <c r="I732" s="120" t="s">
        <v>5820</v>
      </c>
      <c r="J732" s="120">
        <v>1050</v>
      </c>
      <c r="K732" s="120">
        <v>173793</v>
      </c>
      <c r="L732" s="120">
        <v>0.45300000000000001</v>
      </c>
      <c r="M732" s="121" t="s">
        <v>5657</v>
      </c>
      <c r="N732" s="120">
        <v>1</v>
      </c>
      <c r="O732" s="119">
        <v>177</v>
      </c>
      <c r="P732" s="119"/>
      <c r="Q732" s="119"/>
      <c r="R732" s="120" t="s">
        <v>5658</v>
      </c>
      <c r="S732" s="120">
        <v>0.36149999999999999</v>
      </c>
      <c r="T732" s="120"/>
      <c r="U732" s="120"/>
      <c r="V732" s="172">
        <v>142.5</v>
      </c>
      <c r="W732" s="172"/>
      <c r="X732" s="172">
        <v>57.5</v>
      </c>
      <c r="Y732" s="172">
        <v>46.1</v>
      </c>
      <c r="Z732" s="172">
        <v>38.9</v>
      </c>
      <c r="AA732" s="123"/>
      <c r="AB732" s="123"/>
      <c r="AC732" s="123">
        <v>127.31</v>
      </c>
      <c r="AD732" s="123"/>
      <c r="AE732" s="123"/>
      <c r="AF732" s="123"/>
      <c r="AG732" s="214"/>
      <c r="AH732" s="229" t="str">
        <f t="shared" si="152"/>
        <v>a3</v>
      </c>
      <c r="AI732" s="199"/>
      <c r="AJ732" s="199"/>
      <c r="AK732" s="199"/>
      <c r="AL732" s="199"/>
      <c r="AM732" s="199"/>
      <c r="AN732" s="173"/>
      <c r="AO732" s="173"/>
      <c r="AP732" s="173"/>
      <c r="AQ732" s="173"/>
      <c r="AR732" s="173"/>
      <c r="AS732" s="173"/>
      <c r="AT732" s="173"/>
      <c r="AU732" s="173"/>
      <c r="AV732" s="173"/>
      <c r="AW732" s="173"/>
      <c r="AX732" s="173"/>
      <c r="AY732" s="173"/>
      <c r="AZ732" s="211">
        <f t="shared" si="163"/>
        <v>0</v>
      </c>
      <c r="BA732" s="211">
        <f t="shared" si="164"/>
        <v>0</v>
      </c>
      <c r="BB732" s="205">
        <f t="shared" si="153"/>
        <v>25674</v>
      </c>
      <c r="BC732" s="205">
        <f t="shared" si="154"/>
        <v>25674</v>
      </c>
      <c r="BD732" s="205">
        <f t="shared" si="155"/>
        <v>0</v>
      </c>
      <c r="BE732" s="205">
        <f t="shared" si="156"/>
        <v>0</v>
      </c>
      <c r="BF732" s="175">
        <v>25674</v>
      </c>
      <c r="BG732" s="175"/>
      <c r="BH732" s="175">
        <v>18480</v>
      </c>
      <c r="BI732" s="175"/>
      <c r="BJ732" s="175"/>
      <c r="BK732" s="175">
        <v>2106</v>
      </c>
      <c r="BL732" s="175">
        <v>1703</v>
      </c>
      <c r="BM732" s="175">
        <v>2305</v>
      </c>
      <c r="BN732" s="175">
        <v>381</v>
      </c>
      <c r="BO732" s="175">
        <v>699</v>
      </c>
      <c r="BP732" s="200">
        <f t="shared" si="157"/>
        <v>19179</v>
      </c>
    </row>
    <row r="733" spans="1:68" s="201" customFormat="1" x14ac:dyDescent="0.15">
      <c r="A733" s="117">
        <v>163902001</v>
      </c>
      <c r="B733" s="118" t="s">
        <v>302</v>
      </c>
      <c r="C733" s="118" t="s">
        <v>11</v>
      </c>
      <c r="D733" s="118" t="s">
        <v>303</v>
      </c>
      <c r="E733" s="118" t="s">
        <v>3361</v>
      </c>
      <c r="F733" s="120">
        <v>12</v>
      </c>
      <c r="G733" s="119"/>
      <c r="H733" s="119"/>
      <c r="I733" s="120" t="s">
        <v>5820</v>
      </c>
      <c r="J733" s="120">
        <v>850</v>
      </c>
      <c r="K733" s="120">
        <v>175221</v>
      </c>
      <c r="L733" s="120">
        <v>0.56499999999999995</v>
      </c>
      <c r="M733" s="121" t="s">
        <v>5657</v>
      </c>
      <c r="N733" s="120">
        <v>1</v>
      </c>
      <c r="O733" s="119">
        <v>174.2</v>
      </c>
      <c r="P733" s="119"/>
      <c r="Q733" s="119"/>
      <c r="R733" s="120" t="s">
        <v>5658</v>
      </c>
      <c r="S733" s="120">
        <v>0.2</v>
      </c>
      <c r="T733" s="120"/>
      <c r="U733" s="120"/>
      <c r="V733" s="172">
        <v>268.3</v>
      </c>
      <c r="W733" s="172"/>
      <c r="X733" s="172">
        <v>187.7</v>
      </c>
      <c r="Y733" s="172">
        <v>17.3</v>
      </c>
      <c r="Z733" s="172">
        <v>63.3</v>
      </c>
      <c r="AA733" s="123">
        <v>1499.5</v>
      </c>
      <c r="AB733" s="123"/>
      <c r="AC733" s="123">
        <v>212</v>
      </c>
      <c r="AD733" s="123"/>
      <c r="AE733" s="123"/>
      <c r="AF733" s="123"/>
      <c r="AG733" s="214"/>
      <c r="AH733" s="229" t="str">
        <f t="shared" si="152"/>
        <v>a3</v>
      </c>
      <c r="AI733" s="199"/>
      <c r="AJ733" s="199"/>
      <c r="AK733" s="199"/>
      <c r="AL733" s="199"/>
      <c r="AM733" s="199"/>
      <c r="AN733" s="173">
        <v>0.6</v>
      </c>
      <c r="AO733" s="173"/>
      <c r="AP733" s="173"/>
      <c r="AQ733" s="173"/>
      <c r="AR733" s="173" t="s">
        <v>3186</v>
      </c>
      <c r="AS733" s="173">
        <v>0.5</v>
      </c>
      <c r="AT733" s="173">
        <v>0.5</v>
      </c>
      <c r="AU733" s="173">
        <v>0.5</v>
      </c>
      <c r="AV733" s="173">
        <v>0.5</v>
      </c>
      <c r="AW733" s="173">
        <v>0.5</v>
      </c>
      <c r="AX733" s="173">
        <v>0.5</v>
      </c>
      <c r="AY733" s="173">
        <v>0.5</v>
      </c>
      <c r="AZ733" s="211">
        <f t="shared" si="163"/>
        <v>1.1000000000000001</v>
      </c>
      <c r="BA733" s="211">
        <f t="shared" si="164"/>
        <v>3</v>
      </c>
      <c r="BB733" s="205">
        <f t="shared" si="153"/>
        <v>56435</v>
      </c>
      <c r="BC733" s="205">
        <f t="shared" si="154"/>
        <v>45275</v>
      </c>
      <c r="BD733" s="205">
        <f t="shared" si="155"/>
        <v>17930</v>
      </c>
      <c r="BE733" s="205">
        <f t="shared" si="156"/>
        <v>6770</v>
      </c>
      <c r="BF733" s="175">
        <v>38505</v>
      </c>
      <c r="BG733" s="175">
        <v>9030</v>
      </c>
      <c r="BH733" s="175">
        <v>17930</v>
      </c>
      <c r="BI733" s="175">
        <v>11160</v>
      </c>
      <c r="BJ733" s="175"/>
      <c r="BK733" s="175">
        <v>3000</v>
      </c>
      <c r="BL733" s="175">
        <v>2187</v>
      </c>
      <c r="BM733" s="175">
        <v>3451</v>
      </c>
      <c r="BN733" s="175">
        <v>1017</v>
      </c>
      <c r="BO733" s="175">
        <v>8660</v>
      </c>
      <c r="BP733" s="200">
        <f t="shared" si="157"/>
        <v>26590</v>
      </c>
    </row>
    <row r="734" spans="1:68" s="201" customFormat="1" x14ac:dyDescent="0.15">
      <c r="A734" s="117">
        <v>3720102003</v>
      </c>
      <c r="B734" s="118" t="s">
        <v>2684</v>
      </c>
      <c r="C734" s="118" t="s">
        <v>2676</v>
      </c>
      <c r="D734" s="118" t="s">
        <v>2682</v>
      </c>
      <c r="E734" s="118" t="s">
        <v>5032</v>
      </c>
      <c r="F734" s="120">
        <v>13</v>
      </c>
      <c r="G734" s="119">
        <v>175557</v>
      </c>
      <c r="H734" s="119"/>
      <c r="I734" s="120" t="s">
        <v>5820</v>
      </c>
      <c r="J734" s="120">
        <v>1750</v>
      </c>
      <c r="K734" s="120">
        <v>175557</v>
      </c>
      <c r="L734" s="120">
        <v>0.27500000000000002</v>
      </c>
      <c r="M734" s="121" t="s">
        <v>5657</v>
      </c>
      <c r="N734" s="120">
        <v>1</v>
      </c>
      <c r="O734" s="119">
        <v>234</v>
      </c>
      <c r="P734" s="119">
        <v>30.3</v>
      </c>
      <c r="Q734" s="119">
        <v>3.26</v>
      </c>
      <c r="R734" s="120" t="s">
        <v>5655</v>
      </c>
      <c r="S734" s="120">
        <v>0.2</v>
      </c>
      <c r="T734" s="120"/>
      <c r="U734" s="120"/>
      <c r="V734" s="172">
        <v>231.5</v>
      </c>
      <c r="W734" s="172">
        <v>19.399999999999999</v>
      </c>
      <c r="X734" s="172">
        <v>102.3</v>
      </c>
      <c r="Y734" s="172">
        <v>15.2</v>
      </c>
      <c r="Z734" s="172">
        <v>94.6</v>
      </c>
      <c r="AA734" s="123">
        <v>1700</v>
      </c>
      <c r="AB734" s="123"/>
      <c r="AC734" s="123">
        <v>132</v>
      </c>
      <c r="AD734" s="123"/>
      <c r="AE734" s="123"/>
      <c r="AF734" s="123"/>
      <c r="AG734" s="214"/>
      <c r="AH734" s="229" t="str">
        <f t="shared" si="152"/>
        <v>a3</v>
      </c>
      <c r="AI734" s="199" t="s">
        <v>5402</v>
      </c>
      <c r="AJ734" s="199" t="s">
        <v>5402</v>
      </c>
      <c r="AK734" s="199"/>
      <c r="AL734" s="199" t="s">
        <v>5402</v>
      </c>
      <c r="AM734" s="199"/>
      <c r="AN734" s="173"/>
      <c r="AO734" s="173"/>
      <c r="AP734" s="173"/>
      <c r="AQ734" s="173"/>
      <c r="AR734" s="173"/>
      <c r="AS734" s="173"/>
      <c r="AT734" s="173"/>
      <c r="AU734" s="173"/>
      <c r="AV734" s="173"/>
      <c r="AW734" s="173"/>
      <c r="AX734" s="173"/>
      <c r="AY734" s="173"/>
      <c r="AZ734" s="211">
        <f t="shared" si="163"/>
        <v>0</v>
      </c>
      <c r="BA734" s="211">
        <f t="shared" si="164"/>
        <v>0</v>
      </c>
      <c r="BB734" s="205">
        <f t="shared" si="153"/>
        <v>0</v>
      </c>
      <c r="BC734" s="205">
        <f t="shared" si="154"/>
        <v>0</v>
      </c>
      <c r="BD734" s="205">
        <f t="shared" si="155"/>
        <v>0</v>
      </c>
      <c r="BE734" s="205">
        <f t="shared" si="156"/>
        <v>0</v>
      </c>
      <c r="BF734" s="175"/>
      <c r="BG734" s="175"/>
      <c r="BH734" s="175"/>
      <c r="BI734" s="175"/>
      <c r="BJ734" s="175"/>
      <c r="BK734" s="175"/>
      <c r="BL734" s="175"/>
      <c r="BM734" s="175"/>
      <c r="BN734" s="175"/>
      <c r="BO734" s="175"/>
      <c r="BP734" s="200">
        <f t="shared" si="157"/>
        <v>0</v>
      </c>
    </row>
    <row r="735" spans="1:68" s="201" customFormat="1" x14ac:dyDescent="0.15">
      <c r="A735" s="117">
        <v>148602001</v>
      </c>
      <c r="B735" s="118" t="s">
        <v>210</v>
      </c>
      <c r="C735" s="118" t="s">
        <v>11</v>
      </c>
      <c r="D735" s="118" t="s">
        <v>211</v>
      </c>
      <c r="E735" s="118" t="s">
        <v>3308</v>
      </c>
      <c r="F735" s="120">
        <v>13</v>
      </c>
      <c r="G735" s="119">
        <v>174878</v>
      </c>
      <c r="H735" s="119"/>
      <c r="I735" s="120" t="s">
        <v>5820</v>
      </c>
      <c r="J735" s="120">
        <v>530</v>
      </c>
      <c r="K735" s="120">
        <v>175776</v>
      </c>
      <c r="L735" s="120">
        <v>0.90900000000000003</v>
      </c>
      <c r="M735" s="121" t="s">
        <v>5657</v>
      </c>
      <c r="N735" s="120">
        <v>1</v>
      </c>
      <c r="O735" s="119">
        <v>358.6</v>
      </c>
      <c r="P735" s="119"/>
      <c r="Q735" s="119"/>
      <c r="R735" s="120" t="s">
        <v>5658</v>
      </c>
      <c r="S735" s="120">
        <v>0.3</v>
      </c>
      <c r="T735" s="120"/>
      <c r="U735" s="120" t="s">
        <v>3186</v>
      </c>
      <c r="V735" s="172">
        <v>187.3</v>
      </c>
      <c r="W735" s="172">
        <v>20.3</v>
      </c>
      <c r="X735" s="172">
        <v>94.9</v>
      </c>
      <c r="Y735" s="172">
        <v>25.9</v>
      </c>
      <c r="Z735" s="172">
        <v>46.2</v>
      </c>
      <c r="AA735" s="123">
        <v>1871</v>
      </c>
      <c r="AB735" s="123"/>
      <c r="AC735" s="123">
        <v>200</v>
      </c>
      <c r="AD735" s="123"/>
      <c r="AE735" s="123"/>
      <c r="AF735" s="123"/>
      <c r="AG735" s="214"/>
      <c r="AH735" s="229" t="str">
        <f t="shared" si="152"/>
        <v>a3</v>
      </c>
      <c r="AI735" s="199"/>
      <c r="AJ735" s="199"/>
      <c r="AK735" s="199"/>
      <c r="AL735" s="199"/>
      <c r="AM735" s="199"/>
      <c r="AN735" s="173"/>
      <c r="AO735" s="173"/>
      <c r="AP735" s="173">
        <v>1</v>
      </c>
      <c r="AQ735" s="173"/>
      <c r="AR735" s="173"/>
      <c r="AS735" s="173"/>
      <c r="AT735" s="173">
        <v>0.5</v>
      </c>
      <c r="AU735" s="173">
        <v>0.5</v>
      </c>
      <c r="AV735" s="173">
        <v>0.5</v>
      </c>
      <c r="AW735" s="173">
        <v>0.5</v>
      </c>
      <c r="AX735" s="173"/>
      <c r="AY735" s="173">
        <v>0.5</v>
      </c>
      <c r="AZ735" s="211">
        <f t="shared" si="163"/>
        <v>1</v>
      </c>
      <c r="BA735" s="211">
        <f t="shared" si="164"/>
        <v>2.5</v>
      </c>
      <c r="BB735" s="205">
        <f t="shared" si="153"/>
        <v>32301</v>
      </c>
      <c r="BC735" s="205">
        <f t="shared" si="154"/>
        <v>24874</v>
      </c>
      <c r="BD735" s="205">
        <f t="shared" si="155"/>
        <v>7724</v>
      </c>
      <c r="BE735" s="205">
        <f t="shared" si="156"/>
        <v>297</v>
      </c>
      <c r="BF735" s="175">
        <v>24577</v>
      </c>
      <c r="BG735" s="175"/>
      <c r="BH735" s="175">
        <v>13608</v>
      </c>
      <c r="BI735" s="175">
        <v>7427</v>
      </c>
      <c r="BJ735" s="175"/>
      <c r="BK735" s="175">
        <v>2501</v>
      </c>
      <c r="BL735" s="175"/>
      <c r="BM735" s="175">
        <v>3299</v>
      </c>
      <c r="BN735" s="175">
        <v>582</v>
      </c>
      <c r="BO735" s="175">
        <v>4884</v>
      </c>
      <c r="BP735" s="200">
        <f t="shared" si="157"/>
        <v>18492</v>
      </c>
    </row>
    <row r="736" spans="1:68" s="201" customFormat="1" x14ac:dyDescent="0.15">
      <c r="A736" s="117">
        <v>220802003</v>
      </c>
      <c r="B736" s="118" t="s">
        <v>371</v>
      </c>
      <c r="C736" s="118" t="s">
        <v>345</v>
      </c>
      <c r="D736" s="118" t="s">
        <v>369</v>
      </c>
      <c r="E736" s="118" t="s">
        <v>3402</v>
      </c>
      <c r="F736" s="120">
        <v>13</v>
      </c>
      <c r="G736" s="119"/>
      <c r="H736" s="119"/>
      <c r="I736" s="120" t="s">
        <v>5820</v>
      </c>
      <c r="J736" s="120">
        <v>1640</v>
      </c>
      <c r="K736" s="120">
        <v>176404</v>
      </c>
      <c r="L736" s="120">
        <v>0.29499999999999998</v>
      </c>
      <c r="M736" s="121" t="s">
        <v>5657</v>
      </c>
      <c r="N736" s="120">
        <v>1</v>
      </c>
      <c r="O736" s="119">
        <v>374.2</v>
      </c>
      <c r="P736" s="119"/>
      <c r="Q736" s="119"/>
      <c r="R736" s="120" t="s">
        <v>5658</v>
      </c>
      <c r="S736" s="120">
        <v>0.48499999999999999</v>
      </c>
      <c r="T736" s="120"/>
      <c r="U736" s="120"/>
      <c r="V736" s="172">
        <v>313.54000000000002</v>
      </c>
      <c r="W736" s="172"/>
      <c r="X736" s="172">
        <v>220.07400000000001</v>
      </c>
      <c r="Y736" s="172">
        <v>42.706000000000003</v>
      </c>
      <c r="Z736" s="172">
        <v>50.76</v>
      </c>
      <c r="AA736" s="123">
        <v>1166.69</v>
      </c>
      <c r="AB736" s="123"/>
      <c r="AC736" s="123">
        <v>165.49</v>
      </c>
      <c r="AD736" s="123"/>
      <c r="AE736" s="123"/>
      <c r="AF736" s="123"/>
      <c r="AG736" s="214"/>
      <c r="AH736" s="229" t="str">
        <f t="shared" si="152"/>
        <v>a3</v>
      </c>
      <c r="AI736" s="199"/>
      <c r="AJ736" s="199"/>
      <c r="AK736" s="199"/>
      <c r="AL736" s="199"/>
      <c r="AM736" s="199"/>
      <c r="AN736" s="173"/>
      <c r="AO736" s="173"/>
      <c r="AP736" s="173"/>
      <c r="AQ736" s="173"/>
      <c r="AR736" s="173"/>
      <c r="AS736" s="173"/>
      <c r="AT736" s="173">
        <v>0.5</v>
      </c>
      <c r="AU736" s="173">
        <v>0.5</v>
      </c>
      <c r="AV736" s="173">
        <v>0.5</v>
      </c>
      <c r="AW736" s="173">
        <v>0.5</v>
      </c>
      <c r="AX736" s="173">
        <v>1</v>
      </c>
      <c r="AY736" s="173"/>
      <c r="AZ736" s="211">
        <f t="shared" si="163"/>
        <v>0</v>
      </c>
      <c r="BA736" s="211">
        <f t="shared" si="164"/>
        <v>3</v>
      </c>
      <c r="BB736" s="205">
        <f t="shared" si="153"/>
        <v>30692</v>
      </c>
      <c r="BC736" s="205">
        <f t="shared" si="154"/>
        <v>25749</v>
      </c>
      <c r="BD736" s="205">
        <f t="shared" si="155"/>
        <v>5596</v>
      </c>
      <c r="BE736" s="205">
        <f t="shared" si="156"/>
        <v>653</v>
      </c>
      <c r="BF736" s="175">
        <v>25096</v>
      </c>
      <c r="BG736" s="175"/>
      <c r="BH736" s="175">
        <v>9555</v>
      </c>
      <c r="BI736" s="175">
        <v>4943</v>
      </c>
      <c r="BJ736" s="175"/>
      <c r="BK736" s="175">
        <v>2912</v>
      </c>
      <c r="BL736" s="175">
        <v>5299</v>
      </c>
      <c r="BM736" s="175">
        <v>4400</v>
      </c>
      <c r="BN736" s="175">
        <v>1919</v>
      </c>
      <c r="BO736" s="175">
        <v>1664</v>
      </c>
      <c r="BP736" s="200">
        <f t="shared" si="157"/>
        <v>11219</v>
      </c>
    </row>
    <row r="737" spans="1:68" s="201" customFormat="1" x14ac:dyDescent="0.15">
      <c r="A737" s="117">
        <v>152002001</v>
      </c>
      <c r="B737" s="118" t="s">
        <v>231</v>
      </c>
      <c r="C737" s="118" t="s">
        <v>11</v>
      </c>
      <c r="D737" s="118" t="s">
        <v>232</v>
      </c>
      <c r="E737" s="118" t="s">
        <v>3320</v>
      </c>
      <c r="F737" s="120">
        <v>13</v>
      </c>
      <c r="G737" s="119">
        <v>176448</v>
      </c>
      <c r="H737" s="119"/>
      <c r="I737" s="120" t="s">
        <v>5820</v>
      </c>
      <c r="J737" s="120">
        <v>1230</v>
      </c>
      <c r="K737" s="120">
        <v>176448</v>
      </c>
      <c r="L737" s="120">
        <v>0.39300000000000002</v>
      </c>
      <c r="M737" s="121" t="s">
        <v>5657</v>
      </c>
      <c r="N737" s="120">
        <v>1</v>
      </c>
      <c r="O737" s="119">
        <v>306</v>
      </c>
      <c r="P737" s="119"/>
      <c r="Q737" s="119"/>
      <c r="R737" s="120" t="s">
        <v>5658</v>
      </c>
      <c r="S737" s="120">
        <v>1.78</v>
      </c>
      <c r="T737" s="120"/>
      <c r="U737" s="120"/>
      <c r="V737" s="172">
        <v>174.9</v>
      </c>
      <c r="W737" s="172">
        <v>17.5</v>
      </c>
      <c r="X737" s="172">
        <v>87.8</v>
      </c>
      <c r="Y737" s="172">
        <v>23.2</v>
      </c>
      <c r="Z737" s="172">
        <v>46.4</v>
      </c>
      <c r="AA737" s="123">
        <v>2280.1</v>
      </c>
      <c r="AB737" s="123"/>
      <c r="AC737" s="123">
        <v>170.47</v>
      </c>
      <c r="AD737" s="123"/>
      <c r="AE737" s="123"/>
      <c r="AF737" s="123"/>
      <c r="AG737" s="214"/>
      <c r="AH737" s="229" t="str">
        <f t="shared" si="152"/>
        <v>a3</v>
      </c>
      <c r="AI737" s="199"/>
      <c r="AJ737" s="199"/>
      <c r="AK737" s="199"/>
      <c r="AL737" s="199"/>
      <c r="AM737" s="199"/>
      <c r="AN737" s="173"/>
      <c r="AO737" s="173"/>
      <c r="AP737" s="173"/>
      <c r="AQ737" s="173"/>
      <c r="AR737" s="173"/>
      <c r="AS737" s="173"/>
      <c r="AT737" s="173">
        <v>0.5</v>
      </c>
      <c r="AU737" s="173">
        <v>0.5</v>
      </c>
      <c r="AV737" s="173"/>
      <c r="AW737" s="173"/>
      <c r="AX737" s="173">
        <v>0.6</v>
      </c>
      <c r="AY737" s="173">
        <v>0.5</v>
      </c>
      <c r="AZ737" s="211"/>
      <c r="BA737" s="211">
        <f t="shared" si="164"/>
        <v>2.1</v>
      </c>
      <c r="BB737" s="205">
        <f t="shared" si="153"/>
        <v>66712</v>
      </c>
      <c r="BC737" s="205">
        <f t="shared" si="154"/>
        <v>47457</v>
      </c>
      <c r="BD737" s="205">
        <f t="shared" si="155"/>
        <v>20674</v>
      </c>
      <c r="BE737" s="205">
        <f t="shared" si="156"/>
        <v>1419</v>
      </c>
      <c r="BF737" s="175">
        <v>46038</v>
      </c>
      <c r="BG737" s="175">
        <v>6420</v>
      </c>
      <c r="BH737" s="175">
        <v>29579</v>
      </c>
      <c r="BI737" s="175">
        <v>10928</v>
      </c>
      <c r="BJ737" s="175">
        <v>8327</v>
      </c>
      <c r="BK737" s="175">
        <v>2328</v>
      </c>
      <c r="BL737" s="175">
        <v>2173</v>
      </c>
      <c r="BM737" s="175">
        <v>3265</v>
      </c>
      <c r="BN737" s="175">
        <v>860</v>
      </c>
      <c r="BO737" s="175">
        <v>2832</v>
      </c>
      <c r="BP737" s="200">
        <f t="shared" si="157"/>
        <v>32411</v>
      </c>
    </row>
    <row r="738" spans="1:68" s="201" customFormat="1" x14ac:dyDescent="0.15">
      <c r="A738" s="117">
        <v>3820202005</v>
      </c>
      <c r="B738" s="118" t="s">
        <v>2707</v>
      </c>
      <c r="C738" s="118" t="s">
        <v>2700</v>
      </c>
      <c r="D738" s="118" t="s">
        <v>2704</v>
      </c>
      <c r="E738" s="118" t="s">
        <v>5051</v>
      </c>
      <c r="F738" s="120">
        <v>16</v>
      </c>
      <c r="G738" s="119">
        <v>177072</v>
      </c>
      <c r="H738" s="119"/>
      <c r="I738" s="120" t="s">
        <v>5820</v>
      </c>
      <c r="J738" s="120">
        <v>1320</v>
      </c>
      <c r="K738" s="120">
        <v>177072</v>
      </c>
      <c r="L738" s="120">
        <v>0.36799999999999999</v>
      </c>
      <c r="M738" s="121" t="s">
        <v>5657</v>
      </c>
      <c r="N738" s="120">
        <v>1</v>
      </c>
      <c r="O738" s="119">
        <v>185.8</v>
      </c>
      <c r="P738" s="119">
        <v>27.4</v>
      </c>
      <c r="Q738" s="119">
        <v>3.4</v>
      </c>
      <c r="R738" s="120" t="s">
        <v>5660</v>
      </c>
      <c r="S738" s="120">
        <v>0.33</v>
      </c>
      <c r="T738" s="120"/>
      <c r="U738" s="120"/>
      <c r="V738" s="172">
        <v>187.26599999999999</v>
      </c>
      <c r="W738" s="172"/>
      <c r="X738" s="172">
        <v>167.041</v>
      </c>
      <c r="Y738" s="172">
        <v>20.225000000000001</v>
      </c>
      <c r="Z738" s="172"/>
      <c r="AA738" s="123">
        <v>1357.3</v>
      </c>
      <c r="AB738" s="123"/>
      <c r="AC738" s="123">
        <v>92</v>
      </c>
      <c r="AD738" s="123"/>
      <c r="AE738" s="123"/>
      <c r="AF738" s="123"/>
      <c r="AG738" s="214"/>
      <c r="AH738" s="229" t="str">
        <f t="shared" si="152"/>
        <v>a3</v>
      </c>
      <c r="AI738" s="199"/>
      <c r="AJ738" s="199"/>
      <c r="AK738" s="199"/>
      <c r="AL738" s="199"/>
      <c r="AM738" s="199"/>
      <c r="AN738" s="173">
        <v>1</v>
      </c>
      <c r="AO738" s="173"/>
      <c r="AP738" s="173"/>
      <c r="AQ738" s="173"/>
      <c r="AR738" s="173"/>
      <c r="AS738" s="173"/>
      <c r="AT738" s="173">
        <v>0.5</v>
      </c>
      <c r="AU738" s="173">
        <v>0.5</v>
      </c>
      <c r="AV738" s="173">
        <v>0.5</v>
      </c>
      <c r="AW738" s="173">
        <v>0.5</v>
      </c>
      <c r="AX738" s="173"/>
      <c r="AY738" s="173"/>
      <c r="AZ738" s="211">
        <f>SUBTOTAL(9,AN738:AS738)</f>
        <v>1</v>
      </c>
      <c r="BA738" s="211">
        <f t="shared" si="164"/>
        <v>2</v>
      </c>
      <c r="BB738" s="205">
        <f t="shared" si="153"/>
        <v>21835</v>
      </c>
      <c r="BC738" s="205">
        <f t="shared" si="154"/>
        <v>18970</v>
      </c>
      <c r="BD738" s="205">
        <f t="shared" si="155"/>
        <v>2979</v>
      </c>
      <c r="BE738" s="205">
        <f t="shared" si="156"/>
        <v>114</v>
      </c>
      <c r="BF738" s="175">
        <v>18856</v>
      </c>
      <c r="BG738" s="175">
        <v>1381</v>
      </c>
      <c r="BH738" s="175">
        <v>6275</v>
      </c>
      <c r="BI738" s="175">
        <v>2865</v>
      </c>
      <c r="BJ738" s="175"/>
      <c r="BK738" s="175">
        <v>995</v>
      </c>
      <c r="BL738" s="175">
        <v>1406</v>
      </c>
      <c r="BM738" s="175">
        <v>3330</v>
      </c>
      <c r="BN738" s="175">
        <v>1419</v>
      </c>
      <c r="BO738" s="175">
        <v>4164</v>
      </c>
      <c r="BP738" s="200">
        <f t="shared" si="157"/>
        <v>10439</v>
      </c>
    </row>
    <row r="739" spans="1:68" s="201" customFormat="1" x14ac:dyDescent="0.15">
      <c r="A739" s="117">
        <v>4421402003</v>
      </c>
      <c r="B739" s="118" t="s">
        <v>3053</v>
      </c>
      <c r="C739" s="118" t="s">
        <v>3015</v>
      </c>
      <c r="D739" s="118" t="s">
        <v>3051</v>
      </c>
      <c r="E739" s="118" t="s">
        <v>5284</v>
      </c>
      <c r="F739" s="120">
        <v>15</v>
      </c>
      <c r="G739" s="119">
        <v>177206</v>
      </c>
      <c r="H739" s="119"/>
      <c r="I739" s="120" t="s">
        <v>5820</v>
      </c>
      <c r="J739" s="120">
        <v>1050</v>
      </c>
      <c r="K739" s="120">
        <v>177206</v>
      </c>
      <c r="L739" s="120">
        <v>0.46200000000000002</v>
      </c>
      <c r="M739" s="121" t="s">
        <v>5657</v>
      </c>
      <c r="N739" s="120">
        <v>1</v>
      </c>
      <c r="O739" s="119">
        <v>182.3</v>
      </c>
      <c r="P739" s="119">
        <v>35.1</v>
      </c>
      <c r="Q739" s="119">
        <v>6.05</v>
      </c>
      <c r="R739" s="120" t="s">
        <v>5658</v>
      </c>
      <c r="S739" s="120">
        <v>0.22800000000000001</v>
      </c>
      <c r="T739" s="120"/>
      <c r="U739" s="120"/>
      <c r="V739" s="172">
        <v>161.154</v>
      </c>
      <c r="W739" s="172"/>
      <c r="X739" s="172"/>
      <c r="Y739" s="172"/>
      <c r="Z739" s="172">
        <v>161.154</v>
      </c>
      <c r="AA739" s="123">
        <v>996</v>
      </c>
      <c r="AB739" s="123"/>
      <c r="AC739" s="123">
        <v>79.66</v>
      </c>
      <c r="AD739" s="123"/>
      <c r="AE739" s="123"/>
      <c r="AF739" s="123"/>
      <c r="AG739" s="214"/>
      <c r="AH739" s="229" t="str">
        <f t="shared" si="152"/>
        <v>a3</v>
      </c>
      <c r="AI739" s="199"/>
      <c r="AJ739" s="199"/>
      <c r="AK739" s="199"/>
      <c r="AL739" s="199"/>
      <c r="AM739" s="199"/>
      <c r="AN739" s="173">
        <v>2</v>
      </c>
      <c r="AO739" s="173"/>
      <c r="AP739" s="173"/>
      <c r="AQ739" s="173"/>
      <c r="AR739" s="173"/>
      <c r="AS739" s="173">
        <v>0.9</v>
      </c>
      <c r="AT739" s="173">
        <v>0.9</v>
      </c>
      <c r="AU739" s="173">
        <v>0.8</v>
      </c>
      <c r="AV739" s="173">
        <v>0.8</v>
      </c>
      <c r="AW739" s="173">
        <v>0.8</v>
      </c>
      <c r="AX739" s="173">
        <v>0.8</v>
      </c>
      <c r="AY739" s="173"/>
      <c r="AZ739" s="211">
        <f>SUBTOTAL(9,AN739:AS739)</f>
        <v>2.9</v>
      </c>
      <c r="BA739" s="211">
        <f t="shared" si="164"/>
        <v>4.0999999999999996</v>
      </c>
      <c r="BB739" s="205">
        <f t="shared" si="153"/>
        <v>25214</v>
      </c>
      <c r="BC739" s="205">
        <f t="shared" si="154"/>
        <v>24176</v>
      </c>
      <c r="BD739" s="205">
        <f t="shared" si="155"/>
        <v>5079</v>
      </c>
      <c r="BE739" s="205">
        <f t="shared" si="156"/>
        <v>4041</v>
      </c>
      <c r="BF739" s="175">
        <v>20135</v>
      </c>
      <c r="BG739" s="175">
        <v>5261</v>
      </c>
      <c r="BH739" s="175">
        <v>9770</v>
      </c>
      <c r="BI739" s="175">
        <v>1038</v>
      </c>
      <c r="BJ739" s="175"/>
      <c r="BK739" s="175">
        <v>1530</v>
      </c>
      <c r="BL739" s="175">
        <v>93</v>
      </c>
      <c r="BM739" s="175">
        <v>2639</v>
      </c>
      <c r="BN739" s="175">
        <v>135</v>
      </c>
      <c r="BO739" s="175">
        <v>4748</v>
      </c>
      <c r="BP739" s="200">
        <f t="shared" si="157"/>
        <v>14518</v>
      </c>
    </row>
    <row r="740" spans="1:68" s="201" customFormat="1" x14ac:dyDescent="0.15">
      <c r="A740" s="117">
        <v>820101005</v>
      </c>
      <c r="B740" s="118" t="s">
        <v>784</v>
      </c>
      <c r="C740" s="118" t="s">
        <v>762</v>
      </c>
      <c r="D740" s="118" t="s">
        <v>780</v>
      </c>
      <c r="E740" s="118" t="s">
        <v>3660</v>
      </c>
      <c r="F740" s="120">
        <v>19</v>
      </c>
      <c r="G740" s="119">
        <v>177599</v>
      </c>
      <c r="H740" s="119"/>
      <c r="I740" s="120" t="s">
        <v>5820</v>
      </c>
      <c r="J740" s="120">
        <v>1500</v>
      </c>
      <c r="K740" s="120">
        <v>177599</v>
      </c>
      <c r="L740" s="120">
        <v>0.32400000000000001</v>
      </c>
      <c r="M740" s="121" t="s">
        <v>3186</v>
      </c>
      <c r="N740" s="120">
        <v>1</v>
      </c>
      <c r="O740" s="119"/>
      <c r="P740" s="119"/>
      <c r="Q740" s="119"/>
      <c r="R740" s="120" t="s">
        <v>5658</v>
      </c>
      <c r="S740" s="120">
        <v>0.45</v>
      </c>
      <c r="T740" s="120"/>
      <c r="U740" s="120"/>
      <c r="V740" s="172">
        <v>431.3</v>
      </c>
      <c r="W740" s="172">
        <v>43.1</v>
      </c>
      <c r="X740" s="172">
        <v>319.2</v>
      </c>
      <c r="Y740" s="172">
        <v>38.799999999999997</v>
      </c>
      <c r="Z740" s="172">
        <v>30.2</v>
      </c>
      <c r="AA740" s="123"/>
      <c r="AB740" s="123"/>
      <c r="AC740" s="123">
        <v>201.69</v>
      </c>
      <c r="AD740" s="123"/>
      <c r="AE740" s="123"/>
      <c r="AF740" s="123"/>
      <c r="AG740" s="214"/>
      <c r="AH740" s="229" t="str">
        <f t="shared" ref="AH740:AH803" si="165">IF(N740=1,IF(AG740&gt;0,"a4",IF(AC740&gt;0,"a3",IF(AA740&gt;0,"a2","a1"))),IF(AG740&gt;0,"b4",IF(AC740&gt;0,"b3",IF(AA740&gt;0,"b2","b1"))))</f>
        <v>a3</v>
      </c>
      <c r="AI740" s="199"/>
      <c r="AJ740" s="199"/>
      <c r="AK740" s="199"/>
      <c r="AL740" s="199"/>
      <c r="AM740" s="199"/>
      <c r="AN740" s="173"/>
      <c r="AO740" s="173"/>
      <c r="AP740" s="173"/>
      <c r="AQ740" s="173"/>
      <c r="AR740" s="173"/>
      <c r="AS740" s="173"/>
      <c r="AT740" s="173"/>
      <c r="AU740" s="173"/>
      <c r="AV740" s="173"/>
      <c r="AW740" s="173"/>
      <c r="AX740" s="173"/>
      <c r="AY740" s="173"/>
      <c r="AZ740" s="211">
        <f>SUBTOTAL(9,AN740:AS740)</f>
        <v>0</v>
      </c>
      <c r="BA740" s="211">
        <f t="shared" si="164"/>
        <v>0</v>
      </c>
      <c r="BB740" s="205">
        <f t="shared" ref="BB740:BB803" si="166">SUM(BG740:BO740)</f>
        <v>29502</v>
      </c>
      <c r="BC740" s="205">
        <f t="shared" ref="BC740:BC803" si="167">BG740+BH740+BK740+BL740+BM740+BN740+BO740</f>
        <v>23939</v>
      </c>
      <c r="BD740" s="205">
        <f t="shared" ref="BD740:BD803" si="168">BB740-BF740</f>
        <v>7224</v>
      </c>
      <c r="BE740" s="205">
        <f t="shared" ref="BE740:BE803" si="169">BC740-BF740</f>
        <v>1661</v>
      </c>
      <c r="BF740" s="175">
        <v>22278</v>
      </c>
      <c r="BG740" s="175"/>
      <c r="BH740" s="175">
        <v>7224</v>
      </c>
      <c r="BI740" s="175">
        <v>5563</v>
      </c>
      <c r="BJ740" s="175"/>
      <c r="BK740" s="175">
        <v>4447</v>
      </c>
      <c r="BL740" s="175">
        <v>641</v>
      </c>
      <c r="BM740" s="175">
        <v>8102</v>
      </c>
      <c r="BN740" s="175">
        <v>413</v>
      </c>
      <c r="BO740" s="175">
        <v>3112</v>
      </c>
      <c r="BP740" s="200">
        <f t="shared" ref="BP740:BP803" si="170">BH740+BO740</f>
        <v>10336</v>
      </c>
    </row>
    <row r="741" spans="1:68" s="201" customFormat="1" x14ac:dyDescent="0.15">
      <c r="A741" s="117">
        <v>2032101002</v>
      </c>
      <c r="B741" s="118" t="s">
        <v>1561</v>
      </c>
      <c r="C741" s="118" t="s">
        <v>1489</v>
      </c>
      <c r="D741" s="118" t="s">
        <v>1560</v>
      </c>
      <c r="E741" s="118" t="s">
        <v>4198</v>
      </c>
      <c r="F741" s="120">
        <v>12</v>
      </c>
      <c r="G741" s="119"/>
      <c r="H741" s="119"/>
      <c r="I741" s="120" t="s">
        <v>5820</v>
      </c>
      <c r="J741" s="120">
        <v>1800</v>
      </c>
      <c r="K741" s="120">
        <v>178016</v>
      </c>
      <c r="L741" s="120">
        <v>0.27100000000000002</v>
      </c>
      <c r="M741" s="121" t="s">
        <v>5657</v>
      </c>
      <c r="N741" s="120">
        <v>1</v>
      </c>
      <c r="O741" s="119">
        <v>190</v>
      </c>
      <c r="P741" s="119"/>
      <c r="Q741" s="119"/>
      <c r="R741" s="120" t="s">
        <v>5660</v>
      </c>
      <c r="S741" s="120">
        <v>0.1</v>
      </c>
      <c r="T741" s="120"/>
      <c r="U741" s="120"/>
      <c r="V741" s="172">
        <v>169.5</v>
      </c>
      <c r="W741" s="172"/>
      <c r="X741" s="172">
        <v>135.6</v>
      </c>
      <c r="Y741" s="172">
        <v>22.6</v>
      </c>
      <c r="Z741" s="172">
        <v>11.3</v>
      </c>
      <c r="AA741" s="123">
        <v>1899</v>
      </c>
      <c r="AB741" s="123"/>
      <c r="AC741" s="123">
        <v>175</v>
      </c>
      <c r="AD741" s="123"/>
      <c r="AE741" s="123"/>
      <c r="AF741" s="123"/>
      <c r="AG741" s="214"/>
      <c r="AH741" s="229" t="str">
        <f t="shared" si="165"/>
        <v>a3</v>
      </c>
      <c r="AI741" s="199"/>
      <c r="AJ741" s="199"/>
      <c r="AK741" s="199"/>
      <c r="AL741" s="199"/>
      <c r="AM741" s="199"/>
      <c r="AN741" s="173" t="s">
        <v>3186</v>
      </c>
      <c r="AO741" s="173" t="s">
        <v>3186</v>
      </c>
      <c r="AP741" s="173" t="s">
        <v>3186</v>
      </c>
      <c r="AQ741" s="173" t="s">
        <v>3186</v>
      </c>
      <c r="AR741" s="173" t="s">
        <v>3186</v>
      </c>
      <c r="AS741" s="173"/>
      <c r="AT741" s="173"/>
      <c r="AU741" s="173"/>
      <c r="AV741" s="173"/>
      <c r="AW741" s="173"/>
      <c r="AX741" s="173"/>
      <c r="AY741" s="173" t="s">
        <v>3186</v>
      </c>
      <c r="AZ741" s="211"/>
      <c r="BA741" s="211"/>
      <c r="BB741" s="205">
        <f t="shared" si="166"/>
        <v>21402</v>
      </c>
      <c r="BC741" s="205">
        <f t="shared" si="167"/>
        <v>21402</v>
      </c>
      <c r="BD741" s="205">
        <f t="shared" si="168"/>
        <v>0</v>
      </c>
      <c r="BE741" s="205">
        <f t="shared" si="169"/>
        <v>0</v>
      </c>
      <c r="BF741" s="175">
        <v>21402</v>
      </c>
      <c r="BG741" s="175">
        <v>596</v>
      </c>
      <c r="BH741" s="175">
        <v>10721</v>
      </c>
      <c r="BI741" s="175"/>
      <c r="BJ741" s="175"/>
      <c r="BK741" s="175">
        <v>511</v>
      </c>
      <c r="BL741" s="175">
        <v>45</v>
      </c>
      <c r="BM741" s="175">
        <v>3500</v>
      </c>
      <c r="BN741" s="175">
        <v>683</v>
      </c>
      <c r="BO741" s="175">
        <v>5346</v>
      </c>
      <c r="BP741" s="200">
        <f t="shared" si="170"/>
        <v>16067</v>
      </c>
    </row>
    <row r="742" spans="1:68" s="201" customFormat="1" x14ac:dyDescent="0.15">
      <c r="A742" s="117">
        <v>2822602004</v>
      </c>
      <c r="B742" s="118" t="s">
        <v>2212</v>
      </c>
      <c r="C742" s="118" t="s">
        <v>2099</v>
      </c>
      <c r="D742" s="118" t="s">
        <v>2209</v>
      </c>
      <c r="E742" s="118" t="s">
        <v>4684</v>
      </c>
      <c r="F742" s="120">
        <v>8</v>
      </c>
      <c r="G742" s="119">
        <v>178210</v>
      </c>
      <c r="H742" s="119"/>
      <c r="I742" s="120" t="s">
        <v>5820</v>
      </c>
      <c r="J742" s="120">
        <v>2230</v>
      </c>
      <c r="K742" s="120">
        <v>178210</v>
      </c>
      <c r="L742" s="120">
        <v>0.219</v>
      </c>
      <c r="M742" s="121" t="s">
        <v>5676</v>
      </c>
      <c r="N742" s="120">
        <v>1</v>
      </c>
      <c r="O742" s="119">
        <v>342</v>
      </c>
      <c r="P742" s="119">
        <v>57.1</v>
      </c>
      <c r="Q742" s="119">
        <v>7.4</v>
      </c>
      <c r="R742" s="120"/>
      <c r="S742" s="120"/>
      <c r="T742" s="120"/>
      <c r="U742" s="120" t="s">
        <v>5689</v>
      </c>
      <c r="V742" s="172">
        <v>224.5</v>
      </c>
      <c r="W742" s="172"/>
      <c r="X742" s="172"/>
      <c r="Y742" s="172"/>
      <c r="Z742" s="172">
        <v>224.5</v>
      </c>
      <c r="AA742" s="123"/>
      <c r="AB742" s="123"/>
      <c r="AC742" s="123">
        <v>144</v>
      </c>
      <c r="AD742" s="123"/>
      <c r="AE742" s="123"/>
      <c r="AF742" s="123"/>
      <c r="AG742" s="214"/>
      <c r="AH742" s="229" t="str">
        <f t="shared" si="165"/>
        <v>a3</v>
      </c>
      <c r="AI742" s="199" t="s">
        <v>5401</v>
      </c>
      <c r="AJ742" s="199"/>
      <c r="AK742" s="199" t="s">
        <v>5401</v>
      </c>
      <c r="AL742" s="199" t="s">
        <v>5401</v>
      </c>
      <c r="AM742" s="199" t="s">
        <v>5401</v>
      </c>
      <c r="AN742" s="173">
        <v>0.5</v>
      </c>
      <c r="AO742" s="173"/>
      <c r="AP742" s="173"/>
      <c r="AQ742" s="173"/>
      <c r="AR742" s="173"/>
      <c r="AS742" s="173">
        <v>0.5</v>
      </c>
      <c r="AT742" s="173">
        <v>0.5</v>
      </c>
      <c r="AU742" s="173">
        <v>0.5</v>
      </c>
      <c r="AV742" s="173">
        <v>0.5</v>
      </c>
      <c r="AW742" s="173">
        <v>0.5</v>
      </c>
      <c r="AX742" s="173">
        <v>0.5</v>
      </c>
      <c r="AY742" s="173">
        <v>0.5</v>
      </c>
      <c r="AZ742" s="211">
        <f t="shared" ref="AZ742:AZ755" si="171">SUBTOTAL(9,AN742:AS742)</f>
        <v>1</v>
      </c>
      <c r="BA742" s="211">
        <f t="shared" ref="BA742:BA755" si="172">SUBTOTAL(9,AT742:AY742)</f>
        <v>3</v>
      </c>
      <c r="BB742" s="205">
        <f t="shared" si="166"/>
        <v>32058</v>
      </c>
      <c r="BC742" s="205">
        <f t="shared" si="167"/>
        <v>32058</v>
      </c>
      <c r="BD742" s="205">
        <f t="shared" si="168"/>
        <v>-1</v>
      </c>
      <c r="BE742" s="205">
        <f t="shared" si="169"/>
        <v>-1</v>
      </c>
      <c r="BF742" s="175">
        <v>32059</v>
      </c>
      <c r="BG742" s="175"/>
      <c r="BH742" s="175">
        <v>22502</v>
      </c>
      <c r="BI742" s="175"/>
      <c r="BJ742" s="175"/>
      <c r="BK742" s="175">
        <v>5808</v>
      </c>
      <c r="BL742" s="175">
        <v>1017</v>
      </c>
      <c r="BM742" s="175"/>
      <c r="BN742" s="175"/>
      <c r="BO742" s="175">
        <v>2731</v>
      </c>
      <c r="BP742" s="200">
        <f t="shared" si="170"/>
        <v>25233</v>
      </c>
    </row>
    <row r="743" spans="1:68" s="201" customFormat="1" x14ac:dyDescent="0.15">
      <c r="A743" s="117">
        <v>921002001</v>
      </c>
      <c r="B743" s="118" t="s">
        <v>880</v>
      </c>
      <c r="C743" s="118" t="s">
        <v>842</v>
      </c>
      <c r="D743" s="118" t="s">
        <v>881</v>
      </c>
      <c r="E743" s="118" t="s">
        <v>3720</v>
      </c>
      <c r="F743" s="120">
        <v>11</v>
      </c>
      <c r="G743" s="119">
        <v>178300</v>
      </c>
      <c r="H743" s="119"/>
      <c r="I743" s="120" t="s">
        <v>5820</v>
      </c>
      <c r="J743" s="120">
        <v>2000</v>
      </c>
      <c r="K743" s="120">
        <v>178300</v>
      </c>
      <c r="L743" s="120">
        <v>0.24399999999999999</v>
      </c>
      <c r="M743" s="121" t="s">
        <v>5657</v>
      </c>
      <c r="N743" s="120">
        <v>1</v>
      </c>
      <c r="O743" s="119">
        <v>180</v>
      </c>
      <c r="P743" s="119"/>
      <c r="Q743" s="119"/>
      <c r="R743" s="120" t="s">
        <v>5660</v>
      </c>
      <c r="S743" s="120">
        <v>0.3</v>
      </c>
      <c r="T743" s="120"/>
      <c r="U743" s="120"/>
      <c r="V743" s="172">
        <v>181.5</v>
      </c>
      <c r="W743" s="172"/>
      <c r="X743" s="172">
        <v>108.7</v>
      </c>
      <c r="Y743" s="172">
        <v>22.8</v>
      </c>
      <c r="Z743" s="172">
        <v>50</v>
      </c>
      <c r="AA743" s="123">
        <v>1673</v>
      </c>
      <c r="AB743" s="123"/>
      <c r="AC743" s="123">
        <v>121.57</v>
      </c>
      <c r="AD743" s="123"/>
      <c r="AE743" s="123"/>
      <c r="AF743" s="123"/>
      <c r="AG743" s="214"/>
      <c r="AH743" s="229" t="str">
        <f t="shared" si="165"/>
        <v>a3</v>
      </c>
      <c r="AI743" s="199" t="s">
        <v>5401</v>
      </c>
      <c r="AJ743" s="199"/>
      <c r="AK743" s="199"/>
      <c r="AL743" s="199" t="s">
        <v>5401</v>
      </c>
      <c r="AM743" s="199"/>
      <c r="AN743" s="173"/>
      <c r="AO743" s="173" t="s">
        <v>3186</v>
      </c>
      <c r="AP743" s="173" t="s">
        <v>3186</v>
      </c>
      <c r="AQ743" s="173" t="s">
        <v>3186</v>
      </c>
      <c r="AR743" s="173" t="s">
        <v>3186</v>
      </c>
      <c r="AS743" s="173"/>
      <c r="AT743" s="173"/>
      <c r="AU743" s="173"/>
      <c r="AV743" s="173"/>
      <c r="AW743" s="173"/>
      <c r="AX743" s="173"/>
      <c r="AY743" s="173" t="s">
        <v>3186</v>
      </c>
      <c r="AZ743" s="211">
        <f t="shared" si="171"/>
        <v>0</v>
      </c>
      <c r="BA743" s="211">
        <f t="shared" si="172"/>
        <v>0</v>
      </c>
      <c r="BB743" s="205">
        <f t="shared" si="166"/>
        <v>20631</v>
      </c>
      <c r="BC743" s="205">
        <f t="shared" si="167"/>
        <v>20631</v>
      </c>
      <c r="BD743" s="205">
        <f t="shared" si="168"/>
        <v>0</v>
      </c>
      <c r="BE743" s="205">
        <f t="shared" si="169"/>
        <v>0</v>
      </c>
      <c r="BF743" s="175">
        <v>20631</v>
      </c>
      <c r="BG743" s="175"/>
      <c r="BH743" s="175">
        <v>11550</v>
      </c>
      <c r="BI743" s="175"/>
      <c r="BJ743" s="175"/>
      <c r="BK743" s="175">
        <v>1391</v>
      </c>
      <c r="BL743" s="175">
        <v>1129</v>
      </c>
      <c r="BM743" s="175">
        <v>5258</v>
      </c>
      <c r="BN743" s="175">
        <v>668</v>
      </c>
      <c r="BO743" s="175">
        <v>635</v>
      </c>
      <c r="BP743" s="200">
        <f t="shared" si="170"/>
        <v>12185</v>
      </c>
    </row>
    <row r="744" spans="1:68" s="201" customFormat="1" x14ac:dyDescent="0.15">
      <c r="A744" s="117">
        <v>151302001</v>
      </c>
      <c r="B744" s="118" t="s">
        <v>216</v>
      </c>
      <c r="C744" s="118" t="s">
        <v>11</v>
      </c>
      <c r="D744" s="118" t="s">
        <v>217</v>
      </c>
      <c r="E744" s="118" t="s">
        <v>3311</v>
      </c>
      <c r="F744" s="120">
        <v>14</v>
      </c>
      <c r="G744" s="119">
        <v>178805</v>
      </c>
      <c r="H744" s="119"/>
      <c r="I744" s="120" t="s">
        <v>5820</v>
      </c>
      <c r="J744" s="120">
        <v>624</v>
      </c>
      <c r="K744" s="120">
        <v>178805</v>
      </c>
      <c r="L744" s="120">
        <v>0.78500000000000003</v>
      </c>
      <c r="M744" s="121" t="s">
        <v>5657</v>
      </c>
      <c r="N744" s="120">
        <v>1</v>
      </c>
      <c r="O744" s="119">
        <v>240</v>
      </c>
      <c r="P744" s="119">
        <v>41.4</v>
      </c>
      <c r="Q744" s="119">
        <v>3.97</v>
      </c>
      <c r="R744" s="120" t="s">
        <v>5658</v>
      </c>
      <c r="S744" s="120">
        <v>0.2</v>
      </c>
      <c r="T744" s="120"/>
      <c r="U744" s="120" t="s">
        <v>3186</v>
      </c>
      <c r="V744" s="172">
        <v>136.5</v>
      </c>
      <c r="W744" s="172">
        <v>16.399999999999999</v>
      </c>
      <c r="X744" s="172">
        <v>84</v>
      </c>
      <c r="Y744" s="172">
        <v>12.6</v>
      </c>
      <c r="Z744" s="172">
        <v>23.5</v>
      </c>
      <c r="AA744" s="123">
        <v>998</v>
      </c>
      <c r="AB744" s="123"/>
      <c r="AC744" s="123">
        <v>129.9</v>
      </c>
      <c r="AD744" s="123"/>
      <c r="AE744" s="123"/>
      <c r="AF744" s="123"/>
      <c r="AG744" s="214"/>
      <c r="AH744" s="229" t="str">
        <f t="shared" si="165"/>
        <v>a3</v>
      </c>
      <c r="AI744" s="199"/>
      <c r="AJ744" s="199"/>
      <c r="AK744" s="199"/>
      <c r="AL744" s="199"/>
      <c r="AM744" s="199"/>
      <c r="AN744" s="173">
        <v>0.5</v>
      </c>
      <c r="AO744" s="173" t="s">
        <v>3186</v>
      </c>
      <c r="AP744" s="173" t="s">
        <v>3186</v>
      </c>
      <c r="AQ744" s="173" t="s">
        <v>3186</v>
      </c>
      <c r="AR744" s="173" t="s">
        <v>3186</v>
      </c>
      <c r="AS744" s="173"/>
      <c r="AT744" s="173">
        <v>0.8</v>
      </c>
      <c r="AU744" s="173"/>
      <c r="AV744" s="173"/>
      <c r="AW744" s="173"/>
      <c r="AX744" s="173">
        <v>0.5</v>
      </c>
      <c r="AY744" s="173"/>
      <c r="AZ744" s="211">
        <f t="shared" si="171"/>
        <v>0.5</v>
      </c>
      <c r="BA744" s="211">
        <f t="shared" si="172"/>
        <v>1.3</v>
      </c>
      <c r="BB744" s="205">
        <f t="shared" si="166"/>
        <v>41772</v>
      </c>
      <c r="BC744" s="205">
        <f t="shared" si="167"/>
        <v>28287</v>
      </c>
      <c r="BD744" s="205">
        <f t="shared" si="168"/>
        <v>17425</v>
      </c>
      <c r="BE744" s="205">
        <f t="shared" si="169"/>
        <v>3940</v>
      </c>
      <c r="BF744" s="175">
        <v>24347</v>
      </c>
      <c r="BG744" s="175"/>
      <c r="BH744" s="175">
        <v>21000</v>
      </c>
      <c r="BI744" s="175">
        <v>13485</v>
      </c>
      <c r="BJ744" s="175"/>
      <c r="BK744" s="175">
        <v>1069</v>
      </c>
      <c r="BL744" s="175">
        <v>1954</v>
      </c>
      <c r="BM744" s="175"/>
      <c r="BN744" s="175"/>
      <c r="BO744" s="175">
        <v>4264</v>
      </c>
      <c r="BP744" s="200">
        <f t="shared" si="170"/>
        <v>25264</v>
      </c>
    </row>
    <row r="745" spans="1:68" s="201" customFormat="1" x14ac:dyDescent="0.15">
      <c r="A745" s="117">
        <v>3520102007</v>
      </c>
      <c r="B745" s="118" t="s">
        <v>2612</v>
      </c>
      <c r="C745" s="118" t="s">
        <v>2601</v>
      </c>
      <c r="D745" s="118" t="s">
        <v>2606</v>
      </c>
      <c r="E745" s="118" t="s">
        <v>4980</v>
      </c>
      <c r="F745" s="120">
        <v>15</v>
      </c>
      <c r="G745" s="119">
        <v>179407</v>
      </c>
      <c r="H745" s="119"/>
      <c r="I745" s="120" t="s">
        <v>5820</v>
      </c>
      <c r="J745" s="120">
        <v>1000</v>
      </c>
      <c r="K745" s="120">
        <v>179407</v>
      </c>
      <c r="L745" s="120">
        <v>0.49199999999999999</v>
      </c>
      <c r="M745" s="121" t="s">
        <v>5657</v>
      </c>
      <c r="N745" s="120">
        <v>1</v>
      </c>
      <c r="O745" s="119">
        <v>171.4</v>
      </c>
      <c r="P745" s="119">
        <v>34.799999999999997</v>
      </c>
      <c r="Q745" s="119">
        <v>3.5</v>
      </c>
      <c r="R745" s="120" t="s">
        <v>5658</v>
      </c>
      <c r="S745" s="120">
        <v>0.4</v>
      </c>
      <c r="T745" s="120"/>
      <c r="U745" s="120"/>
      <c r="V745" s="172">
        <v>133.19999999999999</v>
      </c>
      <c r="W745" s="172">
        <v>12.6</v>
      </c>
      <c r="X745" s="172">
        <v>106</v>
      </c>
      <c r="Y745" s="172">
        <v>0.3</v>
      </c>
      <c r="Z745" s="172">
        <v>14.3</v>
      </c>
      <c r="AA745" s="123"/>
      <c r="AB745" s="123"/>
      <c r="AC745" s="123">
        <v>106</v>
      </c>
      <c r="AD745" s="123"/>
      <c r="AE745" s="123"/>
      <c r="AF745" s="123"/>
      <c r="AG745" s="214"/>
      <c r="AH745" s="229" t="str">
        <f t="shared" si="165"/>
        <v>a3</v>
      </c>
      <c r="AI745" s="199"/>
      <c r="AJ745" s="199"/>
      <c r="AK745" s="199"/>
      <c r="AL745" s="199"/>
      <c r="AM745" s="199"/>
      <c r="AN745" s="173" t="s">
        <v>3186</v>
      </c>
      <c r="AO745" s="173" t="s">
        <v>3186</v>
      </c>
      <c r="AP745" s="173" t="s">
        <v>3186</v>
      </c>
      <c r="AQ745" s="173" t="s">
        <v>3186</v>
      </c>
      <c r="AR745" s="173" t="s">
        <v>3186</v>
      </c>
      <c r="AS745" s="173"/>
      <c r="AT745" s="173">
        <v>0.9</v>
      </c>
      <c r="AU745" s="173">
        <v>1.4</v>
      </c>
      <c r="AV745" s="173">
        <v>1.5</v>
      </c>
      <c r="AW745" s="173">
        <v>1.5</v>
      </c>
      <c r="AX745" s="173">
        <v>0.6</v>
      </c>
      <c r="AY745" s="173"/>
      <c r="AZ745" s="211">
        <f t="shared" si="171"/>
        <v>0</v>
      </c>
      <c r="BA745" s="211">
        <f t="shared" si="172"/>
        <v>5.8999999999999995</v>
      </c>
      <c r="BB745" s="205">
        <f t="shared" si="166"/>
        <v>30572</v>
      </c>
      <c r="BC745" s="205">
        <f t="shared" si="167"/>
        <v>24867</v>
      </c>
      <c r="BD745" s="205">
        <f t="shared" si="168"/>
        <v>5933</v>
      </c>
      <c r="BE745" s="205">
        <f t="shared" si="169"/>
        <v>228</v>
      </c>
      <c r="BF745" s="175">
        <v>24639</v>
      </c>
      <c r="BG745" s="175"/>
      <c r="BH745" s="175">
        <v>10584</v>
      </c>
      <c r="BI745" s="175">
        <v>5705</v>
      </c>
      <c r="BJ745" s="175"/>
      <c r="BK745" s="175">
        <v>4341</v>
      </c>
      <c r="BL745" s="175">
        <v>1418</v>
      </c>
      <c r="BM745" s="175">
        <v>2378</v>
      </c>
      <c r="BN745" s="175">
        <v>473</v>
      </c>
      <c r="BO745" s="175">
        <v>5673</v>
      </c>
      <c r="BP745" s="200">
        <f t="shared" si="170"/>
        <v>16257</v>
      </c>
    </row>
    <row r="746" spans="1:68" s="124" customFormat="1" x14ac:dyDescent="0.15">
      <c r="A746" s="117">
        <v>3139002001</v>
      </c>
      <c r="B746" s="118" t="s">
        <v>2365</v>
      </c>
      <c r="C746" s="118" t="s">
        <v>2319</v>
      </c>
      <c r="D746" s="118" t="s">
        <v>2366</v>
      </c>
      <c r="E746" s="118" t="s">
        <v>4791</v>
      </c>
      <c r="F746" s="120">
        <v>15</v>
      </c>
      <c r="G746" s="119"/>
      <c r="H746" s="119"/>
      <c r="I746" s="120" t="s">
        <v>5820</v>
      </c>
      <c r="J746" s="120">
        <v>1000</v>
      </c>
      <c r="K746" s="120">
        <v>179513</v>
      </c>
      <c r="L746" s="120">
        <v>0.49199999999999999</v>
      </c>
      <c r="M746" s="121" t="s">
        <v>5657</v>
      </c>
      <c r="N746" s="120">
        <v>1</v>
      </c>
      <c r="O746" s="119">
        <v>141</v>
      </c>
      <c r="P746" s="119"/>
      <c r="Q746" s="119"/>
      <c r="R746" s="120"/>
      <c r="S746" s="120"/>
      <c r="T746" s="120"/>
      <c r="U746" s="120"/>
      <c r="V746" s="172">
        <v>38</v>
      </c>
      <c r="W746" s="172"/>
      <c r="X746" s="172">
        <v>30</v>
      </c>
      <c r="Y746" s="172">
        <v>8</v>
      </c>
      <c r="Z746" s="172"/>
      <c r="AA746" s="123"/>
      <c r="AB746" s="123"/>
      <c r="AC746" s="123">
        <v>60</v>
      </c>
      <c r="AD746" s="123"/>
      <c r="AE746" s="123"/>
      <c r="AF746" s="123"/>
      <c r="AG746" s="214"/>
      <c r="AH746" s="229" t="str">
        <f t="shared" si="165"/>
        <v>a3</v>
      </c>
      <c r="AI746" s="199"/>
      <c r="AJ746" s="199"/>
      <c r="AK746" s="199"/>
      <c r="AL746" s="199"/>
      <c r="AM746" s="199"/>
      <c r="AN746" s="173">
        <v>1</v>
      </c>
      <c r="AO746" s="173" t="s">
        <v>3186</v>
      </c>
      <c r="AP746" s="173" t="s">
        <v>3186</v>
      </c>
      <c r="AQ746" s="173" t="s">
        <v>3186</v>
      </c>
      <c r="AR746" s="173" t="s">
        <v>3186</v>
      </c>
      <c r="AS746" s="173"/>
      <c r="AT746" s="173">
        <v>0.5</v>
      </c>
      <c r="AU746" s="173">
        <v>0.5</v>
      </c>
      <c r="AV746" s="173"/>
      <c r="AW746" s="173"/>
      <c r="AX746" s="173"/>
      <c r="AY746" s="173" t="s">
        <v>3186</v>
      </c>
      <c r="AZ746" s="211">
        <f t="shared" si="171"/>
        <v>1</v>
      </c>
      <c r="BA746" s="211">
        <f t="shared" si="172"/>
        <v>1</v>
      </c>
      <c r="BB746" s="205">
        <f t="shared" si="166"/>
        <v>48221</v>
      </c>
      <c r="BC746" s="205">
        <f t="shared" si="167"/>
        <v>48221</v>
      </c>
      <c r="BD746" s="205">
        <f t="shared" si="168"/>
        <v>6076</v>
      </c>
      <c r="BE746" s="205">
        <f t="shared" si="169"/>
        <v>6076</v>
      </c>
      <c r="BF746" s="175">
        <v>42145</v>
      </c>
      <c r="BG746" s="175">
        <v>4615</v>
      </c>
      <c r="BH746" s="175">
        <v>6076</v>
      </c>
      <c r="BI746" s="175"/>
      <c r="BJ746" s="175"/>
      <c r="BK746" s="175">
        <v>1077</v>
      </c>
      <c r="BL746" s="175">
        <v>2735</v>
      </c>
      <c r="BM746" s="175">
        <v>4606</v>
      </c>
      <c r="BN746" s="175">
        <v>1217</v>
      </c>
      <c r="BO746" s="175">
        <v>27895</v>
      </c>
      <c r="BP746" s="200">
        <f t="shared" si="170"/>
        <v>33971</v>
      </c>
    </row>
    <row r="747" spans="1:68" s="201" customFormat="1" x14ac:dyDescent="0.15">
      <c r="A747" s="117">
        <v>3520402002</v>
      </c>
      <c r="B747" s="118" t="s">
        <v>2622</v>
      </c>
      <c r="C747" s="118" t="s">
        <v>2601</v>
      </c>
      <c r="D747" s="118" t="s">
        <v>2621</v>
      </c>
      <c r="E747" s="118" t="s">
        <v>4989</v>
      </c>
      <c r="F747" s="120">
        <v>10</v>
      </c>
      <c r="G747" s="119"/>
      <c r="H747" s="119"/>
      <c r="I747" s="120" t="s">
        <v>5820</v>
      </c>
      <c r="J747" s="120">
        <v>1300</v>
      </c>
      <c r="K747" s="120">
        <v>179701</v>
      </c>
      <c r="L747" s="120">
        <v>0.379</v>
      </c>
      <c r="M747" s="121" t="s">
        <v>5657</v>
      </c>
      <c r="N747" s="120">
        <v>1</v>
      </c>
      <c r="O747" s="119">
        <v>210</v>
      </c>
      <c r="P747" s="119"/>
      <c r="Q747" s="119"/>
      <c r="R747" s="120" t="s">
        <v>5660</v>
      </c>
      <c r="S747" s="120">
        <v>0.2</v>
      </c>
      <c r="T747" s="120"/>
      <c r="U747" s="120"/>
      <c r="V747" s="172">
        <v>197.9</v>
      </c>
      <c r="W747" s="172"/>
      <c r="X747" s="172">
        <v>197.9</v>
      </c>
      <c r="Y747" s="172"/>
      <c r="Z747" s="172"/>
      <c r="AA747" s="123"/>
      <c r="AB747" s="123"/>
      <c r="AC747" s="123">
        <v>50</v>
      </c>
      <c r="AD747" s="123"/>
      <c r="AE747" s="123"/>
      <c r="AF747" s="123"/>
      <c r="AG747" s="214"/>
      <c r="AH747" s="229" t="str">
        <f t="shared" si="165"/>
        <v>a3</v>
      </c>
      <c r="AI747" s="199"/>
      <c r="AJ747" s="199"/>
      <c r="AK747" s="199"/>
      <c r="AL747" s="199"/>
      <c r="AM747" s="199"/>
      <c r="AN747" s="173">
        <v>1</v>
      </c>
      <c r="AO747" s="173"/>
      <c r="AP747" s="173"/>
      <c r="AQ747" s="173"/>
      <c r="AR747" s="173"/>
      <c r="AS747" s="173">
        <v>0.5</v>
      </c>
      <c r="AT747" s="173">
        <v>0.5</v>
      </c>
      <c r="AU747" s="173">
        <v>0.5</v>
      </c>
      <c r="AV747" s="173">
        <v>0.5</v>
      </c>
      <c r="AW747" s="173">
        <v>0.5</v>
      </c>
      <c r="AX747" s="173">
        <v>0.5</v>
      </c>
      <c r="AY747" s="173"/>
      <c r="AZ747" s="211">
        <f t="shared" si="171"/>
        <v>1.5</v>
      </c>
      <c r="BA747" s="211">
        <f t="shared" si="172"/>
        <v>2.5</v>
      </c>
      <c r="BB747" s="205">
        <f t="shared" si="166"/>
        <v>26566</v>
      </c>
      <c r="BC747" s="205">
        <f t="shared" si="167"/>
        <v>26566</v>
      </c>
      <c r="BD747" s="205">
        <f t="shared" si="168"/>
        <v>0</v>
      </c>
      <c r="BE747" s="205">
        <f t="shared" si="169"/>
        <v>0</v>
      </c>
      <c r="BF747" s="175">
        <v>26566</v>
      </c>
      <c r="BG747" s="175">
        <v>9030</v>
      </c>
      <c r="BH747" s="175">
        <v>9345</v>
      </c>
      <c r="BI747" s="175"/>
      <c r="BJ747" s="175"/>
      <c r="BK747" s="175">
        <v>1635</v>
      </c>
      <c r="BL747" s="175">
        <v>2184</v>
      </c>
      <c r="BM747" s="175">
        <v>2055</v>
      </c>
      <c r="BN747" s="175">
        <v>693</v>
      </c>
      <c r="BO747" s="175">
        <v>1624</v>
      </c>
      <c r="BP747" s="200">
        <f t="shared" si="170"/>
        <v>10969</v>
      </c>
    </row>
    <row r="748" spans="1:68" s="201" customFormat="1" x14ac:dyDescent="0.15">
      <c r="A748" s="117">
        <v>1020602002</v>
      </c>
      <c r="B748" s="118" t="s">
        <v>939</v>
      </c>
      <c r="C748" s="118" t="s">
        <v>913</v>
      </c>
      <c r="D748" s="118" t="s">
        <v>938</v>
      </c>
      <c r="E748" s="118" t="s">
        <v>3755</v>
      </c>
      <c r="F748" s="120">
        <v>12</v>
      </c>
      <c r="G748" s="119"/>
      <c r="H748" s="119"/>
      <c r="I748" s="120" t="s">
        <v>5820</v>
      </c>
      <c r="J748" s="120">
        <v>1385</v>
      </c>
      <c r="K748" s="120">
        <v>180631</v>
      </c>
      <c r="L748" s="120">
        <v>0.35699999999999998</v>
      </c>
      <c r="M748" s="121" t="s">
        <v>5657</v>
      </c>
      <c r="N748" s="120">
        <v>1</v>
      </c>
      <c r="O748" s="119">
        <v>242.5</v>
      </c>
      <c r="P748" s="119"/>
      <c r="Q748" s="119"/>
      <c r="R748" s="120"/>
      <c r="S748" s="120"/>
      <c r="T748" s="120"/>
      <c r="U748" s="120"/>
      <c r="V748" s="172">
        <v>177.6</v>
      </c>
      <c r="W748" s="172"/>
      <c r="X748" s="172"/>
      <c r="Y748" s="172"/>
      <c r="Z748" s="172">
        <v>177.6</v>
      </c>
      <c r="AA748" s="123">
        <v>1732</v>
      </c>
      <c r="AB748" s="123"/>
      <c r="AC748" s="123">
        <v>189</v>
      </c>
      <c r="AD748" s="123"/>
      <c r="AE748" s="123"/>
      <c r="AF748" s="123"/>
      <c r="AG748" s="214"/>
      <c r="AH748" s="229" t="str">
        <f t="shared" si="165"/>
        <v>a3</v>
      </c>
      <c r="AI748" s="199"/>
      <c r="AJ748" s="199"/>
      <c r="AK748" s="199"/>
      <c r="AL748" s="199"/>
      <c r="AM748" s="199"/>
      <c r="AN748" s="173">
        <v>2</v>
      </c>
      <c r="AO748" s="173"/>
      <c r="AP748" s="173"/>
      <c r="AQ748" s="173"/>
      <c r="AR748" s="173"/>
      <c r="AS748" s="173">
        <v>1</v>
      </c>
      <c r="AT748" s="173"/>
      <c r="AU748" s="173"/>
      <c r="AV748" s="173"/>
      <c r="AW748" s="173"/>
      <c r="AX748" s="173"/>
      <c r="AY748" s="173"/>
      <c r="AZ748" s="211">
        <f t="shared" si="171"/>
        <v>3</v>
      </c>
      <c r="BA748" s="211">
        <f t="shared" si="172"/>
        <v>0</v>
      </c>
      <c r="BB748" s="205">
        <f t="shared" si="166"/>
        <v>45972</v>
      </c>
      <c r="BC748" s="205">
        <f t="shared" si="167"/>
        <v>45972</v>
      </c>
      <c r="BD748" s="205">
        <f t="shared" si="168"/>
        <v>15015</v>
      </c>
      <c r="BE748" s="205">
        <f t="shared" si="169"/>
        <v>15015</v>
      </c>
      <c r="BF748" s="175">
        <v>30957</v>
      </c>
      <c r="BG748" s="175"/>
      <c r="BH748" s="175">
        <v>15015</v>
      </c>
      <c r="BI748" s="175"/>
      <c r="BJ748" s="175"/>
      <c r="BK748" s="175">
        <v>3905</v>
      </c>
      <c r="BL748" s="175">
        <v>4998</v>
      </c>
      <c r="BM748" s="175">
        <v>5762</v>
      </c>
      <c r="BN748" s="175">
        <v>14</v>
      </c>
      <c r="BO748" s="175">
        <v>16278</v>
      </c>
      <c r="BP748" s="200">
        <f t="shared" si="170"/>
        <v>31293</v>
      </c>
    </row>
    <row r="749" spans="1:68" s="201" customFormat="1" x14ac:dyDescent="0.15">
      <c r="A749" s="117">
        <v>4420902002</v>
      </c>
      <c r="B749" s="118" t="s">
        <v>3041</v>
      </c>
      <c r="C749" s="118" t="s">
        <v>3015</v>
      </c>
      <c r="D749" s="118" t="s">
        <v>3040</v>
      </c>
      <c r="E749" s="118" t="s">
        <v>5275</v>
      </c>
      <c r="F749" s="120">
        <v>6</v>
      </c>
      <c r="G749" s="119">
        <v>181713</v>
      </c>
      <c r="H749" s="119"/>
      <c r="I749" s="120" t="s">
        <v>5820</v>
      </c>
      <c r="J749" s="120">
        <v>700</v>
      </c>
      <c r="K749" s="120">
        <v>181713</v>
      </c>
      <c r="L749" s="120">
        <v>0.71099999999999997</v>
      </c>
      <c r="M749" s="121" t="s">
        <v>5657</v>
      </c>
      <c r="N749" s="120">
        <v>1</v>
      </c>
      <c r="O749" s="119">
        <v>107.5</v>
      </c>
      <c r="P749" s="119">
        <v>22.78</v>
      </c>
      <c r="Q749" s="119">
        <v>2.37</v>
      </c>
      <c r="R749" s="120"/>
      <c r="S749" s="120"/>
      <c r="T749" s="120"/>
      <c r="U749" s="120" t="s">
        <v>5696</v>
      </c>
      <c r="V749" s="172">
        <v>133</v>
      </c>
      <c r="W749" s="172"/>
      <c r="X749" s="172">
        <v>70</v>
      </c>
      <c r="Y749" s="172">
        <v>30</v>
      </c>
      <c r="Z749" s="172">
        <v>33</v>
      </c>
      <c r="AA749" s="123"/>
      <c r="AB749" s="123"/>
      <c r="AC749" s="123">
        <v>86.4</v>
      </c>
      <c r="AD749" s="123"/>
      <c r="AE749" s="123"/>
      <c r="AF749" s="123"/>
      <c r="AG749" s="214"/>
      <c r="AH749" s="229" t="str">
        <f t="shared" si="165"/>
        <v>a3</v>
      </c>
      <c r="AI749" s="199"/>
      <c r="AJ749" s="199"/>
      <c r="AK749" s="199"/>
      <c r="AL749" s="199"/>
      <c r="AM749" s="199"/>
      <c r="AN749" s="173">
        <v>1</v>
      </c>
      <c r="AO749" s="173"/>
      <c r="AP749" s="173"/>
      <c r="AQ749" s="173"/>
      <c r="AR749" s="173"/>
      <c r="AS749" s="173">
        <v>1</v>
      </c>
      <c r="AT749" s="173">
        <v>0.5</v>
      </c>
      <c r="AU749" s="173">
        <v>0.5</v>
      </c>
      <c r="AV749" s="173">
        <v>0.5</v>
      </c>
      <c r="AW749" s="173">
        <v>0.5</v>
      </c>
      <c r="AX749" s="173">
        <v>1</v>
      </c>
      <c r="AY749" s="173"/>
      <c r="AZ749" s="211">
        <f t="shared" si="171"/>
        <v>2</v>
      </c>
      <c r="BA749" s="211">
        <f t="shared" si="172"/>
        <v>3</v>
      </c>
      <c r="BB749" s="205">
        <f t="shared" si="166"/>
        <v>12660</v>
      </c>
      <c r="BC749" s="205">
        <f t="shared" si="167"/>
        <v>10906</v>
      </c>
      <c r="BD749" s="205">
        <f t="shared" si="168"/>
        <v>1926</v>
      </c>
      <c r="BE749" s="205">
        <f t="shared" si="169"/>
        <v>172</v>
      </c>
      <c r="BF749" s="175">
        <v>10734</v>
      </c>
      <c r="BG749" s="175"/>
      <c r="BH749" s="175">
        <v>2614</v>
      </c>
      <c r="BI749" s="175">
        <v>1754</v>
      </c>
      <c r="BJ749" s="175"/>
      <c r="BK749" s="175">
        <v>1263</v>
      </c>
      <c r="BL749" s="175">
        <v>3179</v>
      </c>
      <c r="BM749" s="175">
        <v>1782</v>
      </c>
      <c r="BN749" s="175">
        <v>629</v>
      </c>
      <c r="BO749" s="175">
        <v>1439</v>
      </c>
      <c r="BP749" s="200">
        <f t="shared" si="170"/>
        <v>4053</v>
      </c>
    </row>
    <row r="750" spans="1:68" s="201" customFormat="1" x14ac:dyDescent="0.15">
      <c r="A750" s="117">
        <v>4064702001</v>
      </c>
      <c r="B750" s="118" t="s">
        <v>2863</v>
      </c>
      <c r="C750" s="118" t="s">
        <v>2791</v>
      </c>
      <c r="D750" s="118" t="s">
        <v>2862</v>
      </c>
      <c r="E750" s="118" t="s">
        <v>5150</v>
      </c>
      <c r="F750" s="120">
        <v>7</v>
      </c>
      <c r="G750" s="119">
        <v>183230</v>
      </c>
      <c r="H750" s="119"/>
      <c r="I750" s="120" t="s">
        <v>5820</v>
      </c>
      <c r="J750" s="120">
        <v>970</v>
      </c>
      <c r="K750" s="120">
        <v>183230</v>
      </c>
      <c r="L750" s="120">
        <v>0.51800000000000002</v>
      </c>
      <c r="M750" s="121" t="s">
        <v>5657</v>
      </c>
      <c r="N750" s="120">
        <v>1</v>
      </c>
      <c r="O750" s="119">
        <v>200</v>
      </c>
      <c r="P750" s="119">
        <v>32</v>
      </c>
      <c r="Q750" s="119">
        <v>3.85</v>
      </c>
      <c r="R750" s="120" t="s">
        <v>5658</v>
      </c>
      <c r="S750" s="120">
        <v>0.64500000000000002</v>
      </c>
      <c r="T750" s="120"/>
      <c r="U750" s="120"/>
      <c r="V750" s="172">
        <v>128.5</v>
      </c>
      <c r="W750" s="172"/>
      <c r="X750" s="172">
        <v>96.2</v>
      </c>
      <c r="Y750" s="172"/>
      <c r="Z750" s="172">
        <v>32.299999999999997</v>
      </c>
      <c r="AA750" s="123"/>
      <c r="AB750" s="123"/>
      <c r="AC750" s="123">
        <v>138.1</v>
      </c>
      <c r="AD750" s="123"/>
      <c r="AE750" s="123"/>
      <c r="AF750" s="123"/>
      <c r="AG750" s="214"/>
      <c r="AH750" s="229" t="str">
        <f t="shared" si="165"/>
        <v>a3</v>
      </c>
      <c r="AI750" s="199"/>
      <c r="AJ750" s="199"/>
      <c r="AK750" s="199"/>
      <c r="AL750" s="199"/>
      <c r="AM750" s="199"/>
      <c r="AN750" s="173"/>
      <c r="AO750" s="173"/>
      <c r="AP750" s="173"/>
      <c r="AQ750" s="173"/>
      <c r="AR750" s="173"/>
      <c r="AS750" s="173">
        <v>1</v>
      </c>
      <c r="AT750" s="173">
        <v>1</v>
      </c>
      <c r="AU750" s="173">
        <v>1</v>
      </c>
      <c r="AV750" s="173">
        <v>1</v>
      </c>
      <c r="AW750" s="173">
        <v>1</v>
      </c>
      <c r="AX750" s="173">
        <v>1</v>
      </c>
      <c r="AY750" s="173"/>
      <c r="AZ750" s="211">
        <f t="shared" si="171"/>
        <v>1</v>
      </c>
      <c r="BA750" s="211">
        <f t="shared" si="172"/>
        <v>5</v>
      </c>
      <c r="BB750" s="205">
        <f t="shared" si="166"/>
        <v>31129</v>
      </c>
      <c r="BC750" s="205">
        <f t="shared" si="167"/>
        <v>26271</v>
      </c>
      <c r="BD750" s="205">
        <f t="shared" si="168"/>
        <v>5265</v>
      </c>
      <c r="BE750" s="205">
        <f t="shared" si="169"/>
        <v>407</v>
      </c>
      <c r="BF750" s="175">
        <v>25864</v>
      </c>
      <c r="BG750" s="175">
        <v>1435</v>
      </c>
      <c r="BH750" s="175">
        <v>9009</v>
      </c>
      <c r="BI750" s="175">
        <v>4858</v>
      </c>
      <c r="BJ750" s="175"/>
      <c r="BK750" s="175">
        <v>2349</v>
      </c>
      <c r="BL750" s="175">
        <v>210</v>
      </c>
      <c r="BM750" s="175">
        <v>2973</v>
      </c>
      <c r="BN750" s="175">
        <v>1865</v>
      </c>
      <c r="BO750" s="175">
        <v>8430</v>
      </c>
      <c r="BP750" s="200">
        <f t="shared" si="170"/>
        <v>17439</v>
      </c>
    </row>
    <row r="751" spans="1:68" s="201" customFormat="1" x14ac:dyDescent="0.15">
      <c r="A751" s="117">
        <v>736802002</v>
      </c>
      <c r="B751" s="118" t="s">
        <v>705</v>
      </c>
      <c r="C751" s="118" t="s">
        <v>660</v>
      </c>
      <c r="D751" s="118" t="s">
        <v>704</v>
      </c>
      <c r="E751" s="118" t="s">
        <v>3613</v>
      </c>
      <c r="F751" s="120">
        <v>12</v>
      </c>
      <c r="G751" s="119">
        <v>184411</v>
      </c>
      <c r="H751" s="119"/>
      <c r="I751" s="120" t="s">
        <v>5820</v>
      </c>
      <c r="J751" s="120">
        <v>1100</v>
      </c>
      <c r="K751" s="120">
        <v>184411</v>
      </c>
      <c r="L751" s="120">
        <v>0.45900000000000002</v>
      </c>
      <c r="M751" s="121" t="s">
        <v>5657</v>
      </c>
      <c r="N751" s="120">
        <v>1</v>
      </c>
      <c r="O751" s="119">
        <v>186</v>
      </c>
      <c r="P751" s="119">
        <v>21.5</v>
      </c>
      <c r="Q751" s="119">
        <v>8.1999999999999993</v>
      </c>
      <c r="R751" s="120" t="s">
        <v>5658</v>
      </c>
      <c r="S751" s="120">
        <v>0.4</v>
      </c>
      <c r="T751" s="120"/>
      <c r="U751" s="120"/>
      <c r="V751" s="172">
        <v>148.1</v>
      </c>
      <c r="W751" s="172">
        <v>6.2</v>
      </c>
      <c r="X751" s="172">
        <v>76.5</v>
      </c>
      <c r="Y751" s="172">
        <v>56.5</v>
      </c>
      <c r="Z751" s="172">
        <v>8.9</v>
      </c>
      <c r="AA751" s="123">
        <v>1023</v>
      </c>
      <c r="AB751" s="123"/>
      <c r="AC751" s="123">
        <v>117</v>
      </c>
      <c r="AD751" s="123"/>
      <c r="AE751" s="123"/>
      <c r="AF751" s="123"/>
      <c r="AG751" s="214"/>
      <c r="AH751" s="229" t="str">
        <f t="shared" si="165"/>
        <v>a3</v>
      </c>
      <c r="AI751" s="199"/>
      <c r="AJ751" s="199"/>
      <c r="AK751" s="199"/>
      <c r="AL751" s="199"/>
      <c r="AM751" s="199"/>
      <c r="AN751" s="173"/>
      <c r="AO751" s="173"/>
      <c r="AP751" s="173"/>
      <c r="AQ751" s="173"/>
      <c r="AR751" s="173"/>
      <c r="AS751" s="173"/>
      <c r="AT751" s="173"/>
      <c r="AU751" s="173"/>
      <c r="AV751" s="173"/>
      <c r="AW751" s="173"/>
      <c r="AX751" s="173"/>
      <c r="AY751" s="173"/>
      <c r="AZ751" s="211">
        <f t="shared" si="171"/>
        <v>0</v>
      </c>
      <c r="BA751" s="211">
        <f t="shared" si="172"/>
        <v>0</v>
      </c>
      <c r="BB751" s="205">
        <f t="shared" si="166"/>
        <v>26053</v>
      </c>
      <c r="BC751" s="205">
        <f t="shared" si="167"/>
        <v>20799</v>
      </c>
      <c r="BD751" s="205">
        <f t="shared" si="168"/>
        <v>5123</v>
      </c>
      <c r="BE751" s="205">
        <f t="shared" si="169"/>
        <v>-131</v>
      </c>
      <c r="BF751" s="175">
        <v>20930</v>
      </c>
      <c r="BG751" s="175"/>
      <c r="BH751" s="175">
        <v>5254</v>
      </c>
      <c r="BI751" s="175">
        <v>5254</v>
      </c>
      <c r="BJ751" s="175"/>
      <c r="BK751" s="175">
        <v>3822</v>
      </c>
      <c r="BL751" s="175">
        <v>4961</v>
      </c>
      <c r="BM751" s="175">
        <v>3858</v>
      </c>
      <c r="BN751" s="175">
        <v>1923</v>
      </c>
      <c r="BO751" s="175">
        <v>981</v>
      </c>
      <c r="BP751" s="200">
        <f t="shared" si="170"/>
        <v>6235</v>
      </c>
    </row>
    <row r="752" spans="1:68" s="201" customFormat="1" x14ac:dyDescent="0.15">
      <c r="A752" s="117">
        <v>4421002002</v>
      </c>
      <c r="B752" s="118" t="s">
        <v>3045</v>
      </c>
      <c r="C752" s="118" t="s">
        <v>3015</v>
      </c>
      <c r="D752" s="118" t="s">
        <v>3044</v>
      </c>
      <c r="E752" s="118" t="s">
        <v>5278</v>
      </c>
      <c r="F752" s="120">
        <v>12</v>
      </c>
      <c r="G752" s="119"/>
      <c r="H752" s="119"/>
      <c r="I752" s="120" t="s">
        <v>5820</v>
      </c>
      <c r="J752" s="120">
        <v>1800</v>
      </c>
      <c r="K752" s="120">
        <v>184820</v>
      </c>
      <c r="L752" s="120">
        <v>0.28100000000000003</v>
      </c>
      <c r="M752" s="121" t="s">
        <v>5657</v>
      </c>
      <c r="N752" s="120">
        <v>1</v>
      </c>
      <c r="O752" s="119">
        <v>120.4</v>
      </c>
      <c r="P752" s="119">
        <v>27</v>
      </c>
      <c r="Q752" s="119">
        <v>5</v>
      </c>
      <c r="R752" s="120" t="s">
        <v>5658</v>
      </c>
      <c r="S752" s="120">
        <v>0.2</v>
      </c>
      <c r="T752" s="120"/>
      <c r="U752" s="120"/>
      <c r="V752" s="172">
        <v>216</v>
      </c>
      <c r="W752" s="172">
        <v>44</v>
      </c>
      <c r="X752" s="172">
        <v>111</v>
      </c>
      <c r="Y752" s="172">
        <v>33.6</v>
      </c>
      <c r="Z752" s="172">
        <v>27.4</v>
      </c>
      <c r="AA752" s="123">
        <v>1340</v>
      </c>
      <c r="AB752" s="123"/>
      <c r="AC752" s="123">
        <v>149</v>
      </c>
      <c r="AD752" s="123"/>
      <c r="AE752" s="123"/>
      <c r="AF752" s="123"/>
      <c r="AG752" s="214"/>
      <c r="AH752" s="229" t="str">
        <f t="shared" si="165"/>
        <v>a3</v>
      </c>
      <c r="AI752" s="199"/>
      <c r="AJ752" s="199"/>
      <c r="AK752" s="199"/>
      <c r="AL752" s="199"/>
      <c r="AM752" s="199"/>
      <c r="AN752" s="173"/>
      <c r="AO752" s="173"/>
      <c r="AP752" s="173"/>
      <c r="AQ752" s="173"/>
      <c r="AR752" s="173"/>
      <c r="AS752" s="173"/>
      <c r="AT752" s="173">
        <v>1</v>
      </c>
      <c r="AU752" s="173">
        <v>1</v>
      </c>
      <c r="AV752" s="173">
        <v>1</v>
      </c>
      <c r="AW752" s="173">
        <v>1</v>
      </c>
      <c r="AX752" s="173"/>
      <c r="AY752" s="173"/>
      <c r="AZ752" s="211">
        <f t="shared" si="171"/>
        <v>0</v>
      </c>
      <c r="BA752" s="211">
        <f t="shared" si="172"/>
        <v>4</v>
      </c>
      <c r="BB752" s="205">
        <f t="shared" si="166"/>
        <v>24585</v>
      </c>
      <c r="BC752" s="205">
        <f t="shared" si="167"/>
        <v>24585</v>
      </c>
      <c r="BD752" s="205">
        <f t="shared" si="168"/>
        <v>0</v>
      </c>
      <c r="BE752" s="205">
        <f t="shared" si="169"/>
        <v>0</v>
      </c>
      <c r="BF752" s="175">
        <v>24585</v>
      </c>
      <c r="BG752" s="175"/>
      <c r="BH752" s="175"/>
      <c r="BI752" s="175"/>
      <c r="BJ752" s="175"/>
      <c r="BK752" s="175">
        <v>2944</v>
      </c>
      <c r="BL752" s="175">
        <v>496</v>
      </c>
      <c r="BM752" s="175">
        <v>4390</v>
      </c>
      <c r="BN752" s="175">
        <v>1819</v>
      </c>
      <c r="BO752" s="175">
        <v>14936</v>
      </c>
      <c r="BP752" s="200">
        <f t="shared" si="170"/>
        <v>14936</v>
      </c>
    </row>
    <row r="753" spans="1:68" s="201" customFormat="1" x14ac:dyDescent="0.15">
      <c r="A753" s="117">
        <v>3844202001</v>
      </c>
      <c r="B753" s="118" t="s">
        <v>2750</v>
      </c>
      <c r="C753" s="118" t="s">
        <v>2700</v>
      </c>
      <c r="D753" s="118" t="s">
        <v>2751</v>
      </c>
      <c r="E753" s="118" t="s">
        <v>5080</v>
      </c>
      <c r="F753" s="120">
        <v>7</v>
      </c>
      <c r="G753" s="119">
        <v>185508</v>
      </c>
      <c r="H753" s="119"/>
      <c r="I753" s="120" t="s">
        <v>5820</v>
      </c>
      <c r="J753" s="120">
        <v>1700</v>
      </c>
      <c r="K753" s="120">
        <v>185508</v>
      </c>
      <c r="L753" s="120">
        <v>0.29899999999999999</v>
      </c>
      <c r="M753" s="121" t="s">
        <v>5657</v>
      </c>
      <c r="N753" s="120">
        <v>1</v>
      </c>
      <c r="O753" s="119">
        <v>226</v>
      </c>
      <c r="P753" s="119"/>
      <c r="Q753" s="119"/>
      <c r="R753" s="120" t="s">
        <v>5663</v>
      </c>
      <c r="S753" s="120">
        <v>0.6</v>
      </c>
      <c r="T753" s="120"/>
      <c r="U753" s="120"/>
      <c r="V753" s="172">
        <v>154</v>
      </c>
      <c r="W753" s="172">
        <v>18</v>
      </c>
      <c r="X753" s="172">
        <v>110</v>
      </c>
      <c r="Y753" s="172">
        <v>14</v>
      </c>
      <c r="Z753" s="172">
        <v>12</v>
      </c>
      <c r="AA753" s="123"/>
      <c r="AB753" s="123"/>
      <c r="AC753" s="123">
        <v>162</v>
      </c>
      <c r="AD753" s="123"/>
      <c r="AE753" s="123"/>
      <c r="AF753" s="123"/>
      <c r="AG753" s="214"/>
      <c r="AH753" s="229" t="str">
        <f t="shared" si="165"/>
        <v>a3</v>
      </c>
      <c r="AI753" s="199"/>
      <c r="AJ753" s="199"/>
      <c r="AK753" s="199"/>
      <c r="AL753" s="199"/>
      <c r="AM753" s="199"/>
      <c r="AN753" s="173" t="s">
        <v>3186</v>
      </c>
      <c r="AO753" s="173" t="s">
        <v>3186</v>
      </c>
      <c r="AP753" s="173" t="s">
        <v>3186</v>
      </c>
      <c r="AQ753" s="173" t="s">
        <v>3186</v>
      </c>
      <c r="AR753" s="173" t="s">
        <v>3186</v>
      </c>
      <c r="AS753" s="173"/>
      <c r="AT753" s="173">
        <v>0.6</v>
      </c>
      <c r="AU753" s="173">
        <v>0.6</v>
      </c>
      <c r="AV753" s="173">
        <v>0.6</v>
      </c>
      <c r="AW753" s="173" t="s">
        <v>3186</v>
      </c>
      <c r="AX753" s="173">
        <v>0.6</v>
      </c>
      <c r="AY753" s="173"/>
      <c r="AZ753" s="211">
        <f t="shared" si="171"/>
        <v>0</v>
      </c>
      <c r="BA753" s="211">
        <f t="shared" si="172"/>
        <v>2.4</v>
      </c>
      <c r="BB753" s="205">
        <f t="shared" si="166"/>
        <v>33744</v>
      </c>
      <c r="BC753" s="205">
        <f t="shared" si="167"/>
        <v>27666</v>
      </c>
      <c r="BD753" s="205">
        <f t="shared" si="168"/>
        <v>8805</v>
      </c>
      <c r="BE753" s="205">
        <f t="shared" si="169"/>
        <v>2727</v>
      </c>
      <c r="BF753" s="175">
        <v>24939</v>
      </c>
      <c r="BG753" s="175"/>
      <c r="BH753" s="175">
        <v>13783</v>
      </c>
      <c r="BI753" s="175">
        <v>6078</v>
      </c>
      <c r="BJ753" s="175"/>
      <c r="BK753" s="175">
        <v>2772</v>
      </c>
      <c r="BL753" s="175">
        <v>202</v>
      </c>
      <c r="BM753" s="175">
        <v>5732</v>
      </c>
      <c r="BN753" s="175">
        <v>1701</v>
      </c>
      <c r="BO753" s="175">
        <v>3476</v>
      </c>
      <c r="BP753" s="200">
        <f t="shared" si="170"/>
        <v>17259</v>
      </c>
    </row>
    <row r="754" spans="1:68" s="201" customFormat="1" x14ac:dyDescent="0.15">
      <c r="A754" s="117">
        <v>742101001</v>
      </c>
      <c r="B754" s="118" t="s">
        <v>719</v>
      </c>
      <c r="C754" s="118" t="s">
        <v>660</v>
      </c>
      <c r="D754" s="118" t="s">
        <v>720</v>
      </c>
      <c r="E754" s="118" t="s">
        <v>3623</v>
      </c>
      <c r="F754" s="120">
        <v>20</v>
      </c>
      <c r="G754" s="119">
        <v>185893.7</v>
      </c>
      <c r="H754" s="119"/>
      <c r="I754" s="120" t="s">
        <v>5820</v>
      </c>
      <c r="J754" s="120">
        <v>1400</v>
      </c>
      <c r="K754" s="120">
        <v>185893.7</v>
      </c>
      <c r="L754" s="120">
        <v>0.36399999999999999</v>
      </c>
      <c r="M754" s="121" t="s">
        <v>5667</v>
      </c>
      <c r="N754" s="120">
        <v>1</v>
      </c>
      <c r="O754" s="119">
        <v>194</v>
      </c>
      <c r="P754" s="119">
        <v>29</v>
      </c>
      <c r="Q754" s="119">
        <v>2.86</v>
      </c>
      <c r="R754" s="120" t="s">
        <v>5663</v>
      </c>
      <c r="S754" s="120">
        <v>0.5</v>
      </c>
      <c r="T754" s="120"/>
      <c r="U754" s="120"/>
      <c r="V754" s="172">
        <v>149.6</v>
      </c>
      <c r="W754" s="172"/>
      <c r="X754" s="172"/>
      <c r="Y754" s="172"/>
      <c r="Z754" s="172">
        <v>149.6</v>
      </c>
      <c r="AA754" s="123">
        <v>386</v>
      </c>
      <c r="AB754" s="123"/>
      <c r="AC754" s="123">
        <v>18.88</v>
      </c>
      <c r="AD754" s="123"/>
      <c r="AE754" s="123"/>
      <c r="AF754" s="123"/>
      <c r="AG754" s="214"/>
      <c r="AH754" s="229" t="str">
        <f t="shared" si="165"/>
        <v>a3</v>
      </c>
      <c r="AI754" s="199"/>
      <c r="AJ754" s="199"/>
      <c r="AK754" s="199"/>
      <c r="AL754" s="199"/>
      <c r="AM754" s="199"/>
      <c r="AN754" s="173">
        <v>4</v>
      </c>
      <c r="AO754" s="173"/>
      <c r="AP754" s="173"/>
      <c r="AQ754" s="173"/>
      <c r="AR754" s="173"/>
      <c r="AS754" s="173"/>
      <c r="AT754" s="173">
        <v>1</v>
      </c>
      <c r="AU754" s="173">
        <v>1</v>
      </c>
      <c r="AV754" s="173">
        <v>1</v>
      </c>
      <c r="AW754" s="173">
        <v>1</v>
      </c>
      <c r="AX754" s="173">
        <v>1</v>
      </c>
      <c r="AY754" s="173">
        <v>1</v>
      </c>
      <c r="AZ754" s="211">
        <f t="shared" si="171"/>
        <v>4</v>
      </c>
      <c r="BA754" s="211">
        <f t="shared" si="172"/>
        <v>6</v>
      </c>
      <c r="BB754" s="205">
        <f t="shared" si="166"/>
        <v>34261</v>
      </c>
      <c r="BC754" s="205">
        <f t="shared" si="167"/>
        <v>26877</v>
      </c>
      <c r="BD754" s="205">
        <f t="shared" si="168"/>
        <v>8446</v>
      </c>
      <c r="BE754" s="205">
        <f t="shared" si="169"/>
        <v>1062</v>
      </c>
      <c r="BF754" s="175">
        <v>25815</v>
      </c>
      <c r="BG754" s="175">
        <v>12535</v>
      </c>
      <c r="BH754" s="175">
        <v>8446</v>
      </c>
      <c r="BI754" s="175">
        <v>6378</v>
      </c>
      <c r="BJ754" s="175">
        <v>1006</v>
      </c>
      <c r="BK754" s="175">
        <v>325</v>
      </c>
      <c r="BL754" s="175">
        <v>1353</v>
      </c>
      <c r="BM754" s="175">
        <v>2314</v>
      </c>
      <c r="BN754" s="175">
        <v>156</v>
      </c>
      <c r="BO754" s="175">
        <v>1748</v>
      </c>
      <c r="BP754" s="200">
        <f t="shared" si="170"/>
        <v>10194</v>
      </c>
    </row>
    <row r="755" spans="1:68" s="201" customFormat="1" x14ac:dyDescent="0.15">
      <c r="A755" s="117">
        <v>2822102010</v>
      </c>
      <c r="B755" s="118" t="s">
        <v>2171</v>
      </c>
      <c r="C755" s="118" t="s">
        <v>2099</v>
      </c>
      <c r="D755" s="118" t="s">
        <v>2163</v>
      </c>
      <c r="E755" s="118" t="s">
        <v>4645</v>
      </c>
      <c r="F755" s="120">
        <v>9</v>
      </c>
      <c r="G755" s="119">
        <v>185254</v>
      </c>
      <c r="H755" s="119"/>
      <c r="I755" s="120" t="s">
        <v>5820</v>
      </c>
      <c r="J755" s="120">
        <v>1300</v>
      </c>
      <c r="K755" s="120">
        <v>186561</v>
      </c>
      <c r="L755" s="120">
        <v>0.39300000000000002</v>
      </c>
      <c r="M755" s="121" t="s">
        <v>5657</v>
      </c>
      <c r="N755" s="120">
        <v>1</v>
      </c>
      <c r="O755" s="119">
        <v>243</v>
      </c>
      <c r="P755" s="119">
        <v>41.5</v>
      </c>
      <c r="Q755" s="119">
        <v>5.5</v>
      </c>
      <c r="R755" s="120" t="s">
        <v>5658</v>
      </c>
      <c r="S755" s="120">
        <v>0.3</v>
      </c>
      <c r="T755" s="120"/>
      <c r="U755" s="120"/>
      <c r="V755" s="172">
        <v>167.1</v>
      </c>
      <c r="W755" s="172">
        <v>39.299999999999997</v>
      </c>
      <c r="X755" s="172">
        <v>91.7</v>
      </c>
      <c r="Y755" s="172">
        <v>17.5</v>
      </c>
      <c r="Z755" s="172">
        <v>18.600000000000001</v>
      </c>
      <c r="AA755" s="123"/>
      <c r="AB755" s="123"/>
      <c r="AC755" s="123">
        <v>109</v>
      </c>
      <c r="AD755" s="123"/>
      <c r="AE755" s="123"/>
      <c r="AF755" s="123"/>
      <c r="AG755" s="214"/>
      <c r="AH755" s="229" t="str">
        <f t="shared" si="165"/>
        <v>a3</v>
      </c>
      <c r="AI755" s="199"/>
      <c r="AJ755" s="199"/>
      <c r="AK755" s="199"/>
      <c r="AL755" s="199"/>
      <c r="AM755" s="199"/>
      <c r="AN755" s="173">
        <v>0.6</v>
      </c>
      <c r="AO755" s="173"/>
      <c r="AP755" s="173"/>
      <c r="AQ755" s="173"/>
      <c r="AR755" s="173" t="s">
        <v>3186</v>
      </c>
      <c r="AS755" s="173">
        <v>2</v>
      </c>
      <c r="AT755" s="173">
        <v>0.7</v>
      </c>
      <c r="AU755" s="173"/>
      <c r="AV755" s="173">
        <v>0.5</v>
      </c>
      <c r="AW755" s="173"/>
      <c r="AX755" s="173"/>
      <c r="AY755" s="173"/>
      <c r="AZ755" s="211">
        <f t="shared" si="171"/>
        <v>2.6</v>
      </c>
      <c r="BA755" s="211">
        <f t="shared" si="172"/>
        <v>1.2</v>
      </c>
      <c r="BB755" s="205">
        <f t="shared" si="166"/>
        <v>18717</v>
      </c>
      <c r="BC755" s="205">
        <f t="shared" si="167"/>
        <v>16985</v>
      </c>
      <c r="BD755" s="205">
        <f t="shared" si="168"/>
        <v>2247</v>
      </c>
      <c r="BE755" s="205">
        <f t="shared" si="169"/>
        <v>515</v>
      </c>
      <c r="BF755" s="175">
        <v>16470</v>
      </c>
      <c r="BG755" s="175">
        <v>8113</v>
      </c>
      <c r="BH755" s="175">
        <v>2247</v>
      </c>
      <c r="BI755" s="175">
        <v>1732</v>
      </c>
      <c r="BJ755" s="175"/>
      <c r="BK755" s="175">
        <v>488</v>
      </c>
      <c r="BL755" s="175">
        <v>823</v>
      </c>
      <c r="BM755" s="175">
        <v>2801</v>
      </c>
      <c r="BN755" s="175">
        <v>1468</v>
      </c>
      <c r="BO755" s="175">
        <v>1045</v>
      </c>
      <c r="BP755" s="200">
        <f t="shared" si="170"/>
        <v>3292</v>
      </c>
    </row>
    <row r="756" spans="1:68" s="201" customFormat="1" x14ac:dyDescent="0.15">
      <c r="A756" s="117">
        <v>620302009</v>
      </c>
      <c r="B756" s="118" t="s">
        <v>621</v>
      </c>
      <c r="C756" s="118" t="s">
        <v>601</v>
      </c>
      <c r="D756" s="118" t="s">
        <v>613</v>
      </c>
      <c r="E756" s="118" t="s">
        <v>3562</v>
      </c>
      <c r="F756" s="120">
        <v>13</v>
      </c>
      <c r="G756" s="119">
        <v>190174</v>
      </c>
      <c r="H756" s="119"/>
      <c r="I756" s="120" t="s">
        <v>5820</v>
      </c>
      <c r="J756" s="120">
        <v>1760</v>
      </c>
      <c r="K756" s="120">
        <v>186641</v>
      </c>
      <c r="L756" s="120">
        <v>0.29099999999999998</v>
      </c>
      <c r="M756" s="121" t="s">
        <v>5657</v>
      </c>
      <c r="N756" s="120">
        <v>1</v>
      </c>
      <c r="O756" s="119">
        <v>221.6</v>
      </c>
      <c r="P756" s="119">
        <v>39.799999999999997</v>
      </c>
      <c r="Q756" s="119">
        <v>5.16</v>
      </c>
      <c r="R756" s="120" t="s">
        <v>5660</v>
      </c>
      <c r="S756" s="120">
        <v>0.3</v>
      </c>
      <c r="T756" s="120"/>
      <c r="U756" s="120"/>
      <c r="V756" s="172">
        <v>243.8</v>
      </c>
      <c r="W756" s="172"/>
      <c r="X756" s="172"/>
      <c r="Y756" s="172"/>
      <c r="Z756" s="172">
        <v>243.8</v>
      </c>
      <c r="AA756" s="123">
        <v>2020</v>
      </c>
      <c r="AB756" s="123"/>
      <c r="AC756" s="123">
        <v>132</v>
      </c>
      <c r="AD756" s="123"/>
      <c r="AE756" s="123"/>
      <c r="AF756" s="123"/>
      <c r="AG756" s="214"/>
      <c r="AH756" s="229" t="str">
        <f t="shared" si="165"/>
        <v>a3</v>
      </c>
      <c r="AI756" s="199"/>
      <c r="AJ756" s="199"/>
      <c r="AK756" s="199"/>
      <c r="AL756" s="199"/>
      <c r="AM756" s="199"/>
      <c r="AN756" s="173"/>
      <c r="AO756" s="173"/>
      <c r="AP756" s="173"/>
      <c r="AQ756" s="173"/>
      <c r="AR756" s="173" t="s">
        <v>3186</v>
      </c>
      <c r="AS756" s="173"/>
      <c r="AT756" s="173"/>
      <c r="AU756" s="173"/>
      <c r="AV756" s="173"/>
      <c r="AW756" s="173"/>
      <c r="AX756" s="173"/>
      <c r="AY756" s="173"/>
      <c r="AZ756" s="211"/>
      <c r="BA756" s="211"/>
      <c r="BB756" s="205">
        <f t="shared" si="166"/>
        <v>24349</v>
      </c>
      <c r="BC756" s="205">
        <f t="shared" si="167"/>
        <v>20357</v>
      </c>
      <c r="BD756" s="205">
        <f t="shared" si="168"/>
        <v>4152</v>
      </c>
      <c r="BE756" s="205">
        <f t="shared" si="169"/>
        <v>160</v>
      </c>
      <c r="BF756" s="175">
        <v>20197</v>
      </c>
      <c r="BG756" s="175">
        <v>2313</v>
      </c>
      <c r="BH756" s="175">
        <v>6643</v>
      </c>
      <c r="BI756" s="175">
        <v>3992</v>
      </c>
      <c r="BJ756" s="175"/>
      <c r="BK756" s="175">
        <v>3267</v>
      </c>
      <c r="BL756" s="175">
        <v>704</v>
      </c>
      <c r="BM756" s="175">
        <v>3863</v>
      </c>
      <c r="BN756" s="175">
        <v>846</v>
      </c>
      <c r="BO756" s="175">
        <v>2721</v>
      </c>
      <c r="BP756" s="200">
        <f t="shared" si="170"/>
        <v>9364</v>
      </c>
    </row>
    <row r="757" spans="1:68" s="201" customFormat="1" x14ac:dyDescent="0.15">
      <c r="A757" s="117">
        <v>2620102002</v>
      </c>
      <c r="B757" s="118" t="s">
        <v>1998</v>
      </c>
      <c r="C757" s="118" t="s">
        <v>1980</v>
      </c>
      <c r="D757" s="118" t="s">
        <v>1997</v>
      </c>
      <c r="E757" s="118" t="s">
        <v>4510</v>
      </c>
      <c r="F757" s="120">
        <v>15</v>
      </c>
      <c r="G757" s="119">
        <v>187143</v>
      </c>
      <c r="H757" s="119"/>
      <c r="I757" s="120" t="s">
        <v>5820</v>
      </c>
      <c r="J757" s="120">
        <v>1800</v>
      </c>
      <c r="K757" s="120">
        <v>187143</v>
      </c>
      <c r="L757" s="120">
        <v>0.28499999999999998</v>
      </c>
      <c r="M757" s="121" t="s">
        <v>5657</v>
      </c>
      <c r="N757" s="120">
        <v>1</v>
      </c>
      <c r="O757" s="119">
        <v>118.2</v>
      </c>
      <c r="P757" s="119"/>
      <c r="Q757" s="119"/>
      <c r="R757" s="120" t="s">
        <v>5660</v>
      </c>
      <c r="S757" s="120">
        <v>0.7</v>
      </c>
      <c r="T757" s="120"/>
      <c r="U757" s="120"/>
      <c r="V757" s="172">
        <v>309.5</v>
      </c>
      <c r="W757" s="172"/>
      <c r="X757" s="172">
        <v>268.2</v>
      </c>
      <c r="Y757" s="172">
        <v>11.4</v>
      </c>
      <c r="Z757" s="172">
        <v>29.9</v>
      </c>
      <c r="AA757" s="123">
        <v>2083</v>
      </c>
      <c r="AB757" s="123"/>
      <c r="AC757" s="123">
        <v>170.2</v>
      </c>
      <c r="AD757" s="123"/>
      <c r="AE757" s="123"/>
      <c r="AF757" s="123"/>
      <c r="AG757" s="214"/>
      <c r="AH757" s="229" t="str">
        <f t="shared" si="165"/>
        <v>a3</v>
      </c>
      <c r="AI757" s="199"/>
      <c r="AJ757" s="199"/>
      <c r="AK757" s="199"/>
      <c r="AL757" s="199"/>
      <c r="AM757" s="199"/>
      <c r="AN757" s="173">
        <v>1</v>
      </c>
      <c r="AO757" s="173"/>
      <c r="AP757" s="173"/>
      <c r="AQ757" s="173">
        <v>3</v>
      </c>
      <c r="AR757" s="173"/>
      <c r="AS757" s="173" t="s">
        <v>3186</v>
      </c>
      <c r="AT757" s="173">
        <v>1</v>
      </c>
      <c r="AU757" s="173">
        <v>1</v>
      </c>
      <c r="AV757" s="173">
        <v>1</v>
      </c>
      <c r="AW757" s="173">
        <v>1</v>
      </c>
      <c r="AX757" s="173"/>
      <c r="AY757" s="173"/>
      <c r="AZ757" s="211">
        <f t="shared" ref="AZ757:AZ764" si="173">SUBTOTAL(9,AN757:AS757)</f>
        <v>4</v>
      </c>
      <c r="BA757" s="211">
        <f t="shared" ref="BA757:BA765" si="174">SUBTOTAL(9,AT757:AY757)</f>
        <v>4</v>
      </c>
      <c r="BB757" s="205">
        <f t="shared" si="166"/>
        <v>51584</v>
      </c>
      <c r="BC757" s="205">
        <f t="shared" si="167"/>
        <v>36247</v>
      </c>
      <c r="BD757" s="205">
        <f t="shared" si="168"/>
        <v>15844</v>
      </c>
      <c r="BE757" s="205">
        <f t="shared" si="169"/>
        <v>507</v>
      </c>
      <c r="BF757" s="175">
        <v>35740</v>
      </c>
      <c r="BG757" s="175"/>
      <c r="BH757" s="175">
        <v>22040</v>
      </c>
      <c r="BI757" s="175">
        <v>12685</v>
      </c>
      <c r="BJ757" s="175">
        <v>2652</v>
      </c>
      <c r="BK757" s="175">
        <v>3080</v>
      </c>
      <c r="BL757" s="175">
        <v>2480</v>
      </c>
      <c r="BM757" s="175">
        <v>3548</v>
      </c>
      <c r="BN757" s="175">
        <v>646</v>
      </c>
      <c r="BO757" s="175">
        <v>4453</v>
      </c>
      <c r="BP757" s="200">
        <f t="shared" si="170"/>
        <v>26493</v>
      </c>
    </row>
    <row r="758" spans="1:68" s="201" customFormat="1" x14ac:dyDescent="0.15">
      <c r="A758" s="117">
        <v>2444302001</v>
      </c>
      <c r="B758" s="118" t="s">
        <v>1958</v>
      </c>
      <c r="C758" s="118" t="s">
        <v>1919</v>
      </c>
      <c r="D758" s="118" t="s">
        <v>1959</v>
      </c>
      <c r="E758" s="118" t="s">
        <v>4485</v>
      </c>
      <c r="F758" s="120">
        <v>9</v>
      </c>
      <c r="G758" s="119"/>
      <c r="H758" s="119"/>
      <c r="I758" s="120" t="s">
        <v>5820</v>
      </c>
      <c r="J758" s="120">
        <v>670</v>
      </c>
      <c r="K758" s="120">
        <v>187291</v>
      </c>
      <c r="L758" s="120">
        <v>0.76600000000000001</v>
      </c>
      <c r="M758" s="121" t="s">
        <v>5657</v>
      </c>
      <c r="N758" s="120">
        <v>1</v>
      </c>
      <c r="O758" s="119">
        <v>98.5</v>
      </c>
      <c r="P758" s="119"/>
      <c r="Q758" s="119"/>
      <c r="R758" s="120" t="s">
        <v>5658</v>
      </c>
      <c r="S758" s="120">
        <v>0.3</v>
      </c>
      <c r="T758" s="120"/>
      <c r="U758" s="120"/>
      <c r="V758" s="172">
        <v>201.8</v>
      </c>
      <c r="W758" s="172">
        <v>100.7</v>
      </c>
      <c r="X758" s="172">
        <v>101.1</v>
      </c>
      <c r="Y758" s="172"/>
      <c r="Z758" s="172"/>
      <c r="AA758" s="123"/>
      <c r="AB758" s="123"/>
      <c r="AC758" s="123">
        <v>98</v>
      </c>
      <c r="AD758" s="123"/>
      <c r="AE758" s="123"/>
      <c r="AF758" s="123"/>
      <c r="AG758" s="214"/>
      <c r="AH758" s="229" t="str">
        <f t="shared" si="165"/>
        <v>a3</v>
      </c>
      <c r="AI758" s="199"/>
      <c r="AJ758" s="199"/>
      <c r="AK758" s="199"/>
      <c r="AL758" s="199"/>
      <c r="AM758" s="199"/>
      <c r="AN758" s="173" t="s">
        <v>3186</v>
      </c>
      <c r="AO758" s="173" t="s">
        <v>3186</v>
      </c>
      <c r="AP758" s="173" t="s">
        <v>3186</v>
      </c>
      <c r="AQ758" s="173" t="s">
        <v>3186</v>
      </c>
      <c r="AR758" s="173" t="s">
        <v>3186</v>
      </c>
      <c r="AS758" s="173">
        <v>0.5</v>
      </c>
      <c r="AT758" s="173">
        <v>0.5</v>
      </c>
      <c r="AU758" s="173">
        <v>0.5</v>
      </c>
      <c r="AV758" s="173">
        <v>0.5</v>
      </c>
      <c r="AW758" s="173">
        <v>0.5</v>
      </c>
      <c r="AX758" s="173" t="s">
        <v>3186</v>
      </c>
      <c r="AY758" s="173">
        <v>0.5</v>
      </c>
      <c r="AZ758" s="211">
        <f t="shared" si="173"/>
        <v>0.5</v>
      </c>
      <c r="BA758" s="211">
        <f t="shared" si="174"/>
        <v>2.5</v>
      </c>
      <c r="BB758" s="205">
        <f t="shared" si="166"/>
        <v>39632</v>
      </c>
      <c r="BC758" s="205">
        <f t="shared" si="167"/>
        <v>34655</v>
      </c>
      <c r="BD758" s="205">
        <f t="shared" si="168"/>
        <v>9223</v>
      </c>
      <c r="BE758" s="205">
        <f t="shared" si="169"/>
        <v>4246</v>
      </c>
      <c r="BF758" s="175">
        <v>30409</v>
      </c>
      <c r="BG758" s="175"/>
      <c r="BH758" s="175">
        <v>9223</v>
      </c>
      <c r="BI758" s="175">
        <v>4977</v>
      </c>
      <c r="BJ758" s="175"/>
      <c r="BK758" s="175">
        <v>4676</v>
      </c>
      <c r="BL758" s="175">
        <v>9532</v>
      </c>
      <c r="BM758" s="175">
        <v>3134</v>
      </c>
      <c r="BN758" s="175">
        <v>2079</v>
      </c>
      <c r="BO758" s="175">
        <v>6011</v>
      </c>
      <c r="BP758" s="200">
        <f t="shared" si="170"/>
        <v>15234</v>
      </c>
    </row>
    <row r="759" spans="1:68" s="201" customFormat="1" x14ac:dyDescent="0.15">
      <c r="A759" s="117">
        <v>3820202006</v>
      </c>
      <c r="B759" s="118" t="s">
        <v>2708</v>
      </c>
      <c r="C759" s="118" t="s">
        <v>2700</v>
      </c>
      <c r="D759" s="118" t="s">
        <v>2704</v>
      </c>
      <c r="E759" s="118" t="s">
        <v>5052</v>
      </c>
      <c r="F759" s="120">
        <v>15</v>
      </c>
      <c r="G759" s="119"/>
      <c r="H759" s="119"/>
      <c r="I759" s="120" t="s">
        <v>5820</v>
      </c>
      <c r="J759" s="120">
        <v>1200</v>
      </c>
      <c r="K759" s="120">
        <v>187439</v>
      </c>
      <c r="L759" s="120">
        <v>0.42799999999999999</v>
      </c>
      <c r="M759" s="121" t="s">
        <v>5657</v>
      </c>
      <c r="N759" s="120">
        <v>1</v>
      </c>
      <c r="O759" s="119">
        <v>230</v>
      </c>
      <c r="P759" s="119">
        <v>44.3</v>
      </c>
      <c r="Q759" s="119">
        <v>7.6</v>
      </c>
      <c r="R759" s="120" t="s">
        <v>5660</v>
      </c>
      <c r="S759" s="120">
        <v>0.435</v>
      </c>
      <c r="T759" s="120"/>
      <c r="U759" s="120"/>
      <c r="V759" s="172">
        <v>207.82599999999999</v>
      </c>
      <c r="W759" s="172"/>
      <c r="X759" s="172">
        <v>167.3</v>
      </c>
      <c r="Y759" s="172">
        <v>40.526000000000003</v>
      </c>
      <c r="Z759" s="172"/>
      <c r="AA759" s="123">
        <v>3262.2</v>
      </c>
      <c r="AB759" s="123"/>
      <c r="AC759" s="123">
        <v>160</v>
      </c>
      <c r="AD759" s="123"/>
      <c r="AE759" s="123"/>
      <c r="AF759" s="123"/>
      <c r="AG759" s="214"/>
      <c r="AH759" s="229" t="str">
        <f t="shared" si="165"/>
        <v>a3</v>
      </c>
      <c r="AI759" s="199"/>
      <c r="AJ759" s="199"/>
      <c r="AK759" s="199"/>
      <c r="AL759" s="199"/>
      <c r="AM759" s="199"/>
      <c r="AN759" s="173">
        <v>1</v>
      </c>
      <c r="AO759" s="173"/>
      <c r="AP759" s="173"/>
      <c r="AQ759" s="173"/>
      <c r="AR759" s="173"/>
      <c r="AS759" s="173"/>
      <c r="AT759" s="173">
        <v>0.5</v>
      </c>
      <c r="AU759" s="173">
        <v>0.5</v>
      </c>
      <c r="AV759" s="173">
        <v>0.5</v>
      </c>
      <c r="AW759" s="173">
        <v>0.5</v>
      </c>
      <c r="AX759" s="173"/>
      <c r="AY759" s="173"/>
      <c r="AZ759" s="211">
        <f t="shared" si="173"/>
        <v>1</v>
      </c>
      <c r="BA759" s="211">
        <f t="shared" si="174"/>
        <v>2</v>
      </c>
      <c r="BB759" s="205">
        <f t="shared" si="166"/>
        <v>31426</v>
      </c>
      <c r="BC759" s="205">
        <f t="shared" si="167"/>
        <v>27965</v>
      </c>
      <c r="BD759" s="205">
        <f t="shared" si="168"/>
        <v>3599</v>
      </c>
      <c r="BE759" s="205">
        <f t="shared" si="169"/>
        <v>138</v>
      </c>
      <c r="BF759" s="175">
        <v>27827</v>
      </c>
      <c r="BG759" s="175">
        <v>2081</v>
      </c>
      <c r="BH759" s="175">
        <v>9362</v>
      </c>
      <c r="BI759" s="175">
        <v>3461</v>
      </c>
      <c r="BJ759" s="175"/>
      <c r="BK759" s="175"/>
      <c r="BL759" s="175">
        <v>1036</v>
      </c>
      <c r="BM759" s="175">
        <v>3577</v>
      </c>
      <c r="BN759" s="175">
        <v>2458</v>
      </c>
      <c r="BO759" s="175">
        <v>9451</v>
      </c>
      <c r="BP759" s="200">
        <f t="shared" si="170"/>
        <v>18813</v>
      </c>
    </row>
    <row r="760" spans="1:68" s="201" customFormat="1" x14ac:dyDescent="0.15">
      <c r="A760" s="117">
        <v>120802003</v>
      </c>
      <c r="B760" s="118" t="s">
        <v>56</v>
      </c>
      <c r="C760" s="118" t="s">
        <v>11</v>
      </c>
      <c r="D760" s="118" t="s">
        <v>54</v>
      </c>
      <c r="E760" s="118" t="s">
        <v>3218</v>
      </c>
      <c r="F760" s="120">
        <v>18</v>
      </c>
      <c r="G760" s="119">
        <v>227118</v>
      </c>
      <c r="H760" s="119"/>
      <c r="I760" s="120" t="s">
        <v>5820</v>
      </c>
      <c r="J760" s="120">
        <v>1190</v>
      </c>
      <c r="K760" s="120">
        <v>187819</v>
      </c>
      <c r="L760" s="120">
        <v>0.432</v>
      </c>
      <c r="M760" s="121" t="s">
        <v>5659</v>
      </c>
      <c r="N760" s="120">
        <v>1</v>
      </c>
      <c r="O760" s="119">
        <v>221</v>
      </c>
      <c r="P760" s="119"/>
      <c r="Q760" s="119"/>
      <c r="R760" s="120" t="s">
        <v>5660</v>
      </c>
      <c r="S760" s="120">
        <v>0.8</v>
      </c>
      <c r="T760" s="120"/>
      <c r="U760" s="120" t="s">
        <v>3186</v>
      </c>
      <c r="V760" s="172">
        <v>310.5</v>
      </c>
      <c r="W760" s="172"/>
      <c r="X760" s="172">
        <v>296.89999999999998</v>
      </c>
      <c r="Y760" s="172">
        <v>13.6</v>
      </c>
      <c r="Z760" s="172"/>
      <c r="AA760" s="123"/>
      <c r="AB760" s="123"/>
      <c r="AC760" s="123">
        <v>265</v>
      </c>
      <c r="AD760" s="123"/>
      <c r="AE760" s="123"/>
      <c r="AF760" s="123"/>
      <c r="AG760" s="214"/>
      <c r="AH760" s="229" t="str">
        <f t="shared" si="165"/>
        <v>a3</v>
      </c>
      <c r="AI760" s="199"/>
      <c r="AJ760" s="199"/>
      <c r="AK760" s="199"/>
      <c r="AL760" s="199"/>
      <c r="AM760" s="199"/>
      <c r="AN760" s="173" t="s">
        <v>3186</v>
      </c>
      <c r="AO760" s="173" t="s">
        <v>3186</v>
      </c>
      <c r="AP760" s="173" t="s">
        <v>3186</v>
      </c>
      <c r="AQ760" s="173" t="s">
        <v>3186</v>
      </c>
      <c r="AR760" s="173" t="s">
        <v>3186</v>
      </c>
      <c r="AS760" s="173">
        <v>1</v>
      </c>
      <c r="AT760" s="173">
        <v>1</v>
      </c>
      <c r="AU760" s="173">
        <v>0.5</v>
      </c>
      <c r="AV760" s="173"/>
      <c r="AW760" s="173"/>
      <c r="AX760" s="173">
        <v>1</v>
      </c>
      <c r="AY760" s="173"/>
      <c r="AZ760" s="211">
        <f t="shared" si="173"/>
        <v>1</v>
      </c>
      <c r="BA760" s="211">
        <f t="shared" si="174"/>
        <v>2.5</v>
      </c>
      <c r="BB760" s="205">
        <f t="shared" si="166"/>
        <v>69230</v>
      </c>
      <c r="BC760" s="205">
        <f t="shared" si="167"/>
        <v>54568</v>
      </c>
      <c r="BD760" s="205">
        <f t="shared" si="168"/>
        <v>15531</v>
      </c>
      <c r="BE760" s="205">
        <f t="shared" si="169"/>
        <v>869</v>
      </c>
      <c r="BF760" s="175">
        <v>53699</v>
      </c>
      <c r="BG760" s="175"/>
      <c r="BH760" s="175">
        <v>37170</v>
      </c>
      <c r="BI760" s="175">
        <v>14662</v>
      </c>
      <c r="BJ760" s="175"/>
      <c r="BK760" s="175"/>
      <c r="BL760" s="175">
        <v>2179</v>
      </c>
      <c r="BM760" s="175">
        <v>5012</v>
      </c>
      <c r="BN760" s="175">
        <v>1923</v>
      </c>
      <c r="BO760" s="175">
        <v>8284</v>
      </c>
      <c r="BP760" s="200">
        <f t="shared" si="170"/>
        <v>45454</v>
      </c>
    </row>
    <row r="761" spans="1:68" s="201" customFormat="1" x14ac:dyDescent="0.15">
      <c r="A761" s="117">
        <v>3321002004</v>
      </c>
      <c r="B761" s="118" t="s">
        <v>2465</v>
      </c>
      <c r="C761" s="118" t="s">
        <v>2427</v>
      </c>
      <c r="D761" s="118" t="s">
        <v>2462</v>
      </c>
      <c r="E761" s="118" t="s">
        <v>4864</v>
      </c>
      <c r="F761" s="120">
        <v>15</v>
      </c>
      <c r="G761" s="119">
        <v>189000</v>
      </c>
      <c r="H761" s="119"/>
      <c r="I761" s="120" t="s">
        <v>5820</v>
      </c>
      <c r="J761" s="120">
        <v>1200</v>
      </c>
      <c r="K761" s="120">
        <v>189000</v>
      </c>
      <c r="L761" s="120">
        <v>0.432</v>
      </c>
      <c r="M761" s="121" t="s">
        <v>5657</v>
      </c>
      <c r="N761" s="120">
        <v>1</v>
      </c>
      <c r="O761" s="119">
        <v>160.80000000000001</v>
      </c>
      <c r="P761" s="119"/>
      <c r="Q761" s="119"/>
      <c r="R761" s="120" t="s">
        <v>5663</v>
      </c>
      <c r="S761" s="120">
        <v>0.5</v>
      </c>
      <c r="T761" s="120"/>
      <c r="U761" s="120"/>
      <c r="V761" s="172">
        <v>170</v>
      </c>
      <c r="W761" s="172"/>
      <c r="X761" s="172">
        <v>89</v>
      </c>
      <c r="Y761" s="172">
        <v>41</v>
      </c>
      <c r="Z761" s="172">
        <v>40</v>
      </c>
      <c r="AA761" s="123">
        <v>1097</v>
      </c>
      <c r="AB761" s="123"/>
      <c r="AC761" s="123">
        <v>92</v>
      </c>
      <c r="AD761" s="123"/>
      <c r="AE761" s="123"/>
      <c r="AF761" s="123"/>
      <c r="AG761" s="214"/>
      <c r="AH761" s="229" t="str">
        <f t="shared" si="165"/>
        <v>a3</v>
      </c>
      <c r="AI761" s="199"/>
      <c r="AJ761" s="199"/>
      <c r="AK761" s="199"/>
      <c r="AL761" s="199"/>
      <c r="AM761" s="199"/>
      <c r="AN761" s="173"/>
      <c r="AO761" s="173"/>
      <c r="AP761" s="173"/>
      <c r="AQ761" s="173"/>
      <c r="AR761" s="173"/>
      <c r="AS761" s="173"/>
      <c r="AT761" s="173"/>
      <c r="AU761" s="173"/>
      <c r="AV761" s="173"/>
      <c r="AW761" s="173"/>
      <c r="AX761" s="173"/>
      <c r="AY761" s="173"/>
      <c r="AZ761" s="211">
        <f t="shared" si="173"/>
        <v>0</v>
      </c>
      <c r="BA761" s="211">
        <f t="shared" si="174"/>
        <v>0</v>
      </c>
      <c r="BB761" s="205">
        <f t="shared" si="166"/>
        <v>13532</v>
      </c>
      <c r="BC761" s="205">
        <f t="shared" si="167"/>
        <v>13532</v>
      </c>
      <c r="BD761" s="205">
        <f t="shared" si="168"/>
        <v>0</v>
      </c>
      <c r="BE761" s="205">
        <f t="shared" si="169"/>
        <v>0</v>
      </c>
      <c r="BF761" s="175">
        <v>13532</v>
      </c>
      <c r="BG761" s="175"/>
      <c r="BH761" s="175">
        <v>5345</v>
      </c>
      <c r="BI761" s="175"/>
      <c r="BJ761" s="175"/>
      <c r="BK761" s="175">
        <v>1462</v>
      </c>
      <c r="BL761" s="175">
        <v>897</v>
      </c>
      <c r="BM761" s="175">
        <v>2859</v>
      </c>
      <c r="BN761" s="175">
        <v>1138</v>
      </c>
      <c r="BO761" s="175">
        <v>1831</v>
      </c>
      <c r="BP761" s="200">
        <f t="shared" si="170"/>
        <v>7176</v>
      </c>
    </row>
    <row r="762" spans="1:68" s="201" customFormat="1" x14ac:dyDescent="0.15">
      <c r="A762" s="117">
        <v>2121902005</v>
      </c>
      <c r="B762" s="118" t="s">
        <v>1734</v>
      </c>
      <c r="C762" s="118" t="s">
        <v>1650</v>
      </c>
      <c r="D762" s="118" t="s">
        <v>1730</v>
      </c>
      <c r="E762" s="118" t="s">
        <v>4315</v>
      </c>
      <c r="F762" s="120">
        <v>13</v>
      </c>
      <c r="G762" s="119">
        <v>189213</v>
      </c>
      <c r="H762" s="119"/>
      <c r="I762" s="120" t="s">
        <v>5820</v>
      </c>
      <c r="J762" s="120">
        <v>1150</v>
      </c>
      <c r="K762" s="120">
        <v>189213</v>
      </c>
      <c r="L762" s="120">
        <v>0.45100000000000001</v>
      </c>
      <c r="M762" s="121" t="s">
        <v>5659</v>
      </c>
      <c r="N762" s="120">
        <v>1</v>
      </c>
      <c r="O762" s="119">
        <v>140</v>
      </c>
      <c r="P762" s="119">
        <v>23.7</v>
      </c>
      <c r="Q762" s="119">
        <v>2.5299999999999998</v>
      </c>
      <c r="R762" s="120"/>
      <c r="S762" s="120"/>
      <c r="T762" s="120"/>
      <c r="U762" s="120" t="s">
        <v>5689</v>
      </c>
      <c r="V762" s="172">
        <v>192.9</v>
      </c>
      <c r="W762" s="172"/>
      <c r="X762" s="172">
        <v>108</v>
      </c>
      <c r="Y762" s="172">
        <v>33.299999999999997</v>
      </c>
      <c r="Z762" s="172">
        <v>51.6</v>
      </c>
      <c r="AA762" s="123">
        <v>1551</v>
      </c>
      <c r="AB762" s="123"/>
      <c r="AC762" s="123">
        <v>99</v>
      </c>
      <c r="AD762" s="123"/>
      <c r="AE762" s="123"/>
      <c r="AF762" s="123"/>
      <c r="AG762" s="214"/>
      <c r="AH762" s="229" t="str">
        <f t="shared" si="165"/>
        <v>a3</v>
      </c>
      <c r="AI762" s="199"/>
      <c r="AJ762" s="199"/>
      <c r="AK762" s="199"/>
      <c r="AL762" s="199"/>
      <c r="AM762" s="199"/>
      <c r="AN762" s="173" t="s">
        <v>3186</v>
      </c>
      <c r="AO762" s="173" t="s">
        <v>3186</v>
      </c>
      <c r="AP762" s="173" t="s">
        <v>3186</v>
      </c>
      <c r="AQ762" s="173" t="s">
        <v>3186</v>
      </c>
      <c r="AR762" s="173" t="s">
        <v>3186</v>
      </c>
      <c r="AS762" s="173" t="s">
        <v>3186</v>
      </c>
      <c r="AT762" s="173">
        <v>0.5</v>
      </c>
      <c r="AU762" s="173">
        <v>0.5</v>
      </c>
      <c r="AV762" s="173"/>
      <c r="AW762" s="173"/>
      <c r="AX762" s="173"/>
      <c r="AY762" s="173" t="s">
        <v>3186</v>
      </c>
      <c r="AZ762" s="211">
        <f t="shared" si="173"/>
        <v>0</v>
      </c>
      <c r="BA762" s="211">
        <f t="shared" si="174"/>
        <v>1</v>
      </c>
      <c r="BB762" s="205">
        <f t="shared" si="166"/>
        <v>22701</v>
      </c>
      <c r="BC762" s="205">
        <f t="shared" si="167"/>
        <v>18215</v>
      </c>
      <c r="BD762" s="205">
        <f t="shared" si="168"/>
        <v>4665</v>
      </c>
      <c r="BE762" s="205">
        <f t="shared" si="169"/>
        <v>179</v>
      </c>
      <c r="BF762" s="175">
        <v>18036</v>
      </c>
      <c r="BG762" s="175"/>
      <c r="BH762" s="175">
        <v>8180</v>
      </c>
      <c r="BI762" s="175">
        <v>4486</v>
      </c>
      <c r="BJ762" s="175"/>
      <c r="BK762" s="175">
        <v>723</v>
      </c>
      <c r="BL762" s="175">
        <v>3065</v>
      </c>
      <c r="BM762" s="175">
        <v>3169</v>
      </c>
      <c r="BN762" s="175">
        <v>1178</v>
      </c>
      <c r="BO762" s="175">
        <v>1900</v>
      </c>
      <c r="BP762" s="200">
        <f t="shared" si="170"/>
        <v>10080</v>
      </c>
    </row>
    <row r="763" spans="1:68" s="201" customFormat="1" x14ac:dyDescent="0.15">
      <c r="A763" s="117">
        <v>2640702003</v>
      </c>
      <c r="B763" s="118" t="s">
        <v>2034</v>
      </c>
      <c r="C763" s="118" t="s">
        <v>1980</v>
      </c>
      <c r="D763" s="118" t="s">
        <v>2032</v>
      </c>
      <c r="E763" s="118" t="s">
        <v>4537</v>
      </c>
      <c r="F763" s="120">
        <v>16</v>
      </c>
      <c r="G763" s="119">
        <v>190241</v>
      </c>
      <c r="H763" s="119"/>
      <c r="I763" s="120" t="s">
        <v>5820</v>
      </c>
      <c r="J763" s="120">
        <v>1200</v>
      </c>
      <c r="K763" s="120">
        <v>190241</v>
      </c>
      <c r="L763" s="120">
        <v>0.434</v>
      </c>
      <c r="M763" s="121" t="s">
        <v>5657</v>
      </c>
      <c r="N763" s="120">
        <v>1</v>
      </c>
      <c r="O763" s="119"/>
      <c r="P763" s="119"/>
      <c r="Q763" s="119"/>
      <c r="R763" s="120" t="s">
        <v>5663</v>
      </c>
      <c r="S763" s="120">
        <v>0.6</v>
      </c>
      <c r="T763" s="120"/>
      <c r="U763" s="120"/>
      <c r="V763" s="172">
        <v>248</v>
      </c>
      <c r="W763" s="172"/>
      <c r="X763" s="172">
        <v>248</v>
      </c>
      <c r="Y763" s="172"/>
      <c r="Z763" s="172"/>
      <c r="AA763" s="123"/>
      <c r="AB763" s="123"/>
      <c r="AC763" s="123">
        <v>118</v>
      </c>
      <c r="AD763" s="123"/>
      <c r="AE763" s="123"/>
      <c r="AF763" s="123"/>
      <c r="AG763" s="214"/>
      <c r="AH763" s="229" t="str">
        <f t="shared" si="165"/>
        <v>a3</v>
      </c>
      <c r="AI763" s="199"/>
      <c r="AJ763" s="199"/>
      <c r="AK763" s="199"/>
      <c r="AL763" s="199"/>
      <c r="AM763" s="199"/>
      <c r="AN763" s="173">
        <v>6</v>
      </c>
      <c r="AO763" s="173"/>
      <c r="AP763" s="173"/>
      <c r="AQ763" s="173"/>
      <c r="AR763" s="173"/>
      <c r="AS763" s="173"/>
      <c r="AT763" s="173">
        <v>1</v>
      </c>
      <c r="AU763" s="173">
        <v>0.5</v>
      </c>
      <c r="AV763" s="173">
        <v>1</v>
      </c>
      <c r="AW763" s="173">
        <v>0.5</v>
      </c>
      <c r="AX763" s="173"/>
      <c r="AY763" s="173"/>
      <c r="AZ763" s="211">
        <f t="shared" si="173"/>
        <v>6</v>
      </c>
      <c r="BA763" s="211">
        <f t="shared" si="174"/>
        <v>3</v>
      </c>
      <c r="BB763" s="205">
        <f t="shared" si="166"/>
        <v>25699</v>
      </c>
      <c r="BC763" s="205">
        <f t="shared" si="167"/>
        <v>21947</v>
      </c>
      <c r="BD763" s="205">
        <f t="shared" si="168"/>
        <v>6876</v>
      </c>
      <c r="BE763" s="205">
        <f t="shared" si="169"/>
        <v>3124</v>
      </c>
      <c r="BF763" s="175">
        <v>18823</v>
      </c>
      <c r="BG763" s="175">
        <v>1970</v>
      </c>
      <c r="BH763" s="175">
        <v>6876</v>
      </c>
      <c r="BI763" s="175">
        <v>3752</v>
      </c>
      <c r="BJ763" s="175"/>
      <c r="BK763" s="175">
        <v>3479</v>
      </c>
      <c r="BL763" s="175">
        <v>1177</v>
      </c>
      <c r="BM763" s="175">
        <v>3538</v>
      </c>
      <c r="BN763" s="175">
        <v>1370</v>
      </c>
      <c r="BO763" s="175">
        <v>3537</v>
      </c>
      <c r="BP763" s="200">
        <f t="shared" si="170"/>
        <v>10413</v>
      </c>
    </row>
    <row r="764" spans="1:68" s="201" customFormat="1" x14ac:dyDescent="0.15">
      <c r="A764" s="117">
        <v>1522202004</v>
      </c>
      <c r="B764" s="118" t="s">
        <v>1235</v>
      </c>
      <c r="C764" s="118" t="s">
        <v>1167</v>
      </c>
      <c r="D764" s="118" t="s">
        <v>1232</v>
      </c>
      <c r="E764" s="118" t="s">
        <v>3956</v>
      </c>
      <c r="F764" s="120">
        <v>18</v>
      </c>
      <c r="G764" s="119">
        <v>190471</v>
      </c>
      <c r="H764" s="119"/>
      <c r="I764" s="120" t="s">
        <v>5820</v>
      </c>
      <c r="J764" s="120">
        <v>1270</v>
      </c>
      <c r="K764" s="120">
        <v>190471</v>
      </c>
      <c r="L764" s="120">
        <v>0.41099999999999998</v>
      </c>
      <c r="M764" s="121" t="s">
        <v>5657</v>
      </c>
      <c r="N764" s="120">
        <v>1</v>
      </c>
      <c r="O764" s="119">
        <v>230</v>
      </c>
      <c r="P764" s="119"/>
      <c r="Q764" s="119"/>
      <c r="R764" s="120" t="s">
        <v>5658</v>
      </c>
      <c r="S764" s="120">
        <v>0.2</v>
      </c>
      <c r="T764" s="120"/>
      <c r="U764" s="120"/>
      <c r="V764" s="172">
        <v>181.2</v>
      </c>
      <c r="W764" s="172"/>
      <c r="X764" s="172"/>
      <c r="Y764" s="172"/>
      <c r="Z764" s="172">
        <v>181.2</v>
      </c>
      <c r="AA764" s="123">
        <v>2250</v>
      </c>
      <c r="AB764" s="123"/>
      <c r="AC764" s="123">
        <v>160</v>
      </c>
      <c r="AD764" s="123"/>
      <c r="AE764" s="123"/>
      <c r="AF764" s="123"/>
      <c r="AG764" s="214"/>
      <c r="AH764" s="229" t="str">
        <f t="shared" si="165"/>
        <v>a3</v>
      </c>
      <c r="AI764" s="199"/>
      <c r="AJ764" s="199"/>
      <c r="AK764" s="199"/>
      <c r="AL764" s="199"/>
      <c r="AM764" s="199"/>
      <c r="AN764" s="173"/>
      <c r="AO764" s="173"/>
      <c r="AP764" s="173"/>
      <c r="AQ764" s="173"/>
      <c r="AR764" s="173"/>
      <c r="AS764" s="173"/>
      <c r="AT764" s="173">
        <v>0.6</v>
      </c>
      <c r="AU764" s="173"/>
      <c r="AV764" s="173">
        <v>0.6</v>
      </c>
      <c r="AW764" s="173"/>
      <c r="AX764" s="173">
        <v>0.5</v>
      </c>
      <c r="AY764" s="173">
        <v>1</v>
      </c>
      <c r="AZ764" s="211">
        <f t="shared" si="173"/>
        <v>0</v>
      </c>
      <c r="BA764" s="211">
        <f t="shared" si="174"/>
        <v>2.7</v>
      </c>
      <c r="BB764" s="205">
        <f t="shared" si="166"/>
        <v>32249</v>
      </c>
      <c r="BC764" s="205">
        <f t="shared" si="167"/>
        <v>32249</v>
      </c>
      <c r="BD764" s="205">
        <f t="shared" si="168"/>
        <v>0</v>
      </c>
      <c r="BE764" s="205">
        <f t="shared" si="169"/>
        <v>0</v>
      </c>
      <c r="BF764" s="175">
        <v>32249</v>
      </c>
      <c r="BG764" s="175"/>
      <c r="BH764" s="175">
        <v>14700</v>
      </c>
      <c r="BI764" s="175"/>
      <c r="BJ764" s="175"/>
      <c r="BK764" s="175">
        <v>4419</v>
      </c>
      <c r="BL764" s="175">
        <v>8663</v>
      </c>
      <c r="BM764" s="175">
        <v>3047</v>
      </c>
      <c r="BN764" s="175">
        <v>1330</v>
      </c>
      <c r="BO764" s="175">
        <v>90</v>
      </c>
      <c r="BP764" s="200">
        <f t="shared" si="170"/>
        <v>14790</v>
      </c>
    </row>
    <row r="765" spans="1:68" s="201" customFormat="1" x14ac:dyDescent="0.15">
      <c r="A765" s="117">
        <v>430202001</v>
      </c>
      <c r="B765" s="118" t="s">
        <v>526</v>
      </c>
      <c r="C765" s="118" t="s">
        <v>485</v>
      </c>
      <c r="D765" s="118" t="s">
        <v>527</v>
      </c>
      <c r="E765" s="118" t="s">
        <v>3498</v>
      </c>
      <c r="F765" s="120">
        <v>23</v>
      </c>
      <c r="G765" s="119">
        <v>191198</v>
      </c>
      <c r="H765" s="119"/>
      <c r="I765" s="120" t="s">
        <v>5820</v>
      </c>
      <c r="J765" s="120">
        <v>1010</v>
      </c>
      <c r="K765" s="120">
        <v>191198</v>
      </c>
      <c r="L765" s="120">
        <v>0.51900000000000002</v>
      </c>
      <c r="M765" s="121" t="s">
        <v>5657</v>
      </c>
      <c r="N765" s="120">
        <v>1</v>
      </c>
      <c r="O765" s="119">
        <v>155</v>
      </c>
      <c r="P765" s="119">
        <v>30</v>
      </c>
      <c r="Q765" s="119">
        <v>3.7</v>
      </c>
      <c r="R765" s="120" t="s">
        <v>5658</v>
      </c>
      <c r="S765" s="120">
        <v>110</v>
      </c>
      <c r="T765" s="120"/>
      <c r="U765" s="120"/>
      <c r="V765" s="172">
        <v>129</v>
      </c>
      <c r="W765" s="172"/>
      <c r="X765" s="172">
        <v>77</v>
      </c>
      <c r="Y765" s="172">
        <v>29.3</v>
      </c>
      <c r="Z765" s="172">
        <v>22.7</v>
      </c>
      <c r="AA765" s="123">
        <v>3298</v>
      </c>
      <c r="AB765" s="123"/>
      <c r="AC765" s="123">
        <v>79.489999999999995</v>
      </c>
      <c r="AD765" s="123"/>
      <c r="AE765" s="123"/>
      <c r="AF765" s="123"/>
      <c r="AG765" s="214"/>
      <c r="AH765" s="229" t="str">
        <f t="shared" si="165"/>
        <v>a3</v>
      </c>
      <c r="AI765" s="199"/>
      <c r="AJ765" s="199"/>
      <c r="AK765" s="199"/>
      <c r="AL765" s="199"/>
      <c r="AM765" s="199"/>
      <c r="AN765" s="173" t="s">
        <v>3186</v>
      </c>
      <c r="AO765" s="173" t="s">
        <v>3186</v>
      </c>
      <c r="AP765" s="173" t="s">
        <v>3186</v>
      </c>
      <c r="AQ765" s="173" t="s">
        <v>3186</v>
      </c>
      <c r="AR765" s="173" t="s">
        <v>3186</v>
      </c>
      <c r="AS765" s="173" t="s">
        <v>3186</v>
      </c>
      <c r="AT765" s="173">
        <v>1</v>
      </c>
      <c r="AU765" s="173" t="s">
        <v>3186</v>
      </c>
      <c r="AV765" s="173">
        <v>0.5</v>
      </c>
      <c r="AW765" s="173" t="s">
        <v>3186</v>
      </c>
      <c r="AX765" s="173">
        <v>0.5</v>
      </c>
      <c r="AY765" s="173" t="s">
        <v>3186</v>
      </c>
      <c r="AZ765" s="211"/>
      <c r="BA765" s="211">
        <f t="shared" si="174"/>
        <v>2</v>
      </c>
      <c r="BB765" s="205">
        <f t="shared" si="166"/>
        <v>34602</v>
      </c>
      <c r="BC765" s="205">
        <f t="shared" si="167"/>
        <v>34602</v>
      </c>
      <c r="BD765" s="205">
        <f t="shared" si="168"/>
        <v>0</v>
      </c>
      <c r="BE765" s="205">
        <f t="shared" si="169"/>
        <v>0</v>
      </c>
      <c r="BF765" s="175">
        <v>34602</v>
      </c>
      <c r="BG765" s="175">
        <v>4024</v>
      </c>
      <c r="BH765" s="175">
        <v>15278</v>
      </c>
      <c r="BI765" s="175"/>
      <c r="BJ765" s="175"/>
      <c r="BK765" s="175">
        <v>4476</v>
      </c>
      <c r="BL765" s="175">
        <v>3378</v>
      </c>
      <c r="BM765" s="175">
        <v>2637</v>
      </c>
      <c r="BN765" s="175">
        <v>1415</v>
      </c>
      <c r="BO765" s="175">
        <v>3394</v>
      </c>
      <c r="BP765" s="200">
        <f t="shared" si="170"/>
        <v>18672</v>
      </c>
    </row>
    <row r="766" spans="1:68" s="201" customFormat="1" x14ac:dyDescent="0.15">
      <c r="A766" s="117">
        <v>2820902009</v>
      </c>
      <c r="B766" s="118" t="s">
        <v>1442</v>
      </c>
      <c r="C766" s="118" t="s">
        <v>2099</v>
      </c>
      <c r="D766" s="118" t="s">
        <v>2139</v>
      </c>
      <c r="E766" s="118" t="s">
        <v>4623</v>
      </c>
      <c r="F766" s="120">
        <v>12</v>
      </c>
      <c r="G766" s="119">
        <v>193008</v>
      </c>
      <c r="H766" s="119"/>
      <c r="I766" s="120" t="s">
        <v>5820</v>
      </c>
      <c r="J766" s="120">
        <v>900</v>
      </c>
      <c r="K766" s="120">
        <v>193008</v>
      </c>
      <c r="L766" s="120">
        <v>0.58799999999999997</v>
      </c>
      <c r="M766" s="121" t="s">
        <v>5657</v>
      </c>
      <c r="N766" s="120">
        <v>1</v>
      </c>
      <c r="O766" s="119">
        <v>180</v>
      </c>
      <c r="P766" s="119">
        <v>44</v>
      </c>
      <c r="Q766" s="119">
        <v>4.0999999999999996</v>
      </c>
      <c r="R766" s="120" t="s">
        <v>5660</v>
      </c>
      <c r="S766" s="120">
        <v>0.25</v>
      </c>
      <c r="T766" s="120"/>
      <c r="U766" s="120"/>
      <c r="V766" s="172">
        <v>182.3</v>
      </c>
      <c r="W766" s="172">
        <v>11.1</v>
      </c>
      <c r="X766" s="172">
        <v>89.6</v>
      </c>
      <c r="Y766" s="172">
        <v>31.4</v>
      </c>
      <c r="Z766" s="172">
        <v>50.2</v>
      </c>
      <c r="AA766" s="123">
        <v>2066</v>
      </c>
      <c r="AB766" s="123"/>
      <c r="AC766" s="123">
        <v>126.6</v>
      </c>
      <c r="AD766" s="123"/>
      <c r="AE766" s="123"/>
      <c r="AF766" s="123"/>
      <c r="AG766" s="214"/>
      <c r="AH766" s="229" t="str">
        <f t="shared" si="165"/>
        <v>a3</v>
      </c>
      <c r="AI766" s="199"/>
      <c r="AJ766" s="199"/>
      <c r="AK766" s="199"/>
      <c r="AL766" s="199"/>
      <c r="AM766" s="199"/>
      <c r="AN766" s="173"/>
      <c r="AO766" s="173"/>
      <c r="AP766" s="173"/>
      <c r="AQ766" s="173"/>
      <c r="AR766" s="173"/>
      <c r="AS766" s="173"/>
      <c r="AT766" s="173"/>
      <c r="AU766" s="173"/>
      <c r="AV766" s="173"/>
      <c r="AW766" s="173"/>
      <c r="AX766" s="173"/>
      <c r="AY766" s="173"/>
      <c r="AZ766" s="211"/>
      <c r="BA766" s="211"/>
      <c r="BB766" s="205">
        <f t="shared" si="166"/>
        <v>22605</v>
      </c>
      <c r="BC766" s="205">
        <f t="shared" si="167"/>
        <v>17889</v>
      </c>
      <c r="BD766" s="205">
        <f t="shared" si="168"/>
        <v>4904</v>
      </c>
      <c r="BE766" s="205">
        <f t="shared" si="169"/>
        <v>188</v>
      </c>
      <c r="BF766" s="175">
        <v>17701</v>
      </c>
      <c r="BG766" s="175">
        <v>1308</v>
      </c>
      <c r="BH766" s="175">
        <v>7834</v>
      </c>
      <c r="BI766" s="175">
        <v>4716</v>
      </c>
      <c r="BJ766" s="175"/>
      <c r="BK766" s="175">
        <v>321</v>
      </c>
      <c r="BL766" s="175">
        <v>3746</v>
      </c>
      <c r="BM766" s="175">
        <v>2771</v>
      </c>
      <c r="BN766" s="175">
        <v>1049</v>
      </c>
      <c r="BO766" s="175">
        <v>860</v>
      </c>
      <c r="BP766" s="200">
        <f t="shared" si="170"/>
        <v>8694</v>
      </c>
    </row>
    <row r="767" spans="1:68" s="201" customFormat="1" x14ac:dyDescent="0.15">
      <c r="A767" s="117">
        <v>2020902003</v>
      </c>
      <c r="B767" s="118" t="s">
        <v>1525</v>
      </c>
      <c r="C767" s="118" t="s">
        <v>1489</v>
      </c>
      <c r="D767" s="118" t="s">
        <v>1523</v>
      </c>
      <c r="E767" s="118" t="s">
        <v>4172</v>
      </c>
      <c r="F767" s="120">
        <v>16</v>
      </c>
      <c r="G767" s="119">
        <v>193126</v>
      </c>
      <c r="H767" s="119"/>
      <c r="I767" s="120" t="s">
        <v>5820</v>
      </c>
      <c r="J767" s="120">
        <v>1150</v>
      </c>
      <c r="K767" s="120">
        <v>193126</v>
      </c>
      <c r="L767" s="120">
        <v>0.46</v>
      </c>
      <c r="M767" s="121" t="s">
        <v>5657</v>
      </c>
      <c r="N767" s="120">
        <v>1</v>
      </c>
      <c r="O767" s="119">
        <v>448</v>
      </c>
      <c r="P767" s="119">
        <v>45</v>
      </c>
      <c r="Q767" s="119">
        <v>7</v>
      </c>
      <c r="R767" s="120" t="s">
        <v>5660</v>
      </c>
      <c r="S767" s="120">
        <v>0.2</v>
      </c>
      <c r="T767" s="120"/>
      <c r="U767" s="120"/>
      <c r="V767" s="172">
        <v>202.7</v>
      </c>
      <c r="W767" s="172">
        <v>15.7</v>
      </c>
      <c r="X767" s="172">
        <v>132.9</v>
      </c>
      <c r="Y767" s="172">
        <v>28.2</v>
      </c>
      <c r="Z767" s="172">
        <v>25.9</v>
      </c>
      <c r="AA767" s="123">
        <v>2113</v>
      </c>
      <c r="AB767" s="123"/>
      <c r="AC767" s="123">
        <v>267</v>
      </c>
      <c r="AD767" s="123"/>
      <c r="AE767" s="123"/>
      <c r="AF767" s="123"/>
      <c r="AG767" s="214"/>
      <c r="AH767" s="229" t="str">
        <f t="shared" si="165"/>
        <v>a3</v>
      </c>
      <c r="AI767" s="199"/>
      <c r="AJ767" s="199"/>
      <c r="AK767" s="199"/>
      <c r="AL767" s="199"/>
      <c r="AM767" s="199"/>
      <c r="AN767" s="173">
        <v>1</v>
      </c>
      <c r="AO767" s="173" t="s">
        <v>3186</v>
      </c>
      <c r="AP767" s="173" t="s">
        <v>3186</v>
      </c>
      <c r="AQ767" s="173" t="s">
        <v>3186</v>
      </c>
      <c r="AR767" s="173" t="s">
        <v>3186</v>
      </c>
      <c r="AS767" s="173">
        <v>1</v>
      </c>
      <c r="AT767" s="173">
        <v>2</v>
      </c>
      <c r="AU767" s="173">
        <v>1</v>
      </c>
      <c r="AV767" s="173">
        <v>1</v>
      </c>
      <c r="AW767" s="173">
        <v>1</v>
      </c>
      <c r="AX767" s="173">
        <v>1</v>
      </c>
      <c r="AY767" s="173"/>
      <c r="AZ767" s="211">
        <f t="shared" ref="AZ767:AZ773" si="175">SUBTOTAL(9,AN767:AS767)</f>
        <v>2</v>
      </c>
      <c r="BA767" s="211">
        <f>SUBTOTAL(9,AT767:AY767)</f>
        <v>6</v>
      </c>
      <c r="BB767" s="205">
        <f t="shared" si="166"/>
        <v>40893</v>
      </c>
      <c r="BC767" s="205">
        <f t="shared" si="167"/>
        <v>33889</v>
      </c>
      <c r="BD767" s="205">
        <f t="shared" si="168"/>
        <v>7004</v>
      </c>
      <c r="BE767" s="205">
        <f t="shared" si="169"/>
        <v>0</v>
      </c>
      <c r="BF767" s="175">
        <v>33889</v>
      </c>
      <c r="BG767" s="175">
        <v>14878</v>
      </c>
      <c r="BH767" s="175">
        <v>7004</v>
      </c>
      <c r="BI767" s="175">
        <v>7004</v>
      </c>
      <c r="BJ767" s="175"/>
      <c r="BK767" s="175">
        <v>4271</v>
      </c>
      <c r="BL767" s="175">
        <v>2370</v>
      </c>
      <c r="BM767" s="175">
        <v>3265</v>
      </c>
      <c r="BN767" s="175">
        <v>1145</v>
      </c>
      <c r="BO767" s="175">
        <v>956</v>
      </c>
      <c r="BP767" s="200">
        <f t="shared" si="170"/>
        <v>7960</v>
      </c>
    </row>
    <row r="768" spans="1:68" s="201" customFormat="1" x14ac:dyDescent="0.15">
      <c r="A768" s="117">
        <v>151702001</v>
      </c>
      <c r="B768" s="118" t="s">
        <v>223</v>
      </c>
      <c r="C768" s="118" t="s">
        <v>11</v>
      </c>
      <c r="D768" s="118" t="s">
        <v>224</v>
      </c>
      <c r="E768" s="118" t="s">
        <v>3315</v>
      </c>
      <c r="F768" s="120">
        <v>10</v>
      </c>
      <c r="G768" s="119">
        <v>193561</v>
      </c>
      <c r="H768" s="119"/>
      <c r="I768" s="120" t="s">
        <v>5820</v>
      </c>
      <c r="J768" s="120">
        <v>1030</v>
      </c>
      <c r="K768" s="120">
        <v>193561</v>
      </c>
      <c r="L768" s="120">
        <v>0.51500000000000001</v>
      </c>
      <c r="M768" s="121" t="s">
        <v>5657</v>
      </c>
      <c r="N768" s="120">
        <v>1</v>
      </c>
      <c r="O768" s="119">
        <v>95</v>
      </c>
      <c r="P768" s="119">
        <v>11.07</v>
      </c>
      <c r="Q768" s="119">
        <v>0.99</v>
      </c>
      <c r="R768" s="120"/>
      <c r="S768" s="120"/>
      <c r="T768" s="120"/>
      <c r="U768" s="120" t="s">
        <v>5669</v>
      </c>
      <c r="V768" s="172">
        <v>158.69999999999999</v>
      </c>
      <c r="W768" s="172"/>
      <c r="X768" s="172">
        <v>85.1</v>
      </c>
      <c r="Y768" s="172">
        <v>34.5</v>
      </c>
      <c r="Z768" s="172">
        <v>39.1</v>
      </c>
      <c r="AA768" s="123">
        <v>1377</v>
      </c>
      <c r="AB768" s="123"/>
      <c r="AC768" s="123">
        <v>213</v>
      </c>
      <c r="AD768" s="123"/>
      <c r="AE768" s="123"/>
      <c r="AF768" s="123"/>
      <c r="AG768" s="214"/>
      <c r="AH768" s="229" t="str">
        <f t="shared" si="165"/>
        <v>a3</v>
      </c>
      <c r="AI768" s="199"/>
      <c r="AJ768" s="199"/>
      <c r="AK768" s="199"/>
      <c r="AL768" s="199"/>
      <c r="AM768" s="199"/>
      <c r="AN768" s="173">
        <v>1</v>
      </c>
      <c r="AO768" s="173"/>
      <c r="AP768" s="173"/>
      <c r="AQ768" s="173"/>
      <c r="AR768" s="173" t="s">
        <v>3186</v>
      </c>
      <c r="AS768" s="173" t="s">
        <v>3186</v>
      </c>
      <c r="AT768" s="173" t="s">
        <v>3186</v>
      </c>
      <c r="AU768" s="173" t="s">
        <v>3186</v>
      </c>
      <c r="AV768" s="173" t="s">
        <v>3186</v>
      </c>
      <c r="AW768" s="173" t="s">
        <v>3186</v>
      </c>
      <c r="AX768" s="173" t="s">
        <v>3186</v>
      </c>
      <c r="AY768" s="173" t="s">
        <v>3186</v>
      </c>
      <c r="AZ768" s="211">
        <f t="shared" si="175"/>
        <v>1</v>
      </c>
      <c r="BA768" s="211"/>
      <c r="BB768" s="205">
        <f t="shared" si="166"/>
        <v>22079</v>
      </c>
      <c r="BC768" s="205">
        <f t="shared" si="167"/>
        <v>22079</v>
      </c>
      <c r="BD768" s="205">
        <f t="shared" si="168"/>
        <v>0</v>
      </c>
      <c r="BE768" s="205">
        <f t="shared" si="169"/>
        <v>0</v>
      </c>
      <c r="BF768" s="175">
        <v>22079</v>
      </c>
      <c r="BG768" s="175">
        <v>3045</v>
      </c>
      <c r="BH768" s="175"/>
      <c r="BI768" s="175"/>
      <c r="BJ768" s="175"/>
      <c r="BK768" s="175">
        <v>1792</v>
      </c>
      <c r="BL768" s="175">
        <v>7287</v>
      </c>
      <c r="BM768" s="175">
        <v>6771</v>
      </c>
      <c r="BN768" s="175">
        <v>1630</v>
      </c>
      <c r="BO768" s="175">
        <v>1554</v>
      </c>
      <c r="BP768" s="200">
        <f t="shared" si="170"/>
        <v>1554</v>
      </c>
    </row>
    <row r="769" spans="1:68" s="201" customFormat="1" x14ac:dyDescent="0.15">
      <c r="A769" s="117">
        <v>336602002</v>
      </c>
      <c r="B769" s="118" t="s">
        <v>462</v>
      </c>
      <c r="C769" s="118" t="s">
        <v>415</v>
      </c>
      <c r="D769" s="118" t="s">
        <v>461</v>
      </c>
      <c r="E769" s="118" t="s">
        <v>3458</v>
      </c>
      <c r="F769" s="120">
        <v>10</v>
      </c>
      <c r="G769" s="119"/>
      <c r="H769" s="119"/>
      <c r="I769" s="120" t="s">
        <v>5820</v>
      </c>
      <c r="J769" s="120">
        <v>1400</v>
      </c>
      <c r="K769" s="120">
        <v>193568</v>
      </c>
      <c r="L769" s="120">
        <v>0.379</v>
      </c>
      <c r="M769" s="121" t="s">
        <v>5662</v>
      </c>
      <c r="N769" s="120">
        <v>1</v>
      </c>
      <c r="O769" s="119">
        <v>210</v>
      </c>
      <c r="P769" s="119">
        <v>43.4</v>
      </c>
      <c r="Q769" s="119">
        <v>5.3</v>
      </c>
      <c r="R769" s="120" t="s">
        <v>5658</v>
      </c>
      <c r="S769" s="120">
        <v>0.26600000000000001</v>
      </c>
      <c r="T769" s="120"/>
      <c r="U769" s="120"/>
      <c r="V769" s="172">
        <v>182.3</v>
      </c>
      <c r="W769" s="172">
        <v>127.2</v>
      </c>
      <c r="X769" s="172">
        <v>36.700000000000003</v>
      </c>
      <c r="Y769" s="172">
        <v>18.2</v>
      </c>
      <c r="Z769" s="172">
        <v>0.2</v>
      </c>
      <c r="AA769" s="123"/>
      <c r="AB769" s="123"/>
      <c r="AC769" s="123">
        <v>122.5</v>
      </c>
      <c r="AD769" s="123"/>
      <c r="AE769" s="123"/>
      <c r="AF769" s="123"/>
      <c r="AG769" s="214"/>
      <c r="AH769" s="229" t="str">
        <f t="shared" si="165"/>
        <v>a3</v>
      </c>
      <c r="AI769" s="199"/>
      <c r="AJ769" s="199"/>
      <c r="AK769" s="199"/>
      <c r="AL769" s="199"/>
      <c r="AM769" s="199"/>
      <c r="AN769" s="173" t="s">
        <v>3186</v>
      </c>
      <c r="AO769" s="173" t="s">
        <v>3186</v>
      </c>
      <c r="AP769" s="173" t="s">
        <v>3186</v>
      </c>
      <c r="AQ769" s="173" t="s">
        <v>3186</v>
      </c>
      <c r="AR769" s="173" t="s">
        <v>3186</v>
      </c>
      <c r="AS769" s="173">
        <v>2</v>
      </c>
      <c r="AT769" s="173">
        <v>2</v>
      </c>
      <c r="AU769" s="173">
        <v>2</v>
      </c>
      <c r="AV769" s="173">
        <v>2</v>
      </c>
      <c r="AW769" s="173">
        <v>2</v>
      </c>
      <c r="AX769" s="173">
        <v>1</v>
      </c>
      <c r="AY769" s="173" t="s">
        <v>3186</v>
      </c>
      <c r="AZ769" s="211">
        <f t="shared" si="175"/>
        <v>2</v>
      </c>
      <c r="BA769" s="211">
        <f t="shared" ref="BA769:BA783" si="176">SUBTOTAL(9,AT769:AY769)</f>
        <v>9</v>
      </c>
      <c r="BB769" s="205">
        <f t="shared" si="166"/>
        <v>46924</v>
      </c>
      <c r="BC769" s="205">
        <f t="shared" si="167"/>
        <v>37331</v>
      </c>
      <c r="BD769" s="205">
        <f t="shared" si="168"/>
        <v>12743</v>
      </c>
      <c r="BE769" s="205">
        <f t="shared" si="169"/>
        <v>3150</v>
      </c>
      <c r="BF769" s="175">
        <v>34181</v>
      </c>
      <c r="BG769" s="175"/>
      <c r="BH769" s="175">
        <v>12743</v>
      </c>
      <c r="BI769" s="175">
        <v>7962</v>
      </c>
      <c r="BJ769" s="175">
        <v>1631</v>
      </c>
      <c r="BK769" s="175">
        <v>3125</v>
      </c>
      <c r="BL769" s="175">
        <v>1162</v>
      </c>
      <c r="BM769" s="175">
        <v>7927</v>
      </c>
      <c r="BN769" s="175">
        <v>2485</v>
      </c>
      <c r="BO769" s="175">
        <v>9889</v>
      </c>
      <c r="BP769" s="200">
        <f t="shared" si="170"/>
        <v>22632</v>
      </c>
    </row>
    <row r="770" spans="1:68" s="201" customFormat="1" x14ac:dyDescent="0.15">
      <c r="A770" s="117">
        <v>3310002008</v>
      </c>
      <c r="B770" s="118" t="s">
        <v>2436</v>
      </c>
      <c r="C770" s="118" t="s">
        <v>2427</v>
      </c>
      <c r="D770" s="118" t="s">
        <v>2430</v>
      </c>
      <c r="E770" s="118" t="s">
        <v>4842</v>
      </c>
      <c r="F770" s="120">
        <v>14</v>
      </c>
      <c r="G770" s="119">
        <v>193815</v>
      </c>
      <c r="H770" s="119"/>
      <c r="I770" s="120" t="s">
        <v>5820</v>
      </c>
      <c r="J770" s="120">
        <v>1000</v>
      </c>
      <c r="K770" s="120">
        <v>193815</v>
      </c>
      <c r="L770" s="120">
        <v>0.53100000000000003</v>
      </c>
      <c r="M770" s="121" t="s">
        <v>5657</v>
      </c>
      <c r="N770" s="120">
        <v>1</v>
      </c>
      <c r="O770" s="119">
        <v>180</v>
      </c>
      <c r="P770" s="119">
        <v>35</v>
      </c>
      <c r="Q770" s="119">
        <v>3.5</v>
      </c>
      <c r="R770" s="120" t="s">
        <v>5658</v>
      </c>
      <c r="S770" s="120">
        <v>0.17599999999999999</v>
      </c>
      <c r="T770" s="120"/>
      <c r="U770" s="120"/>
      <c r="V770" s="172">
        <v>175.3</v>
      </c>
      <c r="W770" s="172"/>
      <c r="X770" s="172"/>
      <c r="Y770" s="172"/>
      <c r="Z770" s="172">
        <v>175.3</v>
      </c>
      <c r="AA770" s="123"/>
      <c r="AB770" s="123"/>
      <c r="AC770" s="123">
        <v>120</v>
      </c>
      <c r="AD770" s="123"/>
      <c r="AE770" s="123"/>
      <c r="AF770" s="123"/>
      <c r="AG770" s="214"/>
      <c r="AH770" s="229" t="str">
        <f t="shared" si="165"/>
        <v>a3</v>
      </c>
      <c r="AI770" s="199"/>
      <c r="AJ770" s="199"/>
      <c r="AK770" s="199"/>
      <c r="AL770" s="199"/>
      <c r="AM770" s="199"/>
      <c r="AN770" s="173">
        <v>5</v>
      </c>
      <c r="AO770" s="173"/>
      <c r="AP770" s="173"/>
      <c r="AQ770" s="173"/>
      <c r="AR770" s="173"/>
      <c r="AS770" s="173">
        <v>2</v>
      </c>
      <c r="AT770" s="173"/>
      <c r="AU770" s="173"/>
      <c r="AV770" s="173"/>
      <c r="AW770" s="173"/>
      <c r="AX770" s="173">
        <v>1</v>
      </c>
      <c r="AY770" s="173"/>
      <c r="AZ770" s="211">
        <f t="shared" si="175"/>
        <v>7</v>
      </c>
      <c r="BA770" s="211">
        <f t="shared" si="176"/>
        <v>1</v>
      </c>
      <c r="BB770" s="205">
        <f t="shared" si="166"/>
        <v>13326</v>
      </c>
      <c r="BC770" s="205">
        <f t="shared" si="167"/>
        <v>13326</v>
      </c>
      <c r="BD770" s="205">
        <f t="shared" si="168"/>
        <v>0</v>
      </c>
      <c r="BE770" s="205">
        <f t="shared" si="169"/>
        <v>0</v>
      </c>
      <c r="BF770" s="175">
        <v>13326</v>
      </c>
      <c r="BG770" s="175"/>
      <c r="BH770" s="175">
        <v>4766</v>
      </c>
      <c r="BI770" s="175"/>
      <c r="BJ770" s="175"/>
      <c r="BK770" s="175">
        <v>2343</v>
      </c>
      <c r="BL770" s="175">
        <v>328</v>
      </c>
      <c r="BM770" s="175">
        <v>3208</v>
      </c>
      <c r="BN770" s="175">
        <v>1354</v>
      </c>
      <c r="BO770" s="175">
        <v>1327</v>
      </c>
      <c r="BP770" s="200">
        <f t="shared" si="170"/>
        <v>6093</v>
      </c>
    </row>
    <row r="771" spans="1:68" s="201" customFormat="1" x14ac:dyDescent="0.15">
      <c r="A771" s="117">
        <v>823002001</v>
      </c>
      <c r="B771" s="118" t="s">
        <v>821</v>
      </c>
      <c r="C771" s="118" t="s">
        <v>762</v>
      </c>
      <c r="D771" s="118" t="s">
        <v>822</v>
      </c>
      <c r="E771" s="118" t="s">
        <v>3683</v>
      </c>
      <c r="F771" s="120">
        <v>24</v>
      </c>
      <c r="G771" s="119">
        <v>195007</v>
      </c>
      <c r="H771" s="119"/>
      <c r="I771" s="120" t="s">
        <v>5820</v>
      </c>
      <c r="J771" s="120">
        <v>446</v>
      </c>
      <c r="K771" s="120">
        <v>195007</v>
      </c>
      <c r="L771" s="120">
        <v>1.198</v>
      </c>
      <c r="M771" s="121" t="s">
        <v>5676</v>
      </c>
      <c r="N771" s="120">
        <v>1</v>
      </c>
      <c r="O771" s="119">
        <v>131.88</v>
      </c>
      <c r="P771" s="119">
        <v>28.7</v>
      </c>
      <c r="Q771" s="119">
        <v>3.27</v>
      </c>
      <c r="R771" s="120"/>
      <c r="S771" s="120"/>
      <c r="T771" s="120"/>
      <c r="U771" s="120"/>
      <c r="V771" s="172">
        <v>302.5</v>
      </c>
      <c r="W771" s="172">
        <v>18.2</v>
      </c>
      <c r="X771" s="172">
        <v>257.10000000000002</v>
      </c>
      <c r="Y771" s="172">
        <v>15.1</v>
      </c>
      <c r="Z771" s="172">
        <v>12.1</v>
      </c>
      <c r="AA771" s="123"/>
      <c r="AB771" s="123"/>
      <c r="AC771" s="123">
        <v>117</v>
      </c>
      <c r="AD771" s="123"/>
      <c r="AE771" s="123"/>
      <c r="AF771" s="123"/>
      <c r="AG771" s="214"/>
      <c r="AH771" s="229" t="str">
        <f t="shared" si="165"/>
        <v>a3</v>
      </c>
      <c r="AI771" s="199"/>
      <c r="AJ771" s="199"/>
      <c r="AK771" s="199"/>
      <c r="AL771" s="199"/>
      <c r="AM771" s="199"/>
      <c r="AN771" s="173">
        <v>2</v>
      </c>
      <c r="AO771" s="173">
        <v>0.7</v>
      </c>
      <c r="AP771" s="173">
        <v>0.7</v>
      </c>
      <c r="AQ771" s="173">
        <v>0.6</v>
      </c>
      <c r="AR771" s="173"/>
      <c r="AS771" s="173">
        <v>3</v>
      </c>
      <c r="AT771" s="173">
        <v>1</v>
      </c>
      <c r="AU771" s="173">
        <v>1</v>
      </c>
      <c r="AV771" s="173">
        <v>0.5</v>
      </c>
      <c r="AW771" s="173">
        <v>0.5</v>
      </c>
      <c r="AX771" s="173">
        <v>1</v>
      </c>
      <c r="AY771" s="173"/>
      <c r="AZ771" s="211">
        <f t="shared" si="175"/>
        <v>7</v>
      </c>
      <c r="BA771" s="211">
        <f t="shared" si="176"/>
        <v>4</v>
      </c>
      <c r="BB771" s="205">
        <f t="shared" si="166"/>
        <v>33612</v>
      </c>
      <c r="BC771" s="205">
        <f t="shared" si="167"/>
        <v>33612</v>
      </c>
      <c r="BD771" s="205">
        <f t="shared" si="168"/>
        <v>0</v>
      </c>
      <c r="BE771" s="205">
        <f t="shared" si="169"/>
        <v>0</v>
      </c>
      <c r="BF771" s="175">
        <v>33612</v>
      </c>
      <c r="BG771" s="175"/>
      <c r="BH771" s="175">
        <v>3906</v>
      </c>
      <c r="BI771" s="175"/>
      <c r="BJ771" s="175"/>
      <c r="BK771" s="175">
        <v>4715</v>
      </c>
      <c r="BL771" s="175">
        <v>9732</v>
      </c>
      <c r="BM771" s="175">
        <v>4616</v>
      </c>
      <c r="BN771" s="175">
        <v>1547</v>
      </c>
      <c r="BO771" s="175">
        <v>9096</v>
      </c>
      <c r="BP771" s="200">
        <f t="shared" si="170"/>
        <v>13002</v>
      </c>
    </row>
    <row r="772" spans="1:68" s="201" customFormat="1" x14ac:dyDescent="0.15">
      <c r="A772" s="117">
        <v>122801002</v>
      </c>
      <c r="B772" s="118" t="s">
        <v>96</v>
      </c>
      <c r="C772" s="118" t="s">
        <v>11</v>
      </c>
      <c r="D772" s="118" t="s">
        <v>95</v>
      </c>
      <c r="E772" s="118" t="s">
        <v>3244</v>
      </c>
      <c r="F772" s="120">
        <v>14</v>
      </c>
      <c r="G772" s="119">
        <v>195047</v>
      </c>
      <c r="H772" s="119"/>
      <c r="I772" s="120" t="s">
        <v>5820</v>
      </c>
      <c r="J772" s="120">
        <v>960</v>
      </c>
      <c r="K772" s="120">
        <v>195047</v>
      </c>
      <c r="L772" s="120">
        <v>0.55700000000000005</v>
      </c>
      <c r="M772" s="121" t="s">
        <v>5657</v>
      </c>
      <c r="N772" s="120">
        <v>1</v>
      </c>
      <c r="O772" s="119">
        <v>406</v>
      </c>
      <c r="P772" s="119">
        <v>27</v>
      </c>
      <c r="Q772" s="119">
        <v>1.68</v>
      </c>
      <c r="R772" s="120" t="s">
        <v>5658</v>
      </c>
      <c r="S772" s="120">
        <v>0.1</v>
      </c>
      <c r="T772" s="120"/>
      <c r="U772" s="120" t="s">
        <v>3186</v>
      </c>
      <c r="V772" s="172">
        <v>165</v>
      </c>
      <c r="W772" s="172"/>
      <c r="X772" s="172"/>
      <c r="Y772" s="172"/>
      <c r="Z772" s="172">
        <v>165</v>
      </c>
      <c r="AA772" s="123">
        <v>1917</v>
      </c>
      <c r="AB772" s="123"/>
      <c r="AC772" s="123">
        <v>211</v>
      </c>
      <c r="AD772" s="123"/>
      <c r="AE772" s="123"/>
      <c r="AF772" s="123"/>
      <c r="AG772" s="214"/>
      <c r="AH772" s="229" t="str">
        <f t="shared" si="165"/>
        <v>a3</v>
      </c>
      <c r="AI772" s="199"/>
      <c r="AJ772" s="199"/>
      <c r="AK772" s="199"/>
      <c r="AL772" s="199"/>
      <c r="AM772" s="199"/>
      <c r="AN772" s="173"/>
      <c r="AO772" s="173"/>
      <c r="AP772" s="173"/>
      <c r="AQ772" s="173"/>
      <c r="AR772" s="173"/>
      <c r="AS772" s="173"/>
      <c r="AT772" s="173"/>
      <c r="AU772" s="173"/>
      <c r="AV772" s="173"/>
      <c r="AW772" s="173"/>
      <c r="AX772" s="173"/>
      <c r="AY772" s="173"/>
      <c r="AZ772" s="211">
        <f t="shared" si="175"/>
        <v>0</v>
      </c>
      <c r="BA772" s="211">
        <f t="shared" si="176"/>
        <v>0</v>
      </c>
      <c r="BB772" s="205">
        <f t="shared" si="166"/>
        <v>14473</v>
      </c>
      <c r="BC772" s="205">
        <f t="shared" si="167"/>
        <v>12415</v>
      </c>
      <c r="BD772" s="205">
        <f t="shared" si="168"/>
        <v>2140</v>
      </c>
      <c r="BE772" s="205">
        <f t="shared" si="169"/>
        <v>82</v>
      </c>
      <c r="BF772" s="175">
        <v>12333</v>
      </c>
      <c r="BG772" s="175"/>
      <c r="BH772" s="175">
        <v>2140</v>
      </c>
      <c r="BI772" s="175">
        <v>2058</v>
      </c>
      <c r="BJ772" s="175"/>
      <c r="BK772" s="175">
        <v>4281</v>
      </c>
      <c r="BL772" s="175">
        <v>2070</v>
      </c>
      <c r="BM772" s="175">
        <v>2880</v>
      </c>
      <c r="BN772" s="175">
        <v>155</v>
      </c>
      <c r="BO772" s="175">
        <v>889</v>
      </c>
      <c r="BP772" s="200">
        <f t="shared" si="170"/>
        <v>3029</v>
      </c>
    </row>
    <row r="773" spans="1:68" s="201" customFormat="1" x14ac:dyDescent="0.15">
      <c r="A773" s="117">
        <v>139802001</v>
      </c>
      <c r="B773" s="118" t="s">
        <v>151</v>
      </c>
      <c r="C773" s="118" t="s">
        <v>11</v>
      </c>
      <c r="D773" s="118" t="s">
        <v>152</v>
      </c>
      <c r="E773" s="118" t="s">
        <v>3276</v>
      </c>
      <c r="F773" s="120">
        <v>12</v>
      </c>
      <c r="G773" s="119">
        <v>195793</v>
      </c>
      <c r="H773" s="119"/>
      <c r="I773" s="120" t="s">
        <v>5820</v>
      </c>
      <c r="J773" s="120">
        <v>1100</v>
      </c>
      <c r="K773" s="120">
        <v>195793</v>
      </c>
      <c r="L773" s="120">
        <v>0.48799999999999999</v>
      </c>
      <c r="M773" s="121" t="s">
        <v>5657</v>
      </c>
      <c r="N773" s="120">
        <v>1</v>
      </c>
      <c r="O773" s="119">
        <v>216.4</v>
      </c>
      <c r="P773" s="119"/>
      <c r="Q773" s="119"/>
      <c r="R773" s="120" t="s">
        <v>5658</v>
      </c>
      <c r="S773" s="120">
        <v>0.2</v>
      </c>
      <c r="T773" s="120"/>
      <c r="U773" s="120" t="s">
        <v>3186</v>
      </c>
      <c r="V773" s="172">
        <v>170.6</v>
      </c>
      <c r="W773" s="172">
        <v>42.7</v>
      </c>
      <c r="X773" s="172">
        <v>58</v>
      </c>
      <c r="Y773" s="172">
        <v>29.8</v>
      </c>
      <c r="Z773" s="172">
        <v>40.1</v>
      </c>
      <c r="AA773" s="123">
        <v>1500</v>
      </c>
      <c r="AB773" s="123"/>
      <c r="AC773" s="123">
        <v>141</v>
      </c>
      <c r="AD773" s="123"/>
      <c r="AE773" s="123"/>
      <c r="AF773" s="123"/>
      <c r="AG773" s="214"/>
      <c r="AH773" s="229" t="str">
        <f t="shared" si="165"/>
        <v>a3</v>
      </c>
      <c r="AI773" s="199"/>
      <c r="AJ773" s="199"/>
      <c r="AK773" s="199"/>
      <c r="AL773" s="199"/>
      <c r="AM773" s="199"/>
      <c r="AN773" s="173" t="s">
        <v>3186</v>
      </c>
      <c r="AO773" s="173" t="s">
        <v>3186</v>
      </c>
      <c r="AP773" s="173" t="s">
        <v>3186</v>
      </c>
      <c r="AQ773" s="173" t="s">
        <v>3186</v>
      </c>
      <c r="AR773" s="173" t="s">
        <v>3186</v>
      </c>
      <c r="AS773" s="173"/>
      <c r="AT773" s="173"/>
      <c r="AU773" s="173"/>
      <c r="AV773" s="173"/>
      <c r="AW773" s="173"/>
      <c r="AX773" s="173">
        <v>0.5</v>
      </c>
      <c r="AY773" s="173" t="s">
        <v>3186</v>
      </c>
      <c r="AZ773" s="211">
        <f t="shared" si="175"/>
        <v>0</v>
      </c>
      <c r="BA773" s="211">
        <f t="shared" si="176"/>
        <v>0.5</v>
      </c>
      <c r="BB773" s="205">
        <f t="shared" si="166"/>
        <v>28710</v>
      </c>
      <c r="BC773" s="205">
        <f t="shared" si="167"/>
        <v>28710</v>
      </c>
      <c r="BD773" s="205">
        <f t="shared" si="168"/>
        <v>-115</v>
      </c>
      <c r="BE773" s="205">
        <f t="shared" si="169"/>
        <v>-115</v>
      </c>
      <c r="BF773" s="175">
        <v>28825</v>
      </c>
      <c r="BG773" s="175"/>
      <c r="BH773" s="175">
        <v>15540</v>
      </c>
      <c r="BI773" s="175"/>
      <c r="BJ773" s="175"/>
      <c r="BK773" s="175">
        <v>1272</v>
      </c>
      <c r="BL773" s="175">
        <v>5400</v>
      </c>
      <c r="BM773" s="175">
        <v>2795</v>
      </c>
      <c r="BN773" s="175">
        <v>2026</v>
      </c>
      <c r="BO773" s="175">
        <v>1677</v>
      </c>
      <c r="BP773" s="200">
        <f t="shared" si="170"/>
        <v>17217</v>
      </c>
    </row>
    <row r="774" spans="1:68" s="201" customFormat="1" x14ac:dyDescent="0.15">
      <c r="A774" s="117">
        <v>636101001</v>
      </c>
      <c r="B774" s="118" t="s">
        <v>638</v>
      </c>
      <c r="C774" s="118" t="s">
        <v>601</v>
      </c>
      <c r="D774" s="118" t="s">
        <v>639</v>
      </c>
      <c r="E774" s="118" t="s">
        <v>3572</v>
      </c>
      <c r="F774" s="120">
        <v>11</v>
      </c>
      <c r="G774" s="119">
        <v>196676</v>
      </c>
      <c r="H774" s="119"/>
      <c r="I774" s="120" t="s">
        <v>5820</v>
      </c>
      <c r="J774" s="120">
        <v>1570</v>
      </c>
      <c r="K774" s="120">
        <v>196676</v>
      </c>
      <c r="L774" s="120">
        <v>0.34300000000000003</v>
      </c>
      <c r="M774" s="121" t="s">
        <v>5657</v>
      </c>
      <c r="N774" s="120">
        <v>1</v>
      </c>
      <c r="O774" s="119">
        <v>258.10000000000002</v>
      </c>
      <c r="P774" s="119">
        <v>30.9</v>
      </c>
      <c r="Q774" s="119"/>
      <c r="R774" s="120" t="s">
        <v>5658</v>
      </c>
      <c r="S774" s="120">
        <v>0.2</v>
      </c>
      <c r="T774" s="120"/>
      <c r="U774" s="120"/>
      <c r="V774" s="172">
        <v>210.9</v>
      </c>
      <c r="W774" s="172"/>
      <c r="X774" s="172">
        <v>210.9</v>
      </c>
      <c r="Y774" s="172"/>
      <c r="Z774" s="172"/>
      <c r="AA774" s="123"/>
      <c r="AB774" s="123"/>
      <c r="AC774" s="123">
        <v>179</v>
      </c>
      <c r="AD774" s="123"/>
      <c r="AE774" s="123"/>
      <c r="AF774" s="123"/>
      <c r="AG774" s="214"/>
      <c r="AH774" s="229" t="str">
        <f t="shared" si="165"/>
        <v>a3</v>
      </c>
      <c r="AI774" s="199"/>
      <c r="AJ774" s="199"/>
      <c r="AK774" s="199"/>
      <c r="AL774" s="199"/>
      <c r="AM774" s="199"/>
      <c r="AN774" s="173"/>
      <c r="AO774" s="173" t="s">
        <v>3186</v>
      </c>
      <c r="AP774" s="173" t="s">
        <v>3186</v>
      </c>
      <c r="AQ774" s="173" t="s">
        <v>3186</v>
      </c>
      <c r="AR774" s="173" t="s">
        <v>3186</v>
      </c>
      <c r="AS774" s="173" t="s">
        <v>3186</v>
      </c>
      <c r="AT774" s="173">
        <v>1</v>
      </c>
      <c r="AU774" s="173">
        <v>1</v>
      </c>
      <c r="AV774" s="173">
        <v>1</v>
      </c>
      <c r="AW774" s="173">
        <v>1</v>
      </c>
      <c r="AX774" s="173">
        <v>1</v>
      </c>
      <c r="AY774" s="173" t="s">
        <v>3186</v>
      </c>
      <c r="AZ774" s="211"/>
      <c r="BA774" s="211">
        <f t="shared" si="176"/>
        <v>5</v>
      </c>
      <c r="BB774" s="205">
        <f t="shared" si="166"/>
        <v>35185</v>
      </c>
      <c r="BC774" s="205">
        <f t="shared" si="167"/>
        <v>25105</v>
      </c>
      <c r="BD774" s="205">
        <f t="shared" si="168"/>
        <v>10080</v>
      </c>
      <c r="BE774" s="205">
        <f t="shared" si="169"/>
        <v>0</v>
      </c>
      <c r="BF774" s="175">
        <v>25105</v>
      </c>
      <c r="BG774" s="175">
        <v>7300</v>
      </c>
      <c r="BH774" s="175">
        <v>10080</v>
      </c>
      <c r="BI774" s="175">
        <v>10080</v>
      </c>
      <c r="BJ774" s="175"/>
      <c r="BK774" s="175">
        <v>2725</v>
      </c>
      <c r="BL774" s="175">
        <v>738</v>
      </c>
      <c r="BM774" s="175">
        <v>3136</v>
      </c>
      <c r="BN774" s="175">
        <v>956</v>
      </c>
      <c r="BO774" s="175">
        <v>170</v>
      </c>
      <c r="BP774" s="200">
        <f t="shared" si="170"/>
        <v>10250</v>
      </c>
    </row>
    <row r="775" spans="1:68" s="201" customFormat="1" x14ac:dyDescent="0.15">
      <c r="A775" s="117">
        <v>444502002</v>
      </c>
      <c r="B775" s="118" t="s">
        <v>539</v>
      </c>
      <c r="C775" s="118" t="s">
        <v>485</v>
      </c>
      <c r="D775" s="118" t="s">
        <v>538</v>
      </c>
      <c r="E775" s="118" t="s">
        <v>3505</v>
      </c>
      <c r="F775" s="120">
        <v>22</v>
      </c>
      <c r="G775" s="119">
        <v>196867</v>
      </c>
      <c r="H775" s="119"/>
      <c r="I775" s="120" t="s">
        <v>5820</v>
      </c>
      <c r="J775" s="120">
        <v>1200</v>
      </c>
      <c r="K775" s="120">
        <v>196867</v>
      </c>
      <c r="L775" s="120">
        <v>0.44900000000000001</v>
      </c>
      <c r="M775" s="121" t="s">
        <v>5657</v>
      </c>
      <c r="N775" s="120">
        <v>1</v>
      </c>
      <c r="O775" s="119">
        <v>180</v>
      </c>
      <c r="P775" s="119">
        <v>37</v>
      </c>
      <c r="Q775" s="119">
        <v>4</v>
      </c>
      <c r="R775" s="120" t="s">
        <v>5658</v>
      </c>
      <c r="S775" s="120">
        <v>0.2</v>
      </c>
      <c r="T775" s="120"/>
      <c r="U775" s="120"/>
      <c r="V775" s="172">
        <v>118</v>
      </c>
      <c r="W775" s="172"/>
      <c r="X775" s="172">
        <v>118</v>
      </c>
      <c r="Y775" s="172"/>
      <c r="Z775" s="172"/>
      <c r="AA775" s="123"/>
      <c r="AB775" s="123"/>
      <c r="AC775" s="123">
        <v>145</v>
      </c>
      <c r="AD775" s="123"/>
      <c r="AE775" s="123"/>
      <c r="AF775" s="123"/>
      <c r="AG775" s="214"/>
      <c r="AH775" s="229" t="str">
        <f t="shared" si="165"/>
        <v>a3</v>
      </c>
      <c r="AI775" s="199"/>
      <c r="AJ775" s="199"/>
      <c r="AK775" s="199"/>
      <c r="AL775" s="199"/>
      <c r="AM775" s="199"/>
      <c r="AN775" s="173"/>
      <c r="AO775" s="173"/>
      <c r="AP775" s="173"/>
      <c r="AQ775" s="173"/>
      <c r="AR775" s="173"/>
      <c r="AS775" s="173">
        <v>0.5</v>
      </c>
      <c r="AT775" s="173">
        <v>0.6</v>
      </c>
      <c r="AU775" s="173">
        <v>1.35</v>
      </c>
      <c r="AV775" s="173"/>
      <c r="AW775" s="173"/>
      <c r="AX775" s="173">
        <v>0.5</v>
      </c>
      <c r="AY775" s="173">
        <v>0.9</v>
      </c>
      <c r="AZ775" s="211">
        <f t="shared" ref="AZ775:AZ783" si="177">SUBTOTAL(9,AN775:AS775)</f>
        <v>0.5</v>
      </c>
      <c r="BA775" s="211">
        <f t="shared" si="176"/>
        <v>3.35</v>
      </c>
      <c r="BB775" s="205">
        <f t="shared" si="166"/>
        <v>15744</v>
      </c>
      <c r="BC775" s="205">
        <f t="shared" si="167"/>
        <v>15744</v>
      </c>
      <c r="BD775" s="205">
        <f t="shared" si="168"/>
        <v>0</v>
      </c>
      <c r="BE775" s="205">
        <f t="shared" si="169"/>
        <v>0</v>
      </c>
      <c r="BF775" s="175">
        <v>15744</v>
      </c>
      <c r="BG775" s="175"/>
      <c r="BH775" s="175">
        <v>7526</v>
      </c>
      <c r="BI775" s="175"/>
      <c r="BJ775" s="175"/>
      <c r="BK775" s="175">
        <v>2467</v>
      </c>
      <c r="BL775" s="175">
        <v>2205</v>
      </c>
      <c r="BM775" s="175">
        <v>2097</v>
      </c>
      <c r="BN775" s="175">
        <v>427</v>
      </c>
      <c r="BO775" s="175">
        <v>1022</v>
      </c>
      <c r="BP775" s="200">
        <f t="shared" si="170"/>
        <v>8548</v>
      </c>
    </row>
    <row r="776" spans="1:68" s="201" customFormat="1" x14ac:dyDescent="0.15">
      <c r="A776" s="117">
        <v>1740702005</v>
      </c>
      <c r="B776" s="118" t="s">
        <v>1392</v>
      </c>
      <c r="C776" s="118" t="s">
        <v>1324</v>
      </c>
      <c r="D776" s="118" t="s">
        <v>1388</v>
      </c>
      <c r="E776" s="118" t="s">
        <v>4073</v>
      </c>
      <c r="F776" s="120">
        <v>11</v>
      </c>
      <c r="G776" s="119">
        <v>197060</v>
      </c>
      <c r="H776" s="119"/>
      <c r="I776" s="120" t="s">
        <v>5820</v>
      </c>
      <c r="J776" s="120">
        <v>1300</v>
      </c>
      <c r="K776" s="120">
        <v>197060</v>
      </c>
      <c r="L776" s="120">
        <v>0.41499999999999998</v>
      </c>
      <c r="M776" s="121" t="s">
        <v>5662</v>
      </c>
      <c r="N776" s="120">
        <v>1</v>
      </c>
      <c r="O776" s="119">
        <v>375</v>
      </c>
      <c r="P776" s="119"/>
      <c r="Q776" s="119"/>
      <c r="R776" s="120" t="s">
        <v>5658</v>
      </c>
      <c r="S776" s="120">
        <v>0.4</v>
      </c>
      <c r="T776" s="120"/>
      <c r="U776" s="120"/>
      <c r="V776" s="172">
        <v>210</v>
      </c>
      <c r="W776" s="172"/>
      <c r="X776" s="172"/>
      <c r="Y776" s="172"/>
      <c r="Z776" s="172">
        <v>210</v>
      </c>
      <c r="AA776" s="123">
        <v>1570</v>
      </c>
      <c r="AB776" s="123"/>
      <c r="AC776" s="123">
        <v>192</v>
      </c>
      <c r="AD776" s="123"/>
      <c r="AE776" s="123"/>
      <c r="AF776" s="123"/>
      <c r="AG776" s="214"/>
      <c r="AH776" s="229" t="str">
        <f t="shared" si="165"/>
        <v>a3</v>
      </c>
      <c r="AI776" s="199"/>
      <c r="AJ776" s="199"/>
      <c r="AK776" s="199"/>
      <c r="AL776" s="199"/>
      <c r="AM776" s="199"/>
      <c r="AN776" s="173">
        <v>3</v>
      </c>
      <c r="AO776" s="173" t="s">
        <v>3186</v>
      </c>
      <c r="AP776" s="173" t="s">
        <v>3186</v>
      </c>
      <c r="AQ776" s="173" t="s">
        <v>3186</v>
      </c>
      <c r="AR776" s="173" t="s">
        <v>3186</v>
      </c>
      <c r="AS776" s="173">
        <v>4</v>
      </c>
      <c r="AT776" s="173">
        <v>1</v>
      </c>
      <c r="AU776" s="173">
        <v>1</v>
      </c>
      <c r="AV776" s="173">
        <v>1</v>
      </c>
      <c r="AW776" s="173">
        <v>0.5</v>
      </c>
      <c r="AX776" s="173">
        <v>0.5</v>
      </c>
      <c r="AY776" s="173" t="s">
        <v>3186</v>
      </c>
      <c r="AZ776" s="211">
        <f t="shared" si="177"/>
        <v>7</v>
      </c>
      <c r="BA776" s="211">
        <f t="shared" si="176"/>
        <v>4</v>
      </c>
      <c r="BB776" s="205">
        <f t="shared" si="166"/>
        <v>25116</v>
      </c>
      <c r="BC776" s="205">
        <f t="shared" si="167"/>
        <v>20050</v>
      </c>
      <c r="BD776" s="205">
        <f t="shared" si="168"/>
        <v>5066</v>
      </c>
      <c r="BE776" s="205">
        <f t="shared" si="169"/>
        <v>0</v>
      </c>
      <c r="BF776" s="175">
        <v>20050</v>
      </c>
      <c r="BG776" s="175">
        <v>2390</v>
      </c>
      <c r="BH776" s="175">
        <v>5066</v>
      </c>
      <c r="BI776" s="175">
        <v>414</v>
      </c>
      <c r="BJ776" s="175">
        <v>4652</v>
      </c>
      <c r="BK776" s="175">
        <v>3835</v>
      </c>
      <c r="BL776" s="175">
        <v>1116</v>
      </c>
      <c r="BM776" s="175">
        <v>4117</v>
      </c>
      <c r="BN776" s="175">
        <v>489</v>
      </c>
      <c r="BO776" s="175">
        <v>3037</v>
      </c>
      <c r="BP776" s="200">
        <f t="shared" si="170"/>
        <v>8103</v>
      </c>
    </row>
    <row r="777" spans="1:68" s="201" customFormat="1" x14ac:dyDescent="0.15">
      <c r="A777" s="117">
        <v>2020102002</v>
      </c>
      <c r="B777" s="118" t="s">
        <v>1497</v>
      </c>
      <c r="C777" s="118" t="s">
        <v>1489</v>
      </c>
      <c r="D777" s="118" t="s">
        <v>1496</v>
      </c>
      <c r="E777" s="118" t="s">
        <v>4147</v>
      </c>
      <c r="F777" s="120">
        <v>17</v>
      </c>
      <c r="G777" s="119"/>
      <c r="H777" s="119"/>
      <c r="I777" s="120" t="s">
        <v>5820</v>
      </c>
      <c r="J777" s="120">
        <v>3300</v>
      </c>
      <c r="K777" s="120">
        <v>198339.9</v>
      </c>
      <c r="L777" s="120">
        <v>0.16500000000000001</v>
      </c>
      <c r="M777" s="121" t="s">
        <v>5657</v>
      </c>
      <c r="N777" s="120">
        <v>1</v>
      </c>
      <c r="O777" s="119">
        <v>200</v>
      </c>
      <c r="P777" s="119">
        <v>32</v>
      </c>
      <c r="Q777" s="119">
        <v>3.84</v>
      </c>
      <c r="R777" s="120" t="s">
        <v>5663</v>
      </c>
      <c r="S777" s="120">
        <v>0.11650000000000001</v>
      </c>
      <c r="T777" s="120"/>
      <c r="U777" s="120"/>
      <c r="V777" s="172">
        <v>154.18600000000001</v>
      </c>
      <c r="W777" s="172"/>
      <c r="X777" s="172">
        <v>129.95500000000001</v>
      </c>
      <c r="Y777" s="172">
        <v>7.6509999999999998</v>
      </c>
      <c r="Z777" s="172">
        <v>16.579999999999998</v>
      </c>
      <c r="AA777" s="123">
        <v>1738.8</v>
      </c>
      <c r="AB777" s="123"/>
      <c r="AC777" s="123">
        <v>115.58</v>
      </c>
      <c r="AD777" s="123"/>
      <c r="AE777" s="123"/>
      <c r="AF777" s="123"/>
      <c r="AG777" s="214"/>
      <c r="AH777" s="229" t="str">
        <f t="shared" si="165"/>
        <v>a3</v>
      </c>
      <c r="AI777" s="199" t="s">
        <v>5401</v>
      </c>
      <c r="AJ777" s="199"/>
      <c r="AK777" s="199"/>
      <c r="AL777" s="199" t="s">
        <v>5401</v>
      </c>
      <c r="AM777" s="199"/>
      <c r="AN777" s="173"/>
      <c r="AO777" s="173"/>
      <c r="AP777" s="173"/>
      <c r="AQ777" s="173"/>
      <c r="AR777" s="173"/>
      <c r="AS777" s="173">
        <v>0.6</v>
      </c>
      <c r="AT777" s="173">
        <v>1.2</v>
      </c>
      <c r="AU777" s="173">
        <v>0.6</v>
      </c>
      <c r="AV777" s="173">
        <v>1.2</v>
      </c>
      <c r="AW777" s="173">
        <v>0.6</v>
      </c>
      <c r="AX777" s="173">
        <v>0.6</v>
      </c>
      <c r="AY777" s="173"/>
      <c r="AZ777" s="211">
        <f t="shared" si="177"/>
        <v>0.6</v>
      </c>
      <c r="BA777" s="211">
        <f t="shared" si="176"/>
        <v>4.2</v>
      </c>
      <c r="BB777" s="205">
        <f t="shared" si="166"/>
        <v>44897</v>
      </c>
      <c r="BC777" s="205">
        <f t="shared" si="167"/>
        <v>32626</v>
      </c>
      <c r="BD777" s="205">
        <f t="shared" si="168"/>
        <v>14000</v>
      </c>
      <c r="BE777" s="205">
        <f t="shared" si="169"/>
        <v>1729</v>
      </c>
      <c r="BF777" s="175">
        <v>30897</v>
      </c>
      <c r="BG777" s="175"/>
      <c r="BH777" s="175">
        <v>14000</v>
      </c>
      <c r="BI777" s="175">
        <v>12271</v>
      </c>
      <c r="BJ777" s="175"/>
      <c r="BK777" s="175">
        <v>3026</v>
      </c>
      <c r="BL777" s="175">
        <v>8491</v>
      </c>
      <c r="BM777" s="175">
        <v>5018</v>
      </c>
      <c r="BN777" s="175">
        <v>298</v>
      </c>
      <c r="BO777" s="175">
        <v>1793</v>
      </c>
      <c r="BP777" s="200">
        <f t="shared" si="170"/>
        <v>15793</v>
      </c>
    </row>
    <row r="778" spans="1:68" s="201" customFormat="1" x14ac:dyDescent="0.15">
      <c r="A778" s="117">
        <v>1944302001</v>
      </c>
      <c r="B778" s="118" t="s">
        <v>1486</v>
      </c>
      <c r="C778" s="118" t="s">
        <v>1447</v>
      </c>
      <c r="D778" s="118" t="s">
        <v>1487</v>
      </c>
      <c r="E778" s="118" t="s">
        <v>4141</v>
      </c>
      <c r="F778" s="120">
        <v>26</v>
      </c>
      <c r="G778" s="119">
        <v>198389</v>
      </c>
      <c r="H778" s="119"/>
      <c r="I778" s="120" t="s">
        <v>5820</v>
      </c>
      <c r="J778" s="120">
        <v>713</v>
      </c>
      <c r="K778" s="120">
        <v>198389</v>
      </c>
      <c r="L778" s="120">
        <v>0.76200000000000001</v>
      </c>
      <c r="M778" s="121" t="s">
        <v>5676</v>
      </c>
      <c r="N778" s="120">
        <v>1</v>
      </c>
      <c r="O778" s="119">
        <v>66</v>
      </c>
      <c r="P778" s="119"/>
      <c r="Q778" s="119"/>
      <c r="R778" s="120"/>
      <c r="S778" s="120"/>
      <c r="T778" s="120"/>
      <c r="U778" s="120"/>
      <c r="V778" s="172">
        <v>218</v>
      </c>
      <c r="W778" s="172"/>
      <c r="X778" s="172">
        <v>136</v>
      </c>
      <c r="Y778" s="172">
        <v>22</v>
      </c>
      <c r="Z778" s="172">
        <v>60</v>
      </c>
      <c r="AA778" s="123"/>
      <c r="AB778" s="123"/>
      <c r="AC778" s="123">
        <v>83</v>
      </c>
      <c r="AD778" s="123"/>
      <c r="AE778" s="123"/>
      <c r="AF778" s="123"/>
      <c r="AG778" s="214"/>
      <c r="AH778" s="229" t="str">
        <f t="shared" si="165"/>
        <v>a3</v>
      </c>
      <c r="AI778" s="199"/>
      <c r="AJ778" s="199"/>
      <c r="AK778" s="199"/>
      <c r="AL778" s="199"/>
      <c r="AM778" s="199"/>
      <c r="AN778" s="173">
        <v>1</v>
      </c>
      <c r="AO778" s="173"/>
      <c r="AP778" s="173"/>
      <c r="AQ778" s="173"/>
      <c r="AR778" s="173"/>
      <c r="AS778" s="173"/>
      <c r="AT778" s="173"/>
      <c r="AU778" s="173"/>
      <c r="AV778" s="173"/>
      <c r="AW778" s="173"/>
      <c r="AX778" s="173"/>
      <c r="AY778" s="173"/>
      <c r="AZ778" s="211">
        <f t="shared" si="177"/>
        <v>1</v>
      </c>
      <c r="BA778" s="211">
        <f t="shared" si="176"/>
        <v>0</v>
      </c>
      <c r="BB778" s="205">
        <f t="shared" si="166"/>
        <v>48569</v>
      </c>
      <c r="BC778" s="205">
        <f t="shared" si="167"/>
        <v>48569</v>
      </c>
      <c r="BD778" s="205">
        <f t="shared" si="168"/>
        <v>0</v>
      </c>
      <c r="BE778" s="205">
        <f t="shared" si="169"/>
        <v>0</v>
      </c>
      <c r="BF778" s="175">
        <v>48569</v>
      </c>
      <c r="BG778" s="175"/>
      <c r="BH778" s="175">
        <v>7665</v>
      </c>
      <c r="BI778" s="175"/>
      <c r="BJ778" s="175"/>
      <c r="BK778" s="175">
        <v>3652</v>
      </c>
      <c r="BL778" s="175">
        <v>9843</v>
      </c>
      <c r="BM778" s="175">
        <v>6617</v>
      </c>
      <c r="BN778" s="175">
        <v>8911</v>
      </c>
      <c r="BO778" s="175">
        <v>11881</v>
      </c>
      <c r="BP778" s="200">
        <f t="shared" si="170"/>
        <v>19546</v>
      </c>
    </row>
    <row r="779" spans="1:68" s="201" customFormat="1" x14ac:dyDescent="0.15">
      <c r="A779" s="117">
        <v>822901001</v>
      </c>
      <c r="B779" s="118" t="s">
        <v>817</v>
      </c>
      <c r="C779" s="118" t="s">
        <v>762</v>
      </c>
      <c r="D779" s="118" t="s">
        <v>818</v>
      </c>
      <c r="E779" s="118" t="s">
        <v>3680</v>
      </c>
      <c r="F779" s="120">
        <v>6</v>
      </c>
      <c r="G779" s="119">
        <v>199360</v>
      </c>
      <c r="H779" s="119"/>
      <c r="I779" s="120" t="s">
        <v>5820</v>
      </c>
      <c r="J779" s="120">
        <v>3120</v>
      </c>
      <c r="K779" s="120">
        <v>199360</v>
      </c>
      <c r="L779" s="120">
        <v>0.17499999999999999</v>
      </c>
      <c r="M779" s="121" t="s">
        <v>5676</v>
      </c>
      <c r="N779" s="120">
        <v>1</v>
      </c>
      <c r="O779" s="119">
        <v>205</v>
      </c>
      <c r="P779" s="119"/>
      <c r="Q779" s="119"/>
      <c r="R779" s="120" t="s">
        <v>5663</v>
      </c>
      <c r="S779" s="120">
        <v>0.20799999999999999</v>
      </c>
      <c r="T779" s="120"/>
      <c r="U779" s="120"/>
      <c r="V779" s="172">
        <v>245.6</v>
      </c>
      <c r="W779" s="172">
        <v>63.9</v>
      </c>
      <c r="X779" s="172">
        <v>113</v>
      </c>
      <c r="Y779" s="172">
        <v>49.1</v>
      </c>
      <c r="Z779" s="172">
        <v>19.600000000000001</v>
      </c>
      <c r="AA779" s="123"/>
      <c r="AB779" s="123"/>
      <c r="AC779" s="123">
        <v>283.23</v>
      </c>
      <c r="AD779" s="123"/>
      <c r="AE779" s="123"/>
      <c r="AF779" s="123"/>
      <c r="AG779" s="214"/>
      <c r="AH779" s="229" t="str">
        <f t="shared" si="165"/>
        <v>a3</v>
      </c>
      <c r="AI779" s="199"/>
      <c r="AJ779" s="199"/>
      <c r="AK779" s="199"/>
      <c r="AL779" s="199"/>
      <c r="AM779" s="199"/>
      <c r="AN779" s="173" t="s">
        <v>3186</v>
      </c>
      <c r="AO779" s="173" t="s">
        <v>3186</v>
      </c>
      <c r="AP779" s="173" t="s">
        <v>3186</v>
      </c>
      <c r="AQ779" s="173" t="s">
        <v>3186</v>
      </c>
      <c r="AR779" s="173" t="s">
        <v>3186</v>
      </c>
      <c r="AS779" s="173">
        <v>1</v>
      </c>
      <c r="AT779" s="173">
        <v>1</v>
      </c>
      <c r="AU779" s="173">
        <v>1</v>
      </c>
      <c r="AV779" s="173">
        <v>1</v>
      </c>
      <c r="AW779" s="173">
        <v>1</v>
      </c>
      <c r="AX779" s="173">
        <v>1</v>
      </c>
      <c r="AY779" s="173">
        <v>2</v>
      </c>
      <c r="AZ779" s="211">
        <f t="shared" si="177"/>
        <v>1</v>
      </c>
      <c r="BA779" s="211">
        <f t="shared" si="176"/>
        <v>7</v>
      </c>
      <c r="BB779" s="205">
        <f t="shared" si="166"/>
        <v>25546</v>
      </c>
      <c r="BC779" s="205">
        <f t="shared" si="167"/>
        <v>25546</v>
      </c>
      <c r="BD779" s="205">
        <f t="shared" si="168"/>
        <v>6994</v>
      </c>
      <c r="BE779" s="205">
        <f t="shared" si="169"/>
        <v>6994</v>
      </c>
      <c r="BF779" s="175">
        <v>18552</v>
      </c>
      <c r="BG779" s="175"/>
      <c r="BH779" s="175">
        <v>6994</v>
      </c>
      <c r="BI779" s="175"/>
      <c r="BJ779" s="175"/>
      <c r="BK779" s="175">
        <v>4885</v>
      </c>
      <c r="BL779" s="175"/>
      <c r="BM779" s="175">
        <v>4409</v>
      </c>
      <c r="BN779" s="175">
        <v>787</v>
      </c>
      <c r="BO779" s="175">
        <v>8471</v>
      </c>
      <c r="BP779" s="200">
        <f t="shared" si="170"/>
        <v>15465</v>
      </c>
    </row>
    <row r="780" spans="1:68" s="201" customFormat="1" x14ac:dyDescent="0.15">
      <c r="A780" s="117">
        <v>3038101001</v>
      </c>
      <c r="B780" s="118" t="s">
        <v>2302</v>
      </c>
      <c r="C780" s="118" t="s">
        <v>2280</v>
      </c>
      <c r="D780" s="118" t="s">
        <v>1434</v>
      </c>
      <c r="E780" s="118" t="s">
        <v>4748</v>
      </c>
      <c r="F780" s="120">
        <v>8</v>
      </c>
      <c r="G780" s="119"/>
      <c r="H780" s="119"/>
      <c r="I780" s="120" t="s">
        <v>5820</v>
      </c>
      <c r="J780" s="120">
        <v>1315</v>
      </c>
      <c r="K780" s="120">
        <v>201067</v>
      </c>
      <c r="L780" s="120">
        <v>0.41899999999999998</v>
      </c>
      <c r="M780" s="121" t="s">
        <v>5657</v>
      </c>
      <c r="N780" s="120">
        <v>1</v>
      </c>
      <c r="O780" s="119">
        <v>68</v>
      </c>
      <c r="P780" s="119">
        <v>26.2</v>
      </c>
      <c r="Q780" s="119">
        <v>2.9</v>
      </c>
      <c r="R780" s="120" t="s">
        <v>5658</v>
      </c>
      <c r="S780" s="120">
        <v>0.9</v>
      </c>
      <c r="T780" s="120"/>
      <c r="U780" s="120"/>
      <c r="V780" s="172">
        <v>260</v>
      </c>
      <c r="W780" s="172"/>
      <c r="X780" s="172">
        <v>252.7</v>
      </c>
      <c r="Y780" s="172">
        <v>7.3</v>
      </c>
      <c r="Z780" s="172"/>
      <c r="AA780" s="123"/>
      <c r="AB780" s="123"/>
      <c r="AC780" s="123">
        <v>98</v>
      </c>
      <c r="AD780" s="123"/>
      <c r="AE780" s="123"/>
      <c r="AF780" s="123"/>
      <c r="AG780" s="214"/>
      <c r="AH780" s="229" t="str">
        <f t="shared" si="165"/>
        <v>a3</v>
      </c>
      <c r="AI780" s="199"/>
      <c r="AJ780" s="199"/>
      <c r="AK780" s="199"/>
      <c r="AL780" s="199"/>
      <c r="AM780" s="199"/>
      <c r="AN780" s="173"/>
      <c r="AO780" s="173">
        <v>0.8</v>
      </c>
      <c r="AP780" s="173">
        <v>0.6</v>
      </c>
      <c r="AQ780" s="173"/>
      <c r="AR780" s="173"/>
      <c r="AS780" s="173"/>
      <c r="AT780" s="173"/>
      <c r="AU780" s="173">
        <v>1</v>
      </c>
      <c r="AV780" s="173"/>
      <c r="AW780" s="173">
        <v>0.8</v>
      </c>
      <c r="AX780" s="173"/>
      <c r="AY780" s="173"/>
      <c r="AZ780" s="211">
        <f t="shared" si="177"/>
        <v>1.4</v>
      </c>
      <c r="BA780" s="211">
        <f t="shared" si="176"/>
        <v>1.8</v>
      </c>
      <c r="BB780" s="205">
        <f t="shared" si="166"/>
        <v>20412</v>
      </c>
      <c r="BC780" s="205">
        <f t="shared" si="167"/>
        <v>20412</v>
      </c>
      <c r="BD780" s="205">
        <f t="shared" si="168"/>
        <v>0</v>
      </c>
      <c r="BE780" s="205">
        <f t="shared" si="169"/>
        <v>0</v>
      </c>
      <c r="BF780" s="175">
        <v>20412</v>
      </c>
      <c r="BG780" s="175"/>
      <c r="BH780" s="175">
        <v>6930</v>
      </c>
      <c r="BI780" s="175"/>
      <c r="BJ780" s="175"/>
      <c r="BK780" s="175">
        <v>1564</v>
      </c>
      <c r="BL780" s="175">
        <v>1446</v>
      </c>
      <c r="BM780" s="175">
        <v>4480</v>
      </c>
      <c r="BN780" s="175">
        <v>979</v>
      </c>
      <c r="BO780" s="175">
        <v>5013</v>
      </c>
      <c r="BP780" s="200">
        <f t="shared" si="170"/>
        <v>11943</v>
      </c>
    </row>
    <row r="781" spans="1:68" s="201" customFormat="1" x14ac:dyDescent="0.15">
      <c r="A781" s="117">
        <v>2122102004</v>
      </c>
      <c r="B781" s="118" t="s">
        <v>1749</v>
      </c>
      <c r="C781" s="118" t="s">
        <v>1650</v>
      </c>
      <c r="D781" s="118" t="s">
        <v>1746</v>
      </c>
      <c r="E781" s="118" t="s">
        <v>4330</v>
      </c>
      <c r="F781" s="120">
        <v>17</v>
      </c>
      <c r="G781" s="119">
        <v>202015</v>
      </c>
      <c r="H781" s="119"/>
      <c r="I781" s="120" t="s">
        <v>5820</v>
      </c>
      <c r="J781" s="120">
        <v>1400</v>
      </c>
      <c r="K781" s="120">
        <v>202015</v>
      </c>
      <c r="L781" s="120">
        <v>0.39500000000000002</v>
      </c>
      <c r="M781" s="121" t="s">
        <v>5657</v>
      </c>
      <c r="N781" s="120">
        <v>1</v>
      </c>
      <c r="O781" s="119">
        <v>286.89999999999998</v>
      </c>
      <c r="P781" s="119">
        <v>41.7</v>
      </c>
      <c r="Q781" s="119">
        <v>5</v>
      </c>
      <c r="R781" s="120" t="s">
        <v>5658</v>
      </c>
      <c r="S781" s="120">
        <v>0.6</v>
      </c>
      <c r="T781" s="120"/>
      <c r="U781" s="120"/>
      <c r="V781" s="172">
        <v>332.81200000000001</v>
      </c>
      <c r="W781" s="172"/>
      <c r="X781" s="172">
        <v>296.56799999999998</v>
      </c>
      <c r="Y781" s="172"/>
      <c r="Z781" s="172">
        <v>36.244</v>
      </c>
      <c r="AA781" s="123">
        <v>2304</v>
      </c>
      <c r="AB781" s="123"/>
      <c r="AC781" s="123">
        <v>157</v>
      </c>
      <c r="AD781" s="123"/>
      <c r="AE781" s="123"/>
      <c r="AF781" s="123"/>
      <c r="AG781" s="214"/>
      <c r="AH781" s="229" t="str">
        <f t="shared" si="165"/>
        <v>a3</v>
      </c>
      <c r="AI781" s="199"/>
      <c r="AJ781" s="199"/>
      <c r="AK781" s="199"/>
      <c r="AL781" s="199"/>
      <c r="AM781" s="199"/>
      <c r="AN781" s="173"/>
      <c r="AO781" s="173"/>
      <c r="AP781" s="173"/>
      <c r="AQ781" s="173"/>
      <c r="AR781" s="173"/>
      <c r="AS781" s="173"/>
      <c r="AT781" s="173">
        <v>0.7</v>
      </c>
      <c r="AU781" s="173">
        <v>0.7</v>
      </c>
      <c r="AV781" s="173">
        <v>0.7</v>
      </c>
      <c r="AW781" s="173">
        <v>0.7</v>
      </c>
      <c r="AX781" s="173">
        <v>0.7</v>
      </c>
      <c r="AY781" s="173"/>
      <c r="AZ781" s="211">
        <f t="shared" si="177"/>
        <v>0</v>
      </c>
      <c r="BA781" s="211">
        <f t="shared" si="176"/>
        <v>3.5</v>
      </c>
      <c r="BB781" s="205">
        <f t="shared" si="166"/>
        <v>60463</v>
      </c>
      <c r="BC781" s="205">
        <f t="shared" si="167"/>
        <v>41563</v>
      </c>
      <c r="BD781" s="205">
        <f t="shared" si="168"/>
        <v>18900</v>
      </c>
      <c r="BE781" s="205">
        <f t="shared" si="169"/>
        <v>0</v>
      </c>
      <c r="BF781" s="175">
        <v>41563</v>
      </c>
      <c r="BG781" s="175"/>
      <c r="BH781" s="175">
        <v>18900</v>
      </c>
      <c r="BI781" s="175">
        <v>18900</v>
      </c>
      <c r="BJ781" s="175"/>
      <c r="BK781" s="175">
        <v>5744</v>
      </c>
      <c r="BL781" s="175">
        <v>3445</v>
      </c>
      <c r="BM781" s="175">
        <v>6130</v>
      </c>
      <c r="BN781" s="175">
        <v>2740</v>
      </c>
      <c r="BO781" s="175">
        <v>4604</v>
      </c>
      <c r="BP781" s="200">
        <f t="shared" si="170"/>
        <v>23504</v>
      </c>
    </row>
    <row r="782" spans="1:68" s="201" customFormat="1" x14ac:dyDescent="0.15">
      <c r="A782" s="117">
        <v>3520301003</v>
      </c>
      <c r="B782" s="118" t="s">
        <v>2618</v>
      </c>
      <c r="C782" s="118" t="s">
        <v>2601</v>
      </c>
      <c r="D782" s="118" t="s">
        <v>2616</v>
      </c>
      <c r="E782" s="118" t="s">
        <v>4986</v>
      </c>
      <c r="F782" s="120">
        <v>8</v>
      </c>
      <c r="G782" s="119">
        <v>202140</v>
      </c>
      <c r="H782" s="119"/>
      <c r="I782" s="120" t="s">
        <v>5820</v>
      </c>
      <c r="J782" s="120">
        <v>2000</v>
      </c>
      <c r="K782" s="120">
        <v>202140</v>
      </c>
      <c r="L782" s="120">
        <v>0.27700000000000002</v>
      </c>
      <c r="M782" s="121" t="s">
        <v>5657</v>
      </c>
      <c r="N782" s="120">
        <v>1</v>
      </c>
      <c r="O782" s="119">
        <v>180</v>
      </c>
      <c r="P782" s="119">
        <v>52</v>
      </c>
      <c r="Q782" s="119">
        <v>5.2</v>
      </c>
      <c r="R782" s="120" t="s">
        <v>5658</v>
      </c>
      <c r="S782" s="120">
        <v>0.4</v>
      </c>
      <c r="T782" s="120"/>
      <c r="U782" s="120"/>
      <c r="V782" s="172">
        <v>195.4</v>
      </c>
      <c r="W782" s="172">
        <v>22.4</v>
      </c>
      <c r="X782" s="172">
        <v>132</v>
      </c>
      <c r="Y782" s="172">
        <v>2.5</v>
      </c>
      <c r="Z782" s="172">
        <v>38.5</v>
      </c>
      <c r="AA782" s="123"/>
      <c r="AB782" s="123"/>
      <c r="AC782" s="123">
        <v>138</v>
      </c>
      <c r="AD782" s="123"/>
      <c r="AE782" s="123"/>
      <c r="AF782" s="123"/>
      <c r="AG782" s="214"/>
      <c r="AH782" s="229" t="str">
        <f t="shared" si="165"/>
        <v>a3</v>
      </c>
      <c r="AI782" s="199" t="s">
        <v>5401</v>
      </c>
      <c r="AJ782" s="199"/>
      <c r="AK782" s="199"/>
      <c r="AL782" s="199" t="s">
        <v>5401</v>
      </c>
      <c r="AM782" s="199"/>
      <c r="AN782" s="173"/>
      <c r="AO782" s="173"/>
      <c r="AP782" s="173"/>
      <c r="AQ782" s="173"/>
      <c r="AR782" s="173"/>
      <c r="AS782" s="173"/>
      <c r="AT782" s="173"/>
      <c r="AU782" s="173"/>
      <c r="AV782" s="173"/>
      <c r="AW782" s="173"/>
      <c r="AX782" s="173"/>
      <c r="AY782" s="173"/>
      <c r="AZ782" s="211">
        <f t="shared" si="177"/>
        <v>0</v>
      </c>
      <c r="BA782" s="211">
        <f t="shared" si="176"/>
        <v>0</v>
      </c>
      <c r="BB782" s="205">
        <f t="shared" si="166"/>
        <v>21047</v>
      </c>
      <c r="BC782" s="205">
        <f t="shared" si="167"/>
        <v>21047</v>
      </c>
      <c r="BD782" s="205">
        <f t="shared" si="168"/>
        <v>0</v>
      </c>
      <c r="BE782" s="205">
        <f t="shared" si="169"/>
        <v>0</v>
      </c>
      <c r="BF782" s="175">
        <v>21047</v>
      </c>
      <c r="BG782" s="175"/>
      <c r="BH782" s="175">
        <v>14169</v>
      </c>
      <c r="BI782" s="175"/>
      <c r="BJ782" s="175"/>
      <c r="BK782" s="175">
        <v>3152</v>
      </c>
      <c r="BL782" s="175">
        <v>466</v>
      </c>
      <c r="BM782" s="175">
        <v>3065</v>
      </c>
      <c r="BN782" s="175">
        <v>137</v>
      </c>
      <c r="BO782" s="175">
        <v>58</v>
      </c>
      <c r="BP782" s="200">
        <f t="shared" si="170"/>
        <v>14227</v>
      </c>
    </row>
    <row r="783" spans="1:68" s="201" customFormat="1" x14ac:dyDescent="0.15">
      <c r="A783" s="117">
        <v>2121902002</v>
      </c>
      <c r="B783" s="118" t="s">
        <v>1731</v>
      </c>
      <c r="C783" s="118" t="s">
        <v>1650</v>
      </c>
      <c r="D783" s="118" t="s">
        <v>1730</v>
      </c>
      <c r="E783" s="118" t="s">
        <v>4312</v>
      </c>
      <c r="F783" s="120">
        <v>20</v>
      </c>
      <c r="G783" s="119">
        <v>203077</v>
      </c>
      <c r="H783" s="119"/>
      <c r="I783" s="120" t="s">
        <v>5820</v>
      </c>
      <c r="J783" s="120">
        <v>980</v>
      </c>
      <c r="K783" s="120">
        <v>203077</v>
      </c>
      <c r="L783" s="120">
        <v>0.56799999999999995</v>
      </c>
      <c r="M783" s="121" t="s">
        <v>5659</v>
      </c>
      <c r="N783" s="120">
        <v>1</v>
      </c>
      <c r="O783" s="119">
        <v>145</v>
      </c>
      <c r="P783" s="119">
        <v>22</v>
      </c>
      <c r="Q783" s="119">
        <v>3.2</v>
      </c>
      <c r="R783" s="120" t="s">
        <v>5658</v>
      </c>
      <c r="S783" s="120">
        <v>0.29599999999999999</v>
      </c>
      <c r="T783" s="120"/>
      <c r="U783" s="120"/>
      <c r="V783" s="172">
        <v>182.8</v>
      </c>
      <c r="W783" s="172"/>
      <c r="X783" s="172"/>
      <c r="Y783" s="172"/>
      <c r="Z783" s="172">
        <v>182.8</v>
      </c>
      <c r="AA783" s="123">
        <v>1134</v>
      </c>
      <c r="AB783" s="123"/>
      <c r="AC783" s="123">
        <v>86</v>
      </c>
      <c r="AD783" s="123"/>
      <c r="AE783" s="123"/>
      <c r="AF783" s="123"/>
      <c r="AG783" s="214"/>
      <c r="AH783" s="229" t="str">
        <f t="shared" si="165"/>
        <v>a3</v>
      </c>
      <c r="AI783" s="199"/>
      <c r="AJ783" s="199"/>
      <c r="AK783" s="199"/>
      <c r="AL783" s="199"/>
      <c r="AM783" s="199"/>
      <c r="AN783" s="173" t="s">
        <v>3186</v>
      </c>
      <c r="AO783" s="173" t="s">
        <v>3186</v>
      </c>
      <c r="AP783" s="173" t="s">
        <v>3186</v>
      </c>
      <c r="AQ783" s="173" t="s">
        <v>3186</v>
      </c>
      <c r="AR783" s="173" t="s">
        <v>3186</v>
      </c>
      <c r="AS783" s="173" t="s">
        <v>3186</v>
      </c>
      <c r="AT783" s="173">
        <v>0.5</v>
      </c>
      <c r="AU783" s="173">
        <v>0.5</v>
      </c>
      <c r="AV783" s="173"/>
      <c r="AW783" s="173"/>
      <c r="AX783" s="173"/>
      <c r="AY783" s="173" t="s">
        <v>3186</v>
      </c>
      <c r="AZ783" s="211">
        <f t="shared" si="177"/>
        <v>0</v>
      </c>
      <c r="BA783" s="211">
        <f t="shared" si="176"/>
        <v>1</v>
      </c>
      <c r="BB783" s="205">
        <f t="shared" si="166"/>
        <v>22538</v>
      </c>
      <c r="BC783" s="205">
        <f t="shared" si="167"/>
        <v>17362</v>
      </c>
      <c r="BD783" s="205">
        <f t="shared" si="168"/>
        <v>5383</v>
      </c>
      <c r="BE783" s="205">
        <f t="shared" si="169"/>
        <v>207</v>
      </c>
      <c r="BF783" s="175">
        <v>17155</v>
      </c>
      <c r="BG783" s="175"/>
      <c r="BH783" s="175">
        <v>9503</v>
      </c>
      <c r="BI783" s="175">
        <v>5176</v>
      </c>
      <c r="BJ783" s="175"/>
      <c r="BK783" s="175">
        <v>891</v>
      </c>
      <c r="BL783" s="175">
        <v>1289</v>
      </c>
      <c r="BM783" s="175">
        <v>3000</v>
      </c>
      <c r="BN783" s="175">
        <v>860</v>
      </c>
      <c r="BO783" s="175">
        <v>1819</v>
      </c>
      <c r="BP783" s="200">
        <f t="shared" si="170"/>
        <v>11322</v>
      </c>
    </row>
    <row r="784" spans="1:68" s="201" customFormat="1" x14ac:dyDescent="0.15">
      <c r="A784" s="117">
        <v>4736102001</v>
      </c>
      <c r="B784" s="118" t="s">
        <v>3180</v>
      </c>
      <c r="C784" s="118" t="s">
        <v>3151</v>
      </c>
      <c r="D784" s="118" t="s">
        <v>3181</v>
      </c>
      <c r="E784" s="118" t="s">
        <v>5362</v>
      </c>
      <c r="F784" s="120">
        <v>18</v>
      </c>
      <c r="G784" s="119"/>
      <c r="H784" s="119"/>
      <c r="I784" s="120" t="s">
        <v>5820</v>
      </c>
      <c r="J784" s="120">
        <v>1700</v>
      </c>
      <c r="K784" s="120">
        <v>203501</v>
      </c>
      <c r="L784" s="120">
        <v>0.32800000000000001</v>
      </c>
      <c r="M784" s="121" t="s">
        <v>5667</v>
      </c>
      <c r="N784" s="120">
        <v>1</v>
      </c>
      <c r="O784" s="119">
        <v>161</v>
      </c>
      <c r="P784" s="119">
        <v>49.6</v>
      </c>
      <c r="Q784" s="119">
        <v>4.42</v>
      </c>
      <c r="R784" s="120" t="s">
        <v>5660</v>
      </c>
      <c r="S784" s="120">
        <v>0.57999999999999996</v>
      </c>
      <c r="T784" s="120"/>
      <c r="U784" s="120" t="s">
        <v>3186</v>
      </c>
      <c r="V784" s="172">
        <v>238.77</v>
      </c>
      <c r="W784" s="172"/>
      <c r="X784" s="172">
        <v>238.77</v>
      </c>
      <c r="Y784" s="172"/>
      <c r="Z784" s="172"/>
      <c r="AA784" s="123"/>
      <c r="AB784" s="123"/>
      <c r="AC784" s="123">
        <v>25.12</v>
      </c>
      <c r="AD784" s="123"/>
      <c r="AE784" s="123"/>
      <c r="AF784" s="123"/>
      <c r="AG784" s="214"/>
      <c r="AH784" s="229" t="str">
        <f t="shared" si="165"/>
        <v>a3</v>
      </c>
      <c r="AI784" s="199"/>
      <c r="AJ784" s="199"/>
      <c r="AK784" s="199"/>
      <c r="AL784" s="199"/>
      <c r="AM784" s="199"/>
      <c r="AN784" s="173">
        <v>2</v>
      </c>
      <c r="AO784" s="173" t="s">
        <v>3186</v>
      </c>
      <c r="AP784" s="173" t="s">
        <v>3186</v>
      </c>
      <c r="AQ784" s="173" t="s">
        <v>3186</v>
      </c>
      <c r="AR784" s="173" t="s">
        <v>3186</v>
      </c>
      <c r="AS784" s="173">
        <v>1</v>
      </c>
      <c r="AT784" s="173">
        <v>1</v>
      </c>
      <c r="AU784" s="173">
        <v>1</v>
      </c>
      <c r="AV784" s="173">
        <v>1</v>
      </c>
      <c r="AW784" s="173">
        <v>1</v>
      </c>
      <c r="AX784" s="173" t="s">
        <v>3186</v>
      </c>
      <c r="AY784" s="173" t="s">
        <v>3186</v>
      </c>
      <c r="AZ784" s="211"/>
      <c r="BA784" s="211">
        <v>7</v>
      </c>
      <c r="BB784" s="205">
        <f t="shared" si="166"/>
        <v>21480</v>
      </c>
      <c r="BC784" s="205">
        <f t="shared" si="167"/>
        <v>21480</v>
      </c>
      <c r="BD784" s="205">
        <f t="shared" si="168"/>
        <v>0</v>
      </c>
      <c r="BE784" s="205">
        <f t="shared" si="169"/>
        <v>0</v>
      </c>
      <c r="BF784" s="175">
        <v>21480</v>
      </c>
      <c r="BG784" s="175"/>
      <c r="BH784" s="175">
        <v>6049</v>
      </c>
      <c r="BI784" s="175"/>
      <c r="BJ784" s="175"/>
      <c r="BK784" s="175">
        <v>1450</v>
      </c>
      <c r="BL784" s="175">
        <v>6785</v>
      </c>
      <c r="BM784" s="175">
        <v>5731</v>
      </c>
      <c r="BN784" s="175">
        <v>783</v>
      </c>
      <c r="BO784" s="175">
        <v>682</v>
      </c>
      <c r="BP784" s="200">
        <f t="shared" si="170"/>
        <v>6731</v>
      </c>
    </row>
    <row r="785" spans="1:68" s="201" customFormat="1" x14ac:dyDescent="0.15">
      <c r="A785" s="117">
        <v>164802001</v>
      </c>
      <c r="B785" s="118" t="s">
        <v>319</v>
      </c>
      <c r="C785" s="118" t="s">
        <v>11</v>
      </c>
      <c r="D785" s="118" t="s">
        <v>320</v>
      </c>
      <c r="E785" s="118" t="s">
        <v>3370</v>
      </c>
      <c r="F785" s="120">
        <v>15</v>
      </c>
      <c r="G785" s="119">
        <v>203538</v>
      </c>
      <c r="H785" s="119"/>
      <c r="I785" s="120" t="s">
        <v>5820</v>
      </c>
      <c r="J785" s="120">
        <v>1300</v>
      </c>
      <c r="K785" s="120">
        <v>203538</v>
      </c>
      <c r="L785" s="120">
        <v>0.42899999999999999</v>
      </c>
      <c r="M785" s="121" t="s">
        <v>5657</v>
      </c>
      <c r="N785" s="120">
        <v>1</v>
      </c>
      <c r="O785" s="119">
        <v>283.3</v>
      </c>
      <c r="P785" s="119"/>
      <c r="Q785" s="119"/>
      <c r="R785" s="120" t="s">
        <v>5660</v>
      </c>
      <c r="S785" s="120">
        <v>0.4</v>
      </c>
      <c r="T785" s="120"/>
      <c r="U785" s="120"/>
      <c r="V785" s="172">
        <v>186.4</v>
      </c>
      <c r="W785" s="172"/>
      <c r="X785" s="172">
        <v>124.7</v>
      </c>
      <c r="Y785" s="172">
        <v>4.3</v>
      </c>
      <c r="Z785" s="172">
        <v>57.4</v>
      </c>
      <c r="AA785" s="123">
        <v>2158</v>
      </c>
      <c r="AB785" s="123"/>
      <c r="AC785" s="123">
        <v>168</v>
      </c>
      <c r="AD785" s="123"/>
      <c r="AE785" s="123"/>
      <c r="AF785" s="123"/>
      <c r="AG785" s="214"/>
      <c r="AH785" s="229" t="str">
        <f t="shared" si="165"/>
        <v>a3</v>
      </c>
      <c r="AI785" s="199"/>
      <c r="AJ785" s="199"/>
      <c r="AK785" s="199"/>
      <c r="AL785" s="199"/>
      <c r="AM785" s="199"/>
      <c r="AN785" s="173"/>
      <c r="AO785" s="173"/>
      <c r="AP785" s="173"/>
      <c r="AQ785" s="173"/>
      <c r="AR785" s="173"/>
      <c r="AS785" s="173">
        <v>0.5</v>
      </c>
      <c r="AT785" s="173">
        <v>0.5</v>
      </c>
      <c r="AU785" s="173">
        <v>0.5</v>
      </c>
      <c r="AV785" s="173">
        <v>0.5</v>
      </c>
      <c r="AW785" s="173">
        <v>0.5</v>
      </c>
      <c r="AX785" s="173"/>
      <c r="AY785" s="173"/>
      <c r="AZ785" s="211">
        <f t="shared" ref="AZ785:AZ795" si="178">SUBTOTAL(9,AN785:AS785)</f>
        <v>0.5</v>
      </c>
      <c r="BA785" s="211">
        <f t="shared" ref="BA785:BA791" si="179">SUBTOTAL(9,AT785:AY785)</f>
        <v>2</v>
      </c>
      <c r="BB785" s="205">
        <f t="shared" si="166"/>
        <v>50994</v>
      </c>
      <c r="BC785" s="205">
        <f t="shared" si="167"/>
        <v>39751</v>
      </c>
      <c r="BD785" s="205">
        <f t="shared" si="168"/>
        <v>16295</v>
      </c>
      <c r="BE785" s="205">
        <f t="shared" si="169"/>
        <v>5052</v>
      </c>
      <c r="BF785" s="175">
        <v>34699</v>
      </c>
      <c r="BG785" s="175"/>
      <c r="BH785" s="175">
        <v>24822</v>
      </c>
      <c r="BI785" s="175">
        <v>11243</v>
      </c>
      <c r="BJ785" s="175"/>
      <c r="BK785" s="175">
        <v>1568</v>
      </c>
      <c r="BL785" s="175">
        <v>3481</v>
      </c>
      <c r="BM785" s="175">
        <v>3561</v>
      </c>
      <c r="BN785" s="175">
        <v>344</v>
      </c>
      <c r="BO785" s="175">
        <v>5975</v>
      </c>
      <c r="BP785" s="200">
        <f t="shared" si="170"/>
        <v>30797</v>
      </c>
    </row>
    <row r="786" spans="1:68" s="201" customFormat="1" x14ac:dyDescent="0.15">
      <c r="A786" s="117">
        <v>3138902002</v>
      </c>
      <c r="B786" s="118" t="s">
        <v>2364</v>
      </c>
      <c r="C786" s="118" t="s">
        <v>2319</v>
      </c>
      <c r="D786" s="118" t="s">
        <v>409</v>
      </c>
      <c r="E786" s="118" t="s">
        <v>4790</v>
      </c>
      <c r="F786" s="120">
        <v>10</v>
      </c>
      <c r="G786" s="119">
        <v>204179</v>
      </c>
      <c r="H786" s="119"/>
      <c r="I786" s="120" t="s">
        <v>5820</v>
      </c>
      <c r="J786" s="120">
        <v>1200</v>
      </c>
      <c r="K786" s="120">
        <v>204179</v>
      </c>
      <c r="L786" s="120">
        <v>0.46600000000000003</v>
      </c>
      <c r="M786" s="121" t="s">
        <v>5657</v>
      </c>
      <c r="N786" s="120">
        <v>1</v>
      </c>
      <c r="O786" s="119"/>
      <c r="P786" s="119"/>
      <c r="Q786" s="119"/>
      <c r="R786" s="120" t="s">
        <v>5660</v>
      </c>
      <c r="S786" s="120">
        <v>0.5</v>
      </c>
      <c r="T786" s="120"/>
      <c r="U786" s="120"/>
      <c r="V786" s="172">
        <v>154</v>
      </c>
      <c r="W786" s="172"/>
      <c r="X786" s="172">
        <v>127</v>
      </c>
      <c r="Y786" s="172">
        <v>27</v>
      </c>
      <c r="Z786" s="172"/>
      <c r="AA786" s="123">
        <v>1064</v>
      </c>
      <c r="AB786" s="123"/>
      <c r="AC786" s="123">
        <v>101</v>
      </c>
      <c r="AD786" s="123"/>
      <c r="AE786" s="123"/>
      <c r="AF786" s="123"/>
      <c r="AG786" s="214"/>
      <c r="AH786" s="229" t="str">
        <f t="shared" si="165"/>
        <v>a3</v>
      </c>
      <c r="AI786" s="199"/>
      <c r="AJ786" s="199"/>
      <c r="AK786" s="199"/>
      <c r="AL786" s="199"/>
      <c r="AM786" s="199"/>
      <c r="AN786" s="173">
        <v>1</v>
      </c>
      <c r="AO786" s="173" t="s">
        <v>3186</v>
      </c>
      <c r="AP786" s="173" t="s">
        <v>3186</v>
      </c>
      <c r="AQ786" s="173" t="s">
        <v>3186</v>
      </c>
      <c r="AR786" s="173" t="s">
        <v>3186</v>
      </c>
      <c r="AS786" s="173"/>
      <c r="AT786" s="173"/>
      <c r="AU786" s="173"/>
      <c r="AV786" s="173">
        <v>0.5</v>
      </c>
      <c r="AW786" s="173">
        <v>0.5</v>
      </c>
      <c r="AX786" s="173"/>
      <c r="AY786" s="173"/>
      <c r="AZ786" s="211">
        <f t="shared" si="178"/>
        <v>1</v>
      </c>
      <c r="BA786" s="211">
        <f t="shared" si="179"/>
        <v>1</v>
      </c>
      <c r="BB786" s="205">
        <f t="shared" si="166"/>
        <v>44580</v>
      </c>
      <c r="BC786" s="205">
        <f t="shared" si="167"/>
        <v>44580</v>
      </c>
      <c r="BD786" s="205">
        <f t="shared" si="168"/>
        <v>0</v>
      </c>
      <c r="BE786" s="205">
        <f t="shared" si="169"/>
        <v>0</v>
      </c>
      <c r="BF786" s="175">
        <v>44580</v>
      </c>
      <c r="BG786" s="175">
        <v>5391</v>
      </c>
      <c r="BH786" s="175">
        <v>5208</v>
      </c>
      <c r="BI786" s="175"/>
      <c r="BJ786" s="175"/>
      <c r="BK786" s="175">
        <v>3663</v>
      </c>
      <c r="BL786" s="175">
        <v>6017</v>
      </c>
      <c r="BM786" s="175">
        <v>5873</v>
      </c>
      <c r="BN786" s="175">
        <v>3242</v>
      </c>
      <c r="BO786" s="175">
        <v>15186</v>
      </c>
      <c r="BP786" s="200">
        <f t="shared" si="170"/>
        <v>20394</v>
      </c>
    </row>
    <row r="787" spans="1:68" s="201" customFormat="1" x14ac:dyDescent="0.15">
      <c r="A787" s="117">
        <v>1136102001</v>
      </c>
      <c r="B787" s="118" t="s">
        <v>1009</v>
      </c>
      <c r="C787" s="118" t="s">
        <v>971</v>
      </c>
      <c r="D787" s="118" t="s">
        <v>1010</v>
      </c>
      <c r="E787" s="118" t="s">
        <v>3797</v>
      </c>
      <c r="F787" s="120">
        <v>6</v>
      </c>
      <c r="G787" s="119"/>
      <c r="H787" s="119"/>
      <c r="I787" s="120" t="s">
        <v>5820</v>
      </c>
      <c r="J787" s="120">
        <v>1400</v>
      </c>
      <c r="K787" s="120">
        <v>204254</v>
      </c>
      <c r="L787" s="120">
        <v>0.4</v>
      </c>
      <c r="M787" s="121" t="s">
        <v>5665</v>
      </c>
      <c r="N787" s="120">
        <v>1</v>
      </c>
      <c r="O787" s="119">
        <v>216.3</v>
      </c>
      <c r="P787" s="119">
        <v>50</v>
      </c>
      <c r="Q787" s="119">
        <v>5.2</v>
      </c>
      <c r="R787" s="120" t="s">
        <v>5658</v>
      </c>
      <c r="S787" s="120">
        <v>0.3</v>
      </c>
      <c r="T787" s="120"/>
      <c r="U787" s="120"/>
      <c r="V787" s="172">
        <v>211.5</v>
      </c>
      <c r="W787" s="172">
        <v>51</v>
      </c>
      <c r="X787" s="172">
        <v>69.900000000000006</v>
      </c>
      <c r="Y787" s="172">
        <v>37.4</v>
      </c>
      <c r="Z787" s="172">
        <v>53.2</v>
      </c>
      <c r="AA787" s="123">
        <v>1395</v>
      </c>
      <c r="AB787" s="123"/>
      <c r="AC787" s="123">
        <v>184</v>
      </c>
      <c r="AD787" s="123"/>
      <c r="AE787" s="123"/>
      <c r="AF787" s="123"/>
      <c r="AG787" s="214"/>
      <c r="AH787" s="229" t="str">
        <f t="shared" si="165"/>
        <v>a3</v>
      </c>
      <c r="AI787" s="199"/>
      <c r="AJ787" s="199"/>
      <c r="AK787" s="199"/>
      <c r="AL787" s="199"/>
      <c r="AM787" s="199"/>
      <c r="AN787" s="173"/>
      <c r="AO787" s="173"/>
      <c r="AP787" s="173"/>
      <c r="AQ787" s="173"/>
      <c r="AR787" s="173"/>
      <c r="AS787" s="173">
        <v>3</v>
      </c>
      <c r="AT787" s="173">
        <v>1</v>
      </c>
      <c r="AU787" s="173">
        <v>0.5</v>
      </c>
      <c r="AV787" s="173">
        <v>0.5</v>
      </c>
      <c r="AW787" s="173">
        <v>0.5</v>
      </c>
      <c r="AX787" s="173">
        <v>0.5</v>
      </c>
      <c r="AY787" s="173"/>
      <c r="AZ787" s="211">
        <f t="shared" si="178"/>
        <v>3</v>
      </c>
      <c r="BA787" s="211">
        <f t="shared" si="179"/>
        <v>3</v>
      </c>
      <c r="BB787" s="205">
        <f t="shared" si="166"/>
        <v>50767</v>
      </c>
      <c r="BC787" s="205">
        <f t="shared" si="167"/>
        <v>40849</v>
      </c>
      <c r="BD787" s="205">
        <f t="shared" si="168"/>
        <v>10770</v>
      </c>
      <c r="BE787" s="205">
        <f t="shared" si="169"/>
        <v>852</v>
      </c>
      <c r="BF787" s="175">
        <v>39997</v>
      </c>
      <c r="BG787" s="175"/>
      <c r="BH787" s="175">
        <v>22050</v>
      </c>
      <c r="BI787" s="175">
        <v>9918</v>
      </c>
      <c r="BJ787" s="175"/>
      <c r="BK787" s="175">
        <v>2369</v>
      </c>
      <c r="BL787" s="175">
        <v>2313</v>
      </c>
      <c r="BM787" s="175">
        <v>6857</v>
      </c>
      <c r="BN787" s="175">
        <v>3314</v>
      </c>
      <c r="BO787" s="175">
        <v>3946</v>
      </c>
      <c r="BP787" s="200">
        <f t="shared" si="170"/>
        <v>25996</v>
      </c>
    </row>
    <row r="788" spans="1:68" s="201" customFormat="1" x14ac:dyDescent="0.15">
      <c r="A788" s="117">
        <v>2213001005</v>
      </c>
      <c r="B788" s="118" t="s">
        <v>1790</v>
      </c>
      <c r="C788" s="118" t="s">
        <v>1773</v>
      </c>
      <c r="D788" s="118" t="s">
        <v>1786</v>
      </c>
      <c r="E788" s="118" t="s">
        <v>4359</v>
      </c>
      <c r="F788" s="120">
        <v>7</v>
      </c>
      <c r="G788" s="119">
        <v>205302</v>
      </c>
      <c r="H788" s="119"/>
      <c r="I788" s="120" t="s">
        <v>5820</v>
      </c>
      <c r="J788" s="120">
        <v>1800</v>
      </c>
      <c r="K788" s="120">
        <v>205032</v>
      </c>
      <c r="L788" s="120">
        <v>0.312</v>
      </c>
      <c r="M788" s="121" t="s">
        <v>5676</v>
      </c>
      <c r="N788" s="120">
        <v>1</v>
      </c>
      <c r="O788" s="119">
        <v>150</v>
      </c>
      <c r="P788" s="119">
        <v>35</v>
      </c>
      <c r="Q788" s="119">
        <v>4</v>
      </c>
      <c r="R788" s="120" t="s">
        <v>5658</v>
      </c>
      <c r="S788" s="120">
        <v>0.52500000000000002</v>
      </c>
      <c r="T788" s="120"/>
      <c r="U788" s="120"/>
      <c r="V788" s="172">
        <v>198.5</v>
      </c>
      <c r="W788" s="172">
        <v>27.5</v>
      </c>
      <c r="X788" s="172">
        <v>101</v>
      </c>
      <c r="Y788" s="172">
        <v>11.2</v>
      </c>
      <c r="Z788" s="172">
        <v>58.8</v>
      </c>
      <c r="AA788" s="123"/>
      <c r="AB788" s="123"/>
      <c r="AC788" s="123">
        <v>168</v>
      </c>
      <c r="AD788" s="123"/>
      <c r="AE788" s="123"/>
      <c r="AF788" s="123"/>
      <c r="AG788" s="214"/>
      <c r="AH788" s="229" t="str">
        <f t="shared" si="165"/>
        <v>a3</v>
      </c>
      <c r="AI788" s="199" t="s">
        <v>5401</v>
      </c>
      <c r="AJ788" s="199" t="s">
        <v>5401</v>
      </c>
      <c r="AK788" s="199"/>
      <c r="AL788" s="199"/>
      <c r="AM788" s="199"/>
      <c r="AN788" s="173" t="s">
        <v>3186</v>
      </c>
      <c r="AO788" s="173" t="s">
        <v>3186</v>
      </c>
      <c r="AP788" s="173" t="s">
        <v>3186</v>
      </c>
      <c r="AQ788" s="173" t="s">
        <v>3186</v>
      </c>
      <c r="AR788" s="173" t="s">
        <v>3186</v>
      </c>
      <c r="AS788" s="173"/>
      <c r="AT788" s="173"/>
      <c r="AU788" s="173">
        <v>0.5</v>
      </c>
      <c r="AV788" s="173"/>
      <c r="AW788" s="173">
        <v>0.5</v>
      </c>
      <c r="AX788" s="173"/>
      <c r="AY788" s="173">
        <v>1</v>
      </c>
      <c r="AZ788" s="211">
        <f t="shared" si="178"/>
        <v>0</v>
      </c>
      <c r="BA788" s="211">
        <f t="shared" si="179"/>
        <v>2</v>
      </c>
      <c r="BB788" s="205">
        <f t="shared" si="166"/>
        <v>24635</v>
      </c>
      <c r="BC788" s="205">
        <f t="shared" si="167"/>
        <v>24635</v>
      </c>
      <c r="BD788" s="205">
        <f t="shared" si="168"/>
        <v>0</v>
      </c>
      <c r="BE788" s="205">
        <f t="shared" si="169"/>
        <v>0</v>
      </c>
      <c r="BF788" s="175">
        <v>24635</v>
      </c>
      <c r="BG788" s="175"/>
      <c r="BH788" s="175">
        <v>10250</v>
      </c>
      <c r="BI788" s="175"/>
      <c r="BJ788" s="175"/>
      <c r="BK788" s="175">
        <v>2314</v>
      </c>
      <c r="BL788" s="175">
        <v>1012</v>
      </c>
      <c r="BM788" s="175">
        <v>3411</v>
      </c>
      <c r="BN788" s="175">
        <v>9</v>
      </c>
      <c r="BO788" s="175">
        <v>7639</v>
      </c>
      <c r="BP788" s="200">
        <f t="shared" si="170"/>
        <v>17889</v>
      </c>
    </row>
    <row r="789" spans="1:68" s="201" customFormat="1" x14ac:dyDescent="0.15">
      <c r="A789" s="117">
        <v>3321502006</v>
      </c>
      <c r="B789" s="118" t="s">
        <v>2491</v>
      </c>
      <c r="C789" s="118" t="s">
        <v>2427</v>
      </c>
      <c r="D789" s="118" t="s">
        <v>2487</v>
      </c>
      <c r="E789" s="118" t="s">
        <v>4888</v>
      </c>
      <c r="F789" s="120">
        <v>12</v>
      </c>
      <c r="G789" s="119">
        <v>205503</v>
      </c>
      <c r="H789" s="119"/>
      <c r="I789" s="120" t="s">
        <v>5820</v>
      </c>
      <c r="J789" s="120">
        <v>1600</v>
      </c>
      <c r="K789" s="120">
        <v>205503</v>
      </c>
      <c r="L789" s="120">
        <v>0.35199999999999998</v>
      </c>
      <c r="M789" s="121" t="s">
        <v>5657</v>
      </c>
      <c r="N789" s="120">
        <v>1</v>
      </c>
      <c r="O789" s="119"/>
      <c r="P789" s="119"/>
      <c r="Q789" s="119"/>
      <c r="R789" s="120" t="s">
        <v>5658</v>
      </c>
      <c r="S789" s="120">
        <v>0.8</v>
      </c>
      <c r="T789" s="120"/>
      <c r="U789" s="120"/>
      <c r="V789" s="172">
        <v>164.4</v>
      </c>
      <c r="W789" s="172">
        <v>49.32</v>
      </c>
      <c r="X789" s="172">
        <v>65.760000000000005</v>
      </c>
      <c r="Y789" s="172">
        <v>41.1</v>
      </c>
      <c r="Z789" s="172">
        <v>8.2200000000000006</v>
      </c>
      <c r="AA789" s="123"/>
      <c r="AB789" s="123"/>
      <c r="AC789" s="123">
        <v>23</v>
      </c>
      <c r="AD789" s="123"/>
      <c r="AE789" s="123"/>
      <c r="AF789" s="123"/>
      <c r="AG789" s="214"/>
      <c r="AH789" s="229" t="str">
        <f t="shared" si="165"/>
        <v>a3</v>
      </c>
      <c r="AI789" s="199"/>
      <c r="AJ789" s="199"/>
      <c r="AK789" s="199"/>
      <c r="AL789" s="199"/>
      <c r="AM789" s="199"/>
      <c r="AN789" s="173">
        <v>11</v>
      </c>
      <c r="AO789" s="173" t="s">
        <v>3186</v>
      </c>
      <c r="AP789" s="173" t="s">
        <v>3186</v>
      </c>
      <c r="AQ789" s="173" t="s">
        <v>3186</v>
      </c>
      <c r="AR789" s="173" t="s">
        <v>3186</v>
      </c>
      <c r="AS789" s="173" t="s">
        <v>3186</v>
      </c>
      <c r="AT789" s="173">
        <v>1</v>
      </c>
      <c r="AU789" s="173">
        <v>1</v>
      </c>
      <c r="AV789" s="173">
        <v>1</v>
      </c>
      <c r="AW789" s="173">
        <v>1</v>
      </c>
      <c r="AX789" s="173">
        <v>1</v>
      </c>
      <c r="AY789" s="173" t="s">
        <v>3186</v>
      </c>
      <c r="AZ789" s="211">
        <f t="shared" si="178"/>
        <v>11</v>
      </c>
      <c r="BA789" s="211">
        <f t="shared" si="179"/>
        <v>5</v>
      </c>
      <c r="BB789" s="205">
        <f t="shared" si="166"/>
        <v>35514</v>
      </c>
      <c r="BC789" s="205">
        <f t="shared" si="167"/>
        <v>27500</v>
      </c>
      <c r="BD789" s="205">
        <f t="shared" si="168"/>
        <v>10685</v>
      </c>
      <c r="BE789" s="205">
        <f t="shared" si="169"/>
        <v>2671</v>
      </c>
      <c r="BF789" s="175">
        <v>24829</v>
      </c>
      <c r="BG789" s="175">
        <v>5034</v>
      </c>
      <c r="BH789" s="175">
        <v>10685</v>
      </c>
      <c r="BI789" s="175">
        <v>6304</v>
      </c>
      <c r="BJ789" s="175">
        <v>1710</v>
      </c>
      <c r="BK789" s="175">
        <v>1809</v>
      </c>
      <c r="BL789" s="175">
        <v>176</v>
      </c>
      <c r="BM789" s="175">
        <v>2869</v>
      </c>
      <c r="BN789" s="175">
        <v>1794</v>
      </c>
      <c r="BO789" s="175">
        <v>5133</v>
      </c>
      <c r="BP789" s="200">
        <f t="shared" si="170"/>
        <v>15818</v>
      </c>
    </row>
    <row r="790" spans="1:68" s="201" customFormat="1" x14ac:dyDescent="0.15">
      <c r="A790" s="117">
        <v>3921202001</v>
      </c>
      <c r="B790" s="118" t="s">
        <v>2774</v>
      </c>
      <c r="C790" s="118" t="s">
        <v>2754</v>
      </c>
      <c r="D790" s="118" t="s">
        <v>2775</v>
      </c>
      <c r="E790" s="118" t="s">
        <v>5094</v>
      </c>
      <c r="F790" s="120">
        <v>10</v>
      </c>
      <c r="G790" s="119"/>
      <c r="H790" s="119"/>
      <c r="I790" s="120" t="s">
        <v>5820</v>
      </c>
      <c r="J790" s="120">
        <v>800</v>
      </c>
      <c r="K790" s="120">
        <v>205854</v>
      </c>
      <c r="L790" s="120">
        <v>0.70499999999999996</v>
      </c>
      <c r="M790" s="121" t="s">
        <v>5657</v>
      </c>
      <c r="N790" s="120">
        <v>1</v>
      </c>
      <c r="O790" s="119">
        <v>132.30000000000001</v>
      </c>
      <c r="P790" s="119">
        <v>26.7</v>
      </c>
      <c r="Q790" s="119">
        <v>2.34</v>
      </c>
      <c r="R790" s="120" t="s">
        <v>5658</v>
      </c>
      <c r="S790" s="120">
        <v>0.13</v>
      </c>
      <c r="T790" s="120"/>
      <c r="U790" s="120"/>
      <c r="V790" s="172">
        <v>130.30000000000001</v>
      </c>
      <c r="W790" s="172"/>
      <c r="X790" s="172">
        <v>101.2</v>
      </c>
      <c r="Y790" s="172">
        <v>7.4</v>
      </c>
      <c r="Z790" s="172">
        <v>21.7</v>
      </c>
      <c r="AA790" s="123"/>
      <c r="AB790" s="123"/>
      <c r="AC790" s="123">
        <v>106.2</v>
      </c>
      <c r="AD790" s="123"/>
      <c r="AE790" s="123"/>
      <c r="AF790" s="123"/>
      <c r="AG790" s="214"/>
      <c r="AH790" s="229" t="str">
        <f t="shared" si="165"/>
        <v>a3</v>
      </c>
      <c r="AI790" s="199"/>
      <c r="AJ790" s="199"/>
      <c r="AK790" s="199"/>
      <c r="AL790" s="199"/>
      <c r="AM790" s="199"/>
      <c r="AN790" s="173">
        <v>3</v>
      </c>
      <c r="AO790" s="173"/>
      <c r="AP790" s="173"/>
      <c r="AQ790" s="173"/>
      <c r="AR790" s="173"/>
      <c r="AS790" s="173"/>
      <c r="AT790" s="173">
        <v>1</v>
      </c>
      <c r="AU790" s="173">
        <v>1.8</v>
      </c>
      <c r="AV790" s="173">
        <v>1</v>
      </c>
      <c r="AW790" s="173">
        <v>1.8</v>
      </c>
      <c r="AX790" s="173">
        <v>1</v>
      </c>
      <c r="AY790" s="173">
        <v>1</v>
      </c>
      <c r="AZ790" s="211">
        <f t="shared" si="178"/>
        <v>3</v>
      </c>
      <c r="BA790" s="211">
        <f t="shared" si="179"/>
        <v>7.6</v>
      </c>
      <c r="BB790" s="205">
        <f t="shared" si="166"/>
        <v>24839</v>
      </c>
      <c r="BC790" s="205">
        <f t="shared" si="167"/>
        <v>21214</v>
      </c>
      <c r="BD790" s="205">
        <f t="shared" si="168"/>
        <v>3752</v>
      </c>
      <c r="BE790" s="205">
        <f t="shared" si="169"/>
        <v>127</v>
      </c>
      <c r="BF790" s="175">
        <v>21087</v>
      </c>
      <c r="BG790" s="175">
        <v>4449</v>
      </c>
      <c r="BH790" s="175">
        <v>7344</v>
      </c>
      <c r="BI790" s="175">
        <v>3625</v>
      </c>
      <c r="BJ790" s="175"/>
      <c r="BK790" s="175">
        <v>1698</v>
      </c>
      <c r="BL790" s="175"/>
      <c r="BM790" s="175">
        <v>3858</v>
      </c>
      <c r="BN790" s="175">
        <v>947</v>
      </c>
      <c r="BO790" s="175">
        <v>2918</v>
      </c>
      <c r="BP790" s="200">
        <f t="shared" si="170"/>
        <v>10262</v>
      </c>
    </row>
    <row r="791" spans="1:68" s="201" customFormat="1" x14ac:dyDescent="0.15">
      <c r="A791" s="117">
        <v>3120102010</v>
      </c>
      <c r="B791" s="118" t="s">
        <v>2331</v>
      </c>
      <c r="C791" s="118" t="s">
        <v>2319</v>
      </c>
      <c r="D791" s="118" t="s">
        <v>2322</v>
      </c>
      <c r="E791" s="118" t="s">
        <v>4767</v>
      </c>
      <c r="F791" s="120">
        <v>10</v>
      </c>
      <c r="G791" s="119">
        <v>205872</v>
      </c>
      <c r="H791" s="119"/>
      <c r="I791" s="120" t="s">
        <v>5820</v>
      </c>
      <c r="J791" s="120">
        <v>1400</v>
      </c>
      <c r="K791" s="120">
        <v>205872</v>
      </c>
      <c r="L791" s="120">
        <v>0.40300000000000002</v>
      </c>
      <c r="M791" s="121" t="s">
        <v>5657</v>
      </c>
      <c r="N791" s="120">
        <v>1</v>
      </c>
      <c r="O791" s="119">
        <v>202</v>
      </c>
      <c r="P791" s="119"/>
      <c r="Q791" s="119"/>
      <c r="R791" s="120" t="s">
        <v>5660</v>
      </c>
      <c r="S791" s="120">
        <v>0.8</v>
      </c>
      <c r="T791" s="120"/>
      <c r="U791" s="120"/>
      <c r="V791" s="172">
        <v>172.4</v>
      </c>
      <c r="W791" s="172"/>
      <c r="X791" s="172">
        <v>125.8</v>
      </c>
      <c r="Y791" s="172">
        <v>18.899999999999999</v>
      </c>
      <c r="Z791" s="172">
        <v>27.7</v>
      </c>
      <c r="AA791" s="123">
        <v>1313</v>
      </c>
      <c r="AB791" s="123"/>
      <c r="AC791" s="123">
        <v>98</v>
      </c>
      <c r="AD791" s="123"/>
      <c r="AE791" s="123"/>
      <c r="AF791" s="123"/>
      <c r="AG791" s="214"/>
      <c r="AH791" s="229" t="str">
        <f t="shared" si="165"/>
        <v>a3</v>
      </c>
      <c r="AI791" s="199" t="s">
        <v>5402</v>
      </c>
      <c r="AJ791" s="199"/>
      <c r="AK791" s="199"/>
      <c r="AL791" s="199" t="s">
        <v>5402</v>
      </c>
      <c r="AM791" s="199" t="s">
        <v>5402</v>
      </c>
      <c r="AN791" s="173"/>
      <c r="AO791" s="173"/>
      <c r="AP791" s="173"/>
      <c r="AQ791" s="173"/>
      <c r="AR791" s="173"/>
      <c r="AS791" s="173"/>
      <c r="AT791" s="173">
        <v>0.5</v>
      </c>
      <c r="AU791" s="173">
        <v>0.5</v>
      </c>
      <c r="AV791" s="173">
        <v>0.5</v>
      </c>
      <c r="AW791" s="173">
        <v>0.5</v>
      </c>
      <c r="AX791" s="173"/>
      <c r="AY791" s="173"/>
      <c r="AZ791" s="211">
        <f t="shared" si="178"/>
        <v>0</v>
      </c>
      <c r="BA791" s="211">
        <f t="shared" si="179"/>
        <v>2</v>
      </c>
      <c r="BB791" s="205">
        <f t="shared" si="166"/>
        <v>14801</v>
      </c>
      <c r="BC791" s="205">
        <f t="shared" si="167"/>
        <v>14801</v>
      </c>
      <c r="BD791" s="205">
        <f t="shared" si="168"/>
        <v>0</v>
      </c>
      <c r="BE791" s="205">
        <f t="shared" si="169"/>
        <v>0</v>
      </c>
      <c r="BF791" s="175">
        <v>14801</v>
      </c>
      <c r="BG791" s="175"/>
      <c r="BH791" s="175">
        <v>14801</v>
      </c>
      <c r="BI791" s="175"/>
      <c r="BJ791" s="175"/>
      <c r="BK791" s="175"/>
      <c r="BL791" s="175"/>
      <c r="BM791" s="175"/>
      <c r="BN791" s="175"/>
      <c r="BO791" s="175"/>
      <c r="BP791" s="200">
        <f t="shared" si="170"/>
        <v>14801</v>
      </c>
    </row>
    <row r="792" spans="1:68" s="201" customFormat="1" x14ac:dyDescent="0.15">
      <c r="A792" s="117">
        <v>934301001</v>
      </c>
      <c r="B792" s="118" t="s">
        <v>895</v>
      </c>
      <c r="C792" s="118" t="s">
        <v>842</v>
      </c>
      <c r="D792" s="118" t="s">
        <v>896</v>
      </c>
      <c r="E792" s="118" t="s">
        <v>3729</v>
      </c>
      <c r="F792" s="120">
        <v>9</v>
      </c>
      <c r="G792" s="119"/>
      <c r="H792" s="119"/>
      <c r="I792" s="120" t="s">
        <v>5820</v>
      </c>
      <c r="J792" s="120">
        <v>2400</v>
      </c>
      <c r="K792" s="120">
        <v>206332</v>
      </c>
      <c r="L792" s="120">
        <v>0.23599999999999999</v>
      </c>
      <c r="M792" s="121" t="s">
        <v>5657</v>
      </c>
      <c r="N792" s="120">
        <v>1</v>
      </c>
      <c r="O792" s="119">
        <v>162.80000000000001</v>
      </c>
      <c r="P792" s="119">
        <v>49.5</v>
      </c>
      <c r="Q792" s="119">
        <v>4.3</v>
      </c>
      <c r="R792" s="120" t="s">
        <v>5655</v>
      </c>
      <c r="S792" s="120">
        <v>0.18099999999999999</v>
      </c>
      <c r="T792" s="120"/>
      <c r="U792" s="120"/>
      <c r="V792" s="172">
        <v>190.5</v>
      </c>
      <c r="W792" s="172"/>
      <c r="X792" s="172">
        <v>134.6</v>
      </c>
      <c r="Y792" s="172">
        <v>15.1</v>
      </c>
      <c r="Z792" s="172">
        <v>40.799999999999997</v>
      </c>
      <c r="AA792" s="123"/>
      <c r="AB792" s="123"/>
      <c r="AC792" s="123">
        <v>249.5</v>
      </c>
      <c r="AD792" s="123"/>
      <c r="AE792" s="123"/>
      <c r="AF792" s="123"/>
      <c r="AG792" s="214"/>
      <c r="AH792" s="229" t="str">
        <f t="shared" si="165"/>
        <v>a3</v>
      </c>
      <c r="AI792" s="199"/>
      <c r="AJ792" s="199"/>
      <c r="AK792" s="199"/>
      <c r="AL792" s="199"/>
      <c r="AM792" s="199"/>
      <c r="AN792" s="173">
        <v>4</v>
      </c>
      <c r="AO792" s="173"/>
      <c r="AP792" s="173"/>
      <c r="AQ792" s="173"/>
      <c r="AR792" s="173"/>
      <c r="AS792" s="173"/>
      <c r="AT792" s="173"/>
      <c r="AU792" s="173"/>
      <c r="AV792" s="173"/>
      <c r="AW792" s="173"/>
      <c r="AX792" s="173"/>
      <c r="AY792" s="173"/>
      <c r="AZ792" s="211">
        <f t="shared" si="178"/>
        <v>4</v>
      </c>
      <c r="BA792" s="211"/>
      <c r="BB792" s="205">
        <f t="shared" si="166"/>
        <v>24819</v>
      </c>
      <c r="BC792" s="205">
        <f t="shared" si="167"/>
        <v>24819</v>
      </c>
      <c r="BD792" s="205">
        <f t="shared" si="168"/>
        <v>0</v>
      </c>
      <c r="BE792" s="205">
        <f t="shared" si="169"/>
        <v>0</v>
      </c>
      <c r="BF792" s="175">
        <v>24819</v>
      </c>
      <c r="BG792" s="175">
        <v>3070</v>
      </c>
      <c r="BH792" s="175">
        <v>8400</v>
      </c>
      <c r="BI792" s="175"/>
      <c r="BJ792" s="175"/>
      <c r="BK792" s="175">
        <v>4753</v>
      </c>
      <c r="BL792" s="175">
        <v>4254</v>
      </c>
      <c r="BM792" s="175">
        <v>3221</v>
      </c>
      <c r="BN792" s="175">
        <v>92</v>
      </c>
      <c r="BO792" s="175">
        <v>1029</v>
      </c>
      <c r="BP792" s="200">
        <f t="shared" si="170"/>
        <v>9429</v>
      </c>
    </row>
    <row r="793" spans="1:68" s="201" customFormat="1" x14ac:dyDescent="0.15">
      <c r="A793" s="117">
        <v>3436902003</v>
      </c>
      <c r="B793" s="118" t="s">
        <v>2595</v>
      </c>
      <c r="C793" s="118" t="s">
        <v>2517</v>
      </c>
      <c r="D793" s="118" t="s">
        <v>2593</v>
      </c>
      <c r="E793" s="118" t="s">
        <v>4969</v>
      </c>
      <c r="F793" s="120">
        <v>17</v>
      </c>
      <c r="G793" s="119">
        <v>206461</v>
      </c>
      <c r="H793" s="119"/>
      <c r="I793" s="120" t="s">
        <v>5820</v>
      </c>
      <c r="J793" s="120">
        <v>1000</v>
      </c>
      <c r="K793" s="120">
        <v>206461</v>
      </c>
      <c r="L793" s="120">
        <v>0.56599999999999995</v>
      </c>
      <c r="M793" s="121" t="s">
        <v>5657</v>
      </c>
      <c r="N793" s="120">
        <v>1</v>
      </c>
      <c r="O793" s="119">
        <v>168</v>
      </c>
      <c r="P793" s="119"/>
      <c r="Q793" s="119"/>
      <c r="R793" s="120" t="s">
        <v>5658</v>
      </c>
      <c r="S793" s="120">
        <v>0.8</v>
      </c>
      <c r="T793" s="120"/>
      <c r="U793" s="120"/>
      <c r="V793" s="172">
        <v>103</v>
      </c>
      <c r="W793" s="172">
        <v>16</v>
      </c>
      <c r="X793" s="172">
        <v>82.5</v>
      </c>
      <c r="Y793" s="172">
        <v>3.3</v>
      </c>
      <c r="Z793" s="172">
        <v>1.2</v>
      </c>
      <c r="AA793" s="123">
        <v>1535</v>
      </c>
      <c r="AB793" s="123"/>
      <c r="AC793" s="123">
        <v>144</v>
      </c>
      <c r="AD793" s="123"/>
      <c r="AE793" s="123"/>
      <c r="AF793" s="123"/>
      <c r="AG793" s="214"/>
      <c r="AH793" s="229" t="str">
        <f t="shared" si="165"/>
        <v>a3</v>
      </c>
      <c r="AI793" s="199"/>
      <c r="AJ793" s="199"/>
      <c r="AK793" s="199"/>
      <c r="AL793" s="199"/>
      <c r="AM793" s="199"/>
      <c r="AN793" s="173" t="s">
        <v>3186</v>
      </c>
      <c r="AO793" s="173" t="s">
        <v>3186</v>
      </c>
      <c r="AP793" s="173" t="s">
        <v>3186</v>
      </c>
      <c r="AQ793" s="173" t="s">
        <v>3186</v>
      </c>
      <c r="AR793" s="173" t="s">
        <v>3186</v>
      </c>
      <c r="AS793" s="173"/>
      <c r="AT793" s="173"/>
      <c r="AU793" s="173">
        <v>0.9</v>
      </c>
      <c r="AV793" s="173"/>
      <c r="AW793" s="173"/>
      <c r="AX793" s="173"/>
      <c r="AY793" s="173"/>
      <c r="AZ793" s="211">
        <f t="shared" si="178"/>
        <v>0</v>
      </c>
      <c r="BA793" s="211">
        <f>SUBTOTAL(9,AT793:AY793)</f>
        <v>0.9</v>
      </c>
      <c r="BB793" s="205">
        <f t="shared" si="166"/>
        <v>35333</v>
      </c>
      <c r="BC793" s="205">
        <f t="shared" si="167"/>
        <v>28830</v>
      </c>
      <c r="BD793" s="205">
        <f t="shared" si="168"/>
        <v>9979</v>
      </c>
      <c r="BE793" s="205">
        <f t="shared" si="169"/>
        <v>3476</v>
      </c>
      <c r="BF793" s="175">
        <v>25354</v>
      </c>
      <c r="BG793" s="175"/>
      <c r="BH793" s="175">
        <v>15354</v>
      </c>
      <c r="BI793" s="175">
        <v>6503</v>
      </c>
      <c r="BJ793" s="175"/>
      <c r="BK793" s="175">
        <v>4203</v>
      </c>
      <c r="BL793" s="175">
        <v>59</v>
      </c>
      <c r="BM793" s="175">
        <v>1784</v>
      </c>
      <c r="BN793" s="175">
        <v>500</v>
      </c>
      <c r="BO793" s="175">
        <v>6930</v>
      </c>
      <c r="BP793" s="200">
        <f t="shared" si="170"/>
        <v>22284</v>
      </c>
    </row>
    <row r="794" spans="1:68" s="201" customFormat="1" x14ac:dyDescent="0.15">
      <c r="A794" s="117">
        <v>148101001</v>
      </c>
      <c r="B794" s="118" t="s">
        <v>200</v>
      </c>
      <c r="C794" s="118" t="s">
        <v>11</v>
      </c>
      <c r="D794" s="118" t="s">
        <v>201</v>
      </c>
      <c r="E794" s="118" t="s">
        <v>3302</v>
      </c>
      <c r="F794" s="120">
        <v>13</v>
      </c>
      <c r="G794" s="119"/>
      <c r="H794" s="119"/>
      <c r="I794" s="120" t="s">
        <v>5820</v>
      </c>
      <c r="J794" s="120">
        <v>870</v>
      </c>
      <c r="K794" s="120">
        <v>206659</v>
      </c>
      <c r="L794" s="120">
        <v>0.65100000000000002</v>
      </c>
      <c r="M794" s="121" t="s">
        <v>5657</v>
      </c>
      <c r="N794" s="120">
        <v>1</v>
      </c>
      <c r="O794" s="119">
        <v>221</v>
      </c>
      <c r="P794" s="119"/>
      <c r="Q794" s="119"/>
      <c r="R794" s="120" t="s">
        <v>5658</v>
      </c>
      <c r="S794" s="120">
        <v>0.6</v>
      </c>
      <c r="T794" s="120"/>
      <c r="U794" s="120" t="s">
        <v>3186</v>
      </c>
      <c r="V794" s="172">
        <v>143.19999999999999</v>
      </c>
      <c r="W794" s="172"/>
      <c r="X794" s="172">
        <v>87.5</v>
      </c>
      <c r="Y794" s="172">
        <v>17.7</v>
      </c>
      <c r="Z794" s="172">
        <v>38</v>
      </c>
      <c r="AA794" s="123">
        <v>1408</v>
      </c>
      <c r="AB794" s="123"/>
      <c r="AC794" s="123">
        <v>189</v>
      </c>
      <c r="AD794" s="123"/>
      <c r="AE794" s="123"/>
      <c r="AF794" s="123"/>
      <c r="AG794" s="214"/>
      <c r="AH794" s="229" t="str">
        <f t="shared" si="165"/>
        <v>a3</v>
      </c>
      <c r="AI794" s="199"/>
      <c r="AJ794" s="199"/>
      <c r="AK794" s="199"/>
      <c r="AL794" s="199"/>
      <c r="AM794" s="199"/>
      <c r="AN794" s="173" t="s">
        <v>3186</v>
      </c>
      <c r="AO794" s="173" t="s">
        <v>3186</v>
      </c>
      <c r="AP794" s="173" t="s">
        <v>3186</v>
      </c>
      <c r="AQ794" s="173" t="s">
        <v>3186</v>
      </c>
      <c r="AR794" s="173" t="s">
        <v>3186</v>
      </c>
      <c r="AS794" s="173">
        <v>2</v>
      </c>
      <c r="AT794" s="173">
        <v>0.5</v>
      </c>
      <c r="AU794" s="173"/>
      <c r="AV794" s="173">
        <v>0.5</v>
      </c>
      <c r="AW794" s="173"/>
      <c r="AX794" s="173"/>
      <c r="AY794" s="173"/>
      <c r="AZ794" s="211">
        <f t="shared" si="178"/>
        <v>2</v>
      </c>
      <c r="BA794" s="211">
        <f>SUBTOTAL(9,AT794:AY794)</f>
        <v>1</v>
      </c>
      <c r="BB794" s="205">
        <f t="shared" si="166"/>
        <v>25607</v>
      </c>
      <c r="BC794" s="205">
        <f t="shared" si="167"/>
        <v>25607</v>
      </c>
      <c r="BD794" s="205">
        <f t="shared" si="168"/>
        <v>0</v>
      </c>
      <c r="BE794" s="205">
        <f t="shared" si="169"/>
        <v>0</v>
      </c>
      <c r="BF794" s="175">
        <v>25607</v>
      </c>
      <c r="BG794" s="175"/>
      <c r="BH794" s="175">
        <v>10154</v>
      </c>
      <c r="BI794" s="175"/>
      <c r="BJ794" s="175"/>
      <c r="BK794" s="175">
        <v>6731</v>
      </c>
      <c r="BL794" s="175">
        <v>2558</v>
      </c>
      <c r="BM794" s="175">
        <v>4000</v>
      </c>
      <c r="BN794" s="175">
        <v>1511</v>
      </c>
      <c r="BO794" s="175">
        <v>653</v>
      </c>
      <c r="BP794" s="200">
        <f t="shared" si="170"/>
        <v>10807</v>
      </c>
    </row>
    <row r="795" spans="1:68" s="201" customFormat="1" x14ac:dyDescent="0.15">
      <c r="A795" s="117">
        <v>3321302004</v>
      </c>
      <c r="B795" s="118" t="s">
        <v>2479</v>
      </c>
      <c r="C795" s="118" t="s">
        <v>2427</v>
      </c>
      <c r="D795" s="118" t="s">
        <v>2476</v>
      </c>
      <c r="E795" s="118" t="s">
        <v>4876</v>
      </c>
      <c r="F795" s="120">
        <v>11</v>
      </c>
      <c r="G795" s="119">
        <v>207784</v>
      </c>
      <c r="H795" s="119"/>
      <c r="I795" s="120" t="s">
        <v>5820</v>
      </c>
      <c r="J795" s="120">
        <v>1600</v>
      </c>
      <c r="K795" s="120">
        <v>207784</v>
      </c>
      <c r="L795" s="120">
        <v>0.35599999999999998</v>
      </c>
      <c r="M795" s="121" t="s">
        <v>5657</v>
      </c>
      <c r="N795" s="120">
        <v>1</v>
      </c>
      <c r="O795" s="119">
        <v>220</v>
      </c>
      <c r="P795" s="119"/>
      <c r="Q795" s="119"/>
      <c r="R795" s="120" t="s">
        <v>5658</v>
      </c>
      <c r="S795" s="120">
        <v>0.22500000000000001</v>
      </c>
      <c r="T795" s="120"/>
      <c r="U795" s="120"/>
      <c r="V795" s="172">
        <v>242</v>
      </c>
      <c r="W795" s="172">
        <v>80</v>
      </c>
      <c r="X795" s="172">
        <v>81</v>
      </c>
      <c r="Y795" s="172">
        <v>81</v>
      </c>
      <c r="Z795" s="172"/>
      <c r="AA795" s="123"/>
      <c r="AB795" s="123"/>
      <c r="AC795" s="123">
        <v>154</v>
      </c>
      <c r="AD795" s="123"/>
      <c r="AE795" s="123"/>
      <c r="AF795" s="123"/>
      <c r="AG795" s="214"/>
      <c r="AH795" s="229" t="str">
        <f t="shared" si="165"/>
        <v>a3</v>
      </c>
      <c r="AI795" s="199"/>
      <c r="AJ795" s="199"/>
      <c r="AK795" s="199"/>
      <c r="AL795" s="199"/>
      <c r="AM795" s="199"/>
      <c r="AN795" s="173">
        <v>1</v>
      </c>
      <c r="AO795" s="173"/>
      <c r="AP795" s="173"/>
      <c r="AQ795" s="173"/>
      <c r="AR795" s="173"/>
      <c r="AS795" s="173"/>
      <c r="AT795" s="173"/>
      <c r="AU795" s="173"/>
      <c r="AV795" s="173"/>
      <c r="AW795" s="173"/>
      <c r="AX795" s="173"/>
      <c r="AY795" s="173"/>
      <c r="AZ795" s="211">
        <f t="shared" si="178"/>
        <v>1</v>
      </c>
      <c r="BA795" s="211">
        <f>SUBTOTAL(9,AT795:AY795)</f>
        <v>0</v>
      </c>
      <c r="BB795" s="205">
        <f t="shared" si="166"/>
        <v>45872</v>
      </c>
      <c r="BC795" s="205">
        <f t="shared" si="167"/>
        <v>36307</v>
      </c>
      <c r="BD795" s="205">
        <f t="shared" si="168"/>
        <v>9565</v>
      </c>
      <c r="BE795" s="205">
        <f t="shared" si="169"/>
        <v>0</v>
      </c>
      <c r="BF795" s="175">
        <v>36307</v>
      </c>
      <c r="BG795" s="175"/>
      <c r="BH795" s="175">
        <v>9565</v>
      </c>
      <c r="BI795" s="175">
        <v>9565</v>
      </c>
      <c r="BJ795" s="175"/>
      <c r="BK795" s="175">
        <v>2851</v>
      </c>
      <c r="BL795" s="175">
        <v>9215</v>
      </c>
      <c r="BM795" s="175">
        <v>6698</v>
      </c>
      <c r="BN795" s="175">
        <v>1796</v>
      </c>
      <c r="BO795" s="175">
        <v>6182</v>
      </c>
      <c r="BP795" s="200">
        <f t="shared" si="170"/>
        <v>15747</v>
      </c>
    </row>
    <row r="796" spans="1:68" s="201" customFormat="1" x14ac:dyDescent="0.15">
      <c r="A796" s="117">
        <v>3320302003</v>
      </c>
      <c r="B796" s="118" t="s">
        <v>2447</v>
      </c>
      <c r="C796" s="118" t="s">
        <v>2427</v>
      </c>
      <c r="D796" s="118" t="s">
        <v>2445</v>
      </c>
      <c r="E796" s="118" t="s">
        <v>4852</v>
      </c>
      <c r="F796" s="120">
        <v>11</v>
      </c>
      <c r="G796" s="119">
        <v>207800</v>
      </c>
      <c r="H796" s="119"/>
      <c r="I796" s="120" t="s">
        <v>5820</v>
      </c>
      <c r="J796" s="120">
        <v>1600</v>
      </c>
      <c r="K796" s="120">
        <v>207800</v>
      </c>
      <c r="L796" s="120">
        <v>0.35599999999999998</v>
      </c>
      <c r="M796" s="121" t="s">
        <v>5657</v>
      </c>
      <c r="N796" s="120">
        <v>1</v>
      </c>
      <c r="O796" s="119">
        <v>233.3</v>
      </c>
      <c r="P796" s="119"/>
      <c r="Q796" s="119"/>
      <c r="R796" s="120"/>
      <c r="S796" s="120"/>
      <c r="T796" s="120"/>
      <c r="U796" s="120" t="s">
        <v>5694</v>
      </c>
      <c r="V796" s="172">
        <v>242</v>
      </c>
      <c r="W796" s="172"/>
      <c r="X796" s="172"/>
      <c r="Y796" s="172"/>
      <c r="Z796" s="172">
        <v>242</v>
      </c>
      <c r="AA796" s="123">
        <v>1040.94</v>
      </c>
      <c r="AB796" s="123"/>
      <c r="AC796" s="123">
        <v>96</v>
      </c>
      <c r="AD796" s="123"/>
      <c r="AE796" s="123"/>
      <c r="AF796" s="123"/>
      <c r="AG796" s="214"/>
      <c r="AH796" s="229" t="str">
        <f t="shared" si="165"/>
        <v>a3</v>
      </c>
      <c r="AI796" s="199"/>
      <c r="AJ796" s="199"/>
      <c r="AK796" s="199"/>
      <c r="AL796" s="199"/>
      <c r="AM796" s="199"/>
      <c r="AN796" s="173"/>
      <c r="AO796" s="173"/>
      <c r="AP796" s="173"/>
      <c r="AQ796" s="173"/>
      <c r="AR796" s="173"/>
      <c r="AS796" s="173"/>
      <c r="AT796" s="173"/>
      <c r="AU796" s="173"/>
      <c r="AV796" s="173"/>
      <c r="AW796" s="173"/>
      <c r="AX796" s="173"/>
      <c r="AY796" s="173"/>
      <c r="AZ796" s="211"/>
      <c r="BA796" s="211"/>
      <c r="BB796" s="205">
        <f t="shared" si="166"/>
        <v>33990</v>
      </c>
      <c r="BC796" s="205">
        <f t="shared" si="167"/>
        <v>33990</v>
      </c>
      <c r="BD796" s="205">
        <f t="shared" si="168"/>
        <v>0</v>
      </c>
      <c r="BE796" s="205">
        <f t="shared" si="169"/>
        <v>0</v>
      </c>
      <c r="BF796" s="175">
        <v>33990</v>
      </c>
      <c r="BG796" s="175">
        <v>2527</v>
      </c>
      <c r="BH796" s="175">
        <v>16200</v>
      </c>
      <c r="BI796" s="175"/>
      <c r="BJ796" s="175"/>
      <c r="BK796" s="175">
        <v>979</v>
      </c>
      <c r="BL796" s="175">
        <v>4348</v>
      </c>
      <c r="BM796" s="175">
        <v>4095</v>
      </c>
      <c r="BN796" s="175">
        <v>1959</v>
      </c>
      <c r="BO796" s="175">
        <v>3882</v>
      </c>
      <c r="BP796" s="200">
        <f t="shared" si="170"/>
        <v>20082</v>
      </c>
    </row>
    <row r="797" spans="1:68" s="201" customFormat="1" x14ac:dyDescent="0.15">
      <c r="A797" s="117">
        <v>2820102005</v>
      </c>
      <c r="B797" s="118" t="s">
        <v>2119</v>
      </c>
      <c r="C797" s="118" t="s">
        <v>2099</v>
      </c>
      <c r="D797" s="118" t="s">
        <v>2116</v>
      </c>
      <c r="E797" s="118" t="s">
        <v>4600</v>
      </c>
      <c r="F797" s="120">
        <v>14</v>
      </c>
      <c r="G797" s="119">
        <v>207805</v>
      </c>
      <c r="H797" s="119"/>
      <c r="I797" s="120" t="s">
        <v>5820</v>
      </c>
      <c r="J797" s="120">
        <v>1500</v>
      </c>
      <c r="K797" s="120">
        <v>207805</v>
      </c>
      <c r="L797" s="120">
        <v>0.38</v>
      </c>
      <c r="M797" s="121" t="s">
        <v>5657</v>
      </c>
      <c r="N797" s="120">
        <v>1</v>
      </c>
      <c r="O797" s="119">
        <v>170</v>
      </c>
      <c r="P797" s="119">
        <v>41</v>
      </c>
      <c r="Q797" s="119">
        <v>5.6</v>
      </c>
      <c r="R797" s="120" t="s">
        <v>5658</v>
      </c>
      <c r="S797" s="120">
        <v>0.1</v>
      </c>
      <c r="T797" s="120"/>
      <c r="U797" s="120"/>
      <c r="V797" s="172">
        <v>238.2</v>
      </c>
      <c r="W797" s="172">
        <v>30.9</v>
      </c>
      <c r="X797" s="172">
        <v>153.5</v>
      </c>
      <c r="Y797" s="172">
        <v>12.2</v>
      </c>
      <c r="Z797" s="172">
        <v>41.6</v>
      </c>
      <c r="AA797" s="123">
        <v>1100</v>
      </c>
      <c r="AB797" s="123"/>
      <c r="AC797" s="123">
        <v>70</v>
      </c>
      <c r="AD797" s="123"/>
      <c r="AE797" s="123"/>
      <c r="AF797" s="123"/>
      <c r="AG797" s="214"/>
      <c r="AH797" s="229" t="str">
        <f t="shared" si="165"/>
        <v>a3</v>
      </c>
      <c r="AI797" s="199"/>
      <c r="AJ797" s="199"/>
      <c r="AK797" s="199"/>
      <c r="AL797" s="199"/>
      <c r="AM797" s="199"/>
      <c r="AN797" s="173"/>
      <c r="AO797" s="173"/>
      <c r="AP797" s="173"/>
      <c r="AQ797" s="173"/>
      <c r="AR797" s="173"/>
      <c r="AS797" s="173"/>
      <c r="AT797" s="173"/>
      <c r="AU797" s="173"/>
      <c r="AV797" s="173"/>
      <c r="AW797" s="173"/>
      <c r="AX797" s="173"/>
      <c r="AY797" s="173"/>
      <c r="AZ797" s="211"/>
      <c r="BA797" s="211"/>
      <c r="BB797" s="205">
        <f t="shared" si="166"/>
        <v>12356</v>
      </c>
      <c r="BC797" s="205">
        <f t="shared" si="167"/>
        <v>12356</v>
      </c>
      <c r="BD797" s="205">
        <f t="shared" si="168"/>
        <v>0</v>
      </c>
      <c r="BE797" s="205">
        <f t="shared" si="169"/>
        <v>0</v>
      </c>
      <c r="BF797" s="175">
        <v>12356</v>
      </c>
      <c r="BG797" s="175">
        <v>635</v>
      </c>
      <c r="BH797" s="175">
        <v>3984</v>
      </c>
      <c r="BI797" s="175"/>
      <c r="BJ797" s="175"/>
      <c r="BK797" s="175">
        <v>1394</v>
      </c>
      <c r="BL797" s="175">
        <v>559</v>
      </c>
      <c r="BM797" s="175">
        <v>3472</v>
      </c>
      <c r="BN797" s="175">
        <v>791</v>
      </c>
      <c r="BO797" s="175">
        <v>1521</v>
      </c>
      <c r="BP797" s="200">
        <f t="shared" si="170"/>
        <v>5505</v>
      </c>
    </row>
    <row r="798" spans="1:68" s="201" customFormat="1" x14ac:dyDescent="0.15">
      <c r="A798" s="117">
        <v>4232101001</v>
      </c>
      <c r="B798" s="118" t="s">
        <v>2943</v>
      </c>
      <c r="C798" s="118" t="s">
        <v>2907</v>
      </c>
      <c r="D798" s="118" t="s">
        <v>2944</v>
      </c>
      <c r="E798" s="118" t="s">
        <v>5213</v>
      </c>
      <c r="F798" s="120">
        <v>9</v>
      </c>
      <c r="G798" s="119">
        <v>208086</v>
      </c>
      <c r="H798" s="119"/>
      <c r="I798" s="120" t="s">
        <v>5820</v>
      </c>
      <c r="J798" s="120">
        <v>2400</v>
      </c>
      <c r="K798" s="120">
        <v>208086</v>
      </c>
      <c r="L798" s="120">
        <v>0.23799999999999999</v>
      </c>
      <c r="M798" s="121" t="s">
        <v>5657</v>
      </c>
      <c r="N798" s="120">
        <v>1</v>
      </c>
      <c r="O798" s="119">
        <v>252.3</v>
      </c>
      <c r="P798" s="119">
        <v>45.49</v>
      </c>
      <c r="Q798" s="119">
        <v>4.47</v>
      </c>
      <c r="R798" s="120" t="s">
        <v>5658</v>
      </c>
      <c r="S798" s="120">
        <v>0.78</v>
      </c>
      <c r="T798" s="120"/>
      <c r="U798" s="120"/>
      <c r="V798" s="172">
        <v>195</v>
      </c>
      <c r="W798" s="172">
        <v>21.8</v>
      </c>
      <c r="X798" s="172">
        <v>118.8</v>
      </c>
      <c r="Y798" s="172">
        <v>5.5</v>
      </c>
      <c r="Z798" s="172">
        <v>48.9</v>
      </c>
      <c r="AA798" s="123"/>
      <c r="AB798" s="123"/>
      <c r="AC798" s="123">
        <v>173</v>
      </c>
      <c r="AD798" s="123"/>
      <c r="AE798" s="123"/>
      <c r="AF798" s="123"/>
      <c r="AG798" s="214"/>
      <c r="AH798" s="229" t="str">
        <f t="shared" si="165"/>
        <v>a3</v>
      </c>
      <c r="AI798" s="199"/>
      <c r="AJ798" s="199"/>
      <c r="AK798" s="199"/>
      <c r="AL798" s="199"/>
      <c r="AM798" s="199"/>
      <c r="AN798" s="173">
        <v>1</v>
      </c>
      <c r="AO798" s="173"/>
      <c r="AP798" s="173"/>
      <c r="AQ798" s="173"/>
      <c r="AR798" s="173"/>
      <c r="AS798" s="173"/>
      <c r="AT798" s="173">
        <v>0.5</v>
      </c>
      <c r="AU798" s="173">
        <v>0.5</v>
      </c>
      <c r="AV798" s="173"/>
      <c r="AW798" s="173"/>
      <c r="AX798" s="173"/>
      <c r="AY798" s="173"/>
      <c r="AZ798" s="211">
        <f t="shared" ref="AZ798:AZ811" si="180">SUBTOTAL(9,AN798:AS798)</f>
        <v>1</v>
      </c>
      <c r="BA798" s="211">
        <f>SUBTOTAL(9,AT798:AY798)</f>
        <v>1</v>
      </c>
      <c r="BB798" s="205">
        <f t="shared" si="166"/>
        <v>50074</v>
      </c>
      <c r="BC798" s="205">
        <f t="shared" si="167"/>
        <v>42134</v>
      </c>
      <c r="BD798" s="205">
        <f t="shared" si="168"/>
        <v>14679</v>
      </c>
      <c r="BE798" s="205">
        <f t="shared" si="169"/>
        <v>6739</v>
      </c>
      <c r="BF798" s="175">
        <v>35395</v>
      </c>
      <c r="BG798" s="175">
        <v>8688</v>
      </c>
      <c r="BH798" s="175">
        <v>14679</v>
      </c>
      <c r="BI798" s="175">
        <v>7940</v>
      </c>
      <c r="BJ798" s="175"/>
      <c r="BK798" s="175">
        <v>2067</v>
      </c>
      <c r="BL798" s="175">
        <v>2556</v>
      </c>
      <c r="BM798" s="175">
        <v>3763</v>
      </c>
      <c r="BN798" s="175">
        <v>783</v>
      </c>
      <c r="BO798" s="175">
        <v>9598</v>
      </c>
      <c r="BP798" s="200">
        <f t="shared" si="170"/>
        <v>24277</v>
      </c>
    </row>
    <row r="799" spans="1:68" s="201" customFormat="1" x14ac:dyDescent="0.15">
      <c r="A799" s="117">
        <v>3321202001</v>
      </c>
      <c r="B799" s="118" t="s">
        <v>2470</v>
      </c>
      <c r="C799" s="118" t="s">
        <v>2427</v>
      </c>
      <c r="D799" s="118" t="s">
        <v>2471</v>
      </c>
      <c r="E799" s="118" t="s">
        <v>4869</v>
      </c>
      <c r="F799" s="120">
        <v>22</v>
      </c>
      <c r="G799" s="119">
        <v>208593</v>
      </c>
      <c r="H799" s="119"/>
      <c r="I799" s="120" t="s">
        <v>5820</v>
      </c>
      <c r="J799" s="120">
        <v>950</v>
      </c>
      <c r="K799" s="120">
        <v>208593</v>
      </c>
      <c r="L799" s="120">
        <v>0.60199999999999998</v>
      </c>
      <c r="M799" s="121" t="s">
        <v>5657</v>
      </c>
      <c r="N799" s="120">
        <v>1</v>
      </c>
      <c r="O799" s="119">
        <v>180</v>
      </c>
      <c r="P799" s="119"/>
      <c r="Q799" s="119"/>
      <c r="R799" s="120" t="s">
        <v>5660</v>
      </c>
      <c r="S799" s="120">
        <v>4.4999999999999998E-2</v>
      </c>
      <c r="T799" s="120"/>
      <c r="U799" s="120"/>
      <c r="V799" s="172">
        <v>277.2</v>
      </c>
      <c r="W799" s="172"/>
      <c r="X799" s="172"/>
      <c r="Y799" s="172"/>
      <c r="Z799" s="172">
        <v>277.2</v>
      </c>
      <c r="AA799" s="123">
        <v>2087.75</v>
      </c>
      <c r="AB799" s="123"/>
      <c r="AC799" s="123">
        <v>140.55000000000001</v>
      </c>
      <c r="AD799" s="123"/>
      <c r="AE799" s="123"/>
      <c r="AF799" s="123"/>
      <c r="AG799" s="214"/>
      <c r="AH799" s="229" t="str">
        <f t="shared" si="165"/>
        <v>a3</v>
      </c>
      <c r="AI799" s="199"/>
      <c r="AJ799" s="199"/>
      <c r="AK799" s="199"/>
      <c r="AL799" s="199"/>
      <c r="AM799" s="199"/>
      <c r="AN799" s="173">
        <v>1</v>
      </c>
      <c r="AO799" s="173">
        <v>0.5</v>
      </c>
      <c r="AP799" s="173"/>
      <c r="AQ799" s="173"/>
      <c r="AR799" s="173" t="s">
        <v>3186</v>
      </c>
      <c r="AS799" s="173" t="s">
        <v>3186</v>
      </c>
      <c r="AT799" s="173" t="s">
        <v>3186</v>
      </c>
      <c r="AU799" s="173"/>
      <c r="AV799" s="173">
        <v>0.8</v>
      </c>
      <c r="AW799" s="173"/>
      <c r="AX799" s="173" t="s">
        <v>3186</v>
      </c>
      <c r="AY799" s="173" t="s">
        <v>3186</v>
      </c>
      <c r="AZ799" s="211">
        <f t="shared" si="180"/>
        <v>1.5</v>
      </c>
      <c r="BA799" s="211">
        <f>SUBTOTAL(9,AT799:AY799)</f>
        <v>0.8</v>
      </c>
      <c r="BB799" s="205">
        <f t="shared" si="166"/>
        <v>23033</v>
      </c>
      <c r="BC799" s="205">
        <f t="shared" si="167"/>
        <v>23033</v>
      </c>
      <c r="BD799" s="205">
        <f t="shared" si="168"/>
        <v>-1</v>
      </c>
      <c r="BE799" s="205">
        <f t="shared" si="169"/>
        <v>-1</v>
      </c>
      <c r="BF799" s="175">
        <v>23034</v>
      </c>
      <c r="BG799" s="175"/>
      <c r="BH799" s="175">
        <v>11485</v>
      </c>
      <c r="BI799" s="175"/>
      <c r="BJ799" s="175"/>
      <c r="BK799" s="175">
        <v>2484</v>
      </c>
      <c r="BL799" s="175">
        <v>185</v>
      </c>
      <c r="BM799" s="175">
        <v>4359</v>
      </c>
      <c r="BN799" s="175">
        <v>550</v>
      </c>
      <c r="BO799" s="175">
        <v>3970</v>
      </c>
      <c r="BP799" s="200">
        <f t="shared" si="170"/>
        <v>15455</v>
      </c>
    </row>
    <row r="800" spans="1:68" s="201" customFormat="1" x14ac:dyDescent="0.15">
      <c r="A800" s="117">
        <v>164502002</v>
      </c>
      <c r="B800" s="118" t="s">
        <v>314</v>
      </c>
      <c r="C800" s="118" t="s">
        <v>11</v>
      </c>
      <c r="D800" s="118" t="s">
        <v>313</v>
      </c>
      <c r="E800" s="118" t="s">
        <v>3367</v>
      </c>
      <c r="F800" s="120">
        <v>17</v>
      </c>
      <c r="G800" s="119"/>
      <c r="H800" s="119"/>
      <c r="I800" s="120" t="s">
        <v>5820</v>
      </c>
      <c r="J800" s="120">
        <v>704</v>
      </c>
      <c r="K800" s="120">
        <v>208642</v>
      </c>
      <c r="L800" s="120">
        <v>0.81200000000000006</v>
      </c>
      <c r="M800" s="121" t="s">
        <v>5657</v>
      </c>
      <c r="N800" s="120">
        <v>1</v>
      </c>
      <c r="O800" s="119">
        <v>92</v>
      </c>
      <c r="P800" s="119"/>
      <c r="Q800" s="119"/>
      <c r="R800" s="120" t="s">
        <v>5658</v>
      </c>
      <c r="S800" s="120">
        <v>0.4</v>
      </c>
      <c r="T800" s="120"/>
      <c r="U800" s="120"/>
      <c r="V800" s="172">
        <v>175.4</v>
      </c>
      <c r="W800" s="172"/>
      <c r="X800" s="172">
        <v>77.3</v>
      </c>
      <c r="Y800" s="172">
        <v>14.2</v>
      </c>
      <c r="Z800" s="172">
        <v>83.9</v>
      </c>
      <c r="AA800" s="123">
        <v>2136</v>
      </c>
      <c r="AB800" s="123"/>
      <c r="AC800" s="123">
        <v>206</v>
      </c>
      <c r="AD800" s="123"/>
      <c r="AE800" s="123"/>
      <c r="AF800" s="123"/>
      <c r="AG800" s="214"/>
      <c r="AH800" s="229" t="str">
        <f t="shared" si="165"/>
        <v>a3</v>
      </c>
      <c r="AI800" s="199"/>
      <c r="AJ800" s="199"/>
      <c r="AK800" s="199"/>
      <c r="AL800" s="199"/>
      <c r="AM800" s="199"/>
      <c r="AN800" s="173" t="s">
        <v>3186</v>
      </c>
      <c r="AO800" s="173" t="s">
        <v>3186</v>
      </c>
      <c r="AP800" s="173" t="s">
        <v>3186</v>
      </c>
      <c r="AQ800" s="173" t="s">
        <v>3186</v>
      </c>
      <c r="AR800" s="173" t="s">
        <v>3186</v>
      </c>
      <c r="AS800" s="173" t="s">
        <v>3186</v>
      </c>
      <c r="AT800" s="173">
        <v>0.5</v>
      </c>
      <c r="AU800" s="173">
        <v>0.5</v>
      </c>
      <c r="AV800" s="173"/>
      <c r="AW800" s="173"/>
      <c r="AX800" s="173"/>
      <c r="AY800" s="173">
        <v>1</v>
      </c>
      <c r="AZ800" s="211">
        <f t="shared" si="180"/>
        <v>0</v>
      </c>
      <c r="BA800" s="211">
        <f>SUBTOTAL(9,AT800:AY800)</f>
        <v>2</v>
      </c>
      <c r="BB800" s="205">
        <f t="shared" si="166"/>
        <v>24288</v>
      </c>
      <c r="BC800" s="205">
        <f t="shared" si="167"/>
        <v>24288</v>
      </c>
      <c r="BD800" s="205">
        <f t="shared" si="168"/>
        <v>0</v>
      </c>
      <c r="BE800" s="205">
        <f t="shared" si="169"/>
        <v>0</v>
      </c>
      <c r="BF800" s="175">
        <v>24288</v>
      </c>
      <c r="BG800" s="175"/>
      <c r="BH800" s="175">
        <v>17172</v>
      </c>
      <c r="BI800" s="175"/>
      <c r="BJ800" s="175"/>
      <c r="BK800" s="175">
        <v>2648</v>
      </c>
      <c r="BL800" s="175">
        <v>319</v>
      </c>
      <c r="BM800" s="175">
        <v>2551</v>
      </c>
      <c r="BN800" s="175">
        <v>907</v>
      </c>
      <c r="BO800" s="175">
        <v>691</v>
      </c>
      <c r="BP800" s="200">
        <f t="shared" si="170"/>
        <v>17863</v>
      </c>
    </row>
    <row r="801" spans="1:68" s="201" customFormat="1" x14ac:dyDescent="0.15">
      <c r="A801" s="117">
        <v>3220202001</v>
      </c>
      <c r="B801" s="118" t="s">
        <v>2385</v>
      </c>
      <c r="C801" s="118" t="s">
        <v>2373</v>
      </c>
      <c r="D801" s="118" t="s">
        <v>2386</v>
      </c>
      <c r="E801" s="118" t="s">
        <v>4805</v>
      </c>
      <c r="F801" s="120">
        <v>11</v>
      </c>
      <c r="G801" s="119"/>
      <c r="H801" s="119"/>
      <c r="I801" s="120" t="s">
        <v>5820</v>
      </c>
      <c r="J801" s="120">
        <v>1600</v>
      </c>
      <c r="K801" s="120">
        <v>209142</v>
      </c>
      <c r="L801" s="120">
        <v>0.35799999999999998</v>
      </c>
      <c r="M801" s="121" t="s">
        <v>5657</v>
      </c>
      <c r="N801" s="120">
        <v>1</v>
      </c>
      <c r="O801" s="119">
        <v>181.3</v>
      </c>
      <c r="P801" s="119"/>
      <c r="Q801" s="119"/>
      <c r="R801" s="120" t="s">
        <v>5658</v>
      </c>
      <c r="S801" s="120">
        <v>0.2</v>
      </c>
      <c r="T801" s="120"/>
      <c r="U801" s="120"/>
      <c r="V801" s="172">
        <v>168</v>
      </c>
      <c r="W801" s="172"/>
      <c r="X801" s="172">
        <v>168</v>
      </c>
      <c r="Y801" s="172"/>
      <c r="Z801" s="172"/>
      <c r="AA801" s="123"/>
      <c r="AB801" s="123"/>
      <c r="AC801" s="123">
        <v>150</v>
      </c>
      <c r="AD801" s="123"/>
      <c r="AE801" s="123"/>
      <c r="AF801" s="123"/>
      <c r="AG801" s="214"/>
      <c r="AH801" s="229" t="str">
        <f t="shared" si="165"/>
        <v>a3</v>
      </c>
      <c r="AI801" s="199"/>
      <c r="AJ801" s="199"/>
      <c r="AK801" s="199"/>
      <c r="AL801" s="199"/>
      <c r="AM801" s="199"/>
      <c r="AN801" s="173"/>
      <c r="AO801" s="173"/>
      <c r="AP801" s="173"/>
      <c r="AQ801" s="173"/>
      <c r="AR801" s="173"/>
      <c r="AS801" s="173">
        <v>5</v>
      </c>
      <c r="AT801" s="173">
        <v>2</v>
      </c>
      <c r="AU801" s="173">
        <v>1</v>
      </c>
      <c r="AV801" s="173">
        <v>0.5</v>
      </c>
      <c r="AW801" s="173">
        <v>0.5</v>
      </c>
      <c r="AX801" s="173">
        <v>1</v>
      </c>
      <c r="AY801" s="173"/>
      <c r="AZ801" s="211">
        <f t="shared" si="180"/>
        <v>5</v>
      </c>
      <c r="BA801" s="211">
        <f>SUBTOTAL(9,AT801:AY801)</f>
        <v>5</v>
      </c>
      <c r="BB801" s="205">
        <f t="shared" si="166"/>
        <v>31075</v>
      </c>
      <c r="BC801" s="205">
        <f t="shared" si="167"/>
        <v>31075</v>
      </c>
      <c r="BD801" s="205">
        <f t="shared" si="168"/>
        <v>0</v>
      </c>
      <c r="BE801" s="205">
        <f t="shared" si="169"/>
        <v>0</v>
      </c>
      <c r="BF801" s="175">
        <v>31075</v>
      </c>
      <c r="BG801" s="175">
        <v>7562</v>
      </c>
      <c r="BH801" s="175">
        <v>10150</v>
      </c>
      <c r="BI801" s="175"/>
      <c r="BJ801" s="175"/>
      <c r="BK801" s="175">
        <v>2030</v>
      </c>
      <c r="BL801" s="175">
        <v>5299</v>
      </c>
      <c r="BM801" s="175">
        <v>4894</v>
      </c>
      <c r="BN801" s="175">
        <v>42</v>
      </c>
      <c r="BO801" s="175">
        <v>1098</v>
      </c>
      <c r="BP801" s="200">
        <f t="shared" si="170"/>
        <v>11248</v>
      </c>
    </row>
    <row r="802" spans="1:68" s="201" customFormat="1" x14ac:dyDescent="0.15">
      <c r="A802" s="117">
        <v>3620502002</v>
      </c>
      <c r="B802" s="118" t="s">
        <v>2662</v>
      </c>
      <c r="C802" s="118" t="s">
        <v>2654</v>
      </c>
      <c r="D802" s="118" t="s">
        <v>2661</v>
      </c>
      <c r="E802" s="118" t="s">
        <v>5018</v>
      </c>
      <c r="F802" s="120">
        <v>8</v>
      </c>
      <c r="G802" s="119">
        <v>209985</v>
      </c>
      <c r="H802" s="119"/>
      <c r="I802" s="120" t="s">
        <v>5820</v>
      </c>
      <c r="J802" s="120">
        <v>1035</v>
      </c>
      <c r="K802" s="120">
        <v>209985</v>
      </c>
      <c r="L802" s="120">
        <v>0.55600000000000005</v>
      </c>
      <c r="M802" s="121" t="s">
        <v>5662</v>
      </c>
      <c r="N802" s="120">
        <v>1</v>
      </c>
      <c r="O802" s="119">
        <v>114.3</v>
      </c>
      <c r="P802" s="119">
        <v>14.4</v>
      </c>
      <c r="Q802" s="119">
        <v>1.3</v>
      </c>
      <c r="R802" s="120" t="s">
        <v>5658</v>
      </c>
      <c r="S802" s="120">
        <v>0.1</v>
      </c>
      <c r="T802" s="120"/>
      <c r="U802" s="120"/>
      <c r="V802" s="172">
        <v>210</v>
      </c>
      <c r="W802" s="172">
        <v>19</v>
      </c>
      <c r="X802" s="172">
        <v>129</v>
      </c>
      <c r="Y802" s="172">
        <v>5</v>
      </c>
      <c r="Z802" s="172">
        <v>57</v>
      </c>
      <c r="AA802" s="123"/>
      <c r="AB802" s="123"/>
      <c r="AC802" s="123">
        <v>117</v>
      </c>
      <c r="AD802" s="123"/>
      <c r="AE802" s="123"/>
      <c r="AF802" s="123"/>
      <c r="AG802" s="214"/>
      <c r="AH802" s="229" t="str">
        <f t="shared" si="165"/>
        <v>a3</v>
      </c>
      <c r="AI802" s="199"/>
      <c r="AJ802" s="199"/>
      <c r="AK802" s="199"/>
      <c r="AL802" s="199"/>
      <c r="AM802" s="199"/>
      <c r="AN802" s="173">
        <v>1.9</v>
      </c>
      <c r="AO802" s="173"/>
      <c r="AP802" s="173"/>
      <c r="AQ802" s="173">
        <v>0.5</v>
      </c>
      <c r="AR802" s="173"/>
      <c r="AS802" s="173"/>
      <c r="AT802" s="173"/>
      <c r="AU802" s="173"/>
      <c r="AV802" s="173"/>
      <c r="AW802" s="173"/>
      <c r="AX802" s="173"/>
      <c r="AY802" s="173"/>
      <c r="AZ802" s="211">
        <f t="shared" si="180"/>
        <v>2.4</v>
      </c>
      <c r="BA802" s="211"/>
      <c r="BB802" s="205">
        <f t="shared" si="166"/>
        <v>27200</v>
      </c>
      <c r="BC802" s="205">
        <f t="shared" si="167"/>
        <v>24224</v>
      </c>
      <c r="BD802" s="205">
        <f t="shared" si="168"/>
        <v>3090</v>
      </c>
      <c r="BE802" s="205">
        <f t="shared" si="169"/>
        <v>114</v>
      </c>
      <c r="BF802" s="175">
        <v>24110</v>
      </c>
      <c r="BG802" s="175">
        <v>10167</v>
      </c>
      <c r="BH802" s="175">
        <v>3836</v>
      </c>
      <c r="BI802" s="175">
        <v>2976</v>
      </c>
      <c r="BJ802" s="175"/>
      <c r="BK802" s="175">
        <v>2208</v>
      </c>
      <c r="BL802" s="175">
        <v>298</v>
      </c>
      <c r="BM802" s="175">
        <v>4219</v>
      </c>
      <c r="BN802" s="175">
        <v>1297</v>
      </c>
      <c r="BO802" s="175">
        <v>2199</v>
      </c>
      <c r="BP802" s="200">
        <f t="shared" si="170"/>
        <v>6035</v>
      </c>
    </row>
    <row r="803" spans="1:68" s="201" customFormat="1" x14ac:dyDescent="0.15">
      <c r="A803" s="117">
        <v>3421502003</v>
      </c>
      <c r="B803" s="118" t="s">
        <v>2583</v>
      </c>
      <c r="C803" s="118" t="s">
        <v>2517</v>
      </c>
      <c r="D803" s="118" t="s">
        <v>2581</v>
      </c>
      <c r="E803" s="118" t="s">
        <v>4959</v>
      </c>
      <c r="F803" s="120">
        <v>10</v>
      </c>
      <c r="G803" s="119"/>
      <c r="H803" s="119"/>
      <c r="I803" s="120" t="s">
        <v>5820</v>
      </c>
      <c r="J803" s="120">
        <v>1400</v>
      </c>
      <c r="K803" s="120">
        <v>210254</v>
      </c>
      <c r="L803" s="120">
        <v>0.41099999999999998</v>
      </c>
      <c r="M803" s="121" t="s">
        <v>5657</v>
      </c>
      <c r="N803" s="120">
        <v>1</v>
      </c>
      <c r="O803" s="119">
        <v>189.8</v>
      </c>
      <c r="P803" s="119"/>
      <c r="Q803" s="119"/>
      <c r="R803" s="120" t="s">
        <v>5658</v>
      </c>
      <c r="S803" s="120">
        <v>0.4</v>
      </c>
      <c r="T803" s="120"/>
      <c r="U803" s="120"/>
      <c r="V803" s="172">
        <v>364.8</v>
      </c>
      <c r="W803" s="172"/>
      <c r="X803" s="172">
        <v>310.7</v>
      </c>
      <c r="Y803" s="172">
        <v>4.5</v>
      </c>
      <c r="Z803" s="172">
        <v>49.6</v>
      </c>
      <c r="AA803" s="123"/>
      <c r="AB803" s="123"/>
      <c r="AC803" s="123">
        <v>222</v>
      </c>
      <c r="AD803" s="123"/>
      <c r="AE803" s="123"/>
      <c r="AF803" s="123"/>
      <c r="AG803" s="214"/>
      <c r="AH803" s="229" t="str">
        <f t="shared" si="165"/>
        <v>a3</v>
      </c>
      <c r="AI803" s="199"/>
      <c r="AJ803" s="199"/>
      <c r="AK803" s="199"/>
      <c r="AL803" s="199"/>
      <c r="AM803" s="199"/>
      <c r="AN803" s="173"/>
      <c r="AO803" s="173"/>
      <c r="AP803" s="173"/>
      <c r="AQ803" s="173"/>
      <c r="AR803" s="173"/>
      <c r="AS803" s="173">
        <v>0.5</v>
      </c>
      <c r="AT803" s="173">
        <v>0.5</v>
      </c>
      <c r="AU803" s="173"/>
      <c r="AV803" s="173">
        <v>0.5</v>
      </c>
      <c r="AW803" s="173"/>
      <c r="AX803" s="173"/>
      <c r="AY803" s="173"/>
      <c r="AZ803" s="211">
        <f t="shared" si="180"/>
        <v>0.5</v>
      </c>
      <c r="BA803" s="211">
        <f t="shared" ref="BA803:BA820" si="181">SUBTOTAL(9,AT803:AY803)</f>
        <v>1</v>
      </c>
      <c r="BB803" s="205">
        <f t="shared" si="166"/>
        <v>46864</v>
      </c>
      <c r="BC803" s="205">
        <f t="shared" si="167"/>
        <v>46864</v>
      </c>
      <c r="BD803" s="205">
        <f t="shared" si="168"/>
        <v>0</v>
      </c>
      <c r="BE803" s="205">
        <f t="shared" si="169"/>
        <v>0</v>
      </c>
      <c r="BF803" s="175">
        <v>46864</v>
      </c>
      <c r="BG803" s="175"/>
      <c r="BH803" s="175">
        <v>15282</v>
      </c>
      <c r="BI803" s="175"/>
      <c r="BJ803" s="175"/>
      <c r="BK803" s="175">
        <v>4507</v>
      </c>
      <c r="BL803" s="175">
        <v>7515</v>
      </c>
      <c r="BM803" s="175">
        <v>10635</v>
      </c>
      <c r="BN803" s="175">
        <v>6472</v>
      </c>
      <c r="BO803" s="175">
        <v>2453</v>
      </c>
      <c r="BP803" s="200">
        <f t="shared" si="170"/>
        <v>17735</v>
      </c>
    </row>
    <row r="804" spans="1:68" s="201" customFormat="1" x14ac:dyDescent="0.15">
      <c r="A804" s="117">
        <v>3421302005</v>
      </c>
      <c r="B804" s="118" t="s">
        <v>2575</v>
      </c>
      <c r="C804" s="118" t="s">
        <v>2517</v>
      </c>
      <c r="D804" s="118" t="s">
        <v>2572</v>
      </c>
      <c r="E804" s="118" t="s">
        <v>4952</v>
      </c>
      <c r="F804" s="120">
        <v>10</v>
      </c>
      <c r="G804" s="119">
        <v>210423</v>
      </c>
      <c r="H804" s="119"/>
      <c r="I804" s="120" t="s">
        <v>5820</v>
      </c>
      <c r="J804" s="120">
        <v>1100</v>
      </c>
      <c r="K804" s="120">
        <v>210423</v>
      </c>
      <c r="L804" s="120">
        <v>0.52400000000000002</v>
      </c>
      <c r="M804" s="121" t="s">
        <v>5657</v>
      </c>
      <c r="N804" s="120">
        <v>1</v>
      </c>
      <c r="O804" s="119">
        <v>139.30000000000001</v>
      </c>
      <c r="P804" s="119">
        <v>44.4</v>
      </c>
      <c r="Q804" s="119">
        <v>4.4000000000000004</v>
      </c>
      <c r="R804" s="120" t="s">
        <v>5658</v>
      </c>
      <c r="S804" s="120">
        <v>0.32700000000000001</v>
      </c>
      <c r="T804" s="120"/>
      <c r="U804" s="120"/>
      <c r="V804" s="172">
        <v>149</v>
      </c>
      <c r="W804" s="172">
        <v>15.6</v>
      </c>
      <c r="X804" s="172">
        <v>61.3</v>
      </c>
      <c r="Y804" s="172">
        <v>4.4000000000000004</v>
      </c>
      <c r="Z804" s="172">
        <v>67.7</v>
      </c>
      <c r="AA804" s="123"/>
      <c r="AB804" s="123"/>
      <c r="AC804" s="123">
        <v>24.6</v>
      </c>
      <c r="AD804" s="123"/>
      <c r="AE804" s="123"/>
      <c r="AF804" s="123"/>
      <c r="AG804" s="214"/>
      <c r="AH804" s="229" t="str">
        <f t="shared" ref="AH804:AH867" si="182">IF(N804=1,IF(AG804&gt;0,"a4",IF(AC804&gt;0,"a3",IF(AA804&gt;0,"a2","a1"))),IF(AG804&gt;0,"b4",IF(AC804&gt;0,"b3",IF(AA804&gt;0,"b2","b1"))))</f>
        <v>a3</v>
      </c>
      <c r="AI804" s="199"/>
      <c r="AJ804" s="199"/>
      <c r="AK804" s="199"/>
      <c r="AL804" s="199"/>
      <c r="AM804" s="199"/>
      <c r="AN804" s="173"/>
      <c r="AO804" s="173"/>
      <c r="AP804" s="173"/>
      <c r="AQ804" s="173"/>
      <c r="AR804" s="173"/>
      <c r="AS804" s="173"/>
      <c r="AT804" s="173"/>
      <c r="AU804" s="173"/>
      <c r="AV804" s="173"/>
      <c r="AW804" s="173"/>
      <c r="AX804" s="173"/>
      <c r="AY804" s="173"/>
      <c r="AZ804" s="211">
        <f t="shared" si="180"/>
        <v>0</v>
      </c>
      <c r="BA804" s="211">
        <f t="shared" si="181"/>
        <v>0</v>
      </c>
      <c r="BB804" s="205">
        <f t="shared" ref="BB804:BB867" si="183">SUM(BG804:BO804)</f>
        <v>0</v>
      </c>
      <c r="BC804" s="205">
        <f t="shared" ref="BC804:BC867" si="184">BG804+BH804+BK804+BL804+BM804+BN804+BO804</f>
        <v>0</v>
      </c>
      <c r="BD804" s="205">
        <f t="shared" ref="BD804:BD867" si="185">BB804-BF804</f>
        <v>0</v>
      </c>
      <c r="BE804" s="205">
        <f t="shared" ref="BE804:BE867" si="186">BC804-BF804</f>
        <v>0</v>
      </c>
      <c r="BF804" s="175"/>
      <c r="BG804" s="175"/>
      <c r="BH804" s="175"/>
      <c r="BI804" s="175"/>
      <c r="BJ804" s="175"/>
      <c r="BK804" s="175"/>
      <c r="BL804" s="175"/>
      <c r="BM804" s="175"/>
      <c r="BN804" s="175"/>
      <c r="BO804" s="175"/>
      <c r="BP804" s="200">
        <f t="shared" ref="BP804:BP867" si="187">BH804+BO804</f>
        <v>0</v>
      </c>
    </row>
    <row r="805" spans="1:68" s="201" customFormat="1" x14ac:dyDescent="0.15">
      <c r="A805" s="117">
        <v>4520402002</v>
      </c>
      <c r="B805" s="118" t="s">
        <v>3079</v>
      </c>
      <c r="C805" s="118" t="s">
        <v>3060</v>
      </c>
      <c r="D805" s="118" t="s">
        <v>3078</v>
      </c>
      <c r="E805" s="118" t="s">
        <v>5305</v>
      </c>
      <c r="F805" s="120">
        <v>10</v>
      </c>
      <c r="G805" s="119">
        <v>208050</v>
      </c>
      <c r="H805" s="119">
        <v>2956</v>
      </c>
      <c r="I805" s="120" t="s">
        <v>5820</v>
      </c>
      <c r="J805" s="120">
        <v>1200</v>
      </c>
      <c r="K805" s="120">
        <v>211006</v>
      </c>
      <c r="L805" s="120">
        <v>0.48199999999999998</v>
      </c>
      <c r="M805" s="121" t="s">
        <v>5657</v>
      </c>
      <c r="N805" s="120">
        <v>1</v>
      </c>
      <c r="O805" s="119">
        <v>160</v>
      </c>
      <c r="P805" s="119"/>
      <c r="Q805" s="119"/>
      <c r="R805" s="120" t="s">
        <v>5658</v>
      </c>
      <c r="S805" s="120">
        <v>0.3</v>
      </c>
      <c r="T805" s="120"/>
      <c r="U805" s="120"/>
      <c r="V805" s="172">
        <v>181.2</v>
      </c>
      <c r="W805" s="172">
        <v>23.5</v>
      </c>
      <c r="X805" s="172">
        <v>114.9</v>
      </c>
      <c r="Y805" s="172">
        <v>10.199999999999999</v>
      </c>
      <c r="Z805" s="172">
        <v>32.6</v>
      </c>
      <c r="AA805" s="123"/>
      <c r="AB805" s="123"/>
      <c r="AC805" s="123">
        <v>148.5</v>
      </c>
      <c r="AD805" s="123"/>
      <c r="AE805" s="123"/>
      <c r="AF805" s="123"/>
      <c r="AG805" s="214"/>
      <c r="AH805" s="229" t="str">
        <f t="shared" si="182"/>
        <v>a3</v>
      </c>
      <c r="AI805" s="199"/>
      <c r="AJ805" s="199"/>
      <c r="AK805" s="199"/>
      <c r="AL805" s="199"/>
      <c r="AM805" s="199"/>
      <c r="AN805" s="173"/>
      <c r="AO805" s="173"/>
      <c r="AP805" s="173"/>
      <c r="AQ805" s="173"/>
      <c r="AR805" s="173"/>
      <c r="AS805" s="173"/>
      <c r="AT805" s="173">
        <v>0.6</v>
      </c>
      <c r="AU805" s="173"/>
      <c r="AV805" s="173"/>
      <c r="AW805" s="173"/>
      <c r="AX805" s="173"/>
      <c r="AY805" s="173"/>
      <c r="AZ805" s="211">
        <f t="shared" si="180"/>
        <v>0</v>
      </c>
      <c r="BA805" s="211">
        <f t="shared" si="181"/>
        <v>0.6</v>
      </c>
      <c r="BB805" s="205">
        <f t="shared" si="183"/>
        <v>27163</v>
      </c>
      <c r="BC805" s="205">
        <f t="shared" si="184"/>
        <v>18573</v>
      </c>
      <c r="BD805" s="205">
        <f t="shared" si="185"/>
        <v>8786</v>
      </c>
      <c r="BE805" s="205">
        <f t="shared" si="186"/>
        <v>196</v>
      </c>
      <c r="BF805" s="175">
        <v>18377</v>
      </c>
      <c r="BG805" s="175"/>
      <c r="BH805" s="175">
        <v>8786</v>
      </c>
      <c r="BI805" s="175">
        <v>4035</v>
      </c>
      <c r="BJ805" s="175">
        <v>4555</v>
      </c>
      <c r="BK805" s="175">
        <v>2218</v>
      </c>
      <c r="BL805" s="175">
        <v>1089</v>
      </c>
      <c r="BM805" s="175">
        <v>2969</v>
      </c>
      <c r="BN805" s="175">
        <v>1802</v>
      </c>
      <c r="BO805" s="175">
        <v>1709</v>
      </c>
      <c r="BP805" s="200">
        <f t="shared" si="187"/>
        <v>10495</v>
      </c>
    </row>
    <row r="806" spans="1:68" s="201" customFormat="1" x14ac:dyDescent="0.15">
      <c r="A806" s="117">
        <v>2636502001</v>
      </c>
      <c r="B806" s="118" t="s">
        <v>2029</v>
      </c>
      <c r="C806" s="118" t="s">
        <v>1980</v>
      </c>
      <c r="D806" s="118" t="s">
        <v>2030</v>
      </c>
      <c r="E806" s="118" t="s">
        <v>4534</v>
      </c>
      <c r="F806" s="120">
        <v>13</v>
      </c>
      <c r="G806" s="119">
        <v>211202</v>
      </c>
      <c r="H806" s="119"/>
      <c r="I806" s="120" t="s">
        <v>5820</v>
      </c>
      <c r="J806" s="120">
        <v>1380</v>
      </c>
      <c r="K806" s="120">
        <v>211202</v>
      </c>
      <c r="L806" s="120">
        <v>0.41899999999999998</v>
      </c>
      <c r="M806" s="121" t="s">
        <v>5657</v>
      </c>
      <c r="N806" s="120">
        <v>1</v>
      </c>
      <c r="O806" s="119">
        <v>124</v>
      </c>
      <c r="P806" s="119">
        <v>34.6</v>
      </c>
      <c r="Q806" s="119">
        <v>3.63</v>
      </c>
      <c r="R806" s="120" t="s">
        <v>5658</v>
      </c>
      <c r="S806" s="120">
        <v>0.2</v>
      </c>
      <c r="T806" s="120"/>
      <c r="U806" s="120"/>
      <c r="V806" s="172">
        <v>164.2</v>
      </c>
      <c r="W806" s="172"/>
      <c r="X806" s="172">
        <v>110</v>
      </c>
      <c r="Y806" s="172">
        <v>4.8</v>
      </c>
      <c r="Z806" s="172">
        <v>49.4</v>
      </c>
      <c r="AA806" s="123"/>
      <c r="AB806" s="123"/>
      <c r="AC806" s="123">
        <v>134</v>
      </c>
      <c r="AD806" s="123"/>
      <c r="AE806" s="123"/>
      <c r="AF806" s="123"/>
      <c r="AG806" s="214"/>
      <c r="AH806" s="229" t="str">
        <f t="shared" si="182"/>
        <v>a3</v>
      </c>
      <c r="AI806" s="199"/>
      <c r="AJ806" s="199"/>
      <c r="AK806" s="199"/>
      <c r="AL806" s="199"/>
      <c r="AM806" s="199"/>
      <c r="AN806" s="173">
        <v>1</v>
      </c>
      <c r="AO806" s="173"/>
      <c r="AP806" s="173"/>
      <c r="AQ806" s="173"/>
      <c r="AR806" s="173"/>
      <c r="AS806" s="173"/>
      <c r="AT806" s="173">
        <v>0.5</v>
      </c>
      <c r="AU806" s="173">
        <v>0.5</v>
      </c>
      <c r="AV806" s="173"/>
      <c r="AW806" s="173"/>
      <c r="AX806" s="173"/>
      <c r="AY806" s="173"/>
      <c r="AZ806" s="211">
        <f t="shared" si="180"/>
        <v>1</v>
      </c>
      <c r="BA806" s="211">
        <f t="shared" si="181"/>
        <v>1</v>
      </c>
      <c r="BB806" s="205">
        <f t="shared" si="183"/>
        <v>40465</v>
      </c>
      <c r="BC806" s="205">
        <f t="shared" si="184"/>
        <v>31637</v>
      </c>
      <c r="BD806" s="205">
        <f t="shared" si="185"/>
        <v>10500</v>
      </c>
      <c r="BE806" s="205">
        <f t="shared" si="186"/>
        <v>1672</v>
      </c>
      <c r="BF806" s="175">
        <v>29965</v>
      </c>
      <c r="BG806" s="175">
        <v>7275</v>
      </c>
      <c r="BH806" s="175">
        <v>10500</v>
      </c>
      <c r="BI806" s="175">
        <v>8828</v>
      </c>
      <c r="BJ806" s="175"/>
      <c r="BK806" s="175">
        <v>4058</v>
      </c>
      <c r="BL806" s="175">
        <v>3626</v>
      </c>
      <c r="BM806" s="175">
        <v>2726</v>
      </c>
      <c r="BN806" s="175">
        <v>1133</v>
      </c>
      <c r="BO806" s="175">
        <v>2319</v>
      </c>
      <c r="BP806" s="200">
        <f t="shared" si="187"/>
        <v>12819</v>
      </c>
    </row>
    <row r="807" spans="1:68" s="201" customFormat="1" x14ac:dyDescent="0.15">
      <c r="A807" s="117">
        <v>3936302001</v>
      </c>
      <c r="B807" s="118" t="s">
        <v>2780</v>
      </c>
      <c r="C807" s="118" t="s">
        <v>2754</v>
      </c>
      <c r="D807" s="118" t="s">
        <v>2781</v>
      </c>
      <c r="E807" s="118" t="s">
        <v>5097</v>
      </c>
      <c r="F807" s="120">
        <v>6</v>
      </c>
      <c r="G807" s="119">
        <v>155122</v>
      </c>
      <c r="H807" s="119"/>
      <c r="I807" s="120" t="s">
        <v>5820</v>
      </c>
      <c r="J807" s="120">
        <v>700</v>
      </c>
      <c r="K807" s="120">
        <v>211574</v>
      </c>
      <c r="L807" s="120">
        <v>0.82799999999999996</v>
      </c>
      <c r="M807" s="121" t="s">
        <v>5657</v>
      </c>
      <c r="N807" s="120">
        <v>1</v>
      </c>
      <c r="O807" s="119"/>
      <c r="P807" s="119"/>
      <c r="Q807" s="119"/>
      <c r="R807" s="120" t="s">
        <v>5660</v>
      </c>
      <c r="S807" s="120">
        <v>0.6</v>
      </c>
      <c r="T807" s="120"/>
      <c r="U807" s="120"/>
      <c r="V807" s="172">
        <v>182.7</v>
      </c>
      <c r="W807" s="172"/>
      <c r="X807" s="172"/>
      <c r="Y807" s="172"/>
      <c r="Z807" s="172">
        <v>182.7</v>
      </c>
      <c r="AA807" s="123"/>
      <c r="AB807" s="123"/>
      <c r="AC807" s="123">
        <v>158</v>
      </c>
      <c r="AD807" s="123"/>
      <c r="AE807" s="123"/>
      <c r="AF807" s="123"/>
      <c r="AG807" s="214"/>
      <c r="AH807" s="229" t="str">
        <f t="shared" si="182"/>
        <v>a3</v>
      </c>
      <c r="AI807" s="199" t="s">
        <v>5401</v>
      </c>
      <c r="AJ807" s="199"/>
      <c r="AK807" s="199"/>
      <c r="AL807" s="199" t="s">
        <v>5401</v>
      </c>
      <c r="AM807" s="199" t="s">
        <v>5401</v>
      </c>
      <c r="AN807" s="173">
        <v>2</v>
      </c>
      <c r="AO807" s="173"/>
      <c r="AP807" s="173"/>
      <c r="AQ807" s="173"/>
      <c r="AR807" s="173"/>
      <c r="AS807" s="173">
        <v>1</v>
      </c>
      <c r="AT807" s="173"/>
      <c r="AU807" s="173"/>
      <c r="AV807" s="173"/>
      <c r="AW807" s="173"/>
      <c r="AX807" s="173"/>
      <c r="AY807" s="173"/>
      <c r="AZ807" s="211">
        <f t="shared" si="180"/>
        <v>3</v>
      </c>
      <c r="BA807" s="211">
        <f t="shared" si="181"/>
        <v>0</v>
      </c>
      <c r="BB807" s="205">
        <f t="shared" si="183"/>
        <v>37755</v>
      </c>
      <c r="BC807" s="205">
        <f t="shared" si="184"/>
        <v>37755</v>
      </c>
      <c r="BD807" s="205">
        <f t="shared" si="185"/>
        <v>0</v>
      </c>
      <c r="BE807" s="205">
        <f t="shared" si="186"/>
        <v>0</v>
      </c>
      <c r="BF807" s="175">
        <v>37755</v>
      </c>
      <c r="BG807" s="175"/>
      <c r="BH807" s="175">
        <v>32000</v>
      </c>
      <c r="BI807" s="175"/>
      <c r="BJ807" s="175"/>
      <c r="BK807" s="175">
        <v>2119</v>
      </c>
      <c r="BL807" s="175">
        <v>55</v>
      </c>
      <c r="BM807" s="175"/>
      <c r="BN807" s="175">
        <v>20</v>
      </c>
      <c r="BO807" s="175">
        <v>3561</v>
      </c>
      <c r="BP807" s="200">
        <f t="shared" si="187"/>
        <v>35561</v>
      </c>
    </row>
    <row r="808" spans="1:68" s="201" customFormat="1" x14ac:dyDescent="0.15">
      <c r="A808" s="117">
        <v>921502002</v>
      </c>
      <c r="B808" s="118" t="s">
        <v>892</v>
      </c>
      <c r="C808" s="118" t="s">
        <v>842</v>
      </c>
      <c r="D808" s="118" t="s">
        <v>891</v>
      </c>
      <c r="E808" s="118" t="s">
        <v>3727</v>
      </c>
      <c r="F808" s="120">
        <v>15</v>
      </c>
      <c r="G808" s="119"/>
      <c r="H808" s="119"/>
      <c r="I808" s="120" t="s">
        <v>5820</v>
      </c>
      <c r="J808" s="120">
        <v>1300</v>
      </c>
      <c r="K808" s="120">
        <v>212069</v>
      </c>
      <c r="L808" s="120">
        <v>0.44700000000000001</v>
      </c>
      <c r="M808" s="121" t="s">
        <v>5657</v>
      </c>
      <c r="N808" s="120">
        <v>1</v>
      </c>
      <c r="O808" s="119">
        <v>268</v>
      </c>
      <c r="P808" s="119">
        <v>40.6</v>
      </c>
      <c r="Q808" s="119">
        <v>6.5</v>
      </c>
      <c r="R808" s="120" t="s">
        <v>5658</v>
      </c>
      <c r="S808" s="120">
        <v>0.3</v>
      </c>
      <c r="T808" s="120"/>
      <c r="U808" s="120"/>
      <c r="V808" s="172">
        <v>193.8</v>
      </c>
      <c r="W808" s="172"/>
      <c r="X808" s="172">
        <v>81.599999999999994</v>
      </c>
      <c r="Y808" s="172">
        <v>27.9</v>
      </c>
      <c r="Z808" s="172">
        <v>84.3</v>
      </c>
      <c r="AA808" s="123">
        <v>1745</v>
      </c>
      <c r="AB808" s="123"/>
      <c r="AC808" s="123">
        <v>101.9</v>
      </c>
      <c r="AD808" s="123"/>
      <c r="AE808" s="123"/>
      <c r="AF808" s="123"/>
      <c r="AG808" s="214"/>
      <c r="AH808" s="229" t="str">
        <f t="shared" si="182"/>
        <v>a3</v>
      </c>
      <c r="AI808" s="199" t="s">
        <v>5401</v>
      </c>
      <c r="AJ808" s="199"/>
      <c r="AK808" s="199"/>
      <c r="AL808" s="199" t="s">
        <v>5401</v>
      </c>
      <c r="AM808" s="199"/>
      <c r="AN808" s="173"/>
      <c r="AO808" s="173"/>
      <c r="AP808" s="173"/>
      <c r="AQ808" s="173"/>
      <c r="AR808" s="173"/>
      <c r="AS808" s="173"/>
      <c r="AT808" s="173"/>
      <c r="AU808" s="173"/>
      <c r="AV808" s="173"/>
      <c r="AW808" s="173"/>
      <c r="AX808" s="173"/>
      <c r="AY808" s="173"/>
      <c r="AZ808" s="211">
        <f t="shared" si="180"/>
        <v>0</v>
      </c>
      <c r="BA808" s="211">
        <f t="shared" si="181"/>
        <v>0</v>
      </c>
      <c r="BB808" s="205">
        <f t="shared" si="183"/>
        <v>36881</v>
      </c>
      <c r="BC808" s="205">
        <f t="shared" si="184"/>
        <v>28275</v>
      </c>
      <c r="BD808" s="205">
        <f t="shared" si="185"/>
        <v>9304</v>
      </c>
      <c r="BE808" s="205">
        <f t="shared" si="186"/>
        <v>698</v>
      </c>
      <c r="BF808" s="175">
        <v>27577</v>
      </c>
      <c r="BG808" s="175"/>
      <c r="BH808" s="175">
        <v>9304</v>
      </c>
      <c r="BI808" s="175">
        <v>8606</v>
      </c>
      <c r="BJ808" s="175"/>
      <c r="BK808" s="175">
        <v>4489</v>
      </c>
      <c r="BL808" s="175">
        <v>6672</v>
      </c>
      <c r="BM808" s="175">
        <v>3911</v>
      </c>
      <c r="BN808" s="175">
        <v>1330</v>
      </c>
      <c r="BO808" s="175">
        <v>2569</v>
      </c>
      <c r="BP808" s="200">
        <f t="shared" si="187"/>
        <v>11873</v>
      </c>
    </row>
    <row r="809" spans="1:68" s="201" customFormat="1" x14ac:dyDescent="0.15">
      <c r="A809" s="117">
        <v>534902001</v>
      </c>
      <c r="B809" s="118" t="s">
        <v>595</v>
      </c>
      <c r="C809" s="118" t="s">
        <v>546</v>
      </c>
      <c r="D809" s="118" t="s">
        <v>596</v>
      </c>
      <c r="E809" s="118" t="s">
        <v>3544</v>
      </c>
      <c r="F809" s="120">
        <v>11</v>
      </c>
      <c r="G809" s="119"/>
      <c r="H809" s="119"/>
      <c r="I809" s="120" t="s">
        <v>5820</v>
      </c>
      <c r="J809" s="120">
        <v>1700</v>
      </c>
      <c r="K809" s="120">
        <v>212297</v>
      </c>
      <c r="L809" s="120">
        <v>0.34200000000000003</v>
      </c>
      <c r="M809" s="121" t="s">
        <v>5657</v>
      </c>
      <c r="N809" s="120">
        <v>1</v>
      </c>
      <c r="O809" s="119">
        <v>295</v>
      </c>
      <c r="P809" s="119">
        <v>53</v>
      </c>
      <c r="Q809" s="119">
        <v>5.7</v>
      </c>
      <c r="R809" s="120"/>
      <c r="S809" s="120"/>
      <c r="T809" s="120"/>
      <c r="U809" s="120" t="s">
        <v>5689</v>
      </c>
      <c r="V809" s="172">
        <v>210.9</v>
      </c>
      <c r="W809" s="172"/>
      <c r="X809" s="172">
        <v>147.6</v>
      </c>
      <c r="Y809" s="172">
        <v>31.9</v>
      </c>
      <c r="Z809" s="172">
        <v>31.4</v>
      </c>
      <c r="AA809" s="123">
        <v>2527</v>
      </c>
      <c r="AB809" s="123"/>
      <c r="AC809" s="123">
        <v>208</v>
      </c>
      <c r="AD809" s="123"/>
      <c r="AE809" s="123"/>
      <c r="AF809" s="123"/>
      <c r="AG809" s="214"/>
      <c r="AH809" s="229" t="str">
        <f t="shared" si="182"/>
        <v>a3</v>
      </c>
      <c r="AI809" s="199"/>
      <c r="AJ809" s="199"/>
      <c r="AK809" s="199"/>
      <c r="AL809" s="199"/>
      <c r="AM809" s="199"/>
      <c r="AN809" s="173" t="s">
        <v>3186</v>
      </c>
      <c r="AO809" s="173" t="s">
        <v>3186</v>
      </c>
      <c r="AP809" s="173" t="s">
        <v>3186</v>
      </c>
      <c r="AQ809" s="173" t="s">
        <v>3186</v>
      </c>
      <c r="AR809" s="173" t="s">
        <v>3186</v>
      </c>
      <c r="AS809" s="173"/>
      <c r="AT809" s="173">
        <v>0.5</v>
      </c>
      <c r="AU809" s="173">
        <v>0.5</v>
      </c>
      <c r="AV809" s="173"/>
      <c r="AW809" s="173"/>
      <c r="AX809" s="173"/>
      <c r="AY809" s="173"/>
      <c r="AZ809" s="211">
        <f t="shared" si="180"/>
        <v>0</v>
      </c>
      <c r="BA809" s="211">
        <f t="shared" si="181"/>
        <v>1</v>
      </c>
      <c r="BB809" s="205">
        <f t="shared" si="183"/>
        <v>0</v>
      </c>
      <c r="BC809" s="205">
        <f t="shared" si="184"/>
        <v>0</v>
      </c>
      <c r="BD809" s="205">
        <f t="shared" si="185"/>
        <v>0</v>
      </c>
      <c r="BE809" s="205">
        <f t="shared" si="186"/>
        <v>0</v>
      </c>
      <c r="BF809" s="175"/>
      <c r="BG809" s="175"/>
      <c r="BH809" s="175"/>
      <c r="BI809" s="175"/>
      <c r="BJ809" s="175"/>
      <c r="BK809" s="175"/>
      <c r="BL809" s="175"/>
      <c r="BM809" s="175"/>
      <c r="BN809" s="175"/>
      <c r="BO809" s="175"/>
      <c r="BP809" s="200">
        <f t="shared" si="187"/>
        <v>0</v>
      </c>
    </row>
    <row r="810" spans="1:68" s="201" customFormat="1" x14ac:dyDescent="0.15">
      <c r="A810" s="117">
        <v>934401001</v>
      </c>
      <c r="B810" s="118" t="s">
        <v>897</v>
      </c>
      <c r="C810" s="118" t="s">
        <v>842</v>
      </c>
      <c r="D810" s="118" t="s">
        <v>898</v>
      </c>
      <c r="E810" s="118" t="s">
        <v>3730</v>
      </c>
      <c r="F810" s="120">
        <v>8</v>
      </c>
      <c r="G810" s="119">
        <v>212481</v>
      </c>
      <c r="H810" s="119"/>
      <c r="I810" s="120" t="s">
        <v>5820</v>
      </c>
      <c r="J810" s="120">
        <v>1500</v>
      </c>
      <c r="K810" s="120">
        <v>212481</v>
      </c>
      <c r="L810" s="120">
        <v>0.38800000000000001</v>
      </c>
      <c r="M810" s="121" t="s">
        <v>5657</v>
      </c>
      <c r="N810" s="120">
        <v>1</v>
      </c>
      <c r="O810" s="119">
        <v>124</v>
      </c>
      <c r="P810" s="119"/>
      <c r="Q810" s="119"/>
      <c r="R810" s="120" t="s">
        <v>5658</v>
      </c>
      <c r="S810" s="120">
        <v>0.158</v>
      </c>
      <c r="T810" s="120"/>
      <c r="U810" s="120"/>
      <c r="V810" s="172">
        <v>152.1</v>
      </c>
      <c r="W810" s="172"/>
      <c r="X810" s="172">
        <v>126.1</v>
      </c>
      <c r="Y810" s="172">
        <v>26</v>
      </c>
      <c r="Z810" s="172"/>
      <c r="AA810" s="123"/>
      <c r="AB810" s="123"/>
      <c r="AC810" s="123">
        <v>175.5</v>
      </c>
      <c r="AD810" s="123"/>
      <c r="AE810" s="123"/>
      <c r="AF810" s="123"/>
      <c r="AG810" s="214"/>
      <c r="AH810" s="229" t="str">
        <f t="shared" si="182"/>
        <v>a3</v>
      </c>
      <c r="AI810" s="199"/>
      <c r="AJ810" s="199"/>
      <c r="AK810" s="199"/>
      <c r="AL810" s="199"/>
      <c r="AM810" s="199"/>
      <c r="AN810" s="173"/>
      <c r="AO810" s="173"/>
      <c r="AP810" s="173"/>
      <c r="AQ810" s="173"/>
      <c r="AR810" s="173"/>
      <c r="AS810" s="173"/>
      <c r="AT810" s="173"/>
      <c r="AU810" s="173"/>
      <c r="AV810" s="173"/>
      <c r="AW810" s="173"/>
      <c r="AX810" s="173"/>
      <c r="AY810" s="173"/>
      <c r="AZ810" s="211">
        <f t="shared" si="180"/>
        <v>0</v>
      </c>
      <c r="BA810" s="211">
        <f t="shared" si="181"/>
        <v>0</v>
      </c>
      <c r="BB810" s="205">
        <f t="shared" si="183"/>
        <v>14709</v>
      </c>
      <c r="BC810" s="205">
        <f t="shared" si="184"/>
        <v>14709</v>
      </c>
      <c r="BD810" s="205">
        <f t="shared" si="185"/>
        <v>0</v>
      </c>
      <c r="BE810" s="205">
        <f t="shared" si="186"/>
        <v>0</v>
      </c>
      <c r="BF810" s="175">
        <v>14709</v>
      </c>
      <c r="BG810" s="175"/>
      <c r="BH810" s="175">
        <v>4725</v>
      </c>
      <c r="BI810" s="175"/>
      <c r="BJ810" s="175"/>
      <c r="BK810" s="175">
        <v>6195</v>
      </c>
      <c r="BL810" s="175">
        <v>851</v>
      </c>
      <c r="BM810" s="175">
        <v>2550</v>
      </c>
      <c r="BN810" s="175">
        <v>74</v>
      </c>
      <c r="BO810" s="175">
        <v>314</v>
      </c>
      <c r="BP810" s="200">
        <f t="shared" si="187"/>
        <v>5039</v>
      </c>
    </row>
    <row r="811" spans="1:68" s="201" customFormat="1" x14ac:dyDescent="0.15">
      <c r="A811" s="117">
        <v>3421201003</v>
      </c>
      <c r="B811" s="118" t="s">
        <v>2568</v>
      </c>
      <c r="C811" s="118" t="s">
        <v>2517</v>
      </c>
      <c r="D811" s="118" t="s">
        <v>2566</v>
      </c>
      <c r="E811" s="118" t="s">
        <v>4945</v>
      </c>
      <c r="F811" s="120">
        <v>6</v>
      </c>
      <c r="G811" s="119">
        <v>212556</v>
      </c>
      <c r="H811" s="119"/>
      <c r="I811" s="120" t="s">
        <v>5820</v>
      </c>
      <c r="J811" s="120">
        <v>2200</v>
      </c>
      <c r="K811" s="120">
        <v>212556</v>
      </c>
      <c r="L811" s="120">
        <v>0.26500000000000001</v>
      </c>
      <c r="M811" s="121" t="s">
        <v>5657</v>
      </c>
      <c r="N811" s="120">
        <v>1</v>
      </c>
      <c r="O811" s="119">
        <v>242</v>
      </c>
      <c r="P811" s="119">
        <v>44</v>
      </c>
      <c r="Q811" s="119">
        <v>5.5</v>
      </c>
      <c r="R811" s="120"/>
      <c r="S811" s="120"/>
      <c r="T811" s="120"/>
      <c r="U811" s="120" t="s">
        <v>5694</v>
      </c>
      <c r="V811" s="172">
        <v>265.34500000000003</v>
      </c>
      <c r="W811" s="172"/>
      <c r="X811" s="172">
        <v>167.285</v>
      </c>
      <c r="Y811" s="172">
        <v>41.84</v>
      </c>
      <c r="Z811" s="172">
        <v>56.22</v>
      </c>
      <c r="AA811" s="123">
        <v>1981.6</v>
      </c>
      <c r="AB811" s="123"/>
      <c r="AC811" s="123">
        <v>136.5</v>
      </c>
      <c r="AD811" s="123"/>
      <c r="AE811" s="123"/>
      <c r="AF811" s="123"/>
      <c r="AG811" s="214"/>
      <c r="AH811" s="229" t="str">
        <f t="shared" si="182"/>
        <v>a3</v>
      </c>
      <c r="AI811" s="199"/>
      <c r="AJ811" s="199"/>
      <c r="AK811" s="199"/>
      <c r="AL811" s="199"/>
      <c r="AM811" s="199"/>
      <c r="AN811" s="173"/>
      <c r="AO811" s="173"/>
      <c r="AP811" s="173"/>
      <c r="AQ811" s="173"/>
      <c r="AR811" s="173"/>
      <c r="AS811" s="173">
        <v>0.5</v>
      </c>
      <c r="AT811" s="173">
        <v>1</v>
      </c>
      <c r="AU811" s="173">
        <v>0.5</v>
      </c>
      <c r="AV811" s="173"/>
      <c r="AW811" s="173"/>
      <c r="AX811" s="173"/>
      <c r="AY811" s="173"/>
      <c r="AZ811" s="211">
        <f t="shared" si="180"/>
        <v>0.5</v>
      </c>
      <c r="BA811" s="211">
        <f t="shared" si="181"/>
        <v>1.5</v>
      </c>
      <c r="BB811" s="205">
        <f t="shared" si="183"/>
        <v>26725</v>
      </c>
      <c r="BC811" s="205">
        <f t="shared" si="184"/>
        <v>26725</v>
      </c>
      <c r="BD811" s="205">
        <f t="shared" si="185"/>
        <v>0</v>
      </c>
      <c r="BE811" s="205">
        <f t="shared" si="186"/>
        <v>0</v>
      </c>
      <c r="BF811" s="175">
        <v>26725</v>
      </c>
      <c r="BG811" s="175"/>
      <c r="BH811" s="175">
        <v>11278</v>
      </c>
      <c r="BI811" s="175"/>
      <c r="BJ811" s="175"/>
      <c r="BK811" s="175">
        <v>2570</v>
      </c>
      <c r="BL811" s="175">
        <v>1670</v>
      </c>
      <c r="BM811" s="175">
        <v>3833</v>
      </c>
      <c r="BN811" s="175">
        <v>852</v>
      </c>
      <c r="BO811" s="175">
        <v>6522</v>
      </c>
      <c r="BP811" s="200">
        <f t="shared" si="187"/>
        <v>17800</v>
      </c>
    </row>
    <row r="812" spans="1:68" s="201" customFormat="1" x14ac:dyDescent="0.15">
      <c r="A812" s="117">
        <v>146202001</v>
      </c>
      <c r="B812" s="118" t="s">
        <v>187</v>
      </c>
      <c r="C812" s="118" t="s">
        <v>11</v>
      </c>
      <c r="D812" s="118" t="s">
        <v>188</v>
      </c>
      <c r="E812" s="118" t="s">
        <v>3295</v>
      </c>
      <c r="F812" s="120">
        <v>14</v>
      </c>
      <c r="G812" s="119">
        <v>213009</v>
      </c>
      <c r="H812" s="119"/>
      <c r="I812" s="120" t="s">
        <v>5820</v>
      </c>
      <c r="J812" s="120">
        <v>1258</v>
      </c>
      <c r="K812" s="120">
        <v>213009</v>
      </c>
      <c r="L812" s="120">
        <v>0.46400000000000002</v>
      </c>
      <c r="M812" s="121" t="s">
        <v>5657</v>
      </c>
      <c r="N812" s="120">
        <v>1</v>
      </c>
      <c r="O812" s="119">
        <v>238</v>
      </c>
      <c r="P812" s="119">
        <v>33.4</v>
      </c>
      <c r="Q812" s="119">
        <v>4.4370000000000003</v>
      </c>
      <c r="R812" s="120" t="s">
        <v>5658</v>
      </c>
      <c r="S812" s="120">
        <v>0.17499999999999999</v>
      </c>
      <c r="T812" s="120"/>
      <c r="U812" s="120" t="s">
        <v>3186</v>
      </c>
      <c r="V812" s="172">
        <v>188.7</v>
      </c>
      <c r="W812" s="172">
        <v>24.8</v>
      </c>
      <c r="X812" s="172">
        <v>85.6</v>
      </c>
      <c r="Y812" s="172">
        <v>40.4</v>
      </c>
      <c r="Z812" s="172">
        <v>37.9</v>
      </c>
      <c r="AA812" s="123">
        <v>2128.1</v>
      </c>
      <c r="AB812" s="123"/>
      <c r="AC812" s="123">
        <v>158.5</v>
      </c>
      <c r="AD812" s="123"/>
      <c r="AE812" s="123"/>
      <c r="AF812" s="123"/>
      <c r="AG812" s="214"/>
      <c r="AH812" s="229" t="str">
        <f t="shared" si="182"/>
        <v>a3</v>
      </c>
      <c r="AI812" s="199"/>
      <c r="AJ812" s="199"/>
      <c r="AK812" s="199"/>
      <c r="AL812" s="199"/>
      <c r="AM812" s="199"/>
      <c r="AN812" s="173" t="s">
        <v>3186</v>
      </c>
      <c r="AO812" s="173" t="s">
        <v>3186</v>
      </c>
      <c r="AP812" s="173" t="s">
        <v>3186</v>
      </c>
      <c r="AQ812" s="173" t="s">
        <v>3186</v>
      </c>
      <c r="AR812" s="173" t="s">
        <v>3186</v>
      </c>
      <c r="AS812" s="173"/>
      <c r="AT812" s="173"/>
      <c r="AU812" s="173">
        <v>0.9</v>
      </c>
      <c r="AV812" s="173"/>
      <c r="AW812" s="173"/>
      <c r="AX812" s="173">
        <v>0.8</v>
      </c>
      <c r="AY812" s="173"/>
      <c r="AZ812" s="211"/>
      <c r="BA812" s="211">
        <f t="shared" si="181"/>
        <v>1.7000000000000002</v>
      </c>
      <c r="BB812" s="205">
        <f t="shared" si="183"/>
        <v>33401</v>
      </c>
      <c r="BC812" s="205">
        <f t="shared" si="184"/>
        <v>33401</v>
      </c>
      <c r="BD812" s="205">
        <f t="shared" si="185"/>
        <v>0</v>
      </c>
      <c r="BE812" s="205">
        <f t="shared" si="186"/>
        <v>0</v>
      </c>
      <c r="BF812" s="175">
        <v>33401</v>
      </c>
      <c r="BG812" s="175">
        <v>5068</v>
      </c>
      <c r="BH812" s="175">
        <v>20805</v>
      </c>
      <c r="BI812" s="175"/>
      <c r="BJ812" s="175"/>
      <c r="BK812" s="175">
        <v>3340</v>
      </c>
      <c r="BL812" s="175"/>
      <c r="BM812" s="175">
        <v>3166</v>
      </c>
      <c r="BN812" s="175">
        <v>322</v>
      </c>
      <c r="BO812" s="175">
        <v>700</v>
      </c>
      <c r="BP812" s="200">
        <f t="shared" si="187"/>
        <v>21505</v>
      </c>
    </row>
    <row r="813" spans="1:68" s="201" customFormat="1" x14ac:dyDescent="0.15">
      <c r="A813" s="117">
        <v>148702001</v>
      </c>
      <c r="B813" s="118" t="s">
        <v>212</v>
      </c>
      <c r="C813" s="118" t="s">
        <v>11</v>
      </c>
      <c r="D813" s="118" t="s">
        <v>213</v>
      </c>
      <c r="E813" s="118" t="s">
        <v>3309</v>
      </c>
      <c r="F813" s="120">
        <v>13</v>
      </c>
      <c r="G813" s="119">
        <v>213073</v>
      </c>
      <c r="H813" s="119"/>
      <c r="I813" s="120" t="s">
        <v>5820</v>
      </c>
      <c r="J813" s="120">
        <v>1640</v>
      </c>
      <c r="K813" s="120">
        <v>213073</v>
      </c>
      <c r="L813" s="120">
        <v>0.35599999999999998</v>
      </c>
      <c r="M813" s="121" t="s">
        <v>5657</v>
      </c>
      <c r="N813" s="120">
        <v>1</v>
      </c>
      <c r="O813" s="119">
        <v>326</v>
      </c>
      <c r="P813" s="119"/>
      <c r="Q813" s="119"/>
      <c r="R813" s="120" t="s">
        <v>5660</v>
      </c>
      <c r="S813" s="120">
        <v>0.2</v>
      </c>
      <c r="T813" s="120"/>
      <c r="U813" s="120" t="s">
        <v>3186</v>
      </c>
      <c r="V813" s="172">
        <v>237.2</v>
      </c>
      <c r="W813" s="172">
        <v>24.2</v>
      </c>
      <c r="X813" s="172">
        <v>135.4</v>
      </c>
      <c r="Y813" s="172">
        <v>16.8</v>
      </c>
      <c r="Z813" s="172">
        <v>60.8</v>
      </c>
      <c r="AA813" s="123">
        <v>3136</v>
      </c>
      <c r="AB813" s="123"/>
      <c r="AC813" s="123">
        <v>33.4</v>
      </c>
      <c r="AD813" s="123"/>
      <c r="AE813" s="123"/>
      <c r="AF813" s="123"/>
      <c r="AG813" s="214"/>
      <c r="AH813" s="229" t="str">
        <f t="shared" si="182"/>
        <v>a3</v>
      </c>
      <c r="AI813" s="199"/>
      <c r="AJ813" s="199"/>
      <c r="AK813" s="199"/>
      <c r="AL813" s="199"/>
      <c r="AM813" s="199"/>
      <c r="AN813" s="173">
        <v>2</v>
      </c>
      <c r="AO813" s="173" t="s">
        <v>3186</v>
      </c>
      <c r="AP813" s="173" t="s">
        <v>3186</v>
      </c>
      <c r="AQ813" s="173" t="s">
        <v>3186</v>
      </c>
      <c r="AR813" s="173" t="s">
        <v>3186</v>
      </c>
      <c r="AS813" s="173"/>
      <c r="AT813" s="173">
        <v>1</v>
      </c>
      <c r="AU813" s="173">
        <v>0.5</v>
      </c>
      <c r="AV813" s="173"/>
      <c r="AW813" s="173"/>
      <c r="AX813" s="173"/>
      <c r="AY813" s="173"/>
      <c r="AZ813" s="211">
        <f t="shared" ref="AZ813:AZ820" si="188">SUBTOTAL(9,AN813:AS813)</f>
        <v>2</v>
      </c>
      <c r="BA813" s="211">
        <f t="shared" si="181"/>
        <v>1.5</v>
      </c>
      <c r="BB813" s="205">
        <f t="shared" si="183"/>
        <v>43253</v>
      </c>
      <c r="BC813" s="205">
        <f t="shared" si="184"/>
        <v>30676</v>
      </c>
      <c r="BD813" s="205">
        <f t="shared" si="185"/>
        <v>13107</v>
      </c>
      <c r="BE813" s="205">
        <f t="shared" si="186"/>
        <v>530</v>
      </c>
      <c r="BF813" s="175">
        <v>30146</v>
      </c>
      <c r="BG813" s="175"/>
      <c r="BH813" s="175">
        <v>22291</v>
      </c>
      <c r="BI813" s="175">
        <v>10920</v>
      </c>
      <c r="BJ813" s="175">
        <v>1657</v>
      </c>
      <c r="BK813" s="175">
        <v>4990</v>
      </c>
      <c r="BL813" s="175">
        <v>932</v>
      </c>
      <c r="BM813" s="175"/>
      <c r="BN813" s="175"/>
      <c r="BO813" s="175">
        <v>2463</v>
      </c>
      <c r="BP813" s="200">
        <f t="shared" si="187"/>
        <v>24754</v>
      </c>
    </row>
    <row r="814" spans="1:68" s="201" customFormat="1" x14ac:dyDescent="0.15">
      <c r="A814" s="117">
        <v>241102003</v>
      </c>
      <c r="B814" s="118" t="s">
        <v>399</v>
      </c>
      <c r="C814" s="118" t="s">
        <v>345</v>
      </c>
      <c r="D814" s="118" t="s">
        <v>397</v>
      </c>
      <c r="E814" s="118" t="s">
        <v>3420</v>
      </c>
      <c r="F814" s="120">
        <v>11</v>
      </c>
      <c r="G814" s="119">
        <v>305173</v>
      </c>
      <c r="H814" s="119"/>
      <c r="I814" s="120" t="s">
        <v>5820</v>
      </c>
      <c r="J814" s="120">
        <v>1200</v>
      </c>
      <c r="K814" s="120">
        <v>215709</v>
      </c>
      <c r="L814" s="120">
        <v>0.49199999999999999</v>
      </c>
      <c r="M814" s="121" t="s">
        <v>5657</v>
      </c>
      <c r="N814" s="120">
        <v>1</v>
      </c>
      <c r="O814" s="119">
        <v>219</v>
      </c>
      <c r="P814" s="119"/>
      <c r="Q814" s="119"/>
      <c r="R814" s="120" t="s">
        <v>5658</v>
      </c>
      <c r="S814" s="120">
        <v>0.5</v>
      </c>
      <c r="T814" s="120"/>
      <c r="U814" s="120"/>
      <c r="V814" s="172">
        <v>207.3</v>
      </c>
      <c r="W814" s="172">
        <v>14.1</v>
      </c>
      <c r="X814" s="172">
        <v>87.2</v>
      </c>
      <c r="Y814" s="172">
        <v>55.5</v>
      </c>
      <c r="Z814" s="172">
        <v>50.5</v>
      </c>
      <c r="AA814" s="123">
        <v>1801</v>
      </c>
      <c r="AB814" s="123"/>
      <c r="AC814" s="123">
        <v>28</v>
      </c>
      <c r="AD814" s="123"/>
      <c r="AE814" s="123"/>
      <c r="AF814" s="123"/>
      <c r="AG814" s="214"/>
      <c r="AH814" s="229" t="str">
        <f t="shared" si="182"/>
        <v>a3</v>
      </c>
      <c r="AI814" s="199"/>
      <c r="AJ814" s="199"/>
      <c r="AK814" s="199"/>
      <c r="AL814" s="199"/>
      <c r="AM814" s="199"/>
      <c r="AN814" s="173"/>
      <c r="AO814" s="173"/>
      <c r="AP814" s="173"/>
      <c r="AQ814" s="173"/>
      <c r="AR814" s="173"/>
      <c r="AS814" s="173"/>
      <c r="AT814" s="173"/>
      <c r="AU814" s="173"/>
      <c r="AV814" s="173"/>
      <c r="AW814" s="173"/>
      <c r="AX814" s="173"/>
      <c r="AY814" s="173"/>
      <c r="AZ814" s="211">
        <f t="shared" si="188"/>
        <v>0</v>
      </c>
      <c r="BA814" s="211">
        <f t="shared" si="181"/>
        <v>0</v>
      </c>
      <c r="BB814" s="205">
        <f t="shared" si="183"/>
        <v>30152</v>
      </c>
      <c r="BC814" s="205">
        <f t="shared" si="184"/>
        <v>23627</v>
      </c>
      <c r="BD814" s="205">
        <f t="shared" si="185"/>
        <v>7810</v>
      </c>
      <c r="BE814" s="205">
        <f t="shared" si="186"/>
        <v>1285</v>
      </c>
      <c r="BF814" s="175">
        <v>22342</v>
      </c>
      <c r="BG814" s="175"/>
      <c r="BH814" s="175">
        <v>10400</v>
      </c>
      <c r="BI814" s="175">
        <v>6525</v>
      </c>
      <c r="BJ814" s="175"/>
      <c r="BK814" s="175">
        <v>1427</v>
      </c>
      <c r="BL814" s="175">
        <v>3977</v>
      </c>
      <c r="BM814" s="175">
        <v>3290</v>
      </c>
      <c r="BN814" s="175">
        <v>1891</v>
      </c>
      <c r="BO814" s="175">
        <v>2642</v>
      </c>
      <c r="BP814" s="200">
        <f t="shared" si="187"/>
        <v>13042</v>
      </c>
    </row>
    <row r="815" spans="1:68" s="201" customFormat="1" x14ac:dyDescent="0.15">
      <c r="A815" s="117">
        <v>202102001</v>
      </c>
      <c r="B815" s="118" t="s">
        <v>349</v>
      </c>
      <c r="C815" s="118" t="s">
        <v>345</v>
      </c>
      <c r="D815" s="118" t="s">
        <v>350</v>
      </c>
      <c r="E815" s="118" t="s">
        <v>3388</v>
      </c>
      <c r="F815" s="120">
        <v>22</v>
      </c>
      <c r="G815" s="119"/>
      <c r="H815" s="119"/>
      <c r="I815" s="120" t="s">
        <v>5820</v>
      </c>
      <c r="J815" s="120">
        <v>7275</v>
      </c>
      <c r="K815" s="120">
        <v>216948</v>
      </c>
      <c r="L815" s="120">
        <v>8.2000000000000003E-2</v>
      </c>
      <c r="M815" s="121" t="s">
        <v>5654</v>
      </c>
      <c r="N815" s="120">
        <v>1</v>
      </c>
      <c r="O815" s="119">
        <v>104</v>
      </c>
      <c r="P815" s="119"/>
      <c r="Q815" s="119"/>
      <c r="R815" s="120" t="s">
        <v>5655</v>
      </c>
      <c r="S815" s="120">
        <v>1.9</v>
      </c>
      <c r="T815" s="120"/>
      <c r="U815" s="120"/>
      <c r="V815" s="172">
        <v>389.6</v>
      </c>
      <c r="W815" s="172"/>
      <c r="X815" s="172">
        <v>149.80000000000001</v>
      </c>
      <c r="Y815" s="172">
        <v>98.3</v>
      </c>
      <c r="Z815" s="172">
        <v>141.5</v>
      </c>
      <c r="AA815" s="123">
        <v>882</v>
      </c>
      <c r="AB815" s="123"/>
      <c r="AC815" s="123">
        <v>81.5</v>
      </c>
      <c r="AD815" s="123"/>
      <c r="AE815" s="123"/>
      <c r="AF815" s="123"/>
      <c r="AG815" s="214"/>
      <c r="AH815" s="229" t="str">
        <f t="shared" si="182"/>
        <v>a3</v>
      </c>
      <c r="AI815" s="199"/>
      <c r="AJ815" s="199"/>
      <c r="AK815" s="199"/>
      <c r="AL815" s="199"/>
      <c r="AM815" s="199"/>
      <c r="AN815" s="173" t="s">
        <v>3186</v>
      </c>
      <c r="AO815" s="173" t="s">
        <v>3186</v>
      </c>
      <c r="AP815" s="173" t="s">
        <v>3186</v>
      </c>
      <c r="AQ815" s="173" t="s">
        <v>3186</v>
      </c>
      <c r="AR815" s="173" t="s">
        <v>3186</v>
      </c>
      <c r="AS815" s="173">
        <v>1</v>
      </c>
      <c r="AT815" s="173">
        <v>2.2000000000000002</v>
      </c>
      <c r="AU815" s="173">
        <v>2.2999999999999998</v>
      </c>
      <c r="AV815" s="173">
        <v>2.2000000000000002</v>
      </c>
      <c r="AW815" s="173">
        <v>2.2999999999999998</v>
      </c>
      <c r="AX815" s="173">
        <v>1</v>
      </c>
      <c r="AY815" s="173">
        <v>1</v>
      </c>
      <c r="AZ815" s="211">
        <f t="shared" si="188"/>
        <v>1</v>
      </c>
      <c r="BA815" s="211">
        <f t="shared" si="181"/>
        <v>11</v>
      </c>
      <c r="BB815" s="205">
        <f t="shared" si="183"/>
        <v>183888</v>
      </c>
      <c r="BC815" s="205">
        <f t="shared" si="184"/>
        <v>183888</v>
      </c>
      <c r="BD815" s="205">
        <f t="shared" si="185"/>
        <v>-18219</v>
      </c>
      <c r="BE815" s="205">
        <f t="shared" si="186"/>
        <v>-18219</v>
      </c>
      <c r="BF815" s="175">
        <v>202107</v>
      </c>
      <c r="BG815" s="175"/>
      <c r="BH815" s="175">
        <v>138504</v>
      </c>
      <c r="BI815" s="175"/>
      <c r="BJ815" s="175"/>
      <c r="BK815" s="175"/>
      <c r="BL815" s="175">
        <v>3872</v>
      </c>
      <c r="BM815" s="175"/>
      <c r="BN815" s="175">
        <v>1228</v>
      </c>
      <c r="BO815" s="175">
        <v>40284</v>
      </c>
      <c r="BP815" s="200">
        <f t="shared" si="187"/>
        <v>178788</v>
      </c>
    </row>
    <row r="816" spans="1:68" s="201" customFormat="1" x14ac:dyDescent="0.15">
      <c r="A816" s="117">
        <v>158502002</v>
      </c>
      <c r="B816" s="118" t="s">
        <v>271</v>
      </c>
      <c r="C816" s="118" t="s">
        <v>11</v>
      </c>
      <c r="D816" s="118" t="s">
        <v>269</v>
      </c>
      <c r="E816" s="118" t="s">
        <v>3343</v>
      </c>
      <c r="F816" s="120">
        <v>11</v>
      </c>
      <c r="G816" s="119"/>
      <c r="H816" s="119"/>
      <c r="I816" s="120" t="s">
        <v>5820</v>
      </c>
      <c r="J816" s="120">
        <v>1600</v>
      </c>
      <c r="K816" s="120">
        <v>217495</v>
      </c>
      <c r="L816" s="120">
        <v>0.372</v>
      </c>
      <c r="M816" s="121" t="s">
        <v>5657</v>
      </c>
      <c r="N816" s="120">
        <v>1</v>
      </c>
      <c r="O816" s="119">
        <v>229</v>
      </c>
      <c r="P816" s="119">
        <v>48.5</v>
      </c>
      <c r="Q816" s="119">
        <v>5.28</v>
      </c>
      <c r="R816" s="120" t="s">
        <v>5658</v>
      </c>
      <c r="S816" s="120">
        <v>0.1</v>
      </c>
      <c r="T816" s="120"/>
      <c r="U816" s="120"/>
      <c r="V816" s="172">
        <v>161.04</v>
      </c>
      <c r="W816" s="172"/>
      <c r="X816" s="172">
        <v>114.82</v>
      </c>
      <c r="Y816" s="172">
        <v>9.98</v>
      </c>
      <c r="Z816" s="172">
        <v>36.24</v>
      </c>
      <c r="AA816" s="123"/>
      <c r="AB816" s="123"/>
      <c r="AC816" s="123">
        <v>206</v>
      </c>
      <c r="AD816" s="123"/>
      <c r="AE816" s="123"/>
      <c r="AF816" s="123"/>
      <c r="AG816" s="214"/>
      <c r="AH816" s="229" t="str">
        <f t="shared" si="182"/>
        <v>a3</v>
      </c>
      <c r="AI816" s="199" t="s">
        <v>5401</v>
      </c>
      <c r="AJ816" s="199"/>
      <c r="AK816" s="199"/>
      <c r="AL816" s="199" t="s">
        <v>5401</v>
      </c>
      <c r="AM816" s="199"/>
      <c r="AN816" s="173" t="s">
        <v>3186</v>
      </c>
      <c r="AO816" s="173" t="s">
        <v>3186</v>
      </c>
      <c r="AP816" s="173" t="s">
        <v>3186</v>
      </c>
      <c r="AQ816" s="173" t="s">
        <v>3186</v>
      </c>
      <c r="AR816" s="173" t="s">
        <v>3186</v>
      </c>
      <c r="AS816" s="173">
        <v>0.7</v>
      </c>
      <c r="AT816" s="173"/>
      <c r="AU816" s="173"/>
      <c r="AV816" s="173"/>
      <c r="AW816" s="173"/>
      <c r="AX816" s="173"/>
      <c r="AY816" s="173">
        <v>0.5</v>
      </c>
      <c r="AZ816" s="211">
        <f t="shared" si="188"/>
        <v>0.7</v>
      </c>
      <c r="BA816" s="211">
        <f t="shared" si="181"/>
        <v>0.5</v>
      </c>
      <c r="BB816" s="205">
        <f t="shared" si="183"/>
        <v>45463</v>
      </c>
      <c r="BC816" s="205">
        <f t="shared" si="184"/>
        <v>34889</v>
      </c>
      <c r="BD816" s="205">
        <f t="shared" si="185"/>
        <v>18001</v>
      </c>
      <c r="BE816" s="205">
        <f t="shared" si="186"/>
        <v>7427</v>
      </c>
      <c r="BF816" s="175">
        <v>27462</v>
      </c>
      <c r="BG816" s="175"/>
      <c r="BH816" s="175">
        <v>18000</v>
      </c>
      <c r="BI816" s="175">
        <v>10574</v>
      </c>
      <c r="BJ816" s="175"/>
      <c r="BK816" s="175">
        <v>3264</v>
      </c>
      <c r="BL816" s="175">
        <v>5798</v>
      </c>
      <c r="BM816" s="175"/>
      <c r="BN816" s="175"/>
      <c r="BO816" s="175">
        <v>7827</v>
      </c>
      <c r="BP816" s="200">
        <f t="shared" si="187"/>
        <v>25827</v>
      </c>
    </row>
    <row r="817" spans="1:68" s="201" customFormat="1" x14ac:dyDescent="0.15">
      <c r="A817" s="117">
        <v>2520901002</v>
      </c>
      <c r="B817" s="118" t="s">
        <v>1976</v>
      </c>
      <c r="C817" s="118" t="s">
        <v>1966</v>
      </c>
      <c r="D817" s="118" t="s">
        <v>1975</v>
      </c>
      <c r="E817" s="118" t="s">
        <v>4497</v>
      </c>
      <c r="F817" s="120">
        <v>5</v>
      </c>
      <c r="G817" s="119">
        <v>217532</v>
      </c>
      <c r="H817" s="119"/>
      <c r="I817" s="120" t="s">
        <v>5820</v>
      </c>
      <c r="J817" s="120">
        <v>2150</v>
      </c>
      <c r="K817" s="120">
        <v>217532</v>
      </c>
      <c r="L817" s="120">
        <v>0.27700000000000002</v>
      </c>
      <c r="M817" s="121" t="s">
        <v>5676</v>
      </c>
      <c r="N817" s="120">
        <v>1</v>
      </c>
      <c r="O817" s="119">
        <v>165.5</v>
      </c>
      <c r="P817" s="119"/>
      <c r="Q817" s="119"/>
      <c r="R817" s="120" t="s">
        <v>5658</v>
      </c>
      <c r="S817" s="120">
        <v>0.2</v>
      </c>
      <c r="T817" s="120"/>
      <c r="U817" s="120"/>
      <c r="V817" s="172">
        <v>237</v>
      </c>
      <c r="W817" s="172">
        <v>83</v>
      </c>
      <c r="X817" s="172">
        <v>118.5</v>
      </c>
      <c r="Y817" s="172">
        <v>11.8</v>
      </c>
      <c r="Z817" s="172">
        <v>23.7</v>
      </c>
      <c r="AA817" s="123">
        <v>3683</v>
      </c>
      <c r="AB817" s="123"/>
      <c r="AC817" s="123">
        <v>188</v>
      </c>
      <c r="AD817" s="123"/>
      <c r="AE817" s="123"/>
      <c r="AF817" s="123"/>
      <c r="AG817" s="214"/>
      <c r="AH817" s="229" t="str">
        <f t="shared" si="182"/>
        <v>a3</v>
      </c>
      <c r="AI817" s="199"/>
      <c r="AJ817" s="199"/>
      <c r="AK817" s="199"/>
      <c r="AL817" s="199"/>
      <c r="AM817" s="199"/>
      <c r="AN817" s="173">
        <v>1</v>
      </c>
      <c r="AO817" s="173"/>
      <c r="AP817" s="173"/>
      <c r="AQ817" s="173"/>
      <c r="AR817" s="173"/>
      <c r="AS817" s="173"/>
      <c r="AT817" s="173">
        <v>0.5</v>
      </c>
      <c r="AU817" s="173">
        <v>0.5</v>
      </c>
      <c r="AV817" s="173">
        <v>0.5</v>
      </c>
      <c r="AW817" s="173">
        <v>0.5</v>
      </c>
      <c r="AX817" s="173">
        <v>0.5</v>
      </c>
      <c r="AY817" s="173"/>
      <c r="AZ817" s="211">
        <f t="shared" si="188"/>
        <v>1</v>
      </c>
      <c r="BA817" s="211">
        <f t="shared" si="181"/>
        <v>2.5</v>
      </c>
      <c r="BB817" s="205">
        <f t="shared" si="183"/>
        <v>57675</v>
      </c>
      <c r="BC817" s="205">
        <f t="shared" si="184"/>
        <v>40535</v>
      </c>
      <c r="BD817" s="205">
        <f t="shared" si="185"/>
        <v>21425</v>
      </c>
      <c r="BE817" s="205">
        <f t="shared" si="186"/>
        <v>4285</v>
      </c>
      <c r="BF817" s="175">
        <v>36250</v>
      </c>
      <c r="BG817" s="175"/>
      <c r="BH817" s="175">
        <v>21425</v>
      </c>
      <c r="BI817" s="175">
        <v>17140</v>
      </c>
      <c r="BJ817" s="175"/>
      <c r="BK817" s="175">
        <v>1011</v>
      </c>
      <c r="BL817" s="175">
        <v>3908</v>
      </c>
      <c r="BM817" s="175">
        <v>3705</v>
      </c>
      <c r="BN817" s="175">
        <v>1849</v>
      </c>
      <c r="BO817" s="175">
        <v>8637</v>
      </c>
      <c r="BP817" s="200">
        <f t="shared" si="187"/>
        <v>30062</v>
      </c>
    </row>
    <row r="818" spans="1:68" s="201" customFormat="1" x14ac:dyDescent="0.15">
      <c r="A818" s="117">
        <v>3310002011</v>
      </c>
      <c r="B818" s="118" t="s">
        <v>2439</v>
      </c>
      <c r="C818" s="118" t="s">
        <v>2427</v>
      </c>
      <c r="D818" s="118" t="s">
        <v>2430</v>
      </c>
      <c r="E818" s="118" t="s">
        <v>4845</v>
      </c>
      <c r="F818" s="120">
        <v>8</v>
      </c>
      <c r="G818" s="119">
        <v>217540</v>
      </c>
      <c r="H818" s="119"/>
      <c r="I818" s="120" t="s">
        <v>5820</v>
      </c>
      <c r="J818" s="120">
        <v>900</v>
      </c>
      <c r="K818" s="120">
        <v>217540</v>
      </c>
      <c r="L818" s="120">
        <v>0.66200000000000003</v>
      </c>
      <c r="M818" s="121" t="s">
        <v>5676</v>
      </c>
      <c r="N818" s="120">
        <v>1</v>
      </c>
      <c r="O818" s="119">
        <v>190</v>
      </c>
      <c r="P818" s="119">
        <v>32</v>
      </c>
      <c r="Q818" s="119">
        <v>3.8</v>
      </c>
      <c r="R818" s="120" t="s">
        <v>5658</v>
      </c>
      <c r="S818" s="120">
        <v>0.252</v>
      </c>
      <c r="T818" s="120"/>
      <c r="U818" s="120"/>
      <c r="V818" s="172">
        <v>147.80000000000001</v>
      </c>
      <c r="W818" s="172"/>
      <c r="X818" s="172"/>
      <c r="Y818" s="172"/>
      <c r="Z818" s="172">
        <v>147.80000000000001</v>
      </c>
      <c r="AA818" s="123"/>
      <c r="AB818" s="123"/>
      <c r="AC818" s="123">
        <v>150</v>
      </c>
      <c r="AD818" s="123"/>
      <c r="AE818" s="123"/>
      <c r="AF818" s="123"/>
      <c r="AG818" s="214"/>
      <c r="AH818" s="229" t="str">
        <f t="shared" si="182"/>
        <v>a3</v>
      </c>
      <c r="AI818" s="199"/>
      <c r="AJ818" s="199"/>
      <c r="AK818" s="199"/>
      <c r="AL818" s="199"/>
      <c r="AM818" s="199"/>
      <c r="AN818" s="173">
        <v>5</v>
      </c>
      <c r="AO818" s="173"/>
      <c r="AP818" s="173"/>
      <c r="AQ818" s="173"/>
      <c r="AR818" s="173"/>
      <c r="AS818" s="173">
        <v>2</v>
      </c>
      <c r="AT818" s="173"/>
      <c r="AU818" s="173"/>
      <c r="AV818" s="173"/>
      <c r="AW818" s="173"/>
      <c r="AX818" s="173">
        <v>1</v>
      </c>
      <c r="AY818" s="173"/>
      <c r="AZ818" s="211">
        <f t="shared" si="188"/>
        <v>7</v>
      </c>
      <c r="BA818" s="211">
        <f t="shared" si="181"/>
        <v>1</v>
      </c>
      <c r="BB818" s="205">
        <f t="shared" si="183"/>
        <v>14747</v>
      </c>
      <c r="BC818" s="205">
        <f t="shared" si="184"/>
        <v>14747</v>
      </c>
      <c r="BD818" s="205">
        <f t="shared" si="185"/>
        <v>0</v>
      </c>
      <c r="BE818" s="205">
        <f t="shared" si="186"/>
        <v>0</v>
      </c>
      <c r="BF818" s="175">
        <v>14747</v>
      </c>
      <c r="BG818" s="175"/>
      <c r="BH818" s="175">
        <v>5163</v>
      </c>
      <c r="BI818" s="175"/>
      <c r="BJ818" s="175"/>
      <c r="BK818" s="175">
        <v>2539</v>
      </c>
      <c r="BL818" s="175">
        <v>1537</v>
      </c>
      <c r="BM818" s="175">
        <v>2383</v>
      </c>
      <c r="BN818" s="175">
        <v>1210</v>
      </c>
      <c r="BO818" s="175">
        <v>1915</v>
      </c>
      <c r="BP818" s="200">
        <f t="shared" si="187"/>
        <v>7078</v>
      </c>
    </row>
    <row r="819" spans="1:68" s="201" customFormat="1" x14ac:dyDescent="0.15">
      <c r="A819" s="117">
        <v>940701002</v>
      </c>
      <c r="B819" s="118" t="s">
        <v>908</v>
      </c>
      <c r="C819" s="118" t="s">
        <v>842</v>
      </c>
      <c r="D819" s="118" t="s">
        <v>907</v>
      </c>
      <c r="E819" s="118" t="s">
        <v>3736</v>
      </c>
      <c r="F819" s="120">
        <v>11</v>
      </c>
      <c r="G819" s="119"/>
      <c r="H819" s="119"/>
      <c r="I819" s="120" t="s">
        <v>5820</v>
      </c>
      <c r="J819" s="120">
        <v>1300</v>
      </c>
      <c r="K819" s="120">
        <v>217714</v>
      </c>
      <c r="L819" s="120">
        <v>0.45900000000000002</v>
      </c>
      <c r="M819" s="121" t="s">
        <v>5657</v>
      </c>
      <c r="N819" s="120">
        <v>1</v>
      </c>
      <c r="O819" s="119">
        <v>225.79</v>
      </c>
      <c r="P819" s="119">
        <v>33.195</v>
      </c>
      <c r="Q819" s="119">
        <v>2.6789999999999998</v>
      </c>
      <c r="R819" s="120" t="s">
        <v>5658</v>
      </c>
      <c r="S819" s="120">
        <v>0.2</v>
      </c>
      <c r="T819" s="120"/>
      <c r="U819" s="120"/>
      <c r="V819" s="172">
        <v>154.76499999999999</v>
      </c>
      <c r="W819" s="172"/>
      <c r="X819" s="172">
        <v>137.39099999999999</v>
      </c>
      <c r="Y819" s="172">
        <v>17.373999999999999</v>
      </c>
      <c r="Z819" s="172"/>
      <c r="AA819" s="123"/>
      <c r="AB819" s="123"/>
      <c r="AC819" s="123">
        <v>141</v>
      </c>
      <c r="AD819" s="123"/>
      <c r="AE819" s="123"/>
      <c r="AF819" s="123"/>
      <c r="AG819" s="214"/>
      <c r="AH819" s="229" t="str">
        <f t="shared" si="182"/>
        <v>a3</v>
      </c>
      <c r="AI819" s="199"/>
      <c r="AJ819" s="199"/>
      <c r="AK819" s="199"/>
      <c r="AL819" s="199"/>
      <c r="AM819" s="199"/>
      <c r="AN819" s="173" t="s">
        <v>3186</v>
      </c>
      <c r="AO819" s="173" t="s">
        <v>3186</v>
      </c>
      <c r="AP819" s="173" t="s">
        <v>3186</v>
      </c>
      <c r="AQ819" s="173" t="s">
        <v>3186</v>
      </c>
      <c r="AR819" s="173" t="s">
        <v>3186</v>
      </c>
      <c r="AS819" s="173">
        <v>1</v>
      </c>
      <c r="AT819" s="173">
        <v>1</v>
      </c>
      <c r="AU819" s="173" t="s">
        <v>3186</v>
      </c>
      <c r="AV819" s="173">
        <v>1</v>
      </c>
      <c r="AW819" s="173" t="s">
        <v>3186</v>
      </c>
      <c r="AX819" s="173">
        <v>1</v>
      </c>
      <c r="AY819" s="173">
        <v>1</v>
      </c>
      <c r="AZ819" s="211">
        <f t="shared" si="188"/>
        <v>1</v>
      </c>
      <c r="BA819" s="211">
        <f t="shared" si="181"/>
        <v>4</v>
      </c>
      <c r="BB819" s="205">
        <f t="shared" si="183"/>
        <v>23024</v>
      </c>
      <c r="BC819" s="205">
        <f t="shared" si="184"/>
        <v>23024</v>
      </c>
      <c r="BD819" s="205">
        <f t="shared" si="185"/>
        <v>0</v>
      </c>
      <c r="BE819" s="205">
        <f t="shared" si="186"/>
        <v>0</v>
      </c>
      <c r="BF819" s="175">
        <v>23024</v>
      </c>
      <c r="BG819" s="175"/>
      <c r="BH819" s="175">
        <v>8400</v>
      </c>
      <c r="BI819" s="175"/>
      <c r="BJ819" s="175"/>
      <c r="BK819" s="175">
        <v>7174</v>
      </c>
      <c r="BL819" s="175">
        <v>2931</v>
      </c>
      <c r="BM819" s="175">
        <v>3743</v>
      </c>
      <c r="BN819" s="175">
        <v>108</v>
      </c>
      <c r="BO819" s="175">
        <v>668</v>
      </c>
      <c r="BP819" s="200">
        <f t="shared" si="187"/>
        <v>9068</v>
      </c>
    </row>
    <row r="820" spans="1:68" s="201" customFormat="1" x14ac:dyDescent="0.15">
      <c r="A820" s="117">
        <v>1720202003</v>
      </c>
      <c r="B820" s="118" t="s">
        <v>1337</v>
      </c>
      <c r="C820" s="118" t="s">
        <v>1324</v>
      </c>
      <c r="D820" s="118" t="s">
        <v>1335</v>
      </c>
      <c r="E820" s="118" t="s">
        <v>4031</v>
      </c>
      <c r="F820" s="120">
        <v>19</v>
      </c>
      <c r="G820" s="119"/>
      <c r="H820" s="119"/>
      <c r="I820" s="120" t="s">
        <v>5820</v>
      </c>
      <c r="J820" s="120">
        <v>1650</v>
      </c>
      <c r="K820" s="120">
        <v>218300</v>
      </c>
      <c r="L820" s="120">
        <v>0.36199999999999999</v>
      </c>
      <c r="M820" s="121" t="s">
        <v>5657</v>
      </c>
      <c r="N820" s="120">
        <v>1</v>
      </c>
      <c r="O820" s="119">
        <v>231.4</v>
      </c>
      <c r="P820" s="119">
        <v>38.299999999999997</v>
      </c>
      <c r="Q820" s="119">
        <v>6.4</v>
      </c>
      <c r="R820" s="120" t="s">
        <v>5660</v>
      </c>
      <c r="S820" s="120">
        <v>0.2</v>
      </c>
      <c r="T820" s="120"/>
      <c r="U820" s="120"/>
      <c r="V820" s="172">
        <v>186.2</v>
      </c>
      <c r="W820" s="172"/>
      <c r="X820" s="172"/>
      <c r="Y820" s="172"/>
      <c r="Z820" s="172">
        <v>186.2</v>
      </c>
      <c r="AA820" s="123">
        <v>2311</v>
      </c>
      <c r="AB820" s="123"/>
      <c r="AC820" s="123">
        <v>210</v>
      </c>
      <c r="AD820" s="123"/>
      <c r="AE820" s="123"/>
      <c r="AF820" s="123"/>
      <c r="AG820" s="214"/>
      <c r="AH820" s="229" t="str">
        <f t="shared" si="182"/>
        <v>a3</v>
      </c>
      <c r="AI820" s="199"/>
      <c r="AJ820" s="199"/>
      <c r="AK820" s="199"/>
      <c r="AL820" s="199"/>
      <c r="AM820" s="199"/>
      <c r="AN820" s="173">
        <v>1</v>
      </c>
      <c r="AO820" s="173"/>
      <c r="AP820" s="173"/>
      <c r="AQ820" s="173"/>
      <c r="AR820" s="173"/>
      <c r="AS820" s="173">
        <v>1</v>
      </c>
      <c r="AT820" s="173">
        <v>0.5</v>
      </c>
      <c r="AU820" s="173">
        <v>0.5</v>
      </c>
      <c r="AV820" s="173">
        <v>0.5</v>
      </c>
      <c r="AW820" s="173">
        <v>0.5</v>
      </c>
      <c r="AX820" s="173"/>
      <c r="AY820" s="173"/>
      <c r="AZ820" s="211">
        <f t="shared" si="188"/>
        <v>2</v>
      </c>
      <c r="BA820" s="211">
        <f t="shared" si="181"/>
        <v>2</v>
      </c>
      <c r="BB820" s="205">
        <f t="shared" si="183"/>
        <v>18071</v>
      </c>
      <c r="BC820" s="205">
        <f t="shared" si="184"/>
        <v>16596</v>
      </c>
      <c r="BD820" s="205">
        <f t="shared" si="185"/>
        <v>2341</v>
      </c>
      <c r="BE820" s="205">
        <f t="shared" si="186"/>
        <v>866</v>
      </c>
      <c r="BF820" s="175">
        <v>15730</v>
      </c>
      <c r="BG820" s="175">
        <v>1239</v>
      </c>
      <c r="BH820" s="175">
        <v>2341</v>
      </c>
      <c r="BI820" s="175">
        <v>1475</v>
      </c>
      <c r="BJ820" s="175"/>
      <c r="BK820" s="175">
        <v>5174</v>
      </c>
      <c r="BL820" s="175">
        <v>351</v>
      </c>
      <c r="BM820" s="175">
        <v>3316</v>
      </c>
      <c r="BN820" s="175">
        <v>625</v>
      </c>
      <c r="BO820" s="175">
        <v>3550</v>
      </c>
      <c r="BP820" s="200">
        <f t="shared" si="187"/>
        <v>5891</v>
      </c>
    </row>
    <row r="821" spans="1:68" s="201" customFormat="1" x14ac:dyDescent="0.15">
      <c r="A821" s="117">
        <v>1521702002</v>
      </c>
      <c r="B821" s="118" t="s">
        <v>1228</v>
      </c>
      <c r="C821" s="118" t="s">
        <v>1167</v>
      </c>
      <c r="D821" s="118" t="s">
        <v>1227</v>
      </c>
      <c r="E821" s="118" t="s">
        <v>3950</v>
      </c>
      <c r="F821" s="120">
        <v>25</v>
      </c>
      <c r="G821" s="119"/>
      <c r="H821" s="119"/>
      <c r="I821" s="120" t="s">
        <v>5820</v>
      </c>
      <c r="J821" s="120"/>
      <c r="K821" s="120">
        <v>219353.60000000001</v>
      </c>
      <c r="L821" s="120"/>
      <c r="M821" s="121" t="s">
        <v>5677</v>
      </c>
      <c r="N821" s="120">
        <v>1</v>
      </c>
      <c r="O821" s="119">
        <v>135.69999999999999</v>
      </c>
      <c r="P821" s="119">
        <v>13.61</v>
      </c>
      <c r="Q821" s="119">
        <v>3.79</v>
      </c>
      <c r="R821" s="120" t="s">
        <v>5658</v>
      </c>
      <c r="S821" s="120">
        <v>0.44</v>
      </c>
      <c r="T821" s="120"/>
      <c r="U821" s="120"/>
      <c r="V821" s="172"/>
      <c r="W821" s="172"/>
      <c r="X821" s="172"/>
      <c r="Y821" s="172"/>
      <c r="Z821" s="172"/>
      <c r="AA821" s="123">
        <v>809</v>
      </c>
      <c r="AB821" s="123"/>
      <c r="AC821" s="123">
        <v>55.5</v>
      </c>
      <c r="AD821" s="123"/>
      <c r="AE821" s="123"/>
      <c r="AF821" s="123"/>
      <c r="AG821" s="214"/>
      <c r="AH821" s="229" t="str">
        <f t="shared" si="182"/>
        <v>a3</v>
      </c>
      <c r="AI821" s="199"/>
      <c r="AJ821" s="199"/>
      <c r="AK821" s="199"/>
      <c r="AL821" s="199"/>
      <c r="AM821" s="199"/>
      <c r="AN821" s="173"/>
      <c r="AO821" s="173" t="s">
        <v>3186</v>
      </c>
      <c r="AP821" s="173" t="s">
        <v>3186</v>
      </c>
      <c r="AQ821" s="173" t="s">
        <v>3186</v>
      </c>
      <c r="AR821" s="173" t="s">
        <v>3186</v>
      </c>
      <c r="AS821" s="173" t="s">
        <v>3186</v>
      </c>
      <c r="AT821" s="173" t="s">
        <v>3186</v>
      </c>
      <c r="AU821" s="173" t="s">
        <v>3186</v>
      </c>
      <c r="AV821" s="173" t="s">
        <v>3186</v>
      </c>
      <c r="AW821" s="173" t="s">
        <v>3186</v>
      </c>
      <c r="AX821" s="173" t="s">
        <v>3186</v>
      </c>
      <c r="AY821" s="173" t="s">
        <v>3186</v>
      </c>
      <c r="AZ821" s="211"/>
      <c r="BA821" s="211"/>
      <c r="BB821" s="205">
        <f t="shared" si="183"/>
        <v>32514</v>
      </c>
      <c r="BC821" s="205">
        <f t="shared" si="184"/>
        <v>32514</v>
      </c>
      <c r="BD821" s="205">
        <f t="shared" si="185"/>
        <v>0</v>
      </c>
      <c r="BE821" s="205">
        <f t="shared" si="186"/>
        <v>0</v>
      </c>
      <c r="BF821" s="175">
        <v>32514</v>
      </c>
      <c r="BG821" s="175">
        <v>341</v>
      </c>
      <c r="BH821" s="175">
        <v>19089</v>
      </c>
      <c r="BI821" s="175"/>
      <c r="BJ821" s="175"/>
      <c r="BK821" s="175">
        <v>2513</v>
      </c>
      <c r="BL821" s="175">
        <v>5967</v>
      </c>
      <c r="BM821" s="175">
        <v>3812</v>
      </c>
      <c r="BN821" s="175"/>
      <c r="BO821" s="175">
        <v>792</v>
      </c>
      <c r="BP821" s="200">
        <f t="shared" si="187"/>
        <v>19881</v>
      </c>
    </row>
    <row r="822" spans="1:68" s="201" customFormat="1" x14ac:dyDescent="0.15">
      <c r="A822" s="117">
        <v>3321002002</v>
      </c>
      <c r="B822" s="118" t="s">
        <v>2463</v>
      </c>
      <c r="C822" s="118" t="s">
        <v>2427</v>
      </c>
      <c r="D822" s="118" t="s">
        <v>2462</v>
      </c>
      <c r="E822" s="118" t="s">
        <v>4862</v>
      </c>
      <c r="F822" s="120">
        <v>12</v>
      </c>
      <c r="G822" s="119">
        <v>219542</v>
      </c>
      <c r="H822" s="119"/>
      <c r="I822" s="120" t="s">
        <v>5820</v>
      </c>
      <c r="J822" s="120">
        <v>1500</v>
      </c>
      <c r="K822" s="120">
        <v>219542</v>
      </c>
      <c r="L822" s="120">
        <v>0.40100000000000002</v>
      </c>
      <c r="M822" s="121" t="s">
        <v>5657</v>
      </c>
      <c r="N822" s="120">
        <v>1</v>
      </c>
      <c r="O822" s="119">
        <v>96.5</v>
      </c>
      <c r="P822" s="119"/>
      <c r="Q822" s="119"/>
      <c r="R822" s="120" t="s">
        <v>5660</v>
      </c>
      <c r="S822" s="120">
        <v>0.3</v>
      </c>
      <c r="T822" s="120"/>
      <c r="U822" s="120"/>
      <c r="V822" s="172">
        <v>249</v>
      </c>
      <c r="W822" s="172"/>
      <c r="X822" s="172">
        <v>214</v>
      </c>
      <c r="Y822" s="172">
        <v>35</v>
      </c>
      <c r="Z822" s="172"/>
      <c r="AA822" s="123">
        <v>2697</v>
      </c>
      <c r="AB822" s="123"/>
      <c r="AC822" s="123">
        <v>152</v>
      </c>
      <c r="AD822" s="123"/>
      <c r="AE822" s="123"/>
      <c r="AF822" s="123"/>
      <c r="AG822" s="214"/>
      <c r="AH822" s="229" t="str">
        <f t="shared" si="182"/>
        <v>a3</v>
      </c>
      <c r="AI822" s="199"/>
      <c r="AJ822" s="199"/>
      <c r="AK822" s="199"/>
      <c r="AL822" s="199"/>
      <c r="AM822" s="199"/>
      <c r="AN822" s="173" t="s">
        <v>3186</v>
      </c>
      <c r="AO822" s="173" t="s">
        <v>3186</v>
      </c>
      <c r="AP822" s="173" t="s">
        <v>3186</v>
      </c>
      <c r="AQ822" s="173" t="s">
        <v>3186</v>
      </c>
      <c r="AR822" s="173" t="s">
        <v>3186</v>
      </c>
      <c r="AS822" s="173" t="s">
        <v>3186</v>
      </c>
      <c r="AT822" s="173">
        <v>0.5</v>
      </c>
      <c r="AU822" s="173">
        <v>0.5</v>
      </c>
      <c r="AV822" s="173"/>
      <c r="AW822" s="173"/>
      <c r="AX822" s="173"/>
      <c r="AY822" s="173">
        <v>0.6</v>
      </c>
      <c r="AZ822" s="211">
        <f t="shared" ref="AZ822:AZ827" si="189">SUBTOTAL(9,AN822:AS822)</f>
        <v>0</v>
      </c>
      <c r="BA822" s="211">
        <f t="shared" ref="BA822:BA836" si="190">SUBTOTAL(9,AT822:AY822)</f>
        <v>1.6</v>
      </c>
      <c r="BB822" s="205">
        <f t="shared" si="183"/>
        <v>18826</v>
      </c>
      <c r="BC822" s="205">
        <f t="shared" si="184"/>
        <v>18826</v>
      </c>
      <c r="BD822" s="205">
        <f t="shared" si="185"/>
        <v>0</v>
      </c>
      <c r="BE822" s="205">
        <f t="shared" si="186"/>
        <v>0</v>
      </c>
      <c r="BF822" s="175">
        <v>18826</v>
      </c>
      <c r="BG822" s="175"/>
      <c r="BH822" s="175">
        <v>6584</v>
      </c>
      <c r="BI822" s="175"/>
      <c r="BJ822" s="175"/>
      <c r="BK822" s="175">
        <v>2317</v>
      </c>
      <c r="BL822" s="175">
        <v>1378</v>
      </c>
      <c r="BM822" s="175">
        <v>4550</v>
      </c>
      <c r="BN822" s="175">
        <v>1242</v>
      </c>
      <c r="BO822" s="175">
        <v>2755</v>
      </c>
      <c r="BP822" s="200">
        <f t="shared" si="187"/>
        <v>9339</v>
      </c>
    </row>
    <row r="823" spans="1:68" s="201" customFormat="1" x14ac:dyDescent="0.15">
      <c r="A823" s="117">
        <v>831002001</v>
      </c>
      <c r="B823" s="118" t="s">
        <v>831</v>
      </c>
      <c r="C823" s="118" t="s">
        <v>762</v>
      </c>
      <c r="D823" s="118" t="s">
        <v>832</v>
      </c>
      <c r="E823" s="118" t="s">
        <v>3688</v>
      </c>
      <c r="F823" s="120">
        <v>15</v>
      </c>
      <c r="G823" s="119">
        <v>219652</v>
      </c>
      <c r="H823" s="119"/>
      <c r="I823" s="120" t="s">
        <v>5820</v>
      </c>
      <c r="J823" s="120">
        <v>1050</v>
      </c>
      <c r="K823" s="120">
        <v>219652</v>
      </c>
      <c r="L823" s="120">
        <v>0.57299999999999995</v>
      </c>
      <c r="M823" s="121" t="s">
        <v>5667</v>
      </c>
      <c r="N823" s="120">
        <v>1</v>
      </c>
      <c r="O823" s="119">
        <v>151.19999999999999</v>
      </c>
      <c r="P823" s="119"/>
      <c r="Q823" s="119"/>
      <c r="R823" s="120" t="s">
        <v>5660</v>
      </c>
      <c r="S823" s="120">
        <v>0.3</v>
      </c>
      <c r="T823" s="120"/>
      <c r="U823" s="120"/>
      <c r="V823" s="172">
        <v>315</v>
      </c>
      <c r="W823" s="172">
        <v>25</v>
      </c>
      <c r="X823" s="172">
        <v>210</v>
      </c>
      <c r="Y823" s="172">
        <v>69</v>
      </c>
      <c r="Z823" s="172">
        <v>11</v>
      </c>
      <c r="AA823" s="123">
        <v>499</v>
      </c>
      <c r="AB823" s="123"/>
      <c r="AC823" s="123">
        <v>37</v>
      </c>
      <c r="AD823" s="123"/>
      <c r="AE823" s="123"/>
      <c r="AF823" s="123"/>
      <c r="AG823" s="214"/>
      <c r="AH823" s="229" t="str">
        <f t="shared" si="182"/>
        <v>a3</v>
      </c>
      <c r="AI823" s="199"/>
      <c r="AJ823" s="199"/>
      <c r="AK823" s="199"/>
      <c r="AL823" s="199"/>
      <c r="AM823" s="199"/>
      <c r="AN823" s="173">
        <v>5</v>
      </c>
      <c r="AO823" s="173">
        <v>0.5</v>
      </c>
      <c r="AP823" s="173">
        <v>0.5</v>
      </c>
      <c r="AQ823" s="173">
        <v>0.5</v>
      </c>
      <c r="AR823" s="173"/>
      <c r="AS823" s="173"/>
      <c r="AT823" s="173">
        <v>1</v>
      </c>
      <c r="AU823" s="173">
        <v>1</v>
      </c>
      <c r="AV823" s="173">
        <v>1</v>
      </c>
      <c r="AW823" s="173">
        <v>1</v>
      </c>
      <c r="AX823" s="173">
        <v>1</v>
      </c>
      <c r="AY823" s="173"/>
      <c r="AZ823" s="211">
        <f t="shared" si="189"/>
        <v>6.5</v>
      </c>
      <c r="BA823" s="211">
        <f t="shared" si="190"/>
        <v>5</v>
      </c>
      <c r="BB823" s="205">
        <f t="shared" si="183"/>
        <v>63700</v>
      </c>
      <c r="BC823" s="205">
        <f t="shared" si="184"/>
        <v>63700</v>
      </c>
      <c r="BD823" s="205">
        <f t="shared" si="185"/>
        <v>7311</v>
      </c>
      <c r="BE823" s="205">
        <f t="shared" si="186"/>
        <v>7311</v>
      </c>
      <c r="BF823" s="175">
        <v>56389</v>
      </c>
      <c r="BG823" s="175"/>
      <c r="BH823" s="175">
        <v>7311</v>
      </c>
      <c r="BI823" s="175"/>
      <c r="BJ823" s="175"/>
      <c r="BK823" s="175">
        <v>899</v>
      </c>
      <c r="BL823" s="175">
        <v>35588</v>
      </c>
      <c r="BM823" s="175">
        <v>7148</v>
      </c>
      <c r="BN823" s="175">
        <v>819</v>
      </c>
      <c r="BO823" s="175">
        <v>11935</v>
      </c>
      <c r="BP823" s="200">
        <f t="shared" si="187"/>
        <v>19246</v>
      </c>
    </row>
    <row r="824" spans="1:68" s="201" customFormat="1" x14ac:dyDescent="0.15">
      <c r="A824" s="117">
        <v>348301001</v>
      </c>
      <c r="B824" s="118" t="s">
        <v>469</v>
      </c>
      <c r="C824" s="118" t="s">
        <v>415</v>
      </c>
      <c r="D824" s="118" t="s">
        <v>470</v>
      </c>
      <c r="E824" s="118" t="s">
        <v>3462</v>
      </c>
      <c r="F824" s="120">
        <v>14</v>
      </c>
      <c r="G824" s="119"/>
      <c r="H824" s="119"/>
      <c r="I824" s="120" t="s">
        <v>5820</v>
      </c>
      <c r="J824" s="120">
        <v>1530</v>
      </c>
      <c r="K824" s="120">
        <v>221039</v>
      </c>
      <c r="L824" s="120">
        <v>0.39600000000000002</v>
      </c>
      <c r="M824" s="121" t="s">
        <v>5657</v>
      </c>
      <c r="N824" s="120">
        <v>1</v>
      </c>
      <c r="O824" s="119">
        <v>235</v>
      </c>
      <c r="P824" s="119">
        <v>36.79</v>
      </c>
      <c r="Q824" s="119">
        <v>3.02</v>
      </c>
      <c r="R824" s="120" t="s">
        <v>5658</v>
      </c>
      <c r="S824" s="120">
        <v>0.4</v>
      </c>
      <c r="T824" s="120"/>
      <c r="U824" s="120"/>
      <c r="V824" s="172">
        <v>210.1</v>
      </c>
      <c r="W824" s="172"/>
      <c r="X824" s="172">
        <v>144.5</v>
      </c>
      <c r="Y824" s="172">
        <v>21.7</v>
      </c>
      <c r="Z824" s="172">
        <v>43.9</v>
      </c>
      <c r="AA824" s="123">
        <v>2109</v>
      </c>
      <c r="AB824" s="123"/>
      <c r="AC824" s="123">
        <v>184</v>
      </c>
      <c r="AD824" s="123"/>
      <c r="AE824" s="123"/>
      <c r="AF824" s="123"/>
      <c r="AG824" s="214"/>
      <c r="AH824" s="229" t="str">
        <f t="shared" si="182"/>
        <v>a3</v>
      </c>
      <c r="AI824" s="199"/>
      <c r="AJ824" s="199"/>
      <c r="AK824" s="199"/>
      <c r="AL824" s="199"/>
      <c r="AM824" s="199"/>
      <c r="AN824" s="173">
        <v>3</v>
      </c>
      <c r="AO824" s="173"/>
      <c r="AP824" s="173"/>
      <c r="AQ824" s="173"/>
      <c r="AR824" s="173"/>
      <c r="AS824" s="173"/>
      <c r="AT824" s="173">
        <v>0.5</v>
      </c>
      <c r="AU824" s="173">
        <v>0.5</v>
      </c>
      <c r="AV824" s="173"/>
      <c r="AW824" s="173"/>
      <c r="AX824" s="173"/>
      <c r="AY824" s="173"/>
      <c r="AZ824" s="211">
        <f t="shared" si="189"/>
        <v>3</v>
      </c>
      <c r="BA824" s="211">
        <f t="shared" si="190"/>
        <v>1</v>
      </c>
      <c r="BB824" s="205">
        <f t="shared" si="183"/>
        <v>63131</v>
      </c>
      <c r="BC824" s="205">
        <f t="shared" si="184"/>
        <v>49778</v>
      </c>
      <c r="BD824" s="205">
        <f t="shared" si="185"/>
        <v>13353</v>
      </c>
      <c r="BE824" s="205">
        <f t="shared" si="186"/>
        <v>0</v>
      </c>
      <c r="BF824" s="175">
        <v>49778</v>
      </c>
      <c r="BG824" s="175">
        <v>13297</v>
      </c>
      <c r="BH824" s="175">
        <v>13353</v>
      </c>
      <c r="BI824" s="175">
        <v>13353</v>
      </c>
      <c r="BJ824" s="175"/>
      <c r="BK824" s="175">
        <v>1134</v>
      </c>
      <c r="BL824" s="175">
        <v>7251</v>
      </c>
      <c r="BM824" s="175">
        <v>5133</v>
      </c>
      <c r="BN824" s="175">
        <v>1584</v>
      </c>
      <c r="BO824" s="175">
        <v>8026</v>
      </c>
      <c r="BP824" s="200">
        <f t="shared" si="187"/>
        <v>21379</v>
      </c>
    </row>
    <row r="825" spans="1:68" s="201" customFormat="1" x14ac:dyDescent="0.15">
      <c r="A825" s="117">
        <v>161002002</v>
      </c>
      <c r="B825" s="118" t="s">
        <v>286</v>
      </c>
      <c r="C825" s="118" t="s">
        <v>11</v>
      </c>
      <c r="D825" s="118" t="s">
        <v>285</v>
      </c>
      <c r="E825" s="118" t="s">
        <v>3352</v>
      </c>
      <c r="F825" s="120">
        <v>13</v>
      </c>
      <c r="G825" s="119">
        <v>221507</v>
      </c>
      <c r="H825" s="119"/>
      <c r="I825" s="120" t="s">
        <v>5820</v>
      </c>
      <c r="J825" s="120">
        <v>1840</v>
      </c>
      <c r="K825" s="120">
        <v>221507</v>
      </c>
      <c r="L825" s="120">
        <v>0.33</v>
      </c>
      <c r="M825" s="121" t="s">
        <v>5657</v>
      </c>
      <c r="N825" s="120">
        <v>1</v>
      </c>
      <c r="O825" s="119">
        <v>259</v>
      </c>
      <c r="P825" s="119"/>
      <c r="Q825" s="119"/>
      <c r="R825" s="120" t="s">
        <v>5658</v>
      </c>
      <c r="S825" s="120">
        <v>0.6</v>
      </c>
      <c r="T825" s="120"/>
      <c r="U825" s="120"/>
      <c r="V825" s="172">
        <v>166</v>
      </c>
      <c r="W825" s="172">
        <v>15.7</v>
      </c>
      <c r="X825" s="172">
        <v>107.9</v>
      </c>
      <c r="Y825" s="172">
        <v>15.1</v>
      </c>
      <c r="Z825" s="172">
        <v>27.3</v>
      </c>
      <c r="AA825" s="123">
        <v>2841</v>
      </c>
      <c r="AB825" s="123"/>
      <c r="AC825" s="123">
        <v>204</v>
      </c>
      <c r="AD825" s="123"/>
      <c r="AE825" s="123"/>
      <c r="AF825" s="123"/>
      <c r="AG825" s="214"/>
      <c r="AH825" s="229" t="str">
        <f t="shared" si="182"/>
        <v>a3</v>
      </c>
      <c r="AI825" s="199"/>
      <c r="AJ825" s="199"/>
      <c r="AK825" s="199"/>
      <c r="AL825" s="199"/>
      <c r="AM825" s="199"/>
      <c r="AN825" s="173">
        <v>1</v>
      </c>
      <c r="AO825" s="173">
        <v>0.5</v>
      </c>
      <c r="AP825" s="173">
        <v>0.5</v>
      </c>
      <c r="AQ825" s="173"/>
      <c r="AR825" s="173"/>
      <c r="AS825" s="173">
        <v>1</v>
      </c>
      <c r="AT825" s="173">
        <v>0.5</v>
      </c>
      <c r="AU825" s="173">
        <v>0.5</v>
      </c>
      <c r="AV825" s="173">
        <v>0.5</v>
      </c>
      <c r="AW825" s="173">
        <v>0.5</v>
      </c>
      <c r="AX825" s="173">
        <v>0.5</v>
      </c>
      <c r="AY825" s="173">
        <v>0.5</v>
      </c>
      <c r="AZ825" s="211">
        <f t="shared" si="189"/>
        <v>3</v>
      </c>
      <c r="BA825" s="211">
        <f t="shared" si="190"/>
        <v>3</v>
      </c>
      <c r="BB825" s="205">
        <f t="shared" si="183"/>
        <v>80866</v>
      </c>
      <c r="BC825" s="205">
        <f t="shared" si="184"/>
        <v>66268</v>
      </c>
      <c r="BD825" s="205">
        <f t="shared" si="185"/>
        <v>29610</v>
      </c>
      <c r="BE825" s="205">
        <f t="shared" si="186"/>
        <v>15012</v>
      </c>
      <c r="BF825" s="175">
        <v>51256</v>
      </c>
      <c r="BG825" s="175"/>
      <c r="BH825" s="175">
        <v>29610</v>
      </c>
      <c r="BI825" s="175">
        <v>14598</v>
      </c>
      <c r="BJ825" s="175"/>
      <c r="BK825" s="175">
        <v>3135</v>
      </c>
      <c r="BL825" s="175">
        <v>7375</v>
      </c>
      <c r="BM825" s="175">
        <v>7411</v>
      </c>
      <c r="BN825" s="175">
        <v>2682</v>
      </c>
      <c r="BO825" s="175">
        <v>16055</v>
      </c>
      <c r="BP825" s="200">
        <f t="shared" si="187"/>
        <v>45665</v>
      </c>
    </row>
    <row r="826" spans="1:68" s="201" customFormat="1" x14ac:dyDescent="0.15">
      <c r="A826" s="117">
        <v>934501001</v>
      </c>
      <c r="B826" s="118" t="s">
        <v>899</v>
      </c>
      <c r="C826" s="118" t="s">
        <v>842</v>
      </c>
      <c r="D826" s="118" t="s">
        <v>900</v>
      </c>
      <c r="E826" s="118" t="s">
        <v>3731</v>
      </c>
      <c r="F826" s="120">
        <v>8</v>
      </c>
      <c r="G826" s="119">
        <v>222544</v>
      </c>
      <c r="H826" s="119"/>
      <c r="I826" s="120" t="s">
        <v>5820</v>
      </c>
      <c r="J826" s="120">
        <v>1500</v>
      </c>
      <c r="K826" s="120">
        <v>222544</v>
      </c>
      <c r="L826" s="120">
        <v>0.40600000000000003</v>
      </c>
      <c r="M826" s="121" t="s">
        <v>5657</v>
      </c>
      <c r="N826" s="120">
        <v>1</v>
      </c>
      <c r="O826" s="119">
        <v>109.2</v>
      </c>
      <c r="P826" s="119">
        <v>18.399999999999999</v>
      </c>
      <c r="Q826" s="119">
        <v>2.5</v>
      </c>
      <c r="R826" s="120" t="s">
        <v>5658</v>
      </c>
      <c r="S826" s="120">
        <v>0.3</v>
      </c>
      <c r="T826" s="120"/>
      <c r="U826" s="120"/>
      <c r="V826" s="172">
        <v>190.5</v>
      </c>
      <c r="W826" s="172"/>
      <c r="X826" s="172"/>
      <c r="Y826" s="172"/>
      <c r="Z826" s="172">
        <v>190.5</v>
      </c>
      <c r="AA826" s="123"/>
      <c r="AB826" s="123"/>
      <c r="AC826" s="123">
        <v>135</v>
      </c>
      <c r="AD826" s="123"/>
      <c r="AE826" s="123"/>
      <c r="AF826" s="123"/>
      <c r="AG826" s="214"/>
      <c r="AH826" s="229" t="str">
        <f t="shared" si="182"/>
        <v>a3</v>
      </c>
      <c r="AI826" s="199"/>
      <c r="AJ826" s="199"/>
      <c r="AK826" s="199"/>
      <c r="AL826" s="199"/>
      <c r="AM826" s="199"/>
      <c r="AN826" s="173">
        <v>4</v>
      </c>
      <c r="AO826" s="173"/>
      <c r="AP826" s="173"/>
      <c r="AQ826" s="173"/>
      <c r="AR826" s="173"/>
      <c r="AS826" s="173"/>
      <c r="AT826" s="173">
        <v>1</v>
      </c>
      <c r="AU826" s="173">
        <v>1</v>
      </c>
      <c r="AV826" s="173">
        <v>1</v>
      </c>
      <c r="AW826" s="173">
        <v>1</v>
      </c>
      <c r="AX826" s="173">
        <v>1</v>
      </c>
      <c r="AY826" s="173"/>
      <c r="AZ826" s="211">
        <f t="shared" si="189"/>
        <v>4</v>
      </c>
      <c r="BA826" s="211">
        <f t="shared" si="190"/>
        <v>5</v>
      </c>
      <c r="BB826" s="205">
        <f t="shared" si="183"/>
        <v>31263</v>
      </c>
      <c r="BC826" s="205">
        <f t="shared" si="184"/>
        <v>27887</v>
      </c>
      <c r="BD826" s="205">
        <f t="shared" si="185"/>
        <v>5880</v>
      </c>
      <c r="BE826" s="205">
        <f t="shared" si="186"/>
        <v>2504</v>
      </c>
      <c r="BF826" s="175">
        <v>25383</v>
      </c>
      <c r="BG826" s="175"/>
      <c r="BH826" s="175">
        <v>5880</v>
      </c>
      <c r="BI826" s="175">
        <v>3376</v>
      </c>
      <c r="BJ826" s="175"/>
      <c r="BK826" s="175">
        <v>7262</v>
      </c>
      <c r="BL826" s="175">
        <v>963</v>
      </c>
      <c r="BM826" s="175">
        <v>4377</v>
      </c>
      <c r="BN826" s="175">
        <v>226</v>
      </c>
      <c r="BO826" s="175">
        <v>9179</v>
      </c>
      <c r="BP826" s="200">
        <f t="shared" si="187"/>
        <v>15059</v>
      </c>
    </row>
    <row r="827" spans="1:68" s="201" customFormat="1" x14ac:dyDescent="0.15">
      <c r="A827" s="117">
        <v>2120302010</v>
      </c>
      <c r="B827" s="118" t="s">
        <v>1672</v>
      </c>
      <c r="C827" s="118" t="s">
        <v>1650</v>
      </c>
      <c r="D827" s="118" t="s">
        <v>1663</v>
      </c>
      <c r="E827" s="118" t="s">
        <v>4268</v>
      </c>
      <c r="F827" s="120">
        <v>9</v>
      </c>
      <c r="G827" s="119">
        <v>223301</v>
      </c>
      <c r="H827" s="119"/>
      <c r="I827" s="120" t="s">
        <v>5820</v>
      </c>
      <c r="J827" s="120">
        <v>1550</v>
      </c>
      <c r="K827" s="120">
        <v>223301</v>
      </c>
      <c r="L827" s="120">
        <v>0.39500000000000002</v>
      </c>
      <c r="M827" s="121" t="s">
        <v>5657</v>
      </c>
      <c r="N827" s="120">
        <v>1</v>
      </c>
      <c r="O827" s="119"/>
      <c r="P827" s="119"/>
      <c r="Q827" s="119"/>
      <c r="R827" s="120"/>
      <c r="S827" s="120"/>
      <c r="T827" s="120"/>
      <c r="U827" s="120" t="s">
        <v>5689</v>
      </c>
      <c r="V827" s="172">
        <v>188.44220000000001</v>
      </c>
      <c r="W827" s="172"/>
      <c r="X827" s="172">
        <v>188.44220000000001</v>
      </c>
      <c r="Y827" s="172"/>
      <c r="Z827" s="172"/>
      <c r="AA827" s="123"/>
      <c r="AB827" s="123"/>
      <c r="AC827" s="123">
        <v>196.34</v>
      </c>
      <c r="AD827" s="123"/>
      <c r="AE827" s="123"/>
      <c r="AF827" s="123"/>
      <c r="AG827" s="214"/>
      <c r="AH827" s="229" t="str">
        <f t="shared" si="182"/>
        <v>a3</v>
      </c>
      <c r="AI827" s="199"/>
      <c r="AJ827" s="199"/>
      <c r="AK827" s="199"/>
      <c r="AL827" s="199"/>
      <c r="AM827" s="199"/>
      <c r="AN827" s="173"/>
      <c r="AO827" s="173"/>
      <c r="AP827" s="173"/>
      <c r="AQ827" s="173"/>
      <c r="AR827" s="173"/>
      <c r="AS827" s="173"/>
      <c r="AT827" s="173"/>
      <c r="AU827" s="173"/>
      <c r="AV827" s="173"/>
      <c r="AW827" s="173"/>
      <c r="AX827" s="173"/>
      <c r="AY827" s="173"/>
      <c r="AZ827" s="211">
        <f t="shared" si="189"/>
        <v>0</v>
      </c>
      <c r="BA827" s="211">
        <f t="shared" si="190"/>
        <v>0</v>
      </c>
      <c r="BB827" s="205">
        <f t="shared" si="183"/>
        <v>0</v>
      </c>
      <c r="BC827" s="205">
        <f t="shared" si="184"/>
        <v>0</v>
      </c>
      <c r="BD827" s="205">
        <f t="shared" si="185"/>
        <v>0</v>
      </c>
      <c r="BE827" s="205">
        <f t="shared" si="186"/>
        <v>0</v>
      </c>
      <c r="BF827" s="175"/>
      <c r="BG827" s="175"/>
      <c r="BH827" s="175"/>
      <c r="BI827" s="175"/>
      <c r="BJ827" s="175"/>
      <c r="BK827" s="175"/>
      <c r="BL827" s="175"/>
      <c r="BM827" s="175"/>
      <c r="BN827" s="175"/>
      <c r="BO827" s="175"/>
      <c r="BP827" s="200">
        <f t="shared" si="187"/>
        <v>0</v>
      </c>
    </row>
    <row r="828" spans="1:68" s="201" customFormat="1" x14ac:dyDescent="0.15">
      <c r="A828" s="117">
        <v>2822302007</v>
      </c>
      <c r="B828" s="118" t="s">
        <v>2187</v>
      </c>
      <c r="C828" s="118" t="s">
        <v>2099</v>
      </c>
      <c r="D828" s="118" t="s">
        <v>2183</v>
      </c>
      <c r="E828" s="118" t="s">
        <v>4661</v>
      </c>
      <c r="F828" s="120">
        <v>16</v>
      </c>
      <c r="G828" s="119">
        <v>314340</v>
      </c>
      <c r="H828" s="119"/>
      <c r="I828" s="120" t="s">
        <v>5820</v>
      </c>
      <c r="J828" s="120">
        <v>1460</v>
      </c>
      <c r="K828" s="120">
        <v>224142</v>
      </c>
      <c r="L828" s="120">
        <v>0.42099999999999999</v>
      </c>
      <c r="M828" s="121" t="s">
        <v>5657</v>
      </c>
      <c r="N828" s="120">
        <v>1</v>
      </c>
      <c r="O828" s="119">
        <v>167.3</v>
      </c>
      <c r="P828" s="119">
        <v>44.6</v>
      </c>
      <c r="Q828" s="119">
        <v>5.5</v>
      </c>
      <c r="R828" s="120" t="s">
        <v>5658</v>
      </c>
      <c r="S828" s="120">
        <v>0.2</v>
      </c>
      <c r="T828" s="120"/>
      <c r="U828" s="120"/>
      <c r="V828" s="172">
        <v>351</v>
      </c>
      <c r="W828" s="172"/>
      <c r="X828" s="172">
        <v>46.8</v>
      </c>
      <c r="Y828" s="172">
        <v>78.3</v>
      </c>
      <c r="Z828" s="172">
        <v>225.9</v>
      </c>
      <c r="AA828" s="123">
        <v>1749</v>
      </c>
      <c r="AB828" s="123"/>
      <c r="AC828" s="123">
        <v>447</v>
      </c>
      <c r="AD828" s="123"/>
      <c r="AE828" s="123"/>
      <c r="AF828" s="123"/>
      <c r="AG828" s="214"/>
      <c r="AH828" s="229" t="str">
        <f t="shared" si="182"/>
        <v>a3</v>
      </c>
      <c r="AI828" s="199"/>
      <c r="AJ828" s="199"/>
      <c r="AK828" s="199"/>
      <c r="AL828" s="199"/>
      <c r="AM828" s="199"/>
      <c r="AN828" s="173"/>
      <c r="AO828" s="173"/>
      <c r="AP828" s="173"/>
      <c r="AQ828" s="173"/>
      <c r="AR828" s="173"/>
      <c r="AS828" s="173"/>
      <c r="AT828" s="173"/>
      <c r="AU828" s="173"/>
      <c r="AV828" s="173">
        <v>0.5</v>
      </c>
      <c r="AW828" s="173">
        <v>0.5</v>
      </c>
      <c r="AX828" s="173"/>
      <c r="AY828" s="173"/>
      <c r="AZ828" s="211"/>
      <c r="BA828" s="211">
        <f t="shared" si="190"/>
        <v>1</v>
      </c>
      <c r="BB828" s="205">
        <f t="shared" si="183"/>
        <v>54119</v>
      </c>
      <c r="BC828" s="205">
        <f t="shared" si="184"/>
        <v>41070</v>
      </c>
      <c r="BD828" s="205">
        <f t="shared" si="185"/>
        <v>16110</v>
      </c>
      <c r="BE828" s="205">
        <f t="shared" si="186"/>
        <v>3061</v>
      </c>
      <c r="BF828" s="175">
        <v>38009</v>
      </c>
      <c r="BG828" s="175">
        <v>714</v>
      </c>
      <c r="BH828" s="175">
        <v>16110</v>
      </c>
      <c r="BI828" s="175">
        <v>10794</v>
      </c>
      <c r="BJ828" s="175">
        <v>2255</v>
      </c>
      <c r="BK828" s="175">
        <v>8902</v>
      </c>
      <c r="BL828" s="175">
        <v>6799</v>
      </c>
      <c r="BM828" s="175">
        <v>5020</v>
      </c>
      <c r="BN828" s="175">
        <v>201</v>
      </c>
      <c r="BO828" s="175">
        <v>3324</v>
      </c>
      <c r="BP828" s="200">
        <f t="shared" si="187"/>
        <v>19434</v>
      </c>
    </row>
    <row r="829" spans="1:68" s="201" customFormat="1" x14ac:dyDescent="0.15">
      <c r="A829" s="117">
        <v>521202002</v>
      </c>
      <c r="B829" s="118" t="s">
        <v>579</v>
      </c>
      <c r="C829" s="118" t="s">
        <v>546</v>
      </c>
      <c r="D829" s="118" t="s">
        <v>578</v>
      </c>
      <c r="E829" s="118" t="s">
        <v>3533</v>
      </c>
      <c r="F829" s="120">
        <v>16</v>
      </c>
      <c r="G829" s="119"/>
      <c r="H829" s="119"/>
      <c r="I829" s="120" t="s">
        <v>5820</v>
      </c>
      <c r="J829" s="120">
        <v>1800</v>
      </c>
      <c r="K829" s="120">
        <v>225426</v>
      </c>
      <c r="L829" s="120">
        <v>0.34300000000000003</v>
      </c>
      <c r="M829" s="121" t="s">
        <v>5657</v>
      </c>
      <c r="N829" s="120">
        <v>1</v>
      </c>
      <c r="O829" s="119">
        <v>170</v>
      </c>
      <c r="P829" s="119">
        <v>36</v>
      </c>
      <c r="Q829" s="119">
        <v>4.08</v>
      </c>
      <c r="R829" s="120" t="s">
        <v>5658</v>
      </c>
      <c r="S829" s="120">
        <v>0.5</v>
      </c>
      <c r="T829" s="120"/>
      <c r="U829" s="120"/>
      <c r="V829" s="172">
        <v>267</v>
      </c>
      <c r="W829" s="172"/>
      <c r="X829" s="172">
        <v>185</v>
      </c>
      <c r="Y829" s="172">
        <v>36</v>
      </c>
      <c r="Z829" s="172">
        <v>46</v>
      </c>
      <c r="AA829" s="123">
        <v>1896</v>
      </c>
      <c r="AB829" s="123"/>
      <c r="AC829" s="123">
        <v>23.9</v>
      </c>
      <c r="AD829" s="123"/>
      <c r="AE829" s="123"/>
      <c r="AF829" s="123"/>
      <c r="AG829" s="214"/>
      <c r="AH829" s="229" t="str">
        <f t="shared" si="182"/>
        <v>a3</v>
      </c>
      <c r="AI829" s="199"/>
      <c r="AJ829" s="199"/>
      <c r="AK829" s="199"/>
      <c r="AL829" s="199"/>
      <c r="AM829" s="199"/>
      <c r="AN829" s="173">
        <v>2</v>
      </c>
      <c r="AO829" s="173"/>
      <c r="AP829" s="173"/>
      <c r="AQ829" s="173"/>
      <c r="AR829" s="173"/>
      <c r="AS829" s="173"/>
      <c r="AT829" s="173"/>
      <c r="AU829" s="173"/>
      <c r="AV829" s="173"/>
      <c r="AW829" s="173"/>
      <c r="AX829" s="173"/>
      <c r="AY829" s="173"/>
      <c r="AZ829" s="211">
        <f t="shared" ref="AZ829:AZ835" si="191">SUBTOTAL(9,AN829:AS829)</f>
        <v>2</v>
      </c>
      <c r="BA829" s="211">
        <f t="shared" si="190"/>
        <v>0</v>
      </c>
      <c r="BB829" s="205">
        <f t="shared" si="183"/>
        <v>23899</v>
      </c>
      <c r="BC829" s="205">
        <f t="shared" si="184"/>
        <v>23899</v>
      </c>
      <c r="BD829" s="205">
        <f t="shared" si="185"/>
        <v>0</v>
      </c>
      <c r="BE829" s="205">
        <f t="shared" si="186"/>
        <v>0</v>
      </c>
      <c r="BF829" s="175">
        <v>23899</v>
      </c>
      <c r="BG829" s="175"/>
      <c r="BH829" s="175">
        <v>8206</v>
      </c>
      <c r="BI829" s="175"/>
      <c r="BJ829" s="175"/>
      <c r="BK829" s="175">
        <v>3393</v>
      </c>
      <c r="BL829" s="175">
        <v>2020</v>
      </c>
      <c r="BM829" s="175">
        <v>6762</v>
      </c>
      <c r="BN829" s="175">
        <v>556</v>
      </c>
      <c r="BO829" s="175">
        <v>2962</v>
      </c>
      <c r="BP829" s="200">
        <f t="shared" si="187"/>
        <v>11168</v>
      </c>
    </row>
    <row r="830" spans="1:68" s="201" customFormat="1" x14ac:dyDescent="0.15">
      <c r="A830" s="117">
        <v>1740702003</v>
      </c>
      <c r="B830" s="118" t="s">
        <v>1390</v>
      </c>
      <c r="C830" s="118" t="s">
        <v>1324</v>
      </c>
      <c r="D830" s="118" t="s">
        <v>1388</v>
      </c>
      <c r="E830" s="118" t="s">
        <v>4071</v>
      </c>
      <c r="F830" s="120">
        <v>16</v>
      </c>
      <c r="G830" s="119">
        <v>226795</v>
      </c>
      <c r="H830" s="119"/>
      <c r="I830" s="120" t="s">
        <v>5820</v>
      </c>
      <c r="J830" s="120">
        <v>820</v>
      </c>
      <c r="K830" s="120">
        <v>226795</v>
      </c>
      <c r="L830" s="120">
        <v>0.75800000000000001</v>
      </c>
      <c r="M830" s="121" t="s">
        <v>5657</v>
      </c>
      <c r="N830" s="120">
        <v>1</v>
      </c>
      <c r="O830" s="119">
        <v>279</v>
      </c>
      <c r="P830" s="119"/>
      <c r="Q830" s="119"/>
      <c r="R830" s="120" t="s">
        <v>5658</v>
      </c>
      <c r="S830" s="120">
        <v>0.4</v>
      </c>
      <c r="T830" s="120"/>
      <c r="U830" s="120"/>
      <c r="V830" s="172">
        <v>170</v>
      </c>
      <c r="W830" s="172"/>
      <c r="X830" s="172"/>
      <c r="Y830" s="172"/>
      <c r="Z830" s="172">
        <v>170</v>
      </c>
      <c r="AA830" s="123">
        <v>2155</v>
      </c>
      <c r="AB830" s="123"/>
      <c r="AC830" s="123">
        <v>366</v>
      </c>
      <c r="AD830" s="123"/>
      <c r="AE830" s="123"/>
      <c r="AF830" s="123"/>
      <c r="AG830" s="214"/>
      <c r="AH830" s="229" t="str">
        <f t="shared" si="182"/>
        <v>a3</v>
      </c>
      <c r="AI830" s="199"/>
      <c r="AJ830" s="199"/>
      <c r="AK830" s="199"/>
      <c r="AL830" s="199"/>
      <c r="AM830" s="199"/>
      <c r="AN830" s="173">
        <v>3</v>
      </c>
      <c r="AO830" s="173" t="s">
        <v>3186</v>
      </c>
      <c r="AP830" s="173" t="s">
        <v>3186</v>
      </c>
      <c r="AQ830" s="173" t="s">
        <v>3186</v>
      </c>
      <c r="AR830" s="173" t="s">
        <v>3186</v>
      </c>
      <c r="AS830" s="173">
        <v>4</v>
      </c>
      <c r="AT830" s="173">
        <v>1</v>
      </c>
      <c r="AU830" s="173">
        <v>1</v>
      </c>
      <c r="AV830" s="173">
        <v>1</v>
      </c>
      <c r="AW830" s="173">
        <v>0.5</v>
      </c>
      <c r="AX830" s="173">
        <v>0.5</v>
      </c>
      <c r="AY830" s="173" t="s">
        <v>3186</v>
      </c>
      <c r="AZ830" s="211">
        <f t="shared" si="191"/>
        <v>7</v>
      </c>
      <c r="BA830" s="211">
        <f t="shared" si="190"/>
        <v>4</v>
      </c>
      <c r="BB830" s="205">
        <f t="shared" si="183"/>
        <v>27353</v>
      </c>
      <c r="BC830" s="205">
        <f t="shared" si="184"/>
        <v>21274</v>
      </c>
      <c r="BD830" s="205">
        <f t="shared" si="185"/>
        <v>6079</v>
      </c>
      <c r="BE830" s="205">
        <f t="shared" si="186"/>
        <v>0</v>
      </c>
      <c r="BF830" s="175">
        <v>21274</v>
      </c>
      <c r="BG830" s="175">
        <v>2868</v>
      </c>
      <c r="BH830" s="175">
        <v>6079</v>
      </c>
      <c r="BI830" s="175">
        <v>497</v>
      </c>
      <c r="BJ830" s="175">
        <v>5582</v>
      </c>
      <c r="BK830" s="175">
        <v>4603</v>
      </c>
      <c r="BL830" s="175">
        <v>1339</v>
      </c>
      <c r="BM830" s="175">
        <v>2604</v>
      </c>
      <c r="BN830" s="175">
        <v>137</v>
      </c>
      <c r="BO830" s="175">
        <v>3644</v>
      </c>
      <c r="BP830" s="200">
        <f t="shared" si="187"/>
        <v>9723</v>
      </c>
    </row>
    <row r="831" spans="1:68" s="201" customFormat="1" x14ac:dyDescent="0.15">
      <c r="A831" s="117">
        <v>2822402005</v>
      </c>
      <c r="B831" s="118" t="s">
        <v>2197</v>
      </c>
      <c r="C831" s="118" t="s">
        <v>2099</v>
      </c>
      <c r="D831" s="118" t="s">
        <v>2193</v>
      </c>
      <c r="E831" s="118" t="s">
        <v>4670</v>
      </c>
      <c r="F831" s="120">
        <v>8</v>
      </c>
      <c r="G831" s="119">
        <v>227317</v>
      </c>
      <c r="H831" s="119"/>
      <c r="I831" s="120" t="s">
        <v>5820</v>
      </c>
      <c r="J831" s="120">
        <v>1100</v>
      </c>
      <c r="K831" s="120">
        <v>227317</v>
      </c>
      <c r="L831" s="120">
        <v>0.56599999999999995</v>
      </c>
      <c r="M831" s="121" t="s">
        <v>5676</v>
      </c>
      <c r="N831" s="120">
        <v>1</v>
      </c>
      <c r="O831" s="119">
        <v>166.7</v>
      </c>
      <c r="P831" s="119"/>
      <c r="Q831" s="119"/>
      <c r="R831" s="120" t="s">
        <v>5658</v>
      </c>
      <c r="S831" s="120">
        <v>0.33</v>
      </c>
      <c r="T831" s="120"/>
      <c r="U831" s="120"/>
      <c r="V831" s="172">
        <v>216</v>
      </c>
      <c r="W831" s="172">
        <v>54</v>
      </c>
      <c r="X831" s="172">
        <v>95</v>
      </c>
      <c r="Y831" s="172">
        <v>32.799999999999997</v>
      </c>
      <c r="Z831" s="172">
        <v>34.200000000000003</v>
      </c>
      <c r="AA831" s="123"/>
      <c r="AB831" s="123"/>
      <c r="AC831" s="123">
        <v>209</v>
      </c>
      <c r="AD831" s="123"/>
      <c r="AE831" s="123"/>
      <c r="AF831" s="123"/>
      <c r="AG831" s="214"/>
      <c r="AH831" s="229" t="str">
        <f t="shared" si="182"/>
        <v>a3</v>
      </c>
      <c r="AI831" s="199"/>
      <c r="AJ831" s="199"/>
      <c r="AK831" s="199"/>
      <c r="AL831" s="199"/>
      <c r="AM831" s="199"/>
      <c r="AN831" s="173">
        <v>12</v>
      </c>
      <c r="AO831" s="173"/>
      <c r="AP831" s="173"/>
      <c r="AQ831" s="173"/>
      <c r="AR831" s="173"/>
      <c r="AS831" s="173">
        <v>0.5</v>
      </c>
      <c r="AT831" s="173">
        <v>0.5</v>
      </c>
      <c r="AU831" s="173"/>
      <c r="AV831" s="173">
        <v>0.5</v>
      </c>
      <c r="AW831" s="173"/>
      <c r="AX831" s="173">
        <v>0.5</v>
      </c>
      <c r="AY831" s="173"/>
      <c r="AZ831" s="211">
        <f t="shared" si="191"/>
        <v>12.5</v>
      </c>
      <c r="BA831" s="211">
        <f t="shared" si="190"/>
        <v>1.5</v>
      </c>
      <c r="BB831" s="205">
        <f t="shared" si="183"/>
        <v>23776</v>
      </c>
      <c r="BC831" s="205">
        <f t="shared" si="184"/>
        <v>23776</v>
      </c>
      <c r="BD831" s="205">
        <f t="shared" si="185"/>
        <v>0</v>
      </c>
      <c r="BE831" s="205">
        <f t="shared" si="186"/>
        <v>0</v>
      </c>
      <c r="BF831" s="175">
        <v>23776</v>
      </c>
      <c r="BG831" s="175">
        <v>830</v>
      </c>
      <c r="BH831" s="175">
        <v>8394</v>
      </c>
      <c r="BI831" s="175"/>
      <c r="BJ831" s="175"/>
      <c r="BK831" s="175">
        <v>3456</v>
      </c>
      <c r="BL831" s="175">
        <v>3242</v>
      </c>
      <c r="BM831" s="175">
        <v>4286</v>
      </c>
      <c r="BN831" s="175">
        <v>1393</v>
      </c>
      <c r="BO831" s="175">
        <v>2175</v>
      </c>
      <c r="BP831" s="200">
        <f t="shared" si="187"/>
        <v>10569</v>
      </c>
    </row>
    <row r="832" spans="1:68" s="201" customFormat="1" x14ac:dyDescent="0.15">
      <c r="A832" s="117">
        <v>636302001</v>
      </c>
      <c r="B832" s="118" t="s">
        <v>642</v>
      </c>
      <c r="C832" s="118" t="s">
        <v>601</v>
      </c>
      <c r="D832" s="118" t="s">
        <v>643</v>
      </c>
      <c r="E832" s="118" t="s">
        <v>3574</v>
      </c>
      <c r="F832" s="120">
        <v>10</v>
      </c>
      <c r="G832" s="119">
        <v>227785</v>
      </c>
      <c r="H832" s="119"/>
      <c r="I832" s="120" t="s">
        <v>5820</v>
      </c>
      <c r="J832" s="120">
        <v>2100</v>
      </c>
      <c r="K832" s="120">
        <v>227785</v>
      </c>
      <c r="L832" s="120">
        <v>0.29699999999999999</v>
      </c>
      <c r="M832" s="121" t="s">
        <v>5657</v>
      </c>
      <c r="N832" s="120">
        <v>1</v>
      </c>
      <c r="O832" s="119">
        <v>216.3</v>
      </c>
      <c r="P832" s="119"/>
      <c r="Q832" s="119"/>
      <c r="R832" s="120" t="s">
        <v>5658</v>
      </c>
      <c r="S832" s="120">
        <v>0.3</v>
      </c>
      <c r="T832" s="120"/>
      <c r="U832" s="120"/>
      <c r="V832" s="172">
        <v>139.9</v>
      </c>
      <c r="W832" s="172"/>
      <c r="X832" s="172">
        <v>139.9</v>
      </c>
      <c r="Y832" s="172"/>
      <c r="Z832" s="172"/>
      <c r="AA832" s="123"/>
      <c r="AB832" s="123"/>
      <c r="AC832" s="123">
        <v>192.2</v>
      </c>
      <c r="AD832" s="123"/>
      <c r="AE832" s="123"/>
      <c r="AF832" s="123"/>
      <c r="AG832" s="214"/>
      <c r="AH832" s="229" t="str">
        <f t="shared" si="182"/>
        <v>a3</v>
      </c>
      <c r="AI832" s="199"/>
      <c r="AJ832" s="199"/>
      <c r="AK832" s="199"/>
      <c r="AL832" s="199"/>
      <c r="AM832" s="199"/>
      <c r="AN832" s="173" t="s">
        <v>3186</v>
      </c>
      <c r="AO832" s="173" t="s">
        <v>3186</v>
      </c>
      <c r="AP832" s="173" t="s">
        <v>3186</v>
      </c>
      <c r="AQ832" s="173" t="s">
        <v>3186</v>
      </c>
      <c r="AR832" s="173" t="s">
        <v>3186</v>
      </c>
      <c r="AS832" s="173" t="s">
        <v>3186</v>
      </c>
      <c r="AT832" s="173" t="s">
        <v>3186</v>
      </c>
      <c r="AU832" s="173" t="s">
        <v>3186</v>
      </c>
      <c r="AV832" s="173" t="s">
        <v>3186</v>
      </c>
      <c r="AW832" s="173" t="s">
        <v>3186</v>
      </c>
      <c r="AX832" s="173" t="s">
        <v>3186</v>
      </c>
      <c r="AY832" s="173" t="s">
        <v>3186</v>
      </c>
      <c r="AZ832" s="211">
        <f t="shared" si="191"/>
        <v>0</v>
      </c>
      <c r="BA832" s="211">
        <f t="shared" si="190"/>
        <v>0</v>
      </c>
      <c r="BB832" s="205">
        <f t="shared" si="183"/>
        <v>17924</v>
      </c>
      <c r="BC832" s="205">
        <f t="shared" si="184"/>
        <v>17924</v>
      </c>
      <c r="BD832" s="205">
        <f t="shared" si="185"/>
        <v>0</v>
      </c>
      <c r="BE832" s="205">
        <f t="shared" si="186"/>
        <v>0</v>
      </c>
      <c r="BF832" s="175">
        <v>17924</v>
      </c>
      <c r="BG832" s="175"/>
      <c r="BH832" s="175">
        <v>9912</v>
      </c>
      <c r="BI832" s="175"/>
      <c r="BJ832" s="175"/>
      <c r="BK832" s="175">
        <v>3273</v>
      </c>
      <c r="BL832" s="175">
        <v>957</v>
      </c>
      <c r="BM832" s="175">
        <v>2360</v>
      </c>
      <c r="BN832" s="175">
        <v>1050</v>
      </c>
      <c r="BO832" s="175">
        <v>372</v>
      </c>
      <c r="BP832" s="200">
        <f t="shared" si="187"/>
        <v>10284</v>
      </c>
    </row>
    <row r="833" spans="1:68" s="201" customFormat="1" x14ac:dyDescent="0.15">
      <c r="A833" s="117">
        <v>2822702007</v>
      </c>
      <c r="B833" s="118" t="s">
        <v>2220</v>
      </c>
      <c r="C833" s="118" t="s">
        <v>2099</v>
      </c>
      <c r="D833" s="118" t="s">
        <v>2214</v>
      </c>
      <c r="E833" s="118" t="s">
        <v>4691</v>
      </c>
      <c r="F833" s="120">
        <v>14</v>
      </c>
      <c r="G833" s="119">
        <v>228085</v>
      </c>
      <c r="H833" s="119"/>
      <c r="I833" s="120" t="s">
        <v>5820</v>
      </c>
      <c r="J833" s="120">
        <v>1350</v>
      </c>
      <c r="K833" s="120">
        <v>228085</v>
      </c>
      <c r="L833" s="120">
        <v>0.46300000000000002</v>
      </c>
      <c r="M833" s="121" t="s">
        <v>5657</v>
      </c>
      <c r="N833" s="120">
        <v>1</v>
      </c>
      <c r="O833" s="119">
        <v>199.6</v>
      </c>
      <c r="P833" s="119">
        <v>38.9</v>
      </c>
      <c r="Q833" s="119">
        <v>5</v>
      </c>
      <c r="R833" s="120" t="s">
        <v>5658</v>
      </c>
      <c r="S833" s="120">
        <v>0.01</v>
      </c>
      <c r="T833" s="120"/>
      <c r="U833" s="120"/>
      <c r="V833" s="172">
        <v>456.7</v>
      </c>
      <c r="W833" s="172">
        <v>42.1</v>
      </c>
      <c r="X833" s="172">
        <v>294.8</v>
      </c>
      <c r="Y833" s="172">
        <v>42.4</v>
      </c>
      <c r="Z833" s="172">
        <v>77.400000000000006</v>
      </c>
      <c r="AA833" s="123">
        <v>1934</v>
      </c>
      <c r="AB833" s="123"/>
      <c r="AC833" s="123">
        <v>136</v>
      </c>
      <c r="AD833" s="123"/>
      <c r="AE833" s="123"/>
      <c r="AF833" s="123"/>
      <c r="AG833" s="214"/>
      <c r="AH833" s="229" t="str">
        <f t="shared" si="182"/>
        <v>a3</v>
      </c>
      <c r="AI833" s="199"/>
      <c r="AJ833" s="199"/>
      <c r="AK833" s="199"/>
      <c r="AL833" s="199"/>
      <c r="AM833" s="199"/>
      <c r="AN833" s="173">
        <v>0.5</v>
      </c>
      <c r="AO833" s="173"/>
      <c r="AP833" s="173"/>
      <c r="AQ833" s="173"/>
      <c r="AR833" s="173"/>
      <c r="AS833" s="173"/>
      <c r="AT833" s="173"/>
      <c r="AU833" s="173"/>
      <c r="AV833" s="173"/>
      <c r="AW833" s="173"/>
      <c r="AX833" s="173"/>
      <c r="AY833" s="173"/>
      <c r="AZ833" s="211">
        <f t="shared" si="191"/>
        <v>0.5</v>
      </c>
      <c r="BA833" s="211">
        <f t="shared" si="190"/>
        <v>0</v>
      </c>
      <c r="BB833" s="205">
        <f t="shared" si="183"/>
        <v>29333</v>
      </c>
      <c r="BC833" s="205">
        <f t="shared" si="184"/>
        <v>29333</v>
      </c>
      <c r="BD833" s="205">
        <f t="shared" si="185"/>
        <v>0</v>
      </c>
      <c r="BE833" s="205">
        <f t="shared" si="186"/>
        <v>0</v>
      </c>
      <c r="BF833" s="175">
        <v>29333</v>
      </c>
      <c r="BG833" s="175"/>
      <c r="BH833" s="175">
        <v>15097</v>
      </c>
      <c r="BI833" s="175"/>
      <c r="BJ833" s="175"/>
      <c r="BK833" s="175">
        <v>2314</v>
      </c>
      <c r="BL833" s="175">
        <v>4827</v>
      </c>
      <c r="BM833" s="175">
        <v>5787</v>
      </c>
      <c r="BN833" s="175">
        <v>851</v>
      </c>
      <c r="BO833" s="175">
        <v>457</v>
      </c>
      <c r="BP833" s="200">
        <f t="shared" si="187"/>
        <v>15554</v>
      </c>
    </row>
    <row r="834" spans="1:68" s="201" customFormat="1" x14ac:dyDescent="0.15">
      <c r="A834" s="117">
        <v>520702004</v>
      </c>
      <c r="B834" s="118" t="s">
        <v>566</v>
      </c>
      <c r="C834" s="118" t="s">
        <v>546</v>
      </c>
      <c r="D834" s="118" t="s">
        <v>563</v>
      </c>
      <c r="E834" s="118" t="s">
        <v>3523</v>
      </c>
      <c r="F834" s="120">
        <v>6</v>
      </c>
      <c r="G834" s="119">
        <v>228552</v>
      </c>
      <c r="H834" s="119"/>
      <c r="I834" s="120" t="s">
        <v>5820</v>
      </c>
      <c r="J834" s="120">
        <v>850</v>
      </c>
      <c r="K834" s="120">
        <v>228552</v>
      </c>
      <c r="L834" s="120">
        <v>0.73699999999999999</v>
      </c>
      <c r="M834" s="121" t="s">
        <v>5657</v>
      </c>
      <c r="N834" s="120">
        <v>1</v>
      </c>
      <c r="O834" s="119">
        <v>290</v>
      </c>
      <c r="P834" s="119">
        <v>40</v>
      </c>
      <c r="Q834" s="119">
        <v>4.8</v>
      </c>
      <c r="R834" s="120" t="s">
        <v>5658</v>
      </c>
      <c r="S834" s="120">
        <v>0.3</v>
      </c>
      <c r="T834" s="120"/>
      <c r="U834" s="120"/>
      <c r="V834" s="172">
        <v>201.2</v>
      </c>
      <c r="W834" s="172">
        <v>27.6</v>
      </c>
      <c r="X834" s="172">
        <v>120.8</v>
      </c>
      <c r="Y834" s="172">
        <v>19.3</v>
      </c>
      <c r="Z834" s="172">
        <v>33.5</v>
      </c>
      <c r="AA834" s="123"/>
      <c r="AB834" s="123"/>
      <c r="AC834" s="123">
        <v>35</v>
      </c>
      <c r="AD834" s="123"/>
      <c r="AE834" s="123"/>
      <c r="AF834" s="123"/>
      <c r="AG834" s="214"/>
      <c r="AH834" s="229" t="str">
        <f t="shared" si="182"/>
        <v>a3</v>
      </c>
      <c r="AI834" s="199"/>
      <c r="AJ834" s="199"/>
      <c r="AK834" s="199"/>
      <c r="AL834" s="199"/>
      <c r="AM834" s="199"/>
      <c r="AN834" s="173">
        <v>13</v>
      </c>
      <c r="AO834" s="173"/>
      <c r="AP834" s="173"/>
      <c r="AQ834" s="173"/>
      <c r="AR834" s="173"/>
      <c r="AS834" s="173">
        <v>2</v>
      </c>
      <c r="AT834" s="173">
        <v>1</v>
      </c>
      <c r="AU834" s="173">
        <v>2</v>
      </c>
      <c r="AV834" s="173">
        <v>1</v>
      </c>
      <c r="AW834" s="173">
        <v>2</v>
      </c>
      <c r="AX834" s="173">
        <v>1</v>
      </c>
      <c r="AY834" s="173"/>
      <c r="AZ834" s="211">
        <f t="shared" si="191"/>
        <v>15</v>
      </c>
      <c r="BA834" s="211">
        <f t="shared" si="190"/>
        <v>7</v>
      </c>
      <c r="BB834" s="205">
        <f t="shared" si="183"/>
        <v>21977</v>
      </c>
      <c r="BC834" s="205">
        <f t="shared" si="184"/>
        <v>18314</v>
      </c>
      <c r="BD834" s="205">
        <f t="shared" si="185"/>
        <v>3885</v>
      </c>
      <c r="BE834" s="205">
        <f t="shared" si="186"/>
        <v>222</v>
      </c>
      <c r="BF834" s="175">
        <v>18092</v>
      </c>
      <c r="BG834" s="175"/>
      <c r="BH834" s="175">
        <v>6757</v>
      </c>
      <c r="BI834" s="175">
        <v>3663</v>
      </c>
      <c r="BJ834" s="175"/>
      <c r="BK834" s="175">
        <v>3309</v>
      </c>
      <c r="BL834" s="175">
        <v>1712</v>
      </c>
      <c r="BM834" s="175">
        <v>3281</v>
      </c>
      <c r="BN834" s="175">
        <v>930</v>
      </c>
      <c r="BO834" s="175">
        <v>2325</v>
      </c>
      <c r="BP834" s="200">
        <f t="shared" si="187"/>
        <v>9082</v>
      </c>
    </row>
    <row r="835" spans="1:68" s="201" customFormat="1" x14ac:dyDescent="0.15">
      <c r="A835" s="117">
        <v>155002001</v>
      </c>
      <c r="B835" s="118" t="s">
        <v>240</v>
      </c>
      <c r="C835" s="118" t="s">
        <v>11</v>
      </c>
      <c r="D835" s="118" t="s">
        <v>241</v>
      </c>
      <c r="E835" s="118" t="s">
        <v>3325</v>
      </c>
      <c r="F835" s="120">
        <v>18</v>
      </c>
      <c r="G835" s="119">
        <v>228944</v>
      </c>
      <c r="H835" s="119"/>
      <c r="I835" s="120" t="s">
        <v>5820</v>
      </c>
      <c r="J835" s="120">
        <v>1160</v>
      </c>
      <c r="K835" s="120">
        <v>228944</v>
      </c>
      <c r="L835" s="120">
        <v>0.54100000000000004</v>
      </c>
      <c r="M835" s="121" t="s">
        <v>5657</v>
      </c>
      <c r="N835" s="120">
        <v>1</v>
      </c>
      <c r="O835" s="119">
        <v>301</v>
      </c>
      <c r="P835" s="119"/>
      <c r="Q835" s="119"/>
      <c r="R835" s="120" t="s">
        <v>5658</v>
      </c>
      <c r="S835" s="120">
        <v>0.8</v>
      </c>
      <c r="T835" s="120"/>
      <c r="U835" s="120"/>
      <c r="V835" s="172">
        <v>180.8</v>
      </c>
      <c r="W835" s="172"/>
      <c r="X835" s="172">
        <v>109.5</v>
      </c>
      <c r="Y835" s="172">
        <v>32.9</v>
      </c>
      <c r="Z835" s="172">
        <v>38.4</v>
      </c>
      <c r="AA835" s="123">
        <v>3035</v>
      </c>
      <c r="AB835" s="123"/>
      <c r="AC835" s="123">
        <v>213</v>
      </c>
      <c r="AD835" s="123"/>
      <c r="AE835" s="123"/>
      <c r="AF835" s="123"/>
      <c r="AG835" s="214"/>
      <c r="AH835" s="229" t="str">
        <f t="shared" si="182"/>
        <v>a3</v>
      </c>
      <c r="AI835" s="199"/>
      <c r="AJ835" s="199"/>
      <c r="AK835" s="199"/>
      <c r="AL835" s="199"/>
      <c r="AM835" s="199"/>
      <c r="AN835" s="173"/>
      <c r="AO835" s="173"/>
      <c r="AP835" s="173"/>
      <c r="AQ835" s="173"/>
      <c r="AR835" s="173"/>
      <c r="AS835" s="173">
        <v>0.5</v>
      </c>
      <c r="AT835" s="173">
        <v>0.5</v>
      </c>
      <c r="AU835" s="173">
        <v>0.5</v>
      </c>
      <c r="AV835" s="173">
        <v>0.5</v>
      </c>
      <c r="AW835" s="173">
        <v>0.5</v>
      </c>
      <c r="AX835" s="173">
        <v>0.5</v>
      </c>
      <c r="AY835" s="173">
        <v>1</v>
      </c>
      <c r="AZ835" s="211">
        <f t="shared" si="191"/>
        <v>0.5</v>
      </c>
      <c r="BA835" s="211">
        <f t="shared" si="190"/>
        <v>3.5</v>
      </c>
      <c r="BB835" s="205">
        <f t="shared" si="183"/>
        <v>36666</v>
      </c>
      <c r="BC835" s="205">
        <f t="shared" si="184"/>
        <v>36666</v>
      </c>
      <c r="BD835" s="205">
        <f t="shared" si="185"/>
        <v>0</v>
      </c>
      <c r="BE835" s="205">
        <f t="shared" si="186"/>
        <v>0</v>
      </c>
      <c r="BF835" s="175">
        <v>36666</v>
      </c>
      <c r="BG835" s="175">
        <v>334</v>
      </c>
      <c r="BH835" s="175">
        <v>28783</v>
      </c>
      <c r="BI835" s="175"/>
      <c r="BJ835" s="175"/>
      <c r="BK835" s="175">
        <v>4337</v>
      </c>
      <c r="BL835" s="175">
        <v>2569</v>
      </c>
      <c r="BM835" s="175"/>
      <c r="BN835" s="175"/>
      <c r="BO835" s="175">
        <v>643</v>
      </c>
      <c r="BP835" s="200">
        <f t="shared" si="187"/>
        <v>29426</v>
      </c>
    </row>
    <row r="836" spans="1:68" s="201" customFormat="1" x14ac:dyDescent="0.15">
      <c r="A836" s="117">
        <v>4652901001</v>
      </c>
      <c r="B836" s="118" t="s">
        <v>3142</v>
      </c>
      <c r="C836" s="118" t="s">
        <v>3107</v>
      </c>
      <c r="D836" s="118" t="s">
        <v>3143</v>
      </c>
      <c r="E836" s="118" t="s">
        <v>5342</v>
      </c>
      <c r="F836" s="120">
        <v>8</v>
      </c>
      <c r="G836" s="119">
        <v>228960</v>
      </c>
      <c r="H836" s="119"/>
      <c r="I836" s="120" t="s">
        <v>5820</v>
      </c>
      <c r="J836" s="120">
        <v>2200</v>
      </c>
      <c r="K836" s="120">
        <v>228960</v>
      </c>
      <c r="L836" s="120">
        <v>0.28499999999999998</v>
      </c>
      <c r="M836" s="121" t="s">
        <v>5657</v>
      </c>
      <c r="N836" s="120">
        <v>1</v>
      </c>
      <c r="O836" s="119">
        <v>178.6</v>
      </c>
      <c r="P836" s="119"/>
      <c r="Q836" s="119"/>
      <c r="R836" s="120" t="s">
        <v>5658</v>
      </c>
      <c r="S836" s="120">
        <v>0.2</v>
      </c>
      <c r="T836" s="120"/>
      <c r="U836" s="120" t="s">
        <v>3186</v>
      </c>
      <c r="V836" s="172">
        <v>168</v>
      </c>
      <c r="W836" s="172"/>
      <c r="X836" s="172">
        <v>168</v>
      </c>
      <c r="Y836" s="172"/>
      <c r="Z836" s="172"/>
      <c r="AA836" s="123">
        <v>2682</v>
      </c>
      <c r="AB836" s="123"/>
      <c r="AC836" s="123">
        <v>221</v>
      </c>
      <c r="AD836" s="123"/>
      <c r="AE836" s="123"/>
      <c r="AF836" s="123"/>
      <c r="AG836" s="214"/>
      <c r="AH836" s="229" t="str">
        <f t="shared" si="182"/>
        <v>a3</v>
      </c>
      <c r="AI836" s="199"/>
      <c r="AJ836" s="199"/>
      <c r="AK836" s="199"/>
      <c r="AL836" s="199"/>
      <c r="AM836" s="199"/>
      <c r="AN836" s="173"/>
      <c r="AO836" s="173"/>
      <c r="AP836" s="173"/>
      <c r="AQ836" s="173"/>
      <c r="AR836" s="173"/>
      <c r="AS836" s="173"/>
      <c r="AT836" s="173"/>
      <c r="AU836" s="173">
        <v>0.6</v>
      </c>
      <c r="AV836" s="173"/>
      <c r="AW836" s="173"/>
      <c r="AX836" s="173"/>
      <c r="AY836" s="173"/>
      <c r="AZ836" s="211"/>
      <c r="BA836" s="211">
        <f t="shared" si="190"/>
        <v>0.6</v>
      </c>
      <c r="BB836" s="205">
        <f t="shared" si="183"/>
        <v>30203</v>
      </c>
      <c r="BC836" s="205">
        <f t="shared" si="184"/>
        <v>30203</v>
      </c>
      <c r="BD836" s="205">
        <f t="shared" si="185"/>
        <v>0</v>
      </c>
      <c r="BE836" s="205">
        <f t="shared" si="186"/>
        <v>0</v>
      </c>
      <c r="BF836" s="175">
        <v>30203</v>
      </c>
      <c r="BG836" s="175">
        <v>7263</v>
      </c>
      <c r="BH836" s="175">
        <v>10150</v>
      </c>
      <c r="BI836" s="175"/>
      <c r="BJ836" s="175"/>
      <c r="BK836" s="175"/>
      <c r="BL836" s="175">
        <v>822</v>
      </c>
      <c r="BM836" s="175">
        <v>3731</v>
      </c>
      <c r="BN836" s="175">
        <v>376</v>
      </c>
      <c r="BO836" s="175">
        <v>7861</v>
      </c>
      <c r="BP836" s="200">
        <f t="shared" si="187"/>
        <v>18011</v>
      </c>
    </row>
    <row r="837" spans="1:68" s="201" customFormat="1" x14ac:dyDescent="0.15">
      <c r="A837" s="117">
        <v>4520701001</v>
      </c>
      <c r="B837" s="118" t="s">
        <v>3084</v>
      </c>
      <c r="C837" s="118" t="s">
        <v>3060</v>
      </c>
      <c r="D837" s="118" t="s">
        <v>3085</v>
      </c>
      <c r="E837" s="118" t="s">
        <v>5309</v>
      </c>
      <c r="F837" s="120">
        <v>9</v>
      </c>
      <c r="G837" s="119">
        <v>229066.8</v>
      </c>
      <c r="H837" s="119"/>
      <c r="I837" s="120" t="s">
        <v>5820</v>
      </c>
      <c r="J837" s="120">
        <v>1500</v>
      </c>
      <c r="K837" s="120">
        <v>229066.8</v>
      </c>
      <c r="L837" s="120">
        <v>0.41799999999999998</v>
      </c>
      <c r="M837" s="121" t="s">
        <v>5667</v>
      </c>
      <c r="N837" s="120">
        <v>1</v>
      </c>
      <c r="O837" s="119">
        <v>263.3</v>
      </c>
      <c r="P837" s="119">
        <v>50.2</v>
      </c>
      <c r="Q837" s="119">
        <v>4.5999999999999996</v>
      </c>
      <c r="R837" s="120" t="s">
        <v>5660</v>
      </c>
      <c r="S837" s="120">
        <v>0.2</v>
      </c>
      <c r="T837" s="120"/>
      <c r="U837" s="120"/>
      <c r="V837" s="172">
        <v>332</v>
      </c>
      <c r="W837" s="172">
        <v>262.3</v>
      </c>
      <c r="X837" s="172">
        <v>35.200000000000003</v>
      </c>
      <c r="Y837" s="172">
        <v>1.6</v>
      </c>
      <c r="Z837" s="172">
        <v>32.9</v>
      </c>
      <c r="AA837" s="123"/>
      <c r="AB837" s="123"/>
      <c r="AC837" s="123">
        <v>71.09</v>
      </c>
      <c r="AD837" s="123"/>
      <c r="AE837" s="123"/>
      <c r="AF837" s="123"/>
      <c r="AG837" s="214"/>
      <c r="AH837" s="229" t="str">
        <f t="shared" si="182"/>
        <v>a3</v>
      </c>
      <c r="AI837" s="199"/>
      <c r="AJ837" s="199"/>
      <c r="AK837" s="199"/>
      <c r="AL837" s="199"/>
      <c r="AM837" s="199"/>
      <c r="AN837" s="173">
        <v>3</v>
      </c>
      <c r="AO837" s="173"/>
      <c r="AP837" s="173"/>
      <c r="AQ837" s="173"/>
      <c r="AR837" s="173"/>
      <c r="AS837" s="173"/>
      <c r="AT837" s="173"/>
      <c r="AU837" s="173"/>
      <c r="AV837" s="173"/>
      <c r="AW837" s="173"/>
      <c r="AX837" s="173"/>
      <c r="AY837" s="173"/>
      <c r="AZ837" s="211">
        <f t="shared" ref="AZ837:AZ862" si="192">SUBTOTAL(9,AN837:AS837)</f>
        <v>3</v>
      </c>
      <c r="BA837" s="211"/>
      <c r="BB837" s="205">
        <f t="shared" si="183"/>
        <v>36416</v>
      </c>
      <c r="BC837" s="205">
        <f t="shared" si="184"/>
        <v>32278</v>
      </c>
      <c r="BD837" s="205">
        <f t="shared" si="185"/>
        <v>6577</v>
      </c>
      <c r="BE837" s="205">
        <f t="shared" si="186"/>
        <v>2439</v>
      </c>
      <c r="BF837" s="175">
        <v>29839</v>
      </c>
      <c r="BG837" s="175">
        <v>8428</v>
      </c>
      <c r="BH837" s="175">
        <v>9975</v>
      </c>
      <c r="BI837" s="175">
        <v>4138</v>
      </c>
      <c r="BJ837" s="175"/>
      <c r="BK837" s="175"/>
      <c r="BL837" s="175">
        <v>342</v>
      </c>
      <c r="BM837" s="175">
        <v>4303</v>
      </c>
      <c r="BN837" s="175">
        <v>118</v>
      </c>
      <c r="BO837" s="175">
        <v>9112</v>
      </c>
      <c r="BP837" s="200">
        <f t="shared" si="187"/>
        <v>19087</v>
      </c>
    </row>
    <row r="838" spans="1:68" s="201" customFormat="1" x14ac:dyDescent="0.15">
      <c r="A838" s="117">
        <v>1944202001</v>
      </c>
      <c r="B838" s="118" t="s">
        <v>1484</v>
      </c>
      <c r="C838" s="118" t="s">
        <v>1447</v>
      </c>
      <c r="D838" s="118" t="s">
        <v>1485</v>
      </c>
      <c r="E838" s="118" t="s">
        <v>4140</v>
      </c>
      <c r="F838" s="120">
        <v>25</v>
      </c>
      <c r="G838" s="119"/>
      <c r="H838" s="119"/>
      <c r="I838" s="120" t="s">
        <v>5820</v>
      </c>
      <c r="J838" s="120">
        <v>1405</v>
      </c>
      <c r="K838" s="120">
        <v>229268</v>
      </c>
      <c r="L838" s="120">
        <v>0.44700000000000001</v>
      </c>
      <c r="M838" s="121" t="s">
        <v>5676</v>
      </c>
      <c r="N838" s="120">
        <v>1</v>
      </c>
      <c r="O838" s="119">
        <v>70</v>
      </c>
      <c r="P838" s="119">
        <v>10.1</v>
      </c>
      <c r="Q838" s="119">
        <v>1.54</v>
      </c>
      <c r="R838" s="120" t="s">
        <v>5658</v>
      </c>
      <c r="S838" s="120">
        <v>0.4</v>
      </c>
      <c r="T838" s="120"/>
      <c r="U838" s="120"/>
      <c r="V838" s="172">
        <v>242.9</v>
      </c>
      <c r="W838" s="172"/>
      <c r="X838" s="172">
        <v>194.3</v>
      </c>
      <c r="Y838" s="172">
        <v>12.6</v>
      </c>
      <c r="Z838" s="172">
        <v>36</v>
      </c>
      <c r="AA838" s="123"/>
      <c r="AB838" s="123"/>
      <c r="AC838" s="123">
        <v>123</v>
      </c>
      <c r="AD838" s="123"/>
      <c r="AE838" s="123"/>
      <c r="AF838" s="123"/>
      <c r="AG838" s="214"/>
      <c r="AH838" s="229" t="str">
        <f t="shared" si="182"/>
        <v>a3</v>
      </c>
      <c r="AI838" s="199"/>
      <c r="AJ838" s="199"/>
      <c r="AK838" s="199"/>
      <c r="AL838" s="199"/>
      <c r="AM838" s="199"/>
      <c r="AN838" s="173"/>
      <c r="AO838" s="173"/>
      <c r="AP838" s="173"/>
      <c r="AQ838" s="173"/>
      <c r="AR838" s="173"/>
      <c r="AS838" s="173">
        <v>2</v>
      </c>
      <c r="AT838" s="173">
        <v>2</v>
      </c>
      <c r="AU838" s="173">
        <v>2</v>
      </c>
      <c r="AV838" s="173">
        <v>2</v>
      </c>
      <c r="AW838" s="173">
        <v>2</v>
      </c>
      <c r="AX838" s="173">
        <v>2</v>
      </c>
      <c r="AY838" s="173"/>
      <c r="AZ838" s="211">
        <f t="shared" si="192"/>
        <v>2</v>
      </c>
      <c r="BA838" s="211">
        <f>SUBTOTAL(9,AT838:AY838)</f>
        <v>10</v>
      </c>
      <c r="BB838" s="205">
        <f t="shared" si="183"/>
        <v>33243</v>
      </c>
      <c r="BC838" s="205">
        <f t="shared" si="184"/>
        <v>25803</v>
      </c>
      <c r="BD838" s="205">
        <f t="shared" si="185"/>
        <v>7660</v>
      </c>
      <c r="BE838" s="205">
        <f t="shared" si="186"/>
        <v>220</v>
      </c>
      <c r="BF838" s="175">
        <v>25583</v>
      </c>
      <c r="BG838" s="175"/>
      <c r="BH838" s="175">
        <v>11749</v>
      </c>
      <c r="BI838" s="175">
        <v>4006</v>
      </c>
      <c r="BJ838" s="175">
        <v>3434</v>
      </c>
      <c r="BK838" s="175">
        <v>2982</v>
      </c>
      <c r="BL838" s="175"/>
      <c r="BM838" s="175">
        <v>4413</v>
      </c>
      <c r="BN838" s="175">
        <v>2595</v>
      </c>
      <c r="BO838" s="175">
        <v>4064</v>
      </c>
      <c r="BP838" s="200">
        <f t="shared" si="187"/>
        <v>15813</v>
      </c>
    </row>
    <row r="839" spans="1:68" s="201" customFormat="1" x14ac:dyDescent="0.15">
      <c r="A839" s="117">
        <v>2858502004</v>
      </c>
      <c r="B839" s="118" t="s">
        <v>2248</v>
      </c>
      <c r="C839" s="118" t="s">
        <v>2099</v>
      </c>
      <c r="D839" s="118" t="s">
        <v>2245</v>
      </c>
      <c r="E839" s="118" t="s">
        <v>4713</v>
      </c>
      <c r="F839" s="120">
        <v>16</v>
      </c>
      <c r="G839" s="119"/>
      <c r="H839" s="119"/>
      <c r="I839" s="120" t="s">
        <v>5820</v>
      </c>
      <c r="J839" s="120">
        <v>1551</v>
      </c>
      <c r="K839" s="120">
        <v>230193</v>
      </c>
      <c r="L839" s="120">
        <v>0.40699999999999997</v>
      </c>
      <c r="M839" s="121" t="s">
        <v>5657</v>
      </c>
      <c r="N839" s="120">
        <v>1</v>
      </c>
      <c r="O839" s="119">
        <v>303</v>
      </c>
      <c r="P839" s="119"/>
      <c r="Q839" s="119"/>
      <c r="R839" s="120" t="s">
        <v>5658</v>
      </c>
      <c r="S839" s="120">
        <v>0.4</v>
      </c>
      <c r="T839" s="120"/>
      <c r="U839" s="120"/>
      <c r="V839" s="172">
        <v>278.2</v>
      </c>
      <c r="W839" s="172"/>
      <c r="X839" s="172">
        <v>269.89999999999998</v>
      </c>
      <c r="Y839" s="172">
        <v>8.3000000000000007</v>
      </c>
      <c r="Z839" s="172"/>
      <c r="AA839" s="123">
        <v>1724</v>
      </c>
      <c r="AB839" s="123"/>
      <c r="AC839" s="123">
        <v>248</v>
      </c>
      <c r="AD839" s="123"/>
      <c r="AE839" s="123"/>
      <c r="AF839" s="123"/>
      <c r="AG839" s="214"/>
      <c r="AH839" s="229" t="str">
        <f t="shared" si="182"/>
        <v>a3</v>
      </c>
      <c r="AI839" s="199"/>
      <c r="AJ839" s="199"/>
      <c r="AK839" s="199"/>
      <c r="AL839" s="199"/>
      <c r="AM839" s="199"/>
      <c r="AN839" s="173">
        <v>8</v>
      </c>
      <c r="AO839" s="173"/>
      <c r="AP839" s="173"/>
      <c r="AQ839" s="173"/>
      <c r="AR839" s="173"/>
      <c r="AS839" s="173"/>
      <c r="AT839" s="173"/>
      <c r="AU839" s="173"/>
      <c r="AV839" s="173"/>
      <c r="AW839" s="173"/>
      <c r="AX839" s="173"/>
      <c r="AY839" s="173"/>
      <c r="AZ839" s="211">
        <f t="shared" si="192"/>
        <v>8</v>
      </c>
      <c r="BA839" s="211"/>
      <c r="BB839" s="205">
        <f t="shared" si="183"/>
        <v>37477</v>
      </c>
      <c r="BC839" s="205">
        <f t="shared" si="184"/>
        <v>33998</v>
      </c>
      <c r="BD839" s="205">
        <f t="shared" si="185"/>
        <v>3740</v>
      </c>
      <c r="BE839" s="205">
        <f t="shared" si="186"/>
        <v>261</v>
      </c>
      <c r="BF839" s="175">
        <v>33737</v>
      </c>
      <c r="BG839" s="175">
        <v>3458</v>
      </c>
      <c r="BH839" s="175">
        <v>5219</v>
      </c>
      <c r="BI839" s="175">
        <v>3479</v>
      </c>
      <c r="BJ839" s="175"/>
      <c r="BK839" s="175">
        <v>6445</v>
      </c>
      <c r="BL839" s="175">
        <v>8308</v>
      </c>
      <c r="BM839" s="175">
        <v>6138</v>
      </c>
      <c r="BN839" s="175">
        <v>1425</v>
      </c>
      <c r="BO839" s="175">
        <v>3005</v>
      </c>
      <c r="BP839" s="200">
        <f t="shared" si="187"/>
        <v>8224</v>
      </c>
    </row>
    <row r="840" spans="1:68" s="201" customFormat="1" x14ac:dyDescent="0.15">
      <c r="A840" s="117">
        <v>3334602002</v>
      </c>
      <c r="B840" s="118" t="s">
        <v>2502</v>
      </c>
      <c r="C840" s="118" t="s">
        <v>2427</v>
      </c>
      <c r="D840" s="118" t="s">
        <v>2501</v>
      </c>
      <c r="E840" s="118" t="s">
        <v>4897</v>
      </c>
      <c r="F840" s="120">
        <v>22</v>
      </c>
      <c r="G840" s="119"/>
      <c r="H840" s="119"/>
      <c r="I840" s="120" t="s">
        <v>5820</v>
      </c>
      <c r="J840" s="120">
        <v>1270</v>
      </c>
      <c r="K840" s="120">
        <v>230460</v>
      </c>
      <c r="L840" s="120">
        <v>0.497</v>
      </c>
      <c r="M840" s="121" t="s">
        <v>5657</v>
      </c>
      <c r="N840" s="120">
        <v>1</v>
      </c>
      <c r="O840" s="119"/>
      <c r="P840" s="119"/>
      <c r="Q840" s="119"/>
      <c r="R840" s="120" t="s">
        <v>5658</v>
      </c>
      <c r="S840" s="120">
        <v>3</v>
      </c>
      <c r="T840" s="120"/>
      <c r="U840" s="120"/>
      <c r="V840" s="172">
        <v>232.4</v>
      </c>
      <c r="W840" s="172">
        <v>22.9</v>
      </c>
      <c r="X840" s="172">
        <v>137.1</v>
      </c>
      <c r="Y840" s="172">
        <v>68.5</v>
      </c>
      <c r="Z840" s="172">
        <v>3.9</v>
      </c>
      <c r="AA840" s="123">
        <v>3987</v>
      </c>
      <c r="AB840" s="123"/>
      <c r="AC840" s="123">
        <v>155</v>
      </c>
      <c r="AD840" s="123"/>
      <c r="AE840" s="123"/>
      <c r="AF840" s="123"/>
      <c r="AG840" s="214"/>
      <c r="AH840" s="229" t="str">
        <f t="shared" si="182"/>
        <v>a3</v>
      </c>
      <c r="AI840" s="199"/>
      <c r="AJ840" s="199"/>
      <c r="AK840" s="199"/>
      <c r="AL840" s="199"/>
      <c r="AM840" s="199"/>
      <c r="AN840" s="173">
        <v>2</v>
      </c>
      <c r="AO840" s="173" t="s">
        <v>3186</v>
      </c>
      <c r="AP840" s="173" t="s">
        <v>3186</v>
      </c>
      <c r="AQ840" s="173" t="s">
        <v>3186</v>
      </c>
      <c r="AR840" s="173" t="s">
        <v>3186</v>
      </c>
      <c r="AS840" s="173" t="s">
        <v>3186</v>
      </c>
      <c r="AT840" s="173"/>
      <c r="AU840" s="173"/>
      <c r="AV840" s="173"/>
      <c r="AW840" s="173"/>
      <c r="AX840" s="173"/>
      <c r="AY840" s="173" t="s">
        <v>3186</v>
      </c>
      <c r="AZ840" s="211">
        <f t="shared" si="192"/>
        <v>2</v>
      </c>
      <c r="BA840" s="211">
        <f t="shared" ref="BA840:BA856" si="193">SUBTOTAL(9,AT840:AY840)</f>
        <v>0</v>
      </c>
      <c r="BB840" s="205">
        <f t="shared" si="183"/>
        <v>21328</v>
      </c>
      <c r="BC840" s="205">
        <f t="shared" si="184"/>
        <v>17625</v>
      </c>
      <c r="BD840" s="205">
        <f t="shared" si="185"/>
        <v>5465</v>
      </c>
      <c r="BE840" s="205">
        <f t="shared" si="186"/>
        <v>1762</v>
      </c>
      <c r="BF840" s="175">
        <v>15863</v>
      </c>
      <c r="BG840" s="175"/>
      <c r="BH840" s="175">
        <v>5465</v>
      </c>
      <c r="BI840" s="175">
        <v>3703</v>
      </c>
      <c r="BJ840" s="175"/>
      <c r="BK840" s="175">
        <v>2582</v>
      </c>
      <c r="BL840" s="175">
        <v>917</v>
      </c>
      <c r="BM840" s="175">
        <v>3734</v>
      </c>
      <c r="BN840" s="175">
        <v>1941</v>
      </c>
      <c r="BO840" s="175">
        <v>2986</v>
      </c>
      <c r="BP840" s="200">
        <f t="shared" si="187"/>
        <v>8451</v>
      </c>
    </row>
    <row r="841" spans="1:68" s="201" customFormat="1" x14ac:dyDescent="0.15">
      <c r="A841" s="117">
        <v>632201001</v>
      </c>
      <c r="B841" s="118" t="s">
        <v>634</v>
      </c>
      <c r="C841" s="118" t="s">
        <v>601</v>
      </c>
      <c r="D841" s="118" t="s">
        <v>635</v>
      </c>
      <c r="E841" s="118" t="s">
        <v>3570</v>
      </c>
      <c r="F841" s="120">
        <v>12</v>
      </c>
      <c r="G841" s="119">
        <v>230929</v>
      </c>
      <c r="H841" s="119"/>
      <c r="I841" s="120" t="s">
        <v>5820</v>
      </c>
      <c r="J841" s="120">
        <v>1400</v>
      </c>
      <c r="K841" s="120">
        <v>230929</v>
      </c>
      <c r="L841" s="120">
        <v>0.45200000000000001</v>
      </c>
      <c r="M841" s="121" t="s">
        <v>5657</v>
      </c>
      <c r="N841" s="120">
        <v>1</v>
      </c>
      <c r="O841" s="119">
        <v>134.19999999999999</v>
      </c>
      <c r="P841" s="119"/>
      <c r="Q841" s="119"/>
      <c r="R841" s="120" t="s">
        <v>5658</v>
      </c>
      <c r="S841" s="120">
        <v>0.2</v>
      </c>
      <c r="T841" s="120"/>
      <c r="U841" s="120"/>
      <c r="V841" s="172">
        <v>259.60000000000002</v>
      </c>
      <c r="W841" s="172">
        <v>15.8</v>
      </c>
      <c r="X841" s="172">
        <v>162.5</v>
      </c>
      <c r="Y841" s="172">
        <v>11.6</v>
      </c>
      <c r="Z841" s="172">
        <v>69.7</v>
      </c>
      <c r="AA841" s="123"/>
      <c r="AB841" s="123"/>
      <c r="AC841" s="123">
        <v>212</v>
      </c>
      <c r="AD841" s="123"/>
      <c r="AE841" s="123"/>
      <c r="AF841" s="123"/>
      <c r="AG841" s="214"/>
      <c r="AH841" s="229" t="str">
        <f t="shared" si="182"/>
        <v>a3</v>
      </c>
      <c r="AI841" s="199"/>
      <c r="AJ841" s="199"/>
      <c r="AK841" s="199"/>
      <c r="AL841" s="199"/>
      <c r="AM841" s="199"/>
      <c r="AN841" s="173">
        <v>1</v>
      </c>
      <c r="AO841" s="173"/>
      <c r="AP841" s="173"/>
      <c r="AQ841" s="173"/>
      <c r="AR841" s="173"/>
      <c r="AS841" s="173"/>
      <c r="AT841" s="173"/>
      <c r="AU841" s="173"/>
      <c r="AV841" s="173"/>
      <c r="AW841" s="173"/>
      <c r="AX841" s="173"/>
      <c r="AY841" s="173"/>
      <c r="AZ841" s="211">
        <f t="shared" si="192"/>
        <v>1</v>
      </c>
      <c r="BA841" s="211">
        <f t="shared" si="193"/>
        <v>0</v>
      </c>
      <c r="BB841" s="205">
        <f t="shared" si="183"/>
        <v>36066</v>
      </c>
      <c r="BC841" s="205">
        <f t="shared" si="184"/>
        <v>30124</v>
      </c>
      <c r="BD841" s="205">
        <f t="shared" si="185"/>
        <v>12021</v>
      </c>
      <c r="BE841" s="205">
        <f t="shared" si="186"/>
        <v>6079</v>
      </c>
      <c r="BF841" s="175">
        <v>24045</v>
      </c>
      <c r="BG841" s="175"/>
      <c r="BH841" s="175">
        <v>12021</v>
      </c>
      <c r="BI841" s="175">
        <v>5942</v>
      </c>
      <c r="BJ841" s="175"/>
      <c r="BK841" s="175"/>
      <c r="BL841" s="175">
        <v>299</v>
      </c>
      <c r="BM841" s="175">
        <v>3780</v>
      </c>
      <c r="BN841" s="175">
        <v>1130</v>
      </c>
      <c r="BO841" s="175">
        <v>12894</v>
      </c>
      <c r="BP841" s="200">
        <f t="shared" si="187"/>
        <v>24915</v>
      </c>
    </row>
    <row r="842" spans="1:68" s="201" customFormat="1" x14ac:dyDescent="0.15">
      <c r="A842" s="117">
        <v>3521502005</v>
      </c>
      <c r="B842" s="118" t="s">
        <v>2327</v>
      </c>
      <c r="C842" s="118" t="s">
        <v>2601</v>
      </c>
      <c r="D842" s="118" t="s">
        <v>2641</v>
      </c>
      <c r="E842" s="118" t="s">
        <v>5005</v>
      </c>
      <c r="F842" s="120">
        <v>14</v>
      </c>
      <c r="G842" s="119">
        <v>230977</v>
      </c>
      <c r="H842" s="119"/>
      <c r="I842" s="120" t="s">
        <v>5820</v>
      </c>
      <c r="J842" s="120">
        <v>2000</v>
      </c>
      <c r="K842" s="120">
        <v>230977</v>
      </c>
      <c r="L842" s="120">
        <v>0.316</v>
      </c>
      <c r="M842" s="121" t="s">
        <v>5657</v>
      </c>
      <c r="N842" s="120">
        <v>1</v>
      </c>
      <c r="O842" s="119">
        <v>162.80000000000001</v>
      </c>
      <c r="P842" s="119">
        <v>30.9</v>
      </c>
      <c r="Q842" s="119">
        <v>3.1</v>
      </c>
      <c r="R842" s="120"/>
      <c r="S842" s="120"/>
      <c r="T842" s="120"/>
      <c r="U842" s="120" t="s">
        <v>5689</v>
      </c>
      <c r="V842" s="172">
        <v>192.6</v>
      </c>
      <c r="W842" s="172">
        <v>31.8</v>
      </c>
      <c r="X842" s="172">
        <v>146.80000000000001</v>
      </c>
      <c r="Y842" s="172">
        <v>10.3</v>
      </c>
      <c r="Z842" s="172">
        <v>3.7</v>
      </c>
      <c r="AA842" s="123"/>
      <c r="AB842" s="123"/>
      <c r="AC842" s="123">
        <v>148</v>
      </c>
      <c r="AD842" s="123"/>
      <c r="AE842" s="123"/>
      <c r="AF842" s="123"/>
      <c r="AG842" s="214"/>
      <c r="AH842" s="229" t="str">
        <f t="shared" si="182"/>
        <v>a3</v>
      </c>
      <c r="AI842" s="199"/>
      <c r="AJ842" s="199"/>
      <c r="AK842" s="199"/>
      <c r="AL842" s="199"/>
      <c r="AM842" s="199"/>
      <c r="AN842" s="173">
        <v>1</v>
      </c>
      <c r="AO842" s="173" t="s">
        <v>3186</v>
      </c>
      <c r="AP842" s="173" t="s">
        <v>3186</v>
      </c>
      <c r="AQ842" s="173" t="s">
        <v>3186</v>
      </c>
      <c r="AR842" s="173" t="s">
        <v>3186</v>
      </c>
      <c r="AS842" s="173" t="s">
        <v>3186</v>
      </c>
      <c r="AT842" s="173">
        <v>1</v>
      </c>
      <c r="AU842" s="173">
        <v>1</v>
      </c>
      <c r="AV842" s="173">
        <v>0.5</v>
      </c>
      <c r="AW842" s="173">
        <v>0.5</v>
      </c>
      <c r="AX842" s="173" t="s">
        <v>3186</v>
      </c>
      <c r="AY842" s="173" t="s">
        <v>3186</v>
      </c>
      <c r="AZ842" s="211">
        <f t="shared" si="192"/>
        <v>1</v>
      </c>
      <c r="BA842" s="211">
        <f t="shared" si="193"/>
        <v>3</v>
      </c>
      <c r="BB842" s="205">
        <f t="shared" si="183"/>
        <v>157424</v>
      </c>
      <c r="BC842" s="205">
        <f t="shared" si="184"/>
        <v>149460</v>
      </c>
      <c r="BD842" s="205">
        <f t="shared" si="185"/>
        <v>8282</v>
      </c>
      <c r="BE842" s="205">
        <f t="shared" si="186"/>
        <v>318</v>
      </c>
      <c r="BF842" s="175">
        <v>149142</v>
      </c>
      <c r="BG842" s="175">
        <v>3707</v>
      </c>
      <c r="BH842" s="175">
        <v>13945</v>
      </c>
      <c r="BI842" s="175">
        <v>7964</v>
      </c>
      <c r="BJ842" s="175"/>
      <c r="BK842" s="175">
        <v>120667</v>
      </c>
      <c r="BL842" s="175">
        <v>3685</v>
      </c>
      <c r="BM842" s="175">
        <v>3810</v>
      </c>
      <c r="BN842" s="175">
        <v>1291</v>
      </c>
      <c r="BO842" s="175">
        <v>2355</v>
      </c>
      <c r="BP842" s="200">
        <f t="shared" si="187"/>
        <v>16300</v>
      </c>
    </row>
    <row r="843" spans="1:68" s="201" customFormat="1" x14ac:dyDescent="0.15">
      <c r="A843" s="117">
        <v>158501001</v>
      </c>
      <c r="B843" s="118" t="s">
        <v>268</v>
      </c>
      <c r="C843" s="118" t="s">
        <v>11</v>
      </c>
      <c r="D843" s="118" t="s">
        <v>269</v>
      </c>
      <c r="E843" s="118" t="s">
        <v>3341</v>
      </c>
      <c r="F843" s="120">
        <v>9</v>
      </c>
      <c r="G843" s="119"/>
      <c r="H843" s="119"/>
      <c r="I843" s="120" t="s">
        <v>5820</v>
      </c>
      <c r="J843" s="120">
        <v>1200</v>
      </c>
      <c r="K843" s="120">
        <v>231706</v>
      </c>
      <c r="L843" s="120">
        <v>0.52900000000000003</v>
      </c>
      <c r="M843" s="121" t="s">
        <v>5657</v>
      </c>
      <c r="N843" s="120">
        <v>1</v>
      </c>
      <c r="O843" s="119">
        <v>271</v>
      </c>
      <c r="P843" s="119">
        <v>59.8</v>
      </c>
      <c r="Q843" s="119">
        <v>6.43</v>
      </c>
      <c r="R843" s="120" t="s">
        <v>5660</v>
      </c>
      <c r="S843" s="120">
        <v>0.1</v>
      </c>
      <c r="T843" s="120"/>
      <c r="U843" s="120"/>
      <c r="V843" s="172">
        <v>175.48</v>
      </c>
      <c r="W843" s="172"/>
      <c r="X843" s="172">
        <v>115.66</v>
      </c>
      <c r="Y843" s="172">
        <v>14.62</v>
      </c>
      <c r="Z843" s="172">
        <v>45.2</v>
      </c>
      <c r="AA843" s="123"/>
      <c r="AB843" s="123"/>
      <c r="AC843" s="123">
        <v>248</v>
      </c>
      <c r="AD843" s="123"/>
      <c r="AE843" s="123"/>
      <c r="AF843" s="123"/>
      <c r="AG843" s="214"/>
      <c r="AH843" s="229" t="str">
        <f t="shared" si="182"/>
        <v>a3</v>
      </c>
      <c r="AI843" s="199" t="s">
        <v>5401</v>
      </c>
      <c r="AJ843" s="199"/>
      <c r="AK843" s="199"/>
      <c r="AL843" s="199" t="s">
        <v>5401</v>
      </c>
      <c r="AM843" s="199"/>
      <c r="AN843" s="173" t="s">
        <v>3186</v>
      </c>
      <c r="AO843" s="173" t="s">
        <v>3186</v>
      </c>
      <c r="AP843" s="173" t="s">
        <v>3186</v>
      </c>
      <c r="AQ843" s="173" t="s">
        <v>3186</v>
      </c>
      <c r="AR843" s="173" t="s">
        <v>3186</v>
      </c>
      <c r="AS843" s="173">
        <v>0.8</v>
      </c>
      <c r="AT843" s="173"/>
      <c r="AU843" s="173"/>
      <c r="AV843" s="173"/>
      <c r="AW843" s="173"/>
      <c r="AX843" s="173"/>
      <c r="AY843" s="173">
        <v>0.7</v>
      </c>
      <c r="AZ843" s="211">
        <f t="shared" si="192"/>
        <v>0.8</v>
      </c>
      <c r="BA843" s="211">
        <f t="shared" si="193"/>
        <v>0.7</v>
      </c>
      <c r="BB843" s="205">
        <f t="shared" si="183"/>
        <v>48279</v>
      </c>
      <c r="BC843" s="205">
        <f t="shared" si="184"/>
        <v>36944</v>
      </c>
      <c r="BD843" s="205">
        <f t="shared" si="185"/>
        <v>19296</v>
      </c>
      <c r="BE843" s="205">
        <f t="shared" si="186"/>
        <v>7961</v>
      </c>
      <c r="BF843" s="175">
        <v>28983</v>
      </c>
      <c r="BG843" s="175"/>
      <c r="BH843" s="175">
        <v>19296</v>
      </c>
      <c r="BI843" s="175">
        <v>11335</v>
      </c>
      <c r="BJ843" s="175"/>
      <c r="BK843" s="175">
        <v>3879</v>
      </c>
      <c r="BL843" s="175">
        <v>5460</v>
      </c>
      <c r="BM843" s="175"/>
      <c r="BN843" s="175"/>
      <c r="BO843" s="175">
        <v>8309</v>
      </c>
      <c r="BP843" s="200">
        <f t="shared" si="187"/>
        <v>27605</v>
      </c>
    </row>
    <row r="844" spans="1:68" s="201" customFormat="1" x14ac:dyDescent="0.15">
      <c r="A844" s="117">
        <v>3310002010</v>
      </c>
      <c r="B844" s="118" t="s">
        <v>2438</v>
      </c>
      <c r="C844" s="118" t="s">
        <v>2427</v>
      </c>
      <c r="D844" s="118" t="s">
        <v>2430</v>
      </c>
      <c r="E844" s="118" t="s">
        <v>4844</v>
      </c>
      <c r="F844" s="120">
        <v>12</v>
      </c>
      <c r="G844" s="119">
        <v>231775</v>
      </c>
      <c r="H844" s="119"/>
      <c r="I844" s="120" t="s">
        <v>5820</v>
      </c>
      <c r="J844" s="120">
        <v>1400</v>
      </c>
      <c r="K844" s="120">
        <v>231775</v>
      </c>
      <c r="L844" s="120">
        <v>0.45400000000000001</v>
      </c>
      <c r="M844" s="121" t="s">
        <v>5657</v>
      </c>
      <c r="N844" s="120">
        <v>1</v>
      </c>
      <c r="O844" s="119">
        <v>200</v>
      </c>
      <c r="P844" s="119">
        <v>39</v>
      </c>
      <c r="Q844" s="119">
        <v>4.4000000000000004</v>
      </c>
      <c r="R844" s="120" t="s">
        <v>5658</v>
      </c>
      <c r="S844" s="120">
        <v>0.37</v>
      </c>
      <c r="T844" s="120"/>
      <c r="U844" s="120"/>
      <c r="V844" s="172">
        <v>275.39999999999998</v>
      </c>
      <c r="W844" s="172"/>
      <c r="X844" s="172"/>
      <c r="Y844" s="172"/>
      <c r="Z844" s="172">
        <v>275.39999999999998</v>
      </c>
      <c r="AA844" s="123"/>
      <c r="AB844" s="123"/>
      <c r="AC844" s="123">
        <v>179.4</v>
      </c>
      <c r="AD844" s="123"/>
      <c r="AE844" s="123"/>
      <c r="AF844" s="123"/>
      <c r="AG844" s="214"/>
      <c r="AH844" s="229" t="str">
        <f t="shared" si="182"/>
        <v>a3</v>
      </c>
      <c r="AI844" s="199"/>
      <c r="AJ844" s="199"/>
      <c r="AK844" s="199"/>
      <c r="AL844" s="199"/>
      <c r="AM844" s="199"/>
      <c r="AN844" s="173">
        <v>5</v>
      </c>
      <c r="AO844" s="173"/>
      <c r="AP844" s="173"/>
      <c r="AQ844" s="173"/>
      <c r="AR844" s="173"/>
      <c r="AS844" s="173">
        <v>2</v>
      </c>
      <c r="AT844" s="173">
        <v>0.5</v>
      </c>
      <c r="AU844" s="173">
        <v>0.5</v>
      </c>
      <c r="AV844" s="173">
        <v>0.5</v>
      </c>
      <c r="AW844" s="173">
        <v>0.5</v>
      </c>
      <c r="AX844" s="173">
        <v>1</v>
      </c>
      <c r="AY844" s="173"/>
      <c r="AZ844" s="211">
        <f t="shared" si="192"/>
        <v>7</v>
      </c>
      <c r="BA844" s="211">
        <f t="shared" si="193"/>
        <v>3</v>
      </c>
      <c r="BB844" s="205">
        <f t="shared" si="183"/>
        <v>23763</v>
      </c>
      <c r="BC844" s="205">
        <f t="shared" si="184"/>
        <v>23763</v>
      </c>
      <c r="BD844" s="205">
        <f t="shared" si="185"/>
        <v>-1090</v>
      </c>
      <c r="BE844" s="205">
        <f t="shared" si="186"/>
        <v>-1090</v>
      </c>
      <c r="BF844" s="175">
        <v>24853</v>
      </c>
      <c r="BG844" s="175"/>
      <c r="BH844" s="175">
        <v>9615</v>
      </c>
      <c r="BI844" s="175"/>
      <c r="BJ844" s="175"/>
      <c r="BK844" s="175">
        <v>2578</v>
      </c>
      <c r="BL844" s="175">
        <v>5526</v>
      </c>
      <c r="BM844" s="175">
        <v>4377</v>
      </c>
      <c r="BN844" s="175">
        <v>308</v>
      </c>
      <c r="BO844" s="175">
        <v>1359</v>
      </c>
      <c r="BP844" s="200">
        <f t="shared" si="187"/>
        <v>10974</v>
      </c>
    </row>
    <row r="845" spans="1:68" s="201" customFormat="1" x14ac:dyDescent="0.15">
      <c r="A845" s="117">
        <v>2822402008</v>
      </c>
      <c r="B845" s="118" t="s">
        <v>2200</v>
      </c>
      <c r="C845" s="118" t="s">
        <v>2099</v>
      </c>
      <c r="D845" s="118" t="s">
        <v>2193</v>
      </c>
      <c r="E845" s="118" t="s">
        <v>4673</v>
      </c>
      <c r="F845" s="120">
        <v>8</v>
      </c>
      <c r="G845" s="119">
        <v>232546</v>
      </c>
      <c r="H845" s="119"/>
      <c r="I845" s="120" t="s">
        <v>5820</v>
      </c>
      <c r="J845" s="120">
        <v>1700</v>
      </c>
      <c r="K845" s="120">
        <v>232546</v>
      </c>
      <c r="L845" s="120">
        <v>0.375</v>
      </c>
      <c r="M845" s="121" t="s">
        <v>5676</v>
      </c>
      <c r="N845" s="120">
        <v>1</v>
      </c>
      <c r="O845" s="119">
        <v>183</v>
      </c>
      <c r="P845" s="119"/>
      <c r="Q845" s="119"/>
      <c r="R845" s="120"/>
      <c r="S845" s="120"/>
      <c r="T845" s="120"/>
      <c r="U845" s="120" t="s">
        <v>5689</v>
      </c>
      <c r="V845" s="172">
        <v>283.5</v>
      </c>
      <c r="W845" s="172">
        <v>21</v>
      </c>
      <c r="X845" s="172">
        <v>203.8</v>
      </c>
      <c r="Y845" s="172">
        <v>52.7</v>
      </c>
      <c r="Z845" s="172">
        <v>6</v>
      </c>
      <c r="AA845" s="123"/>
      <c r="AB845" s="123"/>
      <c r="AC845" s="123">
        <v>278.60000000000002</v>
      </c>
      <c r="AD845" s="123"/>
      <c r="AE845" s="123"/>
      <c r="AF845" s="123"/>
      <c r="AG845" s="214"/>
      <c r="AH845" s="229" t="str">
        <f t="shared" si="182"/>
        <v>a3</v>
      </c>
      <c r="AI845" s="199"/>
      <c r="AJ845" s="199"/>
      <c r="AK845" s="199"/>
      <c r="AL845" s="199"/>
      <c r="AM845" s="199"/>
      <c r="AN845" s="173">
        <v>12</v>
      </c>
      <c r="AO845" s="173"/>
      <c r="AP845" s="173"/>
      <c r="AQ845" s="173"/>
      <c r="AR845" s="173"/>
      <c r="AS845" s="173">
        <v>0.5</v>
      </c>
      <c r="AT845" s="173">
        <v>0.5</v>
      </c>
      <c r="AU845" s="173"/>
      <c r="AV845" s="173">
        <v>0.5</v>
      </c>
      <c r="AW845" s="173"/>
      <c r="AX845" s="173">
        <v>0.5</v>
      </c>
      <c r="AY845" s="173"/>
      <c r="AZ845" s="211">
        <f t="shared" si="192"/>
        <v>12.5</v>
      </c>
      <c r="BA845" s="211">
        <f t="shared" si="193"/>
        <v>1.5</v>
      </c>
      <c r="BB845" s="205">
        <f t="shared" si="183"/>
        <v>24077</v>
      </c>
      <c r="BC845" s="205">
        <f t="shared" si="184"/>
        <v>24077</v>
      </c>
      <c r="BD845" s="205">
        <f t="shared" si="185"/>
        <v>0</v>
      </c>
      <c r="BE845" s="205">
        <f t="shared" si="186"/>
        <v>0</v>
      </c>
      <c r="BF845" s="175">
        <v>24077</v>
      </c>
      <c r="BG845" s="175">
        <v>876</v>
      </c>
      <c r="BH845" s="175">
        <v>6723</v>
      </c>
      <c r="BI845" s="175"/>
      <c r="BJ845" s="175"/>
      <c r="BK845" s="175">
        <v>4710</v>
      </c>
      <c r="BL845" s="175">
        <v>2060</v>
      </c>
      <c r="BM845" s="175">
        <v>5793</v>
      </c>
      <c r="BN845" s="175">
        <v>1074</v>
      </c>
      <c r="BO845" s="175">
        <v>2841</v>
      </c>
      <c r="BP845" s="200">
        <f t="shared" si="187"/>
        <v>9564</v>
      </c>
    </row>
    <row r="846" spans="1:68" s="201" customFormat="1" x14ac:dyDescent="0.15">
      <c r="A846" s="117">
        <v>521001002</v>
      </c>
      <c r="B846" s="118" t="s">
        <v>572</v>
      </c>
      <c r="C846" s="118" t="s">
        <v>546</v>
      </c>
      <c r="D846" s="118" t="s">
        <v>571</v>
      </c>
      <c r="E846" s="118" t="s">
        <v>3527</v>
      </c>
      <c r="F846" s="120">
        <v>13</v>
      </c>
      <c r="G846" s="119"/>
      <c r="H846" s="119"/>
      <c r="I846" s="120" t="s">
        <v>5820</v>
      </c>
      <c r="J846" s="120">
        <v>2600</v>
      </c>
      <c r="K846" s="120">
        <v>232787</v>
      </c>
      <c r="L846" s="120">
        <v>0.245</v>
      </c>
      <c r="M846" s="121" t="s">
        <v>5657</v>
      </c>
      <c r="N846" s="120">
        <v>1</v>
      </c>
      <c r="O846" s="119">
        <v>150</v>
      </c>
      <c r="P846" s="119"/>
      <c r="Q846" s="119"/>
      <c r="R846" s="120" t="s">
        <v>5658</v>
      </c>
      <c r="S846" s="120">
        <v>0.4</v>
      </c>
      <c r="T846" s="120"/>
      <c r="U846" s="120"/>
      <c r="V846" s="172">
        <v>216.3</v>
      </c>
      <c r="W846" s="172"/>
      <c r="X846" s="172">
        <v>188.2</v>
      </c>
      <c r="Y846" s="172">
        <v>28.1</v>
      </c>
      <c r="Z846" s="172"/>
      <c r="AA846" s="123">
        <v>2446</v>
      </c>
      <c r="AB846" s="123"/>
      <c r="AC846" s="123">
        <v>235</v>
      </c>
      <c r="AD846" s="123"/>
      <c r="AE846" s="123"/>
      <c r="AF846" s="123"/>
      <c r="AG846" s="214"/>
      <c r="AH846" s="229" t="str">
        <f t="shared" si="182"/>
        <v>a3</v>
      </c>
      <c r="AI846" s="199"/>
      <c r="AJ846" s="199"/>
      <c r="AK846" s="199"/>
      <c r="AL846" s="199"/>
      <c r="AM846" s="199"/>
      <c r="AN846" s="173">
        <v>1</v>
      </c>
      <c r="AO846" s="173"/>
      <c r="AP846" s="173"/>
      <c r="AQ846" s="173"/>
      <c r="AR846" s="173"/>
      <c r="AS846" s="173">
        <v>1</v>
      </c>
      <c r="AT846" s="173">
        <v>1</v>
      </c>
      <c r="AU846" s="173">
        <v>1</v>
      </c>
      <c r="AV846" s="173">
        <v>1</v>
      </c>
      <c r="AW846" s="173">
        <v>1</v>
      </c>
      <c r="AX846" s="173">
        <v>1</v>
      </c>
      <c r="AY846" s="173"/>
      <c r="AZ846" s="211">
        <f t="shared" si="192"/>
        <v>2</v>
      </c>
      <c r="BA846" s="211">
        <f t="shared" si="193"/>
        <v>5</v>
      </c>
      <c r="BB846" s="205">
        <f t="shared" si="183"/>
        <v>21648</v>
      </c>
      <c r="BC846" s="205">
        <f t="shared" si="184"/>
        <v>20556</v>
      </c>
      <c r="BD846" s="205">
        <f t="shared" si="185"/>
        <v>5460</v>
      </c>
      <c r="BE846" s="205">
        <f t="shared" si="186"/>
        <v>4368</v>
      </c>
      <c r="BF846" s="175">
        <v>16188</v>
      </c>
      <c r="BG846" s="175"/>
      <c r="BH846" s="175">
        <v>5460</v>
      </c>
      <c r="BI846" s="175">
        <v>1092</v>
      </c>
      <c r="BJ846" s="175"/>
      <c r="BK846" s="175">
        <v>2359</v>
      </c>
      <c r="BL846" s="175">
        <v>4105</v>
      </c>
      <c r="BM846" s="175">
        <v>3752</v>
      </c>
      <c r="BN846" s="175">
        <v>138</v>
      </c>
      <c r="BO846" s="175">
        <v>4742</v>
      </c>
      <c r="BP846" s="200">
        <f t="shared" si="187"/>
        <v>10202</v>
      </c>
    </row>
    <row r="847" spans="1:68" s="201" customFormat="1" x14ac:dyDescent="0.15">
      <c r="A847" s="117">
        <v>2822402002</v>
      </c>
      <c r="B847" s="118" t="s">
        <v>2194</v>
      </c>
      <c r="C847" s="118" t="s">
        <v>2099</v>
      </c>
      <c r="D847" s="118" t="s">
        <v>2193</v>
      </c>
      <c r="E847" s="118" t="s">
        <v>4667</v>
      </c>
      <c r="F847" s="120">
        <v>9</v>
      </c>
      <c r="G847" s="119">
        <v>233228</v>
      </c>
      <c r="H847" s="119"/>
      <c r="I847" s="120" t="s">
        <v>5820</v>
      </c>
      <c r="J847" s="120">
        <v>1550</v>
      </c>
      <c r="K847" s="120">
        <v>233228</v>
      </c>
      <c r="L847" s="120">
        <v>0.41199999999999998</v>
      </c>
      <c r="M847" s="121" t="s">
        <v>5676</v>
      </c>
      <c r="N847" s="120">
        <v>1</v>
      </c>
      <c r="O847" s="119">
        <v>266</v>
      </c>
      <c r="P847" s="119"/>
      <c r="Q847" s="119"/>
      <c r="R847" s="120" t="s">
        <v>5658</v>
      </c>
      <c r="S847" s="120">
        <v>0.23499999999999999</v>
      </c>
      <c r="T847" s="120"/>
      <c r="U847" s="120"/>
      <c r="V847" s="172">
        <v>246.9</v>
      </c>
      <c r="W847" s="172">
        <v>52.5</v>
      </c>
      <c r="X847" s="172">
        <v>60.5</v>
      </c>
      <c r="Y847" s="172">
        <v>6.2</v>
      </c>
      <c r="Z847" s="172">
        <v>127.7</v>
      </c>
      <c r="AA847" s="123"/>
      <c r="AB847" s="123"/>
      <c r="AC847" s="123">
        <v>261</v>
      </c>
      <c r="AD847" s="123"/>
      <c r="AE847" s="123"/>
      <c r="AF847" s="123"/>
      <c r="AG847" s="214"/>
      <c r="AH847" s="229" t="str">
        <f t="shared" si="182"/>
        <v>a3</v>
      </c>
      <c r="AI847" s="199"/>
      <c r="AJ847" s="199"/>
      <c r="AK847" s="199"/>
      <c r="AL847" s="199"/>
      <c r="AM847" s="199"/>
      <c r="AN847" s="173">
        <v>12</v>
      </c>
      <c r="AO847" s="173"/>
      <c r="AP847" s="173"/>
      <c r="AQ847" s="173"/>
      <c r="AR847" s="173"/>
      <c r="AS847" s="173">
        <v>0.5</v>
      </c>
      <c r="AT847" s="173">
        <v>0.5</v>
      </c>
      <c r="AU847" s="173"/>
      <c r="AV847" s="173">
        <v>0.5</v>
      </c>
      <c r="AW847" s="173"/>
      <c r="AX847" s="173">
        <v>0.5</v>
      </c>
      <c r="AY847" s="173"/>
      <c r="AZ847" s="211">
        <f t="shared" si="192"/>
        <v>12.5</v>
      </c>
      <c r="BA847" s="211">
        <f t="shared" si="193"/>
        <v>1.5</v>
      </c>
      <c r="BB847" s="205">
        <f t="shared" si="183"/>
        <v>22707</v>
      </c>
      <c r="BC847" s="205">
        <f t="shared" si="184"/>
        <v>22707</v>
      </c>
      <c r="BD847" s="205">
        <f t="shared" si="185"/>
        <v>0</v>
      </c>
      <c r="BE847" s="205">
        <f t="shared" si="186"/>
        <v>0</v>
      </c>
      <c r="BF847" s="175">
        <v>22707</v>
      </c>
      <c r="BG847" s="175">
        <v>835</v>
      </c>
      <c r="BH847" s="175">
        <v>7561</v>
      </c>
      <c r="BI847" s="175"/>
      <c r="BJ847" s="175"/>
      <c r="BK847" s="175">
        <v>4655</v>
      </c>
      <c r="BL847" s="175">
        <v>1301</v>
      </c>
      <c r="BM847" s="175">
        <v>4777</v>
      </c>
      <c r="BN847" s="175">
        <v>158</v>
      </c>
      <c r="BO847" s="175">
        <v>3420</v>
      </c>
      <c r="BP847" s="200">
        <f t="shared" si="187"/>
        <v>10981</v>
      </c>
    </row>
    <row r="848" spans="1:68" s="201" customFormat="1" x14ac:dyDescent="0.15">
      <c r="A848" s="117">
        <v>4538301001</v>
      </c>
      <c r="B848" s="118" t="s">
        <v>3092</v>
      </c>
      <c r="C848" s="118" t="s">
        <v>3060</v>
      </c>
      <c r="D848" s="118" t="s">
        <v>3093</v>
      </c>
      <c r="E848" s="118" t="s">
        <v>5313</v>
      </c>
      <c r="F848" s="120">
        <v>8</v>
      </c>
      <c r="G848" s="119">
        <v>234160</v>
      </c>
      <c r="H848" s="119"/>
      <c r="I848" s="120" t="s">
        <v>5820</v>
      </c>
      <c r="J848" s="120">
        <v>1000</v>
      </c>
      <c r="K848" s="120">
        <v>234160</v>
      </c>
      <c r="L848" s="120">
        <v>0.64200000000000002</v>
      </c>
      <c r="M848" s="121" t="s">
        <v>5657</v>
      </c>
      <c r="N848" s="120">
        <v>1</v>
      </c>
      <c r="O848" s="119">
        <v>160</v>
      </c>
      <c r="P848" s="119"/>
      <c r="Q848" s="119"/>
      <c r="R848" s="120" t="s">
        <v>5658</v>
      </c>
      <c r="S848" s="120">
        <v>0.21299999999999999</v>
      </c>
      <c r="T848" s="120"/>
      <c r="U848" s="120"/>
      <c r="V848" s="172">
        <v>138</v>
      </c>
      <c r="W848" s="172">
        <v>25.943999999999999</v>
      </c>
      <c r="X848" s="172">
        <v>109.18559999999999</v>
      </c>
      <c r="Y848" s="172"/>
      <c r="Z848" s="172">
        <v>2.8704000000000001</v>
      </c>
      <c r="AA848" s="123"/>
      <c r="AB848" s="123"/>
      <c r="AC848" s="123">
        <v>171.39</v>
      </c>
      <c r="AD848" s="123"/>
      <c r="AE848" s="123"/>
      <c r="AF848" s="123"/>
      <c r="AG848" s="214"/>
      <c r="AH848" s="229" t="str">
        <f t="shared" si="182"/>
        <v>a3</v>
      </c>
      <c r="AI848" s="199"/>
      <c r="AJ848" s="199"/>
      <c r="AK848" s="199"/>
      <c r="AL848" s="199"/>
      <c r="AM848" s="199"/>
      <c r="AN848" s="173">
        <v>1.5</v>
      </c>
      <c r="AO848" s="173"/>
      <c r="AP848" s="173"/>
      <c r="AQ848" s="173"/>
      <c r="AR848" s="173"/>
      <c r="AS848" s="173">
        <v>1</v>
      </c>
      <c r="AT848" s="173"/>
      <c r="AU848" s="173"/>
      <c r="AV848" s="173"/>
      <c r="AW848" s="173"/>
      <c r="AX848" s="173"/>
      <c r="AY848" s="173"/>
      <c r="AZ848" s="211">
        <f t="shared" si="192"/>
        <v>2.5</v>
      </c>
      <c r="BA848" s="211">
        <f t="shared" si="193"/>
        <v>0</v>
      </c>
      <c r="BB848" s="205">
        <f t="shared" si="183"/>
        <v>16756</v>
      </c>
      <c r="BC848" s="205">
        <f t="shared" si="184"/>
        <v>16756</v>
      </c>
      <c r="BD848" s="205">
        <f t="shared" si="185"/>
        <v>0</v>
      </c>
      <c r="BE848" s="205">
        <f t="shared" si="186"/>
        <v>0</v>
      </c>
      <c r="BF848" s="175">
        <v>16756</v>
      </c>
      <c r="BG848" s="175"/>
      <c r="BH848" s="175">
        <v>8558</v>
      </c>
      <c r="BI848" s="175"/>
      <c r="BJ848" s="175"/>
      <c r="BK848" s="175">
        <v>1506</v>
      </c>
      <c r="BL848" s="175">
        <v>449</v>
      </c>
      <c r="BM848" s="175">
        <v>2609</v>
      </c>
      <c r="BN848" s="175">
        <v>1357</v>
      </c>
      <c r="BO848" s="175">
        <v>2277</v>
      </c>
      <c r="BP848" s="200">
        <f t="shared" si="187"/>
        <v>10835</v>
      </c>
    </row>
    <row r="849" spans="1:68" s="201" customFormat="1" x14ac:dyDescent="0.15">
      <c r="A849" s="117">
        <v>444402001</v>
      </c>
      <c r="B849" s="118" t="s">
        <v>535</v>
      </c>
      <c r="C849" s="118" t="s">
        <v>485</v>
      </c>
      <c r="D849" s="118" t="s">
        <v>536</v>
      </c>
      <c r="E849" s="118" t="s">
        <v>3503</v>
      </c>
      <c r="F849" s="120">
        <v>13</v>
      </c>
      <c r="G849" s="119"/>
      <c r="H849" s="119"/>
      <c r="I849" s="120" t="s">
        <v>5820</v>
      </c>
      <c r="J849" s="120">
        <v>1610</v>
      </c>
      <c r="K849" s="120">
        <v>234184</v>
      </c>
      <c r="L849" s="120">
        <v>0.39900000000000002</v>
      </c>
      <c r="M849" s="121" t="s">
        <v>5657</v>
      </c>
      <c r="N849" s="120">
        <v>1</v>
      </c>
      <c r="O849" s="119">
        <v>226</v>
      </c>
      <c r="P849" s="119">
        <v>38</v>
      </c>
      <c r="Q849" s="119">
        <v>2.68</v>
      </c>
      <c r="R849" s="120" t="s">
        <v>5658</v>
      </c>
      <c r="S849" s="120">
        <v>0.3</v>
      </c>
      <c r="T849" s="120"/>
      <c r="U849" s="120"/>
      <c r="V849" s="172">
        <v>140</v>
      </c>
      <c r="W849" s="172">
        <v>12</v>
      </c>
      <c r="X849" s="172">
        <v>83</v>
      </c>
      <c r="Y849" s="172">
        <v>2</v>
      </c>
      <c r="Z849" s="172">
        <v>43</v>
      </c>
      <c r="AA849" s="123"/>
      <c r="AB849" s="123"/>
      <c r="AC849" s="123">
        <v>215</v>
      </c>
      <c r="AD849" s="123"/>
      <c r="AE849" s="123"/>
      <c r="AF849" s="123"/>
      <c r="AG849" s="214"/>
      <c r="AH849" s="229" t="str">
        <f t="shared" si="182"/>
        <v>a3</v>
      </c>
      <c r="AI849" s="199"/>
      <c r="AJ849" s="199"/>
      <c r="AK849" s="199"/>
      <c r="AL849" s="199"/>
      <c r="AM849" s="199"/>
      <c r="AN849" s="173" t="s">
        <v>3186</v>
      </c>
      <c r="AO849" s="173" t="s">
        <v>3186</v>
      </c>
      <c r="AP849" s="173" t="s">
        <v>3186</v>
      </c>
      <c r="AQ849" s="173" t="s">
        <v>3186</v>
      </c>
      <c r="AR849" s="173" t="s">
        <v>3186</v>
      </c>
      <c r="AS849" s="173"/>
      <c r="AT849" s="173">
        <v>1</v>
      </c>
      <c r="AU849" s="173">
        <v>1</v>
      </c>
      <c r="AV849" s="173">
        <v>1</v>
      </c>
      <c r="AW849" s="173">
        <v>1</v>
      </c>
      <c r="AX849" s="173">
        <v>1</v>
      </c>
      <c r="AY849" s="173" t="s">
        <v>3186</v>
      </c>
      <c r="AZ849" s="211">
        <f t="shared" si="192"/>
        <v>0</v>
      </c>
      <c r="BA849" s="211">
        <f t="shared" si="193"/>
        <v>5</v>
      </c>
      <c r="BB849" s="205">
        <f t="shared" si="183"/>
        <v>30824</v>
      </c>
      <c r="BC849" s="205">
        <f t="shared" si="184"/>
        <v>30824</v>
      </c>
      <c r="BD849" s="205">
        <f t="shared" si="185"/>
        <v>0</v>
      </c>
      <c r="BE849" s="205">
        <f t="shared" si="186"/>
        <v>0</v>
      </c>
      <c r="BF849" s="175">
        <v>30824</v>
      </c>
      <c r="BG849" s="175"/>
      <c r="BH849" s="175">
        <v>8190</v>
      </c>
      <c r="BI849" s="175"/>
      <c r="BJ849" s="175"/>
      <c r="BK849" s="175">
        <v>10820</v>
      </c>
      <c r="BL849" s="175">
        <v>5513</v>
      </c>
      <c r="BM849" s="175">
        <v>4370</v>
      </c>
      <c r="BN849" s="175">
        <v>68</v>
      </c>
      <c r="BO849" s="175">
        <v>1863</v>
      </c>
      <c r="BP849" s="200">
        <f t="shared" si="187"/>
        <v>10053</v>
      </c>
    </row>
    <row r="850" spans="1:68" s="201" customFormat="1" x14ac:dyDescent="0.15">
      <c r="A850" s="117">
        <v>3320801002</v>
      </c>
      <c r="B850" s="118" t="s">
        <v>2456</v>
      </c>
      <c r="C850" s="118" t="s">
        <v>2427</v>
      </c>
      <c r="D850" s="118" t="s">
        <v>2455</v>
      </c>
      <c r="E850" s="118" t="s">
        <v>4857</v>
      </c>
      <c r="F850" s="120">
        <v>28</v>
      </c>
      <c r="G850" s="119">
        <v>234473</v>
      </c>
      <c r="H850" s="119"/>
      <c r="I850" s="120" t="s">
        <v>5820</v>
      </c>
      <c r="J850" s="120">
        <v>1030</v>
      </c>
      <c r="K850" s="120">
        <v>234473</v>
      </c>
      <c r="L850" s="120">
        <v>0.624</v>
      </c>
      <c r="M850" s="121" t="s">
        <v>5657</v>
      </c>
      <c r="N850" s="120">
        <v>1</v>
      </c>
      <c r="O850" s="119">
        <v>130</v>
      </c>
      <c r="P850" s="119">
        <v>27</v>
      </c>
      <c r="Q850" s="119">
        <v>3.57</v>
      </c>
      <c r="R850" s="120" t="s">
        <v>5660</v>
      </c>
      <c r="S850" s="120">
        <v>0.2</v>
      </c>
      <c r="T850" s="120"/>
      <c r="U850" s="120"/>
      <c r="V850" s="172">
        <v>245.9</v>
      </c>
      <c r="W850" s="172">
        <v>29.9</v>
      </c>
      <c r="X850" s="172">
        <v>157.9</v>
      </c>
      <c r="Y850" s="172">
        <v>41.3</v>
      </c>
      <c r="Z850" s="172">
        <v>16.8</v>
      </c>
      <c r="AA850" s="123">
        <v>3409</v>
      </c>
      <c r="AB850" s="123"/>
      <c r="AC850" s="123">
        <v>228</v>
      </c>
      <c r="AD850" s="123"/>
      <c r="AE850" s="123"/>
      <c r="AF850" s="123"/>
      <c r="AG850" s="214"/>
      <c r="AH850" s="229" t="str">
        <f t="shared" si="182"/>
        <v>a3</v>
      </c>
      <c r="AI850" s="199"/>
      <c r="AJ850" s="199"/>
      <c r="AK850" s="199"/>
      <c r="AL850" s="199"/>
      <c r="AM850" s="199"/>
      <c r="AN850" s="173"/>
      <c r="AO850" s="173"/>
      <c r="AP850" s="173"/>
      <c r="AQ850" s="173"/>
      <c r="AR850" s="173"/>
      <c r="AS850" s="173"/>
      <c r="AT850" s="173"/>
      <c r="AU850" s="173">
        <v>0.5</v>
      </c>
      <c r="AV850" s="173"/>
      <c r="AW850" s="173"/>
      <c r="AX850" s="173"/>
      <c r="AY850" s="173"/>
      <c r="AZ850" s="211">
        <f t="shared" si="192"/>
        <v>0</v>
      </c>
      <c r="BA850" s="211">
        <f t="shared" si="193"/>
        <v>0.5</v>
      </c>
      <c r="BB850" s="205">
        <f t="shared" si="183"/>
        <v>42149</v>
      </c>
      <c r="BC850" s="205">
        <f t="shared" si="184"/>
        <v>30969</v>
      </c>
      <c r="BD850" s="205">
        <f t="shared" si="185"/>
        <v>14710</v>
      </c>
      <c r="BE850" s="205">
        <f t="shared" si="186"/>
        <v>3530</v>
      </c>
      <c r="BF850" s="175">
        <v>27439</v>
      </c>
      <c r="BG850" s="175"/>
      <c r="BH850" s="175">
        <v>14710</v>
      </c>
      <c r="BI850" s="175">
        <v>11180</v>
      </c>
      <c r="BJ850" s="175"/>
      <c r="BK850" s="175">
        <v>4654</v>
      </c>
      <c r="BL850" s="175">
        <v>466</v>
      </c>
      <c r="BM850" s="175">
        <v>3594</v>
      </c>
      <c r="BN850" s="175">
        <v>1151</v>
      </c>
      <c r="BO850" s="175">
        <v>6394</v>
      </c>
      <c r="BP850" s="200">
        <f t="shared" si="187"/>
        <v>21104</v>
      </c>
    </row>
    <row r="851" spans="1:68" s="201" customFormat="1" x14ac:dyDescent="0.15">
      <c r="A851" s="117">
        <v>2121902007</v>
      </c>
      <c r="B851" s="118" t="s">
        <v>1736</v>
      </c>
      <c r="C851" s="118" t="s">
        <v>1650</v>
      </c>
      <c r="D851" s="118" t="s">
        <v>1730</v>
      </c>
      <c r="E851" s="118" t="s">
        <v>4317</v>
      </c>
      <c r="F851" s="120">
        <v>9</v>
      </c>
      <c r="G851" s="119">
        <v>234522</v>
      </c>
      <c r="H851" s="119"/>
      <c r="I851" s="120" t="s">
        <v>5820</v>
      </c>
      <c r="J851" s="120">
        <v>1060</v>
      </c>
      <c r="K851" s="120">
        <v>234522</v>
      </c>
      <c r="L851" s="120">
        <v>0.60599999999999998</v>
      </c>
      <c r="M851" s="121" t="s">
        <v>5676</v>
      </c>
      <c r="N851" s="120">
        <v>1</v>
      </c>
      <c r="O851" s="119">
        <v>162.5</v>
      </c>
      <c r="P851" s="119">
        <v>32</v>
      </c>
      <c r="Q851" s="119">
        <v>3.35</v>
      </c>
      <c r="R851" s="120"/>
      <c r="S851" s="120"/>
      <c r="T851" s="120"/>
      <c r="U851" s="120" t="s">
        <v>5689</v>
      </c>
      <c r="V851" s="172">
        <v>319</v>
      </c>
      <c r="W851" s="172">
        <v>25</v>
      </c>
      <c r="X851" s="172">
        <v>119</v>
      </c>
      <c r="Y851" s="172">
        <v>17</v>
      </c>
      <c r="Z851" s="172">
        <v>158</v>
      </c>
      <c r="AA851" s="123"/>
      <c r="AB851" s="123"/>
      <c r="AC851" s="123">
        <v>175</v>
      </c>
      <c r="AD851" s="123"/>
      <c r="AE851" s="123"/>
      <c r="AF851" s="123"/>
      <c r="AG851" s="214"/>
      <c r="AH851" s="229" t="str">
        <f t="shared" si="182"/>
        <v>a3</v>
      </c>
      <c r="AI851" s="199"/>
      <c r="AJ851" s="199"/>
      <c r="AK851" s="199"/>
      <c r="AL851" s="199"/>
      <c r="AM851" s="199"/>
      <c r="AN851" s="173" t="s">
        <v>3186</v>
      </c>
      <c r="AO851" s="173" t="s">
        <v>3186</v>
      </c>
      <c r="AP851" s="173" t="s">
        <v>3186</v>
      </c>
      <c r="AQ851" s="173" t="s">
        <v>3186</v>
      </c>
      <c r="AR851" s="173" t="s">
        <v>3186</v>
      </c>
      <c r="AS851" s="173" t="s">
        <v>3186</v>
      </c>
      <c r="AT851" s="173">
        <v>0.5</v>
      </c>
      <c r="AU851" s="173">
        <v>0.5</v>
      </c>
      <c r="AV851" s="173"/>
      <c r="AW851" s="173"/>
      <c r="AX851" s="173"/>
      <c r="AY851" s="173" t="s">
        <v>3186</v>
      </c>
      <c r="AZ851" s="211">
        <f t="shared" si="192"/>
        <v>0</v>
      </c>
      <c r="BA851" s="211">
        <f t="shared" si="193"/>
        <v>1</v>
      </c>
      <c r="BB851" s="205">
        <f t="shared" si="183"/>
        <v>18511</v>
      </c>
      <c r="BC851" s="205">
        <f t="shared" si="184"/>
        <v>14501</v>
      </c>
      <c r="BD851" s="205">
        <f t="shared" si="185"/>
        <v>4170</v>
      </c>
      <c r="BE851" s="205">
        <f t="shared" si="186"/>
        <v>160</v>
      </c>
      <c r="BF851" s="175">
        <v>14341</v>
      </c>
      <c r="BG851" s="175"/>
      <c r="BH851" s="175">
        <v>7350</v>
      </c>
      <c r="BI851" s="175">
        <v>4010</v>
      </c>
      <c r="BJ851" s="175"/>
      <c r="BK851" s="175">
        <v>1302</v>
      </c>
      <c r="BL851" s="175">
        <v>22</v>
      </c>
      <c r="BM851" s="175">
        <v>2571</v>
      </c>
      <c r="BN851" s="175">
        <v>1447</v>
      </c>
      <c r="BO851" s="175">
        <v>1809</v>
      </c>
      <c r="BP851" s="200">
        <f t="shared" si="187"/>
        <v>9159</v>
      </c>
    </row>
    <row r="852" spans="1:68" s="201" customFormat="1" x14ac:dyDescent="0.15">
      <c r="A852" s="117">
        <v>2040702002</v>
      </c>
      <c r="B852" s="118" t="s">
        <v>1595</v>
      </c>
      <c r="C852" s="118" t="s">
        <v>1489</v>
      </c>
      <c r="D852" s="118" t="s">
        <v>1594</v>
      </c>
      <c r="E852" s="118" t="s">
        <v>4218</v>
      </c>
      <c r="F852" s="120">
        <v>11</v>
      </c>
      <c r="G852" s="119">
        <v>234971</v>
      </c>
      <c r="H852" s="119"/>
      <c r="I852" s="120" t="s">
        <v>5820</v>
      </c>
      <c r="J852" s="120">
        <v>1255</v>
      </c>
      <c r="K852" s="120">
        <v>234917</v>
      </c>
      <c r="L852" s="120">
        <v>0.51300000000000001</v>
      </c>
      <c r="M852" s="121" t="s">
        <v>5662</v>
      </c>
      <c r="N852" s="120">
        <v>1</v>
      </c>
      <c r="O852" s="119">
        <v>315.8</v>
      </c>
      <c r="P852" s="119"/>
      <c r="Q852" s="119"/>
      <c r="R852" s="120" t="s">
        <v>5663</v>
      </c>
      <c r="S852" s="120">
        <v>0.3</v>
      </c>
      <c r="T852" s="120"/>
      <c r="U852" s="120"/>
      <c r="V852" s="172">
        <v>401.7</v>
      </c>
      <c r="W852" s="172">
        <v>1</v>
      </c>
      <c r="X852" s="172">
        <v>291.2</v>
      </c>
      <c r="Y852" s="172">
        <v>23.6</v>
      </c>
      <c r="Z852" s="172">
        <v>85.9</v>
      </c>
      <c r="AA852" s="123"/>
      <c r="AB852" s="123"/>
      <c r="AC852" s="123">
        <v>206</v>
      </c>
      <c r="AD852" s="123"/>
      <c r="AE852" s="123"/>
      <c r="AF852" s="123"/>
      <c r="AG852" s="214"/>
      <c r="AH852" s="229" t="str">
        <f t="shared" si="182"/>
        <v>a3</v>
      </c>
      <c r="AI852" s="199"/>
      <c r="AJ852" s="199"/>
      <c r="AK852" s="199"/>
      <c r="AL852" s="199"/>
      <c r="AM852" s="199"/>
      <c r="AN852" s="173"/>
      <c r="AO852" s="173"/>
      <c r="AP852" s="173"/>
      <c r="AQ852" s="173"/>
      <c r="AR852" s="173"/>
      <c r="AS852" s="173"/>
      <c r="AT852" s="173"/>
      <c r="AU852" s="173"/>
      <c r="AV852" s="173"/>
      <c r="AW852" s="173"/>
      <c r="AX852" s="173"/>
      <c r="AY852" s="173"/>
      <c r="AZ852" s="211">
        <f t="shared" si="192"/>
        <v>0</v>
      </c>
      <c r="BA852" s="211">
        <f t="shared" si="193"/>
        <v>0</v>
      </c>
      <c r="BB852" s="205">
        <f t="shared" si="183"/>
        <v>20109</v>
      </c>
      <c r="BC852" s="205">
        <f t="shared" si="184"/>
        <v>20109</v>
      </c>
      <c r="BD852" s="205">
        <f t="shared" si="185"/>
        <v>0</v>
      </c>
      <c r="BE852" s="205">
        <f t="shared" si="186"/>
        <v>0</v>
      </c>
      <c r="BF852" s="175">
        <v>20109</v>
      </c>
      <c r="BG852" s="175"/>
      <c r="BH852" s="175">
        <v>6858</v>
      </c>
      <c r="BI852" s="175"/>
      <c r="BJ852" s="175"/>
      <c r="BK852" s="175">
        <v>3325</v>
      </c>
      <c r="BL852" s="175">
        <v>1497</v>
      </c>
      <c r="BM852" s="175">
        <v>6308</v>
      </c>
      <c r="BN852" s="175">
        <v>853</v>
      </c>
      <c r="BO852" s="175">
        <v>1268</v>
      </c>
      <c r="BP852" s="200">
        <f t="shared" si="187"/>
        <v>8126</v>
      </c>
    </row>
    <row r="853" spans="1:68" s="201" customFormat="1" x14ac:dyDescent="0.15">
      <c r="A853" s="117">
        <v>1720202005</v>
      </c>
      <c r="B853" s="118" t="s">
        <v>1339</v>
      </c>
      <c r="C853" s="118" t="s">
        <v>1324</v>
      </c>
      <c r="D853" s="118" t="s">
        <v>1335</v>
      </c>
      <c r="E853" s="118" t="s">
        <v>4033</v>
      </c>
      <c r="F853" s="120">
        <v>15</v>
      </c>
      <c r="G853" s="119">
        <v>235161</v>
      </c>
      <c r="H853" s="119"/>
      <c r="I853" s="120" t="s">
        <v>5820</v>
      </c>
      <c r="J853" s="120">
        <v>1680</v>
      </c>
      <c r="K853" s="120">
        <v>235161</v>
      </c>
      <c r="L853" s="120">
        <v>0.38300000000000001</v>
      </c>
      <c r="M853" s="121" t="s">
        <v>5657</v>
      </c>
      <c r="N853" s="120">
        <v>1</v>
      </c>
      <c r="O853" s="119">
        <v>261.3</v>
      </c>
      <c r="P853" s="119">
        <v>45.7</v>
      </c>
      <c r="Q853" s="119">
        <v>10.199999999999999</v>
      </c>
      <c r="R853" s="120" t="s">
        <v>5660</v>
      </c>
      <c r="S853" s="120">
        <v>0.2</v>
      </c>
      <c r="T853" s="120"/>
      <c r="U853" s="120"/>
      <c r="V853" s="172">
        <v>233</v>
      </c>
      <c r="W853" s="172">
        <v>29.2</v>
      </c>
      <c r="X853" s="172">
        <v>79.400000000000006</v>
      </c>
      <c r="Y853" s="172">
        <v>47.8</v>
      </c>
      <c r="Z853" s="172">
        <v>76.599999999999994</v>
      </c>
      <c r="AA853" s="123">
        <v>2195</v>
      </c>
      <c r="AB853" s="123"/>
      <c r="AC853" s="123">
        <v>218</v>
      </c>
      <c r="AD853" s="123"/>
      <c r="AE853" s="123"/>
      <c r="AF853" s="123"/>
      <c r="AG853" s="214"/>
      <c r="AH853" s="229" t="str">
        <f t="shared" si="182"/>
        <v>a3</v>
      </c>
      <c r="AI853" s="199"/>
      <c r="AJ853" s="199"/>
      <c r="AK853" s="199"/>
      <c r="AL853" s="199"/>
      <c r="AM853" s="199"/>
      <c r="AN853" s="173">
        <v>1</v>
      </c>
      <c r="AO853" s="173"/>
      <c r="AP853" s="173"/>
      <c r="AQ853" s="173"/>
      <c r="AR853" s="173"/>
      <c r="AS853" s="173">
        <v>1</v>
      </c>
      <c r="AT853" s="173">
        <v>0.5</v>
      </c>
      <c r="AU853" s="173">
        <v>0.5</v>
      </c>
      <c r="AV853" s="173">
        <v>0.5</v>
      </c>
      <c r="AW853" s="173">
        <v>0.5</v>
      </c>
      <c r="AX853" s="173"/>
      <c r="AY853" s="173"/>
      <c r="AZ853" s="211">
        <f t="shared" si="192"/>
        <v>2</v>
      </c>
      <c r="BA853" s="211">
        <f t="shared" si="193"/>
        <v>2</v>
      </c>
      <c r="BB853" s="205">
        <f t="shared" si="183"/>
        <v>19393</v>
      </c>
      <c r="BC853" s="205">
        <f t="shared" si="184"/>
        <v>17889</v>
      </c>
      <c r="BD853" s="205">
        <f t="shared" si="185"/>
        <v>2387</v>
      </c>
      <c r="BE853" s="205">
        <f t="shared" si="186"/>
        <v>883</v>
      </c>
      <c r="BF853" s="175">
        <v>17006</v>
      </c>
      <c r="BG853" s="175">
        <v>1284</v>
      </c>
      <c r="BH853" s="175">
        <v>2387</v>
      </c>
      <c r="BI853" s="175">
        <v>1504</v>
      </c>
      <c r="BJ853" s="175"/>
      <c r="BK853" s="175">
        <v>4548</v>
      </c>
      <c r="BL853" s="175">
        <v>2312</v>
      </c>
      <c r="BM853" s="175">
        <v>4228</v>
      </c>
      <c r="BN853" s="175">
        <v>847</v>
      </c>
      <c r="BO853" s="175">
        <v>2283</v>
      </c>
      <c r="BP853" s="200">
        <f t="shared" si="187"/>
        <v>4670</v>
      </c>
    </row>
    <row r="854" spans="1:68" s="201" customFormat="1" x14ac:dyDescent="0.15">
      <c r="A854" s="117">
        <v>2822502002</v>
      </c>
      <c r="B854" s="118" t="s">
        <v>679</v>
      </c>
      <c r="C854" s="118" t="s">
        <v>2099</v>
      </c>
      <c r="D854" s="118" t="s">
        <v>2203</v>
      </c>
      <c r="E854" s="118" t="s">
        <v>4676</v>
      </c>
      <c r="F854" s="120">
        <v>19</v>
      </c>
      <c r="G854" s="119"/>
      <c r="H854" s="119"/>
      <c r="I854" s="120" t="s">
        <v>5820</v>
      </c>
      <c r="J854" s="120">
        <v>930</v>
      </c>
      <c r="K854" s="120">
        <v>235741</v>
      </c>
      <c r="L854" s="120">
        <v>0.69399999999999995</v>
      </c>
      <c r="M854" s="121" t="s">
        <v>5659</v>
      </c>
      <c r="N854" s="120">
        <v>1</v>
      </c>
      <c r="O854" s="119">
        <v>153</v>
      </c>
      <c r="P854" s="119"/>
      <c r="Q854" s="119"/>
      <c r="R854" s="120" t="s">
        <v>5660</v>
      </c>
      <c r="S854" s="120">
        <v>0.1</v>
      </c>
      <c r="T854" s="120"/>
      <c r="U854" s="120"/>
      <c r="V854" s="172">
        <v>215</v>
      </c>
      <c r="W854" s="172">
        <v>172</v>
      </c>
      <c r="X854" s="172"/>
      <c r="Y854" s="172">
        <v>4.3</v>
      </c>
      <c r="Z854" s="172">
        <v>38.700000000000003</v>
      </c>
      <c r="AA854" s="123">
        <v>1700</v>
      </c>
      <c r="AB854" s="123"/>
      <c r="AC854" s="123">
        <v>123</v>
      </c>
      <c r="AD854" s="123"/>
      <c r="AE854" s="123"/>
      <c r="AF854" s="123"/>
      <c r="AG854" s="214"/>
      <c r="AH854" s="229" t="str">
        <f t="shared" si="182"/>
        <v>a3</v>
      </c>
      <c r="AI854" s="199"/>
      <c r="AJ854" s="199"/>
      <c r="AK854" s="199"/>
      <c r="AL854" s="199"/>
      <c r="AM854" s="199"/>
      <c r="AN854" s="173">
        <v>1</v>
      </c>
      <c r="AO854" s="173"/>
      <c r="AP854" s="173"/>
      <c r="AQ854" s="173"/>
      <c r="AR854" s="173"/>
      <c r="AS854" s="173"/>
      <c r="AT854" s="173"/>
      <c r="AU854" s="173"/>
      <c r="AV854" s="173"/>
      <c r="AW854" s="173"/>
      <c r="AX854" s="173"/>
      <c r="AY854" s="173"/>
      <c r="AZ854" s="211">
        <f t="shared" si="192"/>
        <v>1</v>
      </c>
      <c r="BA854" s="211">
        <f t="shared" si="193"/>
        <v>0</v>
      </c>
      <c r="BB854" s="205">
        <f t="shared" si="183"/>
        <v>22660</v>
      </c>
      <c r="BC854" s="205">
        <f t="shared" si="184"/>
        <v>22660</v>
      </c>
      <c r="BD854" s="205">
        <f t="shared" si="185"/>
        <v>5670</v>
      </c>
      <c r="BE854" s="205">
        <f t="shared" si="186"/>
        <v>5670</v>
      </c>
      <c r="BF854" s="175">
        <v>16990</v>
      </c>
      <c r="BG854" s="175"/>
      <c r="BH854" s="175">
        <v>5670</v>
      </c>
      <c r="BI854" s="175"/>
      <c r="BJ854" s="175"/>
      <c r="BK854" s="175">
        <v>2535</v>
      </c>
      <c r="BL854" s="175">
        <v>3927</v>
      </c>
      <c r="BM854" s="175">
        <v>3206</v>
      </c>
      <c r="BN854" s="175">
        <v>62</v>
      </c>
      <c r="BO854" s="175">
        <v>7260</v>
      </c>
      <c r="BP854" s="200">
        <f t="shared" si="187"/>
        <v>12930</v>
      </c>
    </row>
    <row r="855" spans="1:68" s="201" customFormat="1" x14ac:dyDescent="0.15">
      <c r="A855" s="117">
        <v>160102002</v>
      </c>
      <c r="B855" s="118" t="s">
        <v>276</v>
      </c>
      <c r="C855" s="118" t="s">
        <v>11</v>
      </c>
      <c r="D855" s="118" t="s">
        <v>275</v>
      </c>
      <c r="E855" s="118" t="s">
        <v>3346</v>
      </c>
      <c r="F855" s="120">
        <v>18</v>
      </c>
      <c r="G855" s="119">
        <v>236602</v>
      </c>
      <c r="H855" s="119"/>
      <c r="I855" s="120" t="s">
        <v>5820</v>
      </c>
      <c r="J855" s="120">
        <v>768</v>
      </c>
      <c r="K855" s="120">
        <v>236602</v>
      </c>
      <c r="L855" s="120">
        <v>0.84399999999999997</v>
      </c>
      <c r="M855" s="121" t="s">
        <v>5657</v>
      </c>
      <c r="N855" s="120">
        <v>1</v>
      </c>
      <c r="O855" s="119">
        <v>237</v>
      </c>
      <c r="P855" s="119"/>
      <c r="Q855" s="119"/>
      <c r="R855" s="120" t="s">
        <v>5658</v>
      </c>
      <c r="S855" s="120">
        <v>0.3</v>
      </c>
      <c r="T855" s="120"/>
      <c r="U855" s="120"/>
      <c r="V855" s="172">
        <v>156.4</v>
      </c>
      <c r="W855" s="172"/>
      <c r="X855" s="172">
        <v>122.6</v>
      </c>
      <c r="Y855" s="172"/>
      <c r="Z855" s="172">
        <v>33.799999999999997</v>
      </c>
      <c r="AA855" s="123">
        <v>1589.4</v>
      </c>
      <c r="AB855" s="123"/>
      <c r="AC855" s="123">
        <v>158</v>
      </c>
      <c r="AD855" s="123"/>
      <c r="AE855" s="123"/>
      <c r="AF855" s="123"/>
      <c r="AG855" s="214"/>
      <c r="AH855" s="229" t="str">
        <f t="shared" si="182"/>
        <v>a3</v>
      </c>
      <c r="AI855" s="199"/>
      <c r="AJ855" s="199"/>
      <c r="AK855" s="199"/>
      <c r="AL855" s="199"/>
      <c r="AM855" s="199"/>
      <c r="AN855" s="173"/>
      <c r="AO855" s="173"/>
      <c r="AP855" s="173"/>
      <c r="AQ855" s="173"/>
      <c r="AR855" s="173"/>
      <c r="AS855" s="173"/>
      <c r="AT855" s="173">
        <v>0.5</v>
      </c>
      <c r="AU855" s="173"/>
      <c r="AV855" s="173">
        <v>0.5</v>
      </c>
      <c r="AW855" s="173"/>
      <c r="AX855" s="173"/>
      <c r="AY855" s="173"/>
      <c r="AZ855" s="211">
        <f t="shared" si="192"/>
        <v>0</v>
      </c>
      <c r="BA855" s="211">
        <f t="shared" si="193"/>
        <v>1</v>
      </c>
      <c r="BB855" s="205">
        <f t="shared" si="183"/>
        <v>25048</v>
      </c>
      <c r="BC855" s="205">
        <f t="shared" si="184"/>
        <v>20248</v>
      </c>
      <c r="BD855" s="205">
        <f t="shared" si="185"/>
        <v>8197</v>
      </c>
      <c r="BE855" s="205">
        <f t="shared" si="186"/>
        <v>3397</v>
      </c>
      <c r="BF855" s="175">
        <v>16851</v>
      </c>
      <c r="BG855" s="175"/>
      <c r="BH855" s="175">
        <v>8197</v>
      </c>
      <c r="BI855" s="175">
        <v>4800</v>
      </c>
      <c r="BJ855" s="175"/>
      <c r="BK855" s="175">
        <v>3414</v>
      </c>
      <c r="BL855" s="175">
        <v>210</v>
      </c>
      <c r="BM855" s="175">
        <v>2379</v>
      </c>
      <c r="BN855" s="175">
        <v>1372</v>
      </c>
      <c r="BO855" s="175">
        <v>4676</v>
      </c>
      <c r="BP855" s="200">
        <f t="shared" si="187"/>
        <v>12873</v>
      </c>
    </row>
    <row r="856" spans="1:68" s="201" customFormat="1" x14ac:dyDescent="0.15">
      <c r="A856" s="117">
        <v>4520201005</v>
      </c>
      <c r="B856" s="118" t="s">
        <v>3070</v>
      </c>
      <c r="C856" s="118" t="s">
        <v>3060</v>
      </c>
      <c r="D856" s="118" t="s">
        <v>3067</v>
      </c>
      <c r="E856" s="118" t="s">
        <v>5298</v>
      </c>
      <c r="F856" s="120">
        <v>10</v>
      </c>
      <c r="G856" s="119">
        <v>237045</v>
      </c>
      <c r="H856" s="119"/>
      <c r="I856" s="120" t="s">
        <v>5820</v>
      </c>
      <c r="J856" s="120">
        <v>1100</v>
      </c>
      <c r="K856" s="120">
        <v>237045</v>
      </c>
      <c r="L856" s="120">
        <v>0.59</v>
      </c>
      <c r="M856" s="121" t="s">
        <v>5657</v>
      </c>
      <c r="N856" s="120">
        <v>1</v>
      </c>
      <c r="O856" s="119">
        <v>216</v>
      </c>
      <c r="P856" s="119">
        <v>37.4</v>
      </c>
      <c r="Q856" s="119">
        <v>4.41</v>
      </c>
      <c r="R856" s="120" t="s">
        <v>5658</v>
      </c>
      <c r="S856" s="120">
        <v>0.8</v>
      </c>
      <c r="T856" s="120"/>
      <c r="U856" s="120"/>
      <c r="V856" s="172">
        <v>152</v>
      </c>
      <c r="W856" s="172"/>
      <c r="X856" s="172">
        <v>113.4</v>
      </c>
      <c r="Y856" s="172">
        <v>17.2</v>
      </c>
      <c r="Z856" s="172">
        <v>21.4</v>
      </c>
      <c r="AA856" s="123"/>
      <c r="AB856" s="123"/>
      <c r="AC856" s="123">
        <v>185.29</v>
      </c>
      <c r="AD856" s="123"/>
      <c r="AE856" s="123"/>
      <c r="AF856" s="123"/>
      <c r="AG856" s="214"/>
      <c r="AH856" s="229" t="str">
        <f t="shared" si="182"/>
        <v>a3</v>
      </c>
      <c r="AI856" s="199" t="s">
        <v>5401</v>
      </c>
      <c r="AJ856" s="199" t="s">
        <v>5401</v>
      </c>
      <c r="AK856" s="199"/>
      <c r="AL856" s="199" t="s">
        <v>5401</v>
      </c>
      <c r="AM856" s="199"/>
      <c r="AN856" s="173" t="s">
        <v>3186</v>
      </c>
      <c r="AO856" s="173" t="s">
        <v>3186</v>
      </c>
      <c r="AP856" s="173" t="s">
        <v>3186</v>
      </c>
      <c r="AQ856" s="173" t="s">
        <v>3186</v>
      </c>
      <c r="AR856" s="173" t="s">
        <v>3186</v>
      </c>
      <c r="AS856" s="173" t="s">
        <v>3186</v>
      </c>
      <c r="AT856" s="173"/>
      <c r="AU856" s="173">
        <v>0.6</v>
      </c>
      <c r="AV856" s="173"/>
      <c r="AW856" s="173"/>
      <c r="AX856" s="173"/>
      <c r="AY856" s="173" t="s">
        <v>3186</v>
      </c>
      <c r="AZ856" s="211">
        <f t="shared" si="192"/>
        <v>0</v>
      </c>
      <c r="BA856" s="211">
        <f t="shared" si="193"/>
        <v>0.6</v>
      </c>
      <c r="BB856" s="205">
        <f t="shared" si="183"/>
        <v>13292</v>
      </c>
      <c r="BC856" s="205">
        <f t="shared" si="184"/>
        <v>13292</v>
      </c>
      <c r="BD856" s="205">
        <f t="shared" si="185"/>
        <v>0</v>
      </c>
      <c r="BE856" s="205">
        <f t="shared" si="186"/>
        <v>0</v>
      </c>
      <c r="BF856" s="175">
        <v>13292</v>
      </c>
      <c r="BG856" s="175"/>
      <c r="BH856" s="175">
        <v>12753</v>
      </c>
      <c r="BI856" s="175"/>
      <c r="BJ856" s="175"/>
      <c r="BK856" s="175"/>
      <c r="BL856" s="175"/>
      <c r="BM856" s="175"/>
      <c r="BN856" s="175"/>
      <c r="BO856" s="175">
        <v>539</v>
      </c>
      <c r="BP856" s="200">
        <f t="shared" si="187"/>
        <v>13292</v>
      </c>
    </row>
    <row r="857" spans="1:68" s="201" customFormat="1" x14ac:dyDescent="0.15">
      <c r="A857" s="117">
        <v>139502001</v>
      </c>
      <c r="B857" s="118" t="s">
        <v>145</v>
      </c>
      <c r="C857" s="118" t="s">
        <v>11</v>
      </c>
      <c r="D857" s="118" t="s">
        <v>146</v>
      </c>
      <c r="E857" s="118" t="s">
        <v>3273</v>
      </c>
      <c r="F857" s="120">
        <v>13</v>
      </c>
      <c r="G857" s="119"/>
      <c r="H857" s="119"/>
      <c r="I857" s="120" t="s">
        <v>5820</v>
      </c>
      <c r="J857" s="120">
        <v>850</v>
      </c>
      <c r="K857" s="120">
        <v>237569</v>
      </c>
      <c r="L857" s="120">
        <v>0.76600000000000001</v>
      </c>
      <c r="M857" s="121" t="s">
        <v>5657</v>
      </c>
      <c r="N857" s="120">
        <v>1</v>
      </c>
      <c r="O857" s="119">
        <v>320</v>
      </c>
      <c r="P857" s="119">
        <v>75</v>
      </c>
      <c r="Q857" s="119">
        <v>5.3</v>
      </c>
      <c r="R857" s="120" t="s">
        <v>5658</v>
      </c>
      <c r="S857" s="120">
        <v>0.3</v>
      </c>
      <c r="T857" s="120"/>
      <c r="U857" s="120" t="s">
        <v>3186</v>
      </c>
      <c r="V857" s="172">
        <v>229.2</v>
      </c>
      <c r="W857" s="172"/>
      <c r="X857" s="172">
        <v>115.6</v>
      </c>
      <c r="Y857" s="172">
        <v>48</v>
      </c>
      <c r="Z857" s="172">
        <v>65.599999999999994</v>
      </c>
      <c r="AA857" s="123">
        <v>3165</v>
      </c>
      <c r="AB857" s="123"/>
      <c r="AC857" s="123">
        <v>288</v>
      </c>
      <c r="AD857" s="123"/>
      <c r="AE857" s="123"/>
      <c r="AF857" s="123"/>
      <c r="AG857" s="214"/>
      <c r="AH857" s="229" t="str">
        <f t="shared" si="182"/>
        <v>a3</v>
      </c>
      <c r="AI857" s="199"/>
      <c r="AJ857" s="199"/>
      <c r="AK857" s="199"/>
      <c r="AL857" s="199"/>
      <c r="AM857" s="199"/>
      <c r="AN857" s="173">
        <v>1</v>
      </c>
      <c r="AO857" s="173" t="s">
        <v>3186</v>
      </c>
      <c r="AP857" s="173" t="s">
        <v>3186</v>
      </c>
      <c r="AQ857" s="173" t="s">
        <v>3186</v>
      </c>
      <c r="AR857" s="173" t="s">
        <v>3186</v>
      </c>
      <c r="AS857" s="173"/>
      <c r="AT857" s="173"/>
      <c r="AU857" s="173"/>
      <c r="AV857" s="173"/>
      <c r="AW857" s="173"/>
      <c r="AX857" s="173"/>
      <c r="AY857" s="173"/>
      <c r="AZ857" s="211">
        <f t="shared" si="192"/>
        <v>1</v>
      </c>
      <c r="BA857" s="211"/>
      <c r="BB857" s="205">
        <f t="shared" si="183"/>
        <v>63018</v>
      </c>
      <c r="BC857" s="205">
        <f t="shared" si="184"/>
        <v>52543</v>
      </c>
      <c r="BD857" s="205">
        <f t="shared" si="185"/>
        <v>11287</v>
      </c>
      <c r="BE857" s="205">
        <f t="shared" si="186"/>
        <v>812</v>
      </c>
      <c r="BF857" s="175">
        <v>51731</v>
      </c>
      <c r="BG857" s="175">
        <v>18427</v>
      </c>
      <c r="BH857" s="175">
        <v>11287</v>
      </c>
      <c r="BI857" s="175">
        <v>10475</v>
      </c>
      <c r="BJ857" s="175"/>
      <c r="BK857" s="175">
        <v>1212</v>
      </c>
      <c r="BL857" s="175">
        <v>10437</v>
      </c>
      <c r="BM857" s="175">
        <v>4038</v>
      </c>
      <c r="BN857" s="175">
        <v>3407</v>
      </c>
      <c r="BO857" s="175">
        <v>3735</v>
      </c>
      <c r="BP857" s="200">
        <f t="shared" si="187"/>
        <v>15022</v>
      </c>
    </row>
    <row r="858" spans="1:68" s="201" customFormat="1" x14ac:dyDescent="0.15">
      <c r="A858" s="117">
        <v>151402002</v>
      </c>
      <c r="B858" s="118" t="s">
        <v>220</v>
      </c>
      <c r="C858" s="118" t="s">
        <v>11</v>
      </c>
      <c r="D858" s="118" t="s">
        <v>219</v>
      </c>
      <c r="E858" s="118" t="s">
        <v>3313</v>
      </c>
      <c r="F858" s="120">
        <v>22</v>
      </c>
      <c r="G858" s="119">
        <v>238324</v>
      </c>
      <c r="H858" s="119"/>
      <c r="I858" s="120" t="s">
        <v>5820</v>
      </c>
      <c r="J858" s="120">
        <v>1300</v>
      </c>
      <c r="K858" s="120">
        <v>238324</v>
      </c>
      <c r="L858" s="120">
        <v>0.502</v>
      </c>
      <c r="M858" s="121" t="s">
        <v>5657</v>
      </c>
      <c r="N858" s="120">
        <v>1</v>
      </c>
      <c r="O858" s="119">
        <v>204</v>
      </c>
      <c r="P858" s="119">
        <v>53.6</v>
      </c>
      <c r="Q858" s="119"/>
      <c r="R858" s="120" t="s">
        <v>5660</v>
      </c>
      <c r="S858" s="120">
        <v>0.2</v>
      </c>
      <c r="T858" s="120"/>
      <c r="U858" s="120" t="s">
        <v>3186</v>
      </c>
      <c r="V858" s="172">
        <v>172</v>
      </c>
      <c r="W858" s="172">
        <v>43.2</v>
      </c>
      <c r="X858" s="172">
        <v>88.7</v>
      </c>
      <c r="Y858" s="172">
        <v>18</v>
      </c>
      <c r="Z858" s="172">
        <v>22.1</v>
      </c>
      <c r="AA858" s="123">
        <v>2241</v>
      </c>
      <c r="AB858" s="123"/>
      <c r="AC858" s="123">
        <v>152</v>
      </c>
      <c r="AD858" s="123"/>
      <c r="AE858" s="123"/>
      <c r="AF858" s="123"/>
      <c r="AG858" s="214"/>
      <c r="AH858" s="229" t="str">
        <f t="shared" si="182"/>
        <v>a3</v>
      </c>
      <c r="AI858" s="199"/>
      <c r="AJ858" s="199"/>
      <c r="AK858" s="199"/>
      <c r="AL858" s="199"/>
      <c r="AM858" s="199"/>
      <c r="AN858" s="173" t="s">
        <v>3186</v>
      </c>
      <c r="AO858" s="173" t="s">
        <v>3186</v>
      </c>
      <c r="AP858" s="173" t="s">
        <v>3186</v>
      </c>
      <c r="AQ858" s="173" t="s">
        <v>3186</v>
      </c>
      <c r="AR858" s="173" t="s">
        <v>3186</v>
      </c>
      <c r="AS858" s="173">
        <v>0.5</v>
      </c>
      <c r="AT858" s="173">
        <v>0.5</v>
      </c>
      <c r="AU858" s="173">
        <v>0.5</v>
      </c>
      <c r="AV858" s="173">
        <v>0.5</v>
      </c>
      <c r="AW858" s="173">
        <v>0.5</v>
      </c>
      <c r="AX858" s="173"/>
      <c r="AY858" s="173"/>
      <c r="AZ858" s="211">
        <f t="shared" si="192"/>
        <v>0.5</v>
      </c>
      <c r="BA858" s="211">
        <f>SUBTOTAL(9,AT858:AY858)</f>
        <v>2</v>
      </c>
      <c r="BB858" s="205">
        <f t="shared" si="183"/>
        <v>19460</v>
      </c>
      <c r="BC858" s="205">
        <f t="shared" si="184"/>
        <v>19460</v>
      </c>
      <c r="BD858" s="205">
        <f t="shared" si="185"/>
        <v>0</v>
      </c>
      <c r="BE858" s="205">
        <f t="shared" si="186"/>
        <v>0</v>
      </c>
      <c r="BF858" s="175">
        <v>19460</v>
      </c>
      <c r="BG858" s="175"/>
      <c r="BH858" s="175">
        <v>13724</v>
      </c>
      <c r="BI858" s="175"/>
      <c r="BJ858" s="175"/>
      <c r="BK858" s="175">
        <v>473</v>
      </c>
      <c r="BL858" s="175">
        <v>1573</v>
      </c>
      <c r="BM858" s="175">
        <v>3206</v>
      </c>
      <c r="BN858" s="175">
        <v>105</v>
      </c>
      <c r="BO858" s="175">
        <v>379</v>
      </c>
      <c r="BP858" s="200">
        <f t="shared" si="187"/>
        <v>14103</v>
      </c>
    </row>
    <row r="859" spans="1:68" s="201" customFormat="1" x14ac:dyDescent="0.15">
      <c r="A859" s="117">
        <v>2120602006</v>
      </c>
      <c r="B859" s="118" t="s">
        <v>1693</v>
      </c>
      <c r="C859" s="118" t="s">
        <v>1650</v>
      </c>
      <c r="D859" s="118" t="s">
        <v>1687</v>
      </c>
      <c r="E859" s="118" t="s">
        <v>4286</v>
      </c>
      <c r="F859" s="120">
        <v>13</v>
      </c>
      <c r="G859" s="119"/>
      <c r="H859" s="119"/>
      <c r="I859" s="120" t="s">
        <v>5820</v>
      </c>
      <c r="J859" s="120">
        <v>1500</v>
      </c>
      <c r="K859" s="120">
        <v>238616</v>
      </c>
      <c r="L859" s="120">
        <v>0.436</v>
      </c>
      <c r="M859" s="121" t="s">
        <v>5657</v>
      </c>
      <c r="N859" s="120">
        <v>1</v>
      </c>
      <c r="O859" s="119">
        <v>246</v>
      </c>
      <c r="P859" s="119">
        <v>31.5</v>
      </c>
      <c r="Q859" s="119">
        <v>4.59</v>
      </c>
      <c r="R859" s="120" t="s">
        <v>5660</v>
      </c>
      <c r="S859" s="120">
        <v>0.3</v>
      </c>
      <c r="T859" s="120"/>
      <c r="U859" s="120"/>
      <c r="V859" s="172">
        <v>187.9</v>
      </c>
      <c r="W859" s="172"/>
      <c r="X859" s="172">
        <v>133.19999999999999</v>
      </c>
      <c r="Y859" s="172">
        <v>4.9000000000000004</v>
      </c>
      <c r="Z859" s="172">
        <v>49.8</v>
      </c>
      <c r="AA859" s="123">
        <v>1343</v>
      </c>
      <c r="AB859" s="123"/>
      <c r="AC859" s="123">
        <v>121.3</v>
      </c>
      <c r="AD859" s="123"/>
      <c r="AE859" s="123"/>
      <c r="AF859" s="123"/>
      <c r="AG859" s="214"/>
      <c r="AH859" s="229" t="str">
        <f t="shared" si="182"/>
        <v>a3</v>
      </c>
      <c r="AI859" s="199"/>
      <c r="AJ859" s="199"/>
      <c r="AK859" s="199"/>
      <c r="AL859" s="199"/>
      <c r="AM859" s="199"/>
      <c r="AN859" s="173">
        <v>1</v>
      </c>
      <c r="AO859" s="173"/>
      <c r="AP859" s="173"/>
      <c r="AQ859" s="173"/>
      <c r="AR859" s="173"/>
      <c r="AS859" s="173"/>
      <c r="AT859" s="173">
        <v>1</v>
      </c>
      <c r="AU859" s="173"/>
      <c r="AV859" s="173">
        <v>1</v>
      </c>
      <c r="AW859" s="173"/>
      <c r="AX859" s="173"/>
      <c r="AY859" s="173"/>
      <c r="AZ859" s="211">
        <f t="shared" si="192"/>
        <v>1</v>
      </c>
      <c r="BA859" s="211">
        <f>SUBTOTAL(9,AT859:AY859)</f>
        <v>2</v>
      </c>
      <c r="BB859" s="205">
        <f t="shared" si="183"/>
        <v>41387</v>
      </c>
      <c r="BC859" s="205">
        <f t="shared" si="184"/>
        <v>30984</v>
      </c>
      <c r="BD859" s="205">
        <f t="shared" si="185"/>
        <v>10836</v>
      </c>
      <c r="BE859" s="205">
        <f t="shared" si="186"/>
        <v>433</v>
      </c>
      <c r="BF859" s="175">
        <v>30551</v>
      </c>
      <c r="BG859" s="175"/>
      <c r="BH859" s="175">
        <v>10836</v>
      </c>
      <c r="BI859" s="175">
        <v>10403</v>
      </c>
      <c r="BJ859" s="175"/>
      <c r="BK859" s="175">
        <v>3669</v>
      </c>
      <c r="BL859" s="175">
        <v>7598</v>
      </c>
      <c r="BM859" s="175">
        <v>4256</v>
      </c>
      <c r="BN859" s="175">
        <v>2270</v>
      </c>
      <c r="BO859" s="175">
        <v>2355</v>
      </c>
      <c r="BP859" s="200">
        <f t="shared" si="187"/>
        <v>13191</v>
      </c>
    </row>
    <row r="860" spans="1:68" s="201" customFormat="1" x14ac:dyDescent="0.15">
      <c r="A860" s="117">
        <v>3321502007</v>
      </c>
      <c r="B860" s="118" t="s">
        <v>2492</v>
      </c>
      <c r="C860" s="118" t="s">
        <v>2427</v>
      </c>
      <c r="D860" s="118" t="s">
        <v>2487</v>
      </c>
      <c r="E860" s="118" t="s">
        <v>4889</v>
      </c>
      <c r="F860" s="120">
        <v>12</v>
      </c>
      <c r="G860" s="119">
        <v>238805</v>
      </c>
      <c r="H860" s="119"/>
      <c r="I860" s="120" t="s">
        <v>5820</v>
      </c>
      <c r="J860" s="120">
        <v>1500</v>
      </c>
      <c r="K860" s="120">
        <v>238805</v>
      </c>
      <c r="L860" s="120">
        <v>0.436</v>
      </c>
      <c r="M860" s="121" t="s">
        <v>5657</v>
      </c>
      <c r="N860" s="120">
        <v>1</v>
      </c>
      <c r="O860" s="119"/>
      <c r="P860" s="119"/>
      <c r="Q860" s="119"/>
      <c r="R860" s="120" t="s">
        <v>5658</v>
      </c>
      <c r="S860" s="120">
        <v>0.8</v>
      </c>
      <c r="T860" s="120"/>
      <c r="U860" s="120"/>
      <c r="V860" s="172">
        <v>238.6</v>
      </c>
      <c r="W860" s="172">
        <v>71.58</v>
      </c>
      <c r="X860" s="172">
        <v>95.44</v>
      </c>
      <c r="Y860" s="172">
        <v>59.65</v>
      </c>
      <c r="Z860" s="172">
        <v>11.93</v>
      </c>
      <c r="AA860" s="123">
        <v>1993</v>
      </c>
      <c r="AB860" s="123"/>
      <c r="AC860" s="123">
        <v>24</v>
      </c>
      <c r="AD860" s="123"/>
      <c r="AE860" s="123"/>
      <c r="AF860" s="123"/>
      <c r="AG860" s="214"/>
      <c r="AH860" s="229" t="str">
        <f t="shared" si="182"/>
        <v>a3</v>
      </c>
      <c r="AI860" s="199"/>
      <c r="AJ860" s="199"/>
      <c r="AK860" s="199"/>
      <c r="AL860" s="199"/>
      <c r="AM860" s="199"/>
      <c r="AN860" s="173">
        <v>11</v>
      </c>
      <c r="AO860" s="173" t="s">
        <v>3186</v>
      </c>
      <c r="AP860" s="173" t="s">
        <v>3186</v>
      </c>
      <c r="AQ860" s="173" t="s">
        <v>3186</v>
      </c>
      <c r="AR860" s="173" t="s">
        <v>3186</v>
      </c>
      <c r="AS860" s="173" t="s">
        <v>3186</v>
      </c>
      <c r="AT860" s="173">
        <v>1</v>
      </c>
      <c r="AU860" s="173">
        <v>1</v>
      </c>
      <c r="AV860" s="173">
        <v>1</v>
      </c>
      <c r="AW860" s="173">
        <v>1</v>
      </c>
      <c r="AX860" s="173">
        <v>1</v>
      </c>
      <c r="AY860" s="173" t="s">
        <v>3186</v>
      </c>
      <c r="AZ860" s="211">
        <f t="shared" si="192"/>
        <v>11</v>
      </c>
      <c r="BA860" s="211">
        <f>SUBTOTAL(9,AT860:AY860)</f>
        <v>5</v>
      </c>
      <c r="BB860" s="205">
        <f t="shared" si="183"/>
        <v>50937</v>
      </c>
      <c r="BC860" s="205">
        <f t="shared" si="184"/>
        <v>39674</v>
      </c>
      <c r="BD860" s="205">
        <f t="shared" si="185"/>
        <v>15017</v>
      </c>
      <c r="BE860" s="205">
        <f t="shared" si="186"/>
        <v>3754</v>
      </c>
      <c r="BF860" s="175">
        <v>35920</v>
      </c>
      <c r="BG860" s="175">
        <v>5798</v>
      </c>
      <c r="BH860" s="175">
        <v>15017</v>
      </c>
      <c r="BI860" s="175">
        <v>8860</v>
      </c>
      <c r="BJ860" s="175">
        <v>2403</v>
      </c>
      <c r="BK860" s="175">
        <v>2425</v>
      </c>
      <c r="BL860" s="175">
        <v>3781</v>
      </c>
      <c r="BM860" s="175">
        <v>4035</v>
      </c>
      <c r="BN860" s="175">
        <v>2106</v>
      </c>
      <c r="BO860" s="175">
        <v>6512</v>
      </c>
      <c r="BP860" s="200">
        <f t="shared" si="187"/>
        <v>21529</v>
      </c>
    </row>
    <row r="861" spans="1:68" s="201" customFormat="1" x14ac:dyDescent="0.15">
      <c r="A861" s="117">
        <v>4220402002</v>
      </c>
      <c r="B861" s="118" t="s">
        <v>2922</v>
      </c>
      <c r="C861" s="118" t="s">
        <v>2907</v>
      </c>
      <c r="D861" s="118" t="s">
        <v>2921</v>
      </c>
      <c r="E861" s="118" t="s">
        <v>5196</v>
      </c>
      <c r="F861" s="120">
        <v>10</v>
      </c>
      <c r="G861" s="119"/>
      <c r="H861" s="119"/>
      <c r="I861" s="120" t="s">
        <v>5820</v>
      </c>
      <c r="J861" s="120">
        <v>2000</v>
      </c>
      <c r="K861" s="120">
        <v>238895</v>
      </c>
      <c r="L861" s="120">
        <v>0.32700000000000001</v>
      </c>
      <c r="M861" s="121" t="s">
        <v>5657</v>
      </c>
      <c r="N861" s="120">
        <v>1</v>
      </c>
      <c r="O861" s="119">
        <v>186</v>
      </c>
      <c r="P861" s="119">
        <v>39</v>
      </c>
      <c r="Q861" s="119">
        <v>3.75</v>
      </c>
      <c r="R861" s="120"/>
      <c r="S861" s="120"/>
      <c r="T861" s="120"/>
      <c r="U861" s="120" t="s">
        <v>5689</v>
      </c>
      <c r="V861" s="172">
        <v>303</v>
      </c>
      <c r="W861" s="172"/>
      <c r="X861" s="172">
        <v>303</v>
      </c>
      <c r="Y861" s="172"/>
      <c r="Z861" s="172"/>
      <c r="AA861" s="123"/>
      <c r="AB861" s="123"/>
      <c r="AC861" s="123">
        <v>218</v>
      </c>
      <c r="AD861" s="123"/>
      <c r="AE861" s="123"/>
      <c r="AF861" s="123"/>
      <c r="AG861" s="214"/>
      <c r="AH861" s="229" t="str">
        <f t="shared" si="182"/>
        <v>a3</v>
      </c>
      <c r="AI861" s="199"/>
      <c r="AJ861" s="199"/>
      <c r="AK861" s="199"/>
      <c r="AL861" s="199"/>
      <c r="AM861" s="199"/>
      <c r="AN861" s="173"/>
      <c r="AO861" s="173"/>
      <c r="AP861" s="173"/>
      <c r="AQ861" s="173"/>
      <c r="AR861" s="173"/>
      <c r="AS861" s="173">
        <v>1</v>
      </c>
      <c r="AT861" s="173"/>
      <c r="AU861" s="173"/>
      <c r="AV861" s="173"/>
      <c r="AW861" s="173"/>
      <c r="AX861" s="173"/>
      <c r="AY861" s="173"/>
      <c r="AZ861" s="211">
        <f t="shared" si="192"/>
        <v>1</v>
      </c>
      <c r="BA861" s="211"/>
      <c r="BB861" s="205">
        <f t="shared" si="183"/>
        <v>33173</v>
      </c>
      <c r="BC861" s="205">
        <f t="shared" si="184"/>
        <v>26860</v>
      </c>
      <c r="BD861" s="205">
        <f t="shared" si="185"/>
        <v>8393</v>
      </c>
      <c r="BE861" s="205">
        <f t="shared" si="186"/>
        <v>2080</v>
      </c>
      <c r="BF861" s="175">
        <v>24780</v>
      </c>
      <c r="BG861" s="175">
        <v>1762</v>
      </c>
      <c r="BH861" s="175">
        <v>10521</v>
      </c>
      <c r="BI861" s="175">
        <v>6313</v>
      </c>
      <c r="BJ861" s="175"/>
      <c r="BK861" s="175">
        <v>2482</v>
      </c>
      <c r="BL861" s="175">
        <v>2012</v>
      </c>
      <c r="BM861" s="175">
        <v>3755</v>
      </c>
      <c r="BN861" s="175">
        <v>2598</v>
      </c>
      <c r="BO861" s="175">
        <v>3730</v>
      </c>
      <c r="BP861" s="200">
        <f t="shared" si="187"/>
        <v>14251</v>
      </c>
    </row>
    <row r="862" spans="1:68" s="201" customFormat="1" x14ac:dyDescent="0.15">
      <c r="A862" s="117">
        <v>2822102003</v>
      </c>
      <c r="B862" s="118" t="s">
        <v>2165</v>
      </c>
      <c r="C862" s="118" t="s">
        <v>2099</v>
      </c>
      <c r="D862" s="118" t="s">
        <v>2163</v>
      </c>
      <c r="E862" s="118" t="s">
        <v>4638</v>
      </c>
      <c r="F862" s="120">
        <v>17</v>
      </c>
      <c r="G862" s="119">
        <v>275343</v>
      </c>
      <c r="H862" s="119"/>
      <c r="I862" s="120" t="s">
        <v>5820</v>
      </c>
      <c r="J862" s="120">
        <v>1280</v>
      </c>
      <c r="K862" s="120">
        <v>239053</v>
      </c>
      <c r="L862" s="120">
        <v>0.51200000000000001</v>
      </c>
      <c r="M862" s="121" t="s">
        <v>5657</v>
      </c>
      <c r="N862" s="120">
        <v>1</v>
      </c>
      <c r="O862" s="119">
        <v>338.3</v>
      </c>
      <c r="P862" s="119">
        <v>49.6</v>
      </c>
      <c r="Q862" s="119">
        <v>6.8</v>
      </c>
      <c r="R862" s="120" t="s">
        <v>5658</v>
      </c>
      <c r="S862" s="120">
        <v>0.3</v>
      </c>
      <c r="T862" s="120"/>
      <c r="U862" s="120"/>
      <c r="V862" s="172">
        <v>302.89999999999998</v>
      </c>
      <c r="W862" s="172">
        <v>48.5</v>
      </c>
      <c r="X862" s="172">
        <v>144.5</v>
      </c>
      <c r="Y862" s="172">
        <v>29.7</v>
      </c>
      <c r="Z862" s="172">
        <v>80.2</v>
      </c>
      <c r="AA862" s="123">
        <v>2012</v>
      </c>
      <c r="AB862" s="123"/>
      <c r="AC862" s="123">
        <v>276</v>
      </c>
      <c r="AD862" s="123"/>
      <c r="AE862" s="123"/>
      <c r="AF862" s="123"/>
      <c r="AG862" s="214"/>
      <c r="AH862" s="229" t="str">
        <f t="shared" si="182"/>
        <v>a3</v>
      </c>
      <c r="AI862" s="199"/>
      <c r="AJ862" s="199"/>
      <c r="AK862" s="199"/>
      <c r="AL862" s="199"/>
      <c r="AM862" s="199"/>
      <c r="AN862" s="173">
        <v>0.6</v>
      </c>
      <c r="AO862" s="173"/>
      <c r="AP862" s="173"/>
      <c r="AQ862" s="173"/>
      <c r="AR862" s="173" t="s">
        <v>3186</v>
      </c>
      <c r="AS862" s="173">
        <v>2</v>
      </c>
      <c r="AT862" s="173">
        <v>0.7</v>
      </c>
      <c r="AU862" s="173"/>
      <c r="AV862" s="173">
        <v>0.5</v>
      </c>
      <c r="AW862" s="173"/>
      <c r="AX862" s="173"/>
      <c r="AY862" s="173"/>
      <c r="AZ862" s="211">
        <f t="shared" si="192"/>
        <v>2.6</v>
      </c>
      <c r="BA862" s="211">
        <f>SUBTOTAL(9,AT862:AY862)</f>
        <v>1.2</v>
      </c>
      <c r="BB862" s="205">
        <f t="shared" si="183"/>
        <v>32959</v>
      </c>
      <c r="BC862" s="205">
        <f t="shared" si="184"/>
        <v>27402</v>
      </c>
      <c r="BD862" s="205">
        <f t="shared" si="185"/>
        <v>-7353</v>
      </c>
      <c r="BE862" s="205">
        <f t="shared" si="186"/>
        <v>-12910</v>
      </c>
      <c r="BF862" s="175">
        <v>40312</v>
      </c>
      <c r="BG862" s="175">
        <v>8113</v>
      </c>
      <c r="BH862" s="175">
        <v>7885</v>
      </c>
      <c r="BI862" s="175">
        <v>5557</v>
      </c>
      <c r="BJ862" s="175"/>
      <c r="BK862" s="175">
        <v>1702</v>
      </c>
      <c r="BL862" s="175">
        <v>1383</v>
      </c>
      <c r="BM862" s="175">
        <v>3896</v>
      </c>
      <c r="BN862" s="175">
        <v>1601</v>
      </c>
      <c r="BO862" s="175">
        <v>2822</v>
      </c>
      <c r="BP862" s="200">
        <f t="shared" si="187"/>
        <v>10707</v>
      </c>
    </row>
    <row r="863" spans="1:68" s="201" customFormat="1" x14ac:dyDescent="0.15">
      <c r="A863" s="117">
        <v>720801002</v>
      </c>
      <c r="B863" s="118" t="s">
        <v>688</v>
      </c>
      <c r="C863" s="118" t="s">
        <v>660</v>
      </c>
      <c r="D863" s="118" t="s">
        <v>687</v>
      </c>
      <c r="E863" s="118" t="s">
        <v>3601</v>
      </c>
      <c r="F863" s="120">
        <v>11</v>
      </c>
      <c r="G863" s="119">
        <v>240138</v>
      </c>
      <c r="H863" s="119"/>
      <c r="I863" s="120" t="s">
        <v>5820</v>
      </c>
      <c r="J863" s="120">
        <v>1100</v>
      </c>
      <c r="K863" s="120">
        <v>240138</v>
      </c>
      <c r="L863" s="120">
        <v>0.59799999999999998</v>
      </c>
      <c r="M863" s="121" t="s">
        <v>5657</v>
      </c>
      <c r="N863" s="120">
        <v>1</v>
      </c>
      <c r="O863" s="119">
        <v>203</v>
      </c>
      <c r="P863" s="119"/>
      <c r="Q863" s="119"/>
      <c r="R863" s="120" t="s">
        <v>5658</v>
      </c>
      <c r="S863" s="120">
        <v>0.1885</v>
      </c>
      <c r="T863" s="120"/>
      <c r="U863" s="120"/>
      <c r="V863" s="172">
        <v>146.52000000000001</v>
      </c>
      <c r="W863" s="172"/>
      <c r="X863" s="172">
        <v>9.8949999999999996</v>
      </c>
      <c r="Y863" s="172">
        <v>14.298999999999999</v>
      </c>
      <c r="Z863" s="172">
        <v>122.32599999999999</v>
      </c>
      <c r="AA863" s="123"/>
      <c r="AB863" s="123"/>
      <c r="AC863" s="123">
        <v>173.3</v>
      </c>
      <c r="AD863" s="123"/>
      <c r="AE863" s="123"/>
      <c r="AF863" s="123"/>
      <c r="AG863" s="214"/>
      <c r="AH863" s="229" t="str">
        <f t="shared" si="182"/>
        <v>a3</v>
      </c>
      <c r="AI863" s="199"/>
      <c r="AJ863" s="199"/>
      <c r="AK863" s="199"/>
      <c r="AL863" s="199"/>
      <c r="AM863" s="199"/>
      <c r="AN863" s="173" t="s">
        <v>3186</v>
      </c>
      <c r="AO863" s="173" t="s">
        <v>3186</v>
      </c>
      <c r="AP863" s="173" t="s">
        <v>3186</v>
      </c>
      <c r="AQ863" s="173" t="s">
        <v>3186</v>
      </c>
      <c r="AR863" s="173" t="s">
        <v>3186</v>
      </c>
      <c r="AS863" s="173" t="s">
        <v>3186</v>
      </c>
      <c r="AT863" s="173" t="s">
        <v>3186</v>
      </c>
      <c r="AU863" s="173" t="s">
        <v>3186</v>
      </c>
      <c r="AV863" s="173" t="s">
        <v>3186</v>
      </c>
      <c r="AW863" s="173" t="s">
        <v>3186</v>
      </c>
      <c r="AX863" s="173" t="s">
        <v>3186</v>
      </c>
      <c r="AY863" s="173" t="s">
        <v>3186</v>
      </c>
      <c r="AZ863" s="211"/>
      <c r="BA863" s="211"/>
      <c r="BB863" s="205">
        <f t="shared" si="183"/>
        <v>26073</v>
      </c>
      <c r="BC863" s="205">
        <f t="shared" si="184"/>
        <v>26073</v>
      </c>
      <c r="BD863" s="205">
        <f t="shared" si="185"/>
        <v>0</v>
      </c>
      <c r="BE863" s="205">
        <f t="shared" si="186"/>
        <v>0</v>
      </c>
      <c r="BF863" s="175">
        <v>26073</v>
      </c>
      <c r="BG863" s="175">
        <v>3110</v>
      </c>
      <c r="BH863" s="175">
        <v>17523</v>
      </c>
      <c r="BI863" s="175"/>
      <c r="BJ863" s="175"/>
      <c r="BK863" s="175">
        <v>3620</v>
      </c>
      <c r="BL863" s="175">
        <v>1740</v>
      </c>
      <c r="BM863" s="175"/>
      <c r="BN863" s="175"/>
      <c r="BO863" s="175">
        <v>80</v>
      </c>
      <c r="BP863" s="200">
        <f t="shared" si="187"/>
        <v>17603</v>
      </c>
    </row>
    <row r="864" spans="1:68" s="201" customFormat="1" x14ac:dyDescent="0.15">
      <c r="A864" s="117">
        <v>3040401001</v>
      </c>
      <c r="B864" s="118" t="s">
        <v>2310</v>
      </c>
      <c r="C864" s="118" t="s">
        <v>2280</v>
      </c>
      <c r="D864" s="118" t="s">
        <v>2311</v>
      </c>
      <c r="E864" s="118" t="s">
        <v>4753</v>
      </c>
      <c r="F864" s="120">
        <v>6</v>
      </c>
      <c r="G864" s="119">
        <v>240270</v>
      </c>
      <c r="H864" s="119"/>
      <c r="I864" s="120" t="s">
        <v>5820</v>
      </c>
      <c r="J864" s="120">
        <v>1925</v>
      </c>
      <c r="K864" s="120">
        <v>240270</v>
      </c>
      <c r="L864" s="120">
        <v>0.34200000000000003</v>
      </c>
      <c r="M864" s="121" t="s">
        <v>5657</v>
      </c>
      <c r="N864" s="120">
        <v>1</v>
      </c>
      <c r="O864" s="119">
        <v>179</v>
      </c>
      <c r="P864" s="119"/>
      <c r="Q864" s="119"/>
      <c r="R864" s="120" t="s">
        <v>5658</v>
      </c>
      <c r="S864" s="120">
        <v>0.3</v>
      </c>
      <c r="T864" s="120"/>
      <c r="U864" s="120"/>
      <c r="V864" s="172">
        <v>216.07</v>
      </c>
      <c r="W864" s="172">
        <v>21.7</v>
      </c>
      <c r="X864" s="172">
        <v>140.77000000000001</v>
      </c>
      <c r="Y864" s="172"/>
      <c r="Z864" s="172">
        <v>53.6</v>
      </c>
      <c r="AA864" s="123"/>
      <c r="AB864" s="123"/>
      <c r="AC864" s="123">
        <v>173</v>
      </c>
      <c r="AD864" s="123"/>
      <c r="AE864" s="123"/>
      <c r="AF864" s="123"/>
      <c r="AG864" s="214"/>
      <c r="AH864" s="229" t="str">
        <f t="shared" si="182"/>
        <v>a3</v>
      </c>
      <c r="AI864" s="199"/>
      <c r="AJ864" s="199"/>
      <c r="AK864" s="199"/>
      <c r="AL864" s="199"/>
      <c r="AM864" s="199"/>
      <c r="AN864" s="173">
        <v>5</v>
      </c>
      <c r="AO864" s="173"/>
      <c r="AP864" s="173"/>
      <c r="AQ864" s="173"/>
      <c r="AR864" s="173"/>
      <c r="AS864" s="173"/>
      <c r="AT864" s="173">
        <v>1</v>
      </c>
      <c r="AU864" s="173">
        <v>3</v>
      </c>
      <c r="AV864" s="173">
        <v>1</v>
      </c>
      <c r="AW864" s="173">
        <v>3</v>
      </c>
      <c r="AX864" s="173">
        <v>1</v>
      </c>
      <c r="AY864" s="173"/>
      <c r="AZ864" s="211">
        <f t="shared" ref="AZ864:AZ875" si="194">SUBTOTAL(9,AN864:AS864)</f>
        <v>5</v>
      </c>
      <c r="BA864" s="211">
        <f t="shared" ref="BA864:BA872" si="195">SUBTOTAL(9,AT864:AY864)</f>
        <v>9</v>
      </c>
      <c r="BB864" s="205">
        <f t="shared" si="183"/>
        <v>24240</v>
      </c>
      <c r="BC864" s="205">
        <f t="shared" si="184"/>
        <v>24240</v>
      </c>
      <c r="BD864" s="205">
        <f t="shared" si="185"/>
        <v>0</v>
      </c>
      <c r="BE864" s="205">
        <f t="shared" si="186"/>
        <v>0</v>
      </c>
      <c r="BF864" s="175">
        <v>24240</v>
      </c>
      <c r="BG864" s="175">
        <v>3218</v>
      </c>
      <c r="BH864" s="175">
        <v>8664</v>
      </c>
      <c r="BI864" s="175"/>
      <c r="BJ864" s="175"/>
      <c r="BK864" s="175">
        <v>5800</v>
      </c>
      <c r="BL864" s="175">
        <v>621</v>
      </c>
      <c r="BM864" s="175">
        <v>3320</v>
      </c>
      <c r="BN864" s="175">
        <v>1216</v>
      </c>
      <c r="BO864" s="175">
        <v>1401</v>
      </c>
      <c r="BP864" s="200">
        <f t="shared" si="187"/>
        <v>10065</v>
      </c>
    </row>
    <row r="865" spans="1:68" s="201" customFormat="1" x14ac:dyDescent="0.15">
      <c r="A865" s="117">
        <v>2122101001</v>
      </c>
      <c r="B865" s="118" t="s">
        <v>678</v>
      </c>
      <c r="C865" s="118" t="s">
        <v>1650</v>
      </c>
      <c r="D865" s="118" t="s">
        <v>1746</v>
      </c>
      <c r="E865" s="118" t="s">
        <v>4327</v>
      </c>
      <c r="F865" s="120">
        <v>19</v>
      </c>
      <c r="G865" s="119">
        <v>240300</v>
      </c>
      <c r="H865" s="119"/>
      <c r="I865" s="120" t="s">
        <v>5820</v>
      </c>
      <c r="J865" s="120">
        <v>1400</v>
      </c>
      <c r="K865" s="120">
        <v>240300</v>
      </c>
      <c r="L865" s="120">
        <v>0.47</v>
      </c>
      <c r="M865" s="121" t="s">
        <v>5657</v>
      </c>
      <c r="N865" s="120">
        <v>1</v>
      </c>
      <c r="O865" s="119">
        <v>190.3</v>
      </c>
      <c r="P865" s="119">
        <v>19.899999999999999</v>
      </c>
      <c r="Q865" s="119">
        <v>2.2999999999999998</v>
      </c>
      <c r="R865" s="120" t="s">
        <v>5658</v>
      </c>
      <c r="S865" s="120">
        <v>0.52</v>
      </c>
      <c r="T865" s="120"/>
      <c r="U865" s="120"/>
      <c r="V865" s="172">
        <v>272.70499999999998</v>
      </c>
      <c r="W865" s="172"/>
      <c r="X865" s="172">
        <v>258.005</v>
      </c>
      <c r="Y865" s="172">
        <v>14.7</v>
      </c>
      <c r="Z865" s="172"/>
      <c r="AA865" s="123"/>
      <c r="AB865" s="123"/>
      <c r="AC865" s="123">
        <v>176</v>
      </c>
      <c r="AD865" s="123"/>
      <c r="AE865" s="123"/>
      <c r="AF865" s="123"/>
      <c r="AG865" s="214"/>
      <c r="AH865" s="229" t="str">
        <f t="shared" si="182"/>
        <v>a3</v>
      </c>
      <c r="AI865" s="199"/>
      <c r="AJ865" s="199"/>
      <c r="AK865" s="199"/>
      <c r="AL865" s="199"/>
      <c r="AM865" s="199"/>
      <c r="AN865" s="173"/>
      <c r="AO865" s="173"/>
      <c r="AP865" s="173"/>
      <c r="AQ865" s="173"/>
      <c r="AR865" s="173"/>
      <c r="AS865" s="173"/>
      <c r="AT865" s="173">
        <v>0.5</v>
      </c>
      <c r="AU865" s="173">
        <v>0.5</v>
      </c>
      <c r="AV865" s="173">
        <v>0.5</v>
      </c>
      <c r="AW865" s="173">
        <v>0.5</v>
      </c>
      <c r="AX865" s="173">
        <v>0.5</v>
      </c>
      <c r="AY865" s="173"/>
      <c r="AZ865" s="211">
        <f t="shared" si="194"/>
        <v>0</v>
      </c>
      <c r="BA865" s="211">
        <f t="shared" si="195"/>
        <v>2.5</v>
      </c>
      <c r="BB865" s="205">
        <f t="shared" si="183"/>
        <v>40419</v>
      </c>
      <c r="BC865" s="205">
        <f t="shared" si="184"/>
        <v>29192</v>
      </c>
      <c r="BD865" s="205">
        <f t="shared" si="185"/>
        <v>11227</v>
      </c>
      <c r="BE865" s="205">
        <f t="shared" si="186"/>
        <v>0</v>
      </c>
      <c r="BF865" s="175">
        <v>29192</v>
      </c>
      <c r="BG865" s="175"/>
      <c r="BH865" s="175">
        <v>11227</v>
      </c>
      <c r="BI865" s="175">
        <v>11227</v>
      </c>
      <c r="BJ865" s="175"/>
      <c r="BK865" s="175">
        <v>9190</v>
      </c>
      <c r="BL865" s="175">
        <v>1277</v>
      </c>
      <c r="BM865" s="175">
        <v>5027</v>
      </c>
      <c r="BN865" s="175">
        <v>1728</v>
      </c>
      <c r="BO865" s="175">
        <v>743</v>
      </c>
      <c r="BP865" s="200">
        <f t="shared" si="187"/>
        <v>11970</v>
      </c>
    </row>
    <row r="866" spans="1:68" s="201" customFormat="1" x14ac:dyDescent="0.15">
      <c r="A866" s="117">
        <v>740702001</v>
      </c>
      <c r="B866" s="118" t="s">
        <v>713</v>
      </c>
      <c r="C866" s="118" t="s">
        <v>660</v>
      </c>
      <c r="D866" s="118" t="s">
        <v>714</v>
      </c>
      <c r="E866" s="118" t="s">
        <v>3619</v>
      </c>
      <c r="F866" s="120">
        <v>14</v>
      </c>
      <c r="G866" s="119">
        <v>237831</v>
      </c>
      <c r="H866" s="119"/>
      <c r="I866" s="120" t="s">
        <v>5820</v>
      </c>
      <c r="J866" s="120">
        <v>1200</v>
      </c>
      <c r="K866" s="120">
        <v>240385</v>
      </c>
      <c r="L866" s="120">
        <v>0.54900000000000004</v>
      </c>
      <c r="M866" s="121" t="s">
        <v>5657</v>
      </c>
      <c r="N866" s="120">
        <v>1</v>
      </c>
      <c r="O866" s="119">
        <v>95.9</v>
      </c>
      <c r="P866" s="119"/>
      <c r="Q866" s="119"/>
      <c r="R866" s="120" t="s">
        <v>5660</v>
      </c>
      <c r="S866" s="120">
        <v>0.3</v>
      </c>
      <c r="T866" s="120"/>
      <c r="U866" s="120"/>
      <c r="V866" s="172">
        <v>257.8</v>
      </c>
      <c r="W866" s="172"/>
      <c r="X866" s="172">
        <v>236.6</v>
      </c>
      <c r="Y866" s="172">
        <v>18.399999999999999</v>
      </c>
      <c r="Z866" s="172">
        <v>2.8</v>
      </c>
      <c r="AA866" s="123">
        <v>3556</v>
      </c>
      <c r="AB866" s="123"/>
      <c r="AC866" s="123">
        <v>185.2</v>
      </c>
      <c r="AD866" s="123"/>
      <c r="AE866" s="123"/>
      <c r="AF866" s="123"/>
      <c r="AG866" s="214"/>
      <c r="AH866" s="229" t="str">
        <f t="shared" si="182"/>
        <v>a3</v>
      </c>
      <c r="AI866" s="199"/>
      <c r="AJ866" s="199"/>
      <c r="AK866" s="199"/>
      <c r="AL866" s="199"/>
      <c r="AM866" s="199"/>
      <c r="AN866" s="173"/>
      <c r="AO866" s="173" t="s">
        <v>3186</v>
      </c>
      <c r="AP866" s="173" t="s">
        <v>3186</v>
      </c>
      <c r="AQ866" s="173" t="s">
        <v>3186</v>
      </c>
      <c r="AR866" s="173" t="s">
        <v>3186</v>
      </c>
      <c r="AS866" s="173">
        <v>1</v>
      </c>
      <c r="AT866" s="173" t="s">
        <v>3186</v>
      </c>
      <c r="AU866" s="173" t="s">
        <v>3186</v>
      </c>
      <c r="AV866" s="173" t="s">
        <v>3186</v>
      </c>
      <c r="AW866" s="173" t="s">
        <v>3186</v>
      </c>
      <c r="AX866" s="173" t="s">
        <v>3186</v>
      </c>
      <c r="AY866" s="173" t="s">
        <v>3186</v>
      </c>
      <c r="AZ866" s="211">
        <f t="shared" si="194"/>
        <v>1</v>
      </c>
      <c r="BA866" s="211">
        <f t="shared" si="195"/>
        <v>0</v>
      </c>
      <c r="BB866" s="205">
        <f t="shared" si="183"/>
        <v>30395</v>
      </c>
      <c r="BC866" s="205">
        <f t="shared" si="184"/>
        <v>30395</v>
      </c>
      <c r="BD866" s="205">
        <f t="shared" si="185"/>
        <v>-4348</v>
      </c>
      <c r="BE866" s="205">
        <f t="shared" si="186"/>
        <v>-4348</v>
      </c>
      <c r="BF866" s="175">
        <v>34743</v>
      </c>
      <c r="BG866" s="175"/>
      <c r="BH866" s="175">
        <v>8039</v>
      </c>
      <c r="BI866" s="175"/>
      <c r="BJ866" s="175"/>
      <c r="BK866" s="175">
        <v>8133</v>
      </c>
      <c r="BL866" s="175">
        <v>3543</v>
      </c>
      <c r="BM866" s="175">
        <v>3927</v>
      </c>
      <c r="BN866" s="175">
        <v>1373</v>
      </c>
      <c r="BO866" s="175">
        <v>5380</v>
      </c>
      <c r="BP866" s="200">
        <f t="shared" si="187"/>
        <v>13419</v>
      </c>
    </row>
    <row r="867" spans="1:68" s="201" customFormat="1" x14ac:dyDescent="0.15">
      <c r="A867" s="117">
        <v>120602005</v>
      </c>
      <c r="B867" s="118" t="s">
        <v>49</v>
      </c>
      <c r="C867" s="118" t="s">
        <v>11</v>
      </c>
      <c r="D867" s="118" t="s">
        <v>45</v>
      </c>
      <c r="E867" s="118" t="s">
        <v>3213</v>
      </c>
      <c r="F867" s="120">
        <v>17</v>
      </c>
      <c r="G867" s="119">
        <v>242127</v>
      </c>
      <c r="H867" s="119"/>
      <c r="I867" s="120" t="s">
        <v>5820</v>
      </c>
      <c r="J867" s="120">
        <v>640</v>
      </c>
      <c r="K867" s="120">
        <v>242127</v>
      </c>
      <c r="L867" s="120">
        <v>1.0369999999999999</v>
      </c>
      <c r="M867" s="121" t="s">
        <v>5657</v>
      </c>
      <c r="N867" s="120">
        <v>1</v>
      </c>
      <c r="O867" s="119">
        <v>214</v>
      </c>
      <c r="P867" s="119">
        <v>54</v>
      </c>
      <c r="Q867" s="119">
        <v>5.3</v>
      </c>
      <c r="R867" s="120" t="s">
        <v>5658</v>
      </c>
      <c r="S867" s="120">
        <v>0.4</v>
      </c>
      <c r="T867" s="120"/>
      <c r="U867" s="120" t="s">
        <v>3186</v>
      </c>
      <c r="V867" s="172">
        <v>160.69999999999999</v>
      </c>
      <c r="W867" s="172">
        <v>24.1</v>
      </c>
      <c r="X867" s="172">
        <v>89.3</v>
      </c>
      <c r="Y867" s="172">
        <v>13.7</v>
      </c>
      <c r="Z867" s="172">
        <v>33.6</v>
      </c>
      <c r="AA867" s="123">
        <v>4669</v>
      </c>
      <c r="AB867" s="123"/>
      <c r="AC867" s="123">
        <v>194</v>
      </c>
      <c r="AD867" s="123"/>
      <c r="AE867" s="123"/>
      <c r="AF867" s="123"/>
      <c r="AG867" s="214"/>
      <c r="AH867" s="229" t="str">
        <f t="shared" si="182"/>
        <v>a3</v>
      </c>
      <c r="AI867" s="199" t="s">
        <v>5401</v>
      </c>
      <c r="AJ867" s="199"/>
      <c r="AK867" s="199" t="s">
        <v>5401</v>
      </c>
      <c r="AL867" s="199" t="s">
        <v>5401</v>
      </c>
      <c r="AM867" s="199" t="s">
        <v>5401</v>
      </c>
      <c r="AN867" s="173"/>
      <c r="AO867" s="173"/>
      <c r="AP867" s="173"/>
      <c r="AQ867" s="173"/>
      <c r="AR867" s="173"/>
      <c r="AS867" s="173">
        <v>0.9</v>
      </c>
      <c r="AT867" s="173">
        <v>0.5</v>
      </c>
      <c r="AU867" s="173">
        <v>0.5</v>
      </c>
      <c r="AV867" s="173">
        <v>0.5</v>
      </c>
      <c r="AW867" s="173">
        <v>0.5</v>
      </c>
      <c r="AX867" s="173">
        <v>0.5</v>
      </c>
      <c r="AY867" s="173"/>
      <c r="AZ867" s="211">
        <f t="shared" si="194"/>
        <v>0.9</v>
      </c>
      <c r="BA867" s="211">
        <f t="shared" si="195"/>
        <v>2.5</v>
      </c>
      <c r="BB867" s="205">
        <f t="shared" si="183"/>
        <v>38618</v>
      </c>
      <c r="BC867" s="205">
        <f t="shared" si="184"/>
        <v>38618</v>
      </c>
      <c r="BD867" s="205">
        <f t="shared" si="185"/>
        <v>0</v>
      </c>
      <c r="BE867" s="205">
        <f t="shared" si="186"/>
        <v>0</v>
      </c>
      <c r="BF867" s="175">
        <v>38618</v>
      </c>
      <c r="BG867" s="175"/>
      <c r="BH867" s="175">
        <v>29396</v>
      </c>
      <c r="BI867" s="175"/>
      <c r="BJ867" s="175"/>
      <c r="BK867" s="175">
        <v>2607</v>
      </c>
      <c r="BL867" s="175">
        <v>6346</v>
      </c>
      <c r="BM867" s="175"/>
      <c r="BN867" s="175"/>
      <c r="BO867" s="175">
        <v>269</v>
      </c>
      <c r="BP867" s="200">
        <f t="shared" si="187"/>
        <v>29665</v>
      </c>
    </row>
    <row r="868" spans="1:68" s="201" customFormat="1" x14ac:dyDescent="0.15">
      <c r="A868" s="117">
        <v>2822602003</v>
      </c>
      <c r="B868" s="118" t="s">
        <v>2211</v>
      </c>
      <c r="C868" s="118" t="s">
        <v>2099</v>
      </c>
      <c r="D868" s="118" t="s">
        <v>2209</v>
      </c>
      <c r="E868" s="118" t="s">
        <v>4683</v>
      </c>
      <c r="F868" s="120">
        <v>8</v>
      </c>
      <c r="G868" s="119">
        <v>242182</v>
      </c>
      <c r="H868" s="119"/>
      <c r="I868" s="120" t="s">
        <v>5820</v>
      </c>
      <c r="J868" s="120">
        <v>1920</v>
      </c>
      <c r="K868" s="120">
        <v>242182</v>
      </c>
      <c r="L868" s="120">
        <v>0.34599999999999997</v>
      </c>
      <c r="M868" s="121" t="s">
        <v>5676</v>
      </c>
      <c r="N868" s="120">
        <v>1</v>
      </c>
      <c r="O868" s="119">
        <v>177</v>
      </c>
      <c r="P868" s="119">
        <v>40.5</v>
      </c>
      <c r="Q868" s="119">
        <v>4.71</v>
      </c>
      <c r="R868" s="120"/>
      <c r="S868" s="120"/>
      <c r="T868" s="120"/>
      <c r="U868" s="120" t="s">
        <v>5689</v>
      </c>
      <c r="V868" s="172">
        <v>216.4</v>
      </c>
      <c r="W868" s="172"/>
      <c r="X868" s="172"/>
      <c r="Y868" s="172"/>
      <c r="Z868" s="172">
        <v>216.4</v>
      </c>
      <c r="AA868" s="123"/>
      <c r="AB868" s="123"/>
      <c r="AC868" s="123">
        <v>245</v>
      </c>
      <c r="AD868" s="123"/>
      <c r="AE868" s="123"/>
      <c r="AF868" s="123"/>
      <c r="AG868" s="214"/>
      <c r="AH868" s="229" t="str">
        <f t="shared" ref="AH868:AH931" si="196">IF(N868=1,IF(AG868&gt;0,"a4",IF(AC868&gt;0,"a3",IF(AA868&gt;0,"a2","a1"))),IF(AG868&gt;0,"b4",IF(AC868&gt;0,"b3",IF(AA868&gt;0,"b2","b1"))))</f>
        <v>a3</v>
      </c>
      <c r="AI868" s="199" t="s">
        <v>5401</v>
      </c>
      <c r="AJ868" s="199"/>
      <c r="AK868" s="199" t="s">
        <v>5401</v>
      </c>
      <c r="AL868" s="199" t="s">
        <v>5401</v>
      </c>
      <c r="AM868" s="199" t="s">
        <v>5401</v>
      </c>
      <c r="AN868" s="173">
        <v>0.5</v>
      </c>
      <c r="AO868" s="173"/>
      <c r="AP868" s="173"/>
      <c r="AQ868" s="173"/>
      <c r="AR868" s="173"/>
      <c r="AS868" s="173">
        <v>0.5</v>
      </c>
      <c r="AT868" s="173">
        <v>0.5</v>
      </c>
      <c r="AU868" s="173">
        <v>0.5</v>
      </c>
      <c r="AV868" s="173">
        <v>0.5</v>
      </c>
      <c r="AW868" s="173">
        <v>0.5</v>
      </c>
      <c r="AX868" s="173">
        <v>0.5</v>
      </c>
      <c r="AY868" s="173">
        <v>0.5</v>
      </c>
      <c r="AZ868" s="211">
        <f t="shared" si="194"/>
        <v>1</v>
      </c>
      <c r="BA868" s="211">
        <f t="shared" si="195"/>
        <v>3</v>
      </c>
      <c r="BB868" s="205">
        <f t="shared" ref="BB868:BB931" si="197">SUM(BG868:BO868)</f>
        <v>31694</v>
      </c>
      <c r="BC868" s="205">
        <f t="shared" ref="BC868:BC931" si="198">BG868+BH868+BK868+BL868+BM868+BN868+BO868</f>
        <v>31694</v>
      </c>
      <c r="BD868" s="205">
        <f t="shared" ref="BD868:BD931" si="199">BB868-BF868</f>
        <v>100</v>
      </c>
      <c r="BE868" s="205">
        <f t="shared" ref="BE868:BE931" si="200">BC868-BF868</f>
        <v>100</v>
      </c>
      <c r="BF868" s="175">
        <v>31594</v>
      </c>
      <c r="BG868" s="175"/>
      <c r="BH868" s="175">
        <v>20755</v>
      </c>
      <c r="BI868" s="175"/>
      <c r="BJ868" s="175"/>
      <c r="BK868" s="175">
        <v>7385</v>
      </c>
      <c r="BL868" s="175">
        <v>980</v>
      </c>
      <c r="BM868" s="175"/>
      <c r="BN868" s="175"/>
      <c r="BO868" s="175">
        <v>2574</v>
      </c>
      <c r="BP868" s="200">
        <f t="shared" ref="BP868:BP931" si="201">BH868+BO868</f>
        <v>23329</v>
      </c>
    </row>
    <row r="869" spans="1:68" s="201" customFormat="1" x14ac:dyDescent="0.15">
      <c r="A869" s="117">
        <v>2121002003</v>
      </c>
      <c r="B869" s="118" t="s">
        <v>1707</v>
      </c>
      <c r="C869" s="118" t="s">
        <v>1650</v>
      </c>
      <c r="D869" s="118" t="s">
        <v>1705</v>
      </c>
      <c r="E869" s="118" t="s">
        <v>4296</v>
      </c>
      <c r="F869" s="120">
        <v>11</v>
      </c>
      <c r="G869" s="119"/>
      <c r="H869" s="119"/>
      <c r="I869" s="120" t="s">
        <v>5820</v>
      </c>
      <c r="J869" s="120">
        <v>1250</v>
      </c>
      <c r="K869" s="120">
        <v>242474</v>
      </c>
      <c r="L869" s="120">
        <v>0.53100000000000003</v>
      </c>
      <c r="M869" s="121" t="s">
        <v>5657</v>
      </c>
      <c r="N869" s="120">
        <v>1</v>
      </c>
      <c r="O869" s="119">
        <v>201</v>
      </c>
      <c r="P869" s="119"/>
      <c r="Q869" s="119"/>
      <c r="R869" s="120" t="s">
        <v>5658</v>
      </c>
      <c r="S869" s="120">
        <v>0.2</v>
      </c>
      <c r="T869" s="120"/>
      <c r="U869" s="120"/>
      <c r="V869" s="172">
        <v>215.4</v>
      </c>
      <c r="W869" s="172"/>
      <c r="X869" s="172">
        <v>111.7</v>
      </c>
      <c r="Y869" s="172">
        <v>38.200000000000003</v>
      </c>
      <c r="Z869" s="172">
        <v>65.5</v>
      </c>
      <c r="AA869" s="123"/>
      <c r="AB869" s="123"/>
      <c r="AC869" s="123">
        <v>200</v>
      </c>
      <c r="AD869" s="123"/>
      <c r="AE869" s="123"/>
      <c r="AF869" s="123"/>
      <c r="AG869" s="214"/>
      <c r="AH869" s="229" t="str">
        <f t="shared" si="196"/>
        <v>a3</v>
      </c>
      <c r="AI869" s="199" t="s">
        <v>5402</v>
      </c>
      <c r="AJ869" s="199"/>
      <c r="AK869" s="199"/>
      <c r="AL869" s="199"/>
      <c r="AM869" s="199"/>
      <c r="AN869" s="173" t="s">
        <v>3186</v>
      </c>
      <c r="AO869" s="173" t="s">
        <v>3186</v>
      </c>
      <c r="AP869" s="173" t="s">
        <v>3186</v>
      </c>
      <c r="AQ869" s="173" t="s">
        <v>3186</v>
      </c>
      <c r="AR869" s="173" t="s">
        <v>3186</v>
      </c>
      <c r="AS869" s="173" t="s">
        <v>3186</v>
      </c>
      <c r="AT869" s="173"/>
      <c r="AU869" s="173"/>
      <c r="AV869" s="173"/>
      <c r="AW869" s="173"/>
      <c r="AX869" s="173"/>
      <c r="AY869" s="173"/>
      <c r="AZ869" s="211">
        <f t="shared" si="194"/>
        <v>0</v>
      </c>
      <c r="BA869" s="211">
        <f t="shared" si="195"/>
        <v>0</v>
      </c>
      <c r="BB869" s="205">
        <f t="shared" si="197"/>
        <v>35574</v>
      </c>
      <c r="BC869" s="205">
        <f t="shared" si="198"/>
        <v>35574</v>
      </c>
      <c r="BD869" s="205">
        <f t="shared" si="199"/>
        <v>0</v>
      </c>
      <c r="BE869" s="205">
        <f t="shared" si="200"/>
        <v>0</v>
      </c>
      <c r="BF869" s="175">
        <v>35574</v>
      </c>
      <c r="BG869" s="175"/>
      <c r="BH869" s="175">
        <v>30366</v>
      </c>
      <c r="BI869" s="175"/>
      <c r="BJ869" s="175"/>
      <c r="BK869" s="175">
        <v>4845</v>
      </c>
      <c r="BL869" s="175"/>
      <c r="BM869" s="175"/>
      <c r="BN869" s="175"/>
      <c r="BO869" s="175">
        <v>363</v>
      </c>
      <c r="BP869" s="200">
        <f t="shared" si="201"/>
        <v>30729</v>
      </c>
    </row>
    <row r="870" spans="1:68" s="201" customFormat="1" x14ac:dyDescent="0.15">
      <c r="A870" s="117">
        <v>4320401003</v>
      </c>
      <c r="B870" s="118" t="s">
        <v>2969</v>
      </c>
      <c r="C870" s="118" t="s">
        <v>2954</v>
      </c>
      <c r="D870" s="118" t="s">
        <v>2967</v>
      </c>
      <c r="E870" s="118" t="s">
        <v>5230</v>
      </c>
      <c r="F870" s="120">
        <v>19</v>
      </c>
      <c r="G870" s="119">
        <v>244822</v>
      </c>
      <c r="H870" s="119"/>
      <c r="I870" s="120" t="s">
        <v>5820</v>
      </c>
      <c r="J870" s="120">
        <v>1800</v>
      </c>
      <c r="K870" s="120">
        <v>244822</v>
      </c>
      <c r="L870" s="120">
        <v>0.373</v>
      </c>
      <c r="M870" s="121" t="s">
        <v>5654</v>
      </c>
      <c r="N870" s="120">
        <v>1</v>
      </c>
      <c r="O870" s="119">
        <v>332</v>
      </c>
      <c r="P870" s="119">
        <v>44.35</v>
      </c>
      <c r="Q870" s="119">
        <v>7.25</v>
      </c>
      <c r="R870" s="120" t="s">
        <v>5663</v>
      </c>
      <c r="S870" s="120">
        <v>0.1</v>
      </c>
      <c r="T870" s="120"/>
      <c r="U870" s="120"/>
      <c r="V870" s="172">
        <v>305</v>
      </c>
      <c r="W870" s="172"/>
      <c r="X870" s="172">
        <v>305</v>
      </c>
      <c r="Y870" s="172"/>
      <c r="Z870" s="172"/>
      <c r="AA870" s="123">
        <v>2187</v>
      </c>
      <c r="AB870" s="123"/>
      <c r="AC870" s="123">
        <v>244</v>
      </c>
      <c r="AD870" s="123"/>
      <c r="AE870" s="123"/>
      <c r="AF870" s="123"/>
      <c r="AG870" s="214"/>
      <c r="AH870" s="229" t="str">
        <f t="shared" si="196"/>
        <v>a3</v>
      </c>
      <c r="AI870" s="199"/>
      <c r="AJ870" s="199"/>
      <c r="AK870" s="199"/>
      <c r="AL870" s="199"/>
      <c r="AM870" s="199"/>
      <c r="AN870" s="173">
        <v>2</v>
      </c>
      <c r="AO870" s="173"/>
      <c r="AP870" s="173"/>
      <c r="AQ870" s="173"/>
      <c r="AR870" s="173"/>
      <c r="AS870" s="173">
        <v>1</v>
      </c>
      <c r="AT870" s="173">
        <v>0.75</v>
      </c>
      <c r="AU870" s="173">
        <v>0.75</v>
      </c>
      <c r="AV870" s="173">
        <v>0.75</v>
      </c>
      <c r="AW870" s="173">
        <v>0.75</v>
      </c>
      <c r="AX870" s="173"/>
      <c r="AY870" s="173"/>
      <c r="AZ870" s="211">
        <f t="shared" si="194"/>
        <v>3</v>
      </c>
      <c r="BA870" s="211">
        <f t="shared" si="195"/>
        <v>3</v>
      </c>
      <c r="BB870" s="205">
        <f t="shared" si="197"/>
        <v>51062</v>
      </c>
      <c r="BC870" s="205">
        <f t="shared" si="198"/>
        <v>34728</v>
      </c>
      <c r="BD870" s="205">
        <f t="shared" si="199"/>
        <v>19919</v>
      </c>
      <c r="BE870" s="205">
        <f t="shared" si="200"/>
        <v>3585</v>
      </c>
      <c r="BF870" s="175">
        <v>31143</v>
      </c>
      <c r="BG870" s="175">
        <v>999</v>
      </c>
      <c r="BH870" s="175">
        <v>19919</v>
      </c>
      <c r="BI870" s="175">
        <v>16334</v>
      </c>
      <c r="BJ870" s="175"/>
      <c r="BK870" s="175">
        <v>1901</v>
      </c>
      <c r="BL870" s="175">
        <v>1714</v>
      </c>
      <c r="BM870" s="175">
        <v>4155</v>
      </c>
      <c r="BN870" s="175">
        <v>1632</v>
      </c>
      <c r="BO870" s="175">
        <v>4408</v>
      </c>
      <c r="BP870" s="200">
        <f t="shared" si="201"/>
        <v>24327</v>
      </c>
    </row>
    <row r="871" spans="1:68" s="201" customFormat="1" x14ac:dyDescent="0.15">
      <c r="A871" s="117">
        <v>2420101002</v>
      </c>
      <c r="B871" s="118" t="s">
        <v>1928</v>
      </c>
      <c r="C871" s="118" t="s">
        <v>1919</v>
      </c>
      <c r="D871" s="118" t="s">
        <v>1927</v>
      </c>
      <c r="E871" s="118" t="s">
        <v>4462</v>
      </c>
      <c r="F871" s="120">
        <v>6</v>
      </c>
      <c r="G871" s="119">
        <v>245820</v>
      </c>
      <c r="H871" s="119"/>
      <c r="I871" s="120" t="s">
        <v>5820</v>
      </c>
      <c r="J871" s="120">
        <v>1600</v>
      </c>
      <c r="K871" s="120">
        <v>245820</v>
      </c>
      <c r="L871" s="120">
        <v>0.42099999999999999</v>
      </c>
      <c r="M871" s="121" t="s">
        <v>5657</v>
      </c>
      <c r="N871" s="120">
        <v>1</v>
      </c>
      <c r="O871" s="119">
        <v>220</v>
      </c>
      <c r="P871" s="119">
        <v>45</v>
      </c>
      <c r="Q871" s="119">
        <v>5.4</v>
      </c>
      <c r="R871" s="120" t="s">
        <v>5660</v>
      </c>
      <c r="S871" s="120">
        <v>0.2</v>
      </c>
      <c r="T871" s="120"/>
      <c r="U871" s="120"/>
      <c r="V871" s="172">
        <v>220</v>
      </c>
      <c r="W871" s="172"/>
      <c r="X871" s="172">
        <v>182</v>
      </c>
      <c r="Y871" s="172"/>
      <c r="Z871" s="172">
        <v>38</v>
      </c>
      <c r="AA871" s="123">
        <v>4112</v>
      </c>
      <c r="AB871" s="123"/>
      <c r="AC871" s="123">
        <v>118.33</v>
      </c>
      <c r="AD871" s="123"/>
      <c r="AE871" s="123"/>
      <c r="AF871" s="123"/>
      <c r="AG871" s="214"/>
      <c r="AH871" s="229" t="str">
        <f t="shared" si="196"/>
        <v>a3</v>
      </c>
      <c r="AI871" s="199"/>
      <c r="AJ871" s="199"/>
      <c r="AK871" s="199"/>
      <c r="AL871" s="199"/>
      <c r="AM871" s="199"/>
      <c r="AN871" s="173"/>
      <c r="AO871" s="173" t="s">
        <v>3186</v>
      </c>
      <c r="AP871" s="173" t="s">
        <v>3186</v>
      </c>
      <c r="AQ871" s="173" t="s">
        <v>3186</v>
      </c>
      <c r="AR871" s="173" t="s">
        <v>3186</v>
      </c>
      <c r="AS871" s="173"/>
      <c r="AT871" s="173"/>
      <c r="AU871" s="173"/>
      <c r="AV871" s="173"/>
      <c r="AW871" s="173"/>
      <c r="AX871" s="173"/>
      <c r="AY871" s="173" t="s">
        <v>3186</v>
      </c>
      <c r="AZ871" s="211">
        <f t="shared" si="194"/>
        <v>0</v>
      </c>
      <c r="BA871" s="211">
        <f t="shared" si="195"/>
        <v>0</v>
      </c>
      <c r="BB871" s="205">
        <f t="shared" si="197"/>
        <v>33285</v>
      </c>
      <c r="BC871" s="205">
        <f t="shared" si="198"/>
        <v>24060</v>
      </c>
      <c r="BD871" s="205">
        <f t="shared" si="199"/>
        <v>9590</v>
      </c>
      <c r="BE871" s="205">
        <f t="shared" si="200"/>
        <v>365</v>
      </c>
      <c r="BF871" s="175">
        <v>23695</v>
      </c>
      <c r="BG871" s="175"/>
      <c r="BH871" s="175">
        <v>17766</v>
      </c>
      <c r="BI871" s="175">
        <v>7559</v>
      </c>
      <c r="BJ871" s="175">
        <v>1666</v>
      </c>
      <c r="BK871" s="175">
        <v>1564</v>
      </c>
      <c r="BL871" s="175">
        <v>473</v>
      </c>
      <c r="BM871" s="175">
        <v>3450</v>
      </c>
      <c r="BN871" s="175">
        <v>95</v>
      </c>
      <c r="BO871" s="175">
        <v>712</v>
      </c>
      <c r="BP871" s="200">
        <f t="shared" si="201"/>
        <v>18478</v>
      </c>
    </row>
    <row r="872" spans="1:68" s="201" customFormat="1" x14ac:dyDescent="0.15">
      <c r="A872" s="117">
        <v>4120202004</v>
      </c>
      <c r="B872" s="118" t="s">
        <v>2875</v>
      </c>
      <c r="C872" s="118" t="s">
        <v>2865</v>
      </c>
      <c r="D872" s="118" t="s">
        <v>2871</v>
      </c>
      <c r="E872" s="118" t="s">
        <v>5159</v>
      </c>
      <c r="F872" s="120">
        <v>9</v>
      </c>
      <c r="G872" s="119">
        <v>245966</v>
      </c>
      <c r="H872" s="119"/>
      <c r="I872" s="120" t="s">
        <v>5820</v>
      </c>
      <c r="J872" s="120">
        <v>1800</v>
      </c>
      <c r="K872" s="120">
        <v>245966</v>
      </c>
      <c r="L872" s="120">
        <v>0.374</v>
      </c>
      <c r="M872" s="121" t="s">
        <v>5657</v>
      </c>
      <c r="N872" s="120">
        <v>1</v>
      </c>
      <c r="O872" s="119">
        <v>173</v>
      </c>
      <c r="P872" s="119">
        <v>38</v>
      </c>
      <c r="Q872" s="119">
        <v>2.9</v>
      </c>
      <c r="R872" s="120" t="s">
        <v>5658</v>
      </c>
      <c r="S872" s="120">
        <v>0.3</v>
      </c>
      <c r="T872" s="120"/>
      <c r="U872" s="120"/>
      <c r="V872" s="172">
        <v>232</v>
      </c>
      <c r="W872" s="172"/>
      <c r="X872" s="172"/>
      <c r="Y872" s="172"/>
      <c r="Z872" s="172">
        <v>232</v>
      </c>
      <c r="AA872" s="123"/>
      <c r="AB872" s="123"/>
      <c r="AC872" s="123">
        <v>208</v>
      </c>
      <c r="AD872" s="123"/>
      <c r="AE872" s="123"/>
      <c r="AF872" s="123"/>
      <c r="AG872" s="214"/>
      <c r="AH872" s="229" t="str">
        <f t="shared" si="196"/>
        <v>a3</v>
      </c>
      <c r="AI872" s="199"/>
      <c r="AJ872" s="199"/>
      <c r="AK872" s="199"/>
      <c r="AL872" s="199"/>
      <c r="AM872" s="199"/>
      <c r="AN872" s="173" t="s">
        <v>3186</v>
      </c>
      <c r="AO872" s="173" t="s">
        <v>3186</v>
      </c>
      <c r="AP872" s="173" t="s">
        <v>3186</v>
      </c>
      <c r="AQ872" s="173" t="s">
        <v>3186</v>
      </c>
      <c r="AR872" s="173" t="s">
        <v>3186</v>
      </c>
      <c r="AS872" s="173"/>
      <c r="AT872" s="173"/>
      <c r="AU872" s="173"/>
      <c r="AV872" s="173"/>
      <c r="AW872" s="173"/>
      <c r="AX872" s="173"/>
      <c r="AY872" s="173" t="s">
        <v>3186</v>
      </c>
      <c r="AZ872" s="211">
        <f t="shared" si="194"/>
        <v>0</v>
      </c>
      <c r="BA872" s="211">
        <f t="shared" si="195"/>
        <v>0</v>
      </c>
      <c r="BB872" s="205">
        <f t="shared" si="197"/>
        <v>23695</v>
      </c>
      <c r="BC872" s="205">
        <f t="shared" si="198"/>
        <v>20095</v>
      </c>
      <c r="BD872" s="205">
        <f t="shared" si="199"/>
        <v>3833</v>
      </c>
      <c r="BE872" s="205">
        <f t="shared" si="200"/>
        <v>233</v>
      </c>
      <c r="BF872" s="175">
        <v>19862</v>
      </c>
      <c r="BG872" s="175"/>
      <c r="BH872" s="175">
        <v>6564</v>
      </c>
      <c r="BI872" s="175">
        <v>3600</v>
      </c>
      <c r="BJ872" s="175"/>
      <c r="BK872" s="175">
        <v>2659</v>
      </c>
      <c r="BL872" s="175">
        <v>1988</v>
      </c>
      <c r="BM872" s="175">
        <v>4727</v>
      </c>
      <c r="BN872" s="175">
        <v>2148</v>
      </c>
      <c r="BO872" s="175">
        <v>2009</v>
      </c>
      <c r="BP872" s="200">
        <f t="shared" si="201"/>
        <v>8573</v>
      </c>
    </row>
    <row r="873" spans="1:68" s="201" customFormat="1" x14ac:dyDescent="0.15">
      <c r="A873" s="117">
        <v>1520202005</v>
      </c>
      <c r="B873" s="118" t="s">
        <v>1189</v>
      </c>
      <c r="C873" s="118" t="s">
        <v>1167</v>
      </c>
      <c r="D873" s="118" t="s">
        <v>1185</v>
      </c>
      <c r="E873" s="118" t="s">
        <v>3916</v>
      </c>
      <c r="F873" s="120">
        <v>20</v>
      </c>
      <c r="G873" s="119">
        <v>248509</v>
      </c>
      <c r="H873" s="119"/>
      <c r="I873" s="120" t="s">
        <v>5820</v>
      </c>
      <c r="J873" s="120">
        <v>1500</v>
      </c>
      <c r="K873" s="120">
        <v>248509</v>
      </c>
      <c r="L873" s="120">
        <v>0.45400000000000001</v>
      </c>
      <c r="M873" s="121" t="s">
        <v>5659</v>
      </c>
      <c r="N873" s="120">
        <v>1</v>
      </c>
      <c r="O873" s="119">
        <v>194</v>
      </c>
      <c r="P873" s="119">
        <v>47.6</v>
      </c>
      <c r="Q873" s="119">
        <v>8.3000000000000007</v>
      </c>
      <c r="R873" s="120" t="s">
        <v>5658</v>
      </c>
      <c r="S873" s="120">
        <v>1</v>
      </c>
      <c r="T873" s="120"/>
      <c r="U873" s="120"/>
      <c r="V873" s="172">
        <v>216</v>
      </c>
      <c r="W873" s="172">
        <v>12.6</v>
      </c>
      <c r="X873" s="172">
        <v>137.1</v>
      </c>
      <c r="Y873" s="172">
        <v>29.1</v>
      </c>
      <c r="Z873" s="172">
        <v>37.200000000000003</v>
      </c>
      <c r="AA873" s="123">
        <v>3414</v>
      </c>
      <c r="AB873" s="123"/>
      <c r="AC873" s="123">
        <v>31</v>
      </c>
      <c r="AD873" s="123"/>
      <c r="AE873" s="123"/>
      <c r="AF873" s="123"/>
      <c r="AG873" s="214"/>
      <c r="AH873" s="229" t="str">
        <f t="shared" si="196"/>
        <v>a3</v>
      </c>
      <c r="AI873" s="199" t="s">
        <v>5401</v>
      </c>
      <c r="AJ873" s="199"/>
      <c r="AK873" s="199"/>
      <c r="AL873" s="199"/>
      <c r="AM873" s="199"/>
      <c r="AN873" s="173">
        <v>1</v>
      </c>
      <c r="AO873" s="173" t="s">
        <v>3186</v>
      </c>
      <c r="AP873" s="173" t="s">
        <v>3186</v>
      </c>
      <c r="AQ873" s="173" t="s">
        <v>3186</v>
      </c>
      <c r="AR873" s="173" t="s">
        <v>3186</v>
      </c>
      <c r="AS873" s="173">
        <v>1</v>
      </c>
      <c r="AT873" s="173"/>
      <c r="AU873" s="173"/>
      <c r="AV873" s="173"/>
      <c r="AW873" s="173"/>
      <c r="AX873" s="173"/>
      <c r="AY873" s="173" t="s">
        <v>3186</v>
      </c>
      <c r="AZ873" s="211">
        <f t="shared" si="194"/>
        <v>2</v>
      </c>
      <c r="BA873" s="211"/>
      <c r="BB873" s="205">
        <f t="shared" si="197"/>
        <v>27959</v>
      </c>
      <c r="BC873" s="205">
        <f t="shared" si="198"/>
        <v>27959</v>
      </c>
      <c r="BD873" s="205">
        <f t="shared" si="199"/>
        <v>0</v>
      </c>
      <c r="BE873" s="205">
        <f t="shared" si="200"/>
        <v>0</v>
      </c>
      <c r="BF873" s="175">
        <v>27959</v>
      </c>
      <c r="BG873" s="175">
        <v>1126</v>
      </c>
      <c r="BH873" s="175">
        <v>13650</v>
      </c>
      <c r="BI873" s="175"/>
      <c r="BJ873" s="175"/>
      <c r="BK873" s="175">
        <v>3530</v>
      </c>
      <c r="BL873" s="175">
        <v>1812</v>
      </c>
      <c r="BM873" s="175">
        <v>3372</v>
      </c>
      <c r="BN873" s="175">
        <v>707</v>
      </c>
      <c r="BO873" s="175">
        <v>3762</v>
      </c>
      <c r="BP873" s="200">
        <f t="shared" si="201"/>
        <v>17412</v>
      </c>
    </row>
    <row r="874" spans="1:68" s="124" customFormat="1" x14ac:dyDescent="0.15">
      <c r="A874" s="117">
        <v>2621202004</v>
      </c>
      <c r="B874" s="118" t="s">
        <v>2017</v>
      </c>
      <c r="C874" s="118" t="s">
        <v>1980</v>
      </c>
      <c r="D874" s="118" t="s">
        <v>2014</v>
      </c>
      <c r="E874" s="118" t="s">
        <v>4525</v>
      </c>
      <c r="F874" s="120">
        <v>12</v>
      </c>
      <c r="G874" s="119">
        <v>248983</v>
      </c>
      <c r="H874" s="119"/>
      <c r="I874" s="120" t="s">
        <v>5820</v>
      </c>
      <c r="J874" s="120">
        <v>3000</v>
      </c>
      <c r="K874" s="120">
        <v>248983</v>
      </c>
      <c r="L874" s="120">
        <v>0.22700000000000001</v>
      </c>
      <c r="M874" s="121" t="s">
        <v>5657</v>
      </c>
      <c r="N874" s="120">
        <v>1</v>
      </c>
      <c r="O874" s="119">
        <v>157.19999999999999</v>
      </c>
      <c r="P874" s="119">
        <v>38.1</v>
      </c>
      <c r="Q874" s="119">
        <v>3.7</v>
      </c>
      <c r="R874" s="120" t="s">
        <v>5660</v>
      </c>
      <c r="S874" s="120">
        <v>0.4</v>
      </c>
      <c r="T874" s="120"/>
      <c r="U874" s="120"/>
      <c r="V874" s="172">
        <v>204.6</v>
      </c>
      <c r="W874" s="172">
        <v>39.700000000000003</v>
      </c>
      <c r="X874" s="172">
        <v>64.5</v>
      </c>
      <c r="Y874" s="172">
        <v>16.8</v>
      </c>
      <c r="Z874" s="172">
        <v>83.6</v>
      </c>
      <c r="AA874" s="123">
        <v>915</v>
      </c>
      <c r="AB874" s="123"/>
      <c r="AC874" s="123">
        <v>89</v>
      </c>
      <c r="AD874" s="123"/>
      <c r="AE874" s="123"/>
      <c r="AF874" s="123"/>
      <c r="AG874" s="214"/>
      <c r="AH874" s="229" t="str">
        <f t="shared" si="196"/>
        <v>a3</v>
      </c>
      <c r="AI874" s="199"/>
      <c r="AJ874" s="199"/>
      <c r="AK874" s="199"/>
      <c r="AL874" s="199"/>
      <c r="AM874" s="199"/>
      <c r="AN874" s="173"/>
      <c r="AO874" s="173"/>
      <c r="AP874" s="173"/>
      <c r="AQ874" s="173"/>
      <c r="AR874" s="173"/>
      <c r="AS874" s="173"/>
      <c r="AT874" s="173">
        <v>0.8</v>
      </c>
      <c r="AU874" s="173">
        <v>0.8</v>
      </c>
      <c r="AV874" s="173">
        <v>0.5</v>
      </c>
      <c r="AW874" s="173"/>
      <c r="AX874" s="173"/>
      <c r="AY874" s="173"/>
      <c r="AZ874" s="211">
        <f t="shared" si="194"/>
        <v>0</v>
      </c>
      <c r="BA874" s="211">
        <f>SUBTOTAL(9,AT874:AY874)</f>
        <v>2.1</v>
      </c>
      <c r="BB874" s="205">
        <f t="shared" si="197"/>
        <v>47138</v>
      </c>
      <c r="BC874" s="205">
        <f t="shared" si="198"/>
        <v>31352</v>
      </c>
      <c r="BD874" s="205">
        <f t="shared" si="199"/>
        <v>16393</v>
      </c>
      <c r="BE874" s="205">
        <f t="shared" si="200"/>
        <v>607</v>
      </c>
      <c r="BF874" s="175">
        <v>30745</v>
      </c>
      <c r="BG874" s="175"/>
      <c r="BH874" s="175">
        <v>19320</v>
      </c>
      <c r="BI874" s="175">
        <v>15786</v>
      </c>
      <c r="BJ874" s="175"/>
      <c r="BK874" s="175">
        <v>1502</v>
      </c>
      <c r="BL874" s="175">
        <v>5135</v>
      </c>
      <c r="BM874" s="175">
        <v>3335</v>
      </c>
      <c r="BN874" s="175">
        <v>850</v>
      </c>
      <c r="BO874" s="175">
        <v>1210</v>
      </c>
      <c r="BP874" s="200">
        <f t="shared" si="201"/>
        <v>20530</v>
      </c>
    </row>
    <row r="875" spans="1:68" s="201" customFormat="1" x14ac:dyDescent="0.15">
      <c r="A875" s="117">
        <v>421302001</v>
      </c>
      <c r="B875" s="118" t="s">
        <v>516</v>
      </c>
      <c r="C875" s="118" t="s">
        <v>485</v>
      </c>
      <c r="D875" s="118" t="s">
        <v>517</v>
      </c>
      <c r="E875" s="118" t="s">
        <v>3491</v>
      </c>
      <c r="F875" s="120">
        <v>15</v>
      </c>
      <c r="G875" s="119">
        <v>250012</v>
      </c>
      <c r="H875" s="119"/>
      <c r="I875" s="120" t="s">
        <v>5820</v>
      </c>
      <c r="J875" s="120">
        <v>1120</v>
      </c>
      <c r="K875" s="120">
        <v>250012</v>
      </c>
      <c r="L875" s="120">
        <v>0.61199999999999999</v>
      </c>
      <c r="M875" s="121" t="s">
        <v>5657</v>
      </c>
      <c r="N875" s="120">
        <v>1</v>
      </c>
      <c r="O875" s="119">
        <v>210</v>
      </c>
      <c r="P875" s="119"/>
      <c r="Q875" s="119"/>
      <c r="R875" s="120" t="s">
        <v>5658</v>
      </c>
      <c r="S875" s="120">
        <v>0.4</v>
      </c>
      <c r="T875" s="120"/>
      <c r="U875" s="120"/>
      <c r="V875" s="172">
        <v>238.1</v>
      </c>
      <c r="W875" s="172"/>
      <c r="X875" s="172"/>
      <c r="Y875" s="172"/>
      <c r="Z875" s="172">
        <v>238.1</v>
      </c>
      <c r="AA875" s="123"/>
      <c r="AB875" s="123"/>
      <c r="AC875" s="123">
        <v>256</v>
      </c>
      <c r="AD875" s="123"/>
      <c r="AE875" s="123"/>
      <c r="AF875" s="123"/>
      <c r="AG875" s="214"/>
      <c r="AH875" s="229" t="str">
        <f t="shared" si="196"/>
        <v>a3</v>
      </c>
      <c r="AI875" s="199" t="s">
        <v>5401</v>
      </c>
      <c r="AJ875" s="199"/>
      <c r="AK875" s="199" t="s">
        <v>5401</v>
      </c>
      <c r="AL875" s="199" t="s">
        <v>5401</v>
      </c>
      <c r="AM875" s="199" t="s">
        <v>5401</v>
      </c>
      <c r="AN875" s="173"/>
      <c r="AO875" s="173" t="s">
        <v>3186</v>
      </c>
      <c r="AP875" s="173" t="s">
        <v>3186</v>
      </c>
      <c r="AQ875" s="173" t="s">
        <v>3186</v>
      </c>
      <c r="AR875" s="173" t="s">
        <v>3186</v>
      </c>
      <c r="AS875" s="173">
        <v>2</v>
      </c>
      <c r="AT875" s="173"/>
      <c r="AU875" s="173"/>
      <c r="AV875" s="173"/>
      <c r="AW875" s="173"/>
      <c r="AX875" s="173"/>
      <c r="AY875" s="173" t="s">
        <v>3186</v>
      </c>
      <c r="AZ875" s="211">
        <f t="shared" si="194"/>
        <v>2</v>
      </c>
      <c r="BA875" s="211">
        <f>SUBTOTAL(9,AT875:AY875)</f>
        <v>0</v>
      </c>
      <c r="BB875" s="205">
        <f t="shared" si="197"/>
        <v>35989</v>
      </c>
      <c r="BC875" s="205">
        <f t="shared" si="198"/>
        <v>35989</v>
      </c>
      <c r="BD875" s="205">
        <f t="shared" si="199"/>
        <v>6070</v>
      </c>
      <c r="BE875" s="205">
        <f t="shared" si="200"/>
        <v>6070</v>
      </c>
      <c r="BF875" s="175">
        <v>29919</v>
      </c>
      <c r="BG875" s="175"/>
      <c r="BH875" s="175">
        <v>9064</v>
      </c>
      <c r="BI875" s="175"/>
      <c r="BJ875" s="175"/>
      <c r="BK875" s="175">
        <v>2158</v>
      </c>
      <c r="BL875" s="175">
        <v>9005</v>
      </c>
      <c r="BM875" s="175">
        <v>3687</v>
      </c>
      <c r="BN875" s="175">
        <v>2383</v>
      </c>
      <c r="BO875" s="175">
        <v>9692</v>
      </c>
      <c r="BP875" s="200">
        <f t="shared" si="201"/>
        <v>18756</v>
      </c>
    </row>
    <row r="876" spans="1:68" s="201" customFormat="1" x14ac:dyDescent="0.15">
      <c r="A876" s="117">
        <v>2820902011</v>
      </c>
      <c r="B876" s="118" t="s">
        <v>2147</v>
      </c>
      <c r="C876" s="118" t="s">
        <v>2099</v>
      </c>
      <c r="D876" s="118" t="s">
        <v>2139</v>
      </c>
      <c r="E876" s="118" t="s">
        <v>4625</v>
      </c>
      <c r="F876" s="120">
        <v>11</v>
      </c>
      <c r="G876" s="119">
        <v>251121</v>
      </c>
      <c r="H876" s="119"/>
      <c r="I876" s="120" t="s">
        <v>5820</v>
      </c>
      <c r="J876" s="120">
        <v>2300</v>
      </c>
      <c r="K876" s="120">
        <v>251121</v>
      </c>
      <c r="L876" s="120">
        <v>0.29899999999999999</v>
      </c>
      <c r="M876" s="121" t="s">
        <v>5657</v>
      </c>
      <c r="N876" s="120">
        <v>1</v>
      </c>
      <c r="O876" s="119">
        <v>170</v>
      </c>
      <c r="P876" s="119">
        <v>46</v>
      </c>
      <c r="Q876" s="119">
        <v>4.9000000000000004</v>
      </c>
      <c r="R876" s="120" t="s">
        <v>5655</v>
      </c>
      <c r="S876" s="120">
        <v>3.8</v>
      </c>
      <c r="T876" s="120"/>
      <c r="U876" s="120"/>
      <c r="V876" s="172">
        <v>263.5</v>
      </c>
      <c r="W876" s="172">
        <v>43.9</v>
      </c>
      <c r="X876" s="172">
        <v>161.19999999999999</v>
      </c>
      <c r="Y876" s="172">
        <v>15.9</v>
      </c>
      <c r="Z876" s="172">
        <v>42.5</v>
      </c>
      <c r="AA876" s="123">
        <v>1834</v>
      </c>
      <c r="AB876" s="123"/>
      <c r="AC876" s="123">
        <v>142.19999999999999</v>
      </c>
      <c r="AD876" s="123"/>
      <c r="AE876" s="123"/>
      <c r="AF876" s="123"/>
      <c r="AG876" s="214"/>
      <c r="AH876" s="229" t="str">
        <f t="shared" si="196"/>
        <v>a3</v>
      </c>
      <c r="AI876" s="199"/>
      <c r="AJ876" s="199"/>
      <c r="AK876" s="199"/>
      <c r="AL876" s="199"/>
      <c r="AM876" s="199"/>
      <c r="AN876" s="173"/>
      <c r="AO876" s="173"/>
      <c r="AP876" s="173"/>
      <c r="AQ876" s="173"/>
      <c r="AR876" s="173"/>
      <c r="AS876" s="173"/>
      <c r="AT876" s="173"/>
      <c r="AU876" s="173"/>
      <c r="AV876" s="173"/>
      <c r="AW876" s="173"/>
      <c r="AX876" s="173"/>
      <c r="AY876" s="173"/>
      <c r="AZ876" s="211"/>
      <c r="BA876" s="211"/>
      <c r="BB876" s="205">
        <f t="shared" si="197"/>
        <v>34332</v>
      </c>
      <c r="BC876" s="205">
        <f t="shared" si="198"/>
        <v>26614</v>
      </c>
      <c r="BD876" s="205">
        <f t="shared" si="199"/>
        <v>8026</v>
      </c>
      <c r="BE876" s="205">
        <f t="shared" si="200"/>
        <v>308</v>
      </c>
      <c r="BF876" s="175">
        <v>26306</v>
      </c>
      <c r="BG876" s="175">
        <v>1776</v>
      </c>
      <c r="BH876" s="175">
        <v>12750</v>
      </c>
      <c r="BI876" s="175">
        <v>7718</v>
      </c>
      <c r="BJ876" s="175"/>
      <c r="BK876" s="175">
        <v>3163</v>
      </c>
      <c r="BL876" s="175">
        <v>85</v>
      </c>
      <c r="BM876" s="175">
        <v>4089</v>
      </c>
      <c r="BN876" s="175">
        <v>894</v>
      </c>
      <c r="BO876" s="175">
        <v>3857</v>
      </c>
      <c r="BP876" s="200">
        <f t="shared" si="201"/>
        <v>16607</v>
      </c>
    </row>
    <row r="877" spans="1:68" s="201" customFormat="1" x14ac:dyDescent="0.15">
      <c r="A877" s="117">
        <v>3250502001</v>
      </c>
      <c r="B877" s="118" t="s">
        <v>2417</v>
      </c>
      <c r="C877" s="118" t="s">
        <v>2373</v>
      </c>
      <c r="D877" s="118" t="s">
        <v>2418</v>
      </c>
      <c r="E877" s="118" t="s">
        <v>4828</v>
      </c>
      <c r="F877" s="120">
        <v>10</v>
      </c>
      <c r="G877" s="119"/>
      <c r="H877" s="119"/>
      <c r="I877" s="120" t="s">
        <v>5820</v>
      </c>
      <c r="J877" s="120">
        <v>1600</v>
      </c>
      <c r="K877" s="120">
        <v>251415</v>
      </c>
      <c r="L877" s="120">
        <v>0.43099999999999999</v>
      </c>
      <c r="M877" s="121" t="s">
        <v>5657</v>
      </c>
      <c r="N877" s="120">
        <v>1</v>
      </c>
      <c r="O877" s="119">
        <v>172</v>
      </c>
      <c r="P877" s="119"/>
      <c r="Q877" s="119"/>
      <c r="R877" s="120"/>
      <c r="S877" s="120"/>
      <c r="T877" s="120"/>
      <c r="U877" s="120" t="s">
        <v>5689</v>
      </c>
      <c r="V877" s="172">
        <v>153</v>
      </c>
      <c r="W877" s="172"/>
      <c r="X877" s="172"/>
      <c r="Y877" s="172"/>
      <c r="Z877" s="172">
        <v>153</v>
      </c>
      <c r="AA877" s="123"/>
      <c r="AB877" s="123"/>
      <c r="AC877" s="123">
        <v>80.599999999999994</v>
      </c>
      <c r="AD877" s="123"/>
      <c r="AE877" s="123"/>
      <c r="AF877" s="123"/>
      <c r="AG877" s="214"/>
      <c r="AH877" s="229" t="str">
        <f t="shared" si="196"/>
        <v>a3</v>
      </c>
      <c r="AI877" s="199"/>
      <c r="AJ877" s="199"/>
      <c r="AK877" s="199"/>
      <c r="AL877" s="199"/>
      <c r="AM877" s="199"/>
      <c r="AN877" s="173">
        <v>1</v>
      </c>
      <c r="AO877" s="173">
        <v>1</v>
      </c>
      <c r="AP877" s="173">
        <v>1</v>
      </c>
      <c r="AQ877" s="173" t="s">
        <v>3186</v>
      </c>
      <c r="AR877" s="173" t="s">
        <v>3186</v>
      </c>
      <c r="AS877" s="173">
        <v>2</v>
      </c>
      <c r="AT877" s="173">
        <v>1</v>
      </c>
      <c r="AU877" s="173">
        <v>1</v>
      </c>
      <c r="AV877" s="173" t="s">
        <v>3186</v>
      </c>
      <c r="AW877" s="173" t="s">
        <v>3186</v>
      </c>
      <c r="AX877" s="173" t="s">
        <v>3186</v>
      </c>
      <c r="AY877" s="173" t="s">
        <v>3186</v>
      </c>
      <c r="AZ877" s="211">
        <f t="shared" ref="AZ877:AZ888" si="202">SUBTOTAL(9,AN877:AS877)</f>
        <v>5</v>
      </c>
      <c r="BA877" s="211">
        <f t="shared" ref="BA877:BA884" si="203">SUBTOTAL(9,AT877:AY877)</f>
        <v>2</v>
      </c>
      <c r="BB877" s="205">
        <f t="shared" si="197"/>
        <v>20443</v>
      </c>
      <c r="BC877" s="205">
        <f t="shared" si="198"/>
        <v>20443</v>
      </c>
      <c r="BD877" s="205">
        <f t="shared" si="199"/>
        <v>4053</v>
      </c>
      <c r="BE877" s="205">
        <f t="shared" si="200"/>
        <v>4053</v>
      </c>
      <c r="BF877" s="175">
        <v>16390</v>
      </c>
      <c r="BG877" s="175">
        <v>6793</v>
      </c>
      <c r="BH877" s="175">
        <v>6218</v>
      </c>
      <c r="BI877" s="175"/>
      <c r="BJ877" s="175"/>
      <c r="BK877" s="175">
        <v>1875</v>
      </c>
      <c r="BL877" s="175">
        <v>1150</v>
      </c>
      <c r="BM877" s="175">
        <v>2535</v>
      </c>
      <c r="BN877" s="175">
        <v>1518</v>
      </c>
      <c r="BO877" s="175">
        <v>354</v>
      </c>
      <c r="BP877" s="200">
        <f t="shared" si="201"/>
        <v>6572</v>
      </c>
    </row>
    <row r="878" spans="1:68" s="201" customFormat="1" x14ac:dyDescent="0.15">
      <c r="A878" s="117">
        <v>2850102003</v>
      </c>
      <c r="B878" s="118" t="s">
        <v>2241</v>
      </c>
      <c r="C878" s="118" t="s">
        <v>2099</v>
      </c>
      <c r="D878" s="118" t="s">
        <v>2239</v>
      </c>
      <c r="E878" s="118" t="s">
        <v>4707</v>
      </c>
      <c r="F878" s="120">
        <v>15</v>
      </c>
      <c r="G878" s="119"/>
      <c r="H878" s="119"/>
      <c r="I878" s="120" t="s">
        <v>5820</v>
      </c>
      <c r="J878" s="120">
        <v>1400</v>
      </c>
      <c r="K878" s="120">
        <v>252482</v>
      </c>
      <c r="L878" s="120">
        <v>0.49399999999999999</v>
      </c>
      <c r="M878" s="121" t="s">
        <v>5657</v>
      </c>
      <c r="N878" s="120">
        <v>1</v>
      </c>
      <c r="O878" s="119">
        <v>153</v>
      </c>
      <c r="P878" s="119">
        <v>24</v>
      </c>
      <c r="Q878" s="119">
        <v>3.3</v>
      </c>
      <c r="R878" s="120" t="s">
        <v>5658</v>
      </c>
      <c r="S878" s="120">
        <v>0.2</v>
      </c>
      <c r="T878" s="120"/>
      <c r="U878" s="120"/>
      <c r="V878" s="172">
        <v>253.4</v>
      </c>
      <c r="W878" s="172"/>
      <c r="X878" s="172">
        <v>182.2</v>
      </c>
      <c r="Y878" s="172">
        <v>33.799999999999997</v>
      </c>
      <c r="Z878" s="172">
        <v>37.4</v>
      </c>
      <c r="AA878" s="123">
        <v>1123</v>
      </c>
      <c r="AB878" s="123"/>
      <c r="AC878" s="123">
        <v>283</v>
      </c>
      <c r="AD878" s="123"/>
      <c r="AE878" s="123"/>
      <c r="AF878" s="123"/>
      <c r="AG878" s="214"/>
      <c r="AH878" s="229" t="str">
        <f t="shared" si="196"/>
        <v>a3</v>
      </c>
      <c r="AI878" s="199"/>
      <c r="AJ878" s="199"/>
      <c r="AK878" s="199"/>
      <c r="AL878" s="199"/>
      <c r="AM878" s="199"/>
      <c r="AN878" s="173">
        <v>0.8</v>
      </c>
      <c r="AO878" s="173"/>
      <c r="AP878" s="173"/>
      <c r="AQ878" s="173"/>
      <c r="AR878" s="173"/>
      <c r="AS878" s="173"/>
      <c r="AT878" s="173">
        <v>0.5</v>
      </c>
      <c r="AU878" s="173"/>
      <c r="AV878" s="173"/>
      <c r="AW878" s="173"/>
      <c r="AX878" s="173"/>
      <c r="AY878" s="173"/>
      <c r="AZ878" s="211">
        <f t="shared" si="202"/>
        <v>0.8</v>
      </c>
      <c r="BA878" s="211">
        <f t="shared" si="203"/>
        <v>0.5</v>
      </c>
      <c r="BB878" s="205">
        <f t="shared" si="197"/>
        <v>25791</v>
      </c>
      <c r="BC878" s="205">
        <f t="shared" si="198"/>
        <v>18756</v>
      </c>
      <c r="BD878" s="205">
        <f t="shared" si="199"/>
        <v>7035</v>
      </c>
      <c r="BE878" s="205">
        <f t="shared" si="200"/>
        <v>0</v>
      </c>
      <c r="BF878" s="175">
        <v>18756</v>
      </c>
      <c r="BG878" s="175"/>
      <c r="BH878" s="175">
        <v>7035</v>
      </c>
      <c r="BI878" s="175">
        <v>7035</v>
      </c>
      <c r="BJ878" s="175"/>
      <c r="BK878" s="175">
        <v>5194</v>
      </c>
      <c r="BL878" s="175">
        <v>95</v>
      </c>
      <c r="BM878" s="175">
        <v>3487</v>
      </c>
      <c r="BN878" s="175">
        <v>806</v>
      </c>
      <c r="BO878" s="175">
        <v>2139</v>
      </c>
      <c r="BP878" s="200">
        <f t="shared" si="201"/>
        <v>9174</v>
      </c>
    </row>
    <row r="879" spans="1:68" s="201" customFormat="1" x14ac:dyDescent="0.15">
      <c r="A879" s="117">
        <v>3820201003</v>
      </c>
      <c r="B879" s="118" t="s">
        <v>2705</v>
      </c>
      <c r="C879" s="118" t="s">
        <v>2700</v>
      </c>
      <c r="D879" s="118" t="s">
        <v>2704</v>
      </c>
      <c r="E879" s="118" t="s">
        <v>5049</v>
      </c>
      <c r="F879" s="120">
        <v>6</v>
      </c>
      <c r="G879" s="119">
        <v>253063</v>
      </c>
      <c r="H879" s="119"/>
      <c r="I879" s="120" t="s">
        <v>5820</v>
      </c>
      <c r="J879" s="120">
        <v>1500</v>
      </c>
      <c r="K879" s="120">
        <v>253063</v>
      </c>
      <c r="L879" s="120">
        <v>0.46200000000000002</v>
      </c>
      <c r="M879" s="121" t="s">
        <v>5657</v>
      </c>
      <c r="N879" s="120">
        <v>1</v>
      </c>
      <c r="O879" s="119">
        <v>200.8</v>
      </c>
      <c r="P879" s="119">
        <v>31</v>
      </c>
      <c r="Q879" s="119">
        <v>3.19</v>
      </c>
      <c r="R879" s="120" t="s">
        <v>5660</v>
      </c>
      <c r="S879" s="120">
        <v>0.55000000000000004</v>
      </c>
      <c r="T879" s="120"/>
      <c r="U879" s="120"/>
      <c r="V879" s="172">
        <v>194.465</v>
      </c>
      <c r="W879" s="172">
        <v>32.155999999999999</v>
      </c>
      <c r="X879" s="172">
        <v>158.16499999999999</v>
      </c>
      <c r="Y879" s="172">
        <v>4.1440000000000001</v>
      </c>
      <c r="Z879" s="172"/>
      <c r="AA879" s="123"/>
      <c r="AB879" s="123"/>
      <c r="AC879" s="123">
        <v>186</v>
      </c>
      <c r="AD879" s="123"/>
      <c r="AE879" s="123"/>
      <c r="AF879" s="123"/>
      <c r="AG879" s="214"/>
      <c r="AH879" s="229" t="str">
        <f t="shared" si="196"/>
        <v>a3</v>
      </c>
      <c r="AI879" s="199"/>
      <c r="AJ879" s="199"/>
      <c r="AK879" s="199"/>
      <c r="AL879" s="199"/>
      <c r="AM879" s="199"/>
      <c r="AN879" s="173">
        <v>1</v>
      </c>
      <c r="AO879" s="173"/>
      <c r="AP879" s="173"/>
      <c r="AQ879" s="173"/>
      <c r="AR879" s="173"/>
      <c r="AS879" s="173"/>
      <c r="AT879" s="173"/>
      <c r="AU879" s="173">
        <v>0.6</v>
      </c>
      <c r="AV879" s="173"/>
      <c r="AW879" s="173"/>
      <c r="AX879" s="173"/>
      <c r="AY879" s="173"/>
      <c r="AZ879" s="211">
        <f t="shared" si="202"/>
        <v>1</v>
      </c>
      <c r="BA879" s="211">
        <f t="shared" si="203"/>
        <v>0.6</v>
      </c>
      <c r="BB879" s="205">
        <f t="shared" si="197"/>
        <v>33603</v>
      </c>
      <c r="BC879" s="205">
        <f t="shared" si="198"/>
        <v>30634</v>
      </c>
      <c r="BD879" s="205">
        <f t="shared" si="199"/>
        <v>3087</v>
      </c>
      <c r="BE879" s="205">
        <f t="shared" si="200"/>
        <v>118</v>
      </c>
      <c r="BF879" s="175">
        <v>30516</v>
      </c>
      <c r="BG879" s="175">
        <v>2199</v>
      </c>
      <c r="BH879" s="175">
        <v>6112</v>
      </c>
      <c r="BI879" s="175">
        <v>2969</v>
      </c>
      <c r="BJ879" s="175"/>
      <c r="BK879" s="175">
        <v>6035</v>
      </c>
      <c r="BL879" s="175">
        <v>6048</v>
      </c>
      <c r="BM879" s="175">
        <v>3554</v>
      </c>
      <c r="BN879" s="175">
        <v>2170</v>
      </c>
      <c r="BO879" s="175">
        <v>4516</v>
      </c>
      <c r="BP879" s="200">
        <f t="shared" si="201"/>
        <v>10628</v>
      </c>
    </row>
    <row r="880" spans="1:68" s="201" customFormat="1" x14ac:dyDescent="0.15">
      <c r="A880" s="117">
        <v>145602001</v>
      </c>
      <c r="B880" s="118" t="s">
        <v>174</v>
      </c>
      <c r="C880" s="118" t="s">
        <v>11</v>
      </c>
      <c r="D880" s="118" t="s">
        <v>175</v>
      </c>
      <c r="E880" s="118" t="s">
        <v>3288</v>
      </c>
      <c r="F880" s="120">
        <v>23</v>
      </c>
      <c r="G880" s="119">
        <v>254018</v>
      </c>
      <c r="H880" s="119"/>
      <c r="I880" s="120" t="s">
        <v>5820</v>
      </c>
      <c r="J880" s="120">
        <v>836</v>
      </c>
      <c r="K880" s="120">
        <v>254018</v>
      </c>
      <c r="L880" s="120">
        <v>0.83199999999999996</v>
      </c>
      <c r="M880" s="121" t="s">
        <v>5657</v>
      </c>
      <c r="N880" s="120">
        <v>1</v>
      </c>
      <c r="O880" s="119">
        <v>230</v>
      </c>
      <c r="P880" s="119"/>
      <c r="Q880" s="119"/>
      <c r="R880" s="120" t="s">
        <v>5655</v>
      </c>
      <c r="S880" s="120">
        <v>2.5</v>
      </c>
      <c r="T880" s="120"/>
      <c r="U880" s="120" t="s">
        <v>3186</v>
      </c>
      <c r="V880" s="172">
        <v>158.6</v>
      </c>
      <c r="W880" s="172">
        <v>12.3</v>
      </c>
      <c r="X880" s="172">
        <v>113</v>
      </c>
      <c r="Y880" s="172">
        <v>11.3</v>
      </c>
      <c r="Z880" s="172">
        <v>22</v>
      </c>
      <c r="AA880" s="123">
        <v>2244</v>
      </c>
      <c r="AB880" s="123"/>
      <c r="AC880" s="123">
        <v>163</v>
      </c>
      <c r="AD880" s="123"/>
      <c r="AE880" s="123"/>
      <c r="AF880" s="123"/>
      <c r="AG880" s="214"/>
      <c r="AH880" s="229" t="str">
        <f t="shared" si="196"/>
        <v>a3</v>
      </c>
      <c r="AI880" s="199"/>
      <c r="AJ880" s="199"/>
      <c r="AK880" s="199"/>
      <c r="AL880" s="199"/>
      <c r="AM880" s="199"/>
      <c r="AN880" s="173">
        <v>1</v>
      </c>
      <c r="AO880" s="173"/>
      <c r="AP880" s="173"/>
      <c r="AQ880" s="173"/>
      <c r="AR880" s="173"/>
      <c r="AS880" s="173"/>
      <c r="AT880" s="173"/>
      <c r="AU880" s="173"/>
      <c r="AV880" s="173"/>
      <c r="AW880" s="173"/>
      <c r="AX880" s="173"/>
      <c r="AY880" s="173">
        <v>1</v>
      </c>
      <c r="AZ880" s="211">
        <f t="shared" si="202"/>
        <v>1</v>
      </c>
      <c r="BA880" s="211">
        <f t="shared" si="203"/>
        <v>1</v>
      </c>
      <c r="BB880" s="205">
        <f t="shared" si="197"/>
        <v>38685</v>
      </c>
      <c r="BC880" s="205">
        <f t="shared" si="198"/>
        <v>28119</v>
      </c>
      <c r="BD880" s="205">
        <f t="shared" si="199"/>
        <v>10949</v>
      </c>
      <c r="BE880" s="205">
        <f t="shared" si="200"/>
        <v>383</v>
      </c>
      <c r="BF880" s="175">
        <v>27736</v>
      </c>
      <c r="BG880" s="175"/>
      <c r="BH880" s="175">
        <v>20697</v>
      </c>
      <c r="BI880" s="175">
        <v>10429</v>
      </c>
      <c r="BJ880" s="175">
        <v>137</v>
      </c>
      <c r="BK880" s="175">
        <v>3409</v>
      </c>
      <c r="BL880" s="175">
        <v>34</v>
      </c>
      <c r="BM880" s="175">
        <v>3098</v>
      </c>
      <c r="BN880" s="175">
        <v>356</v>
      </c>
      <c r="BO880" s="175">
        <v>525</v>
      </c>
      <c r="BP880" s="200">
        <f t="shared" si="201"/>
        <v>21222</v>
      </c>
    </row>
    <row r="881" spans="1:68" s="201" customFormat="1" x14ac:dyDescent="0.15">
      <c r="A881" s="117">
        <v>3821401002</v>
      </c>
      <c r="B881" s="118" t="s">
        <v>2734</v>
      </c>
      <c r="C881" s="118" t="s">
        <v>2700</v>
      </c>
      <c r="D881" s="118" t="s">
        <v>2733</v>
      </c>
      <c r="E881" s="118" t="s">
        <v>5070</v>
      </c>
      <c r="F881" s="120">
        <v>6</v>
      </c>
      <c r="G881" s="119">
        <v>257266</v>
      </c>
      <c r="H881" s="119"/>
      <c r="I881" s="120" t="s">
        <v>5820</v>
      </c>
      <c r="J881" s="120">
        <v>3200</v>
      </c>
      <c r="K881" s="120">
        <v>257266</v>
      </c>
      <c r="L881" s="120">
        <v>0.22</v>
      </c>
      <c r="M881" s="121" t="s">
        <v>5657</v>
      </c>
      <c r="N881" s="120">
        <v>1</v>
      </c>
      <c r="O881" s="119">
        <v>241.7</v>
      </c>
      <c r="P881" s="119">
        <v>60</v>
      </c>
      <c r="Q881" s="119">
        <v>6.7</v>
      </c>
      <c r="R881" s="120" t="s">
        <v>5658</v>
      </c>
      <c r="S881" s="120">
        <v>0.6</v>
      </c>
      <c r="T881" s="120"/>
      <c r="U881" s="120"/>
      <c r="V881" s="172">
        <v>168.5</v>
      </c>
      <c r="W881" s="172">
        <v>20.3</v>
      </c>
      <c r="X881" s="172">
        <v>82.4</v>
      </c>
      <c r="Y881" s="172">
        <v>13.3</v>
      </c>
      <c r="Z881" s="172">
        <v>52.5</v>
      </c>
      <c r="AA881" s="123"/>
      <c r="AB881" s="123"/>
      <c r="AC881" s="123">
        <v>208</v>
      </c>
      <c r="AD881" s="123"/>
      <c r="AE881" s="123"/>
      <c r="AF881" s="123"/>
      <c r="AG881" s="214"/>
      <c r="AH881" s="229" t="str">
        <f t="shared" si="196"/>
        <v>a3</v>
      </c>
      <c r="AI881" s="199"/>
      <c r="AJ881" s="199"/>
      <c r="AK881" s="199"/>
      <c r="AL881" s="199"/>
      <c r="AM881" s="199"/>
      <c r="AN881" s="173">
        <v>9</v>
      </c>
      <c r="AO881" s="173" t="s">
        <v>3186</v>
      </c>
      <c r="AP881" s="173" t="s">
        <v>3186</v>
      </c>
      <c r="AQ881" s="173" t="s">
        <v>3186</v>
      </c>
      <c r="AR881" s="173" t="s">
        <v>3186</v>
      </c>
      <c r="AS881" s="173" t="s">
        <v>3186</v>
      </c>
      <c r="AT881" s="173">
        <v>1</v>
      </c>
      <c r="AU881" s="173">
        <v>1.5</v>
      </c>
      <c r="AV881" s="173">
        <v>0.8</v>
      </c>
      <c r="AW881" s="173">
        <v>1.5</v>
      </c>
      <c r="AX881" s="173">
        <v>0.7</v>
      </c>
      <c r="AY881" s="173">
        <v>0.5</v>
      </c>
      <c r="AZ881" s="211">
        <f t="shared" si="202"/>
        <v>9</v>
      </c>
      <c r="BA881" s="211">
        <f t="shared" si="203"/>
        <v>6</v>
      </c>
      <c r="BB881" s="205">
        <f t="shared" si="197"/>
        <v>25425</v>
      </c>
      <c r="BC881" s="205">
        <f t="shared" si="198"/>
        <v>25425</v>
      </c>
      <c r="BD881" s="205">
        <f t="shared" si="199"/>
        <v>0</v>
      </c>
      <c r="BE881" s="205">
        <f t="shared" si="200"/>
        <v>0</v>
      </c>
      <c r="BF881" s="175">
        <v>25425</v>
      </c>
      <c r="BG881" s="175"/>
      <c r="BH881" s="175">
        <v>13434</v>
      </c>
      <c r="BI881" s="175"/>
      <c r="BJ881" s="175"/>
      <c r="BK881" s="175">
        <v>2963</v>
      </c>
      <c r="BL881" s="175">
        <v>205</v>
      </c>
      <c r="BM881" s="175">
        <v>3713</v>
      </c>
      <c r="BN881" s="175">
        <v>2014</v>
      </c>
      <c r="BO881" s="175">
        <v>3096</v>
      </c>
      <c r="BP881" s="200">
        <f t="shared" si="201"/>
        <v>16530</v>
      </c>
    </row>
    <row r="882" spans="1:68" s="201" customFormat="1" x14ac:dyDescent="0.15">
      <c r="A882" s="117">
        <v>220202002</v>
      </c>
      <c r="B882" s="118" t="s">
        <v>356</v>
      </c>
      <c r="C882" s="118" t="s">
        <v>345</v>
      </c>
      <c r="D882" s="118" t="s">
        <v>355</v>
      </c>
      <c r="E882" s="118" t="s">
        <v>3392</v>
      </c>
      <c r="F882" s="120">
        <v>23</v>
      </c>
      <c r="G882" s="119">
        <v>257551</v>
      </c>
      <c r="H882" s="119"/>
      <c r="I882" s="120" t="s">
        <v>5820</v>
      </c>
      <c r="J882" s="120">
        <v>1100</v>
      </c>
      <c r="K882" s="120">
        <v>257551</v>
      </c>
      <c r="L882" s="120">
        <v>0.64100000000000001</v>
      </c>
      <c r="M882" s="121" t="s">
        <v>5657</v>
      </c>
      <c r="N882" s="120">
        <v>1</v>
      </c>
      <c r="O882" s="119">
        <v>170</v>
      </c>
      <c r="P882" s="119"/>
      <c r="Q882" s="119"/>
      <c r="R882" s="120" t="s">
        <v>5660</v>
      </c>
      <c r="S882" s="120">
        <v>0.3</v>
      </c>
      <c r="T882" s="120"/>
      <c r="U882" s="120"/>
      <c r="V882" s="172">
        <v>212</v>
      </c>
      <c r="W882" s="172"/>
      <c r="X882" s="172">
        <v>127</v>
      </c>
      <c r="Y882" s="172">
        <v>53</v>
      </c>
      <c r="Z882" s="172">
        <v>32</v>
      </c>
      <c r="AA882" s="123">
        <v>2049.5</v>
      </c>
      <c r="AB882" s="123"/>
      <c r="AC882" s="123">
        <v>116</v>
      </c>
      <c r="AD882" s="123"/>
      <c r="AE882" s="123"/>
      <c r="AF882" s="123"/>
      <c r="AG882" s="214"/>
      <c r="AH882" s="229" t="str">
        <f t="shared" si="196"/>
        <v>a3</v>
      </c>
      <c r="AI882" s="199"/>
      <c r="AJ882" s="199"/>
      <c r="AK882" s="199"/>
      <c r="AL882" s="199"/>
      <c r="AM882" s="199"/>
      <c r="AN882" s="173">
        <v>3</v>
      </c>
      <c r="AO882" s="173">
        <v>2.5</v>
      </c>
      <c r="AP882" s="173">
        <v>2.5</v>
      </c>
      <c r="AQ882" s="173">
        <v>4</v>
      </c>
      <c r="AR882" s="173">
        <v>2</v>
      </c>
      <c r="AS882" s="173">
        <v>0.5</v>
      </c>
      <c r="AT882" s="173"/>
      <c r="AU882" s="173"/>
      <c r="AV882" s="173"/>
      <c r="AW882" s="173"/>
      <c r="AX882" s="173"/>
      <c r="AY882" s="173"/>
      <c r="AZ882" s="211">
        <f t="shared" si="202"/>
        <v>14.5</v>
      </c>
      <c r="BA882" s="211">
        <f t="shared" si="203"/>
        <v>0</v>
      </c>
      <c r="BB882" s="205">
        <f t="shared" si="197"/>
        <v>31368</v>
      </c>
      <c r="BC882" s="205">
        <f t="shared" si="198"/>
        <v>26399</v>
      </c>
      <c r="BD882" s="205">
        <f t="shared" si="199"/>
        <v>5068</v>
      </c>
      <c r="BE882" s="205">
        <f t="shared" si="200"/>
        <v>99</v>
      </c>
      <c r="BF882" s="175">
        <v>26300</v>
      </c>
      <c r="BG882" s="175"/>
      <c r="BH882" s="175">
        <v>9037</v>
      </c>
      <c r="BI882" s="175">
        <v>4969</v>
      </c>
      <c r="BJ882" s="175"/>
      <c r="BK882" s="175">
        <v>2097</v>
      </c>
      <c r="BL882" s="175">
        <v>6255</v>
      </c>
      <c r="BM882" s="175">
        <v>3243</v>
      </c>
      <c r="BN882" s="175">
        <v>2021</v>
      </c>
      <c r="BO882" s="175">
        <v>3746</v>
      </c>
      <c r="BP882" s="200">
        <f t="shared" si="201"/>
        <v>12783</v>
      </c>
    </row>
    <row r="883" spans="1:68" s="201" customFormat="1" x14ac:dyDescent="0.15">
      <c r="A883" s="117">
        <v>320502003</v>
      </c>
      <c r="B883" s="118" t="s">
        <v>428</v>
      </c>
      <c r="C883" s="118" t="s">
        <v>415</v>
      </c>
      <c r="D883" s="118" t="s">
        <v>427</v>
      </c>
      <c r="E883" s="118" t="s">
        <v>3436</v>
      </c>
      <c r="F883" s="120">
        <v>14</v>
      </c>
      <c r="G883" s="119">
        <v>258035</v>
      </c>
      <c r="H883" s="119"/>
      <c r="I883" s="120" t="s">
        <v>5820</v>
      </c>
      <c r="J883" s="120">
        <v>2450</v>
      </c>
      <c r="K883" s="120">
        <v>258035</v>
      </c>
      <c r="L883" s="120">
        <v>0.28899999999999998</v>
      </c>
      <c r="M883" s="121" t="s">
        <v>5657</v>
      </c>
      <c r="N883" s="120">
        <v>1</v>
      </c>
      <c r="O883" s="119">
        <v>239</v>
      </c>
      <c r="P883" s="119"/>
      <c r="Q883" s="119"/>
      <c r="R883" s="120" t="s">
        <v>5660</v>
      </c>
      <c r="S883" s="120">
        <v>0.4</v>
      </c>
      <c r="T883" s="120"/>
      <c r="U883" s="120"/>
      <c r="V883" s="172">
        <v>187.9</v>
      </c>
      <c r="W883" s="172">
        <v>20.3</v>
      </c>
      <c r="X883" s="172">
        <v>139</v>
      </c>
      <c r="Y883" s="172">
        <v>9.3000000000000007</v>
      </c>
      <c r="Z883" s="172">
        <v>19.3</v>
      </c>
      <c r="AA883" s="123"/>
      <c r="AB883" s="123"/>
      <c r="AC883" s="123">
        <v>226</v>
      </c>
      <c r="AD883" s="123"/>
      <c r="AE883" s="123"/>
      <c r="AF883" s="123"/>
      <c r="AG883" s="214"/>
      <c r="AH883" s="229" t="str">
        <f t="shared" si="196"/>
        <v>a3</v>
      </c>
      <c r="AI883" s="199"/>
      <c r="AJ883" s="199"/>
      <c r="AK883" s="199"/>
      <c r="AL883" s="199"/>
      <c r="AM883" s="199"/>
      <c r="AN883" s="173"/>
      <c r="AO883" s="173"/>
      <c r="AP883" s="173"/>
      <c r="AQ883" s="173"/>
      <c r="AR883" s="173"/>
      <c r="AS883" s="173"/>
      <c r="AT883" s="173">
        <v>0.8</v>
      </c>
      <c r="AU883" s="173">
        <v>3</v>
      </c>
      <c r="AV883" s="173">
        <v>0.8</v>
      </c>
      <c r="AW883" s="173">
        <v>3</v>
      </c>
      <c r="AX883" s="173">
        <v>0.7</v>
      </c>
      <c r="AY883" s="173">
        <v>1.5</v>
      </c>
      <c r="AZ883" s="211">
        <f t="shared" si="202"/>
        <v>0</v>
      </c>
      <c r="BA883" s="211">
        <f t="shared" si="203"/>
        <v>9.7999999999999989</v>
      </c>
      <c r="BB883" s="205">
        <f t="shared" si="197"/>
        <v>29759</v>
      </c>
      <c r="BC883" s="205">
        <f t="shared" si="198"/>
        <v>24477</v>
      </c>
      <c r="BD883" s="205">
        <f t="shared" si="199"/>
        <v>29759</v>
      </c>
      <c r="BE883" s="205">
        <f t="shared" si="200"/>
        <v>24477</v>
      </c>
      <c r="BF883" s="175"/>
      <c r="BG883" s="175"/>
      <c r="BH883" s="175">
        <v>8659</v>
      </c>
      <c r="BI883" s="175">
        <v>5022</v>
      </c>
      <c r="BJ883" s="175">
        <v>260</v>
      </c>
      <c r="BK883" s="175">
        <v>3058</v>
      </c>
      <c r="BL883" s="175">
        <v>3660</v>
      </c>
      <c r="BM883" s="175">
        <v>2978</v>
      </c>
      <c r="BN883" s="175">
        <v>216</v>
      </c>
      <c r="BO883" s="175">
        <v>5906</v>
      </c>
      <c r="BP883" s="200">
        <f t="shared" si="201"/>
        <v>14565</v>
      </c>
    </row>
    <row r="884" spans="1:68" s="201" customFormat="1" x14ac:dyDescent="0.15">
      <c r="A884" s="117">
        <v>2456102001</v>
      </c>
      <c r="B884" s="118" t="s">
        <v>1963</v>
      </c>
      <c r="C884" s="118" t="s">
        <v>1919</v>
      </c>
      <c r="D884" s="118" t="s">
        <v>1964</v>
      </c>
      <c r="E884" s="118" t="s">
        <v>4489</v>
      </c>
      <c r="F884" s="120">
        <v>13</v>
      </c>
      <c r="G884" s="119">
        <v>258038</v>
      </c>
      <c r="H884" s="119"/>
      <c r="I884" s="120" t="s">
        <v>5820</v>
      </c>
      <c r="J884" s="120">
        <v>1800</v>
      </c>
      <c r="K884" s="120">
        <v>258038</v>
      </c>
      <c r="L884" s="120">
        <v>0.39300000000000002</v>
      </c>
      <c r="M884" s="121" t="s">
        <v>5657</v>
      </c>
      <c r="N884" s="120">
        <v>1</v>
      </c>
      <c r="O884" s="119">
        <v>195</v>
      </c>
      <c r="P884" s="119" t="s">
        <v>5666</v>
      </c>
      <c r="Q884" s="119"/>
      <c r="R884" s="120" t="s">
        <v>5658</v>
      </c>
      <c r="S884" s="120">
        <v>0.3</v>
      </c>
      <c r="T884" s="120"/>
      <c r="U884" s="120"/>
      <c r="V884" s="172">
        <v>265</v>
      </c>
      <c r="W884" s="172">
        <v>14</v>
      </c>
      <c r="X884" s="172">
        <v>113</v>
      </c>
      <c r="Y884" s="172">
        <v>7</v>
      </c>
      <c r="Z884" s="172">
        <v>131</v>
      </c>
      <c r="AA884" s="123"/>
      <c r="AB884" s="123"/>
      <c r="AC884" s="123">
        <v>106</v>
      </c>
      <c r="AD884" s="123"/>
      <c r="AE884" s="123"/>
      <c r="AF884" s="123"/>
      <c r="AG884" s="214"/>
      <c r="AH884" s="229" t="str">
        <f t="shared" si="196"/>
        <v>a3</v>
      </c>
      <c r="AI884" s="199"/>
      <c r="AJ884" s="199"/>
      <c r="AK884" s="199"/>
      <c r="AL884" s="199"/>
      <c r="AM884" s="199"/>
      <c r="AN884" s="173"/>
      <c r="AO884" s="173"/>
      <c r="AP884" s="173"/>
      <c r="AQ884" s="173"/>
      <c r="AR884" s="173"/>
      <c r="AS884" s="173"/>
      <c r="AT884" s="173"/>
      <c r="AU884" s="173"/>
      <c r="AV884" s="173"/>
      <c r="AW884" s="173"/>
      <c r="AX884" s="173"/>
      <c r="AY884" s="173"/>
      <c r="AZ884" s="211">
        <f t="shared" si="202"/>
        <v>0</v>
      </c>
      <c r="BA884" s="211">
        <f t="shared" si="203"/>
        <v>0</v>
      </c>
      <c r="BB884" s="205">
        <f t="shared" si="197"/>
        <v>0</v>
      </c>
      <c r="BC884" s="205">
        <f t="shared" si="198"/>
        <v>0</v>
      </c>
      <c r="BD884" s="205">
        <f t="shared" si="199"/>
        <v>0</v>
      </c>
      <c r="BE884" s="205">
        <f t="shared" si="200"/>
        <v>0</v>
      </c>
      <c r="BF884" s="175"/>
      <c r="BG884" s="175"/>
      <c r="BH884" s="175"/>
      <c r="BI884" s="175"/>
      <c r="BJ884" s="175"/>
      <c r="BK884" s="175"/>
      <c r="BL884" s="175"/>
      <c r="BM884" s="175"/>
      <c r="BN884" s="175"/>
      <c r="BO884" s="175"/>
      <c r="BP884" s="200">
        <f t="shared" si="201"/>
        <v>0</v>
      </c>
    </row>
    <row r="885" spans="1:68" s="201" customFormat="1" x14ac:dyDescent="0.15">
      <c r="A885" s="117">
        <v>4220201003</v>
      </c>
      <c r="B885" s="118" t="s">
        <v>2919</v>
      </c>
      <c r="C885" s="118" t="s">
        <v>2907</v>
      </c>
      <c r="D885" s="118" t="s">
        <v>2917</v>
      </c>
      <c r="E885" s="118" t="s">
        <v>5193</v>
      </c>
      <c r="F885" s="120">
        <v>9</v>
      </c>
      <c r="G885" s="119">
        <v>292673</v>
      </c>
      <c r="H885" s="119"/>
      <c r="I885" s="120" t="s">
        <v>5820</v>
      </c>
      <c r="J885" s="120">
        <v>1200</v>
      </c>
      <c r="K885" s="120">
        <v>259211</v>
      </c>
      <c r="L885" s="120">
        <v>0.59199999999999997</v>
      </c>
      <c r="M885" s="121" t="s">
        <v>5657</v>
      </c>
      <c r="N885" s="120">
        <v>1</v>
      </c>
      <c r="O885" s="119">
        <v>223</v>
      </c>
      <c r="P885" s="119">
        <v>43.6</v>
      </c>
      <c r="Q885" s="119">
        <v>4.71</v>
      </c>
      <c r="R885" s="120" t="s">
        <v>5658</v>
      </c>
      <c r="S885" s="120">
        <v>0.48699999999999999</v>
      </c>
      <c r="T885" s="120"/>
      <c r="U885" s="120"/>
      <c r="V885" s="172">
        <v>199</v>
      </c>
      <c r="W885" s="172"/>
      <c r="X885" s="172"/>
      <c r="Y885" s="172"/>
      <c r="Z885" s="172">
        <v>199</v>
      </c>
      <c r="AA885" s="123">
        <v>3021</v>
      </c>
      <c r="AB885" s="123"/>
      <c r="AC885" s="123">
        <v>214.46</v>
      </c>
      <c r="AD885" s="123"/>
      <c r="AE885" s="123"/>
      <c r="AF885" s="123"/>
      <c r="AG885" s="214"/>
      <c r="AH885" s="229" t="str">
        <f t="shared" si="196"/>
        <v>a3</v>
      </c>
      <c r="AI885" s="199"/>
      <c r="AJ885" s="199"/>
      <c r="AK885" s="199"/>
      <c r="AL885" s="199"/>
      <c r="AM885" s="199"/>
      <c r="AN885" s="173"/>
      <c r="AO885" s="173"/>
      <c r="AP885" s="173"/>
      <c r="AQ885" s="173"/>
      <c r="AR885" s="173"/>
      <c r="AS885" s="173">
        <v>0.5</v>
      </c>
      <c r="AT885" s="173"/>
      <c r="AU885" s="173"/>
      <c r="AV885" s="173"/>
      <c r="AW885" s="173"/>
      <c r="AX885" s="173"/>
      <c r="AY885" s="173"/>
      <c r="AZ885" s="211">
        <f t="shared" si="202"/>
        <v>0.5</v>
      </c>
      <c r="BA885" s="211"/>
      <c r="BB885" s="205">
        <f t="shared" si="197"/>
        <v>40565</v>
      </c>
      <c r="BC885" s="205">
        <f t="shared" si="198"/>
        <v>32448</v>
      </c>
      <c r="BD885" s="205">
        <f t="shared" si="199"/>
        <v>8492</v>
      </c>
      <c r="BE885" s="205">
        <f t="shared" si="200"/>
        <v>375</v>
      </c>
      <c r="BF885" s="175">
        <v>32073</v>
      </c>
      <c r="BG885" s="175">
        <v>2596</v>
      </c>
      <c r="BH885" s="175">
        <v>22023</v>
      </c>
      <c r="BI885" s="175">
        <v>8117</v>
      </c>
      <c r="BJ885" s="175"/>
      <c r="BK885" s="175">
        <v>3501</v>
      </c>
      <c r="BL885" s="175">
        <v>3261</v>
      </c>
      <c r="BM885" s="175"/>
      <c r="BN885" s="175">
        <v>96</v>
      </c>
      <c r="BO885" s="175">
        <v>971</v>
      </c>
      <c r="BP885" s="200">
        <f t="shared" si="201"/>
        <v>22994</v>
      </c>
    </row>
    <row r="886" spans="1:68" s="201" customFormat="1" x14ac:dyDescent="0.15">
      <c r="A886" s="117">
        <v>4336702001</v>
      </c>
      <c r="B886" s="118" t="s">
        <v>2995</v>
      </c>
      <c r="C886" s="118" t="s">
        <v>2954</v>
      </c>
      <c r="D886" s="118" t="s">
        <v>2996</v>
      </c>
      <c r="E886" s="118" t="s">
        <v>5247</v>
      </c>
      <c r="F886" s="120">
        <v>11</v>
      </c>
      <c r="G886" s="119">
        <v>259567</v>
      </c>
      <c r="H886" s="119"/>
      <c r="I886" s="120" t="s">
        <v>5820</v>
      </c>
      <c r="J886" s="120">
        <v>1800</v>
      </c>
      <c r="K886" s="120">
        <v>259567</v>
      </c>
      <c r="L886" s="120">
        <v>0.39500000000000002</v>
      </c>
      <c r="M886" s="121" t="s">
        <v>5657</v>
      </c>
      <c r="N886" s="120">
        <v>1</v>
      </c>
      <c r="O886" s="119">
        <v>826</v>
      </c>
      <c r="P886" s="119"/>
      <c r="Q886" s="119"/>
      <c r="R886" s="120" t="s">
        <v>5658</v>
      </c>
      <c r="S886" s="120">
        <v>1.1060000000000001</v>
      </c>
      <c r="T886" s="120"/>
      <c r="U886" s="120"/>
      <c r="V886" s="172">
        <v>253.8</v>
      </c>
      <c r="W886" s="172">
        <v>38.1</v>
      </c>
      <c r="X886" s="172">
        <v>197.9</v>
      </c>
      <c r="Y886" s="172">
        <v>12.7</v>
      </c>
      <c r="Z886" s="172">
        <v>5.0999999999999996</v>
      </c>
      <c r="AA886" s="123"/>
      <c r="AB886" s="123"/>
      <c r="AC886" s="123">
        <v>145</v>
      </c>
      <c r="AD886" s="123"/>
      <c r="AE886" s="123"/>
      <c r="AF886" s="123"/>
      <c r="AG886" s="214"/>
      <c r="AH886" s="229" t="str">
        <f t="shared" si="196"/>
        <v>a3</v>
      </c>
      <c r="AI886" s="199"/>
      <c r="AJ886" s="199"/>
      <c r="AK886" s="199"/>
      <c r="AL886" s="199"/>
      <c r="AM886" s="199"/>
      <c r="AN886" s="173"/>
      <c r="AO886" s="173"/>
      <c r="AP886" s="173"/>
      <c r="AQ886" s="173"/>
      <c r="AR886" s="173"/>
      <c r="AS886" s="173"/>
      <c r="AT886" s="173">
        <v>0.5</v>
      </c>
      <c r="AU886" s="173">
        <v>0.5</v>
      </c>
      <c r="AV886" s="173">
        <v>0.5</v>
      </c>
      <c r="AW886" s="173">
        <v>0.5</v>
      </c>
      <c r="AX886" s="173">
        <v>0.5</v>
      </c>
      <c r="AY886" s="173"/>
      <c r="AZ886" s="211">
        <f t="shared" si="202"/>
        <v>0</v>
      </c>
      <c r="BA886" s="211">
        <f>SUBTOTAL(9,AT886:AY886)</f>
        <v>2.5</v>
      </c>
      <c r="BB886" s="205">
        <f t="shared" si="197"/>
        <v>49967</v>
      </c>
      <c r="BC886" s="205">
        <f t="shared" si="198"/>
        <v>49967</v>
      </c>
      <c r="BD886" s="205">
        <f t="shared" si="199"/>
        <v>0</v>
      </c>
      <c r="BE886" s="205">
        <f t="shared" si="200"/>
        <v>0</v>
      </c>
      <c r="BF886" s="175">
        <v>49967</v>
      </c>
      <c r="BG886" s="175"/>
      <c r="BH886" s="175">
        <v>39186</v>
      </c>
      <c r="BI886" s="175"/>
      <c r="BJ886" s="175"/>
      <c r="BK886" s="175">
        <v>2684</v>
      </c>
      <c r="BL886" s="175">
        <v>1872</v>
      </c>
      <c r="BM886" s="175">
        <v>4621</v>
      </c>
      <c r="BN886" s="175">
        <v>71</v>
      </c>
      <c r="BO886" s="175">
        <v>1533</v>
      </c>
      <c r="BP886" s="200">
        <f t="shared" si="201"/>
        <v>40719</v>
      </c>
    </row>
    <row r="887" spans="1:68" s="201" customFormat="1" x14ac:dyDescent="0.15">
      <c r="A887" s="117">
        <v>1540502001</v>
      </c>
      <c r="B887" s="118" t="s">
        <v>1266</v>
      </c>
      <c r="C887" s="118" t="s">
        <v>1167</v>
      </c>
      <c r="D887" s="118" t="s">
        <v>1267</v>
      </c>
      <c r="E887" s="118" t="s">
        <v>3981</v>
      </c>
      <c r="F887" s="120">
        <v>16</v>
      </c>
      <c r="G887" s="119"/>
      <c r="H887" s="119"/>
      <c r="I887" s="120" t="s">
        <v>5820</v>
      </c>
      <c r="J887" s="120">
        <v>2200</v>
      </c>
      <c r="K887" s="120">
        <v>261721</v>
      </c>
      <c r="L887" s="120">
        <v>0.32600000000000001</v>
      </c>
      <c r="M887" s="121" t="s">
        <v>5665</v>
      </c>
      <c r="N887" s="120">
        <v>1</v>
      </c>
      <c r="O887" s="119">
        <v>134.5</v>
      </c>
      <c r="P887" s="119"/>
      <c r="Q887" s="119"/>
      <c r="R887" s="120" t="s">
        <v>5658</v>
      </c>
      <c r="S887" s="120">
        <v>0.5</v>
      </c>
      <c r="T887" s="120"/>
      <c r="U887" s="120"/>
      <c r="V887" s="172">
        <v>286.2</v>
      </c>
      <c r="W887" s="172"/>
      <c r="X887" s="172">
        <v>274.10000000000002</v>
      </c>
      <c r="Y887" s="172">
        <v>12.1</v>
      </c>
      <c r="Z887" s="172"/>
      <c r="AA887" s="123">
        <v>2240</v>
      </c>
      <c r="AB887" s="123"/>
      <c r="AC887" s="123">
        <v>173.7</v>
      </c>
      <c r="AD887" s="123"/>
      <c r="AE887" s="123"/>
      <c r="AF887" s="123"/>
      <c r="AG887" s="214"/>
      <c r="AH887" s="229" t="str">
        <f t="shared" si="196"/>
        <v>a3</v>
      </c>
      <c r="AI887" s="199"/>
      <c r="AJ887" s="199"/>
      <c r="AK887" s="199"/>
      <c r="AL887" s="199"/>
      <c r="AM887" s="199"/>
      <c r="AN887" s="173"/>
      <c r="AO887" s="173"/>
      <c r="AP887" s="173"/>
      <c r="AQ887" s="173"/>
      <c r="AR887" s="173"/>
      <c r="AS887" s="173"/>
      <c r="AT887" s="173">
        <v>0.5</v>
      </c>
      <c r="AU887" s="173">
        <v>0.5</v>
      </c>
      <c r="AV887" s="173">
        <v>0.5</v>
      </c>
      <c r="AW887" s="173">
        <v>0.5</v>
      </c>
      <c r="AX887" s="173">
        <v>1</v>
      </c>
      <c r="AY887" s="173"/>
      <c r="AZ887" s="211">
        <f t="shared" si="202"/>
        <v>0</v>
      </c>
      <c r="BA887" s="211">
        <f>SUBTOTAL(9,AT887:AY887)</f>
        <v>3</v>
      </c>
      <c r="BB887" s="205">
        <f t="shared" si="197"/>
        <v>44863</v>
      </c>
      <c r="BC887" s="205">
        <f t="shared" si="198"/>
        <v>37923</v>
      </c>
      <c r="BD887" s="205">
        <f t="shared" si="199"/>
        <v>7182</v>
      </c>
      <c r="BE887" s="205">
        <f t="shared" si="200"/>
        <v>242</v>
      </c>
      <c r="BF887" s="175">
        <v>37681</v>
      </c>
      <c r="BG887" s="175"/>
      <c r="BH887" s="175">
        <v>7182</v>
      </c>
      <c r="BI887" s="175">
        <v>6940</v>
      </c>
      <c r="BJ887" s="175"/>
      <c r="BK887" s="175">
        <v>3905</v>
      </c>
      <c r="BL887" s="175">
        <v>12966</v>
      </c>
      <c r="BM887" s="175">
        <v>7661</v>
      </c>
      <c r="BN887" s="175">
        <v>998</v>
      </c>
      <c r="BO887" s="175">
        <v>5211</v>
      </c>
      <c r="BP887" s="200">
        <f t="shared" si="201"/>
        <v>12393</v>
      </c>
    </row>
    <row r="888" spans="1:68" s="201" customFormat="1" x14ac:dyDescent="0.15">
      <c r="A888" s="117">
        <v>146102001</v>
      </c>
      <c r="B888" s="118" t="s">
        <v>185</v>
      </c>
      <c r="C888" s="118" t="s">
        <v>11</v>
      </c>
      <c r="D888" s="118" t="s">
        <v>186</v>
      </c>
      <c r="E888" s="118" t="s">
        <v>3294</v>
      </c>
      <c r="F888" s="120">
        <v>14</v>
      </c>
      <c r="G888" s="119"/>
      <c r="H888" s="119"/>
      <c r="I888" s="120" t="s">
        <v>5820</v>
      </c>
      <c r="J888" s="120">
        <v>1200</v>
      </c>
      <c r="K888" s="120">
        <v>263188</v>
      </c>
      <c r="L888" s="120">
        <v>0.60099999999999998</v>
      </c>
      <c r="M888" s="121" t="s">
        <v>5657</v>
      </c>
      <c r="N888" s="120">
        <v>1</v>
      </c>
      <c r="O888" s="119">
        <v>307.2</v>
      </c>
      <c r="P888" s="119">
        <v>65.7</v>
      </c>
      <c r="Q888" s="119">
        <v>6.8</v>
      </c>
      <c r="R888" s="120" t="s">
        <v>5658</v>
      </c>
      <c r="S888" s="120">
        <v>0.75</v>
      </c>
      <c r="T888" s="120"/>
      <c r="U888" s="120" t="s">
        <v>3186</v>
      </c>
      <c r="V888" s="172">
        <v>151.74299999999999</v>
      </c>
      <c r="W888" s="172"/>
      <c r="X888" s="172">
        <v>84.74</v>
      </c>
      <c r="Y888" s="172">
        <v>12.169</v>
      </c>
      <c r="Z888" s="172">
        <v>54.834000000000003</v>
      </c>
      <c r="AA888" s="123">
        <v>2737</v>
      </c>
      <c r="AB888" s="123"/>
      <c r="AC888" s="123">
        <v>295.60000000000002</v>
      </c>
      <c r="AD888" s="123"/>
      <c r="AE888" s="123"/>
      <c r="AF888" s="123"/>
      <c r="AG888" s="214"/>
      <c r="AH888" s="229" t="str">
        <f t="shared" si="196"/>
        <v>a3</v>
      </c>
      <c r="AI888" s="199"/>
      <c r="AJ888" s="199"/>
      <c r="AK888" s="199"/>
      <c r="AL888" s="199"/>
      <c r="AM888" s="199"/>
      <c r="AN888" s="173" t="s">
        <v>3186</v>
      </c>
      <c r="AO888" s="173" t="s">
        <v>3186</v>
      </c>
      <c r="AP888" s="173" t="s">
        <v>3186</v>
      </c>
      <c r="AQ888" s="173" t="s">
        <v>3186</v>
      </c>
      <c r="AR888" s="173" t="s">
        <v>3186</v>
      </c>
      <c r="AS888" s="173" t="s">
        <v>3186</v>
      </c>
      <c r="AT888" s="173">
        <v>0.8</v>
      </c>
      <c r="AU888" s="173">
        <v>0.5</v>
      </c>
      <c r="AV888" s="173"/>
      <c r="AW888" s="173"/>
      <c r="AX888" s="173"/>
      <c r="AY888" s="173">
        <v>1</v>
      </c>
      <c r="AZ888" s="211">
        <f t="shared" si="202"/>
        <v>0</v>
      </c>
      <c r="BA888" s="211">
        <f>SUBTOTAL(9,AT888:AY888)</f>
        <v>2.2999999999999998</v>
      </c>
      <c r="BB888" s="205">
        <f t="shared" si="197"/>
        <v>51517</v>
      </c>
      <c r="BC888" s="205">
        <f t="shared" si="198"/>
        <v>32573</v>
      </c>
      <c r="BD888" s="205">
        <f t="shared" si="199"/>
        <v>19432</v>
      </c>
      <c r="BE888" s="205">
        <f t="shared" si="200"/>
        <v>488</v>
      </c>
      <c r="BF888" s="175">
        <v>32085</v>
      </c>
      <c r="BG888" s="175"/>
      <c r="BH888" s="175">
        <v>19432</v>
      </c>
      <c r="BI888" s="175">
        <v>18944</v>
      </c>
      <c r="BJ888" s="175"/>
      <c r="BK888" s="175">
        <v>882</v>
      </c>
      <c r="BL888" s="175">
        <v>2519</v>
      </c>
      <c r="BM888" s="175">
        <v>2847</v>
      </c>
      <c r="BN888" s="175">
        <v>3504</v>
      </c>
      <c r="BO888" s="175">
        <v>3389</v>
      </c>
      <c r="BP888" s="200">
        <f t="shared" si="201"/>
        <v>22821</v>
      </c>
    </row>
    <row r="889" spans="1:68" s="201" customFormat="1" x14ac:dyDescent="0.15">
      <c r="A889" s="117">
        <v>2160402001</v>
      </c>
      <c r="B889" s="118" t="s">
        <v>1769</v>
      </c>
      <c r="C889" s="118" t="s">
        <v>1650</v>
      </c>
      <c r="D889" s="118" t="s">
        <v>1770</v>
      </c>
      <c r="E889" s="118" t="s">
        <v>4342</v>
      </c>
      <c r="F889" s="120">
        <v>18</v>
      </c>
      <c r="G889" s="119">
        <v>263761</v>
      </c>
      <c r="H889" s="119"/>
      <c r="I889" s="120" t="s">
        <v>5820</v>
      </c>
      <c r="J889" s="120">
        <v>1300</v>
      </c>
      <c r="K889" s="120">
        <v>263761</v>
      </c>
      <c r="L889" s="120">
        <v>0.55600000000000005</v>
      </c>
      <c r="M889" s="121" t="s">
        <v>5657</v>
      </c>
      <c r="N889" s="120">
        <v>1</v>
      </c>
      <c r="O889" s="119">
        <v>205</v>
      </c>
      <c r="P889" s="119">
        <v>28.5</v>
      </c>
      <c r="Q889" s="119">
        <v>2.9</v>
      </c>
      <c r="R889" s="120" t="s">
        <v>5658</v>
      </c>
      <c r="S889" s="120">
        <v>0.4</v>
      </c>
      <c r="T889" s="120"/>
      <c r="U889" s="120"/>
      <c r="V889" s="172">
        <v>264.10000000000002</v>
      </c>
      <c r="W889" s="172">
        <v>21.7</v>
      </c>
      <c r="X889" s="172">
        <v>153.1</v>
      </c>
      <c r="Y889" s="172">
        <v>19.3</v>
      </c>
      <c r="Z889" s="172">
        <v>70</v>
      </c>
      <c r="AA889" s="123">
        <v>3567</v>
      </c>
      <c r="AB889" s="123"/>
      <c r="AC889" s="123">
        <v>155</v>
      </c>
      <c r="AD889" s="123"/>
      <c r="AE889" s="123"/>
      <c r="AF889" s="123"/>
      <c r="AG889" s="214"/>
      <c r="AH889" s="229" t="str">
        <f t="shared" si="196"/>
        <v>a3</v>
      </c>
      <c r="AI889" s="199"/>
      <c r="AJ889" s="199"/>
      <c r="AK889" s="199"/>
      <c r="AL889" s="199"/>
      <c r="AM889" s="199"/>
      <c r="AN889" s="173" t="s">
        <v>3186</v>
      </c>
      <c r="AO889" s="173" t="s">
        <v>3186</v>
      </c>
      <c r="AP889" s="173" t="s">
        <v>3186</v>
      </c>
      <c r="AQ889" s="173" t="s">
        <v>3186</v>
      </c>
      <c r="AR889" s="173" t="s">
        <v>3186</v>
      </c>
      <c r="AS889" s="173"/>
      <c r="AT889" s="173"/>
      <c r="AU889" s="173"/>
      <c r="AV889" s="173"/>
      <c r="AW889" s="173"/>
      <c r="AX889" s="173"/>
      <c r="AY889" s="173" t="s">
        <v>3186</v>
      </c>
      <c r="AZ889" s="211"/>
      <c r="BA889" s="211"/>
      <c r="BB889" s="205">
        <f t="shared" si="197"/>
        <v>38953</v>
      </c>
      <c r="BC889" s="205">
        <f t="shared" si="198"/>
        <v>33868</v>
      </c>
      <c r="BD889" s="205">
        <f t="shared" si="199"/>
        <v>5288</v>
      </c>
      <c r="BE889" s="205">
        <f t="shared" si="200"/>
        <v>203</v>
      </c>
      <c r="BF889" s="175">
        <v>33665</v>
      </c>
      <c r="BG889" s="175">
        <v>6935</v>
      </c>
      <c r="BH889" s="175">
        <v>9114</v>
      </c>
      <c r="BI889" s="175">
        <v>5085</v>
      </c>
      <c r="BJ889" s="175"/>
      <c r="BK889" s="175">
        <v>6991</v>
      </c>
      <c r="BL889" s="175">
        <v>1166</v>
      </c>
      <c r="BM889" s="175">
        <v>4789</v>
      </c>
      <c r="BN889" s="175">
        <v>1750</v>
      </c>
      <c r="BO889" s="175">
        <v>3123</v>
      </c>
      <c r="BP889" s="200">
        <f t="shared" si="201"/>
        <v>12237</v>
      </c>
    </row>
    <row r="890" spans="1:68" s="201" customFormat="1" x14ac:dyDescent="0.15">
      <c r="A890" s="117">
        <v>2822901001</v>
      </c>
      <c r="B890" s="118" t="s">
        <v>2224</v>
      </c>
      <c r="C890" s="118" t="s">
        <v>2099</v>
      </c>
      <c r="D890" s="118" t="s">
        <v>2225</v>
      </c>
      <c r="E890" s="118" t="s">
        <v>4695</v>
      </c>
      <c r="F890" s="120">
        <v>13</v>
      </c>
      <c r="G890" s="119">
        <v>263833</v>
      </c>
      <c r="H890" s="119"/>
      <c r="I890" s="120" t="s">
        <v>5820</v>
      </c>
      <c r="J890" s="120">
        <v>1400</v>
      </c>
      <c r="K890" s="120">
        <v>263833</v>
      </c>
      <c r="L890" s="120">
        <v>0.51600000000000001</v>
      </c>
      <c r="M890" s="121" t="s">
        <v>5657</v>
      </c>
      <c r="N890" s="120">
        <v>1</v>
      </c>
      <c r="O890" s="119">
        <v>238</v>
      </c>
      <c r="P890" s="119"/>
      <c r="Q890" s="119"/>
      <c r="R890" s="120" t="s">
        <v>5658</v>
      </c>
      <c r="S890" s="120">
        <v>280</v>
      </c>
      <c r="T890" s="120"/>
      <c r="U890" s="120"/>
      <c r="V890" s="172">
        <v>456.5</v>
      </c>
      <c r="W890" s="172"/>
      <c r="X890" s="172">
        <v>415.2</v>
      </c>
      <c r="Y890" s="172">
        <v>41.3</v>
      </c>
      <c r="Z890" s="172"/>
      <c r="AA890" s="123">
        <v>4634</v>
      </c>
      <c r="AB890" s="123"/>
      <c r="AC890" s="123">
        <v>449</v>
      </c>
      <c r="AD890" s="123"/>
      <c r="AE890" s="123"/>
      <c r="AF890" s="123"/>
      <c r="AG890" s="214"/>
      <c r="AH890" s="229" t="str">
        <f t="shared" si="196"/>
        <v>a3</v>
      </c>
      <c r="AI890" s="199"/>
      <c r="AJ890" s="199"/>
      <c r="AK890" s="199"/>
      <c r="AL890" s="199"/>
      <c r="AM890" s="199"/>
      <c r="AN890" s="173"/>
      <c r="AO890" s="173" t="s">
        <v>3186</v>
      </c>
      <c r="AP890" s="173" t="s">
        <v>3186</v>
      </c>
      <c r="AQ890" s="173" t="s">
        <v>3186</v>
      </c>
      <c r="AR890" s="173" t="s">
        <v>3186</v>
      </c>
      <c r="AS890" s="173">
        <v>3</v>
      </c>
      <c r="AT890" s="173">
        <v>2</v>
      </c>
      <c r="AU890" s="173">
        <v>2</v>
      </c>
      <c r="AV890" s="173" t="s">
        <v>3186</v>
      </c>
      <c r="AW890" s="173" t="s">
        <v>3186</v>
      </c>
      <c r="AX890" s="173">
        <v>1</v>
      </c>
      <c r="AY890" s="173" t="s">
        <v>3186</v>
      </c>
      <c r="AZ890" s="211">
        <f t="shared" ref="AZ890:AZ895" si="204">SUBTOTAL(9,AN890:AS890)</f>
        <v>3</v>
      </c>
      <c r="BA890" s="211">
        <f t="shared" ref="BA890:BA895" si="205">SUBTOTAL(9,AT890:AY890)</f>
        <v>5</v>
      </c>
      <c r="BB890" s="205">
        <f t="shared" si="197"/>
        <v>63966</v>
      </c>
      <c r="BC890" s="205">
        <f t="shared" si="198"/>
        <v>39234</v>
      </c>
      <c r="BD890" s="205">
        <f t="shared" si="199"/>
        <v>24732</v>
      </c>
      <c r="BE890" s="205">
        <f t="shared" si="200"/>
        <v>0</v>
      </c>
      <c r="BF890" s="175">
        <v>39234</v>
      </c>
      <c r="BG890" s="175"/>
      <c r="BH890" s="175">
        <v>24732</v>
      </c>
      <c r="BI890" s="175">
        <v>24732</v>
      </c>
      <c r="BJ890" s="175"/>
      <c r="BK890" s="175">
        <v>3417</v>
      </c>
      <c r="BL890" s="175">
        <v>698</v>
      </c>
      <c r="BM890" s="175">
        <v>7364</v>
      </c>
      <c r="BN890" s="175">
        <v>1601</v>
      </c>
      <c r="BO890" s="175">
        <v>1422</v>
      </c>
      <c r="BP890" s="200">
        <f t="shared" si="201"/>
        <v>26154</v>
      </c>
    </row>
    <row r="891" spans="1:68" s="201" customFormat="1" x14ac:dyDescent="0.15">
      <c r="A891" s="117">
        <v>220301002</v>
      </c>
      <c r="B891" s="118" t="s">
        <v>357</v>
      </c>
      <c r="C891" s="118" t="s">
        <v>345</v>
      </c>
      <c r="D891" s="118" t="s">
        <v>358</v>
      </c>
      <c r="E891" s="118" t="s">
        <v>3393</v>
      </c>
      <c r="F891" s="120">
        <v>41</v>
      </c>
      <c r="G891" s="119">
        <v>265457</v>
      </c>
      <c r="H891" s="119"/>
      <c r="I891" s="120" t="s">
        <v>5820</v>
      </c>
      <c r="J891" s="120">
        <v>1379</v>
      </c>
      <c r="K891" s="120">
        <v>265457</v>
      </c>
      <c r="L891" s="120">
        <v>0.52700000000000002</v>
      </c>
      <c r="M891" s="121" t="s">
        <v>5654</v>
      </c>
      <c r="N891" s="120">
        <v>1</v>
      </c>
      <c r="O891" s="119">
        <v>220</v>
      </c>
      <c r="P891" s="119"/>
      <c r="Q891" s="119"/>
      <c r="R891" s="120" t="s">
        <v>5663</v>
      </c>
      <c r="S891" s="120">
        <v>1.095</v>
      </c>
      <c r="T891" s="120"/>
      <c r="U891" s="120"/>
      <c r="V891" s="172">
        <v>227</v>
      </c>
      <c r="W891" s="172"/>
      <c r="X891" s="172"/>
      <c r="Y891" s="172"/>
      <c r="Z891" s="172">
        <v>227</v>
      </c>
      <c r="AA891" s="123">
        <v>3476.2</v>
      </c>
      <c r="AB891" s="123"/>
      <c r="AC891" s="123">
        <v>40</v>
      </c>
      <c r="AD891" s="123"/>
      <c r="AE891" s="123"/>
      <c r="AF891" s="123"/>
      <c r="AG891" s="214"/>
      <c r="AH891" s="229" t="str">
        <f t="shared" si="196"/>
        <v>a3</v>
      </c>
      <c r="AI891" s="199"/>
      <c r="AJ891" s="199"/>
      <c r="AK891" s="199"/>
      <c r="AL891" s="199"/>
      <c r="AM891" s="199"/>
      <c r="AN891" s="173"/>
      <c r="AO891" s="173"/>
      <c r="AP891" s="173"/>
      <c r="AQ891" s="173">
        <v>1</v>
      </c>
      <c r="AR891" s="173"/>
      <c r="AS891" s="173">
        <v>3</v>
      </c>
      <c r="AT891" s="173">
        <v>0.6</v>
      </c>
      <c r="AU891" s="173">
        <v>0.6</v>
      </c>
      <c r="AV891" s="173">
        <v>0.6</v>
      </c>
      <c r="AW891" s="173">
        <v>0.6</v>
      </c>
      <c r="AX891" s="173">
        <v>0.6</v>
      </c>
      <c r="AY891" s="173"/>
      <c r="AZ891" s="211">
        <f t="shared" si="204"/>
        <v>4</v>
      </c>
      <c r="BA891" s="211">
        <f t="shared" si="205"/>
        <v>3</v>
      </c>
      <c r="BB891" s="205">
        <f t="shared" si="197"/>
        <v>47674</v>
      </c>
      <c r="BC891" s="205">
        <f t="shared" si="198"/>
        <v>37009</v>
      </c>
      <c r="BD891" s="205">
        <f t="shared" si="199"/>
        <v>11987</v>
      </c>
      <c r="BE891" s="205">
        <f t="shared" si="200"/>
        <v>1322</v>
      </c>
      <c r="BF891" s="175">
        <v>35687</v>
      </c>
      <c r="BG891" s="175">
        <v>3678</v>
      </c>
      <c r="BH891" s="175">
        <v>18347</v>
      </c>
      <c r="BI891" s="175">
        <v>10665</v>
      </c>
      <c r="BJ891" s="175"/>
      <c r="BK891" s="175">
        <v>2153</v>
      </c>
      <c r="BL891" s="175">
        <v>3354</v>
      </c>
      <c r="BM891" s="175">
        <v>3562</v>
      </c>
      <c r="BN891" s="175">
        <v>765</v>
      </c>
      <c r="BO891" s="175">
        <v>5150</v>
      </c>
      <c r="BP891" s="200">
        <f t="shared" si="201"/>
        <v>23497</v>
      </c>
    </row>
    <row r="892" spans="1:68" s="201" customFormat="1" x14ac:dyDescent="0.15">
      <c r="A892" s="117">
        <v>2836502002</v>
      </c>
      <c r="B892" s="118" t="s">
        <v>2229</v>
      </c>
      <c r="C892" s="118" t="s">
        <v>2099</v>
      </c>
      <c r="D892" s="118" t="s">
        <v>2228</v>
      </c>
      <c r="E892" s="118" t="s">
        <v>4698</v>
      </c>
      <c r="F892" s="120">
        <v>15</v>
      </c>
      <c r="G892" s="119">
        <v>265809</v>
      </c>
      <c r="H892" s="119"/>
      <c r="I892" s="120" t="s">
        <v>5820</v>
      </c>
      <c r="J892" s="120">
        <v>1290</v>
      </c>
      <c r="K892" s="120">
        <v>265809</v>
      </c>
      <c r="L892" s="120">
        <v>0.56499999999999995</v>
      </c>
      <c r="M892" s="121" t="s">
        <v>5657</v>
      </c>
      <c r="N892" s="120">
        <v>1</v>
      </c>
      <c r="O892" s="119">
        <v>344.3</v>
      </c>
      <c r="P892" s="119"/>
      <c r="Q892" s="119"/>
      <c r="R892" s="120" t="s">
        <v>5658</v>
      </c>
      <c r="S892" s="120">
        <v>0.8</v>
      </c>
      <c r="T892" s="120"/>
      <c r="U892" s="120"/>
      <c r="V892" s="172">
        <v>293.3</v>
      </c>
      <c r="W892" s="172">
        <v>35.1</v>
      </c>
      <c r="X892" s="172">
        <v>202.3</v>
      </c>
      <c r="Y892" s="172">
        <v>38</v>
      </c>
      <c r="Z892" s="172">
        <v>17.899999999999999</v>
      </c>
      <c r="AA892" s="123">
        <v>1364</v>
      </c>
      <c r="AB892" s="123"/>
      <c r="AC892" s="123">
        <v>134</v>
      </c>
      <c r="AD892" s="123"/>
      <c r="AE892" s="123"/>
      <c r="AF892" s="123"/>
      <c r="AG892" s="214"/>
      <c r="AH892" s="229" t="str">
        <f t="shared" si="196"/>
        <v>a3</v>
      </c>
      <c r="AI892" s="199"/>
      <c r="AJ892" s="199"/>
      <c r="AK892" s="199"/>
      <c r="AL892" s="199"/>
      <c r="AM892" s="199"/>
      <c r="AN892" s="173">
        <v>1</v>
      </c>
      <c r="AO892" s="173"/>
      <c r="AP892" s="173"/>
      <c r="AQ892" s="173"/>
      <c r="AR892" s="173"/>
      <c r="AS892" s="173"/>
      <c r="AT892" s="173">
        <v>0.5</v>
      </c>
      <c r="AU892" s="173">
        <v>0.5</v>
      </c>
      <c r="AV892" s="173">
        <v>0.5</v>
      </c>
      <c r="AW892" s="173">
        <v>0.5</v>
      </c>
      <c r="AX892" s="173"/>
      <c r="AY892" s="173"/>
      <c r="AZ892" s="211">
        <f t="shared" si="204"/>
        <v>1</v>
      </c>
      <c r="BA892" s="211">
        <f t="shared" si="205"/>
        <v>2</v>
      </c>
      <c r="BB892" s="205">
        <f t="shared" si="197"/>
        <v>50030</v>
      </c>
      <c r="BC892" s="205">
        <f t="shared" si="198"/>
        <v>42999</v>
      </c>
      <c r="BD892" s="205">
        <f t="shared" si="199"/>
        <v>7031</v>
      </c>
      <c r="BE892" s="205">
        <f t="shared" si="200"/>
        <v>0</v>
      </c>
      <c r="BF892" s="175">
        <v>42999</v>
      </c>
      <c r="BG892" s="175">
        <v>3718</v>
      </c>
      <c r="BH892" s="175">
        <v>7031</v>
      </c>
      <c r="BI892" s="175">
        <v>7031</v>
      </c>
      <c r="BJ892" s="175"/>
      <c r="BK892" s="175">
        <v>3444</v>
      </c>
      <c r="BL892" s="175">
        <v>16748</v>
      </c>
      <c r="BM892" s="175">
        <v>5358</v>
      </c>
      <c r="BN892" s="175">
        <v>2602</v>
      </c>
      <c r="BO892" s="175">
        <v>4098</v>
      </c>
      <c r="BP892" s="200">
        <f t="shared" si="201"/>
        <v>11129</v>
      </c>
    </row>
    <row r="893" spans="1:68" s="201" customFormat="1" x14ac:dyDescent="0.15">
      <c r="A893" s="117">
        <v>736801001</v>
      </c>
      <c r="B893" s="118" t="s">
        <v>703</v>
      </c>
      <c r="C893" s="118" t="s">
        <v>660</v>
      </c>
      <c r="D893" s="118" t="s">
        <v>704</v>
      </c>
      <c r="E893" s="118" t="s">
        <v>3612</v>
      </c>
      <c r="F893" s="120">
        <v>15</v>
      </c>
      <c r="G893" s="119">
        <v>267802</v>
      </c>
      <c r="H893" s="119"/>
      <c r="I893" s="120" t="s">
        <v>5820</v>
      </c>
      <c r="J893" s="120">
        <v>1400</v>
      </c>
      <c r="K893" s="120">
        <v>267802</v>
      </c>
      <c r="L893" s="120">
        <v>0.52400000000000002</v>
      </c>
      <c r="M893" s="121" t="s">
        <v>5657</v>
      </c>
      <c r="N893" s="120">
        <v>1</v>
      </c>
      <c r="O893" s="119">
        <v>220.6</v>
      </c>
      <c r="P893" s="119">
        <v>24.1</v>
      </c>
      <c r="Q893" s="119">
        <v>8.6</v>
      </c>
      <c r="R893" s="120" t="s">
        <v>5658</v>
      </c>
      <c r="S893" s="120">
        <v>0.4</v>
      </c>
      <c r="T893" s="120"/>
      <c r="U893" s="120"/>
      <c r="V893" s="172">
        <v>266.89999999999998</v>
      </c>
      <c r="W893" s="172">
        <v>13.7</v>
      </c>
      <c r="X893" s="172">
        <v>185.5</v>
      </c>
      <c r="Y893" s="172">
        <v>18.399999999999999</v>
      </c>
      <c r="Z893" s="172">
        <v>49.3</v>
      </c>
      <c r="AA893" s="123"/>
      <c r="AB893" s="123"/>
      <c r="AC893" s="123">
        <v>242</v>
      </c>
      <c r="AD893" s="123"/>
      <c r="AE893" s="123"/>
      <c r="AF893" s="123"/>
      <c r="AG893" s="214"/>
      <c r="AH893" s="229" t="str">
        <f t="shared" si="196"/>
        <v>a3</v>
      </c>
      <c r="AI893" s="199"/>
      <c r="AJ893" s="199"/>
      <c r="AK893" s="199"/>
      <c r="AL893" s="199"/>
      <c r="AM893" s="199"/>
      <c r="AN893" s="173"/>
      <c r="AO893" s="173"/>
      <c r="AP893" s="173"/>
      <c r="AQ893" s="173"/>
      <c r="AR893" s="173"/>
      <c r="AS893" s="173"/>
      <c r="AT893" s="173"/>
      <c r="AU893" s="173"/>
      <c r="AV893" s="173"/>
      <c r="AW893" s="173"/>
      <c r="AX893" s="173"/>
      <c r="AY893" s="173"/>
      <c r="AZ893" s="211">
        <f t="shared" si="204"/>
        <v>0</v>
      </c>
      <c r="BA893" s="211">
        <f t="shared" si="205"/>
        <v>0</v>
      </c>
      <c r="BB893" s="205">
        <f t="shared" si="197"/>
        <v>26461</v>
      </c>
      <c r="BC893" s="205">
        <f t="shared" si="198"/>
        <v>26461</v>
      </c>
      <c r="BD893" s="205">
        <f t="shared" si="199"/>
        <v>0</v>
      </c>
      <c r="BE893" s="205">
        <f t="shared" si="200"/>
        <v>0</v>
      </c>
      <c r="BF893" s="175">
        <v>26461</v>
      </c>
      <c r="BG893" s="175"/>
      <c r="BH893" s="175">
        <v>7136</v>
      </c>
      <c r="BI893" s="175"/>
      <c r="BJ893" s="175"/>
      <c r="BK893" s="175">
        <v>4422</v>
      </c>
      <c r="BL893" s="175">
        <v>3684</v>
      </c>
      <c r="BM893" s="175">
        <v>4492</v>
      </c>
      <c r="BN893" s="175">
        <v>2992</v>
      </c>
      <c r="BO893" s="175">
        <v>3735</v>
      </c>
      <c r="BP893" s="200">
        <f t="shared" si="201"/>
        <v>10871</v>
      </c>
    </row>
    <row r="894" spans="1:68" s="201" customFormat="1" x14ac:dyDescent="0.15">
      <c r="A894" s="117">
        <v>4621802002</v>
      </c>
      <c r="B894" s="118" t="s">
        <v>3132</v>
      </c>
      <c r="C894" s="118" t="s">
        <v>3107</v>
      </c>
      <c r="D894" s="118" t="s">
        <v>3131</v>
      </c>
      <c r="E894" s="118" t="s">
        <v>5336</v>
      </c>
      <c r="F894" s="120">
        <v>15</v>
      </c>
      <c r="G894" s="119"/>
      <c r="H894" s="119"/>
      <c r="I894" s="120" t="s">
        <v>5820</v>
      </c>
      <c r="J894" s="120">
        <v>2400</v>
      </c>
      <c r="K894" s="120">
        <v>268007</v>
      </c>
      <c r="L894" s="120">
        <v>0.30599999999999999</v>
      </c>
      <c r="M894" s="121" t="s">
        <v>5657</v>
      </c>
      <c r="N894" s="120">
        <v>1</v>
      </c>
      <c r="O894" s="119">
        <v>200</v>
      </c>
      <c r="P894" s="119"/>
      <c r="Q894" s="119"/>
      <c r="R894" s="120" t="s">
        <v>5658</v>
      </c>
      <c r="S894" s="120">
        <v>0.26500000000000001</v>
      </c>
      <c r="T894" s="120"/>
      <c r="U894" s="120" t="s">
        <v>3186</v>
      </c>
      <c r="V894" s="172">
        <v>223.67</v>
      </c>
      <c r="W894" s="172"/>
      <c r="X894" s="172">
        <v>189.15</v>
      </c>
      <c r="Y894" s="172">
        <v>8.82</v>
      </c>
      <c r="Z894" s="172">
        <v>25.7</v>
      </c>
      <c r="AA894" s="123">
        <v>2010</v>
      </c>
      <c r="AB894" s="123"/>
      <c r="AC894" s="123">
        <v>163.9</v>
      </c>
      <c r="AD894" s="123"/>
      <c r="AE894" s="123"/>
      <c r="AF894" s="123"/>
      <c r="AG894" s="214"/>
      <c r="AH894" s="229" t="str">
        <f t="shared" si="196"/>
        <v>a3</v>
      </c>
      <c r="AI894" s="199"/>
      <c r="AJ894" s="199"/>
      <c r="AK894" s="199"/>
      <c r="AL894" s="199"/>
      <c r="AM894" s="199"/>
      <c r="AN894" s="173" t="s">
        <v>3186</v>
      </c>
      <c r="AO894" s="173" t="s">
        <v>3186</v>
      </c>
      <c r="AP894" s="173" t="s">
        <v>3186</v>
      </c>
      <c r="AQ894" s="173" t="s">
        <v>3186</v>
      </c>
      <c r="AR894" s="173" t="s">
        <v>3186</v>
      </c>
      <c r="AS894" s="173"/>
      <c r="AT894" s="173">
        <v>0.6</v>
      </c>
      <c r="AU894" s="173">
        <v>0.6</v>
      </c>
      <c r="AV894" s="173">
        <v>0.6</v>
      </c>
      <c r="AW894" s="173">
        <v>0.6</v>
      </c>
      <c r="AX894" s="173">
        <v>0.6</v>
      </c>
      <c r="AY894" s="173" t="s">
        <v>3186</v>
      </c>
      <c r="AZ894" s="211">
        <f t="shared" si="204"/>
        <v>0</v>
      </c>
      <c r="BA894" s="211">
        <f t="shared" si="205"/>
        <v>3</v>
      </c>
      <c r="BB894" s="205">
        <f t="shared" si="197"/>
        <v>51804</v>
      </c>
      <c r="BC894" s="205">
        <f t="shared" si="198"/>
        <v>51804</v>
      </c>
      <c r="BD894" s="205">
        <f t="shared" si="199"/>
        <v>0</v>
      </c>
      <c r="BE894" s="205">
        <f t="shared" si="200"/>
        <v>0</v>
      </c>
      <c r="BF894" s="175">
        <v>51804</v>
      </c>
      <c r="BG894" s="175"/>
      <c r="BH894" s="175">
        <v>15372</v>
      </c>
      <c r="BI894" s="175"/>
      <c r="BJ894" s="175"/>
      <c r="BK894" s="175">
        <v>1197</v>
      </c>
      <c r="BL894" s="175">
        <v>7139</v>
      </c>
      <c r="BM894" s="175">
        <v>2989</v>
      </c>
      <c r="BN894" s="175">
        <v>1248</v>
      </c>
      <c r="BO894" s="175">
        <v>23859</v>
      </c>
      <c r="BP894" s="200">
        <f t="shared" si="201"/>
        <v>39231</v>
      </c>
    </row>
    <row r="895" spans="1:68" s="201" customFormat="1" x14ac:dyDescent="0.15">
      <c r="A895" s="117">
        <v>122101002</v>
      </c>
      <c r="B895" s="118" t="s">
        <v>85</v>
      </c>
      <c r="C895" s="118" t="s">
        <v>11</v>
      </c>
      <c r="D895" s="118" t="s">
        <v>84</v>
      </c>
      <c r="E895" s="118" t="s">
        <v>3237</v>
      </c>
      <c r="F895" s="120">
        <v>16</v>
      </c>
      <c r="G895" s="119">
        <v>268166</v>
      </c>
      <c r="H895" s="119"/>
      <c r="I895" s="120" t="s">
        <v>5820</v>
      </c>
      <c r="J895" s="120">
        <v>893</v>
      </c>
      <c r="K895" s="120">
        <v>268166</v>
      </c>
      <c r="L895" s="120">
        <v>0.82299999999999995</v>
      </c>
      <c r="M895" s="121" t="s">
        <v>5657</v>
      </c>
      <c r="N895" s="120">
        <v>1</v>
      </c>
      <c r="O895" s="119">
        <v>194.5</v>
      </c>
      <c r="P895" s="119">
        <v>52.5</v>
      </c>
      <c r="Q895" s="119">
        <v>6.9</v>
      </c>
      <c r="R895" s="120" t="s">
        <v>5660</v>
      </c>
      <c r="S895" s="120">
        <v>0.5</v>
      </c>
      <c r="T895" s="120"/>
      <c r="U895" s="120" t="s">
        <v>3186</v>
      </c>
      <c r="V895" s="172">
        <v>299</v>
      </c>
      <c r="W895" s="172">
        <v>22</v>
      </c>
      <c r="X895" s="172">
        <v>182</v>
      </c>
      <c r="Y895" s="172">
        <v>23</v>
      </c>
      <c r="Z895" s="172">
        <v>72</v>
      </c>
      <c r="AA895" s="123">
        <v>2113</v>
      </c>
      <c r="AB895" s="123"/>
      <c r="AC895" s="123">
        <v>29</v>
      </c>
      <c r="AD895" s="123"/>
      <c r="AE895" s="123"/>
      <c r="AF895" s="123"/>
      <c r="AG895" s="214"/>
      <c r="AH895" s="229" t="str">
        <f t="shared" si="196"/>
        <v>a3</v>
      </c>
      <c r="AI895" s="199"/>
      <c r="AJ895" s="199"/>
      <c r="AK895" s="199"/>
      <c r="AL895" s="199"/>
      <c r="AM895" s="199"/>
      <c r="AN895" s="173"/>
      <c r="AO895" s="173"/>
      <c r="AP895" s="173"/>
      <c r="AQ895" s="173"/>
      <c r="AR895" s="173"/>
      <c r="AS895" s="173"/>
      <c r="AT895" s="173"/>
      <c r="AU895" s="173">
        <v>0.5</v>
      </c>
      <c r="AV895" s="173"/>
      <c r="AW895" s="173"/>
      <c r="AX895" s="173"/>
      <c r="AY895" s="173">
        <v>1</v>
      </c>
      <c r="AZ895" s="211">
        <f t="shared" si="204"/>
        <v>0</v>
      </c>
      <c r="BA895" s="211">
        <f t="shared" si="205"/>
        <v>1.5</v>
      </c>
      <c r="BB895" s="205">
        <f t="shared" si="197"/>
        <v>47730</v>
      </c>
      <c r="BC895" s="205">
        <f t="shared" si="198"/>
        <v>47730</v>
      </c>
      <c r="BD895" s="205">
        <f t="shared" si="199"/>
        <v>14910</v>
      </c>
      <c r="BE895" s="205">
        <f t="shared" si="200"/>
        <v>14910</v>
      </c>
      <c r="BF895" s="175">
        <v>32820</v>
      </c>
      <c r="BG895" s="175"/>
      <c r="BH895" s="175">
        <v>14910</v>
      </c>
      <c r="BI895" s="175"/>
      <c r="BJ895" s="175"/>
      <c r="BK895" s="175">
        <v>4999</v>
      </c>
      <c r="BL895" s="175">
        <v>3444</v>
      </c>
      <c r="BM895" s="175">
        <v>4829</v>
      </c>
      <c r="BN895" s="175">
        <v>2067</v>
      </c>
      <c r="BO895" s="175">
        <v>17481</v>
      </c>
      <c r="BP895" s="200">
        <f t="shared" si="201"/>
        <v>32391</v>
      </c>
    </row>
    <row r="896" spans="1:68" s="201" customFormat="1" x14ac:dyDescent="0.15">
      <c r="A896" s="117">
        <v>2021102003</v>
      </c>
      <c r="B896" s="118" t="s">
        <v>1533</v>
      </c>
      <c r="C896" s="118" t="s">
        <v>1489</v>
      </c>
      <c r="D896" s="118" t="s">
        <v>1531</v>
      </c>
      <c r="E896" s="118" t="s">
        <v>4178</v>
      </c>
      <c r="F896" s="120">
        <v>13</v>
      </c>
      <c r="G896" s="119">
        <v>268361</v>
      </c>
      <c r="H896" s="119"/>
      <c r="I896" s="120" t="s">
        <v>5820</v>
      </c>
      <c r="J896" s="120">
        <v>1200</v>
      </c>
      <c r="K896" s="120">
        <v>268361</v>
      </c>
      <c r="L896" s="120">
        <v>0.61299999999999999</v>
      </c>
      <c r="M896" s="121" t="s">
        <v>5657</v>
      </c>
      <c r="N896" s="120">
        <v>1</v>
      </c>
      <c r="O896" s="119">
        <v>279.8</v>
      </c>
      <c r="P896" s="119"/>
      <c r="Q896" s="119"/>
      <c r="R896" s="120" t="s">
        <v>5658</v>
      </c>
      <c r="S896" s="120">
        <v>0.2</v>
      </c>
      <c r="T896" s="120"/>
      <c r="U896" s="120"/>
      <c r="V896" s="172">
        <v>240.7</v>
      </c>
      <c r="W896" s="172"/>
      <c r="X896" s="172">
        <v>210.4</v>
      </c>
      <c r="Y896" s="172">
        <v>30.3</v>
      </c>
      <c r="Z896" s="172"/>
      <c r="AA896" s="123">
        <v>2717.5</v>
      </c>
      <c r="AB896" s="123"/>
      <c r="AC896" s="123">
        <v>206</v>
      </c>
      <c r="AD896" s="123"/>
      <c r="AE896" s="123"/>
      <c r="AF896" s="123"/>
      <c r="AG896" s="214"/>
      <c r="AH896" s="229" t="str">
        <f t="shared" si="196"/>
        <v>a3</v>
      </c>
      <c r="AI896" s="199" t="s">
        <v>5400</v>
      </c>
      <c r="AJ896" s="199"/>
      <c r="AK896" s="199"/>
      <c r="AL896" s="199" t="s">
        <v>5400</v>
      </c>
      <c r="AM896" s="199" t="s">
        <v>5400</v>
      </c>
      <c r="AN896" s="173" t="s">
        <v>3186</v>
      </c>
      <c r="AO896" s="173" t="s">
        <v>3186</v>
      </c>
      <c r="AP896" s="173" t="s">
        <v>3186</v>
      </c>
      <c r="AQ896" s="173" t="s">
        <v>3186</v>
      </c>
      <c r="AR896" s="173" t="s">
        <v>3186</v>
      </c>
      <c r="AS896" s="173"/>
      <c r="AT896" s="173"/>
      <c r="AU896" s="173"/>
      <c r="AV896" s="173"/>
      <c r="AW896" s="173"/>
      <c r="AX896" s="173"/>
      <c r="AY896" s="173"/>
      <c r="AZ896" s="211"/>
      <c r="BA896" s="211"/>
      <c r="BB896" s="205">
        <f t="shared" si="197"/>
        <v>22889</v>
      </c>
      <c r="BC896" s="205">
        <f t="shared" si="198"/>
        <v>20423</v>
      </c>
      <c r="BD896" s="205">
        <f t="shared" si="199"/>
        <v>2562</v>
      </c>
      <c r="BE896" s="205">
        <f t="shared" si="200"/>
        <v>96</v>
      </c>
      <c r="BF896" s="175">
        <v>20327</v>
      </c>
      <c r="BG896" s="175">
        <v>657</v>
      </c>
      <c r="BH896" s="175">
        <v>6206</v>
      </c>
      <c r="BI896" s="175">
        <v>2403</v>
      </c>
      <c r="BJ896" s="175">
        <v>63</v>
      </c>
      <c r="BK896" s="175">
        <v>2385</v>
      </c>
      <c r="BL896" s="175">
        <v>4391</v>
      </c>
      <c r="BM896" s="175">
        <v>4391</v>
      </c>
      <c r="BN896" s="175">
        <v>1902</v>
      </c>
      <c r="BO896" s="175">
        <v>491</v>
      </c>
      <c r="BP896" s="200">
        <f t="shared" si="201"/>
        <v>6697</v>
      </c>
    </row>
    <row r="897" spans="1:68" s="201" customFormat="1" x14ac:dyDescent="0.15">
      <c r="A897" s="117">
        <v>1838202001</v>
      </c>
      <c r="B897" s="118" t="s">
        <v>1427</v>
      </c>
      <c r="C897" s="118" t="s">
        <v>1400</v>
      </c>
      <c r="D897" s="118" t="s">
        <v>311</v>
      </c>
      <c r="E897" s="118" t="s">
        <v>4098</v>
      </c>
      <c r="F897" s="120">
        <v>14</v>
      </c>
      <c r="G897" s="119">
        <v>268749</v>
      </c>
      <c r="H897" s="119"/>
      <c r="I897" s="120" t="s">
        <v>5820</v>
      </c>
      <c r="J897" s="120">
        <v>982</v>
      </c>
      <c r="K897" s="120">
        <v>268749</v>
      </c>
      <c r="L897" s="120">
        <v>0.75</v>
      </c>
      <c r="M897" s="121" t="s">
        <v>5657</v>
      </c>
      <c r="N897" s="120">
        <v>1</v>
      </c>
      <c r="O897" s="119">
        <v>246.3</v>
      </c>
      <c r="P897" s="119">
        <v>28</v>
      </c>
      <c r="Q897" s="119">
        <v>3.64</v>
      </c>
      <c r="R897" s="120" t="s">
        <v>5658</v>
      </c>
      <c r="S897" s="120">
        <v>1.2</v>
      </c>
      <c r="T897" s="120"/>
      <c r="U897" s="120"/>
      <c r="V897" s="172">
        <v>295</v>
      </c>
      <c r="W897" s="172"/>
      <c r="X897" s="172">
        <v>236</v>
      </c>
      <c r="Y897" s="172">
        <v>13</v>
      </c>
      <c r="Z897" s="172">
        <v>46</v>
      </c>
      <c r="AA897" s="123">
        <v>2164</v>
      </c>
      <c r="AB897" s="123"/>
      <c r="AC897" s="123">
        <v>124</v>
      </c>
      <c r="AD897" s="123"/>
      <c r="AE897" s="123"/>
      <c r="AF897" s="123"/>
      <c r="AG897" s="214"/>
      <c r="AH897" s="229" t="str">
        <f t="shared" si="196"/>
        <v>a3</v>
      </c>
      <c r="AI897" s="199"/>
      <c r="AJ897" s="199"/>
      <c r="AK897" s="199"/>
      <c r="AL897" s="199"/>
      <c r="AM897" s="199"/>
      <c r="AN897" s="173">
        <v>3</v>
      </c>
      <c r="AO897" s="173"/>
      <c r="AP897" s="173"/>
      <c r="AQ897" s="173"/>
      <c r="AR897" s="173"/>
      <c r="AS897" s="173">
        <v>2</v>
      </c>
      <c r="AT897" s="173">
        <v>0.5</v>
      </c>
      <c r="AU897" s="173">
        <v>0.5</v>
      </c>
      <c r="AV897" s="173">
        <v>0.5</v>
      </c>
      <c r="AW897" s="173">
        <v>0.5</v>
      </c>
      <c r="AX897" s="173">
        <v>2</v>
      </c>
      <c r="AY897" s="173"/>
      <c r="AZ897" s="211">
        <f t="shared" ref="AZ897:AZ914" si="206">SUBTOTAL(9,AN897:AS897)</f>
        <v>5</v>
      </c>
      <c r="BA897" s="211">
        <f t="shared" ref="BA897:BA933" si="207">SUBTOTAL(9,AT897:AY897)</f>
        <v>4</v>
      </c>
      <c r="BB897" s="205">
        <f t="shared" si="197"/>
        <v>49895</v>
      </c>
      <c r="BC897" s="205">
        <f t="shared" si="198"/>
        <v>35531</v>
      </c>
      <c r="BD897" s="205">
        <f t="shared" si="199"/>
        <v>14364</v>
      </c>
      <c r="BE897" s="205">
        <f t="shared" si="200"/>
        <v>0</v>
      </c>
      <c r="BF897" s="175">
        <v>35531</v>
      </c>
      <c r="BG897" s="175"/>
      <c r="BH897" s="175">
        <v>14364</v>
      </c>
      <c r="BI897" s="175">
        <v>14364</v>
      </c>
      <c r="BJ897" s="175"/>
      <c r="BK897" s="175">
        <v>2795</v>
      </c>
      <c r="BL897" s="175">
        <v>6176</v>
      </c>
      <c r="BM897" s="175">
        <v>6232</v>
      </c>
      <c r="BN897" s="175">
        <v>2196</v>
      </c>
      <c r="BO897" s="175">
        <v>3768</v>
      </c>
      <c r="BP897" s="200">
        <f t="shared" si="201"/>
        <v>18132</v>
      </c>
    </row>
    <row r="898" spans="1:68" s="201" customFormat="1" x14ac:dyDescent="0.15">
      <c r="A898" s="117">
        <v>3139002002</v>
      </c>
      <c r="B898" s="118" t="s">
        <v>2367</v>
      </c>
      <c r="C898" s="118" t="s">
        <v>2319</v>
      </c>
      <c r="D898" s="118" t="s">
        <v>2366</v>
      </c>
      <c r="E898" s="118" t="s">
        <v>4792</v>
      </c>
      <c r="F898" s="120">
        <v>12</v>
      </c>
      <c r="G898" s="119"/>
      <c r="H898" s="119"/>
      <c r="I898" s="120" t="s">
        <v>5820</v>
      </c>
      <c r="J898" s="120">
        <v>2000</v>
      </c>
      <c r="K898" s="120">
        <v>269072</v>
      </c>
      <c r="L898" s="120">
        <v>0.36899999999999999</v>
      </c>
      <c r="M898" s="121" t="s">
        <v>5657</v>
      </c>
      <c r="N898" s="120">
        <v>1</v>
      </c>
      <c r="O898" s="119">
        <v>101</v>
      </c>
      <c r="P898" s="119"/>
      <c r="Q898" s="119"/>
      <c r="R898" s="120"/>
      <c r="S898" s="120"/>
      <c r="T898" s="120"/>
      <c r="U898" s="120"/>
      <c r="V898" s="172">
        <v>291</v>
      </c>
      <c r="W898" s="172"/>
      <c r="X898" s="172">
        <v>219</v>
      </c>
      <c r="Y898" s="172">
        <v>58</v>
      </c>
      <c r="Z898" s="172">
        <v>14</v>
      </c>
      <c r="AA898" s="123"/>
      <c r="AB898" s="123"/>
      <c r="AC898" s="123">
        <v>72</v>
      </c>
      <c r="AD898" s="123"/>
      <c r="AE898" s="123"/>
      <c r="AF898" s="123"/>
      <c r="AG898" s="214"/>
      <c r="AH898" s="229" t="str">
        <f t="shared" si="196"/>
        <v>a3</v>
      </c>
      <c r="AI898" s="199"/>
      <c r="AJ898" s="199"/>
      <c r="AK898" s="199"/>
      <c r="AL898" s="199"/>
      <c r="AM898" s="199"/>
      <c r="AN898" s="173">
        <v>1</v>
      </c>
      <c r="AO898" s="173" t="s">
        <v>3186</v>
      </c>
      <c r="AP898" s="173" t="s">
        <v>3186</v>
      </c>
      <c r="AQ898" s="173" t="s">
        <v>3186</v>
      </c>
      <c r="AR898" s="173" t="s">
        <v>3186</v>
      </c>
      <c r="AS898" s="173"/>
      <c r="AT898" s="173">
        <v>0.5</v>
      </c>
      <c r="AU898" s="173">
        <v>0.5</v>
      </c>
      <c r="AV898" s="173"/>
      <c r="AW898" s="173"/>
      <c r="AX898" s="173"/>
      <c r="AY898" s="173" t="s">
        <v>3186</v>
      </c>
      <c r="AZ898" s="211">
        <f t="shared" si="206"/>
        <v>1</v>
      </c>
      <c r="BA898" s="211">
        <f t="shared" si="207"/>
        <v>1</v>
      </c>
      <c r="BB898" s="205">
        <f t="shared" si="197"/>
        <v>60139</v>
      </c>
      <c r="BC898" s="205">
        <f t="shared" si="198"/>
        <v>60139</v>
      </c>
      <c r="BD898" s="205">
        <f t="shared" si="199"/>
        <v>6076</v>
      </c>
      <c r="BE898" s="205">
        <f t="shared" si="200"/>
        <v>6076</v>
      </c>
      <c r="BF898" s="175">
        <v>54063</v>
      </c>
      <c r="BG898" s="175">
        <v>4615</v>
      </c>
      <c r="BH898" s="175">
        <v>7374</v>
      </c>
      <c r="BI898" s="175"/>
      <c r="BJ898" s="175"/>
      <c r="BK898" s="175">
        <v>1615</v>
      </c>
      <c r="BL898" s="175">
        <v>7126</v>
      </c>
      <c r="BM898" s="175">
        <v>4719</v>
      </c>
      <c r="BN898" s="175">
        <v>812</v>
      </c>
      <c r="BO898" s="175">
        <v>33878</v>
      </c>
      <c r="BP898" s="200">
        <f t="shared" si="201"/>
        <v>41252</v>
      </c>
    </row>
    <row r="899" spans="1:68" s="201" customFormat="1" x14ac:dyDescent="0.15">
      <c r="A899" s="117">
        <v>330301001</v>
      </c>
      <c r="B899" s="118" t="s">
        <v>456</v>
      </c>
      <c r="C899" s="118" t="s">
        <v>415</v>
      </c>
      <c r="D899" s="118" t="s">
        <v>457</v>
      </c>
      <c r="E899" s="118" t="s">
        <v>3455</v>
      </c>
      <c r="F899" s="120">
        <v>11</v>
      </c>
      <c r="G899" s="119">
        <v>269311</v>
      </c>
      <c r="H899" s="119"/>
      <c r="I899" s="120" t="s">
        <v>5820</v>
      </c>
      <c r="J899" s="120">
        <v>2800</v>
      </c>
      <c r="K899" s="120">
        <v>269311</v>
      </c>
      <c r="L899" s="120">
        <v>0.26400000000000001</v>
      </c>
      <c r="M899" s="121" t="s">
        <v>5657</v>
      </c>
      <c r="N899" s="120">
        <v>1</v>
      </c>
      <c r="O899" s="119">
        <v>308</v>
      </c>
      <c r="P899" s="119"/>
      <c r="Q899" s="119"/>
      <c r="R899" s="120" t="s">
        <v>5658</v>
      </c>
      <c r="S899" s="120">
        <v>0.5</v>
      </c>
      <c r="T899" s="120"/>
      <c r="U899" s="120"/>
      <c r="V899" s="172">
        <v>242</v>
      </c>
      <c r="W899" s="172"/>
      <c r="X899" s="172"/>
      <c r="Y899" s="172"/>
      <c r="Z899" s="172">
        <v>242</v>
      </c>
      <c r="AA899" s="123"/>
      <c r="AB899" s="123"/>
      <c r="AC899" s="123">
        <v>262</v>
      </c>
      <c r="AD899" s="123"/>
      <c r="AE899" s="123"/>
      <c r="AF899" s="123"/>
      <c r="AG899" s="214"/>
      <c r="AH899" s="229" t="str">
        <f t="shared" si="196"/>
        <v>a3</v>
      </c>
      <c r="AI899" s="199" t="s">
        <v>5401</v>
      </c>
      <c r="AJ899" s="199"/>
      <c r="AK899" s="199" t="s">
        <v>5401</v>
      </c>
      <c r="AL899" s="199" t="s">
        <v>5401</v>
      </c>
      <c r="AM899" s="199"/>
      <c r="AN899" s="173"/>
      <c r="AO899" s="173"/>
      <c r="AP899" s="173"/>
      <c r="AQ899" s="173"/>
      <c r="AR899" s="173"/>
      <c r="AS899" s="173">
        <v>0.5</v>
      </c>
      <c r="AT899" s="173">
        <v>1</v>
      </c>
      <c r="AU899" s="173">
        <v>0.5</v>
      </c>
      <c r="AV899" s="173">
        <v>0.5</v>
      </c>
      <c r="AW899" s="173">
        <v>0.5</v>
      </c>
      <c r="AX899" s="173">
        <v>0.5</v>
      </c>
      <c r="AY899" s="173">
        <v>0.5</v>
      </c>
      <c r="AZ899" s="211">
        <f t="shared" si="206"/>
        <v>0.5</v>
      </c>
      <c r="BA899" s="211">
        <f t="shared" si="207"/>
        <v>3.5</v>
      </c>
      <c r="BB899" s="205">
        <f t="shared" si="197"/>
        <v>29696</v>
      </c>
      <c r="BC899" s="205">
        <f t="shared" si="198"/>
        <v>29696</v>
      </c>
      <c r="BD899" s="205">
        <f t="shared" si="199"/>
        <v>0</v>
      </c>
      <c r="BE899" s="205">
        <f t="shared" si="200"/>
        <v>0</v>
      </c>
      <c r="BF899" s="175">
        <v>29696</v>
      </c>
      <c r="BG899" s="175"/>
      <c r="BH899" s="175">
        <v>27614</v>
      </c>
      <c r="BI899" s="175"/>
      <c r="BJ899" s="175"/>
      <c r="BK899" s="175"/>
      <c r="BL899" s="175">
        <v>1869</v>
      </c>
      <c r="BM899" s="175"/>
      <c r="BN899" s="175"/>
      <c r="BO899" s="175">
        <v>213</v>
      </c>
      <c r="BP899" s="200">
        <f t="shared" si="201"/>
        <v>27827</v>
      </c>
    </row>
    <row r="900" spans="1:68" s="201" customFormat="1" x14ac:dyDescent="0.15">
      <c r="A900" s="117">
        <v>1522202006</v>
      </c>
      <c r="B900" s="118" t="s">
        <v>1237</v>
      </c>
      <c r="C900" s="118" t="s">
        <v>1167</v>
      </c>
      <c r="D900" s="118" t="s">
        <v>1232</v>
      </c>
      <c r="E900" s="118" t="s">
        <v>3958</v>
      </c>
      <c r="F900" s="120">
        <v>12</v>
      </c>
      <c r="G900" s="119">
        <v>269356.3</v>
      </c>
      <c r="H900" s="119"/>
      <c r="I900" s="120" t="s">
        <v>5820</v>
      </c>
      <c r="J900" s="120">
        <v>1000</v>
      </c>
      <c r="K900" s="120">
        <v>269356</v>
      </c>
      <c r="L900" s="120">
        <v>0.73799999999999999</v>
      </c>
      <c r="M900" s="121" t="s">
        <v>5657</v>
      </c>
      <c r="N900" s="120">
        <v>1</v>
      </c>
      <c r="O900" s="119">
        <v>110.2</v>
      </c>
      <c r="P900" s="119"/>
      <c r="Q900" s="119"/>
      <c r="R900" s="120" t="s">
        <v>5658</v>
      </c>
      <c r="S900" s="120">
        <v>0.32</v>
      </c>
      <c r="T900" s="120"/>
      <c r="U900" s="120"/>
      <c r="V900" s="172">
        <v>290.39999999999998</v>
      </c>
      <c r="W900" s="172"/>
      <c r="X900" s="172">
        <v>242.4</v>
      </c>
      <c r="Y900" s="172">
        <v>16.2</v>
      </c>
      <c r="Z900" s="172">
        <v>31.8</v>
      </c>
      <c r="AA900" s="123">
        <v>4172.8999999999996</v>
      </c>
      <c r="AB900" s="123"/>
      <c r="AC900" s="123">
        <v>181.8</v>
      </c>
      <c r="AD900" s="123"/>
      <c r="AE900" s="123"/>
      <c r="AF900" s="123"/>
      <c r="AG900" s="214"/>
      <c r="AH900" s="229" t="str">
        <f t="shared" si="196"/>
        <v>a3</v>
      </c>
      <c r="AI900" s="199"/>
      <c r="AJ900" s="199"/>
      <c r="AK900" s="199"/>
      <c r="AL900" s="199"/>
      <c r="AM900" s="199"/>
      <c r="AN900" s="173">
        <v>2</v>
      </c>
      <c r="AO900" s="173"/>
      <c r="AP900" s="173"/>
      <c r="AQ900" s="173"/>
      <c r="AR900" s="173"/>
      <c r="AS900" s="173"/>
      <c r="AT900" s="173">
        <v>0.5</v>
      </c>
      <c r="AU900" s="173"/>
      <c r="AV900" s="173"/>
      <c r="AW900" s="173"/>
      <c r="AX900" s="173">
        <v>0.5</v>
      </c>
      <c r="AY900" s="173"/>
      <c r="AZ900" s="211">
        <f t="shared" si="206"/>
        <v>2</v>
      </c>
      <c r="BA900" s="211">
        <f t="shared" si="207"/>
        <v>1</v>
      </c>
      <c r="BB900" s="205">
        <f t="shared" si="197"/>
        <v>27146</v>
      </c>
      <c r="BC900" s="205">
        <f t="shared" si="198"/>
        <v>27146</v>
      </c>
      <c r="BD900" s="205">
        <f t="shared" si="199"/>
        <v>0</v>
      </c>
      <c r="BE900" s="205">
        <f t="shared" si="200"/>
        <v>0</v>
      </c>
      <c r="BF900" s="175">
        <v>27146</v>
      </c>
      <c r="BG900" s="175"/>
      <c r="BH900" s="175">
        <v>15488</v>
      </c>
      <c r="BI900" s="175"/>
      <c r="BJ900" s="175"/>
      <c r="BK900" s="175">
        <v>2874</v>
      </c>
      <c r="BL900" s="175">
        <v>2981</v>
      </c>
      <c r="BM900" s="175">
        <v>4742</v>
      </c>
      <c r="BN900" s="175">
        <v>1011</v>
      </c>
      <c r="BO900" s="175">
        <v>50</v>
      </c>
      <c r="BP900" s="200">
        <f t="shared" si="201"/>
        <v>15538</v>
      </c>
    </row>
    <row r="901" spans="1:68" s="201" customFormat="1" x14ac:dyDescent="0.15">
      <c r="A901" s="117">
        <v>3120102007</v>
      </c>
      <c r="B901" s="118" t="s">
        <v>2328</v>
      </c>
      <c r="C901" s="118" t="s">
        <v>2319</v>
      </c>
      <c r="D901" s="118" t="s">
        <v>2322</v>
      </c>
      <c r="E901" s="118" t="s">
        <v>4764</v>
      </c>
      <c r="F901" s="120">
        <v>15</v>
      </c>
      <c r="G901" s="119"/>
      <c r="H901" s="119"/>
      <c r="I901" s="120" t="s">
        <v>5820</v>
      </c>
      <c r="J901" s="120">
        <v>2000</v>
      </c>
      <c r="K901" s="120">
        <v>270249</v>
      </c>
      <c r="L901" s="120">
        <v>0.37</v>
      </c>
      <c r="M901" s="121" t="s">
        <v>5657</v>
      </c>
      <c r="N901" s="120">
        <v>1</v>
      </c>
      <c r="O901" s="119">
        <v>223</v>
      </c>
      <c r="P901" s="119"/>
      <c r="Q901" s="119"/>
      <c r="R901" s="120" t="s">
        <v>5660</v>
      </c>
      <c r="S901" s="120">
        <v>1</v>
      </c>
      <c r="T901" s="120"/>
      <c r="U901" s="120"/>
      <c r="V901" s="172">
        <v>189.3</v>
      </c>
      <c r="W901" s="172"/>
      <c r="X901" s="172">
        <v>164.2</v>
      </c>
      <c r="Y901" s="172"/>
      <c r="Z901" s="172">
        <v>25.1</v>
      </c>
      <c r="AA901" s="123">
        <v>2399</v>
      </c>
      <c r="AB901" s="123"/>
      <c r="AC901" s="123">
        <v>166</v>
      </c>
      <c r="AD901" s="123"/>
      <c r="AE901" s="123"/>
      <c r="AF901" s="123"/>
      <c r="AG901" s="214"/>
      <c r="AH901" s="229" t="str">
        <f t="shared" si="196"/>
        <v>a3</v>
      </c>
      <c r="AI901" s="199" t="s">
        <v>5402</v>
      </c>
      <c r="AJ901" s="199"/>
      <c r="AK901" s="199" t="s">
        <v>5402</v>
      </c>
      <c r="AL901" s="199" t="s">
        <v>5402</v>
      </c>
      <c r="AM901" s="199" t="s">
        <v>5402</v>
      </c>
      <c r="AN901" s="173"/>
      <c r="AO901" s="173"/>
      <c r="AP901" s="173"/>
      <c r="AQ901" s="173"/>
      <c r="AR901" s="173"/>
      <c r="AS901" s="173">
        <v>1</v>
      </c>
      <c r="AT901" s="173">
        <v>0.5</v>
      </c>
      <c r="AU901" s="173">
        <v>0.5</v>
      </c>
      <c r="AV901" s="173">
        <v>0.5</v>
      </c>
      <c r="AW901" s="173">
        <v>0.5</v>
      </c>
      <c r="AX901" s="173"/>
      <c r="AY901" s="173"/>
      <c r="AZ901" s="211">
        <f t="shared" si="206"/>
        <v>1</v>
      </c>
      <c r="BA901" s="211">
        <f t="shared" si="207"/>
        <v>2</v>
      </c>
      <c r="BB901" s="205">
        <f t="shared" si="197"/>
        <v>19953</v>
      </c>
      <c r="BC901" s="205">
        <f t="shared" si="198"/>
        <v>19953</v>
      </c>
      <c r="BD901" s="205">
        <f t="shared" si="199"/>
        <v>0</v>
      </c>
      <c r="BE901" s="205">
        <f t="shared" si="200"/>
        <v>0</v>
      </c>
      <c r="BF901" s="175">
        <v>19953</v>
      </c>
      <c r="BG901" s="175"/>
      <c r="BH901" s="175">
        <v>19953</v>
      </c>
      <c r="BI901" s="175"/>
      <c r="BJ901" s="175"/>
      <c r="BK901" s="175"/>
      <c r="BL901" s="175"/>
      <c r="BM901" s="175"/>
      <c r="BN901" s="175"/>
      <c r="BO901" s="175"/>
      <c r="BP901" s="200">
        <f t="shared" si="201"/>
        <v>19953</v>
      </c>
    </row>
    <row r="902" spans="1:68" s="201" customFormat="1" x14ac:dyDescent="0.15">
      <c r="A902" s="117">
        <v>2020902005</v>
      </c>
      <c r="B902" s="118" t="s">
        <v>1527</v>
      </c>
      <c r="C902" s="118" t="s">
        <v>1489</v>
      </c>
      <c r="D902" s="118" t="s">
        <v>1523</v>
      </c>
      <c r="E902" s="118" t="s">
        <v>4174</v>
      </c>
      <c r="F902" s="120">
        <v>9</v>
      </c>
      <c r="G902" s="119"/>
      <c r="H902" s="119"/>
      <c r="I902" s="120" t="s">
        <v>5820</v>
      </c>
      <c r="J902" s="120">
        <v>1600</v>
      </c>
      <c r="K902" s="120">
        <v>271659</v>
      </c>
      <c r="L902" s="120">
        <v>0.46500000000000002</v>
      </c>
      <c r="M902" s="121" t="s">
        <v>5657</v>
      </c>
      <c r="N902" s="120">
        <v>1</v>
      </c>
      <c r="O902" s="119">
        <v>340</v>
      </c>
      <c r="P902" s="119">
        <v>52</v>
      </c>
      <c r="Q902" s="119">
        <v>6.3</v>
      </c>
      <c r="R902" s="120" t="s">
        <v>5660</v>
      </c>
      <c r="S902" s="120">
        <v>0.1</v>
      </c>
      <c r="T902" s="120"/>
      <c r="U902" s="120"/>
      <c r="V902" s="172">
        <v>185.5</v>
      </c>
      <c r="W902" s="172"/>
      <c r="X902" s="172"/>
      <c r="Y902" s="172"/>
      <c r="Z902" s="172">
        <v>185.5</v>
      </c>
      <c r="AA902" s="123"/>
      <c r="AB902" s="123"/>
      <c r="AC902" s="123">
        <v>256</v>
      </c>
      <c r="AD902" s="123"/>
      <c r="AE902" s="123"/>
      <c r="AF902" s="123"/>
      <c r="AG902" s="214"/>
      <c r="AH902" s="229" t="str">
        <f t="shared" si="196"/>
        <v>a3</v>
      </c>
      <c r="AI902" s="199"/>
      <c r="AJ902" s="199"/>
      <c r="AK902" s="199"/>
      <c r="AL902" s="199"/>
      <c r="AM902" s="199"/>
      <c r="AN902" s="173">
        <v>1</v>
      </c>
      <c r="AO902" s="173" t="s">
        <v>3186</v>
      </c>
      <c r="AP902" s="173" t="s">
        <v>3186</v>
      </c>
      <c r="AQ902" s="173" t="s">
        <v>3186</v>
      </c>
      <c r="AR902" s="173" t="s">
        <v>3186</v>
      </c>
      <c r="AS902" s="173">
        <v>1</v>
      </c>
      <c r="AT902" s="173">
        <v>2</v>
      </c>
      <c r="AU902" s="173">
        <v>1</v>
      </c>
      <c r="AV902" s="173">
        <v>1</v>
      </c>
      <c r="AW902" s="173">
        <v>1</v>
      </c>
      <c r="AX902" s="173">
        <v>1</v>
      </c>
      <c r="AY902" s="173"/>
      <c r="AZ902" s="211">
        <f t="shared" si="206"/>
        <v>2</v>
      </c>
      <c r="BA902" s="211">
        <f t="shared" si="207"/>
        <v>6</v>
      </c>
      <c r="BB902" s="205">
        <f t="shared" si="197"/>
        <v>32194</v>
      </c>
      <c r="BC902" s="205">
        <f t="shared" si="198"/>
        <v>21646</v>
      </c>
      <c r="BD902" s="205">
        <f t="shared" si="199"/>
        <v>10548</v>
      </c>
      <c r="BE902" s="205">
        <f t="shared" si="200"/>
        <v>0</v>
      </c>
      <c r="BF902" s="175">
        <v>21646</v>
      </c>
      <c r="BG902" s="175"/>
      <c r="BH902" s="175">
        <v>10548</v>
      </c>
      <c r="BI902" s="175">
        <v>10548</v>
      </c>
      <c r="BJ902" s="175"/>
      <c r="BK902" s="175">
        <v>5095</v>
      </c>
      <c r="BL902" s="175">
        <v>504</v>
      </c>
      <c r="BM902" s="175">
        <v>3410</v>
      </c>
      <c r="BN902" s="175">
        <v>1125</v>
      </c>
      <c r="BO902" s="175">
        <v>964</v>
      </c>
      <c r="BP902" s="200">
        <f t="shared" si="201"/>
        <v>11512</v>
      </c>
    </row>
    <row r="903" spans="1:68" s="201" customFormat="1" x14ac:dyDescent="0.15">
      <c r="A903" s="117">
        <v>921401002</v>
      </c>
      <c r="B903" s="118" t="s">
        <v>889</v>
      </c>
      <c r="C903" s="118" t="s">
        <v>842</v>
      </c>
      <c r="D903" s="118" t="s">
        <v>888</v>
      </c>
      <c r="E903" s="118" t="s">
        <v>3725</v>
      </c>
      <c r="F903" s="120">
        <v>11</v>
      </c>
      <c r="G903" s="119">
        <v>272532</v>
      </c>
      <c r="H903" s="119"/>
      <c r="I903" s="120" t="s">
        <v>5820</v>
      </c>
      <c r="J903" s="120">
        <v>2200</v>
      </c>
      <c r="K903" s="120">
        <v>272532</v>
      </c>
      <c r="L903" s="120">
        <v>0.33900000000000002</v>
      </c>
      <c r="M903" s="121" t="s">
        <v>5657</v>
      </c>
      <c r="N903" s="120">
        <v>1</v>
      </c>
      <c r="O903" s="119">
        <v>154.6</v>
      </c>
      <c r="P903" s="119"/>
      <c r="Q903" s="119"/>
      <c r="R903" s="120" t="s">
        <v>5658</v>
      </c>
      <c r="S903" s="120">
        <v>0.3</v>
      </c>
      <c r="T903" s="120"/>
      <c r="U903" s="120"/>
      <c r="V903" s="172">
        <v>222</v>
      </c>
      <c r="W903" s="172"/>
      <c r="X903" s="172"/>
      <c r="Y903" s="172"/>
      <c r="Z903" s="172">
        <v>222</v>
      </c>
      <c r="AA903" s="123"/>
      <c r="AB903" s="123"/>
      <c r="AC903" s="123">
        <v>157</v>
      </c>
      <c r="AD903" s="123"/>
      <c r="AE903" s="123"/>
      <c r="AF903" s="123"/>
      <c r="AG903" s="214"/>
      <c r="AH903" s="229" t="str">
        <f t="shared" si="196"/>
        <v>a3</v>
      </c>
      <c r="AI903" s="199" t="s">
        <v>5401</v>
      </c>
      <c r="AJ903" s="199"/>
      <c r="AK903" s="199"/>
      <c r="AL903" s="199" t="s">
        <v>5401</v>
      </c>
      <c r="AM903" s="199"/>
      <c r="AN903" s="173"/>
      <c r="AO903" s="173" t="s">
        <v>3186</v>
      </c>
      <c r="AP903" s="173" t="s">
        <v>3186</v>
      </c>
      <c r="AQ903" s="173" t="s">
        <v>3186</v>
      </c>
      <c r="AR903" s="173" t="s">
        <v>3186</v>
      </c>
      <c r="AS903" s="173"/>
      <c r="AT903" s="173"/>
      <c r="AU903" s="173"/>
      <c r="AV903" s="173"/>
      <c r="AW903" s="173"/>
      <c r="AX903" s="173"/>
      <c r="AY903" s="173"/>
      <c r="AZ903" s="211">
        <f t="shared" si="206"/>
        <v>0</v>
      </c>
      <c r="BA903" s="211">
        <f t="shared" si="207"/>
        <v>0</v>
      </c>
      <c r="BB903" s="205">
        <f t="shared" si="197"/>
        <v>16200</v>
      </c>
      <c r="BC903" s="205">
        <f t="shared" si="198"/>
        <v>16200</v>
      </c>
      <c r="BD903" s="205">
        <f t="shared" si="199"/>
        <v>27</v>
      </c>
      <c r="BE903" s="205">
        <f t="shared" si="200"/>
        <v>27</v>
      </c>
      <c r="BF903" s="175">
        <v>16173</v>
      </c>
      <c r="BG903" s="175"/>
      <c r="BH903" s="175">
        <v>9182</v>
      </c>
      <c r="BI903" s="175"/>
      <c r="BJ903" s="175"/>
      <c r="BK903" s="175">
        <v>5349</v>
      </c>
      <c r="BL903" s="175">
        <v>1260</v>
      </c>
      <c r="BM903" s="175"/>
      <c r="BN903" s="175">
        <v>27</v>
      </c>
      <c r="BO903" s="175">
        <v>382</v>
      </c>
      <c r="BP903" s="200">
        <f t="shared" si="201"/>
        <v>9564</v>
      </c>
    </row>
    <row r="904" spans="1:68" s="201" customFormat="1" x14ac:dyDescent="0.15">
      <c r="A904" s="117">
        <v>920501002</v>
      </c>
      <c r="B904" s="118" t="s">
        <v>866</v>
      </c>
      <c r="C904" s="118" t="s">
        <v>842</v>
      </c>
      <c r="D904" s="118" t="s">
        <v>865</v>
      </c>
      <c r="E904" s="118" t="s">
        <v>3709</v>
      </c>
      <c r="F904" s="120">
        <v>15</v>
      </c>
      <c r="G904" s="119">
        <v>273525</v>
      </c>
      <c r="H904" s="119"/>
      <c r="I904" s="120" t="s">
        <v>5820</v>
      </c>
      <c r="J904" s="120">
        <v>2000</v>
      </c>
      <c r="K904" s="120">
        <v>273525</v>
      </c>
      <c r="L904" s="120">
        <v>0.375</v>
      </c>
      <c r="M904" s="121" t="s">
        <v>5657</v>
      </c>
      <c r="N904" s="120">
        <v>1</v>
      </c>
      <c r="O904" s="119">
        <v>268.60000000000002</v>
      </c>
      <c r="P904" s="119">
        <v>39.9</v>
      </c>
      <c r="Q904" s="119">
        <v>9.9499999999999993</v>
      </c>
      <c r="R904" s="120" t="s">
        <v>5660</v>
      </c>
      <c r="S904" s="120">
        <v>0.182</v>
      </c>
      <c r="T904" s="120"/>
      <c r="U904" s="120"/>
      <c r="V904" s="172">
        <v>204.96100000000001</v>
      </c>
      <c r="W904" s="172"/>
      <c r="X904" s="172">
        <v>96.540999999999997</v>
      </c>
      <c r="Y904" s="172">
        <v>1.6120000000000001</v>
      </c>
      <c r="Z904" s="172">
        <v>106.80800000000001</v>
      </c>
      <c r="AA904" s="123">
        <v>2073</v>
      </c>
      <c r="AB904" s="123"/>
      <c r="AC904" s="123">
        <v>180.92</v>
      </c>
      <c r="AD904" s="123"/>
      <c r="AE904" s="123"/>
      <c r="AF904" s="123"/>
      <c r="AG904" s="214"/>
      <c r="AH904" s="229" t="str">
        <f t="shared" si="196"/>
        <v>a3</v>
      </c>
      <c r="AI904" s="199"/>
      <c r="AJ904" s="199"/>
      <c r="AK904" s="199"/>
      <c r="AL904" s="199"/>
      <c r="AM904" s="199"/>
      <c r="AN904" s="173"/>
      <c r="AO904" s="173"/>
      <c r="AP904" s="173"/>
      <c r="AQ904" s="173"/>
      <c r="AR904" s="173"/>
      <c r="AS904" s="173"/>
      <c r="AT904" s="173">
        <v>2.9</v>
      </c>
      <c r="AU904" s="173">
        <v>1</v>
      </c>
      <c r="AV904" s="173">
        <v>1.6</v>
      </c>
      <c r="AW904" s="173">
        <v>0.6</v>
      </c>
      <c r="AX904" s="173"/>
      <c r="AY904" s="173"/>
      <c r="AZ904" s="211">
        <f t="shared" si="206"/>
        <v>0</v>
      </c>
      <c r="BA904" s="211">
        <f t="shared" si="207"/>
        <v>6.1</v>
      </c>
      <c r="BB904" s="205">
        <f t="shared" si="197"/>
        <v>31351</v>
      </c>
      <c r="BC904" s="205">
        <f t="shared" si="198"/>
        <v>26376</v>
      </c>
      <c r="BD904" s="205">
        <f t="shared" si="199"/>
        <v>5274</v>
      </c>
      <c r="BE904" s="205">
        <f t="shared" si="200"/>
        <v>299</v>
      </c>
      <c r="BF904" s="175">
        <v>26077</v>
      </c>
      <c r="BG904" s="175"/>
      <c r="BH904" s="175">
        <v>7980</v>
      </c>
      <c r="BI904" s="175">
        <v>4975</v>
      </c>
      <c r="BJ904" s="175"/>
      <c r="BK904" s="175">
        <v>9578</v>
      </c>
      <c r="BL904" s="175">
        <v>840</v>
      </c>
      <c r="BM904" s="175">
        <v>4610</v>
      </c>
      <c r="BN904" s="175">
        <v>1028</v>
      </c>
      <c r="BO904" s="175">
        <v>2340</v>
      </c>
      <c r="BP904" s="200">
        <f t="shared" si="201"/>
        <v>10320</v>
      </c>
    </row>
    <row r="905" spans="1:68" s="201" customFormat="1" x14ac:dyDescent="0.15">
      <c r="A905" s="117">
        <v>1522502001</v>
      </c>
      <c r="B905" s="118" t="s">
        <v>1247</v>
      </c>
      <c r="C905" s="118" t="s">
        <v>1167</v>
      </c>
      <c r="D905" s="118" t="s">
        <v>1248</v>
      </c>
      <c r="E905" s="118" t="s">
        <v>3966</v>
      </c>
      <c r="F905" s="120">
        <v>29</v>
      </c>
      <c r="G905" s="119"/>
      <c r="H905" s="119"/>
      <c r="I905" s="120" t="s">
        <v>5820</v>
      </c>
      <c r="J905" s="120">
        <v>1225</v>
      </c>
      <c r="K905" s="120">
        <v>273642</v>
      </c>
      <c r="L905" s="120">
        <v>0.61199999999999999</v>
      </c>
      <c r="M905" s="121" t="s">
        <v>5657</v>
      </c>
      <c r="N905" s="120">
        <v>1</v>
      </c>
      <c r="O905" s="119">
        <v>460</v>
      </c>
      <c r="P905" s="119"/>
      <c r="Q905" s="119"/>
      <c r="R905" s="120" t="s">
        <v>5655</v>
      </c>
      <c r="S905" s="120">
        <v>4.8</v>
      </c>
      <c r="T905" s="120"/>
      <c r="U905" s="120"/>
      <c r="V905" s="172">
        <v>162.19999999999999</v>
      </c>
      <c r="W905" s="172"/>
      <c r="X905" s="172">
        <v>129.80000000000001</v>
      </c>
      <c r="Y905" s="172">
        <v>30.8</v>
      </c>
      <c r="Z905" s="172">
        <v>1.6</v>
      </c>
      <c r="AA905" s="123">
        <v>2272</v>
      </c>
      <c r="AB905" s="123"/>
      <c r="AC905" s="123">
        <v>287</v>
      </c>
      <c r="AD905" s="123"/>
      <c r="AE905" s="123"/>
      <c r="AF905" s="123"/>
      <c r="AG905" s="214"/>
      <c r="AH905" s="229" t="str">
        <f t="shared" si="196"/>
        <v>a3</v>
      </c>
      <c r="AI905" s="199"/>
      <c r="AJ905" s="199"/>
      <c r="AK905" s="199"/>
      <c r="AL905" s="199"/>
      <c r="AM905" s="199"/>
      <c r="AN905" s="173" t="s">
        <v>3186</v>
      </c>
      <c r="AO905" s="173" t="s">
        <v>3186</v>
      </c>
      <c r="AP905" s="173" t="s">
        <v>3186</v>
      </c>
      <c r="AQ905" s="173" t="s">
        <v>3186</v>
      </c>
      <c r="AR905" s="173" t="s">
        <v>3186</v>
      </c>
      <c r="AS905" s="173"/>
      <c r="AT905" s="173">
        <v>1</v>
      </c>
      <c r="AU905" s="173">
        <v>0.5</v>
      </c>
      <c r="AV905" s="173">
        <v>1</v>
      </c>
      <c r="AW905" s="173">
        <v>0.5</v>
      </c>
      <c r="AX905" s="173">
        <v>0.5</v>
      </c>
      <c r="AY905" s="173">
        <v>0.5</v>
      </c>
      <c r="AZ905" s="211">
        <f t="shared" si="206"/>
        <v>0</v>
      </c>
      <c r="BA905" s="211">
        <f t="shared" si="207"/>
        <v>4</v>
      </c>
      <c r="BB905" s="205">
        <f t="shared" si="197"/>
        <v>37721</v>
      </c>
      <c r="BC905" s="205">
        <f t="shared" si="198"/>
        <v>37721</v>
      </c>
      <c r="BD905" s="205">
        <f t="shared" si="199"/>
        <v>0</v>
      </c>
      <c r="BE905" s="205">
        <f t="shared" si="200"/>
        <v>0</v>
      </c>
      <c r="BF905" s="175">
        <v>37721</v>
      </c>
      <c r="BG905" s="175"/>
      <c r="BH905" s="175">
        <v>34301</v>
      </c>
      <c r="BI905" s="175"/>
      <c r="BJ905" s="175"/>
      <c r="BK905" s="175"/>
      <c r="BL905" s="175">
        <v>609</v>
      </c>
      <c r="BM905" s="175">
        <v>2811</v>
      </c>
      <c r="BN905" s="175"/>
      <c r="BO905" s="175"/>
      <c r="BP905" s="200">
        <f t="shared" si="201"/>
        <v>34301</v>
      </c>
    </row>
    <row r="906" spans="1:68" s="201" customFormat="1" x14ac:dyDescent="0.15">
      <c r="A906" s="117">
        <v>756102001</v>
      </c>
      <c r="B906" s="118" t="s">
        <v>757</v>
      </c>
      <c r="C906" s="118" t="s">
        <v>660</v>
      </c>
      <c r="D906" s="118" t="s">
        <v>758</v>
      </c>
      <c r="E906" s="118" t="s">
        <v>3645</v>
      </c>
      <c r="F906" s="120">
        <v>13</v>
      </c>
      <c r="G906" s="119">
        <v>273733</v>
      </c>
      <c r="H906" s="119"/>
      <c r="I906" s="120" t="s">
        <v>5820</v>
      </c>
      <c r="J906" s="120">
        <v>2600</v>
      </c>
      <c r="K906" s="120">
        <v>273733</v>
      </c>
      <c r="L906" s="120">
        <v>0.28799999999999998</v>
      </c>
      <c r="M906" s="121" t="s">
        <v>5657</v>
      </c>
      <c r="N906" s="120">
        <v>1</v>
      </c>
      <c r="O906" s="119"/>
      <c r="P906" s="119"/>
      <c r="Q906" s="119"/>
      <c r="R906" s="120" t="s">
        <v>5658</v>
      </c>
      <c r="S906" s="120">
        <v>0.5</v>
      </c>
      <c r="T906" s="120"/>
      <c r="U906" s="120"/>
      <c r="V906" s="172">
        <v>362.2</v>
      </c>
      <c r="W906" s="172"/>
      <c r="X906" s="172">
        <v>200.36</v>
      </c>
      <c r="Y906" s="172">
        <v>52.39</v>
      </c>
      <c r="Z906" s="172">
        <v>109.45</v>
      </c>
      <c r="AA906" s="123"/>
      <c r="AB906" s="123"/>
      <c r="AC906" s="123">
        <v>130.30000000000001</v>
      </c>
      <c r="AD906" s="123"/>
      <c r="AE906" s="123"/>
      <c r="AF906" s="123"/>
      <c r="AG906" s="214"/>
      <c r="AH906" s="229" t="str">
        <f t="shared" si="196"/>
        <v>a3</v>
      </c>
      <c r="AI906" s="199"/>
      <c r="AJ906" s="199"/>
      <c r="AK906" s="199"/>
      <c r="AL906" s="199"/>
      <c r="AM906" s="199"/>
      <c r="AN906" s="173">
        <v>1</v>
      </c>
      <c r="AO906" s="173"/>
      <c r="AP906" s="173"/>
      <c r="AQ906" s="173"/>
      <c r="AR906" s="173"/>
      <c r="AS906" s="173"/>
      <c r="AT906" s="173">
        <v>0.5</v>
      </c>
      <c r="AU906" s="173">
        <v>0.5</v>
      </c>
      <c r="AV906" s="173"/>
      <c r="AW906" s="173">
        <v>0.5</v>
      </c>
      <c r="AX906" s="173"/>
      <c r="AY906" s="173"/>
      <c r="AZ906" s="211">
        <f t="shared" si="206"/>
        <v>1</v>
      </c>
      <c r="BA906" s="211">
        <f t="shared" si="207"/>
        <v>1.5</v>
      </c>
      <c r="BB906" s="205">
        <f t="shared" si="197"/>
        <v>44232</v>
      </c>
      <c r="BC906" s="205">
        <f t="shared" si="198"/>
        <v>44232</v>
      </c>
      <c r="BD906" s="205">
        <f t="shared" si="199"/>
        <v>0</v>
      </c>
      <c r="BE906" s="205">
        <f t="shared" si="200"/>
        <v>0</v>
      </c>
      <c r="BF906" s="175">
        <v>44232</v>
      </c>
      <c r="BG906" s="175">
        <v>10509</v>
      </c>
      <c r="BH906" s="175">
        <v>16884</v>
      </c>
      <c r="BI906" s="175"/>
      <c r="BJ906" s="175"/>
      <c r="BK906" s="175">
        <v>1500</v>
      </c>
      <c r="BL906" s="175">
        <v>3417</v>
      </c>
      <c r="BM906" s="175">
        <v>4504</v>
      </c>
      <c r="BN906" s="175">
        <v>210</v>
      </c>
      <c r="BO906" s="175">
        <v>7208</v>
      </c>
      <c r="BP906" s="200">
        <f t="shared" si="201"/>
        <v>24092</v>
      </c>
    </row>
    <row r="907" spans="1:68" s="201" customFormat="1" x14ac:dyDescent="0.15">
      <c r="A907" s="117">
        <v>1020602001</v>
      </c>
      <c r="B907" s="118" t="s">
        <v>937</v>
      </c>
      <c r="C907" s="118" t="s">
        <v>913</v>
      </c>
      <c r="D907" s="118" t="s">
        <v>938</v>
      </c>
      <c r="E907" s="118" t="s">
        <v>3754</v>
      </c>
      <c r="F907" s="120">
        <v>13</v>
      </c>
      <c r="G907" s="119"/>
      <c r="H907" s="119"/>
      <c r="I907" s="120" t="s">
        <v>5820</v>
      </c>
      <c r="J907" s="120">
        <v>1040</v>
      </c>
      <c r="K907" s="120">
        <v>273965</v>
      </c>
      <c r="L907" s="120">
        <v>0.72199999999999998</v>
      </c>
      <c r="M907" s="121" t="s">
        <v>5657</v>
      </c>
      <c r="N907" s="120">
        <v>1</v>
      </c>
      <c r="O907" s="119">
        <v>227.5</v>
      </c>
      <c r="P907" s="119"/>
      <c r="Q907" s="119"/>
      <c r="R907" s="120" t="s">
        <v>5660</v>
      </c>
      <c r="S907" s="120">
        <v>1.6</v>
      </c>
      <c r="T907" s="120"/>
      <c r="U907" s="120"/>
      <c r="V907" s="172">
        <v>171</v>
      </c>
      <c r="W907" s="172"/>
      <c r="X907" s="172"/>
      <c r="Y907" s="172"/>
      <c r="Z907" s="172">
        <v>171</v>
      </c>
      <c r="AA907" s="123">
        <v>2322</v>
      </c>
      <c r="AB907" s="123"/>
      <c r="AC907" s="123">
        <v>248</v>
      </c>
      <c r="AD907" s="123"/>
      <c r="AE907" s="123"/>
      <c r="AF907" s="123"/>
      <c r="AG907" s="214"/>
      <c r="AH907" s="229" t="str">
        <f t="shared" si="196"/>
        <v>a3</v>
      </c>
      <c r="AI907" s="199"/>
      <c r="AJ907" s="199"/>
      <c r="AK907" s="199"/>
      <c r="AL907" s="199"/>
      <c r="AM907" s="199"/>
      <c r="AN907" s="173" t="s">
        <v>3186</v>
      </c>
      <c r="AO907" s="173" t="s">
        <v>3186</v>
      </c>
      <c r="AP907" s="173" t="s">
        <v>3186</v>
      </c>
      <c r="AQ907" s="173" t="s">
        <v>3186</v>
      </c>
      <c r="AR907" s="173" t="s">
        <v>3186</v>
      </c>
      <c r="AS907" s="173" t="s">
        <v>3186</v>
      </c>
      <c r="AT907" s="173"/>
      <c r="AU907" s="173"/>
      <c r="AV907" s="173"/>
      <c r="AW907" s="173"/>
      <c r="AX907" s="173"/>
      <c r="AY907" s="173" t="s">
        <v>3186</v>
      </c>
      <c r="AZ907" s="211">
        <f t="shared" si="206"/>
        <v>0</v>
      </c>
      <c r="BA907" s="211">
        <f t="shared" si="207"/>
        <v>0</v>
      </c>
      <c r="BB907" s="205">
        <f t="shared" si="197"/>
        <v>32217</v>
      </c>
      <c r="BC907" s="205">
        <f t="shared" si="198"/>
        <v>32217</v>
      </c>
      <c r="BD907" s="205">
        <f t="shared" si="199"/>
        <v>0</v>
      </c>
      <c r="BE907" s="205">
        <f t="shared" si="200"/>
        <v>0</v>
      </c>
      <c r="BF907" s="175">
        <v>32217</v>
      </c>
      <c r="BG907" s="175"/>
      <c r="BH907" s="175">
        <v>17115</v>
      </c>
      <c r="BI907" s="175"/>
      <c r="BJ907" s="175"/>
      <c r="BK907" s="175">
        <v>3245</v>
      </c>
      <c r="BL907" s="175">
        <v>6195</v>
      </c>
      <c r="BM907" s="175">
        <v>4829</v>
      </c>
      <c r="BN907" s="175">
        <v>417</v>
      </c>
      <c r="BO907" s="175">
        <v>416</v>
      </c>
      <c r="BP907" s="200">
        <f t="shared" si="201"/>
        <v>17531</v>
      </c>
    </row>
    <row r="908" spans="1:68" s="201" customFormat="1" x14ac:dyDescent="0.15">
      <c r="A908" s="117">
        <v>920602003</v>
      </c>
      <c r="B908" s="118" t="s">
        <v>872</v>
      </c>
      <c r="C908" s="118" t="s">
        <v>842</v>
      </c>
      <c r="D908" s="118" t="s">
        <v>870</v>
      </c>
      <c r="E908" s="118" t="s">
        <v>3714</v>
      </c>
      <c r="F908" s="120">
        <v>2</v>
      </c>
      <c r="G908" s="119">
        <v>274676</v>
      </c>
      <c r="H908" s="119"/>
      <c r="I908" s="120" t="s">
        <v>5820</v>
      </c>
      <c r="J908" s="120">
        <v>3500</v>
      </c>
      <c r="K908" s="120">
        <v>274676</v>
      </c>
      <c r="L908" s="120">
        <v>0.215</v>
      </c>
      <c r="M908" s="121" t="s">
        <v>5657</v>
      </c>
      <c r="N908" s="120">
        <v>1</v>
      </c>
      <c r="O908" s="119">
        <v>33.9</v>
      </c>
      <c r="P908" s="119">
        <v>7.3</v>
      </c>
      <c r="Q908" s="119">
        <v>0.7</v>
      </c>
      <c r="R908" s="120"/>
      <c r="S908" s="120"/>
      <c r="T908" s="120"/>
      <c r="U908" s="120"/>
      <c r="V908" s="172">
        <v>115.1</v>
      </c>
      <c r="W908" s="172">
        <v>63.3</v>
      </c>
      <c r="X908" s="172">
        <v>34.5</v>
      </c>
      <c r="Y908" s="172">
        <v>11.5</v>
      </c>
      <c r="Z908" s="172">
        <v>5.8</v>
      </c>
      <c r="AA908" s="123"/>
      <c r="AB908" s="123"/>
      <c r="AC908" s="123">
        <v>40.200000000000003</v>
      </c>
      <c r="AD908" s="123"/>
      <c r="AE908" s="123"/>
      <c r="AF908" s="123"/>
      <c r="AG908" s="214"/>
      <c r="AH908" s="229" t="str">
        <f t="shared" si="196"/>
        <v>a3</v>
      </c>
      <c r="AI908" s="199"/>
      <c r="AJ908" s="199"/>
      <c r="AK908" s="199"/>
      <c r="AL908" s="199"/>
      <c r="AM908" s="199"/>
      <c r="AN908" s="173"/>
      <c r="AO908" s="173"/>
      <c r="AP908" s="173"/>
      <c r="AQ908" s="173"/>
      <c r="AR908" s="173"/>
      <c r="AS908" s="173"/>
      <c r="AT908" s="173">
        <v>0.6</v>
      </c>
      <c r="AU908" s="173"/>
      <c r="AV908" s="173"/>
      <c r="AW908" s="173"/>
      <c r="AX908" s="173"/>
      <c r="AY908" s="173"/>
      <c r="AZ908" s="211">
        <f t="shared" si="206"/>
        <v>0</v>
      </c>
      <c r="BA908" s="211">
        <f t="shared" si="207"/>
        <v>0.6</v>
      </c>
      <c r="BB908" s="205">
        <f t="shared" si="197"/>
        <v>31922</v>
      </c>
      <c r="BC908" s="205">
        <f t="shared" si="198"/>
        <v>22629</v>
      </c>
      <c r="BD908" s="205">
        <f t="shared" si="199"/>
        <v>12289</v>
      </c>
      <c r="BE908" s="205">
        <f t="shared" si="200"/>
        <v>2996</v>
      </c>
      <c r="BF908" s="175">
        <v>19633</v>
      </c>
      <c r="BG908" s="175"/>
      <c r="BH908" s="175">
        <v>13289</v>
      </c>
      <c r="BI908" s="175">
        <v>9293</v>
      </c>
      <c r="BJ908" s="175"/>
      <c r="BK908" s="175">
        <v>3350</v>
      </c>
      <c r="BL908" s="175"/>
      <c r="BM908" s="175">
        <v>2994</v>
      </c>
      <c r="BN908" s="175"/>
      <c r="BO908" s="175">
        <v>2996</v>
      </c>
      <c r="BP908" s="200">
        <f t="shared" si="201"/>
        <v>16285</v>
      </c>
    </row>
    <row r="909" spans="1:68" s="201" customFormat="1" x14ac:dyDescent="0.15">
      <c r="A909" s="117">
        <v>721201003</v>
      </c>
      <c r="B909" s="118" t="s">
        <v>699</v>
      </c>
      <c r="C909" s="118" t="s">
        <v>660</v>
      </c>
      <c r="D909" s="118" t="s">
        <v>697</v>
      </c>
      <c r="E909" s="118" t="s">
        <v>3609</v>
      </c>
      <c r="F909" s="120">
        <v>13</v>
      </c>
      <c r="G909" s="119">
        <v>274790</v>
      </c>
      <c r="H909" s="119"/>
      <c r="I909" s="120" t="s">
        <v>5820</v>
      </c>
      <c r="J909" s="120">
        <v>1600</v>
      </c>
      <c r="K909" s="120">
        <v>274790</v>
      </c>
      <c r="L909" s="120">
        <v>0.47099999999999997</v>
      </c>
      <c r="M909" s="121" t="s">
        <v>5657</v>
      </c>
      <c r="N909" s="120">
        <v>1</v>
      </c>
      <c r="O909" s="119">
        <v>228</v>
      </c>
      <c r="P909" s="119">
        <v>39.4</v>
      </c>
      <c r="Q909" s="119">
        <v>7</v>
      </c>
      <c r="R909" s="120" t="s">
        <v>5658</v>
      </c>
      <c r="S909" s="120">
        <v>0.8</v>
      </c>
      <c r="T909" s="120"/>
      <c r="U909" s="120"/>
      <c r="V909" s="172">
        <v>227.2</v>
      </c>
      <c r="W909" s="172"/>
      <c r="X909" s="172">
        <v>146.19999999999999</v>
      </c>
      <c r="Y909" s="172">
        <v>34.1</v>
      </c>
      <c r="Z909" s="172">
        <v>46.9</v>
      </c>
      <c r="AA909" s="123">
        <v>3837</v>
      </c>
      <c r="AB909" s="123"/>
      <c r="AC909" s="123">
        <v>163</v>
      </c>
      <c r="AD909" s="123"/>
      <c r="AE909" s="123"/>
      <c r="AF909" s="123"/>
      <c r="AG909" s="214"/>
      <c r="AH909" s="229" t="str">
        <f t="shared" si="196"/>
        <v>a3</v>
      </c>
      <c r="AI909" s="199"/>
      <c r="AJ909" s="199"/>
      <c r="AK909" s="199"/>
      <c r="AL909" s="199"/>
      <c r="AM909" s="199"/>
      <c r="AN909" s="173">
        <v>2</v>
      </c>
      <c r="AO909" s="173"/>
      <c r="AP909" s="173"/>
      <c r="AQ909" s="173"/>
      <c r="AR909" s="173"/>
      <c r="AS909" s="173"/>
      <c r="AT909" s="173"/>
      <c r="AU909" s="173"/>
      <c r="AV909" s="173"/>
      <c r="AW909" s="173"/>
      <c r="AX909" s="173"/>
      <c r="AY909" s="173"/>
      <c r="AZ909" s="211">
        <f t="shared" si="206"/>
        <v>2</v>
      </c>
      <c r="BA909" s="211">
        <f t="shared" si="207"/>
        <v>0</v>
      </c>
      <c r="BB909" s="205">
        <f t="shared" si="197"/>
        <v>19719</v>
      </c>
      <c r="BC909" s="205">
        <f t="shared" si="198"/>
        <v>16897</v>
      </c>
      <c r="BD909" s="205">
        <f t="shared" si="199"/>
        <v>4702</v>
      </c>
      <c r="BE909" s="205">
        <f t="shared" si="200"/>
        <v>1880</v>
      </c>
      <c r="BF909" s="175">
        <v>15017</v>
      </c>
      <c r="BG909" s="175"/>
      <c r="BH909" s="175">
        <v>4702</v>
      </c>
      <c r="BI909" s="175">
        <v>2822</v>
      </c>
      <c r="BJ909" s="175"/>
      <c r="BK909" s="175"/>
      <c r="BL909" s="175">
        <v>2035</v>
      </c>
      <c r="BM909" s="175">
        <v>3009</v>
      </c>
      <c r="BN909" s="175">
        <v>1258</v>
      </c>
      <c r="BO909" s="175">
        <v>5893</v>
      </c>
      <c r="BP909" s="200">
        <f t="shared" si="201"/>
        <v>10595</v>
      </c>
    </row>
    <row r="910" spans="1:68" s="201" customFormat="1" x14ac:dyDescent="0.15">
      <c r="A910" s="117">
        <v>4220801001</v>
      </c>
      <c r="B910" s="118" t="s">
        <v>2927</v>
      </c>
      <c r="C910" s="118" t="s">
        <v>2907</v>
      </c>
      <c r="D910" s="118" t="s">
        <v>2928</v>
      </c>
      <c r="E910" s="118" t="s">
        <v>5200</v>
      </c>
      <c r="F910" s="120">
        <v>5</v>
      </c>
      <c r="G910" s="119"/>
      <c r="H910" s="119"/>
      <c r="I910" s="120" t="s">
        <v>5820</v>
      </c>
      <c r="J910" s="120">
        <v>2200</v>
      </c>
      <c r="K910" s="120">
        <v>275341</v>
      </c>
      <c r="L910" s="120">
        <v>0.34300000000000003</v>
      </c>
      <c r="M910" s="121" t="s">
        <v>5657</v>
      </c>
      <c r="N910" s="120">
        <v>1</v>
      </c>
      <c r="O910" s="119">
        <v>312</v>
      </c>
      <c r="P910" s="119"/>
      <c r="Q910" s="119"/>
      <c r="R910" s="120"/>
      <c r="S910" s="120"/>
      <c r="T910" s="120"/>
      <c r="U910" s="120" t="s">
        <v>5689</v>
      </c>
      <c r="V910" s="172">
        <v>24.96</v>
      </c>
      <c r="W910" s="172">
        <v>2.94</v>
      </c>
      <c r="X910" s="172">
        <v>17.510000000000002</v>
      </c>
      <c r="Y910" s="172">
        <v>0.99</v>
      </c>
      <c r="Z910" s="172">
        <v>3.52</v>
      </c>
      <c r="AA910" s="123"/>
      <c r="AB910" s="123"/>
      <c r="AC910" s="123">
        <v>31.4</v>
      </c>
      <c r="AD910" s="123"/>
      <c r="AE910" s="123"/>
      <c r="AF910" s="123"/>
      <c r="AG910" s="214"/>
      <c r="AH910" s="229" t="str">
        <f t="shared" si="196"/>
        <v>a3</v>
      </c>
      <c r="AI910" s="199"/>
      <c r="AJ910" s="199"/>
      <c r="AK910" s="199"/>
      <c r="AL910" s="199"/>
      <c r="AM910" s="199"/>
      <c r="AN910" s="173"/>
      <c r="AO910" s="173"/>
      <c r="AP910" s="173"/>
      <c r="AQ910" s="173"/>
      <c r="AR910" s="173"/>
      <c r="AS910" s="173">
        <v>1</v>
      </c>
      <c r="AT910" s="173"/>
      <c r="AU910" s="173">
        <v>0.5</v>
      </c>
      <c r="AV910" s="173"/>
      <c r="AW910" s="173"/>
      <c r="AX910" s="173"/>
      <c r="AY910" s="173">
        <v>0.5</v>
      </c>
      <c r="AZ910" s="211">
        <f t="shared" si="206"/>
        <v>1</v>
      </c>
      <c r="BA910" s="211">
        <f t="shared" si="207"/>
        <v>1</v>
      </c>
      <c r="BB910" s="205">
        <f t="shared" si="197"/>
        <v>36603</v>
      </c>
      <c r="BC910" s="205">
        <f t="shared" si="198"/>
        <v>23003</v>
      </c>
      <c r="BD910" s="205">
        <f t="shared" si="199"/>
        <v>13900</v>
      </c>
      <c r="BE910" s="205">
        <f t="shared" si="200"/>
        <v>300</v>
      </c>
      <c r="BF910" s="175">
        <v>22703</v>
      </c>
      <c r="BG910" s="175"/>
      <c r="BH910" s="175">
        <v>13900</v>
      </c>
      <c r="BI910" s="175">
        <v>13600</v>
      </c>
      <c r="BJ910" s="175"/>
      <c r="BK910" s="175">
        <v>2354</v>
      </c>
      <c r="BL910" s="175"/>
      <c r="BM910" s="175">
        <v>3711</v>
      </c>
      <c r="BN910" s="175">
        <v>930</v>
      </c>
      <c r="BO910" s="175">
        <v>2108</v>
      </c>
      <c r="BP910" s="200">
        <f t="shared" si="201"/>
        <v>16008</v>
      </c>
    </row>
    <row r="911" spans="1:68" s="201" customFormat="1" x14ac:dyDescent="0.15">
      <c r="A911" s="117">
        <v>938601001</v>
      </c>
      <c r="B911" s="118" t="s">
        <v>903</v>
      </c>
      <c r="C911" s="118" t="s">
        <v>842</v>
      </c>
      <c r="D911" s="118" t="s">
        <v>904</v>
      </c>
      <c r="E911" s="118" t="s">
        <v>3733</v>
      </c>
      <c r="F911" s="120">
        <v>19</v>
      </c>
      <c r="G911" s="119">
        <v>276488</v>
      </c>
      <c r="H911" s="119"/>
      <c r="I911" s="120" t="s">
        <v>5820</v>
      </c>
      <c r="J911" s="120">
        <v>1500</v>
      </c>
      <c r="K911" s="120">
        <v>276488</v>
      </c>
      <c r="L911" s="120">
        <v>0.505</v>
      </c>
      <c r="M911" s="121" t="s">
        <v>5657</v>
      </c>
      <c r="N911" s="120">
        <v>1</v>
      </c>
      <c r="O911" s="119">
        <v>95.1</v>
      </c>
      <c r="P911" s="119"/>
      <c r="Q911" s="119"/>
      <c r="R911" s="120" t="s">
        <v>5658</v>
      </c>
      <c r="S911" s="120">
        <v>0.5</v>
      </c>
      <c r="T911" s="120"/>
      <c r="U911" s="120"/>
      <c r="V911" s="172">
        <v>225</v>
      </c>
      <c r="W911" s="172">
        <v>54.1</v>
      </c>
      <c r="X911" s="172">
        <v>133</v>
      </c>
      <c r="Y911" s="172">
        <v>37.9</v>
      </c>
      <c r="Z911" s="172"/>
      <c r="AA911" s="123">
        <v>4969.3999999999996</v>
      </c>
      <c r="AB911" s="123"/>
      <c r="AC911" s="123">
        <v>141</v>
      </c>
      <c r="AD911" s="123"/>
      <c r="AE911" s="123"/>
      <c r="AF911" s="123"/>
      <c r="AG911" s="214"/>
      <c r="AH911" s="229" t="str">
        <f t="shared" si="196"/>
        <v>a3</v>
      </c>
      <c r="AI911" s="199" t="s">
        <v>5401</v>
      </c>
      <c r="AJ911" s="199"/>
      <c r="AK911" s="199"/>
      <c r="AL911" s="199" t="s">
        <v>5401</v>
      </c>
      <c r="AM911" s="199"/>
      <c r="AN911" s="173"/>
      <c r="AO911" s="173"/>
      <c r="AP911" s="173"/>
      <c r="AQ911" s="173"/>
      <c r="AR911" s="173"/>
      <c r="AS911" s="173"/>
      <c r="AT911" s="173"/>
      <c r="AU911" s="173"/>
      <c r="AV911" s="173"/>
      <c r="AW911" s="173"/>
      <c r="AX911" s="173"/>
      <c r="AY911" s="173"/>
      <c r="AZ911" s="211">
        <f t="shared" si="206"/>
        <v>0</v>
      </c>
      <c r="BA911" s="211">
        <f t="shared" si="207"/>
        <v>0</v>
      </c>
      <c r="BB911" s="205">
        <f t="shared" si="197"/>
        <v>24086</v>
      </c>
      <c r="BC911" s="205">
        <f t="shared" si="198"/>
        <v>24086</v>
      </c>
      <c r="BD911" s="205">
        <f t="shared" si="199"/>
        <v>0</v>
      </c>
      <c r="BE911" s="205">
        <f t="shared" si="200"/>
        <v>0</v>
      </c>
      <c r="BF911" s="175">
        <v>24086</v>
      </c>
      <c r="BG911" s="175"/>
      <c r="BH911" s="175">
        <v>11949</v>
      </c>
      <c r="BI911" s="175"/>
      <c r="BJ911" s="175"/>
      <c r="BK911" s="175">
        <v>6995</v>
      </c>
      <c r="BL911" s="175">
        <v>504</v>
      </c>
      <c r="BM911" s="175">
        <v>4013</v>
      </c>
      <c r="BN911" s="175"/>
      <c r="BO911" s="175">
        <v>625</v>
      </c>
      <c r="BP911" s="200">
        <f t="shared" si="201"/>
        <v>12574</v>
      </c>
    </row>
    <row r="912" spans="1:68" s="201" customFormat="1" x14ac:dyDescent="0.15">
      <c r="A912" s="117">
        <v>1052101001</v>
      </c>
      <c r="B912" s="118" t="s">
        <v>966</v>
      </c>
      <c r="C912" s="118" t="s">
        <v>913</v>
      </c>
      <c r="D912" s="118" t="s">
        <v>967</v>
      </c>
      <c r="E912" s="118" t="s">
        <v>3773</v>
      </c>
      <c r="F912" s="120">
        <v>15</v>
      </c>
      <c r="G912" s="119">
        <v>276527</v>
      </c>
      <c r="H912" s="119"/>
      <c r="I912" s="120" t="s">
        <v>5820</v>
      </c>
      <c r="J912" s="120">
        <v>2350</v>
      </c>
      <c r="K912" s="120">
        <v>276527</v>
      </c>
      <c r="L912" s="120">
        <v>0.32200000000000001</v>
      </c>
      <c r="M912" s="121" t="s">
        <v>5654</v>
      </c>
      <c r="N912" s="120">
        <v>1</v>
      </c>
      <c r="O912" s="119">
        <v>302</v>
      </c>
      <c r="P912" s="119"/>
      <c r="Q912" s="119"/>
      <c r="R912" s="120" t="s">
        <v>5658</v>
      </c>
      <c r="S912" s="120">
        <v>0.3</v>
      </c>
      <c r="T912" s="120"/>
      <c r="U912" s="120"/>
      <c r="V912" s="172">
        <v>429.6</v>
      </c>
      <c r="W912" s="172">
        <v>52.9</v>
      </c>
      <c r="X912" s="172">
        <v>178.6</v>
      </c>
      <c r="Y912" s="172">
        <v>40</v>
      </c>
      <c r="Z912" s="172">
        <v>158.1</v>
      </c>
      <c r="AA912" s="123">
        <v>2499.8000000000002</v>
      </c>
      <c r="AB912" s="123"/>
      <c r="AC912" s="123">
        <v>196.6</v>
      </c>
      <c r="AD912" s="123"/>
      <c r="AE912" s="123"/>
      <c r="AF912" s="123"/>
      <c r="AG912" s="214"/>
      <c r="AH912" s="229" t="str">
        <f t="shared" si="196"/>
        <v>a3</v>
      </c>
      <c r="AI912" s="199"/>
      <c r="AJ912" s="199"/>
      <c r="AK912" s="199"/>
      <c r="AL912" s="199"/>
      <c r="AM912" s="199"/>
      <c r="AN912" s="173">
        <v>1</v>
      </c>
      <c r="AO912" s="173"/>
      <c r="AP912" s="173"/>
      <c r="AQ912" s="173"/>
      <c r="AR912" s="173" t="s">
        <v>3186</v>
      </c>
      <c r="AS912" s="173"/>
      <c r="AT912" s="173">
        <v>0.5</v>
      </c>
      <c r="AU912" s="173">
        <v>1.5</v>
      </c>
      <c r="AV912" s="173">
        <v>0.5</v>
      </c>
      <c r="AW912" s="173">
        <v>0.5</v>
      </c>
      <c r="AX912" s="173">
        <v>0.5</v>
      </c>
      <c r="AY912" s="173"/>
      <c r="AZ912" s="211">
        <f t="shared" si="206"/>
        <v>1</v>
      </c>
      <c r="BA912" s="211">
        <f t="shared" si="207"/>
        <v>3.5</v>
      </c>
      <c r="BB912" s="205">
        <f t="shared" si="197"/>
        <v>91078</v>
      </c>
      <c r="BC912" s="205">
        <f t="shared" si="198"/>
        <v>70357</v>
      </c>
      <c r="BD912" s="205">
        <f t="shared" si="199"/>
        <v>26775</v>
      </c>
      <c r="BE912" s="205">
        <f t="shared" si="200"/>
        <v>6054</v>
      </c>
      <c r="BF912" s="175">
        <v>64303</v>
      </c>
      <c r="BG912" s="175">
        <v>21736</v>
      </c>
      <c r="BH912" s="175">
        <v>26775</v>
      </c>
      <c r="BI912" s="175">
        <v>15133</v>
      </c>
      <c r="BJ912" s="175">
        <v>5588</v>
      </c>
      <c r="BK912" s="175">
        <v>3373</v>
      </c>
      <c r="BL912" s="175">
        <v>231</v>
      </c>
      <c r="BM912" s="175">
        <v>7983</v>
      </c>
      <c r="BN912" s="175">
        <v>1305</v>
      </c>
      <c r="BO912" s="175">
        <v>8954</v>
      </c>
      <c r="BP912" s="200">
        <f t="shared" si="201"/>
        <v>35729</v>
      </c>
    </row>
    <row r="913" spans="1:68" s="201" customFormat="1" x14ac:dyDescent="0.15">
      <c r="A913" s="117">
        <v>146801001</v>
      </c>
      <c r="B913" s="118" t="s">
        <v>196</v>
      </c>
      <c r="C913" s="118" t="s">
        <v>11</v>
      </c>
      <c r="D913" s="118" t="s">
        <v>197</v>
      </c>
      <c r="E913" s="118" t="s">
        <v>3300</v>
      </c>
      <c r="F913" s="120">
        <v>17</v>
      </c>
      <c r="G913" s="119">
        <v>276853</v>
      </c>
      <c r="H913" s="119"/>
      <c r="I913" s="120" t="s">
        <v>5820</v>
      </c>
      <c r="J913" s="120">
        <v>2100</v>
      </c>
      <c r="K913" s="120">
        <v>276853</v>
      </c>
      <c r="L913" s="120">
        <v>0.36099999999999999</v>
      </c>
      <c r="M913" s="121" t="s">
        <v>5657</v>
      </c>
      <c r="N913" s="120">
        <v>1</v>
      </c>
      <c r="O913" s="119">
        <v>275</v>
      </c>
      <c r="P913" s="119"/>
      <c r="Q913" s="119"/>
      <c r="R913" s="120" t="s">
        <v>5660</v>
      </c>
      <c r="S913" s="120">
        <v>0.3</v>
      </c>
      <c r="T913" s="120"/>
      <c r="U913" s="120" t="s">
        <v>3186</v>
      </c>
      <c r="V913" s="172">
        <v>237</v>
      </c>
      <c r="W913" s="172">
        <v>22.3</v>
      </c>
      <c r="X913" s="172">
        <v>148.19999999999999</v>
      </c>
      <c r="Y913" s="172">
        <v>37.799999999999997</v>
      </c>
      <c r="Z913" s="172">
        <v>28.7</v>
      </c>
      <c r="AA913" s="123">
        <v>2369</v>
      </c>
      <c r="AB913" s="123"/>
      <c r="AC913" s="123">
        <v>260</v>
      </c>
      <c r="AD913" s="123"/>
      <c r="AE913" s="123"/>
      <c r="AF913" s="123"/>
      <c r="AG913" s="214"/>
      <c r="AH913" s="229" t="str">
        <f t="shared" si="196"/>
        <v>a3</v>
      </c>
      <c r="AI913" s="199"/>
      <c r="AJ913" s="199"/>
      <c r="AK913" s="199"/>
      <c r="AL913" s="199"/>
      <c r="AM913" s="199"/>
      <c r="AN913" s="173" t="s">
        <v>3186</v>
      </c>
      <c r="AO913" s="173" t="s">
        <v>3186</v>
      </c>
      <c r="AP913" s="173" t="s">
        <v>3186</v>
      </c>
      <c r="AQ913" s="173" t="s">
        <v>3186</v>
      </c>
      <c r="AR913" s="173" t="s">
        <v>3186</v>
      </c>
      <c r="AS913" s="173"/>
      <c r="AT913" s="173"/>
      <c r="AU913" s="173">
        <v>0.9</v>
      </c>
      <c r="AV913" s="173"/>
      <c r="AW913" s="173">
        <v>0.9</v>
      </c>
      <c r="AX913" s="173">
        <v>0.6</v>
      </c>
      <c r="AY913" s="173">
        <v>0.5</v>
      </c>
      <c r="AZ913" s="211">
        <f t="shared" si="206"/>
        <v>0</v>
      </c>
      <c r="BA913" s="211">
        <f t="shared" si="207"/>
        <v>2.9</v>
      </c>
      <c r="BB913" s="205">
        <f t="shared" si="197"/>
        <v>64743</v>
      </c>
      <c r="BC913" s="205">
        <f t="shared" si="198"/>
        <v>44258</v>
      </c>
      <c r="BD913" s="205">
        <f t="shared" si="199"/>
        <v>23100</v>
      </c>
      <c r="BE913" s="205">
        <f t="shared" si="200"/>
        <v>2615</v>
      </c>
      <c r="BF913" s="175">
        <v>41643</v>
      </c>
      <c r="BG913" s="175"/>
      <c r="BH913" s="175">
        <v>23100</v>
      </c>
      <c r="BI913" s="175">
        <v>17128</v>
      </c>
      <c r="BJ913" s="175">
        <v>3357</v>
      </c>
      <c r="BK913" s="175"/>
      <c r="BL913" s="175">
        <v>2881</v>
      </c>
      <c r="BM913" s="175">
        <v>3824</v>
      </c>
      <c r="BN913" s="175">
        <v>2006</v>
      </c>
      <c r="BO913" s="175">
        <v>12447</v>
      </c>
      <c r="BP913" s="200">
        <f t="shared" si="201"/>
        <v>35547</v>
      </c>
    </row>
    <row r="914" spans="1:68" s="201" customFormat="1" x14ac:dyDescent="0.15">
      <c r="A914" s="117">
        <v>123302003</v>
      </c>
      <c r="B914" s="118" t="s">
        <v>107</v>
      </c>
      <c r="C914" s="118" t="s">
        <v>11</v>
      </c>
      <c r="D914" s="118" t="s">
        <v>105</v>
      </c>
      <c r="E914" s="118" t="s">
        <v>3251</v>
      </c>
      <c r="F914" s="120">
        <v>15</v>
      </c>
      <c r="G914" s="119"/>
      <c r="H914" s="119"/>
      <c r="I914" s="120" t="s">
        <v>5820</v>
      </c>
      <c r="J914" s="120">
        <v>1440</v>
      </c>
      <c r="K914" s="120">
        <v>277485</v>
      </c>
      <c r="L914" s="120">
        <v>0.52800000000000002</v>
      </c>
      <c r="M914" s="121" t="s">
        <v>5657</v>
      </c>
      <c r="N914" s="120">
        <v>1</v>
      </c>
      <c r="O914" s="119">
        <v>134</v>
      </c>
      <c r="P914" s="119">
        <v>24.9</v>
      </c>
      <c r="Q914" s="119">
        <v>3.4</v>
      </c>
      <c r="R914" s="120" t="s">
        <v>5663</v>
      </c>
      <c r="S914" s="120">
        <v>0.33500000000000002</v>
      </c>
      <c r="T914" s="120"/>
      <c r="U914" s="120" t="s">
        <v>3186</v>
      </c>
      <c r="V914" s="172">
        <v>143.69999999999999</v>
      </c>
      <c r="W914" s="172"/>
      <c r="X914" s="172">
        <v>74.3</v>
      </c>
      <c r="Y914" s="172">
        <v>14.3</v>
      </c>
      <c r="Z914" s="172">
        <v>55.1</v>
      </c>
      <c r="AA914" s="123">
        <v>969</v>
      </c>
      <c r="AB914" s="123"/>
      <c r="AC914" s="123">
        <v>90.1</v>
      </c>
      <c r="AD914" s="123"/>
      <c r="AE914" s="123"/>
      <c r="AF914" s="123"/>
      <c r="AG914" s="214"/>
      <c r="AH914" s="229" t="str">
        <f t="shared" si="196"/>
        <v>a3</v>
      </c>
      <c r="AI914" s="199"/>
      <c r="AJ914" s="199"/>
      <c r="AK914" s="199"/>
      <c r="AL914" s="199"/>
      <c r="AM914" s="199"/>
      <c r="AN914" s="173"/>
      <c r="AO914" s="173"/>
      <c r="AP914" s="173"/>
      <c r="AQ914" s="173"/>
      <c r="AR914" s="173"/>
      <c r="AS914" s="173"/>
      <c r="AT914" s="173"/>
      <c r="AU914" s="173"/>
      <c r="AV914" s="173"/>
      <c r="AW914" s="173"/>
      <c r="AX914" s="173">
        <v>1</v>
      </c>
      <c r="AY914" s="173">
        <v>1</v>
      </c>
      <c r="AZ914" s="211">
        <f t="shared" si="206"/>
        <v>0</v>
      </c>
      <c r="BA914" s="211">
        <f t="shared" si="207"/>
        <v>2</v>
      </c>
      <c r="BB914" s="205">
        <f t="shared" si="197"/>
        <v>35744</v>
      </c>
      <c r="BC914" s="205">
        <f t="shared" si="198"/>
        <v>27824</v>
      </c>
      <c r="BD914" s="205">
        <f t="shared" si="199"/>
        <v>14027</v>
      </c>
      <c r="BE914" s="205">
        <f t="shared" si="200"/>
        <v>6107</v>
      </c>
      <c r="BF914" s="175">
        <v>21717</v>
      </c>
      <c r="BG914" s="175"/>
      <c r="BH914" s="175">
        <v>14027</v>
      </c>
      <c r="BI914" s="175">
        <v>7920</v>
      </c>
      <c r="BJ914" s="175"/>
      <c r="BK914" s="175">
        <v>1289</v>
      </c>
      <c r="BL914" s="175">
        <v>735</v>
      </c>
      <c r="BM914" s="175">
        <v>2420</v>
      </c>
      <c r="BN914" s="175">
        <v>707</v>
      </c>
      <c r="BO914" s="175">
        <v>8646</v>
      </c>
      <c r="BP914" s="200">
        <f t="shared" si="201"/>
        <v>22673</v>
      </c>
    </row>
    <row r="915" spans="1:68" s="201" customFormat="1" x14ac:dyDescent="0.15">
      <c r="A915" s="117">
        <v>2822302008</v>
      </c>
      <c r="B915" s="118" t="s">
        <v>2188</v>
      </c>
      <c r="C915" s="118" t="s">
        <v>2099</v>
      </c>
      <c r="D915" s="118" t="s">
        <v>2183</v>
      </c>
      <c r="E915" s="118" t="s">
        <v>4662</v>
      </c>
      <c r="F915" s="120">
        <v>16</v>
      </c>
      <c r="G915" s="119">
        <v>277511</v>
      </c>
      <c r="H915" s="119"/>
      <c r="I915" s="120" t="s">
        <v>5820</v>
      </c>
      <c r="J915" s="120">
        <v>1715</v>
      </c>
      <c r="K915" s="120">
        <v>277511</v>
      </c>
      <c r="L915" s="120">
        <v>0.443</v>
      </c>
      <c r="M915" s="121" t="s">
        <v>5657</v>
      </c>
      <c r="N915" s="120">
        <v>1</v>
      </c>
      <c r="O915" s="119">
        <v>165</v>
      </c>
      <c r="P915" s="119">
        <v>40.200000000000003</v>
      </c>
      <c r="Q915" s="119">
        <v>4.4000000000000004</v>
      </c>
      <c r="R915" s="120" t="s">
        <v>5658</v>
      </c>
      <c r="S915" s="120">
        <v>0.2</v>
      </c>
      <c r="T915" s="120"/>
      <c r="U915" s="120"/>
      <c r="V915" s="172">
        <v>310.89999999999998</v>
      </c>
      <c r="W915" s="172"/>
      <c r="X915" s="172">
        <v>176.9</v>
      </c>
      <c r="Y915" s="172">
        <v>11.8</v>
      </c>
      <c r="Z915" s="172">
        <v>122.2</v>
      </c>
      <c r="AA915" s="123">
        <v>1077</v>
      </c>
      <c r="AB915" s="123"/>
      <c r="AC915" s="123">
        <v>149</v>
      </c>
      <c r="AD915" s="123"/>
      <c r="AE915" s="123"/>
      <c r="AF915" s="123"/>
      <c r="AG915" s="214"/>
      <c r="AH915" s="229" t="str">
        <f t="shared" si="196"/>
        <v>a3</v>
      </c>
      <c r="AI915" s="199"/>
      <c r="AJ915" s="199"/>
      <c r="AK915" s="199"/>
      <c r="AL915" s="199"/>
      <c r="AM915" s="199"/>
      <c r="AN915" s="173"/>
      <c r="AO915" s="173"/>
      <c r="AP915" s="173"/>
      <c r="AQ915" s="173"/>
      <c r="AR915" s="173"/>
      <c r="AS915" s="173"/>
      <c r="AT915" s="173"/>
      <c r="AU915" s="173"/>
      <c r="AV915" s="173">
        <v>0.5</v>
      </c>
      <c r="AW915" s="173"/>
      <c r="AX915" s="173"/>
      <c r="AY915" s="173"/>
      <c r="AZ915" s="211"/>
      <c r="BA915" s="211">
        <f t="shared" si="207"/>
        <v>0.5</v>
      </c>
      <c r="BB915" s="205">
        <f t="shared" si="197"/>
        <v>31155</v>
      </c>
      <c r="BC915" s="205">
        <f t="shared" si="198"/>
        <v>22705</v>
      </c>
      <c r="BD915" s="205">
        <f t="shared" si="199"/>
        <v>10562</v>
      </c>
      <c r="BE915" s="205">
        <f t="shared" si="200"/>
        <v>2112</v>
      </c>
      <c r="BF915" s="175">
        <v>20593</v>
      </c>
      <c r="BG915" s="175">
        <v>714</v>
      </c>
      <c r="BH915" s="175">
        <v>10562</v>
      </c>
      <c r="BI915" s="175">
        <v>6971</v>
      </c>
      <c r="BJ915" s="175">
        <v>1479</v>
      </c>
      <c r="BK915" s="175">
        <v>3436</v>
      </c>
      <c r="BL915" s="175">
        <v>872</v>
      </c>
      <c r="BM915" s="175">
        <v>4473</v>
      </c>
      <c r="BN915" s="175">
        <v>230</v>
      </c>
      <c r="BO915" s="175">
        <v>2418</v>
      </c>
      <c r="BP915" s="200">
        <f t="shared" si="201"/>
        <v>12980</v>
      </c>
    </row>
    <row r="916" spans="1:68" s="201" customFormat="1" x14ac:dyDescent="0.15">
      <c r="A916" s="117">
        <v>320902002</v>
      </c>
      <c r="B916" s="118" t="s">
        <v>439</v>
      </c>
      <c r="C916" s="118" t="s">
        <v>415</v>
      </c>
      <c r="D916" s="118" t="s">
        <v>437</v>
      </c>
      <c r="E916" s="118" t="s">
        <v>3443</v>
      </c>
      <c r="F916" s="120">
        <v>18</v>
      </c>
      <c r="G916" s="119">
        <v>277572</v>
      </c>
      <c r="H916" s="119"/>
      <c r="I916" s="120" t="s">
        <v>5820</v>
      </c>
      <c r="J916" s="120">
        <v>1720</v>
      </c>
      <c r="K916" s="120">
        <v>277572</v>
      </c>
      <c r="L916" s="120">
        <v>0.442</v>
      </c>
      <c r="M916" s="121" t="s">
        <v>5657</v>
      </c>
      <c r="N916" s="120">
        <v>1</v>
      </c>
      <c r="O916" s="119">
        <v>279.60000000000002</v>
      </c>
      <c r="P916" s="119">
        <v>33.299999999999997</v>
      </c>
      <c r="Q916" s="119">
        <v>6</v>
      </c>
      <c r="R916" s="120" t="s">
        <v>5658</v>
      </c>
      <c r="S916" s="120">
        <v>1.5</v>
      </c>
      <c r="T916" s="120"/>
      <c r="U916" s="120"/>
      <c r="V916" s="172">
        <v>225.8</v>
      </c>
      <c r="W916" s="172">
        <v>26.4</v>
      </c>
      <c r="X916" s="172">
        <v>109.4</v>
      </c>
      <c r="Y916" s="172">
        <v>23.7</v>
      </c>
      <c r="Z916" s="172">
        <v>66.3</v>
      </c>
      <c r="AA916" s="123">
        <v>3265.5</v>
      </c>
      <c r="AB916" s="123"/>
      <c r="AC916" s="123">
        <v>232</v>
      </c>
      <c r="AD916" s="123"/>
      <c r="AE916" s="123"/>
      <c r="AF916" s="123"/>
      <c r="AG916" s="214"/>
      <c r="AH916" s="229" t="str">
        <f t="shared" si="196"/>
        <v>a3</v>
      </c>
      <c r="AI916" s="199"/>
      <c r="AJ916" s="199"/>
      <c r="AK916" s="199"/>
      <c r="AL916" s="199"/>
      <c r="AM916" s="199"/>
      <c r="AN916" s="173"/>
      <c r="AO916" s="173"/>
      <c r="AP916" s="173"/>
      <c r="AQ916" s="173"/>
      <c r="AR916" s="173"/>
      <c r="AS916" s="173"/>
      <c r="AT916" s="173">
        <v>1</v>
      </c>
      <c r="AU916" s="173">
        <v>1</v>
      </c>
      <c r="AV916" s="173">
        <v>1</v>
      </c>
      <c r="AW916" s="173">
        <v>1</v>
      </c>
      <c r="AX916" s="173">
        <v>1</v>
      </c>
      <c r="AY916" s="173"/>
      <c r="AZ916" s="211">
        <f t="shared" ref="AZ916:AZ923" si="208">SUBTOTAL(9,AN916:AS916)</f>
        <v>0</v>
      </c>
      <c r="BA916" s="211">
        <f t="shared" si="207"/>
        <v>5</v>
      </c>
      <c r="BB916" s="205">
        <f t="shared" si="197"/>
        <v>22759</v>
      </c>
      <c r="BC916" s="205">
        <f t="shared" si="198"/>
        <v>22759</v>
      </c>
      <c r="BD916" s="205">
        <f t="shared" si="199"/>
        <v>0</v>
      </c>
      <c r="BE916" s="205">
        <f t="shared" si="200"/>
        <v>0</v>
      </c>
      <c r="BF916" s="175">
        <v>22759</v>
      </c>
      <c r="BG916" s="175"/>
      <c r="BH916" s="175">
        <v>4158</v>
      </c>
      <c r="BI916" s="175"/>
      <c r="BJ916" s="175"/>
      <c r="BK916" s="175">
        <v>7064</v>
      </c>
      <c r="BL916" s="175">
        <v>3160</v>
      </c>
      <c r="BM916" s="175">
        <v>4076</v>
      </c>
      <c r="BN916" s="175">
        <v>1753</v>
      </c>
      <c r="BO916" s="175">
        <v>2548</v>
      </c>
      <c r="BP916" s="200">
        <f t="shared" si="201"/>
        <v>6706</v>
      </c>
    </row>
    <row r="917" spans="1:68" s="201" customFormat="1" x14ac:dyDescent="0.15">
      <c r="A917" s="117">
        <v>320501002</v>
      </c>
      <c r="B917" s="118" t="s">
        <v>426</v>
      </c>
      <c r="C917" s="118" t="s">
        <v>415</v>
      </c>
      <c r="D917" s="118" t="s">
        <v>427</v>
      </c>
      <c r="E917" s="118" t="s">
        <v>3435</v>
      </c>
      <c r="F917" s="120">
        <v>13</v>
      </c>
      <c r="G917" s="119"/>
      <c r="H917" s="119"/>
      <c r="I917" s="120" t="s">
        <v>5820</v>
      </c>
      <c r="J917" s="120">
        <v>1880</v>
      </c>
      <c r="K917" s="120">
        <v>278095</v>
      </c>
      <c r="L917" s="120">
        <v>0.40500000000000003</v>
      </c>
      <c r="M917" s="121" t="s">
        <v>5657</v>
      </c>
      <c r="N917" s="120">
        <v>1</v>
      </c>
      <c r="O917" s="119">
        <v>264.39999999999998</v>
      </c>
      <c r="P917" s="119"/>
      <c r="Q917" s="119"/>
      <c r="R917" s="120" t="s">
        <v>5658</v>
      </c>
      <c r="S917" s="120">
        <v>0.5</v>
      </c>
      <c r="T917" s="120"/>
      <c r="U917" s="120"/>
      <c r="V917" s="172">
        <v>200.7</v>
      </c>
      <c r="W917" s="172"/>
      <c r="X917" s="172">
        <v>200.7</v>
      </c>
      <c r="Y917" s="172"/>
      <c r="Z917" s="172"/>
      <c r="AA917" s="123"/>
      <c r="AB917" s="123"/>
      <c r="AC917" s="123">
        <v>245</v>
      </c>
      <c r="AD917" s="123"/>
      <c r="AE917" s="123"/>
      <c r="AF917" s="123"/>
      <c r="AG917" s="214"/>
      <c r="AH917" s="229" t="str">
        <f t="shared" si="196"/>
        <v>a3</v>
      </c>
      <c r="AI917" s="199"/>
      <c r="AJ917" s="199"/>
      <c r="AK917" s="199"/>
      <c r="AL917" s="199"/>
      <c r="AM917" s="199"/>
      <c r="AN917" s="173">
        <v>1</v>
      </c>
      <c r="AO917" s="173"/>
      <c r="AP917" s="173"/>
      <c r="AQ917" s="173"/>
      <c r="AR917" s="173"/>
      <c r="AS917" s="173">
        <v>1</v>
      </c>
      <c r="AT917" s="173">
        <v>1</v>
      </c>
      <c r="AU917" s="173">
        <v>1</v>
      </c>
      <c r="AV917" s="173">
        <v>1</v>
      </c>
      <c r="AW917" s="173">
        <v>1</v>
      </c>
      <c r="AX917" s="173">
        <v>1</v>
      </c>
      <c r="AY917" s="173" t="s">
        <v>3186</v>
      </c>
      <c r="AZ917" s="211">
        <f t="shared" si="208"/>
        <v>2</v>
      </c>
      <c r="BA917" s="211">
        <f t="shared" si="207"/>
        <v>5</v>
      </c>
      <c r="BB917" s="205">
        <f t="shared" si="197"/>
        <v>31764</v>
      </c>
      <c r="BC917" s="205">
        <f t="shared" si="198"/>
        <v>26421</v>
      </c>
      <c r="BD917" s="205">
        <f t="shared" si="199"/>
        <v>7898</v>
      </c>
      <c r="BE917" s="205">
        <f t="shared" si="200"/>
        <v>2555</v>
      </c>
      <c r="BF917" s="175">
        <v>23866</v>
      </c>
      <c r="BG917" s="175"/>
      <c r="BH917" s="175">
        <v>7898</v>
      </c>
      <c r="BI917" s="175">
        <v>5343</v>
      </c>
      <c r="BJ917" s="175"/>
      <c r="BK917" s="175">
        <v>2678</v>
      </c>
      <c r="BL917" s="175">
        <v>5351</v>
      </c>
      <c r="BM917" s="175">
        <v>5426</v>
      </c>
      <c r="BN917" s="175">
        <v>314</v>
      </c>
      <c r="BO917" s="175">
        <v>4754</v>
      </c>
      <c r="BP917" s="200">
        <f t="shared" si="201"/>
        <v>12652</v>
      </c>
    </row>
    <row r="918" spans="1:68" s="201" customFormat="1" x14ac:dyDescent="0.15">
      <c r="A918" s="117">
        <v>1850102002</v>
      </c>
      <c r="B918" s="118" t="s">
        <v>1441</v>
      </c>
      <c r="C918" s="118" t="s">
        <v>1400</v>
      </c>
      <c r="D918" s="118" t="s">
        <v>1440</v>
      </c>
      <c r="E918" s="118" t="s">
        <v>4108</v>
      </c>
      <c r="F918" s="120">
        <v>13</v>
      </c>
      <c r="G918" s="119"/>
      <c r="H918" s="119"/>
      <c r="I918" s="120" t="s">
        <v>5820</v>
      </c>
      <c r="J918" s="120">
        <v>1200</v>
      </c>
      <c r="K918" s="120">
        <v>278612</v>
      </c>
      <c r="L918" s="120">
        <v>0.63600000000000001</v>
      </c>
      <c r="M918" s="121" t="s">
        <v>5657</v>
      </c>
      <c r="N918" s="120">
        <v>1</v>
      </c>
      <c r="O918" s="119">
        <v>138</v>
      </c>
      <c r="P918" s="119"/>
      <c r="Q918" s="119"/>
      <c r="R918" s="120" t="s">
        <v>5658</v>
      </c>
      <c r="S918" s="120">
        <v>0.1</v>
      </c>
      <c r="T918" s="120"/>
      <c r="U918" s="120"/>
      <c r="V918" s="172">
        <v>272</v>
      </c>
      <c r="W918" s="172"/>
      <c r="X918" s="172"/>
      <c r="Y918" s="172"/>
      <c r="Z918" s="172">
        <v>272</v>
      </c>
      <c r="AA918" s="123">
        <v>1830</v>
      </c>
      <c r="AB918" s="123"/>
      <c r="AC918" s="123">
        <v>198</v>
      </c>
      <c r="AD918" s="123"/>
      <c r="AE918" s="123"/>
      <c r="AF918" s="123"/>
      <c r="AG918" s="214"/>
      <c r="AH918" s="229" t="str">
        <f t="shared" si="196"/>
        <v>a3</v>
      </c>
      <c r="AI918" s="199"/>
      <c r="AJ918" s="199"/>
      <c r="AK918" s="199"/>
      <c r="AL918" s="199"/>
      <c r="AM918" s="199"/>
      <c r="AN918" s="173">
        <v>1</v>
      </c>
      <c r="AO918" s="173">
        <v>1</v>
      </c>
      <c r="AP918" s="173"/>
      <c r="AQ918" s="173"/>
      <c r="AR918" s="173"/>
      <c r="AS918" s="173"/>
      <c r="AT918" s="173">
        <v>0.5</v>
      </c>
      <c r="AU918" s="173">
        <v>0.5</v>
      </c>
      <c r="AV918" s="173">
        <v>0.5</v>
      </c>
      <c r="AW918" s="173">
        <v>0.5</v>
      </c>
      <c r="AX918" s="173">
        <v>1</v>
      </c>
      <c r="AY918" s="173"/>
      <c r="AZ918" s="211">
        <f t="shared" si="208"/>
        <v>2</v>
      </c>
      <c r="BA918" s="211">
        <f t="shared" si="207"/>
        <v>3</v>
      </c>
      <c r="BB918" s="205">
        <f t="shared" si="197"/>
        <v>22841</v>
      </c>
      <c r="BC918" s="205">
        <f t="shared" si="198"/>
        <v>22841</v>
      </c>
      <c r="BD918" s="205">
        <f t="shared" si="199"/>
        <v>0</v>
      </c>
      <c r="BE918" s="205">
        <f t="shared" si="200"/>
        <v>0</v>
      </c>
      <c r="BF918" s="175">
        <v>22841</v>
      </c>
      <c r="BG918" s="175"/>
      <c r="BH918" s="175">
        <v>7907</v>
      </c>
      <c r="BI918" s="175"/>
      <c r="BJ918" s="175"/>
      <c r="BK918" s="175">
        <v>6352</v>
      </c>
      <c r="BL918" s="175">
        <v>975</v>
      </c>
      <c r="BM918" s="175">
        <v>3160</v>
      </c>
      <c r="BN918" s="175">
        <v>3184</v>
      </c>
      <c r="BO918" s="175">
        <v>1263</v>
      </c>
      <c r="BP918" s="200">
        <f t="shared" si="201"/>
        <v>9170</v>
      </c>
    </row>
    <row r="919" spans="1:68" s="201" customFormat="1" x14ac:dyDescent="0.15">
      <c r="A919" s="117">
        <v>521301001</v>
      </c>
      <c r="B919" s="118" t="s">
        <v>582</v>
      </c>
      <c r="C919" s="118" t="s">
        <v>546</v>
      </c>
      <c r="D919" s="118" t="s">
        <v>583</v>
      </c>
      <c r="E919" s="118" t="s">
        <v>3536</v>
      </c>
      <c r="F919" s="120">
        <v>16</v>
      </c>
      <c r="G919" s="119">
        <v>279665</v>
      </c>
      <c r="H919" s="119"/>
      <c r="I919" s="120" t="s">
        <v>5820</v>
      </c>
      <c r="J919" s="120">
        <v>1740</v>
      </c>
      <c r="K919" s="120">
        <v>279665</v>
      </c>
      <c r="L919" s="120">
        <v>0.44</v>
      </c>
      <c r="M919" s="121" t="s">
        <v>5657</v>
      </c>
      <c r="N919" s="120">
        <v>1</v>
      </c>
      <c r="O919" s="119">
        <v>134.6</v>
      </c>
      <c r="P919" s="119">
        <v>38</v>
      </c>
      <c r="Q919" s="119">
        <v>3.8</v>
      </c>
      <c r="R919" s="120" t="s">
        <v>5658</v>
      </c>
      <c r="S919" s="120">
        <v>0.9</v>
      </c>
      <c r="T919" s="120"/>
      <c r="U919" s="120"/>
      <c r="V919" s="172">
        <v>311.89999999999998</v>
      </c>
      <c r="W919" s="172">
        <v>148.30000000000001</v>
      </c>
      <c r="X919" s="172">
        <v>61.6</v>
      </c>
      <c r="Y919" s="172">
        <v>39.200000000000003</v>
      </c>
      <c r="Z919" s="172">
        <v>62.8</v>
      </c>
      <c r="AA919" s="123">
        <v>2597</v>
      </c>
      <c r="AB919" s="123"/>
      <c r="AC919" s="123">
        <v>199</v>
      </c>
      <c r="AD919" s="123"/>
      <c r="AE919" s="123"/>
      <c r="AF919" s="123"/>
      <c r="AG919" s="214"/>
      <c r="AH919" s="229" t="str">
        <f t="shared" si="196"/>
        <v>a3</v>
      </c>
      <c r="AI919" s="199"/>
      <c r="AJ919" s="199"/>
      <c r="AK919" s="199"/>
      <c r="AL919" s="199"/>
      <c r="AM919" s="199"/>
      <c r="AN919" s="173">
        <v>1</v>
      </c>
      <c r="AO919" s="173"/>
      <c r="AP919" s="173"/>
      <c r="AQ919" s="173"/>
      <c r="AR919" s="173"/>
      <c r="AS919" s="173">
        <v>2</v>
      </c>
      <c r="AT919" s="173"/>
      <c r="AU919" s="173"/>
      <c r="AV919" s="173"/>
      <c r="AW919" s="173"/>
      <c r="AX919" s="173"/>
      <c r="AY919" s="173"/>
      <c r="AZ919" s="211">
        <f t="shared" si="208"/>
        <v>3</v>
      </c>
      <c r="BA919" s="211">
        <f t="shared" si="207"/>
        <v>0</v>
      </c>
      <c r="BB919" s="205">
        <f t="shared" si="197"/>
        <v>46535</v>
      </c>
      <c r="BC919" s="205">
        <f t="shared" si="198"/>
        <v>38388</v>
      </c>
      <c r="BD919" s="205">
        <f t="shared" si="199"/>
        <v>10487</v>
      </c>
      <c r="BE919" s="205">
        <f t="shared" si="200"/>
        <v>2340</v>
      </c>
      <c r="BF919" s="175">
        <v>36048</v>
      </c>
      <c r="BG919" s="175"/>
      <c r="BH919" s="175">
        <v>10487</v>
      </c>
      <c r="BI919" s="175">
        <v>4870</v>
      </c>
      <c r="BJ919" s="175">
        <v>3277</v>
      </c>
      <c r="BK919" s="175">
        <v>6394</v>
      </c>
      <c r="BL919" s="175">
        <v>5191</v>
      </c>
      <c r="BM919" s="175">
        <v>9760</v>
      </c>
      <c r="BN919" s="175">
        <v>2176</v>
      </c>
      <c r="BO919" s="175">
        <v>4380</v>
      </c>
      <c r="BP919" s="200">
        <f t="shared" si="201"/>
        <v>14867</v>
      </c>
    </row>
    <row r="920" spans="1:68" s="201" customFormat="1" x14ac:dyDescent="0.15">
      <c r="A920" s="117">
        <v>754102001</v>
      </c>
      <c r="B920" s="118" t="s">
        <v>743</v>
      </c>
      <c r="C920" s="118" t="s">
        <v>660</v>
      </c>
      <c r="D920" s="118" t="s">
        <v>744</v>
      </c>
      <c r="E920" s="118" t="s">
        <v>3637</v>
      </c>
      <c r="F920" s="120">
        <v>20</v>
      </c>
      <c r="G920" s="119"/>
      <c r="H920" s="119"/>
      <c r="I920" s="120" t="s">
        <v>5820</v>
      </c>
      <c r="J920" s="120">
        <v>2000</v>
      </c>
      <c r="K920" s="120">
        <v>279845</v>
      </c>
      <c r="L920" s="120">
        <v>0.38300000000000001</v>
      </c>
      <c r="M920" s="121" t="s">
        <v>5657</v>
      </c>
      <c r="N920" s="120">
        <v>1</v>
      </c>
      <c r="O920" s="119">
        <v>210</v>
      </c>
      <c r="P920" s="119">
        <v>34.1</v>
      </c>
      <c r="Q920" s="119">
        <v>5.9</v>
      </c>
      <c r="R920" s="120"/>
      <c r="S920" s="120"/>
      <c r="T920" s="120"/>
      <c r="U920" s="120"/>
      <c r="V920" s="172">
        <v>199.2</v>
      </c>
      <c r="W920" s="172"/>
      <c r="X920" s="172">
        <v>158.80000000000001</v>
      </c>
      <c r="Y920" s="172">
        <v>9.1</v>
      </c>
      <c r="Z920" s="172">
        <v>31.3</v>
      </c>
      <c r="AA920" s="123"/>
      <c r="AB920" s="123"/>
      <c r="AC920" s="123">
        <v>119.5</v>
      </c>
      <c r="AD920" s="123"/>
      <c r="AE920" s="123"/>
      <c r="AF920" s="123"/>
      <c r="AG920" s="214"/>
      <c r="AH920" s="229" t="str">
        <f t="shared" si="196"/>
        <v>a3</v>
      </c>
      <c r="AI920" s="199"/>
      <c r="AJ920" s="199"/>
      <c r="AK920" s="199"/>
      <c r="AL920" s="199"/>
      <c r="AM920" s="199"/>
      <c r="AN920" s="173" t="s">
        <v>3186</v>
      </c>
      <c r="AO920" s="173" t="s">
        <v>3186</v>
      </c>
      <c r="AP920" s="173" t="s">
        <v>3186</v>
      </c>
      <c r="AQ920" s="173" t="s">
        <v>3186</v>
      </c>
      <c r="AR920" s="173" t="s">
        <v>3186</v>
      </c>
      <c r="AS920" s="173" t="s">
        <v>3186</v>
      </c>
      <c r="AT920" s="173" t="s">
        <v>3186</v>
      </c>
      <c r="AU920" s="173" t="s">
        <v>3186</v>
      </c>
      <c r="AV920" s="173" t="s">
        <v>3186</v>
      </c>
      <c r="AW920" s="173" t="s">
        <v>3186</v>
      </c>
      <c r="AX920" s="173" t="s">
        <v>3186</v>
      </c>
      <c r="AY920" s="173" t="s">
        <v>3186</v>
      </c>
      <c r="AZ920" s="211">
        <f t="shared" si="208"/>
        <v>0</v>
      </c>
      <c r="BA920" s="211">
        <f t="shared" si="207"/>
        <v>0</v>
      </c>
      <c r="BB920" s="205">
        <f t="shared" si="197"/>
        <v>0</v>
      </c>
      <c r="BC920" s="205">
        <f t="shared" si="198"/>
        <v>0</v>
      </c>
      <c r="BD920" s="205">
        <f t="shared" si="199"/>
        <v>0</v>
      </c>
      <c r="BE920" s="205">
        <f t="shared" si="200"/>
        <v>0</v>
      </c>
      <c r="BF920" s="175"/>
      <c r="BG920" s="175"/>
      <c r="BH920" s="175"/>
      <c r="BI920" s="175"/>
      <c r="BJ920" s="175"/>
      <c r="BK920" s="175"/>
      <c r="BL920" s="175"/>
      <c r="BM920" s="175"/>
      <c r="BN920" s="175"/>
      <c r="BO920" s="175"/>
      <c r="BP920" s="200">
        <f t="shared" si="201"/>
        <v>0</v>
      </c>
    </row>
    <row r="921" spans="1:68" s="201" customFormat="1" x14ac:dyDescent="0.15">
      <c r="A921" s="117">
        <v>2420101003</v>
      </c>
      <c r="B921" s="118" t="s">
        <v>1929</v>
      </c>
      <c r="C921" s="118" t="s">
        <v>1919</v>
      </c>
      <c r="D921" s="118" t="s">
        <v>1927</v>
      </c>
      <c r="E921" s="118" t="s">
        <v>4463</v>
      </c>
      <c r="F921" s="120">
        <v>47</v>
      </c>
      <c r="G921" s="119">
        <v>280340</v>
      </c>
      <c r="H921" s="119"/>
      <c r="I921" s="120" t="s">
        <v>5820</v>
      </c>
      <c r="J921" s="120">
        <v>2392</v>
      </c>
      <c r="K921" s="120">
        <v>280340</v>
      </c>
      <c r="L921" s="120">
        <v>0.32100000000000001</v>
      </c>
      <c r="M921" s="121" t="s">
        <v>5654</v>
      </c>
      <c r="N921" s="120">
        <v>1</v>
      </c>
      <c r="O921" s="119">
        <v>150</v>
      </c>
      <c r="P921" s="119">
        <v>36</v>
      </c>
      <c r="Q921" s="119">
        <v>4.2</v>
      </c>
      <c r="R921" s="120" t="s">
        <v>5660</v>
      </c>
      <c r="S921" s="120">
        <v>0.52500000000000002</v>
      </c>
      <c r="T921" s="120"/>
      <c r="U921" s="120"/>
      <c r="V921" s="172">
        <v>321</v>
      </c>
      <c r="W921" s="172"/>
      <c r="X921" s="172"/>
      <c r="Y921" s="172"/>
      <c r="Z921" s="172">
        <v>321</v>
      </c>
      <c r="AA921" s="123">
        <v>2381</v>
      </c>
      <c r="AB921" s="123"/>
      <c r="AC921" s="123">
        <v>141.6</v>
      </c>
      <c r="AD921" s="123"/>
      <c r="AE921" s="123"/>
      <c r="AF921" s="123"/>
      <c r="AG921" s="214"/>
      <c r="AH921" s="229" t="str">
        <f t="shared" si="196"/>
        <v>a3</v>
      </c>
      <c r="AI921" s="199"/>
      <c r="AJ921" s="199"/>
      <c r="AK921" s="199"/>
      <c r="AL921" s="199"/>
      <c r="AM921" s="199"/>
      <c r="AN921" s="173"/>
      <c r="AO921" s="173" t="s">
        <v>3186</v>
      </c>
      <c r="AP921" s="173" t="s">
        <v>3186</v>
      </c>
      <c r="AQ921" s="173" t="s">
        <v>3186</v>
      </c>
      <c r="AR921" s="173" t="s">
        <v>3186</v>
      </c>
      <c r="AS921" s="173"/>
      <c r="AT921" s="173"/>
      <c r="AU921" s="173"/>
      <c r="AV921" s="173"/>
      <c r="AW921" s="173"/>
      <c r="AX921" s="173"/>
      <c r="AY921" s="173"/>
      <c r="AZ921" s="211">
        <f t="shared" si="208"/>
        <v>0</v>
      </c>
      <c r="BA921" s="211">
        <f t="shared" si="207"/>
        <v>0</v>
      </c>
      <c r="BB921" s="205">
        <f t="shared" si="197"/>
        <v>36301</v>
      </c>
      <c r="BC921" s="205">
        <f t="shared" si="198"/>
        <v>27475</v>
      </c>
      <c r="BD921" s="205">
        <f t="shared" si="199"/>
        <v>9204</v>
      </c>
      <c r="BE921" s="205">
        <f t="shared" si="200"/>
        <v>378</v>
      </c>
      <c r="BF921" s="175">
        <v>27097</v>
      </c>
      <c r="BG921" s="175"/>
      <c r="BH921" s="175">
        <v>16405</v>
      </c>
      <c r="BI921" s="175">
        <v>7779</v>
      </c>
      <c r="BJ921" s="175">
        <v>1047</v>
      </c>
      <c r="BK921" s="175">
        <v>2371</v>
      </c>
      <c r="BL921" s="175">
        <v>1326</v>
      </c>
      <c r="BM921" s="175">
        <v>5371</v>
      </c>
      <c r="BN921" s="175">
        <v>1244</v>
      </c>
      <c r="BO921" s="175">
        <v>758</v>
      </c>
      <c r="BP921" s="200">
        <f t="shared" si="201"/>
        <v>17163</v>
      </c>
    </row>
    <row r="922" spans="1:68" s="201" customFormat="1" x14ac:dyDescent="0.15">
      <c r="A922" s="117">
        <v>1044402001</v>
      </c>
      <c r="B922" s="118" t="s">
        <v>962</v>
      </c>
      <c r="C922" s="118" t="s">
        <v>913</v>
      </c>
      <c r="D922" s="118" t="s">
        <v>963</v>
      </c>
      <c r="E922" s="118" t="s">
        <v>3771</v>
      </c>
      <c r="F922" s="120">
        <v>16</v>
      </c>
      <c r="G922" s="119"/>
      <c r="H922" s="119"/>
      <c r="I922" s="120" t="s">
        <v>5820</v>
      </c>
      <c r="J922" s="120">
        <v>2000</v>
      </c>
      <c r="K922" s="120">
        <v>280440</v>
      </c>
      <c r="L922" s="120">
        <v>0.38400000000000001</v>
      </c>
      <c r="M922" s="121" t="s">
        <v>5657</v>
      </c>
      <c r="N922" s="120">
        <v>1</v>
      </c>
      <c r="O922" s="119">
        <v>186.3</v>
      </c>
      <c r="P922" s="119">
        <v>46.9</v>
      </c>
      <c r="Q922" s="119">
        <v>5.6</v>
      </c>
      <c r="R922" s="120" t="s">
        <v>5660</v>
      </c>
      <c r="S922" s="120">
        <v>0.2</v>
      </c>
      <c r="T922" s="120"/>
      <c r="U922" s="120"/>
      <c r="V922" s="172">
        <v>173.6</v>
      </c>
      <c r="W922" s="172"/>
      <c r="X922" s="172">
        <v>118.1</v>
      </c>
      <c r="Y922" s="172">
        <v>45.1</v>
      </c>
      <c r="Z922" s="172">
        <v>10.4</v>
      </c>
      <c r="AA922" s="123">
        <v>3417</v>
      </c>
      <c r="AB922" s="123"/>
      <c r="AC922" s="123">
        <v>225.6</v>
      </c>
      <c r="AD922" s="123"/>
      <c r="AE922" s="123"/>
      <c r="AF922" s="123"/>
      <c r="AG922" s="214"/>
      <c r="AH922" s="229" t="str">
        <f t="shared" si="196"/>
        <v>a3</v>
      </c>
      <c r="AI922" s="199"/>
      <c r="AJ922" s="199"/>
      <c r="AK922" s="199"/>
      <c r="AL922" s="199"/>
      <c r="AM922" s="199"/>
      <c r="AN922" s="173"/>
      <c r="AO922" s="173"/>
      <c r="AP922" s="173"/>
      <c r="AQ922" s="173"/>
      <c r="AR922" s="173"/>
      <c r="AS922" s="173">
        <v>1</v>
      </c>
      <c r="AT922" s="173"/>
      <c r="AU922" s="173"/>
      <c r="AV922" s="173"/>
      <c r="AW922" s="173"/>
      <c r="AX922" s="173"/>
      <c r="AY922" s="173"/>
      <c r="AZ922" s="211">
        <f t="shared" si="208"/>
        <v>1</v>
      </c>
      <c r="BA922" s="211">
        <f t="shared" si="207"/>
        <v>0</v>
      </c>
      <c r="BB922" s="205">
        <f t="shared" si="197"/>
        <v>21954</v>
      </c>
      <c r="BC922" s="205">
        <f t="shared" si="198"/>
        <v>21954</v>
      </c>
      <c r="BD922" s="205">
        <f t="shared" si="199"/>
        <v>0</v>
      </c>
      <c r="BE922" s="205">
        <f t="shared" si="200"/>
        <v>0</v>
      </c>
      <c r="BF922" s="175">
        <v>21954</v>
      </c>
      <c r="BG922" s="175"/>
      <c r="BH922" s="175">
        <v>4121</v>
      </c>
      <c r="BI922" s="175"/>
      <c r="BJ922" s="175"/>
      <c r="BK922" s="175">
        <v>7820</v>
      </c>
      <c r="BL922" s="175">
        <v>3351</v>
      </c>
      <c r="BM922" s="175">
        <v>4455</v>
      </c>
      <c r="BN922" s="175">
        <v>744</v>
      </c>
      <c r="BO922" s="175">
        <v>1463</v>
      </c>
      <c r="BP922" s="200">
        <f t="shared" si="201"/>
        <v>5584</v>
      </c>
    </row>
    <row r="923" spans="1:68" s="201" customFormat="1" x14ac:dyDescent="0.15">
      <c r="A923" s="117">
        <v>941102002</v>
      </c>
      <c r="B923" s="118" t="s">
        <v>911</v>
      </c>
      <c r="C923" s="118" t="s">
        <v>842</v>
      </c>
      <c r="D923" s="118" t="s">
        <v>910</v>
      </c>
      <c r="E923" s="118" t="s">
        <v>3738</v>
      </c>
      <c r="F923" s="120">
        <v>20</v>
      </c>
      <c r="G923" s="119">
        <v>280833</v>
      </c>
      <c r="H923" s="119"/>
      <c r="I923" s="120" t="s">
        <v>5820</v>
      </c>
      <c r="J923" s="120">
        <v>1800</v>
      </c>
      <c r="K923" s="120">
        <v>280833</v>
      </c>
      <c r="L923" s="120">
        <v>0.42699999999999999</v>
      </c>
      <c r="M923" s="121" t="s">
        <v>5657</v>
      </c>
      <c r="N923" s="120">
        <v>1</v>
      </c>
      <c r="O923" s="119">
        <v>101.9</v>
      </c>
      <c r="P923" s="119"/>
      <c r="Q923" s="119"/>
      <c r="R923" s="120" t="s">
        <v>5658</v>
      </c>
      <c r="S923" s="120">
        <v>0.2</v>
      </c>
      <c r="T923" s="120"/>
      <c r="U923" s="120"/>
      <c r="V923" s="172">
        <v>408.9</v>
      </c>
      <c r="W923" s="172">
        <v>36.799999999999997</v>
      </c>
      <c r="X923" s="172">
        <v>102.3</v>
      </c>
      <c r="Y923" s="172">
        <v>233</v>
      </c>
      <c r="Z923" s="172">
        <v>36.799999999999997</v>
      </c>
      <c r="AA923" s="123">
        <v>2954</v>
      </c>
      <c r="AB923" s="123"/>
      <c r="AC923" s="123">
        <v>201.4</v>
      </c>
      <c r="AD923" s="123"/>
      <c r="AE923" s="123"/>
      <c r="AF923" s="123"/>
      <c r="AG923" s="214"/>
      <c r="AH923" s="229" t="str">
        <f t="shared" si="196"/>
        <v>a3</v>
      </c>
      <c r="AI923" s="199" t="s">
        <v>5402</v>
      </c>
      <c r="AJ923" s="199"/>
      <c r="AK923" s="199"/>
      <c r="AL923" s="199" t="s">
        <v>5402</v>
      </c>
      <c r="AM923" s="199"/>
      <c r="AN923" s="173">
        <v>2</v>
      </c>
      <c r="AO923" s="173" t="s">
        <v>3186</v>
      </c>
      <c r="AP923" s="173" t="s">
        <v>3186</v>
      </c>
      <c r="AQ923" s="173" t="s">
        <v>3186</v>
      </c>
      <c r="AR923" s="173" t="s">
        <v>3186</v>
      </c>
      <c r="AS923" s="173" t="s">
        <v>3186</v>
      </c>
      <c r="AT923" s="173"/>
      <c r="AU923" s="173"/>
      <c r="AV923" s="173"/>
      <c r="AW923" s="173"/>
      <c r="AX923" s="173"/>
      <c r="AY923" s="173" t="s">
        <v>3186</v>
      </c>
      <c r="AZ923" s="211">
        <f t="shared" si="208"/>
        <v>2</v>
      </c>
      <c r="BA923" s="211">
        <f t="shared" si="207"/>
        <v>0</v>
      </c>
      <c r="BB923" s="205">
        <f t="shared" si="197"/>
        <v>63496</v>
      </c>
      <c r="BC923" s="205">
        <f t="shared" si="198"/>
        <v>63496</v>
      </c>
      <c r="BD923" s="205">
        <f t="shared" si="199"/>
        <v>0</v>
      </c>
      <c r="BE923" s="205">
        <f t="shared" si="200"/>
        <v>0</v>
      </c>
      <c r="BF923" s="175">
        <v>63496</v>
      </c>
      <c r="BG923" s="175"/>
      <c r="BH923" s="175">
        <v>16632</v>
      </c>
      <c r="BI923" s="175"/>
      <c r="BJ923" s="175"/>
      <c r="BK923" s="175">
        <v>8505</v>
      </c>
      <c r="BL923" s="175">
        <v>9251</v>
      </c>
      <c r="BM923" s="175">
        <v>7805</v>
      </c>
      <c r="BN923" s="175">
        <v>121</v>
      </c>
      <c r="BO923" s="175">
        <v>21182</v>
      </c>
      <c r="BP923" s="200">
        <f t="shared" si="201"/>
        <v>37814</v>
      </c>
    </row>
    <row r="924" spans="1:68" s="201" customFormat="1" x14ac:dyDescent="0.15">
      <c r="A924" s="117">
        <v>3220902002</v>
      </c>
      <c r="B924" s="118" t="s">
        <v>2025</v>
      </c>
      <c r="C924" s="118" t="s">
        <v>2373</v>
      </c>
      <c r="D924" s="118" t="s">
        <v>2403</v>
      </c>
      <c r="E924" s="118" t="s">
        <v>4818</v>
      </c>
      <c r="F924" s="120">
        <v>19</v>
      </c>
      <c r="G924" s="119">
        <v>281334</v>
      </c>
      <c r="H924" s="119"/>
      <c r="I924" s="120" t="s">
        <v>5820</v>
      </c>
      <c r="J924" s="120">
        <v>910</v>
      </c>
      <c r="K924" s="120">
        <v>281334</v>
      </c>
      <c r="L924" s="120">
        <v>0.84699999999999998</v>
      </c>
      <c r="M924" s="121" t="s">
        <v>5673</v>
      </c>
      <c r="N924" s="120">
        <v>1</v>
      </c>
      <c r="O924" s="119">
        <v>230</v>
      </c>
      <c r="P924" s="119"/>
      <c r="Q924" s="119"/>
      <c r="R924" s="120" t="s">
        <v>5658</v>
      </c>
      <c r="S924" s="120">
        <v>0.8</v>
      </c>
      <c r="T924" s="120"/>
      <c r="U924" s="120"/>
      <c r="V924" s="172">
        <v>352.7</v>
      </c>
      <c r="W924" s="172"/>
      <c r="X924" s="172">
        <v>352.7</v>
      </c>
      <c r="Y924" s="172"/>
      <c r="Z924" s="172"/>
      <c r="AA924" s="123">
        <v>2441.5</v>
      </c>
      <c r="AB924" s="123"/>
      <c r="AC924" s="123">
        <v>175.4</v>
      </c>
      <c r="AD924" s="123"/>
      <c r="AE924" s="123"/>
      <c r="AF924" s="123"/>
      <c r="AG924" s="214"/>
      <c r="AH924" s="229" t="str">
        <f t="shared" si="196"/>
        <v>a3</v>
      </c>
      <c r="AI924" s="199"/>
      <c r="AJ924" s="199"/>
      <c r="AK924" s="199"/>
      <c r="AL924" s="199"/>
      <c r="AM924" s="199"/>
      <c r="AN924" s="173" t="s">
        <v>3186</v>
      </c>
      <c r="AO924" s="173" t="s">
        <v>3186</v>
      </c>
      <c r="AP924" s="173" t="s">
        <v>3186</v>
      </c>
      <c r="AQ924" s="173" t="s">
        <v>3186</v>
      </c>
      <c r="AR924" s="173" t="s">
        <v>3186</v>
      </c>
      <c r="AS924" s="173"/>
      <c r="AT924" s="173">
        <v>0.6</v>
      </c>
      <c r="AU924" s="173"/>
      <c r="AV924" s="173">
        <v>0.6</v>
      </c>
      <c r="AW924" s="173"/>
      <c r="AX924" s="173"/>
      <c r="AY924" s="173"/>
      <c r="AZ924" s="211"/>
      <c r="BA924" s="211">
        <f t="shared" si="207"/>
        <v>1.2</v>
      </c>
      <c r="BB924" s="205">
        <f t="shared" si="197"/>
        <v>24895</v>
      </c>
      <c r="BC924" s="205">
        <f t="shared" si="198"/>
        <v>24895</v>
      </c>
      <c r="BD924" s="205">
        <f t="shared" si="199"/>
        <v>0</v>
      </c>
      <c r="BE924" s="205">
        <f t="shared" si="200"/>
        <v>0</v>
      </c>
      <c r="BF924" s="175">
        <v>24895</v>
      </c>
      <c r="BG924" s="175">
        <v>11118</v>
      </c>
      <c r="BH924" s="175"/>
      <c r="BI924" s="175"/>
      <c r="BJ924" s="175"/>
      <c r="BK924" s="175">
        <v>2949</v>
      </c>
      <c r="BL924" s="175">
        <v>2618</v>
      </c>
      <c r="BM924" s="175">
        <v>6959</v>
      </c>
      <c r="BN924" s="175">
        <v>30</v>
      </c>
      <c r="BO924" s="175">
        <v>1221</v>
      </c>
      <c r="BP924" s="200">
        <f t="shared" si="201"/>
        <v>1221</v>
      </c>
    </row>
    <row r="925" spans="1:68" s="201" customFormat="1" x14ac:dyDescent="0.15">
      <c r="A925" s="117">
        <v>2121902003</v>
      </c>
      <c r="B925" s="118" t="s">
        <v>1732</v>
      </c>
      <c r="C925" s="118" t="s">
        <v>1650</v>
      </c>
      <c r="D925" s="118" t="s">
        <v>1730</v>
      </c>
      <c r="E925" s="118" t="s">
        <v>4313</v>
      </c>
      <c r="F925" s="120">
        <v>16</v>
      </c>
      <c r="G925" s="119">
        <v>281409</v>
      </c>
      <c r="H925" s="119"/>
      <c r="I925" s="120" t="s">
        <v>5820</v>
      </c>
      <c r="J925" s="120">
        <v>1130</v>
      </c>
      <c r="K925" s="120">
        <v>281409</v>
      </c>
      <c r="L925" s="120">
        <v>0.68200000000000005</v>
      </c>
      <c r="M925" s="121" t="s">
        <v>5665</v>
      </c>
      <c r="N925" s="120">
        <v>1</v>
      </c>
      <c r="O925" s="119">
        <v>125</v>
      </c>
      <c r="P925" s="119">
        <v>27</v>
      </c>
      <c r="Q925" s="119">
        <v>2.7</v>
      </c>
      <c r="R925" s="120" t="s">
        <v>5660</v>
      </c>
      <c r="S925" s="120">
        <v>0.6</v>
      </c>
      <c r="T925" s="120"/>
      <c r="U925" s="120"/>
      <c r="V925" s="172">
        <v>297.39999999999998</v>
      </c>
      <c r="W925" s="172">
        <v>172.3</v>
      </c>
      <c r="X925" s="172">
        <v>61.4</v>
      </c>
      <c r="Y925" s="172">
        <v>27.8</v>
      </c>
      <c r="Z925" s="172">
        <v>35.9</v>
      </c>
      <c r="AA925" s="123">
        <v>2516</v>
      </c>
      <c r="AB925" s="123"/>
      <c r="AC925" s="123">
        <v>223</v>
      </c>
      <c r="AD925" s="123"/>
      <c r="AE925" s="123"/>
      <c r="AF925" s="123"/>
      <c r="AG925" s="214"/>
      <c r="AH925" s="229" t="str">
        <f t="shared" si="196"/>
        <v>a3</v>
      </c>
      <c r="AI925" s="199"/>
      <c r="AJ925" s="199"/>
      <c r="AK925" s="199"/>
      <c r="AL925" s="199"/>
      <c r="AM925" s="199"/>
      <c r="AN925" s="173" t="s">
        <v>3186</v>
      </c>
      <c r="AO925" s="173" t="s">
        <v>3186</v>
      </c>
      <c r="AP925" s="173" t="s">
        <v>3186</v>
      </c>
      <c r="AQ925" s="173" t="s">
        <v>3186</v>
      </c>
      <c r="AR925" s="173" t="s">
        <v>3186</v>
      </c>
      <c r="AS925" s="173" t="s">
        <v>3186</v>
      </c>
      <c r="AT925" s="173">
        <v>0.5</v>
      </c>
      <c r="AU925" s="173">
        <v>0.5</v>
      </c>
      <c r="AV925" s="173"/>
      <c r="AW925" s="173"/>
      <c r="AX925" s="173"/>
      <c r="AY925" s="173" t="s">
        <v>3186</v>
      </c>
      <c r="AZ925" s="211">
        <f t="shared" ref="AZ925:AZ931" si="209">SUBTOTAL(9,AN925:AS925)</f>
        <v>0</v>
      </c>
      <c r="BA925" s="211">
        <f t="shared" si="207"/>
        <v>1</v>
      </c>
      <c r="BB925" s="205">
        <f t="shared" si="197"/>
        <v>37756</v>
      </c>
      <c r="BC925" s="205">
        <f t="shared" si="198"/>
        <v>31938</v>
      </c>
      <c r="BD925" s="205">
        <f t="shared" si="199"/>
        <v>6050</v>
      </c>
      <c r="BE925" s="205">
        <f t="shared" si="200"/>
        <v>232</v>
      </c>
      <c r="BF925" s="175">
        <v>31706</v>
      </c>
      <c r="BG925" s="175"/>
      <c r="BH925" s="175">
        <v>10616</v>
      </c>
      <c r="BI925" s="175">
        <v>5818</v>
      </c>
      <c r="BJ925" s="175"/>
      <c r="BK925" s="175">
        <v>1736</v>
      </c>
      <c r="BL925" s="175">
        <v>7540</v>
      </c>
      <c r="BM925" s="175">
        <v>4832</v>
      </c>
      <c r="BN925" s="175">
        <v>5224</v>
      </c>
      <c r="BO925" s="175">
        <v>1990</v>
      </c>
      <c r="BP925" s="200">
        <f t="shared" si="201"/>
        <v>12606</v>
      </c>
    </row>
    <row r="926" spans="1:68" s="201" customFormat="1" x14ac:dyDescent="0.15">
      <c r="A926" s="117">
        <v>352401001</v>
      </c>
      <c r="B926" s="118" t="s">
        <v>482</v>
      </c>
      <c r="C926" s="118" t="s">
        <v>415</v>
      </c>
      <c r="D926" s="118" t="s">
        <v>483</v>
      </c>
      <c r="E926" s="118" t="s">
        <v>3469</v>
      </c>
      <c r="F926" s="120">
        <v>10</v>
      </c>
      <c r="G926" s="119"/>
      <c r="H926" s="119"/>
      <c r="I926" s="120" t="s">
        <v>5820</v>
      </c>
      <c r="J926" s="120">
        <v>1600</v>
      </c>
      <c r="K926" s="120">
        <v>282075</v>
      </c>
      <c r="L926" s="120">
        <v>0.48299999999999998</v>
      </c>
      <c r="M926" s="121" t="s">
        <v>5657</v>
      </c>
      <c r="N926" s="120">
        <v>1</v>
      </c>
      <c r="O926" s="119">
        <v>215.8</v>
      </c>
      <c r="P926" s="119"/>
      <c r="Q926" s="119"/>
      <c r="R926" s="120" t="s">
        <v>5658</v>
      </c>
      <c r="S926" s="120">
        <v>0.47</v>
      </c>
      <c r="T926" s="120"/>
      <c r="U926" s="120"/>
      <c r="V926" s="172">
        <v>243.4</v>
      </c>
      <c r="W926" s="172"/>
      <c r="X926" s="172">
        <v>170.4</v>
      </c>
      <c r="Y926" s="172">
        <v>73</v>
      </c>
      <c r="Z926" s="172"/>
      <c r="AA926" s="123">
        <v>1696</v>
      </c>
      <c r="AB926" s="123"/>
      <c r="AC926" s="123">
        <v>196.18</v>
      </c>
      <c r="AD926" s="123"/>
      <c r="AE926" s="123"/>
      <c r="AF926" s="123"/>
      <c r="AG926" s="214"/>
      <c r="AH926" s="229" t="str">
        <f t="shared" si="196"/>
        <v>a3</v>
      </c>
      <c r="AI926" s="199"/>
      <c r="AJ926" s="199"/>
      <c r="AK926" s="199"/>
      <c r="AL926" s="199"/>
      <c r="AM926" s="199"/>
      <c r="AN926" s="173"/>
      <c r="AO926" s="173"/>
      <c r="AP926" s="173"/>
      <c r="AQ926" s="173"/>
      <c r="AR926" s="173"/>
      <c r="AS926" s="173"/>
      <c r="AT926" s="173"/>
      <c r="AU926" s="173"/>
      <c r="AV926" s="173"/>
      <c r="AW926" s="173"/>
      <c r="AX926" s="173">
        <v>1</v>
      </c>
      <c r="AY926" s="173"/>
      <c r="AZ926" s="211">
        <f t="shared" si="209"/>
        <v>0</v>
      </c>
      <c r="BA926" s="211">
        <f t="shared" si="207"/>
        <v>1</v>
      </c>
      <c r="BB926" s="205">
        <f t="shared" si="197"/>
        <v>35639</v>
      </c>
      <c r="BC926" s="205">
        <f t="shared" si="198"/>
        <v>30217</v>
      </c>
      <c r="BD926" s="205">
        <f t="shared" si="199"/>
        <v>5587</v>
      </c>
      <c r="BE926" s="205">
        <f t="shared" si="200"/>
        <v>165</v>
      </c>
      <c r="BF926" s="175">
        <v>30052</v>
      </c>
      <c r="BG926" s="175"/>
      <c r="BH926" s="175">
        <v>8675</v>
      </c>
      <c r="BI926" s="175">
        <v>5422</v>
      </c>
      <c r="BJ926" s="175"/>
      <c r="BK926" s="175">
        <v>2690</v>
      </c>
      <c r="BL926" s="175">
        <v>6739</v>
      </c>
      <c r="BM926" s="175">
        <v>4119</v>
      </c>
      <c r="BN926" s="175">
        <v>4551</v>
      </c>
      <c r="BO926" s="175">
        <v>3443</v>
      </c>
      <c r="BP926" s="200">
        <f t="shared" si="201"/>
        <v>12118</v>
      </c>
    </row>
    <row r="927" spans="1:68" s="201" customFormat="1" x14ac:dyDescent="0.15">
      <c r="A927" s="117">
        <v>2610002005</v>
      </c>
      <c r="B927" s="118" t="s">
        <v>1995</v>
      </c>
      <c r="C927" s="118" t="s">
        <v>1980</v>
      </c>
      <c r="D927" s="118" t="s">
        <v>1991</v>
      </c>
      <c r="E927" s="118" t="s">
        <v>4508</v>
      </c>
      <c r="F927" s="120">
        <v>13</v>
      </c>
      <c r="G927" s="119"/>
      <c r="H927" s="119"/>
      <c r="I927" s="120" t="s">
        <v>5820</v>
      </c>
      <c r="J927" s="120">
        <v>1650</v>
      </c>
      <c r="K927" s="120">
        <v>282208</v>
      </c>
      <c r="L927" s="120">
        <v>0.46899999999999997</v>
      </c>
      <c r="M927" s="121" t="s">
        <v>5657</v>
      </c>
      <c r="N927" s="120">
        <v>1</v>
      </c>
      <c r="O927" s="119">
        <v>120</v>
      </c>
      <c r="P927" s="119">
        <v>29</v>
      </c>
      <c r="Q927" s="119">
        <v>3.1</v>
      </c>
      <c r="R927" s="120"/>
      <c r="S927" s="120"/>
      <c r="T927" s="120"/>
      <c r="U927" s="120" t="s">
        <v>5689</v>
      </c>
      <c r="V927" s="172">
        <v>251</v>
      </c>
      <c r="W927" s="172"/>
      <c r="X927" s="172">
        <v>195</v>
      </c>
      <c r="Y927" s="172">
        <v>21</v>
      </c>
      <c r="Z927" s="172">
        <v>35</v>
      </c>
      <c r="AA927" s="123">
        <v>1663</v>
      </c>
      <c r="AB927" s="123"/>
      <c r="AC927" s="123">
        <v>165.8</v>
      </c>
      <c r="AD927" s="123"/>
      <c r="AE927" s="123"/>
      <c r="AF927" s="123"/>
      <c r="AG927" s="214"/>
      <c r="AH927" s="229" t="str">
        <f t="shared" si="196"/>
        <v>a3</v>
      </c>
      <c r="AI927" s="199"/>
      <c r="AJ927" s="199"/>
      <c r="AK927" s="199"/>
      <c r="AL927" s="199"/>
      <c r="AM927" s="199"/>
      <c r="AN927" s="173" t="s">
        <v>3186</v>
      </c>
      <c r="AO927" s="173" t="s">
        <v>3186</v>
      </c>
      <c r="AP927" s="173" t="s">
        <v>3186</v>
      </c>
      <c r="AQ927" s="173" t="s">
        <v>3186</v>
      </c>
      <c r="AR927" s="173" t="s">
        <v>3186</v>
      </c>
      <c r="AS927" s="173">
        <v>1</v>
      </c>
      <c r="AT927" s="173">
        <v>1</v>
      </c>
      <c r="AU927" s="173">
        <v>1</v>
      </c>
      <c r="AV927" s="173">
        <v>0.5</v>
      </c>
      <c r="AW927" s="173">
        <v>0.5</v>
      </c>
      <c r="AX927" s="173"/>
      <c r="AY927" s="173"/>
      <c r="AZ927" s="211">
        <f t="shared" si="209"/>
        <v>1</v>
      </c>
      <c r="BA927" s="211">
        <f t="shared" si="207"/>
        <v>3</v>
      </c>
      <c r="BB927" s="205">
        <f t="shared" si="197"/>
        <v>33220</v>
      </c>
      <c r="BC927" s="205">
        <f t="shared" si="198"/>
        <v>33220</v>
      </c>
      <c r="BD927" s="205">
        <f t="shared" si="199"/>
        <v>-5</v>
      </c>
      <c r="BE927" s="205">
        <f t="shared" si="200"/>
        <v>-5</v>
      </c>
      <c r="BF927" s="175">
        <v>33225</v>
      </c>
      <c r="BG927" s="175"/>
      <c r="BH927" s="175">
        <v>8075</v>
      </c>
      <c r="BI927" s="175"/>
      <c r="BJ927" s="175"/>
      <c r="BK927" s="175">
        <v>3255</v>
      </c>
      <c r="BL927" s="175">
        <v>538</v>
      </c>
      <c r="BM927" s="175">
        <v>4014</v>
      </c>
      <c r="BN927" s="175">
        <v>513</v>
      </c>
      <c r="BO927" s="175">
        <v>16825</v>
      </c>
      <c r="BP927" s="200">
        <f t="shared" si="201"/>
        <v>24900</v>
      </c>
    </row>
    <row r="928" spans="1:68" s="124" customFormat="1" x14ac:dyDescent="0.15">
      <c r="A928" s="117">
        <v>4120102004</v>
      </c>
      <c r="B928" s="118" t="s">
        <v>2869</v>
      </c>
      <c r="C928" s="118" t="s">
        <v>2865</v>
      </c>
      <c r="D928" s="118" t="s">
        <v>2866</v>
      </c>
      <c r="E928" s="118" t="s">
        <v>5154</v>
      </c>
      <c r="F928" s="120">
        <v>11</v>
      </c>
      <c r="G928" s="119">
        <v>283014</v>
      </c>
      <c r="H928" s="119"/>
      <c r="I928" s="120" t="s">
        <v>5820</v>
      </c>
      <c r="J928" s="120">
        <v>2040</v>
      </c>
      <c r="K928" s="120">
        <v>283014</v>
      </c>
      <c r="L928" s="120">
        <v>0.38</v>
      </c>
      <c r="M928" s="121" t="s">
        <v>5657</v>
      </c>
      <c r="N928" s="120">
        <v>1</v>
      </c>
      <c r="O928" s="119"/>
      <c r="P928" s="119"/>
      <c r="Q928" s="119"/>
      <c r="R928" s="120" t="s">
        <v>5658</v>
      </c>
      <c r="S928" s="120">
        <v>0.3</v>
      </c>
      <c r="T928" s="120"/>
      <c r="U928" s="120"/>
      <c r="V928" s="172">
        <v>652</v>
      </c>
      <c r="W928" s="172"/>
      <c r="X928" s="172"/>
      <c r="Y928" s="172"/>
      <c r="Z928" s="172">
        <v>652</v>
      </c>
      <c r="AA928" s="123"/>
      <c r="AB928" s="123"/>
      <c r="AC928" s="123">
        <v>110</v>
      </c>
      <c r="AD928" s="123"/>
      <c r="AE928" s="123"/>
      <c r="AF928" s="123"/>
      <c r="AG928" s="214"/>
      <c r="AH928" s="229" t="str">
        <f t="shared" si="196"/>
        <v>a3</v>
      </c>
      <c r="AI928" s="199"/>
      <c r="AJ928" s="199"/>
      <c r="AK928" s="199"/>
      <c r="AL928" s="199"/>
      <c r="AM928" s="199"/>
      <c r="AN928" s="173" t="s">
        <v>3186</v>
      </c>
      <c r="AO928" s="173" t="s">
        <v>3186</v>
      </c>
      <c r="AP928" s="173" t="s">
        <v>3186</v>
      </c>
      <c r="AQ928" s="173" t="s">
        <v>3186</v>
      </c>
      <c r="AR928" s="173" t="s">
        <v>3186</v>
      </c>
      <c r="AS928" s="173" t="s">
        <v>3186</v>
      </c>
      <c r="AT928" s="173" t="s">
        <v>3186</v>
      </c>
      <c r="AU928" s="173" t="s">
        <v>3186</v>
      </c>
      <c r="AV928" s="173" t="s">
        <v>3186</v>
      </c>
      <c r="AW928" s="173" t="s">
        <v>3186</v>
      </c>
      <c r="AX928" s="173" t="s">
        <v>3186</v>
      </c>
      <c r="AY928" s="173" t="s">
        <v>3186</v>
      </c>
      <c r="AZ928" s="211">
        <f t="shared" si="209"/>
        <v>0</v>
      </c>
      <c r="BA928" s="211">
        <f t="shared" si="207"/>
        <v>0</v>
      </c>
      <c r="BB928" s="205">
        <f t="shared" si="197"/>
        <v>19466</v>
      </c>
      <c r="BC928" s="205">
        <f t="shared" si="198"/>
        <v>19466</v>
      </c>
      <c r="BD928" s="205">
        <f t="shared" si="199"/>
        <v>0</v>
      </c>
      <c r="BE928" s="205">
        <f t="shared" si="200"/>
        <v>0</v>
      </c>
      <c r="BF928" s="175">
        <v>19466</v>
      </c>
      <c r="BG928" s="175"/>
      <c r="BH928" s="175">
        <v>10064</v>
      </c>
      <c r="BI928" s="175"/>
      <c r="BJ928" s="175"/>
      <c r="BK928" s="175">
        <v>2537</v>
      </c>
      <c r="BL928" s="175">
        <v>957</v>
      </c>
      <c r="BM928" s="175">
        <v>3066</v>
      </c>
      <c r="BN928" s="175">
        <v>1273</v>
      </c>
      <c r="BO928" s="175">
        <v>1569</v>
      </c>
      <c r="BP928" s="200">
        <f t="shared" si="201"/>
        <v>11633</v>
      </c>
    </row>
    <row r="929" spans="1:68" s="201" customFormat="1" x14ac:dyDescent="0.15">
      <c r="A929" s="117">
        <v>220801001</v>
      </c>
      <c r="B929" s="118" t="s">
        <v>368</v>
      </c>
      <c r="C929" s="118" t="s">
        <v>345</v>
      </c>
      <c r="D929" s="118" t="s">
        <v>369</v>
      </c>
      <c r="E929" s="118" t="s">
        <v>3400</v>
      </c>
      <c r="F929" s="120">
        <v>10</v>
      </c>
      <c r="G929" s="119"/>
      <c r="H929" s="119"/>
      <c r="I929" s="120" t="s">
        <v>5820</v>
      </c>
      <c r="J929" s="120">
        <v>1735</v>
      </c>
      <c r="K929" s="120">
        <v>283242</v>
      </c>
      <c r="L929" s="120">
        <v>0.44700000000000001</v>
      </c>
      <c r="M929" s="121" t="s">
        <v>5662</v>
      </c>
      <c r="N929" s="120">
        <v>1</v>
      </c>
      <c r="O929" s="119">
        <v>138</v>
      </c>
      <c r="P929" s="119"/>
      <c r="Q929" s="119"/>
      <c r="R929" s="120" t="s">
        <v>5658</v>
      </c>
      <c r="S929" s="120">
        <v>0.32800000000000001</v>
      </c>
      <c r="T929" s="120"/>
      <c r="U929" s="120"/>
      <c r="V929" s="172">
        <v>574.11</v>
      </c>
      <c r="W929" s="172"/>
      <c r="X929" s="172">
        <v>405.19600000000003</v>
      </c>
      <c r="Y929" s="172">
        <v>39.261000000000003</v>
      </c>
      <c r="Z929" s="172">
        <v>129.65299999999999</v>
      </c>
      <c r="AA929" s="123">
        <v>2561.1</v>
      </c>
      <c r="AB929" s="123"/>
      <c r="AC929" s="123">
        <v>219.37</v>
      </c>
      <c r="AD929" s="123"/>
      <c r="AE929" s="123"/>
      <c r="AF929" s="123"/>
      <c r="AG929" s="214"/>
      <c r="AH929" s="229" t="str">
        <f t="shared" si="196"/>
        <v>a3</v>
      </c>
      <c r="AI929" s="199"/>
      <c r="AJ929" s="199"/>
      <c r="AK929" s="199"/>
      <c r="AL929" s="199"/>
      <c r="AM929" s="199"/>
      <c r="AN929" s="173"/>
      <c r="AO929" s="173"/>
      <c r="AP929" s="173"/>
      <c r="AQ929" s="173"/>
      <c r="AR929" s="173"/>
      <c r="AS929" s="173">
        <v>1</v>
      </c>
      <c r="AT929" s="173">
        <v>1</v>
      </c>
      <c r="AU929" s="173">
        <v>1</v>
      </c>
      <c r="AV929" s="173">
        <v>1</v>
      </c>
      <c r="AW929" s="173">
        <v>2</v>
      </c>
      <c r="AX929" s="173">
        <v>2</v>
      </c>
      <c r="AY929" s="173">
        <v>1</v>
      </c>
      <c r="AZ929" s="211">
        <f t="shared" si="209"/>
        <v>1</v>
      </c>
      <c r="BA929" s="211">
        <f t="shared" si="207"/>
        <v>8</v>
      </c>
      <c r="BB929" s="205">
        <f t="shared" si="197"/>
        <v>91139</v>
      </c>
      <c r="BC929" s="205">
        <f t="shared" si="198"/>
        <v>72624</v>
      </c>
      <c r="BD929" s="205">
        <f t="shared" si="199"/>
        <v>19363</v>
      </c>
      <c r="BE929" s="205">
        <f t="shared" si="200"/>
        <v>848</v>
      </c>
      <c r="BF929" s="175">
        <v>71776</v>
      </c>
      <c r="BG929" s="175"/>
      <c r="BH929" s="175">
        <v>33600</v>
      </c>
      <c r="BI929" s="175">
        <v>18515</v>
      </c>
      <c r="BJ929" s="175"/>
      <c r="BK929" s="175">
        <v>3155</v>
      </c>
      <c r="BL929" s="175">
        <v>15492</v>
      </c>
      <c r="BM929" s="175">
        <v>9448</v>
      </c>
      <c r="BN929" s="175">
        <v>3090</v>
      </c>
      <c r="BO929" s="175">
        <v>7839</v>
      </c>
      <c r="BP929" s="200">
        <f t="shared" si="201"/>
        <v>41439</v>
      </c>
    </row>
    <row r="930" spans="1:68" s="201" customFormat="1" x14ac:dyDescent="0.15">
      <c r="A930" s="117">
        <v>1934602001</v>
      </c>
      <c r="B930" s="118" t="s">
        <v>1472</v>
      </c>
      <c r="C930" s="118" t="s">
        <v>1447</v>
      </c>
      <c r="D930" s="118" t="s">
        <v>1473</v>
      </c>
      <c r="E930" s="118" t="s">
        <v>4132</v>
      </c>
      <c r="F930" s="120">
        <v>14</v>
      </c>
      <c r="G930" s="119">
        <v>283490</v>
      </c>
      <c r="H930" s="119"/>
      <c r="I930" s="120" t="s">
        <v>5820</v>
      </c>
      <c r="J930" s="120">
        <v>1920</v>
      </c>
      <c r="K930" s="120">
        <v>283490</v>
      </c>
      <c r="L930" s="120">
        <v>0.40500000000000003</v>
      </c>
      <c r="M930" s="121" t="s">
        <v>5657</v>
      </c>
      <c r="N930" s="120">
        <v>1</v>
      </c>
      <c r="O930" s="119">
        <v>173.4</v>
      </c>
      <c r="P930" s="119">
        <v>39</v>
      </c>
      <c r="Q930" s="119">
        <v>6.55</v>
      </c>
      <c r="R930" s="120" t="s">
        <v>5658</v>
      </c>
      <c r="S930" s="120">
        <v>0.2</v>
      </c>
      <c r="T930" s="120"/>
      <c r="U930" s="120"/>
      <c r="V930" s="172">
        <v>312.60000000000002</v>
      </c>
      <c r="W930" s="172">
        <v>24</v>
      </c>
      <c r="X930" s="172">
        <v>121.7</v>
      </c>
      <c r="Y930" s="172">
        <v>53.1</v>
      </c>
      <c r="Z930" s="172">
        <v>113.8</v>
      </c>
      <c r="AA930" s="123">
        <v>3261</v>
      </c>
      <c r="AB930" s="123"/>
      <c r="AC930" s="123">
        <v>193.69</v>
      </c>
      <c r="AD930" s="123"/>
      <c r="AE930" s="123"/>
      <c r="AF930" s="123"/>
      <c r="AG930" s="214"/>
      <c r="AH930" s="229" t="str">
        <f t="shared" si="196"/>
        <v>a3</v>
      </c>
      <c r="AI930" s="199"/>
      <c r="AJ930" s="199"/>
      <c r="AK930" s="199"/>
      <c r="AL930" s="199"/>
      <c r="AM930" s="199"/>
      <c r="AN930" s="173" t="s">
        <v>3186</v>
      </c>
      <c r="AO930" s="173" t="s">
        <v>3186</v>
      </c>
      <c r="AP930" s="173" t="s">
        <v>3186</v>
      </c>
      <c r="AQ930" s="173" t="s">
        <v>3186</v>
      </c>
      <c r="AR930" s="173" t="s">
        <v>3186</v>
      </c>
      <c r="AS930" s="173">
        <v>1</v>
      </c>
      <c r="AT930" s="173"/>
      <c r="AU930" s="173"/>
      <c r="AV930" s="173"/>
      <c r="AW930" s="173"/>
      <c r="AX930" s="173"/>
      <c r="AY930" s="173" t="s">
        <v>3186</v>
      </c>
      <c r="AZ930" s="211">
        <f t="shared" si="209"/>
        <v>1</v>
      </c>
      <c r="BA930" s="211">
        <f t="shared" si="207"/>
        <v>0</v>
      </c>
      <c r="BB930" s="205">
        <f t="shared" si="197"/>
        <v>45088</v>
      </c>
      <c r="BC930" s="205">
        <f t="shared" si="198"/>
        <v>37384</v>
      </c>
      <c r="BD930" s="205">
        <f t="shared" si="199"/>
        <v>10056</v>
      </c>
      <c r="BE930" s="205">
        <f t="shared" si="200"/>
        <v>2352</v>
      </c>
      <c r="BF930" s="175">
        <v>35032</v>
      </c>
      <c r="BG930" s="175"/>
      <c r="BH930" s="175">
        <v>10056</v>
      </c>
      <c r="BI930" s="175">
        <v>7704</v>
      </c>
      <c r="BJ930" s="175"/>
      <c r="BK930" s="175">
        <v>5912</v>
      </c>
      <c r="BL930" s="175">
        <v>9823</v>
      </c>
      <c r="BM930" s="175">
        <v>5560</v>
      </c>
      <c r="BN930" s="175">
        <v>1494</v>
      </c>
      <c r="BO930" s="175">
        <v>4539</v>
      </c>
      <c r="BP930" s="200">
        <f t="shared" si="201"/>
        <v>14595</v>
      </c>
    </row>
    <row r="931" spans="1:68" s="201" customFormat="1" x14ac:dyDescent="0.15">
      <c r="A931" s="117">
        <v>1936502004</v>
      </c>
      <c r="B931" s="118" t="s">
        <v>1480</v>
      </c>
      <c r="C931" s="118" t="s">
        <v>1447</v>
      </c>
      <c r="D931" s="118" t="s">
        <v>1477</v>
      </c>
      <c r="E931" s="118" t="s">
        <v>4137</v>
      </c>
      <c r="F931" s="120">
        <v>11</v>
      </c>
      <c r="G931" s="119">
        <v>284778</v>
      </c>
      <c r="H931" s="119"/>
      <c r="I931" s="120" t="s">
        <v>5820</v>
      </c>
      <c r="J931" s="120">
        <v>2400</v>
      </c>
      <c r="K931" s="120">
        <v>284778</v>
      </c>
      <c r="L931" s="120">
        <v>0.32500000000000001</v>
      </c>
      <c r="M931" s="121" t="s">
        <v>5657</v>
      </c>
      <c r="N931" s="120">
        <v>1</v>
      </c>
      <c r="O931" s="119">
        <v>157</v>
      </c>
      <c r="P931" s="119"/>
      <c r="Q931" s="119"/>
      <c r="R931" s="120" t="s">
        <v>5658</v>
      </c>
      <c r="S931" s="120">
        <v>0.51500000000000001</v>
      </c>
      <c r="T931" s="120"/>
      <c r="U931" s="120"/>
      <c r="V931" s="172">
        <v>322.10000000000002</v>
      </c>
      <c r="W931" s="172"/>
      <c r="X931" s="172">
        <v>125.5</v>
      </c>
      <c r="Y931" s="172">
        <v>25.4</v>
      </c>
      <c r="Z931" s="172">
        <v>171.2</v>
      </c>
      <c r="AA931" s="123">
        <v>2010</v>
      </c>
      <c r="AB931" s="123"/>
      <c r="AC931" s="123">
        <v>168.1</v>
      </c>
      <c r="AD931" s="123"/>
      <c r="AE931" s="123"/>
      <c r="AF931" s="123"/>
      <c r="AG931" s="214"/>
      <c r="AH931" s="229" t="str">
        <f t="shared" si="196"/>
        <v>a3</v>
      </c>
      <c r="AI931" s="199"/>
      <c r="AJ931" s="199"/>
      <c r="AK931" s="199"/>
      <c r="AL931" s="199"/>
      <c r="AM931" s="199"/>
      <c r="AN931" s="173">
        <v>4</v>
      </c>
      <c r="AO931" s="173" t="s">
        <v>3186</v>
      </c>
      <c r="AP931" s="173" t="s">
        <v>3186</v>
      </c>
      <c r="AQ931" s="173" t="s">
        <v>3186</v>
      </c>
      <c r="AR931" s="173" t="s">
        <v>3186</v>
      </c>
      <c r="AS931" s="173" t="s">
        <v>3186</v>
      </c>
      <c r="AT931" s="173">
        <v>2</v>
      </c>
      <c r="AU931" s="173">
        <v>2</v>
      </c>
      <c r="AV931" s="173">
        <v>2</v>
      </c>
      <c r="AW931" s="173">
        <v>2</v>
      </c>
      <c r="AX931" s="173">
        <v>2</v>
      </c>
      <c r="AY931" s="173" t="s">
        <v>3186</v>
      </c>
      <c r="AZ931" s="211">
        <f t="shared" si="209"/>
        <v>4</v>
      </c>
      <c r="BA931" s="211">
        <f t="shared" si="207"/>
        <v>10</v>
      </c>
      <c r="BB931" s="205">
        <f t="shared" si="197"/>
        <v>28328</v>
      </c>
      <c r="BC931" s="205">
        <f t="shared" si="198"/>
        <v>28328</v>
      </c>
      <c r="BD931" s="205">
        <f t="shared" si="199"/>
        <v>0</v>
      </c>
      <c r="BE931" s="205">
        <f t="shared" si="200"/>
        <v>0</v>
      </c>
      <c r="BF931" s="175">
        <v>28328</v>
      </c>
      <c r="BG931" s="175">
        <v>4181</v>
      </c>
      <c r="BH931" s="175">
        <v>6422</v>
      </c>
      <c r="BI931" s="175"/>
      <c r="BJ931" s="175"/>
      <c r="BK931" s="175">
        <v>4465</v>
      </c>
      <c r="BL931" s="175">
        <v>994</v>
      </c>
      <c r="BM931" s="175">
        <v>6860</v>
      </c>
      <c r="BN931" s="175">
        <v>1601</v>
      </c>
      <c r="BO931" s="175">
        <v>3805</v>
      </c>
      <c r="BP931" s="200">
        <f t="shared" si="201"/>
        <v>10227</v>
      </c>
    </row>
    <row r="932" spans="1:68" s="201" customFormat="1" x14ac:dyDescent="0.15">
      <c r="A932" s="117">
        <v>155202001</v>
      </c>
      <c r="B932" s="118" t="s">
        <v>242</v>
      </c>
      <c r="C932" s="118" t="s">
        <v>11</v>
      </c>
      <c r="D932" s="118" t="s">
        <v>243</v>
      </c>
      <c r="E932" s="118" t="s">
        <v>3326</v>
      </c>
      <c r="F932" s="120">
        <v>15</v>
      </c>
      <c r="G932" s="119">
        <v>285317</v>
      </c>
      <c r="H932" s="119"/>
      <c r="I932" s="120" t="s">
        <v>5820</v>
      </c>
      <c r="J932" s="120">
        <v>1520</v>
      </c>
      <c r="K932" s="120">
        <v>285317</v>
      </c>
      <c r="L932" s="120">
        <v>0.51400000000000001</v>
      </c>
      <c r="M932" s="121" t="s">
        <v>5657</v>
      </c>
      <c r="N932" s="120">
        <v>1</v>
      </c>
      <c r="O932" s="119">
        <v>217.7</v>
      </c>
      <c r="P932" s="119"/>
      <c r="Q932" s="119"/>
      <c r="R932" s="120" t="s">
        <v>5660</v>
      </c>
      <c r="S932" s="120">
        <v>0.4</v>
      </c>
      <c r="T932" s="120"/>
      <c r="U932" s="120"/>
      <c r="V932" s="172">
        <v>233</v>
      </c>
      <c r="W932" s="172"/>
      <c r="X932" s="172">
        <v>143.19999999999999</v>
      </c>
      <c r="Y932" s="172">
        <v>27.6</v>
      </c>
      <c r="Z932" s="172">
        <v>62.2</v>
      </c>
      <c r="AA932" s="123">
        <v>2541</v>
      </c>
      <c r="AB932" s="123"/>
      <c r="AC932" s="123">
        <v>218</v>
      </c>
      <c r="AD932" s="123"/>
      <c r="AE932" s="123"/>
      <c r="AF932" s="123"/>
      <c r="AG932" s="214"/>
      <c r="AH932" s="229" t="str">
        <f t="shared" ref="AH932:AH995" si="210">IF(N932=1,IF(AG932&gt;0,"a4",IF(AC932&gt;0,"a3",IF(AA932&gt;0,"a2","a1"))),IF(AG932&gt;0,"b4",IF(AC932&gt;0,"b3",IF(AA932&gt;0,"b2","b1"))))</f>
        <v>a3</v>
      </c>
      <c r="AI932" s="199"/>
      <c r="AJ932" s="199"/>
      <c r="AK932" s="199"/>
      <c r="AL932" s="199"/>
      <c r="AM932" s="199"/>
      <c r="AN932" s="173"/>
      <c r="AO932" s="173"/>
      <c r="AP932" s="173"/>
      <c r="AQ932" s="173"/>
      <c r="AR932" s="173"/>
      <c r="AS932" s="173"/>
      <c r="AT932" s="173">
        <v>0.7</v>
      </c>
      <c r="AU932" s="173">
        <v>0.5</v>
      </c>
      <c r="AV932" s="173">
        <v>0.5</v>
      </c>
      <c r="AW932" s="173"/>
      <c r="AX932" s="173"/>
      <c r="AY932" s="173"/>
      <c r="AZ932" s="211"/>
      <c r="BA932" s="211">
        <f t="shared" si="207"/>
        <v>1.7</v>
      </c>
      <c r="BB932" s="205">
        <f t="shared" ref="BB932:BB995" si="211">SUM(BG932:BO932)</f>
        <v>41421</v>
      </c>
      <c r="BC932" s="205">
        <f t="shared" ref="BC932:BC995" si="212">BG932+BH932+BK932+BL932+BM932+BN932+BO932</f>
        <v>41421</v>
      </c>
      <c r="BD932" s="205">
        <f t="shared" ref="BD932:BD995" si="213">BB932-BF932</f>
        <v>-425</v>
      </c>
      <c r="BE932" s="205">
        <f t="shared" ref="BE932:BE995" si="214">BC932-BF932</f>
        <v>-425</v>
      </c>
      <c r="BF932" s="175">
        <v>41846</v>
      </c>
      <c r="BG932" s="175">
        <v>8966</v>
      </c>
      <c r="BH932" s="175">
        <v>17955</v>
      </c>
      <c r="BI932" s="175"/>
      <c r="BJ932" s="175"/>
      <c r="BK932" s="175">
        <v>4325</v>
      </c>
      <c r="BL932" s="175">
        <v>2678</v>
      </c>
      <c r="BM932" s="175">
        <v>3861</v>
      </c>
      <c r="BN932" s="175">
        <v>2332</v>
      </c>
      <c r="BO932" s="175">
        <v>1304</v>
      </c>
      <c r="BP932" s="200">
        <f t="shared" ref="BP932:BP995" si="215">BH932+BO932</f>
        <v>19259</v>
      </c>
    </row>
    <row r="933" spans="1:68" s="201" customFormat="1" x14ac:dyDescent="0.15">
      <c r="A933" s="117">
        <v>2356202001</v>
      </c>
      <c r="B933" s="118" t="s">
        <v>1917</v>
      </c>
      <c r="C933" s="118" t="s">
        <v>1850</v>
      </c>
      <c r="D933" s="118" t="s">
        <v>1918</v>
      </c>
      <c r="E933" s="118" t="s">
        <v>4455</v>
      </c>
      <c r="F933" s="120">
        <v>13</v>
      </c>
      <c r="G933" s="119">
        <v>285801</v>
      </c>
      <c r="H933" s="119"/>
      <c r="I933" s="120" t="s">
        <v>5820</v>
      </c>
      <c r="J933" s="120">
        <v>1600</v>
      </c>
      <c r="K933" s="120">
        <v>285801</v>
      </c>
      <c r="L933" s="120">
        <v>0.48899999999999999</v>
      </c>
      <c r="M933" s="121" t="s">
        <v>5657</v>
      </c>
      <c r="N933" s="120">
        <v>1</v>
      </c>
      <c r="O933" s="119">
        <v>185.8</v>
      </c>
      <c r="P933" s="119">
        <v>39.799999999999997</v>
      </c>
      <c r="Q933" s="119">
        <v>5</v>
      </c>
      <c r="R933" s="120"/>
      <c r="S933" s="120"/>
      <c r="T933" s="120"/>
      <c r="U933" s="120" t="s">
        <v>5689</v>
      </c>
      <c r="V933" s="172">
        <v>268.2</v>
      </c>
      <c r="W933" s="172">
        <v>13.3</v>
      </c>
      <c r="X933" s="172">
        <v>228.2</v>
      </c>
      <c r="Y933" s="172">
        <v>26.7</v>
      </c>
      <c r="Z933" s="172"/>
      <c r="AA933" s="123">
        <v>1596</v>
      </c>
      <c r="AB933" s="123"/>
      <c r="AC933" s="123">
        <v>153</v>
      </c>
      <c r="AD933" s="123"/>
      <c r="AE933" s="123"/>
      <c r="AF933" s="123"/>
      <c r="AG933" s="214"/>
      <c r="AH933" s="229" t="str">
        <f t="shared" si="210"/>
        <v>a3</v>
      </c>
      <c r="AI933" s="199"/>
      <c r="AJ933" s="199"/>
      <c r="AK933" s="199"/>
      <c r="AL933" s="199"/>
      <c r="AM933" s="199"/>
      <c r="AN933" s="173">
        <v>2</v>
      </c>
      <c r="AO933" s="173"/>
      <c r="AP933" s="173"/>
      <c r="AQ933" s="173"/>
      <c r="AR933" s="173" t="s">
        <v>3186</v>
      </c>
      <c r="AS933" s="173">
        <v>2</v>
      </c>
      <c r="AT933" s="173">
        <v>2</v>
      </c>
      <c r="AU933" s="173">
        <v>2</v>
      </c>
      <c r="AV933" s="173">
        <v>2</v>
      </c>
      <c r="AW933" s="173">
        <v>2</v>
      </c>
      <c r="AX933" s="173">
        <v>2</v>
      </c>
      <c r="AY933" s="173"/>
      <c r="AZ933" s="211">
        <f>SUBTOTAL(9,AN933:AS933)</f>
        <v>4</v>
      </c>
      <c r="BA933" s="211">
        <f t="shared" si="207"/>
        <v>10</v>
      </c>
      <c r="BB933" s="205">
        <f t="shared" si="211"/>
        <v>74564</v>
      </c>
      <c r="BC933" s="205">
        <f t="shared" si="212"/>
        <v>67154</v>
      </c>
      <c r="BD933" s="205">
        <f t="shared" si="213"/>
        <v>16494</v>
      </c>
      <c r="BE933" s="205">
        <f t="shared" si="214"/>
        <v>9084</v>
      </c>
      <c r="BF933" s="175">
        <v>58070</v>
      </c>
      <c r="BG933" s="175">
        <v>1848</v>
      </c>
      <c r="BH933" s="175">
        <v>16494</v>
      </c>
      <c r="BI933" s="175">
        <v>2650</v>
      </c>
      <c r="BJ933" s="175">
        <v>4760</v>
      </c>
      <c r="BK933" s="175">
        <v>2988</v>
      </c>
      <c r="BL933" s="175">
        <v>4760</v>
      </c>
      <c r="BM933" s="175">
        <v>4329</v>
      </c>
      <c r="BN933" s="175">
        <v>627</v>
      </c>
      <c r="BO933" s="175">
        <v>36108</v>
      </c>
      <c r="BP933" s="200">
        <f t="shared" si="215"/>
        <v>52602</v>
      </c>
    </row>
    <row r="934" spans="1:68" s="201" customFormat="1" x14ac:dyDescent="0.15">
      <c r="A934" s="117">
        <v>3921102002</v>
      </c>
      <c r="B934" s="118" t="s">
        <v>2772</v>
      </c>
      <c r="C934" s="118" t="s">
        <v>2754</v>
      </c>
      <c r="D934" s="118" t="s">
        <v>2771</v>
      </c>
      <c r="E934" s="118" t="s">
        <v>5092</v>
      </c>
      <c r="F934" s="120">
        <v>22</v>
      </c>
      <c r="G934" s="119"/>
      <c r="H934" s="119"/>
      <c r="I934" s="120" t="s">
        <v>5820</v>
      </c>
      <c r="J934" s="120">
        <v>2555</v>
      </c>
      <c r="K934" s="120">
        <v>288189</v>
      </c>
      <c r="L934" s="120">
        <v>0.309</v>
      </c>
      <c r="M934" s="121" t="s">
        <v>5657</v>
      </c>
      <c r="N934" s="120">
        <v>1</v>
      </c>
      <c r="O934" s="119">
        <v>130</v>
      </c>
      <c r="P934" s="119">
        <v>30</v>
      </c>
      <c r="Q934" s="119">
        <v>3.1</v>
      </c>
      <c r="R934" s="120" t="s">
        <v>5658</v>
      </c>
      <c r="S934" s="120">
        <v>0.12</v>
      </c>
      <c r="T934" s="120"/>
      <c r="U934" s="120"/>
      <c r="V934" s="172">
        <v>238.6</v>
      </c>
      <c r="W934" s="172"/>
      <c r="X934" s="172"/>
      <c r="Y934" s="172"/>
      <c r="Z934" s="172">
        <v>238.6</v>
      </c>
      <c r="AA934" s="123">
        <v>78.040000000000006</v>
      </c>
      <c r="AB934" s="123"/>
      <c r="AC934" s="123">
        <v>144.19999999999999</v>
      </c>
      <c r="AD934" s="123"/>
      <c r="AE934" s="123"/>
      <c r="AF934" s="123"/>
      <c r="AG934" s="214"/>
      <c r="AH934" s="229" t="str">
        <f t="shared" si="210"/>
        <v>a3</v>
      </c>
      <c r="AI934" s="199"/>
      <c r="AJ934" s="199"/>
      <c r="AK934" s="199"/>
      <c r="AL934" s="199"/>
      <c r="AM934" s="199"/>
      <c r="AN934" s="173"/>
      <c r="AO934" s="173"/>
      <c r="AP934" s="173"/>
      <c r="AQ934" s="173"/>
      <c r="AR934" s="173"/>
      <c r="AS934" s="173"/>
      <c r="AT934" s="173"/>
      <c r="AU934" s="173"/>
      <c r="AV934" s="173"/>
      <c r="AW934" s="173"/>
      <c r="AX934" s="173"/>
      <c r="AY934" s="173"/>
      <c r="AZ934" s="211"/>
      <c r="BA934" s="211"/>
      <c r="BB934" s="205">
        <f t="shared" si="211"/>
        <v>26427</v>
      </c>
      <c r="BC934" s="205">
        <f t="shared" si="212"/>
        <v>18675</v>
      </c>
      <c r="BD934" s="205">
        <f t="shared" si="213"/>
        <v>7752</v>
      </c>
      <c r="BE934" s="205">
        <f t="shared" si="214"/>
        <v>0</v>
      </c>
      <c r="BF934" s="175">
        <v>18675</v>
      </c>
      <c r="BG934" s="175">
        <v>3882</v>
      </c>
      <c r="BH934" s="175">
        <v>7752</v>
      </c>
      <c r="BI934" s="175">
        <v>7752</v>
      </c>
      <c r="BJ934" s="175"/>
      <c r="BK934" s="175">
        <v>969</v>
      </c>
      <c r="BL934" s="175">
        <v>604</v>
      </c>
      <c r="BM934" s="175">
        <v>3304</v>
      </c>
      <c r="BN934" s="175">
        <v>666</v>
      </c>
      <c r="BO934" s="175">
        <v>1498</v>
      </c>
      <c r="BP934" s="200">
        <f t="shared" si="215"/>
        <v>9250</v>
      </c>
    </row>
    <row r="935" spans="1:68" s="201" customFormat="1" x14ac:dyDescent="0.15">
      <c r="A935" s="117">
        <v>636201001</v>
      </c>
      <c r="B935" s="118" t="s">
        <v>640</v>
      </c>
      <c r="C935" s="118" t="s">
        <v>601</v>
      </c>
      <c r="D935" s="118" t="s">
        <v>641</v>
      </c>
      <c r="E935" s="118" t="s">
        <v>3573</v>
      </c>
      <c r="F935" s="120">
        <v>12</v>
      </c>
      <c r="G935" s="119">
        <v>289918</v>
      </c>
      <c r="H935" s="119"/>
      <c r="I935" s="120" t="s">
        <v>5820</v>
      </c>
      <c r="J935" s="120">
        <v>1700</v>
      </c>
      <c r="K935" s="120">
        <v>289918</v>
      </c>
      <c r="L935" s="120">
        <v>0.46700000000000003</v>
      </c>
      <c r="M935" s="121" t="s">
        <v>5657</v>
      </c>
      <c r="N935" s="120">
        <v>1</v>
      </c>
      <c r="O935" s="119">
        <v>181.3</v>
      </c>
      <c r="P935" s="119"/>
      <c r="Q935" s="119"/>
      <c r="R935" s="120" t="s">
        <v>5658</v>
      </c>
      <c r="S935" s="120">
        <v>0.3</v>
      </c>
      <c r="T935" s="120"/>
      <c r="U935" s="120"/>
      <c r="V935" s="172">
        <v>274.3</v>
      </c>
      <c r="W935" s="172"/>
      <c r="X935" s="172">
        <v>274.3</v>
      </c>
      <c r="Y935" s="172"/>
      <c r="Z935" s="172"/>
      <c r="AA935" s="123"/>
      <c r="AB935" s="123"/>
      <c r="AC935" s="123">
        <v>58.8</v>
      </c>
      <c r="AD935" s="123"/>
      <c r="AE935" s="123"/>
      <c r="AF935" s="123"/>
      <c r="AG935" s="214"/>
      <c r="AH935" s="229" t="str">
        <f t="shared" si="210"/>
        <v>a3</v>
      </c>
      <c r="AI935" s="199"/>
      <c r="AJ935" s="199"/>
      <c r="AK935" s="199"/>
      <c r="AL935" s="199"/>
      <c r="AM935" s="199"/>
      <c r="AN935" s="173">
        <v>3</v>
      </c>
      <c r="AO935" s="173"/>
      <c r="AP935" s="173"/>
      <c r="AQ935" s="173"/>
      <c r="AR935" s="173"/>
      <c r="AS935" s="173"/>
      <c r="AT935" s="173"/>
      <c r="AU935" s="173"/>
      <c r="AV935" s="173"/>
      <c r="AW935" s="173"/>
      <c r="AX935" s="173"/>
      <c r="AY935" s="173"/>
      <c r="AZ935" s="211">
        <f>SUBTOTAL(9,AN935:AS935)</f>
        <v>3</v>
      </c>
      <c r="BA935" s="211"/>
      <c r="BB935" s="205">
        <f t="shared" si="211"/>
        <v>37424</v>
      </c>
      <c r="BC935" s="205">
        <f t="shared" si="212"/>
        <v>37424</v>
      </c>
      <c r="BD935" s="205">
        <f t="shared" si="213"/>
        <v>0</v>
      </c>
      <c r="BE935" s="205">
        <f t="shared" si="214"/>
        <v>0</v>
      </c>
      <c r="BF935" s="175">
        <v>37424</v>
      </c>
      <c r="BG935" s="175">
        <v>95</v>
      </c>
      <c r="BH935" s="175">
        <v>10673</v>
      </c>
      <c r="BI935" s="175"/>
      <c r="BJ935" s="175"/>
      <c r="BK935" s="175">
        <v>2982</v>
      </c>
      <c r="BL935" s="175">
        <v>17175</v>
      </c>
      <c r="BM935" s="175">
        <v>3784</v>
      </c>
      <c r="BN935" s="175">
        <v>1083</v>
      </c>
      <c r="BO935" s="175">
        <v>1632</v>
      </c>
      <c r="BP935" s="200">
        <f t="shared" si="215"/>
        <v>12305</v>
      </c>
    </row>
    <row r="936" spans="1:68" s="201" customFormat="1" x14ac:dyDescent="0.15">
      <c r="A936" s="117">
        <v>1121801002</v>
      </c>
      <c r="B936" s="118" t="s">
        <v>1006</v>
      </c>
      <c r="C936" s="118" t="s">
        <v>971</v>
      </c>
      <c r="D936" s="118" t="s">
        <v>1005</v>
      </c>
      <c r="E936" s="118" t="s">
        <v>3795</v>
      </c>
      <c r="F936" s="120">
        <v>16</v>
      </c>
      <c r="G936" s="119"/>
      <c r="H936" s="119"/>
      <c r="I936" s="120" t="s">
        <v>5820</v>
      </c>
      <c r="J936" s="120">
        <v>1510</v>
      </c>
      <c r="K936" s="120">
        <v>290881</v>
      </c>
      <c r="L936" s="120">
        <v>0.52800000000000002</v>
      </c>
      <c r="M936" s="121" t="s">
        <v>5657</v>
      </c>
      <c r="N936" s="120">
        <v>1</v>
      </c>
      <c r="O936" s="119">
        <v>204.8</v>
      </c>
      <c r="P936" s="119"/>
      <c r="Q936" s="119"/>
      <c r="R936" s="120" t="s">
        <v>5658</v>
      </c>
      <c r="S936" s="120">
        <v>0.8</v>
      </c>
      <c r="T936" s="120"/>
      <c r="U936" s="120"/>
      <c r="V936" s="172">
        <v>265</v>
      </c>
      <c r="W936" s="172"/>
      <c r="X936" s="172">
        <v>167.8</v>
      </c>
      <c r="Y936" s="172">
        <v>33.299999999999997</v>
      </c>
      <c r="Z936" s="172">
        <v>63.9</v>
      </c>
      <c r="AA936" s="123"/>
      <c r="AB936" s="123"/>
      <c r="AC936" s="123">
        <v>253</v>
      </c>
      <c r="AD936" s="123"/>
      <c r="AE936" s="123"/>
      <c r="AF936" s="123"/>
      <c r="AG936" s="214"/>
      <c r="AH936" s="229" t="str">
        <f t="shared" si="210"/>
        <v>a3</v>
      </c>
      <c r="AI936" s="199"/>
      <c r="AJ936" s="199"/>
      <c r="AK936" s="199"/>
      <c r="AL936" s="199"/>
      <c r="AM936" s="199"/>
      <c r="AN936" s="173">
        <v>0.6</v>
      </c>
      <c r="AO936" s="173"/>
      <c r="AP936" s="173"/>
      <c r="AQ936" s="173"/>
      <c r="AR936" s="173"/>
      <c r="AS936" s="173"/>
      <c r="AT936" s="173"/>
      <c r="AU936" s="173"/>
      <c r="AV936" s="173"/>
      <c r="AW936" s="173">
        <v>0.5</v>
      </c>
      <c r="AX936" s="173">
        <v>0.5</v>
      </c>
      <c r="AY936" s="173"/>
      <c r="AZ936" s="211">
        <f>SUBTOTAL(9,AN936:AS936)</f>
        <v>0.6</v>
      </c>
      <c r="BA936" s="211">
        <f t="shared" ref="BA936:BA944" si="216">SUBTOTAL(9,AT936:AY936)</f>
        <v>1</v>
      </c>
      <c r="BB936" s="205">
        <f t="shared" si="211"/>
        <v>34060</v>
      </c>
      <c r="BC936" s="205">
        <f t="shared" si="212"/>
        <v>34060</v>
      </c>
      <c r="BD936" s="205">
        <f t="shared" si="213"/>
        <v>0</v>
      </c>
      <c r="BE936" s="205">
        <f t="shared" si="214"/>
        <v>0</v>
      </c>
      <c r="BF936" s="175">
        <v>34060</v>
      </c>
      <c r="BG936" s="175">
        <v>1384</v>
      </c>
      <c r="BH936" s="175">
        <v>17640</v>
      </c>
      <c r="BI936" s="175"/>
      <c r="BJ936" s="175"/>
      <c r="BK936" s="175">
        <v>4938</v>
      </c>
      <c r="BL936" s="175">
        <v>2664</v>
      </c>
      <c r="BM936" s="175">
        <v>4400</v>
      </c>
      <c r="BN936" s="175">
        <v>886</v>
      </c>
      <c r="BO936" s="175">
        <v>2148</v>
      </c>
      <c r="BP936" s="200">
        <f t="shared" si="215"/>
        <v>19788</v>
      </c>
    </row>
    <row r="937" spans="1:68" s="201" customFormat="1" x14ac:dyDescent="0.15">
      <c r="A937" s="117">
        <v>3132502001</v>
      </c>
      <c r="B937" s="118" t="s">
        <v>2341</v>
      </c>
      <c r="C937" s="118" t="s">
        <v>2319</v>
      </c>
      <c r="D937" s="118" t="s">
        <v>2342</v>
      </c>
      <c r="E937" s="118" t="s">
        <v>4774</v>
      </c>
      <c r="F937" s="120">
        <v>15</v>
      </c>
      <c r="G937" s="119"/>
      <c r="H937" s="119"/>
      <c r="I937" s="120" t="s">
        <v>5820</v>
      </c>
      <c r="J937" s="120">
        <v>1800</v>
      </c>
      <c r="K937" s="120">
        <v>290885</v>
      </c>
      <c r="L937" s="120">
        <v>0.443</v>
      </c>
      <c r="M937" s="121" t="s">
        <v>5657</v>
      </c>
      <c r="N937" s="120">
        <v>1</v>
      </c>
      <c r="O937" s="119">
        <v>167</v>
      </c>
      <c r="P937" s="119"/>
      <c r="Q937" s="119"/>
      <c r="R937" s="120" t="s">
        <v>5660</v>
      </c>
      <c r="S937" s="120">
        <v>0.8</v>
      </c>
      <c r="T937" s="120"/>
      <c r="U937" s="120"/>
      <c r="V937" s="172">
        <v>211.1</v>
      </c>
      <c r="W937" s="172"/>
      <c r="X937" s="172">
        <v>169.7</v>
      </c>
      <c r="Y937" s="172">
        <v>27.9</v>
      </c>
      <c r="Z937" s="172">
        <v>13.5</v>
      </c>
      <c r="AA937" s="123">
        <v>1843.1</v>
      </c>
      <c r="AB937" s="123"/>
      <c r="AC937" s="123">
        <v>146.1</v>
      </c>
      <c r="AD937" s="123"/>
      <c r="AE937" s="123"/>
      <c r="AF937" s="123"/>
      <c r="AG937" s="214"/>
      <c r="AH937" s="229" t="str">
        <f t="shared" si="210"/>
        <v>a3</v>
      </c>
      <c r="AI937" s="199"/>
      <c r="AJ937" s="199"/>
      <c r="AK937" s="199"/>
      <c r="AL937" s="199"/>
      <c r="AM937" s="199"/>
      <c r="AN937" s="173">
        <v>1</v>
      </c>
      <c r="AO937" s="173"/>
      <c r="AP937" s="173"/>
      <c r="AQ937" s="173"/>
      <c r="AR937" s="173"/>
      <c r="AS937" s="173">
        <v>1</v>
      </c>
      <c r="AT937" s="173">
        <v>1</v>
      </c>
      <c r="AU937" s="173">
        <v>1</v>
      </c>
      <c r="AV937" s="173">
        <v>1</v>
      </c>
      <c r="AW937" s="173">
        <v>1</v>
      </c>
      <c r="AX937" s="173">
        <v>1</v>
      </c>
      <c r="AY937" s="173"/>
      <c r="AZ937" s="211">
        <f>SUBTOTAL(9,AN937:AS937)</f>
        <v>2</v>
      </c>
      <c r="BA937" s="211">
        <f t="shared" si="216"/>
        <v>5</v>
      </c>
      <c r="BB937" s="205">
        <f t="shared" si="211"/>
        <v>38963</v>
      </c>
      <c r="BC937" s="205">
        <f t="shared" si="212"/>
        <v>30654</v>
      </c>
      <c r="BD937" s="205">
        <f t="shared" si="213"/>
        <v>9549</v>
      </c>
      <c r="BE937" s="205">
        <f t="shared" si="214"/>
        <v>1240</v>
      </c>
      <c r="BF937" s="175">
        <v>29414</v>
      </c>
      <c r="BG937" s="175">
        <v>8309</v>
      </c>
      <c r="BH937" s="175">
        <v>9549</v>
      </c>
      <c r="BI937" s="175">
        <v>8309</v>
      </c>
      <c r="BJ937" s="175"/>
      <c r="BK937" s="175">
        <v>3905</v>
      </c>
      <c r="BL937" s="175">
        <v>165</v>
      </c>
      <c r="BM937" s="175">
        <v>5135</v>
      </c>
      <c r="BN937" s="175">
        <v>795</v>
      </c>
      <c r="BO937" s="175">
        <v>2796</v>
      </c>
      <c r="BP937" s="200">
        <f t="shared" si="215"/>
        <v>12345</v>
      </c>
    </row>
    <row r="938" spans="1:68" s="201" customFormat="1" x14ac:dyDescent="0.15">
      <c r="A938" s="117">
        <v>1746101001</v>
      </c>
      <c r="B938" s="118" t="s">
        <v>1393</v>
      </c>
      <c r="C938" s="118" t="s">
        <v>1324</v>
      </c>
      <c r="D938" s="118" t="s">
        <v>1394</v>
      </c>
      <c r="E938" s="118" t="s">
        <v>4074</v>
      </c>
      <c r="F938" s="120">
        <v>13</v>
      </c>
      <c r="G938" s="119"/>
      <c r="H938" s="119"/>
      <c r="I938" s="120" t="s">
        <v>5820</v>
      </c>
      <c r="J938" s="120">
        <v>1600</v>
      </c>
      <c r="K938" s="120">
        <v>290896</v>
      </c>
      <c r="L938" s="120">
        <v>0.498</v>
      </c>
      <c r="M938" s="121" t="s">
        <v>5657</v>
      </c>
      <c r="N938" s="120">
        <v>1</v>
      </c>
      <c r="O938" s="119">
        <v>102.7</v>
      </c>
      <c r="P938" s="119"/>
      <c r="Q938" s="119"/>
      <c r="R938" s="120" t="s">
        <v>5658</v>
      </c>
      <c r="S938" s="120">
        <v>0.4</v>
      </c>
      <c r="T938" s="120"/>
      <c r="U938" s="120"/>
      <c r="V938" s="172">
        <v>249</v>
      </c>
      <c r="W938" s="172"/>
      <c r="X938" s="172">
        <v>230</v>
      </c>
      <c r="Y938" s="172">
        <v>19</v>
      </c>
      <c r="Z938" s="172"/>
      <c r="AA938" s="123">
        <v>2173</v>
      </c>
      <c r="AB938" s="123"/>
      <c r="AC938" s="123">
        <v>198</v>
      </c>
      <c r="AD938" s="123"/>
      <c r="AE938" s="123"/>
      <c r="AF938" s="123"/>
      <c r="AG938" s="214"/>
      <c r="AH938" s="229" t="str">
        <f t="shared" si="210"/>
        <v>a3</v>
      </c>
      <c r="AI938" s="199"/>
      <c r="AJ938" s="199"/>
      <c r="AK938" s="199"/>
      <c r="AL938" s="199"/>
      <c r="AM938" s="199"/>
      <c r="AN938" s="173">
        <v>1</v>
      </c>
      <c r="AO938" s="173"/>
      <c r="AP938" s="173"/>
      <c r="AQ938" s="173"/>
      <c r="AR938" s="173"/>
      <c r="AS938" s="173">
        <v>2</v>
      </c>
      <c r="AT938" s="173">
        <v>2</v>
      </c>
      <c r="AU938" s="173">
        <v>2</v>
      </c>
      <c r="AV938" s="173">
        <v>2</v>
      </c>
      <c r="AW938" s="173">
        <v>2</v>
      </c>
      <c r="AX938" s="173">
        <v>2</v>
      </c>
      <c r="AY938" s="173">
        <v>1</v>
      </c>
      <c r="AZ938" s="211">
        <f>SUBTOTAL(9,AN938:AS938)</f>
        <v>3</v>
      </c>
      <c r="BA938" s="211">
        <f t="shared" si="216"/>
        <v>11</v>
      </c>
      <c r="BB938" s="205">
        <f t="shared" si="211"/>
        <v>31654</v>
      </c>
      <c r="BC938" s="205">
        <f t="shared" si="212"/>
        <v>31654</v>
      </c>
      <c r="BD938" s="205">
        <f t="shared" si="213"/>
        <v>0</v>
      </c>
      <c r="BE938" s="205">
        <f t="shared" si="214"/>
        <v>0</v>
      </c>
      <c r="BF938" s="175">
        <v>31654</v>
      </c>
      <c r="BG938" s="175"/>
      <c r="BH938" s="175">
        <v>8978</v>
      </c>
      <c r="BI938" s="175"/>
      <c r="BJ938" s="175"/>
      <c r="BK938" s="175">
        <v>7272</v>
      </c>
      <c r="BL938" s="175"/>
      <c r="BM938" s="175">
        <v>5234</v>
      </c>
      <c r="BN938" s="175">
        <v>1237</v>
      </c>
      <c r="BO938" s="175">
        <v>8933</v>
      </c>
      <c r="BP938" s="200">
        <f t="shared" si="215"/>
        <v>17911</v>
      </c>
    </row>
    <row r="939" spans="1:68" s="201" customFormat="1" x14ac:dyDescent="0.15">
      <c r="A939" s="117">
        <v>3648902001</v>
      </c>
      <c r="B939" s="118" t="s">
        <v>2673</v>
      </c>
      <c r="C939" s="118" t="s">
        <v>2654</v>
      </c>
      <c r="D939" s="118" t="s">
        <v>2674</v>
      </c>
      <c r="E939" s="118" t="s">
        <v>5026</v>
      </c>
      <c r="F939" s="120">
        <v>10</v>
      </c>
      <c r="G939" s="119">
        <v>290981</v>
      </c>
      <c r="H939" s="119"/>
      <c r="I939" s="120" t="s">
        <v>5820</v>
      </c>
      <c r="J939" s="120">
        <v>2020</v>
      </c>
      <c r="K939" s="120">
        <v>290981</v>
      </c>
      <c r="L939" s="120">
        <v>0.39500000000000002</v>
      </c>
      <c r="M939" s="121" t="s">
        <v>5657</v>
      </c>
      <c r="N939" s="120">
        <v>1</v>
      </c>
      <c r="O939" s="119">
        <v>142</v>
      </c>
      <c r="P939" s="119"/>
      <c r="Q939" s="119"/>
      <c r="R939" s="120"/>
      <c r="S939" s="120"/>
      <c r="T939" s="120"/>
      <c r="U939" s="120" t="s">
        <v>5695</v>
      </c>
      <c r="V939" s="172">
        <v>327</v>
      </c>
      <c r="W939" s="172">
        <v>35.5</v>
      </c>
      <c r="X939" s="172">
        <v>212.9</v>
      </c>
      <c r="Y939" s="172">
        <v>4.4000000000000004</v>
      </c>
      <c r="Z939" s="172">
        <v>74.2</v>
      </c>
      <c r="AA939" s="123"/>
      <c r="AB939" s="123"/>
      <c r="AC939" s="123">
        <v>26</v>
      </c>
      <c r="AD939" s="123"/>
      <c r="AE939" s="123"/>
      <c r="AF939" s="123"/>
      <c r="AG939" s="214"/>
      <c r="AH939" s="229" t="str">
        <f t="shared" si="210"/>
        <v>a3</v>
      </c>
      <c r="AI939" s="199"/>
      <c r="AJ939" s="199"/>
      <c r="AK939" s="199"/>
      <c r="AL939" s="199"/>
      <c r="AM939" s="199"/>
      <c r="AN939" s="173"/>
      <c r="AO939" s="173" t="s">
        <v>3186</v>
      </c>
      <c r="AP939" s="173" t="s">
        <v>3186</v>
      </c>
      <c r="AQ939" s="173" t="s">
        <v>3186</v>
      </c>
      <c r="AR939" s="173" t="s">
        <v>3186</v>
      </c>
      <c r="AS939" s="173"/>
      <c r="AT939" s="173"/>
      <c r="AU939" s="173">
        <v>0.6</v>
      </c>
      <c r="AV939" s="173">
        <v>0.6</v>
      </c>
      <c r="AW939" s="173"/>
      <c r="AX939" s="173"/>
      <c r="AY939" s="173"/>
      <c r="AZ939" s="211"/>
      <c r="BA939" s="211">
        <f t="shared" si="216"/>
        <v>1.2</v>
      </c>
      <c r="BB939" s="205">
        <f t="shared" si="211"/>
        <v>32840</v>
      </c>
      <c r="BC939" s="205">
        <f t="shared" si="212"/>
        <v>27413</v>
      </c>
      <c r="BD939" s="205">
        <f t="shared" si="213"/>
        <v>8574</v>
      </c>
      <c r="BE939" s="205">
        <f t="shared" si="214"/>
        <v>3147</v>
      </c>
      <c r="BF939" s="175">
        <v>24266</v>
      </c>
      <c r="BG939" s="175">
        <v>1997</v>
      </c>
      <c r="BH939" s="175">
        <v>10456</v>
      </c>
      <c r="BI939" s="175">
        <v>5427</v>
      </c>
      <c r="BJ939" s="175"/>
      <c r="BK939" s="175">
        <v>2473</v>
      </c>
      <c r="BL939" s="175">
        <v>2296</v>
      </c>
      <c r="BM939" s="175">
        <v>4300</v>
      </c>
      <c r="BN939" s="175">
        <v>1238</v>
      </c>
      <c r="BO939" s="175">
        <v>4653</v>
      </c>
      <c r="BP939" s="200">
        <f t="shared" si="215"/>
        <v>15109</v>
      </c>
    </row>
    <row r="940" spans="1:68" s="201" customFormat="1" x14ac:dyDescent="0.15">
      <c r="A940" s="117">
        <v>752101001</v>
      </c>
      <c r="B940" s="118" t="s">
        <v>741</v>
      </c>
      <c r="C940" s="118" t="s">
        <v>660</v>
      </c>
      <c r="D940" s="118" t="s">
        <v>742</v>
      </c>
      <c r="E940" s="118" t="s">
        <v>3636</v>
      </c>
      <c r="F940" s="120">
        <v>13</v>
      </c>
      <c r="G940" s="119">
        <v>291038</v>
      </c>
      <c r="H940" s="119"/>
      <c r="I940" s="120" t="s">
        <v>5820</v>
      </c>
      <c r="J940" s="120">
        <v>2600</v>
      </c>
      <c r="K940" s="120">
        <v>291038</v>
      </c>
      <c r="L940" s="120">
        <v>0.307</v>
      </c>
      <c r="M940" s="121" t="s">
        <v>5657</v>
      </c>
      <c r="N940" s="120">
        <v>1</v>
      </c>
      <c r="O940" s="119">
        <v>454.6</v>
      </c>
      <c r="P940" s="119"/>
      <c r="Q940" s="119"/>
      <c r="R940" s="120" t="s">
        <v>5658</v>
      </c>
      <c r="S940" s="120">
        <v>0.9</v>
      </c>
      <c r="T940" s="120"/>
      <c r="U940" s="120"/>
      <c r="V940" s="172">
        <v>406.8</v>
      </c>
      <c r="W940" s="172">
        <v>188.2</v>
      </c>
      <c r="X940" s="172">
        <v>119.8</v>
      </c>
      <c r="Y940" s="172">
        <v>18.3</v>
      </c>
      <c r="Z940" s="172">
        <v>80.5</v>
      </c>
      <c r="AA940" s="123">
        <v>3312.3</v>
      </c>
      <c r="AB940" s="123"/>
      <c r="AC940" s="123">
        <v>329</v>
      </c>
      <c r="AD940" s="123"/>
      <c r="AE940" s="123"/>
      <c r="AF940" s="123"/>
      <c r="AG940" s="214"/>
      <c r="AH940" s="229" t="str">
        <f t="shared" si="210"/>
        <v>a3</v>
      </c>
      <c r="AI940" s="199" t="s">
        <v>5400</v>
      </c>
      <c r="AJ940" s="199"/>
      <c r="AK940" s="199"/>
      <c r="AL940" s="199" t="s">
        <v>5400</v>
      </c>
      <c r="AM940" s="199"/>
      <c r="AN940" s="173" t="s">
        <v>3186</v>
      </c>
      <c r="AO940" s="173" t="s">
        <v>3186</v>
      </c>
      <c r="AP940" s="173" t="s">
        <v>3186</v>
      </c>
      <c r="AQ940" s="173" t="s">
        <v>3186</v>
      </c>
      <c r="AR940" s="173" t="s">
        <v>3186</v>
      </c>
      <c r="AS940" s="173" t="s">
        <v>3186</v>
      </c>
      <c r="AT940" s="173">
        <v>0.5</v>
      </c>
      <c r="AU940" s="173" t="s">
        <v>3186</v>
      </c>
      <c r="AV940" s="173">
        <v>0.5</v>
      </c>
      <c r="AW940" s="173" t="s">
        <v>3186</v>
      </c>
      <c r="AX940" s="173" t="s">
        <v>3186</v>
      </c>
      <c r="AY940" s="173" t="s">
        <v>3186</v>
      </c>
      <c r="AZ940" s="211">
        <f t="shared" ref="AZ940:AZ948" si="217">SUBTOTAL(9,AN940:AS940)</f>
        <v>0</v>
      </c>
      <c r="BA940" s="211">
        <f t="shared" si="216"/>
        <v>1</v>
      </c>
      <c r="BB940" s="205">
        <f t="shared" si="211"/>
        <v>24603</v>
      </c>
      <c r="BC940" s="205">
        <f t="shared" si="212"/>
        <v>18963</v>
      </c>
      <c r="BD940" s="205">
        <f t="shared" si="213"/>
        <v>5640</v>
      </c>
      <c r="BE940" s="205">
        <f t="shared" si="214"/>
        <v>0</v>
      </c>
      <c r="BF940" s="175">
        <v>18963</v>
      </c>
      <c r="BG940" s="175"/>
      <c r="BH940" s="175">
        <v>5640</v>
      </c>
      <c r="BI940" s="175">
        <v>5640</v>
      </c>
      <c r="BJ940" s="175"/>
      <c r="BK940" s="175">
        <v>1429</v>
      </c>
      <c r="BL940" s="175">
        <v>3086</v>
      </c>
      <c r="BM940" s="175">
        <v>6257</v>
      </c>
      <c r="BN940" s="175">
        <v>1415</v>
      </c>
      <c r="BO940" s="175">
        <v>1136</v>
      </c>
      <c r="BP940" s="200">
        <f t="shared" si="215"/>
        <v>6776</v>
      </c>
    </row>
    <row r="941" spans="1:68" s="201" customFormat="1" x14ac:dyDescent="0.15">
      <c r="A941" s="117">
        <v>4646801001</v>
      </c>
      <c r="B941" s="118" t="s">
        <v>3140</v>
      </c>
      <c r="C941" s="118" t="s">
        <v>3107</v>
      </c>
      <c r="D941" s="118" t="s">
        <v>3141</v>
      </c>
      <c r="E941" s="118" t="s">
        <v>5341</v>
      </c>
      <c r="F941" s="120">
        <v>10</v>
      </c>
      <c r="G941" s="119">
        <v>291205</v>
      </c>
      <c r="H941" s="119"/>
      <c r="I941" s="120" t="s">
        <v>5820</v>
      </c>
      <c r="J941" s="120">
        <v>2400</v>
      </c>
      <c r="K941" s="120">
        <v>291205</v>
      </c>
      <c r="L941" s="120">
        <v>0.33200000000000002</v>
      </c>
      <c r="M941" s="121" t="s">
        <v>5657</v>
      </c>
      <c r="N941" s="120">
        <v>1</v>
      </c>
      <c r="O941" s="119">
        <v>280</v>
      </c>
      <c r="P941" s="119"/>
      <c r="Q941" s="119"/>
      <c r="R941" s="120" t="s">
        <v>5658</v>
      </c>
      <c r="S941" s="120">
        <v>0.4</v>
      </c>
      <c r="T941" s="120"/>
      <c r="U941" s="120" t="s">
        <v>3186</v>
      </c>
      <c r="V941" s="172">
        <v>426.5</v>
      </c>
      <c r="W941" s="172">
        <v>64.400000000000006</v>
      </c>
      <c r="X941" s="172">
        <v>140.4</v>
      </c>
      <c r="Y941" s="172">
        <v>7.9</v>
      </c>
      <c r="Z941" s="172">
        <v>213.8</v>
      </c>
      <c r="AA941" s="123"/>
      <c r="AB941" s="123"/>
      <c r="AC941" s="123">
        <v>160</v>
      </c>
      <c r="AD941" s="123"/>
      <c r="AE941" s="123"/>
      <c r="AF941" s="123"/>
      <c r="AG941" s="214"/>
      <c r="AH941" s="229" t="str">
        <f t="shared" si="210"/>
        <v>a3</v>
      </c>
      <c r="AI941" s="199"/>
      <c r="AJ941" s="199"/>
      <c r="AK941" s="199"/>
      <c r="AL941" s="199"/>
      <c r="AM941" s="199"/>
      <c r="AN941" s="173"/>
      <c r="AO941" s="173"/>
      <c r="AP941" s="173"/>
      <c r="AQ941" s="173"/>
      <c r="AR941" s="173"/>
      <c r="AS941" s="173"/>
      <c r="AT941" s="173">
        <v>0.6</v>
      </c>
      <c r="AU941" s="173"/>
      <c r="AV941" s="173"/>
      <c r="AW941" s="173"/>
      <c r="AX941" s="173"/>
      <c r="AY941" s="173"/>
      <c r="AZ941" s="211">
        <f t="shared" si="217"/>
        <v>0</v>
      </c>
      <c r="BA941" s="211">
        <f t="shared" si="216"/>
        <v>0.6</v>
      </c>
      <c r="BB941" s="205">
        <f t="shared" si="211"/>
        <v>28808</v>
      </c>
      <c r="BC941" s="205">
        <f t="shared" si="212"/>
        <v>28808</v>
      </c>
      <c r="BD941" s="205">
        <f t="shared" si="213"/>
        <v>0</v>
      </c>
      <c r="BE941" s="205">
        <f t="shared" si="214"/>
        <v>0</v>
      </c>
      <c r="BF941" s="175">
        <v>28808</v>
      </c>
      <c r="BG941" s="175"/>
      <c r="BH941" s="175">
        <v>9198</v>
      </c>
      <c r="BI941" s="175"/>
      <c r="BJ941" s="175"/>
      <c r="BK941" s="175">
        <v>2589</v>
      </c>
      <c r="BL941" s="175">
        <v>4135</v>
      </c>
      <c r="BM941" s="175">
        <v>5499</v>
      </c>
      <c r="BN941" s="175">
        <v>2006</v>
      </c>
      <c r="BO941" s="175">
        <v>5381</v>
      </c>
      <c r="BP941" s="200">
        <f t="shared" si="215"/>
        <v>14579</v>
      </c>
    </row>
    <row r="942" spans="1:68" s="201" customFormat="1" x14ac:dyDescent="0.15">
      <c r="A942" s="117">
        <v>1740702002</v>
      </c>
      <c r="B942" s="118" t="s">
        <v>1389</v>
      </c>
      <c r="C942" s="118" t="s">
        <v>1324</v>
      </c>
      <c r="D942" s="118" t="s">
        <v>1388</v>
      </c>
      <c r="E942" s="118" t="s">
        <v>4070</v>
      </c>
      <c r="F942" s="120">
        <v>20</v>
      </c>
      <c r="G942" s="119">
        <v>291521</v>
      </c>
      <c r="H942" s="119"/>
      <c r="I942" s="120" t="s">
        <v>5820</v>
      </c>
      <c r="J942" s="120">
        <v>1300</v>
      </c>
      <c r="K942" s="120">
        <v>291521</v>
      </c>
      <c r="L942" s="120">
        <v>0.61399999999999999</v>
      </c>
      <c r="M942" s="121" t="s">
        <v>5657</v>
      </c>
      <c r="N942" s="120">
        <v>1</v>
      </c>
      <c r="O942" s="119">
        <v>261</v>
      </c>
      <c r="P942" s="119"/>
      <c r="Q942" s="119"/>
      <c r="R942" s="120" t="s">
        <v>5658</v>
      </c>
      <c r="S942" s="120">
        <v>0.6</v>
      </c>
      <c r="T942" s="120"/>
      <c r="U942" s="120"/>
      <c r="V942" s="172">
        <v>260</v>
      </c>
      <c r="W942" s="172"/>
      <c r="X942" s="172"/>
      <c r="Y942" s="172"/>
      <c r="Z942" s="172">
        <v>260</v>
      </c>
      <c r="AA942" s="123">
        <v>2353</v>
      </c>
      <c r="AB942" s="123"/>
      <c r="AC942" s="123">
        <v>264</v>
      </c>
      <c r="AD942" s="123"/>
      <c r="AE942" s="123"/>
      <c r="AF942" s="123"/>
      <c r="AG942" s="214"/>
      <c r="AH942" s="229" t="str">
        <f t="shared" si="210"/>
        <v>a3</v>
      </c>
      <c r="AI942" s="199"/>
      <c r="AJ942" s="199"/>
      <c r="AK942" s="199"/>
      <c r="AL942" s="199"/>
      <c r="AM942" s="199"/>
      <c r="AN942" s="173">
        <v>3</v>
      </c>
      <c r="AO942" s="173" t="s">
        <v>3186</v>
      </c>
      <c r="AP942" s="173" t="s">
        <v>3186</v>
      </c>
      <c r="AQ942" s="173" t="s">
        <v>3186</v>
      </c>
      <c r="AR942" s="173" t="s">
        <v>3186</v>
      </c>
      <c r="AS942" s="173">
        <v>4</v>
      </c>
      <c r="AT942" s="173">
        <v>1</v>
      </c>
      <c r="AU942" s="173">
        <v>1</v>
      </c>
      <c r="AV942" s="173">
        <v>1</v>
      </c>
      <c r="AW942" s="173">
        <v>0.5</v>
      </c>
      <c r="AX942" s="173">
        <v>0.5</v>
      </c>
      <c r="AY942" s="173" t="s">
        <v>3186</v>
      </c>
      <c r="AZ942" s="211">
        <f t="shared" si="217"/>
        <v>7</v>
      </c>
      <c r="BA942" s="211">
        <f t="shared" si="216"/>
        <v>4</v>
      </c>
      <c r="BB942" s="205">
        <f t="shared" si="211"/>
        <v>37147</v>
      </c>
      <c r="BC942" s="205">
        <f t="shared" si="212"/>
        <v>29380</v>
      </c>
      <c r="BD942" s="205">
        <f t="shared" si="213"/>
        <v>7767</v>
      </c>
      <c r="BE942" s="205">
        <f t="shared" si="214"/>
        <v>0</v>
      </c>
      <c r="BF942" s="175">
        <v>29380</v>
      </c>
      <c r="BG942" s="175">
        <v>3665</v>
      </c>
      <c r="BH942" s="175">
        <v>7767</v>
      </c>
      <c r="BI942" s="175">
        <v>635</v>
      </c>
      <c r="BJ942" s="175">
        <v>7132</v>
      </c>
      <c r="BK942" s="175">
        <v>5881</v>
      </c>
      <c r="BL942" s="175">
        <v>1711</v>
      </c>
      <c r="BM942" s="175">
        <v>4957</v>
      </c>
      <c r="BN942" s="175">
        <v>743</v>
      </c>
      <c r="BO942" s="175">
        <v>4656</v>
      </c>
      <c r="BP942" s="200">
        <f t="shared" si="215"/>
        <v>12423</v>
      </c>
    </row>
    <row r="943" spans="1:68" s="201" customFormat="1" x14ac:dyDescent="0.15">
      <c r="A943" s="117">
        <v>320901001</v>
      </c>
      <c r="B943" s="118" t="s">
        <v>436</v>
      </c>
      <c r="C943" s="118" t="s">
        <v>415</v>
      </c>
      <c r="D943" s="118" t="s">
        <v>437</v>
      </c>
      <c r="E943" s="118" t="s">
        <v>3441</v>
      </c>
      <c r="F943" s="120">
        <v>12</v>
      </c>
      <c r="G943" s="119">
        <v>291851</v>
      </c>
      <c r="H943" s="119"/>
      <c r="I943" s="120" t="s">
        <v>5820</v>
      </c>
      <c r="J943" s="120">
        <v>2200</v>
      </c>
      <c r="K943" s="120">
        <v>291851</v>
      </c>
      <c r="L943" s="120">
        <v>0.36299999999999999</v>
      </c>
      <c r="M943" s="121" t="s">
        <v>5657</v>
      </c>
      <c r="N943" s="120">
        <v>1</v>
      </c>
      <c r="O943" s="119">
        <v>203.3</v>
      </c>
      <c r="P943" s="119">
        <v>26</v>
      </c>
      <c r="Q943" s="119">
        <v>4.9000000000000004</v>
      </c>
      <c r="R943" s="120" t="s">
        <v>5658</v>
      </c>
      <c r="S943" s="120">
        <v>0.5</v>
      </c>
      <c r="T943" s="120"/>
      <c r="U943" s="120"/>
      <c r="V943" s="172">
        <v>200.5</v>
      </c>
      <c r="W943" s="172"/>
      <c r="X943" s="172">
        <v>165.9</v>
      </c>
      <c r="Y943" s="172"/>
      <c r="Z943" s="172">
        <v>34.6</v>
      </c>
      <c r="AA943" s="123"/>
      <c r="AB943" s="123"/>
      <c r="AC943" s="123">
        <v>263</v>
      </c>
      <c r="AD943" s="123"/>
      <c r="AE943" s="123"/>
      <c r="AF943" s="123"/>
      <c r="AG943" s="214"/>
      <c r="AH943" s="229" t="str">
        <f t="shared" si="210"/>
        <v>a3</v>
      </c>
      <c r="AI943" s="199"/>
      <c r="AJ943" s="199"/>
      <c r="AK943" s="199"/>
      <c r="AL943" s="199"/>
      <c r="AM943" s="199"/>
      <c r="AN943" s="173"/>
      <c r="AO943" s="173"/>
      <c r="AP943" s="173"/>
      <c r="AQ943" s="173"/>
      <c r="AR943" s="173"/>
      <c r="AS943" s="173">
        <v>1</v>
      </c>
      <c r="AT943" s="173">
        <v>0.7</v>
      </c>
      <c r="AU943" s="173">
        <v>0.7</v>
      </c>
      <c r="AV943" s="173">
        <v>0.7</v>
      </c>
      <c r="AW943" s="173">
        <v>0.7</v>
      </c>
      <c r="AX943" s="173">
        <v>1</v>
      </c>
      <c r="AY943" s="173"/>
      <c r="AZ943" s="211">
        <f t="shared" si="217"/>
        <v>1</v>
      </c>
      <c r="BA943" s="211">
        <f t="shared" si="216"/>
        <v>3.8</v>
      </c>
      <c r="BB943" s="205">
        <f t="shared" si="211"/>
        <v>17614</v>
      </c>
      <c r="BC943" s="205">
        <f t="shared" si="212"/>
        <v>17614</v>
      </c>
      <c r="BD943" s="205">
        <f t="shared" si="213"/>
        <v>0</v>
      </c>
      <c r="BE943" s="205">
        <f t="shared" si="214"/>
        <v>0</v>
      </c>
      <c r="BF943" s="175">
        <v>17614</v>
      </c>
      <c r="BG943" s="175"/>
      <c r="BH943" s="175">
        <v>4971</v>
      </c>
      <c r="BI943" s="175"/>
      <c r="BJ943" s="175"/>
      <c r="BK943" s="175">
        <v>3847</v>
      </c>
      <c r="BL943" s="175">
        <v>1739</v>
      </c>
      <c r="BM943" s="175">
        <v>2984</v>
      </c>
      <c r="BN943" s="175">
        <v>2493</v>
      </c>
      <c r="BO943" s="175">
        <v>1580</v>
      </c>
      <c r="BP943" s="200">
        <f t="shared" si="215"/>
        <v>6551</v>
      </c>
    </row>
    <row r="944" spans="1:68" s="201" customFormat="1" x14ac:dyDescent="0.15">
      <c r="A944" s="117">
        <v>2038202002</v>
      </c>
      <c r="B944" s="118" t="s">
        <v>1576</v>
      </c>
      <c r="C944" s="118" t="s">
        <v>1489</v>
      </c>
      <c r="D944" s="118" t="s">
        <v>1575</v>
      </c>
      <c r="E944" s="118" t="s">
        <v>4207</v>
      </c>
      <c r="F944" s="120">
        <v>16</v>
      </c>
      <c r="G944" s="119">
        <v>292493</v>
      </c>
      <c r="H944" s="119"/>
      <c r="I944" s="120" t="s">
        <v>5820</v>
      </c>
      <c r="J944" s="120">
        <v>2130</v>
      </c>
      <c r="K944" s="120">
        <v>292493</v>
      </c>
      <c r="L944" s="120">
        <v>0.376</v>
      </c>
      <c r="M944" s="121" t="s">
        <v>5657</v>
      </c>
      <c r="N944" s="120">
        <v>1</v>
      </c>
      <c r="O944" s="119">
        <v>260</v>
      </c>
      <c r="P944" s="119">
        <v>41</v>
      </c>
      <c r="Q944" s="119">
        <v>5</v>
      </c>
      <c r="R944" s="120" t="s">
        <v>5663</v>
      </c>
      <c r="S944" s="120">
        <v>0.5</v>
      </c>
      <c r="T944" s="120"/>
      <c r="U944" s="120"/>
      <c r="V944" s="172">
        <v>275</v>
      </c>
      <c r="W944" s="172">
        <v>10.199999999999999</v>
      </c>
      <c r="X944" s="172">
        <v>227.4</v>
      </c>
      <c r="Y944" s="172">
        <v>16.3</v>
      </c>
      <c r="Z944" s="172">
        <v>21.1</v>
      </c>
      <c r="AA944" s="123"/>
      <c r="AB944" s="123"/>
      <c r="AC944" s="123">
        <v>265</v>
      </c>
      <c r="AD944" s="123"/>
      <c r="AE944" s="123"/>
      <c r="AF944" s="123"/>
      <c r="AG944" s="214"/>
      <c r="AH944" s="229" t="str">
        <f t="shared" si="210"/>
        <v>a3</v>
      </c>
      <c r="AI944" s="199"/>
      <c r="AJ944" s="199"/>
      <c r="AK944" s="199"/>
      <c r="AL944" s="199"/>
      <c r="AM944" s="199"/>
      <c r="AN944" s="173">
        <v>1</v>
      </c>
      <c r="AO944" s="173"/>
      <c r="AP944" s="173"/>
      <c r="AQ944" s="173"/>
      <c r="AR944" s="173"/>
      <c r="AS944" s="173">
        <v>0.5</v>
      </c>
      <c r="AT944" s="173"/>
      <c r="AU944" s="173">
        <v>0.6</v>
      </c>
      <c r="AV944" s="173">
        <v>1.7</v>
      </c>
      <c r="AW944" s="173"/>
      <c r="AX944" s="173"/>
      <c r="AY944" s="173"/>
      <c r="AZ944" s="211">
        <f t="shared" si="217"/>
        <v>1.5</v>
      </c>
      <c r="BA944" s="211">
        <f t="shared" si="216"/>
        <v>2.2999999999999998</v>
      </c>
      <c r="BB944" s="205">
        <f t="shared" si="211"/>
        <v>44284</v>
      </c>
      <c r="BC944" s="205">
        <f t="shared" si="212"/>
        <v>41191</v>
      </c>
      <c r="BD944" s="205">
        <f t="shared" si="213"/>
        <v>3219</v>
      </c>
      <c r="BE944" s="205">
        <f t="shared" si="214"/>
        <v>126</v>
      </c>
      <c r="BF944" s="175">
        <v>41065</v>
      </c>
      <c r="BG944" s="175">
        <v>4209</v>
      </c>
      <c r="BH944" s="175">
        <v>7928</v>
      </c>
      <c r="BI944" s="175">
        <v>3093</v>
      </c>
      <c r="BJ944" s="175"/>
      <c r="BK944" s="175">
        <v>5546</v>
      </c>
      <c r="BL944" s="175">
        <v>7041</v>
      </c>
      <c r="BM944" s="175">
        <v>4471</v>
      </c>
      <c r="BN944" s="175">
        <v>428</v>
      </c>
      <c r="BO944" s="175">
        <v>11568</v>
      </c>
      <c r="BP944" s="200">
        <f t="shared" si="215"/>
        <v>19496</v>
      </c>
    </row>
    <row r="945" spans="1:68" s="201" customFormat="1" x14ac:dyDescent="0.15">
      <c r="A945" s="117">
        <v>4221302003</v>
      </c>
      <c r="B945" s="118" t="s">
        <v>959</v>
      </c>
      <c r="C945" s="118" t="s">
        <v>2907</v>
      </c>
      <c r="D945" s="118" t="s">
        <v>2934</v>
      </c>
      <c r="E945" s="118" t="s">
        <v>5207</v>
      </c>
      <c r="F945" s="120">
        <v>8</v>
      </c>
      <c r="G945" s="119">
        <v>293900</v>
      </c>
      <c r="H945" s="119"/>
      <c r="I945" s="120" t="s">
        <v>5820</v>
      </c>
      <c r="J945" s="120">
        <v>1600</v>
      </c>
      <c r="K945" s="120">
        <v>293900</v>
      </c>
      <c r="L945" s="120">
        <v>0.503</v>
      </c>
      <c r="M945" s="121" t="s">
        <v>5667</v>
      </c>
      <c r="N945" s="120">
        <v>1</v>
      </c>
      <c r="O945" s="119">
        <v>244.2</v>
      </c>
      <c r="P945" s="119">
        <v>54.8</v>
      </c>
      <c r="Q945" s="119">
        <v>5.4</v>
      </c>
      <c r="R945" s="120"/>
      <c r="S945" s="120"/>
      <c r="T945" s="120"/>
      <c r="U945" s="120" t="s">
        <v>5689</v>
      </c>
      <c r="V945" s="172">
        <v>300</v>
      </c>
      <c r="W945" s="172"/>
      <c r="X945" s="172">
        <v>300</v>
      </c>
      <c r="Y945" s="172"/>
      <c r="Z945" s="172"/>
      <c r="AA945" s="123"/>
      <c r="AB945" s="123"/>
      <c r="AC945" s="123">
        <v>105</v>
      </c>
      <c r="AD945" s="123"/>
      <c r="AE945" s="123"/>
      <c r="AF945" s="123"/>
      <c r="AG945" s="214"/>
      <c r="AH945" s="229" t="str">
        <f t="shared" si="210"/>
        <v>a3</v>
      </c>
      <c r="AI945" s="199"/>
      <c r="AJ945" s="199"/>
      <c r="AK945" s="199"/>
      <c r="AL945" s="199"/>
      <c r="AM945" s="199"/>
      <c r="AN945" s="173"/>
      <c r="AO945" s="173"/>
      <c r="AP945" s="173"/>
      <c r="AQ945" s="173"/>
      <c r="AR945" s="173"/>
      <c r="AS945" s="173">
        <v>0.5</v>
      </c>
      <c r="AT945" s="173"/>
      <c r="AU945" s="173"/>
      <c r="AV945" s="173"/>
      <c r="AW945" s="173"/>
      <c r="AX945" s="173"/>
      <c r="AY945" s="173"/>
      <c r="AZ945" s="211">
        <f t="shared" si="217"/>
        <v>0.5</v>
      </c>
      <c r="BA945" s="211"/>
      <c r="BB945" s="205">
        <f t="shared" si="211"/>
        <v>30283</v>
      </c>
      <c r="BC945" s="205">
        <f t="shared" si="212"/>
        <v>25425</v>
      </c>
      <c r="BD945" s="205">
        <f t="shared" si="213"/>
        <v>5062</v>
      </c>
      <c r="BE945" s="205">
        <f t="shared" si="214"/>
        <v>204</v>
      </c>
      <c r="BF945" s="175">
        <v>25221</v>
      </c>
      <c r="BG945" s="175">
        <v>8101</v>
      </c>
      <c r="BH945" s="175">
        <v>8443</v>
      </c>
      <c r="BI945" s="175">
        <v>4858</v>
      </c>
      <c r="BJ945" s="175"/>
      <c r="BK945" s="175">
        <v>286</v>
      </c>
      <c r="BL945" s="175">
        <v>1459</v>
      </c>
      <c r="BM945" s="175">
        <v>4372</v>
      </c>
      <c r="BN945" s="175">
        <v>1339</v>
      </c>
      <c r="BO945" s="175">
        <v>1425</v>
      </c>
      <c r="BP945" s="200">
        <f t="shared" si="215"/>
        <v>9868</v>
      </c>
    </row>
    <row r="946" spans="1:68" s="201" customFormat="1" x14ac:dyDescent="0.15">
      <c r="A946" s="117">
        <v>2120202002</v>
      </c>
      <c r="B946" s="118" t="s">
        <v>1660</v>
      </c>
      <c r="C946" s="118" t="s">
        <v>1650</v>
      </c>
      <c r="D946" s="118" t="s">
        <v>1658</v>
      </c>
      <c r="E946" s="118" t="s">
        <v>4257</v>
      </c>
      <c r="F946" s="120">
        <v>13</v>
      </c>
      <c r="G946" s="119">
        <v>294301</v>
      </c>
      <c r="H946" s="119"/>
      <c r="I946" s="120" t="s">
        <v>5820</v>
      </c>
      <c r="J946" s="120">
        <v>1600</v>
      </c>
      <c r="K946" s="120">
        <v>294301</v>
      </c>
      <c r="L946" s="120">
        <v>0.504</v>
      </c>
      <c r="M946" s="121" t="s">
        <v>5657</v>
      </c>
      <c r="N946" s="120">
        <v>1</v>
      </c>
      <c r="O946" s="119">
        <v>138</v>
      </c>
      <c r="P946" s="119"/>
      <c r="Q946" s="119"/>
      <c r="R946" s="120" t="s">
        <v>5658</v>
      </c>
      <c r="S946" s="120">
        <v>0.4</v>
      </c>
      <c r="T946" s="120"/>
      <c r="U946" s="120"/>
      <c r="V946" s="172">
        <v>225</v>
      </c>
      <c r="W946" s="172">
        <v>17</v>
      </c>
      <c r="X946" s="172">
        <v>90</v>
      </c>
      <c r="Y946" s="172">
        <v>15</v>
      </c>
      <c r="Z946" s="172">
        <v>103</v>
      </c>
      <c r="AA946" s="123">
        <v>2616</v>
      </c>
      <c r="AB946" s="123"/>
      <c r="AC946" s="123">
        <v>138</v>
      </c>
      <c r="AD946" s="123"/>
      <c r="AE946" s="123"/>
      <c r="AF946" s="123"/>
      <c r="AG946" s="214"/>
      <c r="AH946" s="229" t="str">
        <f t="shared" si="210"/>
        <v>a3</v>
      </c>
      <c r="AI946" s="199"/>
      <c r="AJ946" s="199"/>
      <c r="AK946" s="199"/>
      <c r="AL946" s="199"/>
      <c r="AM946" s="199"/>
      <c r="AN946" s="173"/>
      <c r="AO946" s="173"/>
      <c r="AP946" s="173"/>
      <c r="AQ946" s="173"/>
      <c r="AR946" s="173"/>
      <c r="AS946" s="173"/>
      <c r="AT946" s="173">
        <v>1</v>
      </c>
      <c r="AU946" s="173"/>
      <c r="AV946" s="173">
        <v>2</v>
      </c>
      <c r="AW946" s="173"/>
      <c r="AX946" s="173"/>
      <c r="AY946" s="173"/>
      <c r="AZ946" s="211">
        <f t="shared" si="217"/>
        <v>0</v>
      </c>
      <c r="BA946" s="211">
        <f t="shared" ref="BA946:BA956" si="218">SUBTOTAL(9,AT946:AY946)</f>
        <v>3</v>
      </c>
      <c r="BB946" s="205">
        <f t="shared" si="211"/>
        <v>79838</v>
      </c>
      <c r="BC946" s="205">
        <f t="shared" si="212"/>
        <v>64028</v>
      </c>
      <c r="BD946" s="205">
        <f t="shared" si="213"/>
        <v>28392</v>
      </c>
      <c r="BE946" s="205">
        <f t="shared" si="214"/>
        <v>12582</v>
      </c>
      <c r="BF946" s="175">
        <v>51446</v>
      </c>
      <c r="BG946" s="175"/>
      <c r="BH946" s="175">
        <v>29812</v>
      </c>
      <c r="BI946" s="175">
        <v>15810</v>
      </c>
      <c r="BJ946" s="175"/>
      <c r="BK946" s="175">
        <v>6401</v>
      </c>
      <c r="BL946" s="175">
        <v>6000</v>
      </c>
      <c r="BM946" s="175">
        <v>3910</v>
      </c>
      <c r="BN946" s="175">
        <v>1274</v>
      </c>
      <c r="BO946" s="175">
        <v>16631</v>
      </c>
      <c r="BP946" s="200">
        <f t="shared" si="215"/>
        <v>46443</v>
      </c>
    </row>
    <row r="947" spans="1:68" s="201" customFormat="1" x14ac:dyDescent="0.15">
      <c r="A947" s="117">
        <v>1521202004</v>
      </c>
      <c r="B947" s="118" t="s">
        <v>1213</v>
      </c>
      <c r="C947" s="118" t="s">
        <v>1167</v>
      </c>
      <c r="D947" s="118" t="s">
        <v>1211</v>
      </c>
      <c r="E947" s="118" t="s">
        <v>3936</v>
      </c>
      <c r="F947" s="120">
        <v>15</v>
      </c>
      <c r="G947" s="119"/>
      <c r="H947" s="119"/>
      <c r="I947" s="120" t="s">
        <v>5820</v>
      </c>
      <c r="J947" s="120">
        <v>2600</v>
      </c>
      <c r="K947" s="120">
        <v>294308</v>
      </c>
      <c r="L947" s="120">
        <v>0.31</v>
      </c>
      <c r="M947" s="121" t="s">
        <v>5657</v>
      </c>
      <c r="N947" s="120">
        <v>1</v>
      </c>
      <c r="O947" s="119">
        <v>199.8</v>
      </c>
      <c r="P947" s="119"/>
      <c r="Q947" s="119"/>
      <c r="R947" s="120" t="s">
        <v>5663</v>
      </c>
      <c r="S947" s="120">
        <v>0.5</v>
      </c>
      <c r="T947" s="120"/>
      <c r="U947" s="120"/>
      <c r="V947" s="172">
        <v>245.3</v>
      </c>
      <c r="W947" s="172"/>
      <c r="X947" s="172">
        <v>196.2</v>
      </c>
      <c r="Y947" s="172">
        <v>36.799999999999997</v>
      </c>
      <c r="Z947" s="172">
        <v>12.3</v>
      </c>
      <c r="AA947" s="123">
        <v>3355</v>
      </c>
      <c r="AB947" s="123"/>
      <c r="AC947" s="123">
        <v>230</v>
      </c>
      <c r="AD947" s="123"/>
      <c r="AE947" s="123"/>
      <c r="AF947" s="123"/>
      <c r="AG947" s="214"/>
      <c r="AH947" s="229" t="str">
        <f t="shared" si="210"/>
        <v>a3</v>
      </c>
      <c r="AI947" s="199"/>
      <c r="AJ947" s="199"/>
      <c r="AK947" s="199"/>
      <c r="AL947" s="199"/>
      <c r="AM947" s="199"/>
      <c r="AN947" s="173"/>
      <c r="AO947" s="173"/>
      <c r="AP947" s="173"/>
      <c r="AQ947" s="173"/>
      <c r="AR947" s="173"/>
      <c r="AS947" s="173">
        <v>1.3</v>
      </c>
      <c r="AT947" s="173">
        <v>0.6</v>
      </c>
      <c r="AU947" s="173"/>
      <c r="AV947" s="173"/>
      <c r="AW947" s="173"/>
      <c r="AX947" s="173">
        <v>1</v>
      </c>
      <c r="AY947" s="173"/>
      <c r="AZ947" s="211">
        <f t="shared" si="217"/>
        <v>1.3</v>
      </c>
      <c r="BA947" s="211">
        <f t="shared" si="218"/>
        <v>1.6</v>
      </c>
      <c r="BB947" s="205">
        <f t="shared" si="211"/>
        <v>58496</v>
      </c>
      <c r="BC947" s="205">
        <f t="shared" si="212"/>
        <v>43556</v>
      </c>
      <c r="BD947" s="205">
        <f t="shared" si="213"/>
        <v>15537</v>
      </c>
      <c r="BE947" s="205">
        <f t="shared" si="214"/>
        <v>597</v>
      </c>
      <c r="BF947" s="175">
        <v>42959</v>
      </c>
      <c r="BG947" s="175"/>
      <c r="BH947" s="175">
        <v>26885</v>
      </c>
      <c r="BI947" s="175">
        <v>14940</v>
      </c>
      <c r="BJ947" s="175"/>
      <c r="BK947" s="175">
        <v>6519</v>
      </c>
      <c r="BL947" s="175">
        <v>2760</v>
      </c>
      <c r="BM947" s="175">
        <v>3838</v>
      </c>
      <c r="BN947" s="175">
        <v>2213</v>
      </c>
      <c r="BO947" s="175">
        <v>1341</v>
      </c>
      <c r="BP947" s="200">
        <f t="shared" si="215"/>
        <v>28226</v>
      </c>
    </row>
    <row r="948" spans="1:68" s="201" customFormat="1" x14ac:dyDescent="0.15">
      <c r="A948" s="117">
        <v>3940302001</v>
      </c>
      <c r="B948" s="118" t="s">
        <v>2784</v>
      </c>
      <c r="C948" s="118" t="s">
        <v>2754</v>
      </c>
      <c r="D948" s="118" t="s">
        <v>2785</v>
      </c>
      <c r="E948" s="118" t="s">
        <v>5099</v>
      </c>
      <c r="F948" s="120">
        <v>19</v>
      </c>
      <c r="G948" s="119">
        <v>294755</v>
      </c>
      <c r="H948" s="119"/>
      <c r="I948" s="120" t="s">
        <v>5820</v>
      </c>
      <c r="J948" s="120">
        <v>1630</v>
      </c>
      <c r="K948" s="120">
        <v>294755</v>
      </c>
      <c r="L948" s="120">
        <v>0.495</v>
      </c>
      <c r="M948" s="121" t="s">
        <v>5657</v>
      </c>
      <c r="N948" s="120">
        <v>1</v>
      </c>
      <c r="O948" s="119">
        <v>185.4</v>
      </c>
      <c r="P948" s="119">
        <v>32.6</v>
      </c>
      <c r="Q948" s="119">
        <v>4.0999999999999996</v>
      </c>
      <c r="R948" s="120" t="s">
        <v>5658</v>
      </c>
      <c r="S948" s="120">
        <v>0.5</v>
      </c>
      <c r="T948" s="120"/>
      <c r="U948" s="120"/>
      <c r="V948" s="172">
        <v>233.1</v>
      </c>
      <c r="W948" s="172">
        <v>36.4</v>
      </c>
      <c r="X948" s="172">
        <v>123.9</v>
      </c>
      <c r="Y948" s="172">
        <v>38.799999999999997</v>
      </c>
      <c r="Z948" s="172">
        <v>34</v>
      </c>
      <c r="AA948" s="123">
        <v>2064</v>
      </c>
      <c r="AB948" s="123"/>
      <c r="AC948" s="123">
        <v>156</v>
      </c>
      <c r="AD948" s="123"/>
      <c r="AE948" s="123"/>
      <c r="AF948" s="123"/>
      <c r="AG948" s="214"/>
      <c r="AH948" s="229" t="str">
        <f t="shared" si="210"/>
        <v>a3</v>
      </c>
      <c r="AI948" s="199"/>
      <c r="AJ948" s="199"/>
      <c r="AK948" s="199"/>
      <c r="AL948" s="199"/>
      <c r="AM948" s="199"/>
      <c r="AN948" s="173">
        <v>1</v>
      </c>
      <c r="AO948" s="173" t="s">
        <v>3186</v>
      </c>
      <c r="AP948" s="173" t="s">
        <v>3186</v>
      </c>
      <c r="AQ948" s="173" t="s">
        <v>3186</v>
      </c>
      <c r="AR948" s="173" t="s">
        <v>3186</v>
      </c>
      <c r="AS948" s="173" t="s">
        <v>3186</v>
      </c>
      <c r="AT948" s="173"/>
      <c r="AU948" s="173"/>
      <c r="AV948" s="173"/>
      <c r="AW948" s="173"/>
      <c r="AX948" s="173"/>
      <c r="AY948" s="173"/>
      <c r="AZ948" s="211">
        <f t="shared" si="217"/>
        <v>1</v>
      </c>
      <c r="BA948" s="211">
        <f t="shared" si="218"/>
        <v>0</v>
      </c>
      <c r="BB948" s="205">
        <f t="shared" si="211"/>
        <v>27372</v>
      </c>
      <c r="BC948" s="205">
        <f t="shared" si="212"/>
        <v>19738</v>
      </c>
      <c r="BD948" s="205">
        <f t="shared" si="213"/>
        <v>7939</v>
      </c>
      <c r="BE948" s="205">
        <f t="shared" si="214"/>
        <v>305</v>
      </c>
      <c r="BF948" s="175">
        <v>19433</v>
      </c>
      <c r="BG948" s="175"/>
      <c r="BH948" s="175">
        <v>11445</v>
      </c>
      <c r="BI948" s="175">
        <v>7634</v>
      </c>
      <c r="BJ948" s="175"/>
      <c r="BK948" s="175">
        <v>1766</v>
      </c>
      <c r="BL948" s="175">
        <v>265</v>
      </c>
      <c r="BM948" s="175">
        <v>3024</v>
      </c>
      <c r="BN948" s="175">
        <v>602</v>
      </c>
      <c r="BO948" s="175">
        <v>2636</v>
      </c>
      <c r="BP948" s="200">
        <f t="shared" si="215"/>
        <v>14081</v>
      </c>
    </row>
    <row r="949" spans="1:68" s="201" customFormat="1" x14ac:dyDescent="0.15">
      <c r="A949" s="117">
        <v>146402001</v>
      </c>
      <c r="B949" s="118" t="s">
        <v>192</v>
      </c>
      <c r="C949" s="118" t="s">
        <v>11</v>
      </c>
      <c r="D949" s="118" t="s">
        <v>193</v>
      </c>
      <c r="E949" s="118" t="s">
        <v>3298</v>
      </c>
      <c r="F949" s="120">
        <v>24</v>
      </c>
      <c r="G949" s="119">
        <v>296826</v>
      </c>
      <c r="H949" s="119"/>
      <c r="I949" s="120" t="s">
        <v>5822</v>
      </c>
      <c r="J949" s="120">
        <v>1400</v>
      </c>
      <c r="K949" s="120">
        <v>296826</v>
      </c>
      <c r="L949" s="120">
        <v>0.58099999999999996</v>
      </c>
      <c r="M949" s="121" t="s">
        <v>5657</v>
      </c>
      <c r="N949" s="120">
        <v>1</v>
      </c>
      <c r="O949" s="119">
        <v>157.30000000000001</v>
      </c>
      <c r="P949" s="119"/>
      <c r="Q949" s="119"/>
      <c r="R949" s="120" t="s">
        <v>5660</v>
      </c>
      <c r="S949" s="120">
        <v>1.04</v>
      </c>
      <c r="T949" s="120"/>
      <c r="U949" s="120" t="s">
        <v>3186</v>
      </c>
      <c r="V949" s="172">
        <v>175</v>
      </c>
      <c r="W949" s="172">
        <v>23</v>
      </c>
      <c r="X949" s="172">
        <v>139</v>
      </c>
      <c r="Y949" s="172">
        <v>7</v>
      </c>
      <c r="Z949" s="172">
        <v>6</v>
      </c>
      <c r="AA949" s="123">
        <v>1880</v>
      </c>
      <c r="AB949" s="123"/>
      <c r="AC949" s="123">
        <v>270</v>
      </c>
      <c r="AD949" s="123"/>
      <c r="AE949" s="123"/>
      <c r="AF949" s="123"/>
      <c r="AG949" s="214"/>
      <c r="AH949" s="229" t="str">
        <f t="shared" si="210"/>
        <v>a3</v>
      </c>
      <c r="AI949" s="199"/>
      <c r="AJ949" s="199"/>
      <c r="AK949" s="199"/>
      <c r="AL949" s="199"/>
      <c r="AM949" s="199"/>
      <c r="AN949" s="173" t="s">
        <v>3186</v>
      </c>
      <c r="AO949" s="173" t="s">
        <v>3186</v>
      </c>
      <c r="AP949" s="173" t="s">
        <v>3186</v>
      </c>
      <c r="AQ949" s="173" t="s">
        <v>3186</v>
      </c>
      <c r="AR949" s="173" t="s">
        <v>3186</v>
      </c>
      <c r="AS949" s="173" t="s">
        <v>3186</v>
      </c>
      <c r="AT949" s="173">
        <v>0.5</v>
      </c>
      <c r="AU949" s="173">
        <v>0.5</v>
      </c>
      <c r="AV949" s="173">
        <v>0.5</v>
      </c>
      <c r="AW949" s="173">
        <v>0.5</v>
      </c>
      <c r="AX949" s="173" t="s">
        <v>3186</v>
      </c>
      <c r="AY949" s="173">
        <v>1</v>
      </c>
      <c r="AZ949" s="211"/>
      <c r="BA949" s="211">
        <f t="shared" si="218"/>
        <v>3</v>
      </c>
      <c r="BB949" s="205">
        <f t="shared" si="211"/>
        <v>55907</v>
      </c>
      <c r="BC949" s="205">
        <f t="shared" si="212"/>
        <v>45442</v>
      </c>
      <c r="BD949" s="205">
        <f t="shared" si="213"/>
        <v>14950</v>
      </c>
      <c r="BE949" s="205">
        <f t="shared" si="214"/>
        <v>4485</v>
      </c>
      <c r="BF949" s="175">
        <v>40957</v>
      </c>
      <c r="BG949" s="175">
        <v>5999</v>
      </c>
      <c r="BH949" s="175">
        <v>14950</v>
      </c>
      <c r="BI949" s="175">
        <v>10465</v>
      </c>
      <c r="BJ949" s="175"/>
      <c r="BK949" s="175">
        <v>2429</v>
      </c>
      <c r="BL949" s="175">
        <v>4591</v>
      </c>
      <c r="BM949" s="175">
        <v>2905</v>
      </c>
      <c r="BN949" s="175">
        <v>2944</v>
      </c>
      <c r="BO949" s="175">
        <v>11624</v>
      </c>
      <c r="BP949" s="200">
        <f t="shared" si="215"/>
        <v>26574</v>
      </c>
    </row>
    <row r="950" spans="1:68" s="201" customFormat="1" x14ac:dyDescent="0.15">
      <c r="A950" s="117">
        <v>2820902006</v>
      </c>
      <c r="B950" s="118" t="s">
        <v>2143</v>
      </c>
      <c r="C950" s="118" t="s">
        <v>2099</v>
      </c>
      <c r="D950" s="118" t="s">
        <v>2139</v>
      </c>
      <c r="E950" s="118" t="s">
        <v>4620</v>
      </c>
      <c r="F950" s="120">
        <v>16</v>
      </c>
      <c r="G950" s="119">
        <v>297134</v>
      </c>
      <c r="H950" s="119"/>
      <c r="I950" s="120" t="s">
        <v>5820</v>
      </c>
      <c r="J950" s="120">
        <v>2550</v>
      </c>
      <c r="K950" s="120">
        <v>297134</v>
      </c>
      <c r="L950" s="120">
        <v>0.31900000000000001</v>
      </c>
      <c r="M950" s="121" t="s">
        <v>5662</v>
      </c>
      <c r="N950" s="120">
        <v>1</v>
      </c>
      <c r="O950" s="119">
        <v>230</v>
      </c>
      <c r="P950" s="119">
        <v>40</v>
      </c>
      <c r="Q950" s="119">
        <v>4.0999999999999996</v>
      </c>
      <c r="R950" s="120" t="s">
        <v>5660</v>
      </c>
      <c r="S950" s="120">
        <v>0.4</v>
      </c>
      <c r="T950" s="120"/>
      <c r="U950" s="120"/>
      <c r="V950" s="172">
        <v>446.5</v>
      </c>
      <c r="W950" s="172">
        <v>32</v>
      </c>
      <c r="X950" s="172">
        <v>203.5</v>
      </c>
      <c r="Y950" s="172">
        <v>61.9</v>
      </c>
      <c r="Z950" s="172">
        <v>149.1</v>
      </c>
      <c r="AA950" s="123">
        <v>2526</v>
      </c>
      <c r="AB950" s="123"/>
      <c r="AC950" s="123">
        <v>198.2</v>
      </c>
      <c r="AD950" s="123"/>
      <c r="AE950" s="123"/>
      <c r="AF950" s="123"/>
      <c r="AG950" s="214"/>
      <c r="AH950" s="229" t="str">
        <f t="shared" si="210"/>
        <v>a3</v>
      </c>
      <c r="AI950" s="199"/>
      <c r="AJ950" s="199"/>
      <c r="AK950" s="199"/>
      <c r="AL950" s="199"/>
      <c r="AM950" s="199"/>
      <c r="AN950" s="173"/>
      <c r="AO950" s="173"/>
      <c r="AP950" s="173"/>
      <c r="AQ950" s="173"/>
      <c r="AR950" s="173"/>
      <c r="AS950" s="173">
        <v>1</v>
      </c>
      <c r="AT950" s="173">
        <v>1</v>
      </c>
      <c r="AU950" s="173">
        <v>0.5</v>
      </c>
      <c r="AV950" s="173">
        <v>0.5</v>
      </c>
      <c r="AW950" s="173">
        <v>1</v>
      </c>
      <c r="AX950" s="173">
        <v>1</v>
      </c>
      <c r="AY950" s="173"/>
      <c r="AZ950" s="211">
        <f t="shared" ref="AZ950:AZ958" si="219">SUBTOTAL(9,AN950:AS950)</f>
        <v>1</v>
      </c>
      <c r="BA950" s="211">
        <f t="shared" si="218"/>
        <v>4</v>
      </c>
      <c r="BB950" s="205">
        <f t="shared" si="211"/>
        <v>61634</v>
      </c>
      <c r="BC950" s="205">
        <f t="shared" si="212"/>
        <v>47863</v>
      </c>
      <c r="BD950" s="205">
        <f t="shared" si="213"/>
        <v>14321</v>
      </c>
      <c r="BE950" s="205">
        <f t="shared" si="214"/>
        <v>550</v>
      </c>
      <c r="BF950" s="175">
        <v>47313</v>
      </c>
      <c r="BG950" s="175">
        <v>2125</v>
      </c>
      <c r="BH950" s="175">
        <v>24709</v>
      </c>
      <c r="BI950" s="175">
        <v>13771</v>
      </c>
      <c r="BJ950" s="175"/>
      <c r="BK950" s="175">
        <v>611</v>
      </c>
      <c r="BL950" s="175">
        <v>3970</v>
      </c>
      <c r="BM950" s="175">
        <v>7430</v>
      </c>
      <c r="BN950" s="175">
        <v>1324</v>
      </c>
      <c r="BO950" s="175">
        <v>7694</v>
      </c>
      <c r="BP950" s="200">
        <f t="shared" si="215"/>
        <v>32403</v>
      </c>
    </row>
    <row r="951" spans="1:68" s="201" customFormat="1" x14ac:dyDescent="0.15">
      <c r="A951" s="117">
        <v>1522201003</v>
      </c>
      <c r="B951" s="118" t="s">
        <v>1234</v>
      </c>
      <c r="C951" s="118" t="s">
        <v>1167</v>
      </c>
      <c r="D951" s="118" t="s">
        <v>1232</v>
      </c>
      <c r="E951" s="118" t="s">
        <v>3955</v>
      </c>
      <c r="F951" s="120">
        <v>6</v>
      </c>
      <c r="G951" s="119">
        <v>299088</v>
      </c>
      <c r="H951" s="119"/>
      <c r="I951" s="120" t="s">
        <v>5820</v>
      </c>
      <c r="J951" s="120">
        <v>1750</v>
      </c>
      <c r="K951" s="120">
        <v>299088</v>
      </c>
      <c r="L951" s="120">
        <v>0.46800000000000003</v>
      </c>
      <c r="M951" s="121" t="s">
        <v>5657</v>
      </c>
      <c r="N951" s="120">
        <v>1</v>
      </c>
      <c r="O951" s="119">
        <v>186</v>
      </c>
      <c r="P951" s="119"/>
      <c r="Q951" s="119"/>
      <c r="R951" s="120" t="s">
        <v>5658</v>
      </c>
      <c r="S951" s="120">
        <v>0.7</v>
      </c>
      <c r="T951" s="120"/>
      <c r="U951" s="120"/>
      <c r="V951" s="172">
        <v>311</v>
      </c>
      <c r="W951" s="172">
        <v>33.9</v>
      </c>
      <c r="X951" s="172">
        <v>155.80000000000001</v>
      </c>
      <c r="Y951" s="172">
        <v>8.1</v>
      </c>
      <c r="Z951" s="172">
        <v>113.2</v>
      </c>
      <c r="AA951" s="123"/>
      <c r="AB951" s="123"/>
      <c r="AC951" s="123">
        <v>164</v>
      </c>
      <c r="AD951" s="123"/>
      <c r="AE951" s="123"/>
      <c r="AF951" s="123"/>
      <c r="AG951" s="214"/>
      <c r="AH951" s="229" t="str">
        <f t="shared" si="210"/>
        <v>a3</v>
      </c>
      <c r="AI951" s="199"/>
      <c r="AJ951" s="199"/>
      <c r="AK951" s="199"/>
      <c r="AL951" s="199"/>
      <c r="AM951" s="199"/>
      <c r="AN951" s="173"/>
      <c r="AO951" s="173"/>
      <c r="AP951" s="173"/>
      <c r="AQ951" s="173"/>
      <c r="AR951" s="173"/>
      <c r="AS951" s="173">
        <v>2</v>
      </c>
      <c r="AT951" s="173"/>
      <c r="AU951" s="173"/>
      <c r="AV951" s="173"/>
      <c r="AW951" s="173"/>
      <c r="AX951" s="173"/>
      <c r="AY951" s="173"/>
      <c r="AZ951" s="211">
        <f t="shared" si="219"/>
        <v>2</v>
      </c>
      <c r="BA951" s="211">
        <f t="shared" si="218"/>
        <v>0</v>
      </c>
      <c r="BB951" s="205">
        <f t="shared" si="211"/>
        <v>29697</v>
      </c>
      <c r="BC951" s="205">
        <f t="shared" si="212"/>
        <v>29697</v>
      </c>
      <c r="BD951" s="205">
        <f t="shared" si="213"/>
        <v>0</v>
      </c>
      <c r="BE951" s="205">
        <f t="shared" si="214"/>
        <v>0</v>
      </c>
      <c r="BF951" s="175">
        <v>29697</v>
      </c>
      <c r="BG951" s="175"/>
      <c r="BH951" s="175">
        <v>17778</v>
      </c>
      <c r="BI951" s="175"/>
      <c r="BJ951" s="175"/>
      <c r="BK951" s="175">
        <v>2720</v>
      </c>
      <c r="BL951" s="175">
        <v>1469</v>
      </c>
      <c r="BM951" s="175">
        <v>5065</v>
      </c>
      <c r="BN951" s="175">
        <v>1618</v>
      </c>
      <c r="BO951" s="175">
        <v>1047</v>
      </c>
      <c r="BP951" s="200">
        <f t="shared" si="215"/>
        <v>18825</v>
      </c>
    </row>
    <row r="952" spans="1:68" s="201" customFormat="1" x14ac:dyDescent="0.15">
      <c r="A952" s="117">
        <v>164701001</v>
      </c>
      <c r="B952" s="118" t="s">
        <v>317</v>
      </c>
      <c r="C952" s="118" t="s">
        <v>11</v>
      </c>
      <c r="D952" s="118" t="s">
        <v>318</v>
      </c>
      <c r="E952" s="118" t="s">
        <v>3369</v>
      </c>
      <c r="F952" s="120">
        <v>13</v>
      </c>
      <c r="G952" s="119">
        <v>300461</v>
      </c>
      <c r="H952" s="119"/>
      <c r="I952" s="120" t="s">
        <v>5820</v>
      </c>
      <c r="J952" s="120">
        <v>1830</v>
      </c>
      <c r="K952" s="120">
        <v>300461</v>
      </c>
      <c r="L952" s="120">
        <v>0.45</v>
      </c>
      <c r="M952" s="121" t="s">
        <v>5657</v>
      </c>
      <c r="N952" s="120">
        <v>1</v>
      </c>
      <c r="O952" s="119">
        <v>249</v>
      </c>
      <c r="P952" s="119"/>
      <c r="Q952" s="119"/>
      <c r="R952" s="120" t="s">
        <v>5660</v>
      </c>
      <c r="S952" s="120">
        <v>0.5</v>
      </c>
      <c r="T952" s="120"/>
      <c r="U952" s="120"/>
      <c r="V952" s="172">
        <v>263.18</v>
      </c>
      <c r="W952" s="172">
        <v>31.431000000000001</v>
      </c>
      <c r="X952" s="172">
        <v>132.702</v>
      </c>
      <c r="Y952" s="172">
        <v>29.202000000000002</v>
      </c>
      <c r="Z952" s="172">
        <v>69.844999999999999</v>
      </c>
      <c r="AA952" s="123">
        <v>4026</v>
      </c>
      <c r="AB952" s="123"/>
      <c r="AC952" s="123">
        <v>335</v>
      </c>
      <c r="AD952" s="123"/>
      <c r="AE952" s="123"/>
      <c r="AF952" s="123"/>
      <c r="AG952" s="214"/>
      <c r="AH952" s="229" t="str">
        <f t="shared" si="210"/>
        <v>a3</v>
      </c>
      <c r="AI952" s="199"/>
      <c r="AJ952" s="199"/>
      <c r="AK952" s="199"/>
      <c r="AL952" s="199"/>
      <c r="AM952" s="199"/>
      <c r="AN952" s="173"/>
      <c r="AO952" s="173"/>
      <c r="AP952" s="173"/>
      <c r="AQ952" s="173"/>
      <c r="AR952" s="173"/>
      <c r="AS952" s="173">
        <v>0.5</v>
      </c>
      <c r="AT952" s="173">
        <v>0.5</v>
      </c>
      <c r="AU952" s="173">
        <v>0.5</v>
      </c>
      <c r="AV952" s="173">
        <v>0.5</v>
      </c>
      <c r="AW952" s="173">
        <v>0.5</v>
      </c>
      <c r="AX952" s="173">
        <v>0.5</v>
      </c>
      <c r="AY952" s="173">
        <v>1</v>
      </c>
      <c r="AZ952" s="211">
        <f t="shared" si="219"/>
        <v>0.5</v>
      </c>
      <c r="BA952" s="211">
        <f t="shared" si="218"/>
        <v>3.5</v>
      </c>
      <c r="BB952" s="205">
        <f t="shared" si="211"/>
        <v>50865</v>
      </c>
      <c r="BC952" s="205">
        <f t="shared" si="212"/>
        <v>35664</v>
      </c>
      <c r="BD952" s="205">
        <f t="shared" si="213"/>
        <v>15809</v>
      </c>
      <c r="BE952" s="205">
        <f t="shared" si="214"/>
        <v>608</v>
      </c>
      <c r="BF952" s="175">
        <v>35056</v>
      </c>
      <c r="BG952" s="175"/>
      <c r="BH952" s="175">
        <v>23283</v>
      </c>
      <c r="BI952" s="175">
        <v>15201</v>
      </c>
      <c r="BJ952" s="175"/>
      <c r="BK952" s="175">
        <v>2825</v>
      </c>
      <c r="BL952" s="175">
        <v>571</v>
      </c>
      <c r="BM952" s="175">
        <v>4455</v>
      </c>
      <c r="BN952" s="175">
        <v>3272</v>
      </c>
      <c r="BO952" s="175">
        <v>1258</v>
      </c>
      <c r="BP952" s="200">
        <f t="shared" si="215"/>
        <v>24541</v>
      </c>
    </row>
    <row r="953" spans="1:68" s="201" customFormat="1" x14ac:dyDescent="0.15">
      <c r="A953" s="117">
        <v>2620102003</v>
      </c>
      <c r="B953" s="118" t="s">
        <v>1999</v>
      </c>
      <c r="C953" s="118" t="s">
        <v>1980</v>
      </c>
      <c r="D953" s="118" t="s">
        <v>1997</v>
      </c>
      <c r="E953" s="118" t="s">
        <v>4511</v>
      </c>
      <c r="F953" s="120">
        <v>14</v>
      </c>
      <c r="G953" s="119"/>
      <c r="H953" s="119"/>
      <c r="I953" s="120" t="s">
        <v>5820</v>
      </c>
      <c r="J953" s="120">
        <v>2000</v>
      </c>
      <c r="K953" s="120">
        <v>300624</v>
      </c>
      <c r="L953" s="120">
        <v>0.41199999999999998</v>
      </c>
      <c r="M953" s="121" t="s">
        <v>5657</v>
      </c>
      <c r="N953" s="120">
        <v>1</v>
      </c>
      <c r="O953" s="119">
        <v>196.3</v>
      </c>
      <c r="P953" s="119"/>
      <c r="Q953" s="119"/>
      <c r="R953" s="120" t="s">
        <v>5660</v>
      </c>
      <c r="S953" s="120">
        <v>0.8</v>
      </c>
      <c r="T953" s="120"/>
      <c r="U953" s="120"/>
      <c r="V953" s="172">
        <v>293.8</v>
      </c>
      <c r="W953" s="172"/>
      <c r="X953" s="172">
        <v>100.7</v>
      </c>
      <c r="Y953" s="172">
        <v>52.5</v>
      </c>
      <c r="Z953" s="172">
        <v>140.6</v>
      </c>
      <c r="AA953" s="123">
        <v>2086</v>
      </c>
      <c r="AB953" s="123"/>
      <c r="AC953" s="123">
        <v>189</v>
      </c>
      <c r="AD953" s="123"/>
      <c r="AE953" s="123"/>
      <c r="AF953" s="123"/>
      <c r="AG953" s="214"/>
      <c r="AH953" s="229" t="str">
        <f t="shared" si="210"/>
        <v>a3</v>
      </c>
      <c r="AI953" s="199"/>
      <c r="AJ953" s="199"/>
      <c r="AK953" s="199"/>
      <c r="AL953" s="199"/>
      <c r="AM953" s="199"/>
      <c r="AN953" s="173">
        <v>1</v>
      </c>
      <c r="AO953" s="173"/>
      <c r="AP953" s="173"/>
      <c r="AQ953" s="173">
        <v>3</v>
      </c>
      <c r="AR953" s="173"/>
      <c r="AS953" s="173" t="s">
        <v>3186</v>
      </c>
      <c r="AT953" s="173">
        <v>1</v>
      </c>
      <c r="AU953" s="173">
        <v>1</v>
      </c>
      <c r="AV953" s="173">
        <v>1</v>
      </c>
      <c r="AW953" s="173">
        <v>1</v>
      </c>
      <c r="AX953" s="173"/>
      <c r="AY953" s="173"/>
      <c r="AZ953" s="211">
        <f t="shared" si="219"/>
        <v>4</v>
      </c>
      <c r="BA953" s="211">
        <f t="shared" si="218"/>
        <v>4</v>
      </c>
      <c r="BB953" s="205">
        <f t="shared" si="211"/>
        <v>52913</v>
      </c>
      <c r="BC953" s="205">
        <f t="shared" si="212"/>
        <v>36695</v>
      </c>
      <c r="BD953" s="205">
        <f t="shared" si="213"/>
        <v>16755</v>
      </c>
      <c r="BE953" s="205">
        <f t="shared" si="214"/>
        <v>537</v>
      </c>
      <c r="BF953" s="175">
        <v>36158</v>
      </c>
      <c r="BG953" s="175"/>
      <c r="BH953" s="175">
        <v>23000</v>
      </c>
      <c r="BI953" s="175">
        <v>13441</v>
      </c>
      <c r="BJ953" s="175">
        <v>2777</v>
      </c>
      <c r="BK953" s="175">
        <v>3080</v>
      </c>
      <c r="BL953" s="175">
        <v>265</v>
      </c>
      <c r="BM953" s="175">
        <v>4268</v>
      </c>
      <c r="BN953" s="175">
        <v>1665</v>
      </c>
      <c r="BO953" s="175">
        <v>4417</v>
      </c>
      <c r="BP953" s="200">
        <f t="shared" si="215"/>
        <v>27417</v>
      </c>
    </row>
    <row r="954" spans="1:68" s="201" customFormat="1" x14ac:dyDescent="0.15">
      <c r="A954" s="117">
        <v>2320102006</v>
      </c>
      <c r="B954" s="118" t="s">
        <v>1891</v>
      </c>
      <c r="C954" s="118" t="s">
        <v>1850</v>
      </c>
      <c r="D954" s="118" t="s">
        <v>1886</v>
      </c>
      <c r="E954" s="118" t="s">
        <v>4432</v>
      </c>
      <c r="F954" s="120">
        <v>25</v>
      </c>
      <c r="G954" s="119">
        <v>301481</v>
      </c>
      <c r="H954" s="119"/>
      <c r="I954" s="120" t="s">
        <v>5820</v>
      </c>
      <c r="J954" s="120">
        <v>1500</v>
      </c>
      <c r="K954" s="120">
        <v>301481</v>
      </c>
      <c r="L954" s="120">
        <v>0.55100000000000005</v>
      </c>
      <c r="M954" s="121" t="s">
        <v>5676</v>
      </c>
      <c r="N954" s="120">
        <v>1</v>
      </c>
      <c r="O954" s="119">
        <v>120</v>
      </c>
      <c r="P954" s="119">
        <v>43</v>
      </c>
      <c r="Q954" s="119">
        <v>4.2</v>
      </c>
      <c r="R954" s="120" t="s">
        <v>5663</v>
      </c>
      <c r="S954" s="120">
        <v>0.92100000000000004</v>
      </c>
      <c r="T954" s="120"/>
      <c r="U954" s="120"/>
      <c r="V954" s="172">
        <v>369.9</v>
      </c>
      <c r="W954" s="172"/>
      <c r="X954" s="172"/>
      <c r="Y954" s="172"/>
      <c r="Z954" s="172">
        <v>369.9</v>
      </c>
      <c r="AA954" s="123"/>
      <c r="AB954" s="123">
        <v>4428</v>
      </c>
      <c r="AC954" s="123">
        <v>61.23</v>
      </c>
      <c r="AD954" s="123"/>
      <c r="AE954" s="123"/>
      <c r="AF954" s="123"/>
      <c r="AG954" s="214"/>
      <c r="AH954" s="229" t="str">
        <f t="shared" si="210"/>
        <v>a3</v>
      </c>
      <c r="AI954" s="199"/>
      <c r="AJ954" s="199"/>
      <c r="AK954" s="199"/>
      <c r="AL954" s="199"/>
      <c r="AM954" s="199"/>
      <c r="AN954" s="173"/>
      <c r="AO954" s="173"/>
      <c r="AP954" s="173"/>
      <c r="AQ954" s="173"/>
      <c r="AR954" s="173"/>
      <c r="AS954" s="173"/>
      <c r="AT954" s="173"/>
      <c r="AU954" s="173">
        <v>0.7</v>
      </c>
      <c r="AV954" s="173"/>
      <c r="AW954" s="173"/>
      <c r="AX954" s="173"/>
      <c r="AY954" s="173"/>
      <c r="AZ954" s="211">
        <f t="shared" si="219"/>
        <v>0</v>
      </c>
      <c r="BA954" s="211">
        <f t="shared" si="218"/>
        <v>0.7</v>
      </c>
      <c r="BB954" s="205">
        <f t="shared" si="211"/>
        <v>16382</v>
      </c>
      <c r="BC954" s="205">
        <f t="shared" si="212"/>
        <v>16382</v>
      </c>
      <c r="BD954" s="205">
        <f t="shared" si="213"/>
        <v>-564</v>
      </c>
      <c r="BE954" s="205">
        <f t="shared" si="214"/>
        <v>-564</v>
      </c>
      <c r="BF954" s="175">
        <v>16946</v>
      </c>
      <c r="BG954" s="175"/>
      <c r="BH954" s="175">
        <v>3650</v>
      </c>
      <c r="BI954" s="175"/>
      <c r="BJ954" s="175"/>
      <c r="BK954" s="175">
        <v>710</v>
      </c>
      <c r="BL954" s="175">
        <v>2815</v>
      </c>
      <c r="BM954" s="175">
        <v>4735</v>
      </c>
      <c r="BN954" s="175">
        <v>1098</v>
      </c>
      <c r="BO954" s="175">
        <v>3374</v>
      </c>
      <c r="BP954" s="200">
        <f t="shared" si="215"/>
        <v>7024</v>
      </c>
    </row>
    <row r="955" spans="1:68" s="201" customFormat="1" x14ac:dyDescent="0.15">
      <c r="A955" s="117">
        <v>2020302006</v>
      </c>
      <c r="B955" s="118" t="s">
        <v>1513</v>
      </c>
      <c r="C955" s="118" t="s">
        <v>1489</v>
      </c>
      <c r="D955" s="118" t="s">
        <v>1508</v>
      </c>
      <c r="E955" s="118" t="s">
        <v>4162</v>
      </c>
      <c r="F955" s="120">
        <v>18</v>
      </c>
      <c r="G955" s="119"/>
      <c r="H955" s="119"/>
      <c r="I955" s="120" t="s">
        <v>5820</v>
      </c>
      <c r="J955" s="120">
        <v>2400</v>
      </c>
      <c r="K955" s="120">
        <v>302388</v>
      </c>
      <c r="L955" s="120">
        <v>0.34499999999999997</v>
      </c>
      <c r="M955" s="121" t="s">
        <v>5657</v>
      </c>
      <c r="N955" s="120">
        <v>1</v>
      </c>
      <c r="O955" s="119">
        <v>170</v>
      </c>
      <c r="P955" s="119">
        <v>24.7</v>
      </c>
      <c r="Q955" s="119">
        <v>3.4</v>
      </c>
      <c r="R955" s="120" t="s">
        <v>5660</v>
      </c>
      <c r="S955" s="120">
        <v>0.2</v>
      </c>
      <c r="T955" s="120"/>
      <c r="U955" s="120"/>
      <c r="V955" s="172">
        <v>250.3</v>
      </c>
      <c r="W955" s="172"/>
      <c r="X955" s="172">
        <v>146.4</v>
      </c>
      <c r="Y955" s="172">
        <v>68</v>
      </c>
      <c r="Z955" s="172">
        <v>35.9</v>
      </c>
      <c r="AA955" s="123"/>
      <c r="AB955" s="123"/>
      <c r="AC955" s="123">
        <v>29</v>
      </c>
      <c r="AD955" s="123"/>
      <c r="AE955" s="123"/>
      <c r="AF955" s="123"/>
      <c r="AG955" s="214"/>
      <c r="AH955" s="229" t="str">
        <f t="shared" si="210"/>
        <v>a3</v>
      </c>
      <c r="AI955" s="199"/>
      <c r="AJ955" s="199"/>
      <c r="AK955" s="199"/>
      <c r="AL955" s="199"/>
      <c r="AM955" s="199"/>
      <c r="AN955" s="173"/>
      <c r="AO955" s="173"/>
      <c r="AP955" s="173"/>
      <c r="AQ955" s="173"/>
      <c r="AR955" s="173"/>
      <c r="AS955" s="173">
        <v>0.5</v>
      </c>
      <c r="AT955" s="173"/>
      <c r="AU955" s="173"/>
      <c r="AV955" s="173"/>
      <c r="AW955" s="173"/>
      <c r="AX955" s="173">
        <v>0.5</v>
      </c>
      <c r="AY955" s="173"/>
      <c r="AZ955" s="211">
        <f t="shared" si="219"/>
        <v>0.5</v>
      </c>
      <c r="BA955" s="211">
        <f t="shared" si="218"/>
        <v>0.5</v>
      </c>
      <c r="BB955" s="205">
        <f t="shared" si="211"/>
        <v>22027</v>
      </c>
      <c r="BC955" s="205">
        <f t="shared" si="212"/>
        <v>17469</v>
      </c>
      <c r="BD955" s="205">
        <f t="shared" si="213"/>
        <v>5473</v>
      </c>
      <c r="BE955" s="205">
        <f t="shared" si="214"/>
        <v>915</v>
      </c>
      <c r="BF955" s="175">
        <v>16554</v>
      </c>
      <c r="BG955" s="175"/>
      <c r="BH955" s="175">
        <v>10574</v>
      </c>
      <c r="BI955" s="175">
        <v>4558</v>
      </c>
      <c r="BJ955" s="175"/>
      <c r="BK955" s="175">
        <v>1106</v>
      </c>
      <c r="BL955" s="175"/>
      <c r="BM955" s="175">
        <v>4338</v>
      </c>
      <c r="BN955" s="175">
        <v>82</v>
      </c>
      <c r="BO955" s="175">
        <v>1369</v>
      </c>
      <c r="BP955" s="200">
        <f t="shared" si="215"/>
        <v>11943</v>
      </c>
    </row>
    <row r="956" spans="1:68" s="201" customFormat="1" x14ac:dyDescent="0.15">
      <c r="A956" s="117">
        <v>2822402001</v>
      </c>
      <c r="B956" s="118" t="s">
        <v>2192</v>
      </c>
      <c r="C956" s="118" t="s">
        <v>2099</v>
      </c>
      <c r="D956" s="118" t="s">
        <v>2193</v>
      </c>
      <c r="E956" s="118" t="s">
        <v>4666</v>
      </c>
      <c r="F956" s="120">
        <v>11</v>
      </c>
      <c r="G956" s="119">
        <v>302460</v>
      </c>
      <c r="H956" s="119"/>
      <c r="I956" s="120" t="s">
        <v>5820</v>
      </c>
      <c r="J956" s="120">
        <v>2800</v>
      </c>
      <c r="K956" s="120">
        <v>302460</v>
      </c>
      <c r="L956" s="120">
        <v>0.29599999999999999</v>
      </c>
      <c r="M956" s="121" t="s">
        <v>5676</v>
      </c>
      <c r="N956" s="120">
        <v>1</v>
      </c>
      <c r="O956" s="119">
        <v>183</v>
      </c>
      <c r="P956" s="119"/>
      <c r="Q956" s="119"/>
      <c r="R956" s="120"/>
      <c r="S956" s="120"/>
      <c r="T956" s="120"/>
      <c r="U956" s="120" t="s">
        <v>5689</v>
      </c>
      <c r="V956" s="172">
        <v>844.1</v>
      </c>
      <c r="W956" s="172">
        <v>55</v>
      </c>
      <c r="X956" s="172">
        <v>609.9</v>
      </c>
      <c r="Y956" s="172">
        <v>54.2</v>
      </c>
      <c r="Z956" s="172">
        <v>125</v>
      </c>
      <c r="AA956" s="123">
        <v>3073</v>
      </c>
      <c r="AB956" s="123"/>
      <c r="AC956" s="123">
        <v>300</v>
      </c>
      <c r="AD956" s="123"/>
      <c r="AE956" s="123"/>
      <c r="AF956" s="123"/>
      <c r="AG956" s="214"/>
      <c r="AH956" s="229" t="str">
        <f t="shared" si="210"/>
        <v>a3</v>
      </c>
      <c r="AI956" s="199"/>
      <c r="AJ956" s="199"/>
      <c r="AK956" s="199"/>
      <c r="AL956" s="199"/>
      <c r="AM956" s="199"/>
      <c r="AN956" s="173">
        <v>12</v>
      </c>
      <c r="AO956" s="173"/>
      <c r="AP956" s="173"/>
      <c r="AQ956" s="173"/>
      <c r="AR956" s="173"/>
      <c r="AS956" s="173">
        <v>0.5</v>
      </c>
      <c r="AT956" s="173">
        <v>0.5</v>
      </c>
      <c r="AU956" s="173"/>
      <c r="AV956" s="173">
        <v>0.5</v>
      </c>
      <c r="AW956" s="173"/>
      <c r="AX956" s="173">
        <v>0.5</v>
      </c>
      <c r="AY956" s="173"/>
      <c r="AZ956" s="211">
        <f t="shared" si="219"/>
        <v>12.5</v>
      </c>
      <c r="BA956" s="211">
        <f t="shared" si="218"/>
        <v>1.5</v>
      </c>
      <c r="BB956" s="205">
        <f t="shared" si="211"/>
        <v>40147</v>
      </c>
      <c r="BC956" s="205">
        <f t="shared" si="212"/>
        <v>40147</v>
      </c>
      <c r="BD956" s="205">
        <f t="shared" si="213"/>
        <v>0</v>
      </c>
      <c r="BE956" s="205">
        <f t="shared" si="214"/>
        <v>0</v>
      </c>
      <c r="BF956" s="175">
        <v>40147</v>
      </c>
      <c r="BG956" s="175">
        <v>1462</v>
      </c>
      <c r="BH956" s="175">
        <v>11330</v>
      </c>
      <c r="BI956" s="175"/>
      <c r="BJ956" s="175"/>
      <c r="BK956" s="175">
        <v>5811</v>
      </c>
      <c r="BL956" s="175">
        <v>2626</v>
      </c>
      <c r="BM956" s="175">
        <v>16586</v>
      </c>
      <c r="BN956" s="175">
        <v>1666</v>
      </c>
      <c r="BO956" s="175">
        <v>666</v>
      </c>
      <c r="BP956" s="200">
        <f t="shared" si="215"/>
        <v>11996</v>
      </c>
    </row>
    <row r="957" spans="1:68" s="201" customFormat="1" x14ac:dyDescent="0.15">
      <c r="A957" s="117">
        <v>1042901001</v>
      </c>
      <c r="B957" s="118" t="s">
        <v>959</v>
      </c>
      <c r="C957" s="118" t="s">
        <v>913</v>
      </c>
      <c r="D957" s="118" t="s">
        <v>960</v>
      </c>
      <c r="E957" s="118" t="s">
        <v>3769</v>
      </c>
      <c r="F957" s="120">
        <v>9</v>
      </c>
      <c r="G957" s="119">
        <v>302654</v>
      </c>
      <c r="H957" s="119"/>
      <c r="I957" s="120" t="s">
        <v>5820</v>
      </c>
      <c r="J957" s="120">
        <v>1820</v>
      </c>
      <c r="K957" s="120">
        <v>302654</v>
      </c>
      <c r="L957" s="120">
        <v>0.45600000000000002</v>
      </c>
      <c r="M957" s="121" t="s">
        <v>5657</v>
      </c>
      <c r="N957" s="120">
        <v>1</v>
      </c>
      <c r="O957" s="119">
        <v>355.4</v>
      </c>
      <c r="P957" s="119"/>
      <c r="Q957" s="119"/>
      <c r="R957" s="120" t="s">
        <v>5658</v>
      </c>
      <c r="S957" s="120">
        <v>0.755</v>
      </c>
      <c r="T957" s="120"/>
      <c r="U957" s="120"/>
      <c r="V957" s="172">
        <v>193.5</v>
      </c>
      <c r="W957" s="172">
        <v>17.899999999999999</v>
      </c>
      <c r="X957" s="172">
        <v>141.9</v>
      </c>
      <c r="Y957" s="172"/>
      <c r="Z957" s="172">
        <v>33.700000000000003</v>
      </c>
      <c r="AA957" s="123"/>
      <c r="AB957" s="123"/>
      <c r="AC957" s="123">
        <v>241.8</v>
      </c>
      <c r="AD957" s="123"/>
      <c r="AE957" s="123"/>
      <c r="AF957" s="123"/>
      <c r="AG957" s="214"/>
      <c r="AH957" s="229" t="str">
        <f t="shared" si="210"/>
        <v>a3</v>
      </c>
      <c r="AI957" s="199" t="s">
        <v>5401</v>
      </c>
      <c r="AJ957" s="199"/>
      <c r="AK957" s="199"/>
      <c r="AL957" s="199"/>
      <c r="AM957" s="199"/>
      <c r="AN957" s="173">
        <v>0.5</v>
      </c>
      <c r="AO957" s="173" t="s">
        <v>3186</v>
      </c>
      <c r="AP957" s="173" t="s">
        <v>3186</v>
      </c>
      <c r="AQ957" s="173" t="s">
        <v>3186</v>
      </c>
      <c r="AR957" s="173" t="s">
        <v>3186</v>
      </c>
      <c r="AS957" s="173"/>
      <c r="AT957" s="173"/>
      <c r="AU957" s="173"/>
      <c r="AV957" s="173"/>
      <c r="AW957" s="173"/>
      <c r="AX957" s="173"/>
      <c r="AY957" s="173"/>
      <c r="AZ957" s="211">
        <f t="shared" si="219"/>
        <v>0.5</v>
      </c>
      <c r="BA957" s="211"/>
      <c r="BB957" s="205">
        <f t="shared" si="211"/>
        <v>24467</v>
      </c>
      <c r="BC957" s="205">
        <f t="shared" si="212"/>
        <v>24467</v>
      </c>
      <c r="BD957" s="205">
        <f t="shared" si="213"/>
        <v>0</v>
      </c>
      <c r="BE957" s="205">
        <f t="shared" si="214"/>
        <v>0</v>
      </c>
      <c r="BF957" s="175">
        <v>24467</v>
      </c>
      <c r="BG957" s="175">
        <v>4610</v>
      </c>
      <c r="BH957" s="175">
        <v>7577</v>
      </c>
      <c r="BI957" s="175"/>
      <c r="BJ957" s="175"/>
      <c r="BK957" s="175">
        <v>5155</v>
      </c>
      <c r="BL957" s="175">
        <v>1208</v>
      </c>
      <c r="BM957" s="175">
        <v>3931</v>
      </c>
      <c r="BN957" s="175">
        <v>180</v>
      </c>
      <c r="BO957" s="175">
        <v>1806</v>
      </c>
      <c r="BP957" s="200">
        <f t="shared" si="215"/>
        <v>9383</v>
      </c>
    </row>
    <row r="958" spans="1:68" s="201" customFormat="1" x14ac:dyDescent="0.15">
      <c r="A958" s="117">
        <v>133302001</v>
      </c>
      <c r="B958" s="118" t="s">
        <v>116</v>
      </c>
      <c r="C958" s="118" t="s">
        <v>11</v>
      </c>
      <c r="D958" s="118" t="s">
        <v>117</v>
      </c>
      <c r="E958" s="118" t="s">
        <v>3257</v>
      </c>
      <c r="F958" s="120">
        <v>12</v>
      </c>
      <c r="G958" s="119"/>
      <c r="H958" s="119"/>
      <c r="I958" s="120" t="s">
        <v>5820</v>
      </c>
      <c r="J958" s="120">
        <v>2400</v>
      </c>
      <c r="K958" s="120">
        <v>302781</v>
      </c>
      <c r="L958" s="120">
        <v>0.34599999999999997</v>
      </c>
      <c r="M958" s="121" t="s">
        <v>5657</v>
      </c>
      <c r="N958" s="120">
        <v>1</v>
      </c>
      <c r="O958" s="119">
        <v>224</v>
      </c>
      <c r="P958" s="119"/>
      <c r="Q958" s="119"/>
      <c r="R958" s="120" t="s">
        <v>5660</v>
      </c>
      <c r="S958" s="120">
        <v>0.56999999999999995</v>
      </c>
      <c r="T958" s="120"/>
      <c r="U958" s="120" t="s">
        <v>3186</v>
      </c>
      <c r="V958" s="172">
        <v>257.5</v>
      </c>
      <c r="W958" s="172"/>
      <c r="X958" s="172">
        <v>148.5</v>
      </c>
      <c r="Y958" s="172">
        <v>43</v>
      </c>
      <c r="Z958" s="172">
        <v>66</v>
      </c>
      <c r="AA958" s="123">
        <v>3513.9</v>
      </c>
      <c r="AB958" s="123"/>
      <c r="AC958" s="123">
        <v>326</v>
      </c>
      <c r="AD958" s="123"/>
      <c r="AE958" s="123"/>
      <c r="AF958" s="123"/>
      <c r="AG958" s="214"/>
      <c r="AH958" s="229" t="str">
        <f t="shared" si="210"/>
        <v>a3</v>
      </c>
      <c r="AI958" s="199"/>
      <c r="AJ958" s="199"/>
      <c r="AK958" s="199"/>
      <c r="AL958" s="199"/>
      <c r="AM958" s="199"/>
      <c r="AN958" s="173">
        <v>0.5</v>
      </c>
      <c r="AO958" s="173"/>
      <c r="AP958" s="173"/>
      <c r="AQ958" s="173"/>
      <c r="AR958" s="173"/>
      <c r="AS958" s="173"/>
      <c r="AT958" s="173">
        <v>0.5</v>
      </c>
      <c r="AU958" s="173">
        <v>0.5</v>
      </c>
      <c r="AV958" s="173">
        <v>0.6</v>
      </c>
      <c r="AW958" s="173">
        <v>0.6</v>
      </c>
      <c r="AX958" s="173"/>
      <c r="AY958" s="173">
        <v>0.5</v>
      </c>
      <c r="AZ958" s="211">
        <f t="shared" si="219"/>
        <v>0.5</v>
      </c>
      <c r="BA958" s="211">
        <f>SUBTOTAL(9,AT958:AY958)</f>
        <v>2.7</v>
      </c>
      <c r="BB958" s="205">
        <f t="shared" si="211"/>
        <v>61418</v>
      </c>
      <c r="BC958" s="205">
        <f t="shared" si="212"/>
        <v>48948</v>
      </c>
      <c r="BD958" s="205">
        <f t="shared" si="213"/>
        <v>13887</v>
      </c>
      <c r="BE958" s="205">
        <f t="shared" si="214"/>
        <v>1417</v>
      </c>
      <c r="BF958" s="175">
        <v>47531</v>
      </c>
      <c r="BG958" s="175"/>
      <c r="BH958" s="175">
        <v>22950</v>
      </c>
      <c r="BI958" s="175">
        <v>12470</v>
      </c>
      <c r="BJ958" s="175"/>
      <c r="BK958" s="175">
        <v>7592</v>
      </c>
      <c r="BL958" s="175">
        <v>3337</v>
      </c>
      <c r="BM958" s="175">
        <v>5576</v>
      </c>
      <c r="BN958" s="175">
        <v>2306</v>
      </c>
      <c r="BO958" s="175">
        <v>7187</v>
      </c>
      <c r="BP958" s="200">
        <f t="shared" si="215"/>
        <v>30137</v>
      </c>
    </row>
    <row r="959" spans="1:68" s="201" customFormat="1" x14ac:dyDescent="0.15">
      <c r="A959" s="117">
        <v>2034902001</v>
      </c>
      <c r="B959" s="118" t="s">
        <v>1566</v>
      </c>
      <c r="C959" s="118" t="s">
        <v>1489</v>
      </c>
      <c r="D959" s="118" t="s">
        <v>1567</v>
      </c>
      <c r="E959" s="118" t="s">
        <v>4201</v>
      </c>
      <c r="F959" s="120">
        <v>17</v>
      </c>
      <c r="G959" s="119"/>
      <c r="H959" s="119"/>
      <c r="I959" s="120" t="s">
        <v>5820</v>
      </c>
      <c r="J959" s="120">
        <v>1870</v>
      </c>
      <c r="K959" s="120">
        <v>305494</v>
      </c>
      <c r="L959" s="120">
        <v>0.44800000000000001</v>
      </c>
      <c r="M959" s="121" t="s">
        <v>5657</v>
      </c>
      <c r="N959" s="120">
        <v>1</v>
      </c>
      <c r="O959" s="119">
        <v>221</v>
      </c>
      <c r="P959" s="119">
        <v>41.6</v>
      </c>
      <c r="Q959" s="119">
        <v>5.2</v>
      </c>
      <c r="R959" s="120" t="s">
        <v>5658</v>
      </c>
      <c r="S959" s="120">
        <v>0.1</v>
      </c>
      <c r="T959" s="120"/>
      <c r="U959" s="120"/>
      <c r="V959" s="172">
        <v>307.89999999999998</v>
      </c>
      <c r="W959" s="172"/>
      <c r="X959" s="172">
        <v>259.89999999999998</v>
      </c>
      <c r="Y959" s="172">
        <v>22.7</v>
      </c>
      <c r="Z959" s="172">
        <v>25.3</v>
      </c>
      <c r="AA959" s="123">
        <v>3060</v>
      </c>
      <c r="AB959" s="123"/>
      <c r="AC959" s="123">
        <v>293</v>
      </c>
      <c r="AD959" s="123"/>
      <c r="AE959" s="123"/>
      <c r="AF959" s="123"/>
      <c r="AG959" s="214"/>
      <c r="AH959" s="229" t="str">
        <f t="shared" si="210"/>
        <v>a3</v>
      </c>
      <c r="AI959" s="199"/>
      <c r="AJ959" s="199"/>
      <c r="AK959" s="199"/>
      <c r="AL959" s="199"/>
      <c r="AM959" s="199"/>
      <c r="AN959" s="173" t="s">
        <v>3186</v>
      </c>
      <c r="AO959" s="173" t="s">
        <v>3186</v>
      </c>
      <c r="AP959" s="173" t="s">
        <v>3186</v>
      </c>
      <c r="AQ959" s="173" t="s">
        <v>3186</v>
      </c>
      <c r="AR959" s="173" t="s">
        <v>3186</v>
      </c>
      <c r="AS959" s="173"/>
      <c r="AT959" s="173"/>
      <c r="AU959" s="173"/>
      <c r="AV959" s="173"/>
      <c r="AW959" s="173"/>
      <c r="AX959" s="173"/>
      <c r="AY959" s="173"/>
      <c r="AZ959" s="211"/>
      <c r="BA959" s="211"/>
      <c r="BB959" s="205">
        <f t="shared" si="211"/>
        <v>124468</v>
      </c>
      <c r="BC959" s="205">
        <f t="shared" si="212"/>
        <v>113600</v>
      </c>
      <c r="BD959" s="205">
        <f t="shared" si="213"/>
        <v>10868</v>
      </c>
      <c r="BE959" s="205">
        <f t="shared" si="214"/>
        <v>0</v>
      </c>
      <c r="BF959" s="175">
        <v>113600</v>
      </c>
      <c r="BG959" s="175">
        <v>8587</v>
      </c>
      <c r="BH959" s="175">
        <v>10868</v>
      </c>
      <c r="BI959" s="175">
        <v>10868</v>
      </c>
      <c r="BJ959" s="175"/>
      <c r="BK959" s="175">
        <v>5628</v>
      </c>
      <c r="BL959" s="175">
        <v>5051</v>
      </c>
      <c r="BM959" s="175">
        <v>3966</v>
      </c>
      <c r="BN959" s="175">
        <v>2130</v>
      </c>
      <c r="BO959" s="175">
        <v>77370</v>
      </c>
      <c r="BP959" s="200">
        <f t="shared" si="215"/>
        <v>88238</v>
      </c>
    </row>
    <row r="960" spans="1:68" s="201" customFormat="1" x14ac:dyDescent="0.15">
      <c r="A960" s="117">
        <v>1520202007</v>
      </c>
      <c r="B960" s="118" t="s">
        <v>1190</v>
      </c>
      <c r="C960" s="118" t="s">
        <v>1167</v>
      </c>
      <c r="D960" s="118" t="s">
        <v>1185</v>
      </c>
      <c r="E960" s="118" t="s">
        <v>3918</v>
      </c>
      <c r="F960" s="120">
        <v>10</v>
      </c>
      <c r="G960" s="119">
        <v>306904</v>
      </c>
      <c r="H960" s="119"/>
      <c r="I960" s="120" t="s">
        <v>5820</v>
      </c>
      <c r="J960" s="120">
        <v>3300</v>
      </c>
      <c r="K960" s="120">
        <v>306904</v>
      </c>
      <c r="L960" s="120">
        <v>0.255</v>
      </c>
      <c r="M960" s="121" t="s">
        <v>5657</v>
      </c>
      <c r="N960" s="120">
        <v>1</v>
      </c>
      <c r="O960" s="119">
        <v>215</v>
      </c>
      <c r="P960" s="119">
        <v>40</v>
      </c>
      <c r="Q960" s="119">
        <v>4.7</v>
      </c>
      <c r="R960" s="120" t="s">
        <v>5658</v>
      </c>
      <c r="S960" s="120">
        <v>1.2</v>
      </c>
      <c r="T960" s="120"/>
      <c r="U960" s="120"/>
      <c r="V960" s="172">
        <v>507.3</v>
      </c>
      <c r="W960" s="172">
        <v>20.399999999999999</v>
      </c>
      <c r="X960" s="172">
        <v>317.89999999999998</v>
      </c>
      <c r="Y960" s="172">
        <v>37.299999999999997</v>
      </c>
      <c r="Z960" s="172">
        <v>131.69999999999999</v>
      </c>
      <c r="AA960" s="123">
        <v>3141</v>
      </c>
      <c r="AB960" s="123"/>
      <c r="AC960" s="123">
        <v>288</v>
      </c>
      <c r="AD960" s="123"/>
      <c r="AE960" s="123"/>
      <c r="AF960" s="123"/>
      <c r="AG960" s="214"/>
      <c r="AH960" s="229" t="str">
        <f t="shared" si="210"/>
        <v>a3</v>
      </c>
      <c r="AI960" s="199" t="s">
        <v>5401</v>
      </c>
      <c r="AJ960" s="199"/>
      <c r="AK960" s="199"/>
      <c r="AL960" s="199"/>
      <c r="AM960" s="199"/>
      <c r="AN960" s="173">
        <v>1</v>
      </c>
      <c r="AO960" s="173"/>
      <c r="AP960" s="173"/>
      <c r="AQ960" s="173"/>
      <c r="AR960" s="173"/>
      <c r="AS960" s="173">
        <v>4</v>
      </c>
      <c r="AT960" s="173">
        <v>2</v>
      </c>
      <c r="AU960" s="173">
        <v>2</v>
      </c>
      <c r="AV960" s="173">
        <v>2</v>
      </c>
      <c r="AW960" s="173">
        <v>2</v>
      </c>
      <c r="AX960" s="173">
        <v>1</v>
      </c>
      <c r="AY960" s="173">
        <v>1</v>
      </c>
      <c r="AZ960" s="211">
        <f t="shared" ref="AZ960:AZ976" si="220">SUBTOTAL(9,AN960:AS960)</f>
        <v>5</v>
      </c>
      <c r="BA960" s="211">
        <f t="shared" ref="BA960:BA988" si="221">SUBTOTAL(9,AT960:AY960)</f>
        <v>10</v>
      </c>
      <c r="BB960" s="205">
        <f t="shared" si="211"/>
        <v>40914</v>
      </c>
      <c r="BC960" s="205">
        <f t="shared" si="212"/>
        <v>40914</v>
      </c>
      <c r="BD960" s="205">
        <f t="shared" si="213"/>
        <v>0</v>
      </c>
      <c r="BE960" s="205">
        <f t="shared" si="214"/>
        <v>0</v>
      </c>
      <c r="BF960" s="175">
        <v>40914</v>
      </c>
      <c r="BG960" s="175">
        <v>2478</v>
      </c>
      <c r="BH960" s="175">
        <v>18375</v>
      </c>
      <c r="BI960" s="175"/>
      <c r="BJ960" s="175"/>
      <c r="BK960" s="175">
        <v>5205</v>
      </c>
      <c r="BL960" s="175">
        <v>1982</v>
      </c>
      <c r="BM960" s="175">
        <v>7800</v>
      </c>
      <c r="BN960" s="175">
        <v>1287</v>
      </c>
      <c r="BO960" s="175">
        <v>3787</v>
      </c>
      <c r="BP960" s="200">
        <f t="shared" si="215"/>
        <v>22162</v>
      </c>
    </row>
    <row r="961" spans="1:68" s="201" customFormat="1" x14ac:dyDescent="0.15">
      <c r="A961" s="117">
        <v>2121602001</v>
      </c>
      <c r="B961" s="118" t="s">
        <v>1719</v>
      </c>
      <c r="C961" s="118" t="s">
        <v>1650</v>
      </c>
      <c r="D961" s="118" t="s">
        <v>1720</v>
      </c>
      <c r="E961" s="118" t="s">
        <v>4304</v>
      </c>
      <c r="F961" s="120">
        <v>9</v>
      </c>
      <c r="G961" s="119">
        <v>307397</v>
      </c>
      <c r="H961" s="119"/>
      <c r="I961" s="120" t="s">
        <v>5820</v>
      </c>
      <c r="J961" s="120">
        <v>3100</v>
      </c>
      <c r="K961" s="120">
        <v>307397</v>
      </c>
      <c r="L961" s="120">
        <v>0.27200000000000002</v>
      </c>
      <c r="M961" s="121" t="s">
        <v>5657</v>
      </c>
      <c r="N961" s="120">
        <v>1</v>
      </c>
      <c r="O961" s="119">
        <v>159</v>
      </c>
      <c r="P961" s="119">
        <v>39</v>
      </c>
      <c r="Q961" s="119">
        <v>4.8</v>
      </c>
      <c r="R961" s="120"/>
      <c r="S961" s="120"/>
      <c r="T961" s="120"/>
      <c r="U961" s="120" t="s">
        <v>5689</v>
      </c>
      <c r="V961" s="172">
        <v>241</v>
      </c>
      <c r="W961" s="172"/>
      <c r="X961" s="172">
        <v>154.6</v>
      </c>
      <c r="Y961" s="172">
        <v>13.5</v>
      </c>
      <c r="Z961" s="172">
        <v>72.900000000000006</v>
      </c>
      <c r="AA961" s="123"/>
      <c r="AB961" s="123"/>
      <c r="AC961" s="123">
        <v>200</v>
      </c>
      <c r="AD961" s="123"/>
      <c r="AE961" s="123"/>
      <c r="AF961" s="123"/>
      <c r="AG961" s="214"/>
      <c r="AH961" s="229" t="str">
        <f t="shared" si="210"/>
        <v>a3</v>
      </c>
      <c r="AI961" s="199"/>
      <c r="AJ961" s="199"/>
      <c r="AK961" s="199"/>
      <c r="AL961" s="199"/>
      <c r="AM961" s="199"/>
      <c r="AN961" s="173">
        <v>1</v>
      </c>
      <c r="AO961" s="173"/>
      <c r="AP961" s="173"/>
      <c r="AQ961" s="173"/>
      <c r="AR961" s="173"/>
      <c r="AS961" s="173"/>
      <c r="AT961" s="173">
        <v>0.6</v>
      </c>
      <c r="AU961" s="173">
        <v>0.8</v>
      </c>
      <c r="AV961" s="173">
        <v>2.2999999999999998</v>
      </c>
      <c r="AW961" s="173">
        <v>2.5</v>
      </c>
      <c r="AX961" s="173"/>
      <c r="AY961" s="173">
        <v>0.5</v>
      </c>
      <c r="AZ961" s="211">
        <f t="shared" si="220"/>
        <v>1</v>
      </c>
      <c r="BA961" s="211">
        <f t="shared" si="221"/>
        <v>6.6999999999999993</v>
      </c>
      <c r="BB961" s="205">
        <f t="shared" si="211"/>
        <v>44272</v>
      </c>
      <c r="BC961" s="205">
        <f t="shared" si="212"/>
        <v>34029</v>
      </c>
      <c r="BD961" s="205">
        <f t="shared" si="213"/>
        <v>10563</v>
      </c>
      <c r="BE961" s="205">
        <f t="shared" si="214"/>
        <v>320</v>
      </c>
      <c r="BF961" s="175">
        <v>33709</v>
      </c>
      <c r="BG961" s="175">
        <v>3371</v>
      </c>
      <c r="BH961" s="175">
        <v>17010</v>
      </c>
      <c r="BI961" s="175">
        <v>8009</v>
      </c>
      <c r="BJ961" s="175">
        <v>2234</v>
      </c>
      <c r="BK961" s="175">
        <v>6162</v>
      </c>
      <c r="BL961" s="175">
        <v>551</v>
      </c>
      <c r="BM961" s="175">
        <v>4158</v>
      </c>
      <c r="BN961" s="175">
        <v>1374</v>
      </c>
      <c r="BO961" s="175">
        <v>1403</v>
      </c>
      <c r="BP961" s="200">
        <f t="shared" si="215"/>
        <v>18413</v>
      </c>
    </row>
    <row r="962" spans="1:68" s="201" customFormat="1" x14ac:dyDescent="0.15">
      <c r="A962" s="117">
        <v>2850102002</v>
      </c>
      <c r="B962" s="118" t="s">
        <v>2240</v>
      </c>
      <c r="C962" s="118" t="s">
        <v>2099</v>
      </c>
      <c r="D962" s="118" t="s">
        <v>2239</v>
      </c>
      <c r="E962" s="118" t="s">
        <v>4706</v>
      </c>
      <c r="F962" s="120">
        <v>15</v>
      </c>
      <c r="G962" s="119"/>
      <c r="H962" s="119"/>
      <c r="I962" s="120" t="s">
        <v>5820</v>
      </c>
      <c r="J962" s="120">
        <v>1700</v>
      </c>
      <c r="K962" s="120">
        <v>307578</v>
      </c>
      <c r="L962" s="120">
        <v>0.496</v>
      </c>
      <c r="M962" s="121" t="s">
        <v>5657</v>
      </c>
      <c r="N962" s="120">
        <v>1</v>
      </c>
      <c r="O962" s="119">
        <v>150</v>
      </c>
      <c r="P962" s="119">
        <v>28</v>
      </c>
      <c r="Q962" s="119">
        <v>2.9</v>
      </c>
      <c r="R962" s="120" t="s">
        <v>5658</v>
      </c>
      <c r="S962" s="120">
        <v>0.3</v>
      </c>
      <c r="T962" s="120"/>
      <c r="U962" s="120"/>
      <c r="V962" s="172">
        <v>249.5</v>
      </c>
      <c r="W962" s="172"/>
      <c r="X962" s="172">
        <v>175</v>
      </c>
      <c r="Y962" s="172">
        <v>34.5</v>
      </c>
      <c r="Z962" s="172">
        <v>40</v>
      </c>
      <c r="AA962" s="123">
        <v>1962</v>
      </c>
      <c r="AB962" s="123"/>
      <c r="AC962" s="123">
        <v>182</v>
      </c>
      <c r="AD962" s="123"/>
      <c r="AE962" s="123"/>
      <c r="AF962" s="123"/>
      <c r="AG962" s="214"/>
      <c r="AH962" s="229" t="str">
        <f t="shared" si="210"/>
        <v>a3</v>
      </c>
      <c r="AI962" s="199"/>
      <c r="AJ962" s="199"/>
      <c r="AK962" s="199"/>
      <c r="AL962" s="199"/>
      <c r="AM962" s="199"/>
      <c r="AN962" s="173">
        <v>0.8</v>
      </c>
      <c r="AO962" s="173"/>
      <c r="AP962" s="173"/>
      <c r="AQ962" s="173"/>
      <c r="AR962" s="173"/>
      <c r="AS962" s="173"/>
      <c r="AT962" s="173">
        <v>0.5</v>
      </c>
      <c r="AU962" s="173"/>
      <c r="AV962" s="173"/>
      <c r="AW962" s="173"/>
      <c r="AX962" s="173"/>
      <c r="AY962" s="173"/>
      <c r="AZ962" s="211">
        <f t="shared" si="220"/>
        <v>0.8</v>
      </c>
      <c r="BA962" s="211">
        <f t="shared" si="221"/>
        <v>0.5</v>
      </c>
      <c r="BB962" s="205">
        <f t="shared" si="211"/>
        <v>28202</v>
      </c>
      <c r="BC962" s="205">
        <f t="shared" si="212"/>
        <v>20852</v>
      </c>
      <c r="BD962" s="205">
        <f t="shared" si="213"/>
        <v>7350</v>
      </c>
      <c r="BE962" s="205">
        <f t="shared" si="214"/>
        <v>0</v>
      </c>
      <c r="BF962" s="175">
        <v>20852</v>
      </c>
      <c r="BG962" s="175"/>
      <c r="BH962" s="175">
        <v>7350</v>
      </c>
      <c r="BI962" s="175">
        <v>7350</v>
      </c>
      <c r="BJ962" s="175"/>
      <c r="BK962" s="175">
        <v>2963</v>
      </c>
      <c r="BL962" s="175">
        <v>337</v>
      </c>
      <c r="BM962" s="175">
        <v>3634</v>
      </c>
      <c r="BN962" s="175">
        <v>1242</v>
      </c>
      <c r="BO962" s="175">
        <v>5326</v>
      </c>
      <c r="BP962" s="200">
        <f t="shared" si="215"/>
        <v>12676</v>
      </c>
    </row>
    <row r="963" spans="1:68" s="201" customFormat="1" x14ac:dyDescent="0.15">
      <c r="A963" s="117">
        <v>1521702004</v>
      </c>
      <c r="B963" s="118" t="s">
        <v>1230</v>
      </c>
      <c r="C963" s="118" t="s">
        <v>1167</v>
      </c>
      <c r="D963" s="118" t="s">
        <v>1227</v>
      </c>
      <c r="E963" s="118" t="s">
        <v>3952</v>
      </c>
      <c r="F963" s="120">
        <v>15</v>
      </c>
      <c r="G963" s="119">
        <v>308107</v>
      </c>
      <c r="H963" s="119"/>
      <c r="I963" s="120" t="s">
        <v>5820</v>
      </c>
      <c r="J963" s="120">
        <v>1100</v>
      </c>
      <c r="K963" s="120">
        <v>308107</v>
      </c>
      <c r="L963" s="120">
        <v>0.76700000000000002</v>
      </c>
      <c r="M963" s="121" t="s">
        <v>5657</v>
      </c>
      <c r="N963" s="120">
        <v>1</v>
      </c>
      <c r="O963" s="119">
        <v>209</v>
      </c>
      <c r="P963" s="119"/>
      <c r="Q963" s="119"/>
      <c r="R963" s="120" t="s">
        <v>5658</v>
      </c>
      <c r="S963" s="120">
        <v>0.5</v>
      </c>
      <c r="T963" s="120"/>
      <c r="U963" s="120"/>
      <c r="V963" s="172">
        <v>319</v>
      </c>
      <c r="W963" s="172">
        <v>60.6</v>
      </c>
      <c r="X963" s="172">
        <v>234.9</v>
      </c>
      <c r="Y963" s="172">
        <v>6.3</v>
      </c>
      <c r="Z963" s="172">
        <v>17.2</v>
      </c>
      <c r="AA963" s="123">
        <v>2554</v>
      </c>
      <c r="AB963" s="123"/>
      <c r="AC963" s="123">
        <v>216</v>
      </c>
      <c r="AD963" s="123"/>
      <c r="AE963" s="123"/>
      <c r="AF963" s="123"/>
      <c r="AG963" s="214"/>
      <c r="AH963" s="229" t="str">
        <f t="shared" si="210"/>
        <v>a3</v>
      </c>
      <c r="AI963" s="199"/>
      <c r="AJ963" s="199"/>
      <c r="AK963" s="199"/>
      <c r="AL963" s="199"/>
      <c r="AM963" s="199"/>
      <c r="AN963" s="173"/>
      <c r="AO963" s="173" t="s">
        <v>3186</v>
      </c>
      <c r="AP963" s="173" t="s">
        <v>3186</v>
      </c>
      <c r="AQ963" s="173" t="s">
        <v>3186</v>
      </c>
      <c r="AR963" s="173" t="s">
        <v>3186</v>
      </c>
      <c r="AS963" s="173" t="s">
        <v>3186</v>
      </c>
      <c r="AT963" s="173">
        <v>1</v>
      </c>
      <c r="AU963" s="173">
        <v>0.5</v>
      </c>
      <c r="AV963" s="173" t="s">
        <v>3186</v>
      </c>
      <c r="AW963" s="173">
        <v>1</v>
      </c>
      <c r="AX963" s="173">
        <v>0.5</v>
      </c>
      <c r="AY963" s="173" t="s">
        <v>3186</v>
      </c>
      <c r="AZ963" s="211">
        <f t="shared" si="220"/>
        <v>0</v>
      </c>
      <c r="BA963" s="211">
        <f t="shared" si="221"/>
        <v>3</v>
      </c>
      <c r="BB963" s="205">
        <f t="shared" si="211"/>
        <v>42366</v>
      </c>
      <c r="BC963" s="205">
        <f t="shared" si="212"/>
        <v>42366</v>
      </c>
      <c r="BD963" s="205">
        <f t="shared" si="213"/>
        <v>14994</v>
      </c>
      <c r="BE963" s="205">
        <f t="shared" si="214"/>
        <v>14994</v>
      </c>
      <c r="BF963" s="175">
        <v>27372</v>
      </c>
      <c r="BG963" s="175"/>
      <c r="BH963" s="175">
        <v>14994</v>
      </c>
      <c r="BI963" s="175"/>
      <c r="BJ963" s="175"/>
      <c r="BK963" s="175">
        <v>5923</v>
      </c>
      <c r="BL963" s="175">
        <v>599</v>
      </c>
      <c r="BM963" s="175">
        <v>5843</v>
      </c>
      <c r="BN963" s="175">
        <v>13</v>
      </c>
      <c r="BO963" s="175">
        <v>14994</v>
      </c>
      <c r="BP963" s="200">
        <f t="shared" si="215"/>
        <v>29988</v>
      </c>
    </row>
    <row r="964" spans="1:68" s="201" customFormat="1" x14ac:dyDescent="0.15">
      <c r="A964" s="117">
        <v>3520102006</v>
      </c>
      <c r="B964" s="118" t="s">
        <v>2611</v>
      </c>
      <c r="C964" s="118" t="s">
        <v>2601</v>
      </c>
      <c r="D964" s="118" t="s">
        <v>2606</v>
      </c>
      <c r="E964" s="118" t="s">
        <v>4979</v>
      </c>
      <c r="F964" s="120">
        <v>16</v>
      </c>
      <c r="G964" s="119">
        <v>309177</v>
      </c>
      <c r="H964" s="119"/>
      <c r="I964" s="120" t="s">
        <v>5820</v>
      </c>
      <c r="J964" s="120">
        <v>1540</v>
      </c>
      <c r="K964" s="120">
        <v>309177</v>
      </c>
      <c r="L964" s="120">
        <v>0.55000000000000004</v>
      </c>
      <c r="M964" s="121" t="s">
        <v>5676</v>
      </c>
      <c r="N964" s="120">
        <v>1</v>
      </c>
      <c r="O964" s="119">
        <v>182.1</v>
      </c>
      <c r="P964" s="119">
        <v>29.9</v>
      </c>
      <c r="Q964" s="119">
        <v>4.18</v>
      </c>
      <c r="R964" s="120" t="s">
        <v>5658</v>
      </c>
      <c r="S964" s="120">
        <v>0.4</v>
      </c>
      <c r="T964" s="120"/>
      <c r="U964" s="120"/>
      <c r="V964" s="172">
        <v>233.8</v>
      </c>
      <c r="W964" s="172">
        <v>19.7</v>
      </c>
      <c r="X964" s="172">
        <v>156.9</v>
      </c>
      <c r="Y964" s="172">
        <v>1.5</v>
      </c>
      <c r="Z964" s="172">
        <v>55.7</v>
      </c>
      <c r="AA964" s="123"/>
      <c r="AB964" s="123"/>
      <c r="AC964" s="123">
        <v>182</v>
      </c>
      <c r="AD964" s="123"/>
      <c r="AE964" s="123"/>
      <c r="AF964" s="123"/>
      <c r="AG964" s="214"/>
      <c r="AH964" s="229" t="str">
        <f t="shared" si="210"/>
        <v>a3</v>
      </c>
      <c r="AI964" s="199"/>
      <c r="AJ964" s="199"/>
      <c r="AK964" s="199"/>
      <c r="AL964" s="199"/>
      <c r="AM964" s="199"/>
      <c r="AN964" s="173" t="s">
        <v>3186</v>
      </c>
      <c r="AO964" s="173" t="s">
        <v>3186</v>
      </c>
      <c r="AP964" s="173" t="s">
        <v>3186</v>
      </c>
      <c r="AQ964" s="173" t="s">
        <v>3186</v>
      </c>
      <c r="AR964" s="173" t="s">
        <v>3186</v>
      </c>
      <c r="AS964" s="173"/>
      <c r="AT964" s="173">
        <v>0.8</v>
      </c>
      <c r="AU964" s="173">
        <v>1.6</v>
      </c>
      <c r="AV964" s="173">
        <v>1.5</v>
      </c>
      <c r="AW964" s="173">
        <v>1.5</v>
      </c>
      <c r="AX964" s="173">
        <v>0.5</v>
      </c>
      <c r="AY964" s="173"/>
      <c r="AZ964" s="211">
        <f t="shared" si="220"/>
        <v>0</v>
      </c>
      <c r="BA964" s="211">
        <f t="shared" si="221"/>
        <v>5.9</v>
      </c>
      <c r="BB964" s="205">
        <f t="shared" si="211"/>
        <v>44016</v>
      </c>
      <c r="BC964" s="205">
        <f t="shared" si="212"/>
        <v>37742</v>
      </c>
      <c r="BD964" s="205">
        <f t="shared" si="213"/>
        <v>6524</v>
      </c>
      <c r="BE964" s="205">
        <f t="shared" si="214"/>
        <v>250</v>
      </c>
      <c r="BF964" s="175">
        <v>37492</v>
      </c>
      <c r="BG964" s="175"/>
      <c r="BH964" s="175">
        <v>11655</v>
      </c>
      <c r="BI964" s="175">
        <v>6274</v>
      </c>
      <c r="BJ964" s="175"/>
      <c r="BK964" s="175">
        <v>6682</v>
      </c>
      <c r="BL964" s="175">
        <v>2009</v>
      </c>
      <c r="BM964" s="175">
        <v>3834</v>
      </c>
      <c r="BN964" s="175">
        <v>2172</v>
      </c>
      <c r="BO964" s="175">
        <v>11390</v>
      </c>
      <c r="BP964" s="200">
        <f t="shared" si="215"/>
        <v>23045</v>
      </c>
    </row>
    <row r="965" spans="1:68" s="201" customFormat="1" x14ac:dyDescent="0.15">
      <c r="A965" s="117">
        <v>2732201001</v>
      </c>
      <c r="B965" s="118" t="s">
        <v>2094</v>
      </c>
      <c r="C965" s="118" t="s">
        <v>2037</v>
      </c>
      <c r="D965" s="118" t="s">
        <v>2095</v>
      </c>
      <c r="E965" s="118" t="s">
        <v>4580</v>
      </c>
      <c r="F965" s="120">
        <v>11</v>
      </c>
      <c r="G965" s="119">
        <v>309500</v>
      </c>
      <c r="H965" s="119"/>
      <c r="I965" s="120" t="s">
        <v>5820</v>
      </c>
      <c r="J965" s="120">
        <v>2430</v>
      </c>
      <c r="K965" s="120">
        <v>309500</v>
      </c>
      <c r="L965" s="120">
        <v>0.34899999999999998</v>
      </c>
      <c r="M965" s="121" t="s">
        <v>5657</v>
      </c>
      <c r="N965" s="120">
        <v>1</v>
      </c>
      <c r="O965" s="119">
        <v>154</v>
      </c>
      <c r="P965" s="119">
        <v>31</v>
      </c>
      <c r="Q965" s="119">
        <v>3.2</v>
      </c>
      <c r="R965" s="120" t="s">
        <v>5658</v>
      </c>
      <c r="S965" s="120">
        <v>0.4</v>
      </c>
      <c r="T965" s="120"/>
      <c r="U965" s="120"/>
      <c r="V965" s="172">
        <v>295.7</v>
      </c>
      <c r="W965" s="172">
        <v>69.099999999999994</v>
      </c>
      <c r="X965" s="172">
        <v>129.80000000000001</v>
      </c>
      <c r="Y965" s="172">
        <v>12.3</v>
      </c>
      <c r="Z965" s="172">
        <v>84.5</v>
      </c>
      <c r="AA965" s="123"/>
      <c r="AB965" s="123"/>
      <c r="AC965" s="123">
        <v>165</v>
      </c>
      <c r="AD965" s="123"/>
      <c r="AE965" s="123"/>
      <c r="AF965" s="123"/>
      <c r="AG965" s="214"/>
      <c r="AH965" s="229" t="str">
        <f t="shared" si="210"/>
        <v>a3</v>
      </c>
      <c r="AI965" s="199"/>
      <c r="AJ965" s="199"/>
      <c r="AK965" s="199"/>
      <c r="AL965" s="199"/>
      <c r="AM965" s="199"/>
      <c r="AN965" s="173">
        <v>4</v>
      </c>
      <c r="AO965" s="173"/>
      <c r="AP965" s="173"/>
      <c r="AQ965" s="173"/>
      <c r="AR965" s="173"/>
      <c r="AS965" s="173"/>
      <c r="AT965" s="173">
        <v>0.6</v>
      </c>
      <c r="AU965" s="173"/>
      <c r="AV965" s="173"/>
      <c r="AW965" s="173"/>
      <c r="AX965" s="173"/>
      <c r="AY965" s="173"/>
      <c r="AZ965" s="211">
        <f t="shared" si="220"/>
        <v>4</v>
      </c>
      <c r="BA965" s="211">
        <f t="shared" si="221"/>
        <v>0.6</v>
      </c>
      <c r="BB965" s="205">
        <f t="shared" si="211"/>
        <v>55373</v>
      </c>
      <c r="BC965" s="205">
        <f t="shared" si="212"/>
        <v>55373</v>
      </c>
      <c r="BD965" s="205">
        <f t="shared" si="213"/>
        <v>1</v>
      </c>
      <c r="BE965" s="205">
        <f t="shared" si="214"/>
        <v>1</v>
      </c>
      <c r="BF965" s="175">
        <v>55372</v>
      </c>
      <c r="BG965" s="175">
        <v>3138</v>
      </c>
      <c r="BH965" s="175">
        <v>19121</v>
      </c>
      <c r="BI965" s="175"/>
      <c r="BJ965" s="175"/>
      <c r="BK965" s="175">
        <v>4343</v>
      </c>
      <c r="BL965" s="175">
        <v>4769</v>
      </c>
      <c r="BM965" s="175">
        <v>3336</v>
      </c>
      <c r="BN965" s="175">
        <v>4645</v>
      </c>
      <c r="BO965" s="175">
        <v>16021</v>
      </c>
      <c r="BP965" s="200">
        <f t="shared" si="215"/>
        <v>35142</v>
      </c>
    </row>
    <row r="966" spans="1:68" s="201" customFormat="1" x14ac:dyDescent="0.15">
      <c r="A966" s="117">
        <v>3821401001</v>
      </c>
      <c r="B966" s="118" t="s">
        <v>2732</v>
      </c>
      <c r="C966" s="118" t="s">
        <v>2700</v>
      </c>
      <c r="D966" s="118" t="s">
        <v>2733</v>
      </c>
      <c r="E966" s="118" t="s">
        <v>5069</v>
      </c>
      <c r="F966" s="120">
        <v>8</v>
      </c>
      <c r="G966" s="119"/>
      <c r="H966" s="119"/>
      <c r="I966" s="120" t="s">
        <v>5820</v>
      </c>
      <c r="J966" s="120">
        <v>2400</v>
      </c>
      <c r="K966" s="120">
        <v>310078</v>
      </c>
      <c r="L966" s="120">
        <v>0.35399999999999998</v>
      </c>
      <c r="M966" s="121" t="s">
        <v>5657</v>
      </c>
      <c r="N966" s="120">
        <v>1</v>
      </c>
      <c r="O966" s="119">
        <v>229.2</v>
      </c>
      <c r="P966" s="119">
        <v>41.1</v>
      </c>
      <c r="Q966" s="119">
        <v>3.04</v>
      </c>
      <c r="R966" s="120" t="s">
        <v>5658</v>
      </c>
      <c r="S966" s="120">
        <v>0.6</v>
      </c>
      <c r="T966" s="120"/>
      <c r="U966" s="120"/>
      <c r="V966" s="172">
        <v>203</v>
      </c>
      <c r="W966" s="172"/>
      <c r="X966" s="172">
        <v>143.5</v>
      </c>
      <c r="Y966" s="172">
        <v>11.9</v>
      </c>
      <c r="Z966" s="172">
        <v>47.6</v>
      </c>
      <c r="AA966" s="123"/>
      <c r="AB966" s="123"/>
      <c r="AC966" s="123">
        <v>220</v>
      </c>
      <c r="AD966" s="123"/>
      <c r="AE966" s="123"/>
      <c r="AF966" s="123"/>
      <c r="AG966" s="214"/>
      <c r="AH966" s="229" t="str">
        <f t="shared" si="210"/>
        <v>a3</v>
      </c>
      <c r="AI966" s="199"/>
      <c r="AJ966" s="199"/>
      <c r="AK966" s="199"/>
      <c r="AL966" s="199"/>
      <c r="AM966" s="199"/>
      <c r="AN966" s="173">
        <v>4</v>
      </c>
      <c r="AO966" s="173"/>
      <c r="AP966" s="173"/>
      <c r="AQ966" s="173"/>
      <c r="AR966" s="173"/>
      <c r="AS966" s="173">
        <v>1</v>
      </c>
      <c r="AT966" s="173">
        <v>1.5</v>
      </c>
      <c r="AU966" s="173">
        <v>0.5</v>
      </c>
      <c r="AV966" s="173">
        <v>1.5</v>
      </c>
      <c r="AW966" s="173">
        <v>0.5</v>
      </c>
      <c r="AX966" s="173">
        <v>1</v>
      </c>
      <c r="AY966" s="173"/>
      <c r="AZ966" s="211">
        <f t="shared" si="220"/>
        <v>5</v>
      </c>
      <c r="BA966" s="211">
        <f t="shared" si="221"/>
        <v>5</v>
      </c>
      <c r="BB966" s="205">
        <f t="shared" si="211"/>
        <v>31110</v>
      </c>
      <c r="BC966" s="205">
        <f t="shared" si="212"/>
        <v>31110</v>
      </c>
      <c r="BD966" s="205">
        <f t="shared" si="213"/>
        <v>0</v>
      </c>
      <c r="BE966" s="205">
        <f t="shared" si="214"/>
        <v>0</v>
      </c>
      <c r="BF966" s="175">
        <v>31110</v>
      </c>
      <c r="BG966" s="175"/>
      <c r="BH966" s="175">
        <v>13656</v>
      </c>
      <c r="BI966" s="175"/>
      <c r="BJ966" s="175"/>
      <c r="BK966" s="175">
        <v>4499</v>
      </c>
      <c r="BL966" s="175">
        <v>4033</v>
      </c>
      <c r="BM966" s="175">
        <v>4797</v>
      </c>
      <c r="BN966" s="175">
        <v>1854</v>
      </c>
      <c r="BO966" s="175">
        <v>2271</v>
      </c>
      <c r="BP966" s="200">
        <f t="shared" si="215"/>
        <v>15927</v>
      </c>
    </row>
    <row r="967" spans="1:68" s="201" customFormat="1" x14ac:dyDescent="0.15">
      <c r="A967" s="117">
        <v>620402003</v>
      </c>
      <c r="B967" s="118" t="s">
        <v>625</v>
      </c>
      <c r="C967" s="118" t="s">
        <v>601</v>
      </c>
      <c r="D967" s="118" t="s">
        <v>623</v>
      </c>
      <c r="E967" s="118" t="s">
        <v>3565</v>
      </c>
      <c r="F967" s="120">
        <v>13</v>
      </c>
      <c r="G967" s="119">
        <v>310524</v>
      </c>
      <c r="H967" s="119"/>
      <c r="I967" s="120" t="s">
        <v>5820</v>
      </c>
      <c r="J967" s="120">
        <v>2400</v>
      </c>
      <c r="K967" s="120">
        <v>310524</v>
      </c>
      <c r="L967" s="120">
        <v>0.35399999999999998</v>
      </c>
      <c r="M967" s="121" t="s">
        <v>5657</v>
      </c>
      <c r="N967" s="120">
        <v>1</v>
      </c>
      <c r="O967" s="119">
        <v>259</v>
      </c>
      <c r="P967" s="119"/>
      <c r="Q967" s="119"/>
      <c r="R967" s="120" t="s">
        <v>5660</v>
      </c>
      <c r="S967" s="120">
        <v>0.6</v>
      </c>
      <c r="T967" s="120"/>
      <c r="U967" s="120"/>
      <c r="V967" s="172">
        <v>231.19</v>
      </c>
      <c r="W967" s="172"/>
      <c r="X967" s="172">
        <v>134.5</v>
      </c>
      <c r="Y967" s="172">
        <v>31.3</v>
      </c>
      <c r="Z967" s="172">
        <v>65.39</v>
      </c>
      <c r="AA967" s="123">
        <v>3118</v>
      </c>
      <c r="AB967" s="123"/>
      <c r="AC967" s="123">
        <v>231</v>
      </c>
      <c r="AD967" s="123"/>
      <c r="AE967" s="123"/>
      <c r="AF967" s="123"/>
      <c r="AG967" s="214"/>
      <c r="AH967" s="229" t="str">
        <f t="shared" si="210"/>
        <v>a3</v>
      </c>
      <c r="AI967" s="199"/>
      <c r="AJ967" s="199"/>
      <c r="AK967" s="199"/>
      <c r="AL967" s="199"/>
      <c r="AM967" s="199"/>
      <c r="AN967" s="173"/>
      <c r="AO967" s="173"/>
      <c r="AP967" s="173"/>
      <c r="AQ967" s="173"/>
      <c r="AR967" s="173"/>
      <c r="AS967" s="173"/>
      <c r="AT967" s="173">
        <v>0.5</v>
      </c>
      <c r="AU967" s="173"/>
      <c r="AV967" s="173"/>
      <c r="AW967" s="173"/>
      <c r="AX967" s="173"/>
      <c r="AY967" s="173"/>
      <c r="AZ967" s="211">
        <f t="shared" si="220"/>
        <v>0</v>
      </c>
      <c r="BA967" s="211">
        <f t="shared" si="221"/>
        <v>0.5</v>
      </c>
      <c r="BB967" s="205">
        <f t="shared" si="211"/>
        <v>25354</v>
      </c>
      <c r="BC967" s="205">
        <f t="shared" si="212"/>
        <v>25354</v>
      </c>
      <c r="BD967" s="205">
        <f t="shared" si="213"/>
        <v>0</v>
      </c>
      <c r="BE967" s="205">
        <f t="shared" si="214"/>
        <v>0</v>
      </c>
      <c r="BF967" s="175">
        <v>25354</v>
      </c>
      <c r="BG967" s="175"/>
      <c r="BH967" s="175">
        <v>10500</v>
      </c>
      <c r="BI967" s="175"/>
      <c r="BJ967" s="175"/>
      <c r="BK967" s="175">
        <v>3397</v>
      </c>
      <c r="BL967" s="175">
        <v>2428</v>
      </c>
      <c r="BM967" s="175">
        <v>5941</v>
      </c>
      <c r="BN967" s="175">
        <v>659</v>
      </c>
      <c r="BO967" s="175">
        <v>2429</v>
      </c>
      <c r="BP967" s="200">
        <f t="shared" si="215"/>
        <v>12929</v>
      </c>
    </row>
    <row r="968" spans="1:68" s="201" customFormat="1" x14ac:dyDescent="0.15">
      <c r="A968" s="117">
        <v>1520602002</v>
      </c>
      <c r="B968" s="118" t="s">
        <v>1200</v>
      </c>
      <c r="C968" s="118" t="s">
        <v>1167</v>
      </c>
      <c r="D968" s="118" t="s">
        <v>1199</v>
      </c>
      <c r="E968" s="118" t="s">
        <v>3925</v>
      </c>
      <c r="F968" s="120">
        <v>11</v>
      </c>
      <c r="G968" s="119">
        <v>312075</v>
      </c>
      <c r="H968" s="119"/>
      <c r="I968" s="120" t="s">
        <v>5820</v>
      </c>
      <c r="J968" s="120">
        <v>2000</v>
      </c>
      <c r="K968" s="120">
        <v>312075</v>
      </c>
      <c r="L968" s="120">
        <v>0.42799999999999999</v>
      </c>
      <c r="M968" s="121" t="s">
        <v>5657</v>
      </c>
      <c r="N968" s="120">
        <v>1</v>
      </c>
      <c r="O968" s="119">
        <v>223.4</v>
      </c>
      <c r="P968" s="119"/>
      <c r="Q968" s="119"/>
      <c r="R968" s="120"/>
      <c r="S968" s="120"/>
      <c r="T968" s="120"/>
      <c r="U968" s="120"/>
      <c r="V968" s="172">
        <v>208.8</v>
      </c>
      <c r="W968" s="172">
        <v>41.3</v>
      </c>
      <c r="X968" s="172">
        <v>107.5</v>
      </c>
      <c r="Y968" s="172">
        <v>8.8000000000000007</v>
      </c>
      <c r="Z968" s="172">
        <v>51.2</v>
      </c>
      <c r="AA968" s="123"/>
      <c r="AB968" s="123"/>
      <c r="AC968" s="123">
        <v>219.25</v>
      </c>
      <c r="AD968" s="123"/>
      <c r="AE968" s="123"/>
      <c r="AF968" s="123"/>
      <c r="AG968" s="214"/>
      <c r="AH968" s="229" t="str">
        <f t="shared" si="210"/>
        <v>a3</v>
      </c>
      <c r="AI968" s="199"/>
      <c r="AJ968" s="199"/>
      <c r="AK968" s="199"/>
      <c r="AL968" s="199"/>
      <c r="AM968" s="199"/>
      <c r="AN968" s="173"/>
      <c r="AO968" s="173"/>
      <c r="AP968" s="173"/>
      <c r="AQ968" s="173"/>
      <c r="AR968" s="173"/>
      <c r="AS968" s="173">
        <v>4</v>
      </c>
      <c r="AT968" s="173">
        <v>0.8</v>
      </c>
      <c r="AU968" s="173">
        <v>0.9</v>
      </c>
      <c r="AV968" s="173">
        <v>0.8</v>
      </c>
      <c r="AW968" s="173">
        <v>0.9</v>
      </c>
      <c r="AX968" s="173">
        <v>0.6</v>
      </c>
      <c r="AY968" s="173"/>
      <c r="AZ968" s="211">
        <f t="shared" si="220"/>
        <v>4</v>
      </c>
      <c r="BA968" s="211">
        <f t="shared" si="221"/>
        <v>4</v>
      </c>
      <c r="BB968" s="205">
        <f t="shared" si="211"/>
        <v>68111</v>
      </c>
      <c r="BC968" s="205">
        <f t="shared" si="212"/>
        <v>68111</v>
      </c>
      <c r="BD968" s="205">
        <f t="shared" si="213"/>
        <v>23434</v>
      </c>
      <c r="BE968" s="205">
        <f t="shared" si="214"/>
        <v>23434</v>
      </c>
      <c r="BF968" s="175">
        <v>44677</v>
      </c>
      <c r="BG968" s="175"/>
      <c r="BH968" s="175">
        <v>23434</v>
      </c>
      <c r="BI968" s="175"/>
      <c r="BJ968" s="175"/>
      <c r="BK968" s="175">
        <v>4758</v>
      </c>
      <c r="BL968" s="175">
        <v>5488</v>
      </c>
      <c r="BM968" s="175">
        <v>5715</v>
      </c>
      <c r="BN968" s="175">
        <v>2749</v>
      </c>
      <c r="BO968" s="175">
        <v>25967</v>
      </c>
      <c r="BP968" s="200">
        <f t="shared" si="215"/>
        <v>49401</v>
      </c>
    </row>
    <row r="969" spans="1:68" s="201" customFormat="1" x14ac:dyDescent="0.15">
      <c r="A969" s="117">
        <v>146502001</v>
      </c>
      <c r="B969" s="118" t="s">
        <v>194</v>
      </c>
      <c r="C969" s="118" t="s">
        <v>11</v>
      </c>
      <c r="D969" s="118" t="s">
        <v>195</v>
      </c>
      <c r="E969" s="118" t="s">
        <v>3299</v>
      </c>
      <c r="F969" s="120">
        <v>16</v>
      </c>
      <c r="G969" s="119">
        <v>312351</v>
      </c>
      <c r="H969" s="119"/>
      <c r="I969" s="120" t="s">
        <v>5820</v>
      </c>
      <c r="J969" s="120">
        <v>820</v>
      </c>
      <c r="K969" s="120">
        <v>312351</v>
      </c>
      <c r="L969" s="120">
        <v>1.044</v>
      </c>
      <c r="M969" s="121" t="s">
        <v>5657</v>
      </c>
      <c r="N969" s="120">
        <v>1</v>
      </c>
      <c r="O969" s="119">
        <v>190</v>
      </c>
      <c r="P969" s="119">
        <v>21</v>
      </c>
      <c r="Q969" s="119">
        <v>2.9</v>
      </c>
      <c r="R969" s="120" t="s">
        <v>5658</v>
      </c>
      <c r="S969" s="120">
        <v>0.5</v>
      </c>
      <c r="T969" s="120"/>
      <c r="U969" s="120" t="s">
        <v>3186</v>
      </c>
      <c r="V969" s="172">
        <v>166</v>
      </c>
      <c r="W969" s="172">
        <v>25</v>
      </c>
      <c r="X969" s="172">
        <v>103</v>
      </c>
      <c r="Y969" s="172">
        <v>13</v>
      </c>
      <c r="Z969" s="172">
        <v>25</v>
      </c>
      <c r="AA969" s="123">
        <v>1432.1</v>
      </c>
      <c r="AB969" s="123"/>
      <c r="AC969" s="123">
        <v>149</v>
      </c>
      <c r="AD969" s="123"/>
      <c r="AE969" s="123"/>
      <c r="AF969" s="123"/>
      <c r="AG969" s="214"/>
      <c r="AH969" s="229" t="str">
        <f t="shared" si="210"/>
        <v>a3</v>
      </c>
      <c r="AI969" s="199"/>
      <c r="AJ969" s="199"/>
      <c r="AK969" s="199"/>
      <c r="AL969" s="199"/>
      <c r="AM969" s="199"/>
      <c r="AN969" s="173"/>
      <c r="AO969" s="173"/>
      <c r="AP969" s="173"/>
      <c r="AQ969" s="173"/>
      <c r="AR969" s="173"/>
      <c r="AS969" s="173"/>
      <c r="AT969" s="173"/>
      <c r="AU969" s="173">
        <v>0.5</v>
      </c>
      <c r="AV969" s="173"/>
      <c r="AW969" s="173"/>
      <c r="AX969" s="173">
        <v>0.5</v>
      </c>
      <c r="AY969" s="173"/>
      <c r="AZ969" s="211">
        <f t="shared" si="220"/>
        <v>0</v>
      </c>
      <c r="BA969" s="211">
        <f t="shared" si="221"/>
        <v>1</v>
      </c>
      <c r="BB969" s="205">
        <f t="shared" si="211"/>
        <v>33865</v>
      </c>
      <c r="BC969" s="205">
        <f t="shared" si="212"/>
        <v>33865</v>
      </c>
      <c r="BD969" s="205">
        <f t="shared" si="213"/>
        <v>0</v>
      </c>
      <c r="BE969" s="205">
        <f t="shared" si="214"/>
        <v>0</v>
      </c>
      <c r="BF969" s="175">
        <v>33865</v>
      </c>
      <c r="BG969" s="175"/>
      <c r="BH969" s="175">
        <v>21888</v>
      </c>
      <c r="BI969" s="175"/>
      <c r="BJ969" s="175"/>
      <c r="BK969" s="175"/>
      <c r="BL969" s="175">
        <v>2746</v>
      </c>
      <c r="BM969" s="175">
        <v>4474</v>
      </c>
      <c r="BN969" s="175"/>
      <c r="BO969" s="175">
        <v>4757</v>
      </c>
      <c r="BP969" s="200">
        <f t="shared" si="215"/>
        <v>26645</v>
      </c>
    </row>
    <row r="970" spans="1:68" s="124" customFormat="1" x14ac:dyDescent="0.15">
      <c r="A970" s="117">
        <v>4321002003</v>
      </c>
      <c r="B970" s="118" t="s">
        <v>2979</v>
      </c>
      <c r="C970" s="118" t="s">
        <v>2954</v>
      </c>
      <c r="D970" s="118" t="s">
        <v>2977</v>
      </c>
      <c r="E970" s="118" t="s">
        <v>5236</v>
      </c>
      <c r="F970" s="120">
        <v>10</v>
      </c>
      <c r="G970" s="119">
        <v>312629</v>
      </c>
      <c r="H970" s="119"/>
      <c r="I970" s="120" t="s">
        <v>5820</v>
      </c>
      <c r="J970" s="120">
        <v>1470</v>
      </c>
      <c r="K970" s="120">
        <v>312629</v>
      </c>
      <c r="L970" s="120">
        <v>0.58299999999999996</v>
      </c>
      <c r="M970" s="121" t="s">
        <v>5657</v>
      </c>
      <c r="N970" s="120">
        <v>1</v>
      </c>
      <c r="O970" s="119">
        <v>170</v>
      </c>
      <c r="P970" s="119">
        <v>39</v>
      </c>
      <c r="Q970" s="119">
        <v>4.9000000000000004</v>
      </c>
      <c r="R970" s="120" t="s">
        <v>5660</v>
      </c>
      <c r="S970" s="120">
        <v>0.4</v>
      </c>
      <c r="T970" s="120"/>
      <c r="U970" s="120"/>
      <c r="V970" s="172">
        <v>411.8</v>
      </c>
      <c r="W970" s="172"/>
      <c r="X970" s="172"/>
      <c r="Y970" s="172"/>
      <c r="Z970" s="172">
        <v>411.8</v>
      </c>
      <c r="AA970" s="123">
        <v>1250</v>
      </c>
      <c r="AB970" s="123"/>
      <c r="AC970" s="123">
        <v>110</v>
      </c>
      <c r="AD970" s="123"/>
      <c r="AE970" s="123"/>
      <c r="AF970" s="123"/>
      <c r="AG970" s="214"/>
      <c r="AH970" s="229" t="str">
        <f t="shared" si="210"/>
        <v>a3</v>
      </c>
      <c r="AI970" s="199"/>
      <c r="AJ970" s="199"/>
      <c r="AK970" s="199"/>
      <c r="AL970" s="199"/>
      <c r="AM970" s="199"/>
      <c r="AN970" s="173"/>
      <c r="AO970" s="173"/>
      <c r="AP970" s="173"/>
      <c r="AQ970" s="173"/>
      <c r="AR970" s="173"/>
      <c r="AS970" s="173"/>
      <c r="AT970" s="173">
        <v>0.5</v>
      </c>
      <c r="AU970" s="173">
        <v>0.5</v>
      </c>
      <c r="AV970" s="173"/>
      <c r="AW970" s="173"/>
      <c r="AX970" s="173">
        <v>1</v>
      </c>
      <c r="AY970" s="173">
        <v>1</v>
      </c>
      <c r="AZ970" s="211">
        <f t="shared" si="220"/>
        <v>0</v>
      </c>
      <c r="BA970" s="211">
        <f t="shared" si="221"/>
        <v>3</v>
      </c>
      <c r="BB970" s="205">
        <f t="shared" si="211"/>
        <v>26644</v>
      </c>
      <c r="BC970" s="205">
        <f t="shared" si="212"/>
        <v>22179</v>
      </c>
      <c r="BD970" s="205">
        <f t="shared" si="213"/>
        <v>4643</v>
      </c>
      <c r="BE970" s="205">
        <f t="shared" si="214"/>
        <v>178</v>
      </c>
      <c r="BF970" s="175">
        <v>22001</v>
      </c>
      <c r="BG970" s="175"/>
      <c r="BH970" s="175">
        <v>8106</v>
      </c>
      <c r="BI970" s="175">
        <v>4465</v>
      </c>
      <c r="BJ970" s="175"/>
      <c r="BK970" s="175">
        <v>1862</v>
      </c>
      <c r="BL970" s="175">
        <v>2212</v>
      </c>
      <c r="BM970" s="175">
        <v>7636</v>
      </c>
      <c r="BN970" s="175">
        <v>882</v>
      </c>
      <c r="BO970" s="175">
        <v>1481</v>
      </c>
      <c r="BP970" s="200">
        <f t="shared" si="215"/>
        <v>9587</v>
      </c>
    </row>
    <row r="971" spans="1:68" s="201" customFormat="1" x14ac:dyDescent="0.15">
      <c r="A971" s="117">
        <v>2020502004</v>
      </c>
      <c r="B971" s="118" t="s">
        <v>1519</v>
      </c>
      <c r="C971" s="118" t="s">
        <v>1489</v>
      </c>
      <c r="D971" s="118" t="s">
        <v>1516</v>
      </c>
      <c r="E971" s="118" t="s">
        <v>4167</v>
      </c>
      <c r="F971" s="120">
        <v>10</v>
      </c>
      <c r="G971" s="119">
        <v>385827</v>
      </c>
      <c r="H971" s="119"/>
      <c r="I971" s="120" t="s">
        <v>5820</v>
      </c>
      <c r="J971" s="120">
        <v>3200</v>
      </c>
      <c r="K971" s="120">
        <v>312663</v>
      </c>
      <c r="L971" s="120">
        <v>0.26800000000000002</v>
      </c>
      <c r="M971" s="121" t="s">
        <v>5657</v>
      </c>
      <c r="N971" s="120">
        <v>1</v>
      </c>
      <c r="O971" s="119">
        <v>302</v>
      </c>
      <c r="P971" s="119">
        <v>49.9</v>
      </c>
      <c r="Q971" s="119">
        <v>5.76</v>
      </c>
      <c r="R971" s="120" t="s">
        <v>5660</v>
      </c>
      <c r="S971" s="120">
        <v>0.32</v>
      </c>
      <c r="T971" s="120"/>
      <c r="U971" s="120"/>
      <c r="V971" s="172">
        <v>221</v>
      </c>
      <c r="W971" s="172">
        <v>24.6</v>
      </c>
      <c r="X971" s="172">
        <v>162.80000000000001</v>
      </c>
      <c r="Y971" s="172">
        <v>4.5999999999999996</v>
      </c>
      <c r="Z971" s="172">
        <v>29</v>
      </c>
      <c r="AA971" s="123"/>
      <c r="AB971" s="123"/>
      <c r="AC971" s="123">
        <v>266</v>
      </c>
      <c r="AD971" s="123"/>
      <c r="AE971" s="123"/>
      <c r="AF971" s="123"/>
      <c r="AG971" s="214"/>
      <c r="AH971" s="229" t="str">
        <f t="shared" si="210"/>
        <v>a3</v>
      </c>
      <c r="AI971" s="199" t="s">
        <v>5401</v>
      </c>
      <c r="AJ971" s="199"/>
      <c r="AK971" s="199"/>
      <c r="AL971" s="199"/>
      <c r="AM971" s="199"/>
      <c r="AN971" s="173"/>
      <c r="AO971" s="173"/>
      <c r="AP971" s="173"/>
      <c r="AQ971" s="173"/>
      <c r="AR971" s="173"/>
      <c r="AS971" s="173"/>
      <c r="AT971" s="173">
        <v>0.5</v>
      </c>
      <c r="AU971" s="173">
        <v>0.5</v>
      </c>
      <c r="AV971" s="173">
        <v>0.5</v>
      </c>
      <c r="AW971" s="173">
        <v>0.5</v>
      </c>
      <c r="AX971" s="173"/>
      <c r="AY971" s="173"/>
      <c r="AZ971" s="211">
        <f t="shared" si="220"/>
        <v>0</v>
      </c>
      <c r="BA971" s="211">
        <f t="shared" si="221"/>
        <v>2</v>
      </c>
      <c r="BB971" s="205">
        <f t="shared" si="211"/>
        <v>22347</v>
      </c>
      <c r="BC971" s="205">
        <f t="shared" si="212"/>
        <v>22347</v>
      </c>
      <c r="BD971" s="205">
        <f t="shared" si="213"/>
        <v>0</v>
      </c>
      <c r="BE971" s="205">
        <f t="shared" si="214"/>
        <v>0</v>
      </c>
      <c r="BF971" s="175">
        <v>22347</v>
      </c>
      <c r="BG971" s="175"/>
      <c r="BH971" s="175">
        <v>8662</v>
      </c>
      <c r="BI971" s="175"/>
      <c r="BJ971" s="175"/>
      <c r="BK971" s="175">
        <v>7289</v>
      </c>
      <c r="BL971" s="175">
        <v>2099</v>
      </c>
      <c r="BM971" s="175">
        <v>3665</v>
      </c>
      <c r="BN971" s="175">
        <v>475</v>
      </c>
      <c r="BO971" s="175">
        <v>157</v>
      </c>
      <c r="BP971" s="200">
        <f t="shared" si="215"/>
        <v>8819</v>
      </c>
    </row>
    <row r="972" spans="1:68" s="201" customFormat="1" x14ac:dyDescent="0.15">
      <c r="A972" s="117">
        <v>3520801002</v>
      </c>
      <c r="B972" s="118" t="s">
        <v>2629</v>
      </c>
      <c r="C972" s="118" t="s">
        <v>2601</v>
      </c>
      <c r="D972" s="118" t="s">
        <v>2628</v>
      </c>
      <c r="E972" s="118" t="s">
        <v>4993</v>
      </c>
      <c r="F972" s="120">
        <v>7</v>
      </c>
      <c r="G972" s="119">
        <v>313698</v>
      </c>
      <c r="H972" s="119"/>
      <c r="I972" s="120" t="s">
        <v>5821</v>
      </c>
      <c r="J972" s="120">
        <v>2000</v>
      </c>
      <c r="K972" s="120">
        <v>313698</v>
      </c>
      <c r="L972" s="120">
        <v>0.43</v>
      </c>
      <c r="M972" s="121" t="s">
        <v>5662</v>
      </c>
      <c r="N972" s="120">
        <v>1</v>
      </c>
      <c r="O972" s="119"/>
      <c r="P972" s="119"/>
      <c r="Q972" s="119"/>
      <c r="R972" s="120" t="s">
        <v>5658</v>
      </c>
      <c r="S972" s="120">
        <v>0.56699999999999995</v>
      </c>
      <c r="T972" s="120"/>
      <c r="U972" s="120"/>
      <c r="V972" s="172">
        <v>328.94</v>
      </c>
      <c r="W972" s="172">
        <v>328.94</v>
      </c>
      <c r="X972" s="172"/>
      <c r="Y972" s="172"/>
      <c r="Z972" s="172"/>
      <c r="AA972" s="123"/>
      <c r="AB972" s="123"/>
      <c r="AC972" s="123">
        <v>183.1</v>
      </c>
      <c r="AD972" s="123"/>
      <c r="AE972" s="123"/>
      <c r="AF972" s="123"/>
      <c r="AG972" s="214"/>
      <c r="AH972" s="229" t="str">
        <f t="shared" si="210"/>
        <v>a3</v>
      </c>
      <c r="AI972" s="199"/>
      <c r="AJ972" s="199"/>
      <c r="AK972" s="199"/>
      <c r="AL972" s="199"/>
      <c r="AM972" s="199"/>
      <c r="AN972" s="173"/>
      <c r="AO972" s="173"/>
      <c r="AP972" s="173"/>
      <c r="AQ972" s="173"/>
      <c r="AR972" s="173"/>
      <c r="AS972" s="173"/>
      <c r="AT972" s="173"/>
      <c r="AU972" s="173"/>
      <c r="AV972" s="173"/>
      <c r="AW972" s="173"/>
      <c r="AX972" s="173"/>
      <c r="AY972" s="173"/>
      <c r="AZ972" s="211">
        <f t="shared" si="220"/>
        <v>0</v>
      </c>
      <c r="BA972" s="211">
        <f t="shared" si="221"/>
        <v>0</v>
      </c>
      <c r="BB972" s="205">
        <f t="shared" si="211"/>
        <v>34558</v>
      </c>
      <c r="BC972" s="205">
        <f t="shared" si="212"/>
        <v>34558</v>
      </c>
      <c r="BD972" s="205">
        <f t="shared" si="213"/>
        <v>0</v>
      </c>
      <c r="BE972" s="205">
        <f t="shared" si="214"/>
        <v>0</v>
      </c>
      <c r="BF972" s="175">
        <v>34558</v>
      </c>
      <c r="BG972" s="175"/>
      <c r="BH972" s="175">
        <v>18375</v>
      </c>
      <c r="BI972" s="175"/>
      <c r="BJ972" s="175"/>
      <c r="BK972" s="175">
        <v>2616</v>
      </c>
      <c r="BL972" s="175">
        <v>916</v>
      </c>
      <c r="BM972" s="175">
        <v>5847</v>
      </c>
      <c r="BN972" s="175">
        <v>3275</v>
      </c>
      <c r="BO972" s="175">
        <v>3529</v>
      </c>
      <c r="BP972" s="200">
        <f t="shared" si="215"/>
        <v>21904</v>
      </c>
    </row>
    <row r="973" spans="1:68" s="201" customFormat="1" x14ac:dyDescent="0.15">
      <c r="A973" s="117">
        <v>3520302004</v>
      </c>
      <c r="B973" s="118" t="s">
        <v>2619</v>
      </c>
      <c r="C973" s="118" t="s">
        <v>2601</v>
      </c>
      <c r="D973" s="118" t="s">
        <v>2616</v>
      </c>
      <c r="E973" s="118" t="s">
        <v>4987</v>
      </c>
      <c r="F973" s="120">
        <v>5</v>
      </c>
      <c r="G973" s="119">
        <v>313955</v>
      </c>
      <c r="H973" s="119"/>
      <c r="I973" s="120" t="s">
        <v>5820</v>
      </c>
      <c r="J973" s="120">
        <v>2850</v>
      </c>
      <c r="K973" s="120">
        <v>313956</v>
      </c>
      <c r="L973" s="120">
        <v>0.30199999999999999</v>
      </c>
      <c r="M973" s="121" t="s">
        <v>5676</v>
      </c>
      <c r="N973" s="120">
        <v>1</v>
      </c>
      <c r="O973" s="119">
        <v>160</v>
      </c>
      <c r="P973" s="119">
        <v>44</v>
      </c>
      <c r="Q973" s="119">
        <v>4.7</v>
      </c>
      <c r="R973" s="120" t="s">
        <v>5655</v>
      </c>
      <c r="S973" s="120">
        <v>2.2999999999999998</v>
      </c>
      <c r="T973" s="120"/>
      <c r="U973" s="120"/>
      <c r="V973" s="172">
        <v>257.3</v>
      </c>
      <c r="W973" s="172">
        <v>20.6</v>
      </c>
      <c r="X973" s="172">
        <v>156.5</v>
      </c>
      <c r="Y973" s="172">
        <v>17.5</v>
      </c>
      <c r="Z973" s="172">
        <v>62.7</v>
      </c>
      <c r="AA973" s="123"/>
      <c r="AB973" s="123"/>
      <c r="AC973" s="123">
        <v>184</v>
      </c>
      <c r="AD973" s="123"/>
      <c r="AE973" s="123"/>
      <c r="AF973" s="123"/>
      <c r="AG973" s="214"/>
      <c r="AH973" s="229" t="str">
        <f t="shared" si="210"/>
        <v>a3</v>
      </c>
      <c r="AI973" s="199" t="s">
        <v>5401</v>
      </c>
      <c r="AJ973" s="199"/>
      <c r="AK973" s="199"/>
      <c r="AL973" s="199" t="s">
        <v>5401</v>
      </c>
      <c r="AM973" s="199"/>
      <c r="AN973" s="173"/>
      <c r="AO973" s="173"/>
      <c r="AP973" s="173"/>
      <c r="AQ973" s="173"/>
      <c r="AR973" s="173"/>
      <c r="AS973" s="173"/>
      <c r="AT973" s="173"/>
      <c r="AU973" s="173"/>
      <c r="AV973" s="173"/>
      <c r="AW973" s="173"/>
      <c r="AX973" s="173"/>
      <c r="AY973" s="173"/>
      <c r="AZ973" s="211">
        <f t="shared" si="220"/>
        <v>0</v>
      </c>
      <c r="BA973" s="211">
        <f t="shared" si="221"/>
        <v>0</v>
      </c>
      <c r="BB973" s="205">
        <f t="shared" si="211"/>
        <v>22854</v>
      </c>
      <c r="BC973" s="205">
        <f t="shared" si="212"/>
        <v>22854</v>
      </c>
      <c r="BD973" s="205">
        <f t="shared" si="213"/>
        <v>0</v>
      </c>
      <c r="BE973" s="205">
        <f t="shared" si="214"/>
        <v>0</v>
      </c>
      <c r="BF973" s="175">
        <v>22854</v>
      </c>
      <c r="BG973" s="175"/>
      <c r="BH973" s="175">
        <v>14956</v>
      </c>
      <c r="BI973" s="175"/>
      <c r="BJ973" s="175"/>
      <c r="BK973" s="175">
        <v>3609</v>
      </c>
      <c r="BL973" s="175"/>
      <c r="BM973" s="175">
        <v>3958</v>
      </c>
      <c r="BN973" s="175">
        <v>246</v>
      </c>
      <c r="BO973" s="175">
        <v>85</v>
      </c>
      <c r="BP973" s="200">
        <f t="shared" si="215"/>
        <v>15041</v>
      </c>
    </row>
    <row r="974" spans="1:68" s="201" customFormat="1" x14ac:dyDescent="0.15">
      <c r="A974" s="117">
        <v>137001001</v>
      </c>
      <c r="B974" s="118" t="s">
        <v>135</v>
      </c>
      <c r="C974" s="118" t="s">
        <v>11</v>
      </c>
      <c r="D974" s="118" t="s">
        <v>136</v>
      </c>
      <c r="E974" s="118" t="s">
        <v>3267</v>
      </c>
      <c r="F974" s="120">
        <v>10</v>
      </c>
      <c r="G974" s="119">
        <v>314010</v>
      </c>
      <c r="H974" s="119"/>
      <c r="I974" s="120" t="s">
        <v>5820</v>
      </c>
      <c r="J974" s="120">
        <v>1410</v>
      </c>
      <c r="K974" s="120">
        <v>314010</v>
      </c>
      <c r="L974" s="120">
        <v>0.61</v>
      </c>
      <c r="M974" s="121" t="s">
        <v>5657</v>
      </c>
      <c r="N974" s="120">
        <v>1</v>
      </c>
      <c r="O974" s="119">
        <v>378.8</v>
      </c>
      <c r="P974" s="119"/>
      <c r="Q974" s="119"/>
      <c r="R974" s="120" t="s">
        <v>5658</v>
      </c>
      <c r="S974" s="120">
        <v>0.3</v>
      </c>
      <c r="T974" s="120"/>
      <c r="U974" s="120" t="s">
        <v>3186</v>
      </c>
      <c r="V974" s="172">
        <v>274.2</v>
      </c>
      <c r="W974" s="172"/>
      <c r="X974" s="172">
        <v>196.6</v>
      </c>
      <c r="Y974" s="172">
        <v>19.100000000000001</v>
      </c>
      <c r="Z974" s="172">
        <v>58.5</v>
      </c>
      <c r="AA974" s="123">
        <v>3962</v>
      </c>
      <c r="AB974" s="123"/>
      <c r="AC974" s="123">
        <v>346</v>
      </c>
      <c r="AD974" s="123"/>
      <c r="AE974" s="123"/>
      <c r="AF974" s="123"/>
      <c r="AG974" s="214"/>
      <c r="AH974" s="229" t="str">
        <f t="shared" si="210"/>
        <v>a3</v>
      </c>
      <c r="AI974" s="199"/>
      <c r="AJ974" s="199"/>
      <c r="AK974" s="199"/>
      <c r="AL974" s="199"/>
      <c r="AM974" s="199"/>
      <c r="AN974" s="173">
        <v>2</v>
      </c>
      <c r="AO974" s="173"/>
      <c r="AP974" s="173"/>
      <c r="AQ974" s="173"/>
      <c r="AR974" s="173"/>
      <c r="AS974" s="173">
        <v>0.7</v>
      </c>
      <c r="AT974" s="173">
        <v>1</v>
      </c>
      <c r="AU974" s="173"/>
      <c r="AV974" s="173">
        <v>1</v>
      </c>
      <c r="AW974" s="173"/>
      <c r="AX974" s="173">
        <v>0.7</v>
      </c>
      <c r="AY974" s="173"/>
      <c r="AZ974" s="211">
        <f t="shared" si="220"/>
        <v>2.7</v>
      </c>
      <c r="BA974" s="211">
        <f t="shared" si="221"/>
        <v>2.7</v>
      </c>
      <c r="BB974" s="205">
        <f t="shared" si="211"/>
        <v>66057</v>
      </c>
      <c r="BC974" s="205">
        <f t="shared" si="212"/>
        <v>47383</v>
      </c>
      <c r="BD974" s="205">
        <f t="shared" si="213"/>
        <v>19234</v>
      </c>
      <c r="BE974" s="205">
        <f t="shared" si="214"/>
        <v>560</v>
      </c>
      <c r="BF974" s="175">
        <v>46823</v>
      </c>
      <c r="BG974" s="175"/>
      <c r="BH974" s="175">
        <v>30450</v>
      </c>
      <c r="BI974" s="175">
        <v>18674</v>
      </c>
      <c r="BJ974" s="175"/>
      <c r="BK974" s="175">
        <v>6764</v>
      </c>
      <c r="BL974" s="175">
        <v>1396</v>
      </c>
      <c r="BM974" s="175">
        <v>4722</v>
      </c>
      <c r="BN974" s="175">
        <v>2338</v>
      </c>
      <c r="BO974" s="175">
        <v>1713</v>
      </c>
      <c r="BP974" s="200">
        <f t="shared" si="215"/>
        <v>32163</v>
      </c>
    </row>
    <row r="975" spans="1:68" s="201" customFormat="1" x14ac:dyDescent="0.15">
      <c r="A975" s="117">
        <v>2021301002</v>
      </c>
      <c r="B975" s="118" t="s">
        <v>1539</v>
      </c>
      <c r="C975" s="118" t="s">
        <v>1489</v>
      </c>
      <c r="D975" s="118" t="s">
        <v>1538</v>
      </c>
      <c r="E975" s="118" t="s">
        <v>4182</v>
      </c>
      <c r="F975" s="120">
        <v>14</v>
      </c>
      <c r="G975" s="119"/>
      <c r="H975" s="119"/>
      <c r="I975" s="120" t="s">
        <v>5820</v>
      </c>
      <c r="J975" s="120">
        <v>1800</v>
      </c>
      <c r="K975" s="120">
        <v>315052</v>
      </c>
      <c r="L975" s="120">
        <v>0.48</v>
      </c>
      <c r="M975" s="121" t="s">
        <v>5657</v>
      </c>
      <c r="N975" s="120">
        <v>1</v>
      </c>
      <c r="O975" s="119">
        <v>137.5</v>
      </c>
      <c r="P975" s="119">
        <v>32.25</v>
      </c>
      <c r="Q975" s="119">
        <v>3.4</v>
      </c>
      <c r="R975" s="120" t="s">
        <v>5660</v>
      </c>
      <c r="S975" s="120">
        <v>0.11700000000000001</v>
      </c>
      <c r="T975" s="120"/>
      <c r="U975" s="120"/>
      <c r="V975" s="172">
        <v>183.09</v>
      </c>
      <c r="W975" s="172"/>
      <c r="X975" s="172">
        <v>94.62</v>
      </c>
      <c r="Y975" s="172">
        <v>34.39</v>
      </c>
      <c r="Z975" s="172">
        <v>54.08</v>
      </c>
      <c r="AA975" s="123"/>
      <c r="AB975" s="123"/>
      <c r="AC975" s="123">
        <v>160.6</v>
      </c>
      <c r="AD975" s="123"/>
      <c r="AE975" s="123"/>
      <c r="AF975" s="123"/>
      <c r="AG975" s="214"/>
      <c r="AH975" s="229" t="str">
        <f t="shared" si="210"/>
        <v>a3</v>
      </c>
      <c r="AI975" s="199"/>
      <c r="AJ975" s="199"/>
      <c r="AK975" s="199"/>
      <c r="AL975" s="199"/>
      <c r="AM975" s="199"/>
      <c r="AN975" s="173"/>
      <c r="AO975" s="173"/>
      <c r="AP975" s="173"/>
      <c r="AQ975" s="173"/>
      <c r="AR975" s="173"/>
      <c r="AS975" s="173"/>
      <c r="AT975" s="173"/>
      <c r="AU975" s="173"/>
      <c r="AV975" s="173"/>
      <c r="AW975" s="173"/>
      <c r="AX975" s="173"/>
      <c r="AY975" s="173">
        <v>1</v>
      </c>
      <c r="AZ975" s="211">
        <f t="shared" si="220"/>
        <v>0</v>
      </c>
      <c r="BA975" s="211">
        <f t="shared" si="221"/>
        <v>1</v>
      </c>
      <c r="BB975" s="205">
        <f t="shared" si="211"/>
        <v>19212</v>
      </c>
      <c r="BC975" s="205">
        <f t="shared" si="212"/>
        <v>19212</v>
      </c>
      <c r="BD975" s="205">
        <f t="shared" si="213"/>
        <v>-15637</v>
      </c>
      <c r="BE975" s="205">
        <f t="shared" si="214"/>
        <v>-15637</v>
      </c>
      <c r="BF975" s="175">
        <v>34849</v>
      </c>
      <c r="BG975" s="175"/>
      <c r="BH975" s="175">
        <v>5355</v>
      </c>
      <c r="BI975" s="175"/>
      <c r="BJ975" s="175"/>
      <c r="BK975" s="175">
        <v>3527</v>
      </c>
      <c r="BL975" s="175">
        <v>3219</v>
      </c>
      <c r="BM975" s="175">
        <v>3687</v>
      </c>
      <c r="BN975" s="175">
        <v>764</v>
      </c>
      <c r="BO975" s="175">
        <v>2660</v>
      </c>
      <c r="BP975" s="200">
        <f t="shared" si="215"/>
        <v>8015</v>
      </c>
    </row>
    <row r="976" spans="1:68" s="201" customFormat="1" x14ac:dyDescent="0.15">
      <c r="A976" s="117">
        <v>1746302003</v>
      </c>
      <c r="B976" s="118" t="s">
        <v>1397</v>
      </c>
      <c r="C976" s="118" t="s">
        <v>1324</v>
      </c>
      <c r="D976" s="118" t="s">
        <v>1395</v>
      </c>
      <c r="E976" s="118" t="s">
        <v>4077</v>
      </c>
      <c r="F976" s="120">
        <v>13</v>
      </c>
      <c r="G976" s="119"/>
      <c r="H976" s="119"/>
      <c r="I976" s="120" t="s">
        <v>5820</v>
      </c>
      <c r="J976" s="120">
        <v>2200</v>
      </c>
      <c r="K976" s="120">
        <v>315371</v>
      </c>
      <c r="L976" s="120">
        <v>0.39300000000000002</v>
      </c>
      <c r="M976" s="121" t="s">
        <v>5657</v>
      </c>
      <c r="N976" s="120">
        <v>1</v>
      </c>
      <c r="O976" s="119">
        <v>281</v>
      </c>
      <c r="P976" s="119"/>
      <c r="Q976" s="119"/>
      <c r="R976" s="120" t="s">
        <v>5658</v>
      </c>
      <c r="S976" s="120">
        <v>0.5</v>
      </c>
      <c r="T976" s="120"/>
      <c r="U976" s="120"/>
      <c r="V976" s="172">
        <v>223.78</v>
      </c>
      <c r="W976" s="172"/>
      <c r="X976" s="172">
        <v>183.81</v>
      </c>
      <c r="Y976" s="172">
        <v>39.97</v>
      </c>
      <c r="Z976" s="172"/>
      <c r="AA976" s="123">
        <v>2523</v>
      </c>
      <c r="AB976" s="123"/>
      <c r="AC976" s="123">
        <v>200.9</v>
      </c>
      <c r="AD976" s="123"/>
      <c r="AE976" s="123"/>
      <c r="AF976" s="123"/>
      <c r="AG976" s="214"/>
      <c r="AH976" s="229" t="str">
        <f t="shared" si="210"/>
        <v>a3</v>
      </c>
      <c r="AI976" s="199"/>
      <c r="AJ976" s="199"/>
      <c r="AK976" s="199"/>
      <c r="AL976" s="199"/>
      <c r="AM976" s="199"/>
      <c r="AN976" s="173" t="s">
        <v>3186</v>
      </c>
      <c r="AO976" s="173" t="s">
        <v>3186</v>
      </c>
      <c r="AP976" s="173" t="s">
        <v>3186</v>
      </c>
      <c r="AQ976" s="173" t="s">
        <v>3186</v>
      </c>
      <c r="AR976" s="173" t="s">
        <v>3186</v>
      </c>
      <c r="AS976" s="173">
        <v>3</v>
      </c>
      <c r="AT976" s="173">
        <v>0.5</v>
      </c>
      <c r="AU976" s="173">
        <v>0.5</v>
      </c>
      <c r="AV976" s="173">
        <v>0.5</v>
      </c>
      <c r="AW976" s="173">
        <v>0.5</v>
      </c>
      <c r="AX976" s="173">
        <v>0.5</v>
      </c>
      <c r="AY976" s="173">
        <v>0.5</v>
      </c>
      <c r="AZ976" s="211">
        <f t="shared" si="220"/>
        <v>3</v>
      </c>
      <c r="BA976" s="211">
        <f t="shared" si="221"/>
        <v>3</v>
      </c>
      <c r="BB976" s="205">
        <f t="shared" si="211"/>
        <v>44062</v>
      </c>
      <c r="BC976" s="205">
        <f t="shared" si="212"/>
        <v>44062</v>
      </c>
      <c r="BD976" s="205">
        <f t="shared" si="213"/>
        <v>0</v>
      </c>
      <c r="BE976" s="205">
        <f t="shared" si="214"/>
        <v>0</v>
      </c>
      <c r="BF976" s="175">
        <v>44062</v>
      </c>
      <c r="BG976" s="175">
        <v>15056</v>
      </c>
      <c r="BH976" s="175">
        <v>6790</v>
      </c>
      <c r="BI976" s="175"/>
      <c r="BJ976" s="175"/>
      <c r="BK976" s="175">
        <v>6963</v>
      </c>
      <c r="BL976" s="175">
        <v>2384</v>
      </c>
      <c r="BM976" s="175">
        <v>6164</v>
      </c>
      <c r="BN976" s="175">
        <v>1764</v>
      </c>
      <c r="BO976" s="175">
        <v>4941</v>
      </c>
      <c r="BP976" s="200">
        <f t="shared" si="215"/>
        <v>11731</v>
      </c>
    </row>
    <row r="977" spans="1:68" s="201" customFormat="1" x14ac:dyDescent="0.15">
      <c r="A977" s="117">
        <v>2038401001</v>
      </c>
      <c r="B977" s="118" t="s">
        <v>1579</v>
      </c>
      <c r="C977" s="118" t="s">
        <v>1489</v>
      </c>
      <c r="D977" s="118" t="s">
        <v>1580</v>
      </c>
      <c r="E977" s="118" t="s">
        <v>4209</v>
      </c>
      <c r="F977" s="120">
        <v>13</v>
      </c>
      <c r="G977" s="119"/>
      <c r="H977" s="119"/>
      <c r="I977" s="120" t="s">
        <v>5820</v>
      </c>
      <c r="J977" s="120">
        <v>1400</v>
      </c>
      <c r="K977" s="120">
        <v>315482</v>
      </c>
      <c r="L977" s="120">
        <v>0.61699999999999999</v>
      </c>
      <c r="M977" s="121" t="s">
        <v>5657</v>
      </c>
      <c r="N977" s="120">
        <v>1</v>
      </c>
      <c r="O977" s="119">
        <v>270</v>
      </c>
      <c r="P977" s="119">
        <v>32</v>
      </c>
      <c r="Q977" s="119">
        <v>5.5</v>
      </c>
      <c r="R977" s="120" t="s">
        <v>5660</v>
      </c>
      <c r="S977" s="120">
        <v>0.25900000000000001</v>
      </c>
      <c r="T977" s="120"/>
      <c r="U977" s="120"/>
      <c r="V977" s="172">
        <v>167.5</v>
      </c>
      <c r="W977" s="172"/>
      <c r="X977" s="172">
        <v>97.4</v>
      </c>
      <c r="Y977" s="172">
        <v>28.9</v>
      </c>
      <c r="Z977" s="172">
        <v>41.2</v>
      </c>
      <c r="AA977" s="123">
        <v>3097.6</v>
      </c>
      <c r="AB977" s="123"/>
      <c r="AC977" s="123">
        <v>282.88</v>
      </c>
      <c r="AD977" s="123"/>
      <c r="AE977" s="123"/>
      <c r="AF977" s="123"/>
      <c r="AG977" s="214"/>
      <c r="AH977" s="229" t="str">
        <f t="shared" si="210"/>
        <v>a3</v>
      </c>
      <c r="AI977" s="199"/>
      <c r="AJ977" s="199"/>
      <c r="AK977" s="199"/>
      <c r="AL977" s="199"/>
      <c r="AM977" s="199"/>
      <c r="AN977" s="173" t="s">
        <v>3186</v>
      </c>
      <c r="AO977" s="173" t="s">
        <v>3186</v>
      </c>
      <c r="AP977" s="173" t="s">
        <v>3186</v>
      </c>
      <c r="AQ977" s="173" t="s">
        <v>3186</v>
      </c>
      <c r="AR977" s="173" t="s">
        <v>3186</v>
      </c>
      <c r="AS977" s="173"/>
      <c r="AT977" s="173">
        <v>0.5</v>
      </c>
      <c r="AU977" s="173">
        <v>0.5</v>
      </c>
      <c r="AV977" s="173">
        <v>0.5</v>
      </c>
      <c r="AW977" s="173">
        <v>0.5</v>
      </c>
      <c r="AX977" s="173"/>
      <c r="AY977" s="173"/>
      <c r="AZ977" s="211"/>
      <c r="BA977" s="211">
        <f t="shared" si="221"/>
        <v>2</v>
      </c>
      <c r="BB977" s="205">
        <f t="shared" si="211"/>
        <v>51615</v>
      </c>
      <c r="BC977" s="205">
        <f t="shared" si="212"/>
        <v>47479</v>
      </c>
      <c r="BD977" s="205">
        <f t="shared" si="213"/>
        <v>4453</v>
      </c>
      <c r="BE977" s="205">
        <f t="shared" si="214"/>
        <v>317</v>
      </c>
      <c r="BF977" s="175">
        <v>47162</v>
      </c>
      <c r="BG977" s="175">
        <v>8838</v>
      </c>
      <c r="BH977" s="175">
        <v>7140</v>
      </c>
      <c r="BI977" s="175">
        <v>4136</v>
      </c>
      <c r="BJ977" s="175"/>
      <c r="BK977" s="175">
        <v>10470</v>
      </c>
      <c r="BL977" s="175">
        <v>547</v>
      </c>
      <c r="BM977" s="175">
        <v>3840</v>
      </c>
      <c r="BN977" s="175">
        <v>2422</v>
      </c>
      <c r="BO977" s="175">
        <v>14222</v>
      </c>
      <c r="BP977" s="200">
        <f t="shared" si="215"/>
        <v>21362</v>
      </c>
    </row>
    <row r="978" spans="1:68" s="201" customFormat="1" x14ac:dyDescent="0.15">
      <c r="A978" s="117">
        <v>3736402001</v>
      </c>
      <c r="B978" s="118" t="s">
        <v>2698</v>
      </c>
      <c r="C978" s="118" t="s">
        <v>2676</v>
      </c>
      <c r="D978" s="118" t="s">
        <v>2699</v>
      </c>
      <c r="E978" s="118" t="s">
        <v>5042</v>
      </c>
      <c r="F978" s="120">
        <v>14</v>
      </c>
      <c r="G978" s="119">
        <v>320640</v>
      </c>
      <c r="H978" s="119"/>
      <c r="I978" s="120" t="s">
        <v>5820</v>
      </c>
      <c r="J978" s="120">
        <v>1400</v>
      </c>
      <c r="K978" s="120">
        <v>320640</v>
      </c>
      <c r="L978" s="120">
        <v>0.627</v>
      </c>
      <c r="M978" s="121" t="s">
        <v>5657</v>
      </c>
      <c r="N978" s="120">
        <v>1</v>
      </c>
      <c r="O978" s="119">
        <v>190</v>
      </c>
      <c r="P978" s="119"/>
      <c r="Q978" s="119"/>
      <c r="R978" s="120" t="s">
        <v>5658</v>
      </c>
      <c r="S978" s="120">
        <v>0.7</v>
      </c>
      <c r="T978" s="120"/>
      <c r="U978" s="120"/>
      <c r="V978" s="172">
        <v>386.5</v>
      </c>
      <c r="W978" s="172">
        <v>70.7</v>
      </c>
      <c r="X978" s="172">
        <v>168.4</v>
      </c>
      <c r="Y978" s="172">
        <v>147.4</v>
      </c>
      <c r="Z978" s="172"/>
      <c r="AA978" s="123">
        <v>905</v>
      </c>
      <c r="AB978" s="123"/>
      <c r="AC978" s="123">
        <v>260</v>
      </c>
      <c r="AD978" s="123"/>
      <c r="AE978" s="123"/>
      <c r="AF978" s="123"/>
      <c r="AG978" s="214"/>
      <c r="AH978" s="229" t="str">
        <f t="shared" si="210"/>
        <v>a3</v>
      </c>
      <c r="AI978" s="199"/>
      <c r="AJ978" s="199"/>
      <c r="AK978" s="199"/>
      <c r="AL978" s="199"/>
      <c r="AM978" s="199"/>
      <c r="AN978" s="173">
        <v>1</v>
      </c>
      <c r="AO978" s="173"/>
      <c r="AP978" s="173"/>
      <c r="AQ978" s="173"/>
      <c r="AR978" s="173"/>
      <c r="AS978" s="173"/>
      <c r="AT978" s="173">
        <v>0.6</v>
      </c>
      <c r="AU978" s="173">
        <v>0.6</v>
      </c>
      <c r="AV978" s="173">
        <v>0.6</v>
      </c>
      <c r="AW978" s="173">
        <v>0.6</v>
      </c>
      <c r="AX978" s="173">
        <v>0.6</v>
      </c>
      <c r="AY978" s="173"/>
      <c r="AZ978" s="211">
        <f t="shared" ref="AZ978:AZ988" si="222">SUBTOTAL(9,AN978:AS978)</f>
        <v>1</v>
      </c>
      <c r="BA978" s="211">
        <f t="shared" si="221"/>
        <v>3</v>
      </c>
      <c r="BB978" s="205">
        <f t="shared" si="211"/>
        <v>48692</v>
      </c>
      <c r="BC978" s="205">
        <f t="shared" si="212"/>
        <v>48692</v>
      </c>
      <c r="BD978" s="205">
        <f t="shared" si="213"/>
        <v>0</v>
      </c>
      <c r="BE978" s="205">
        <f t="shared" si="214"/>
        <v>0</v>
      </c>
      <c r="BF978" s="175">
        <v>48692</v>
      </c>
      <c r="BG978" s="175">
        <v>1366</v>
      </c>
      <c r="BH978" s="175">
        <v>20370</v>
      </c>
      <c r="BI978" s="175"/>
      <c r="BJ978" s="175"/>
      <c r="BK978" s="175">
        <v>4930</v>
      </c>
      <c r="BL978" s="175">
        <v>4215</v>
      </c>
      <c r="BM978" s="175">
        <v>9367</v>
      </c>
      <c r="BN978" s="175">
        <v>2080</v>
      </c>
      <c r="BO978" s="175">
        <v>6364</v>
      </c>
      <c r="BP978" s="200">
        <f t="shared" si="215"/>
        <v>26734</v>
      </c>
    </row>
    <row r="979" spans="1:68" s="201" customFormat="1" x14ac:dyDescent="0.15">
      <c r="A979" s="117">
        <v>2822502005</v>
      </c>
      <c r="B979" s="118" t="s">
        <v>2206</v>
      </c>
      <c r="C979" s="118" t="s">
        <v>2099</v>
      </c>
      <c r="D979" s="118" t="s">
        <v>2203</v>
      </c>
      <c r="E979" s="118" t="s">
        <v>4679</v>
      </c>
      <c r="F979" s="120">
        <v>15</v>
      </c>
      <c r="G979" s="119"/>
      <c r="H979" s="119"/>
      <c r="I979" s="120" t="s">
        <v>5820</v>
      </c>
      <c r="J979" s="120">
        <v>1400</v>
      </c>
      <c r="K979" s="120">
        <v>320784</v>
      </c>
      <c r="L979" s="120">
        <v>0.628</v>
      </c>
      <c r="M979" s="121" t="s">
        <v>5657</v>
      </c>
      <c r="N979" s="120">
        <v>1</v>
      </c>
      <c r="O979" s="119">
        <v>256.7</v>
      </c>
      <c r="P979" s="119"/>
      <c r="Q979" s="119"/>
      <c r="R979" s="120" t="s">
        <v>5660</v>
      </c>
      <c r="S979" s="120">
        <v>0.6</v>
      </c>
      <c r="T979" s="120"/>
      <c r="U979" s="120"/>
      <c r="V979" s="172">
        <v>202</v>
      </c>
      <c r="W979" s="172">
        <v>16</v>
      </c>
      <c r="X979" s="172">
        <v>172</v>
      </c>
      <c r="Y979" s="172">
        <v>14</v>
      </c>
      <c r="Z979" s="172"/>
      <c r="AA979" s="123">
        <v>1297</v>
      </c>
      <c r="AB979" s="123"/>
      <c r="AC979" s="123">
        <v>156</v>
      </c>
      <c r="AD979" s="123"/>
      <c r="AE979" s="123"/>
      <c r="AF979" s="123"/>
      <c r="AG979" s="214"/>
      <c r="AH979" s="229" t="str">
        <f t="shared" si="210"/>
        <v>a3</v>
      </c>
      <c r="AI979" s="199"/>
      <c r="AJ979" s="199"/>
      <c r="AK979" s="199"/>
      <c r="AL979" s="199"/>
      <c r="AM979" s="199"/>
      <c r="AN979" s="173"/>
      <c r="AO979" s="173"/>
      <c r="AP979" s="173"/>
      <c r="AQ979" s="173"/>
      <c r="AR979" s="173"/>
      <c r="AS979" s="173"/>
      <c r="AT979" s="173"/>
      <c r="AU979" s="173"/>
      <c r="AV979" s="173"/>
      <c r="AW979" s="173"/>
      <c r="AX979" s="173"/>
      <c r="AY979" s="173"/>
      <c r="AZ979" s="211">
        <f t="shared" si="222"/>
        <v>0</v>
      </c>
      <c r="BA979" s="211">
        <f t="shared" si="221"/>
        <v>0</v>
      </c>
      <c r="BB979" s="205">
        <f t="shared" si="211"/>
        <v>13913</v>
      </c>
      <c r="BC979" s="205">
        <f t="shared" si="212"/>
        <v>13913</v>
      </c>
      <c r="BD979" s="205">
        <f t="shared" si="213"/>
        <v>0</v>
      </c>
      <c r="BE979" s="205">
        <f t="shared" si="214"/>
        <v>0</v>
      </c>
      <c r="BF979" s="175">
        <v>13913</v>
      </c>
      <c r="BG979" s="175"/>
      <c r="BH979" s="175"/>
      <c r="BI979" s="175"/>
      <c r="BJ979" s="175"/>
      <c r="BK979" s="175">
        <v>2901</v>
      </c>
      <c r="BL979" s="175">
        <v>6128</v>
      </c>
      <c r="BM979" s="175">
        <v>2743</v>
      </c>
      <c r="BN979" s="175">
        <v>581</v>
      </c>
      <c r="BO979" s="175">
        <v>1560</v>
      </c>
      <c r="BP979" s="200">
        <f t="shared" si="215"/>
        <v>1560</v>
      </c>
    </row>
    <row r="980" spans="1:68" s="201" customFormat="1" x14ac:dyDescent="0.15">
      <c r="A980" s="117">
        <v>546302001</v>
      </c>
      <c r="B980" s="118" t="s">
        <v>598</v>
      </c>
      <c r="C980" s="118" t="s">
        <v>546</v>
      </c>
      <c r="D980" s="118" t="s">
        <v>599</v>
      </c>
      <c r="E980" s="118" t="s">
        <v>3546</v>
      </c>
      <c r="F980" s="120">
        <v>9</v>
      </c>
      <c r="G980" s="119">
        <v>321732</v>
      </c>
      <c r="H980" s="119"/>
      <c r="I980" s="120" t="s">
        <v>5820</v>
      </c>
      <c r="J980" s="120">
        <v>2200</v>
      </c>
      <c r="K980" s="120">
        <v>321732</v>
      </c>
      <c r="L980" s="120">
        <v>0.40100000000000002</v>
      </c>
      <c r="M980" s="121" t="s">
        <v>5657</v>
      </c>
      <c r="N980" s="120">
        <v>1</v>
      </c>
      <c r="O980" s="119">
        <v>315</v>
      </c>
      <c r="P980" s="119"/>
      <c r="Q980" s="119"/>
      <c r="R980" s="120" t="s">
        <v>5660</v>
      </c>
      <c r="S980" s="120">
        <v>0.5</v>
      </c>
      <c r="T980" s="120"/>
      <c r="U980" s="120"/>
      <c r="V980" s="172">
        <v>249.1</v>
      </c>
      <c r="W980" s="172">
        <v>27.9</v>
      </c>
      <c r="X980" s="172">
        <v>193.3</v>
      </c>
      <c r="Y980" s="172">
        <v>27.9</v>
      </c>
      <c r="Z980" s="172"/>
      <c r="AA980" s="123"/>
      <c r="AB980" s="123"/>
      <c r="AC980" s="123">
        <v>200</v>
      </c>
      <c r="AD980" s="123"/>
      <c r="AE980" s="123"/>
      <c r="AF980" s="123"/>
      <c r="AG980" s="214"/>
      <c r="AH980" s="229" t="str">
        <f t="shared" si="210"/>
        <v>a3</v>
      </c>
      <c r="AI980" s="199"/>
      <c r="AJ980" s="199"/>
      <c r="AK980" s="199"/>
      <c r="AL980" s="199"/>
      <c r="AM980" s="199"/>
      <c r="AN980" s="173"/>
      <c r="AO980" s="173"/>
      <c r="AP980" s="173"/>
      <c r="AQ980" s="173"/>
      <c r="AR980" s="173"/>
      <c r="AS980" s="173">
        <v>3</v>
      </c>
      <c r="AT980" s="173">
        <v>0.5</v>
      </c>
      <c r="AU980" s="173">
        <v>0.5</v>
      </c>
      <c r="AV980" s="173">
        <v>0.5</v>
      </c>
      <c r="AW980" s="173">
        <v>0.5</v>
      </c>
      <c r="AX980" s="173">
        <v>1</v>
      </c>
      <c r="AY980" s="173">
        <v>2</v>
      </c>
      <c r="AZ980" s="211">
        <f t="shared" si="222"/>
        <v>3</v>
      </c>
      <c r="BA980" s="211">
        <f t="shared" si="221"/>
        <v>5</v>
      </c>
      <c r="BB980" s="205">
        <f t="shared" si="211"/>
        <v>31408</v>
      </c>
      <c r="BC980" s="205">
        <f t="shared" si="212"/>
        <v>31408</v>
      </c>
      <c r="BD980" s="205">
        <f t="shared" si="213"/>
        <v>0</v>
      </c>
      <c r="BE980" s="205">
        <f t="shared" si="214"/>
        <v>0</v>
      </c>
      <c r="BF980" s="175">
        <v>31408</v>
      </c>
      <c r="BG980" s="175"/>
      <c r="BH980" s="175">
        <v>4305</v>
      </c>
      <c r="BI980" s="175"/>
      <c r="BJ980" s="175"/>
      <c r="BK980" s="175">
        <v>5314</v>
      </c>
      <c r="BL980" s="175">
        <v>7290</v>
      </c>
      <c r="BM980" s="175">
        <v>4677</v>
      </c>
      <c r="BN980" s="175">
        <v>884</v>
      </c>
      <c r="BO980" s="175">
        <v>8938</v>
      </c>
      <c r="BP980" s="200">
        <f t="shared" si="215"/>
        <v>13243</v>
      </c>
    </row>
    <row r="981" spans="1:68" s="201" customFormat="1" x14ac:dyDescent="0.15">
      <c r="A981" s="117">
        <v>3835602001</v>
      </c>
      <c r="B981" s="118" t="s">
        <v>2738</v>
      </c>
      <c r="C981" s="118" t="s">
        <v>2700</v>
      </c>
      <c r="D981" s="118" t="s">
        <v>2739</v>
      </c>
      <c r="E981" s="118" t="s">
        <v>5073</v>
      </c>
      <c r="F981" s="120">
        <v>15</v>
      </c>
      <c r="G981" s="119">
        <v>322994</v>
      </c>
      <c r="H981" s="119"/>
      <c r="I981" s="120" t="s">
        <v>5820</v>
      </c>
      <c r="J981" s="120">
        <v>1650</v>
      </c>
      <c r="K981" s="120">
        <v>322071</v>
      </c>
      <c r="L981" s="120">
        <v>0.53500000000000003</v>
      </c>
      <c r="M981" s="121" t="s">
        <v>5657</v>
      </c>
      <c r="N981" s="120">
        <v>1</v>
      </c>
      <c r="O981" s="119">
        <v>172</v>
      </c>
      <c r="P981" s="119">
        <v>31</v>
      </c>
      <c r="Q981" s="119">
        <v>4.4000000000000004</v>
      </c>
      <c r="R981" s="120" t="s">
        <v>5655</v>
      </c>
      <c r="S981" s="120">
        <v>4</v>
      </c>
      <c r="T981" s="120"/>
      <c r="U981" s="120"/>
      <c r="V981" s="172">
        <v>364</v>
      </c>
      <c r="W981" s="172">
        <v>42</v>
      </c>
      <c r="X981" s="172">
        <v>171</v>
      </c>
      <c r="Y981" s="172">
        <v>22</v>
      </c>
      <c r="Z981" s="172">
        <v>129</v>
      </c>
      <c r="AA981" s="123"/>
      <c r="AB981" s="123"/>
      <c r="AC981" s="123">
        <v>256</v>
      </c>
      <c r="AD981" s="123"/>
      <c r="AE981" s="123"/>
      <c r="AF981" s="123"/>
      <c r="AG981" s="214"/>
      <c r="AH981" s="229" t="str">
        <f t="shared" si="210"/>
        <v>a3</v>
      </c>
      <c r="AI981" s="199"/>
      <c r="AJ981" s="199"/>
      <c r="AK981" s="199"/>
      <c r="AL981" s="199"/>
      <c r="AM981" s="199"/>
      <c r="AN981" s="173"/>
      <c r="AO981" s="173"/>
      <c r="AP981" s="173"/>
      <c r="AQ981" s="173"/>
      <c r="AR981" s="173"/>
      <c r="AS981" s="173">
        <v>1</v>
      </c>
      <c r="AT981" s="173"/>
      <c r="AU981" s="173"/>
      <c r="AV981" s="173"/>
      <c r="AW981" s="173"/>
      <c r="AX981" s="173"/>
      <c r="AY981" s="173"/>
      <c r="AZ981" s="211">
        <f t="shared" si="222"/>
        <v>1</v>
      </c>
      <c r="BA981" s="211">
        <f t="shared" si="221"/>
        <v>0</v>
      </c>
      <c r="BB981" s="205">
        <f t="shared" si="211"/>
        <v>59014</v>
      </c>
      <c r="BC981" s="205">
        <f t="shared" si="212"/>
        <v>45910</v>
      </c>
      <c r="BD981" s="205">
        <f t="shared" si="213"/>
        <v>22893</v>
      </c>
      <c r="BE981" s="205">
        <f t="shared" si="214"/>
        <v>9789</v>
      </c>
      <c r="BF981" s="175">
        <v>36121</v>
      </c>
      <c r="BG981" s="175"/>
      <c r="BH981" s="175">
        <v>20475</v>
      </c>
      <c r="BI981" s="175">
        <v>13104</v>
      </c>
      <c r="BJ981" s="175"/>
      <c r="BK981" s="175">
        <v>4513</v>
      </c>
      <c r="BL981" s="175">
        <v>1326</v>
      </c>
      <c r="BM981" s="175">
        <v>5350</v>
      </c>
      <c r="BN981" s="175">
        <v>4642</v>
      </c>
      <c r="BO981" s="175">
        <v>9604</v>
      </c>
      <c r="BP981" s="200">
        <f t="shared" si="215"/>
        <v>30079</v>
      </c>
    </row>
    <row r="982" spans="1:68" s="201" customFormat="1" x14ac:dyDescent="0.15">
      <c r="A982" s="117">
        <v>3036601001</v>
      </c>
      <c r="B982" s="118" t="s">
        <v>2300</v>
      </c>
      <c r="C982" s="118" t="s">
        <v>2280</v>
      </c>
      <c r="D982" s="118" t="s">
        <v>2301</v>
      </c>
      <c r="E982" s="118" t="s">
        <v>4747</v>
      </c>
      <c r="F982" s="120">
        <v>4</v>
      </c>
      <c r="G982" s="119"/>
      <c r="H982" s="119"/>
      <c r="I982" s="120" t="s">
        <v>5820</v>
      </c>
      <c r="J982" s="120">
        <v>1900</v>
      </c>
      <c r="K982" s="120">
        <v>322316</v>
      </c>
      <c r="L982" s="120">
        <v>0.46500000000000002</v>
      </c>
      <c r="M982" s="121" t="s">
        <v>5657</v>
      </c>
      <c r="N982" s="120">
        <v>1</v>
      </c>
      <c r="O982" s="119">
        <v>205</v>
      </c>
      <c r="P982" s="119"/>
      <c r="Q982" s="119"/>
      <c r="R982" s="120"/>
      <c r="S982" s="120"/>
      <c r="T982" s="120"/>
      <c r="U982" s="120" t="s">
        <v>5592</v>
      </c>
      <c r="V982" s="172">
        <v>319.791</v>
      </c>
      <c r="W982" s="172">
        <v>42.984000000000002</v>
      </c>
      <c r="X982" s="172">
        <v>124.76300000000001</v>
      </c>
      <c r="Y982" s="172">
        <v>89.944000000000003</v>
      </c>
      <c r="Z982" s="172">
        <v>62.1</v>
      </c>
      <c r="AA982" s="123"/>
      <c r="AB982" s="123"/>
      <c r="AC982" s="123">
        <v>246.43</v>
      </c>
      <c r="AD982" s="123"/>
      <c r="AE982" s="123"/>
      <c r="AF982" s="123"/>
      <c r="AG982" s="214"/>
      <c r="AH982" s="229" t="str">
        <f t="shared" si="210"/>
        <v>a3</v>
      </c>
      <c r="AI982" s="199"/>
      <c r="AJ982" s="199"/>
      <c r="AK982" s="199"/>
      <c r="AL982" s="199"/>
      <c r="AM982" s="199"/>
      <c r="AN982" s="173">
        <v>10</v>
      </c>
      <c r="AO982" s="173">
        <v>1</v>
      </c>
      <c r="AP982" s="173">
        <v>1</v>
      </c>
      <c r="AQ982" s="173">
        <v>1</v>
      </c>
      <c r="AR982" s="173">
        <v>7</v>
      </c>
      <c r="AS982" s="173">
        <v>3</v>
      </c>
      <c r="AT982" s="173"/>
      <c r="AU982" s="173">
        <v>1</v>
      </c>
      <c r="AV982" s="173"/>
      <c r="AW982" s="173">
        <v>1</v>
      </c>
      <c r="AX982" s="173">
        <v>1</v>
      </c>
      <c r="AY982" s="173"/>
      <c r="AZ982" s="211">
        <f t="shared" si="222"/>
        <v>23</v>
      </c>
      <c r="BA982" s="211">
        <f t="shared" si="221"/>
        <v>3</v>
      </c>
      <c r="BB982" s="205">
        <f t="shared" si="211"/>
        <v>77021</v>
      </c>
      <c r="BC982" s="205">
        <f t="shared" si="212"/>
        <v>77021</v>
      </c>
      <c r="BD982" s="205">
        <f t="shared" si="213"/>
        <v>2969</v>
      </c>
      <c r="BE982" s="205">
        <f t="shared" si="214"/>
        <v>2969</v>
      </c>
      <c r="BF982" s="175">
        <v>74052</v>
      </c>
      <c r="BG982" s="175">
        <v>52525</v>
      </c>
      <c r="BH982" s="175">
        <v>2969</v>
      </c>
      <c r="BI982" s="175"/>
      <c r="BJ982" s="175"/>
      <c r="BK982" s="175">
        <v>4549</v>
      </c>
      <c r="BL982" s="175">
        <v>1449</v>
      </c>
      <c r="BM982" s="175">
        <v>5319</v>
      </c>
      <c r="BN982" s="175">
        <v>2163</v>
      </c>
      <c r="BO982" s="175">
        <v>8047</v>
      </c>
      <c r="BP982" s="200">
        <f t="shared" si="215"/>
        <v>11016</v>
      </c>
    </row>
    <row r="983" spans="1:68" s="201" customFormat="1" x14ac:dyDescent="0.15">
      <c r="A983" s="117">
        <v>3421401001</v>
      </c>
      <c r="B983" s="118" t="s">
        <v>1846</v>
      </c>
      <c r="C983" s="118" t="s">
        <v>2517</v>
      </c>
      <c r="D983" s="118" t="s">
        <v>2576</v>
      </c>
      <c r="E983" s="118" t="s">
        <v>4953</v>
      </c>
      <c r="F983" s="120">
        <v>12</v>
      </c>
      <c r="G983" s="119"/>
      <c r="H983" s="119"/>
      <c r="I983" s="120" t="s">
        <v>5820</v>
      </c>
      <c r="J983" s="120">
        <v>1300</v>
      </c>
      <c r="K983" s="120">
        <v>322938</v>
      </c>
      <c r="L983" s="120">
        <v>0.68100000000000005</v>
      </c>
      <c r="M983" s="121" t="s">
        <v>5654</v>
      </c>
      <c r="N983" s="120">
        <v>1</v>
      </c>
      <c r="O983" s="119">
        <v>195.8</v>
      </c>
      <c r="P983" s="119"/>
      <c r="Q983" s="119"/>
      <c r="R983" s="120" t="s">
        <v>5658</v>
      </c>
      <c r="S983" s="120">
        <v>0.318</v>
      </c>
      <c r="T983" s="120"/>
      <c r="U983" s="120"/>
      <c r="V983" s="172">
        <v>373</v>
      </c>
      <c r="W983" s="172"/>
      <c r="X983" s="172"/>
      <c r="Y983" s="172"/>
      <c r="Z983" s="172">
        <v>373</v>
      </c>
      <c r="AA983" s="123">
        <v>3962.8</v>
      </c>
      <c r="AB983" s="123"/>
      <c r="AC983" s="123">
        <v>218.7</v>
      </c>
      <c r="AD983" s="123"/>
      <c r="AE983" s="123"/>
      <c r="AF983" s="123"/>
      <c r="AG983" s="214"/>
      <c r="AH983" s="229" t="str">
        <f t="shared" si="210"/>
        <v>a3</v>
      </c>
      <c r="AI983" s="199"/>
      <c r="AJ983" s="199"/>
      <c r="AK983" s="199"/>
      <c r="AL983" s="199"/>
      <c r="AM983" s="199"/>
      <c r="AN983" s="173" t="s">
        <v>3186</v>
      </c>
      <c r="AO983" s="173" t="s">
        <v>3186</v>
      </c>
      <c r="AP983" s="173" t="s">
        <v>3186</v>
      </c>
      <c r="AQ983" s="173" t="s">
        <v>3186</v>
      </c>
      <c r="AR983" s="173" t="s">
        <v>3186</v>
      </c>
      <c r="AS983" s="173"/>
      <c r="AT983" s="173"/>
      <c r="AU983" s="173">
        <v>0.8</v>
      </c>
      <c r="AV983" s="173"/>
      <c r="AW983" s="173">
        <v>0.8</v>
      </c>
      <c r="AX983" s="173"/>
      <c r="AY983" s="173">
        <v>0.8</v>
      </c>
      <c r="AZ983" s="211">
        <f t="shared" si="222"/>
        <v>0</v>
      </c>
      <c r="BA983" s="211">
        <f t="shared" si="221"/>
        <v>2.4000000000000004</v>
      </c>
      <c r="BB983" s="205">
        <f t="shared" si="211"/>
        <v>60183</v>
      </c>
      <c r="BC983" s="205">
        <f t="shared" si="212"/>
        <v>60183</v>
      </c>
      <c r="BD983" s="205">
        <f t="shared" si="213"/>
        <v>0</v>
      </c>
      <c r="BE983" s="205">
        <f t="shared" si="214"/>
        <v>0</v>
      </c>
      <c r="BF983" s="175">
        <v>60183</v>
      </c>
      <c r="BG983" s="175"/>
      <c r="BH983" s="175">
        <v>33915</v>
      </c>
      <c r="BI983" s="175"/>
      <c r="BJ983" s="175"/>
      <c r="BK983" s="175">
        <v>8837</v>
      </c>
      <c r="BL983" s="175">
        <v>1346</v>
      </c>
      <c r="BM983" s="175">
        <v>6137</v>
      </c>
      <c r="BN983" s="175">
        <v>1656</v>
      </c>
      <c r="BO983" s="175">
        <v>8292</v>
      </c>
      <c r="BP983" s="200">
        <f t="shared" si="215"/>
        <v>42207</v>
      </c>
    </row>
    <row r="984" spans="1:68" s="201" customFormat="1" x14ac:dyDescent="0.15">
      <c r="A984" s="117">
        <v>1620202003</v>
      </c>
      <c r="B984" s="118" t="s">
        <v>1293</v>
      </c>
      <c r="C984" s="118" t="s">
        <v>1276</v>
      </c>
      <c r="D984" s="118" t="s">
        <v>1291</v>
      </c>
      <c r="E984" s="118" t="s">
        <v>4000</v>
      </c>
      <c r="F984" s="120">
        <v>20</v>
      </c>
      <c r="G984" s="119">
        <v>323923</v>
      </c>
      <c r="H984" s="119"/>
      <c r="I984" s="120" t="s">
        <v>5820</v>
      </c>
      <c r="J984" s="120">
        <v>2200</v>
      </c>
      <c r="K984" s="120">
        <v>323923</v>
      </c>
      <c r="L984" s="120">
        <v>0.40300000000000002</v>
      </c>
      <c r="M984" s="121" t="s">
        <v>5657</v>
      </c>
      <c r="N984" s="120">
        <v>1</v>
      </c>
      <c r="O984" s="119">
        <v>214</v>
      </c>
      <c r="P984" s="119"/>
      <c r="Q984" s="119"/>
      <c r="R984" s="120" t="s">
        <v>5663</v>
      </c>
      <c r="S984" s="120">
        <v>0.2</v>
      </c>
      <c r="T984" s="120"/>
      <c r="U984" s="120"/>
      <c r="V984" s="172">
        <v>203.8</v>
      </c>
      <c r="W984" s="172">
        <v>12</v>
      </c>
      <c r="X984" s="172">
        <v>145.5</v>
      </c>
      <c r="Y984" s="172">
        <v>7.5</v>
      </c>
      <c r="Z984" s="172">
        <v>38.799999999999997</v>
      </c>
      <c r="AA984" s="123">
        <v>2599</v>
      </c>
      <c r="AB984" s="123"/>
      <c r="AC984" s="123">
        <v>211</v>
      </c>
      <c r="AD984" s="123"/>
      <c r="AE984" s="123"/>
      <c r="AF984" s="123"/>
      <c r="AG984" s="214"/>
      <c r="AH984" s="229" t="str">
        <f t="shared" si="210"/>
        <v>a3</v>
      </c>
      <c r="AI984" s="199"/>
      <c r="AJ984" s="199"/>
      <c r="AK984" s="199"/>
      <c r="AL984" s="199"/>
      <c r="AM984" s="199"/>
      <c r="AN984" s="173"/>
      <c r="AO984" s="173" t="s">
        <v>3186</v>
      </c>
      <c r="AP984" s="173" t="s">
        <v>3186</v>
      </c>
      <c r="AQ984" s="173" t="s">
        <v>3186</v>
      </c>
      <c r="AR984" s="173" t="s">
        <v>3186</v>
      </c>
      <c r="AS984" s="173"/>
      <c r="AT984" s="173">
        <v>0.5</v>
      </c>
      <c r="AU984" s="173">
        <v>0.5</v>
      </c>
      <c r="AV984" s="173">
        <v>0.5</v>
      </c>
      <c r="AW984" s="173">
        <v>0.5</v>
      </c>
      <c r="AX984" s="173" t="s">
        <v>3186</v>
      </c>
      <c r="AY984" s="173">
        <v>1</v>
      </c>
      <c r="AZ984" s="211">
        <f t="shared" si="222"/>
        <v>0</v>
      </c>
      <c r="BA984" s="211">
        <f t="shared" si="221"/>
        <v>3</v>
      </c>
      <c r="BB984" s="205">
        <f t="shared" si="211"/>
        <v>41262</v>
      </c>
      <c r="BC984" s="205">
        <f t="shared" si="212"/>
        <v>40154</v>
      </c>
      <c r="BD984" s="205">
        <f t="shared" si="213"/>
        <v>17588</v>
      </c>
      <c r="BE984" s="205">
        <f t="shared" si="214"/>
        <v>16480</v>
      </c>
      <c r="BF984" s="175">
        <v>23674</v>
      </c>
      <c r="BG984" s="175"/>
      <c r="BH984" s="175">
        <v>17588</v>
      </c>
      <c r="BI984" s="175">
        <v>1108</v>
      </c>
      <c r="BJ984" s="175"/>
      <c r="BK984" s="175"/>
      <c r="BL984" s="175">
        <v>997</v>
      </c>
      <c r="BM984" s="175">
        <v>2962</v>
      </c>
      <c r="BN984" s="175">
        <v>866</v>
      </c>
      <c r="BO984" s="175">
        <v>17741</v>
      </c>
      <c r="BP984" s="200">
        <f t="shared" si="215"/>
        <v>35329</v>
      </c>
    </row>
    <row r="985" spans="1:68" s="201" customFormat="1" x14ac:dyDescent="0.15">
      <c r="A985" s="117">
        <v>2822502004</v>
      </c>
      <c r="B985" s="118" t="s">
        <v>2205</v>
      </c>
      <c r="C985" s="118" t="s">
        <v>2099</v>
      </c>
      <c r="D985" s="118" t="s">
        <v>2203</v>
      </c>
      <c r="E985" s="118" t="s">
        <v>4678</v>
      </c>
      <c r="F985" s="120">
        <v>15</v>
      </c>
      <c r="G985" s="119"/>
      <c r="H985" s="119"/>
      <c r="I985" s="120" t="s">
        <v>5820</v>
      </c>
      <c r="J985" s="120">
        <v>2600</v>
      </c>
      <c r="K985" s="120">
        <v>324650</v>
      </c>
      <c r="L985" s="120">
        <v>0.34200000000000003</v>
      </c>
      <c r="M985" s="121" t="s">
        <v>5657</v>
      </c>
      <c r="N985" s="120">
        <v>1</v>
      </c>
      <c r="O985" s="119">
        <v>90.5</v>
      </c>
      <c r="P985" s="119"/>
      <c r="Q985" s="119"/>
      <c r="R985" s="120" t="s">
        <v>5660</v>
      </c>
      <c r="S985" s="120">
        <v>1.1000000000000001</v>
      </c>
      <c r="T985" s="120"/>
      <c r="U985" s="120"/>
      <c r="V985" s="172">
        <v>232</v>
      </c>
      <c r="W985" s="172">
        <v>19</v>
      </c>
      <c r="X985" s="172">
        <v>174</v>
      </c>
      <c r="Y985" s="172">
        <v>16</v>
      </c>
      <c r="Z985" s="172">
        <v>23</v>
      </c>
      <c r="AA985" s="123">
        <v>1520</v>
      </c>
      <c r="AB985" s="123"/>
      <c r="AC985" s="123">
        <v>225</v>
      </c>
      <c r="AD985" s="123"/>
      <c r="AE985" s="123"/>
      <c r="AF985" s="123"/>
      <c r="AG985" s="214"/>
      <c r="AH985" s="229" t="str">
        <f t="shared" si="210"/>
        <v>a3</v>
      </c>
      <c r="AI985" s="199"/>
      <c r="AJ985" s="199"/>
      <c r="AK985" s="199"/>
      <c r="AL985" s="199"/>
      <c r="AM985" s="199"/>
      <c r="AN985" s="173">
        <v>1</v>
      </c>
      <c r="AO985" s="173"/>
      <c r="AP985" s="173"/>
      <c r="AQ985" s="173"/>
      <c r="AR985" s="173"/>
      <c r="AS985" s="173"/>
      <c r="AT985" s="173"/>
      <c r="AU985" s="173"/>
      <c r="AV985" s="173"/>
      <c r="AW985" s="173"/>
      <c r="AX985" s="173"/>
      <c r="AY985" s="173"/>
      <c r="AZ985" s="211">
        <f t="shared" si="222"/>
        <v>1</v>
      </c>
      <c r="BA985" s="211">
        <f t="shared" si="221"/>
        <v>0</v>
      </c>
      <c r="BB985" s="205">
        <f t="shared" si="211"/>
        <v>42756</v>
      </c>
      <c r="BC985" s="205">
        <f t="shared" si="212"/>
        <v>42756</v>
      </c>
      <c r="BD985" s="205">
        <f t="shared" si="213"/>
        <v>11970</v>
      </c>
      <c r="BE985" s="205">
        <f t="shared" si="214"/>
        <v>11970</v>
      </c>
      <c r="BF985" s="175">
        <v>30786</v>
      </c>
      <c r="BG985" s="175"/>
      <c r="BH985" s="175">
        <v>11970</v>
      </c>
      <c r="BI985" s="175"/>
      <c r="BJ985" s="175"/>
      <c r="BK985" s="175">
        <v>4776</v>
      </c>
      <c r="BL985" s="175">
        <v>8064</v>
      </c>
      <c r="BM985" s="175">
        <v>4057</v>
      </c>
      <c r="BN985" s="175">
        <v>200</v>
      </c>
      <c r="BO985" s="175">
        <v>13689</v>
      </c>
      <c r="BP985" s="200">
        <f t="shared" si="215"/>
        <v>25659</v>
      </c>
    </row>
    <row r="986" spans="1:68" s="201" customFormat="1" x14ac:dyDescent="0.15">
      <c r="A986" s="117">
        <v>4020302003</v>
      </c>
      <c r="B986" s="118" t="s">
        <v>2818</v>
      </c>
      <c r="C986" s="118" t="s">
        <v>2791</v>
      </c>
      <c r="D986" s="118" t="s">
        <v>2817</v>
      </c>
      <c r="E986" s="118" t="s">
        <v>5123</v>
      </c>
      <c r="F986" s="120">
        <v>5</v>
      </c>
      <c r="G986" s="119">
        <v>325628</v>
      </c>
      <c r="H986" s="119"/>
      <c r="I986" s="120" t="s">
        <v>5820</v>
      </c>
      <c r="J986" s="120">
        <v>2100</v>
      </c>
      <c r="K986" s="120">
        <v>325628</v>
      </c>
      <c r="L986" s="120">
        <v>0.42499999999999999</v>
      </c>
      <c r="M986" s="121" t="s">
        <v>5657</v>
      </c>
      <c r="N986" s="120">
        <v>1</v>
      </c>
      <c r="O986" s="119">
        <v>149</v>
      </c>
      <c r="P986" s="119"/>
      <c r="Q986" s="119"/>
      <c r="R986" s="120" t="s">
        <v>5658</v>
      </c>
      <c r="S986" s="120">
        <v>0.14599999999999999</v>
      </c>
      <c r="T986" s="120"/>
      <c r="U986" s="120"/>
      <c r="V986" s="172">
        <v>187.2</v>
      </c>
      <c r="W986" s="172">
        <v>26.1</v>
      </c>
      <c r="X986" s="172">
        <v>142.1</v>
      </c>
      <c r="Y986" s="172">
        <v>19</v>
      </c>
      <c r="Z986" s="172"/>
      <c r="AA986" s="123"/>
      <c r="AB986" s="123"/>
      <c r="AC986" s="123">
        <v>31.66</v>
      </c>
      <c r="AD986" s="123"/>
      <c r="AE986" s="123"/>
      <c r="AF986" s="123"/>
      <c r="AG986" s="214"/>
      <c r="AH986" s="229" t="str">
        <f t="shared" si="210"/>
        <v>a3</v>
      </c>
      <c r="AI986" s="199"/>
      <c r="AJ986" s="199"/>
      <c r="AK986" s="199"/>
      <c r="AL986" s="199"/>
      <c r="AM986" s="199"/>
      <c r="AN986" s="173"/>
      <c r="AO986" s="173"/>
      <c r="AP986" s="173"/>
      <c r="AQ986" s="173"/>
      <c r="AR986" s="173"/>
      <c r="AS986" s="173">
        <v>0.5</v>
      </c>
      <c r="AT986" s="173">
        <v>1</v>
      </c>
      <c r="AU986" s="173">
        <v>1</v>
      </c>
      <c r="AV986" s="173"/>
      <c r="AW986" s="173"/>
      <c r="AX986" s="173"/>
      <c r="AY986" s="173"/>
      <c r="AZ986" s="211">
        <f t="shared" si="222"/>
        <v>0.5</v>
      </c>
      <c r="BA986" s="211">
        <f t="shared" si="221"/>
        <v>2</v>
      </c>
      <c r="BB986" s="205">
        <f t="shared" si="211"/>
        <v>36325</v>
      </c>
      <c r="BC986" s="205">
        <f t="shared" si="212"/>
        <v>26782</v>
      </c>
      <c r="BD986" s="205">
        <f t="shared" si="213"/>
        <v>9924</v>
      </c>
      <c r="BE986" s="205">
        <f t="shared" si="214"/>
        <v>381</v>
      </c>
      <c r="BF986" s="175">
        <v>26401</v>
      </c>
      <c r="BG986" s="175"/>
      <c r="BH986" s="175">
        <v>16693</v>
      </c>
      <c r="BI986" s="175">
        <v>9543</v>
      </c>
      <c r="BJ986" s="175"/>
      <c r="BK986" s="175">
        <v>2111</v>
      </c>
      <c r="BL986" s="175">
        <v>163</v>
      </c>
      <c r="BM986" s="175">
        <v>3425</v>
      </c>
      <c r="BN986" s="175">
        <v>2011</v>
      </c>
      <c r="BO986" s="175">
        <v>2379</v>
      </c>
      <c r="BP986" s="200">
        <f t="shared" si="215"/>
        <v>19072</v>
      </c>
    </row>
    <row r="987" spans="1:68" s="201" customFormat="1" x14ac:dyDescent="0.15">
      <c r="A987" s="117">
        <v>1522202007</v>
      </c>
      <c r="B987" s="118" t="s">
        <v>1238</v>
      </c>
      <c r="C987" s="118" t="s">
        <v>1167</v>
      </c>
      <c r="D987" s="118" t="s">
        <v>1232</v>
      </c>
      <c r="E987" s="118" t="s">
        <v>3959</v>
      </c>
      <c r="F987" s="120">
        <v>11</v>
      </c>
      <c r="G987" s="119">
        <v>325668</v>
      </c>
      <c r="H987" s="119"/>
      <c r="I987" s="120" t="s">
        <v>5820</v>
      </c>
      <c r="J987" s="120">
        <v>3400</v>
      </c>
      <c r="K987" s="120">
        <v>325668</v>
      </c>
      <c r="L987" s="120">
        <v>0.26200000000000001</v>
      </c>
      <c r="M987" s="121" t="s">
        <v>5657</v>
      </c>
      <c r="N987" s="120">
        <v>1</v>
      </c>
      <c r="O987" s="119">
        <v>203</v>
      </c>
      <c r="P987" s="119"/>
      <c r="Q987" s="119"/>
      <c r="R987" s="120" t="s">
        <v>5658</v>
      </c>
      <c r="S987" s="120">
        <v>0.6</v>
      </c>
      <c r="T987" s="120"/>
      <c r="U987" s="120"/>
      <c r="V987" s="172">
        <v>434.7</v>
      </c>
      <c r="W987" s="172">
        <v>74.3</v>
      </c>
      <c r="X987" s="172">
        <v>175.9</v>
      </c>
      <c r="Y987" s="172">
        <v>37.799999999999997</v>
      </c>
      <c r="Z987" s="172">
        <v>146.69999999999999</v>
      </c>
      <c r="AA987" s="123">
        <v>2389</v>
      </c>
      <c r="AB987" s="123"/>
      <c r="AC987" s="123">
        <v>224.3</v>
      </c>
      <c r="AD987" s="123"/>
      <c r="AE987" s="123"/>
      <c r="AF987" s="123"/>
      <c r="AG987" s="214"/>
      <c r="AH987" s="229" t="str">
        <f t="shared" si="210"/>
        <v>a3</v>
      </c>
      <c r="AI987" s="199"/>
      <c r="AJ987" s="199"/>
      <c r="AK987" s="199"/>
      <c r="AL987" s="199"/>
      <c r="AM987" s="199"/>
      <c r="AN987" s="173"/>
      <c r="AO987" s="173"/>
      <c r="AP987" s="173"/>
      <c r="AQ987" s="173"/>
      <c r="AR987" s="173"/>
      <c r="AS987" s="173">
        <v>0.5</v>
      </c>
      <c r="AT987" s="173">
        <v>0.5</v>
      </c>
      <c r="AU987" s="173">
        <v>0.5</v>
      </c>
      <c r="AV987" s="173">
        <v>0.5</v>
      </c>
      <c r="AW987" s="173">
        <v>0.5</v>
      </c>
      <c r="AX987" s="173">
        <v>0.5</v>
      </c>
      <c r="AY987" s="173"/>
      <c r="AZ987" s="211">
        <f t="shared" si="222"/>
        <v>0.5</v>
      </c>
      <c r="BA987" s="211">
        <f t="shared" si="221"/>
        <v>2.5</v>
      </c>
      <c r="BB987" s="205">
        <f t="shared" si="211"/>
        <v>33304</v>
      </c>
      <c r="BC987" s="205">
        <f t="shared" si="212"/>
        <v>33304</v>
      </c>
      <c r="BD987" s="205">
        <f t="shared" si="213"/>
        <v>0</v>
      </c>
      <c r="BE987" s="205">
        <f t="shared" si="214"/>
        <v>0</v>
      </c>
      <c r="BF987" s="175">
        <v>33304</v>
      </c>
      <c r="BG987" s="175"/>
      <c r="BH987" s="175">
        <v>15960</v>
      </c>
      <c r="BI987" s="175"/>
      <c r="BJ987" s="175"/>
      <c r="BK987" s="175">
        <v>4749</v>
      </c>
      <c r="BL987" s="175">
        <v>3846</v>
      </c>
      <c r="BM987" s="175">
        <v>6677</v>
      </c>
      <c r="BN987" s="175">
        <v>1851</v>
      </c>
      <c r="BO987" s="175">
        <v>221</v>
      </c>
      <c r="BP987" s="200">
        <f t="shared" si="215"/>
        <v>16181</v>
      </c>
    </row>
    <row r="988" spans="1:68" s="201" customFormat="1" x14ac:dyDescent="0.15">
      <c r="A988" s="117">
        <v>421202002</v>
      </c>
      <c r="B988" s="118" t="s">
        <v>513</v>
      </c>
      <c r="C988" s="118" t="s">
        <v>485</v>
      </c>
      <c r="D988" s="118" t="s">
        <v>512</v>
      </c>
      <c r="E988" s="118" t="s">
        <v>3488</v>
      </c>
      <c r="F988" s="120">
        <v>15</v>
      </c>
      <c r="G988" s="119">
        <v>325814</v>
      </c>
      <c r="H988" s="119"/>
      <c r="I988" s="120" t="s">
        <v>5820</v>
      </c>
      <c r="J988" s="120">
        <v>1840</v>
      </c>
      <c r="K988" s="120">
        <v>325814</v>
      </c>
      <c r="L988" s="120">
        <v>0.48499999999999999</v>
      </c>
      <c r="M988" s="121" t="s">
        <v>5657</v>
      </c>
      <c r="N988" s="120">
        <v>1</v>
      </c>
      <c r="O988" s="119">
        <v>190</v>
      </c>
      <c r="P988" s="119">
        <v>60</v>
      </c>
      <c r="Q988" s="119">
        <v>12</v>
      </c>
      <c r="R988" s="120" t="s">
        <v>5655</v>
      </c>
      <c r="S988" s="120">
        <v>0.65</v>
      </c>
      <c r="T988" s="120"/>
      <c r="U988" s="120"/>
      <c r="V988" s="172">
        <v>225.1</v>
      </c>
      <c r="W988" s="172"/>
      <c r="X988" s="172"/>
      <c r="Y988" s="172"/>
      <c r="Z988" s="172">
        <v>225.1</v>
      </c>
      <c r="AA988" s="123">
        <v>3307</v>
      </c>
      <c r="AB988" s="123"/>
      <c r="AC988" s="123">
        <v>335</v>
      </c>
      <c r="AD988" s="123"/>
      <c r="AE988" s="123"/>
      <c r="AF988" s="123"/>
      <c r="AG988" s="214"/>
      <c r="AH988" s="229" t="str">
        <f t="shared" si="210"/>
        <v>a3</v>
      </c>
      <c r="AI988" s="199"/>
      <c r="AJ988" s="199"/>
      <c r="AK988" s="199"/>
      <c r="AL988" s="199"/>
      <c r="AM988" s="199"/>
      <c r="AN988" s="173"/>
      <c r="AO988" s="173"/>
      <c r="AP988" s="173"/>
      <c r="AQ988" s="173"/>
      <c r="AR988" s="173"/>
      <c r="AS988" s="173"/>
      <c r="AT988" s="173">
        <v>0.8</v>
      </c>
      <c r="AU988" s="173">
        <v>0.7</v>
      </c>
      <c r="AV988" s="173">
        <v>0.5</v>
      </c>
      <c r="AW988" s="173">
        <v>0.5</v>
      </c>
      <c r="AX988" s="173">
        <v>0.5</v>
      </c>
      <c r="AY988" s="173"/>
      <c r="AZ988" s="211">
        <f t="shared" si="222"/>
        <v>0</v>
      </c>
      <c r="BA988" s="211">
        <f t="shared" si="221"/>
        <v>3</v>
      </c>
      <c r="BB988" s="205">
        <f t="shared" si="211"/>
        <v>42021</v>
      </c>
      <c r="BC988" s="205">
        <f t="shared" si="212"/>
        <v>42021</v>
      </c>
      <c r="BD988" s="205">
        <f t="shared" si="213"/>
        <v>0</v>
      </c>
      <c r="BE988" s="205">
        <f t="shared" si="214"/>
        <v>0</v>
      </c>
      <c r="BF988" s="175">
        <v>42021</v>
      </c>
      <c r="BG988" s="175"/>
      <c r="BH988" s="175">
        <v>21000</v>
      </c>
      <c r="BI988" s="175"/>
      <c r="BJ988" s="175"/>
      <c r="BK988" s="175">
        <v>6458</v>
      </c>
      <c r="BL988" s="175">
        <v>7661</v>
      </c>
      <c r="BM988" s="175">
        <v>4238</v>
      </c>
      <c r="BN988" s="175">
        <v>882</v>
      </c>
      <c r="BO988" s="175">
        <v>1782</v>
      </c>
      <c r="BP988" s="200">
        <f t="shared" si="215"/>
        <v>22782</v>
      </c>
    </row>
    <row r="989" spans="1:68" s="201" customFormat="1" x14ac:dyDescent="0.15">
      <c r="A989" s="117">
        <v>143802001</v>
      </c>
      <c r="B989" s="118" t="s">
        <v>172</v>
      </c>
      <c r="C989" s="118" t="s">
        <v>11</v>
      </c>
      <c r="D989" s="118" t="s">
        <v>173</v>
      </c>
      <c r="E989" s="118" t="s">
        <v>3287</v>
      </c>
      <c r="F989" s="120">
        <v>23</v>
      </c>
      <c r="G989" s="119">
        <v>325893</v>
      </c>
      <c r="H989" s="119"/>
      <c r="I989" s="120" t="s">
        <v>5820</v>
      </c>
      <c r="J989" s="120">
        <v>1140</v>
      </c>
      <c r="K989" s="120">
        <v>325893</v>
      </c>
      <c r="L989" s="120">
        <v>0.78300000000000003</v>
      </c>
      <c r="M989" s="121" t="s">
        <v>5657</v>
      </c>
      <c r="N989" s="120">
        <v>1</v>
      </c>
      <c r="O989" s="119">
        <v>3</v>
      </c>
      <c r="P989" s="119"/>
      <c r="Q989" s="119"/>
      <c r="R989" s="120" t="s">
        <v>5658</v>
      </c>
      <c r="S989" s="120">
        <v>0.2</v>
      </c>
      <c r="T989" s="120"/>
      <c r="U989" s="120" t="s">
        <v>3186</v>
      </c>
      <c r="V989" s="172">
        <v>193.8</v>
      </c>
      <c r="W989" s="172">
        <v>37.6</v>
      </c>
      <c r="X989" s="172">
        <v>90.3</v>
      </c>
      <c r="Y989" s="172">
        <v>17.5</v>
      </c>
      <c r="Z989" s="172">
        <v>48.4</v>
      </c>
      <c r="AA989" s="123">
        <v>3380</v>
      </c>
      <c r="AB989" s="123"/>
      <c r="AC989" s="123">
        <v>222</v>
      </c>
      <c r="AD989" s="123"/>
      <c r="AE989" s="123"/>
      <c r="AF989" s="123"/>
      <c r="AG989" s="214"/>
      <c r="AH989" s="229" t="str">
        <f t="shared" si="210"/>
        <v>a3</v>
      </c>
      <c r="AI989" s="199"/>
      <c r="AJ989" s="199"/>
      <c r="AK989" s="199"/>
      <c r="AL989" s="199"/>
      <c r="AM989" s="199"/>
      <c r="AN989" s="173"/>
      <c r="AO989" s="173"/>
      <c r="AP989" s="173"/>
      <c r="AQ989" s="173"/>
      <c r="AR989" s="173"/>
      <c r="AS989" s="173"/>
      <c r="AT989" s="173"/>
      <c r="AU989" s="173"/>
      <c r="AV989" s="173"/>
      <c r="AW989" s="173"/>
      <c r="AX989" s="173"/>
      <c r="AY989" s="173"/>
      <c r="AZ989" s="211"/>
      <c r="BA989" s="211"/>
      <c r="BB989" s="205">
        <f t="shared" si="211"/>
        <v>22145</v>
      </c>
      <c r="BC989" s="205">
        <f t="shared" si="212"/>
        <v>22145</v>
      </c>
      <c r="BD989" s="205">
        <f t="shared" si="213"/>
        <v>0</v>
      </c>
      <c r="BE989" s="205">
        <f t="shared" si="214"/>
        <v>0</v>
      </c>
      <c r="BF989" s="175">
        <v>22145</v>
      </c>
      <c r="BG989" s="175">
        <v>4484</v>
      </c>
      <c r="BH989" s="175">
        <v>10028</v>
      </c>
      <c r="BI989" s="175"/>
      <c r="BJ989" s="175"/>
      <c r="BK989" s="175">
        <v>142</v>
      </c>
      <c r="BL989" s="175">
        <v>3075</v>
      </c>
      <c r="BM989" s="175">
        <v>3292</v>
      </c>
      <c r="BN989" s="175">
        <v>468</v>
      </c>
      <c r="BO989" s="175">
        <v>656</v>
      </c>
      <c r="BP989" s="200">
        <f t="shared" si="215"/>
        <v>10684</v>
      </c>
    </row>
    <row r="990" spans="1:68" s="201" customFormat="1" x14ac:dyDescent="0.15">
      <c r="A990" s="117">
        <v>163302001</v>
      </c>
      <c r="B990" s="118" t="s">
        <v>291</v>
      </c>
      <c r="C990" s="118" t="s">
        <v>11</v>
      </c>
      <c r="D990" s="118" t="s">
        <v>292</v>
      </c>
      <c r="E990" s="118" t="s">
        <v>3355</v>
      </c>
      <c r="F990" s="120">
        <v>17</v>
      </c>
      <c r="G990" s="119">
        <v>327335</v>
      </c>
      <c r="H990" s="119"/>
      <c r="I990" s="120" t="s">
        <v>5820</v>
      </c>
      <c r="J990" s="120">
        <v>1130</v>
      </c>
      <c r="K990" s="120">
        <v>327335</v>
      </c>
      <c r="L990" s="120">
        <v>0.79400000000000004</v>
      </c>
      <c r="M990" s="121" t="s">
        <v>5657</v>
      </c>
      <c r="N990" s="120">
        <v>1</v>
      </c>
      <c r="O990" s="119">
        <v>281</v>
      </c>
      <c r="P990" s="119"/>
      <c r="Q990" s="119"/>
      <c r="R990" s="120" t="s">
        <v>5658</v>
      </c>
      <c r="S990" s="120">
        <v>0.5</v>
      </c>
      <c r="T990" s="120"/>
      <c r="U990" s="120"/>
      <c r="V990" s="172">
        <v>280.5</v>
      </c>
      <c r="W990" s="172">
        <v>24.9</v>
      </c>
      <c r="X990" s="172">
        <v>181.9</v>
      </c>
      <c r="Y990" s="172">
        <v>25.9</v>
      </c>
      <c r="Z990" s="172">
        <v>47.8</v>
      </c>
      <c r="AA990" s="123">
        <v>3053</v>
      </c>
      <c r="AB990" s="123"/>
      <c r="AC990" s="123">
        <v>289</v>
      </c>
      <c r="AD990" s="123"/>
      <c r="AE990" s="123"/>
      <c r="AF990" s="123"/>
      <c r="AG990" s="214"/>
      <c r="AH990" s="229" t="str">
        <f t="shared" si="210"/>
        <v>a3</v>
      </c>
      <c r="AI990" s="199"/>
      <c r="AJ990" s="199"/>
      <c r="AK990" s="199"/>
      <c r="AL990" s="199"/>
      <c r="AM990" s="199"/>
      <c r="AN990" s="173">
        <v>3</v>
      </c>
      <c r="AO990" s="173"/>
      <c r="AP990" s="173"/>
      <c r="AQ990" s="173"/>
      <c r="AR990" s="173"/>
      <c r="AS990" s="173">
        <v>0.5</v>
      </c>
      <c r="AT990" s="173">
        <v>0.5</v>
      </c>
      <c r="AU990" s="173">
        <v>0.5</v>
      </c>
      <c r="AV990" s="173">
        <v>0.5</v>
      </c>
      <c r="AW990" s="173">
        <v>0.5</v>
      </c>
      <c r="AX990" s="173">
        <v>1</v>
      </c>
      <c r="AY990" s="173">
        <v>0.5</v>
      </c>
      <c r="AZ990" s="211">
        <f t="shared" ref="AZ990:AZ1002" si="223">SUBTOTAL(9,AN990:AS990)</f>
        <v>3.5</v>
      </c>
      <c r="BA990" s="211">
        <f t="shared" ref="BA990:BA1002" si="224">SUBTOTAL(9,AT990:AY990)</f>
        <v>3.5</v>
      </c>
      <c r="BB990" s="205">
        <f t="shared" si="211"/>
        <v>61331</v>
      </c>
      <c r="BC990" s="205">
        <f t="shared" si="212"/>
        <v>38836</v>
      </c>
      <c r="BD990" s="205">
        <f t="shared" si="213"/>
        <v>23457</v>
      </c>
      <c r="BE990" s="205">
        <f t="shared" si="214"/>
        <v>962</v>
      </c>
      <c r="BF990" s="175">
        <v>37874</v>
      </c>
      <c r="BG990" s="175"/>
      <c r="BH990" s="175">
        <v>23457</v>
      </c>
      <c r="BI990" s="175">
        <v>12643</v>
      </c>
      <c r="BJ990" s="175">
        <v>9852</v>
      </c>
      <c r="BK990" s="175">
        <v>4982</v>
      </c>
      <c r="BL990" s="175">
        <v>1723</v>
      </c>
      <c r="BM990" s="175">
        <v>4508</v>
      </c>
      <c r="BN990" s="175">
        <v>1639</v>
      </c>
      <c r="BO990" s="175">
        <v>2527</v>
      </c>
      <c r="BP990" s="200">
        <f t="shared" si="215"/>
        <v>25984</v>
      </c>
    </row>
    <row r="991" spans="1:68" s="124" customFormat="1" x14ac:dyDescent="0.15">
      <c r="A991" s="117">
        <v>3321202003</v>
      </c>
      <c r="B991" s="118" t="s">
        <v>2473</v>
      </c>
      <c r="C991" s="118" t="s">
        <v>2427</v>
      </c>
      <c r="D991" s="118" t="s">
        <v>2471</v>
      </c>
      <c r="E991" s="118" t="s">
        <v>4871</v>
      </c>
      <c r="F991" s="120">
        <v>4</v>
      </c>
      <c r="G991" s="119">
        <v>327414</v>
      </c>
      <c r="H991" s="119"/>
      <c r="I991" s="120" t="s">
        <v>5820</v>
      </c>
      <c r="J991" s="120">
        <v>2410</v>
      </c>
      <c r="K991" s="120">
        <v>327414</v>
      </c>
      <c r="L991" s="120">
        <v>0.372</v>
      </c>
      <c r="M991" s="121" t="s">
        <v>5676</v>
      </c>
      <c r="N991" s="120">
        <v>1</v>
      </c>
      <c r="O991" s="119">
        <v>360</v>
      </c>
      <c r="P991" s="119">
        <v>44</v>
      </c>
      <c r="Q991" s="119">
        <v>4.9000000000000004</v>
      </c>
      <c r="R991" s="120"/>
      <c r="S991" s="120"/>
      <c r="T991" s="120"/>
      <c r="U991" s="120" t="s">
        <v>5694</v>
      </c>
      <c r="V991" s="172">
        <v>550.16399999999999</v>
      </c>
      <c r="W991" s="172"/>
      <c r="X991" s="172"/>
      <c r="Y991" s="172"/>
      <c r="Z991" s="172">
        <v>550.16399999999999</v>
      </c>
      <c r="AA991" s="123">
        <v>2139.6999999999998</v>
      </c>
      <c r="AB991" s="123"/>
      <c r="AC991" s="123">
        <v>508.47</v>
      </c>
      <c r="AD991" s="123"/>
      <c r="AE991" s="123"/>
      <c r="AF991" s="123"/>
      <c r="AG991" s="214"/>
      <c r="AH991" s="229" t="str">
        <f t="shared" si="210"/>
        <v>a3</v>
      </c>
      <c r="AI991" s="199"/>
      <c r="AJ991" s="199"/>
      <c r="AK991" s="199"/>
      <c r="AL991" s="199"/>
      <c r="AM991" s="199"/>
      <c r="AN991" s="173">
        <v>1</v>
      </c>
      <c r="AO991" s="173">
        <v>0.5</v>
      </c>
      <c r="AP991" s="173"/>
      <c r="AQ991" s="173"/>
      <c r="AR991" s="173" t="s">
        <v>3186</v>
      </c>
      <c r="AS991" s="173" t="s">
        <v>3186</v>
      </c>
      <c r="AT991" s="173" t="s">
        <v>3186</v>
      </c>
      <c r="AU991" s="173"/>
      <c r="AV991" s="173">
        <v>0.8</v>
      </c>
      <c r="AW991" s="173"/>
      <c r="AX991" s="173" t="s">
        <v>3186</v>
      </c>
      <c r="AY991" s="173" t="s">
        <v>3186</v>
      </c>
      <c r="AZ991" s="211">
        <f t="shared" si="223"/>
        <v>1.5</v>
      </c>
      <c r="BA991" s="211">
        <f t="shared" si="224"/>
        <v>0.8</v>
      </c>
      <c r="BB991" s="205">
        <f t="shared" si="211"/>
        <v>31632</v>
      </c>
      <c r="BC991" s="205">
        <f t="shared" si="212"/>
        <v>31632</v>
      </c>
      <c r="BD991" s="205">
        <f t="shared" si="213"/>
        <v>0</v>
      </c>
      <c r="BE991" s="205">
        <f t="shared" si="214"/>
        <v>0</v>
      </c>
      <c r="BF991" s="175">
        <v>31632</v>
      </c>
      <c r="BG991" s="175"/>
      <c r="BH991" s="175">
        <v>13266</v>
      </c>
      <c r="BI991" s="175"/>
      <c r="BJ991" s="175"/>
      <c r="BK991" s="175">
        <v>4391</v>
      </c>
      <c r="BL991" s="175">
        <v>125</v>
      </c>
      <c r="BM991" s="175">
        <v>6784</v>
      </c>
      <c r="BN991" s="175">
        <v>1821</v>
      </c>
      <c r="BO991" s="175">
        <v>5245</v>
      </c>
      <c r="BP991" s="200">
        <f t="shared" si="215"/>
        <v>18511</v>
      </c>
    </row>
    <row r="992" spans="1:68" s="201" customFormat="1" x14ac:dyDescent="0.15">
      <c r="A992" s="117">
        <v>2040702001</v>
      </c>
      <c r="B992" s="118" t="s">
        <v>1593</v>
      </c>
      <c r="C992" s="118" t="s">
        <v>1489</v>
      </c>
      <c r="D992" s="118" t="s">
        <v>1594</v>
      </c>
      <c r="E992" s="118" t="s">
        <v>4217</v>
      </c>
      <c r="F992" s="120">
        <v>16</v>
      </c>
      <c r="G992" s="119">
        <v>328792</v>
      </c>
      <c r="H992" s="119"/>
      <c r="I992" s="120" t="s">
        <v>5820</v>
      </c>
      <c r="J992" s="120">
        <v>2900</v>
      </c>
      <c r="K992" s="120">
        <v>328792</v>
      </c>
      <c r="L992" s="120">
        <v>0.311</v>
      </c>
      <c r="M992" s="121" t="s">
        <v>5659</v>
      </c>
      <c r="N992" s="120">
        <v>1</v>
      </c>
      <c r="O992" s="119">
        <v>167.1</v>
      </c>
      <c r="P992" s="119"/>
      <c r="Q992" s="119"/>
      <c r="R992" s="120" t="s">
        <v>5663</v>
      </c>
      <c r="S992" s="120">
        <v>0.2</v>
      </c>
      <c r="T992" s="120"/>
      <c r="U992" s="120"/>
      <c r="V992" s="172">
        <v>525.9</v>
      </c>
      <c r="W992" s="172">
        <v>1</v>
      </c>
      <c r="X992" s="172">
        <v>271.7</v>
      </c>
      <c r="Y992" s="172">
        <v>27.8</v>
      </c>
      <c r="Z992" s="172">
        <v>225.4</v>
      </c>
      <c r="AA992" s="123"/>
      <c r="AB992" s="123"/>
      <c r="AC992" s="123">
        <v>160</v>
      </c>
      <c r="AD992" s="123"/>
      <c r="AE992" s="123"/>
      <c r="AF992" s="123"/>
      <c r="AG992" s="214"/>
      <c r="AH992" s="229" t="str">
        <f t="shared" si="210"/>
        <v>a3</v>
      </c>
      <c r="AI992" s="199"/>
      <c r="AJ992" s="199"/>
      <c r="AK992" s="199"/>
      <c r="AL992" s="199"/>
      <c r="AM992" s="199"/>
      <c r="AN992" s="173"/>
      <c r="AO992" s="173"/>
      <c r="AP992" s="173"/>
      <c r="AQ992" s="173"/>
      <c r="AR992" s="173"/>
      <c r="AS992" s="173"/>
      <c r="AT992" s="173"/>
      <c r="AU992" s="173"/>
      <c r="AV992" s="173"/>
      <c r="AW992" s="173"/>
      <c r="AX992" s="173"/>
      <c r="AY992" s="173">
        <v>1</v>
      </c>
      <c r="AZ992" s="211">
        <f t="shared" si="223"/>
        <v>0</v>
      </c>
      <c r="BA992" s="211">
        <f t="shared" si="224"/>
        <v>1</v>
      </c>
      <c r="BB992" s="205">
        <f t="shared" si="211"/>
        <v>33995</v>
      </c>
      <c r="BC992" s="205">
        <f t="shared" si="212"/>
        <v>33995</v>
      </c>
      <c r="BD992" s="205">
        <f t="shared" si="213"/>
        <v>-83</v>
      </c>
      <c r="BE992" s="205">
        <f t="shared" si="214"/>
        <v>-83</v>
      </c>
      <c r="BF992" s="175">
        <v>34078</v>
      </c>
      <c r="BG992" s="175"/>
      <c r="BH992" s="175">
        <v>13385</v>
      </c>
      <c r="BI992" s="175"/>
      <c r="BJ992" s="175"/>
      <c r="BK992" s="175">
        <v>3093</v>
      </c>
      <c r="BL992" s="175">
        <v>5394</v>
      </c>
      <c r="BM992" s="175">
        <v>9353</v>
      </c>
      <c r="BN992" s="175">
        <v>1259</v>
      </c>
      <c r="BO992" s="175">
        <v>1511</v>
      </c>
      <c r="BP992" s="200">
        <f t="shared" si="215"/>
        <v>14896</v>
      </c>
    </row>
    <row r="993" spans="1:68" s="124" customFormat="1" x14ac:dyDescent="0.15">
      <c r="A993" s="117">
        <v>2022001001</v>
      </c>
      <c r="B993" s="118" t="s">
        <v>1552</v>
      </c>
      <c r="C993" s="118" t="s">
        <v>1489</v>
      </c>
      <c r="D993" s="118" t="s">
        <v>1553</v>
      </c>
      <c r="E993" s="118" t="s">
        <v>4193</v>
      </c>
      <c r="F993" s="120">
        <v>13</v>
      </c>
      <c r="G993" s="119">
        <v>329177</v>
      </c>
      <c r="H993" s="119"/>
      <c r="I993" s="120" t="s">
        <v>5820</v>
      </c>
      <c r="J993" s="120">
        <v>2940</v>
      </c>
      <c r="K993" s="120">
        <v>329177</v>
      </c>
      <c r="L993" s="120">
        <v>0.307</v>
      </c>
      <c r="M993" s="121" t="s">
        <v>5662</v>
      </c>
      <c r="N993" s="120">
        <v>1</v>
      </c>
      <c r="O993" s="119">
        <v>380</v>
      </c>
      <c r="P993" s="119">
        <v>49</v>
      </c>
      <c r="Q993" s="119">
        <v>5.8</v>
      </c>
      <c r="R993" s="120" t="s">
        <v>5660</v>
      </c>
      <c r="S993" s="120">
        <v>0.17599999999999999</v>
      </c>
      <c r="T993" s="120"/>
      <c r="U993" s="120"/>
      <c r="V993" s="172">
        <v>296.76</v>
      </c>
      <c r="W993" s="172">
        <v>26.78</v>
      </c>
      <c r="X993" s="172">
        <v>192.37</v>
      </c>
      <c r="Y993" s="172">
        <v>37.33</v>
      </c>
      <c r="Z993" s="172">
        <v>40.28</v>
      </c>
      <c r="AA993" s="123"/>
      <c r="AB993" s="123"/>
      <c r="AC993" s="123">
        <v>274.63</v>
      </c>
      <c r="AD993" s="123"/>
      <c r="AE993" s="123"/>
      <c r="AF993" s="123"/>
      <c r="AG993" s="214"/>
      <c r="AH993" s="229" t="str">
        <f t="shared" si="210"/>
        <v>a3</v>
      </c>
      <c r="AI993" s="199"/>
      <c r="AJ993" s="199"/>
      <c r="AK993" s="199"/>
      <c r="AL993" s="199"/>
      <c r="AM993" s="199"/>
      <c r="AN993" s="173">
        <v>2</v>
      </c>
      <c r="AO993" s="173" t="s">
        <v>3186</v>
      </c>
      <c r="AP993" s="173" t="s">
        <v>3186</v>
      </c>
      <c r="AQ993" s="173" t="s">
        <v>3186</v>
      </c>
      <c r="AR993" s="173" t="s">
        <v>3186</v>
      </c>
      <c r="AS993" s="173">
        <v>1</v>
      </c>
      <c r="AT993" s="173"/>
      <c r="AU993" s="173"/>
      <c r="AV993" s="173"/>
      <c r="AW993" s="173"/>
      <c r="AX993" s="173"/>
      <c r="AY993" s="173"/>
      <c r="AZ993" s="211">
        <f t="shared" si="223"/>
        <v>3</v>
      </c>
      <c r="BA993" s="211">
        <f t="shared" si="224"/>
        <v>0</v>
      </c>
      <c r="BB993" s="205">
        <f t="shared" si="211"/>
        <v>21578</v>
      </c>
      <c r="BC993" s="205">
        <f t="shared" si="212"/>
        <v>21578</v>
      </c>
      <c r="BD993" s="205">
        <f t="shared" si="213"/>
        <v>-6662</v>
      </c>
      <c r="BE993" s="205">
        <f t="shared" si="214"/>
        <v>-6662</v>
      </c>
      <c r="BF993" s="175">
        <v>28240</v>
      </c>
      <c r="BG993" s="175"/>
      <c r="BH993" s="175">
        <v>5943</v>
      </c>
      <c r="BI993" s="175"/>
      <c r="BJ993" s="175"/>
      <c r="BK993" s="175">
        <v>6153</v>
      </c>
      <c r="BL993" s="175">
        <v>2777</v>
      </c>
      <c r="BM993" s="175"/>
      <c r="BN993" s="175"/>
      <c r="BO993" s="175">
        <v>6705</v>
      </c>
      <c r="BP993" s="200">
        <f t="shared" si="215"/>
        <v>12648</v>
      </c>
    </row>
    <row r="994" spans="1:68" s="124" customFormat="1" x14ac:dyDescent="0.15">
      <c r="A994" s="117">
        <v>2122002006</v>
      </c>
      <c r="B994" s="118" t="s">
        <v>1743</v>
      </c>
      <c r="C994" s="118" t="s">
        <v>1650</v>
      </c>
      <c r="D994" s="118" t="s">
        <v>1739</v>
      </c>
      <c r="E994" s="118" t="s">
        <v>4324</v>
      </c>
      <c r="F994" s="120">
        <v>12</v>
      </c>
      <c r="G994" s="119">
        <v>329209</v>
      </c>
      <c r="H994" s="119"/>
      <c r="I994" s="120" t="s">
        <v>5820</v>
      </c>
      <c r="J994" s="120">
        <v>1850</v>
      </c>
      <c r="K994" s="120">
        <v>329209</v>
      </c>
      <c r="L994" s="120">
        <v>0.48799999999999999</v>
      </c>
      <c r="M994" s="121" t="s">
        <v>5673</v>
      </c>
      <c r="N994" s="120">
        <v>1</v>
      </c>
      <c r="O994" s="119">
        <v>149.19999999999999</v>
      </c>
      <c r="P994" s="119"/>
      <c r="Q994" s="119"/>
      <c r="R994" s="120"/>
      <c r="S994" s="120"/>
      <c r="T994" s="120"/>
      <c r="U994" s="120" t="s">
        <v>5689</v>
      </c>
      <c r="V994" s="172">
        <v>437.5</v>
      </c>
      <c r="W994" s="172"/>
      <c r="X994" s="172">
        <v>216.6</v>
      </c>
      <c r="Y994" s="172">
        <v>32</v>
      </c>
      <c r="Z994" s="172">
        <v>188.9</v>
      </c>
      <c r="AA994" s="123">
        <v>2790</v>
      </c>
      <c r="AB994" s="123"/>
      <c r="AC994" s="123">
        <v>196</v>
      </c>
      <c r="AD994" s="123"/>
      <c r="AE994" s="123"/>
      <c r="AF994" s="123"/>
      <c r="AG994" s="214"/>
      <c r="AH994" s="229" t="str">
        <f t="shared" si="210"/>
        <v>a3</v>
      </c>
      <c r="AI994" s="199"/>
      <c r="AJ994" s="199"/>
      <c r="AK994" s="199"/>
      <c r="AL994" s="199"/>
      <c r="AM994" s="199"/>
      <c r="AN994" s="173" t="s">
        <v>3186</v>
      </c>
      <c r="AO994" s="173" t="s">
        <v>3186</v>
      </c>
      <c r="AP994" s="173" t="s">
        <v>3186</v>
      </c>
      <c r="AQ994" s="173" t="s">
        <v>3186</v>
      </c>
      <c r="AR994" s="173" t="s">
        <v>3186</v>
      </c>
      <c r="AS994" s="173"/>
      <c r="AT994" s="173"/>
      <c r="AU994" s="173"/>
      <c r="AV994" s="173"/>
      <c r="AW994" s="173"/>
      <c r="AX994" s="173"/>
      <c r="AY994" s="173"/>
      <c r="AZ994" s="211">
        <f t="shared" si="223"/>
        <v>0</v>
      </c>
      <c r="BA994" s="211">
        <f t="shared" si="224"/>
        <v>0</v>
      </c>
      <c r="BB994" s="205">
        <f t="shared" si="211"/>
        <v>35736</v>
      </c>
      <c r="BC994" s="205">
        <f t="shared" si="212"/>
        <v>35736</v>
      </c>
      <c r="BD994" s="205">
        <f t="shared" si="213"/>
        <v>0</v>
      </c>
      <c r="BE994" s="205">
        <f t="shared" si="214"/>
        <v>0</v>
      </c>
      <c r="BF994" s="175">
        <v>35736</v>
      </c>
      <c r="BG994" s="175"/>
      <c r="BH994" s="175">
        <v>16370</v>
      </c>
      <c r="BI994" s="175"/>
      <c r="BJ994" s="175"/>
      <c r="BK994" s="175">
        <v>1102</v>
      </c>
      <c r="BL994" s="175">
        <v>4993</v>
      </c>
      <c r="BM994" s="175">
        <v>8624</v>
      </c>
      <c r="BN994" s="175">
        <v>2281</v>
      </c>
      <c r="BO994" s="175">
        <v>2366</v>
      </c>
      <c r="BP994" s="200">
        <f t="shared" si="215"/>
        <v>18736</v>
      </c>
    </row>
    <row r="995" spans="1:68" s="124" customFormat="1" x14ac:dyDescent="0.15">
      <c r="A995" s="117">
        <v>163101001</v>
      </c>
      <c r="B995" s="118" t="s">
        <v>287</v>
      </c>
      <c r="C995" s="118" t="s">
        <v>11</v>
      </c>
      <c r="D995" s="118" t="s">
        <v>288</v>
      </c>
      <c r="E995" s="118" t="s">
        <v>3353</v>
      </c>
      <c r="F995" s="120">
        <v>22</v>
      </c>
      <c r="G995" s="119"/>
      <c r="H995" s="119"/>
      <c r="I995" s="120" t="s">
        <v>5820</v>
      </c>
      <c r="J995" s="120">
        <v>2686</v>
      </c>
      <c r="K995" s="120">
        <v>329354</v>
      </c>
      <c r="L995" s="120">
        <v>0.33600000000000002</v>
      </c>
      <c r="M995" s="121" t="s">
        <v>5657</v>
      </c>
      <c r="N995" s="120">
        <v>1</v>
      </c>
      <c r="O995" s="119">
        <v>100</v>
      </c>
      <c r="P995" s="119"/>
      <c r="Q995" s="119"/>
      <c r="R995" s="120" t="s">
        <v>5660</v>
      </c>
      <c r="S995" s="120">
        <v>0.5</v>
      </c>
      <c r="T995" s="120"/>
      <c r="U995" s="120"/>
      <c r="V995" s="172">
        <v>219.9</v>
      </c>
      <c r="W995" s="172"/>
      <c r="X995" s="172">
        <v>137.5</v>
      </c>
      <c r="Y995" s="172">
        <v>19.899999999999999</v>
      </c>
      <c r="Z995" s="172">
        <v>62.5</v>
      </c>
      <c r="AA995" s="123">
        <v>1607</v>
      </c>
      <c r="AB995" s="123"/>
      <c r="AC995" s="123">
        <v>134</v>
      </c>
      <c r="AD995" s="123"/>
      <c r="AE995" s="123"/>
      <c r="AF995" s="123"/>
      <c r="AG995" s="214"/>
      <c r="AH995" s="229" t="str">
        <f t="shared" si="210"/>
        <v>a3</v>
      </c>
      <c r="AI995" s="199"/>
      <c r="AJ995" s="199"/>
      <c r="AK995" s="199"/>
      <c r="AL995" s="199"/>
      <c r="AM995" s="199"/>
      <c r="AN995" s="173">
        <v>3</v>
      </c>
      <c r="AO995" s="173"/>
      <c r="AP995" s="173"/>
      <c r="AQ995" s="173"/>
      <c r="AR995" s="173"/>
      <c r="AS995" s="173"/>
      <c r="AT995" s="173"/>
      <c r="AU995" s="173">
        <v>0.5</v>
      </c>
      <c r="AV995" s="173"/>
      <c r="AW995" s="173"/>
      <c r="AX995" s="173"/>
      <c r="AY995" s="173"/>
      <c r="AZ995" s="211">
        <f t="shared" si="223"/>
        <v>3</v>
      </c>
      <c r="BA995" s="211">
        <f t="shared" si="224"/>
        <v>0.5</v>
      </c>
      <c r="BB995" s="205">
        <f t="shared" si="211"/>
        <v>32700</v>
      </c>
      <c r="BC995" s="205">
        <f t="shared" si="212"/>
        <v>32700</v>
      </c>
      <c r="BD995" s="205">
        <f t="shared" si="213"/>
        <v>0</v>
      </c>
      <c r="BE995" s="205">
        <f t="shared" si="214"/>
        <v>0</v>
      </c>
      <c r="BF995" s="175">
        <v>32700</v>
      </c>
      <c r="BG995" s="175"/>
      <c r="BH995" s="175">
        <v>19980</v>
      </c>
      <c r="BI995" s="175"/>
      <c r="BJ995" s="175"/>
      <c r="BK995" s="175">
        <v>1804</v>
      </c>
      <c r="BL995" s="175">
        <v>3836</v>
      </c>
      <c r="BM995" s="175">
        <v>4155</v>
      </c>
      <c r="BN995" s="175"/>
      <c r="BO995" s="175">
        <v>2925</v>
      </c>
      <c r="BP995" s="200">
        <f t="shared" si="215"/>
        <v>22905</v>
      </c>
    </row>
    <row r="996" spans="1:68" s="124" customFormat="1" x14ac:dyDescent="0.15">
      <c r="A996" s="117">
        <v>3137102002</v>
      </c>
      <c r="B996" s="118" t="s">
        <v>2353</v>
      </c>
      <c r="C996" s="118" t="s">
        <v>2319</v>
      </c>
      <c r="D996" s="118" t="s">
        <v>2352</v>
      </c>
      <c r="E996" s="118" t="s">
        <v>4781</v>
      </c>
      <c r="F996" s="120">
        <v>11</v>
      </c>
      <c r="G996" s="119">
        <v>330517</v>
      </c>
      <c r="H996" s="119"/>
      <c r="I996" s="120" t="s">
        <v>5820</v>
      </c>
      <c r="J996" s="120">
        <v>2400</v>
      </c>
      <c r="K996" s="120">
        <v>330517</v>
      </c>
      <c r="L996" s="120">
        <v>0.377</v>
      </c>
      <c r="M996" s="121" t="s">
        <v>5657</v>
      </c>
      <c r="N996" s="120">
        <v>1</v>
      </c>
      <c r="O996" s="119">
        <v>126</v>
      </c>
      <c r="P996" s="119"/>
      <c r="Q996" s="119"/>
      <c r="R996" s="120" t="s">
        <v>5658</v>
      </c>
      <c r="S996" s="120">
        <v>0.1</v>
      </c>
      <c r="T996" s="120"/>
      <c r="U996" s="120"/>
      <c r="V996" s="172">
        <v>251.4</v>
      </c>
      <c r="W996" s="172">
        <v>53.3</v>
      </c>
      <c r="X996" s="172">
        <v>149.9</v>
      </c>
      <c r="Y996" s="172">
        <v>13.9</v>
      </c>
      <c r="Z996" s="172">
        <v>34.299999999999997</v>
      </c>
      <c r="AA996" s="123"/>
      <c r="AB996" s="123"/>
      <c r="AC996" s="123">
        <v>149.4</v>
      </c>
      <c r="AD996" s="123"/>
      <c r="AE996" s="123"/>
      <c r="AF996" s="123"/>
      <c r="AG996" s="214"/>
      <c r="AH996" s="229" t="str">
        <f t="shared" ref="AH996:AH1059" si="225">IF(N996=1,IF(AG996&gt;0,"a4",IF(AC996&gt;0,"a3",IF(AA996&gt;0,"a2","a1"))),IF(AG996&gt;0,"b4",IF(AC996&gt;0,"b3",IF(AA996&gt;0,"b2","b1"))))</f>
        <v>a3</v>
      </c>
      <c r="AI996" s="199"/>
      <c r="AJ996" s="199"/>
      <c r="AK996" s="199"/>
      <c r="AL996" s="199"/>
      <c r="AM996" s="199"/>
      <c r="AN996" s="173">
        <v>1</v>
      </c>
      <c r="AO996" s="173" t="s">
        <v>3186</v>
      </c>
      <c r="AP996" s="173" t="s">
        <v>3186</v>
      </c>
      <c r="AQ996" s="173" t="s">
        <v>3186</v>
      </c>
      <c r="AR996" s="173" t="s">
        <v>3186</v>
      </c>
      <c r="AS996" s="173"/>
      <c r="AT996" s="173">
        <v>0.5</v>
      </c>
      <c r="AU996" s="173">
        <v>0.5</v>
      </c>
      <c r="AV996" s="173">
        <v>0.5</v>
      </c>
      <c r="AW996" s="173">
        <v>0.5</v>
      </c>
      <c r="AX996" s="173">
        <v>1</v>
      </c>
      <c r="AY996" s="173"/>
      <c r="AZ996" s="211">
        <f t="shared" si="223"/>
        <v>1</v>
      </c>
      <c r="BA996" s="211">
        <f t="shared" si="224"/>
        <v>3</v>
      </c>
      <c r="BB996" s="205">
        <f t="shared" ref="BB996:BB1059" si="226">SUM(BG996:BO996)</f>
        <v>41408</v>
      </c>
      <c r="BC996" s="205">
        <f t="shared" ref="BC996:BC1059" si="227">BG996+BH996+BK996+BL996+BM996+BN996+BO996</f>
        <v>32833</v>
      </c>
      <c r="BD996" s="205">
        <f t="shared" ref="BD996:BD1059" si="228">BB996-BF996</f>
        <v>12719</v>
      </c>
      <c r="BE996" s="205">
        <f t="shared" ref="BE996:BE1059" si="229">BC996-BF996</f>
        <v>4144</v>
      </c>
      <c r="BF996" s="175">
        <v>28689</v>
      </c>
      <c r="BG996" s="175"/>
      <c r="BH996" s="175">
        <v>12719</v>
      </c>
      <c r="BI996" s="175">
        <v>8575</v>
      </c>
      <c r="BJ996" s="175"/>
      <c r="BK996" s="175">
        <v>5104</v>
      </c>
      <c r="BL996" s="175">
        <v>2277</v>
      </c>
      <c r="BM996" s="175">
        <v>5567</v>
      </c>
      <c r="BN996" s="175">
        <v>1147</v>
      </c>
      <c r="BO996" s="175">
        <v>6019</v>
      </c>
      <c r="BP996" s="200">
        <f t="shared" ref="BP996:BP1059" si="230">BH996+BO996</f>
        <v>18738</v>
      </c>
    </row>
    <row r="997" spans="1:68" s="201" customFormat="1" x14ac:dyDescent="0.15">
      <c r="A997" s="117">
        <v>164101001</v>
      </c>
      <c r="B997" s="118" t="s">
        <v>304</v>
      </c>
      <c r="C997" s="118" t="s">
        <v>11</v>
      </c>
      <c r="D997" s="118" t="s">
        <v>305</v>
      </c>
      <c r="E997" s="118" t="s">
        <v>3362</v>
      </c>
      <c r="F997" s="120">
        <v>17</v>
      </c>
      <c r="G997" s="119"/>
      <c r="H997" s="119"/>
      <c r="I997" s="120" t="s">
        <v>5820</v>
      </c>
      <c r="J997" s="120">
        <v>1460</v>
      </c>
      <c r="K997" s="120">
        <v>331315</v>
      </c>
      <c r="L997" s="120">
        <v>0.622</v>
      </c>
      <c r="M997" s="121" t="s">
        <v>5657</v>
      </c>
      <c r="N997" s="120">
        <v>1</v>
      </c>
      <c r="O997" s="119">
        <v>255</v>
      </c>
      <c r="P997" s="119">
        <v>45.8</v>
      </c>
      <c r="Q997" s="119">
        <v>2.58</v>
      </c>
      <c r="R997" s="120" t="s">
        <v>5658</v>
      </c>
      <c r="S997" s="120">
        <v>1.1000000000000001</v>
      </c>
      <c r="T997" s="120"/>
      <c r="U997" s="120"/>
      <c r="V997" s="172">
        <v>259.60000000000002</v>
      </c>
      <c r="W997" s="172"/>
      <c r="X997" s="172">
        <v>173.2</v>
      </c>
      <c r="Y997" s="172">
        <v>15.9</v>
      </c>
      <c r="Z997" s="172">
        <v>70.5</v>
      </c>
      <c r="AA997" s="123">
        <v>3826</v>
      </c>
      <c r="AB997" s="123"/>
      <c r="AC997" s="123">
        <v>336</v>
      </c>
      <c r="AD997" s="123"/>
      <c r="AE997" s="123"/>
      <c r="AF997" s="123"/>
      <c r="AG997" s="214"/>
      <c r="AH997" s="229" t="str">
        <f t="shared" si="225"/>
        <v>a3</v>
      </c>
      <c r="AI997" s="199"/>
      <c r="AJ997" s="199"/>
      <c r="AK997" s="199"/>
      <c r="AL997" s="199"/>
      <c r="AM997" s="199"/>
      <c r="AN997" s="173"/>
      <c r="AO997" s="173"/>
      <c r="AP997" s="173"/>
      <c r="AQ997" s="173"/>
      <c r="AR997" s="173"/>
      <c r="AS997" s="173"/>
      <c r="AT997" s="173">
        <v>0.5</v>
      </c>
      <c r="AU997" s="173">
        <v>0.5</v>
      </c>
      <c r="AV997" s="173">
        <v>0.5</v>
      </c>
      <c r="AW997" s="173">
        <v>0.5</v>
      </c>
      <c r="AX997" s="173">
        <v>0.8</v>
      </c>
      <c r="AY997" s="173"/>
      <c r="AZ997" s="211">
        <f t="shared" si="223"/>
        <v>0</v>
      </c>
      <c r="BA997" s="211">
        <f t="shared" si="224"/>
        <v>2.8</v>
      </c>
      <c r="BB997" s="205">
        <f t="shared" si="226"/>
        <v>70505</v>
      </c>
      <c r="BC997" s="205">
        <f t="shared" si="227"/>
        <v>58430</v>
      </c>
      <c r="BD997" s="205">
        <f t="shared" si="228"/>
        <v>23415</v>
      </c>
      <c r="BE997" s="205">
        <f t="shared" si="229"/>
        <v>11340</v>
      </c>
      <c r="BF997" s="175">
        <v>47090</v>
      </c>
      <c r="BG997" s="175"/>
      <c r="BH997" s="175">
        <v>23415</v>
      </c>
      <c r="BI997" s="175">
        <v>12075</v>
      </c>
      <c r="BJ997" s="175"/>
      <c r="BK997" s="175">
        <v>5843</v>
      </c>
      <c r="BL997" s="175">
        <v>9335</v>
      </c>
      <c r="BM997" s="175">
        <v>4647</v>
      </c>
      <c r="BN997" s="175">
        <v>2724</v>
      </c>
      <c r="BO997" s="175">
        <v>12466</v>
      </c>
      <c r="BP997" s="200">
        <f t="shared" si="230"/>
        <v>35881</v>
      </c>
    </row>
    <row r="998" spans="1:68" s="201" customFormat="1" x14ac:dyDescent="0.15">
      <c r="A998" s="117">
        <v>3321302003</v>
      </c>
      <c r="B998" s="118" t="s">
        <v>2478</v>
      </c>
      <c r="C998" s="118" t="s">
        <v>2427</v>
      </c>
      <c r="D998" s="118" t="s">
        <v>2476</v>
      </c>
      <c r="E998" s="118" t="s">
        <v>4875</v>
      </c>
      <c r="F998" s="120">
        <v>11</v>
      </c>
      <c r="G998" s="119">
        <v>331448</v>
      </c>
      <c r="H998" s="119"/>
      <c r="I998" s="120" t="s">
        <v>5820</v>
      </c>
      <c r="J998" s="120">
        <v>2770</v>
      </c>
      <c r="K998" s="120">
        <v>331448</v>
      </c>
      <c r="L998" s="120">
        <v>0.32800000000000001</v>
      </c>
      <c r="M998" s="121" t="s">
        <v>5657</v>
      </c>
      <c r="N998" s="120">
        <v>1</v>
      </c>
      <c r="O998" s="119">
        <v>210</v>
      </c>
      <c r="P998" s="119"/>
      <c r="Q998" s="119"/>
      <c r="R998" s="120" t="s">
        <v>5658</v>
      </c>
      <c r="S998" s="120">
        <v>0.375</v>
      </c>
      <c r="T998" s="120"/>
      <c r="U998" s="120"/>
      <c r="V998" s="172">
        <v>405</v>
      </c>
      <c r="W998" s="172">
        <v>135</v>
      </c>
      <c r="X998" s="172">
        <v>135</v>
      </c>
      <c r="Y998" s="172">
        <v>135</v>
      </c>
      <c r="Z998" s="172"/>
      <c r="AA998" s="123">
        <v>3108.8</v>
      </c>
      <c r="AB998" s="123"/>
      <c r="AC998" s="123">
        <v>270</v>
      </c>
      <c r="AD998" s="123"/>
      <c r="AE998" s="123"/>
      <c r="AF998" s="123"/>
      <c r="AG998" s="214"/>
      <c r="AH998" s="229" t="str">
        <f t="shared" si="225"/>
        <v>a3</v>
      </c>
      <c r="AI998" s="199"/>
      <c r="AJ998" s="199"/>
      <c r="AK998" s="199"/>
      <c r="AL998" s="199"/>
      <c r="AM998" s="199"/>
      <c r="AN998" s="173">
        <v>1</v>
      </c>
      <c r="AO998" s="173"/>
      <c r="AP998" s="173"/>
      <c r="AQ998" s="173"/>
      <c r="AR998" s="173"/>
      <c r="AS998" s="173"/>
      <c r="AT998" s="173"/>
      <c r="AU998" s="173"/>
      <c r="AV998" s="173"/>
      <c r="AW998" s="173"/>
      <c r="AX998" s="173"/>
      <c r="AY998" s="173"/>
      <c r="AZ998" s="211">
        <f t="shared" si="223"/>
        <v>1</v>
      </c>
      <c r="BA998" s="211">
        <f t="shared" si="224"/>
        <v>0</v>
      </c>
      <c r="BB998" s="205">
        <f t="shared" si="226"/>
        <v>45724</v>
      </c>
      <c r="BC998" s="205">
        <f t="shared" si="227"/>
        <v>36204</v>
      </c>
      <c r="BD998" s="205">
        <f t="shared" si="228"/>
        <v>9520</v>
      </c>
      <c r="BE998" s="205">
        <f t="shared" si="229"/>
        <v>0</v>
      </c>
      <c r="BF998" s="175">
        <v>36204</v>
      </c>
      <c r="BG998" s="175"/>
      <c r="BH998" s="175">
        <v>9520</v>
      </c>
      <c r="BI998" s="175">
        <v>9520</v>
      </c>
      <c r="BJ998" s="175"/>
      <c r="BK998" s="175">
        <v>3186</v>
      </c>
      <c r="BL998" s="175">
        <v>5829</v>
      </c>
      <c r="BM998" s="175">
        <v>10028</v>
      </c>
      <c r="BN998" s="175">
        <v>1758</v>
      </c>
      <c r="BO998" s="175">
        <v>5883</v>
      </c>
      <c r="BP998" s="200">
        <f t="shared" si="230"/>
        <v>15403</v>
      </c>
    </row>
    <row r="999" spans="1:68" s="124" customFormat="1" x14ac:dyDescent="0.15">
      <c r="A999" s="117">
        <v>4221401001</v>
      </c>
      <c r="B999" s="118" t="s">
        <v>2936</v>
      </c>
      <c r="C999" s="118" t="s">
        <v>2907</v>
      </c>
      <c r="D999" s="118" t="s">
        <v>2937</v>
      </c>
      <c r="E999" s="118" t="s">
        <v>5209</v>
      </c>
      <c r="F999" s="120">
        <v>9</v>
      </c>
      <c r="G999" s="119">
        <v>331880</v>
      </c>
      <c r="H999" s="119"/>
      <c r="I999" s="120" t="s">
        <v>5820</v>
      </c>
      <c r="J999" s="120">
        <v>1800</v>
      </c>
      <c r="K999" s="120">
        <v>331880</v>
      </c>
      <c r="L999" s="120">
        <v>0.505</v>
      </c>
      <c r="M999" s="121" t="s">
        <v>5664</v>
      </c>
      <c r="N999" s="120">
        <v>1</v>
      </c>
      <c r="O999" s="119">
        <v>177.5</v>
      </c>
      <c r="P999" s="119">
        <v>49.33</v>
      </c>
      <c r="Q999" s="119">
        <v>5.12</v>
      </c>
      <c r="R999" s="120" t="s">
        <v>5660</v>
      </c>
      <c r="S999" s="120">
        <v>0.12</v>
      </c>
      <c r="T999" s="120"/>
      <c r="U999" s="120"/>
      <c r="V999" s="172">
        <v>164.39</v>
      </c>
      <c r="W999" s="172"/>
      <c r="X999" s="172"/>
      <c r="Y999" s="172"/>
      <c r="Z999" s="172">
        <v>164.39</v>
      </c>
      <c r="AA999" s="123"/>
      <c r="AB999" s="123"/>
      <c r="AC999" s="123">
        <v>86</v>
      </c>
      <c r="AD999" s="123"/>
      <c r="AE999" s="123"/>
      <c r="AF999" s="123"/>
      <c r="AG999" s="214"/>
      <c r="AH999" s="229" t="str">
        <f t="shared" si="225"/>
        <v>a3</v>
      </c>
      <c r="AI999" s="199"/>
      <c r="AJ999" s="199"/>
      <c r="AK999" s="199"/>
      <c r="AL999" s="199"/>
      <c r="AM999" s="199"/>
      <c r="AN999" s="173"/>
      <c r="AO999" s="173"/>
      <c r="AP999" s="173"/>
      <c r="AQ999" s="173"/>
      <c r="AR999" s="173"/>
      <c r="AS999" s="173">
        <v>1.5</v>
      </c>
      <c r="AT999" s="173">
        <v>1.5</v>
      </c>
      <c r="AU999" s="173">
        <v>3</v>
      </c>
      <c r="AV999" s="173">
        <v>0.5</v>
      </c>
      <c r="AW999" s="173">
        <v>0.5</v>
      </c>
      <c r="AX999" s="173">
        <v>2</v>
      </c>
      <c r="AY999" s="173">
        <v>2</v>
      </c>
      <c r="AZ999" s="211">
        <f t="shared" si="223"/>
        <v>1.5</v>
      </c>
      <c r="BA999" s="211">
        <f t="shared" si="224"/>
        <v>9.5</v>
      </c>
      <c r="BB999" s="205">
        <f t="shared" si="226"/>
        <v>22706</v>
      </c>
      <c r="BC999" s="205">
        <f t="shared" si="227"/>
        <v>17783</v>
      </c>
      <c r="BD999" s="205">
        <f t="shared" si="228"/>
        <v>5120</v>
      </c>
      <c r="BE999" s="205">
        <f t="shared" si="229"/>
        <v>197</v>
      </c>
      <c r="BF999" s="175">
        <v>17586</v>
      </c>
      <c r="BG999" s="175"/>
      <c r="BH999" s="175">
        <v>7315</v>
      </c>
      <c r="BI999" s="175">
        <v>4923</v>
      </c>
      <c r="BJ999" s="175"/>
      <c r="BK999" s="175">
        <v>481</v>
      </c>
      <c r="BL999" s="175">
        <v>1929</v>
      </c>
      <c r="BM999" s="175">
        <v>2765</v>
      </c>
      <c r="BN999" s="175">
        <v>283</v>
      </c>
      <c r="BO999" s="175">
        <v>5010</v>
      </c>
      <c r="BP999" s="200">
        <f t="shared" si="230"/>
        <v>12325</v>
      </c>
    </row>
    <row r="1000" spans="1:68" s="201" customFormat="1" x14ac:dyDescent="0.15">
      <c r="A1000" s="117">
        <v>163802001</v>
      </c>
      <c r="B1000" s="118" t="s">
        <v>300</v>
      </c>
      <c r="C1000" s="118" t="s">
        <v>11</v>
      </c>
      <c r="D1000" s="118" t="s">
        <v>301</v>
      </c>
      <c r="E1000" s="118" t="s">
        <v>3360</v>
      </c>
      <c r="F1000" s="120">
        <v>16</v>
      </c>
      <c r="G1000" s="119">
        <v>332281</v>
      </c>
      <c r="H1000" s="119"/>
      <c r="I1000" s="120" t="s">
        <v>5820</v>
      </c>
      <c r="J1000" s="120">
        <v>1480</v>
      </c>
      <c r="K1000" s="120">
        <v>332281</v>
      </c>
      <c r="L1000" s="120">
        <v>0.61499999999999999</v>
      </c>
      <c r="M1000" s="121" t="s">
        <v>5657</v>
      </c>
      <c r="N1000" s="120">
        <v>1</v>
      </c>
      <c r="O1000" s="119">
        <v>480.5</v>
      </c>
      <c r="P1000" s="119"/>
      <c r="Q1000" s="119"/>
      <c r="R1000" s="120" t="s">
        <v>5660</v>
      </c>
      <c r="S1000" s="120">
        <v>0.52</v>
      </c>
      <c r="T1000" s="120"/>
      <c r="U1000" s="120"/>
      <c r="V1000" s="172">
        <v>361.1</v>
      </c>
      <c r="W1000" s="172">
        <v>25.6</v>
      </c>
      <c r="X1000" s="172">
        <v>251.1</v>
      </c>
      <c r="Y1000" s="172">
        <v>24.3</v>
      </c>
      <c r="Z1000" s="172">
        <v>60.1</v>
      </c>
      <c r="AA1000" s="123">
        <v>5320</v>
      </c>
      <c r="AB1000" s="123"/>
      <c r="AC1000" s="123">
        <v>547.1</v>
      </c>
      <c r="AD1000" s="123"/>
      <c r="AE1000" s="123"/>
      <c r="AF1000" s="123"/>
      <c r="AG1000" s="214"/>
      <c r="AH1000" s="229" t="str">
        <f t="shared" si="225"/>
        <v>a3</v>
      </c>
      <c r="AI1000" s="199"/>
      <c r="AJ1000" s="199"/>
      <c r="AK1000" s="199"/>
      <c r="AL1000" s="199"/>
      <c r="AM1000" s="199"/>
      <c r="AN1000" s="173">
        <v>1</v>
      </c>
      <c r="AO1000" s="173" t="s">
        <v>3186</v>
      </c>
      <c r="AP1000" s="173" t="s">
        <v>3186</v>
      </c>
      <c r="AQ1000" s="173" t="s">
        <v>3186</v>
      </c>
      <c r="AR1000" s="173" t="s">
        <v>3186</v>
      </c>
      <c r="AS1000" s="173">
        <v>0.5</v>
      </c>
      <c r="AT1000" s="173">
        <v>0.5</v>
      </c>
      <c r="AU1000" s="173">
        <v>0.5</v>
      </c>
      <c r="AV1000" s="173">
        <v>0.5</v>
      </c>
      <c r="AW1000" s="173">
        <v>0.5</v>
      </c>
      <c r="AX1000" s="173">
        <v>0.5</v>
      </c>
      <c r="AY1000" s="173" t="s">
        <v>3186</v>
      </c>
      <c r="AZ1000" s="211">
        <f t="shared" si="223"/>
        <v>1.5</v>
      </c>
      <c r="BA1000" s="211">
        <f t="shared" si="224"/>
        <v>2.5</v>
      </c>
      <c r="BB1000" s="205">
        <f t="shared" si="226"/>
        <v>31659</v>
      </c>
      <c r="BC1000" s="205">
        <f t="shared" si="227"/>
        <v>31659</v>
      </c>
      <c r="BD1000" s="205">
        <f t="shared" si="228"/>
        <v>0</v>
      </c>
      <c r="BE1000" s="205">
        <f t="shared" si="229"/>
        <v>0</v>
      </c>
      <c r="BF1000" s="175">
        <v>31659</v>
      </c>
      <c r="BG1000" s="175"/>
      <c r="BH1000" s="175">
        <v>18081</v>
      </c>
      <c r="BI1000" s="175"/>
      <c r="BJ1000" s="175"/>
      <c r="BK1000" s="175">
        <v>4470</v>
      </c>
      <c r="BL1000" s="175">
        <v>2070</v>
      </c>
      <c r="BM1000" s="175">
        <v>5074</v>
      </c>
      <c r="BN1000" s="175">
        <v>84</v>
      </c>
      <c r="BO1000" s="175">
        <v>1880</v>
      </c>
      <c r="BP1000" s="200">
        <f t="shared" si="230"/>
        <v>19961</v>
      </c>
    </row>
    <row r="1001" spans="1:68" s="201" customFormat="1" x14ac:dyDescent="0.15">
      <c r="A1001" s="117">
        <v>821501001</v>
      </c>
      <c r="B1001" s="118" t="s">
        <v>801</v>
      </c>
      <c r="C1001" s="118" t="s">
        <v>762</v>
      </c>
      <c r="D1001" s="118" t="s">
        <v>802</v>
      </c>
      <c r="E1001" s="118" t="s">
        <v>3671</v>
      </c>
      <c r="F1001" s="120">
        <v>8</v>
      </c>
      <c r="G1001" s="119">
        <v>335000</v>
      </c>
      <c r="H1001" s="119"/>
      <c r="I1001" s="120" t="s">
        <v>5820</v>
      </c>
      <c r="J1001" s="120">
        <v>4000</v>
      </c>
      <c r="K1001" s="120">
        <v>335000</v>
      </c>
      <c r="L1001" s="120">
        <v>0.22900000000000001</v>
      </c>
      <c r="M1001" s="121" t="s">
        <v>5654</v>
      </c>
      <c r="N1001" s="120">
        <v>1</v>
      </c>
      <c r="O1001" s="119">
        <v>149</v>
      </c>
      <c r="P1001" s="119">
        <v>42</v>
      </c>
      <c r="Q1001" s="119">
        <v>4.5999999999999996</v>
      </c>
      <c r="R1001" s="120" t="s">
        <v>5658</v>
      </c>
      <c r="S1001" s="120">
        <v>0.5</v>
      </c>
      <c r="T1001" s="120"/>
      <c r="U1001" s="120"/>
      <c r="V1001" s="172">
        <v>610</v>
      </c>
      <c r="W1001" s="172">
        <v>124</v>
      </c>
      <c r="X1001" s="172">
        <v>314</v>
      </c>
      <c r="Y1001" s="172">
        <v>106</v>
      </c>
      <c r="Z1001" s="172">
        <v>66</v>
      </c>
      <c r="AA1001" s="123">
        <v>2393</v>
      </c>
      <c r="AB1001" s="123"/>
      <c r="AC1001" s="123">
        <v>196</v>
      </c>
      <c r="AD1001" s="123"/>
      <c r="AE1001" s="123"/>
      <c r="AF1001" s="123"/>
      <c r="AG1001" s="214"/>
      <c r="AH1001" s="229" t="str">
        <f t="shared" si="225"/>
        <v>a3</v>
      </c>
      <c r="AI1001" s="199" t="s">
        <v>5400</v>
      </c>
      <c r="AJ1001" s="199"/>
      <c r="AK1001" s="199"/>
      <c r="AL1001" s="199" t="s">
        <v>5400</v>
      </c>
      <c r="AM1001" s="199"/>
      <c r="AN1001" s="173">
        <v>1</v>
      </c>
      <c r="AO1001" s="173"/>
      <c r="AP1001" s="173"/>
      <c r="AQ1001" s="173"/>
      <c r="AR1001" s="173"/>
      <c r="AS1001" s="173"/>
      <c r="AT1001" s="173">
        <v>0.5</v>
      </c>
      <c r="AU1001" s="173">
        <v>0.5</v>
      </c>
      <c r="AV1001" s="173"/>
      <c r="AW1001" s="173"/>
      <c r="AX1001" s="173"/>
      <c r="AY1001" s="173">
        <v>1</v>
      </c>
      <c r="AZ1001" s="211">
        <f t="shared" si="223"/>
        <v>1</v>
      </c>
      <c r="BA1001" s="211">
        <f t="shared" si="224"/>
        <v>2</v>
      </c>
      <c r="BB1001" s="205">
        <f t="shared" si="226"/>
        <v>52563</v>
      </c>
      <c r="BC1001" s="205">
        <f t="shared" si="227"/>
        <v>52563</v>
      </c>
      <c r="BD1001" s="205">
        <f t="shared" si="228"/>
        <v>0</v>
      </c>
      <c r="BE1001" s="205">
        <f t="shared" si="229"/>
        <v>0</v>
      </c>
      <c r="BF1001" s="175">
        <v>52563</v>
      </c>
      <c r="BG1001" s="175">
        <v>9409</v>
      </c>
      <c r="BH1001" s="175">
        <v>14175</v>
      </c>
      <c r="BI1001" s="175"/>
      <c r="BJ1001" s="175"/>
      <c r="BK1001" s="175">
        <v>3791</v>
      </c>
      <c r="BL1001" s="175">
        <v>4499</v>
      </c>
      <c r="BM1001" s="175">
        <v>10374</v>
      </c>
      <c r="BN1001" s="175">
        <v>335</v>
      </c>
      <c r="BO1001" s="175">
        <v>9980</v>
      </c>
      <c r="BP1001" s="200">
        <f t="shared" si="230"/>
        <v>24155</v>
      </c>
    </row>
    <row r="1002" spans="1:68" s="201" customFormat="1" x14ac:dyDescent="0.15">
      <c r="A1002" s="117">
        <v>160802001</v>
      </c>
      <c r="B1002" s="118" t="s">
        <v>280</v>
      </c>
      <c r="C1002" s="118" t="s">
        <v>11</v>
      </c>
      <c r="D1002" s="118" t="s">
        <v>281</v>
      </c>
      <c r="E1002" s="118" t="s">
        <v>3349</v>
      </c>
      <c r="F1002" s="120">
        <v>14</v>
      </c>
      <c r="G1002" s="119">
        <v>335325</v>
      </c>
      <c r="H1002" s="119"/>
      <c r="I1002" s="120" t="s">
        <v>5820</v>
      </c>
      <c r="J1002" s="120">
        <v>1845</v>
      </c>
      <c r="K1002" s="120">
        <v>335325</v>
      </c>
      <c r="L1002" s="120">
        <v>0.498</v>
      </c>
      <c r="M1002" s="121" t="s">
        <v>5657</v>
      </c>
      <c r="N1002" s="120">
        <v>1</v>
      </c>
      <c r="O1002" s="119">
        <v>293</v>
      </c>
      <c r="P1002" s="119"/>
      <c r="Q1002" s="119"/>
      <c r="R1002" s="120" t="s">
        <v>5658</v>
      </c>
      <c r="S1002" s="120">
        <v>0.4</v>
      </c>
      <c r="T1002" s="120"/>
      <c r="U1002" s="120"/>
      <c r="V1002" s="172">
        <v>251.9</v>
      </c>
      <c r="W1002" s="172"/>
      <c r="X1002" s="172">
        <v>148.9</v>
      </c>
      <c r="Y1002" s="172">
        <v>29</v>
      </c>
      <c r="Z1002" s="172">
        <v>74</v>
      </c>
      <c r="AA1002" s="123">
        <v>2985</v>
      </c>
      <c r="AB1002" s="123"/>
      <c r="AC1002" s="123">
        <v>289</v>
      </c>
      <c r="AD1002" s="123"/>
      <c r="AE1002" s="123"/>
      <c r="AF1002" s="123"/>
      <c r="AG1002" s="214"/>
      <c r="AH1002" s="229" t="str">
        <f t="shared" si="225"/>
        <v>a3</v>
      </c>
      <c r="AI1002" s="199"/>
      <c r="AJ1002" s="199"/>
      <c r="AK1002" s="199"/>
      <c r="AL1002" s="199"/>
      <c r="AM1002" s="199"/>
      <c r="AN1002" s="173" t="s">
        <v>3186</v>
      </c>
      <c r="AO1002" s="173" t="s">
        <v>3186</v>
      </c>
      <c r="AP1002" s="173" t="s">
        <v>3186</v>
      </c>
      <c r="AQ1002" s="173" t="s">
        <v>3186</v>
      </c>
      <c r="AR1002" s="173" t="s">
        <v>3186</v>
      </c>
      <c r="AS1002" s="173">
        <v>0.5</v>
      </c>
      <c r="AT1002" s="173">
        <v>1</v>
      </c>
      <c r="AU1002" s="173">
        <v>0.5</v>
      </c>
      <c r="AV1002" s="173">
        <v>0.5</v>
      </c>
      <c r="AW1002" s="173">
        <v>0.5</v>
      </c>
      <c r="AX1002" s="173">
        <v>0.5</v>
      </c>
      <c r="AY1002" s="173">
        <v>0.5</v>
      </c>
      <c r="AZ1002" s="211">
        <f t="shared" si="223"/>
        <v>0.5</v>
      </c>
      <c r="BA1002" s="211">
        <f t="shared" si="224"/>
        <v>3.5</v>
      </c>
      <c r="BB1002" s="205">
        <f t="shared" si="226"/>
        <v>49312</v>
      </c>
      <c r="BC1002" s="205">
        <f t="shared" si="227"/>
        <v>49312</v>
      </c>
      <c r="BD1002" s="205">
        <f t="shared" si="228"/>
        <v>0</v>
      </c>
      <c r="BE1002" s="205">
        <f t="shared" si="229"/>
        <v>0</v>
      </c>
      <c r="BF1002" s="175">
        <v>49312</v>
      </c>
      <c r="BG1002" s="175"/>
      <c r="BH1002" s="175">
        <v>39480</v>
      </c>
      <c r="BI1002" s="175"/>
      <c r="BJ1002" s="175"/>
      <c r="BK1002" s="175">
        <v>2711</v>
      </c>
      <c r="BL1002" s="175">
        <v>1918</v>
      </c>
      <c r="BM1002" s="175">
        <v>3923</v>
      </c>
      <c r="BN1002" s="175">
        <v>335</v>
      </c>
      <c r="BO1002" s="175">
        <v>945</v>
      </c>
      <c r="BP1002" s="200">
        <f t="shared" si="230"/>
        <v>40425</v>
      </c>
    </row>
    <row r="1003" spans="1:68" s="201" customFormat="1" x14ac:dyDescent="0.15">
      <c r="A1003" s="117">
        <v>2822302011</v>
      </c>
      <c r="B1003" s="118" t="s">
        <v>2191</v>
      </c>
      <c r="C1003" s="118" t="s">
        <v>2099</v>
      </c>
      <c r="D1003" s="118" t="s">
        <v>2183</v>
      </c>
      <c r="E1003" s="118" t="s">
        <v>4665</v>
      </c>
      <c r="F1003" s="120">
        <v>11</v>
      </c>
      <c r="G1003" s="119"/>
      <c r="H1003" s="119"/>
      <c r="I1003" s="120" t="s">
        <v>5820</v>
      </c>
      <c r="J1003" s="120">
        <v>1060</v>
      </c>
      <c r="K1003" s="120">
        <v>335833</v>
      </c>
      <c r="L1003" s="120">
        <v>0.86799999999999999</v>
      </c>
      <c r="M1003" s="121" t="s">
        <v>5657</v>
      </c>
      <c r="N1003" s="120">
        <v>1</v>
      </c>
      <c r="O1003" s="119">
        <v>153</v>
      </c>
      <c r="P1003" s="119">
        <v>27</v>
      </c>
      <c r="Q1003" s="119">
        <v>3.5</v>
      </c>
      <c r="R1003" s="120" t="s">
        <v>5658</v>
      </c>
      <c r="S1003" s="120">
        <v>0.3</v>
      </c>
      <c r="T1003" s="120"/>
      <c r="U1003" s="120"/>
      <c r="V1003" s="172">
        <v>269.89999999999998</v>
      </c>
      <c r="W1003" s="172"/>
      <c r="X1003" s="172"/>
      <c r="Y1003" s="172"/>
      <c r="Z1003" s="172">
        <v>269.89999999999998</v>
      </c>
      <c r="AA1003" s="123">
        <v>2248</v>
      </c>
      <c r="AB1003" s="123"/>
      <c r="AC1003" s="123">
        <v>194</v>
      </c>
      <c r="AD1003" s="123"/>
      <c r="AE1003" s="123"/>
      <c r="AF1003" s="123"/>
      <c r="AG1003" s="214"/>
      <c r="AH1003" s="229" t="str">
        <f t="shared" si="225"/>
        <v>a3</v>
      </c>
      <c r="AI1003" s="199"/>
      <c r="AJ1003" s="199"/>
      <c r="AK1003" s="199"/>
      <c r="AL1003" s="199"/>
      <c r="AM1003" s="199"/>
      <c r="AN1003" s="173"/>
      <c r="AO1003" s="173"/>
      <c r="AP1003" s="173"/>
      <c r="AQ1003" s="173"/>
      <c r="AR1003" s="173"/>
      <c r="AS1003" s="173"/>
      <c r="AT1003" s="173"/>
      <c r="AU1003" s="173"/>
      <c r="AV1003" s="173"/>
      <c r="AW1003" s="173"/>
      <c r="AX1003" s="173"/>
      <c r="AY1003" s="173"/>
      <c r="AZ1003" s="211"/>
      <c r="BA1003" s="211"/>
      <c r="BB1003" s="205">
        <f t="shared" si="226"/>
        <v>32079</v>
      </c>
      <c r="BC1003" s="205">
        <f t="shared" si="227"/>
        <v>24391</v>
      </c>
      <c r="BD1003" s="205">
        <f t="shared" si="228"/>
        <v>10389</v>
      </c>
      <c r="BE1003" s="205">
        <f t="shared" si="229"/>
        <v>2701</v>
      </c>
      <c r="BF1003" s="175">
        <v>21690</v>
      </c>
      <c r="BG1003" s="175">
        <v>714</v>
      </c>
      <c r="BH1003" s="175">
        <v>10389</v>
      </c>
      <c r="BI1003" s="175">
        <v>6233</v>
      </c>
      <c r="BJ1003" s="175">
        <v>1455</v>
      </c>
      <c r="BK1003" s="175">
        <v>3848</v>
      </c>
      <c r="BL1003" s="175">
        <v>2031</v>
      </c>
      <c r="BM1003" s="175">
        <v>4141</v>
      </c>
      <c r="BN1003" s="175">
        <v>190</v>
      </c>
      <c r="BO1003" s="175">
        <v>3078</v>
      </c>
      <c r="BP1003" s="200">
        <f t="shared" si="230"/>
        <v>13467</v>
      </c>
    </row>
    <row r="1004" spans="1:68" s="201" customFormat="1" x14ac:dyDescent="0.15">
      <c r="A1004" s="117">
        <v>156301001</v>
      </c>
      <c r="B1004" s="118" t="s">
        <v>257</v>
      </c>
      <c r="C1004" s="118" t="s">
        <v>11</v>
      </c>
      <c r="D1004" s="118" t="s">
        <v>258</v>
      </c>
      <c r="E1004" s="118" t="s">
        <v>3335</v>
      </c>
      <c r="F1004" s="120">
        <v>17</v>
      </c>
      <c r="G1004" s="119">
        <v>336327</v>
      </c>
      <c r="H1004" s="119"/>
      <c r="I1004" s="120" t="s">
        <v>5820</v>
      </c>
      <c r="J1004" s="120">
        <v>2300</v>
      </c>
      <c r="K1004" s="120">
        <v>336327</v>
      </c>
      <c r="L1004" s="120">
        <v>0.40100000000000002</v>
      </c>
      <c r="M1004" s="121" t="s">
        <v>5657</v>
      </c>
      <c r="N1004" s="120">
        <v>1</v>
      </c>
      <c r="O1004" s="119">
        <v>207</v>
      </c>
      <c r="P1004" s="119"/>
      <c r="Q1004" s="119"/>
      <c r="R1004" s="120" t="s">
        <v>5658</v>
      </c>
      <c r="S1004" s="120">
        <v>0.33200000000000002</v>
      </c>
      <c r="T1004" s="120"/>
      <c r="U1004" s="120"/>
      <c r="V1004" s="172">
        <v>330.02</v>
      </c>
      <c r="W1004" s="172">
        <v>37.979999999999997</v>
      </c>
      <c r="X1004" s="172">
        <v>212.27</v>
      </c>
      <c r="Y1004" s="172">
        <v>15.35</v>
      </c>
      <c r="Z1004" s="172">
        <v>64.42</v>
      </c>
      <c r="AA1004" s="123">
        <v>2980</v>
      </c>
      <c r="AB1004" s="123"/>
      <c r="AC1004" s="123">
        <v>280.61</v>
      </c>
      <c r="AD1004" s="123"/>
      <c r="AE1004" s="123"/>
      <c r="AF1004" s="123"/>
      <c r="AG1004" s="214"/>
      <c r="AH1004" s="229" t="str">
        <f t="shared" si="225"/>
        <v>a3</v>
      </c>
      <c r="AI1004" s="199" t="s">
        <v>5401</v>
      </c>
      <c r="AJ1004" s="199"/>
      <c r="AK1004" s="199"/>
      <c r="AL1004" s="199" t="s">
        <v>5401</v>
      </c>
      <c r="AM1004" s="199"/>
      <c r="AN1004" s="173">
        <v>1</v>
      </c>
      <c r="AO1004" s="173"/>
      <c r="AP1004" s="173"/>
      <c r="AQ1004" s="173"/>
      <c r="AR1004" s="173"/>
      <c r="AS1004" s="173">
        <v>1</v>
      </c>
      <c r="AT1004" s="173">
        <v>0.6</v>
      </c>
      <c r="AU1004" s="173"/>
      <c r="AV1004" s="173">
        <v>0.6</v>
      </c>
      <c r="AW1004" s="173"/>
      <c r="AX1004" s="173"/>
      <c r="AY1004" s="173">
        <v>1</v>
      </c>
      <c r="AZ1004" s="211">
        <f>SUBTOTAL(9,AN1004:AS1004)</f>
        <v>2</v>
      </c>
      <c r="BA1004" s="211">
        <f t="shared" ref="BA1004:BA1011" si="231">SUBTOTAL(9,AT1004:AY1004)</f>
        <v>2.2000000000000002</v>
      </c>
      <c r="BB1004" s="205">
        <f t="shared" si="226"/>
        <v>32968</v>
      </c>
      <c r="BC1004" s="205">
        <f t="shared" si="227"/>
        <v>32968</v>
      </c>
      <c r="BD1004" s="205">
        <f t="shared" si="228"/>
        <v>0</v>
      </c>
      <c r="BE1004" s="205">
        <f t="shared" si="229"/>
        <v>0</v>
      </c>
      <c r="BF1004" s="175">
        <v>32968</v>
      </c>
      <c r="BG1004" s="175"/>
      <c r="BH1004" s="175">
        <v>24276</v>
      </c>
      <c r="BI1004" s="175"/>
      <c r="BJ1004" s="175"/>
      <c r="BK1004" s="175">
        <v>2052</v>
      </c>
      <c r="BL1004" s="175">
        <v>5103</v>
      </c>
      <c r="BM1004" s="175"/>
      <c r="BN1004" s="175"/>
      <c r="BO1004" s="175">
        <v>1537</v>
      </c>
      <c r="BP1004" s="200">
        <f t="shared" si="230"/>
        <v>25813</v>
      </c>
    </row>
    <row r="1005" spans="1:68" s="201" customFormat="1" x14ac:dyDescent="0.15">
      <c r="A1005" s="117">
        <v>1842302003</v>
      </c>
      <c r="B1005" s="118" t="s">
        <v>539</v>
      </c>
      <c r="C1005" s="118" t="s">
        <v>1400</v>
      </c>
      <c r="D1005" s="118" t="s">
        <v>1431</v>
      </c>
      <c r="E1005" s="118" t="s">
        <v>4103</v>
      </c>
      <c r="F1005" s="120">
        <v>24</v>
      </c>
      <c r="G1005" s="119">
        <v>336959</v>
      </c>
      <c r="H1005" s="119"/>
      <c r="I1005" s="120" t="s">
        <v>5820</v>
      </c>
      <c r="J1005" s="120">
        <v>930</v>
      </c>
      <c r="K1005" s="120">
        <v>336959</v>
      </c>
      <c r="L1005" s="120">
        <v>0.99299999999999999</v>
      </c>
      <c r="M1005" s="121" t="s">
        <v>5657</v>
      </c>
      <c r="N1005" s="120">
        <v>1</v>
      </c>
      <c r="O1005" s="119">
        <v>96</v>
      </c>
      <c r="P1005" s="119"/>
      <c r="Q1005" s="119"/>
      <c r="R1005" s="120" t="s">
        <v>5658</v>
      </c>
      <c r="S1005" s="120">
        <v>0.8</v>
      </c>
      <c r="T1005" s="120"/>
      <c r="U1005" s="120"/>
      <c r="V1005" s="172">
        <v>102.1</v>
      </c>
      <c r="W1005" s="172"/>
      <c r="X1005" s="172">
        <v>97.7</v>
      </c>
      <c r="Y1005" s="172"/>
      <c r="Z1005" s="172">
        <v>4.4000000000000004</v>
      </c>
      <c r="AA1005" s="123">
        <v>103</v>
      </c>
      <c r="AB1005" s="123"/>
      <c r="AC1005" s="123">
        <v>5.7</v>
      </c>
      <c r="AD1005" s="123"/>
      <c r="AE1005" s="123"/>
      <c r="AF1005" s="123"/>
      <c r="AG1005" s="214"/>
      <c r="AH1005" s="229" t="str">
        <f t="shared" si="225"/>
        <v>a3</v>
      </c>
      <c r="AI1005" s="199"/>
      <c r="AJ1005" s="199"/>
      <c r="AK1005" s="199"/>
      <c r="AL1005" s="199"/>
      <c r="AM1005" s="199"/>
      <c r="AN1005" s="173" t="s">
        <v>3186</v>
      </c>
      <c r="AO1005" s="173" t="s">
        <v>3186</v>
      </c>
      <c r="AP1005" s="173" t="s">
        <v>3186</v>
      </c>
      <c r="AQ1005" s="173" t="s">
        <v>3186</v>
      </c>
      <c r="AR1005" s="173" t="s">
        <v>3186</v>
      </c>
      <c r="AS1005" s="173">
        <v>1</v>
      </c>
      <c r="AT1005" s="173"/>
      <c r="AU1005" s="173"/>
      <c r="AV1005" s="173"/>
      <c r="AW1005" s="173"/>
      <c r="AX1005" s="173"/>
      <c r="AY1005" s="173" t="s">
        <v>3186</v>
      </c>
      <c r="AZ1005" s="211">
        <f>SUBTOTAL(9,AN1005:AS1005)</f>
        <v>1</v>
      </c>
      <c r="BA1005" s="211">
        <f t="shared" si="231"/>
        <v>0</v>
      </c>
      <c r="BB1005" s="205">
        <f t="shared" si="226"/>
        <v>15620</v>
      </c>
      <c r="BC1005" s="205">
        <f t="shared" si="227"/>
        <v>12669</v>
      </c>
      <c r="BD1005" s="205">
        <f t="shared" si="228"/>
        <v>3068</v>
      </c>
      <c r="BE1005" s="205">
        <f t="shared" si="229"/>
        <v>117</v>
      </c>
      <c r="BF1005" s="175">
        <v>12552</v>
      </c>
      <c r="BG1005" s="175"/>
      <c r="BH1005" s="175">
        <v>3068</v>
      </c>
      <c r="BI1005" s="175">
        <v>2951</v>
      </c>
      <c r="BJ1005" s="175"/>
      <c r="BK1005" s="175">
        <v>99</v>
      </c>
      <c r="BL1005" s="175">
        <v>5380</v>
      </c>
      <c r="BM1005" s="175">
        <v>1849</v>
      </c>
      <c r="BN1005" s="175">
        <v>506</v>
      </c>
      <c r="BO1005" s="175">
        <v>1767</v>
      </c>
      <c r="BP1005" s="200">
        <f t="shared" si="230"/>
        <v>4835</v>
      </c>
    </row>
    <row r="1006" spans="1:68" s="201" customFormat="1" x14ac:dyDescent="0.15">
      <c r="A1006" s="117">
        <v>521002003</v>
      </c>
      <c r="B1006" s="118" t="s">
        <v>573</v>
      </c>
      <c r="C1006" s="118" t="s">
        <v>546</v>
      </c>
      <c r="D1006" s="118" t="s">
        <v>571</v>
      </c>
      <c r="E1006" s="118" t="s">
        <v>3528</v>
      </c>
      <c r="F1006" s="120">
        <v>21</v>
      </c>
      <c r="G1006" s="119"/>
      <c r="H1006" s="119"/>
      <c r="I1006" s="120" t="s">
        <v>5820</v>
      </c>
      <c r="J1006" s="120">
        <v>1900</v>
      </c>
      <c r="K1006" s="120">
        <v>337103</v>
      </c>
      <c r="L1006" s="120">
        <v>0.48599999999999999</v>
      </c>
      <c r="M1006" s="121" t="s">
        <v>5668</v>
      </c>
      <c r="N1006" s="120">
        <v>1</v>
      </c>
      <c r="O1006" s="119"/>
      <c r="P1006" s="119"/>
      <c r="Q1006" s="119"/>
      <c r="R1006" s="120" t="s">
        <v>5655</v>
      </c>
      <c r="S1006" s="120">
        <v>1.6</v>
      </c>
      <c r="T1006" s="120"/>
      <c r="U1006" s="120"/>
      <c r="V1006" s="172">
        <v>289.89999999999998</v>
      </c>
      <c r="W1006" s="172"/>
      <c r="X1006" s="172">
        <v>289.89999999999998</v>
      </c>
      <c r="Y1006" s="172"/>
      <c r="Z1006" s="172"/>
      <c r="AA1006" s="123">
        <v>3796</v>
      </c>
      <c r="AB1006" s="123"/>
      <c r="AC1006" s="123">
        <v>234</v>
      </c>
      <c r="AD1006" s="123"/>
      <c r="AE1006" s="123"/>
      <c r="AF1006" s="123"/>
      <c r="AG1006" s="214"/>
      <c r="AH1006" s="229" t="str">
        <f t="shared" si="225"/>
        <v>a3</v>
      </c>
      <c r="AI1006" s="199"/>
      <c r="AJ1006" s="199"/>
      <c r="AK1006" s="199"/>
      <c r="AL1006" s="199"/>
      <c r="AM1006" s="199"/>
      <c r="AN1006" s="173">
        <v>1</v>
      </c>
      <c r="AO1006" s="173" t="s">
        <v>3186</v>
      </c>
      <c r="AP1006" s="173" t="s">
        <v>3186</v>
      </c>
      <c r="AQ1006" s="173" t="s">
        <v>3186</v>
      </c>
      <c r="AR1006" s="173" t="s">
        <v>3186</v>
      </c>
      <c r="AS1006" s="173">
        <v>1</v>
      </c>
      <c r="AT1006" s="173">
        <v>0.5</v>
      </c>
      <c r="AU1006" s="173">
        <v>0.5</v>
      </c>
      <c r="AV1006" s="173">
        <v>0.5</v>
      </c>
      <c r="AW1006" s="173">
        <v>0.5</v>
      </c>
      <c r="AX1006" s="173" t="s">
        <v>3186</v>
      </c>
      <c r="AY1006" s="173" t="s">
        <v>3186</v>
      </c>
      <c r="AZ1006" s="211">
        <f>SUBTOTAL(9,AN1006:AS1006)</f>
        <v>2</v>
      </c>
      <c r="BA1006" s="211">
        <f t="shared" si="231"/>
        <v>2</v>
      </c>
      <c r="BB1006" s="205">
        <f t="shared" si="226"/>
        <v>19809</v>
      </c>
      <c r="BC1006" s="205">
        <f t="shared" si="227"/>
        <v>19809</v>
      </c>
      <c r="BD1006" s="205">
        <f t="shared" si="228"/>
        <v>0</v>
      </c>
      <c r="BE1006" s="205">
        <f t="shared" si="229"/>
        <v>0</v>
      </c>
      <c r="BF1006" s="175">
        <v>19809</v>
      </c>
      <c r="BG1006" s="175"/>
      <c r="BH1006" s="175"/>
      <c r="BI1006" s="175"/>
      <c r="BJ1006" s="175"/>
      <c r="BK1006" s="175">
        <v>4684</v>
      </c>
      <c r="BL1006" s="175">
        <v>4650</v>
      </c>
      <c r="BM1006" s="175">
        <v>3068</v>
      </c>
      <c r="BN1006" s="175">
        <v>3276</v>
      </c>
      <c r="BO1006" s="175">
        <v>4131</v>
      </c>
      <c r="BP1006" s="200">
        <f t="shared" si="230"/>
        <v>4131</v>
      </c>
    </row>
    <row r="1007" spans="1:68" s="201" customFormat="1" x14ac:dyDescent="0.15">
      <c r="A1007" s="117">
        <v>321401001</v>
      </c>
      <c r="B1007" s="118" t="s">
        <v>451</v>
      </c>
      <c r="C1007" s="118" t="s">
        <v>415</v>
      </c>
      <c r="D1007" s="118" t="s">
        <v>452</v>
      </c>
      <c r="E1007" s="118" t="s">
        <v>3452</v>
      </c>
      <c r="F1007" s="120">
        <v>9</v>
      </c>
      <c r="G1007" s="119"/>
      <c r="H1007" s="119"/>
      <c r="I1007" s="120" t="s">
        <v>5820</v>
      </c>
      <c r="J1007" s="120">
        <v>2400</v>
      </c>
      <c r="K1007" s="120">
        <v>337418</v>
      </c>
      <c r="L1007" s="120">
        <v>0.38500000000000001</v>
      </c>
      <c r="M1007" s="121" t="s">
        <v>5657</v>
      </c>
      <c r="N1007" s="120">
        <v>1</v>
      </c>
      <c r="O1007" s="119">
        <v>217</v>
      </c>
      <c r="P1007" s="119"/>
      <c r="Q1007" s="119"/>
      <c r="R1007" s="120" t="s">
        <v>5658</v>
      </c>
      <c r="S1007" s="120">
        <v>0.58399999999999996</v>
      </c>
      <c r="T1007" s="120"/>
      <c r="U1007" s="120"/>
      <c r="V1007" s="172">
        <v>236.1</v>
      </c>
      <c r="W1007" s="172"/>
      <c r="X1007" s="172"/>
      <c r="Y1007" s="172"/>
      <c r="Z1007" s="172">
        <v>236.1</v>
      </c>
      <c r="AA1007" s="123"/>
      <c r="AB1007" s="123"/>
      <c r="AC1007" s="123">
        <v>268</v>
      </c>
      <c r="AD1007" s="123"/>
      <c r="AE1007" s="123"/>
      <c r="AF1007" s="123"/>
      <c r="AG1007" s="214"/>
      <c r="AH1007" s="229" t="str">
        <f t="shared" si="225"/>
        <v>a3</v>
      </c>
      <c r="AI1007" s="199"/>
      <c r="AJ1007" s="199"/>
      <c r="AK1007" s="199"/>
      <c r="AL1007" s="199"/>
      <c r="AM1007" s="199"/>
      <c r="AN1007" s="173" t="s">
        <v>3186</v>
      </c>
      <c r="AO1007" s="173" t="s">
        <v>3186</v>
      </c>
      <c r="AP1007" s="173" t="s">
        <v>3186</v>
      </c>
      <c r="AQ1007" s="173" t="s">
        <v>3186</v>
      </c>
      <c r="AR1007" s="173" t="s">
        <v>3186</v>
      </c>
      <c r="AS1007" s="173" t="s">
        <v>3186</v>
      </c>
      <c r="AT1007" s="173">
        <v>1</v>
      </c>
      <c r="AU1007" s="173">
        <v>1</v>
      </c>
      <c r="AV1007" s="173">
        <v>1</v>
      </c>
      <c r="AW1007" s="173">
        <v>1</v>
      </c>
      <c r="AX1007" s="173">
        <v>1</v>
      </c>
      <c r="AY1007" s="173">
        <v>1</v>
      </c>
      <c r="AZ1007" s="211"/>
      <c r="BA1007" s="211">
        <f t="shared" si="231"/>
        <v>6</v>
      </c>
      <c r="BB1007" s="205">
        <f t="shared" si="226"/>
        <v>104296</v>
      </c>
      <c r="BC1007" s="205">
        <f t="shared" si="227"/>
        <v>88941</v>
      </c>
      <c r="BD1007" s="205">
        <f t="shared" si="228"/>
        <v>38597</v>
      </c>
      <c r="BE1007" s="205">
        <f t="shared" si="229"/>
        <v>23242</v>
      </c>
      <c r="BF1007" s="175">
        <v>65699</v>
      </c>
      <c r="BG1007" s="175">
        <v>14383</v>
      </c>
      <c r="BH1007" s="175">
        <v>38597</v>
      </c>
      <c r="BI1007" s="175">
        <v>15355</v>
      </c>
      <c r="BJ1007" s="175"/>
      <c r="BK1007" s="175"/>
      <c r="BL1007" s="175">
        <v>172</v>
      </c>
      <c r="BM1007" s="175">
        <v>5382</v>
      </c>
      <c r="BN1007" s="175">
        <v>172</v>
      </c>
      <c r="BO1007" s="175">
        <v>30235</v>
      </c>
      <c r="BP1007" s="200">
        <f t="shared" si="230"/>
        <v>68832</v>
      </c>
    </row>
    <row r="1008" spans="1:68" s="201" customFormat="1" x14ac:dyDescent="0.15">
      <c r="A1008" s="117">
        <v>120901001</v>
      </c>
      <c r="B1008" s="118" t="s">
        <v>58</v>
      </c>
      <c r="C1008" s="118" t="s">
        <v>11</v>
      </c>
      <c r="D1008" s="118" t="s">
        <v>59</v>
      </c>
      <c r="E1008" s="118" t="s">
        <v>3220</v>
      </c>
      <c r="F1008" s="120">
        <v>18</v>
      </c>
      <c r="G1008" s="119"/>
      <c r="H1008" s="119"/>
      <c r="I1008" s="120" t="s">
        <v>5820</v>
      </c>
      <c r="J1008" s="120">
        <v>3240</v>
      </c>
      <c r="K1008" s="120">
        <v>338371</v>
      </c>
      <c r="L1008" s="120">
        <v>0.28599999999999998</v>
      </c>
      <c r="M1008" s="121" t="s">
        <v>5657</v>
      </c>
      <c r="N1008" s="120">
        <v>1</v>
      </c>
      <c r="O1008" s="119"/>
      <c r="P1008" s="119"/>
      <c r="Q1008" s="119"/>
      <c r="R1008" s="120" t="s">
        <v>5658</v>
      </c>
      <c r="S1008" s="120">
        <v>0.38</v>
      </c>
      <c r="T1008" s="120"/>
      <c r="U1008" s="120" t="s">
        <v>3186</v>
      </c>
      <c r="V1008" s="172">
        <v>160.1</v>
      </c>
      <c r="W1008" s="172"/>
      <c r="X1008" s="172">
        <v>90.1</v>
      </c>
      <c r="Y1008" s="172">
        <v>21.7</v>
      </c>
      <c r="Z1008" s="172">
        <v>48.3</v>
      </c>
      <c r="AA1008" s="123">
        <v>3005</v>
      </c>
      <c r="AB1008" s="123"/>
      <c r="AC1008" s="123">
        <v>233</v>
      </c>
      <c r="AD1008" s="123"/>
      <c r="AE1008" s="123"/>
      <c r="AF1008" s="123"/>
      <c r="AG1008" s="214"/>
      <c r="AH1008" s="229" t="str">
        <f t="shared" si="225"/>
        <v>a3</v>
      </c>
      <c r="AI1008" s="199"/>
      <c r="AJ1008" s="199"/>
      <c r="AK1008" s="199"/>
      <c r="AL1008" s="199"/>
      <c r="AM1008" s="199"/>
      <c r="AN1008" s="173">
        <v>3</v>
      </c>
      <c r="AO1008" s="173" t="s">
        <v>3186</v>
      </c>
      <c r="AP1008" s="173" t="s">
        <v>3186</v>
      </c>
      <c r="AQ1008" s="173" t="s">
        <v>3186</v>
      </c>
      <c r="AR1008" s="173"/>
      <c r="AS1008" s="173">
        <v>0.5</v>
      </c>
      <c r="AT1008" s="173">
        <v>1</v>
      </c>
      <c r="AU1008" s="173">
        <v>0.5</v>
      </c>
      <c r="AV1008" s="173">
        <v>1</v>
      </c>
      <c r="AW1008" s="173">
        <v>0.5</v>
      </c>
      <c r="AX1008" s="173">
        <v>0.5</v>
      </c>
      <c r="AY1008" s="173"/>
      <c r="AZ1008" s="211">
        <f>SUBTOTAL(9,AN1008:AS1008)</f>
        <v>3.5</v>
      </c>
      <c r="BA1008" s="211">
        <f t="shared" si="231"/>
        <v>3.5</v>
      </c>
      <c r="BB1008" s="205">
        <f t="shared" si="226"/>
        <v>49828</v>
      </c>
      <c r="BC1008" s="205">
        <f t="shared" si="227"/>
        <v>49828</v>
      </c>
      <c r="BD1008" s="205">
        <f t="shared" si="228"/>
        <v>0</v>
      </c>
      <c r="BE1008" s="205">
        <f t="shared" si="229"/>
        <v>0</v>
      </c>
      <c r="BF1008" s="175">
        <v>49828</v>
      </c>
      <c r="BG1008" s="175">
        <v>9217</v>
      </c>
      <c r="BH1008" s="175">
        <v>33575</v>
      </c>
      <c r="BI1008" s="175"/>
      <c r="BJ1008" s="175"/>
      <c r="BK1008" s="175">
        <v>5153</v>
      </c>
      <c r="BL1008" s="175">
        <v>1632</v>
      </c>
      <c r="BM1008" s="175"/>
      <c r="BN1008" s="175"/>
      <c r="BO1008" s="175">
        <v>251</v>
      </c>
      <c r="BP1008" s="200">
        <f t="shared" si="230"/>
        <v>33826</v>
      </c>
    </row>
    <row r="1009" spans="1:68" s="201" customFormat="1" x14ac:dyDescent="0.15">
      <c r="A1009" s="117">
        <v>920101005</v>
      </c>
      <c r="B1009" s="118" t="s">
        <v>860</v>
      </c>
      <c r="C1009" s="118" t="s">
        <v>842</v>
      </c>
      <c r="D1009" s="118" t="s">
        <v>856</v>
      </c>
      <c r="E1009" s="118" t="s">
        <v>3705</v>
      </c>
      <c r="F1009" s="120">
        <v>7</v>
      </c>
      <c r="G1009" s="119">
        <v>338411</v>
      </c>
      <c r="H1009" s="119"/>
      <c r="I1009" s="120" t="s">
        <v>5820</v>
      </c>
      <c r="J1009" s="120">
        <v>1500</v>
      </c>
      <c r="K1009" s="120">
        <v>338411</v>
      </c>
      <c r="L1009" s="120">
        <v>0.61799999999999999</v>
      </c>
      <c r="M1009" s="121" t="s">
        <v>5657</v>
      </c>
      <c r="N1009" s="120">
        <v>1</v>
      </c>
      <c r="O1009" s="119"/>
      <c r="P1009" s="119"/>
      <c r="Q1009" s="119"/>
      <c r="R1009" s="120" t="s">
        <v>5658</v>
      </c>
      <c r="S1009" s="120">
        <v>0.5</v>
      </c>
      <c r="T1009" s="120"/>
      <c r="U1009" s="120"/>
      <c r="V1009" s="172">
        <v>206.3</v>
      </c>
      <c r="W1009" s="172">
        <v>30.7</v>
      </c>
      <c r="X1009" s="172">
        <v>122.9</v>
      </c>
      <c r="Y1009" s="172">
        <v>1.9</v>
      </c>
      <c r="Z1009" s="172">
        <v>50.8</v>
      </c>
      <c r="AA1009" s="123"/>
      <c r="AB1009" s="123"/>
      <c r="AC1009" s="123">
        <v>200</v>
      </c>
      <c r="AD1009" s="123"/>
      <c r="AE1009" s="123"/>
      <c r="AF1009" s="123"/>
      <c r="AG1009" s="214"/>
      <c r="AH1009" s="229" t="str">
        <f t="shared" si="225"/>
        <v>a3</v>
      </c>
      <c r="AI1009" s="199"/>
      <c r="AJ1009" s="199"/>
      <c r="AK1009" s="199"/>
      <c r="AL1009" s="199"/>
      <c r="AM1009" s="199"/>
      <c r="AN1009" s="173"/>
      <c r="AO1009" s="173"/>
      <c r="AP1009" s="173"/>
      <c r="AQ1009" s="173"/>
      <c r="AR1009" s="173"/>
      <c r="AS1009" s="173">
        <v>1</v>
      </c>
      <c r="AT1009" s="173">
        <v>0.5</v>
      </c>
      <c r="AU1009" s="173">
        <v>0.5</v>
      </c>
      <c r="AV1009" s="173">
        <v>0.5</v>
      </c>
      <c r="AW1009" s="173">
        <v>0.5</v>
      </c>
      <c r="AX1009" s="173">
        <v>1</v>
      </c>
      <c r="AY1009" s="173">
        <v>1</v>
      </c>
      <c r="AZ1009" s="211">
        <f>SUBTOTAL(9,AN1009:AS1009)</f>
        <v>1</v>
      </c>
      <c r="BA1009" s="211">
        <f t="shared" si="231"/>
        <v>4</v>
      </c>
      <c r="BB1009" s="205">
        <f t="shared" si="226"/>
        <v>18254</v>
      </c>
      <c r="BC1009" s="205">
        <f t="shared" si="227"/>
        <v>18254</v>
      </c>
      <c r="BD1009" s="205">
        <f t="shared" si="228"/>
        <v>0</v>
      </c>
      <c r="BE1009" s="205">
        <f t="shared" si="229"/>
        <v>0</v>
      </c>
      <c r="BF1009" s="175">
        <v>18254</v>
      </c>
      <c r="BG1009" s="175"/>
      <c r="BH1009" s="175">
        <v>11611</v>
      </c>
      <c r="BI1009" s="175"/>
      <c r="BJ1009" s="175"/>
      <c r="BK1009" s="175">
        <v>3974</v>
      </c>
      <c r="BL1009" s="175">
        <v>1712</v>
      </c>
      <c r="BM1009" s="175">
        <v>281</v>
      </c>
      <c r="BN1009" s="175">
        <v>178</v>
      </c>
      <c r="BO1009" s="175">
        <v>498</v>
      </c>
      <c r="BP1009" s="200">
        <f t="shared" si="230"/>
        <v>12109</v>
      </c>
    </row>
    <row r="1010" spans="1:68" s="201" customFormat="1" x14ac:dyDescent="0.15">
      <c r="A1010" s="117">
        <v>3362302001</v>
      </c>
      <c r="B1010" s="118" t="s">
        <v>2509</v>
      </c>
      <c r="C1010" s="118" t="s">
        <v>2427</v>
      </c>
      <c r="D1010" s="118" t="s">
        <v>2510</v>
      </c>
      <c r="E1010" s="118" t="s">
        <v>4902</v>
      </c>
      <c r="F1010" s="120">
        <v>6</v>
      </c>
      <c r="G1010" s="119"/>
      <c r="H1010" s="119"/>
      <c r="I1010" s="120" t="s">
        <v>5820</v>
      </c>
      <c r="J1010" s="120">
        <v>3370</v>
      </c>
      <c r="K1010" s="120">
        <v>338885</v>
      </c>
      <c r="L1010" s="120">
        <v>0.27600000000000002</v>
      </c>
      <c r="M1010" s="121" t="s">
        <v>5657</v>
      </c>
      <c r="N1010" s="120">
        <v>1</v>
      </c>
      <c r="O1010" s="119">
        <v>295.8</v>
      </c>
      <c r="P1010" s="119"/>
      <c r="Q1010" s="119"/>
      <c r="R1010" s="120"/>
      <c r="S1010" s="120"/>
      <c r="T1010" s="120"/>
      <c r="U1010" s="120"/>
      <c r="V1010" s="172">
        <v>300.39999999999998</v>
      </c>
      <c r="W1010" s="172">
        <v>38.299999999999997</v>
      </c>
      <c r="X1010" s="172">
        <v>221.7</v>
      </c>
      <c r="Y1010" s="172"/>
      <c r="Z1010" s="172">
        <v>40.4</v>
      </c>
      <c r="AA1010" s="123"/>
      <c r="AB1010" s="123"/>
      <c r="AC1010" s="123">
        <v>137</v>
      </c>
      <c r="AD1010" s="123"/>
      <c r="AE1010" s="123"/>
      <c r="AF1010" s="123"/>
      <c r="AG1010" s="214"/>
      <c r="AH1010" s="229" t="str">
        <f t="shared" si="225"/>
        <v>a3</v>
      </c>
      <c r="AI1010" s="199"/>
      <c r="AJ1010" s="199"/>
      <c r="AK1010" s="199"/>
      <c r="AL1010" s="199"/>
      <c r="AM1010" s="199"/>
      <c r="AN1010" s="173" t="s">
        <v>3186</v>
      </c>
      <c r="AO1010" s="173" t="s">
        <v>3186</v>
      </c>
      <c r="AP1010" s="173" t="s">
        <v>3186</v>
      </c>
      <c r="AQ1010" s="173" t="s">
        <v>3186</v>
      </c>
      <c r="AR1010" s="173" t="s">
        <v>3186</v>
      </c>
      <c r="AS1010" s="173" t="s">
        <v>3186</v>
      </c>
      <c r="AT1010" s="173">
        <v>0.6</v>
      </c>
      <c r="AU1010" s="173">
        <v>0.8</v>
      </c>
      <c r="AV1010" s="173">
        <v>0.6</v>
      </c>
      <c r="AW1010" s="173" t="s">
        <v>3186</v>
      </c>
      <c r="AX1010" s="173" t="s">
        <v>3186</v>
      </c>
      <c r="AY1010" s="173" t="s">
        <v>3186</v>
      </c>
      <c r="AZ1010" s="211">
        <f>SUBTOTAL(9,AN1010:AS1010)</f>
        <v>0</v>
      </c>
      <c r="BA1010" s="211">
        <f t="shared" si="231"/>
        <v>2</v>
      </c>
      <c r="BB1010" s="205">
        <f t="shared" si="226"/>
        <v>52202</v>
      </c>
      <c r="BC1010" s="205">
        <f t="shared" si="227"/>
        <v>52202</v>
      </c>
      <c r="BD1010" s="205">
        <f t="shared" si="228"/>
        <v>24724</v>
      </c>
      <c r="BE1010" s="205">
        <f t="shared" si="229"/>
        <v>24724</v>
      </c>
      <c r="BF1010" s="175">
        <v>27478</v>
      </c>
      <c r="BG1010" s="175"/>
      <c r="BH1010" s="175">
        <v>24724</v>
      </c>
      <c r="BI1010" s="175"/>
      <c r="BJ1010" s="175"/>
      <c r="BK1010" s="175">
        <v>2754</v>
      </c>
      <c r="BL1010" s="175"/>
      <c r="BM1010" s="175"/>
      <c r="BN1010" s="175"/>
      <c r="BO1010" s="175">
        <v>24724</v>
      </c>
      <c r="BP1010" s="200">
        <f t="shared" si="230"/>
        <v>49448</v>
      </c>
    </row>
    <row r="1011" spans="1:68" s="201" customFormat="1" x14ac:dyDescent="0.15">
      <c r="A1011" s="117">
        <v>421302003</v>
      </c>
      <c r="B1011" s="118" t="s">
        <v>519</v>
      </c>
      <c r="C1011" s="118" t="s">
        <v>485</v>
      </c>
      <c r="D1011" s="118" t="s">
        <v>517</v>
      </c>
      <c r="E1011" s="118" t="s">
        <v>3493</v>
      </c>
      <c r="F1011" s="120">
        <v>12</v>
      </c>
      <c r="G1011" s="119">
        <v>340563</v>
      </c>
      <c r="H1011" s="119"/>
      <c r="I1011" s="120" t="s">
        <v>5820</v>
      </c>
      <c r="J1011" s="120">
        <v>1800</v>
      </c>
      <c r="K1011" s="120">
        <v>340563</v>
      </c>
      <c r="L1011" s="120">
        <v>0.51800000000000002</v>
      </c>
      <c r="M1011" s="121" t="s">
        <v>5657</v>
      </c>
      <c r="N1011" s="120">
        <v>1</v>
      </c>
      <c r="O1011" s="119">
        <v>230</v>
      </c>
      <c r="P1011" s="119"/>
      <c r="Q1011" s="119"/>
      <c r="R1011" s="120" t="s">
        <v>5658</v>
      </c>
      <c r="S1011" s="120">
        <v>0.5</v>
      </c>
      <c r="T1011" s="120"/>
      <c r="U1011" s="120"/>
      <c r="V1011" s="172">
        <v>232</v>
      </c>
      <c r="W1011" s="172">
        <v>26.4</v>
      </c>
      <c r="X1011" s="172">
        <v>153.30000000000001</v>
      </c>
      <c r="Y1011" s="172">
        <v>7.3</v>
      </c>
      <c r="Z1011" s="172">
        <v>45</v>
      </c>
      <c r="AA1011" s="123"/>
      <c r="AB1011" s="123"/>
      <c r="AC1011" s="123">
        <v>255</v>
      </c>
      <c r="AD1011" s="123"/>
      <c r="AE1011" s="123"/>
      <c r="AF1011" s="123"/>
      <c r="AG1011" s="214"/>
      <c r="AH1011" s="229" t="str">
        <f t="shared" si="225"/>
        <v>a3</v>
      </c>
      <c r="AI1011" s="199" t="s">
        <v>5401</v>
      </c>
      <c r="AJ1011" s="199"/>
      <c r="AK1011" s="199" t="s">
        <v>5401</v>
      </c>
      <c r="AL1011" s="199" t="s">
        <v>5401</v>
      </c>
      <c r="AM1011" s="199" t="s">
        <v>5401</v>
      </c>
      <c r="AN1011" s="173"/>
      <c r="AO1011" s="173" t="s">
        <v>3186</v>
      </c>
      <c r="AP1011" s="173" t="s">
        <v>3186</v>
      </c>
      <c r="AQ1011" s="173" t="s">
        <v>3186</v>
      </c>
      <c r="AR1011" s="173"/>
      <c r="AS1011" s="173">
        <v>1</v>
      </c>
      <c r="AT1011" s="173"/>
      <c r="AU1011" s="173"/>
      <c r="AV1011" s="173"/>
      <c r="AW1011" s="173"/>
      <c r="AX1011" s="173"/>
      <c r="AY1011" s="173" t="s">
        <v>3186</v>
      </c>
      <c r="AZ1011" s="211">
        <f>SUBTOTAL(9,AN1011:AS1011)</f>
        <v>1</v>
      </c>
      <c r="BA1011" s="211">
        <f t="shared" si="231"/>
        <v>0</v>
      </c>
      <c r="BB1011" s="205">
        <f t="shared" si="226"/>
        <v>27772</v>
      </c>
      <c r="BC1011" s="205">
        <f t="shared" si="227"/>
        <v>27772</v>
      </c>
      <c r="BD1011" s="205">
        <f t="shared" si="228"/>
        <v>0</v>
      </c>
      <c r="BE1011" s="205">
        <f t="shared" si="229"/>
        <v>0</v>
      </c>
      <c r="BF1011" s="175">
        <v>27772</v>
      </c>
      <c r="BG1011" s="175"/>
      <c r="BH1011" s="175">
        <v>10537</v>
      </c>
      <c r="BI1011" s="175"/>
      <c r="BJ1011" s="175"/>
      <c r="BK1011" s="175">
        <v>2871</v>
      </c>
      <c r="BL1011" s="175"/>
      <c r="BM1011" s="175">
        <v>3906</v>
      </c>
      <c r="BN1011" s="175">
        <v>1106</v>
      </c>
      <c r="BO1011" s="175">
        <v>9352</v>
      </c>
      <c r="BP1011" s="200">
        <f t="shared" si="230"/>
        <v>19889</v>
      </c>
    </row>
    <row r="1012" spans="1:68" s="201" customFormat="1" x14ac:dyDescent="0.15">
      <c r="A1012" s="117">
        <v>4653401001</v>
      </c>
      <c r="B1012" s="118" t="s">
        <v>3148</v>
      </c>
      <c r="C1012" s="118" t="s">
        <v>3107</v>
      </c>
      <c r="D1012" s="118" t="s">
        <v>3149</v>
      </c>
      <c r="E1012" s="118" t="s">
        <v>5345</v>
      </c>
      <c r="F1012" s="120">
        <v>13</v>
      </c>
      <c r="G1012" s="119">
        <v>340672</v>
      </c>
      <c r="H1012" s="119"/>
      <c r="I1012" s="120" t="s">
        <v>5820</v>
      </c>
      <c r="J1012" s="120">
        <v>2300</v>
      </c>
      <c r="K1012" s="120">
        <v>340672</v>
      </c>
      <c r="L1012" s="120">
        <v>0.40600000000000003</v>
      </c>
      <c r="M1012" s="121" t="s">
        <v>5657</v>
      </c>
      <c r="N1012" s="120">
        <v>1</v>
      </c>
      <c r="O1012" s="119">
        <v>154.80000000000001</v>
      </c>
      <c r="P1012" s="119"/>
      <c r="Q1012" s="119"/>
      <c r="R1012" s="120" t="s">
        <v>5658</v>
      </c>
      <c r="S1012" s="120">
        <v>0.6</v>
      </c>
      <c r="T1012" s="120"/>
      <c r="U1012" s="120" t="s">
        <v>3186</v>
      </c>
      <c r="V1012" s="172">
        <v>492</v>
      </c>
      <c r="W1012" s="172">
        <v>123</v>
      </c>
      <c r="X1012" s="172">
        <v>320</v>
      </c>
      <c r="Y1012" s="172">
        <v>6</v>
      </c>
      <c r="Z1012" s="172">
        <v>43</v>
      </c>
      <c r="AA1012" s="123">
        <v>2586</v>
      </c>
      <c r="AB1012" s="123"/>
      <c r="AC1012" s="123">
        <v>47</v>
      </c>
      <c r="AD1012" s="123"/>
      <c r="AE1012" s="123"/>
      <c r="AF1012" s="123"/>
      <c r="AG1012" s="214"/>
      <c r="AH1012" s="229" t="str">
        <f t="shared" si="225"/>
        <v>a3</v>
      </c>
      <c r="AI1012" s="199"/>
      <c r="AJ1012" s="199"/>
      <c r="AK1012" s="199"/>
      <c r="AL1012" s="199"/>
      <c r="AM1012" s="199"/>
      <c r="AN1012" s="173">
        <v>2.2000000000000002</v>
      </c>
      <c r="AO1012" s="173"/>
      <c r="AP1012" s="173"/>
      <c r="AQ1012" s="173"/>
      <c r="AR1012" s="173" t="s">
        <v>3186</v>
      </c>
      <c r="AS1012" s="173" t="s">
        <v>3186</v>
      </c>
      <c r="AT1012" s="173"/>
      <c r="AU1012" s="173"/>
      <c r="AV1012" s="173"/>
      <c r="AW1012" s="173"/>
      <c r="AX1012" s="173"/>
      <c r="AY1012" s="173" t="s">
        <v>3186</v>
      </c>
      <c r="AZ1012" s="211">
        <f>SUBTOTAL(9,AN1012:AS1012)</f>
        <v>2.2000000000000002</v>
      </c>
      <c r="BA1012" s="211"/>
      <c r="BB1012" s="205">
        <f t="shared" si="226"/>
        <v>31765</v>
      </c>
      <c r="BC1012" s="205">
        <f t="shared" si="227"/>
        <v>29665</v>
      </c>
      <c r="BD1012" s="205">
        <f t="shared" si="228"/>
        <v>2100</v>
      </c>
      <c r="BE1012" s="205">
        <f t="shared" si="229"/>
        <v>0</v>
      </c>
      <c r="BF1012" s="175">
        <v>29665</v>
      </c>
      <c r="BG1012" s="175">
        <v>10608</v>
      </c>
      <c r="BH1012" s="175">
        <v>2100</v>
      </c>
      <c r="BI1012" s="175">
        <v>2100</v>
      </c>
      <c r="BJ1012" s="175"/>
      <c r="BK1012" s="175">
        <v>599</v>
      </c>
      <c r="BL1012" s="175">
        <v>2932</v>
      </c>
      <c r="BM1012" s="175">
        <v>6238</v>
      </c>
      <c r="BN1012" s="175">
        <v>1921</v>
      </c>
      <c r="BO1012" s="175">
        <v>5267</v>
      </c>
      <c r="BP1012" s="200">
        <f t="shared" si="230"/>
        <v>7367</v>
      </c>
    </row>
    <row r="1013" spans="1:68" s="201" customFormat="1" x14ac:dyDescent="0.15">
      <c r="A1013" s="117">
        <v>4732401001</v>
      </c>
      <c r="B1013" s="118" t="s">
        <v>3174</v>
      </c>
      <c r="C1013" s="118" t="s">
        <v>3151</v>
      </c>
      <c r="D1013" s="118" t="s">
        <v>3175</v>
      </c>
      <c r="E1013" s="118" t="s">
        <v>5359</v>
      </c>
      <c r="F1013" s="120">
        <v>17</v>
      </c>
      <c r="G1013" s="119"/>
      <c r="H1013" s="119"/>
      <c r="I1013" s="120" t="s">
        <v>5820</v>
      </c>
      <c r="J1013" s="120">
        <v>1600</v>
      </c>
      <c r="K1013" s="120">
        <v>341455</v>
      </c>
      <c r="L1013" s="120">
        <v>0.58499999999999996</v>
      </c>
      <c r="M1013" s="121" t="s">
        <v>5667</v>
      </c>
      <c r="N1013" s="120">
        <v>1</v>
      </c>
      <c r="O1013" s="119">
        <v>347.9</v>
      </c>
      <c r="P1013" s="119"/>
      <c r="Q1013" s="119"/>
      <c r="R1013" s="120" t="s">
        <v>5660</v>
      </c>
      <c r="S1013" s="120">
        <v>0.79500000000000004</v>
      </c>
      <c r="T1013" s="120"/>
      <c r="U1013" s="120" t="s">
        <v>3186</v>
      </c>
      <c r="V1013" s="172">
        <v>344.3</v>
      </c>
      <c r="W1013" s="172"/>
      <c r="X1013" s="172"/>
      <c r="Y1013" s="172">
        <v>344.3</v>
      </c>
      <c r="Z1013" s="172"/>
      <c r="AA1013" s="123"/>
      <c r="AB1013" s="123"/>
      <c r="AC1013" s="123">
        <v>71.540000000000006</v>
      </c>
      <c r="AD1013" s="123"/>
      <c r="AE1013" s="123"/>
      <c r="AF1013" s="123"/>
      <c r="AG1013" s="214"/>
      <c r="AH1013" s="229" t="str">
        <f t="shared" si="225"/>
        <v>a3</v>
      </c>
      <c r="AI1013" s="199"/>
      <c r="AJ1013" s="199"/>
      <c r="AK1013" s="199"/>
      <c r="AL1013" s="199"/>
      <c r="AM1013" s="199"/>
      <c r="AN1013" s="173">
        <v>1</v>
      </c>
      <c r="AO1013" s="173"/>
      <c r="AP1013" s="173"/>
      <c r="AQ1013" s="173"/>
      <c r="AR1013" s="173"/>
      <c r="AS1013" s="173"/>
      <c r="AT1013" s="173">
        <v>0.5</v>
      </c>
      <c r="AU1013" s="173"/>
      <c r="AV1013" s="173">
        <v>0.5</v>
      </c>
      <c r="AW1013" s="173"/>
      <c r="AX1013" s="173"/>
      <c r="AY1013" s="173">
        <v>1</v>
      </c>
      <c r="AZ1013" s="211"/>
      <c r="BA1013" s="211">
        <v>3.9999999999999996</v>
      </c>
      <c r="BB1013" s="205">
        <f t="shared" si="226"/>
        <v>23265</v>
      </c>
      <c r="BC1013" s="205">
        <f t="shared" si="227"/>
        <v>20415</v>
      </c>
      <c r="BD1013" s="205">
        <f t="shared" si="228"/>
        <v>2964</v>
      </c>
      <c r="BE1013" s="205">
        <f t="shared" si="229"/>
        <v>114</v>
      </c>
      <c r="BF1013" s="175">
        <v>20301</v>
      </c>
      <c r="BG1013" s="175"/>
      <c r="BH1013" s="175">
        <v>6883</v>
      </c>
      <c r="BI1013" s="175">
        <v>2850</v>
      </c>
      <c r="BJ1013" s="175"/>
      <c r="BK1013" s="175">
        <v>4620</v>
      </c>
      <c r="BL1013" s="175">
        <v>937</v>
      </c>
      <c r="BM1013" s="175">
        <v>6086</v>
      </c>
      <c r="BN1013" s="175">
        <v>1551</v>
      </c>
      <c r="BO1013" s="175">
        <v>338</v>
      </c>
      <c r="BP1013" s="200">
        <f t="shared" si="230"/>
        <v>7221</v>
      </c>
    </row>
    <row r="1014" spans="1:68" s="201" customFormat="1" x14ac:dyDescent="0.15">
      <c r="A1014" s="117">
        <v>1538501001</v>
      </c>
      <c r="B1014" s="118" t="s">
        <v>1261</v>
      </c>
      <c r="C1014" s="118" t="s">
        <v>1167</v>
      </c>
      <c r="D1014" s="118" t="s">
        <v>1262</v>
      </c>
      <c r="E1014" s="118" t="s">
        <v>3976</v>
      </c>
      <c r="F1014" s="120">
        <v>17</v>
      </c>
      <c r="G1014" s="119"/>
      <c r="H1014" s="119"/>
      <c r="I1014" s="120" t="s">
        <v>5820</v>
      </c>
      <c r="J1014" s="120">
        <v>1866</v>
      </c>
      <c r="K1014" s="120">
        <v>341526</v>
      </c>
      <c r="L1014" s="120">
        <v>0.501</v>
      </c>
      <c r="M1014" s="121" t="s">
        <v>5657</v>
      </c>
      <c r="N1014" s="120">
        <v>1</v>
      </c>
      <c r="O1014" s="119">
        <v>295</v>
      </c>
      <c r="P1014" s="119"/>
      <c r="Q1014" s="119"/>
      <c r="R1014" s="120" t="s">
        <v>5658</v>
      </c>
      <c r="S1014" s="120">
        <v>0.8</v>
      </c>
      <c r="T1014" s="120"/>
      <c r="U1014" s="120"/>
      <c r="V1014" s="172">
        <v>190</v>
      </c>
      <c r="W1014" s="172"/>
      <c r="X1014" s="172">
        <v>140</v>
      </c>
      <c r="Y1014" s="172">
        <v>17</v>
      </c>
      <c r="Z1014" s="172">
        <v>33</v>
      </c>
      <c r="AA1014" s="123">
        <v>2499</v>
      </c>
      <c r="AB1014" s="123"/>
      <c r="AC1014" s="123">
        <v>222</v>
      </c>
      <c r="AD1014" s="123"/>
      <c r="AE1014" s="123"/>
      <c r="AF1014" s="123"/>
      <c r="AG1014" s="214"/>
      <c r="AH1014" s="229" t="str">
        <f t="shared" si="225"/>
        <v>a3</v>
      </c>
      <c r="AI1014" s="199"/>
      <c r="AJ1014" s="199"/>
      <c r="AK1014" s="199"/>
      <c r="AL1014" s="199"/>
      <c r="AM1014" s="199"/>
      <c r="AN1014" s="173">
        <v>3</v>
      </c>
      <c r="AO1014" s="173"/>
      <c r="AP1014" s="173"/>
      <c r="AQ1014" s="173"/>
      <c r="AR1014" s="173"/>
      <c r="AS1014" s="173">
        <v>0.5</v>
      </c>
      <c r="AT1014" s="173">
        <v>0.5</v>
      </c>
      <c r="AU1014" s="173">
        <v>0.5</v>
      </c>
      <c r="AV1014" s="173">
        <v>0.5</v>
      </c>
      <c r="AW1014" s="173">
        <v>0.5</v>
      </c>
      <c r="AX1014" s="173">
        <v>0.5</v>
      </c>
      <c r="AY1014" s="173"/>
      <c r="AZ1014" s="211">
        <f>SUBTOTAL(9,AN1014:AS1014)</f>
        <v>3.5</v>
      </c>
      <c r="BA1014" s="211">
        <f>SUBTOTAL(9,AT1014:AY1014)</f>
        <v>2.5</v>
      </c>
      <c r="BB1014" s="205">
        <f t="shared" si="226"/>
        <v>69749</v>
      </c>
      <c r="BC1014" s="205">
        <f t="shared" si="227"/>
        <v>59874</v>
      </c>
      <c r="BD1014" s="205">
        <f t="shared" si="228"/>
        <v>12764</v>
      </c>
      <c r="BE1014" s="205">
        <f t="shared" si="229"/>
        <v>2889</v>
      </c>
      <c r="BF1014" s="175">
        <v>56985</v>
      </c>
      <c r="BG1014" s="175"/>
      <c r="BH1014" s="175">
        <v>25704</v>
      </c>
      <c r="BI1014" s="175">
        <v>9875</v>
      </c>
      <c r="BJ1014" s="175"/>
      <c r="BK1014" s="175"/>
      <c r="BL1014" s="175">
        <v>13377</v>
      </c>
      <c r="BM1014" s="175">
        <v>12223</v>
      </c>
      <c r="BN1014" s="175">
        <v>206</v>
      </c>
      <c r="BO1014" s="175">
        <v>8364</v>
      </c>
      <c r="BP1014" s="200">
        <f t="shared" si="230"/>
        <v>34068</v>
      </c>
    </row>
    <row r="1015" spans="1:68" s="201" customFormat="1" x14ac:dyDescent="0.15">
      <c r="A1015" s="117">
        <v>2822302005</v>
      </c>
      <c r="B1015" s="118" t="s">
        <v>2185</v>
      </c>
      <c r="C1015" s="118" t="s">
        <v>2099</v>
      </c>
      <c r="D1015" s="118" t="s">
        <v>2183</v>
      </c>
      <c r="E1015" s="118" t="s">
        <v>4659</v>
      </c>
      <c r="F1015" s="120">
        <v>19</v>
      </c>
      <c r="G1015" s="119">
        <v>342107</v>
      </c>
      <c r="H1015" s="119"/>
      <c r="I1015" s="120" t="s">
        <v>5820</v>
      </c>
      <c r="J1015" s="120">
        <v>1200</v>
      </c>
      <c r="K1015" s="120">
        <v>342107</v>
      </c>
      <c r="L1015" s="120">
        <v>0.78100000000000003</v>
      </c>
      <c r="M1015" s="121" t="s">
        <v>5657</v>
      </c>
      <c r="N1015" s="120">
        <v>1</v>
      </c>
      <c r="O1015" s="119">
        <v>155</v>
      </c>
      <c r="P1015" s="119">
        <v>30</v>
      </c>
      <c r="Q1015" s="119">
        <v>3.7</v>
      </c>
      <c r="R1015" s="120" t="s">
        <v>5658</v>
      </c>
      <c r="S1015" s="120">
        <v>0.3</v>
      </c>
      <c r="T1015" s="120"/>
      <c r="U1015" s="120"/>
      <c r="V1015" s="172">
        <v>191.5</v>
      </c>
      <c r="W1015" s="172"/>
      <c r="X1015" s="172"/>
      <c r="Y1015" s="172"/>
      <c r="Z1015" s="172">
        <v>191.5</v>
      </c>
      <c r="AA1015" s="123">
        <v>2222</v>
      </c>
      <c r="AB1015" s="123"/>
      <c r="AC1015" s="123">
        <v>132</v>
      </c>
      <c r="AD1015" s="123"/>
      <c r="AE1015" s="123"/>
      <c r="AF1015" s="123"/>
      <c r="AG1015" s="214"/>
      <c r="AH1015" s="229" t="str">
        <f t="shared" si="225"/>
        <v>a3</v>
      </c>
      <c r="AI1015" s="199"/>
      <c r="AJ1015" s="199"/>
      <c r="AK1015" s="199"/>
      <c r="AL1015" s="199"/>
      <c r="AM1015" s="199"/>
      <c r="AN1015" s="173"/>
      <c r="AO1015" s="173"/>
      <c r="AP1015" s="173"/>
      <c r="AQ1015" s="173"/>
      <c r="AR1015" s="173"/>
      <c r="AS1015" s="173"/>
      <c r="AT1015" s="173"/>
      <c r="AU1015" s="173"/>
      <c r="AV1015" s="173"/>
      <c r="AW1015" s="173"/>
      <c r="AX1015" s="173"/>
      <c r="AY1015" s="173"/>
      <c r="AZ1015" s="211"/>
      <c r="BA1015" s="211"/>
      <c r="BB1015" s="205">
        <f t="shared" si="226"/>
        <v>31364</v>
      </c>
      <c r="BC1015" s="205">
        <f t="shared" si="227"/>
        <v>22410</v>
      </c>
      <c r="BD1015" s="205">
        <f t="shared" si="228"/>
        <v>11782</v>
      </c>
      <c r="BE1015" s="205">
        <f t="shared" si="229"/>
        <v>2828</v>
      </c>
      <c r="BF1015" s="175">
        <v>19582</v>
      </c>
      <c r="BG1015" s="175">
        <v>714</v>
      </c>
      <c r="BH1015" s="175">
        <v>11782</v>
      </c>
      <c r="BI1015" s="175">
        <v>7305</v>
      </c>
      <c r="BJ1015" s="175">
        <v>1649</v>
      </c>
      <c r="BK1015" s="175">
        <v>3049</v>
      </c>
      <c r="BL1015" s="175">
        <v>544</v>
      </c>
      <c r="BM1015" s="175">
        <v>2960</v>
      </c>
      <c r="BN1015" s="175">
        <v>123</v>
      </c>
      <c r="BO1015" s="175">
        <v>3238</v>
      </c>
      <c r="BP1015" s="200">
        <f t="shared" si="230"/>
        <v>15020</v>
      </c>
    </row>
    <row r="1016" spans="1:68" s="201" customFormat="1" x14ac:dyDescent="0.15">
      <c r="A1016" s="117">
        <v>139302001</v>
      </c>
      <c r="B1016" s="118" t="s">
        <v>143</v>
      </c>
      <c r="C1016" s="118" t="s">
        <v>11</v>
      </c>
      <c r="D1016" s="118" t="s">
        <v>144</v>
      </c>
      <c r="E1016" s="118" t="s">
        <v>3272</v>
      </c>
      <c r="F1016" s="120">
        <v>17</v>
      </c>
      <c r="G1016" s="119">
        <v>343140</v>
      </c>
      <c r="H1016" s="119"/>
      <c r="I1016" s="120" t="s">
        <v>5820</v>
      </c>
      <c r="J1016" s="120">
        <v>1080</v>
      </c>
      <c r="K1016" s="120">
        <v>343140</v>
      </c>
      <c r="L1016" s="120">
        <v>0.87</v>
      </c>
      <c r="M1016" s="121" t="s">
        <v>5657</v>
      </c>
      <c r="N1016" s="120">
        <v>1</v>
      </c>
      <c r="O1016" s="119">
        <v>269</v>
      </c>
      <c r="P1016" s="119">
        <v>49.9</v>
      </c>
      <c r="Q1016" s="119">
        <v>5.85</v>
      </c>
      <c r="R1016" s="120" t="s">
        <v>5658</v>
      </c>
      <c r="S1016" s="120">
        <v>0.3</v>
      </c>
      <c r="T1016" s="120"/>
      <c r="U1016" s="120" t="s">
        <v>3186</v>
      </c>
      <c r="V1016" s="172">
        <v>235.8</v>
      </c>
      <c r="W1016" s="172">
        <v>53</v>
      </c>
      <c r="X1016" s="172">
        <v>102.9</v>
      </c>
      <c r="Y1016" s="172">
        <v>18.100000000000001</v>
      </c>
      <c r="Z1016" s="172">
        <v>61.8</v>
      </c>
      <c r="AA1016" s="123">
        <v>2431</v>
      </c>
      <c r="AB1016" s="123"/>
      <c r="AC1016" s="123">
        <v>266.5</v>
      </c>
      <c r="AD1016" s="123"/>
      <c r="AE1016" s="123"/>
      <c r="AF1016" s="123"/>
      <c r="AG1016" s="214"/>
      <c r="AH1016" s="229" t="str">
        <f t="shared" si="225"/>
        <v>a3</v>
      </c>
      <c r="AI1016" s="199"/>
      <c r="AJ1016" s="199"/>
      <c r="AK1016" s="199"/>
      <c r="AL1016" s="199"/>
      <c r="AM1016" s="199"/>
      <c r="AN1016" s="173">
        <v>1</v>
      </c>
      <c r="AO1016" s="173" t="s">
        <v>3186</v>
      </c>
      <c r="AP1016" s="173" t="s">
        <v>3186</v>
      </c>
      <c r="AQ1016" s="173" t="s">
        <v>3186</v>
      </c>
      <c r="AR1016" s="173" t="s">
        <v>3186</v>
      </c>
      <c r="AS1016" s="173">
        <v>1</v>
      </c>
      <c r="AT1016" s="173">
        <v>1.5</v>
      </c>
      <c r="AU1016" s="173">
        <v>0.5</v>
      </c>
      <c r="AV1016" s="173">
        <v>1</v>
      </c>
      <c r="AW1016" s="173">
        <v>0.5</v>
      </c>
      <c r="AX1016" s="173">
        <v>1</v>
      </c>
      <c r="AY1016" s="173">
        <v>0.5</v>
      </c>
      <c r="AZ1016" s="211">
        <f t="shared" ref="AZ1016:AZ1045" si="232">SUBTOTAL(9,AN1016:AS1016)</f>
        <v>2</v>
      </c>
      <c r="BA1016" s="211">
        <f>SUBTOTAL(9,AT1016:AY1016)</f>
        <v>5</v>
      </c>
      <c r="BB1016" s="205">
        <f t="shared" si="226"/>
        <v>46066</v>
      </c>
      <c r="BC1016" s="205">
        <f t="shared" si="227"/>
        <v>46066</v>
      </c>
      <c r="BD1016" s="205">
        <f t="shared" si="228"/>
        <v>0</v>
      </c>
      <c r="BE1016" s="205">
        <f t="shared" si="229"/>
        <v>0</v>
      </c>
      <c r="BF1016" s="175">
        <v>46066</v>
      </c>
      <c r="BG1016" s="175"/>
      <c r="BH1016" s="175">
        <v>33075</v>
      </c>
      <c r="BI1016" s="175"/>
      <c r="BJ1016" s="175"/>
      <c r="BK1016" s="175">
        <v>5873</v>
      </c>
      <c r="BL1016" s="175">
        <v>5722</v>
      </c>
      <c r="BM1016" s="175">
        <v>3</v>
      </c>
      <c r="BN1016" s="175">
        <v>863</v>
      </c>
      <c r="BO1016" s="175">
        <v>530</v>
      </c>
      <c r="BP1016" s="200">
        <f t="shared" si="230"/>
        <v>33605</v>
      </c>
    </row>
    <row r="1017" spans="1:68" s="201" customFormat="1" x14ac:dyDescent="0.15">
      <c r="A1017" s="117">
        <v>4021201001</v>
      </c>
      <c r="B1017" s="118" t="s">
        <v>2823</v>
      </c>
      <c r="C1017" s="118" t="s">
        <v>2791</v>
      </c>
      <c r="D1017" s="118" t="s">
        <v>2824</v>
      </c>
      <c r="E1017" s="118" t="s">
        <v>5126</v>
      </c>
      <c r="F1017" s="120">
        <v>7</v>
      </c>
      <c r="G1017" s="119"/>
      <c r="H1017" s="119"/>
      <c r="I1017" s="120" t="s">
        <v>5820</v>
      </c>
      <c r="J1017" s="120">
        <v>2500</v>
      </c>
      <c r="K1017" s="120">
        <v>343769</v>
      </c>
      <c r="L1017" s="120">
        <v>0.377</v>
      </c>
      <c r="M1017" s="121" t="s">
        <v>5657</v>
      </c>
      <c r="N1017" s="120">
        <v>1</v>
      </c>
      <c r="O1017" s="119">
        <v>240</v>
      </c>
      <c r="P1017" s="119"/>
      <c r="Q1017" s="119"/>
      <c r="R1017" s="120"/>
      <c r="S1017" s="120"/>
      <c r="T1017" s="120"/>
      <c r="U1017" s="120" t="s">
        <v>5689</v>
      </c>
      <c r="V1017" s="172">
        <v>357.2</v>
      </c>
      <c r="W1017" s="172">
        <v>117.6</v>
      </c>
      <c r="X1017" s="172">
        <v>125.9</v>
      </c>
      <c r="Y1017" s="172">
        <v>32.9</v>
      </c>
      <c r="Z1017" s="172">
        <v>80.8</v>
      </c>
      <c r="AA1017" s="123"/>
      <c r="AB1017" s="123"/>
      <c r="AC1017" s="123">
        <v>354.5</v>
      </c>
      <c r="AD1017" s="123"/>
      <c r="AE1017" s="123"/>
      <c r="AF1017" s="123"/>
      <c r="AG1017" s="214"/>
      <c r="AH1017" s="229" t="str">
        <f t="shared" si="225"/>
        <v>a3</v>
      </c>
      <c r="AI1017" s="199"/>
      <c r="AJ1017" s="199"/>
      <c r="AK1017" s="199"/>
      <c r="AL1017" s="199"/>
      <c r="AM1017" s="199"/>
      <c r="AN1017" s="173">
        <v>1</v>
      </c>
      <c r="AO1017" s="173"/>
      <c r="AP1017" s="173"/>
      <c r="AQ1017" s="173"/>
      <c r="AR1017" s="173"/>
      <c r="AS1017" s="173"/>
      <c r="AT1017" s="173"/>
      <c r="AU1017" s="173"/>
      <c r="AV1017" s="173"/>
      <c r="AW1017" s="173"/>
      <c r="AX1017" s="173"/>
      <c r="AY1017" s="173" t="s">
        <v>3186</v>
      </c>
      <c r="AZ1017" s="211">
        <f t="shared" si="232"/>
        <v>1</v>
      </c>
      <c r="BA1017" s="211"/>
      <c r="BB1017" s="205">
        <f t="shared" si="226"/>
        <v>54670</v>
      </c>
      <c r="BC1017" s="205">
        <f t="shared" si="227"/>
        <v>46163</v>
      </c>
      <c r="BD1017" s="205">
        <f t="shared" si="228"/>
        <v>10434</v>
      </c>
      <c r="BE1017" s="205">
        <f t="shared" si="229"/>
        <v>1927</v>
      </c>
      <c r="BF1017" s="175">
        <v>44236</v>
      </c>
      <c r="BG1017" s="175">
        <v>7301</v>
      </c>
      <c r="BH1017" s="175">
        <v>15330</v>
      </c>
      <c r="BI1017" s="175">
        <v>8507</v>
      </c>
      <c r="BJ1017" s="175"/>
      <c r="BK1017" s="175">
        <v>5207</v>
      </c>
      <c r="BL1017" s="175">
        <v>1995</v>
      </c>
      <c r="BM1017" s="175">
        <v>5326</v>
      </c>
      <c r="BN1017" s="175">
        <v>2233</v>
      </c>
      <c r="BO1017" s="175">
        <v>8771</v>
      </c>
      <c r="BP1017" s="200">
        <f t="shared" si="230"/>
        <v>24101</v>
      </c>
    </row>
    <row r="1018" spans="1:68" s="201" customFormat="1" x14ac:dyDescent="0.15">
      <c r="A1018" s="117">
        <v>2041502001</v>
      </c>
      <c r="B1018" s="118" t="s">
        <v>1598</v>
      </c>
      <c r="C1018" s="118" t="s">
        <v>1489</v>
      </c>
      <c r="D1018" s="118" t="s">
        <v>1599</v>
      </c>
      <c r="E1018" s="118" t="s">
        <v>4220</v>
      </c>
      <c r="F1018" s="120">
        <v>17</v>
      </c>
      <c r="G1018" s="119"/>
      <c r="H1018" s="119"/>
      <c r="I1018" s="120" t="s">
        <v>5820</v>
      </c>
      <c r="J1018" s="120">
        <v>1600</v>
      </c>
      <c r="K1018" s="120">
        <v>345372</v>
      </c>
      <c r="L1018" s="120">
        <v>0.59099999999999997</v>
      </c>
      <c r="M1018" s="121" t="s">
        <v>5657</v>
      </c>
      <c r="N1018" s="120">
        <v>1</v>
      </c>
      <c r="O1018" s="119">
        <v>270</v>
      </c>
      <c r="P1018" s="119">
        <v>28</v>
      </c>
      <c r="Q1018" s="119">
        <v>3.2</v>
      </c>
      <c r="R1018" s="120" t="s">
        <v>5660</v>
      </c>
      <c r="S1018" s="120">
        <v>0.39</v>
      </c>
      <c r="T1018" s="120"/>
      <c r="U1018" s="120"/>
      <c r="V1018" s="172">
        <v>355.92200000000003</v>
      </c>
      <c r="W1018" s="172"/>
      <c r="X1018" s="172">
        <v>245.75700000000001</v>
      </c>
      <c r="Y1018" s="172">
        <v>33.192</v>
      </c>
      <c r="Z1018" s="172">
        <v>76.972999999999999</v>
      </c>
      <c r="AA1018" s="123"/>
      <c r="AB1018" s="123"/>
      <c r="AC1018" s="123">
        <v>366</v>
      </c>
      <c r="AD1018" s="123"/>
      <c r="AE1018" s="123"/>
      <c r="AF1018" s="123"/>
      <c r="AG1018" s="214"/>
      <c r="AH1018" s="229" t="str">
        <f t="shared" si="225"/>
        <v>a3</v>
      </c>
      <c r="AI1018" s="199"/>
      <c r="AJ1018" s="199"/>
      <c r="AK1018" s="199"/>
      <c r="AL1018" s="199"/>
      <c r="AM1018" s="199"/>
      <c r="AN1018" s="173" t="s">
        <v>3186</v>
      </c>
      <c r="AO1018" s="173" t="s">
        <v>3186</v>
      </c>
      <c r="AP1018" s="173" t="s">
        <v>3186</v>
      </c>
      <c r="AQ1018" s="173" t="s">
        <v>3186</v>
      </c>
      <c r="AR1018" s="173" t="s">
        <v>3186</v>
      </c>
      <c r="AS1018" s="173">
        <v>1</v>
      </c>
      <c r="AT1018" s="173">
        <v>0.5</v>
      </c>
      <c r="AU1018" s="173">
        <v>0.5</v>
      </c>
      <c r="AV1018" s="173">
        <v>0.5</v>
      </c>
      <c r="AW1018" s="173">
        <v>0.5</v>
      </c>
      <c r="AX1018" s="173">
        <v>1</v>
      </c>
      <c r="AY1018" s="173" t="s">
        <v>3186</v>
      </c>
      <c r="AZ1018" s="211">
        <f t="shared" si="232"/>
        <v>1</v>
      </c>
      <c r="BA1018" s="211">
        <f t="shared" ref="BA1018:BA1045" si="233">SUBTOTAL(9,AT1018:AY1018)</f>
        <v>3</v>
      </c>
      <c r="BB1018" s="205">
        <f t="shared" si="226"/>
        <v>42148</v>
      </c>
      <c r="BC1018" s="205">
        <f t="shared" si="227"/>
        <v>42148</v>
      </c>
      <c r="BD1018" s="205">
        <f t="shared" si="228"/>
        <v>0</v>
      </c>
      <c r="BE1018" s="205">
        <f t="shared" si="229"/>
        <v>0</v>
      </c>
      <c r="BF1018" s="175">
        <v>42148</v>
      </c>
      <c r="BG1018" s="175"/>
      <c r="BH1018" s="175">
        <v>10101</v>
      </c>
      <c r="BI1018" s="175"/>
      <c r="BJ1018" s="175"/>
      <c r="BK1018" s="175">
        <v>16228</v>
      </c>
      <c r="BL1018" s="175">
        <v>6035</v>
      </c>
      <c r="BM1018" s="175">
        <v>5981</v>
      </c>
      <c r="BN1018" s="175">
        <v>3030</v>
      </c>
      <c r="BO1018" s="175">
        <v>773</v>
      </c>
      <c r="BP1018" s="200">
        <f t="shared" si="230"/>
        <v>10874</v>
      </c>
    </row>
    <row r="1019" spans="1:68" s="124" customFormat="1" x14ac:dyDescent="0.15">
      <c r="A1019" s="117">
        <v>163202001</v>
      </c>
      <c r="B1019" s="118" t="s">
        <v>289</v>
      </c>
      <c r="C1019" s="118" t="s">
        <v>11</v>
      </c>
      <c r="D1019" s="118" t="s">
        <v>290</v>
      </c>
      <c r="E1019" s="118" t="s">
        <v>3354</v>
      </c>
      <c r="F1019" s="120">
        <v>30</v>
      </c>
      <c r="G1019" s="119">
        <v>346107</v>
      </c>
      <c r="H1019" s="119"/>
      <c r="I1019" s="120" t="s">
        <v>5820</v>
      </c>
      <c r="J1019" s="120">
        <v>1376</v>
      </c>
      <c r="K1019" s="120">
        <v>346107</v>
      </c>
      <c r="L1019" s="120">
        <v>0.68899999999999995</v>
      </c>
      <c r="M1019" s="121" t="s">
        <v>5654</v>
      </c>
      <c r="N1019" s="120">
        <v>1</v>
      </c>
      <c r="O1019" s="119">
        <v>364</v>
      </c>
      <c r="P1019" s="119"/>
      <c r="Q1019" s="119"/>
      <c r="R1019" s="120" t="s">
        <v>5658</v>
      </c>
      <c r="S1019" s="120">
        <v>0.8</v>
      </c>
      <c r="T1019" s="120"/>
      <c r="U1019" s="120"/>
      <c r="V1019" s="172">
        <v>353.7</v>
      </c>
      <c r="W1019" s="172"/>
      <c r="X1019" s="172">
        <v>353.7</v>
      </c>
      <c r="Y1019" s="172"/>
      <c r="Z1019" s="172"/>
      <c r="AA1019" s="123">
        <v>3874</v>
      </c>
      <c r="AB1019" s="123"/>
      <c r="AC1019" s="123">
        <v>173</v>
      </c>
      <c r="AD1019" s="123"/>
      <c r="AE1019" s="123"/>
      <c r="AF1019" s="123"/>
      <c r="AG1019" s="214"/>
      <c r="AH1019" s="229" t="str">
        <f t="shared" si="225"/>
        <v>a3</v>
      </c>
      <c r="AI1019" s="199"/>
      <c r="AJ1019" s="199"/>
      <c r="AK1019" s="199"/>
      <c r="AL1019" s="199"/>
      <c r="AM1019" s="199"/>
      <c r="AN1019" s="173">
        <v>3</v>
      </c>
      <c r="AO1019" s="173"/>
      <c r="AP1019" s="173"/>
      <c r="AQ1019" s="173"/>
      <c r="AR1019" s="173"/>
      <c r="AS1019" s="173">
        <v>0.5</v>
      </c>
      <c r="AT1019" s="173">
        <v>0.9</v>
      </c>
      <c r="AU1019" s="173">
        <v>0.6</v>
      </c>
      <c r="AV1019" s="173">
        <v>0.8</v>
      </c>
      <c r="AW1019" s="173">
        <v>0.6</v>
      </c>
      <c r="AX1019" s="173">
        <v>0.6</v>
      </c>
      <c r="AY1019" s="173" t="s">
        <v>3186</v>
      </c>
      <c r="AZ1019" s="211">
        <f t="shared" si="232"/>
        <v>3.5</v>
      </c>
      <c r="BA1019" s="211">
        <f t="shared" si="233"/>
        <v>3.5</v>
      </c>
      <c r="BB1019" s="205">
        <f t="shared" si="226"/>
        <v>42010</v>
      </c>
      <c r="BC1019" s="205">
        <f t="shared" si="227"/>
        <v>42010</v>
      </c>
      <c r="BD1019" s="205">
        <f t="shared" si="228"/>
        <v>0</v>
      </c>
      <c r="BE1019" s="205">
        <f t="shared" si="229"/>
        <v>0</v>
      </c>
      <c r="BF1019" s="175">
        <v>42010</v>
      </c>
      <c r="BG1019" s="175">
        <v>3363</v>
      </c>
      <c r="BH1019" s="175">
        <v>19026</v>
      </c>
      <c r="BI1019" s="175"/>
      <c r="BJ1019" s="175"/>
      <c r="BK1019" s="175">
        <v>3199</v>
      </c>
      <c r="BL1019" s="175">
        <v>5454</v>
      </c>
      <c r="BM1019" s="175">
        <v>5318</v>
      </c>
      <c r="BN1019" s="175">
        <v>237</v>
      </c>
      <c r="BO1019" s="175">
        <v>5413</v>
      </c>
      <c r="BP1019" s="200">
        <f t="shared" si="230"/>
        <v>24439</v>
      </c>
    </row>
    <row r="1020" spans="1:68" s="124" customFormat="1" x14ac:dyDescent="0.15">
      <c r="A1020" s="117">
        <v>821103003</v>
      </c>
      <c r="B1020" s="118" t="s">
        <v>798</v>
      </c>
      <c r="C1020" s="118" t="s">
        <v>762</v>
      </c>
      <c r="D1020" s="118" t="s">
        <v>796</v>
      </c>
      <c r="E1020" s="118" t="s">
        <v>3669</v>
      </c>
      <c r="F1020" s="120">
        <v>32</v>
      </c>
      <c r="G1020" s="119">
        <v>346214</v>
      </c>
      <c r="H1020" s="119"/>
      <c r="I1020" s="120" t="s">
        <v>5820</v>
      </c>
      <c r="J1020" s="120">
        <v>5500</v>
      </c>
      <c r="K1020" s="120">
        <v>346214</v>
      </c>
      <c r="L1020" s="120">
        <v>0.17199999999999999</v>
      </c>
      <c r="M1020" s="121" t="s">
        <v>5677</v>
      </c>
      <c r="N1020" s="120">
        <v>1</v>
      </c>
      <c r="O1020" s="119">
        <v>88.7</v>
      </c>
      <c r="P1020" s="119"/>
      <c r="Q1020" s="119"/>
      <c r="R1020" s="120" t="s">
        <v>5658</v>
      </c>
      <c r="S1020" s="120">
        <v>0.3</v>
      </c>
      <c r="T1020" s="120"/>
      <c r="U1020" s="120"/>
      <c r="V1020" s="172">
        <v>332.1</v>
      </c>
      <c r="W1020" s="172">
        <v>49</v>
      </c>
      <c r="X1020" s="172">
        <v>282.10000000000002</v>
      </c>
      <c r="Y1020" s="172"/>
      <c r="Z1020" s="172">
        <v>1</v>
      </c>
      <c r="AA1020" s="123">
        <v>1042</v>
      </c>
      <c r="AB1020" s="123"/>
      <c r="AC1020" s="123">
        <v>112</v>
      </c>
      <c r="AD1020" s="123"/>
      <c r="AE1020" s="123"/>
      <c r="AF1020" s="123"/>
      <c r="AG1020" s="214"/>
      <c r="AH1020" s="229" t="str">
        <f t="shared" si="225"/>
        <v>a3</v>
      </c>
      <c r="AI1020" s="199"/>
      <c r="AJ1020" s="199"/>
      <c r="AK1020" s="199"/>
      <c r="AL1020" s="199"/>
      <c r="AM1020" s="199"/>
      <c r="AN1020" s="173" t="s">
        <v>3186</v>
      </c>
      <c r="AO1020" s="173" t="s">
        <v>3186</v>
      </c>
      <c r="AP1020" s="173" t="s">
        <v>3186</v>
      </c>
      <c r="AQ1020" s="173" t="s">
        <v>3186</v>
      </c>
      <c r="AR1020" s="173" t="s">
        <v>3186</v>
      </c>
      <c r="AS1020" s="173">
        <v>1</v>
      </c>
      <c r="AT1020" s="173">
        <v>0.8</v>
      </c>
      <c r="AU1020" s="173">
        <v>0.8</v>
      </c>
      <c r="AV1020" s="173">
        <v>0.8</v>
      </c>
      <c r="AW1020" s="173">
        <v>0.8</v>
      </c>
      <c r="AX1020" s="173">
        <v>1</v>
      </c>
      <c r="AY1020" s="173">
        <v>0.8</v>
      </c>
      <c r="AZ1020" s="211">
        <f t="shared" si="232"/>
        <v>1</v>
      </c>
      <c r="BA1020" s="211">
        <f t="shared" si="233"/>
        <v>5</v>
      </c>
      <c r="BB1020" s="205">
        <f t="shared" si="226"/>
        <v>74259</v>
      </c>
      <c r="BC1020" s="205">
        <f t="shared" si="227"/>
        <v>74259</v>
      </c>
      <c r="BD1020" s="205">
        <f t="shared" si="228"/>
        <v>1</v>
      </c>
      <c r="BE1020" s="205">
        <f t="shared" si="229"/>
        <v>1</v>
      </c>
      <c r="BF1020" s="175">
        <v>74258</v>
      </c>
      <c r="BG1020" s="175">
        <v>15847</v>
      </c>
      <c r="BH1020" s="175">
        <v>36592</v>
      </c>
      <c r="BI1020" s="175"/>
      <c r="BJ1020" s="175"/>
      <c r="BK1020" s="175">
        <v>1830</v>
      </c>
      <c r="BL1020" s="175">
        <v>11994</v>
      </c>
      <c r="BM1020" s="175">
        <v>5909</v>
      </c>
      <c r="BN1020" s="175">
        <v>250</v>
      </c>
      <c r="BO1020" s="175">
        <v>1837</v>
      </c>
      <c r="BP1020" s="200">
        <f t="shared" si="230"/>
        <v>38429</v>
      </c>
    </row>
    <row r="1021" spans="1:68" s="124" customFormat="1" x14ac:dyDescent="0.15">
      <c r="A1021" s="117">
        <v>1820102005</v>
      </c>
      <c r="B1021" s="118" t="s">
        <v>584</v>
      </c>
      <c r="C1021" s="118" t="s">
        <v>1400</v>
      </c>
      <c r="D1021" s="118" t="s">
        <v>1405</v>
      </c>
      <c r="E1021" s="118" t="s">
        <v>4085</v>
      </c>
      <c r="F1021" s="120">
        <v>15</v>
      </c>
      <c r="G1021" s="119">
        <v>347177</v>
      </c>
      <c r="H1021" s="119"/>
      <c r="I1021" s="120" t="s">
        <v>5820</v>
      </c>
      <c r="J1021" s="120">
        <v>4600</v>
      </c>
      <c r="K1021" s="120">
        <v>347177</v>
      </c>
      <c r="L1021" s="120">
        <v>0.20699999999999999</v>
      </c>
      <c r="M1021" s="121" t="s">
        <v>5657</v>
      </c>
      <c r="N1021" s="120">
        <v>1</v>
      </c>
      <c r="O1021" s="119">
        <v>110</v>
      </c>
      <c r="P1021" s="119">
        <v>28</v>
      </c>
      <c r="Q1021" s="119">
        <v>2.8</v>
      </c>
      <c r="R1021" s="120" t="s">
        <v>5655</v>
      </c>
      <c r="S1021" s="120">
        <v>4.3</v>
      </c>
      <c r="T1021" s="120"/>
      <c r="U1021" s="120"/>
      <c r="V1021" s="172">
        <v>290.60000000000002</v>
      </c>
      <c r="W1021" s="172"/>
      <c r="X1021" s="172">
        <v>174</v>
      </c>
      <c r="Y1021" s="172">
        <v>38.799999999999997</v>
      </c>
      <c r="Z1021" s="172">
        <v>77.8</v>
      </c>
      <c r="AA1021" s="123">
        <v>1589</v>
      </c>
      <c r="AB1021" s="123"/>
      <c r="AC1021" s="123">
        <v>165</v>
      </c>
      <c r="AD1021" s="123"/>
      <c r="AE1021" s="123"/>
      <c r="AF1021" s="123"/>
      <c r="AG1021" s="214"/>
      <c r="AH1021" s="229" t="str">
        <f t="shared" si="225"/>
        <v>a3</v>
      </c>
      <c r="AI1021" s="199" t="s">
        <v>5401</v>
      </c>
      <c r="AJ1021" s="199"/>
      <c r="AK1021" s="199" t="s">
        <v>5401</v>
      </c>
      <c r="AL1021" s="199" t="s">
        <v>5401</v>
      </c>
      <c r="AM1021" s="199" t="s">
        <v>5401</v>
      </c>
      <c r="AN1021" s="173"/>
      <c r="AO1021" s="173"/>
      <c r="AP1021" s="173"/>
      <c r="AQ1021" s="173"/>
      <c r="AR1021" s="173"/>
      <c r="AS1021" s="173">
        <v>0.5</v>
      </c>
      <c r="AT1021" s="173">
        <v>0.5</v>
      </c>
      <c r="AU1021" s="173">
        <v>0.5</v>
      </c>
      <c r="AV1021" s="173">
        <v>0.5</v>
      </c>
      <c r="AW1021" s="173">
        <v>0.5</v>
      </c>
      <c r="AX1021" s="173"/>
      <c r="AY1021" s="173"/>
      <c r="AZ1021" s="211">
        <f t="shared" si="232"/>
        <v>0.5</v>
      </c>
      <c r="BA1021" s="211">
        <f t="shared" si="233"/>
        <v>2</v>
      </c>
      <c r="BB1021" s="205">
        <f t="shared" si="226"/>
        <v>14091</v>
      </c>
      <c r="BC1021" s="205">
        <f t="shared" si="227"/>
        <v>14091</v>
      </c>
      <c r="BD1021" s="205">
        <f t="shared" si="228"/>
        <v>0</v>
      </c>
      <c r="BE1021" s="205">
        <f t="shared" si="229"/>
        <v>0</v>
      </c>
      <c r="BF1021" s="175">
        <v>14091</v>
      </c>
      <c r="BG1021" s="175"/>
      <c r="BH1021" s="175">
        <v>369</v>
      </c>
      <c r="BI1021" s="175"/>
      <c r="BJ1021" s="175"/>
      <c r="BK1021" s="175">
        <v>4321</v>
      </c>
      <c r="BL1021" s="175">
        <v>9401</v>
      </c>
      <c r="BM1021" s="175"/>
      <c r="BN1021" s="175"/>
      <c r="BO1021" s="175"/>
      <c r="BP1021" s="200">
        <f t="shared" si="230"/>
        <v>369</v>
      </c>
    </row>
    <row r="1022" spans="1:68" s="124" customFormat="1" x14ac:dyDescent="0.15">
      <c r="A1022" s="117">
        <v>151602001</v>
      </c>
      <c r="B1022" s="118" t="s">
        <v>221</v>
      </c>
      <c r="C1022" s="118" t="s">
        <v>11</v>
      </c>
      <c r="D1022" s="118" t="s">
        <v>222</v>
      </c>
      <c r="E1022" s="118" t="s">
        <v>3314</v>
      </c>
      <c r="F1022" s="120">
        <v>11</v>
      </c>
      <c r="G1022" s="119">
        <v>350480</v>
      </c>
      <c r="H1022" s="119"/>
      <c r="I1022" s="120" t="s">
        <v>5820</v>
      </c>
      <c r="J1022" s="120">
        <v>1750</v>
      </c>
      <c r="K1022" s="120">
        <v>350480</v>
      </c>
      <c r="L1022" s="120">
        <v>0.54900000000000004</v>
      </c>
      <c r="M1022" s="121" t="s">
        <v>5657</v>
      </c>
      <c r="N1022" s="120">
        <v>1</v>
      </c>
      <c r="O1022" s="119">
        <v>325</v>
      </c>
      <c r="P1022" s="119"/>
      <c r="Q1022" s="119"/>
      <c r="R1022" s="120" t="s">
        <v>5658</v>
      </c>
      <c r="S1022" s="120">
        <v>0.5</v>
      </c>
      <c r="T1022" s="120"/>
      <c r="U1022" s="120" t="s">
        <v>3186</v>
      </c>
      <c r="V1022" s="172">
        <v>383.8</v>
      </c>
      <c r="W1022" s="172"/>
      <c r="X1022" s="172">
        <v>281.2</v>
      </c>
      <c r="Y1022" s="172">
        <v>48.6</v>
      </c>
      <c r="Z1022" s="172">
        <v>54</v>
      </c>
      <c r="AA1022" s="123">
        <v>5114</v>
      </c>
      <c r="AB1022" s="123"/>
      <c r="AC1022" s="123">
        <v>392</v>
      </c>
      <c r="AD1022" s="123"/>
      <c r="AE1022" s="123"/>
      <c r="AF1022" s="123"/>
      <c r="AG1022" s="214"/>
      <c r="AH1022" s="229" t="str">
        <f t="shared" si="225"/>
        <v>a3</v>
      </c>
      <c r="AI1022" s="199"/>
      <c r="AJ1022" s="199"/>
      <c r="AK1022" s="199"/>
      <c r="AL1022" s="199"/>
      <c r="AM1022" s="199"/>
      <c r="AN1022" s="173"/>
      <c r="AO1022" s="173"/>
      <c r="AP1022" s="173"/>
      <c r="AQ1022" s="173"/>
      <c r="AR1022" s="173"/>
      <c r="AS1022" s="173">
        <v>0.7</v>
      </c>
      <c r="AT1022" s="173"/>
      <c r="AU1022" s="173"/>
      <c r="AV1022" s="173"/>
      <c r="AW1022" s="173"/>
      <c r="AX1022" s="173"/>
      <c r="AY1022" s="173"/>
      <c r="AZ1022" s="211">
        <f t="shared" si="232"/>
        <v>0.7</v>
      </c>
      <c r="BA1022" s="211">
        <f t="shared" si="233"/>
        <v>0</v>
      </c>
      <c r="BB1022" s="205">
        <f t="shared" si="226"/>
        <v>47623</v>
      </c>
      <c r="BC1022" s="205">
        <f t="shared" si="227"/>
        <v>47623</v>
      </c>
      <c r="BD1022" s="205">
        <f t="shared" si="228"/>
        <v>0</v>
      </c>
      <c r="BE1022" s="205">
        <f t="shared" si="229"/>
        <v>0</v>
      </c>
      <c r="BF1022" s="175">
        <v>47623</v>
      </c>
      <c r="BG1022" s="175"/>
      <c r="BH1022" s="175">
        <v>19950</v>
      </c>
      <c r="BI1022" s="175"/>
      <c r="BJ1022" s="175"/>
      <c r="BK1022" s="175">
        <v>12940</v>
      </c>
      <c r="BL1022" s="175">
        <v>1018</v>
      </c>
      <c r="BM1022" s="175">
        <v>6178</v>
      </c>
      <c r="BN1022" s="175">
        <v>6208</v>
      </c>
      <c r="BO1022" s="175">
        <v>1329</v>
      </c>
      <c r="BP1022" s="200">
        <f t="shared" si="230"/>
        <v>21279</v>
      </c>
    </row>
    <row r="1023" spans="1:68" s="124" customFormat="1" x14ac:dyDescent="0.15">
      <c r="A1023" s="117">
        <v>1520402002</v>
      </c>
      <c r="B1023" s="118" t="s">
        <v>1193</v>
      </c>
      <c r="C1023" s="118" t="s">
        <v>1167</v>
      </c>
      <c r="D1023" s="118" t="s">
        <v>1192</v>
      </c>
      <c r="E1023" s="118" t="s">
        <v>3920</v>
      </c>
      <c r="F1023" s="120">
        <v>13</v>
      </c>
      <c r="G1023" s="119">
        <v>350480</v>
      </c>
      <c r="H1023" s="119"/>
      <c r="I1023" s="120" t="s">
        <v>5820</v>
      </c>
      <c r="J1023" s="120">
        <v>2400</v>
      </c>
      <c r="K1023" s="120">
        <v>350480</v>
      </c>
      <c r="L1023" s="120">
        <v>0.4</v>
      </c>
      <c r="M1023" s="121" t="s">
        <v>5657</v>
      </c>
      <c r="N1023" s="120">
        <v>1</v>
      </c>
      <c r="O1023" s="119">
        <v>207</v>
      </c>
      <c r="P1023" s="119"/>
      <c r="Q1023" s="119"/>
      <c r="R1023" s="120" t="s">
        <v>5658</v>
      </c>
      <c r="S1023" s="120">
        <v>0.79900000000000004</v>
      </c>
      <c r="T1023" s="120"/>
      <c r="U1023" s="120"/>
      <c r="V1023" s="172">
        <v>261.8</v>
      </c>
      <c r="W1023" s="172">
        <v>4.5</v>
      </c>
      <c r="X1023" s="172">
        <v>92.7</v>
      </c>
      <c r="Y1023" s="172">
        <v>21.2</v>
      </c>
      <c r="Z1023" s="172">
        <v>143.4</v>
      </c>
      <c r="AA1023" s="123">
        <v>3012</v>
      </c>
      <c r="AB1023" s="123"/>
      <c r="AC1023" s="123">
        <v>219.24</v>
      </c>
      <c r="AD1023" s="123"/>
      <c r="AE1023" s="123"/>
      <c r="AF1023" s="123"/>
      <c r="AG1023" s="214"/>
      <c r="AH1023" s="229" t="str">
        <f t="shared" si="225"/>
        <v>a3</v>
      </c>
      <c r="AI1023" s="199"/>
      <c r="AJ1023" s="199"/>
      <c r="AK1023" s="199"/>
      <c r="AL1023" s="199"/>
      <c r="AM1023" s="199"/>
      <c r="AN1023" s="173"/>
      <c r="AO1023" s="173"/>
      <c r="AP1023" s="173"/>
      <c r="AQ1023" s="173"/>
      <c r="AR1023" s="173"/>
      <c r="AS1023" s="173">
        <v>0.5</v>
      </c>
      <c r="AT1023" s="173">
        <v>1</v>
      </c>
      <c r="AU1023" s="173">
        <v>1</v>
      </c>
      <c r="AV1023" s="173">
        <v>0.5</v>
      </c>
      <c r="AW1023" s="173">
        <v>0.5</v>
      </c>
      <c r="AX1023" s="173">
        <v>0.5</v>
      </c>
      <c r="AY1023" s="173"/>
      <c r="AZ1023" s="211">
        <f t="shared" si="232"/>
        <v>0.5</v>
      </c>
      <c r="BA1023" s="211">
        <f t="shared" si="233"/>
        <v>3.5</v>
      </c>
      <c r="BB1023" s="205">
        <f t="shared" si="226"/>
        <v>38727</v>
      </c>
      <c r="BC1023" s="205">
        <f t="shared" si="227"/>
        <v>38727</v>
      </c>
      <c r="BD1023" s="205">
        <f t="shared" si="228"/>
        <v>0</v>
      </c>
      <c r="BE1023" s="205">
        <f t="shared" si="229"/>
        <v>0</v>
      </c>
      <c r="BF1023" s="175">
        <v>38727</v>
      </c>
      <c r="BG1023" s="175"/>
      <c r="BH1023" s="175">
        <v>24150</v>
      </c>
      <c r="BI1023" s="175"/>
      <c r="BJ1023" s="175"/>
      <c r="BK1023" s="175">
        <v>4178</v>
      </c>
      <c r="BL1023" s="175">
        <v>3271</v>
      </c>
      <c r="BM1023" s="175">
        <v>4380</v>
      </c>
      <c r="BN1023" s="175">
        <v>1045</v>
      </c>
      <c r="BO1023" s="175">
        <v>1703</v>
      </c>
      <c r="BP1023" s="200">
        <f t="shared" si="230"/>
        <v>25853</v>
      </c>
    </row>
    <row r="1024" spans="1:68" s="124" customFormat="1" x14ac:dyDescent="0.15">
      <c r="A1024" s="117">
        <v>2621302002</v>
      </c>
      <c r="B1024" s="118" t="s">
        <v>2021</v>
      </c>
      <c r="C1024" s="118" t="s">
        <v>1980</v>
      </c>
      <c r="D1024" s="118" t="s">
        <v>2020</v>
      </c>
      <c r="E1024" s="118" t="s">
        <v>4528</v>
      </c>
      <c r="F1024" s="120">
        <v>17</v>
      </c>
      <c r="G1024" s="119">
        <v>350531</v>
      </c>
      <c r="H1024" s="119"/>
      <c r="I1024" s="120" t="s">
        <v>5820</v>
      </c>
      <c r="J1024" s="120">
        <v>2100</v>
      </c>
      <c r="K1024" s="120">
        <v>350531</v>
      </c>
      <c r="L1024" s="120">
        <v>0.45700000000000002</v>
      </c>
      <c r="M1024" s="121" t="s">
        <v>5657</v>
      </c>
      <c r="N1024" s="120">
        <v>1</v>
      </c>
      <c r="O1024" s="119"/>
      <c r="P1024" s="119"/>
      <c r="Q1024" s="119"/>
      <c r="R1024" s="120" t="s">
        <v>5658</v>
      </c>
      <c r="S1024" s="120">
        <v>1</v>
      </c>
      <c r="T1024" s="120"/>
      <c r="U1024" s="120"/>
      <c r="V1024" s="172">
        <v>393.9</v>
      </c>
      <c r="W1024" s="172">
        <v>105.1</v>
      </c>
      <c r="X1024" s="172">
        <v>276.10000000000002</v>
      </c>
      <c r="Y1024" s="172">
        <v>12.7</v>
      </c>
      <c r="Z1024" s="172"/>
      <c r="AA1024" s="123">
        <v>1059</v>
      </c>
      <c r="AB1024" s="123"/>
      <c r="AC1024" s="123">
        <v>14.5</v>
      </c>
      <c r="AD1024" s="123"/>
      <c r="AE1024" s="123"/>
      <c r="AF1024" s="123"/>
      <c r="AG1024" s="214"/>
      <c r="AH1024" s="229" t="str">
        <f t="shared" si="225"/>
        <v>a3</v>
      </c>
      <c r="AI1024" s="199"/>
      <c r="AJ1024" s="199"/>
      <c r="AK1024" s="199"/>
      <c r="AL1024" s="199"/>
      <c r="AM1024" s="199"/>
      <c r="AN1024" s="173">
        <v>0.6</v>
      </c>
      <c r="AO1024" s="173"/>
      <c r="AP1024" s="173"/>
      <c r="AQ1024" s="173"/>
      <c r="AR1024" s="173"/>
      <c r="AS1024" s="173">
        <v>2</v>
      </c>
      <c r="AT1024" s="173">
        <v>2</v>
      </c>
      <c r="AU1024" s="173">
        <v>2</v>
      </c>
      <c r="AV1024" s="173">
        <v>2</v>
      </c>
      <c r="AW1024" s="173">
        <v>2</v>
      </c>
      <c r="AX1024" s="173">
        <v>2</v>
      </c>
      <c r="AY1024" s="173"/>
      <c r="AZ1024" s="211">
        <f t="shared" si="232"/>
        <v>2.6</v>
      </c>
      <c r="BA1024" s="211">
        <f t="shared" si="233"/>
        <v>10</v>
      </c>
      <c r="BB1024" s="205">
        <f t="shared" si="226"/>
        <v>30654</v>
      </c>
      <c r="BC1024" s="205">
        <f t="shared" si="227"/>
        <v>30654</v>
      </c>
      <c r="BD1024" s="205">
        <f t="shared" si="228"/>
        <v>0</v>
      </c>
      <c r="BE1024" s="205">
        <f t="shared" si="229"/>
        <v>0</v>
      </c>
      <c r="BF1024" s="175">
        <v>30654</v>
      </c>
      <c r="BG1024" s="175">
        <v>2358</v>
      </c>
      <c r="BH1024" s="175">
        <v>10195</v>
      </c>
      <c r="BI1024" s="175"/>
      <c r="BJ1024" s="175"/>
      <c r="BK1024" s="175">
        <v>3233</v>
      </c>
      <c r="BL1024" s="175">
        <v>746</v>
      </c>
      <c r="BM1024" s="175">
        <v>6855</v>
      </c>
      <c r="BN1024" s="175">
        <v>1285</v>
      </c>
      <c r="BO1024" s="175">
        <v>5982</v>
      </c>
      <c r="BP1024" s="200">
        <f t="shared" si="230"/>
        <v>16177</v>
      </c>
    </row>
    <row r="1025" spans="1:68" s="124" customFormat="1" x14ac:dyDescent="0.15">
      <c r="A1025" s="117">
        <v>1920902007</v>
      </c>
      <c r="B1025" s="118" t="s">
        <v>1466</v>
      </c>
      <c r="C1025" s="118" t="s">
        <v>1447</v>
      </c>
      <c r="D1025" s="118" t="s">
        <v>1460</v>
      </c>
      <c r="E1025" s="118" t="s">
        <v>4124</v>
      </c>
      <c r="F1025" s="120">
        <v>17</v>
      </c>
      <c r="G1025" s="119"/>
      <c r="H1025" s="119"/>
      <c r="I1025" s="120" t="s">
        <v>5820</v>
      </c>
      <c r="J1025" s="120">
        <v>2210</v>
      </c>
      <c r="K1025" s="120">
        <v>350610</v>
      </c>
      <c r="L1025" s="120">
        <v>0.435</v>
      </c>
      <c r="M1025" s="121" t="s">
        <v>5659</v>
      </c>
      <c r="N1025" s="120">
        <v>1</v>
      </c>
      <c r="O1025" s="119">
        <v>248</v>
      </c>
      <c r="P1025" s="119">
        <v>46.1</v>
      </c>
      <c r="Q1025" s="119">
        <v>5.88</v>
      </c>
      <c r="R1025" s="120" t="s">
        <v>5660</v>
      </c>
      <c r="S1025" s="120">
        <v>0.8</v>
      </c>
      <c r="T1025" s="120"/>
      <c r="U1025" s="120"/>
      <c r="V1025" s="172">
        <v>394.2</v>
      </c>
      <c r="W1025" s="172"/>
      <c r="X1025" s="172">
        <v>246.6</v>
      </c>
      <c r="Y1025" s="172">
        <v>50.9</v>
      </c>
      <c r="Z1025" s="172">
        <v>96.7</v>
      </c>
      <c r="AA1025" s="123">
        <v>1880.2</v>
      </c>
      <c r="AB1025" s="123"/>
      <c r="AC1025" s="123">
        <v>224</v>
      </c>
      <c r="AD1025" s="123"/>
      <c r="AE1025" s="123"/>
      <c r="AF1025" s="123"/>
      <c r="AG1025" s="214"/>
      <c r="AH1025" s="229" t="str">
        <f t="shared" si="225"/>
        <v>a3</v>
      </c>
      <c r="AI1025" s="199"/>
      <c r="AJ1025" s="199"/>
      <c r="AK1025" s="199"/>
      <c r="AL1025" s="199"/>
      <c r="AM1025" s="199"/>
      <c r="AN1025" s="173" t="s">
        <v>3186</v>
      </c>
      <c r="AO1025" s="173" t="s">
        <v>3186</v>
      </c>
      <c r="AP1025" s="173" t="s">
        <v>3186</v>
      </c>
      <c r="AQ1025" s="173" t="s">
        <v>3186</v>
      </c>
      <c r="AR1025" s="173" t="s">
        <v>3186</v>
      </c>
      <c r="AS1025" s="173" t="s">
        <v>3186</v>
      </c>
      <c r="AT1025" s="173" t="s">
        <v>3186</v>
      </c>
      <c r="AU1025" s="173" t="s">
        <v>3186</v>
      </c>
      <c r="AV1025" s="173" t="s">
        <v>3186</v>
      </c>
      <c r="AW1025" s="173" t="s">
        <v>3186</v>
      </c>
      <c r="AX1025" s="173" t="s">
        <v>3186</v>
      </c>
      <c r="AY1025" s="173" t="s">
        <v>3186</v>
      </c>
      <c r="AZ1025" s="211">
        <f t="shared" si="232"/>
        <v>0</v>
      </c>
      <c r="BA1025" s="211">
        <f t="shared" si="233"/>
        <v>0</v>
      </c>
      <c r="BB1025" s="205">
        <f t="shared" si="226"/>
        <v>11143</v>
      </c>
      <c r="BC1025" s="205">
        <f t="shared" si="227"/>
        <v>11143</v>
      </c>
      <c r="BD1025" s="205">
        <f t="shared" si="228"/>
        <v>0</v>
      </c>
      <c r="BE1025" s="205">
        <f t="shared" si="229"/>
        <v>0</v>
      </c>
      <c r="BF1025" s="175">
        <v>11143</v>
      </c>
      <c r="BG1025" s="175"/>
      <c r="BH1025" s="175">
        <v>5389</v>
      </c>
      <c r="BI1025" s="175"/>
      <c r="BJ1025" s="175"/>
      <c r="BK1025" s="175">
        <v>5754</v>
      </c>
      <c r="BL1025" s="175"/>
      <c r="BM1025" s="175"/>
      <c r="BN1025" s="175"/>
      <c r="BO1025" s="175"/>
      <c r="BP1025" s="200">
        <f t="shared" si="230"/>
        <v>5389</v>
      </c>
    </row>
    <row r="1026" spans="1:68" s="201" customFormat="1" x14ac:dyDescent="0.15">
      <c r="A1026" s="117">
        <v>2121701003</v>
      </c>
      <c r="B1026" s="118" t="s">
        <v>1723</v>
      </c>
      <c r="C1026" s="118" t="s">
        <v>1650</v>
      </c>
      <c r="D1026" s="118" t="s">
        <v>1722</v>
      </c>
      <c r="E1026" s="118" t="s">
        <v>4306</v>
      </c>
      <c r="F1026" s="120">
        <v>8</v>
      </c>
      <c r="G1026" s="119">
        <v>350898</v>
      </c>
      <c r="H1026" s="119"/>
      <c r="I1026" s="120" t="s">
        <v>5820</v>
      </c>
      <c r="J1026" s="120">
        <v>3260</v>
      </c>
      <c r="K1026" s="120">
        <v>350898</v>
      </c>
      <c r="L1026" s="120">
        <v>0.29499999999999998</v>
      </c>
      <c r="M1026" s="121" t="s">
        <v>5657</v>
      </c>
      <c r="N1026" s="120">
        <v>1</v>
      </c>
      <c r="O1026" s="119">
        <v>170</v>
      </c>
      <c r="P1026" s="119"/>
      <c r="Q1026" s="119"/>
      <c r="R1026" s="120" t="s">
        <v>5658</v>
      </c>
      <c r="S1026" s="120">
        <v>0.26</v>
      </c>
      <c r="T1026" s="120"/>
      <c r="U1026" s="120"/>
      <c r="V1026" s="172">
        <v>471</v>
      </c>
      <c r="W1026" s="172">
        <v>93</v>
      </c>
      <c r="X1026" s="172">
        <v>280</v>
      </c>
      <c r="Y1026" s="172">
        <v>70</v>
      </c>
      <c r="Z1026" s="172">
        <v>28</v>
      </c>
      <c r="AA1026" s="123"/>
      <c r="AB1026" s="123"/>
      <c r="AC1026" s="123">
        <v>174.08</v>
      </c>
      <c r="AD1026" s="123"/>
      <c r="AE1026" s="123"/>
      <c r="AF1026" s="123"/>
      <c r="AG1026" s="214"/>
      <c r="AH1026" s="229" t="str">
        <f t="shared" si="225"/>
        <v>a3</v>
      </c>
      <c r="AI1026" s="199"/>
      <c r="AJ1026" s="199"/>
      <c r="AK1026" s="199"/>
      <c r="AL1026" s="199"/>
      <c r="AM1026" s="199"/>
      <c r="AN1026" s="173">
        <v>1</v>
      </c>
      <c r="AO1026" s="173"/>
      <c r="AP1026" s="173"/>
      <c r="AQ1026" s="173"/>
      <c r="AR1026" s="173"/>
      <c r="AS1026" s="173"/>
      <c r="AT1026" s="173"/>
      <c r="AU1026" s="173">
        <v>0.5</v>
      </c>
      <c r="AV1026" s="173"/>
      <c r="AW1026" s="173"/>
      <c r="AX1026" s="173"/>
      <c r="AY1026" s="173">
        <v>1</v>
      </c>
      <c r="AZ1026" s="211">
        <f t="shared" si="232"/>
        <v>1</v>
      </c>
      <c r="BA1026" s="211">
        <f t="shared" si="233"/>
        <v>1.5</v>
      </c>
      <c r="BB1026" s="205">
        <f t="shared" si="226"/>
        <v>43784</v>
      </c>
      <c r="BC1026" s="205">
        <f t="shared" si="227"/>
        <v>36711</v>
      </c>
      <c r="BD1026" s="205">
        <f t="shared" si="228"/>
        <v>7628</v>
      </c>
      <c r="BE1026" s="205">
        <f t="shared" si="229"/>
        <v>555</v>
      </c>
      <c r="BF1026" s="175">
        <v>36156</v>
      </c>
      <c r="BG1026" s="175"/>
      <c r="BH1026" s="175">
        <v>15236</v>
      </c>
      <c r="BI1026" s="175">
        <v>7073</v>
      </c>
      <c r="BJ1026" s="175"/>
      <c r="BK1026" s="175">
        <v>2333</v>
      </c>
      <c r="BL1026" s="175">
        <v>3841</v>
      </c>
      <c r="BM1026" s="175">
        <v>7976</v>
      </c>
      <c r="BN1026" s="175">
        <v>1762</v>
      </c>
      <c r="BO1026" s="175">
        <v>5563</v>
      </c>
      <c r="BP1026" s="200">
        <f t="shared" si="230"/>
        <v>20799</v>
      </c>
    </row>
    <row r="1027" spans="1:68" s="201" customFormat="1" x14ac:dyDescent="0.15">
      <c r="A1027" s="117">
        <v>3137202002</v>
      </c>
      <c r="B1027" s="118" t="s">
        <v>2356</v>
      </c>
      <c r="C1027" s="118" t="s">
        <v>2319</v>
      </c>
      <c r="D1027" s="118" t="s">
        <v>2355</v>
      </c>
      <c r="E1027" s="118" t="s">
        <v>4783</v>
      </c>
      <c r="F1027" s="120">
        <v>13</v>
      </c>
      <c r="G1027" s="119"/>
      <c r="H1027" s="119"/>
      <c r="I1027" s="120" t="s">
        <v>5820</v>
      </c>
      <c r="J1027" s="120">
        <v>1900</v>
      </c>
      <c r="K1027" s="120">
        <v>351556</v>
      </c>
      <c r="L1027" s="120">
        <v>0.50700000000000001</v>
      </c>
      <c r="M1027" s="121" t="s">
        <v>5657</v>
      </c>
      <c r="N1027" s="120">
        <v>1</v>
      </c>
      <c r="O1027" s="119">
        <v>163</v>
      </c>
      <c r="P1027" s="119"/>
      <c r="Q1027" s="119"/>
      <c r="R1027" s="120" t="s">
        <v>5658</v>
      </c>
      <c r="S1027" s="120">
        <v>0.5</v>
      </c>
      <c r="T1027" s="120"/>
      <c r="U1027" s="120"/>
      <c r="V1027" s="172">
        <v>228.1</v>
      </c>
      <c r="W1027" s="172">
        <v>36.299999999999997</v>
      </c>
      <c r="X1027" s="172">
        <v>150</v>
      </c>
      <c r="Y1027" s="172">
        <v>7.2</v>
      </c>
      <c r="Z1027" s="172">
        <v>34.6</v>
      </c>
      <c r="AA1027" s="123"/>
      <c r="AB1027" s="123"/>
      <c r="AC1027" s="123">
        <v>233</v>
      </c>
      <c r="AD1027" s="123"/>
      <c r="AE1027" s="123"/>
      <c r="AF1027" s="123"/>
      <c r="AG1027" s="214"/>
      <c r="AH1027" s="229" t="str">
        <f t="shared" si="225"/>
        <v>a3</v>
      </c>
      <c r="AI1027" s="199"/>
      <c r="AJ1027" s="199"/>
      <c r="AK1027" s="199"/>
      <c r="AL1027" s="199"/>
      <c r="AM1027" s="199"/>
      <c r="AN1027" s="173" t="s">
        <v>3186</v>
      </c>
      <c r="AO1027" s="173" t="s">
        <v>3186</v>
      </c>
      <c r="AP1027" s="173" t="s">
        <v>3186</v>
      </c>
      <c r="AQ1027" s="173" t="s">
        <v>3186</v>
      </c>
      <c r="AR1027" s="173" t="s">
        <v>3186</v>
      </c>
      <c r="AS1027" s="173" t="s">
        <v>3186</v>
      </c>
      <c r="AT1027" s="173">
        <v>0.5</v>
      </c>
      <c r="AU1027" s="173">
        <v>0.5</v>
      </c>
      <c r="AV1027" s="173">
        <v>0.5</v>
      </c>
      <c r="AW1027" s="173"/>
      <c r="AX1027" s="173"/>
      <c r="AY1027" s="173" t="s">
        <v>3186</v>
      </c>
      <c r="AZ1027" s="211">
        <f t="shared" si="232"/>
        <v>0</v>
      </c>
      <c r="BA1027" s="211">
        <f t="shared" si="233"/>
        <v>1.5</v>
      </c>
      <c r="BB1027" s="205">
        <f t="shared" si="226"/>
        <v>30068</v>
      </c>
      <c r="BC1027" s="205">
        <f t="shared" si="227"/>
        <v>30068</v>
      </c>
      <c r="BD1027" s="205">
        <f t="shared" si="228"/>
        <v>0</v>
      </c>
      <c r="BE1027" s="205">
        <f t="shared" si="229"/>
        <v>0</v>
      </c>
      <c r="BF1027" s="175">
        <v>30068</v>
      </c>
      <c r="BG1027" s="175"/>
      <c r="BH1027" s="175">
        <v>18426</v>
      </c>
      <c r="BI1027" s="175"/>
      <c r="BJ1027" s="175"/>
      <c r="BK1027" s="175">
        <v>5377</v>
      </c>
      <c r="BL1027" s="175">
        <v>4820</v>
      </c>
      <c r="BM1027" s="175"/>
      <c r="BN1027" s="175"/>
      <c r="BO1027" s="175">
        <v>1445</v>
      </c>
      <c r="BP1027" s="200">
        <f t="shared" si="230"/>
        <v>19871</v>
      </c>
    </row>
    <row r="1028" spans="1:68" s="201" customFormat="1" x14ac:dyDescent="0.15">
      <c r="A1028" s="117">
        <v>4120102002</v>
      </c>
      <c r="B1028" s="118" t="s">
        <v>2867</v>
      </c>
      <c r="C1028" s="118" t="s">
        <v>2865</v>
      </c>
      <c r="D1028" s="118" t="s">
        <v>2866</v>
      </c>
      <c r="E1028" s="118" t="s">
        <v>5152</v>
      </c>
      <c r="F1028" s="120">
        <v>12</v>
      </c>
      <c r="G1028" s="119"/>
      <c r="H1028" s="119"/>
      <c r="I1028" s="120" t="s">
        <v>5820</v>
      </c>
      <c r="J1028" s="120">
        <v>2200</v>
      </c>
      <c r="K1028" s="120">
        <v>353207</v>
      </c>
      <c r="L1028" s="120">
        <v>0.44</v>
      </c>
      <c r="M1028" s="121" t="s">
        <v>5657</v>
      </c>
      <c r="N1028" s="120">
        <v>1</v>
      </c>
      <c r="O1028" s="119">
        <v>217.5</v>
      </c>
      <c r="P1028" s="119">
        <v>36.299999999999997</v>
      </c>
      <c r="Q1028" s="119">
        <v>4</v>
      </c>
      <c r="R1028" s="120" t="s">
        <v>5658</v>
      </c>
      <c r="S1028" s="120">
        <v>0.3</v>
      </c>
      <c r="T1028" s="120"/>
      <c r="U1028" s="120"/>
      <c r="V1028" s="172">
        <v>283</v>
      </c>
      <c r="W1028" s="172"/>
      <c r="X1028" s="172">
        <v>248</v>
      </c>
      <c r="Y1028" s="172">
        <v>3</v>
      </c>
      <c r="Z1028" s="172">
        <v>32</v>
      </c>
      <c r="AA1028" s="123">
        <v>321</v>
      </c>
      <c r="AB1028" s="123"/>
      <c r="AC1028" s="123">
        <v>313.7</v>
      </c>
      <c r="AD1028" s="123"/>
      <c r="AE1028" s="123"/>
      <c r="AF1028" s="123"/>
      <c r="AG1028" s="214"/>
      <c r="AH1028" s="229" t="str">
        <f t="shared" si="225"/>
        <v>a3</v>
      </c>
      <c r="AI1028" s="199"/>
      <c r="AJ1028" s="199"/>
      <c r="AK1028" s="199"/>
      <c r="AL1028" s="199"/>
      <c r="AM1028" s="199"/>
      <c r="AN1028" s="173">
        <v>1</v>
      </c>
      <c r="AO1028" s="173"/>
      <c r="AP1028" s="173"/>
      <c r="AQ1028" s="173"/>
      <c r="AR1028" s="173"/>
      <c r="AS1028" s="173">
        <v>0.6</v>
      </c>
      <c r="AT1028" s="173">
        <v>1</v>
      </c>
      <c r="AU1028" s="173">
        <v>0.5</v>
      </c>
      <c r="AV1028" s="173">
        <v>0.5</v>
      </c>
      <c r="AW1028" s="173"/>
      <c r="AX1028" s="173"/>
      <c r="AY1028" s="173" t="s">
        <v>3186</v>
      </c>
      <c r="AZ1028" s="211">
        <f t="shared" si="232"/>
        <v>1.6</v>
      </c>
      <c r="BA1028" s="211">
        <f t="shared" si="233"/>
        <v>2</v>
      </c>
      <c r="BB1028" s="205">
        <f t="shared" si="226"/>
        <v>41441</v>
      </c>
      <c r="BC1028" s="205">
        <f t="shared" si="227"/>
        <v>41441</v>
      </c>
      <c r="BD1028" s="205">
        <f t="shared" si="228"/>
        <v>13124</v>
      </c>
      <c r="BE1028" s="205">
        <f t="shared" si="229"/>
        <v>13124</v>
      </c>
      <c r="BF1028" s="175">
        <v>28317</v>
      </c>
      <c r="BG1028" s="175"/>
      <c r="BH1028" s="175">
        <v>14292</v>
      </c>
      <c r="BI1028" s="175"/>
      <c r="BJ1028" s="175"/>
      <c r="BK1028" s="175">
        <v>6114</v>
      </c>
      <c r="BL1028" s="175">
        <v>2238</v>
      </c>
      <c r="BM1028" s="175">
        <v>4689</v>
      </c>
      <c r="BN1028" s="175">
        <v>378</v>
      </c>
      <c r="BO1028" s="175">
        <v>13730</v>
      </c>
      <c r="BP1028" s="200">
        <f t="shared" si="230"/>
        <v>28022</v>
      </c>
    </row>
    <row r="1029" spans="1:68" s="201" customFormat="1" x14ac:dyDescent="0.15">
      <c r="A1029" s="117">
        <v>166801001</v>
      </c>
      <c r="B1029" s="118" t="s">
        <v>333</v>
      </c>
      <c r="C1029" s="118" t="s">
        <v>11</v>
      </c>
      <c r="D1029" s="118" t="s">
        <v>334</v>
      </c>
      <c r="E1029" s="118" t="s">
        <v>3378</v>
      </c>
      <c r="F1029" s="120">
        <v>12</v>
      </c>
      <c r="G1029" s="119">
        <v>353976</v>
      </c>
      <c r="H1029" s="119"/>
      <c r="I1029" s="120" t="s">
        <v>5820</v>
      </c>
      <c r="J1029" s="120">
        <v>2330</v>
      </c>
      <c r="K1029" s="120">
        <v>353976</v>
      </c>
      <c r="L1029" s="120">
        <v>0.41599999999999998</v>
      </c>
      <c r="M1029" s="121" t="s">
        <v>5657</v>
      </c>
      <c r="N1029" s="120">
        <v>1</v>
      </c>
      <c r="O1029" s="119">
        <v>244</v>
      </c>
      <c r="P1029" s="119">
        <v>39.4</v>
      </c>
      <c r="Q1029" s="119">
        <v>6.62</v>
      </c>
      <c r="R1029" s="120" t="s">
        <v>5658</v>
      </c>
      <c r="S1029" s="120">
        <v>0.3</v>
      </c>
      <c r="T1029" s="120"/>
      <c r="U1029" s="120"/>
      <c r="V1029" s="172">
        <v>271.60000000000002</v>
      </c>
      <c r="W1029" s="172">
        <v>18.8</v>
      </c>
      <c r="X1029" s="172">
        <v>146.69999999999999</v>
      </c>
      <c r="Y1029" s="172">
        <v>39.299999999999997</v>
      </c>
      <c r="Z1029" s="172">
        <v>66.8</v>
      </c>
      <c r="AA1029" s="123">
        <v>3308</v>
      </c>
      <c r="AB1029" s="123"/>
      <c r="AC1029" s="123">
        <v>303</v>
      </c>
      <c r="AD1029" s="123"/>
      <c r="AE1029" s="123"/>
      <c r="AF1029" s="123"/>
      <c r="AG1029" s="214"/>
      <c r="AH1029" s="229" t="str">
        <f t="shared" si="225"/>
        <v>a3</v>
      </c>
      <c r="AI1029" s="199"/>
      <c r="AJ1029" s="199"/>
      <c r="AK1029" s="199"/>
      <c r="AL1029" s="199"/>
      <c r="AM1029" s="199"/>
      <c r="AN1029" s="173">
        <v>2</v>
      </c>
      <c r="AO1029" s="173"/>
      <c r="AP1029" s="173"/>
      <c r="AQ1029" s="173"/>
      <c r="AR1029" s="173"/>
      <c r="AS1029" s="173"/>
      <c r="AT1029" s="173">
        <v>0.8</v>
      </c>
      <c r="AU1029" s="173">
        <v>0.8</v>
      </c>
      <c r="AV1029" s="173"/>
      <c r="AW1029" s="173"/>
      <c r="AX1029" s="173"/>
      <c r="AY1029" s="173">
        <v>0.6</v>
      </c>
      <c r="AZ1029" s="211">
        <f t="shared" si="232"/>
        <v>2</v>
      </c>
      <c r="BA1029" s="211">
        <f t="shared" si="233"/>
        <v>2.2000000000000002</v>
      </c>
      <c r="BB1029" s="205">
        <f t="shared" si="226"/>
        <v>65102</v>
      </c>
      <c r="BC1029" s="205">
        <f t="shared" si="227"/>
        <v>53678</v>
      </c>
      <c r="BD1029" s="205">
        <f t="shared" si="228"/>
        <v>23804</v>
      </c>
      <c r="BE1029" s="205">
        <f t="shared" si="229"/>
        <v>12380</v>
      </c>
      <c r="BF1029" s="175">
        <v>41298</v>
      </c>
      <c r="BG1029" s="175">
        <v>10637</v>
      </c>
      <c r="BH1029" s="175">
        <v>23804</v>
      </c>
      <c r="BI1029" s="175">
        <v>11424</v>
      </c>
      <c r="BJ1029" s="175"/>
      <c r="BK1029" s="175"/>
      <c r="BL1029" s="175"/>
      <c r="BM1029" s="175">
        <v>4845</v>
      </c>
      <c r="BN1029" s="175">
        <v>661</v>
      </c>
      <c r="BO1029" s="175">
        <v>13731</v>
      </c>
      <c r="BP1029" s="200">
        <f t="shared" si="230"/>
        <v>37535</v>
      </c>
    </row>
    <row r="1030" spans="1:68" s="201" customFormat="1" x14ac:dyDescent="0.15">
      <c r="A1030" s="117">
        <v>137101001</v>
      </c>
      <c r="B1030" s="118" t="s">
        <v>137</v>
      </c>
      <c r="C1030" s="118" t="s">
        <v>11</v>
      </c>
      <c r="D1030" s="118" t="s">
        <v>138</v>
      </c>
      <c r="E1030" s="118" t="s">
        <v>3268</v>
      </c>
      <c r="F1030" s="120">
        <v>16</v>
      </c>
      <c r="G1030" s="119">
        <v>335692</v>
      </c>
      <c r="H1030" s="119"/>
      <c r="I1030" s="120" t="s">
        <v>5820</v>
      </c>
      <c r="J1030" s="120">
        <v>2120</v>
      </c>
      <c r="K1030" s="120">
        <v>354625</v>
      </c>
      <c r="L1030" s="120">
        <v>0.45800000000000002</v>
      </c>
      <c r="M1030" s="121" t="s">
        <v>5657</v>
      </c>
      <c r="N1030" s="120">
        <v>1</v>
      </c>
      <c r="O1030" s="119">
        <v>212</v>
      </c>
      <c r="P1030" s="119"/>
      <c r="Q1030" s="119"/>
      <c r="R1030" s="120" t="s">
        <v>5658</v>
      </c>
      <c r="S1030" s="120">
        <v>0.7</v>
      </c>
      <c r="T1030" s="120"/>
      <c r="U1030" s="120" t="s">
        <v>3186</v>
      </c>
      <c r="V1030" s="172">
        <v>540.29999999999995</v>
      </c>
      <c r="W1030" s="172">
        <v>41.3</v>
      </c>
      <c r="X1030" s="172">
        <v>285</v>
      </c>
      <c r="Y1030" s="172">
        <v>44.5</v>
      </c>
      <c r="Z1030" s="172">
        <v>169.5</v>
      </c>
      <c r="AA1030" s="123">
        <v>3670</v>
      </c>
      <c r="AB1030" s="123"/>
      <c r="AC1030" s="123">
        <v>330</v>
      </c>
      <c r="AD1030" s="123"/>
      <c r="AE1030" s="123"/>
      <c r="AF1030" s="123"/>
      <c r="AG1030" s="214"/>
      <c r="AH1030" s="229" t="str">
        <f t="shared" si="225"/>
        <v>a3</v>
      </c>
      <c r="AI1030" s="199"/>
      <c r="AJ1030" s="199"/>
      <c r="AK1030" s="199"/>
      <c r="AL1030" s="199"/>
      <c r="AM1030" s="199"/>
      <c r="AN1030" s="173" t="s">
        <v>3186</v>
      </c>
      <c r="AO1030" s="173" t="s">
        <v>3186</v>
      </c>
      <c r="AP1030" s="173" t="s">
        <v>3186</v>
      </c>
      <c r="AQ1030" s="173" t="s">
        <v>3186</v>
      </c>
      <c r="AR1030" s="173" t="s">
        <v>3186</v>
      </c>
      <c r="AS1030" s="173"/>
      <c r="AT1030" s="173"/>
      <c r="AU1030" s="173">
        <v>1</v>
      </c>
      <c r="AV1030" s="173"/>
      <c r="AW1030" s="173"/>
      <c r="AX1030" s="173"/>
      <c r="AY1030" s="173"/>
      <c r="AZ1030" s="211">
        <f t="shared" si="232"/>
        <v>0</v>
      </c>
      <c r="BA1030" s="211">
        <f t="shared" si="233"/>
        <v>1</v>
      </c>
      <c r="BB1030" s="205">
        <f t="shared" si="226"/>
        <v>74195</v>
      </c>
      <c r="BC1030" s="205">
        <f t="shared" si="227"/>
        <v>59734</v>
      </c>
      <c r="BD1030" s="205">
        <f t="shared" si="228"/>
        <v>26929</v>
      </c>
      <c r="BE1030" s="205">
        <f t="shared" si="229"/>
        <v>12468</v>
      </c>
      <c r="BF1030" s="175">
        <v>47266</v>
      </c>
      <c r="BG1030" s="175"/>
      <c r="BH1030" s="175">
        <v>26929</v>
      </c>
      <c r="BI1030" s="175">
        <v>14461</v>
      </c>
      <c r="BJ1030" s="175"/>
      <c r="BK1030" s="175">
        <v>5171</v>
      </c>
      <c r="BL1030" s="175">
        <v>1462</v>
      </c>
      <c r="BM1030" s="175">
        <v>8048</v>
      </c>
      <c r="BN1030" s="175">
        <v>4152</v>
      </c>
      <c r="BO1030" s="175">
        <v>13972</v>
      </c>
      <c r="BP1030" s="200">
        <f t="shared" si="230"/>
        <v>40901</v>
      </c>
    </row>
    <row r="1031" spans="1:68" s="201" customFormat="1" x14ac:dyDescent="0.15">
      <c r="A1031" s="117">
        <v>4221301001</v>
      </c>
      <c r="B1031" s="118" t="s">
        <v>2933</v>
      </c>
      <c r="C1031" s="118" t="s">
        <v>2907</v>
      </c>
      <c r="D1031" s="118" t="s">
        <v>2934</v>
      </c>
      <c r="E1031" s="118" t="s">
        <v>5205</v>
      </c>
      <c r="F1031" s="120">
        <v>11</v>
      </c>
      <c r="G1031" s="119">
        <v>423392</v>
      </c>
      <c r="H1031" s="119"/>
      <c r="I1031" s="120" t="s">
        <v>5820</v>
      </c>
      <c r="J1031" s="120">
        <v>3100</v>
      </c>
      <c r="K1031" s="120">
        <v>354719</v>
      </c>
      <c r="L1031" s="120">
        <v>0.313</v>
      </c>
      <c r="M1031" s="121" t="s">
        <v>5657</v>
      </c>
      <c r="N1031" s="120">
        <v>1</v>
      </c>
      <c r="O1031" s="119">
        <v>170.1</v>
      </c>
      <c r="P1031" s="119">
        <v>32</v>
      </c>
      <c r="Q1031" s="119">
        <v>3.8</v>
      </c>
      <c r="R1031" s="120" t="s">
        <v>5658</v>
      </c>
      <c r="S1031" s="120">
        <v>0.1</v>
      </c>
      <c r="T1031" s="120"/>
      <c r="U1031" s="120"/>
      <c r="V1031" s="172">
        <v>244.9</v>
      </c>
      <c r="W1031" s="172">
        <v>62.6</v>
      </c>
      <c r="X1031" s="172">
        <v>103.1</v>
      </c>
      <c r="Y1031" s="172">
        <v>13</v>
      </c>
      <c r="Z1031" s="172">
        <v>66.2</v>
      </c>
      <c r="AA1031" s="123">
        <v>1509</v>
      </c>
      <c r="AB1031" s="123"/>
      <c r="AC1031" s="123">
        <v>204</v>
      </c>
      <c r="AD1031" s="123"/>
      <c r="AE1031" s="123"/>
      <c r="AF1031" s="123"/>
      <c r="AG1031" s="214"/>
      <c r="AH1031" s="229" t="str">
        <f t="shared" si="225"/>
        <v>a3</v>
      </c>
      <c r="AI1031" s="199"/>
      <c r="AJ1031" s="199"/>
      <c r="AK1031" s="199"/>
      <c r="AL1031" s="199"/>
      <c r="AM1031" s="199"/>
      <c r="AN1031" s="173"/>
      <c r="AO1031" s="173"/>
      <c r="AP1031" s="173"/>
      <c r="AQ1031" s="173"/>
      <c r="AR1031" s="173"/>
      <c r="AS1031" s="173">
        <v>1</v>
      </c>
      <c r="AT1031" s="173">
        <v>0.5</v>
      </c>
      <c r="AU1031" s="173">
        <v>0.5</v>
      </c>
      <c r="AV1031" s="173"/>
      <c r="AW1031" s="173"/>
      <c r="AX1031" s="173"/>
      <c r="AY1031" s="173"/>
      <c r="AZ1031" s="211">
        <f t="shared" si="232"/>
        <v>1</v>
      </c>
      <c r="BA1031" s="211">
        <f t="shared" si="233"/>
        <v>1</v>
      </c>
      <c r="BB1031" s="205">
        <f t="shared" si="226"/>
        <v>48843</v>
      </c>
      <c r="BC1031" s="205">
        <f t="shared" si="227"/>
        <v>37930</v>
      </c>
      <c r="BD1031" s="205">
        <f t="shared" si="228"/>
        <v>11371</v>
      </c>
      <c r="BE1031" s="205">
        <f t="shared" si="229"/>
        <v>458</v>
      </c>
      <c r="BF1031" s="175">
        <v>37472</v>
      </c>
      <c r="BG1031" s="175">
        <v>6053</v>
      </c>
      <c r="BH1031" s="175">
        <v>20835</v>
      </c>
      <c r="BI1031" s="175">
        <v>10913</v>
      </c>
      <c r="BJ1031" s="175"/>
      <c r="BK1031" s="175">
        <v>2542</v>
      </c>
      <c r="BL1031" s="175">
        <v>550</v>
      </c>
      <c r="BM1031" s="175">
        <v>3445</v>
      </c>
      <c r="BN1031" s="175">
        <v>2365</v>
      </c>
      <c r="BO1031" s="175">
        <v>2140</v>
      </c>
      <c r="BP1031" s="200">
        <f t="shared" si="230"/>
        <v>22975</v>
      </c>
    </row>
    <row r="1032" spans="1:68" s="201" customFormat="1" x14ac:dyDescent="0.15">
      <c r="A1032" s="117">
        <v>156101001</v>
      </c>
      <c r="B1032" s="118" t="s">
        <v>252</v>
      </c>
      <c r="C1032" s="118" t="s">
        <v>11</v>
      </c>
      <c r="D1032" s="118" t="s">
        <v>253</v>
      </c>
      <c r="E1032" s="118" t="s">
        <v>3332</v>
      </c>
      <c r="F1032" s="120">
        <v>24</v>
      </c>
      <c r="G1032" s="119">
        <v>355480</v>
      </c>
      <c r="H1032" s="119"/>
      <c r="I1032" s="120" t="s">
        <v>5820</v>
      </c>
      <c r="J1032" s="120">
        <v>1870</v>
      </c>
      <c r="K1032" s="120">
        <v>355480</v>
      </c>
      <c r="L1032" s="120">
        <v>0.52100000000000002</v>
      </c>
      <c r="M1032" s="121" t="s">
        <v>5657</v>
      </c>
      <c r="N1032" s="120">
        <v>1</v>
      </c>
      <c r="O1032" s="119">
        <v>271.5</v>
      </c>
      <c r="P1032" s="119"/>
      <c r="Q1032" s="119"/>
      <c r="R1032" s="120" t="s">
        <v>5658</v>
      </c>
      <c r="S1032" s="120">
        <v>0.2</v>
      </c>
      <c r="T1032" s="120"/>
      <c r="U1032" s="120"/>
      <c r="V1032" s="172">
        <v>167</v>
      </c>
      <c r="W1032" s="172">
        <v>25</v>
      </c>
      <c r="X1032" s="172">
        <v>114</v>
      </c>
      <c r="Y1032" s="172">
        <v>27</v>
      </c>
      <c r="Z1032" s="172">
        <v>1</v>
      </c>
      <c r="AA1032" s="123">
        <v>1885</v>
      </c>
      <c r="AB1032" s="123"/>
      <c r="AC1032" s="123">
        <v>248</v>
      </c>
      <c r="AD1032" s="123"/>
      <c r="AE1032" s="123"/>
      <c r="AF1032" s="123"/>
      <c r="AG1032" s="214"/>
      <c r="AH1032" s="229" t="str">
        <f t="shared" si="225"/>
        <v>a3</v>
      </c>
      <c r="AI1032" s="199"/>
      <c r="AJ1032" s="199"/>
      <c r="AK1032" s="199"/>
      <c r="AL1032" s="199"/>
      <c r="AM1032" s="199"/>
      <c r="AN1032" s="173"/>
      <c r="AO1032" s="173"/>
      <c r="AP1032" s="173"/>
      <c r="AQ1032" s="173"/>
      <c r="AR1032" s="173"/>
      <c r="AS1032" s="173">
        <v>0.5</v>
      </c>
      <c r="AT1032" s="173"/>
      <c r="AU1032" s="173"/>
      <c r="AV1032" s="173"/>
      <c r="AW1032" s="173"/>
      <c r="AX1032" s="173"/>
      <c r="AY1032" s="173" t="s">
        <v>3186</v>
      </c>
      <c r="AZ1032" s="211">
        <f t="shared" si="232"/>
        <v>0.5</v>
      </c>
      <c r="BA1032" s="211">
        <f t="shared" si="233"/>
        <v>0</v>
      </c>
      <c r="BB1032" s="205">
        <f t="shared" si="226"/>
        <v>44253</v>
      </c>
      <c r="BC1032" s="205">
        <f t="shared" si="227"/>
        <v>31171</v>
      </c>
      <c r="BD1032" s="205">
        <f t="shared" si="228"/>
        <v>17711</v>
      </c>
      <c r="BE1032" s="205">
        <f t="shared" si="229"/>
        <v>4629</v>
      </c>
      <c r="BF1032" s="175">
        <v>26542</v>
      </c>
      <c r="BG1032" s="175"/>
      <c r="BH1032" s="175">
        <v>23633</v>
      </c>
      <c r="BI1032" s="175">
        <v>10196</v>
      </c>
      <c r="BJ1032" s="175">
        <v>2886</v>
      </c>
      <c r="BK1032" s="175">
        <v>2235</v>
      </c>
      <c r="BL1032" s="175">
        <v>161</v>
      </c>
      <c r="BM1032" s="175"/>
      <c r="BN1032" s="175"/>
      <c r="BO1032" s="175">
        <v>5142</v>
      </c>
      <c r="BP1032" s="200">
        <f t="shared" si="230"/>
        <v>28775</v>
      </c>
    </row>
    <row r="1033" spans="1:68" s="201" customFormat="1" x14ac:dyDescent="0.15">
      <c r="A1033" s="117">
        <v>3130201001</v>
      </c>
      <c r="B1033" s="118" t="s">
        <v>2338</v>
      </c>
      <c r="C1033" s="118" t="s">
        <v>2319</v>
      </c>
      <c r="D1033" s="118" t="s">
        <v>2339</v>
      </c>
      <c r="E1033" s="118" t="s">
        <v>4772</v>
      </c>
      <c r="F1033" s="120">
        <v>18</v>
      </c>
      <c r="G1033" s="119">
        <v>355820</v>
      </c>
      <c r="H1033" s="119"/>
      <c r="I1033" s="120" t="s">
        <v>5820</v>
      </c>
      <c r="J1033" s="120">
        <v>2330</v>
      </c>
      <c r="K1033" s="120">
        <v>355820</v>
      </c>
      <c r="L1033" s="120">
        <v>0.41799999999999998</v>
      </c>
      <c r="M1033" s="121" t="s">
        <v>5657</v>
      </c>
      <c r="N1033" s="120">
        <v>1</v>
      </c>
      <c r="O1033" s="119">
        <v>365</v>
      </c>
      <c r="P1033" s="119">
        <v>61</v>
      </c>
      <c r="Q1033" s="119">
        <v>9.1</v>
      </c>
      <c r="R1033" s="120" t="s">
        <v>5658</v>
      </c>
      <c r="S1033" s="120">
        <v>0.3</v>
      </c>
      <c r="T1033" s="120"/>
      <c r="U1033" s="120"/>
      <c r="V1033" s="172">
        <v>313.39999999999998</v>
      </c>
      <c r="W1033" s="172">
        <v>22.4</v>
      </c>
      <c r="X1033" s="172">
        <v>175.9</v>
      </c>
      <c r="Y1033" s="172">
        <v>75.099999999999994</v>
      </c>
      <c r="Z1033" s="172">
        <v>40</v>
      </c>
      <c r="AA1033" s="123"/>
      <c r="AB1033" s="123"/>
      <c r="AC1033" s="123">
        <v>310</v>
      </c>
      <c r="AD1033" s="123"/>
      <c r="AE1033" s="123"/>
      <c r="AF1033" s="123"/>
      <c r="AG1033" s="214"/>
      <c r="AH1033" s="229" t="str">
        <f t="shared" si="225"/>
        <v>a3</v>
      </c>
      <c r="AI1033" s="199"/>
      <c r="AJ1033" s="199"/>
      <c r="AK1033" s="199"/>
      <c r="AL1033" s="199"/>
      <c r="AM1033" s="199"/>
      <c r="AN1033" s="173" t="s">
        <v>3186</v>
      </c>
      <c r="AO1033" s="173" t="s">
        <v>3186</v>
      </c>
      <c r="AP1033" s="173" t="s">
        <v>3186</v>
      </c>
      <c r="AQ1033" s="173" t="s">
        <v>3186</v>
      </c>
      <c r="AR1033" s="173" t="s">
        <v>3186</v>
      </c>
      <c r="AS1033" s="173"/>
      <c r="AT1033" s="173"/>
      <c r="AU1033" s="173"/>
      <c r="AV1033" s="173"/>
      <c r="AW1033" s="173" t="s">
        <v>3186</v>
      </c>
      <c r="AX1033" s="173"/>
      <c r="AY1033" s="173"/>
      <c r="AZ1033" s="211">
        <f t="shared" si="232"/>
        <v>0</v>
      </c>
      <c r="BA1033" s="211">
        <f t="shared" si="233"/>
        <v>0</v>
      </c>
      <c r="BB1033" s="205">
        <f t="shared" si="226"/>
        <v>37876</v>
      </c>
      <c r="BC1033" s="205">
        <f t="shared" si="227"/>
        <v>34112</v>
      </c>
      <c r="BD1033" s="205">
        <f t="shared" si="228"/>
        <v>4137</v>
      </c>
      <c r="BE1033" s="205">
        <f t="shared" si="229"/>
        <v>373</v>
      </c>
      <c r="BF1033" s="175">
        <v>33739</v>
      </c>
      <c r="BG1033" s="175"/>
      <c r="BH1033" s="175">
        <v>6720</v>
      </c>
      <c r="BI1033" s="175">
        <v>3764</v>
      </c>
      <c r="BJ1033" s="175"/>
      <c r="BK1033" s="175">
        <v>7163</v>
      </c>
      <c r="BL1033" s="175">
        <v>6354</v>
      </c>
      <c r="BM1033" s="175">
        <v>5298</v>
      </c>
      <c r="BN1033" s="175">
        <v>1821</v>
      </c>
      <c r="BO1033" s="175">
        <v>6756</v>
      </c>
      <c r="BP1033" s="200">
        <f t="shared" si="230"/>
        <v>13476</v>
      </c>
    </row>
    <row r="1034" spans="1:68" s="201" customFormat="1" x14ac:dyDescent="0.15">
      <c r="A1034" s="117">
        <v>166302001</v>
      </c>
      <c r="B1034" s="118" t="s">
        <v>325</v>
      </c>
      <c r="C1034" s="118" t="s">
        <v>11</v>
      </c>
      <c r="D1034" s="118" t="s">
        <v>326</v>
      </c>
      <c r="E1034" s="118" t="s">
        <v>3373</v>
      </c>
      <c r="F1034" s="120">
        <v>13</v>
      </c>
      <c r="G1034" s="119">
        <v>355955</v>
      </c>
      <c r="H1034" s="119"/>
      <c r="I1034" s="120" t="s">
        <v>5820</v>
      </c>
      <c r="J1034" s="120">
        <v>1530</v>
      </c>
      <c r="K1034" s="120">
        <v>355955</v>
      </c>
      <c r="L1034" s="120">
        <v>0.63700000000000001</v>
      </c>
      <c r="M1034" s="121" t="s">
        <v>5657</v>
      </c>
      <c r="N1034" s="120">
        <v>1</v>
      </c>
      <c r="O1034" s="119">
        <v>105.5</v>
      </c>
      <c r="P1034" s="119">
        <v>41.7</v>
      </c>
      <c r="Q1034" s="119">
        <v>3.7</v>
      </c>
      <c r="R1034" s="120" t="s">
        <v>5660</v>
      </c>
      <c r="S1034" s="120">
        <v>0.4</v>
      </c>
      <c r="T1034" s="120"/>
      <c r="U1034" s="120"/>
      <c r="V1034" s="172">
        <v>232.6</v>
      </c>
      <c r="W1034" s="172"/>
      <c r="X1034" s="172">
        <v>128.19999999999999</v>
      </c>
      <c r="Y1034" s="172">
        <v>43.4</v>
      </c>
      <c r="Z1034" s="172">
        <v>61</v>
      </c>
      <c r="AA1034" s="123">
        <v>2849</v>
      </c>
      <c r="AB1034" s="123"/>
      <c r="AC1034" s="123">
        <v>365.81</v>
      </c>
      <c r="AD1034" s="123"/>
      <c r="AE1034" s="123"/>
      <c r="AF1034" s="123"/>
      <c r="AG1034" s="214"/>
      <c r="AH1034" s="229" t="str">
        <f t="shared" si="225"/>
        <v>a3</v>
      </c>
      <c r="AI1034" s="199"/>
      <c r="AJ1034" s="199"/>
      <c r="AK1034" s="199"/>
      <c r="AL1034" s="199"/>
      <c r="AM1034" s="199"/>
      <c r="AN1034" s="173"/>
      <c r="AO1034" s="173"/>
      <c r="AP1034" s="173"/>
      <c r="AQ1034" s="173"/>
      <c r="AR1034" s="173"/>
      <c r="AS1034" s="173">
        <v>5</v>
      </c>
      <c r="AT1034" s="173">
        <v>0.8</v>
      </c>
      <c r="AU1034" s="173">
        <v>0.8</v>
      </c>
      <c r="AV1034" s="173">
        <v>0.8</v>
      </c>
      <c r="AW1034" s="173">
        <v>0.8</v>
      </c>
      <c r="AX1034" s="173">
        <v>1</v>
      </c>
      <c r="AY1034" s="173"/>
      <c r="AZ1034" s="211">
        <f t="shared" si="232"/>
        <v>5</v>
      </c>
      <c r="BA1034" s="211">
        <f t="shared" si="233"/>
        <v>4.2</v>
      </c>
      <c r="BB1034" s="205">
        <f t="shared" si="226"/>
        <v>64226</v>
      </c>
      <c r="BC1034" s="205">
        <f t="shared" si="227"/>
        <v>47965</v>
      </c>
      <c r="BD1034" s="205">
        <f t="shared" si="228"/>
        <v>25179</v>
      </c>
      <c r="BE1034" s="205">
        <f t="shared" si="229"/>
        <v>8918</v>
      </c>
      <c r="BF1034" s="175">
        <v>39047</v>
      </c>
      <c r="BG1034" s="175"/>
      <c r="BH1034" s="175">
        <v>26439</v>
      </c>
      <c r="BI1034" s="175">
        <v>13811</v>
      </c>
      <c r="BJ1034" s="175">
        <v>2450</v>
      </c>
      <c r="BK1034" s="175">
        <v>1589</v>
      </c>
      <c r="BL1034" s="175">
        <v>294</v>
      </c>
      <c r="BM1034" s="175">
        <v>3461</v>
      </c>
      <c r="BN1034" s="175">
        <v>2175</v>
      </c>
      <c r="BO1034" s="175">
        <v>14007</v>
      </c>
      <c r="BP1034" s="200">
        <f t="shared" si="230"/>
        <v>40446</v>
      </c>
    </row>
    <row r="1035" spans="1:68" s="201" customFormat="1" x14ac:dyDescent="0.15">
      <c r="A1035" s="117">
        <v>3138401001</v>
      </c>
      <c r="B1035" s="118" t="s">
        <v>2357</v>
      </c>
      <c r="C1035" s="118" t="s">
        <v>2319</v>
      </c>
      <c r="D1035" s="118" t="s">
        <v>2358</v>
      </c>
      <c r="E1035" s="118" t="s">
        <v>4784</v>
      </c>
      <c r="F1035" s="120">
        <v>26</v>
      </c>
      <c r="G1035" s="119"/>
      <c r="H1035" s="119"/>
      <c r="I1035" s="120" t="s">
        <v>5820</v>
      </c>
      <c r="J1035" s="120">
        <v>1950</v>
      </c>
      <c r="K1035" s="120">
        <v>356350</v>
      </c>
      <c r="L1035" s="120">
        <v>0.501</v>
      </c>
      <c r="M1035" s="121" t="s">
        <v>5657</v>
      </c>
      <c r="N1035" s="120">
        <v>1</v>
      </c>
      <c r="O1035" s="119"/>
      <c r="P1035" s="119"/>
      <c r="Q1035" s="119"/>
      <c r="R1035" s="120" t="s">
        <v>5660</v>
      </c>
      <c r="S1035" s="120">
        <v>1</v>
      </c>
      <c r="T1035" s="120"/>
      <c r="U1035" s="120"/>
      <c r="V1035" s="172">
        <v>245.6</v>
      </c>
      <c r="W1035" s="172"/>
      <c r="X1035" s="172">
        <v>245.6</v>
      </c>
      <c r="Y1035" s="172"/>
      <c r="Z1035" s="172"/>
      <c r="AA1035" s="123">
        <v>3017</v>
      </c>
      <c r="AB1035" s="123"/>
      <c r="AC1035" s="123">
        <v>286</v>
      </c>
      <c r="AD1035" s="123"/>
      <c r="AE1035" s="123"/>
      <c r="AF1035" s="123"/>
      <c r="AG1035" s="214"/>
      <c r="AH1035" s="229" t="str">
        <f t="shared" si="225"/>
        <v>a3</v>
      </c>
      <c r="AI1035" s="199"/>
      <c r="AJ1035" s="199"/>
      <c r="AK1035" s="199"/>
      <c r="AL1035" s="199"/>
      <c r="AM1035" s="199"/>
      <c r="AN1035" s="173"/>
      <c r="AO1035" s="173"/>
      <c r="AP1035" s="173"/>
      <c r="AQ1035" s="173"/>
      <c r="AR1035" s="173"/>
      <c r="AS1035" s="173"/>
      <c r="AT1035" s="173"/>
      <c r="AU1035" s="173"/>
      <c r="AV1035" s="173"/>
      <c r="AW1035" s="173"/>
      <c r="AX1035" s="173"/>
      <c r="AY1035" s="173"/>
      <c r="AZ1035" s="211">
        <f t="shared" si="232"/>
        <v>0</v>
      </c>
      <c r="BA1035" s="211">
        <f t="shared" si="233"/>
        <v>0</v>
      </c>
      <c r="BB1035" s="205">
        <f t="shared" si="226"/>
        <v>56405</v>
      </c>
      <c r="BC1035" s="205">
        <f t="shared" si="227"/>
        <v>52071</v>
      </c>
      <c r="BD1035" s="205">
        <f t="shared" si="228"/>
        <v>5418</v>
      </c>
      <c r="BE1035" s="205">
        <f t="shared" si="229"/>
        <v>1084</v>
      </c>
      <c r="BF1035" s="175">
        <v>50987</v>
      </c>
      <c r="BG1035" s="175"/>
      <c r="BH1035" s="175">
        <v>5418</v>
      </c>
      <c r="BI1035" s="175">
        <v>4334</v>
      </c>
      <c r="BJ1035" s="175"/>
      <c r="BK1035" s="175">
        <v>9378</v>
      </c>
      <c r="BL1035" s="175">
        <v>15110</v>
      </c>
      <c r="BM1035" s="175">
        <v>5821</v>
      </c>
      <c r="BN1035" s="175">
        <v>2299</v>
      </c>
      <c r="BO1035" s="175">
        <v>14045</v>
      </c>
      <c r="BP1035" s="200">
        <f t="shared" si="230"/>
        <v>19463</v>
      </c>
    </row>
    <row r="1036" spans="1:68" s="201" customFormat="1" x14ac:dyDescent="0.15">
      <c r="A1036" s="117">
        <v>2138202001</v>
      </c>
      <c r="B1036" s="118" t="s">
        <v>1758</v>
      </c>
      <c r="C1036" s="118" t="s">
        <v>1650</v>
      </c>
      <c r="D1036" s="118" t="s">
        <v>1759</v>
      </c>
      <c r="E1036" s="118" t="s">
        <v>4336</v>
      </c>
      <c r="F1036" s="120">
        <v>9</v>
      </c>
      <c r="G1036" s="119">
        <v>356399</v>
      </c>
      <c r="H1036" s="119"/>
      <c r="I1036" s="120" t="s">
        <v>5820</v>
      </c>
      <c r="J1036" s="120">
        <v>3200</v>
      </c>
      <c r="K1036" s="120">
        <v>356399</v>
      </c>
      <c r="L1036" s="120">
        <v>0.30499999999999999</v>
      </c>
      <c r="M1036" s="121" t="s">
        <v>5676</v>
      </c>
      <c r="N1036" s="120">
        <v>1</v>
      </c>
      <c r="O1036" s="119">
        <v>184.5</v>
      </c>
      <c r="P1036" s="119">
        <v>48</v>
      </c>
      <c r="Q1036" s="119">
        <v>5.0999999999999996</v>
      </c>
      <c r="R1036" s="120" t="s">
        <v>5658</v>
      </c>
      <c r="S1036" s="120">
        <v>0.24</v>
      </c>
      <c r="T1036" s="120"/>
      <c r="U1036" s="120"/>
      <c r="V1036" s="172">
        <v>374.2</v>
      </c>
      <c r="W1036" s="172">
        <v>19.8</v>
      </c>
      <c r="X1036" s="172">
        <v>305.3</v>
      </c>
      <c r="Y1036" s="172">
        <v>3.3</v>
      </c>
      <c r="Z1036" s="172">
        <v>45.8</v>
      </c>
      <c r="AA1036" s="123"/>
      <c r="AB1036" s="123"/>
      <c r="AC1036" s="123">
        <v>288</v>
      </c>
      <c r="AD1036" s="123"/>
      <c r="AE1036" s="123"/>
      <c r="AF1036" s="123"/>
      <c r="AG1036" s="214"/>
      <c r="AH1036" s="229" t="str">
        <f t="shared" si="225"/>
        <v>a3</v>
      </c>
      <c r="AI1036" s="199"/>
      <c r="AJ1036" s="199"/>
      <c r="AK1036" s="199"/>
      <c r="AL1036" s="199"/>
      <c r="AM1036" s="199"/>
      <c r="AN1036" s="173" t="s">
        <v>3186</v>
      </c>
      <c r="AO1036" s="173" t="s">
        <v>3186</v>
      </c>
      <c r="AP1036" s="173" t="s">
        <v>3186</v>
      </c>
      <c r="AQ1036" s="173" t="s">
        <v>3186</v>
      </c>
      <c r="AR1036" s="173" t="s">
        <v>3186</v>
      </c>
      <c r="AS1036" s="173">
        <v>2</v>
      </c>
      <c r="AT1036" s="173">
        <v>1</v>
      </c>
      <c r="AU1036" s="173">
        <v>1</v>
      </c>
      <c r="AV1036" s="173">
        <v>1</v>
      </c>
      <c r="AW1036" s="173">
        <v>1</v>
      </c>
      <c r="AX1036" s="173">
        <v>1</v>
      </c>
      <c r="AY1036" s="173">
        <v>1</v>
      </c>
      <c r="AZ1036" s="211">
        <f t="shared" si="232"/>
        <v>2</v>
      </c>
      <c r="BA1036" s="211">
        <f t="shared" si="233"/>
        <v>6</v>
      </c>
      <c r="BB1036" s="205">
        <f t="shared" si="226"/>
        <v>58654</v>
      </c>
      <c r="BC1036" s="205">
        <f t="shared" si="227"/>
        <v>45898</v>
      </c>
      <c r="BD1036" s="205">
        <f t="shared" si="228"/>
        <v>13465</v>
      </c>
      <c r="BE1036" s="205">
        <f t="shared" si="229"/>
        <v>709</v>
      </c>
      <c r="BF1036" s="175">
        <v>45189</v>
      </c>
      <c r="BG1036" s="175"/>
      <c r="BH1036" s="175">
        <v>24119</v>
      </c>
      <c r="BI1036" s="175">
        <v>12756</v>
      </c>
      <c r="BJ1036" s="175"/>
      <c r="BK1036" s="175">
        <v>6939</v>
      </c>
      <c r="BL1036" s="175">
        <v>542</v>
      </c>
      <c r="BM1036" s="175">
        <v>7460</v>
      </c>
      <c r="BN1036" s="175">
        <v>1384</v>
      </c>
      <c r="BO1036" s="175">
        <v>5454</v>
      </c>
      <c r="BP1036" s="200">
        <f t="shared" si="230"/>
        <v>29573</v>
      </c>
    </row>
    <row r="1037" spans="1:68" s="201" customFormat="1" x14ac:dyDescent="0.15">
      <c r="A1037" s="117">
        <v>1920902010</v>
      </c>
      <c r="B1037" s="118" t="s">
        <v>1469</v>
      </c>
      <c r="C1037" s="118" t="s">
        <v>1447</v>
      </c>
      <c r="D1037" s="118" t="s">
        <v>1460</v>
      </c>
      <c r="E1037" s="118" t="s">
        <v>4127</v>
      </c>
      <c r="F1037" s="120">
        <v>13</v>
      </c>
      <c r="G1037" s="119"/>
      <c r="H1037" s="119"/>
      <c r="I1037" s="120" t="s">
        <v>5820</v>
      </c>
      <c r="J1037" s="120">
        <v>2240</v>
      </c>
      <c r="K1037" s="120">
        <v>356453</v>
      </c>
      <c r="L1037" s="120">
        <v>0.436</v>
      </c>
      <c r="M1037" s="121" t="s">
        <v>5657</v>
      </c>
      <c r="N1037" s="120">
        <v>1</v>
      </c>
      <c r="O1037" s="119">
        <v>308</v>
      </c>
      <c r="P1037" s="119">
        <v>57</v>
      </c>
      <c r="Q1037" s="119">
        <v>7.74</v>
      </c>
      <c r="R1037" s="120" t="s">
        <v>5660</v>
      </c>
      <c r="S1037" s="120">
        <v>0.8</v>
      </c>
      <c r="T1037" s="120"/>
      <c r="U1037" s="120"/>
      <c r="V1037" s="172">
        <v>242.6</v>
      </c>
      <c r="W1037" s="172"/>
      <c r="X1037" s="172">
        <v>154.1</v>
      </c>
      <c r="Y1037" s="172">
        <v>16.399999999999999</v>
      </c>
      <c r="Z1037" s="172">
        <v>72.099999999999994</v>
      </c>
      <c r="AA1037" s="123">
        <v>4028.5</v>
      </c>
      <c r="AB1037" s="123"/>
      <c r="AC1037" s="123">
        <v>240</v>
      </c>
      <c r="AD1037" s="123"/>
      <c r="AE1037" s="123"/>
      <c r="AF1037" s="123"/>
      <c r="AG1037" s="214"/>
      <c r="AH1037" s="229" t="str">
        <f t="shared" si="225"/>
        <v>a3</v>
      </c>
      <c r="AI1037" s="199"/>
      <c r="AJ1037" s="199"/>
      <c r="AK1037" s="199"/>
      <c r="AL1037" s="199"/>
      <c r="AM1037" s="199"/>
      <c r="AN1037" s="173" t="s">
        <v>3186</v>
      </c>
      <c r="AO1037" s="173" t="s">
        <v>3186</v>
      </c>
      <c r="AP1037" s="173" t="s">
        <v>3186</v>
      </c>
      <c r="AQ1037" s="173" t="s">
        <v>3186</v>
      </c>
      <c r="AR1037" s="173" t="s">
        <v>3186</v>
      </c>
      <c r="AS1037" s="173"/>
      <c r="AT1037" s="173"/>
      <c r="AU1037" s="173"/>
      <c r="AV1037" s="173"/>
      <c r="AW1037" s="173"/>
      <c r="AX1037" s="173"/>
      <c r="AY1037" s="173" t="s">
        <v>3186</v>
      </c>
      <c r="AZ1037" s="211">
        <f t="shared" si="232"/>
        <v>0</v>
      </c>
      <c r="BA1037" s="211">
        <f t="shared" si="233"/>
        <v>0</v>
      </c>
      <c r="BB1037" s="205">
        <f t="shared" si="226"/>
        <v>12154</v>
      </c>
      <c r="BC1037" s="205">
        <f t="shared" si="227"/>
        <v>12154</v>
      </c>
      <c r="BD1037" s="205">
        <f t="shared" si="228"/>
        <v>0</v>
      </c>
      <c r="BE1037" s="205">
        <f t="shared" si="229"/>
        <v>0</v>
      </c>
      <c r="BF1037" s="175">
        <v>12154</v>
      </c>
      <c r="BG1037" s="175"/>
      <c r="BH1037" s="175">
        <v>5550</v>
      </c>
      <c r="BI1037" s="175"/>
      <c r="BJ1037" s="175"/>
      <c r="BK1037" s="175">
        <v>6604</v>
      </c>
      <c r="BL1037" s="175"/>
      <c r="BM1037" s="175"/>
      <c r="BN1037" s="175"/>
      <c r="BO1037" s="175"/>
      <c r="BP1037" s="200">
        <f t="shared" si="230"/>
        <v>5550</v>
      </c>
    </row>
    <row r="1038" spans="1:68" s="201" customFormat="1" x14ac:dyDescent="0.15">
      <c r="A1038" s="117">
        <v>3930702001</v>
      </c>
      <c r="B1038" s="118" t="s">
        <v>2778</v>
      </c>
      <c r="C1038" s="118" t="s">
        <v>2754</v>
      </c>
      <c r="D1038" s="118" t="s">
        <v>2779</v>
      </c>
      <c r="E1038" s="118" t="s">
        <v>5096</v>
      </c>
      <c r="F1038" s="120">
        <v>12</v>
      </c>
      <c r="G1038" s="119"/>
      <c r="H1038" s="119"/>
      <c r="I1038" s="120" t="s">
        <v>5820</v>
      </c>
      <c r="J1038" s="120">
        <v>2250</v>
      </c>
      <c r="K1038" s="120">
        <v>356528</v>
      </c>
      <c r="L1038" s="120">
        <v>0.434</v>
      </c>
      <c r="M1038" s="121" t="s">
        <v>5657</v>
      </c>
      <c r="N1038" s="120">
        <v>1</v>
      </c>
      <c r="O1038" s="119">
        <v>227.2</v>
      </c>
      <c r="P1038" s="119">
        <v>44.2</v>
      </c>
      <c r="Q1038" s="119">
        <v>5.07</v>
      </c>
      <c r="R1038" s="120" t="s">
        <v>5658</v>
      </c>
      <c r="S1038" s="120">
        <v>0.38500000000000001</v>
      </c>
      <c r="T1038" s="120"/>
      <c r="U1038" s="120"/>
      <c r="V1038" s="172">
        <v>273.10000000000002</v>
      </c>
      <c r="W1038" s="172"/>
      <c r="X1038" s="172">
        <v>204.9</v>
      </c>
      <c r="Y1038" s="172">
        <v>68.2</v>
      </c>
      <c r="Z1038" s="172"/>
      <c r="AA1038" s="123"/>
      <c r="AB1038" s="123"/>
      <c r="AC1038" s="123">
        <v>210</v>
      </c>
      <c r="AD1038" s="123"/>
      <c r="AE1038" s="123"/>
      <c r="AF1038" s="123"/>
      <c r="AG1038" s="214"/>
      <c r="AH1038" s="229" t="str">
        <f t="shared" si="225"/>
        <v>a3</v>
      </c>
      <c r="AI1038" s="199"/>
      <c r="AJ1038" s="199"/>
      <c r="AK1038" s="199"/>
      <c r="AL1038" s="199"/>
      <c r="AM1038" s="199"/>
      <c r="AN1038" s="173"/>
      <c r="AO1038" s="173"/>
      <c r="AP1038" s="173"/>
      <c r="AQ1038" s="173"/>
      <c r="AR1038" s="173"/>
      <c r="AS1038" s="173">
        <v>0.6</v>
      </c>
      <c r="AT1038" s="173"/>
      <c r="AU1038" s="173">
        <v>0.5</v>
      </c>
      <c r="AV1038" s="173"/>
      <c r="AW1038" s="173"/>
      <c r="AX1038" s="173"/>
      <c r="AY1038" s="173"/>
      <c r="AZ1038" s="211">
        <f t="shared" si="232"/>
        <v>0.6</v>
      </c>
      <c r="BA1038" s="211">
        <f t="shared" si="233"/>
        <v>0.5</v>
      </c>
      <c r="BB1038" s="205">
        <f t="shared" si="226"/>
        <v>27398</v>
      </c>
      <c r="BC1038" s="205">
        <f t="shared" si="227"/>
        <v>27398</v>
      </c>
      <c r="BD1038" s="205">
        <f t="shared" si="228"/>
        <v>0</v>
      </c>
      <c r="BE1038" s="205">
        <f t="shared" si="229"/>
        <v>0</v>
      </c>
      <c r="BF1038" s="175">
        <v>27398</v>
      </c>
      <c r="BG1038" s="175"/>
      <c r="BH1038" s="175">
        <v>15198</v>
      </c>
      <c r="BI1038" s="175"/>
      <c r="BJ1038" s="175"/>
      <c r="BK1038" s="175">
        <v>3206</v>
      </c>
      <c r="BL1038" s="175">
        <v>624</v>
      </c>
      <c r="BM1038" s="175">
        <v>6596</v>
      </c>
      <c r="BN1038" s="175">
        <v>705</v>
      </c>
      <c r="BO1038" s="175">
        <v>1069</v>
      </c>
      <c r="BP1038" s="200">
        <f t="shared" si="230"/>
        <v>16267</v>
      </c>
    </row>
    <row r="1039" spans="1:68" s="201" customFormat="1" x14ac:dyDescent="0.15">
      <c r="A1039" s="117">
        <v>3138602004</v>
      </c>
      <c r="B1039" s="118" t="s">
        <v>2362</v>
      </c>
      <c r="C1039" s="118" t="s">
        <v>2319</v>
      </c>
      <c r="D1039" s="118" t="s">
        <v>2359</v>
      </c>
      <c r="E1039" s="118" t="s">
        <v>4788</v>
      </c>
      <c r="F1039" s="120">
        <v>11</v>
      </c>
      <c r="G1039" s="119"/>
      <c r="H1039" s="119"/>
      <c r="I1039" s="120" t="s">
        <v>5820</v>
      </c>
      <c r="J1039" s="120">
        <v>1800</v>
      </c>
      <c r="K1039" s="120">
        <v>356616</v>
      </c>
      <c r="L1039" s="120">
        <v>0.54300000000000004</v>
      </c>
      <c r="M1039" s="121" t="s">
        <v>5657</v>
      </c>
      <c r="N1039" s="120">
        <v>1</v>
      </c>
      <c r="O1039" s="119">
        <v>155</v>
      </c>
      <c r="P1039" s="119"/>
      <c r="Q1039" s="119"/>
      <c r="R1039" s="120" t="s">
        <v>5658</v>
      </c>
      <c r="S1039" s="120">
        <v>0.4</v>
      </c>
      <c r="T1039" s="120"/>
      <c r="U1039" s="120"/>
      <c r="V1039" s="172">
        <v>227.3</v>
      </c>
      <c r="W1039" s="172"/>
      <c r="X1039" s="172">
        <v>175.8</v>
      </c>
      <c r="Y1039" s="172">
        <v>26.4</v>
      </c>
      <c r="Z1039" s="172">
        <v>25.1</v>
      </c>
      <c r="AA1039" s="123">
        <v>2909</v>
      </c>
      <c r="AB1039" s="123"/>
      <c r="AC1039" s="123">
        <v>114</v>
      </c>
      <c r="AD1039" s="123"/>
      <c r="AE1039" s="123"/>
      <c r="AF1039" s="123"/>
      <c r="AG1039" s="214"/>
      <c r="AH1039" s="229" t="str">
        <f t="shared" si="225"/>
        <v>a3</v>
      </c>
      <c r="AI1039" s="199"/>
      <c r="AJ1039" s="199"/>
      <c r="AK1039" s="199"/>
      <c r="AL1039" s="199"/>
      <c r="AM1039" s="199"/>
      <c r="AN1039" s="173">
        <v>2</v>
      </c>
      <c r="AO1039" s="173"/>
      <c r="AP1039" s="173"/>
      <c r="AQ1039" s="173"/>
      <c r="AR1039" s="173"/>
      <c r="AS1039" s="173"/>
      <c r="AT1039" s="173"/>
      <c r="AU1039" s="173"/>
      <c r="AV1039" s="173">
        <v>1</v>
      </c>
      <c r="AW1039" s="173"/>
      <c r="AX1039" s="173"/>
      <c r="AY1039" s="173"/>
      <c r="AZ1039" s="211">
        <f t="shared" si="232"/>
        <v>2</v>
      </c>
      <c r="BA1039" s="211">
        <f t="shared" si="233"/>
        <v>1</v>
      </c>
      <c r="BB1039" s="205">
        <f t="shared" si="226"/>
        <v>35995</v>
      </c>
      <c r="BC1039" s="205">
        <f t="shared" si="227"/>
        <v>35995</v>
      </c>
      <c r="BD1039" s="205">
        <f t="shared" si="228"/>
        <v>5145</v>
      </c>
      <c r="BE1039" s="205">
        <f t="shared" si="229"/>
        <v>5145</v>
      </c>
      <c r="BF1039" s="175">
        <v>30850</v>
      </c>
      <c r="BG1039" s="175">
        <v>2341</v>
      </c>
      <c r="BH1039" s="175">
        <v>5145</v>
      </c>
      <c r="BI1039" s="175"/>
      <c r="BJ1039" s="175"/>
      <c r="BK1039" s="175">
        <v>11627</v>
      </c>
      <c r="BL1039" s="175"/>
      <c r="BM1039" s="175">
        <v>3550</v>
      </c>
      <c r="BN1039" s="175">
        <v>5699</v>
      </c>
      <c r="BO1039" s="175">
        <v>7633</v>
      </c>
      <c r="BP1039" s="200">
        <f t="shared" si="230"/>
        <v>12778</v>
      </c>
    </row>
    <row r="1040" spans="1:68" s="201" customFormat="1" x14ac:dyDescent="0.15">
      <c r="A1040" s="117">
        <v>4540501001</v>
      </c>
      <c r="B1040" s="118" t="s">
        <v>3100</v>
      </c>
      <c r="C1040" s="118" t="s">
        <v>3060</v>
      </c>
      <c r="D1040" s="118" t="s">
        <v>3101</v>
      </c>
      <c r="E1040" s="118" t="s">
        <v>5317</v>
      </c>
      <c r="F1040" s="120">
        <v>9</v>
      </c>
      <c r="G1040" s="119">
        <v>356945</v>
      </c>
      <c r="H1040" s="119"/>
      <c r="I1040" s="120" t="s">
        <v>5820</v>
      </c>
      <c r="J1040" s="120">
        <v>2000</v>
      </c>
      <c r="K1040" s="120">
        <v>356945</v>
      </c>
      <c r="L1040" s="120">
        <v>0.48899999999999999</v>
      </c>
      <c r="M1040" s="121" t="s">
        <v>5657</v>
      </c>
      <c r="N1040" s="120">
        <v>1</v>
      </c>
      <c r="O1040" s="119">
        <v>259</v>
      </c>
      <c r="P1040" s="119"/>
      <c r="Q1040" s="119"/>
      <c r="R1040" s="120" t="s">
        <v>5658</v>
      </c>
      <c r="S1040" s="120">
        <v>0.1</v>
      </c>
      <c r="T1040" s="120"/>
      <c r="U1040" s="120" t="s">
        <v>3186</v>
      </c>
      <c r="V1040" s="172">
        <v>161.5</v>
      </c>
      <c r="W1040" s="172"/>
      <c r="X1040" s="172"/>
      <c r="Y1040" s="172"/>
      <c r="Z1040" s="172">
        <v>161.5</v>
      </c>
      <c r="AA1040" s="123"/>
      <c r="AB1040" s="123"/>
      <c r="AC1040" s="123">
        <v>285</v>
      </c>
      <c r="AD1040" s="123"/>
      <c r="AE1040" s="123"/>
      <c r="AF1040" s="123"/>
      <c r="AG1040" s="214"/>
      <c r="AH1040" s="229" t="str">
        <f t="shared" si="225"/>
        <v>a3</v>
      </c>
      <c r="AI1040" s="199"/>
      <c r="AJ1040" s="199"/>
      <c r="AK1040" s="199"/>
      <c r="AL1040" s="199"/>
      <c r="AM1040" s="199"/>
      <c r="AN1040" s="173">
        <v>2</v>
      </c>
      <c r="AO1040" s="173" t="s">
        <v>3186</v>
      </c>
      <c r="AP1040" s="173" t="s">
        <v>3186</v>
      </c>
      <c r="AQ1040" s="173" t="s">
        <v>3186</v>
      </c>
      <c r="AR1040" s="173" t="s">
        <v>3186</v>
      </c>
      <c r="AS1040" s="173"/>
      <c r="AT1040" s="173"/>
      <c r="AU1040" s="173"/>
      <c r="AV1040" s="173"/>
      <c r="AW1040" s="173"/>
      <c r="AX1040" s="173"/>
      <c r="AY1040" s="173"/>
      <c r="AZ1040" s="211">
        <f t="shared" si="232"/>
        <v>2</v>
      </c>
      <c r="BA1040" s="211">
        <f t="shared" si="233"/>
        <v>0</v>
      </c>
      <c r="BB1040" s="205">
        <f t="shared" si="226"/>
        <v>36570</v>
      </c>
      <c r="BC1040" s="205">
        <f t="shared" si="227"/>
        <v>22111</v>
      </c>
      <c r="BD1040" s="205">
        <f t="shared" si="228"/>
        <v>14459</v>
      </c>
      <c r="BE1040" s="205">
        <f t="shared" si="229"/>
        <v>0</v>
      </c>
      <c r="BF1040" s="175">
        <v>22111</v>
      </c>
      <c r="BG1040" s="175"/>
      <c r="BH1040" s="175">
        <v>14459</v>
      </c>
      <c r="BI1040" s="175">
        <v>14459</v>
      </c>
      <c r="BJ1040" s="175"/>
      <c r="BK1040" s="175">
        <v>2021</v>
      </c>
      <c r="BL1040" s="175">
        <v>368</v>
      </c>
      <c r="BM1040" s="175">
        <v>2636</v>
      </c>
      <c r="BN1040" s="175">
        <v>1503</v>
      </c>
      <c r="BO1040" s="175">
        <v>1124</v>
      </c>
      <c r="BP1040" s="200">
        <f t="shared" si="230"/>
        <v>15583</v>
      </c>
    </row>
    <row r="1041" spans="1:68" s="201" customFormat="1" x14ac:dyDescent="0.15">
      <c r="A1041" s="117">
        <v>1440202001</v>
      </c>
      <c r="B1041" s="118" t="s">
        <v>1164</v>
      </c>
      <c r="C1041" s="118" t="s">
        <v>1107</v>
      </c>
      <c r="D1041" s="118" t="s">
        <v>1165</v>
      </c>
      <c r="E1041" s="118" t="s">
        <v>3899</v>
      </c>
      <c r="F1041" s="120">
        <v>16</v>
      </c>
      <c r="G1041" s="119"/>
      <c r="H1041" s="119"/>
      <c r="I1041" s="120" t="s">
        <v>5820</v>
      </c>
      <c r="J1041" s="120">
        <v>1620</v>
      </c>
      <c r="K1041" s="120">
        <v>358806</v>
      </c>
      <c r="L1041" s="120">
        <v>0.60699999999999998</v>
      </c>
      <c r="M1041" s="121" t="s">
        <v>5657</v>
      </c>
      <c r="N1041" s="120">
        <v>1</v>
      </c>
      <c r="O1041" s="119">
        <v>229</v>
      </c>
      <c r="P1041" s="119">
        <v>29.2</v>
      </c>
      <c r="Q1041" s="119">
        <v>3.9</v>
      </c>
      <c r="R1041" s="120" t="s">
        <v>5655</v>
      </c>
      <c r="S1041" s="120">
        <v>5.5</v>
      </c>
      <c r="T1041" s="120"/>
      <c r="U1041" s="120"/>
      <c r="V1041" s="172">
        <v>494</v>
      </c>
      <c r="W1041" s="172"/>
      <c r="X1041" s="172">
        <v>247</v>
      </c>
      <c r="Y1041" s="172">
        <v>247</v>
      </c>
      <c r="Z1041" s="172"/>
      <c r="AA1041" s="123">
        <v>2818.5</v>
      </c>
      <c r="AB1041" s="123"/>
      <c r="AC1041" s="123">
        <v>174</v>
      </c>
      <c r="AD1041" s="123"/>
      <c r="AE1041" s="123"/>
      <c r="AF1041" s="123"/>
      <c r="AG1041" s="214"/>
      <c r="AH1041" s="229" t="str">
        <f t="shared" si="225"/>
        <v>a3</v>
      </c>
      <c r="AI1041" s="199"/>
      <c r="AJ1041" s="199"/>
      <c r="AK1041" s="199"/>
      <c r="AL1041" s="199"/>
      <c r="AM1041" s="199"/>
      <c r="AN1041" s="173" t="s">
        <v>3186</v>
      </c>
      <c r="AO1041" s="173" t="s">
        <v>3186</v>
      </c>
      <c r="AP1041" s="173" t="s">
        <v>3186</v>
      </c>
      <c r="AQ1041" s="173" t="s">
        <v>3186</v>
      </c>
      <c r="AR1041" s="173" t="s">
        <v>3186</v>
      </c>
      <c r="AS1041" s="173">
        <v>0.5</v>
      </c>
      <c r="AT1041" s="173">
        <v>0.5</v>
      </c>
      <c r="AU1041" s="173">
        <v>0.5</v>
      </c>
      <c r="AV1041" s="173">
        <v>0.5</v>
      </c>
      <c r="AW1041" s="173">
        <v>0.5</v>
      </c>
      <c r="AX1041" s="173">
        <v>0.5</v>
      </c>
      <c r="AY1041" s="173">
        <v>1</v>
      </c>
      <c r="AZ1041" s="211">
        <f t="shared" si="232"/>
        <v>0.5</v>
      </c>
      <c r="BA1041" s="211">
        <f t="shared" si="233"/>
        <v>3.5</v>
      </c>
      <c r="BB1041" s="205">
        <f t="shared" si="226"/>
        <v>54235</v>
      </c>
      <c r="BC1041" s="205">
        <f t="shared" si="227"/>
        <v>54235</v>
      </c>
      <c r="BD1041" s="205">
        <f t="shared" si="228"/>
        <v>0</v>
      </c>
      <c r="BE1041" s="205">
        <f t="shared" si="229"/>
        <v>0</v>
      </c>
      <c r="BF1041" s="175">
        <v>54235</v>
      </c>
      <c r="BG1041" s="175"/>
      <c r="BH1041" s="175">
        <v>28671</v>
      </c>
      <c r="BI1041" s="175"/>
      <c r="BJ1041" s="175"/>
      <c r="BK1041" s="175">
        <v>4991</v>
      </c>
      <c r="BL1041" s="175">
        <v>8617</v>
      </c>
      <c r="BM1041" s="175">
        <v>8609</v>
      </c>
      <c r="BN1041" s="175">
        <v>1174</v>
      </c>
      <c r="BO1041" s="175">
        <v>2173</v>
      </c>
      <c r="BP1041" s="200">
        <f t="shared" si="230"/>
        <v>30844</v>
      </c>
    </row>
    <row r="1042" spans="1:68" s="201" customFormat="1" x14ac:dyDescent="0.15">
      <c r="A1042" s="117">
        <v>136101001</v>
      </c>
      <c r="B1042" s="118" t="s">
        <v>129</v>
      </c>
      <c r="C1042" s="118" t="s">
        <v>11</v>
      </c>
      <c r="D1042" s="118" t="s">
        <v>130</v>
      </c>
      <c r="E1042" s="118" t="s">
        <v>3264</v>
      </c>
      <c r="F1042" s="120">
        <v>10</v>
      </c>
      <c r="G1042" s="119">
        <v>362303</v>
      </c>
      <c r="H1042" s="119"/>
      <c r="I1042" s="120" t="s">
        <v>5820</v>
      </c>
      <c r="J1042" s="120">
        <v>1500</v>
      </c>
      <c r="K1042" s="120">
        <v>362303</v>
      </c>
      <c r="L1042" s="120">
        <v>0.66200000000000003</v>
      </c>
      <c r="M1042" s="121" t="s">
        <v>5657</v>
      </c>
      <c r="N1042" s="120">
        <v>1</v>
      </c>
      <c r="O1042" s="119">
        <v>143</v>
      </c>
      <c r="P1042" s="119"/>
      <c r="Q1042" s="119"/>
      <c r="R1042" s="120" t="s">
        <v>5658</v>
      </c>
      <c r="S1042" s="120">
        <v>0.4</v>
      </c>
      <c r="T1042" s="120"/>
      <c r="U1042" s="120" t="s">
        <v>3186</v>
      </c>
      <c r="V1042" s="172">
        <v>260.7</v>
      </c>
      <c r="W1042" s="172">
        <v>26.5</v>
      </c>
      <c r="X1042" s="172">
        <v>144.69999999999999</v>
      </c>
      <c r="Y1042" s="172">
        <v>37.5</v>
      </c>
      <c r="Z1042" s="172">
        <v>52</v>
      </c>
      <c r="AA1042" s="123">
        <v>4572</v>
      </c>
      <c r="AB1042" s="123"/>
      <c r="AC1042" s="123">
        <v>313</v>
      </c>
      <c r="AD1042" s="123"/>
      <c r="AE1042" s="123"/>
      <c r="AF1042" s="123"/>
      <c r="AG1042" s="214"/>
      <c r="AH1042" s="229" t="str">
        <f t="shared" si="225"/>
        <v>a3</v>
      </c>
      <c r="AI1042" s="199"/>
      <c r="AJ1042" s="199"/>
      <c r="AK1042" s="199"/>
      <c r="AL1042" s="199"/>
      <c r="AM1042" s="199"/>
      <c r="AN1042" s="173">
        <v>2</v>
      </c>
      <c r="AO1042" s="173"/>
      <c r="AP1042" s="173"/>
      <c r="AQ1042" s="173"/>
      <c r="AR1042" s="173"/>
      <c r="AS1042" s="173">
        <v>1</v>
      </c>
      <c r="AT1042" s="173"/>
      <c r="AU1042" s="173"/>
      <c r="AV1042" s="173"/>
      <c r="AW1042" s="173"/>
      <c r="AX1042" s="173"/>
      <c r="AY1042" s="173"/>
      <c r="AZ1042" s="211">
        <f t="shared" si="232"/>
        <v>3</v>
      </c>
      <c r="BA1042" s="211">
        <f t="shared" si="233"/>
        <v>0</v>
      </c>
      <c r="BB1042" s="205">
        <f t="shared" si="226"/>
        <v>30403</v>
      </c>
      <c r="BC1042" s="205">
        <f t="shared" si="227"/>
        <v>30403</v>
      </c>
      <c r="BD1042" s="205">
        <f t="shared" si="228"/>
        <v>0</v>
      </c>
      <c r="BE1042" s="205">
        <f t="shared" si="229"/>
        <v>0</v>
      </c>
      <c r="BF1042" s="175">
        <v>30403</v>
      </c>
      <c r="BG1042" s="175"/>
      <c r="BH1042" s="175">
        <v>18021</v>
      </c>
      <c r="BI1042" s="175"/>
      <c r="BJ1042" s="175"/>
      <c r="BK1042" s="175">
        <v>6257</v>
      </c>
      <c r="BL1042" s="175">
        <v>454</v>
      </c>
      <c r="BM1042" s="175">
        <v>4234</v>
      </c>
      <c r="BN1042" s="175">
        <v>352</v>
      </c>
      <c r="BO1042" s="175">
        <v>1085</v>
      </c>
      <c r="BP1042" s="200">
        <f t="shared" si="230"/>
        <v>19106</v>
      </c>
    </row>
    <row r="1043" spans="1:68" s="201" customFormat="1" x14ac:dyDescent="0.15">
      <c r="A1043" s="117">
        <v>3421402003</v>
      </c>
      <c r="B1043" s="118" t="s">
        <v>2578</v>
      </c>
      <c r="C1043" s="118" t="s">
        <v>2517</v>
      </c>
      <c r="D1043" s="118" t="s">
        <v>2576</v>
      </c>
      <c r="E1043" s="118" t="s">
        <v>4955</v>
      </c>
      <c r="F1043" s="120">
        <v>15</v>
      </c>
      <c r="G1043" s="119">
        <v>362656</v>
      </c>
      <c r="H1043" s="119"/>
      <c r="I1043" s="120" t="s">
        <v>5820</v>
      </c>
      <c r="J1043" s="120">
        <v>1900</v>
      </c>
      <c r="K1043" s="120">
        <v>362656</v>
      </c>
      <c r="L1043" s="120">
        <v>0.52300000000000002</v>
      </c>
      <c r="M1043" s="121" t="s">
        <v>5657</v>
      </c>
      <c r="N1043" s="120">
        <v>1</v>
      </c>
      <c r="O1043" s="119">
        <v>164.2</v>
      </c>
      <c r="P1043" s="119"/>
      <c r="Q1043" s="119"/>
      <c r="R1043" s="120" t="s">
        <v>5658</v>
      </c>
      <c r="S1043" s="120">
        <v>0.57399999999999995</v>
      </c>
      <c r="T1043" s="120"/>
      <c r="U1043" s="120"/>
      <c r="V1043" s="172">
        <v>193</v>
      </c>
      <c r="W1043" s="172"/>
      <c r="X1043" s="172"/>
      <c r="Y1043" s="172"/>
      <c r="Z1043" s="172">
        <v>193</v>
      </c>
      <c r="AA1043" s="123">
        <v>1390</v>
      </c>
      <c r="AB1043" s="123"/>
      <c r="AC1043" s="123">
        <v>154</v>
      </c>
      <c r="AD1043" s="123"/>
      <c r="AE1043" s="123"/>
      <c r="AF1043" s="123"/>
      <c r="AG1043" s="214"/>
      <c r="AH1043" s="229" t="str">
        <f t="shared" si="225"/>
        <v>a3</v>
      </c>
      <c r="AI1043" s="199"/>
      <c r="AJ1043" s="199"/>
      <c r="AK1043" s="199"/>
      <c r="AL1043" s="199"/>
      <c r="AM1043" s="199"/>
      <c r="AN1043" s="173">
        <v>1</v>
      </c>
      <c r="AO1043" s="173" t="s">
        <v>3186</v>
      </c>
      <c r="AP1043" s="173" t="s">
        <v>3186</v>
      </c>
      <c r="AQ1043" s="173" t="s">
        <v>3186</v>
      </c>
      <c r="AR1043" s="173" t="s">
        <v>3186</v>
      </c>
      <c r="AS1043" s="173" t="s">
        <v>3186</v>
      </c>
      <c r="AT1043" s="173">
        <v>1</v>
      </c>
      <c r="AU1043" s="173" t="s">
        <v>3186</v>
      </c>
      <c r="AV1043" s="173">
        <v>1</v>
      </c>
      <c r="AW1043" s="173" t="s">
        <v>3186</v>
      </c>
      <c r="AX1043" s="173" t="s">
        <v>3186</v>
      </c>
      <c r="AY1043" s="173" t="s">
        <v>3186</v>
      </c>
      <c r="AZ1043" s="211">
        <f t="shared" si="232"/>
        <v>1</v>
      </c>
      <c r="BA1043" s="211">
        <f t="shared" si="233"/>
        <v>2</v>
      </c>
      <c r="BB1043" s="205">
        <f t="shared" si="226"/>
        <v>34916</v>
      </c>
      <c r="BC1043" s="205">
        <f t="shared" si="227"/>
        <v>34916</v>
      </c>
      <c r="BD1043" s="205">
        <f t="shared" si="228"/>
        <v>0</v>
      </c>
      <c r="BE1043" s="205">
        <f t="shared" si="229"/>
        <v>0</v>
      </c>
      <c r="BF1043" s="175">
        <v>34916</v>
      </c>
      <c r="BG1043" s="175"/>
      <c r="BH1043" s="175">
        <v>20244</v>
      </c>
      <c r="BI1043" s="175"/>
      <c r="BJ1043" s="175"/>
      <c r="BK1043" s="175">
        <v>4334</v>
      </c>
      <c r="BL1043" s="175">
        <v>3369</v>
      </c>
      <c r="BM1043" s="175">
        <v>3423</v>
      </c>
      <c r="BN1043" s="175">
        <v>676</v>
      </c>
      <c r="BO1043" s="175">
        <v>2870</v>
      </c>
      <c r="BP1043" s="200">
        <f t="shared" si="230"/>
        <v>23114</v>
      </c>
    </row>
    <row r="1044" spans="1:68" s="201" customFormat="1" x14ac:dyDescent="0.15">
      <c r="A1044" s="117">
        <v>444502003</v>
      </c>
      <c r="B1044" s="118" t="s">
        <v>540</v>
      </c>
      <c r="C1044" s="118" t="s">
        <v>485</v>
      </c>
      <c r="D1044" s="118" t="s">
        <v>538</v>
      </c>
      <c r="E1044" s="118" t="s">
        <v>3506</v>
      </c>
      <c r="F1044" s="120">
        <v>19</v>
      </c>
      <c r="G1044" s="119">
        <v>363290</v>
      </c>
      <c r="H1044" s="119"/>
      <c r="I1044" s="120" t="s">
        <v>5820</v>
      </c>
      <c r="J1044" s="120">
        <v>2060</v>
      </c>
      <c r="K1044" s="120">
        <v>363290</v>
      </c>
      <c r="L1044" s="120">
        <v>0.48299999999999998</v>
      </c>
      <c r="M1044" s="121" t="s">
        <v>5657</v>
      </c>
      <c r="N1044" s="120">
        <v>1</v>
      </c>
      <c r="O1044" s="119">
        <v>201</v>
      </c>
      <c r="P1044" s="119">
        <v>33</v>
      </c>
      <c r="Q1044" s="119">
        <v>4</v>
      </c>
      <c r="R1044" s="120" t="s">
        <v>5658</v>
      </c>
      <c r="S1044" s="120">
        <v>0.4</v>
      </c>
      <c r="T1044" s="120"/>
      <c r="U1044" s="120"/>
      <c r="V1044" s="172">
        <v>164</v>
      </c>
      <c r="W1044" s="172"/>
      <c r="X1044" s="172">
        <v>164</v>
      </c>
      <c r="Y1044" s="172"/>
      <c r="Z1044" s="172"/>
      <c r="AA1044" s="123"/>
      <c r="AB1044" s="123"/>
      <c r="AC1044" s="123">
        <v>289</v>
      </c>
      <c r="AD1044" s="123"/>
      <c r="AE1044" s="123"/>
      <c r="AF1044" s="123"/>
      <c r="AG1044" s="214"/>
      <c r="AH1044" s="229" t="str">
        <f t="shared" si="225"/>
        <v>a3</v>
      </c>
      <c r="AI1044" s="199"/>
      <c r="AJ1044" s="199"/>
      <c r="AK1044" s="199"/>
      <c r="AL1044" s="199"/>
      <c r="AM1044" s="199"/>
      <c r="AN1044" s="173"/>
      <c r="AO1044" s="173"/>
      <c r="AP1044" s="173"/>
      <c r="AQ1044" s="173"/>
      <c r="AR1044" s="173"/>
      <c r="AS1044" s="173">
        <v>0.5</v>
      </c>
      <c r="AT1044" s="173">
        <v>0.6</v>
      </c>
      <c r="AU1044" s="173">
        <v>1.35</v>
      </c>
      <c r="AV1044" s="173"/>
      <c r="AW1044" s="173"/>
      <c r="AX1044" s="173">
        <v>0.5</v>
      </c>
      <c r="AY1044" s="173">
        <v>0.9</v>
      </c>
      <c r="AZ1044" s="211">
        <f t="shared" si="232"/>
        <v>0.5</v>
      </c>
      <c r="BA1044" s="211">
        <f t="shared" si="233"/>
        <v>3.35</v>
      </c>
      <c r="BB1044" s="205">
        <f t="shared" si="226"/>
        <v>18150</v>
      </c>
      <c r="BC1044" s="205">
        <f t="shared" si="227"/>
        <v>18150</v>
      </c>
      <c r="BD1044" s="205">
        <f t="shared" si="228"/>
        <v>0</v>
      </c>
      <c r="BE1044" s="205">
        <f t="shared" si="229"/>
        <v>0</v>
      </c>
      <c r="BF1044" s="175">
        <v>18150</v>
      </c>
      <c r="BG1044" s="175"/>
      <c r="BH1044" s="175">
        <v>8549</v>
      </c>
      <c r="BI1044" s="175"/>
      <c r="BJ1044" s="175"/>
      <c r="BK1044" s="175">
        <v>4485</v>
      </c>
      <c r="BL1044" s="175"/>
      <c r="BM1044" s="175">
        <v>2630</v>
      </c>
      <c r="BN1044" s="175">
        <v>566</v>
      </c>
      <c r="BO1044" s="175">
        <v>1920</v>
      </c>
      <c r="BP1044" s="200">
        <f t="shared" si="230"/>
        <v>10469</v>
      </c>
    </row>
    <row r="1045" spans="1:68" s="201" customFormat="1" x14ac:dyDescent="0.15">
      <c r="A1045" s="117">
        <v>2444201001</v>
      </c>
      <c r="B1045" s="118" t="s">
        <v>1957</v>
      </c>
      <c r="C1045" s="118" t="s">
        <v>1919</v>
      </c>
      <c r="D1045" s="118" t="s">
        <v>969</v>
      </c>
      <c r="E1045" s="118" t="s">
        <v>4484</v>
      </c>
      <c r="F1045" s="120">
        <v>10</v>
      </c>
      <c r="G1045" s="119"/>
      <c r="H1045" s="119"/>
      <c r="I1045" s="120" t="s">
        <v>5820</v>
      </c>
      <c r="J1045" s="120">
        <v>1100</v>
      </c>
      <c r="K1045" s="120">
        <v>365052</v>
      </c>
      <c r="L1045" s="120">
        <v>0.90900000000000003</v>
      </c>
      <c r="M1045" s="121" t="s">
        <v>5657</v>
      </c>
      <c r="N1045" s="120">
        <v>1</v>
      </c>
      <c r="O1045" s="119"/>
      <c r="P1045" s="119"/>
      <c r="Q1045" s="119"/>
      <c r="R1045" s="120" t="s">
        <v>5658</v>
      </c>
      <c r="S1045" s="120">
        <v>0.3</v>
      </c>
      <c r="T1045" s="120"/>
      <c r="U1045" s="120"/>
      <c r="V1045" s="172">
        <v>318.10000000000002</v>
      </c>
      <c r="W1045" s="172"/>
      <c r="X1045" s="172">
        <v>318.10000000000002</v>
      </c>
      <c r="Y1045" s="172"/>
      <c r="Z1045" s="172"/>
      <c r="AA1045" s="123"/>
      <c r="AB1045" s="123"/>
      <c r="AC1045" s="123">
        <v>320</v>
      </c>
      <c r="AD1045" s="123"/>
      <c r="AE1045" s="123"/>
      <c r="AF1045" s="123"/>
      <c r="AG1045" s="214"/>
      <c r="AH1045" s="229" t="str">
        <f t="shared" si="225"/>
        <v>a3</v>
      </c>
      <c r="AI1045" s="199"/>
      <c r="AJ1045" s="199"/>
      <c r="AK1045" s="199"/>
      <c r="AL1045" s="199"/>
      <c r="AM1045" s="199"/>
      <c r="AN1045" s="173">
        <v>5</v>
      </c>
      <c r="AO1045" s="173"/>
      <c r="AP1045" s="173"/>
      <c r="AQ1045" s="173"/>
      <c r="AR1045" s="173"/>
      <c r="AS1045" s="173">
        <v>1</v>
      </c>
      <c r="AT1045" s="173">
        <v>1</v>
      </c>
      <c r="AU1045" s="173">
        <v>1</v>
      </c>
      <c r="AV1045" s="173">
        <v>1</v>
      </c>
      <c r="AW1045" s="173">
        <v>1</v>
      </c>
      <c r="AX1045" s="173">
        <v>1</v>
      </c>
      <c r="AY1045" s="173"/>
      <c r="AZ1045" s="211">
        <f t="shared" si="232"/>
        <v>6</v>
      </c>
      <c r="BA1045" s="211">
        <f t="shared" si="233"/>
        <v>5</v>
      </c>
      <c r="BB1045" s="205">
        <f t="shared" si="226"/>
        <v>35816</v>
      </c>
      <c r="BC1045" s="205">
        <f t="shared" si="227"/>
        <v>35816</v>
      </c>
      <c r="BD1045" s="205">
        <f t="shared" si="228"/>
        <v>0</v>
      </c>
      <c r="BE1045" s="205">
        <f t="shared" si="229"/>
        <v>0</v>
      </c>
      <c r="BF1045" s="175">
        <v>35816</v>
      </c>
      <c r="BG1045" s="175"/>
      <c r="BH1045" s="175">
        <v>5355</v>
      </c>
      <c r="BI1045" s="175"/>
      <c r="BJ1045" s="175"/>
      <c r="BK1045" s="175">
        <v>15490</v>
      </c>
      <c r="BL1045" s="175">
        <v>6487</v>
      </c>
      <c r="BM1045" s="175">
        <v>4971</v>
      </c>
      <c r="BN1045" s="175">
        <v>2845</v>
      </c>
      <c r="BO1045" s="175">
        <v>668</v>
      </c>
      <c r="BP1045" s="200">
        <f t="shared" si="230"/>
        <v>6023</v>
      </c>
    </row>
    <row r="1046" spans="1:68" s="201" customFormat="1" x14ac:dyDescent="0.15">
      <c r="A1046" s="117">
        <v>1558102001</v>
      </c>
      <c r="B1046" s="118" t="s">
        <v>1273</v>
      </c>
      <c r="C1046" s="118" t="s">
        <v>1167</v>
      </c>
      <c r="D1046" s="118" t="s">
        <v>1274</v>
      </c>
      <c r="E1046" s="118" t="s">
        <v>3986</v>
      </c>
      <c r="F1046" s="120">
        <v>12</v>
      </c>
      <c r="G1046" s="119">
        <v>365475</v>
      </c>
      <c r="H1046" s="119"/>
      <c r="I1046" s="120" t="s">
        <v>5820</v>
      </c>
      <c r="J1046" s="120">
        <v>1920</v>
      </c>
      <c r="K1046" s="120">
        <v>365475</v>
      </c>
      <c r="L1046" s="120">
        <v>0.52200000000000002</v>
      </c>
      <c r="M1046" s="121" t="s">
        <v>5657</v>
      </c>
      <c r="N1046" s="120">
        <v>1</v>
      </c>
      <c r="O1046" s="119">
        <v>173.2</v>
      </c>
      <c r="P1046" s="119"/>
      <c r="Q1046" s="119"/>
      <c r="R1046" s="120" t="s">
        <v>5663</v>
      </c>
      <c r="S1046" s="120">
        <v>0.5</v>
      </c>
      <c r="T1046" s="120"/>
      <c r="U1046" s="120"/>
      <c r="V1046" s="172">
        <v>300</v>
      </c>
      <c r="W1046" s="172">
        <v>100</v>
      </c>
      <c r="X1046" s="172">
        <v>100</v>
      </c>
      <c r="Y1046" s="172">
        <v>100</v>
      </c>
      <c r="Z1046" s="172"/>
      <c r="AA1046" s="123">
        <v>2354</v>
      </c>
      <c r="AB1046" s="123"/>
      <c r="AC1046" s="123">
        <v>247</v>
      </c>
      <c r="AD1046" s="123"/>
      <c r="AE1046" s="123"/>
      <c r="AF1046" s="123"/>
      <c r="AG1046" s="214"/>
      <c r="AH1046" s="229" t="str">
        <f t="shared" si="225"/>
        <v>a3</v>
      </c>
      <c r="AI1046" s="199"/>
      <c r="AJ1046" s="199"/>
      <c r="AK1046" s="199"/>
      <c r="AL1046" s="199"/>
      <c r="AM1046" s="199"/>
      <c r="AN1046" s="173"/>
      <c r="AO1046" s="173"/>
      <c r="AP1046" s="173"/>
      <c r="AQ1046" s="173"/>
      <c r="AR1046" s="173"/>
      <c r="AS1046" s="173"/>
      <c r="AT1046" s="173"/>
      <c r="AU1046" s="173"/>
      <c r="AV1046" s="173"/>
      <c r="AW1046" s="173"/>
      <c r="AX1046" s="173"/>
      <c r="AY1046" s="173"/>
      <c r="AZ1046" s="211"/>
      <c r="BA1046" s="211"/>
      <c r="BB1046" s="205">
        <f t="shared" si="226"/>
        <v>80398</v>
      </c>
      <c r="BC1046" s="205">
        <f t="shared" si="227"/>
        <v>63060</v>
      </c>
      <c r="BD1046" s="205">
        <f t="shared" si="228"/>
        <v>17677</v>
      </c>
      <c r="BE1046" s="205">
        <f t="shared" si="229"/>
        <v>339</v>
      </c>
      <c r="BF1046" s="175">
        <v>62721</v>
      </c>
      <c r="BG1046" s="175">
        <v>15568</v>
      </c>
      <c r="BH1046" s="175">
        <v>17677</v>
      </c>
      <c r="BI1046" s="175">
        <v>17338</v>
      </c>
      <c r="BJ1046" s="175"/>
      <c r="BK1046" s="175">
        <v>6011</v>
      </c>
      <c r="BL1046" s="175">
        <v>8139</v>
      </c>
      <c r="BM1046" s="175">
        <v>8026</v>
      </c>
      <c r="BN1046" s="175">
        <v>2714</v>
      </c>
      <c r="BO1046" s="175">
        <v>4925</v>
      </c>
      <c r="BP1046" s="200">
        <f t="shared" si="230"/>
        <v>22602</v>
      </c>
    </row>
    <row r="1047" spans="1:68" s="201" customFormat="1" x14ac:dyDescent="0.15">
      <c r="A1047" s="117">
        <v>1840402001</v>
      </c>
      <c r="B1047" s="118" t="s">
        <v>1428</v>
      </c>
      <c r="C1047" s="118" t="s">
        <v>1400</v>
      </c>
      <c r="D1047" s="118" t="s">
        <v>1429</v>
      </c>
      <c r="E1047" s="118" t="s">
        <v>4099</v>
      </c>
      <c r="F1047" s="120">
        <v>20</v>
      </c>
      <c r="G1047" s="119">
        <v>365820</v>
      </c>
      <c r="H1047" s="119"/>
      <c r="I1047" s="120" t="s">
        <v>5820</v>
      </c>
      <c r="J1047" s="120">
        <v>1380</v>
      </c>
      <c r="K1047" s="120">
        <v>365820</v>
      </c>
      <c r="L1047" s="120">
        <v>0.72599999999999998</v>
      </c>
      <c r="M1047" s="121" t="s">
        <v>5657</v>
      </c>
      <c r="N1047" s="120">
        <v>1</v>
      </c>
      <c r="O1047" s="119">
        <v>170.8</v>
      </c>
      <c r="P1047" s="119">
        <v>33.200000000000003</v>
      </c>
      <c r="Q1047" s="119">
        <v>4.2</v>
      </c>
      <c r="R1047" s="120" t="s">
        <v>5663</v>
      </c>
      <c r="S1047" s="120">
        <v>1.1000000000000001</v>
      </c>
      <c r="T1047" s="120"/>
      <c r="U1047" s="120"/>
      <c r="V1047" s="172">
        <v>326.5</v>
      </c>
      <c r="W1047" s="172"/>
      <c r="X1047" s="172">
        <v>249.4</v>
      </c>
      <c r="Y1047" s="172">
        <v>53.7</v>
      </c>
      <c r="Z1047" s="172">
        <v>23.4</v>
      </c>
      <c r="AA1047" s="123">
        <v>13324</v>
      </c>
      <c r="AB1047" s="123"/>
      <c r="AC1047" s="123">
        <v>227.1</v>
      </c>
      <c r="AD1047" s="123"/>
      <c r="AE1047" s="123"/>
      <c r="AF1047" s="123"/>
      <c r="AG1047" s="214"/>
      <c r="AH1047" s="229" t="str">
        <f t="shared" si="225"/>
        <v>a3</v>
      </c>
      <c r="AI1047" s="199"/>
      <c r="AJ1047" s="199"/>
      <c r="AK1047" s="199"/>
      <c r="AL1047" s="199"/>
      <c r="AM1047" s="199"/>
      <c r="AN1047" s="173">
        <v>1</v>
      </c>
      <c r="AO1047" s="173"/>
      <c r="AP1047" s="173"/>
      <c r="AQ1047" s="173"/>
      <c r="AR1047" s="173"/>
      <c r="AS1047" s="173"/>
      <c r="AT1047" s="173">
        <v>0.5</v>
      </c>
      <c r="AU1047" s="173">
        <v>0.5</v>
      </c>
      <c r="AV1047" s="173">
        <v>0.5</v>
      </c>
      <c r="AW1047" s="173">
        <v>0.5</v>
      </c>
      <c r="AX1047" s="173"/>
      <c r="AY1047" s="173"/>
      <c r="AZ1047" s="211">
        <f>SUBTOTAL(9,AN1047:AS1047)</f>
        <v>1</v>
      </c>
      <c r="BA1047" s="211">
        <f>SUBTOTAL(9,AT1047:AY1047)</f>
        <v>2</v>
      </c>
      <c r="BB1047" s="205">
        <f t="shared" si="226"/>
        <v>72834</v>
      </c>
      <c r="BC1047" s="205">
        <f t="shared" si="227"/>
        <v>57446</v>
      </c>
      <c r="BD1047" s="205">
        <f t="shared" si="228"/>
        <v>19058</v>
      </c>
      <c r="BE1047" s="205">
        <f t="shared" si="229"/>
        <v>3670</v>
      </c>
      <c r="BF1047" s="175">
        <v>53776</v>
      </c>
      <c r="BG1047" s="175">
        <v>6966</v>
      </c>
      <c r="BH1047" s="175">
        <v>19058</v>
      </c>
      <c r="BI1047" s="175">
        <v>13925</v>
      </c>
      <c r="BJ1047" s="175">
        <v>1463</v>
      </c>
      <c r="BK1047" s="175">
        <v>7076</v>
      </c>
      <c r="BL1047" s="175">
        <v>11578</v>
      </c>
      <c r="BM1047" s="175">
        <v>5465</v>
      </c>
      <c r="BN1047" s="175">
        <v>416</v>
      </c>
      <c r="BO1047" s="175">
        <v>6887</v>
      </c>
      <c r="BP1047" s="200">
        <f t="shared" si="230"/>
        <v>25945</v>
      </c>
    </row>
    <row r="1048" spans="1:68" s="201" customFormat="1" x14ac:dyDescent="0.15">
      <c r="A1048" s="117">
        <v>4120202003</v>
      </c>
      <c r="B1048" s="118" t="s">
        <v>2874</v>
      </c>
      <c r="C1048" s="118" t="s">
        <v>2865</v>
      </c>
      <c r="D1048" s="118" t="s">
        <v>2871</v>
      </c>
      <c r="E1048" s="118" t="s">
        <v>5158</v>
      </c>
      <c r="F1048" s="120">
        <v>15</v>
      </c>
      <c r="G1048" s="119">
        <v>367576</v>
      </c>
      <c r="H1048" s="119"/>
      <c r="I1048" s="120" t="s">
        <v>5820</v>
      </c>
      <c r="J1048" s="120">
        <v>2000</v>
      </c>
      <c r="K1048" s="120">
        <v>367576</v>
      </c>
      <c r="L1048" s="120">
        <v>0.504</v>
      </c>
      <c r="M1048" s="121" t="s">
        <v>5657</v>
      </c>
      <c r="N1048" s="120">
        <v>1</v>
      </c>
      <c r="O1048" s="119">
        <v>168</v>
      </c>
      <c r="P1048" s="119">
        <v>33</v>
      </c>
      <c r="Q1048" s="119">
        <v>3.4</v>
      </c>
      <c r="R1048" s="120" t="s">
        <v>5658</v>
      </c>
      <c r="S1048" s="120">
        <v>0.2</v>
      </c>
      <c r="T1048" s="120"/>
      <c r="U1048" s="120"/>
      <c r="V1048" s="172">
        <v>336</v>
      </c>
      <c r="W1048" s="172"/>
      <c r="X1048" s="172"/>
      <c r="Y1048" s="172"/>
      <c r="Z1048" s="172">
        <v>336</v>
      </c>
      <c r="AA1048" s="123">
        <v>3756</v>
      </c>
      <c r="AB1048" s="123"/>
      <c r="AC1048" s="123">
        <v>312</v>
      </c>
      <c r="AD1048" s="123"/>
      <c r="AE1048" s="123"/>
      <c r="AF1048" s="123"/>
      <c r="AG1048" s="214"/>
      <c r="AH1048" s="229" t="str">
        <f t="shared" si="225"/>
        <v>a3</v>
      </c>
      <c r="AI1048" s="199"/>
      <c r="AJ1048" s="199"/>
      <c r="AK1048" s="199"/>
      <c r="AL1048" s="199"/>
      <c r="AM1048" s="199"/>
      <c r="AN1048" s="173" t="s">
        <v>3186</v>
      </c>
      <c r="AO1048" s="173" t="s">
        <v>3186</v>
      </c>
      <c r="AP1048" s="173" t="s">
        <v>3186</v>
      </c>
      <c r="AQ1048" s="173" t="s">
        <v>3186</v>
      </c>
      <c r="AR1048" s="173" t="s">
        <v>3186</v>
      </c>
      <c r="AS1048" s="173"/>
      <c r="AT1048" s="173">
        <v>0.6</v>
      </c>
      <c r="AU1048" s="173"/>
      <c r="AV1048" s="173"/>
      <c r="AW1048" s="173"/>
      <c r="AX1048" s="173"/>
      <c r="AY1048" s="173"/>
      <c r="AZ1048" s="211">
        <f>SUBTOTAL(9,AN1048:AS1048)</f>
        <v>0</v>
      </c>
      <c r="BA1048" s="211">
        <f>SUBTOTAL(9,AT1048:AY1048)</f>
        <v>0.6</v>
      </c>
      <c r="BB1048" s="205">
        <f t="shared" si="226"/>
        <v>43047</v>
      </c>
      <c r="BC1048" s="205">
        <f t="shared" si="227"/>
        <v>34698</v>
      </c>
      <c r="BD1048" s="205">
        <f t="shared" si="228"/>
        <v>9556</v>
      </c>
      <c r="BE1048" s="205">
        <f t="shared" si="229"/>
        <v>1207</v>
      </c>
      <c r="BF1048" s="175">
        <v>33491</v>
      </c>
      <c r="BG1048" s="175"/>
      <c r="BH1048" s="175">
        <v>13986</v>
      </c>
      <c r="BI1048" s="175">
        <v>8349</v>
      </c>
      <c r="BJ1048" s="175"/>
      <c r="BK1048" s="175">
        <v>3780</v>
      </c>
      <c r="BL1048" s="175">
        <v>2210</v>
      </c>
      <c r="BM1048" s="175">
        <v>7566</v>
      </c>
      <c r="BN1048" s="175">
        <v>2142</v>
      </c>
      <c r="BO1048" s="175">
        <v>5014</v>
      </c>
      <c r="BP1048" s="200">
        <f t="shared" si="230"/>
        <v>19000</v>
      </c>
    </row>
    <row r="1049" spans="1:68" s="201" customFormat="1" x14ac:dyDescent="0.15">
      <c r="A1049" s="117">
        <v>1052201001</v>
      </c>
      <c r="B1049" s="118" t="s">
        <v>968</v>
      </c>
      <c r="C1049" s="118" t="s">
        <v>913</v>
      </c>
      <c r="D1049" s="118" t="s">
        <v>969</v>
      </c>
      <c r="E1049" s="118" t="s">
        <v>3774</v>
      </c>
      <c r="F1049" s="120">
        <v>9</v>
      </c>
      <c r="G1049" s="119">
        <v>368368</v>
      </c>
      <c r="H1049" s="119"/>
      <c r="I1049" s="120" t="s">
        <v>5820</v>
      </c>
      <c r="J1049" s="120">
        <v>2400</v>
      </c>
      <c r="K1049" s="120">
        <v>368368</v>
      </c>
      <c r="L1049" s="120">
        <v>0.42099999999999999</v>
      </c>
      <c r="M1049" s="121" t="s">
        <v>5657</v>
      </c>
      <c r="N1049" s="120">
        <v>1</v>
      </c>
      <c r="O1049" s="119">
        <v>238</v>
      </c>
      <c r="P1049" s="119"/>
      <c r="Q1049" s="119"/>
      <c r="R1049" s="120" t="s">
        <v>5658</v>
      </c>
      <c r="S1049" s="120">
        <v>0.3</v>
      </c>
      <c r="T1049" s="120"/>
      <c r="U1049" s="120"/>
      <c r="V1049" s="172">
        <v>352.39</v>
      </c>
      <c r="W1049" s="172">
        <v>41.11</v>
      </c>
      <c r="X1049" s="172">
        <v>229.38</v>
      </c>
      <c r="Y1049" s="172">
        <v>19.059999999999999</v>
      </c>
      <c r="Z1049" s="172">
        <v>62.84</v>
      </c>
      <c r="AA1049" s="123"/>
      <c r="AB1049" s="123"/>
      <c r="AC1049" s="123">
        <v>305</v>
      </c>
      <c r="AD1049" s="123"/>
      <c r="AE1049" s="123"/>
      <c r="AF1049" s="123"/>
      <c r="AG1049" s="214"/>
      <c r="AH1049" s="229" t="str">
        <f t="shared" si="225"/>
        <v>a3</v>
      </c>
      <c r="AI1049" s="199"/>
      <c r="AJ1049" s="199"/>
      <c r="AK1049" s="199"/>
      <c r="AL1049" s="199"/>
      <c r="AM1049" s="199"/>
      <c r="AN1049" s="173"/>
      <c r="AO1049" s="173"/>
      <c r="AP1049" s="173"/>
      <c r="AQ1049" s="173"/>
      <c r="AR1049" s="173"/>
      <c r="AS1049" s="173"/>
      <c r="AT1049" s="173"/>
      <c r="AU1049" s="173"/>
      <c r="AV1049" s="173"/>
      <c r="AW1049" s="173"/>
      <c r="AX1049" s="173"/>
      <c r="AY1049" s="173"/>
      <c r="AZ1049" s="211"/>
      <c r="BA1049" s="211"/>
      <c r="BB1049" s="205">
        <f t="shared" si="226"/>
        <v>33899</v>
      </c>
      <c r="BC1049" s="205">
        <f t="shared" si="227"/>
        <v>33899</v>
      </c>
      <c r="BD1049" s="205">
        <f t="shared" si="228"/>
        <v>7998</v>
      </c>
      <c r="BE1049" s="205">
        <f t="shared" si="229"/>
        <v>7998</v>
      </c>
      <c r="BF1049" s="175">
        <v>25901</v>
      </c>
      <c r="BG1049" s="175">
        <v>8673</v>
      </c>
      <c r="BH1049" s="175">
        <v>5198</v>
      </c>
      <c r="BI1049" s="175"/>
      <c r="BJ1049" s="175"/>
      <c r="BK1049" s="175">
        <v>5696</v>
      </c>
      <c r="BL1049" s="175">
        <v>4871</v>
      </c>
      <c r="BM1049" s="175">
        <v>6159</v>
      </c>
      <c r="BN1049" s="175">
        <v>1839</v>
      </c>
      <c r="BO1049" s="175">
        <v>1463</v>
      </c>
      <c r="BP1049" s="200">
        <f t="shared" si="230"/>
        <v>6661</v>
      </c>
    </row>
    <row r="1050" spans="1:68" s="201" customFormat="1" x14ac:dyDescent="0.15">
      <c r="A1050" s="117">
        <v>2822402007</v>
      </c>
      <c r="B1050" s="118" t="s">
        <v>2199</v>
      </c>
      <c r="C1050" s="118" t="s">
        <v>2099</v>
      </c>
      <c r="D1050" s="118" t="s">
        <v>2193</v>
      </c>
      <c r="E1050" s="118" t="s">
        <v>4672</v>
      </c>
      <c r="F1050" s="120">
        <v>8</v>
      </c>
      <c r="G1050" s="119">
        <v>370165</v>
      </c>
      <c r="H1050" s="119"/>
      <c r="I1050" s="120" t="s">
        <v>5820</v>
      </c>
      <c r="J1050" s="120">
        <v>3100</v>
      </c>
      <c r="K1050" s="120">
        <v>370165</v>
      </c>
      <c r="L1050" s="120">
        <v>0.32700000000000001</v>
      </c>
      <c r="M1050" s="121" t="s">
        <v>5676</v>
      </c>
      <c r="N1050" s="120">
        <v>1</v>
      </c>
      <c r="O1050" s="119">
        <v>158</v>
      </c>
      <c r="P1050" s="119"/>
      <c r="Q1050" s="119"/>
      <c r="R1050" s="120" t="s">
        <v>5658</v>
      </c>
      <c r="S1050" s="120">
        <v>0.28000000000000003</v>
      </c>
      <c r="T1050" s="120"/>
      <c r="U1050" s="120"/>
      <c r="V1050" s="172">
        <v>446.2</v>
      </c>
      <c r="W1050" s="172">
        <v>25.2</v>
      </c>
      <c r="X1050" s="172">
        <v>328.5</v>
      </c>
      <c r="Y1050" s="172">
        <v>35.5</v>
      </c>
      <c r="Z1050" s="172">
        <v>57</v>
      </c>
      <c r="AA1050" s="123"/>
      <c r="AB1050" s="123"/>
      <c r="AC1050" s="123">
        <v>403</v>
      </c>
      <c r="AD1050" s="123"/>
      <c r="AE1050" s="123"/>
      <c r="AF1050" s="123"/>
      <c r="AG1050" s="214"/>
      <c r="AH1050" s="229" t="str">
        <f t="shared" si="225"/>
        <v>a3</v>
      </c>
      <c r="AI1050" s="199"/>
      <c r="AJ1050" s="199"/>
      <c r="AK1050" s="199"/>
      <c r="AL1050" s="199"/>
      <c r="AM1050" s="199"/>
      <c r="AN1050" s="173">
        <v>12</v>
      </c>
      <c r="AO1050" s="173"/>
      <c r="AP1050" s="173"/>
      <c r="AQ1050" s="173"/>
      <c r="AR1050" s="173"/>
      <c r="AS1050" s="173">
        <v>0.5</v>
      </c>
      <c r="AT1050" s="173">
        <v>0.5</v>
      </c>
      <c r="AU1050" s="173"/>
      <c r="AV1050" s="173">
        <v>0.5</v>
      </c>
      <c r="AW1050" s="173"/>
      <c r="AX1050" s="173">
        <v>0.5</v>
      </c>
      <c r="AY1050" s="173"/>
      <c r="AZ1050" s="211">
        <f t="shared" ref="AZ1050:AZ1055" si="234">SUBTOTAL(9,AN1050:AS1050)</f>
        <v>12.5</v>
      </c>
      <c r="BA1050" s="211">
        <f t="shared" ref="BA1050:BA1072" si="235">SUBTOTAL(9,AT1050:AY1050)</f>
        <v>1.5</v>
      </c>
      <c r="BB1050" s="205">
        <f t="shared" si="226"/>
        <v>33891</v>
      </c>
      <c r="BC1050" s="205">
        <f t="shared" si="227"/>
        <v>33891</v>
      </c>
      <c r="BD1050" s="205">
        <f t="shared" si="228"/>
        <v>0</v>
      </c>
      <c r="BE1050" s="205">
        <f t="shared" si="229"/>
        <v>0</v>
      </c>
      <c r="BF1050" s="175">
        <v>33891</v>
      </c>
      <c r="BG1050" s="175">
        <v>1266</v>
      </c>
      <c r="BH1050" s="175">
        <v>8957</v>
      </c>
      <c r="BI1050" s="175"/>
      <c r="BJ1050" s="175"/>
      <c r="BK1050" s="175">
        <v>7931</v>
      </c>
      <c r="BL1050" s="175">
        <v>1732</v>
      </c>
      <c r="BM1050" s="175">
        <v>8906</v>
      </c>
      <c r="BN1050" s="175">
        <v>1181</v>
      </c>
      <c r="BO1050" s="175">
        <v>3918</v>
      </c>
      <c r="BP1050" s="200">
        <f t="shared" si="230"/>
        <v>12875</v>
      </c>
    </row>
    <row r="1051" spans="1:68" s="201" customFormat="1" x14ac:dyDescent="0.15">
      <c r="A1051" s="117">
        <v>238401001</v>
      </c>
      <c r="B1051" s="118" t="s">
        <v>388</v>
      </c>
      <c r="C1051" s="118" t="s">
        <v>345</v>
      </c>
      <c r="D1051" s="118" t="s">
        <v>389</v>
      </c>
      <c r="E1051" s="118" t="s">
        <v>3413</v>
      </c>
      <c r="F1051" s="120">
        <v>14</v>
      </c>
      <c r="G1051" s="119">
        <v>372328.4</v>
      </c>
      <c r="H1051" s="119"/>
      <c r="I1051" s="120" t="s">
        <v>5820</v>
      </c>
      <c r="J1051" s="120">
        <v>2070</v>
      </c>
      <c r="K1051" s="120">
        <v>372328</v>
      </c>
      <c r="L1051" s="120">
        <v>0.49299999999999999</v>
      </c>
      <c r="M1051" s="121" t="s">
        <v>5657</v>
      </c>
      <c r="N1051" s="120">
        <v>1</v>
      </c>
      <c r="O1051" s="119">
        <v>260</v>
      </c>
      <c r="P1051" s="119"/>
      <c r="Q1051" s="119"/>
      <c r="R1051" s="120" t="s">
        <v>5658</v>
      </c>
      <c r="S1051" s="120">
        <v>0.3</v>
      </c>
      <c r="T1051" s="120"/>
      <c r="U1051" s="120"/>
      <c r="V1051" s="172">
        <v>375</v>
      </c>
      <c r="W1051" s="172">
        <v>36</v>
      </c>
      <c r="X1051" s="172">
        <v>161</v>
      </c>
      <c r="Y1051" s="172">
        <v>70</v>
      </c>
      <c r="Z1051" s="172">
        <v>108</v>
      </c>
      <c r="AA1051" s="123">
        <v>2701.7</v>
      </c>
      <c r="AB1051" s="123"/>
      <c r="AC1051" s="123">
        <v>201</v>
      </c>
      <c r="AD1051" s="123"/>
      <c r="AE1051" s="123"/>
      <c r="AF1051" s="123"/>
      <c r="AG1051" s="214"/>
      <c r="AH1051" s="229" t="str">
        <f t="shared" si="225"/>
        <v>a3</v>
      </c>
      <c r="AI1051" s="199"/>
      <c r="AJ1051" s="199"/>
      <c r="AK1051" s="199"/>
      <c r="AL1051" s="199"/>
      <c r="AM1051" s="199"/>
      <c r="AN1051" s="173">
        <v>1</v>
      </c>
      <c r="AO1051" s="173"/>
      <c r="AP1051" s="173"/>
      <c r="AQ1051" s="173"/>
      <c r="AR1051" s="173"/>
      <c r="AS1051" s="173"/>
      <c r="AT1051" s="173">
        <v>0.5</v>
      </c>
      <c r="AU1051" s="173">
        <v>0.5</v>
      </c>
      <c r="AV1051" s="173">
        <v>0.5</v>
      </c>
      <c r="AW1051" s="173">
        <v>0.5</v>
      </c>
      <c r="AX1051" s="173">
        <v>1</v>
      </c>
      <c r="AY1051" s="173">
        <v>2</v>
      </c>
      <c r="AZ1051" s="211">
        <f t="shared" si="234"/>
        <v>1</v>
      </c>
      <c r="BA1051" s="211">
        <f t="shared" si="235"/>
        <v>5</v>
      </c>
      <c r="BB1051" s="205">
        <f t="shared" si="226"/>
        <v>18131</v>
      </c>
      <c r="BC1051" s="205">
        <f t="shared" si="227"/>
        <v>18131</v>
      </c>
      <c r="BD1051" s="205">
        <f t="shared" si="228"/>
        <v>0</v>
      </c>
      <c r="BE1051" s="205">
        <f t="shared" si="229"/>
        <v>0</v>
      </c>
      <c r="BF1051" s="175">
        <v>18131</v>
      </c>
      <c r="BG1051" s="175"/>
      <c r="BH1051" s="175">
        <v>3780</v>
      </c>
      <c r="BI1051" s="175"/>
      <c r="BJ1051" s="175"/>
      <c r="BK1051" s="175">
        <v>2791</v>
      </c>
      <c r="BL1051" s="175">
        <v>2630</v>
      </c>
      <c r="BM1051" s="175">
        <v>6164</v>
      </c>
      <c r="BN1051" s="175">
        <v>1488</v>
      </c>
      <c r="BO1051" s="175">
        <v>1278</v>
      </c>
      <c r="BP1051" s="200">
        <f t="shared" si="230"/>
        <v>5058</v>
      </c>
    </row>
    <row r="1052" spans="1:68" s="201" customFormat="1" x14ac:dyDescent="0.15">
      <c r="A1052" s="117">
        <v>3244902001</v>
      </c>
      <c r="B1052" s="118" t="s">
        <v>2412</v>
      </c>
      <c r="C1052" s="118" t="s">
        <v>2373</v>
      </c>
      <c r="D1052" s="118" t="s">
        <v>2413</v>
      </c>
      <c r="E1052" s="118" t="s">
        <v>4825</v>
      </c>
      <c r="F1052" s="120">
        <v>14</v>
      </c>
      <c r="G1052" s="119">
        <v>376652</v>
      </c>
      <c r="H1052" s="119"/>
      <c r="I1052" s="120" t="s">
        <v>5820</v>
      </c>
      <c r="J1052" s="120">
        <v>2600</v>
      </c>
      <c r="K1052" s="120">
        <v>376652</v>
      </c>
      <c r="L1052" s="120">
        <v>0.39700000000000002</v>
      </c>
      <c r="M1052" s="121" t="s">
        <v>5657</v>
      </c>
      <c r="N1052" s="120">
        <v>1</v>
      </c>
      <c r="O1052" s="119">
        <v>213</v>
      </c>
      <c r="P1052" s="119"/>
      <c r="Q1052" s="119"/>
      <c r="R1052" s="120" t="s">
        <v>5663</v>
      </c>
      <c r="S1052" s="120">
        <v>0.2</v>
      </c>
      <c r="T1052" s="120"/>
      <c r="U1052" s="120"/>
      <c r="V1052" s="172">
        <v>233.2</v>
      </c>
      <c r="W1052" s="172"/>
      <c r="X1052" s="172">
        <v>125.8</v>
      </c>
      <c r="Y1052" s="172">
        <v>29.7</v>
      </c>
      <c r="Z1052" s="172">
        <v>77.7</v>
      </c>
      <c r="AA1052" s="123"/>
      <c r="AB1052" s="123"/>
      <c r="AC1052" s="123">
        <v>263</v>
      </c>
      <c r="AD1052" s="123"/>
      <c r="AE1052" s="123"/>
      <c r="AF1052" s="123"/>
      <c r="AG1052" s="214"/>
      <c r="AH1052" s="229" t="str">
        <f t="shared" si="225"/>
        <v>a3</v>
      </c>
      <c r="AI1052" s="199"/>
      <c r="AJ1052" s="199"/>
      <c r="AK1052" s="199"/>
      <c r="AL1052" s="199"/>
      <c r="AM1052" s="199"/>
      <c r="AN1052" s="173">
        <v>4</v>
      </c>
      <c r="AO1052" s="173" t="s">
        <v>3186</v>
      </c>
      <c r="AP1052" s="173" t="s">
        <v>3186</v>
      </c>
      <c r="AQ1052" s="173" t="s">
        <v>3186</v>
      </c>
      <c r="AR1052" s="173" t="s">
        <v>3186</v>
      </c>
      <c r="AS1052" s="173"/>
      <c r="AT1052" s="173"/>
      <c r="AU1052" s="173">
        <v>1</v>
      </c>
      <c r="AV1052" s="173"/>
      <c r="AW1052" s="173">
        <v>1</v>
      </c>
      <c r="AX1052" s="173"/>
      <c r="AY1052" s="173">
        <v>0.7</v>
      </c>
      <c r="AZ1052" s="211">
        <f t="shared" si="234"/>
        <v>4</v>
      </c>
      <c r="BA1052" s="211">
        <f t="shared" si="235"/>
        <v>2.7</v>
      </c>
      <c r="BB1052" s="205">
        <f t="shared" si="226"/>
        <v>67918</v>
      </c>
      <c r="BC1052" s="205">
        <f t="shared" si="227"/>
        <v>67918</v>
      </c>
      <c r="BD1052" s="205">
        <f t="shared" si="228"/>
        <v>0</v>
      </c>
      <c r="BE1052" s="205">
        <f t="shared" si="229"/>
        <v>0</v>
      </c>
      <c r="BF1052" s="175">
        <v>67918</v>
      </c>
      <c r="BG1052" s="175"/>
      <c r="BH1052" s="175">
        <v>28875</v>
      </c>
      <c r="BI1052" s="175"/>
      <c r="BJ1052" s="175"/>
      <c r="BK1052" s="175">
        <v>2455</v>
      </c>
      <c r="BL1052" s="175">
        <v>15484</v>
      </c>
      <c r="BM1052" s="175">
        <v>7748</v>
      </c>
      <c r="BN1052" s="175">
        <v>1658</v>
      </c>
      <c r="BO1052" s="175">
        <v>11698</v>
      </c>
      <c r="BP1052" s="200">
        <f t="shared" si="230"/>
        <v>40573</v>
      </c>
    </row>
    <row r="1053" spans="1:68" s="201" customFormat="1" x14ac:dyDescent="0.15">
      <c r="A1053" s="117">
        <v>3321502004</v>
      </c>
      <c r="B1053" s="118" t="s">
        <v>441</v>
      </c>
      <c r="C1053" s="118" t="s">
        <v>2427</v>
      </c>
      <c r="D1053" s="118" t="s">
        <v>2487</v>
      </c>
      <c r="E1053" s="118" t="s">
        <v>4886</v>
      </c>
      <c r="F1053" s="120">
        <v>13</v>
      </c>
      <c r="G1053" s="119">
        <v>377846</v>
      </c>
      <c r="H1053" s="119"/>
      <c r="I1053" s="120" t="s">
        <v>5820</v>
      </c>
      <c r="J1053" s="120">
        <v>2600</v>
      </c>
      <c r="K1053" s="120">
        <v>377846</v>
      </c>
      <c r="L1053" s="120">
        <v>0.39800000000000002</v>
      </c>
      <c r="M1053" s="121" t="s">
        <v>5657</v>
      </c>
      <c r="N1053" s="120">
        <v>1</v>
      </c>
      <c r="O1053" s="119"/>
      <c r="P1053" s="119"/>
      <c r="Q1053" s="119"/>
      <c r="R1053" s="120" t="s">
        <v>5658</v>
      </c>
      <c r="S1053" s="120">
        <v>0.6</v>
      </c>
      <c r="T1053" s="120"/>
      <c r="U1053" s="120"/>
      <c r="V1053" s="172">
        <v>296.3</v>
      </c>
      <c r="W1053" s="172">
        <v>88.89</v>
      </c>
      <c r="X1053" s="172">
        <v>118.52</v>
      </c>
      <c r="Y1053" s="172">
        <v>74.069999999999993</v>
      </c>
      <c r="Z1053" s="172">
        <v>14.82</v>
      </c>
      <c r="AA1053" s="123"/>
      <c r="AB1053" s="123"/>
      <c r="AC1053" s="123">
        <v>28.5</v>
      </c>
      <c r="AD1053" s="123"/>
      <c r="AE1053" s="123"/>
      <c r="AF1053" s="123"/>
      <c r="AG1053" s="214"/>
      <c r="AH1053" s="229" t="str">
        <f t="shared" si="225"/>
        <v>a3</v>
      </c>
      <c r="AI1053" s="199"/>
      <c r="AJ1053" s="199"/>
      <c r="AK1053" s="199"/>
      <c r="AL1053" s="199"/>
      <c r="AM1053" s="199"/>
      <c r="AN1053" s="173">
        <v>11</v>
      </c>
      <c r="AO1053" s="173" t="s">
        <v>3186</v>
      </c>
      <c r="AP1053" s="173" t="s">
        <v>3186</v>
      </c>
      <c r="AQ1053" s="173" t="s">
        <v>3186</v>
      </c>
      <c r="AR1053" s="173" t="s">
        <v>3186</v>
      </c>
      <c r="AS1053" s="173" t="s">
        <v>3186</v>
      </c>
      <c r="AT1053" s="173">
        <v>1</v>
      </c>
      <c r="AU1053" s="173">
        <v>1</v>
      </c>
      <c r="AV1053" s="173">
        <v>1</v>
      </c>
      <c r="AW1053" s="173">
        <v>1</v>
      </c>
      <c r="AX1053" s="173">
        <v>1</v>
      </c>
      <c r="AY1053" s="173" t="s">
        <v>3186</v>
      </c>
      <c r="AZ1053" s="211">
        <f t="shared" si="234"/>
        <v>11</v>
      </c>
      <c r="BA1053" s="211">
        <f t="shared" si="235"/>
        <v>5</v>
      </c>
      <c r="BB1053" s="205">
        <f t="shared" si="226"/>
        <v>73071</v>
      </c>
      <c r="BC1053" s="205">
        <f t="shared" si="227"/>
        <v>53776</v>
      </c>
      <c r="BD1053" s="205">
        <f t="shared" si="228"/>
        <v>25727</v>
      </c>
      <c r="BE1053" s="205">
        <f t="shared" si="229"/>
        <v>6432</v>
      </c>
      <c r="BF1053" s="175">
        <v>47344</v>
      </c>
      <c r="BG1053" s="175">
        <v>9339</v>
      </c>
      <c r="BH1053" s="175">
        <v>25727</v>
      </c>
      <c r="BI1053" s="175">
        <v>15179</v>
      </c>
      <c r="BJ1053" s="175">
        <v>4116</v>
      </c>
      <c r="BK1053" s="175">
        <v>3473</v>
      </c>
      <c r="BL1053" s="175">
        <v>92</v>
      </c>
      <c r="BM1053" s="175">
        <v>5334</v>
      </c>
      <c r="BN1053" s="175">
        <v>1403</v>
      </c>
      <c r="BO1053" s="175">
        <v>8408</v>
      </c>
      <c r="BP1053" s="200">
        <f t="shared" si="230"/>
        <v>34135</v>
      </c>
    </row>
    <row r="1054" spans="1:68" s="201" customFormat="1" x14ac:dyDescent="0.15">
      <c r="A1054" s="117">
        <v>2858602004</v>
      </c>
      <c r="B1054" s="118" t="s">
        <v>2257</v>
      </c>
      <c r="C1054" s="118" t="s">
        <v>2099</v>
      </c>
      <c r="D1054" s="118" t="s">
        <v>2254</v>
      </c>
      <c r="E1054" s="118" t="s">
        <v>4721</v>
      </c>
      <c r="F1054" s="120">
        <v>9</v>
      </c>
      <c r="G1054" s="119">
        <v>378231</v>
      </c>
      <c r="H1054" s="119"/>
      <c r="I1054" s="120" t="s">
        <v>5820</v>
      </c>
      <c r="J1054" s="120">
        <v>2900</v>
      </c>
      <c r="K1054" s="120">
        <v>378231</v>
      </c>
      <c r="L1054" s="120">
        <v>0.35699999999999998</v>
      </c>
      <c r="M1054" s="121" t="s">
        <v>5657</v>
      </c>
      <c r="N1054" s="120">
        <v>1</v>
      </c>
      <c r="O1054" s="119">
        <v>172.5</v>
      </c>
      <c r="P1054" s="119">
        <v>35.5</v>
      </c>
      <c r="Q1054" s="119">
        <v>3.7</v>
      </c>
      <c r="R1054" s="120"/>
      <c r="S1054" s="120"/>
      <c r="T1054" s="120"/>
      <c r="U1054" s="120" t="s">
        <v>5689</v>
      </c>
      <c r="V1054" s="172">
        <v>331.1</v>
      </c>
      <c r="W1054" s="172"/>
      <c r="X1054" s="172">
        <v>233.5</v>
      </c>
      <c r="Y1054" s="172">
        <v>39.799999999999997</v>
      </c>
      <c r="Z1054" s="172">
        <v>57.8</v>
      </c>
      <c r="AA1054" s="123">
        <v>3350.4</v>
      </c>
      <c r="AB1054" s="123"/>
      <c r="AC1054" s="123">
        <v>194.3</v>
      </c>
      <c r="AD1054" s="123"/>
      <c r="AE1054" s="123"/>
      <c r="AF1054" s="123"/>
      <c r="AG1054" s="214"/>
      <c r="AH1054" s="229" t="str">
        <f t="shared" si="225"/>
        <v>a3</v>
      </c>
      <c r="AI1054" s="199"/>
      <c r="AJ1054" s="199"/>
      <c r="AK1054" s="199"/>
      <c r="AL1054" s="199"/>
      <c r="AM1054" s="199"/>
      <c r="AN1054" s="173">
        <v>5</v>
      </c>
      <c r="AO1054" s="173" t="s">
        <v>3186</v>
      </c>
      <c r="AP1054" s="173" t="s">
        <v>3186</v>
      </c>
      <c r="AQ1054" s="173" t="s">
        <v>3186</v>
      </c>
      <c r="AR1054" s="173" t="s">
        <v>3186</v>
      </c>
      <c r="AS1054" s="173" t="s">
        <v>3186</v>
      </c>
      <c r="AT1054" s="173">
        <v>1</v>
      </c>
      <c r="AU1054" s="173">
        <v>1</v>
      </c>
      <c r="AV1054" s="173">
        <v>1</v>
      </c>
      <c r="AW1054" s="173">
        <v>1</v>
      </c>
      <c r="AX1054" s="173">
        <v>1</v>
      </c>
      <c r="AY1054" s="173" t="s">
        <v>3186</v>
      </c>
      <c r="AZ1054" s="211">
        <f t="shared" si="234"/>
        <v>5</v>
      </c>
      <c r="BA1054" s="211">
        <f t="shared" si="235"/>
        <v>5</v>
      </c>
      <c r="BB1054" s="205">
        <f t="shared" si="226"/>
        <v>33944</v>
      </c>
      <c r="BC1054" s="205">
        <f t="shared" si="227"/>
        <v>25106</v>
      </c>
      <c r="BD1054" s="205">
        <f t="shared" si="228"/>
        <v>8838</v>
      </c>
      <c r="BE1054" s="205">
        <f t="shared" si="229"/>
        <v>0</v>
      </c>
      <c r="BF1054" s="175">
        <v>25106</v>
      </c>
      <c r="BG1054" s="175"/>
      <c r="BH1054" s="175">
        <v>8838</v>
      </c>
      <c r="BI1054" s="175">
        <v>8838</v>
      </c>
      <c r="BJ1054" s="175"/>
      <c r="BK1054" s="175">
        <v>4741</v>
      </c>
      <c r="BL1054" s="175">
        <v>2192</v>
      </c>
      <c r="BM1054" s="175">
        <v>7748</v>
      </c>
      <c r="BN1054" s="175">
        <v>1424</v>
      </c>
      <c r="BO1054" s="175">
        <v>163</v>
      </c>
      <c r="BP1054" s="200">
        <f t="shared" si="230"/>
        <v>9001</v>
      </c>
    </row>
    <row r="1055" spans="1:68" s="201" customFormat="1" x14ac:dyDescent="0.15">
      <c r="A1055" s="117">
        <v>2020901002</v>
      </c>
      <c r="B1055" s="118" t="s">
        <v>1524</v>
      </c>
      <c r="C1055" s="118" t="s">
        <v>1489</v>
      </c>
      <c r="D1055" s="118" t="s">
        <v>1523</v>
      </c>
      <c r="E1055" s="118" t="s">
        <v>4171</v>
      </c>
      <c r="F1055" s="120">
        <v>20</v>
      </c>
      <c r="G1055" s="119"/>
      <c r="H1055" s="119"/>
      <c r="I1055" s="120" t="s">
        <v>5820</v>
      </c>
      <c r="J1055" s="120">
        <v>2360</v>
      </c>
      <c r="K1055" s="120">
        <v>378272</v>
      </c>
      <c r="L1055" s="120">
        <v>0.439</v>
      </c>
      <c r="M1055" s="121" t="s">
        <v>5657</v>
      </c>
      <c r="N1055" s="120">
        <v>1</v>
      </c>
      <c r="O1055" s="119">
        <v>293</v>
      </c>
      <c r="P1055" s="119">
        <v>45</v>
      </c>
      <c r="Q1055" s="119">
        <v>5.5</v>
      </c>
      <c r="R1055" s="120" t="s">
        <v>5660</v>
      </c>
      <c r="S1055" s="120">
        <v>0.6</v>
      </c>
      <c r="T1055" s="120"/>
      <c r="U1055" s="120"/>
      <c r="V1055" s="172">
        <v>194.7</v>
      </c>
      <c r="W1055" s="172"/>
      <c r="X1055" s="172"/>
      <c r="Y1055" s="172"/>
      <c r="Z1055" s="172">
        <v>194.7</v>
      </c>
      <c r="AA1055" s="123"/>
      <c r="AB1055" s="123"/>
      <c r="AC1055" s="123">
        <v>311</v>
      </c>
      <c r="AD1055" s="123"/>
      <c r="AE1055" s="123"/>
      <c r="AF1055" s="123"/>
      <c r="AG1055" s="214"/>
      <c r="AH1055" s="229" t="str">
        <f t="shared" si="225"/>
        <v>a3</v>
      </c>
      <c r="AI1055" s="199"/>
      <c r="AJ1055" s="199"/>
      <c r="AK1055" s="199"/>
      <c r="AL1055" s="199"/>
      <c r="AM1055" s="199"/>
      <c r="AN1055" s="173">
        <v>1</v>
      </c>
      <c r="AO1055" s="173" t="s">
        <v>3186</v>
      </c>
      <c r="AP1055" s="173" t="s">
        <v>3186</v>
      </c>
      <c r="AQ1055" s="173" t="s">
        <v>3186</v>
      </c>
      <c r="AR1055" s="173" t="s">
        <v>3186</v>
      </c>
      <c r="AS1055" s="173">
        <v>1</v>
      </c>
      <c r="AT1055" s="173">
        <v>2</v>
      </c>
      <c r="AU1055" s="173">
        <v>1</v>
      </c>
      <c r="AV1055" s="173">
        <v>1</v>
      </c>
      <c r="AW1055" s="173">
        <v>1</v>
      </c>
      <c r="AX1055" s="173">
        <v>1</v>
      </c>
      <c r="AY1055" s="173"/>
      <c r="AZ1055" s="211">
        <f t="shared" si="234"/>
        <v>2</v>
      </c>
      <c r="BA1055" s="211">
        <f t="shared" si="235"/>
        <v>6</v>
      </c>
      <c r="BB1055" s="205">
        <f t="shared" si="226"/>
        <v>42892</v>
      </c>
      <c r="BC1055" s="205">
        <f t="shared" si="227"/>
        <v>27667</v>
      </c>
      <c r="BD1055" s="205">
        <f t="shared" si="228"/>
        <v>15225</v>
      </c>
      <c r="BE1055" s="205">
        <f t="shared" si="229"/>
        <v>0</v>
      </c>
      <c r="BF1055" s="175">
        <v>27667</v>
      </c>
      <c r="BG1055" s="175"/>
      <c r="BH1055" s="175">
        <v>15225</v>
      </c>
      <c r="BI1055" s="175">
        <v>15225</v>
      </c>
      <c r="BJ1055" s="175"/>
      <c r="BK1055" s="175">
        <v>6514</v>
      </c>
      <c r="BL1055" s="175">
        <v>111</v>
      </c>
      <c r="BM1055" s="175">
        <v>3600</v>
      </c>
      <c r="BN1055" s="175">
        <v>1422</v>
      </c>
      <c r="BO1055" s="175">
        <v>795</v>
      </c>
      <c r="BP1055" s="200">
        <f t="shared" si="230"/>
        <v>16020</v>
      </c>
    </row>
    <row r="1056" spans="1:68" s="201" customFormat="1" x14ac:dyDescent="0.15">
      <c r="A1056" s="117">
        <v>2820902005</v>
      </c>
      <c r="B1056" s="118" t="s">
        <v>2142</v>
      </c>
      <c r="C1056" s="118" t="s">
        <v>2099</v>
      </c>
      <c r="D1056" s="118" t="s">
        <v>2139</v>
      </c>
      <c r="E1056" s="118" t="s">
        <v>4619</v>
      </c>
      <c r="F1056" s="120">
        <v>18</v>
      </c>
      <c r="G1056" s="119">
        <v>378338</v>
      </c>
      <c r="H1056" s="119"/>
      <c r="I1056" s="120" t="s">
        <v>5820</v>
      </c>
      <c r="J1056" s="120">
        <v>3300</v>
      </c>
      <c r="K1056" s="120">
        <v>378338</v>
      </c>
      <c r="L1056" s="120">
        <v>0.314</v>
      </c>
      <c r="M1056" s="121" t="s">
        <v>5657</v>
      </c>
      <c r="N1056" s="120">
        <v>1</v>
      </c>
      <c r="O1056" s="119">
        <v>190</v>
      </c>
      <c r="P1056" s="119">
        <v>36</v>
      </c>
      <c r="Q1056" s="119">
        <v>4.3</v>
      </c>
      <c r="R1056" s="120" t="s">
        <v>5660</v>
      </c>
      <c r="S1056" s="120">
        <v>0.4</v>
      </c>
      <c r="T1056" s="120"/>
      <c r="U1056" s="120"/>
      <c r="V1056" s="172">
        <v>331.5</v>
      </c>
      <c r="W1056" s="172">
        <v>58.2</v>
      </c>
      <c r="X1056" s="172">
        <v>135.9</v>
      </c>
      <c r="Y1056" s="172">
        <v>43</v>
      </c>
      <c r="Z1056" s="172">
        <v>94.4</v>
      </c>
      <c r="AA1056" s="123">
        <v>4797</v>
      </c>
      <c r="AB1056" s="123"/>
      <c r="AC1056" s="123">
        <v>168.7</v>
      </c>
      <c r="AD1056" s="123"/>
      <c r="AE1056" s="123"/>
      <c r="AF1056" s="123"/>
      <c r="AG1056" s="214"/>
      <c r="AH1056" s="229" t="str">
        <f t="shared" si="225"/>
        <v>a3</v>
      </c>
      <c r="AI1056" s="199"/>
      <c r="AJ1056" s="199"/>
      <c r="AK1056" s="199"/>
      <c r="AL1056" s="199"/>
      <c r="AM1056" s="199"/>
      <c r="AN1056" s="173"/>
      <c r="AO1056" s="173"/>
      <c r="AP1056" s="173"/>
      <c r="AQ1056" s="173"/>
      <c r="AR1056" s="173"/>
      <c r="AS1056" s="173"/>
      <c r="AT1056" s="173">
        <v>0.7</v>
      </c>
      <c r="AU1056" s="173">
        <v>0.7</v>
      </c>
      <c r="AV1056" s="173"/>
      <c r="AW1056" s="173"/>
      <c r="AX1056" s="173"/>
      <c r="AY1056" s="173"/>
      <c r="AZ1056" s="211"/>
      <c r="BA1056" s="211">
        <f t="shared" si="235"/>
        <v>1.4</v>
      </c>
      <c r="BB1056" s="205">
        <f t="shared" si="226"/>
        <v>31811</v>
      </c>
      <c r="BC1056" s="205">
        <f t="shared" si="227"/>
        <v>24763</v>
      </c>
      <c r="BD1056" s="205">
        <f t="shared" si="228"/>
        <v>7329</v>
      </c>
      <c r="BE1056" s="205">
        <f t="shared" si="229"/>
        <v>281</v>
      </c>
      <c r="BF1056" s="175">
        <v>24482</v>
      </c>
      <c r="BG1056" s="175">
        <v>2622</v>
      </c>
      <c r="BH1056" s="175">
        <v>11723</v>
      </c>
      <c r="BI1056" s="175">
        <v>7048</v>
      </c>
      <c r="BJ1056" s="175"/>
      <c r="BK1056" s="175">
        <v>481</v>
      </c>
      <c r="BL1056" s="175">
        <v>2436</v>
      </c>
      <c r="BM1056" s="175">
        <v>5565</v>
      </c>
      <c r="BN1056" s="175">
        <v>928</v>
      </c>
      <c r="BO1056" s="175">
        <v>1008</v>
      </c>
      <c r="BP1056" s="200">
        <f t="shared" si="230"/>
        <v>12731</v>
      </c>
    </row>
    <row r="1057" spans="1:68" s="201" customFormat="1" x14ac:dyDescent="0.15">
      <c r="A1057" s="117">
        <v>3039101001</v>
      </c>
      <c r="B1057" s="118" t="s">
        <v>2306</v>
      </c>
      <c r="C1057" s="118" t="s">
        <v>2280</v>
      </c>
      <c r="D1057" s="118" t="s">
        <v>2307</v>
      </c>
      <c r="E1057" s="118" t="s">
        <v>4751</v>
      </c>
      <c r="F1057" s="120">
        <v>11</v>
      </c>
      <c r="G1057" s="119">
        <v>379810</v>
      </c>
      <c r="H1057" s="119"/>
      <c r="I1057" s="120" t="s">
        <v>5820</v>
      </c>
      <c r="J1057" s="120">
        <v>6300</v>
      </c>
      <c r="K1057" s="120">
        <v>379810</v>
      </c>
      <c r="L1057" s="120">
        <v>0.16500000000000001</v>
      </c>
      <c r="M1057" s="121" t="s">
        <v>5657</v>
      </c>
      <c r="N1057" s="120">
        <v>1</v>
      </c>
      <c r="O1057" s="119">
        <v>142.5</v>
      </c>
      <c r="P1057" s="119">
        <v>23.4</v>
      </c>
      <c r="Q1057" s="119">
        <v>2.6</v>
      </c>
      <c r="R1057" s="120" t="s">
        <v>5658</v>
      </c>
      <c r="S1057" s="120">
        <v>0.6</v>
      </c>
      <c r="T1057" s="120"/>
      <c r="U1057" s="120"/>
      <c r="V1057" s="172">
        <v>453.1</v>
      </c>
      <c r="W1057" s="172">
        <v>143.80000000000001</v>
      </c>
      <c r="X1057" s="172">
        <v>249.8</v>
      </c>
      <c r="Y1057" s="172">
        <v>59.5</v>
      </c>
      <c r="Z1057" s="172"/>
      <c r="AA1057" s="123">
        <v>3670</v>
      </c>
      <c r="AB1057" s="123"/>
      <c r="AC1057" s="123">
        <v>252.42</v>
      </c>
      <c r="AD1057" s="123"/>
      <c r="AE1057" s="123"/>
      <c r="AF1057" s="123"/>
      <c r="AG1057" s="214"/>
      <c r="AH1057" s="229" t="str">
        <f t="shared" si="225"/>
        <v>a3</v>
      </c>
      <c r="AI1057" s="199"/>
      <c r="AJ1057" s="199"/>
      <c r="AK1057" s="199"/>
      <c r="AL1057" s="199"/>
      <c r="AM1057" s="199"/>
      <c r="AN1057" s="173">
        <v>2</v>
      </c>
      <c r="AO1057" s="173">
        <v>0.5</v>
      </c>
      <c r="AP1057" s="173"/>
      <c r="AQ1057" s="173"/>
      <c r="AR1057" s="173"/>
      <c r="AS1057" s="173">
        <v>3</v>
      </c>
      <c r="AT1057" s="173">
        <v>0.5</v>
      </c>
      <c r="AU1057" s="173"/>
      <c r="AV1057" s="173">
        <v>0.5</v>
      </c>
      <c r="AW1057" s="173"/>
      <c r="AX1057" s="173">
        <v>0.5</v>
      </c>
      <c r="AY1057" s="173"/>
      <c r="AZ1057" s="211">
        <f t="shared" ref="AZ1057:AZ1064" si="236">SUBTOTAL(9,AN1057:AS1057)</f>
        <v>5.5</v>
      </c>
      <c r="BA1057" s="211">
        <f t="shared" si="235"/>
        <v>1.5</v>
      </c>
      <c r="BB1057" s="205">
        <f t="shared" si="226"/>
        <v>79696</v>
      </c>
      <c r="BC1057" s="205">
        <f t="shared" si="227"/>
        <v>66314</v>
      </c>
      <c r="BD1057" s="205">
        <f t="shared" si="228"/>
        <v>21289</v>
      </c>
      <c r="BE1057" s="205">
        <f t="shared" si="229"/>
        <v>7907</v>
      </c>
      <c r="BF1057" s="175">
        <v>58407</v>
      </c>
      <c r="BG1057" s="175">
        <v>5743</v>
      </c>
      <c r="BH1057" s="175">
        <v>21289</v>
      </c>
      <c r="BI1057" s="175">
        <v>11791</v>
      </c>
      <c r="BJ1057" s="175">
        <v>1591</v>
      </c>
      <c r="BK1057" s="175">
        <v>3128</v>
      </c>
      <c r="BL1057" s="175">
        <v>2048</v>
      </c>
      <c r="BM1057" s="175">
        <v>9030</v>
      </c>
      <c r="BN1057" s="175">
        <v>2038</v>
      </c>
      <c r="BO1057" s="175">
        <v>23038</v>
      </c>
      <c r="BP1057" s="200">
        <f t="shared" si="230"/>
        <v>44327</v>
      </c>
    </row>
    <row r="1058" spans="1:68" s="201" customFormat="1" x14ac:dyDescent="0.15">
      <c r="A1058" s="117">
        <v>121001002</v>
      </c>
      <c r="B1058" s="118" t="s">
        <v>62</v>
      </c>
      <c r="C1058" s="118" t="s">
        <v>11</v>
      </c>
      <c r="D1058" s="118" t="s">
        <v>61</v>
      </c>
      <c r="E1058" s="118" t="s">
        <v>3222</v>
      </c>
      <c r="F1058" s="120">
        <v>21</v>
      </c>
      <c r="G1058" s="119">
        <v>380123</v>
      </c>
      <c r="H1058" s="119"/>
      <c r="I1058" s="120" t="s">
        <v>5820</v>
      </c>
      <c r="J1058" s="120">
        <v>2200</v>
      </c>
      <c r="K1058" s="120">
        <v>380123</v>
      </c>
      <c r="L1058" s="120">
        <v>0.47299999999999998</v>
      </c>
      <c r="M1058" s="121" t="s">
        <v>5659</v>
      </c>
      <c r="N1058" s="120">
        <v>1</v>
      </c>
      <c r="O1058" s="119">
        <v>183.3</v>
      </c>
      <c r="P1058" s="119"/>
      <c r="Q1058" s="119"/>
      <c r="R1058" s="120" t="s">
        <v>5658</v>
      </c>
      <c r="S1058" s="120">
        <v>1.1000000000000001</v>
      </c>
      <c r="T1058" s="120"/>
      <c r="U1058" s="120" t="s">
        <v>3186</v>
      </c>
      <c r="V1058" s="172">
        <v>278.39999999999998</v>
      </c>
      <c r="W1058" s="172">
        <v>32</v>
      </c>
      <c r="X1058" s="172">
        <v>95.9</v>
      </c>
      <c r="Y1058" s="172">
        <v>135.19999999999999</v>
      </c>
      <c r="Z1058" s="172">
        <v>15.3</v>
      </c>
      <c r="AA1058" s="123">
        <v>1957</v>
      </c>
      <c r="AB1058" s="123"/>
      <c r="AC1058" s="123">
        <v>250</v>
      </c>
      <c r="AD1058" s="123"/>
      <c r="AE1058" s="123"/>
      <c r="AF1058" s="123"/>
      <c r="AG1058" s="214"/>
      <c r="AH1058" s="229" t="str">
        <f t="shared" si="225"/>
        <v>a3</v>
      </c>
      <c r="AI1058" s="199"/>
      <c r="AJ1058" s="199"/>
      <c r="AK1058" s="199"/>
      <c r="AL1058" s="199"/>
      <c r="AM1058" s="199"/>
      <c r="AN1058" s="173"/>
      <c r="AO1058" s="173"/>
      <c r="AP1058" s="173"/>
      <c r="AQ1058" s="173"/>
      <c r="AR1058" s="173"/>
      <c r="AS1058" s="173"/>
      <c r="AT1058" s="173"/>
      <c r="AU1058" s="173"/>
      <c r="AV1058" s="173"/>
      <c r="AW1058" s="173"/>
      <c r="AX1058" s="173"/>
      <c r="AY1058" s="173"/>
      <c r="AZ1058" s="211">
        <f t="shared" si="236"/>
        <v>0</v>
      </c>
      <c r="BA1058" s="211">
        <f t="shared" si="235"/>
        <v>0</v>
      </c>
      <c r="BB1058" s="205">
        <f t="shared" si="226"/>
        <v>0</v>
      </c>
      <c r="BC1058" s="205">
        <f t="shared" si="227"/>
        <v>0</v>
      </c>
      <c r="BD1058" s="205">
        <f t="shared" si="228"/>
        <v>0</v>
      </c>
      <c r="BE1058" s="205">
        <f t="shared" si="229"/>
        <v>0</v>
      </c>
      <c r="BF1058" s="175"/>
      <c r="BG1058" s="175"/>
      <c r="BH1058" s="175"/>
      <c r="BI1058" s="175"/>
      <c r="BJ1058" s="175"/>
      <c r="BK1058" s="175"/>
      <c r="BL1058" s="175"/>
      <c r="BM1058" s="175"/>
      <c r="BN1058" s="175"/>
      <c r="BO1058" s="175"/>
      <c r="BP1058" s="200">
        <f t="shared" si="230"/>
        <v>0</v>
      </c>
    </row>
    <row r="1059" spans="1:68" s="201" customFormat="1" x14ac:dyDescent="0.15">
      <c r="A1059" s="117">
        <v>1920902009</v>
      </c>
      <c r="B1059" s="118" t="s">
        <v>1468</v>
      </c>
      <c r="C1059" s="118" t="s">
        <v>1447</v>
      </c>
      <c r="D1059" s="118" t="s">
        <v>1460</v>
      </c>
      <c r="E1059" s="118" t="s">
        <v>4126</v>
      </c>
      <c r="F1059" s="120">
        <v>13</v>
      </c>
      <c r="G1059" s="119"/>
      <c r="H1059" s="119"/>
      <c r="I1059" s="120" t="s">
        <v>5820</v>
      </c>
      <c r="J1059" s="120">
        <v>2030</v>
      </c>
      <c r="K1059" s="120">
        <v>382608</v>
      </c>
      <c r="L1059" s="120">
        <v>0.51600000000000001</v>
      </c>
      <c r="M1059" s="121" t="s">
        <v>5659</v>
      </c>
      <c r="N1059" s="120">
        <v>1</v>
      </c>
      <c r="O1059" s="119">
        <v>104</v>
      </c>
      <c r="P1059" s="119">
        <v>30.5</v>
      </c>
      <c r="Q1059" s="119">
        <v>2.9</v>
      </c>
      <c r="R1059" s="120" t="s">
        <v>5660</v>
      </c>
      <c r="S1059" s="120">
        <v>0.8</v>
      </c>
      <c r="T1059" s="120"/>
      <c r="U1059" s="120"/>
      <c r="V1059" s="172">
        <v>448.8</v>
      </c>
      <c r="W1059" s="172"/>
      <c r="X1059" s="172">
        <v>242.4</v>
      </c>
      <c r="Y1059" s="172">
        <v>15.9</v>
      </c>
      <c r="Z1059" s="172">
        <v>190.5</v>
      </c>
      <c r="AA1059" s="123">
        <v>1813.4</v>
      </c>
      <c r="AB1059" s="123"/>
      <c r="AC1059" s="123">
        <v>211</v>
      </c>
      <c r="AD1059" s="123"/>
      <c r="AE1059" s="123"/>
      <c r="AF1059" s="123"/>
      <c r="AG1059" s="214"/>
      <c r="AH1059" s="229" t="str">
        <f t="shared" si="225"/>
        <v>a3</v>
      </c>
      <c r="AI1059" s="199"/>
      <c r="AJ1059" s="199"/>
      <c r="AK1059" s="199"/>
      <c r="AL1059" s="199"/>
      <c r="AM1059" s="199"/>
      <c r="AN1059" s="173" t="s">
        <v>3186</v>
      </c>
      <c r="AO1059" s="173" t="s">
        <v>3186</v>
      </c>
      <c r="AP1059" s="173" t="s">
        <v>3186</v>
      </c>
      <c r="AQ1059" s="173" t="s">
        <v>3186</v>
      </c>
      <c r="AR1059" s="173" t="s">
        <v>3186</v>
      </c>
      <c r="AS1059" s="173"/>
      <c r="AT1059" s="173"/>
      <c r="AU1059" s="173"/>
      <c r="AV1059" s="173"/>
      <c r="AW1059" s="173"/>
      <c r="AX1059" s="173"/>
      <c r="AY1059" s="173" t="s">
        <v>3186</v>
      </c>
      <c r="AZ1059" s="211">
        <f t="shared" si="236"/>
        <v>0</v>
      </c>
      <c r="BA1059" s="211">
        <f t="shared" si="235"/>
        <v>0</v>
      </c>
      <c r="BB1059" s="205">
        <f t="shared" si="226"/>
        <v>9720</v>
      </c>
      <c r="BC1059" s="205">
        <f t="shared" si="227"/>
        <v>9720</v>
      </c>
      <c r="BD1059" s="205">
        <f t="shared" si="228"/>
        <v>0</v>
      </c>
      <c r="BE1059" s="205">
        <f t="shared" si="229"/>
        <v>0</v>
      </c>
      <c r="BF1059" s="175">
        <v>9720</v>
      </c>
      <c r="BG1059" s="175"/>
      <c r="BH1059" s="175">
        <v>5009</v>
      </c>
      <c r="BI1059" s="175"/>
      <c r="BJ1059" s="175"/>
      <c r="BK1059" s="175">
        <v>4711</v>
      </c>
      <c r="BL1059" s="175"/>
      <c r="BM1059" s="175"/>
      <c r="BN1059" s="175"/>
      <c r="BO1059" s="175"/>
      <c r="BP1059" s="200">
        <f t="shared" si="230"/>
        <v>5009</v>
      </c>
    </row>
    <row r="1060" spans="1:68" s="201" customFormat="1" x14ac:dyDescent="0.15">
      <c r="A1060" s="117">
        <v>241101001</v>
      </c>
      <c r="B1060" s="118" t="s">
        <v>396</v>
      </c>
      <c r="C1060" s="118" t="s">
        <v>345</v>
      </c>
      <c r="D1060" s="118" t="s">
        <v>397</v>
      </c>
      <c r="E1060" s="118" t="s">
        <v>3418</v>
      </c>
      <c r="F1060" s="120">
        <v>11</v>
      </c>
      <c r="G1060" s="119">
        <v>471152</v>
      </c>
      <c r="H1060" s="119"/>
      <c r="I1060" s="120" t="s">
        <v>5820</v>
      </c>
      <c r="J1060" s="120">
        <v>2160</v>
      </c>
      <c r="K1060" s="120">
        <v>384841</v>
      </c>
      <c r="L1060" s="120">
        <v>0.48799999999999999</v>
      </c>
      <c r="M1060" s="121" t="s">
        <v>5657</v>
      </c>
      <c r="N1060" s="120">
        <v>1</v>
      </c>
      <c r="O1060" s="119">
        <v>202</v>
      </c>
      <c r="P1060" s="119"/>
      <c r="Q1060" s="119"/>
      <c r="R1060" s="120" t="s">
        <v>5658</v>
      </c>
      <c r="S1060" s="120">
        <v>0.7</v>
      </c>
      <c r="T1060" s="120"/>
      <c r="U1060" s="120"/>
      <c r="V1060" s="172">
        <v>338.4</v>
      </c>
      <c r="W1060" s="172">
        <v>22.8</v>
      </c>
      <c r="X1060" s="172">
        <v>189.8</v>
      </c>
      <c r="Y1060" s="172">
        <v>38</v>
      </c>
      <c r="Z1060" s="172">
        <v>87.8</v>
      </c>
      <c r="AA1060" s="123">
        <v>2661</v>
      </c>
      <c r="AB1060" s="123"/>
      <c r="AC1060" s="123">
        <v>40</v>
      </c>
      <c r="AD1060" s="123"/>
      <c r="AE1060" s="123"/>
      <c r="AF1060" s="123"/>
      <c r="AG1060" s="214"/>
      <c r="AH1060" s="229" t="str">
        <f t="shared" ref="AH1060:AH1123" si="237">IF(N1060=1,IF(AG1060&gt;0,"a4",IF(AC1060&gt;0,"a3",IF(AA1060&gt;0,"a2","a1"))),IF(AG1060&gt;0,"b4",IF(AC1060&gt;0,"b3",IF(AA1060&gt;0,"b2","b1"))))</f>
        <v>a3</v>
      </c>
      <c r="AI1060" s="199"/>
      <c r="AJ1060" s="199"/>
      <c r="AK1060" s="199"/>
      <c r="AL1060" s="199"/>
      <c r="AM1060" s="199"/>
      <c r="AN1060" s="173">
        <v>1.5</v>
      </c>
      <c r="AO1060" s="173"/>
      <c r="AP1060" s="173"/>
      <c r="AQ1060" s="173">
        <v>0.5</v>
      </c>
      <c r="AR1060" s="173"/>
      <c r="AS1060" s="173">
        <v>1</v>
      </c>
      <c r="AT1060" s="173">
        <v>0.6</v>
      </c>
      <c r="AU1060" s="173">
        <v>0.6</v>
      </c>
      <c r="AV1060" s="173"/>
      <c r="AW1060" s="173"/>
      <c r="AX1060" s="173"/>
      <c r="AY1060" s="173">
        <v>0.8</v>
      </c>
      <c r="AZ1060" s="211">
        <f t="shared" si="236"/>
        <v>3</v>
      </c>
      <c r="BA1060" s="211">
        <f t="shared" si="235"/>
        <v>2</v>
      </c>
      <c r="BB1060" s="205">
        <f t="shared" ref="BB1060:BB1123" si="238">SUM(BG1060:BO1060)</f>
        <v>53950</v>
      </c>
      <c r="BC1060" s="205">
        <f t="shared" ref="BC1060:BC1123" si="239">BG1060+BH1060+BK1060+BL1060+BM1060+BN1060+BO1060</f>
        <v>40067</v>
      </c>
      <c r="BD1060" s="205">
        <f t="shared" ref="BD1060:BD1123" si="240">BB1060-BF1060</f>
        <v>15107</v>
      </c>
      <c r="BE1060" s="205">
        <f t="shared" ref="BE1060:BE1123" si="241">BC1060-BF1060</f>
        <v>1224</v>
      </c>
      <c r="BF1060" s="175">
        <v>38843</v>
      </c>
      <c r="BG1060" s="175">
        <v>2222</v>
      </c>
      <c r="BH1060" s="175">
        <v>20600</v>
      </c>
      <c r="BI1060" s="175">
        <v>13883</v>
      </c>
      <c r="BJ1060" s="175"/>
      <c r="BK1060" s="175">
        <v>1733</v>
      </c>
      <c r="BL1060" s="175">
        <v>1377</v>
      </c>
      <c r="BM1060" s="175">
        <v>5495</v>
      </c>
      <c r="BN1060" s="175">
        <v>4309</v>
      </c>
      <c r="BO1060" s="175">
        <v>4331</v>
      </c>
      <c r="BP1060" s="200">
        <f t="shared" ref="BP1060:BP1123" si="242">BH1060+BO1060</f>
        <v>24931</v>
      </c>
    </row>
    <row r="1061" spans="1:68" s="201" customFormat="1" x14ac:dyDescent="0.15">
      <c r="A1061" s="117">
        <v>3920801001</v>
      </c>
      <c r="B1061" s="118" t="s">
        <v>2766</v>
      </c>
      <c r="C1061" s="118" t="s">
        <v>2754</v>
      </c>
      <c r="D1061" s="118" t="s">
        <v>2767</v>
      </c>
      <c r="E1061" s="118" t="s">
        <v>5089</v>
      </c>
      <c r="F1061" s="120">
        <v>11</v>
      </c>
      <c r="G1061" s="119"/>
      <c r="H1061" s="119"/>
      <c r="I1061" s="120" t="s">
        <v>5820</v>
      </c>
      <c r="J1061" s="120">
        <v>2580</v>
      </c>
      <c r="K1061" s="120">
        <v>385062</v>
      </c>
      <c r="L1061" s="120">
        <v>0.40899999999999997</v>
      </c>
      <c r="M1061" s="121" t="s">
        <v>5654</v>
      </c>
      <c r="N1061" s="120">
        <v>1</v>
      </c>
      <c r="O1061" s="119">
        <v>102.3</v>
      </c>
      <c r="P1061" s="119"/>
      <c r="Q1061" s="119"/>
      <c r="R1061" s="120" t="s">
        <v>5660</v>
      </c>
      <c r="S1061" s="120">
        <v>0.74</v>
      </c>
      <c r="T1061" s="120"/>
      <c r="U1061" s="120"/>
      <c r="V1061" s="172">
        <v>367.98</v>
      </c>
      <c r="W1061" s="172">
        <v>48.9</v>
      </c>
      <c r="X1061" s="172">
        <v>170.8</v>
      </c>
      <c r="Y1061" s="172">
        <v>44.18</v>
      </c>
      <c r="Z1061" s="172">
        <v>104.1</v>
      </c>
      <c r="AA1061" s="123">
        <v>2893</v>
      </c>
      <c r="AB1061" s="123"/>
      <c r="AC1061" s="123">
        <v>247</v>
      </c>
      <c r="AD1061" s="123"/>
      <c r="AE1061" s="123"/>
      <c r="AF1061" s="123"/>
      <c r="AG1061" s="214"/>
      <c r="AH1061" s="229" t="str">
        <f t="shared" si="237"/>
        <v>a3</v>
      </c>
      <c r="AI1061" s="199"/>
      <c r="AJ1061" s="199"/>
      <c r="AK1061" s="199"/>
      <c r="AL1061" s="199"/>
      <c r="AM1061" s="199"/>
      <c r="AN1061" s="173">
        <v>3</v>
      </c>
      <c r="AO1061" s="173" t="s">
        <v>3186</v>
      </c>
      <c r="AP1061" s="173" t="s">
        <v>3186</v>
      </c>
      <c r="AQ1061" s="173" t="s">
        <v>3186</v>
      </c>
      <c r="AR1061" s="173" t="s">
        <v>3186</v>
      </c>
      <c r="AS1061" s="173">
        <v>1</v>
      </c>
      <c r="AT1061" s="173">
        <v>0.5</v>
      </c>
      <c r="AU1061" s="173">
        <v>0.5</v>
      </c>
      <c r="AV1061" s="173">
        <v>0.5</v>
      </c>
      <c r="AW1061" s="173">
        <v>0.5</v>
      </c>
      <c r="AX1061" s="173">
        <v>0.5</v>
      </c>
      <c r="AY1061" s="173">
        <v>0.5</v>
      </c>
      <c r="AZ1061" s="211">
        <f t="shared" si="236"/>
        <v>4</v>
      </c>
      <c r="BA1061" s="211">
        <f t="shared" si="235"/>
        <v>3</v>
      </c>
      <c r="BB1061" s="205">
        <f t="shared" si="238"/>
        <v>66817</v>
      </c>
      <c r="BC1061" s="205">
        <f t="shared" si="239"/>
        <v>50995</v>
      </c>
      <c r="BD1061" s="205">
        <f t="shared" si="240"/>
        <v>24516</v>
      </c>
      <c r="BE1061" s="205">
        <f t="shared" si="241"/>
        <v>8694</v>
      </c>
      <c r="BF1061" s="175">
        <v>42301</v>
      </c>
      <c r="BG1061" s="175"/>
      <c r="BH1061" s="175">
        <v>24255</v>
      </c>
      <c r="BI1061" s="175">
        <v>15822</v>
      </c>
      <c r="BJ1061" s="175"/>
      <c r="BK1061" s="175">
        <v>4724</v>
      </c>
      <c r="BL1061" s="175">
        <v>2324</v>
      </c>
      <c r="BM1061" s="175">
        <v>6476</v>
      </c>
      <c r="BN1061" s="175">
        <v>2576</v>
      </c>
      <c r="BO1061" s="175">
        <v>10640</v>
      </c>
      <c r="BP1061" s="200">
        <f t="shared" si="242"/>
        <v>34895</v>
      </c>
    </row>
    <row r="1062" spans="1:68" s="201" customFormat="1" x14ac:dyDescent="0.15">
      <c r="A1062" s="117">
        <v>4022401001</v>
      </c>
      <c r="B1062" s="118" t="s">
        <v>359</v>
      </c>
      <c r="C1062" s="118" t="s">
        <v>2791</v>
      </c>
      <c r="D1062" s="118" t="s">
        <v>2833</v>
      </c>
      <c r="E1062" s="118" t="s">
        <v>5131</v>
      </c>
      <c r="F1062" s="120">
        <v>45</v>
      </c>
      <c r="G1062" s="119">
        <v>387025</v>
      </c>
      <c r="H1062" s="119"/>
      <c r="I1062" s="120" t="s">
        <v>5820</v>
      </c>
      <c r="J1062" s="120">
        <v>2640</v>
      </c>
      <c r="K1062" s="120">
        <v>387025</v>
      </c>
      <c r="L1062" s="120">
        <v>0.40200000000000002</v>
      </c>
      <c r="M1062" s="121" t="s">
        <v>5654</v>
      </c>
      <c r="N1062" s="120">
        <v>1</v>
      </c>
      <c r="O1062" s="119"/>
      <c r="P1062" s="119"/>
      <c r="Q1062" s="119"/>
      <c r="R1062" s="120" t="s">
        <v>5655</v>
      </c>
      <c r="S1062" s="120">
        <v>1.4</v>
      </c>
      <c r="T1062" s="120"/>
      <c r="U1062" s="120"/>
      <c r="V1062" s="172">
        <v>326</v>
      </c>
      <c r="W1062" s="172">
        <v>9</v>
      </c>
      <c r="X1062" s="172">
        <v>292</v>
      </c>
      <c r="Y1062" s="172">
        <v>25</v>
      </c>
      <c r="Z1062" s="172"/>
      <c r="AA1062" s="123"/>
      <c r="AB1062" s="123"/>
      <c r="AC1062" s="123">
        <v>244.8</v>
      </c>
      <c r="AD1062" s="123"/>
      <c r="AE1062" s="123"/>
      <c r="AF1062" s="123"/>
      <c r="AG1062" s="214"/>
      <c r="AH1062" s="229" t="str">
        <f t="shared" si="237"/>
        <v>a3</v>
      </c>
      <c r="AI1062" s="199"/>
      <c r="AJ1062" s="199"/>
      <c r="AK1062" s="199"/>
      <c r="AL1062" s="199"/>
      <c r="AM1062" s="199"/>
      <c r="AN1062" s="173" t="s">
        <v>3186</v>
      </c>
      <c r="AO1062" s="173" t="s">
        <v>3186</v>
      </c>
      <c r="AP1062" s="173" t="s">
        <v>3186</v>
      </c>
      <c r="AQ1062" s="173" t="s">
        <v>3186</v>
      </c>
      <c r="AR1062" s="173" t="s">
        <v>3186</v>
      </c>
      <c r="AS1062" s="173">
        <v>0.7</v>
      </c>
      <c r="AT1062" s="173">
        <v>1</v>
      </c>
      <c r="AU1062" s="173"/>
      <c r="AV1062" s="173">
        <v>0.7</v>
      </c>
      <c r="AW1062" s="173"/>
      <c r="AX1062" s="173">
        <v>1</v>
      </c>
      <c r="AY1062" s="173" t="s">
        <v>3186</v>
      </c>
      <c r="AZ1062" s="211">
        <f t="shared" si="236"/>
        <v>0.7</v>
      </c>
      <c r="BA1062" s="211">
        <f t="shared" si="235"/>
        <v>2.7</v>
      </c>
      <c r="BB1062" s="205">
        <f t="shared" si="238"/>
        <v>57103</v>
      </c>
      <c r="BC1062" s="205">
        <f t="shared" si="239"/>
        <v>40578</v>
      </c>
      <c r="BD1062" s="205">
        <f t="shared" si="240"/>
        <v>16525</v>
      </c>
      <c r="BE1062" s="205">
        <f t="shared" si="241"/>
        <v>0</v>
      </c>
      <c r="BF1062" s="175">
        <v>40578</v>
      </c>
      <c r="BG1062" s="175"/>
      <c r="BH1062" s="175">
        <v>16525</v>
      </c>
      <c r="BI1062" s="175">
        <v>16525</v>
      </c>
      <c r="BJ1062" s="175"/>
      <c r="BK1062" s="175">
        <v>7608</v>
      </c>
      <c r="BL1062" s="175">
        <v>1671</v>
      </c>
      <c r="BM1062" s="175">
        <v>4425</v>
      </c>
      <c r="BN1062" s="175">
        <v>2644</v>
      </c>
      <c r="BO1062" s="175">
        <v>7705</v>
      </c>
      <c r="BP1062" s="200">
        <f t="shared" si="242"/>
        <v>24230</v>
      </c>
    </row>
    <row r="1063" spans="1:68" s="201" customFormat="1" x14ac:dyDescent="0.15">
      <c r="A1063" s="117">
        <v>636502001</v>
      </c>
      <c r="B1063" s="118" t="s">
        <v>646</v>
      </c>
      <c r="C1063" s="118" t="s">
        <v>601</v>
      </c>
      <c r="D1063" s="118" t="s">
        <v>647</v>
      </c>
      <c r="E1063" s="118" t="s">
        <v>3576</v>
      </c>
      <c r="F1063" s="120">
        <v>29</v>
      </c>
      <c r="G1063" s="119">
        <v>387980</v>
      </c>
      <c r="H1063" s="119"/>
      <c r="I1063" s="120" t="s">
        <v>5820</v>
      </c>
      <c r="J1063" s="120">
        <v>1400</v>
      </c>
      <c r="K1063" s="120">
        <v>387980</v>
      </c>
      <c r="L1063" s="120">
        <v>0.75900000000000001</v>
      </c>
      <c r="M1063" s="121" t="s">
        <v>5662</v>
      </c>
      <c r="N1063" s="120">
        <v>1</v>
      </c>
      <c r="O1063" s="119">
        <v>48.3</v>
      </c>
      <c r="P1063" s="119"/>
      <c r="Q1063" s="119"/>
      <c r="R1063" s="120" t="s">
        <v>5660</v>
      </c>
      <c r="S1063" s="120">
        <v>0.4</v>
      </c>
      <c r="T1063" s="120"/>
      <c r="U1063" s="120"/>
      <c r="V1063" s="172">
        <v>215</v>
      </c>
      <c r="W1063" s="172"/>
      <c r="X1063" s="172">
        <v>151.6</v>
      </c>
      <c r="Y1063" s="172">
        <v>24.2</v>
      </c>
      <c r="Z1063" s="172">
        <v>39.200000000000003</v>
      </c>
      <c r="AA1063" s="123"/>
      <c r="AB1063" s="123"/>
      <c r="AC1063" s="123">
        <v>61</v>
      </c>
      <c r="AD1063" s="123"/>
      <c r="AE1063" s="123"/>
      <c r="AF1063" s="123"/>
      <c r="AG1063" s="214"/>
      <c r="AH1063" s="229" t="str">
        <f t="shared" si="237"/>
        <v>a3</v>
      </c>
      <c r="AI1063" s="199"/>
      <c r="AJ1063" s="199"/>
      <c r="AK1063" s="199"/>
      <c r="AL1063" s="199"/>
      <c r="AM1063" s="199"/>
      <c r="AN1063" s="173">
        <v>1</v>
      </c>
      <c r="AO1063" s="173"/>
      <c r="AP1063" s="173"/>
      <c r="AQ1063" s="173"/>
      <c r="AR1063" s="173"/>
      <c r="AS1063" s="173"/>
      <c r="AT1063" s="173">
        <v>0.6</v>
      </c>
      <c r="AU1063" s="173">
        <v>0.6</v>
      </c>
      <c r="AV1063" s="173">
        <v>0.6</v>
      </c>
      <c r="AW1063" s="173">
        <v>0.6</v>
      </c>
      <c r="AX1063" s="173">
        <v>0.6</v>
      </c>
      <c r="AY1063" s="173"/>
      <c r="AZ1063" s="211">
        <f t="shared" si="236"/>
        <v>1</v>
      </c>
      <c r="BA1063" s="211">
        <f t="shared" si="235"/>
        <v>3</v>
      </c>
      <c r="BB1063" s="205">
        <f t="shared" si="238"/>
        <v>33525</v>
      </c>
      <c r="BC1063" s="205">
        <f t="shared" si="239"/>
        <v>23618</v>
      </c>
      <c r="BD1063" s="205">
        <f t="shared" si="240"/>
        <v>10352</v>
      </c>
      <c r="BE1063" s="205">
        <f t="shared" si="241"/>
        <v>445</v>
      </c>
      <c r="BF1063" s="175">
        <v>23173</v>
      </c>
      <c r="BG1063" s="175"/>
      <c r="BH1063" s="175">
        <v>13507</v>
      </c>
      <c r="BI1063" s="175">
        <v>9907</v>
      </c>
      <c r="BJ1063" s="175"/>
      <c r="BK1063" s="175">
        <v>1767</v>
      </c>
      <c r="BL1063" s="175">
        <v>21</v>
      </c>
      <c r="BM1063" s="175">
        <v>3282</v>
      </c>
      <c r="BN1063" s="175">
        <v>1826</v>
      </c>
      <c r="BO1063" s="175">
        <v>3215</v>
      </c>
      <c r="BP1063" s="200">
        <f t="shared" si="242"/>
        <v>16722</v>
      </c>
    </row>
    <row r="1064" spans="1:68" s="201" customFormat="1" x14ac:dyDescent="0.15">
      <c r="A1064" s="117">
        <v>158601001</v>
      </c>
      <c r="B1064" s="118" t="s">
        <v>272</v>
      </c>
      <c r="C1064" s="118" t="s">
        <v>11</v>
      </c>
      <c r="D1064" s="118" t="s">
        <v>273</v>
      </c>
      <c r="E1064" s="118" t="s">
        <v>3344</v>
      </c>
      <c r="F1064" s="120">
        <v>16</v>
      </c>
      <c r="G1064" s="119"/>
      <c r="H1064" s="119"/>
      <c r="I1064" s="120" t="s">
        <v>5820</v>
      </c>
      <c r="J1064" s="120">
        <v>1370</v>
      </c>
      <c r="K1064" s="120">
        <v>388016</v>
      </c>
      <c r="L1064" s="120">
        <v>0.77600000000000002</v>
      </c>
      <c r="M1064" s="121" t="s">
        <v>5657</v>
      </c>
      <c r="N1064" s="120">
        <v>1</v>
      </c>
      <c r="O1064" s="119">
        <v>406.8</v>
      </c>
      <c r="P1064" s="119"/>
      <c r="Q1064" s="119"/>
      <c r="R1064" s="120" t="s">
        <v>5658</v>
      </c>
      <c r="S1064" s="120">
        <v>0.4</v>
      </c>
      <c r="T1064" s="120"/>
      <c r="U1064" s="120"/>
      <c r="V1064" s="172">
        <v>299.8</v>
      </c>
      <c r="W1064" s="172"/>
      <c r="X1064" s="172">
        <v>202</v>
      </c>
      <c r="Y1064" s="172">
        <v>33.6</v>
      </c>
      <c r="Z1064" s="172">
        <v>64.2</v>
      </c>
      <c r="AA1064" s="123">
        <v>3615</v>
      </c>
      <c r="AB1064" s="123"/>
      <c r="AC1064" s="123">
        <v>347</v>
      </c>
      <c r="AD1064" s="123"/>
      <c r="AE1064" s="123"/>
      <c r="AF1064" s="123"/>
      <c r="AG1064" s="214"/>
      <c r="AH1064" s="229" t="str">
        <f t="shared" si="237"/>
        <v>a3</v>
      </c>
      <c r="AI1064" s="199"/>
      <c r="AJ1064" s="199"/>
      <c r="AK1064" s="199"/>
      <c r="AL1064" s="199"/>
      <c r="AM1064" s="199"/>
      <c r="AN1064" s="173">
        <v>1</v>
      </c>
      <c r="AO1064" s="173" t="s">
        <v>3186</v>
      </c>
      <c r="AP1064" s="173" t="s">
        <v>3186</v>
      </c>
      <c r="AQ1064" s="173" t="s">
        <v>3186</v>
      </c>
      <c r="AR1064" s="173" t="s">
        <v>3186</v>
      </c>
      <c r="AS1064" s="173" t="s">
        <v>3186</v>
      </c>
      <c r="AT1064" s="173">
        <v>0.6</v>
      </c>
      <c r="AU1064" s="173">
        <v>0.6</v>
      </c>
      <c r="AV1064" s="173">
        <v>0.6</v>
      </c>
      <c r="AW1064" s="173">
        <v>0.6</v>
      </c>
      <c r="AX1064" s="173">
        <v>0.6</v>
      </c>
      <c r="AY1064" s="173" t="s">
        <v>3186</v>
      </c>
      <c r="AZ1064" s="211">
        <f t="shared" si="236"/>
        <v>1</v>
      </c>
      <c r="BA1064" s="211">
        <f t="shared" si="235"/>
        <v>3</v>
      </c>
      <c r="BB1064" s="205">
        <f t="shared" si="238"/>
        <v>34019</v>
      </c>
      <c r="BC1064" s="205">
        <f t="shared" si="239"/>
        <v>34019</v>
      </c>
      <c r="BD1064" s="205">
        <f t="shared" si="240"/>
        <v>0</v>
      </c>
      <c r="BE1064" s="205">
        <f t="shared" si="241"/>
        <v>0</v>
      </c>
      <c r="BF1064" s="175">
        <v>34019</v>
      </c>
      <c r="BG1064" s="175"/>
      <c r="BH1064" s="175">
        <v>19744</v>
      </c>
      <c r="BI1064" s="175"/>
      <c r="BJ1064" s="175"/>
      <c r="BK1064" s="175">
        <v>5915</v>
      </c>
      <c r="BL1064" s="175">
        <v>578</v>
      </c>
      <c r="BM1064" s="175">
        <v>4508</v>
      </c>
      <c r="BN1064" s="175">
        <v>2004</v>
      </c>
      <c r="BO1064" s="175">
        <v>1270</v>
      </c>
      <c r="BP1064" s="200">
        <f t="shared" si="242"/>
        <v>21014</v>
      </c>
    </row>
    <row r="1065" spans="1:68" s="201" customFormat="1" x14ac:dyDescent="0.15">
      <c r="A1065" s="117">
        <v>4142402001</v>
      </c>
      <c r="B1065" s="118" t="s">
        <v>2902</v>
      </c>
      <c r="C1065" s="118" t="s">
        <v>2865</v>
      </c>
      <c r="D1065" s="118" t="s">
        <v>2903</v>
      </c>
      <c r="E1065" s="118" t="s">
        <v>5177</v>
      </c>
      <c r="F1065" s="120">
        <v>10</v>
      </c>
      <c r="G1065" s="119">
        <v>390430</v>
      </c>
      <c r="H1065" s="119"/>
      <c r="I1065" s="120" t="s">
        <v>5820</v>
      </c>
      <c r="J1065" s="120">
        <v>2488</v>
      </c>
      <c r="K1065" s="120">
        <v>390430</v>
      </c>
      <c r="L1065" s="120">
        <v>0.43</v>
      </c>
      <c r="M1065" s="121" t="s">
        <v>5664</v>
      </c>
      <c r="N1065" s="120">
        <v>1</v>
      </c>
      <c r="O1065" s="119">
        <v>192.4</v>
      </c>
      <c r="P1065" s="119"/>
      <c r="Q1065" s="119"/>
      <c r="R1065" s="120" t="s">
        <v>5658</v>
      </c>
      <c r="S1065" s="120">
        <v>0.6</v>
      </c>
      <c r="T1065" s="120"/>
      <c r="U1065" s="120"/>
      <c r="V1065" s="172">
        <v>262.5</v>
      </c>
      <c r="W1065" s="172"/>
      <c r="X1065" s="172">
        <v>262.5</v>
      </c>
      <c r="Y1065" s="172"/>
      <c r="Z1065" s="172"/>
      <c r="AA1065" s="123"/>
      <c r="AB1065" s="123"/>
      <c r="AC1065" s="123">
        <v>156.16</v>
      </c>
      <c r="AD1065" s="123"/>
      <c r="AE1065" s="123"/>
      <c r="AF1065" s="123"/>
      <c r="AG1065" s="214"/>
      <c r="AH1065" s="229" t="str">
        <f t="shared" si="237"/>
        <v>a3</v>
      </c>
      <c r="AI1065" s="199"/>
      <c r="AJ1065" s="199"/>
      <c r="AK1065" s="199"/>
      <c r="AL1065" s="199"/>
      <c r="AM1065" s="199"/>
      <c r="AN1065" s="173"/>
      <c r="AO1065" s="173"/>
      <c r="AP1065" s="173"/>
      <c r="AQ1065" s="173"/>
      <c r="AR1065" s="173"/>
      <c r="AS1065" s="173"/>
      <c r="AT1065" s="173">
        <v>0.8</v>
      </c>
      <c r="AU1065" s="173"/>
      <c r="AV1065" s="173"/>
      <c r="AW1065" s="173"/>
      <c r="AX1065" s="173"/>
      <c r="AY1065" s="173"/>
      <c r="AZ1065" s="211"/>
      <c r="BA1065" s="211">
        <f t="shared" si="235"/>
        <v>0.8</v>
      </c>
      <c r="BB1065" s="205">
        <f t="shared" si="238"/>
        <v>47800</v>
      </c>
      <c r="BC1065" s="205">
        <f t="shared" si="239"/>
        <v>47800</v>
      </c>
      <c r="BD1065" s="205">
        <f t="shared" si="240"/>
        <v>0</v>
      </c>
      <c r="BE1065" s="205">
        <f t="shared" si="241"/>
        <v>0</v>
      </c>
      <c r="BF1065" s="175">
        <v>47800</v>
      </c>
      <c r="BG1065" s="175">
        <v>5519</v>
      </c>
      <c r="BH1065" s="175">
        <v>10572</v>
      </c>
      <c r="BI1065" s="175"/>
      <c r="BJ1065" s="175"/>
      <c r="BK1065" s="175">
        <v>2801</v>
      </c>
      <c r="BL1065" s="175">
        <v>5801</v>
      </c>
      <c r="BM1065" s="175">
        <v>9329</v>
      </c>
      <c r="BN1065" s="175">
        <v>5761</v>
      </c>
      <c r="BO1065" s="175">
        <v>8017</v>
      </c>
      <c r="BP1065" s="200">
        <f t="shared" si="242"/>
        <v>18589</v>
      </c>
    </row>
    <row r="1066" spans="1:68" s="201" customFormat="1" x14ac:dyDescent="0.15">
      <c r="A1066" s="117">
        <v>133702001</v>
      </c>
      <c r="B1066" s="118" t="s">
        <v>120</v>
      </c>
      <c r="C1066" s="118" t="s">
        <v>11</v>
      </c>
      <c r="D1066" s="118" t="s">
        <v>121</v>
      </c>
      <c r="E1066" s="118" t="s">
        <v>3259</v>
      </c>
      <c r="F1066" s="120">
        <v>24</v>
      </c>
      <c r="G1066" s="119">
        <v>391220</v>
      </c>
      <c r="H1066" s="119"/>
      <c r="I1066" s="120" t="s">
        <v>5820</v>
      </c>
      <c r="J1066" s="120">
        <v>2200</v>
      </c>
      <c r="K1066" s="120">
        <v>391220</v>
      </c>
      <c r="L1066" s="120">
        <v>0.48699999999999999</v>
      </c>
      <c r="M1066" s="121" t="s">
        <v>5654</v>
      </c>
      <c r="N1066" s="120">
        <v>1</v>
      </c>
      <c r="O1066" s="119">
        <v>140</v>
      </c>
      <c r="P1066" s="119">
        <v>27</v>
      </c>
      <c r="Q1066" s="119">
        <v>2.2999999999999998</v>
      </c>
      <c r="R1066" s="120" t="s">
        <v>5655</v>
      </c>
      <c r="S1066" s="120">
        <v>7.9</v>
      </c>
      <c r="T1066" s="120"/>
      <c r="U1066" s="120" t="s">
        <v>3186</v>
      </c>
      <c r="V1066" s="172">
        <v>426.2</v>
      </c>
      <c r="W1066" s="172">
        <v>72.3</v>
      </c>
      <c r="X1066" s="172">
        <v>136.69999999999999</v>
      </c>
      <c r="Y1066" s="172">
        <v>83.4</v>
      </c>
      <c r="Z1066" s="172">
        <v>133.80000000000001</v>
      </c>
      <c r="AA1066" s="123">
        <v>3772</v>
      </c>
      <c r="AB1066" s="123"/>
      <c r="AC1066" s="123">
        <v>181</v>
      </c>
      <c r="AD1066" s="123"/>
      <c r="AE1066" s="123"/>
      <c r="AF1066" s="123"/>
      <c r="AG1066" s="214"/>
      <c r="AH1066" s="229" t="str">
        <f t="shared" si="237"/>
        <v>a3</v>
      </c>
      <c r="AI1066" s="199" t="s">
        <v>5402</v>
      </c>
      <c r="AJ1066" s="199"/>
      <c r="AK1066" s="199"/>
      <c r="AL1066" s="199" t="s">
        <v>5402</v>
      </c>
      <c r="AM1066" s="199"/>
      <c r="AN1066" s="173" t="s">
        <v>3186</v>
      </c>
      <c r="AO1066" s="173" t="s">
        <v>3186</v>
      </c>
      <c r="AP1066" s="173" t="s">
        <v>3186</v>
      </c>
      <c r="AQ1066" s="173" t="s">
        <v>3186</v>
      </c>
      <c r="AR1066" s="173" t="s">
        <v>3186</v>
      </c>
      <c r="AS1066" s="173">
        <v>1</v>
      </c>
      <c r="AT1066" s="173">
        <v>1.2</v>
      </c>
      <c r="AU1066" s="173">
        <v>1.2</v>
      </c>
      <c r="AV1066" s="173">
        <v>1.2</v>
      </c>
      <c r="AW1066" s="173">
        <v>1.2</v>
      </c>
      <c r="AX1066" s="173">
        <v>1.2</v>
      </c>
      <c r="AY1066" s="173" t="s">
        <v>3186</v>
      </c>
      <c r="AZ1066" s="211">
        <f t="shared" ref="AZ1066:AZ1076" si="243">SUBTOTAL(9,AN1066:AS1066)</f>
        <v>1</v>
      </c>
      <c r="BA1066" s="211">
        <f t="shared" si="235"/>
        <v>6</v>
      </c>
      <c r="BB1066" s="205">
        <f t="shared" si="238"/>
        <v>76399</v>
      </c>
      <c r="BC1066" s="205">
        <f t="shared" si="239"/>
        <v>76399</v>
      </c>
      <c r="BD1066" s="205">
        <f t="shared" si="240"/>
        <v>0</v>
      </c>
      <c r="BE1066" s="205">
        <f t="shared" si="241"/>
        <v>0</v>
      </c>
      <c r="BF1066" s="175">
        <v>76399</v>
      </c>
      <c r="BG1066" s="175"/>
      <c r="BH1066" s="175">
        <v>68439</v>
      </c>
      <c r="BI1066" s="175"/>
      <c r="BJ1066" s="175"/>
      <c r="BK1066" s="175"/>
      <c r="BL1066" s="175">
        <v>7960</v>
      </c>
      <c r="BM1066" s="175"/>
      <c r="BN1066" s="175"/>
      <c r="BO1066" s="175"/>
      <c r="BP1066" s="200">
        <f t="shared" si="242"/>
        <v>68439</v>
      </c>
    </row>
    <row r="1067" spans="1:68" s="201" customFormat="1" x14ac:dyDescent="0.15">
      <c r="A1067" s="117">
        <v>2120602008</v>
      </c>
      <c r="B1067" s="118" t="s">
        <v>1695</v>
      </c>
      <c r="C1067" s="118" t="s">
        <v>1650</v>
      </c>
      <c r="D1067" s="118" t="s">
        <v>1687</v>
      </c>
      <c r="E1067" s="118" t="s">
        <v>4288</v>
      </c>
      <c r="F1067" s="120">
        <v>9</v>
      </c>
      <c r="G1067" s="119"/>
      <c r="H1067" s="119"/>
      <c r="I1067" s="120" t="s">
        <v>5820</v>
      </c>
      <c r="J1067" s="120">
        <v>3500</v>
      </c>
      <c r="K1067" s="120">
        <v>393626</v>
      </c>
      <c r="L1067" s="120">
        <v>0.308</v>
      </c>
      <c r="M1067" s="121" t="s">
        <v>5672</v>
      </c>
      <c r="N1067" s="120">
        <v>1</v>
      </c>
      <c r="O1067" s="119">
        <v>240</v>
      </c>
      <c r="P1067" s="119">
        <v>37.299999999999997</v>
      </c>
      <c r="Q1067" s="119">
        <v>5.01</v>
      </c>
      <c r="R1067" s="120" t="s">
        <v>5660</v>
      </c>
      <c r="S1067" s="120">
        <v>0.25</v>
      </c>
      <c r="T1067" s="120"/>
      <c r="U1067" s="120"/>
      <c r="V1067" s="172">
        <v>446.4</v>
      </c>
      <c r="W1067" s="172"/>
      <c r="X1067" s="172">
        <v>369.4</v>
      </c>
      <c r="Y1067" s="172">
        <v>19.3</v>
      </c>
      <c r="Z1067" s="172">
        <v>57.7</v>
      </c>
      <c r="AA1067" s="123">
        <v>3885.7</v>
      </c>
      <c r="AB1067" s="123"/>
      <c r="AC1067" s="123">
        <v>274</v>
      </c>
      <c r="AD1067" s="123"/>
      <c r="AE1067" s="123"/>
      <c r="AF1067" s="123"/>
      <c r="AG1067" s="214"/>
      <c r="AH1067" s="229" t="str">
        <f t="shared" si="237"/>
        <v>a3</v>
      </c>
      <c r="AI1067" s="199"/>
      <c r="AJ1067" s="199"/>
      <c r="AK1067" s="199"/>
      <c r="AL1067" s="199"/>
      <c r="AM1067" s="199"/>
      <c r="AN1067" s="173">
        <v>1</v>
      </c>
      <c r="AO1067" s="173"/>
      <c r="AP1067" s="173"/>
      <c r="AQ1067" s="173"/>
      <c r="AR1067" s="173"/>
      <c r="AS1067" s="173"/>
      <c r="AT1067" s="173">
        <v>1</v>
      </c>
      <c r="AU1067" s="173"/>
      <c r="AV1067" s="173">
        <v>1</v>
      </c>
      <c r="AW1067" s="173"/>
      <c r="AX1067" s="173"/>
      <c r="AY1067" s="173"/>
      <c r="AZ1067" s="211">
        <f t="shared" si="243"/>
        <v>1</v>
      </c>
      <c r="BA1067" s="211">
        <f t="shared" si="235"/>
        <v>2</v>
      </c>
      <c r="BB1067" s="205">
        <f t="shared" si="238"/>
        <v>62814</v>
      </c>
      <c r="BC1067" s="205">
        <f t="shared" si="239"/>
        <v>50718</v>
      </c>
      <c r="BD1067" s="205">
        <f t="shared" si="240"/>
        <v>12600</v>
      </c>
      <c r="BE1067" s="205">
        <f t="shared" si="241"/>
        <v>504</v>
      </c>
      <c r="BF1067" s="175">
        <v>50214</v>
      </c>
      <c r="BG1067" s="175"/>
      <c r="BH1067" s="175">
        <v>12600</v>
      </c>
      <c r="BI1067" s="175">
        <v>12096</v>
      </c>
      <c r="BJ1067" s="175"/>
      <c r="BK1067" s="175">
        <v>10073</v>
      </c>
      <c r="BL1067" s="175">
        <v>13341</v>
      </c>
      <c r="BM1067" s="175">
        <v>9007</v>
      </c>
      <c r="BN1067" s="175">
        <v>4058</v>
      </c>
      <c r="BO1067" s="175">
        <v>1639</v>
      </c>
      <c r="BP1067" s="200">
        <f t="shared" si="242"/>
        <v>14239</v>
      </c>
    </row>
    <row r="1068" spans="1:68" s="201" customFormat="1" x14ac:dyDescent="0.15">
      <c r="A1068" s="117">
        <v>3820701001</v>
      </c>
      <c r="B1068" s="118" t="s">
        <v>2723</v>
      </c>
      <c r="C1068" s="118" t="s">
        <v>2700</v>
      </c>
      <c r="D1068" s="118" t="s">
        <v>2724</v>
      </c>
      <c r="E1068" s="118" t="s">
        <v>5063</v>
      </c>
      <c r="F1068" s="120">
        <v>18</v>
      </c>
      <c r="G1068" s="119">
        <v>394483</v>
      </c>
      <c r="H1068" s="119"/>
      <c r="I1068" s="120" t="s">
        <v>5820</v>
      </c>
      <c r="J1068" s="120">
        <v>2000</v>
      </c>
      <c r="K1068" s="120">
        <v>394483</v>
      </c>
      <c r="L1068" s="120">
        <v>0.54</v>
      </c>
      <c r="M1068" s="121" t="s">
        <v>5659</v>
      </c>
      <c r="N1068" s="120">
        <v>1</v>
      </c>
      <c r="O1068" s="119">
        <v>178</v>
      </c>
      <c r="P1068" s="119"/>
      <c r="Q1068" s="119"/>
      <c r="R1068" s="120" t="s">
        <v>5660</v>
      </c>
      <c r="S1068" s="120">
        <v>0.2</v>
      </c>
      <c r="T1068" s="120"/>
      <c r="U1068" s="120"/>
      <c r="V1068" s="172">
        <v>453.5</v>
      </c>
      <c r="W1068" s="172">
        <v>63.3</v>
      </c>
      <c r="X1068" s="172">
        <v>229.8</v>
      </c>
      <c r="Y1068" s="172">
        <v>47.8</v>
      </c>
      <c r="Z1068" s="172">
        <v>112.6</v>
      </c>
      <c r="AA1068" s="123"/>
      <c r="AB1068" s="123"/>
      <c r="AC1068" s="123">
        <v>318</v>
      </c>
      <c r="AD1068" s="123"/>
      <c r="AE1068" s="123"/>
      <c r="AF1068" s="123"/>
      <c r="AG1068" s="214"/>
      <c r="AH1068" s="229" t="str">
        <f t="shared" si="237"/>
        <v>a3</v>
      </c>
      <c r="AI1068" s="199"/>
      <c r="AJ1068" s="199"/>
      <c r="AK1068" s="199"/>
      <c r="AL1068" s="199"/>
      <c r="AM1068" s="199"/>
      <c r="AN1068" s="173">
        <v>1</v>
      </c>
      <c r="AO1068" s="173"/>
      <c r="AP1068" s="173"/>
      <c r="AQ1068" s="173"/>
      <c r="AR1068" s="173"/>
      <c r="AS1068" s="173"/>
      <c r="AT1068" s="173">
        <v>0.7</v>
      </c>
      <c r="AU1068" s="173">
        <v>0.6</v>
      </c>
      <c r="AV1068" s="173">
        <v>0.7</v>
      </c>
      <c r="AW1068" s="173">
        <v>0.6</v>
      </c>
      <c r="AX1068" s="173"/>
      <c r="AY1068" s="173">
        <v>1</v>
      </c>
      <c r="AZ1068" s="211">
        <f t="shared" si="243"/>
        <v>1</v>
      </c>
      <c r="BA1068" s="211">
        <f t="shared" si="235"/>
        <v>3.5999999999999996</v>
      </c>
      <c r="BB1068" s="205">
        <f t="shared" si="238"/>
        <v>56248</v>
      </c>
      <c r="BC1068" s="205">
        <f t="shared" si="239"/>
        <v>38874</v>
      </c>
      <c r="BD1068" s="205">
        <f t="shared" si="240"/>
        <v>21535</v>
      </c>
      <c r="BE1068" s="205">
        <f t="shared" si="241"/>
        <v>4161</v>
      </c>
      <c r="BF1068" s="175">
        <v>34713</v>
      </c>
      <c r="BG1068" s="175"/>
      <c r="BH1068" s="175">
        <v>21535</v>
      </c>
      <c r="BI1068" s="175">
        <v>17374</v>
      </c>
      <c r="BJ1068" s="175"/>
      <c r="BK1068" s="175">
        <v>4914</v>
      </c>
      <c r="BL1068" s="175">
        <v>304</v>
      </c>
      <c r="BM1068" s="175">
        <v>6049</v>
      </c>
      <c r="BN1068" s="175">
        <v>1343</v>
      </c>
      <c r="BO1068" s="175">
        <v>4729</v>
      </c>
      <c r="BP1068" s="200">
        <f t="shared" si="242"/>
        <v>26264</v>
      </c>
    </row>
    <row r="1069" spans="1:68" s="201" customFormat="1" x14ac:dyDescent="0.15">
      <c r="A1069" s="117">
        <v>2822202005</v>
      </c>
      <c r="B1069" s="118" t="s">
        <v>2177</v>
      </c>
      <c r="C1069" s="118" t="s">
        <v>2099</v>
      </c>
      <c r="D1069" s="118" t="s">
        <v>2173</v>
      </c>
      <c r="E1069" s="118" t="s">
        <v>4650</v>
      </c>
      <c r="F1069" s="120">
        <v>15</v>
      </c>
      <c r="G1069" s="119">
        <v>395148</v>
      </c>
      <c r="H1069" s="119"/>
      <c r="I1069" s="120" t="s">
        <v>5820</v>
      </c>
      <c r="J1069" s="120">
        <v>2020</v>
      </c>
      <c r="K1069" s="120">
        <v>395148</v>
      </c>
      <c r="L1069" s="120">
        <v>0.53600000000000003</v>
      </c>
      <c r="M1069" s="121" t="s">
        <v>5657</v>
      </c>
      <c r="N1069" s="120">
        <v>1</v>
      </c>
      <c r="O1069" s="119">
        <v>219</v>
      </c>
      <c r="P1069" s="119">
        <v>46</v>
      </c>
      <c r="Q1069" s="119">
        <v>4.8</v>
      </c>
      <c r="R1069" s="120" t="s">
        <v>5660</v>
      </c>
      <c r="S1069" s="120">
        <v>0.2</v>
      </c>
      <c r="T1069" s="120"/>
      <c r="U1069" s="120"/>
      <c r="V1069" s="172">
        <v>369.05</v>
      </c>
      <c r="W1069" s="172">
        <v>34.5</v>
      </c>
      <c r="X1069" s="172">
        <v>273</v>
      </c>
      <c r="Y1069" s="172">
        <v>35.1</v>
      </c>
      <c r="Z1069" s="172">
        <v>26.45</v>
      </c>
      <c r="AA1069" s="123">
        <v>4047</v>
      </c>
      <c r="AB1069" s="123"/>
      <c r="AC1069" s="123">
        <v>229.9</v>
      </c>
      <c r="AD1069" s="123"/>
      <c r="AE1069" s="123"/>
      <c r="AF1069" s="123"/>
      <c r="AG1069" s="214"/>
      <c r="AH1069" s="229" t="str">
        <f t="shared" si="237"/>
        <v>a3</v>
      </c>
      <c r="AI1069" s="199"/>
      <c r="AJ1069" s="199"/>
      <c r="AK1069" s="199"/>
      <c r="AL1069" s="199"/>
      <c r="AM1069" s="199"/>
      <c r="AN1069" s="173"/>
      <c r="AO1069" s="173"/>
      <c r="AP1069" s="173"/>
      <c r="AQ1069" s="173"/>
      <c r="AR1069" s="173"/>
      <c r="AS1069" s="173"/>
      <c r="AT1069" s="173"/>
      <c r="AU1069" s="173">
        <v>0.5</v>
      </c>
      <c r="AV1069" s="173"/>
      <c r="AW1069" s="173"/>
      <c r="AX1069" s="173">
        <v>0.6</v>
      </c>
      <c r="AY1069" s="173"/>
      <c r="AZ1069" s="211">
        <f t="shared" si="243"/>
        <v>0</v>
      </c>
      <c r="BA1069" s="211">
        <f t="shared" si="235"/>
        <v>1.1000000000000001</v>
      </c>
      <c r="BB1069" s="205">
        <f t="shared" si="238"/>
        <v>37526</v>
      </c>
      <c r="BC1069" s="205">
        <f t="shared" si="239"/>
        <v>31234</v>
      </c>
      <c r="BD1069" s="205">
        <f t="shared" si="240"/>
        <v>7964</v>
      </c>
      <c r="BE1069" s="205">
        <f t="shared" si="241"/>
        <v>1672</v>
      </c>
      <c r="BF1069" s="175">
        <v>29562</v>
      </c>
      <c r="BG1069" s="175"/>
      <c r="BH1069" s="175">
        <v>7964</v>
      </c>
      <c r="BI1069" s="175">
        <v>6292</v>
      </c>
      <c r="BJ1069" s="175"/>
      <c r="BK1069" s="175">
        <v>5151</v>
      </c>
      <c r="BL1069" s="175">
        <v>752</v>
      </c>
      <c r="BM1069" s="175">
        <v>10509</v>
      </c>
      <c r="BN1069" s="175">
        <v>2665</v>
      </c>
      <c r="BO1069" s="175">
        <v>4193</v>
      </c>
      <c r="BP1069" s="200">
        <f t="shared" si="242"/>
        <v>12157</v>
      </c>
    </row>
    <row r="1070" spans="1:68" s="201" customFormat="1" x14ac:dyDescent="0.15">
      <c r="A1070" s="117">
        <v>1920902011</v>
      </c>
      <c r="B1070" s="118" t="s">
        <v>679</v>
      </c>
      <c r="C1070" s="118" t="s">
        <v>1447</v>
      </c>
      <c r="D1070" s="118" t="s">
        <v>1460</v>
      </c>
      <c r="E1070" s="118" t="s">
        <v>4128</v>
      </c>
      <c r="F1070" s="120">
        <v>18</v>
      </c>
      <c r="G1070" s="119"/>
      <c r="H1070" s="119"/>
      <c r="I1070" s="120" t="s">
        <v>5820</v>
      </c>
      <c r="J1070" s="120">
        <v>2500</v>
      </c>
      <c r="K1070" s="120">
        <v>395320</v>
      </c>
      <c r="L1070" s="120">
        <v>0.433</v>
      </c>
      <c r="M1070" s="121" t="s">
        <v>5659</v>
      </c>
      <c r="N1070" s="120">
        <v>1</v>
      </c>
      <c r="O1070" s="119">
        <v>263</v>
      </c>
      <c r="P1070" s="119">
        <v>42.1</v>
      </c>
      <c r="Q1070" s="119">
        <v>5.47</v>
      </c>
      <c r="R1070" s="120" t="s">
        <v>5660</v>
      </c>
      <c r="S1070" s="120">
        <v>0.9</v>
      </c>
      <c r="T1070" s="120"/>
      <c r="U1070" s="120"/>
      <c r="V1070" s="172">
        <v>376.8</v>
      </c>
      <c r="W1070" s="172"/>
      <c r="X1070" s="172">
        <v>280.39999999999998</v>
      </c>
      <c r="Y1070" s="172">
        <v>26.3</v>
      </c>
      <c r="Z1070" s="172">
        <v>70.099999999999994</v>
      </c>
      <c r="AA1070" s="123">
        <v>5859.9</v>
      </c>
      <c r="AB1070" s="123"/>
      <c r="AC1070" s="123">
        <v>237</v>
      </c>
      <c r="AD1070" s="123"/>
      <c r="AE1070" s="123"/>
      <c r="AF1070" s="123"/>
      <c r="AG1070" s="214"/>
      <c r="AH1070" s="229" t="str">
        <f t="shared" si="237"/>
        <v>a3</v>
      </c>
      <c r="AI1070" s="199"/>
      <c r="AJ1070" s="199"/>
      <c r="AK1070" s="199"/>
      <c r="AL1070" s="199"/>
      <c r="AM1070" s="199"/>
      <c r="AN1070" s="173" t="s">
        <v>3186</v>
      </c>
      <c r="AO1070" s="173" t="s">
        <v>3186</v>
      </c>
      <c r="AP1070" s="173" t="s">
        <v>3186</v>
      </c>
      <c r="AQ1070" s="173" t="s">
        <v>3186</v>
      </c>
      <c r="AR1070" s="173" t="s">
        <v>3186</v>
      </c>
      <c r="AS1070" s="173"/>
      <c r="AT1070" s="173"/>
      <c r="AU1070" s="173"/>
      <c r="AV1070" s="173"/>
      <c r="AW1070" s="173"/>
      <c r="AX1070" s="173"/>
      <c r="AY1070" s="173" t="s">
        <v>3186</v>
      </c>
      <c r="AZ1070" s="211">
        <f t="shared" si="243"/>
        <v>0</v>
      </c>
      <c r="BA1070" s="211">
        <f t="shared" si="235"/>
        <v>0</v>
      </c>
      <c r="BB1070" s="205">
        <f t="shared" si="238"/>
        <v>10423</v>
      </c>
      <c r="BC1070" s="205">
        <f t="shared" si="239"/>
        <v>10423</v>
      </c>
      <c r="BD1070" s="205">
        <f t="shared" si="240"/>
        <v>0</v>
      </c>
      <c r="BE1070" s="205">
        <f t="shared" si="241"/>
        <v>0</v>
      </c>
      <c r="BF1070" s="175">
        <v>10423</v>
      </c>
      <c r="BG1070" s="175"/>
      <c r="BH1070" s="175">
        <v>5162</v>
      </c>
      <c r="BI1070" s="175"/>
      <c r="BJ1070" s="175"/>
      <c r="BK1070" s="175">
        <v>5261</v>
      </c>
      <c r="BL1070" s="175"/>
      <c r="BM1070" s="175"/>
      <c r="BN1070" s="175"/>
      <c r="BO1070" s="175"/>
      <c r="BP1070" s="200">
        <f t="shared" si="242"/>
        <v>5162</v>
      </c>
    </row>
    <row r="1071" spans="1:68" s="201" customFormat="1" x14ac:dyDescent="0.15">
      <c r="A1071" s="117">
        <v>2020302007</v>
      </c>
      <c r="B1071" s="118" t="s">
        <v>1514</v>
      </c>
      <c r="C1071" s="118" t="s">
        <v>1489</v>
      </c>
      <c r="D1071" s="118" t="s">
        <v>1508</v>
      </c>
      <c r="E1071" s="118" t="s">
        <v>4163</v>
      </c>
      <c r="F1071" s="120">
        <v>16</v>
      </c>
      <c r="G1071" s="119"/>
      <c r="H1071" s="119"/>
      <c r="I1071" s="120" t="s">
        <v>5820</v>
      </c>
      <c r="J1071" s="120">
        <v>3200</v>
      </c>
      <c r="K1071" s="120">
        <v>396741</v>
      </c>
      <c r="L1071" s="120">
        <v>0.34</v>
      </c>
      <c r="M1071" s="121" t="s">
        <v>5657</v>
      </c>
      <c r="N1071" s="120">
        <v>1</v>
      </c>
      <c r="O1071" s="119">
        <v>240</v>
      </c>
      <c r="P1071" s="119">
        <v>42.5</v>
      </c>
      <c r="Q1071" s="119">
        <v>5.52</v>
      </c>
      <c r="R1071" s="120" t="s">
        <v>5658</v>
      </c>
      <c r="S1071" s="120">
        <v>0.27</v>
      </c>
      <c r="T1071" s="120"/>
      <c r="U1071" s="120"/>
      <c r="V1071" s="172">
        <v>321.3</v>
      </c>
      <c r="W1071" s="172"/>
      <c r="X1071" s="172">
        <v>202.2</v>
      </c>
      <c r="Y1071" s="172">
        <v>73.3</v>
      </c>
      <c r="Z1071" s="172">
        <v>45.8</v>
      </c>
      <c r="AA1071" s="123">
        <v>6970</v>
      </c>
      <c r="AB1071" s="123"/>
      <c r="AC1071" s="123">
        <v>58.8</v>
      </c>
      <c r="AD1071" s="123"/>
      <c r="AE1071" s="123"/>
      <c r="AF1071" s="123"/>
      <c r="AG1071" s="214"/>
      <c r="AH1071" s="229" t="str">
        <f t="shared" si="237"/>
        <v>a3</v>
      </c>
      <c r="AI1071" s="199"/>
      <c r="AJ1071" s="199"/>
      <c r="AK1071" s="199"/>
      <c r="AL1071" s="199"/>
      <c r="AM1071" s="199"/>
      <c r="AN1071" s="173"/>
      <c r="AO1071" s="173"/>
      <c r="AP1071" s="173"/>
      <c r="AQ1071" s="173"/>
      <c r="AR1071" s="173"/>
      <c r="AS1071" s="173">
        <v>0.5</v>
      </c>
      <c r="AT1071" s="173"/>
      <c r="AU1071" s="173"/>
      <c r="AV1071" s="173"/>
      <c r="AW1071" s="173"/>
      <c r="AX1071" s="173">
        <v>0.5</v>
      </c>
      <c r="AY1071" s="173"/>
      <c r="AZ1071" s="211">
        <f t="shared" si="243"/>
        <v>0.5</v>
      </c>
      <c r="BA1071" s="211">
        <f t="shared" si="235"/>
        <v>0.5</v>
      </c>
      <c r="BB1071" s="205">
        <f t="shared" si="238"/>
        <v>42093</v>
      </c>
      <c r="BC1071" s="205">
        <f t="shared" si="239"/>
        <v>34708</v>
      </c>
      <c r="BD1071" s="205">
        <f t="shared" si="240"/>
        <v>11027</v>
      </c>
      <c r="BE1071" s="205">
        <f t="shared" si="241"/>
        <v>3642</v>
      </c>
      <c r="BF1071" s="175">
        <v>31066</v>
      </c>
      <c r="BG1071" s="175"/>
      <c r="BH1071" s="175">
        <v>17483</v>
      </c>
      <c r="BI1071" s="175">
        <v>7385</v>
      </c>
      <c r="BJ1071" s="175"/>
      <c r="BK1071" s="175">
        <v>5687</v>
      </c>
      <c r="BL1071" s="175">
        <v>1692</v>
      </c>
      <c r="BM1071" s="175">
        <v>5411</v>
      </c>
      <c r="BN1071" s="175">
        <v>196</v>
      </c>
      <c r="BO1071" s="175">
        <v>4239</v>
      </c>
      <c r="BP1071" s="200">
        <f t="shared" si="242"/>
        <v>21722</v>
      </c>
    </row>
    <row r="1072" spans="1:68" s="201" customFormat="1" x14ac:dyDescent="0.15">
      <c r="A1072" s="117">
        <v>2421602002</v>
      </c>
      <c r="B1072" s="118" t="s">
        <v>1951</v>
      </c>
      <c r="C1072" s="118" t="s">
        <v>1919</v>
      </c>
      <c r="D1072" s="118" t="s">
        <v>1950</v>
      </c>
      <c r="E1072" s="118" t="s">
        <v>4479</v>
      </c>
      <c r="F1072" s="120">
        <v>16</v>
      </c>
      <c r="G1072" s="119"/>
      <c r="H1072" s="119"/>
      <c r="I1072" s="120" t="s">
        <v>5820</v>
      </c>
      <c r="J1072" s="120">
        <v>2740</v>
      </c>
      <c r="K1072" s="120">
        <v>396862</v>
      </c>
      <c r="L1072" s="120">
        <v>0.39700000000000002</v>
      </c>
      <c r="M1072" s="121" t="s">
        <v>5657</v>
      </c>
      <c r="N1072" s="120">
        <v>1</v>
      </c>
      <c r="O1072" s="119">
        <v>183</v>
      </c>
      <c r="P1072" s="119"/>
      <c r="Q1072" s="119"/>
      <c r="R1072" s="120" t="s">
        <v>5658</v>
      </c>
      <c r="S1072" s="120">
        <v>0.63</v>
      </c>
      <c r="T1072" s="120"/>
      <c r="U1072" s="120"/>
      <c r="V1072" s="172">
        <v>298.63400000000001</v>
      </c>
      <c r="W1072" s="172">
        <v>32.064</v>
      </c>
      <c r="X1072" s="172">
        <v>181.56299999999999</v>
      </c>
      <c r="Y1072" s="172">
        <v>35.167000000000002</v>
      </c>
      <c r="Z1072" s="172">
        <v>49.84</v>
      </c>
      <c r="AA1072" s="123">
        <v>2975.1</v>
      </c>
      <c r="AB1072" s="123"/>
      <c r="AC1072" s="123">
        <v>252.4</v>
      </c>
      <c r="AD1072" s="123"/>
      <c r="AE1072" s="123"/>
      <c r="AF1072" s="123"/>
      <c r="AG1072" s="214"/>
      <c r="AH1072" s="229" t="str">
        <f t="shared" si="237"/>
        <v>a3</v>
      </c>
      <c r="AI1072" s="199"/>
      <c r="AJ1072" s="199"/>
      <c r="AK1072" s="199"/>
      <c r="AL1072" s="199"/>
      <c r="AM1072" s="199"/>
      <c r="AN1072" s="173">
        <v>15</v>
      </c>
      <c r="AO1072" s="173"/>
      <c r="AP1072" s="173"/>
      <c r="AQ1072" s="173"/>
      <c r="AR1072" s="173"/>
      <c r="AS1072" s="173"/>
      <c r="AT1072" s="173"/>
      <c r="AU1072" s="173">
        <v>0.7</v>
      </c>
      <c r="AV1072" s="173"/>
      <c r="AW1072" s="173">
        <v>0.7</v>
      </c>
      <c r="AX1072" s="173"/>
      <c r="AY1072" s="173"/>
      <c r="AZ1072" s="211">
        <f t="shared" si="243"/>
        <v>15</v>
      </c>
      <c r="BA1072" s="211">
        <f t="shared" si="235"/>
        <v>1.4</v>
      </c>
      <c r="BB1072" s="205">
        <f t="shared" si="238"/>
        <v>42412</v>
      </c>
      <c r="BC1072" s="205">
        <f t="shared" si="239"/>
        <v>42412</v>
      </c>
      <c r="BD1072" s="205">
        <f t="shared" si="240"/>
        <v>0</v>
      </c>
      <c r="BE1072" s="205">
        <f t="shared" si="241"/>
        <v>0</v>
      </c>
      <c r="BF1072" s="175">
        <v>42412</v>
      </c>
      <c r="BG1072" s="175">
        <v>444</v>
      </c>
      <c r="BH1072" s="175">
        <v>17634</v>
      </c>
      <c r="BI1072" s="175"/>
      <c r="BJ1072" s="175"/>
      <c r="BK1072" s="175">
        <v>8841</v>
      </c>
      <c r="BL1072" s="175">
        <v>1985</v>
      </c>
      <c r="BM1072" s="175">
        <v>6157</v>
      </c>
      <c r="BN1072" s="175">
        <v>2231</v>
      </c>
      <c r="BO1072" s="175">
        <v>5120</v>
      </c>
      <c r="BP1072" s="200">
        <f t="shared" si="242"/>
        <v>22754</v>
      </c>
    </row>
    <row r="1073" spans="1:68" s="124" customFormat="1" x14ac:dyDescent="0.15">
      <c r="A1073" s="117">
        <v>1738602001</v>
      </c>
      <c r="B1073" s="118" t="s">
        <v>1382</v>
      </c>
      <c r="C1073" s="118" t="s">
        <v>1324</v>
      </c>
      <c r="D1073" s="118" t="s">
        <v>1383</v>
      </c>
      <c r="E1073" s="118" t="s">
        <v>4065</v>
      </c>
      <c r="F1073" s="120">
        <v>17</v>
      </c>
      <c r="G1073" s="119">
        <v>398739</v>
      </c>
      <c r="H1073" s="119"/>
      <c r="I1073" s="120" t="s">
        <v>5820</v>
      </c>
      <c r="J1073" s="120">
        <v>3400</v>
      </c>
      <c r="K1073" s="120">
        <v>398739</v>
      </c>
      <c r="L1073" s="120">
        <v>0.32100000000000001</v>
      </c>
      <c r="M1073" s="121" t="s">
        <v>5657</v>
      </c>
      <c r="N1073" s="120">
        <v>1</v>
      </c>
      <c r="O1073" s="119">
        <v>190</v>
      </c>
      <c r="P1073" s="119"/>
      <c r="Q1073" s="119"/>
      <c r="R1073" s="120" t="s">
        <v>5658</v>
      </c>
      <c r="S1073" s="120">
        <v>0.5</v>
      </c>
      <c r="T1073" s="120"/>
      <c r="U1073" s="120"/>
      <c r="V1073" s="172">
        <v>344.5</v>
      </c>
      <c r="W1073" s="172">
        <v>117.1</v>
      </c>
      <c r="X1073" s="172">
        <v>189.5</v>
      </c>
      <c r="Y1073" s="172">
        <v>24.1</v>
      </c>
      <c r="Z1073" s="172">
        <v>13.8</v>
      </c>
      <c r="AA1073" s="123">
        <v>1802</v>
      </c>
      <c r="AB1073" s="123"/>
      <c r="AC1073" s="123">
        <v>174</v>
      </c>
      <c r="AD1073" s="123"/>
      <c r="AE1073" s="123"/>
      <c r="AF1073" s="123"/>
      <c r="AG1073" s="214"/>
      <c r="AH1073" s="229" t="str">
        <f t="shared" si="237"/>
        <v>a3</v>
      </c>
      <c r="AI1073" s="199"/>
      <c r="AJ1073" s="199"/>
      <c r="AK1073" s="199"/>
      <c r="AL1073" s="199"/>
      <c r="AM1073" s="199"/>
      <c r="AN1073" s="173">
        <v>0.5</v>
      </c>
      <c r="AO1073" s="173"/>
      <c r="AP1073" s="173"/>
      <c r="AQ1073" s="173"/>
      <c r="AR1073" s="173"/>
      <c r="AS1073" s="173"/>
      <c r="AT1073" s="173"/>
      <c r="AU1073" s="173"/>
      <c r="AV1073" s="173"/>
      <c r="AW1073" s="173"/>
      <c r="AX1073" s="173"/>
      <c r="AY1073" s="173"/>
      <c r="AZ1073" s="211">
        <f t="shared" si="243"/>
        <v>0.5</v>
      </c>
      <c r="BA1073" s="211"/>
      <c r="BB1073" s="205">
        <f t="shared" si="238"/>
        <v>26705</v>
      </c>
      <c r="BC1073" s="205">
        <f t="shared" si="239"/>
        <v>26705</v>
      </c>
      <c r="BD1073" s="205">
        <f t="shared" si="240"/>
        <v>0</v>
      </c>
      <c r="BE1073" s="205">
        <f t="shared" si="241"/>
        <v>0</v>
      </c>
      <c r="BF1073" s="175">
        <v>26705</v>
      </c>
      <c r="BG1073" s="175">
        <v>7707</v>
      </c>
      <c r="BH1073" s="175">
        <v>1348</v>
      </c>
      <c r="BI1073" s="175"/>
      <c r="BJ1073" s="175"/>
      <c r="BK1073" s="175">
        <v>2763</v>
      </c>
      <c r="BL1073" s="175">
        <v>1008</v>
      </c>
      <c r="BM1073" s="175">
        <v>6218</v>
      </c>
      <c r="BN1073" s="175">
        <v>69</v>
      </c>
      <c r="BO1073" s="175">
        <v>7592</v>
      </c>
      <c r="BP1073" s="200">
        <f t="shared" si="242"/>
        <v>8940</v>
      </c>
    </row>
    <row r="1074" spans="1:68" s="201" customFormat="1" x14ac:dyDescent="0.15">
      <c r="A1074" s="117">
        <v>2821501001</v>
      </c>
      <c r="B1074" s="118" t="s">
        <v>2157</v>
      </c>
      <c r="C1074" s="118" t="s">
        <v>2099</v>
      </c>
      <c r="D1074" s="118" t="s">
        <v>2158</v>
      </c>
      <c r="E1074" s="118" t="s">
        <v>4633</v>
      </c>
      <c r="F1074" s="120">
        <v>15</v>
      </c>
      <c r="G1074" s="119">
        <v>482674</v>
      </c>
      <c r="H1074" s="119"/>
      <c r="I1074" s="120" t="s">
        <v>5820</v>
      </c>
      <c r="J1074" s="120">
        <v>2300</v>
      </c>
      <c r="K1074" s="120">
        <v>398829</v>
      </c>
      <c r="L1074" s="120">
        <v>0.47499999999999998</v>
      </c>
      <c r="M1074" s="121" t="s">
        <v>5659</v>
      </c>
      <c r="N1074" s="120">
        <v>1</v>
      </c>
      <c r="O1074" s="119">
        <v>391</v>
      </c>
      <c r="P1074" s="119">
        <v>49</v>
      </c>
      <c r="Q1074" s="119">
        <v>7.1</v>
      </c>
      <c r="R1074" s="120" t="s">
        <v>5655</v>
      </c>
      <c r="S1074" s="120">
        <v>9.9</v>
      </c>
      <c r="T1074" s="120"/>
      <c r="U1074" s="120"/>
      <c r="V1074" s="172">
        <v>434.8</v>
      </c>
      <c r="W1074" s="172">
        <v>34</v>
      </c>
      <c r="X1074" s="172">
        <v>288.3</v>
      </c>
      <c r="Y1074" s="172">
        <v>17.399999999999999</v>
      </c>
      <c r="Z1074" s="172">
        <v>95.1</v>
      </c>
      <c r="AA1074" s="123">
        <v>4868</v>
      </c>
      <c r="AB1074" s="123"/>
      <c r="AC1074" s="123">
        <v>304</v>
      </c>
      <c r="AD1074" s="123"/>
      <c r="AE1074" s="123"/>
      <c r="AF1074" s="123"/>
      <c r="AG1074" s="214"/>
      <c r="AH1074" s="229" t="str">
        <f t="shared" si="237"/>
        <v>a3</v>
      </c>
      <c r="AI1074" s="199"/>
      <c r="AJ1074" s="199"/>
      <c r="AK1074" s="199"/>
      <c r="AL1074" s="199"/>
      <c r="AM1074" s="199"/>
      <c r="AN1074" s="173">
        <v>14</v>
      </c>
      <c r="AO1074" s="173"/>
      <c r="AP1074" s="173"/>
      <c r="AQ1074" s="173"/>
      <c r="AR1074" s="173"/>
      <c r="AS1074" s="173">
        <v>0.5</v>
      </c>
      <c r="AT1074" s="173">
        <v>1</v>
      </c>
      <c r="AU1074" s="173"/>
      <c r="AV1074" s="173">
        <v>0.8</v>
      </c>
      <c r="AW1074" s="173"/>
      <c r="AX1074" s="173"/>
      <c r="AY1074" s="173"/>
      <c r="AZ1074" s="211">
        <f t="shared" si="243"/>
        <v>14.5</v>
      </c>
      <c r="BA1074" s="211">
        <f t="shared" ref="BA1074:BA1084" si="244">SUBTOTAL(9,AT1074:AY1074)</f>
        <v>1.8</v>
      </c>
      <c r="BB1074" s="205">
        <f t="shared" si="238"/>
        <v>75935</v>
      </c>
      <c r="BC1074" s="205">
        <f t="shared" si="239"/>
        <v>55460</v>
      </c>
      <c r="BD1074" s="205">
        <f t="shared" si="240"/>
        <v>20475</v>
      </c>
      <c r="BE1074" s="205">
        <f t="shared" si="241"/>
        <v>0</v>
      </c>
      <c r="BF1074" s="175">
        <v>55460</v>
      </c>
      <c r="BG1074" s="175">
        <v>6933</v>
      </c>
      <c r="BH1074" s="175">
        <v>20475</v>
      </c>
      <c r="BI1074" s="175">
        <v>20475</v>
      </c>
      <c r="BJ1074" s="175"/>
      <c r="BK1074" s="175">
        <v>4455</v>
      </c>
      <c r="BL1074" s="175">
        <v>12042</v>
      </c>
      <c r="BM1074" s="175">
        <v>6716</v>
      </c>
      <c r="BN1074" s="175">
        <v>3850</v>
      </c>
      <c r="BO1074" s="175">
        <v>989</v>
      </c>
      <c r="BP1074" s="200">
        <f t="shared" si="242"/>
        <v>21464</v>
      </c>
    </row>
    <row r="1075" spans="1:68" s="201" customFormat="1" x14ac:dyDescent="0.15">
      <c r="A1075" s="117">
        <v>2430301001</v>
      </c>
      <c r="B1075" s="118" t="s">
        <v>1955</v>
      </c>
      <c r="C1075" s="118" t="s">
        <v>1919</v>
      </c>
      <c r="D1075" s="118" t="s">
        <v>1956</v>
      </c>
      <c r="E1075" s="118" t="s">
        <v>4483</v>
      </c>
      <c r="F1075" s="120">
        <v>20</v>
      </c>
      <c r="G1075" s="119">
        <v>476558</v>
      </c>
      <c r="H1075" s="119"/>
      <c r="I1075" s="120" t="s">
        <v>5820</v>
      </c>
      <c r="J1075" s="120">
        <v>3675</v>
      </c>
      <c r="K1075" s="120">
        <v>399372</v>
      </c>
      <c r="L1075" s="120">
        <v>0.29799999999999999</v>
      </c>
      <c r="M1075" s="121" t="s">
        <v>5659</v>
      </c>
      <c r="N1075" s="120">
        <v>1</v>
      </c>
      <c r="O1075" s="119">
        <v>211</v>
      </c>
      <c r="P1075" s="119">
        <v>47</v>
      </c>
      <c r="Q1075" s="119">
        <v>5</v>
      </c>
      <c r="R1075" s="120" t="s">
        <v>5655</v>
      </c>
      <c r="S1075" s="120">
        <v>18.5</v>
      </c>
      <c r="T1075" s="120"/>
      <c r="U1075" s="120"/>
      <c r="V1075" s="172">
        <v>486.4</v>
      </c>
      <c r="W1075" s="172">
        <v>52</v>
      </c>
      <c r="X1075" s="172">
        <v>107.7</v>
      </c>
      <c r="Y1075" s="172">
        <v>33.6</v>
      </c>
      <c r="Z1075" s="172">
        <v>293.10000000000002</v>
      </c>
      <c r="AA1075" s="123">
        <v>5142</v>
      </c>
      <c r="AB1075" s="123"/>
      <c r="AC1075" s="123">
        <v>371</v>
      </c>
      <c r="AD1075" s="123"/>
      <c r="AE1075" s="123"/>
      <c r="AF1075" s="123"/>
      <c r="AG1075" s="214"/>
      <c r="AH1075" s="229" t="str">
        <f t="shared" si="237"/>
        <v>a3</v>
      </c>
      <c r="AI1075" s="199"/>
      <c r="AJ1075" s="199"/>
      <c r="AK1075" s="199"/>
      <c r="AL1075" s="199"/>
      <c r="AM1075" s="199"/>
      <c r="AN1075" s="173" t="s">
        <v>3186</v>
      </c>
      <c r="AO1075" s="173" t="s">
        <v>3186</v>
      </c>
      <c r="AP1075" s="173" t="s">
        <v>3186</v>
      </c>
      <c r="AQ1075" s="173" t="s">
        <v>3186</v>
      </c>
      <c r="AR1075" s="173" t="s">
        <v>3186</v>
      </c>
      <c r="AS1075" s="173"/>
      <c r="AT1075" s="173">
        <v>1</v>
      </c>
      <c r="AU1075" s="173">
        <v>1</v>
      </c>
      <c r="AV1075" s="173">
        <v>1</v>
      </c>
      <c r="AW1075" s="173">
        <v>1</v>
      </c>
      <c r="AX1075" s="173"/>
      <c r="AY1075" s="173"/>
      <c r="AZ1075" s="211">
        <f t="shared" si="243"/>
        <v>0</v>
      </c>
      <c r="BA1075" s="211">
        <f t="shared" si="244"/>
        <v>4</v>
      </c>
      <c r="BB1075" s="205">
        <f t="shared" si="238"/>
        <v>78782</v>
      </c>
      <c r="BC1075" s="205">
        <f t="shared" si="239"/>
        <v>78782</v>
      </c>
      <c r="BD1075" s="205">
        <f t="shared" si="240"/>
        <v>0</v>
      </c>
      <c r="BE1075" s="205">
        <f t="shared" si="241"/>
        <v>0</v>
      </c>
      <c r="BF1075" s="175">
        <v>78782</v>
      </c>
      <c r="BG1075" s="175"/>
      <c r="BH1075" s="175">
        <v>37433</v>
      </c>
      <c r="BI1075" s="175"/>
      <c r="BJ1075" s="175"/>
      <c r="BK1075" s="175">
        <v>11629</v>
      </c>
      <c r="BL1075" s="175">
        <v>3755</v>
      </c>
      <c r="BM1075" s="175">
        <v>11381</v>
      </c>
      <c r="BN1075" s="175">
        <v>728</v>
      </c>
      <c r="BO1075" s="175">
        <v>13856</v>
      </c>
      <c r="BP1075" s="200">
        <f t="shared" si="242"/>
        <v>51289</v>
      </c>
    </row>
    <row r="1076" spans="1:68" s="201" customFormat="1" x14ac:dyDescent="0.15">
      <c r="A1076" s="117">
        <v>2122001003</v>
      </c>
      <c r="B1076" s="118" t="s">
        <v>1741</v>
      </c>
      <c r="C1076" s="118" t="s">
        <v>1650</v>
      </c>
      <c r="D1076" s="118" t="s">
        <v>1739</v>
      </c>
      <c r="E1076" s="118" t="s">
        <v>4321</v>
      </c>
      <c r="F1076" s="120">
        <v>8</v>
      </c>
      <c r="G1076" s="119">
        <v>401551</v>
      </c>
      <c r="H1076" s="119"/>
      <c r="I1076" s="120" t="s">
        <v>5820</v>
      </c>
      <c r="J1076" s="120">
        <v>4000</v>
      </c>
      <c r="K1076" s="120">
        <v>401551</v>
      </c>
      <c r="L1076" s="120">
        <v>0.27500000000000002</v>
      </c>
      <c r="M1076" s="121" t="s">
        <v>5659</v>
      </c>
      <c r="N1076" s="120">
        <v>1</v>
      </c>
      <c r="O1076" s="119">
        <v>133.19999999999999</v>
      </c>
      <c r="P1076" s="119">
        <v>29.1</v>
      </c>
      <c r="Q1076" s="119">
        <v>2.8</v>
      </c>
      <c r="R1076" s="120"/>
      <c r="S1076" s="120"/>
      <c r="T1076" s="120"/>
      <c r="U1076" s="120" t="s">
        <v>5689</v>
      </c>
      <c r="V1076" s="172">
        <v>377</v>
      </c>
      <c r="W1076" s="172"/>
      <c r="X1076" s="172"/>
      <c r="Y1076" s="172"/>
      <c r="Z1076" s="172">
        <v>377</v>
      </c>
      <c r="AA1076" s="123"/>
      <c r="AB1076" s="123"/>
      <c r="AC1076" s="123">
        <v>271</v>
      </c>
      <c r="AD1076" s="123"/>
      <c r="AE1076" s="123"/>
      <c r="AF1076" s="123"/>
      <c r="AG1076" s="214"/>
      <c r="AH1076" s="229" t="str">
        <f t="shared" si="237"/>
        <v>a3</v>
      </c>
      <c r="AI1076" s="199"/>
      <c r="AJ1076" s="199"/>
      <c r="AK1076" s="199"/>
      <c r="AL1076" s="199"/>
      <c r="AM1076" s="199"/>
      <c r="AN1076" s="173" t="s">
        <v>3186</v>
      </c>
      <c r="AO1076" s="173" t="s">
        <v>3186</v>
      </c>
      <c r="AP1076" s="173" t="s">
        <v>3186</v>
      </c>
      <c r="AQ1076" s="173" t="s">
        <v>3186</v>
      </c>
      <c r="AR1076" s="173" t="s">
        <v>3186</v>
      </c>
      <c r="AS1076" s="173"/>
      <c r="AT1076" s="173"/>
      <c r="AU1076" s="173"/>
      <c r="AV1076" s="173"/>
      <c r="AW1076" s="173"/>
      <c r="AX1076" s="173"/>
      <c r="AY1076" s="173"/>
      <c r="AZ1076" s="211">
        <f t="shared" si="243"/>
        <v>0</v>
      </c>
      <c r="BA1076" s="211">
        <f t="shared" si="244"/>
        <v>0</v>
      </c>
      <c r="BB1076" s="205">
        <f t="shared" si="238"/>
        <v>41834</v>
      </c>
      <c r="BC1076" s="205">
        <f t="shared" si="239"/>
        <v>41834</v>
      </c>
      <c r="BD1076" s="205">
        <f t="shared" si="240"/>
        <v>0</v>
      </c>
      <c r="BE1076" s="205">
        <f t="shared" si="241"/>
        <v>0</v>
      </c>
      <c r="BF1076" s="175">
        <v>41834</v>
      </c>
      <c r="BG1076" s="175"/>
      <c r="BH1076" s="175">
        <v>17544</v>
      </c>
      <c r="BI1076" s="175"/>
      <c r="BJ1076" s="175"/>
      <c r="BK1076" s="175">
        <v>12201</v>
      </c>
      <c r="BL1076" s="175">
        <v>216</v>
      </c>
      <c r="BM1076" s="175">
        <v>6987</v>
      </c>
      <c r="BN1076" s="175">
        <v>2191</v>
      </c>
      <c r="BO1076" s="175">
        <v>2695</v>
      </c>
      <c r="BP1076" s="200">
        <f t="shared" si="242"/>
        <v>20239</v>
      </c>
    </row>
    <row r="1077" spans="1:68" s="201" customFormat="1" x14ac:dyDescent="0.15">
      <c r="A1077" s="117">
        <v>3120101003</v>
      </c>
      <c r="B1077" s="118" t="s">
        <v>2324</v>
      </c>
      <c r="C1077" s="118" t="s">
        <v>2319</v>
      </c>
      <c r="D1077" s="118" t="s">
        <v>2322</v>
      </c>
      <c r="E1077" s="118" t="s">
        <v>4760</v>
      </c>
      <c r="F1077" s="120">
        <v>18</v>
      </c>
      <c r="G1077" s="119">
        <v>402090</v>
      </c>
      <c r="H1077" s="119"/>
      <c r="I1077" s="120" t="s">
        <v>5820</v>
      </c>
      <c r="J1077" s="120">
        <v>1810</v>
      </c>
      <c r="K1077" s="120">
        <v>402090</v>
      </c>
      <c r="L1077" s="120">
        <v>0.60899999999999999</v>
      </c>
      <c r="M1077" s="121" t="s">
        <v>5657</v>
      </c>
      <c r="N1077" s="120">
        <v>1</v>
      </c>
      <c r="O1077" s="119">
        <v>268</v>
      </c>
      <c r="P1077" s="119"/>
      <c r="Q1077" s="119"/>
      <c r="R1077" s="120" t="s">
        <v>5660</v>
      </c>
      <c r="S1077" s="120">
        <v>0.2</v>
      </c>
      <c r="T1077" s="120"/>
      <c r="U1077" s="120"/>
      <c r="V1077" s="172">
        <v>501.7</v>
      </c>
      <c r="W1077" s="172">
        <v>30</v>
      </c>
      <c r="X1077" s="172">
        <v>137.30000000000001</v>
      </c>
      <c r="Y1077" s="172">
        <v>43.4</v>
      </c>
      <c r="Z1077" s="172">
        <v>291</v>
      </c>
      <c r="AA1077" s="123">
        <v>4798</v>
      </c>
      <c r="AB1077" s="123"/>
      <c r="AC1077" s="123">
        <v>265</v>
      </c>
      <c r="AD1077" s="123"/>
      <c r="AE1077" s="123"/>
      <c r="AF1077" s="123"/>
      <c r="AG1077" s="214"/>
      <c r="AH1077" s="229" t="str">
        <f t="shared" si="237"/>
        <v>a3</v>
      </c>
      <c r="AI1077" s="199" t="s">
        <v>5402</v>
      </c>
      <c r="AJ1077" s="199"/>
      <c r="AK1077" s="199"/>
      <c r="AL1077" s="199" t="s">
        <v>5402</v>
      </c>
      <c r="AM1077" s="199" t="s">
        <v>5402</v>
      </c>
      <c r="AN1077" s="173"/>
      <c r="AO1077" s="173"/>
      <c r="AP1077" s="173"/>
      <c r="AQ1077" s="173"/>
      <c r="AR1077" s="173"/>
      <c r="AS1077" s="173"/>
      <c r="AT1077" s="173">
        <v>0.5</v>
      </c>
      <c r="AU1077" s="173">
        <v>0.5</v>
      </c>
      <c r="AV1077" s="173"/>
      <c r="AW1077" s="173"/>
      <c r="AX1077" s="173" t="s">
        <v>3186</v>
      </c>
      <c r="AY1077" s="173" t="s">
        <v>3186</v>
      </c>
      <c r="AZ1077" s="211"/>
      <c r="BA1077" s="211">
        <f t="shared" si="244"/>
        <v>1</v>
      </c>
      <c r="BB1077" s="205">
        <f t="shared" si="238"/>
        <v>44905</v>
      </c>
      <c r="BC1077" s="205">
        <f t="shared" si="239"/>
        <v>44905</v>
      </c>
      <c r="BD1077" s="205">
        <f t="shared" si="240"/>
        <v>0</v>
      </c>
      <c r="BE1077" s="205">
        <f t="shared" si="241"/>
        <v>0</v>
      </c>
      <c r="BF1077" s="175">
        <v>44905</v>
      </c>
      <c r="BG1077" s="175">
        <v>1392</v>
      </c>
      <c r="BH1077" s="175">
        <v>43513</v>
      </c>
      <c r="BI1077" s="175"/>
      <c r="BJ1077" s="175"/>
      <c r="BK1077" s="175"/>
      <c r="BL1077" s="175"/>
      <c r="BM1077" s="175"/>
      <c r="BN1077" s="175"/>
      <c r="BO1077" s="175"/>
      <c r="BP1077" s="200">
        <f t="shared" si="242"/>
        <v>43513</v>
      </c>
    </row>
    <row r="1078" spans="1:68" s="201" customFormat="1" x14ac:dyDescent="0.15">
      <c r="A1078" s="117">
        <v>2850102004</v>
      </c>
      <c r="B1078" s="118" t="s">
        <v>2242</v>
      </c>
      <c r="C1078" s="118" t="s">
        <v>2099</v>
      </c>
      <c r="D1078" s="118" t="s">
        <v>2239</v>
      </c>
      <c r="E1078" s="118" t="s">
        <v>4708</v>
      </c>
      <c r="F1078" s="120">
        <v>12</v>
      </c>
      <c r="G1078" s="119">
        <v>403756</v>
      </c>
      <c r="H1078" s="119"/>
      <c r="I1078" s="120" t="s">
        <v>5820</v>
      </c>
      <c r="J1078" s="120">
        <v>2710</v>
      </c>
      <c r="K1078" s="120">
        <v>403756</v>
      </c>
      <c r="L1078" s="120">
        <v>0.40799999999999997</v>
      </c>
      <c r="M1078" s="121" t="s">
        <v>5657</v>
      </c>
      <c r="N1078" s="120">
        <v>1</v>
      </c>
      <c r="O1078" s="119">
        <v>150</v>
      </c>
      <c r="P1078" s="119">
        <v>33</v>
      </c>
      <c r="Q1078" s="119">
        <v>3.5</v>
      </c>
      <c r="R1078" s="120" t="s">
        <v>5658</v>
      </c>
      <c r="S1078" s="120">
        <v>0.3</v>
      </c>
      <c r="T1078" s="120"/>
      <c r="U1078" s="120"/>
      <c r="V1078" s="172">
        <v>264.3</v>
      </c>
      <c r="W1078" s="172">
        <v>16.899999999999999</v>
      </c>
      <c r="X1078" s="172">
        <v>192.3</v>
      </c>
      <c r="Y1078" s="172">
        <v>39.299999999999997</v>
      </c>
      <c r="Z1078" s="172">
        <v>15.8</v>
      </c>
      <c r="AA1078" s="123">
        <v>3293</v>
      </c>
      <c r="AB1078" s="123"/>
      <c r="AC1078" s="123">
        <v>260</v>
      </c>
      <c r="AD1078" s="123"/>
      <c r="AE1078" s="123"/>
      <c r="AF1078" s="123"/>
      <c r="AG1078" s="214"/>
      <c r="AH1078" s="229" t="str">
        <f t="shared" si="237"/>
        <v>a3</v>
      </c>
      <c r="AI1078" s="199"/>
      <c r="AJ1078" s="199"/>
      <c r="AK1078" s="199"/>
      <c r="AL1078" s="199"/>
      <c r="AM1078" s="199"/>
      <c r="AN1078" s="173">
        <v>0.8</v>
      </c>
      <c r="AO1078" s="173"/>
      <c r="AP1078" s="173"/>
      <c r="AQ1078" s="173"/>
      <c r="AR1078" s="173"/>
      <c r="AS1078" s="173"/>
      <c r="AT1078" s="173">
        <v>0.5</v>
      </c>
      <c r="AU1078" s="173"/>
      <c r="AV1078" s="173"/>
      <c r="AW1078" s="173"/>
      <c r="AX1078" s="173"/>
      <c r="AY1078" s="173"/>
      <c r="AZ1078" s="211">
        <f t="shared" ref="AZ1078:AZ1085" si="245">SUBTOTAL(9,AN1078:AS1078)</f>
        <v>0.8</v>
      </c>
      <c r="BA1078" s="211">
        <f t="shared" si="244"/>
        <v>0.5</v>
      </c>
      <c r="BB1078" s="205">
        <f t="shared" si="238"/>
        <v>31190</v>
      </c>
      <c r="BC1078" s="205">
        <f t="shared" si="239"/>
        <v>23189</v>
      </c>
      <c r="BD1078" s="205">
        <f t="shared" si="240"/>
        <v>8001</v>
      </c>
      <c r="BE1078" s="205">
        <f t="shared" si="241"/>
        <v>0</v>
      </c>
      <c r="BF1078" s="175">
        <v>23189</v>
      </c>
      <c r="BG1078" s="175"/>
      <c r="BH1078" s="175">
        <v>8001</v>
      </c>
      <c r="BI1078" s="175">
        <v>8001</v>
      </c>
      <c r="BJ1078" s="175"/>
      <c r="BK1078" s="175">
        <v>4168</v>
      </c>
      <c r="BL1078" s="175">
        <v>1056</v>
      </c>
      <c r="BM1078" s="175">
        <v>4246</v>
      </c>
      <c r="BN1078" s="175">
        <v>1850</v>
      </c>
      <c r="BO1078" s="175">
        <v>3868</v>
      </c>
      <c r="BP1078" s="200">
        <f t="shared" si="242"/>
        <v>11869</v>
      </c>
    </row>
    <row r="1079" spans="1:68" s="201" customFormat="1" x14ac:dyDescent="0.15">
      <c r="A1079" s="117">
        <v>1042102002</v>
      </c>
      <c r="B1079" s="118" t="s">
        <v>951</v>
      </c>
      <c r="C1079" s="118" t="s">
        <v>913</v>
      </c>
      <c r="D1079" s="118" t="s">
        <v>950</v>
      </c>
      <c r="E1079" s="118" t="s">
        <v>3764</v>
      </c>
      <c r="F1079" s="120">
        <v>27</v>
      </c>
      <c r="G1079" s="119"/>
      <c r="H1079" s="119"/>
      <c r="I1079" s="120" t="s">
        <v>5820</v>
      </c>
      <c r="J1079" s="120">
        <v>2300</v>
      </c>
      <c r="K1079" s="120">
        <v>404480</v>
      </c>
      <c r="L1079" s="120">
        <v>0.48199999999999998</v>
      </c>
      <c r="M1079" s="121" t="s">
        <v>5657</v>
      </c>
      <c r="N1079" s="120">
        <v>1</v>
      </c>
      <c r="O1079" s="119">
        <v>123.4</v>
      </c>
      <c r="P1079" s="119"/>
      <c r="Q1079" s="119"/>
      <c r="R1079" s="120"/>
      <c r="S1079" s="120"/>
      <c r="T1079" s="120"/>
      <c r="U1079" s="120" t="s">
        <v>5689</v>
      </c>
      <c r="V1079" s="172">
        <v>179.8</v>
      </c>
      <c r="W1079" s="172"/>
      <c r="X1079" s="172">
        <v>148.4</v>
      </c>
      <c r="Y1079" s="172">
        <v>4.4000000000000004</v>
      </c>
      <c r="Z1079" s="172">
        <v>27</v>
      </c>
      <c r="AA1079" s="123"/>
      <c r="AB1079" s="123"/>
      <c r="AC1079" s="123">
        <v>97</v>
      </c>
      <c r="AD1079" s="123"/>
      <c r="AE1079" s="123"/>
      <c r="AF1079" s="123"/>
      <c r="AG1079" s="214"/>
      <c r="AH1079" s="229" t="str">
        <f t="shared" si="237"/>
        <v>a3</v>
      </c>
      <c r="AI1079" s="199"/>
      <c r="AJ1079" s="199"/>
      <c r="AK1079" s="199"/>
      <c r="AL1079" s="199"/>
      <c r="AM1079" s="199"/>
      <c r="AN1079" s="173"/>
      <c r="AO1079" s="173"/>
      <c r="AP1079" s="173"/>
      <c r="AQ1079" s="173"/>
      <c r="AR1079" s="173"/>
      <c r="AS1079" s="173">
        <v>0.6</v>
      </c>
      <c r="AT1079" s="173"/>
      <c r="AU1079" s="173"/>
      <c r="AV1079" s="173"/>
      <c r="AW1079" s="173"/>
      <c r="AX1079" s="173"/>
      <c r="AY1079" s="173"/>
      <c r="AZ1079" s="211">
        <f t="shared" si="245"/>
        <v>0.6</v>
      </c>
      <c r="BA1079" s="211">
        <f t="shared" si="244"/>
        <v>0</v>
      </c>
      <c r="BB1079" s="205">
        <f t="shared" si="238"/>
        <v>28070</v>
      </c>
      <c r="BC1079" s="205">
        <f t="shared" si="239"/>
        <v>18620</v>
      </c>
      <c r="BD1079" s="205">
        <f t="shared" si="240"/>
        <v>9450</v>
      </c>
      <c r="BE1079" s="205">
        <f t="shared" si="241"/>
        <v>0</v>
      </c>
      <c r="BF1079" s="175">
        <v>18620</v>
      </c>
      <c r="BG1079" s="175"/>
      <c r="BH1079" s="175">
        <v>9450</v>
      </c>
      <c r="BI1079" s="175">
        <v>9450</v>
      </c>
      <c r="BJ1079" s="175"/>
      <c r="BK1079" s="175">
        <v>2411</v>
      </c>
      <c r="BL1079" s="175">
        <v>449</v>
      </c>
      <c r="BM1079" s="175">
        <v>3411</v>
      </c>
      <c r="BN1079" s="175">
        <v>649</v>
      </c>
      <c r="BO1079" s="175">
        <v>2250</v>
      </c>
      <c r="BP1079" s="200">
        <f t="shared" si="242"/>
        <v>11700</v>
      </c>
    </row>
    <row r="1080" spans="1:68" s="201" customFormat="1" x14ac:dyDescent="0.15">
      <c r="A1080" s="117">
        <v>2323101003</v>
      </c>
      <c r="B1080" s="118" t="s">
        <v>1914</v>
      </c>
      <c r="C1080" s="118" t="s">
        <v>1850</v>
      </c>
      <c r="D1080" s="118" t="s">
        <v>1912</v>
      </c>
      <c r="E1080" s="118" t="s">
        <v>4452</v>
      </c>
      <c r="F1080" s="120">
        <v>10</v>
      </c>
      <c r="G1080" s="119">
        <v>406961</v>
      </c>
      <c r="H1080" s="119"/>
      <c r="I1080" s="120" t="s">
        <v>5820</v>
      </c>
      <c r="J1080" s="120">
        <v>1294</v>
      </c>
      <c r="K1080" s="120">
        <v>406961</v>
      </c>
      <c r="L1080" s="120">
        <v>0.86199999999999999</v>
      </c>
      <c r="M1080" s="121" t="s">
        <v>5657</v>
      </c>
      <c r="N1080" s="120">
        <v>1</v>
      </c>
      <c r="O1080" s="119">
        <v>327</v>
      </c>
      <c r="P1080" s="119">
        <v>39</v>
      </c>
      <c r="Q1080" s="119">
        <v>5.2</v>
      </c>
      <c r="R1080" s="120"/>
      <c r="S1080" s="120"/>
      <c r="T1080" s="120"/>
      <c r="U1080" s="120" t="s">
        <v>5689</v>
      </c>
      <c r="V1080" s="172">
        <v>266.5</v>
      </c>
      <c r="W1080" s="172"/>
      <c r="X1080" s="172"/>
      <c r="Y1080" s="172"/>
      <c r="Z1080" s="172">
        <v>266.5</v>
      </c>
      <c r="AA1080" s="123"/>
      <c r="AB1080" s="123"/>
      <c r="AC1080" s="123">
        <v>399</v>
      </c>
      <c r="AD1080" s="123"/>
      <c r="AE1080" s="123"/>
      <c r="AF1080" s="123"/>
      <c r="AG1080" s="214"/>
      <c r="AH1080" s="229" t="str">
        <f t="shared" si="237"/>
        <v>a3</v>
      </c>
      <c r="AI1080" s="199" t="s">
        <v>5401</v>
      </c>
      <c r="AJ1080" s="199"/>
      <c r="AK1080" s="199" t="s">
        <v>5401</v>
      </c>
      <c r="AL1080" s="199" t="s">
        <v>5401</v>
      </c>
      <c r="AM1080" s="199" t="s">
        <v>5401</v>
      </c>
      <c r="AN1080" s="173" t="s">
        <v>3186</v>
      </c>
      <c r="AO1080" s="173" t="s">
        <v>3186</v>
      </c>
      <c r="AP1080" s="173" t="s">
        <v>3186</v>
      </c>
      <c r="AQ1080" s="173" t="s">
        <v>3186</v>
      </c>
      <c r="AR1080" s="173" t="s">
        <v>3186</v>
      </c>
      <c r="AS1080" s="173">
        <v>0.5</v>
      </c>
      <c r="AT1080" s="173">
        <v>1</v>
      </c>
      <c r="AU1080" s="173">
        <v>1</v>
      </c>
      <c r="AV1080" s="173"/>
      <c r="AW1080" s="173"/>
      <c r="AX1080" s="173"/>
      <c r="AY1080" s="173"/>
      <c r="AZ1080" s="211">
        <f t="shared" si="245"/>
        <v>0.5</v>
      </c>
      <c r="BA1080" s="211">
        <f t="shared" si="244"/>
        <v>2</v>
      </c>
      <c r="BB1080" s="205">
        <f t="shared" si="238"/>
        <v>34383</v>
      </c>
      <c r="BC1080" s="205">
        <f t="shared" si="239"/>
        <v>34383</v>
      </c>
      <c r="BD1080" s="205">
        <f t="shared" si="240"/>
        <v>0</v>
      </c>
      <c r="BE1080" s="205">
        <f t="shared" si="241"/>
        <v>0</v>
      </c>
      <c r="BF1080" s="175">
        <v>34383</v>
      </c>
      <c r="BG1080" s="175"/>
      <c r="BH1080" s="175">
        <v>18636</v>
      </c>
      <c r="BI1080" s="175"/>
      <c r="BJ1080" s="175"/>
      <c r="BK1080" s="175">
        <v>8548</v>
      </c>
      <c r="BL1080" s="175">
        <v>3664</v>
      </c>
      <c r="BM1080" s="175"/>
      <c r="BN1080" s="175"/>
      <c r="BO1080" s="175">
        <v>3535</v>
      </c>
      <c r="BP1080" s="200">
        <f t="shared" si="242"/>
        <v>22171</v>
      </c>
    </row>
    <row r="1081" spans="1:68" s="201" customFormat="1" x14ac:dyDescent="0.15">
      <c r="A1081" s="117">
        <v>2822702003</v>
      </c>
      <c r="B1081" s="118" t="s">
        <v>2216</v>
      </c>
      <c r="C1081" s="118" t="s">
        <v>2099</v>
      </c>
      <c r="D1081" s="118" t="s">
        <v>2214</v>
      </c>
      <c r="E1081" s="118" t="s">
        <v>4687</v>
      </c>
      <c r="F1081" s="120">
        <v>18</v>
      </c>
      <c r="G1081" s="119">
        <v>407482</v>
      </c>
      <c r="H1081" s="119"/>
      <c r="I1081" s="120" t="s">
        <v>5820</v>
      </c>
      <c r="J1081" s="120">
        <v>1440</v>
      </c>
      <c r="K1081" s="120">
        <v>407482</v>
      </c>
      <c r="L1081" s="120">
        <v>0.77500000000000002</v>
      </c>
      <c r="M1081" s="121" t="s">
        <v>5657</v>
      </c>
      <c r="N1081" s="120">
        <v>1</v>
      </c>
      <c r="O1081" s="119">
        <v>163.69999999999999</v>
      </c>
      <c r="P1081" s="119">
        <v>40.4</v>
      </c>
      <c r="Q1081" s="119">
        <v>5.33</v>
      </c>
      <c r="R1081" s="120" t="s">
        <v>5658</v>
      </c>
      <c r="S1081" s="120">
        <v>1.2</v>
      </c>
      <c r="T1081" s="120"/>
      <c r="U1081" s="120"/>
      <c r="V1081" s="172">
        <v>441.5</v>
      </c>
      <c r="W1081" s="172">
        <v>37.799999999999997</v>
      </c>
      <c r="X1081" s="172">
        <v>264.3</v>
      </c>
      <c r="Y1081" s="172">
        <v>37.799999999999997</v>
      </c>
      <c r="Z1081" s="172">
        <v>101.6</v>
      </c>
      <c r="AA1081" s="123">
        <v>3648</v>
      </c>
      <c r="AB1081" s="123"/>
      <c r="AC1081" s="123">
        <v>234</v>
      </c>
      <c r="AD1081" s="123"/>
      <c r="AE1081" s="123"/>
      <c r="AF1081" s="123"/>
      <c r="AG1081" s="214"/>
      <c r="AH1081" s="229" t="str">
        <f t="shared" si="237"/>
        <v>a3</v>
      </c>
      <c r="AI1081" s="199"/>
      <c r="AJ1081" s="199"/>
      <c r="AK1081" s="199"/>
      <c r="AL1081" s="199"/>
      <c r="AM1081" s="199"/>
      <c r="AN1081" s="173">
        <v>1.4</v>
      </c>
      <c r="AO1081" s="173"/>
      <c r="AP1081" s="173"/>
      <c r="AQ1081" s="173"/>
      <c r="AR1081" s="173"/>
      <c r="AS1081" s="173">
        <v>0.5</v>
      </c>
      <c r="AT1081" s="173">
        <v>0.5</v>
      </c>
      <c r="AU1081" s="173"/>
      <c r="AV1081" s="173"/>
      <c r="AW1081" s="173"/>
      <c r="AX1081" s="173"/>
      <c r="AY1081" s="173"/>
      <c r="AZ1081" s="211">
        <f t="shared" si="245"/>
        <v>1.9</v>
      </c>
      <c r="BA1081" s="211">
        <f t="shared" si="244"/>
        <v>0.5</v>
      </c>
      <c r="BB1081" s="205">
        <f t="shared" si="238"/>
        <v>54795</v>
      </c>
      <c r="BC1081" s="205">
        <f t="shared" si="239"/>
        <v>54795</v>
      </c>
      <c r="BD1081" s="205">
        <f t="shared" si="240"/>
        <v>0</v>
      </c>
      <c r="BE1081" s="205">
        <f t="shared" si="241"/>
        <v>0</v>
      </c>
      <c r="BF1081" s="175">
        <v>54795</v>
      </c>
      <c r="BG1081" s="175">
        <v>8545</v>
      </c>
      <c r="BH1081" s="175">
        <v>18260</v>
      </c>
      <c r="BI1081" s="175"/>
      <c r="BJ1081" s="175"/>
      <c r="BK1081" s="175">
        <v>3975</v>
      </c>
      <c r="BL1081" s="175">
        <v>13600</v>
      </c>
      <c r="BM1081" s="175">
        <v>7516</v>
      </c>
      <c r="BN1081" s="175">
        <v>2009</v>
      </c>
      <c r="BO1081" s="175">
        <v>890</v>
      </c>
      <c r="BP1081" s="200">
        <f t="shared" si="242"/>
        <v>19150</v>
      </c>
    </row>
    <row r="1082" spans="1:68" s="201" customFormat="1" x14ac:dyDescent="0.15">
      <c r="A1082" s="117">
        <v>3132802001</v>
      </c>
      <c r="B1082" s="118" t="s">
        <v>2344</v>
      </c>
      <c r="C1082" s="118" t="s">
        <v>2319</v>
      </c>
      <c r="D1082" s="118" t="s">
        <v>2345</v>
      </c>
      <c r="E1082" s="118" t="s">
        <v>4776</v>
      </c>
      <c r="F1082" s="120">
        <v>13</v>
      </c>
      <c r="G1082" s="119">
        <v>408031</v>
      </c>
      <c r="H1082" s="119"/>
      <c r="I1082" s="120" t="s">
        <v>5820</v>
      </c>
      <c r="J1082" s="120">
        <v>2000</v>
      </c>
      <c r="K1082" s="120">
        <v>408031</v>
      </c>
      <c r="L1082" s="120">
        <v>0.55900000000000005</v>
      </c>
      <c r="M1082" s="121" t="s">
        <v>5657</v>
      </c>
      <c r="N1082" s="120">
        <v>1</v>
      </c>
      <c r="O1082" s="119">
        <v>207.91</v>
      </c>
      <c r="P1082" s="119">
        <v>46.83</v>
      </c>
      <c r="Q1082" s="119">
        <v>6.391</v>
      </c>
      <c r="R1082" s="120" t="s">
        <v>5658</v>
      </c>
      <c r="S1082" s="120">
        <v>0.66500000000000004</v>
      </c>
      <c r="T1082" s="120"/>
      <c r="U1082" s="120"/>
      <c r="V1082" s="172">
        <v>307.392</v>
      </c>
      <c r="W1082" s="172"/>
      <c r="X1082" s="172"/>
      <c r="Y1082" s="172"/>
      <c r="Z1082" s="172">
        <v>307.392</v>
      </c>
      <c r="AA1082" s="123"/>
      <c r="AB1082" s="123"/>
      <c r="AC1082" s="123">
        <v>259.11</v>
      </c>
      <c r="AD1082" s="123"/>
      <c r="AE1082" s="123"/>
      <c r="AF1082" s="123"/>
      <c r="AG1082" s="214"/>
      <c r="AH1082" s="229" t="str">
        <f t="shared" si="237"/>
        <v>a3</v>
      </c>
      <c r="AI1082" s="199"/>
      <c r="AJ1082" s="199"/>
      <c r="AK1082" s="199"/>
      <c r="AL1082" s="199"/>
      <c r="AM1082" s="199"/>
      <c r="AN1082" s="173"/>
      <c r="AO1082" s="173"/>
      <c r="AP1082" s="173"/>
      <c r="AQ1082" s="173"/>
      <c r="AR1082" s="173"/>
      <c r="AS1082" s="173"/>
      <c r="AT1082" s="173"/>
      <c r="AU1082" s="173"/>
      <c r="AV1082" s="173"/>
      <c r="AW1082" s="173"/>
      <c r="AX1082" s="173"/>
      <c r="AY1082" s="173"/>
      <c r="AZ1082" s="211">
        <f t="shared" si="245"/>
        <v>0</v>
      </c>
      <c r="BA1082" s="211">
        <f t="shared" si="244"/>
        <v>0</v>
      </c>
      <c r="BB1082" s="205">
        <f t="shared" si="238"/>
        <v>51070</v>
      </c>
      <c r="BC1082" s="205">
        <f t="shared" si="239"/>
        <v>51070</v>
      </c>
      <c r="BD1082" s="205">
        <f t="shared" si="240"/>
        <v>0</v>
      </c>
      <c r="BE1082" s="205">
        <f t="shared" si="241"/>
        <v>0</v>
      </c>
      <c r="BF1082" s="175">
        <v>51070</v>
      </c>
      <c r="BG1082" s="175"/>
      <c r="BH1082" s="175">
        <v>25998</v>
      </c>
      <c r="BI1082" s="175"/>
      <c r="BJ1082" s="175"/>
      <c r="BK1082" s="175">
        <v>7525</v>
      </c>
      <c r="BL1082" s="175">
        <v>8426</v>
      </c>
      <c r="BM1082" s="175">
        <v>5458</v>
      </c>
      <c r="BN1082" s="175">
        <v>1965</v>
      </c>
      <c r="BO1082" s="175">
        <v>1698</v>
      </c>
      <c r="BP1082" s="200">
        <f t="shared" si="242"/>
        <v>27696</v>
      </c>
    </row>
    <row r="1083" spans="1:68" s="201" customFormat="1" x14ac:dyDescent="0.15">
      <c r="A1083" s="117">
        <v>4544101001</v>
      </c>
      <c r="B1083" s="118" t="s">
        <v>3104</v>
      </c>
      <c r="C1083" s="118" t="s">
        <v>3060</v>
      </c>
      <c r="D1083" s="118" t="s">
        <v>3105</v>
      </c>
      <c r="E1083" s="118" t="s">
        <v>5319</v>
      </c>
      <c r="F1083" s="120">
        <v>11</v>
      </c>
      <c r="G1083" s="119"/>
      <c r="H1083" s="119"/>
      <c r="I1083" s="120" t="s">
        <v>5820</v>
      </c>
      <c r="J1083" s="120">
        <v>2000</v>
      </c>
      <c r="K1083" s="120">
        <v>408272</v>
      </c>
      <c r="L1083" s="120">
        <v>0.55900000000000005</v>
      </c>
      <c r="M1083" s="121" t="s">
        <v>5657</v>
      </c>
      <c r="N1083" s="120">
        <v>1</v>
      </c>
      <c r="O1083" s="119">
        <v>178</v>
      </c>
      <c r="P1083" s="119">
        <v>32.5</v>
      </c>
      <c r="Q1083" s="119">
        <v>3.8</v>
      </c>
      <c r="R1083" s="120" t="s">
        <v>5660</v>
      </c>
      <c r="S1083" s="120">
        <v>0.3</v>
      </c>
      <c r="T1083" s="120"/>
      <c r="U1083" s="120" t="s">
        <v>3186</v>
      </c>
      <c r="V1083" s="172">
        <v>241</v>
      </c>
      <c r="W1083" s="172"/>
      <c r="X1083" s="172">
        <v>207</v>
      </c>
      <c r="Y1083" s="172"/>
      <c r="Z1083" s="172">
        <v>34</v>
      </c>
      <c r="AA1083" s="123"/>
      <c r="AB1083" s="123"/>
      <c r="AC1083" s="123">
        <v>376.9</v>
      </c>
      <c r="AD1083" s="123"/>
      <c r="AE1083" s="123"/>
      <c r="AF1083" s="123"/>
      <c r="AG1083" s="214"/>
      <c r="AH1083" s="229" t="str">
        <f t="shared" si="237"/>
        <v>a3</v>
      </c>
      <c r="AI1083" s="199"/>
      <c r="AJ1083" s="199"/>
      <c r="AK1083" s="199"/>
      <c r="AL1083" s="199"/>
      <c r="AM1083" s="199"/>
      <c r="AN1083" s="173"/>
      <c r="AO1083" s="173"/>
      <c r="AP1083" s="173"/>
      <c r="AQ1083" s="173"/>
      <c r="AR1083" s="173"/>
      <c r="AS1083" s="173">
        <v>0.5</v>
      </c>
      <c r="AT1083" s="173">
        <v>0.5</v>
      </c>
      <c r="AU1083" s="173">
        <v>0.5</v>
      </c>
      <c r="AV1083" s="173" t="s">
        <v>3186</v>
      </c>
      <c r="AW1083" s="173" t="s">
        <v>3186</v>
      </c>
      <c r="AX1083" s="173">
        <v>0.5</v>
      </c>
      <c r="AY1083" s="173" t="s">
        <v>3186</v>
      </c>
      <c r="AZ1083" s="211">
        <f t="shared" si="245"/>
        <v>0.5</v>
      </c>
      <c r="BA1083" s="211">
        <f t="shared" si="244"/>
        <v>1.5</v>
      </c>
      <c r="BB1083" s="205">
        <f t="shared" si="238"/>
        <v>26218</v>
      </c>
      <c r="BC1083" s="205">
        <f t="shared" si="239"/>
        <v>26218</v>
      </c>
      <c r="BD1083" s="205">
        <f t="shared" si="240"/>
        <v>0</v>
      </c>
      <c r="BE1083" s="205">
        <f t="shared" si="241"/>
        <v>0</v>
      </c>
      <c r="BF1083" s="175">
        <v>26218</v>
      </c>
      <c r="BG1083" s="175"/>
      <c r="BH1083" s="175">
        <v>11340</v>
      </c>
      <c r="BI1083" s="175"/>
      <c r="BJ1083" s="175"/>
      <c r="BK1083" s="175">
        <v>6345</v>
      </c>
      <c r="BL1083" s="175">
        <v>55</v>
      </c>
      <c r="BM1083" s="175">
        <v>4089</v>
      </c>
      <c r="BN1083" s="175">
        <v>2902</v>
      </c>
      <c r="BO1083" s="175">
        <v>1487</v>
      </c>
      <c r="BP1083" s="200">
        <f t="shared" si="242"/>
        <v>12827</v>
      </c>
    </row>
    <row r="1084" spans="1:68" s="201" customFormat="1" x14ac:dyDescent="0.15">
      <c r="A1084" s="117">
        <v>3820401002</v>
      </c>
      <c r="B1084" s="118" t="s">
        <v>2716</v>
      </c>
      <c r="C1084" s="118" t="s">
        <v>2700</v>
      </c>
      <c r="D1084" s="118" t="s">
        <v>2715</v>
      </c>
      <c r="E1084" s="118" t="s">
        <v>5058</v>
      </c>
      <c r="F1084" s="120">
        <v>7</v>
      </c>
      <c r="G1084" s="119">
        <v>408325</v>
      </c>
      <c r="H1084" s="119"/>
      <c r="I1084" s="120" t="s">
        <v>5820</v>
      </c>
      <c r="J1084" s="120">
        <v>1900</v>
      </c>
      <c r="K1084" s="120">
        <v>408325</v>
      </c>
      <c r="L1084" s="120">
        <v>0.58899999999999997</v>
      </c>
      <c r="M1084" s="121" t="s">
        <v>5654</v>
      </c>
      <c r="N1084" s="120">
        <v>1</v>
      </c>
      <c r="O1084" s="119">
        <v>300</v>
      </c>
      <c r="P1084" s="119"/>
      <c r="Q1084" s="119"/>
      <c r="R1084" s="120"/>
      <c r="S1084" s="120"/>
      <c r="T1084" s="120"/>
      <c r="U1084" s="120" t="s">
        <v>5689</v>
      </c>
      <c r="V1084" s="172">
        <v>589</v>
      </c>
      <c r="W1084" s="172">
        <v>88</v>
      </c>
      <c r="X1084" s="172">
        <v>324</v>
      </c>
      <c r="Y1084" s="172">
        <v>147</v>
      </c>
      <c r="Z1084" s="172">
        <v>30</v>
      </c>
      <c r="AA1084" s="123">
        <v>4303</v>
      </c>
      <c r="AB1084" s="123"/>
      <c r="AC1084" s="123">
        <v>268</v>
      </c>
      <c r="AD1084" s="123"/>
      <c r="AE1084" s="123"/>
      <c r="AF1084" s="123"/>
      <c r="AG1084" s="214"/>
      <c r="AH1084" s="229" t="str">
        <f t="shared" si="237"/>
        <v>a3</v>
      </c>
      <c r="AI1084" s="199"/>
      <c r="AJ1084" s="199"/>
      <c r="AK1084" s="199"/>
      <c r="AL1084" s="199"/>
      <c r="AM1084" s="199"/>
      <c r="AN1084" s="173">
        <v>1</v>
      </c>
      <c r="AO1084" s="173">
        <v>1</v>
      </c>
      <c r="AP1084" s="173">
        <v>1</v>
      </c>
      <c r="AQ1084" s="173"/>
      <c r="AR1084" s="173"/>
      <c r="AS1084" s="173">
        <v>3</v>
      </c>
      <c r="AT1084" s="173">
        <v>6</v>
      </c>
      <c r="AU1084" s="173">
        <v>5</v>
      </c>
      <c r="AV1084" s="173">
        <v>3</v>
      </c>
      <c r="AW1084" s="173">
        <v>2</v>
      </c>
      <c r="AX1084" s="173">
        <v>1</v>
      </c>
      <c r="AY1084" s="173">
        <v>1</v>
      </c>
      <c r="AZ1084" s="211">
        <f t="shared" si="245"/>
        <v>6</v>
      </c>
      <c r="BA1084" s="211">
        <f t="shared" si="244"/>
        <v>18</v>
      </c>
      <c r="BB1084" s="205">
        <f t="shared" si="238"/>
        <v>61426</v>
      </c>
      <c r="BC1084" s="205">
        <f t="shared" si="239"/>
        <v>43968</v>
      </c>
      <c r="BD1084" s="205">
        <f t="shared" si="240"/>
        <v>19398</v>
      </c>
      <c r="BE1084" s="205">
        <f t="shared" si="241"/>
        <v>1940</v>
      </c>
      <c r="BF1084" s="175">
        <v>42028</v>
      </c>
      <c r="BG1084" s="175"/>
      <c r="BH1084" s="175">
        <v>19398</v>
      </c>
      <c r="BI1084" s="175">
        <v>16488</v>
      </c>
      <c r="BJ1084" s="175">
        <v>970</v>
      </c>
      <c r="BK1084" s="175">
        <v>4052</v>
      </c>
      <c r="BL1084" s="175">
        <v>4730</v>
      </c>
      <c r="BM1084" s="175">
        <v>8623</v>
      </c>
      <c r="BN1084" s="175">
        <v>2000</v>
      </c>
      <c r="BO1084" s="175">
        <v>5165</v>
      </c>
      <c r="BP1084" s="200">
        <f t="shared" si="242"/>
        <v>24563</v>
      </c>
    </row>
    <row r="1085" spans="1:68" s="201" customFormat="1" x14ac:dyDescent="0.15">
      <c r="A1085" s="117">
        <v>4220402003</v>
      </c>
      <c r="B1085" s="118" t="s">
        <v>2923</v>
      </c>
      <c r="C1085" s="118" t="s">
        <v>2907</v>
      </c>
      <c r="D1085" s="118" t="s">
        <v>2921</v>
      </c>
      <c r="E1085" s="118" t="s">
        <v>5197</v>
      </c>
      <c r="F1085" s="120">
        <v>9</v>
      </c>
      <c r="G1085" s="119">
        <v>408497</v>
      </c>
      <c r="H1085" s="119"/>
      <c r="I1085" s="120" t="s">
        <v>5820</v>
      </c>
      <c r="J1085" s="120">
        <v>3200</v>
      </c>
      <c r="K1085" s="120">
        <v>408497</v>
      </c>
      <c r="L1085" s="120">
        <v>0.35</v>
      </c>
      <c r="M1085" s="121" t="s">
        <v>5657</v>
      </c>
      <c r="N1085" s="120">
        <v>1</v>
      </c>
      <c r="O1085" s="119">
        <v>186</v>
      </c>
      <c r="P1085" s="119">
        <v>37.700000000000003</v>
      </c>
      <c r="Q1085" s="119">
        <v>3.66</v>
      </c>
      <c r="R1085" s="120"/>
      <c r="S1085" s="120"/>
      <c r="T1085" s="120"/>
      <c r="U1085" s="120" t="s">
        <v>5689</v>
      </c>
      <c r="V1085" s="172">
        <v>273</v>
      </c>
      <c r="W1085" s="172"/>
      <c r="X1085" s="172">
        <v>273</v>
      </c>
      <c r="Y1085" s="172"/>
      <c r="Z1085" s="172"/>
      <c r="AA1085" s="123"/>
      <c r="AB1085" s="123"/>
      <c r="AC1085" s="123">
        <v>285</v>
      </c>
      <c r="AD1085" s="123"/>
      <c r="AE1085" s="123"/>
      <c r="AF1085" s="123"/>
      <c r="AG1085" s="214"/>
      <c r="AH1085" s="229" t="str">
        <f t="shared" si="237"/>
        <v>a3</v>
      </c>
      <c r="AI1085" s="199"/>
      <c r="AJ1085" s="199"/>
      <c r="AK1085" s="199"/>
      <c r="AL1085" s="199"/>
      <c r="AM1085" s="199"/>
      <c r="AN1085" s="173">
        <v>0.6</v>
      </c>
      <c r="AO1085" s="173"/>
      <c r="AP1085" s="173"/>
      <c r="AQ1085" s="173"/>
      <c r="AR1085" s="173"/>
      <c r="AS1085" s="173">
        <v>1</v>
      </c>
      <c r="AT1085" s="173"/>
      <c r="AU1085" s="173"/>
      <c r="AV1085" s="173"/>
      <c r="AW1085" s="173"/>
      <c r="AX1085" s="173"/>
      <c r="AY1085" s="173"/>
      <c r="AZ1085" s="211">
        <f t="shared" si="245"/>
        <v>1.6</v>
      </c>
      <c r="BA1085" s="211"/>
      <c r="BB1085" s="205">
        <f t="shared" si="238"/>
        <v>38096</v>
      </c>
      <c r="BC1085" s="205">
        <f t="shared" si="239"/>
        <v>30528</v>
      </c>
      <c r="BD1085" s="205">
        <f t="shared" si="240"/>
        <v>7946</v>
      </c>
      <c r="BE1085" s="205">
        <f t="shared" si="241"/>
        <v>378</v>
      </c>
      <c r="BF1085" s="175">
        <v>30150</v>
      </c>
      <c r="BG1085" s="175">
        <v>3187</v>
      </c>
      <c r="BH1085" s="175">
        <v>12613</v>
      </c>
      <c r="BI1085" s="175">
        <v>7568</v>
      </c>
      <c r="BJ1085" s="175"/>
      <c r="BK1085" s="175">
        <v>3935</v>
      </c>
      <c r="BL1085" s="175">
        <v>1391</v>
      </c>
      <c r="BM1085" s="175">
        <v>4239</v>
      </c>
      <c r="BN1085" s="175">
        <v>1362</v>
      </c>
      <c r="BO1085" s="175">
        <v>3801</v>
      </c>
      <c r="BP1085" s="200">
        <f t="shared" si="242"/>
        <v>16414</v>
      </c>
    </row>
    <row r="1086" spans="1:68" s="201" customFormat="1" x14ac:dyDescent="0.15">
      <c r="A1086" s="117">
        <v>620301002</v>
      </c>
      <c r="B1086" s="118" t="s">
        <v>614</v>
      </c>
      <c r="C1086" s="118" t="s">
        <v>601</v>
      </c>
      <c r="D1086" s="118" t="s">
        <v>613</v>
      </c>
      <c r="E1086" s="118" t="s">
        <v>3555</v>
      </c>
      <c r="F1086" s="120">
        <v>24</v>
      </c>
      <c r="G1086" s="119">
        <v>466928</v>
      </c>
      <c r="H1086" s="119"/>
      <c r="I1086" s="120" t="s">
        <v>5820</v>
      </c>
      <c r="J1086" s="120">
        <v>2390</v>
      </c>
      <c r="K1086" s="120">
        <v>408670</v>
      </c>
      <c r="L1086" s="120">
        <v>0.46800000000000003</v>
      </c>
      <c r="M1086" s="121" t="s">
        <v>5657</v>
      </c>
      <c r="N1086" s="120">
        <v>1</v>
      </c>
      <c r="O1086" s="119">
        <v>173.1</v>
      </c>
      <c r="P1086" s="119">
        <v>26.9</v>
      </c>
      <c r="Q1086" s="119">
        <v>3.36</v>
      </c>
      <c r="R1086" s="120" t="s">
        <v>5660</v>
      </c>
      <c r="S1086" s="120">
        <v>0.8</v>
      </c>
      <c r="T1086" s="120"/>
      <c r="U1086" s="120"/>
      <c r="V1086" s="172">
        <v>417.6</v>
      </c>
      <c r="W1086" s="172"/>
      <c r="X1086" s="172"/>
      <c r="Y1086" s="172"/>
      <c r="Z1086" s="172">
        <v>417.6</v>
      </c>
      <c r="AA1086" s="123"/>
      <c r="AB1086" s="123"/>
      <c r="AC1086" s="123">
        <v>146</v>
      </c>
      <c r="AD1086" s="123"/>
      <c r="AE1086" s="123"/>
      <c r="AF1086" s="123"/>
      <c r="AG1086" s="214"/>
      <c r="AH1086" s="229" t="str">
        <f t="shared" si="237"/>
        <v>a3</v>
      </c>
      <c r="AI1086" s="199"/>
      <c r="AJ1086" s="199"/>
      <c r="AK1086" s="199"/>
      <c r="AL1086" s="199"/>
      <c r="AM1086" s="199"/>
      <c r="AN1086" s="173"/>
      <c r="AO1086" s="173"/>
      <c r="AP1086" s="173"/>
      <c r="AQ1086" s="173"/>
      <c r="AR1086" s="173" t="s">
        <v>3186</v>
      </c>
      <c r="AS1086" s="173"/>
      <c r="AT1086" s="173"/>
      <c r="AU1086" s="173"/>
      <c r="AV1086" s="173"/>
      <c r="AW1086" s="173"/>
      <c r="AX1086" s="173"/>
      <c r="AY1086" s="173"/>
      <c r="AZ1086" s="211"/>
      <c r="BA1086" s="211"/>
      <c r="BB1086" s="205">
        <f t="shared" si="238"/>
        <v>34715</v>
      </c>
      <c r="BC1086" s="205">
        <f t="shared" si="239"/>
        <v>28098</v>
      </c>
      <c r="BD1086" s="205">
        <f t="shared" si="240"/>
        <v>6882</v>
      </c>
      <c r="BE1086" s="205">
        <f t="shared" si="241"/>
        <v>265</v>
      </c>
      <c r="BF1086" s="175">
        <v>27833</v>
      </c>
      <c r="BG1086" s="175">
        <v>1712</v>
      </c>
      <c r="BH1086" s="175">
        <v>11240</v>
      </c>
      <c r="BI1086" s="175">
        <v>6617</v>
      </c>
      <c r="BJ1086" s="175"/>
      <c r="BK1086" s="175">
        <v>4936</v>
      </c>
      <c r="BL1086" s="175">
        <v>1011</v>
      </c>
      <c r="BM1086" s="175">
        <v>6681</v>
      </c>
      <c r="BN1086" s="175">
        <v>985</v>
      </c>
      <c r="BO1086" s="175">
        <v>1533</v>
      </c>
      <c r="BP1086" s="200">
        <f t="shared" si="242"/>
        <v>12773</v>
      </c>
    </row>
    <row r="1087" spans="1:68" s="201" customFormat="1" x14ac:dyDescent="0.15">
      <c r="A1087" s="117">
        <v>4120901001</v>
      </c>
      <c r="B1087" s="118" t="s">
        <v>2889</v>
      </c>
      <c r="C1087" s="118" t="s">
        <v>2865</v>
      </c>
      <c r="D1087" s="118" t="s">
        <v>2890</v>
      </c>
      <c r="E1087" s="118" t="s">
        <v>5169</v>
      </c>
      <c r="F1087" s="120">
        <v>7</v>
      </c>
      <c r="G1087" s="119"/>
      <c r="H1087" s="119"/>
      <c r="I1087" s="120" t="s">
        <v>5820</v>
      </c>
      <c r="J1087" s="120">
        <v>4600</v>
      </c>
      <c r="K1087" s="120">
        <v>408694</v>
      </c>
      <c r="L1087" s="120">
        <v>0.24299999999999999</v>
      </c>
      <c r="M1087" s="121" t="s">
        <v>5657</v>
      </c>
      <c r="N1087" s="120">
        <v>1</v>
      </c>
      <c r="O1087" s="119">
        <v>183.8</v>
      </c>
      <c r="P1087" s="119">
        <v>46.4</v>
      </c>
      <c r="Q1087" s="119">
        <v>4.9000000000000004</v>
      </c>
      <c r="R1087" s="120" t="s">
        <v>5658</v>
      </c>
      <c r="S1087" s="120">
        <v>0.2</v>
      </c>
      <c r="T1087" s="120"/>
      <c r="U1087" s="120"/>
      <c r="V1087" s="172">
        <v>297</v>
      </c>
      <c r="W1087" s="172"/>
      <c r="X1087" s="172">
        <v>244</v>
      </c>
      <c r="Y1087" s="172"/>
      <c r="Z1087" s="172">
        <v>53</v>
      </c>
      <c r="AA1087" s="123"/>
      <c r="AB1087" s="123"/>
      <c r="AC1087" s="123">
        <v>385.5</v>
      </c>
      <c r="AD1087" s="123"/>
      <c r="AE1087" s="123"/>
      <c r="AF1087" s="123"/>
      <c r="AG1087" s="214"/>
      <c r="AH1087" s="229" t="str">
        <f t="shared" si="237"/>
        <v>a3</v>
      </c>
      <c r="AI1087" s="199"/>
      <c r="AJ1087" s="199"/>
      <c r="AK1087" s="199"/>
      <c r="AL1087" s="199"/>
      <c r="AM1087" s="199"/>
      <c r="AN1087" s="173" t="s">
        <v>3186</v>
      </c>
      <c r="AO1087" s="173" t="s">
        <v>3186</v>
      </c>
      <c r="AP1087" s="173" t="s">
        <v>3186</v>
      </c>
      <c r="AQ1087" s="173" t="s">
        <v>3186</v>
      </c>
      <c r="AR1087" s="173" t="s">
        <v>3186</v>
      </c>
      <c r="AS1087" s="173"/>
      <c r="AT1087" s="173"/>
      <c r="AU1087" s="173"/>
      <c r="AV1087" s="173"/>
      <c r="AW1087" s="173"/>
      <c r="AX1087" s="173"/>
      <c r="AY1087" s="173"/>
      <c r="AZ1087" s="211">
        <f>SUBTOTAL(9,AN1087:AS1087)</f>
        <v>0</v>
      </c>
      <c r="BA1087" s="211">
        <f t="shared" ref="BA1087:BA1101" si="246">SUBTOTAL(9,AT1087:AY1087)</f>
        <v>0</v>
      </c>
      <c r="BB1087" s="205">
        <f t="shared" si="238"/>
        <v>53873</v>
      </c>
      <c r="BC1087" s="205">
        <f t="shared" si="239"/>
        <v>40714</v>
      </c>
      <c r="BD1087" s="205">
        <f t="shared" si="240"/>
        <v>13737</v>
      </c>
      <c r="BE1087" s="205">
        <f t="shared" si="241"/>
        <v>578</v>
      </c>
      <c r="BF1087" s="175">
        <v>40136</v>
      </c>
      <c r="BG1087" s="175"/>
      <c r="BH1087" s="175">
        <v>28140</v>
      </c>
      <c r="BI1087" s="175">
        <v>13159</v>
      </c>
      <c r="BJ1087" s="175"/>
      <c r="BK1087" s="175">
        <v>4435</v>
      </c>
      <c r="BL1087" s="175">
        <v>362</v>
      </c>
      <c r="BM1087" s="175">
        <v>5058</v>
      </c>
      <c r="BN1087" s="175">
        <v>1976</v>
      </c>
      <c r="BO1087" s="175">
        <v>743</v>
      </c>
      <c r="BP1087" s="200">
        <f t="shared" si="242"/>
        <v>28883</v>
      </c>
    </row>
    <row r="1088" spans="1:68" s="201" customFormat="1" x14ac:dyDescent="0.15">
      <c r="A1088" s="117">
        <v>2222202003</v>
      </c>
      <c r="B1088" s="118" t="s">
        <v>1837</v>
      </c>
      <c r="C1088" s="118" t="s">
        <v>1773</v>
      </c>
      <c r="D1088" s="118" t="s">
        <v>1835</v>
      </c>
      <c r="E1088" s="118" t="s">
        <v>4392</v>
      </c>
      <c r="F1088" s="120">
        <v>14</v>
      </c>
      <c r="G1088" s="119"/>
      <c r="H1088" s="119"/>
      <c r="I1088" s="120" t="s">
        <v>5820</v>
      </c>
      <c r="J1088" s="120">
        <v>2025</v>
      </c>
      <c r="K1088" s="120">
        <v>408702</v>
      </c>
      <c r="L1088" s="120">
        <v>0.55300000000000005</v>
      </c>
      <c r="M1088" s="121" t="s">
        <v>5657</v>
      </c>
      <c r="N1088" s="120">
        <v>1</v>
      </c>
      <c r="O1088" s="119">
        <v>141.6</v>
      </c>
      <c r="P1088" s="119"/>
      <c r="Q1088" s="119"/>
      <c r="R1088" s="120" t="s">
        <v>5658</v>
      </c>
      <c r="S1088" s="120">
        <v>0.17</v>
      </c>
      <c r="T1088" s="120"/>
      <c r="U1088" s="120"/>
      <c r="V1088" s="172">
        <v>297.3</v>
      </c>
      <c r="W1088" s="172"/>
      <c r="X1088" s="172">
        <v>153.1</v>
      </c>
      <c r="Y1088" s="172">
        <v>30.7</v>
      </c>
      <c r="Z1088" s="172">
        <v>113.5</v>
      </c>
      <c r="AA1088" s="123">
        <v>1751</v>
      </c>
      <c r="AB1088" s="123"/>
      <c r="AC1088" s="123">
        <v>102.7</v>
      </c>
      <c r="AD1088" s="123"/>
      <c r="AE1088" s="123"/>
      <c r="AF1088" s="123"/>
      <c r="AG1088" s="214"/>
      <c r="AH1088" s="229" t="str">
        <f t="shared" si="237"/>
        <v>a3</v>
      </c>
      <c r="AI1088" s="199"/>
      <c r="AJ1088" s="199"/>
      <c r="AK1088" s="199"/>
      <c r="AL1088" s="199"/>
      <c r="AM1088" s="199"/>
      <c r="AN1088" s="173"/>
      <c r="AO1088" s="173"/>
      <c r="AP1088" s="173"/>
      <c r="AQ1088" s="173"/>
      <c r="AR1088" s="173"/>
      <c r="AS1088" s="173">
        <v>1</v>
      </c>
      <c r="AT1088" s="173">
        <v>0.5</v>
      </c>
      <c r="AU1088" s="173">
        <v>0.5</v>
      </c>
      <c r="AV1088" s="173"/>
      <c r="AW1088" s="173"/>
      <c r="AX1088" s="173"/>
      <c r="AY1088" s="173"/>
      <c r="AZ1088" s="211">
        <f>SUBTOTAL(9,AN1088:AS1088)</f>
        <v>1</v>
      </c>
      <c r="BA1088" s="211">
        <f t="shared" si="246"/>
        <v>1</v>
      </c>
      <c r="BB1088" s="205">
        <f t="shared" si="238"/>
        <v>58102</v>
      </c>
      <c r="BC1088" s="205">
        <f t="shared" si="239"/>
        <v>37417</v>
      </c>
      <c r="BD1088" s="205">
        <f t="shared" si="240"/>
        <v>20685</v>
      </c>
      <c r="BE1088" s="205">
        <f t="shared" si="241"/>
        <v>0</v>
      </c>
      <c r="BF1088" s="175">
        <v>37417</v>
      </c>
      <c r="BG1088" s="175">
        <v>2968</v>
      </c>
      <c r="BH1088" s="175">
        <v>20685</v>
      </c>
      <c r="BI1088" s="175">
        <v>20685</v>
      </c>
      <c r="BJ1088" s="175"/>
      <c r="BK1088" s="175">
        <v>2414</v>
      </c>
      <c r="BL1088" s="175">
        <v>892</v>
      </c>
      <c r="BM1088" s="175">
        <v>7987</v>
      </c>
      <c r="BN1088" s="175">
        <v>858</v>
      </c>
      <c r="BO1088" s="175">
        <v>1613</v>
      </c>
      <c r="BP1088" s="200">
        <f t="shared" si="242"/>
        <v>22298</v>
      </c>
    </row>
    <row r="1089" spans="1:68" s="201" customFormat="1" x14ac:dyDescent="0.15">
      <c r="A1089" s="117">
        <v>4421402002</v>
      </c>
      <c r="B1089" s="118" t="s">
        <v>3052</v>
      </c>
      <c r="C1089" s="118" t="s">
        <v>3015</v>
      </c>
      <c r="D1089" s="118" t="s">
        <v>3051</v>
      </c>
      <c r="E1089" s="118" t="s">
        <v>5283</v>
      </c>
      <c r="F1089" s="120">
        <v>16</v>
      </c>
      <c r="G1089" s="119">
        <v>408706</v>
      </c>
      <c r="H1089" s="119"/>
      <c r="I1089" s="120" t="s">
        <v>5820</v>
      </c>
      <c r="J1089" s="120">
        <v>1950</v>
      </c>
      <c r="K1089" s="120">
        <v>408706</v>
      </c>
      <c r="L1089" s="120">
        <v>0.57399999999999995</v>
      </c>
      <c r="M1089" s="121" t="s">
        <v>5657</v>
      </c>
      <c r="N1089" s="120">
        <v>1</v>
      </c>
      <c r="O1089" s="119">
        <v>179</v>
      </c>
      <c r="P1089" s="119">
        <v>31.85</v>
      </c>
      <c r="Q1089" s="119">
        <v>7.95</v>
      </c>
      <c r="R1089" s="120" t="s">
        <v>5658</v>
      </c>
      <c r="S1089" s="120">
        <v>0.66300000000000003</v>
      </c>
      <c r="T1089" s="120"/>
      <c r="U1089" s="120"/>
      <c r="V1089" s="172">
        <v>398.98899999999998</v>
      </c>
      <c r="W1089" s="172"/>
      <c r="X1089" s="172"/>
      <c r="Y1089" s="172"/>
      <c r="Z1089" s="172">
        <v>398.98899999999998</v>
      </c>
      <c r="AA1089" s="123">
        <v>3407</v>
      </c>
      <c r="AB1089" s="123"/>
      <c r="AC1089" s="123">
        <v>281.76</v>
      </c>
      <c r="AD1089" s="123"/>
      <c r="AE1089" s="123"/>
      <c r="AF1089" s="123"/>
      <c r="AG1089" s="214"/>
      <c r="AH1089" s="229" t="str">
        <f t="shared" si="237"/>
        <v>a3</v>
      </c>
      <c r="AI1089" s="199"/>
      <c r="AJ1089" s="199"/>
      <c r="AK1089" s="199"/>
      <c r="AL1089" s="199"/>
      <c r="AM1089" s="199"/>
      <c r="AN1089" s="173"/>
      <c r="AO1089" s="173"/>
      <c r="AP1089" s="173"/>
      <c r="AQ1089" s="173"/>
      <c r="AR1089" s="173"/>
      <c r="AS1089" s="173"/>
      <c r="AT1089" s="173"/>
      <c r="AU1089" s="173"/>
      <c r="AV1089" s="173"/>
      <c r="AW1089" s="173"/>
      <c r="AX1089" s="173"/>
      <c r="AY1089" s="173"/>
      <c r="AZ1089" s="211">
        <f>SUBTOTAL(9,AN1089:AS1089)</f>
        <v>0</v>
      </c>
      <c r="BA1089" s="211">
        <f t="shared" si="246"/>
        <v>0</v>
      </c>
      <c r="BB1089" s="205">
        <f t="shared" si="238"/>
        <v>0</v>
      </c>
      <c r="BC1089" s="205">
        <f t="shared" si="239"/>
        <v>0</v>
      </c>
      <c r="BD1089" s="205">
        <f t="shared" si="240"/>
        <v>0</v>
      </c>
      <c r="BE1089" s="205">
        <f t="shared" si="241"/>
        <v>0</v>
      </c>
      <c r="BF1089" s="175"/>
      <c r="BG1089" s="175"/>
      <c r="BH1089" s="175"/>
      <c r="BI1089" s="175"/>
      <c r="BJ1089" s="175"/>
      <c r="BK1089" s="175"/>
      <c r="BL1089" s="175"/>
      <c r="BM1089" s="175"/>
      <c r="BN1089" s="175"/>
      <c r="BO1089" s="175"/>
      <c r="BP1089" s="200">
        <f t="shared" si="242"/>
        <v>0</v>
      </c>
    </row>
    <row r="1090" spans="1:68" s="201" customFormat="1" x14ac:dyDescent="0.15">
      <c r="A1090" s="117">
        <v>1920902002</v>
      </c>
      <c r="B1090" s="118" t="s">
        <v>1461</v>
      </c>
      <c r="C1090" s="118" t="s">
        <v>1447</v>
      </c>
      <c r="D1090" s="118" t="s">
        <v>1460</v>
      </c>
      <c r="E1090" s="118" t="s">
        <v>4119</v>
      </c>
      <c r="F1090" s="120">
        <v>11</v>
      </c>
      <c r="G1090" s="119"/>
      <c r="H1090" s="119"/>
      <c r="I1090" s="120" t="s">
        <v>5820</v>
      </c>
      <c r="J1090" s="120">
        <v>3500</v>
      </c>
      <c r="K1090" s="120">
        <v>411778</v>
      </c>
      <c r="L1090" s="120">
        <v>0.32200000000000001</v>
      </c>
      <c r="M1090" s="121" t="s">
        <v>5659</v>
      </c>
      <c r="N1090" s="120">
        <v>1</v>
      </c>
      <c r="O1090" s="119">
        <v>117</v>
      </c>
      <c r="P1090" s="119">
        <v>39.700000000000003</v>
      </c>
      <c r="Q1090" s="119">
        <v>4.07</v>
      </c>
      <c r="R1090" s="120" t="s">
        <v>5660</v>
      </c>
      <c r="S1090" s="120">
        <v>0.8</v>
      </c>
      <c r="T1090" s="120"/>
      <c r="U1090" s="120"/>
      <c r="V1090" s="172">
        <v>417.8</v>
      </c>
      <c r="W1090" s="172"/>
      <c r="X1090" s="172">
        <v>313</v>
      </c>
      <c r="Y1090" s="172">
        <v>29.9</v>
      </c>
      <c r="Z1090" s="172">
        <v>74.900000000000006</v>
      </c>
      <c r="AA1090" s="123">
        <v>1987</v>
      </c>
      <c r="AB1090" s="123"/>
      <c r="AC1090" s="123">
        <v>237</v>
      </c>
      <c r="AD1090" s="123"/>
      <c r="AE1090" s="123"/>
      <c r="AF1090" s="123"/>
      <c r="AG1090" s="214"/>
      <c r="AH1090" s="229" t="str">
        <f t="shared" si="237"/>
        <v>a3</v>
      </c>
      <c r="AI1090" s="199"/>
      <c r="AJ1090" s="199"/>
      <c r="AK1090" s="199"/>
      <c r="AL1090" s="199"/>
      <c r="AM1090" s="199"/>
      <c r="AN1090" s="173" t="s">
        <v>3186</v>
      </c>
      <c r="AO1090" s="173" t="s">
        <v>3186</v>
      </c>
      <c r="AP1090" s="173" t="s">
        <v>3186</v>
      </c>
      <c r="AQ1090" s="173" t="s">
        <v>3186</v>
      </c>
      <c r="AR1090" s="173" t="s">
        <v>3186</v>
      </c>
      <c r="AS1090" s="173"/>
      <c r="AT1090" s="173"/>
      <c r="AU1090" s="173"/>
      <c r="AV1090" s="173"/>
      <c r="AW1090" s="173"/>
      <c r="AX1090" s="173"/>
      <c r="AY1090" s="173" t="s">
        <v>3186</v>
      </c>
      <c r="AZ1090" s="211">
        <f>SUBTOTAL(9,AN1090:AS1090)</f>
        <v>0</v>
      </c>
      <c r="BA1090" s="211">
        <f t="shared" si="246"/>
        <v>0</v>
      </c>
      <c r="BB1090" s="205">
        <f t="shared" si="238"/>
        <v>9572</v>
      </c>
      <c r="BC1090" s="205">
        <f t="shared" si="239"/>
        <v>9572</v>
      </c>
      <c r="BD1090" s="205">
        <f t="shared" si="240"/>
        <v>0</v>
      </c>
      <c r="BE1090" s="205">
        <f t="shared" si="241"/>
        <v>0</v>
      </c>
      <c r="BF1090" s="175">
        <v>9572</v>
      </c>
      <c r="BG1090" s="175"/>
      <c r="BH1090" s="175">
        <v>4057</v>
      </c>
      <c r="BI1090" s="175"/>
      <c r="BJ1090" s="175"/>
      <c r="BK1090" s="175">
        <v>5515</v>
      </c>
      <c r="BL1090" s="175"/>
      <c r="BM1090" s="175"/>
      <c r="BN1090" s="175"/>
      <c r="BO1090" s="175"/>
      <c r="BP1090" s="200">
        <f t="shared" si="242"/>
        <v>4057</v>
      </c>
    </row>
    <row r="1091" spans="1:68" s="201" customFormat="1" x14ac:dyDescent="0.15">
      <c r="A1091" s="117">
        <v>2021702002</v>
      </c>
      <c r="B1091" s="118" t="s">
        <v>1547</v>
      </c>
      <c r="C1091" s="118" t="s">
        <v>1489</v>
      </c>
      <c r="D1091" s="118" t="s">
        <v>1546</v>
      </c>
      <c r="E1091" s="118" t="s">
        <v>4188</v>
      </c>
      <c r="F1091" s="120">
        <v>17</v>
      </c>
      <c r="G1091" s="119"/>
      <c r="H1091" s="119"/>
      <c r="I1091" s="120" t="s">
        <v>5820</v>
      </c>
      <c r="J1091" s="120">
        <v>2680</v>
      </c>
      <c r="K1091" s="120">
        <v>413707.3</v>
      </c>
      <c r="L1091" s="120">
        <v>0.42299999999999999</v>
      </c>
      <c r="M1091" s="121" t="s">
        <v>5657</v>
      </c>
      <c r="N1091" s="120">
        <v>1</v>
      </c>
      <c r="O1091" s="119">
        <v>240</v>
      </c>
      <c r="P1091" s="119">
        <v>39</v>
      </c>
      <c r="Q1091" s="119">
        <v>8.1</v>
      </c>
      <c r="R1091" s="120" t="s">
        <v>5658</v>
      </c>
      <c r="S1091" s="120">
        <v>0.69499999999999995</v>
      </c>
      <c r="T1091" s="120"/>
      <c r="U1091" s="120"/>
      <c r="V1091" s="172">
        <v>430.15300000000002</v>
      </c>
      <c r="W1091" s="172"/>
      <c r="X1091" s="172">
        <v>329.73450000000003</v>
      </c>
      <c r="Y1091" s="172">
        <v>33.767299999999999</v>
      </c>
      <c r="Z1091" s="172">
        <v>66.651200000000003</v>
      </c>
      <c r="AA1091" s="123">
        <v>4425.8</v>
      </c>
      <c r="AB1091" s="123"/>
      <c r="AC1091" s="123">
        <v>291.64</v>
      </c>
      <c r="AD1091" s="123"/>
      <c r="AE1091" s="123"/>
      <c r="AF1091" s="123"/>
      <c r="AG1091" s="214"/>
      <c r="AH1091" s="229" t="str">
        <f t="shared" si="237"/>
        <v>a3</v>
      </c>
      <c r="AI1091" s="199"/>
      <c r="AJ1091" s="199"/>
      <c r="AK1091" s="199"/>
      <c r="AL1091" s="199"/>
      <c r="AM1091" s="199"/>
      <c r="AN1091" s="173"/>
      <c r="AO1091" s="173"/>
      <c r="AP1091" s="173"/>
      <c r="AQ1091" s="173"/>
      <c r="AR1091" s="173"/>
      <c r="AS1091" s="173"/>
      <c r="AT1091" s="173">
        <v>0.5</v>
      </c>
      <c r="AU1091" s="173">
        <v>1.5</v>
      </c>
      <c r="AV1091" s="173">
        <v>0.5</v>
      </c>
      <c r="AW1091" s="173"/>
      <c r="AX1091" s="173">
        <v>0.5</v>
      </c>
      <c r="AY1091" s="173"/>
      <c r="AZ1091" s="211"/>
      <c r="BA1091" s="211">
        <f t="shared" si="246"/>
        <v>3</v>
      </c>
      <c r="BB1091" s="205">
        <f t="shared" si="238"/>
        <v>75200</v>
      </c>
      <c r="BC1091" s="205">
        <f t="shared" si="239"/>
        <v>63444</v>
      </c>
      <c r="BD1091" s="205">
        <f t="shared" si="240"/>
        <v>14690</v>
      </c>
      <c r="BE1091" s="205">
        <f t="shared" si="241"/>
        <v>2934</v>
      </c>
      <c r="BF1091" s="175">
        <v>60510</v>
      </c>
      <c r="BG1091" s="175">
        <v>84</v>
      </c>
      <c r="BH1091" s="175">
        <v>22404</v>
      </c>
      <c r="BI1091" s="175">
        <v>11756</v>
      </c>
      <c r="BJ1091" s="175"/>
      <c r="BK1091" s="175">
        <v>10311</v>
      </c>
      <c r="BL1091" s="175">
        <v>8112</v>
      </c>
      <c r="BM1091" s="175">
        <v>10302</v>
      </c>
      <c r="BN1091" s="175">
        <v>3296</v>
      </c>
      <c r="BO1091" s="175">
        <v>8935</v>
      </c>
      <c r="BP1091" s="200">
        <f t="shared" si="242"/>
        <v>31339</v>
      </c>
    </row>
    <row r="1092" spans="1:68" s="201" customFormat="1" x14ac:dyDescent="0.15">
      <c r="A1092" s="117">
        <v>3421001002</v>
      </c>
      <c r="B1092" s="118" t="s">
        <v>2560</v>
      </c>
      <c r="C1092" s="118" t="s">
        <v>2517</v>
      </c>
      <c r="D1092" s="118" t="s">
        <v>2559</v>
      </c>
      <c r="E1092" s="118" t="s">
        <v>4939</v>
      </c>
      <c r="F1092" s="120">
        <v>11</v>
      </c>
      <c r="G1092" s="119">
        <v>413868</v>
      </c>
      <c r="H1092" s="119"/>
      <c r="I1092" s="120" t="s">
        <v>5822</v>
      </c>
      <c r="J1092" s="120">
        <v>2400</v>
      </c>
      <c r="K1092" s="120">
        <v>413868</v>
      </c>
      <c r="L1092" s="120">
        <v>0.47199999999999998</v>
      </c>
      <c r="M1092" s="121" t="s">
        <v>5657</v>
      </c>
      <c r="N1092" s="120">
        <v>1</v>
      </c>
      <c r="O1092" s="119">
        <v>430</v>
      </c>
      <c r="P1092" s="119">
        <v>66</v>
      </c>
      <c r="Q1092" s="119">
        <v>8.1999999999999993</v>
      </c>
      <c r="R1092" s="120" t="s">
        <v>5658</v>
      </c>
      <c r="S1092" s="120">
        <v>0.5</v>
      </c>
      <c r="T1092" s="120"/>
      <c r="U1092" s="120"/>
      <c r="V1092" s="172">
        <v>440.6</v>
      </c>
      <c r="W1092" s="172">
        <v>33.9</v>
      </c>
      <c r="X1092" s="172">
        <v>362</v>
      </c>
      <c r="Y1092" s="172">
        <v>44.7</v>
      </c>
      <c r="Z1092" s="172"/>
      <c r="AA1092" s="123">
        <v>5338</v>
      </c>
      <c r="AB1092" s="123"/>
      <c r="AC1092" s="123">
        <v>453</v>
      </c>
      <c r="AD1092" s="123"/>
      <c r="AE1092" s="123"/>
      <c r="AF1092" s="123"/>
      <c r="AG1092" s="214"/>
      <c r="AH1092" s="229" t="str">
        <f t="shared" si="237"/>
        <v>a3</v>
      </c>
      <c r="AI1092" s="199"/>
      <c r="AJ1092" s="199"/>
      <c r="AK1092" s="199"/>
      <c r="AL1092" s="199"/>
      <c r="AM1092" s="199"/>
      <c r="AN1092" s="173">
        <v>0.5</v>
      </c>
      <c r="AO1092" s="173"/>
      <c r="AP1092" s="173"/>
      <c r="AQ1092" s="173"/>
      <c r="AR1092" s="173" t="s">
        <v>3186</v>
      </c>
      <c r="AS1092" s="173">
        <v>1.3</v>
      </c>
      <c r="AT1092" s="173">
        <v>0.5</v>
      </c>
      <c r="AU1092" s="173">
        <v>0.5</v>
      </c>
      <c r="AV1092" s="173">
        <v>0.5</v>
      </c>
      <c r="AW1092" s="173">
        <v>0.5</v>
      </c>
      <c r="AX1092" s="173">
        <v>0.7</v>
      </c>
      <c r="AY1092" s="173" t="s">
        <v>3186</v>
      </c>
      <c r="AZ1092" s="211">
        <f t="shared" ref="AZ1092:AZ1101" si="247">SUBTOTAL(9,AN1092:AS1092)</f>
        <v>1.8</v>
      </c>
      <c r="BA1092" s="211">
        <f t="shared" si="246"/>
        <v>2.7</v>
      </c>
      <c r="BB1092" s="205">
        <f t="shared" si="238"/>
        <v>93823</v>
      </c>
      <c r="BC1092" s="205">
        <f t="shared" si="239"/>
        <v>74630</v>
      </c>
      <c r="BD1092" s="205">
        <f t="shared" si="240"/>
        <v>33705</v>
      </c>
      <c r="BE1092" s="205">
        <f t="shared" si="241"/>
        <v>14512</v>
      </c>
      <c r="BF1092" s="175">
        <v>60118</v>
      </c>
      <c r="BG1092" s="175"/>
      <c r="BH1092" s="175">
        <v>33705</v>
      </c>
      <c r="BI1092" s="175">
        <v>19193</v>
      </c>
      <c r="BJ1092" s="175"/>
      <c r="BK1092" s="175">
        <v>8872</v>
      </c>
      <c r="BL1092" s="175">
        <v>1006</v>
      </c>
      <c r="BM1092" s="175">
        <v>8900</v>
      </c>
      <c r="BN1092" s="175">
        <v>2343</v>
      </c>
      <c r="BO1092" s="175">
        <v>19804</v>
      </c>
      <c r="BP1092" s="200">
        <f t="shared" si="242"/>
        <v>53509</v>
      </c>
    </row>
    <row r="1093" spans="1:68" s="201" customFormat="1" x14ac:dyDescent="0.15">
      <c r="A1093" s="117">
        <v>2020902004</v>
      </c>
      <c r="B1093" s="118" t="s">
        <v>1526</v>
      </c>
      <c r="C1093" s="118" t="s">
        <v>1489</v>
      </c>
      <c r="D1093" s="118" t="s">
        <v>1523</v>
      </c>
      <c r="E1093" s="118" t="s">
        <v>4173</v>
      </c>
      <c r="F1093" s="120">
        <v>12</v>
      </c>
      <c r="G1093" s="119"/>
      <c r="H1093" s="119"/>
      <c r="I1093" s="120" t="s">
        <v>5820</v>
      </c>
      <c r="J1093" s="120">
        <v>2580</v>
      </c>
      <c r="K1093" s="120">
        <v>415176</v>
      </c>
      <c r="L1093" s="120">
        <v>0.441</v>
      </c>
      <c r="M1093" s="121" t="s">
        <v>5657</v>
      </c>
      <c r="N1093" s="120">
        <v>1</v>
      </c>
      <c r="O1093" s="119">
        <v>266</v>
      </c>
      <c r="P1093" s="119">
        <v>48</v>
      </c>
      <c r="Q1093" s="119">
        <v>5.2</v>
      </c>
      <c r="R1093" s="120" t="s">
        <v>5660</v>
      </c>
      <c r="S1093" s="120">
        <v>0.2</v>
      </c>
      <c r="T1093" s="120"/>
      <c r="U1093" s="120"/>
      <c r="V1093" s="172">
        <v>306.5</v>
      </c>
      <c r="W1093" s="172"/>
      <c r="X1093" s="172">
        <v>239.6</v>
      </c>
      <c r="Y1093" s="172">
        <v>31.3</v>
      </c>
      <c r="Z1093" s="172">
        <v>35.6</v>
      </c>
      <c r="AA1093" s="123">
        <v>3915</v>
      </c>
      <c r="AB1093" s="123"/>
      <c r="AC1093" s="123">
        <v>355</v>
      </c>
      <c r="AD1093" s="123"/>
      <c r="AE1093" s="123"/>
      <c r="AF1093" s="123"/>
      <c r="AG1093" s="214"/>
      <c r="AH1093" s="229" t="str">
        <f t="shared" si="237"/>
        <v>a3</v>
      </c>
      <c r="AI1093" s="199"/>
      <c r="AJ1093" s="199"/>
      <c r="AK1093" s="199"/>
      <c r="AL1093" s="199"/>
      <c r="AM1093" s="199"/>
      <c r="AN1093" s="173">
        <v>1</v>
      </c>
      <c r="AO1093" s="173" t="s">
        <v>3186</v>
      </c>
      <c r="AP1093" s="173" t="s">
        <v>3186</v>
      </c>
      <c r="AQ1093" s="173" t="s">
        <v>3186</v>
      </c>
      <c r="AR1093" s="173" t="s">
        <v>3186</v>
      </c>
      <c r="AS1093" s="173">
        <v>1</v>
      </c>
      <c r="AT1093" s="173">
        <v>2</v>
      </c>
      <c r="AU1093" s="173">
        <v>1</v>
      </c>
      <c r="AV1093" s="173">
        <v>1</v>
      </c>
      <c r="AW1093" s="173">
        <v>1</v>
      </c>
      <c r="AX1093" s="173">
        <v>1</v>
      </c>
      <c r="AY1093" s="173"/>
      <c r="AZ1093" s="211">
        <f t="shared" si="247"/>
        <v>2</v>
      </c>
      <c r="BA1093" s="211">
        <f t="shared" si="246"/>
        <v>6</v>
      </c>
      <c r="BB1093" s="205">
        <f t="shared" si="238"/>
        <v>41536</v>
      </c>
      <c r="BC1093" s="205">
        <f t="shared" si="239"/>
        <v>28747</v>
      </c>
      <c r="BD1093" s="205">
        <f t="shared" si="240"/>
        <v>12789</v>
      </c>
      <c r="BE1093" s="205">
        <f t="shared" si="241"/>
        <v>0</v>
      </c>
      <c r="BF1093" s="175">
        <v>28747</v>
      </c>
      <c r="BG1093" s="175"/>
      <c r="BH1093" s="175">
        <v>12789</v>
      </c>
      <c r="BI1093" s="175">
        <v>12789</v>
      </c>
      <c r="BJ1093" s="175"/>
      <c r="BK1093" s="175">
        <v>7265</v>
      </c>
      <c r="BL1093" s="175">
        <v>987</v>
      </c>
      <c r="BM1093" s="175">
        <v>4925</v>
      </c>
      <c r="BN1093" s="175">
        <v>1906</v>
      </c>
      <c r="BO1093" s="175">
        <v>875</v>
      </c>
      <c r="BP1093" s="200">
        <f t="shared" si="242"/>
        <v>13664</v>
      </c>
    </row>
    <row r="1094" spans="1:68" s="201" customFormat="1" x14ac:dyDescent="0.15">
      <c r="A1094" s="117">
        <v>139902001</v>
      </c>
      <c r="B1094" s="118" t="s">
        <v>153</v>
      </c>
      <c r="C1094" s="118" t="s">
        <v>11</v>
      </c>
      <c r="D1094" s="118" t="s">
        <v>154</v>
      </c>
      <c r="E1094" s="118" t="s">
        <v>3277</v>
      </c>
      <c r="F1094" s="120">
        <v>27</v>
      </c>
      <c r="G1094" s="119">
        <v>415417</v>
      </c>
      <c r="H1094" s="119"/>
      <c r="I1094" s="120" t="s">
        <v>5820</v>
      </c>
      <c r="J1094" s="120">
        <v>1950</v>
      </c>
      <c r="K1094" s="120">
        <v>415417</v>
      </c>
      <c r="L1094" s="120">
        <v>0.58399999999999996</v>
      </c>
      <c r="M1094" s="121" t="s">
        <v>5657</v>
      </c>
      <c r="N1094" s="120">
        <v>1</v>
      </c>
      <c r="O1094" s="119">
        <v>181</v>
      </c>
      <c r="P1094" s="119"/>
      <c r="Q1094" s="119"/>
      <c r="R1094" s="120" t="s">
        <v>5658</v>
      </c>
      <c r="S1094" s="120">
        <v>0.4</v>
      </c>
      <c r="T1094" s="120"/>
      <c r="U1094" s="120" t="s">
        <v>3186</v>
      </c>
      <c r="V1094" s="172">
        <v>228.2</v>
      </c>
      <c r="W1094" s="172">
        <v>31.9</v>
      </c>
      <c r="X1094" s="172">
        <v>127.1</v>
      </c>
      <c r="Y1094" s="172">
        <v>9.1</v>
      </c>
      <c r="Z1094" s="172">
        <v>60.1</v>
      </c>
      <c r="AA1094" s="123">
        <v>2459</v>
      </c>
      <c r="AB1094" s="123"/>
      <c r="AC1094" s="123">
        <v>279</v>
      </c>
      <c r="AD1094" s="123"/>
      <c r="AE1094" s="123"/>
      <c r="AF1094" s="123"/>
      <c r="AG1094" s="214"/>
      <c r="AH1094" s="229" t="str">
        <f t="shared" si="237"/>
        <v>a3</v>
      </c>
      <c r="AI1094" s="199"/>
      <c r="AJ1094" s="199"/>
      <c r="AK1094" s="199"/>
      <c r="AL1094" s="199"/>
      <c r="AM1094" s="199"/>
      <c r="AN1094" s="173">
        <v>3</v>
      </c>
      <c r="AO1094" s="173"/>
      <c r="AP1094" s="173"/>
      <c r="AQ1094" s="173"/>
      <c r="AR1094" s="173"/>
      <c r="AS1094" s="173"/>
      <c r="AT1094" s="173">
        <v>1</v>
      </c>
      <c r="AU1094" s="173">
        <v>0.5</v>
      </c>
      <c r="AV1094" s="173">
        <v>0.5</v>
      </c>
      <c r="AW1094" s="173">
        <v>0.5</v>
      </c>
      <c r="AX1094" s="173">
        <v>0.5</v>
      </c>
      <c r="AY1094" s="173"/>
      <c r="AZ1094" s="211">
        <f t="shared" si="247"/>
        <v>3</v>
      </c>
      <c r="BA1094" s="211">
        <f t="shared" si="246"/>
        <v>3</v>
      </c>
      <c r="BB1094" s="205">
        <f t="shared" si="238"/>
        <v>48450</v>
      </c>
      <c r="BC1094" s="205">
        <f t="shared" si="239"/>
        <v>38301</v>
      </c>
      <c r="BD1094" s="205">
        <f t="shared" si="240"/>
        <v>12837</v>
      </c>
      <c r="BE1094" s="205">
        <f t="shared" si="241"/>
        <v>2688</v>
      </c>
      <c r="BF1094" s="175">
        <v>35613</v>
      </c>
      <c r="BG1094" s="175"/>
      <c r="BH1094" s="175">
        <v>21735</v>
      </c>
      <c r="BI1094" s="175">
        <v>10149</v>
      </c>
      <c r="BJ1094" s="175"/>
      <c r="BK1094" s="175">
        <v>4604</v>
      </c>
      <c r="BL1094" s="175">
        <v>1424</v>
      </c>
      <c r="BM1094" s="175">
        <v>3745</v>
      </c>
      <c r="BN1094" s="175">
        <v>1863</v>
      </c>
      <c r="BO1094" s="175">
        <v>4930</v>
      </c>
      <c r="BP1094" s="200">
        <f t="shared" si="242"/>
        <v>26665</v>
      </c>
    </row>
    <row r="1095" spans="1:68" s="201" customFormat="1" x14ac:dyDescent="0.15">
      <c r="A1095" s="117">
        <v>346101001</v>
      </c>
      <c r="B1095" s="118" t="s">
        <v>465</v>
      </c>
      <c r="C1095" s="118" t="s">
        <v>415</v>
      </c>
      <c r="D1095" s="118" t="s">
        <v>466</v>
      </c>
      <c r="E1095" s="118" t="s">
        <v>3460</v>
      </c>
      <c r="F1095" s="120">
        <v>14</v>
      </c>
      <c r="G1095" s="119">
        <v>415975</v>
      </c>
      <c r="H1095" s="119"/>
      <c r="I1095" s="120" t="s">
        <v>5820</v>
      </c>
      <c r="J1095" s="120">
        <v>2300</v>
      </c>
      <c r="K1095" s="120">
        <v>415975</v>
      </c>
      <c r="L1095" s="120">
        <v>0.496</v>
      </c>
      <c r="M1095" s="121" t="s">
        <v>5657</v>
      </c>
      <c r="N1095" s="120">
        <v>1</v>
      </c>
      <c r="O1095" s="119">
        <v>203</v>
      </c>
      <c r="P1095" s="119"/>
      <c r="Q1095" s="119"/>
      <c r="R1095" s="120" t="s">
        <v>5658</v>
      </c>
      <c r="S1095" s="120">
        <v>0.379</v>
      </c>
      <c r="T1095" s="120"/>
      <c r="U1095" s="120"/>
      <c r="V1095" s="172">
        <v>234.3</v>
      </c>
      <c r="W1095" s="172">
        <v>47.7</v>
      </c>
      <c r="X1095" s="172">
        <v>66</v>
      </c>
      <c r="Y1095" s="172">
        <v>44.3</v>
      </c>
      <c r="Z1095" s="172">
        <v>76.3</v>
      </c>
      <c r="AA1095" s="123">
        <v>3505.9</v>
      </c>
      <c r="AB1095" s="123"/>
      <c r="AC1095" s="123">
        <v>59.22</v>
      </c>
      <c r="AD1095" s="123"/>
      <c r="AE1095" s="123"/>
      <c r="AF1095" s="123"/>
      <c r="AG1095" s="214"/>
      <c r="AH1095" s="229" t="str">
        <f t="shared" si="237"/>
        <v>a3</v>
      </c>
      <c r="AI1095" s="199"/>
      <c r="AJ1095" s="199"/>
      <c r="AK1095" s="199"/>
      <c r="AL1095" s="199"/>
      <c r="AM1095" s="199"/>
      <c r="AN1095" s="173">
        <v>6</v>
      </c>
      <c r="AO1095" s="173" t="s">
        <v>3186</v>
      </c>
      <c r="AP1095" s="173" t="s">
        <v>3186</v>
      </c>
      <c r="AQ1095" s="173" t="s">
        <v>3186</v>
      </c>
      <c r="AR1095" s="173" t="s">
        <v>3186</v>
      </c>
      <c r="AS1095" s="173">
        <v>6</v>
      </c>
      <c r="AT1095" s="173" t="s">
        <v>3186</v>
      </c>
      <c r="AU1095" s="173" t="s">
        <v>3186</v>
      </c>
      <c r="AV1095" s="173" t="s">
        <v>3186</v>
      </c>
      <c r="AW1095" s="173" t="s">
        <v>3186</v>
      </c>
      <c r="AX1095" s="173">
        <v>2</v>
      </c>
      <c r="AY1095" s="173" t="s">
        <v>3186</v>
      </c>
      <c r="AZ1095" s="211">
        <f t="shared" si="247"/>
        <v>12</v>
      </c>
      <c r="BA1095" s="211">
        <f t="shared" si="246"/>
        <v>2</v>
      </c>
      <c r="BB1095" s="205">
        <f t="shared" si="238"/>
        <v>29482</v>
      </c>
      <c r="BC1095" s="205">
        <f t="shared" si="239"/>
        <v>29482</v>
      </c>
      <c r="BD1095" s="205">
        <f t="shared" si="240"/>
        <v>0</v>
      </c>
      <c r="BE1095" s="205">
        <f t="shared" si="241"/>
        <v>0</v>
      </c>
      <c r="BF1095" s="175">
        <v>29482</v>
      </c>
      <c r="BG1095" s="175">
        <v>517</v>
      </c>
      <c r="BH1095" s="175">
        <v>17847</v>
      </c>
      <c r="BI1095" s="175"/>
      <c r="BJ1095" s="175"/>
      <c r="BK1095" s="175">
        <v>470</v>
      </c>
      <c r="BL1095" s="175"/>
      <c r="BM1095" s="175">
        <v>4206</v>
      </c>
      <c r="BN1095" s="175">
        <v>753</v>
      </c>
      <c r="BO1095" s="175">
        <v>5689</v>
      </c>
      <c r="BP1095" s="200">
        <f t="shared" si="242"/>
        <v>23536</v>
      </c>
    </row>
    <row r="1096" spans="1:68" s="201" customFormat="1" x14ac:dyDescent="0.15">
      <c r="A1096" s="117">
        <v>3320301002</v>
      </c>
      <c r="B1096" s="118" t="s">
        <v>2446</v>
      </c>
      <c r="C1096" s="118" t="s">
        <v>2427</v>
      </c>
      <c r="D1096" s="118" t="s">
        <v>2445</v>
      </c>
      <c r="E1096" s="118" t="s">
        <v>4851</v>
      </c>
      <c r="F1096" s="120">
        <v>11</v>
      </c>
      <c r="G1096" s="119">
        <v>416936</v>
      </c>
      <c r="H1096" s="119"/>
      <c r="I1096" s="120" t="s">
        <v>5820</v>
      </c>
      <c r="J1096" s="120">
        <v>2600</v>
      </c>
      <c r="K1096" s="120">
        <v>416936</v>
      </c>
      <c r="L1096" s="120">
        <v>0.439</v>
      </c>
      <c r="M1096" s="121" t="s">
        <v>5657</v>
      </c>
      <c r="N1096" s="120">
        <v>1</v>
      </c>
      <c r="O1096" s="119">
        <v>245</v>
      </c>
      <c r="P1096" s="119"/>
      <c r="Q1096" s="119"/>
      <c r="R1096" s="120" t="s">
        <v>5658</v>
      </c>
      <c r="S1096" s="120">
        <v>0.9</v>
      </c>
      <c r="T1096" s="120"/>
      <c r="U1096" s="120"/>
      <c r="V1096" s="172">
        <v>399</v>
      </c>
      <c r="W1096" s="172"/>
      <c r="X1096" s="172"/>
      <c r="Y1096" s="172"/>
      <c r="Z1096" s="172">
        <v>399</v>
      </c>
      <c r="AA1096" s="123"/>
      <c r="AB1096" s="123"/>
      <c r="AC1096" s="123">
        <v>345</v>
      </c>
      <c r="AD1096" s="123"/>
      <c r="AE1096" s="123"/>
      <c r="AF1096" s="123"/>
      <c r="AG1096" s="214"/>
      <c r="AH1096" s="229" t="str">
        <f t="shared" si="237"/>
        <v>a3</v>
      </c>
      <c r="AI1096" s="199"/>
      <c r="AJ1096" s="199"/>
      <c r="AK1096" s="199"/>
      <c r="AL1096" s="199"/>
      <c r="AM1096" s="199"/>
      <c r="AN1096" s="173"/>
      <c r="AO1096" s="173"/>
      <c r="AP1096" s="173"/>
      <c r="AQ1096" s="173"/>
      <c r="AR1096" s="173"/>
      <c r="AS1096" s="173">
        <v>1</v>
      </c>
      <c r="AT1096" s="173">
        <v>0.9</v>
      </c>
      <c r="AU1096" s="173">
        <v>0.7</v>
      </c>
      <c r="AV1096" s="173"/>
      <c r="AW1096" s="173"/>
      <c r="AX1096" s="173"/>
      <c r="AY1096" s="173"/>
      <c r="AZ1096" s="211">
        <f t="shared" si="247"/>
        <v>1</v>
      </c>
      <c r="BA1096" s="211">
        <f t="shared" si="246"/>
        <v>1.6</v>
      </c>
      <c r="BB1096" s="205">
        <f t="shared" si="238"/>
        <v>53317</v>
      </c>
      <c r="BC1096" s="205">
        <f t="shared" si="239"/>
        <v>53317</v>
      </c>
      <c r="BD1096" s="205">
        <f t="shared" si="240"/>
        <v>0</v>
      </c>
      <c r="BE1096" s="205">
        <f t="shared" si="241"/>
        <v>0</v>
      </c>
      <c r="BF1096" s="175">
        <v>53317</v>
      </c>
      <c r="BG1096" s="175"/>
      <c r="BH1096" s="175">
        <v>36960</v>
      </c>
      <c r="BI1096" s="175"/>
      <c r="BJ1096" s="175"/>
      <c r="BK1096" s="175">
        <v>5416</v>
      </c>
      <c r="BL1096" s="175">
        <v>406</v>
      </c>
      <c r="BM1096" s="175">
        <v>6422</v>
      </c>
      <c r="BN1096" s="175">
        <v>1613</v>
      </c>
      <c r="BO1096" s="175">
        <v>2500</v>
      </c>
      <c r="BP1096" s="200">
        <f t="shared" si="242"/>
        <v>39460</v>
      </c>
    </row>
    <row r="1097" spans="1:68" s="201" customFormat="1" x14ac:dyDescent="0.15">
      <c r="A1097" s="117">
        <v>1738401001</v>
      </c>
      <c r="B1097" s="118" t="s">
        <v>1377</v>
      </c>
      <c r="C1097" s="118" t="s">
        <v>1324</v>
      </c>
      <c r="D1097" s="118" t="s">
        <v>1378</v>
      </c>
      <c r="E1097" s="118" t="s">
        <v>4061</v>
      </c>
      <c r="F1097" s="120">
        <v>12</v>
      </c>
      <c r="G1097" s="119">
        <v>429779</v>
      </c>
      <c r="H1097" s="119"/>
      <c r="I1097" s="120" t="s">
        <v>5820</v>
      </c>
      <c r="J1097" s="120">
        <v>2450</v>
      </c>
      <c r="K1097" s="120">
        <v>417924</v>
      </c>
      <c r="L1097" s="120">
        <v>0.46700000000000003</v>
      </c>
      <c r="M1097" s="121" t="s">
        <v>5657</v>
      </c>
      <c r="N1097" s="120">
        <v>1</v>
      </c>
      <c r="O1097" s="119">
        <v>64</v>
      </c>
      <c r="P1097" s="119">
        <v>24.7</v>
      </c>
      <c r="Q1097" s="119">
        <v>12.2</v>
      </c>
      <c r="R1097" s="120" t="s">
        <v>5658</v>
      </c>
      <c r="S1097" s="120">
        <v>0.64</v>
      </c>
      <c r="T1097" s="120"/>
      <c r="U1097" s="120"/>
      <c r="V1097" s="172">
        <v>334</v>
      </c>
      <c r="W1097" s="172">
        <v>63.4</v>
      </c>
      <c r="X1097" s="172">
        <v>186.9</v>
      </c>
      <c r="Y1097" s="172">
        <v>30</v>
      </c>
      <c r="Z1097" s="172">
        <v>53.7</v>
      </c>
      <c r="AA1097" s="123">
        <v>3277</v>
      </c>
      <c r="AB1097" s="123"/>
      <c r="AC1097" s="123">
        <v>261.89999999999998</v>
      </c>
      <c r="AD1097" s="123"/>
      <c r="AE1097" s="123"/>
      <c r="AF1097" s="123"/>
      <c r="AG1097" s="214"/>
      <c r="AH1097" s="229" t="str">
        <f t="shared" si="237"/>
        <v>a3</v>
      </c>
      <c r="AI1097" s="199"/>
      <c r="AJ1097" s="199"/>
      <c r="AK1097" s="199"/>
      <c r="AL1097" s="199"/>
      <c r="AM1097" s="199"/>
      <c r="AN1097" s="173">
        <v>2</v>
      </c>
      <c r="AO1097" s="173">
        <v>1</v>
      </c>
      <c r="AP1097" s="173">
        <v>1</v>
      </c>
      <c r="AQ1097" s="173"/>
      <c r="AR1097" s="173"/>
      <c r="AS1097" s="173">
        <v>1</v>
      </c>
      <c r="AT1097" s="173">
        <v>2</v>
      </c>
      <c r="AU1097" s="173">
        <v>2</v>
      </c>
      <c r="AV1097" s="173">
        <v>2</v>
      </c>
      <c r="AW1097" s="173">
        <v>2</v>
      </c>
      <c r="AX1097" s="173">
        <v>2</v>
      </c>
      <c r="AY1097" s="173"/>
      <c r="AZ1097" s="211">
        <f t="shared" si="247"/>
        <v>5</v>
      </c>
      <c r="BA1097" s="211">
        <f t="shared" si="246"/>
        <v>10</v>
      </c>
      <c r="BB1097" s="205">
        <f t="shared" si="238"/>
        <v>53631</v>
      </c>
      <c r="BC1097" s="205">
        <f t="shared" si="239"/>
        <v>46419</v>
      </c>
      <c r="BD1097" s="205">
        <f t="shared" si="240"/>
        <v>12950</v>
      </c>
      <c r="BE1097" s="205">
        <f t="shared" si="241"/>
        <v>5738</v>
      </c>
      <c r="BF1097" s="175">
        <v>40681</v>
      </c>
      <c r="BG1097" s="175">
        <v>11125</v>
      </c>
      <c r="BH1097" s="175">
        <v>12950</v>
      </c>
      <c r="BI1097" s="175">
        <v>7212</v>
      </c>
      <c r="BJ1097" s="175"/>
      <c r="BK1097" s="175">
        <v>5848</v>
      </c>
      <c r="BL1097" s="175">
        <v>1847</v>
      </c>
      <c r="BM1097" s="175">
        <v>6832</v>
      </c>
      <c r="BN1097" s="175">
        <v>968</v>
      </c>
      <c r="BO1097" s="175">
        <v>6849</v>
      </c>
      <c r="BP1097" s="200">
        <f t="shared" si="242"/>
        <v>19799</v>
      </c>
    </row>
    <row r="1098" spans="1:68" s="201" customFormat="1" x14ac:dyDescent="0.15">
      <c r="A1098" s="117">
        <v>2150202001</v>
      </c>
      <c r="B1098" s="118" t="s">
        <v>1767</v>
      </c>
      <c r="C1098" s="118" t="s">
        <v>1650</v>
      </c>
      <c r="D1098" s="118" t="s">
        <v>1768</v>
      </c>
      <c r="E1098" s="118" t="s">
        <v>4341</v>
      </c>
      <c r="F1098" s="120">
        <v>14</v>
      </c>
      <c r="G1098" s="119">
        <v>418531</v>
      </c>
      <c r="H1098" s="119"/>
      <c r="I1098" s="120" t="s">
        <v>5820</v>
      </c>
      <c r="J1098" s="120">
        <v>3100</v>
      </c>
      <c r="K1098" s="120">
        <v>418531</v>
      </c>
      <c r="L1098" s="120">
        <v>0.37</v>
      </c>
      <c r="M1098" s="121" t="s">
        <v>5657</v>
      </c>
      <c r="N1098" s="120">
        <v>1</v>
      </c>
      <c r="O1098" s="119">
        <v>181.7</v>
      </c>
      <c r="P1098" s="119">
        <v>37.299999999999997</v>
      </c>
      <c r="Q1098" s="119">
        <v>4.5199999999999996</v>
      </c>
      <c r="R1098" s="120" t="s">
        <v>5660</v>
      </c>
      <c r="S1098" s="120">
        <v>2.2999999999999998</v>
      </c>
      <c r="T1098" s="120"/>
      <c r="U1098" s="120"/>
      <c r="V1098" s="172">
        <v>207</v>
      </c>
      <c r="W1098" s="172"/>
      <c r="X1098" s="172">
        <v>173</v>
      </c>
      <c r="Y1098" s="172">
        <v>29</v>
      </c>
      <c r="Z1098" s="172">
        <v>5</v>
      </c>
      <c r="AA1098" s="123"/>
      <c r="AB1098" s="123"/>
      <c r="AC1098" s="123">
        <v>254.95</v>
      </c>
      <c r="AD1098" s="123"/>
      <c r="AE1098" s="123"/>
      <c r="AF1098" s="123"/>
      <c r="AG1098" s="214"/>
      <c r="AH1098" s="229" t="str">
        <f t="shared" si="237"/>
        <v>a3</v>
      </c>
      <c r="AI1098" s="199"/>
      <c r="AJ1098" s="199"/>
      <c r="AK1098" s="199"/>
      <c r="AL1098" s="199"/>
      <c r="AM1098" s="199"/>
      <c r="AN1098" s="173">
        <v>3</v>
      </c>
      <c r="AO1098" s="173"/>
      <c r="AP1098" s="173"/>
      <c r="AQ1098" s="173"/>
      <c r="AR1098" s="173"/>
      <c r="AS1098" s="173">
        <v>1</v>
      </c>
      <c r="AT1098" s="173">
        <v>0.5</v>
      </c>
      <c r="AU1098" s="173">
        <v>0.5</v>
      </c>
      <c r="AV1098" s="173">
        <v>0.5</v>
      </c>
      <c r="AW1098" s="173">
        <v>0.5</v>
      </c>
      <c r="AX1098" s="173"/>
      <c r="AY1098" s="173"/>
      <c r="AZ1098" s="211">
        <f t="shared" si="247"/>
        <v>4</v>
      </c>
      <c r="BA1098" s="211">
        <f t="shared" si="246"/>
        <v>2</v>
      </c>
      <c r="BB1098" s="205">
        <f t="shared" si="238"/>
        <v>39561</v>
      </c>
      <c r="BC1098" s="205">
        <f t="shared" si="239"/>
        <v>39561</v>
      </c>
      <c r="BD1098" s="205">
        <f t="shared" si="240"/>
        <v>0</v>
      </c>
      <c r="BE1098" s="205">
        <f t="shared" si="241"/>
        <v>0</v>
      </c>
      <c r="BF1098" s="175">
        <v>39561</v>
      </c>
      <c r="BG1098" s="175"/>
      <c r="BH1098" s="175">
        <v>21662</v>
      </c>
      <c r="BI1098" s="175"/>
      <c r="BJ1098" s="175"/>
      <c r="BK1098" s="175">
        <v>2890</v>
      </c>
      <c r="BL1098" s="175">
        <v>463</v>
      </c>
      <c r="BM1098" s="175">
        <v>5062</v>
      </c>
      <c r="BN1098" s="175">
        <v>3820</v>
      </c>
      <c r="BO1098" s="175">
        <v>5664</v>
      </c>
      <c r="BP1098" s="200">
        <f t="shared" si="242"/>
        <v>27326</v>
      </c>
    </row>
    <row r="1099" spans="1:68" s="201" customFormat="1" x14ac:dyDescent="0.15">
      <c r="A1099" s="117">
        <v>166501001</v>
      </c>
      <c r="B1099" s="118" t="s">
        <v>331</v>
      </c>
      <c r="C1099" s="118" t="s">
        <v>11</v>
      </c>
      <c r="D1099" s="118" t="s">
        <v>332</v>
      </c>
      <c r="E1099" s="118" t="s">
        <v>3377</v>
      </c>
      <c r="F1099" s="120">
        <v>14</v>
      </c>
      <c r="G1099" s="119"/>
      <c r="H1099" s="119"/>
      <c r="I1099" s="120" t="s">
        <v>5820</v>
      </c>
      <c r="J1099" s="120">
        <v>1310</v>
      </c>
      <c r="K1099" s="120">
        <v>418936</v>
      </c>
      <c r="L1099" s="120">
        <v>0.876</v>
      </c>
      <c r="M1099" s="121" t="s">
        <v>5657</v>
      </c>
      <c r="N1099" s="120">
        <v>1</v>
      </c>
      <c r="O1099" s="119">
        <v>269</v>
      </c>
      <c r="P1099" s="119"/>
      <c r="Q1099" s="119"/>
      <c r="R1099" s="120" t="s">
        <v>5658</v>
      </c>
      <c r="S1099" s="120">
        <v>0.4</v>
      </c>
      <c r="T1099" s="120"/>
      <c r="U1099" s="120"/>
      <c r="V1099" s="172">
        <v>444.7</v>
      </c>
      <c r="W1099" s="172"/>
      <c r="X1099" s="172">
        <v>244.9</v>
      </c>
      <c r="Y1099" s="172">
        <v>102.6</v>
      </c>
      <c r="Z1099" s="172">
        <v>97.2</v>
      </c>
      <c r="AA1099" s="123">
        <v>5951</v>
      </c>
      <c r="AB1099" s="123"/>
      <c r="AC1099" s="123">
        <v>194</v>
      </c>
      <c r="AD1099" s="123"/>
      <c r="AE1099" s="123"/>
      <c r="AF1099" s="123"/>
      <c r="AG1099" s="214"/>
      <c r="AH1099" s="229" t="str">
        <f t="shared" si="237"/>
        <v>a3</v>
      </c>
      <c r="AI1099" s="199"/>
      <c r="AJ1099" s="199"/>
      <c r="AK1099" s="199"/>
      <c r="AL1099" s="199"/>
      <c r="AM1099" s="199"/>
      <c r="AN1099" s="173"/>
      <c r="AO1099" s="173" t="s">
        <v>3186</v>
      </c>
      <c r="AP1099" s="173" t="s">
        <v>3186</v>
      </c>
      <c r="AQ1099" s="173" t="s">
        <v>3186</v>
      </c>
      <c r="AR1099" s="173" t="s">
        <v>3186</v>
      </c>
      <c r="AS1099" s="173">
        <v>1</v>
      </c>
      <c r="AT1099" s="173">
        <v>0.5</v>
      </c>
      <c r="AU1099" s="173">
        <v>0.5</v>
      </c>
      <c r="AV1099" s="173">
        <v>0.5</v>
      </c>
      <c r="AW1099" s="173">
        <v>0.5</v>
      </c>
      <c r="AX1099" s="173">
        <v>0.5</v>
      </c>
      <c r="AY1099" s="173">
        <v>0.5</v>
      </c>
      <c r="AZ1099" s="211">
        <f t="shared" si="247"/>
        <v>1</v>
      </c>
      <c r="BA1099" s="211">
        <f t="shared" si="246"/>
        <v>3</v>
      </c>
      <c r="BB1099" s="205">
        <f t="shared" si="238"/>
        <v>60378</v>
      </c>
      <c r="BC1099" s="205">
        <f t="shared" si="239"/>
        <v>45017</v>
      </c>
      <c r="BD1099" s="205">
        <f t="shared" si="240"/>
        <v>15870</v>
      </c>
      <c r="BE1099" s="205">
        <f t="shared" si="241"/>
        <v>509</v>
      </c>
      <c r="BF1099" s="175">
        <v>44508</v>
      </c>
      <c r="BG1099" s="175"/>
      <c r="BH1099" s="175">
        <v>29925</v>
      </c>
      <c r="BI1099" s="175">
        <v>12735</v>
      </c>
      <c r="BJ1099" s="175">
        <v>2626</v>
      </c>
      <c r="BK1099" s="175">
        <v>4117</v>
      </c>
      <c r="BL1099" s="175">
        <v>144</v>
      </c>
      <c r="BM1099" s="175">
        <v>7951</v>
      </c>
      <c r="BN1099" s="175">
        <v>653</v>
      </c>
      <c r="BO1099" s="175">
        <v>2227</v>
      </c>
      <c r="BP1099" s="200">
        <f t="shared" si="242"/>
        <v>32152</v>
      </c>
    </row>
    <row r="1100" spans="1:68" s="201" customFormat="1" x14ac:dyDescent="0.15">
      <c r="A1100" s="117">
        <v>3321402002</v>
      </c>
      <c r="B1100" s="118" t="s">
        <v>2482</v>
      </c>
      <c r="C1100" s="118" t="s">
        <v>2427</v>
      </c>
      <c r="D1100" s="118" t="s">
        <v>2481</v>
      </c>
      <c r="E1100" s="118" t="s">
        <v>4879</v>
      </c>
      <c r="F1100" s="120">
        <v>15</v>
      </c>
      <c r="G1100" s="119">
        <v>419673</v>
      </c>
      <c r="H1100" s="119"/>
      <c r="I1100" s="120" t="s">
        <v>5820</v>
      </c>
      <c r="J1100" s="120">
        <v>3600</v>
      </c>
      <c r="K1100" s="120">
        <v>419673</v>
      </c>
      <c r="L1100" s="120">
        <v>0.31900000000000001</v>
      </c>
      <c r="M1100" s="121" t="s">
        <v>5657</v>
      </c>
      <c r="N1100" s="120">
        <v>1</v>
      </c>
      <c r="O1100" s="119">
        <v>161.80000000000001</v>
      </c>
      <c r="P1100" s="119">
        <v>39.299999999999997</v>
      </c>
      <c r="Q1100" s="119">
        <v>4.2</v>
      </c>
      <c r="R1100" s="120" t="s">
        <v>5660</v>
      </c>
      <c r="S1100" s="120">
        <v>0.2</v>
      </c>
      <c r="T1100" s="120"/>
      <c r="U1100" s="120"/>
      <c r="V1100" s="172">
        <v>262.89999999999998</v>
      </c>
      <c r="W1100" s="172">
        <v>49.9</v>
      </c>
      <c r="X1100" s="172">
        <v>191.9</v>
      </c>
      <c r="Y1100" s="172">
        <v>15.7</v>
      </c>
      <c r="Z1100" s="172">
        <v>5.4</v>
      </c>
      <c r="AA1100" s="123"/>
      <c r="AB1100" s="123"/>
      <c r="AC1100" s="123">
        <v>279</v>
      </c>
      <c r="AD1100" s="123"/>
      <c r="AE1100" s="123"/>
      <c r="AF1100" s="123"/>
      <c r="AG1100" s="214"/>
      <c r="AH1100" s="229" t="str">
        <f t="shared" si="237"/>
        <v>a3</v>
      </c>
      <c r="AI1100" s="199"/>
      <c r="AJ1100" s="199"/>
      <c r="AK1100" s="199"/>
      <c r="AL1100" s="199"/>
      <c r="AM1100" s="199"/>
      <c r="AN1100" s="173"/>
      <c r="AO1100" s="173"/>
      <c r="AP1100" s="173"/>
      <c r="AQ1100" s="173"/>
      <c r="AR1100" s="173"/>
      <c r="AS1100" s="173">
        <v>0.5</v>
      </c>
      <c r="AT1100" s="173">
        <v>0.8</v>
      </c>
      <c r="AU1100" s="173">
        <v>1.5</v>
      </c>
      <c r="AV1100" s="173">
        <v>0.8</v>
      </c>
      <c r="AW1100" s="173">
        <v>0.8</v>
      </c>
      <c r="AX1100" s="173">
        <v>0.6</v>
      </c>
      <c r="AY1100" s="173">
        <v>3</v>
      </c>
      <c r="AZ1100" s="211">
        <f t="shared" si="247"/>
        <v>0.5</v>
      </c>
      <c r="BA1100" s="211">
        <f t="shared" si="246"/>
        <v>7.4999999999999991</v>
      </c>
      <c r="BB1100" s="205">
        <f t="shared" si="238"/>
        <v>78679</v>
      </c>
      <c r="BC1100" s="205">
        <f t="shared" si="239"/>
        <v>49390</v>
      </c>
      <c r="BD1100" s="205">
        <f t="shared" si="240"/>
        <v>30447</v>
      </c>
      <c r="BE1100" s="205">
        <f t="shared" si="241"/>
        <v>1158</v>
      </c>
      <c r="BF1100" s="175">
        <v>48232</v>
      </c>
      <c r="BG1100" s="175">
        <v>5758</v>
      </c>
      <c r="BH1100" s="175">
        <v>29289</v>
      </c>
      <c r="BI1100" s="175">
        <v>29289</v>
      </c>
      <c r="BJ1100" s="175"/>
      <c r="BK1100" s="175">
        <v>2831</v>
      </c>
      <c r="BL1100" s="175">
        <v>1348</v>
      </c>
      <c r="BM1100" s="175">
        <v>4884</v>
      </c>
      <c r="BN1100" s="175">
        <v>3132</v>
      </c>
      <c r="BO1100" s="175">
        <v>2148</v>
      </c>
      <c r="BP1100" s="200">
        <f t="shared" si="242"/>
        <v>31437</v>
      </c>
    </row>
    <row r="1101" spans="1:68" s="201" customFormat="1" x14ac:dyDescent="0.15">
      <c r="A1101" s="117">
        <v>1740702001</v>
      </c>
      <c r="B1101" s="118" t="s">
        <v>1387</v>
      </c>
      <c r="C1101" s="118" t="s">
        <v>1324</v>
      </c>
      <c r="D1101" s="118" t="s">
        <v>1388</v>
      </c>
      <c r="E1101" s="118" t="s">
        <v>4069</v>
      </c>
      <c r="F1101" s="120">
        <v>20</v>
      </c>
      <c r="G1101" s="119">
        <v>422473</v>
      </c>
      <c r="H1101" s="119"/>
      <c r="I1101" s="120" t="s">
        <v>5820</v>
      </c>
      <c r="J1101" s="120">
        <v>2700</v>
      </c>
      <c r="K1101" s="120">
        <v>422473</v>
      </c>
      <c r="L1101" s="120">
        <v>0.42899999999999999</v>
      </c>
      <c r="M1101" s="121" t="s">
        <v>5657</v>
      </c>
      <c r="N1101" s="120">
        <v>1</v>
      </c>
      <c r="O1101" s="119">
        <v>197</v>
      </c>
      <c r="P1101" s="119"/>
      <c r="Q1101" s="119"/>
      <c r="R1101" s="120" t="s">
        <v>5658</v>
      </c>
      <c r="S1101" s="120">
        <v>0.7</v>
      </c>
      <c r="T1101" s="120"/>
      <c r="U1101" s="120"/>
      <c r="V1101" s="172">
        <v>405</v>
      </c>
      <c r="W1101" s="172"/>
      <c r="X1101" s="172"/>
      <c r="Y1101" s="172"/>
      <c r="Z1101" s="172">
        <v>405</v>
      </c>
      <c r="AA1101" s="123">
        <v>1298</v>
      </c>
      <c r="AB1101" s="123"/>
      <c r="AC1101" s="123">
        <v>200</v>
      </c>
      <c r="AD1101" s="123"/>
      <c r="AE1101" s="123"/>
      <c r="AF1101" s="123"/>
      <c r="AG1101" s="214"/>
      <c r="AH1101" s="229" t="str">
        <f t="shared" si="237"/>
        <v>a3</v>
      </c>
      <c r="AI1101" s="199"/>
      <c r="AJ1101" s="199"/>
      <c r="AK1101" s="199"/>
      <c r="AL1101" s="199"/>
      <c r="AM1101" s="199"/>
      <c r="AN1101" s="173">
        <v>3</v>
      </c>
      <c r="AO1101" s="173" t="s">
        <v>3186</v>
      </c>
      <c r="AP1101" s="173" t="s">
        <v>3186</v>
      </c>
      <c r="AQ1101" s="173" t="s">
        <v>3186</v>
      </c>
      <c r="AR1101" s="173" t="s">
        <v>3186</v>
      </c>
      <c r="AS1101" s="173">
        <v>4</v>
      </c>
      <c r="AT1101" s="173">
        <v>1</v>
      </c>
      <c r="AU1101" s="173">
        <v>1</v>
      </c>
      <c r="AV1101" s="173">
        <v>1</v>
      </c>
      <c r="AW1101" s="173">
        <v>0.5</v>
      </c>
      <c r="AX1101" s="173">
        <v>0.5</v>
      </c>
      <c r="AY1101" s="173" t="s">
        <v>3186</v>
      </c>
      <c r="AZ1101" s="211">
        <f t="shared" si="247"/>
        <v>7</v>
      </c>
      <c r="BA1101" s="211">
        <f t="shared" si="246"/>
        <v>4</v>
      </c>
      <c r="BB1101" s="205">
        <f t="shared" si="238"/>
        <v>49974</v>
      </c>
      <c r="BC1101" s="205">
        <f t="shared" si="239"/>
        <v>39842</v>
      </c>
      <c r="BD1101" s="205">
        <f t="shared" si="240"/>
        <v>10132</v>
      </c>
      <c r="BE1101" s="205">
        <f t="shared" si="241"/>
        <v>0</v>
      </c>
      <c r="BF1101" s="175">
        <v>39842</v>
      </c>
      <c r="BG1101" s="175">
        <v>4780</v>
      </c>
      <c r="BH1101" s="175">
        <v>10132</v>
      </c>
      <c r="BI1101" s="175">
        <v>828</v>
      </c>
      <c r="BJ1101" s="175">
        <v>9304</v>
      </c>
      <c r="BK1101" s="175">
        <v>7671</v>
      </c>
      <c r="BL1101" s="175">
        <v>2232</v>
      </c>
      <c r="BM1101" s="175">
        <v>8112</v>
      </c>
      <c r="BN1101" s="175">
        <v>842</v>
      </c>
      <c r="BO1101" s="175">
        <v>6073</v>
      </c>
      <c r="BP1101" s="200">
        <f t="shared" si="242"/>
        <v>16205</v>
      </c>
    </row>
    <row r="1102" spans="1:68" s="201" customFormat="1" x14ac:dyDescent="0.15">
      <c r="A1102" s="117">
        <v>821101001</v>
      </c>
      <c r="B1102" s="118" t="s">
        <v>795</v>
      </c>
      <c r="C1102" s="118" t="s">
        <v>762</v>
      </c>
      <c r="D1102" s="118" t="s">
        <v>796</v>
      </c>
      <c r="E1102" s="118" t="s">
        <v>3667</v>
      </c>
      <c r="F1102" s="120">
        <v>14</v>
      </c>
      <c r="G1102" s="119">
        <v>369825</v>
      </c>
      <c r="H1102" s="119"/>
      <c r="I1102" s="120" t="s">
        <v>5820</v>
      </c>
      <c r="J1102" s="120">
        <v>1715</v>
      </c>
      <c r="K1102" s="120">
        <v>425089</v>
      </c>
      <c r="L1102" s="120">
        <v>0.67900000000000005</v>
      </c>
      <c r="M1102" s="121" t="s">
        <v>5657</v>
      </c>
      <c r="N1102" s="120">
        <v>1</v>
      </c>
      <c r="O1102" s="119">
        <v>172</v>
      </c>
      <c r="P1102" s="119"/>
      <c r="Q1102" s="119"/>
      <c r="R1102" s="120" t="s">
        <v>5658</v>
      </c>
      <c r="S1102" s="120">
        <v>0.3</v>
      </c>
      <c r="T1102" s="120"/>
      <c r="U1102" s="120"/>
      <c r="V1102" s="172">
        <v>331</v>
      </c>
      <c r="W1102" s="172"/>
      <c r="X1102" s="172">
        <v>331</v>
      </c>
      <c r="Y1102" s="172"/>
      <c r="Z1102" s="172"/>
      <c r="AA1102" s="123">
        <v>4102</v>
      </c>
      <c r="AB1102" s="123"/>
      <c r="AC1102" s="123">
        <v>224</v>
      </c>
      <c r="AD1102" s="123"/>
      <c r="AE1102" s="123"/>
      <c r="AF1102" s="123"/>
      <c r="AG1102" s="214"/>
      <c r="AH1102" s="229" t="str">
        <f t="shared" si="237"/>
        <v>a3</v>
      </c>
      <c r="AI1102" s="199" t="s">
        <v>5401</v>
      </c>
      <c r="AJ1102" s="199"/>
      <c r="AK1102" s="199" t="s">
        <v>5401</v>
      </c>
      <c r="AL1102" s="199" t="s">
        <v>5401</v>
      </c>
      <c r="AM1102" s="199" t="s">
        <v>5401</v>
      </c>
      <c r="AN1102" s="173" t="s">
        <v>3186</v>
      </c>
      <c r="AO1102" s="173" t="s">
        <v>3186</v>
      </c>
      <c r="AP1102" s="173" t="s">
        <v>3186</v>
      </c>
      <c r="AQ1102" s="173" t="s">
        <v>3186</v>
      </c>
      <c r="AR1102" s="173" t="s">
        <v>3186</v>
      </c>
      <c r="AS1102" s="173"/>
      <c r="AT1102" s="173"/>
      <c r="AU1102" s="173"/>
      <c r="AV1102" s="173"/>
      <c r="AW1102" s="173"/>
      <c r="AX1102" s="173"/>
      <c r="AY1102" s="173"/>
      <c r="AZ1102" s="211"/>
      <c r="BA1102" s="211"/>
      <c r="BB1102" s="205">
        <f t="shared" si="238"/>
        <v>39542</v>
      </c>
      <c r="BC1102" s="205">
        <f t="shared" si="239"/>
        <v>39542</v>
      </c>
      <c r="BD1102" s="205">
        <f t="shared" si="240"/>
        <v>0</v>
      </c>
      <c r="BE1102" s="205">
        <f t="shared" si="241"/>
        <v>0</v>
      </c>
      <c r="BF1102" s="175">
        <v>39542</v>
      </c>
      <c r="BG1102" s="175">
        <v>6311</v>
      </c>
      <c r="BH1102" s="175">
        <v>20518</v>
      </c>
      <c r="BI1102" s="175"/>
      <c r="BJ1102" s="175"/>
      <c r="BK1102" s="175">
        <v>4598</v>
      </c>
      <c r="BL1102" s="175">
        <v>480</v>
      </c>
      <c r="BM1102" s="175">
        <v>6205</v>
      </c>
      <c r="BN1102" s="175"/>
      <c r="BO1102" s="175">
        <v>1430</v>
      </c>
      <c r="BP1102" s="200">
        <f t="shared" si="242"/>
        <v>21948</v>
      </c>
    </row>
    <row r="1103" spans="1:68" s="201" customFormat="1" x14ac:dyDescent="0.15">
      <c r="A1103" s="117">
        <v>148401001</v>
      </c>
      <c r="B1103" s="118" t="s">
        <v>208</v>
      </c>
      <c r="C1103" s="118" t="s">
        <v>11</v>
      </c>
      <c r="D1103" s="118" t="s">
        <v>209</v>
      </c>
      <c r="E1103" s="118" t="s">
        <v>3307</v>
      </c>
      <c r="F1103" s="120">
        <v>11</v>
      </c>
      <c r="G1103" s="119">
        <v>426213</v>
      </c>
      <c r="H1103" s="119"/>
      <c r="I1103" s="120" t="s">
        <v>5820</v>
      </c>
      <c r="J1103" s="120">
        <v>2200</v>
      </c>
      <c r="K1103" s="120">
        <v>426213</v>
      </c>
      <c r="L1103" s="120">
        <v>0.53100000000000003</v>
      </c>
      <c r="M1103" s="121" t="s">
        <v>5657</v>
      </c>
      <c r="N1103" s="120">
        <v>1</v>
      </c>
      <c r="O1103" s="119">
        <v>320</v>
      </c>
      <c r="P1103" s="119"/>
      <c r="Q1103" s="119"/>
      <c r="R1103" s="120" t="s">
        <v>5660</v>
      </c>
      <c r="S1103" s="120">
        <v>0.4</v>
      </c>
      <c r="T1103" s="120"/>
      <c r="U1103" s="120" t="s">
        <v>3186</v>
      </c>
      <c r="V1103" s="172">
        <v>302.2</v>
      </c>
      <c r="W1103" s="172">
        <v>45.3</v>
      </c>
      <c r="X1103" s="172">
        <v>182</v>
      </c>
      <c r="Y1103" s="172">
        <v>73.8</v>
      </c>
      <c r="Z1103" s="172">
        <v>1.1000000000000001</v>
      </c>
      <c r="AA1103" s="123">
        <v>4486</v>
      </c>
      <c r="AB1103" s="123"/>
      <c r="AC1103" s="123">
        <v>447</v>
      </c>
      <c r="AD1103" s="123"/>
      <c r="AE1103" s="123"/>
      <c r="AF1103" s="123"/>
      <c r="AG1103" s="214"/>
      <c r="AH1103" s="229" t="str">
        <f t="shared" si="237"/>
        <v>a3</v>
      </c>
      <c r="AI1103" s="199"/>
      <c r="AJ1103" s="199"/>
      <c r="AK1103" s="199"/>
      <c r="AL1103" s="199"/>
      <c r="AM1103" s="199"/>
      <c r="AN1103" s="173" t="s">
        <v>3186</v>
      </c>
      <c r="AO1103" s="173" t="s">
        <v>3186</v>
      </c>
      <c r="AP1103" s="173" t="s">
        <v>3186</v>
      </c>
      <c r="AQ1103" s="173" t="s">
        <v>3186</v>
      </c>
      <c r="AR1103" s="173" t="s">
        <v>3186</v>
      </c>
      <c r="AS1103" s="173" t="s">
        <v>3186</v>
      </c>
      <c r="AT1103" s="173">
        <v>0.5</v>
      </c>
      <c r="AU1103" s="173">
        <v>0.8</v>
      </c>
      <c r="AV1103" s="173">
        <v>0.5</v>
      </c>
      <c r="AW1103" s="173">
        <v>0.7</v>
      </c>
      <c r="AX1103" s="173">
        <v>0.5</v>
      </c>
      <c r="AY1103" s="173">
        <v>0.5</v>
      </c>
      <c r="AZ1103" s="211">
        <f t="shared" ref="AZ1103:AZ1119" si="248">SUBTOTAL(9,AN1103:AS1103)</f>
        <v>0</v>
      </c>
      <c r="BA1103" s="211">
        <f t="shared" ref="BA1103:BA1118" si="249">SUBTOTAL(9,AT1103:AY1103)</f>
        <v>3.5</v>
      </c>
      <c r="BB1103" s="205">
        <f t="shared" si="238"/>
        <v>56798</v>
      </c>
      <c r="BC1103" s="205">
        <f t="shared" si="239"/>
        <v>56798</v>
      </c>
      <c r="BD1103" s="205">
        <f t="shared" si="240"/>
        <v>0</v>
      </c>
      <c r="BE1103" s="205">
        <f t="shared" si="241"/>
        <v>0</v>
      </c>
      <c r="BF1103" s="175">
        <v>56798</v>
      </c>
      <c r="BG1103" s="175"/>
      <c r="BH1103" s="175">
        <v>26523</v>
      </c>
      <c r="BI1103" s="175"/>
      <c r="BJ1103" s="175"/>
      <c r="BK1103" s="175">
        <v>11759</v>
      </c>
      <c r="BL1103" s="175">
        <v>1394</v>
      </c>
      <c r="BM1103" s="175">
        <v>6236</v>
      </c>
      <c r="BN1103" s="175">
        <v>2407</v>
      </c>
      <c r="BO1103" s="175">
        <v>8479</v>
      </c>
      <c r="BP1103" s="200">
        <f t="shared" si="242"/>
        <v>35002</v>
      </c>
    </row>
    <row r="1104" spans="1:68" s="201" customFormat="1" x14ac:dyDescent="0.15">
      <c r="A1104" s="117">
        <v>740202001</v>
      </c>
      <c r="B1104" s="118" t="s">
        <v>706</v>
      </c>
      <c r="C1104" s="118" t="s">
        <v>660</v>
      </c>
      <c r="D1104" s="118" t="s">
        <v>707</v>
      </c>
      <c r="E1104" s="118" t="s">
        <v>3614</v>
      </c>
      <c r="F1104" s="120">
        <v>16</v>
      </c>
      <c r="G1104" s="119">
        <v>462266</v>
      </c>
      <c r="H1104" s="119"/>
      <c r="I1104" s="120"/>
      <c r="J1104" s="120">
        <v>3400</v>
      </c>
      <c r="K1104" s="120">
        <v>426266</v>
      </c>
      <c r="L1104" s="120">
        <v>0.34300000000000003</v>
      </c>
      <c r="M1104" s="121" t="s">
        <v>5657</v>
      </c>
      <c r="N1104" s="120">
        <v>1</v>
      </c>
      <c r="O1104" s="119">
        <v>63.4</v>
      </c>
      <c r="P1104" s="119"/>
      <c r="Q1104" s="119"/>
      <c r="R1104" s="120" t="s">
        <v>5658</v>
      </c>
      <c r="S1104" s="120">
        <v>0.16</v>
      </c>
      <c r="T1104" s="120"/>
      <c r="U1104" s="120"/>
      <c r="V1104" s="172">
        <v>17.899999999999999</v>
      </c>
      <c r="W1104" s="172"/>
      <c r="X1104" s="172">
        <v>11.7</v>
      </c>
      <c r="Y1104" s="172">
        <v>3</v>
      </c>
      <c r="Z1104" s="172">
        <v>3.2</v>
      </c>
      <c r="AA1104" s="123"/>
      <c r="AB1104" s="123"/>
      <c r="AC1104" s="123">
        <v>66.7</v>
      </c>
      <c r="AD1104" s="123"/>
      <c r="AE1104" s="123"/>
      <c r="AF1104" s="123"/>
      <c r="AG1104" s="214"/>
      <c r="AH1104" s="229" t="str">
        <f t="shared" si="237"/>
        <v>a3</v>
      </c>
      <c r="AI1104" s="199"/>
      <c r="AJ1104" s="199"/>
      <c r="AK1104" s="199"/>
      <c r="AL1104" s="199"/>
      <c r="AM1104" s="199"/>
      <c r="AN1104" s="173">
        <v>4</v>
      </c>
      <c r="AO1104" s="173"/>
      <c r="AP1104" s="173"/>
      <c r="AQ1104" s="173"/>
      <c r="AR1104" s="173">
        <v>7</v>
      </c>
      <c r="AS1104" s="173">
        <v>4</v>
      </c>
      <c r="AT1104" s="173">
        <v>1.2</v>
      </c>
      <c r="AU1104" s="173">
        <v>1.2</v>
      </c>
      <c r="AV1104" s="173">
        <v>1.2</v>
      </c>
      <c r="AW1104" s="173">
        <v>1.2</v>
      </c>
      <c r="AX1104" s="173">
        <v>1.2</v>
      </c>
      <c r="AY1104" s="173">
        <v>1</v>
      </c>
      <c r="AZ1104" s="211">
        <f t="shared" si="248"/>
        <v>15</v>
      </c>
      <c r="BA1104" s="211">
        <f t="shared" si="249"/>
        <v>7</v>
      </c>
      <c r="BB1104" s="205">
        <f t="shared" si="238"/>
        <v>56192</v>
      </c>
      <c r="BC1104" s="205">
        <f t="shared" si="239"/>
        <v>56192</v>
      </c>
      <c r="BD1104" s="205">
        <f t="shared" si="240"/>
        <v>19530</v>
      </c>
      <c r="BE1104" s="205">
        <f t="shared" si="241"/>
        <v>19530</v>
      </c>
      <c r="BF1104" s="175">
        <v>36662</v>
      </c>
      <c r="BG1104" s="175"/>
      <c r="BH1104" s="175">
        <v>19530</v>
      </c>
      <c r="BI1104" s="175"/>
      <c r="BJ1104" s="175"/>
      <c r="BK1104" s="175">
        <v>2570</v>
      </c>
      <c r="BL1104" s="175">
        <v>26</v>
      </c>
      <c r="BM1104" s="175">
        <v>9592</v>
      </c>
      <c r="BN1104" s="175">
        <v>4002</v>
      </c>
      <c r="BO1104" s="175">
        <v>20472</v>
      </c>
      <c r="BP1104" s="200">
        <f t="shared" si="242"/>
        <v>40002</v>
      </c>
    </row>
    <row r="1105" spans="1:68" s="201" customFormat="1" x14ac:dyDescent="0.15">
      <c r="A1105" s="117">
        <v>2120602005</v>
      </c>
      <c r="B1105" s="118" t="s">
        <v>1692</v>
      </c>
      <c r="C1105" s="118" t="s">
        <v>1650</v>
      </c>
      <c r="D1105" s="118" t="s">
        <v>1687</v>
      </c>
      <c r="E1105" s="118" t="s">
        <v>4285</v>
      </c>
      <c r="F1105" s="120">
        <v>13</v>
      </c>
      <c r="G1105" s="119">
        <v>426719</v>
      </c>
      <c r="H1105" s="119"/>
      <c r="I1105" s="120" t="s">
        <v>5820</v>
      </c>
      <c r="J1105" s="120">
        <v>2700</v>
      </c>
      <c r="K1105" s="120">
        <v>426719</v>
      </c>
      <c r="L1105" s="120">
        <v>0.433</v>
      </c>
      <c r="M1105" s="121" t="s">
        <v>5665</v>
      </c>
      <c r="N1105" s="120">
        <v>1</v>
      </c>
      <c r="O1105" s="119">
        <v>248</v>
      </c>
      <c r="P1105" s="119">
        <v>38</v>
      </c>
      <c r="Q1105" s="119">
        <v>5.0999999999999996</v>
      </c>
      <c r="R1105" s="120" t="s">
        <v>5660</v>
      </c>
      <c r="S1105" s="120">
        <v>0.4</v>
      </c>
      <c r="T1105" s="120"/>
      <c r="U1105" s="120"/>
      <c r="V1105" s="172">
        <v>382.1</v>
      </c>
      <c r="W1105" s="172">
        <v>44.4</v>
      </c>
      <c r="X1105" s="172">
        <v>261.89999999999998</v>
      </c>
      <c r="Y1105" s="172">
        <v>25.3</v>
      </c>
      <c r="Z1105" s="172">
        <v>50.5</v>
      </c>
      <c r="AA1105" s="123">
        <v>2619</v>
      </c>
      <c r="AB1105" s="123"/>
      <c r="AC1105" s="123">
        <v>237.5</v>
      </c>
      <c r="AD1105" s="123"/>
      <c r="AE1105" s="123"/>
      <c r="AF1105" s="123"/>
      <c r="AG1105" s="214"/>
      <c r="AH1105" s="229" t="str">
        <f t="shared" si="237"/>
        <v>a3</v>
      </c>
      <c r="AI1105" s="199"/>
      <c r="AJ1105" s="199"/>
      <c r="AK1105" s="199"/>
      <c r="AL1105" s="199"/>
      <c r="AM1105" s="199"/>
      <c r="AN1105" s="173"/>
      <c r="AO1105" s="173"/>
      <c r="AP1105" s="173"/>
      <c r="AQ1105" s="173"/>
      <c r="AR1105" s="173"/>
      <c r="AS1105" s="173"/>
      <c r="AT1105" s="173">
        <v>1</v>
      </c>
      <c r="AU1105" s="173"/>
      <c r="AV1105" s="173">
        <v>0.7</v>
      </c>
      <c r="AW1105" s="173">
        <v>0.5</v>
      </c>
      <c r="AX1105" s="173"/>
      <c r="AY1105" s="173"/>
      <c r="AZ1105" s="211">
        <f t="shared" si="248"/>
        <v>0</v>
      </c>
      <c r="BA1105" s="211">
        <f t="shared" si="249"/>
        <v>2.2000000000000002</v>
      </c>
      <c r="BB1105" s="205">
        <f t="shared" si="238"/>
        <v>58924</v>
      </c>
      <c r="BC1105" s="205">
        <f t="shared" si="239"/>
        <v>42957</v>
      </c>
      <c r="BD1105" s="205">
        <f t="shared" si="240"/>
        <v>16632</v>
      </c>
      <c r="BE1105" s="205">
        <f t="shared" si="241"/>
        <v>665</v>
      </c>
      <c r="BF1105" s="175">
        <v>42292</v>
      </c>
      <c r="BG1105" s="175"/>
      <c r="BH1105" s="175">
        <v>16632</v>
      </c>
      <c r="BI1105" s="175">
        <v>15967</v>
      </c>
      <c r="BJ1105" s="175"/>
      <c r="BK1105" s="175">
        <v>7804</v>
      </c>
      <c r="BL1105" s="175">
        <v>5544</v>
      </c>
      <c r="BM1105" s="175">
        <v>9296</v>
      </c>
      <c r="BN1105" s="175">
        <v>1328</v>
      </c>
      <c r="BO1105" s="175">
        <v>2353</v>
      </c>
      <c r="BP1105" s="200">
        <f t="shared" si="242"/>
        <v>18985</v>
      </c>
    </row>
    <row r="1106" spans="1:68" s="201" customFormat="1" x14ac:dyDescent="0.15">
      <c r="A1106" s="117">
        <v>920901002</v>
      </c>
      <c r="B1106" s="118" t="s">
        <v>879</v>
      </c>
      <c r="C1106" s="118" t="s">
        <v>842</v>
      </c>
      <c r="D1106" s="118" t="s">
        <v>878</v>
      </c>
      <c r="E1106" s="118" t="s">
        <v>3719</v>
      </c>
      <c r="F1106" s="120">
        <v>18</v>
      </c>
      <c r="G1106" s="119">
        <v>427800</v>
      </c>
      <c r="H1106" s="119"/>
      <c r="I1106" s="120" t="s">
        <v>5820</v>
      </c>
      <c r="J1106" s="120">
        <v>1750</v>
      </c>
      <c r="K1106" s="120">
        <v>427800</v>
      </c>
      <c r="L1106" s="120">
        <v>0.67</v>
      </c>
      <c r="M1106" s="121" t="s">
        <v>5657</v>
      </c>
      <c r="N1106" s="120">
        <v>1</v>
      </c>
      <c r="O1106" s="119">
        <v>260</v>
      </c>
      <c r="P1106" s="119">
        <v>29</v>
      </c>
      <c r="Q1106" s="119">
        <v>3.19</v>
      </c>
      <c r="R1106" s="120" t="s">
        <v>5658</v>
      </c>
      <c r="S1106" s="120">
        <v>0.3</v>
      </c>
      <c r="T1106" s="120"/>
      <c r="U1106" s="120"/>
      <c r="V1106" s="172">
        <v>319</v>
      </c>
      <c r="W1106" s="172">
        <v>83</v>
      </c>
      <c r="X1106" s="172">
        <v>184</v>
      </c>
      <c r="Y1106" s="172">
        <v>16</v>
      </c>
      <c r="Z1106" s="172">
        <v>36</v>
      </c>
      <c r="AA1106" s="123">
        <v>5968</v>
      </c>
      <c r="AB1106" s="123"/>
      <c r="AC1106" s="123">
        <v>397.95</v>
      </c>
      <c r="AD1106" s="123"/>
      <c r="AE1106" s="123"/>
      <c r="AF1106" s="123"/>
      <c r="AG1106" s="214"/>
      <c r="AH1106" s="229" t="str">
        <f t="shared" si="237"/>
        <v>a3</v>
      </c>
      <c r="AI1106" s="199"/>
      <c r="AJ1106" s="199"/>
      <c r="AK1106" s="199"/>
      <c r="AL1106" s="199"/>
      <c r="AM1106" s="199"/>
      <c r="AN1106" s="173"/>
      <c r="AO1106" s="173"/>
      <c r="AP1106" s="173"/>
      <c r="AQ1106" s="173"/>
      <c r="AR1106" s="173"/>
      <c r="AS1106" s="173"/>
      <c r="AT1106" s="173">
        <v>0.6</v>
      </c>
      <c r="AU1106" s="173"/>
      <c r="AV1106" s="173">
        <v>0.7</v>
      </c>
      <c r="AW1106" s="173"/>
      <c r="AX1106" s="173"/>
      <c r="AY1106" s="173"/>
      <c r="AZ1106" s="211">
        <f t="shared" si="248"/>
        <v>0</v>
      </c>
      <c r="BA1106" s="211">
        <f t="shared" si="249"/>
        <v>1.2999999999999998</v>
      </c>
      <c r="BB1106" s="205">
        <f t="shared" si="238"/>
        <v>32805</v>
      </c>
      <c r="BC1106" s="205">
        <f t="shared" si="239"/>
        <v>25298</v>
      </c>
      <c r="BD1106" s="205">
        <f t="shared" si="240"/>
        <v>7699</v>
      </c>
      <c r="BE1106" s="205">
        <f t="shared" si="241"/>
        <v>192</v>
      </c>
      <c r="BF1106" s="175">
        <v>25106</v>
      </c>
      <c r="BG1106" s="175"/>
      <c r="BH1106" s="175">
        <v>7699</v>
      </c>
      <c r="BI1106" s="175">
        <v>5910</v>
      </c>
      <c r="BJ1106" s="175">
        <v>1597</v>
      </c>
      <c r="BK1106" s="175">
        <v>7902</v>
      </c>
      <c r="BL1106" s="175">
        <v>201</v>
      </c>
      <c r="BM1106" s="175">
        <v>5419</v>
      </c>
      <c r="BN1106" s="175">
        <v>1447</v>
      </c>
      <c r="BO1106" s="175">
        <v>2630</v>
      </c>
      <c r="BP1106" s="200">
        <f t="shared" si="242"/>
        <v>10329</v>
      </c>
    </row>
    <row r="1107" spans="1:68" s="201" customFormat="1" x14ac:dyDescent="0.15">
      <c r="A1107" s="117">
        <v>3321602003</v>
      </c>
      <c r="B1107" s="118" t="s">
        <v>2499</v>
      </c>
      <c r="C1107" s="118" t="s">
        <v>2427</v>
      </c>
      <c r="D1107" s="118" t="s">
        <v>2497</v>
      </c>
      <c r="E1107" s="118" t="s">
        <v>4895</v>
      </c>
      <c r="F1107" s="120">
        <v>16</v>
      </c>
      <c r="G1107" s="119">
        <v>426339</v>
      </c>
      <c r="H1107" s="119"/>
      <c r="I1107" s="120" t="s">
        <v>5820</v>
      </c>
      <c r="J1107" s="120">
        <v>3600</v>
      </c>
      <c r="K1107" s="120">
        <v>431013</v>
      </c>
      <c r="L1107" s="120">
        <v>0.32800000000000001</v>
      </c>
      <c r="M1107" s="121" t="s">
        <v>5657</v>
      </c>
      <c r="N1107" s="120">
        <v>1</v>
      </c>
      <c r="O1107" s="119">
        <v>254.2</v>
      </c>
      <c r="P1107" s="119">
        <v>37.799999999999997</v>
      </c>
      <c r="Q1107" s="119">
        <v>4.55</v>
      </c>
      <c r="R1107" s="120" t="s">
        <v>5658</v>
      </c>
      <c r="S1107" s="120">
        <v>0.6</v>
      </c>
      <c r="T1107" s="120"/>
      <c r="U1107" s="120" t="s">
        <v>5592</v>
      </c>
      <c r="V1107" s="172">
        <v>368.1</v>
      </c>
      <c r="W1107" s="172">
        <v>66.2</v>
      </c>
      <c r="X1107" s="172">
        <v>219.2</v>
      </c>
      <c r="Y1107" s="172">
        <v>31.7</v>
      </c>
      <c r="Z1107" s="172">
        <v>51</v>
      </c>
      <c r="AA1107" s="123">
        <v>11478</v>
      </c>
      <c r="AB1107" s="123"/>
      <c r="AC1107" s="123">
        <v>343</v>
      </c>
      <c r="AD1107" s="123"/>
      <c r="AE1107" s="123"/>
      <c r="AF1107" s="123"/>
      <c r="AG1107" s="214"/>
      <c r="AH1107" s="229" t="str">
        <f t="shared" si="237"/>
        <v>a3</v>
      </c>
      <c r="AI1107" s="199"/>
      <c r="AJ1107" s="199"/>
      <c r="AK1107" s="199"/>
      <c r="AL1107" s="199"/>
      <c r="AM1107" s="199"/>
      <c r="AN1107" s="173"/>
      <c r="AO1107" s="173"/>
      <c r="AP1107" s="173"/>
      <c r="AQ1107" s="173"/>
      <c r="AR1107" s="173"/>
      <c r="AS1107" s="173"/>
      <c r="AT1107" s="173">
        <v>1</v>
      </c>
      <c r="AU1107" s="173">
        <v>0.8</v>
      </c>
      <c r="AV1107" s="173">
        <v>0.6</v>
      </c>
      <c r="AW1107" s="173"/>
      <c r="AX1107" s="173"/>
      <c r="AY1107" s="173"/>
      <c r="AZ1107" s="211">
        <f t="shared" si="248"/>
        <v>0</v>
      </c>
      <c r="BA1107" s="211">
        <f t="shared" si="249"/>
        <v>2.4</v>
      </c>
      <c r="BB1107" s="205">
        <f t="shared" si="238"/>
        <v>56134</v>
      </c>
      <c r="BC1107" s="205">
        <f t="shared" si="239"/>
        <v>44459</v>
      </c>
      <c r="BD1107" s="205">
        <f t="shared" si="240"/>
        <v>12142</v>
      </c>
      <c r="BE1107" s="205">
        <f t="shared" si="241"/>
        <v>467</v>
      </c>
      <c r="BF1107" s="175">
        <v>43992</v>
      </c>
      <c r="BG1107" s="175"/>
      <c r="BH1107" s="175">
        <v>21067</v>
      </c>
      <c r="BI1107" s="175">
        <v>11675</v>
      </c>
      <c r="BJ1107" s="175"/>
      <c r="BK1107" s="175">
        <v>7535</v>
      </c>
      <c r="BL1107" s="175">
        <v>993</v>
      </c>
      <c r="BM1107" s="175">
        <v>8173</v>
      </c>
      <c r="BN1107" s="175">
        <v>1827</v>
      </c>
      <c r="BO1107" s="175">
        <v>4864</v>
      </c>
      <c r="BP1107" s="200">
        <f t="shared" si="242"/>
        <v>25931</v>
      </c>
    </row>
    <row r="1108" spans="1:68" s="201" customFormat="1" x14ac:dyDescent="0.15">
      <c r="A1108" s="117">
        <v>1521002002</v>
      </c>
      <c r="B1108" s="118" t="s">
        <v>1204</v>
      </c>
      <c r="C1108" s="118" t="s">
        <v>1167</v>
      </c>
      <c r="D1108" s="118" t="s">
        <v>1203</v>
      </c>
      <c r="E1108" s="118" t="s">
        <v>3928</v>
      </c>
      <c r="F1108" s="120">
        <v>17</v>
      </c>
      <c r="G1108" s="119">
        <v>432663</v>
      </c>
      <c r="H1108" s="119"/>
      <c r="I1108" s="120" t="s">
        <v>5820</v>
      </c>
      <c r="J1108" s="120">
        <v>3000</v>
      </c>
      <c r="K1108" s="120">
        <v>432663</v>
      </c>
      <c r="L1108" s="120">
        <v>0.39500000000000002</v>
      </c>
      <c r="M1108" s="121" t="s">
        <v>5657</v>
      </c>
      <c r="N1108" s="120">
        <v>1</v>
      </c>
      <c r="O1108" s="119">
        <v>273</v>
      </c>
      <c r="P1108" s="119"/>
      <c r="Q1108" s="119"/>
      <c r="R1108" s="120" t="s">
        <v>5658</v>
      </c>
      <c r="S1108" s="120">
        <v>0.4</v>
      </c>
      <c r="T1108" s="120"/>
      <c r="U1108" s="120"/>
      <c r="V1108" s="172">
        <v>147.5</v>
      </c>
      <c r="W1108" s="172">
        <v>23.6</v>
      </c>
      <c r="X1108" s="172">
        <v>98.2</v>
      </c>
      <c r="Y1108" s="172">
        <v>21.8</v>
      </c>
      <c r="Z1108" s="172">
        <v>3.9</v>
      </c>
      <c r="AA1108" s="123"/>
      <c r="AB1108" s="123"/>
      <c r="AC1108" s="123">
        <v>347</v>
      </c>
      <c r="AD1108" s="123"/>
      <c r="AE1108" s="123"/>
      <c r="AF1108" s="123"/>
      <c r="AG1108" s="214"/>
      <c r="AH1108" s="229" t="str">
        <f t="shared" si="237"/>
        <v>a3</v>
      </c>
      <c r="AI1108" s="199"/>
      <c r="AJ1108" s="199"/>
      <c r="AK1108" s="199"/>
      <c r="AL1108" s="199"/>
      <c r="AM1108" s="199"/>
      <c r="AN1108" s="173">
        <v>1</v>
      </c>
      <c r="AO1108" s="173"/>
      <c r="AP1108" s="173"/>
      <c r="AQ1108" s="173"/>
      <c r="AR1108" s="173"/>
      <c r="AS1108" s="173"/>
      <c r="AT1108" s="173">
        <v>0.5</v>
      </c>
      <c r="AU1108" s="173"/>
      <c r="AV1108" s="173">
        <v>0.5</v>
      </c>
      <c r="AW1108" s="173"/>
      <c r="AX1108" s="173"/>
      <c r="AY1108" s="173"/>
      <c r="AZ1108" s="211">
        <f t="shared" si="248"/>
        <v>1</v>
      </c>
      <c r="BA1108" s="211">
        <f t="shared" si="249"/>
        <v>1</v>
      </c>
      <c r="BB1108" s="205">
        <f t="shared" si="238"/>
        <v>39152</v>
      </c>
      <c r="BC1108" s="205">
        <f t="shared" si="239"/>
        <v>39152</v>
      </c>
      <c r="BD1108" s="205">
        <f t="shared" si="240"/>
        <v>0</v>
      </c>
      <c r="BE1108" s="205">
        <f t="shared" si="241"/>
        <v>0</v>
      </c>
      <c r="BF1108" s="175">
        <v>39152</v>
      </c>
      <c r="BG1108" s="175"/>
      <c r="BH1108" s="175">
        <v>16265</v>
      </c>
      <c r="BI1108" s="175"/>
      <c r="BJ1108" s="175"/>
      <c r="BK1108" s="175">
        <v>8063</v>
      </c>
      <c r="BL1108" s="175">
        <v>5231</v>
      </c>
      <c r="BM1108" s="175">
        <v>4747</v>
      </c>
      <c r="BN1108" s="175">
        <v>2584</v>
      </c>
      <c r="BO1108" s="175">
        <v>2262</v>
      </c>
      <c r="BP1108" s="200">
        <f t="shared" si="242"/>
        <v>18527</v>
      </c>
    </row>
    <row r="1109" spans="1:68" s="201" customFormat="1" x14ac:dyDescent="0.15">
      <c r="A1109" s="117">
        <v>4421401001</v>
      </c>
      <c r="B1109" s="118" t="s">
        <v>3050</v>
      </c>
      <c r="C1109" s="118" t="s">
        <v>3015</v>
      </c>
      <c r="D1109" s="118" t="s">
        <v>3051</v>
      </c>
      <c r="E1109" s="118" t="s">
        <v>5282</v>
      </c>
      <c r="F1109" s="120">
        <v>15</v>
      </c>
      <c r="G1109" s="119"/>
      <c r="H1109" s="119"/>
      <c r="I1109" s="120" t="s">
        <v>5820</v>
      </c>
      <c r="J1109" s="120">
        <v>3300</v>
      </c>
      <c r="K1109" s="120">
        <v>432691</v>
      </c>
      <c r="L1109" s="120">
        <v>0.35899999999999999</v>
      </c>
      <c r="M1109" s="121" t="s">
        <v>5657</v>
      </c>
      <c r="N1109" s="120">
        <v>1</v>
      </c>
      <c r="O1109" s="119">
        <v>171.5</v>
      </c>
      <c r="P1109" s="119">
        <v>32.4</v>
      </c>
      <c r="Q1109" s="119">
        <v>8.15</v>
      </c>
      <c r="R1109" s="120" t="s">
        <v>5658</v>
      </c>
      <c r="S1109" s="120">
        <v>0.66300000000000003</v>
      </c>
      <c r="T1109" s="120"/>
      <c r="U1109" s="120"/>
      <c r="V1109" s="172">
        <v>241.351</v>
      </c>
      <c r="W1109" s="172"/>
      <c r="X1109" s="172"/>
      <c r="Y1109" s="172"/>
      <c r="Z1109" s="172">
        <v>241.351</v>
      </c>
      <c r="AA1109" s="123">
        <v>2118</v>
      </c>
      <c r="AB1109" s="123"/>
      <c r="AC1109" s="123">
        <v>187.78</v>
      </c>
      <c r="AD1109" s="123"/>
      <c r="AE1109" s="123"/>
      <c r="AF1109" s="123"/>
      <c r="AG1109" s="214"/>
      <c r="AH1109" s="229" t="str">
        <f t="shared" si="237"/>
        <v>a3</v>
      </c>
      <c r="AI1109" s="199"/>
      <c r="AJ1109" s="199"/>
      <c r="AK1109" s="199"/>
      <c r="AL1109" s="199"/>
      <c r="AM1109" s="199"/>
      <c r="AN1109" s="173">
        <v>1</v>
      </c>
      <c r="AO1109" s="173"/>
      <c r="AP1109" s="173"/>
      <c r="AQ1109" s="173"/>
      <c r="AR1109" s="173"/>
      <c r="AS1109" s="173">
        <v>0.9</v>
      </c>
      <c r="AT1109" s="173">
        <v>0.9</v>
      </c>
      <c r="AU1109" s="173">
        <v>0.8</v>
      </c>
      <c r="AV1109" s="173">
        <v>0.8</v>
      </c>
      <c r="AW1109" s="173">
        <v>0.8</v>
      </c>
      <c r="AX1109" s="173">
        <v>0.8</v>
      </c>
      <c r="AY1109" s="173"/>
      <c r="AZ1109" s="211">
        <f t="shared" si="248"/>
        <v>1.9</v>
      </c>
      <c r="BA1109" s="211">
        <f t="shared" si="249"/>
        <v>4.0999999999999996</v>
      </c>
      <c r="BB1109" s="205">
        <f t="shared" si="238"/>
        <v>64137</v>
      </c>
      <c r="BC1109" s="205">
        <f t="shared" si="239"/>
        <v>64137</v>
      </c>
      <c r="BD1109" s="205">
        <f t="shared" si="240"/>
        <v>4903</v>
      </c>
      <c r="BE1109" s="205">
        <f t="shared" si="241"/>
        <v>4903</v>
      </c>
      <c r="BF1109" s="175">
        <v>59234</v>
      </c>
      <c r="BG1109" s="175">
        <v>42546</v>
      </c>
      <c r="BH1109" s="175">
        <v>4903</v>
      </c>
      <c r="BI1109" s="175"/>
      <c r="BJ1109" s="175"/>
      <c r="BK1109" s="175">
        <v>3441</v>
      </c>
      <c r="BL1109" s="175">
        <v>765</v>
      </c>
      <c r="BM1109" s="175">
        <v>3920</v>
      </c>
      <c r="BN1109" s="175">
        <v>1774</v>
      </c>
      <c r="BO1109" s="175">
        <v>6788</v>
      </c>
      <c r="BP1109" s="200">
        <f t="shared" si="242"/>
        <v>11691</v>
      </c>
    </row>
    <row r="1110" spans="1:68" s="201" customFormat="1" x14ac:dyDescent="0.15">
      <c r="A1110" s="117">
        <v>2045102001</v>
      </c>
      <c r="B1110" s="118" t="s">
        <v>1616</v>
      </c>
      <c r="C1110" s="118" t="s">
        <v>1489</v>
      </c>
      <c r="D1110" s="118" t="s">
        <v>1617</v>
      </c>
      <c r="E1110" s="118" t="s">
        <v>4231</v>
      </c>
      <c r="F1110" s="120">
        <v>17</v>
      </c>
      <c r="G1110" s="119"/>
      <c r="H1110" s="119"/>
      <c r="I1110" s="120" t="s">
        <v>5820</v>
      </c>
      <c r="J1110" s="120">
        <v>2790</v>
      </c>
      <c r="K1110" s="120">
        <v>433086</v>
      </c>
      <c r="L1110" s="120">
        <v>0.42499999999999999</v>
      </c>
      <c r="M1110" s="121" t="s">
        <v>5657</v>
      </c>
      <c r="N1110" s="120">
        <v>1</v>
      </c>
      <c r="O1110" s="119">
        <v>358</v>
      </c>
      <c r="P1110" s="119"/>
      <c r="Q1110" s="119"/>
      <c r="R1110" s="120" t="s">
        <v>5658</v>
      </c>
      <c r="S1110" s="120">
        <v>0.9</v>
      </c>
      <c r="T1110" s="120"/>
      <c r="U1110" s="120"/>
      <c r="V1110" s="172">
        <v>360</v>
      </c>
      <c r="W1110" s="172"/>
      <c r="X1110" s="172"/>
      <c r="Y1110" s="172"/>
      <c r="Z1110" s="172">
        <v>360</v>
      </c>
      <c r="AA1110" s="123">
        <v>4769</v>
      </c>
      <c r="AB1110" s="123"/>
      <c r="AC1110" s="123">
        <v>375</v>
      </c>
      <c r="AD1110" s="123"/>
      <c r="AE1110" s="123"/>
      <c r="AF1110" s="123"/>
      <c r="AG1110" s="214"/>
      <c r="AH1110" s="229" t="str">
        <f t="shared" si="237"/>
        <v>a3</v>
      </c>
      <c r="AI1110" s="199"/>
      <c r="AJ1110" s="199"/>
      <c r="AK1110" s="199"/>
      <c r="AL1110" s="199"/>
      <c r="AM1110" s="199"/>
      <c r="AN1110" s="173">
        <v>2</v>
      </c>
      <c r="AO1110" s="173"/>
      <c r="AP1110" s="173"/>
      <c r="AQ1110" s="173"/>
      <c r="AR1110" s="173"/>
      <c r="AS1110" s="173"/>
      <c r="AT1110" s="173">
        <v>0.5</v>
      </c>
      <c r="AU1110" s="173">
        <v>0.5</v>
      </c>
      <c r="AV1110" s="173">
        <v>0.5</v>
      </c>
      <c r="AW1110" s="173">
        <v>0.5</v>
      </c>
      <c r="AX1110" s="173">
        <v>0.5</v>
      </c>
      <c r="AY1110" s="173">
        <v>0.5</v>
      </c>
      <c r="AZ1110" s="211">
        <f t="shared" si="248"/>
        <v>2</v>
      </c>
      <c r="BA1110" s="211">
        <f t="shared" si="249"/>
        <v>3</v>
      </c>
      <c r="BB1110" s="205">
        <f t="shared" si="238"/>
        <v>53785</v>
      </c>
      <c r="BC1110" s="205">
        <f t="shared" si="239"/>
        <v>53785</v>
      </c>
      <c r="BD1110" s="205">
        <f t="shared" si="240"/>
        <v>0</v>
      </c>
      <c r="BE1110" s="205">
        <f t="shared" si="241"/>
        <v>0</v>
      </c>
      <c r="BF1110" s="175">
        <v>53785</v>
      </c>
      <c r="BG1110" s="175">
        <v>8819</v>
      </c>
      <c r="BH1110" s="175">
        <v>27825</v>
      </c>
      <c r="BI1110" s="175"/>
      <c r="BJ1110" s="175"/>
      <c r="BK1110" s="175">
        <v>7298</v>
      </c>
      <c r="BL1110" s="175">
        <v>1680</v>
      </c>
      <c r="BM1110" s="175">
        <v>7770</v>
      </c>
      <c r="BN1110" s="175">
        <v>80</v>
      </c>
      <c r="BO1110" s="175">
        <v>313</v>
      </c>
      <c r="BP1110" s="200">
        <f t="shared" si="242"/>
        <v>28138</v>
      </c>
    </row>
    <row r="1111" spans="1:68" s="201" customFormat="1" x14ac:dyDescent="0.15">
      <c r="A1111" s="117">
        <v>1120201001</v>
      </c>
      <c r="B1111" s="118" t="s">
        <v>990</v>
      </c>
      <c r="C1111" s="118" t="s">
        <v>971</v>
      </c>
      <c r="D1111" s="118" t="s">
        <v>991</v>
      </c>
      <c r="E1111" s="118" t="s">
        <v>3786</v>
      </c>
      <c r="F1111" s="120">
        <v>12</v>
      </c>
      <c r="G1111" s="119">
        <v>454453</v>
      </c>
      <c r="H1111" s="119"/>
      <c r="I1111" s="120" t="s">
        <v>5820</v>
      </c>
      <c r="J1111" s="120">
        <v>2000</v>
      </c>
      <c r="K1111" s="120">
        <v>434453</v>
      </c>
      <c r="L1111" s="120">
        <v>0.59499999999999997</v>
      </c>
      <c r="M1111" s="121" t="s">
        <v>5657</v>
      </c>
      <c r="N1111" s="120">
        <v>1</v>
      </c>
      <c r="O1111" s="119">
        <v>243</v>
      </c>
      <c r="P1111" s="119"/>
      <c r="Q1111" s="119"/>
      <c r="R1111" s="120" t="s">
        <v>5658</v>
      </c>
      <c r="S1111" s="120">
        <v>0.2</v>
      </c>
      <c r="T1111" s="120"/>
      <c r="U1111" s="120"/>
      <c r="V1111" s="172">
        <v>436</v>
      </c>
      <c r="W1111" s="172">
        <v>52</v>
      </c>
      <c r="X1111" s="172">
        <v>257</v>
      </c>
      <c r="Y1111" s="172">
        <v>34</v>
      </c>
      <c r="Z1111" s="172">
        <v>93</v>
      </c>
      <c r="AA1111" s="123"/>
      <c r="AB1111" s="123"/>
      <c r="AC1111" s="123">
        <v>354</v>
      </c>
      <c r="AD1111" s="123"/>
      <c r="AE1111" s="123"/>
      <c r="AF1111" s="123"/>
      <c r="AG1111" s="214"/>
      <c r="AH1111" s="229" t="str">
        <f t="shared" si="237"/>
        <v>a3</v>
      </c>
      <c r="AI1111" s="199"/>
      <c r="AJ1111" s="199"/>
      <c r="AK1111" s="199"/>
      <c r="AL1111" s="199"/>
      <c r="AM1111" s="199"/>
      <c r="AN1111" s="173"/>
      <c r="AO1111" s="173"/>
      <c r="AP1111" s="173"/>
      <c r="AQ1111" s="173"/>
      <c r="AR1111" s="173"/>
      <c r="AS1111" s="173">
        <v>0.5</v>
      </c>
      <c r="AT1111" s="173">
        <v>0.6</v>
      </c>
      <c r="AU1111" s="173">
        <v>0.6</v>
      </c>
      <c r="AV1111" s="173"/>
      <c r="AW1111" s="173"/>
      <c r="AX1111" s="173">
        <v>1.6</v>
      </c>
      <c r="AY1111" s="173">
        <v>0.5</v>
      </c>
      <c r="AZ1111" s="211">
        <f t="shared" si="248"/>
        <v>0.5</v>
      </c>
      <c r="BA1111" s="211">
        <f t="shared" si="249"/>
        <v>3.3</v>
      </c>
      <c r="BB1111" s="205">
        <f t="shared" si="238"/>
        <v>86949</v>
      </c>
      <c r="BC1111" s="205">
        <f t="shared" si="239"/>
        <v>56771</v>
      </c>
      <c r="BD1111" s="205">
        <f t="shared" si="240"/>
        <v>30807</v>
      </c>
      <c r="BE1111" s="205">
        <f t="shared" si="241"/>
        <v>629</v>
      </c>
      <c r="BF1111" s="175">
        <v>56142</v>
      </c>
      <c r="BG1111" s="175"/>
      <c r="BH1111" s="175">
        <v>30807</v>
      </c>
      <c r="BI1111" s="175">
        <v>30178</v>
      </c>
      <c r="BJ1111" s="175"/>
      <c r="BK1111" s="175">
        <v>8498</v>
      </c>
      <c r="BL1111" s="175">
        <v>5618</v>
      </c>
      <c r="BM1111" s="175">
        <v>7575</v>
      </c>
      <c r="BN1111" s="175">
        <v>3015</v>
      </c>
      <c r="BO1111" s="175">
        <v>1258</v>
      </c>
      <c r="BP1111" s="200">
        <f t="shared" si="242"/>
        <v>32065</v>
      </c>
    </row>
    <row r="1112" spans="1:68" s="201" customFormat="1" x14ac:dyDescent="0.15">
      <c r="A1112" s="117">
        <v>145701001</v>
      </c>
      <c r="B1112" s="118" t="s">
        <v>176</v>
      </c>
      <c r="C1112" s="118" t="s">
        <v>11</v>
      </c>
      <c r="D1112" s="118" t="s">
        <v>177</v>
      </c>
      <c r="E1112" s="118" t="s">
        <v>3289</v>
      </c>
      <c r="F1112" s="120">
        <v>17</v>
      </c>
      <c r="G1112" s="119">
        <v>435365</v>
      </c>
      <c r="H1112" s="119"/>
      <c r="I1112" s="120" t="s">
        <v>5820</v>
      </c>
      <c r="J1112" s="120">
        <v>1380</v>
      </c>
      <c r="K1112" s="120">
        <v>435365</v>
      </c>
      <c r="L1112" s="120">
        <v>0.86399999999999999</v>
      </c>
      <c r="M1112" s="121" t="s">
        <v>5657</v>
      </c>
      <c r="N1112" s="120">
        <v>1</v>
      </c>
      <c r="O1112" s="119">
        <v>126</v>
      </c>
      <c r="P1112" s="119">
        <v>29.3</v>
      </c>
      <c r="Q1112" s="119"/>
      <c r="R1112" s="120" t="s">
        <v>5658</v>
      </c>
      <c r="S1112" s="120">
        <v>0.4</v>
      </c>
      <c r="T1112" s="120"/>
      <c r="U1112" s="120" t="s">
        <v>3186</v>
      </c>
      <c r="V1112" s="172">
        <v>232.4</v>
      </c>
      <c r="W1112" s="172">
        <v>72.3</v>
      </c>
      <c r="X1112" s="172">
        <v>77.900000000000006</v>
      </c>
      <c r="Y1112" s="172">
        <v>28</v>
      </c>
      <c r="Z1112" s="172">
        <v>54.2</v>
      </c>
      <c r="AA1112" s="123">
        <v>2623</v>
      </c>
      <c r="AB1112" s="123"/>
      <c r="AC1112" s="123">
        <v>266</v>
      </c>
      <c r="AD1112" s="123"/>
      <c r="AE1112" s="123"/>
      <c r="AF1112" s="123"/>
      <c r="AG1112" s="214"/>
      <c r="AH1112" s="229" t="str">
        <f t="shared" si="237"/>
        <v>a3</v>
      </c>
      <c r="AI1112" s="199"/>
      <c r="AJ1112" s="199"/>
      <c r="AK1112" s="199"/>
      <c r="AL1112" s="199"/>
      <c r="AM1112" s="199"/>
      <c r="AN1112" s="173" t="s">
        <v>3186</v>
      </c>
      <c r="AO1112" s="173" t="s">
        <v>3186</v>
      </c>
      <c r="AP1112" s="173" t="s">
        <v>3186</v>
      </c>
      <c r="AQ1112" s="173" t="s">
        <v>3186</v>
      </c>
      <c r="AR1112" s="173" t="s">
        <v>3186</v>
      </c>
      <c r="AS1112" s="173">
        <v>1</v>
      </c>
      <c r="AT1112" s="173">
        <v>1</v>
      </c>
      <c r="AU1112" s="173">
        <v>0.5</v>
      </c>
      <c r="AV1112" s="173">
        <v>0.5</v>
      </c>
      <c r="AW1112" s="173">
        <v>0.5</v>
      </c>
      <c r="AX1112" s="173">
        <v>0.5</v>
      </c>
      <c r="AY1112" s="173"/>
      <c r="AZ1112" s="211">
        <f t="shared" si="248"/>
        <v>1</v>
      </c>
      <c r="BA1112" s="211">
        <f t="shared" si="249"/>
        <v>3</v>
      </c>
      <c r="BB1112" s="205">
        <f t="shared" si="238"/>
        <v>35124</v>
      </c>
      <c r="BC1112" s="205">
        <f t="shared" si="239"/>
        <v>35124</v>
      </c>
      <c r="BD1112" s="205">
        <f t="shared" si="240"/>
        <v>0</v>
      </c>
      <c r="BE1112" s="205">
        <f t="shared" si="241"/>
        <v>0</v>
      </c>
      <c r="BF1112" s="175">
        <v>35124</v>
      </c>
      <c r="BG1112" s="175">
        <v>7173</v>
      </c>
      <c r="BH1112" s="175">
        <v>12530</v>
      </c>
      <c r="BI1112" s="175"/>
      <c r="BJ1112" s="175"/>
      <c r="BK1112" s="175">
        <v>7184</v>
      </c>
      <c r="BL1112" s="175">
        <v>2300</v>
      </c>
      <c r="BM1112" s="175">
        <v>3765</v>
      </c>
      <c r="BN1112" s="175">
        <v>1586</v>
      </c>
      <c r="BO1112" s="175">
        <v>586</v>
      </c>
      <c r="BP1112" s="200">
        <f t="shared" si="242"/>
        <v>13116</v>
      </c>
    </row>
    <row r="1113" spans="1:68" s="201" customFormat="1" x14ac:dyDescent="0.15">
      <c r="A1113" s="117">
        <v>1522201002</v>
      </c>
      <c r="B1113" s="118" t="s">
        <v>1233</v>
      </c>
      <c r="C1113" s="118" t="s">
        <v>1167</v>
      </c>
      <c r="D1113" s="118" t="s">
        <v>1232</v>
      </c>
      <c r="E1113" s="118" t="s">
        <v>3954</v>
      </c>
      <c r="F1113" s="120">
        <v>13</v>
      </c>
      <c r="G1113" s="119">
        <v>436115</v>
      </c>
      <c r="H1113" s="119"/>
      <c r="I1113" s="120" t="s">
        <v>5820</v>
      </c>
      <c r="J1113" s="120">
        <v>3200</v>
      </c>
      <c r="K1113" s="120">
        <v>436115</v>
      </c>
      <c r="L1113" s="120">
        <v>0.373</v>
      </c>
      <c r="M1113" s="121" t="s">
        <v>5657</v>
      </c>
      <c r="N1113" s="120">
        <v>1</v>
      </c>
      <c r="O1113" s="119">
        <v>205</v>
      </c>
      <c r="P1113" s="119"/>
      <c r="Q1113" s="119"/>
      <c r="R1113" s="120" t="s">
        <v>5658</v>
      </c>
      <c r="S1113" s="120">
        <v>0.7</v>
      </c>
      <c r="T1113" s="120"/>
      <c r="U1113" s="120"/>
      <c r="V1113" s="172">
        <v>383.2</v>
      </c>
      <c r="W1113" s="172">
        <v>44.6</v>
      </c>
      <c r="X1113" s="172">
        <v>188.6</v>
      </c>
      <c r="Y1113" s="172">
        <v>25.8</v>
      </c>
      <c r="Z1113" s="172">
        <v>124.2</v>
      </c>
      <c r="AA1113" s="123">
        <v>4952</v>
      </c>
      <c r="AB1113" s="123"/>
      <c r="AC1113" s="123">
        <v>248</v>
      </c>
      <c r="AD1113" s="123"/>
      <c r="AE1113" s="123"/>
      <c r="AF1113" s="123"/>
      <c r="AG1113" s="214"/>
      <c r="AH1113" s="229" t="str">
        <f t="shared" si="237"/>
        <v>a3</v>
      </c>
      <c r="AI1113" s="199"/>
      <c r="AJ1113" s="199"/>
      <c r="AK1113" s="199"/>
      <c r="AL1113" s="199"/>
      <c r="AM1113" s="199"/>
      <c r="AN1113" s="173"/>
      <c r="AO1113" s="173"/>
      <c r="AP1113" s="173"/>
      <c r="AQ1113" s="173"/>
      <c r="AR1113" s="173"/>
      <c r="AS1113" s="173">
        <v>3</v>
      </c>
      <c r="AT1113" s="173">
        <v>0.5</v>
      </c>
      <c r="AU1113" s="173"/>
      <c r="AV1113" s="173">
        <v>0.6</v>
      </c>
      <c r="AW1113" s="173"/>
      <c r="AX1113" s="173">
        <v>0.6</v>
      </c>
      <c r="AY1113" s="173">
        <v>1.1000000000000001</v>
      </c>
      <c r="AZ1113" s="211">
        <f t="shared" si="248"/>
        <v>3</v>
      </c>
      <c r="BA1113" s="211">
        <f t="shared" si="249"/>
        <v>2.8000000000000003</v>
      </c>
      <c r="BB1113" s="205">
        <f t="shared" si="238"/>
        <v>44092</v>
      </c>
      <c r="BC1113" s="205">
        <f t="shared" si="239"/>
        <v>44092</v>
      </c>
      <c r="BD1113" s="205">
        <f t="shared" si="240"/>
        <v>0</v>
      </c>
      <c r="BE1113" s="205">
        <f t="shared" si="241"/>
        <v>0</v>
      </c>
      <c r="BF1113" s="175">
        <v>44092</v>
      </c>
      <c r="BG1113" s="175"/>
      <c r="BH1113" s="175">
        <v>26597</v>
      </c>
      <c r="BI1113" s="175"/>
      <c r="BJ1113" s="175"/>
      <c r="BK1113" s="175">
        <v>5392</v>
      </c>
      <c r="BL1113" s="175">
        <v>2902</v>
      </c>
      <c r="BM1113" s="175">
        <v>5943</v>
      </c>
      <c r="BN1113" s="175">
        <v>2856</v>
      </c>
      <c r="BO1113" s="175">
        <v>402</v>
      </c>
      <c r="BP1113" s="200">
        <f t="shared" si="242"/>
        <v>26999</v>
      </c>
    </row>
    <row r="1114" spans="1:68" s="201" customFormat="1" x14ac:dyDescent="0.15">
      <c r="A1114" s="117">
        <v>1042502001</v>
      </c>
      <c r="B1114" s="118" t="s">
        <v>955</v>
      </c>
      <c r="C1114" s="118" t="s">
        <v>913</v>
      </c>
      <c r="D1114" s="118" t="s">
        <v>956</v>
      </c>
      <c r="E1114" s="118" t="s">
        <v>3767</v>
      </c>
      <c r="F1114" s="120">
        <v>18</v>
      </c>
      <c r="G1114" s="119"/>
      <c r="H1114" s="119"/>
      <c r="I1114" s="120" t="s">
        <v>5820</v>
      </c>
      <c r="J1114" s="120">
        <v>2630</v>
      </c>
      <c r="K1114" s="120">
        <v>438174</v>
      </c>
      <c r="L1114" s="120">
        <v>0.45600000000000002</v>
      </c>
      <c r="M1114" s="121" t="s">
        <v>5657</v>
      </c>
      <c r="N1114" s="120">
        <v>1</v>
      </c>
      <c r="O1114" s="119">
        <v>187</v>
      </c>
      <c r="P1114" s="119"/>
      <c r="Q1114" s="119"/>
      <c r="R1114" s="120" t="s">
        <v>5655</v>
      </c>
      <c r="S1114" s="120">
        <v>25</v>
      </c>
      <c r="T1114" s="120"/>
      <c r="U1114" s="120"/>
      <c r="V1114" s="172">
        <v>260</v>
      </c>
      <c r="W1114" s="172"/>
      <c r="X1114" s="172">
        <v>182</v>
      </c>
      <c r="Y1114" s="172">
        <v>78</v>
      </c>
      <c r="Z1114" s="172"/>
      <c r="AA1114" s="123">
        <v>2391</v>
      </c>
      <c r="AB1114" s="123"/>
      <c r="AC1114" s="123">
        <v>298</v>
      </c>
      <c r="AD1114" s="123"/>
      <c r="AE1114" s="123"/>
      <c r="AF1114" s="123"/>
      <c r="AG1114" s="214"/>
      <c r="AH1114" s="229" t="str">
        <f t="shared" si="237"/>
        <v>a3</v>
      </c>
      <c r="AI1114" s="199"/>
      <c r="AJ1114" s="199"/>
      <c r="AK1114" s="199"/>
      <c r="AL1114" s="199"/>
      <c r="AM1114" s="199"/>
      <c r="AN1114" s="173" t="s">
        <v>3186</v>
      </c>
      <c r="AO1114" s="173" t="s">
        <v>3186</v>
      </c>
      <c r="AP1114" s="173" t="s">
        <v>3186</v>
      </c>
      <c r="AQ1114" s="173" t="s">
        <v>3186</v>
      </c>
      <c r="AR1114" s="173" t="s">
        <v>3186</v>
      </c>
      <c r="AS1114" s="173"/>
      <c r="AT1114" s="173"/>
      <c r="AU1114" s="173"/>
      <c r="AV1114" s="173"/>
      <c r="AW1114" s="173"/>
      <c r="AX1114" s="173"/>
      <c r="AY1114" s="173"/>
      <c r="AZ1114" s="211">
        <f t="shared" si="248"/>
        <v>0</v>
      </c>
      <c r="BA1114" s="211">
        <f t="shared" si="249"/>
        <v>0</v>
      </c>
      <c r="BB1114" s="205">
        <f t="shared" si="238"/>
        <v>29669</v>
      </c>
      <c r="BC1114" s="205">
        <f t="shared" si="239"/>
        <v>29669</v>
      </c>
      <c r="BD1114" s="205">
        <f t="shared" si="240"/>
        <v>0</v>
      </c>
      <c r="BE1114" s="205">
        <f t="shared" si="241"/>
        <v>0</v>
      </c>
      <c r="BF1114" s="175">
        <v>29669</v>
      </c>
      <c r="BG1114" s="175"/>
      <c r="BH1114" s="175">
        <v>10475</v>
      </c>
      <c r="BI1114" s="175"/>
      <c r="BJ1114" s="175"/>
      <c r="BK1114" s="175">
        <v>4585</v>
      </c>
      <c r="BL1114" s="175">
        <v>7925</v>
      </c>
      <c r="BM1114" s="175">
        <v>4221</v>
      </c>
      <c r="BN1114" s="175">
        <v>144</v>
      </c>
      <c r="BO1114" s="175">
        <v>2319</v>
      </c>
      <c r="BP1114" s="200">
        <f t="shared" si="242"/>
        <v>12794</v>
      </c>
    </row>
    <row r="1115" spans="1:68" s="201" customFormat="1" x14ac:dyDescent="0.15">
      <c r="A1115" s="117">
        <v>2122002005</v>
      </c>
      <c r="B1115" s="118" t="s">
        <v>638</v>
      </c>
      <c r="C1115" s="118" t="s">
        <v>1650</v>
      </c>
      <c r="D1115" s="118" t="s">
        <v>1739</v>
      </c>
      <c r="E1115" s="118" t="s">
        <v>4323</v>
      </c>
      <c r="F1115" s="120">
        <v>14</v>
      </c>
      <c r="G1115" s="119">
        <v>438633</v>
      </c>
      <c r="H1115" s="119"/>
      <c r="I1115" s="120" t="s">
        <v>5820</v>
      </c>
      <c r="J1115" s="120">
        <v>3300</v>
      </c>
      <c r="K1115" s="120">
        <v>438633</v>
      </c>
      <c r="L1115" s="120">
        <v>0.36399999999999999</v>
      </c>
      <c r="M1115" s="121" t="s">
        <v>5665</v>
      </c>
      <c r="N1115" s="120">
        <v>1</v>
      </c>
      <c r="O1115" s="119">
        <v>166.1</v>
      </c>
      <c r="P1115" s="119"/>
      <c r="Q1115" s="119"/>
      <c r="R1115" s="120"/>
      <c r="S1115" s="120"/>
      <c r="T1115" s="120"/>
      <c r="U1115" s="120" t="s">
        <v>5689</v>
      </c>
      <c r="V1115" s="172">
        <v>444.4</v>
      </c>
      <c r="W1115" s="172"/>
      <c r="X1115" s="172"/>
      <c r="Y1115" s="172"/>
      <c r="Z1115" s="172">
        <v>444.4</v>
      </c>
      <c r="AA1115" s="123">
        <v>2993</v>
      </c>
      <c r="AB1115" s="123"/>
      <c r="AC1115" s="123">
        <v>202</v>
      </c>
      <c r="AD1115" s="123"/>
      <c r="AE1115" s="123"/>
      <c r="AF1115" s="123"/>
      <c r="AG1115" s="214"/>
      <c r="AH1115" s="229" t="str">
        <f t="shared" si="237"/>
        <v>a3</v>
      </c>
      <c r="AI1115" s="199"/>
      <c r="AJ1115" s="199"/>
      <c r="AK1115" s="199"/>
      <c r="AL1115" s="199"/>
      <c r="AM1115" s="199"/>
      <c r="AN1115" s="173" t="s">
        <v>3186</v>
      </c>
      <c r="AO1115" s="173" t="s">
        <v>3186</v>
      </c>
      <c r="AP1115" s="173" t="s">
        <v>3186</v>
      </c>
      <c r="AQ1115" s="173" t="s">
        <v>3186</v>
      </c>
      <c r="AR1115" s="173" t="s">
        <v>3186</v>
      </c>
      <c r="AS1115" s="173"/>
      <c r="AT1115" s="173"/>
      <c r="AU1115" s="173"/>
      <c r="AV1115" s="173">
        <v>1</v>
      </c>
      <c r="AW1115" s="173">
        <v>1</v>
      </c>
      <c r="AX1115" s="173"/>
      <c r="AY1115" s="173"/>
      <c r="AZ1115" s="211">
        <f t="shared" si="248"/>
        <v>0</v>
      </c>
      <c r="BA1115" s="211">
        <f t="shared" si="249"/>
        <v>2</v>
      </c>
      <c r="BB1115" s="205">
        <f t="shared" si="238"/>
        <v>45808</v>
      </c>
      <c r="BC1115" s="205">
        <f t="shared" si="239"/>
        <v>45808</v>
      </c>
      <c r="BD1115" s="205">
        <f t="shared" si="240"/>
        <v>0</v>
      </c>
      <c r="BE1115" s="205">
        <f t="shared" si="241"/>
        <v>0</v>
      </c>
      <c r="BF1115" s="175">
        <v>45808</v>
      </c>
      <c r="BG1115" s="175"/>
      <c r="BH1115" s="175">
        <v>15526</v>
      </c>
      <c r="BI1115" s="175"/>
      <c r="BJ1115" s="175"/>
      <c r="BK1115" s="175">
        <v>1543</v>
      </c>
      <c r="BL1115" s="175">
        <v>4007</v>
      </c>
      <c r="BM1115" s="175">
        <v>13438</v>
      </c>
      <c r="BN1115" s="175">
        <v>4830</v>
      </c>
      <c r="BO1115" s="175">
        <v>6464</v>
      </c>
      <c r="BP1115" s="200">
        <f t="shared" si="242"/>
        <v>21990</v>
      </c>
    </row>
    <row r="1116" spans="1:68" s="201" customFormat="1" x14ac:dyDescent="0.15">
      <c r="A1116" s="117">
        <v>420501001</v>
      </c>
      <c r="B1116" s="118" t="s">
        <v>508</v>
      </c>
      <c r="C1116" s="118" t="s">
        <v>485</v>
      </c>
      <c r="D1116" s="118" t="s">
        <v>509</v>
      </c>
      <c r="E1116" s="118" t="s">
        <v>3485</v>
      </c>
      <c r="F1116" s="120">
        <v>7</v>
      </c>
      <c r="G1116" s="119">
        <v>440169</v>
      </c>
      <c r="H1116" s="119"/>
      <c r="I1116" s="120" t="s">
        <v>5820</v>
      </c>
      <c r="J1116" s="120">
        <v>9800</v>
      </c>
      <c r="K1116" s="120">
        <v>440169</v>
      </c>
      <c r="L1116" s="120">
        <v>0.123</v>
      </c>
      <c r="M1116" s="121" t="s">
        <v>5673</v>
      </c>
      <c r="N1116" s="120">
        <v>1</v>
      </c>
      <c r="O1116" s="119">
        <v>174</v>
      </c>
      <c r="P1116" s="119">
        <v>49</v>
      </c>
      <c r="Q1116" s="119">
        <v>6.8</v>
      </c>
      <c r="R1116" s="120" t="s">
        <v>5658</v>
      </c>
      <c r="S1116" s="120">
        <v>1.6</v>
      </c>
      <c r="T1116" s="120"/>
      <c r="U1116" s="120"/>
      <c r="V1116" s="172">
        <v>478</v>
      </c>
      <c r="W1116" s="172"/>
      <c r="X1116" s="172"/>
      <c r="Y1116" s="172"/>
      <c r="Z1116" s="172">
        <v>478</v>
      </c>
      <c r="AA1116" s="123">
        <v>4363</v>
      </c>
      <c r="AB1116" s="123"/>
      <c r="AC1116" s="123">
        <v>39.58</v>
      </c>
      <c r="AD1116" s="123"/>
      <c r="AE1116" s="123"/>
      <c r="AF1116" s="123"/>
      <c r="AG1116" s="214"/>
      <c r="AH1116" s="229" t="str">
        <f t="shared" si="237"/>
        <v>a3</v>
      </c>
      <c r="AI1116" s="199"/>
      <c r="AJ1116" s="199"/>
      <c r="AK1116" s="199"/>
      <c r="AL1116" s="199"/>
      <c r="AM1116" s="199"/>
      <c r="AN1116" s="173">
        <v>1</v>
      </c>
      <c r="AO1116" s="173">
        <v>3</v>
      </c>
      <c r="AP1116" s="173">
        <v>3</v>
      </c>
      <c r="AQ1116" s="173">
        <v>1</v>
      </c>
      <c r="AR1116" s="173"/>
      <c r="AS1116" s="173">
        <v>1</v>
      </c>
      <c r="AT1116" s="173">
        <v>2</v>
      </c>
      <c r="AU1116" s="173">
        <v>3</v>
      </c>
      <c r="AV1116" s="173">
        <v>1</v>
      </c>
      <c r="AW1116" s="173">
        <v>1</v>
      </c>
      <c r="AX1116" s="173"/>
      <c r="AY1116" s="173"/>
      <c r="AZ1116" s="211">
        <f t="shared" si="248"/>
        <v>9</v>
      </c>
      <c r="BA1116" s="211">
        <f t="shared" si="249"/>
        <v>7</v>
      </c>
      <c r="BB1116" s="205">
        <f t="shared" si="238"/>
        <v>133411</v>
      </c>
      <c r="BC1116" s="205">
        <f t="shared" si="239"/>
        <v>133411</v>
      </c>
      <c r="BD1116" s="205">
        <f t="shared" si="240"/>
        <v>0</v>
      </c>
      <c r="BE1116" s="205">
        <f t="shared" si="241"/>
        <v>0</v>
      </c>
      <c r="BF1116" s="175">
        <v>133411</v>
      </c>
      <c r="BG1116" s="175">
        <v>29645</v>
      </c>
      <c r="BH1116" s="175">
        <v>34650</v>
      </c>
      <c r="BI1116" s="175"/>
      <c r="BJ1116" s="175"/>
      <c r="BK1116" s="175">
        <v>29282</v>
      </c>
      <c r="BL1116" s="175"/>
      <c r="BM1116" s="175">
        <v>10461</v>
      </c>
      <c r="BN1116" s="175">
        <v>8996</v>
      </c>
      <c r="BO1116" s="175">
        <v>20377</v>
      </c>
      <c r="BP1116" s="200">
        <f t="shared" si="242"/>
        <v>55027</v>
      </c>
    </row>
    <row r="1117" spans="1:68" s="201" customFormat="1" x14ac:dyDescent="0.15">
      <c r="A1117" s="117">
        <v>157102001</v>
      </c>
      <c r="B1117" s="118" t="s">
        <v>259</v>
      </c>
      <c r="C1117" s="118" t="s">
        <v>11</v>
      </c>
      <c r="D1117" s="118" t="s">
        <v>260</v>
      </c>
      <c r="E1117" s="118" t="s">
        <v>3336</v>
      </c>
      <c r="F1117" s="120">
        <v>21</v>
      </c>
      <c r="G1117" s="119">
        <v>460441</v>
      </c>
      <c r="H1117" s="119"/>
      <c r="I1117" s="120" t="s">
        <v>5820</v>
      </c>
      <c r="J1117" s="120">
        <v>2040</v>
      </c>
      <c r="K1117" s="120">
        <v>440735</v>
      </c>
      <c r="L1117" s="120">
        <v>0.59199999999999997</v>
      </c>
      <c r="M1117" s="121" t="s">
        <v>5657</v>
      </c>
      <c r="N1117" s="120">
        <v>1</v>
      </c>
      <c r="O1117" s="119">
        <v>233.8</v>
      </c>
      <c r="P1117" s="119">
        <v>36.200000000000003</v>
      </c>
      <c r="Q1117" s="119">
        <v>3.52</v>
      </c>
      <c r="R1117" s="120" t="s">
        <v>5658</v>
      </c>
      <c r="S1117" s="120">
        <v>0.6</v>
      </c>
      <c r="T1117" s="120"/>
      <c r="U1117" s="120"/>
      <c r="V1117" s="172">
        <v>253.6</v>
      </c>
      <c r="W1117" s="172">
        <v>26.2</v>
      </c>
      <c r="X1117" s="172">
        <v>201.5</v>
      </c>
      <c r="Y1117" s="172">
        <v>15.1</v>
      </c>
      <c r="Z1117" s="172">
        <v>10.8</v>
      </c>
      <c r="AA1117" s="123">
        <v>3984</v>
      </c>
      <c r="AB1117" s="123"/>
      <c r="AC1117" s="123">
        <v>260</v>
      </c>
      <c r="AD1117" s="123"/>
      <c r="AE1117" s="123"/>
      <c r="AF1117" s="123"/>
      <c r="AG1117" s="214"/>
      <c r="AH1117" s="229" t="str">
        <f t="shared" si="237"/>
        <v>a3</v>
      </c>
      <c r="AI1117" s="199"/>
      <c r="AJ1117" s="199"/>
      <c r="AK1117" s="199"/>
      <c r="AL1117" s="199"/>
      <c r="AM1117" s="199"/>
      <c r="AN1117" s="173" t="s">
        <v>3186</v>
      </c>
      <c r="AO1117" s="173" t="s">
        <v>3186</v>
      </c>
      <c r="AP1117" s="173" t="s">
        <v>3186</v>
      </c>
      <c r="AQ1117" s="173" t="s">
        <v>3186</v>
      </c>
      <c r="AR1117" s="173" t="s">
        <v>3186</v>
      </c>
      <c r="AS1117" s="173">
        <v>1</v>
      </c>
      <c r="AT1117" s="173">
        <v>0.6</v>
      </c>
      <c r="AU1117" s="173">
        <v>0.6</v>
      </c>
      <c r="AV1117" s="173">
        <v>0.6</v>
      </c>
      <c r="AW1117" s="173">
        <v>0.6</v>
      </c>
      <c r="AX1117" s="173">
        <v>0.6</v>
      </c>
      <c r="AY1117" s="173" t="s">
        <v>3186</v>
      </c>
      <c r="AZ1117" s="211">
        <f t="shared" si="248"/>
        <v>1</v>
      </c>
      <c r="BA1117" s="211">
        <f t="shared" si="249"/>
        <v>3</v>
      </c>
      <c r="BB1117" s="205">
        <f t="shared" si="238"/>
        <v>44500</v>
      </c>
      <c r="BC1117" s="205">
        <f t="shared" si="239"/>
        <v>44500</v>
      </c>
      <c r="BD1117" s="205">
        <f t="shared" si="240"/>
        <v>0</v>
      </c>
      <c r="BE1117" s="205">
        <f t="shared" si="241"/>
        <v>0</v>
      </c>
      <c r="BF1117" s="175">
        <v>44500</v>
      </c>
      <c r="BG1117" s="175"/>
      <c r="BH1117" s="175">
        <v>34808</v>
      </c>
      <c r="BI1117" s="175"/>
      <c r="BJ1117" s="175"/>
      <c r="BK1117" s="175"/>
      <c r="BL1117" s="175">
        <v>16</v>
      </c>
      <c r="BM1117" s="175">
        <v>3973</v>
      </c>
      <c r="BN1117" s="175">
        <v>2305</v>
      </c>
      <c r="BO1117" s="175">
        <v>3398</v>
      </c>
      <c r="BP1117" s="200">
        <f t="shared" si="242"/>
        <v>38206</v>
      </c>
    </row>
    <row r="1118" spans="1:68" s="201" customFormat="1" x14ac:dyDescent="0.15">
      <c r="A1118" s="117">
        <v>3137101001</v>
      </c>
      <c r="B1118" s="118" t="s">
        <v>2351</v>
      </c>
      <c r="C1118" s="118" t="s">
        <v>2319</v>
      </c>
      <c r="D1118" s="118" t="s">
        <v>2352</v>
      </c>
      <c r="E1118" s="118" t="s">
        <v>4780</v>
      </c>
      <c r="F1118" s="120">
        <v>10</v>
      </c>
      <c r="G1118" s="119">
        <v>441571</v>
      </c>
      <c r="H1118" s="119"/>
      <c r="I1118" s="120" t="s">
        <v>5820</v>
      </c>
      <c r="J1118" s="120">
        <v>2900</v>
      </c>
      <c r="K1118" s="120">
        <v>441571</v>
      </c>
      <c r="L1118" s="120">
        <v>0.41699999999999998</v>
      </c>
      <c r="M1118" s="121" t="s">
        <v>5657</v>
      </c>
      <c r="N1118" s="120">
        <v>1</v>
      </c>
      <c r="O1118" s="119">
        <v>170</v>
      </c>
      <c r="P1118" s="119"/>
      <c r="Q1118" s="119"/>
      <c r="R1118" s="120" t="s">
        <v>5658</v>
      </c>
      <c r="S1118" s="120">
        <v>0.1</v>
      </c>
      <c r="T1118" s="120"/>
      <c r="U1118" s="120"/>
      <c r="V1118" s="172">
        <v>301.7</v>
      </c>
      <c r="W1118" s="172">
        <v>37.799999999999997</v>
      </c>
      <c r="X1118" s="172">
        <v>190.7</v>
      </c>
      <c r="Y1118" s="172">
        <v>19.8</v>
      </c>
      <c r="Z1118" s="172">
        <v>53.4</v>
      </c>
      <c r="AA1118" s="123">
        <v>3807.7</v>
      </c>
      <c r="AB1118" s="123"/>
      <c r="AC1118" s="123">
        <v>320</v>
      </c>
      <c r="AD1118" s="123"/>
      <c r="AE1118" s="123"/>
      <c r="AF1118" s="123"/>
      <c r="AG1118" s="214"/>
      <c r="AH1118" s="229" t="str">
        <f t="shared" si="237"/>
        <v>a3</v>
      </c>
      <c r="AI1118" s="199"/>
      <c r="AJ1118" s="199"/>
      <c r="AK1118" s="199"/>
      <c r="AL1118" s="199"/>
      <c r="AM1118" s="199"/>
      <c r="AN1118" s="173">
        <v>1</v>
      </c>
      <c r="AO1118" s="173" t="s">
        <v>3186</v>
      </c>
      <c r="AP1118" s="173" t="s">
        <v>3186</v>
      </c>
      <c r="AQ1118" s="173" t="s">
        <v>3186</v>
      </c>
      <c r="AR1118" s="173" t="s">
        <v>3186</v>
      </c>
      <c r="AS1118" s="173"/>
      <c r="AT1118" s="173">
        <v>0.5</v>
      </c>
      <c r="AU1118" s="173">
        <v>0.5</v>
      </c>
      <c r="AV1118" s="173">
        <v>0.5</v>
      </c>
      <c r="AW1118" s="173">
        <v>0.5</v>
      </c>
      <c r="AX1118" s="173">
        <v>1</v>
      </c>
      <c r="AY1118" s="173"/>
      <c r="AZ1118" s="211">
        <f t="shared" si="248"/>
        <v>1</v>
      </c>
      <c r="BA1118" s="211">
        <f t="shared" si="249"/>
        <v>3</v>
      </c>
      <c r="BB1118" s="205">
        <f t="shared" si="238"/>
        <v>50241</v>
      </c>
      <c r="BC1118" s="205">
        <f t="shared" si="239"/>
        <v>40823</v>
      </c>
      <c r="BD1118" s="205">
        <f t="shared" si="240"/>
        <v>13965</v>
      </c>
      <c r="BE1118" s="205">
        <f t="shared" si="241"/>
        <v>4547</v>
      </c>
      <c r="BF1118" s="175">
        <v>36276</v>
      </c>
      <c r="BG1118" s="175"/>
      <c r="BH1118" s="175">
        <v>13965</v>
      </c>
      <c r="BI1118" s="175">
        <v>9418</v>
      </c>
      <c r="BJ1118" s="175"/>
      <c r="BK1118" s="175">
        <v>8267</v>
      </c>
      <c r="BL1118" s="175">
        <v>2867</v>
      </c>
      <c r="BM1118" s="175">
        <v>6558</v>
      </c>
      <c r="BN1118" s="175">
        <v>1715</v>
      </c>
      <c r="BO1118" s="175">
        <v>7451</v>
      </c>
      <c r="BP1118" s="200">
        <f t="shared" si="242"/>
        <v>21416</v>
      </c>
    </row>
    <row r="1119" spans="1:68" s="201" customFormat="1" x14ac:dyDescent="0.15">
      <c r="A1119" s="117">
        <v>3321102004</v>
      </c>
      <c r="B1119" s="118" t="s">
        <v>2469</v>
      </c>
      <c r="C1119" s="118" t="s">
        <v>2427</v>
      </c>
      <c r="D1119" s="118" t="s">
        <v>2467</v>
      </c>
      <c r="E1119" s="118" t="s">
        <v>4868</v>
      </c>
      <c r="F1119" s="120">
        <v>17</v>
      </c>
      <c r="G1119" s="119">
        <v>442758</v>
      </c>
      <c r="H1119" s="119"/>
      <c r="I1119" s="120" t="s">
        <v>5820</v>
      </c>
      <c r="J1119" s="120">
        <v>1800</v>
      </c>
      <c r="K1119" s="120">
        <v>442758</v>
      </c>
      <c r="L1119" s="120">
        <v>0.67400000000000004</v>
      </c>
      <c r="M1119" s="121" t="s">
        <v>5673</v>
      </c>
      <c r="N1119" s="120">
        <v>1</v>
      </c>
      <c r="O1119" s="119">
        <v>150</v>
      </c>
      <c r="P1119" s="119">
        <v>30</v>
      </c>
      <c r="Q1119" s="119">
        <v>3.15</v>
      </c>
      <c r="R1119" s="120"/>
      <c r="S1119" s="120"/>
      <c r="T1119" s="120">
        <v>4.4000000000000004</v>
      </c>
      <c r="U1119" s="120"/>
      <c r="V1119" s="172">
        <v>757.6</v>
      </c>
      <c r="W1119" s="172"/>
      <c r="X1119" s="172">
        <v>634.79999999999995</v>
      </c>
      <c r="Y1119" s="172">
        <v>51.9</v>
      </c>
      <c r="Z1119" s="172">
        <v>70.900000000000006</v>
      </c>
      <c r="AA1119" s="123">
        <v>4992</v>
      </c>
      <c r="AB1119" s="123"/>
      <c r="AC1119" s="123">
        <v>355</v>
      </c>
      <c r="AD1119" s="123"/>
      <c r="AE1119" s="123"/>
      <c r="AF1119" s="123"/>
      <c r="AG1119" s="214"/>
      <c r="AH1119" s="229" t="str">
        <f t="shared" si="237"/>
        <v>a3</v>
      </c>
      <c r="AI1119" s="199"/>
      <c r="AJ1119" s="199"/>
      <c r="AK1119" s="199"/>
      <c r="AL1119" s="199"/>
      <c r="AM1119" s="199"/>
      <c r="AN1119" s="173"/>
      <c r="AO1119" s="173"/>
      <c r="AP1119" s="173"/>
      <c r="AQ1119" s="173"/>
      <c r="AR1119" s="173"/>
      <c r="AS1119" s="173">
        <v>1</v>
      </c>
      <c r="AT1119" s="173"/>
      <c r="AU1119" s="173"/>
      <c r="AV1119" s="173"/>
      <c r="AW1119" s="173"/>
      <c r="AX1119" s="173"/>
      <c r="AY1119" s="173"/>
      <c r="AZ1119" s="211">
        <f t="shared" si="248"/>
        <v>1</v>
      </c>
      <c r="BA1119" s="211"/>
      <c r="BB1119" s="205">
        <f t="shared" si="238"/>
        <v>73774</v>
      </c>
      <c r="BC1119" s="205">
        <f t="shared" si="239"/>
        <v>64634</v>
      </c>
      <c r="BD1119" s="205">
        <f t="shared" si="240"/>
        <v>10284</v>
      </c>
      <c r="BE1119" s="205">
        <f t="shared" si="241"/>
        <v>1144</v>
      </c>
      <c r="BF1119" s="175">
        <v>63490</v>
      </c>
      <c r="BG1119" s="175">
        <v>8501</v>
      </c>
      <c r="BH1119" s="175">
        <v>10284</v>
      </c>
      <c r="BI1119" s="175">
        <v>9140</v>
      </c>
      <c r="BJ1119" s="175"/>
      <c r="BK1119" s="175">
        <v>6626</v>
      </c>
      <c r="BL1119" s="175">
        <v>9054</v>
      </c>
      <c r="BM1119" s="175">
        <v>12575</v>
      </c>
      <c r="BN1119" s="175">
        <v>1476</v>
      </c>
      <c r="BO1119" s="175">
        <v>16118</v>
      </c>
      <c r="BP1119" s="200">
        <f t="shared" si="242"/>
        <v>26402</v>
      </c>
    </row>
    <row r="1120" spans="1:68" s="201" customFormat="1" x14ac:dyDescent="0.15">
      <c r="A1120" s="117">
        <v>146901001</v>
      </c>
      <c r="B1120" s="118" t="s">
        <v>198</v>
      </c>
      <c r="C1120" s="118" t="s">
        <v>11</v>
      </c>
      <c r="D1120" s="118" t="s">
        <v>199</v>
      </c>
      <c r="E1120" s="118" t="s">
        <v>3301</v>
      </c>
      <c r="F1120" s="120">
        <v>19</v>
      </c>
      <c r="G1120" s="119">
        <v>444107</v>
      </c>
      <c r="H1120" s="119"/>
      <c r="I1120" s="120" t="s">
        <v>5820</v>
      </c>
      <c r="J1120" s="120">
        <v>1860</v>
      </c>
      <c r="K1120" s="120">
        <v>444107</v>
      </c>
      <c r="L1120" s="120">
        <v>0.65400000000000003</v>
      </c>
      <c r="M1120" s="121" t="s">
        <v>5657</v>
      </c>
      <c r="N1120" s="120">
        <v>1</v>
      </c>
      <c r="O1120" s="119">
        <v>347</v>
      </c>
      <c r="P1120" s="119"/>
      <c r="Q1120" s="119"/>
      <c r="R1120" s="120" t="s">
        <v>5658</v>
      </c>
      <c r="S1120" s="120">
        <v>0.4</v>
      </c>
      <c r="T1120" s="120"/>
      <c r="U1120" s="120" t="s">
        <v>3186</v>
      </c>
      <c r="V1120" s="172">
        <v>241.6</v>
      </c>
      <c r="W1120" s="172"/>
      <c r="X1120" s="172">
        <v>189.6</v>
      </c>
      <c r="Y1120" s="172">
        <v>17.399999999999999</v>
      </c>
      <c r="Z1120" s="172">
        <v>34.6</v>
      </c>
      <c r="AA1120" s="123">
        <v>3146</v>
      </c>
      <c r="AB1120" s="123"/>
      <c r="AC1120" s="123">
        <v>351</v>
      </c>
      <c r="AD1120" s="123"/>
      <c r="AE1120" s="123"/>
      <c r="AF1120" s="123"/>
      <c r="AG1120" s="214"/>
      <c r="AH1120" s="229" t="str">
        <f t="shared" si="237"/>
        <v>a3</v>
      </c>
      <c r="AI1120" s="199"/>
      <c r="AJ1120" s="199"/>
      <c r="AK1120" s="199"/>
      <c r="AL1120" s="199"/>
      <c r="AM1120" s="199"/>
      <c r="AN1120" s="173" t="s">
        <v>3186</v>
      </c>
      <c r="AO1120" s="173" t="s">
        <v>3186</v>
      </c>
      <c r="AP1120" s="173" t="s">
        <v>3186</v>
      </c>
      <c r="AQ1120" s="173" t="s">
        <v>3186</v>
      </c>
      <c r="AR1120" s="173" t="s">
        <v>3186</v>
      </c>
      <c r="AS1120" s="173"/>
      <c r="AT1120" s="173">
        <v>0.5</v>
      </c>
      <c r="AU1120" s="173">
        <v>2.5</v>
      </c>
      <c r="AV1120" s="173"/>
      <c r="AW1120" s="173"/>
      <c r="AX1120" s="173">
        <v>0.6</v>
      </c>
      <c r="AY1120" s="173"/>
      <c r="AZ1120" s="211"/>
      <c r="BA1120" s="211">
        <f t="shared" ref="BA1120:BA1136" si="250">SUBTOTAL(9,AT1120:AY1120)</f>
        <v>3.6</v>
      </c>
      <c r="BB1120" s="205">
        <f t="shared" si="238"/>
        <v>69533</v>
      </c>
      <c r="BC1120" s="205">
        <f t="shared" si="239"/>
        <v>58507</v>
      </c>
      <c r="BD1120" s="205">
        <f t="shared" si="240"/>
        <v>22155</v>
      </c>
      <c r="BE1120" s="205">
        <f t="shared" si="241"/>
        <v>11129</v>
      </c>
      <c r="BF1120" s="175">
        <v>47378</v>
      </c>
      <c r="BG1120" s="175">
        <v>1904</v>
      </c>
      <c r="BH1120" s="175">
        <v>22155</v>
      </c>
      <c r="BI1120" s="175">
        <v>11026</v>
      </c>
      <c r="BJ1120" s="175"/>
      <c r="BK1120" s="175">
        <v>893</v>
      </c>
      <c r="BL1120" s="175">
        <v>4734</v>
      </c>
      <c r="BM1120" s="175">
        <v>4566</v>
      </c>
      <c r="BN1120" s="175">
        <v>2925</v>
      </c>
      <c r="BO1120" s="175">
        <v>21330</v>
      </c>
      <c r="BP1120" s="200">
        <f t="shared" si="242"/>
        <v>43485</v>
      </c>
    </row>
    <row r="1121" spans="1:68" s="201" customFormat="1" x14ac:dyDescent="0.15">
      <c r="A1121" s="117">
        <v>2121501001</v>
      </c>
      <c r="B1121" s="118" t="s">
        <v>1717</v>
      </c>
      <c r="C1121" s="118" t="s">
        <v>1650</v>
      </c>
      <c r="D1121" s="118" t="s">
        <v>1718</v>
      </c>
      <c r="E1121" s="118" t="s">
        <v>4303</v>
      </c>
      <c r="F1121" s="120">
        <v>5</v>
      </c>
      <c r="G1121" s="119">
        <v>446111</v>
      </c>
      <c r="H1121" s="119"/>
      <c r="I1121" s="120" t="s">
        <v>5820</v>
      </c>
      <c r="J1121" s="120">
        <v>420</v>
      </c>
      <c r="K1121" s="120">
        <v>446111</v>
      </c>
      <c r="L1121" s="120">
        <v>2.91</v>
      </c>
      <c r="M1121" s="121" t="s">
        <v>5676</v>
      </c>
      <c r="N1121" s="120">
        <v>1</v>
      </c>
      <c r="O1121" s="119">
        <v>113.3</v>
      </c>
      <c r="P1121" s="119"/>
      <c r="Q1121" s="119"/>
      <c r="R1121" s="120" t="s">
        <v>5660</v>
      </c>
      <c r="S1121" s="120">
        <v>3.4</v>
      </c>
      <c r="T1121" s="120"/>
      <c r="U1121" s="120"/>
      <c r="V1121" s="172">
        <v>475.6</v>
      </c>
      <c r="W1121" s="172">
        <v>52.7</v>
      </c>
      <c r="X1121" s="172">
        <v>294.2</v>
      </c>
      <c r="Y1121" s="172">
        <v>10.1</v>
      </c>
      <c r="Z1121" s="172">
        <v>118.6</v>
      </c>
      <c r="AA1121" s="123"/>
      <c r="AB1121" s="123"/>
      <c r="AC1121" s="123">
        <v>40</v>
      </c>
      <c r="AD1121" s="123"/>
      <c r="AE1121" s="123"/>
      <c r="AF1121" s="123"/>
      <c r="AG1121" s="214"/>
      <c r="AH1121" s="229" t="str">
        <f t="shared" si="237"/>
        <v>a3</v>
      </c>
      <c r="AI1121" s="199"/>
      <c r="AJ1121" s="199"/>
      <c r="AK1121" s="199"/>
      <c r="AL1121" s="199"/>
      <c r="AM1121" s="199"/>
      <c r="AN1121" s="173">
        <v>3</v>
      </c>
      <c r="AO1121" s="173" t="s">
        <v>3186</v>
      </c>
      <c r="AP1121" s="173" t="s">
        <v>3186</v>
      </c>
      <c r="AQ1121" s="173" t="s">
        <v>3186</v>
      </c>
      <c r="AR1121" s="173" t="s">
        <v>3186</v>
      </c>
      <c r="AS1121" s="173">
        <v>0.5</v>
      </c>
      <c r="AT1121" s="173">
        <v>0.5</v>
      </c>
      <c r="AU1121" s="173">
        <v>0.5</v>
      </c>
      <c r="AV1121" s="173">
        <v>0.5</v>
      </c>
      <c r="AW1121" s="173">
        <v>0.5</v>
      </c>
      <c r="AX1121" s="173">
        <v>0.5</v>
      </c>
      <c r="AY1121" s="173" t="s">
        <v>3186</v>
      </c>
      <c r="AZ1121" s="211">
        <f>SUBTOTAL(9,AN1121:AS1121)</f>
        <v>3.5</v>
      </c>
      <c r="BA1121" s="211">
        <f t="shared" si="250"/>
        <v>2.5</v>
      </c>
      <c r="BB1121" s="205">
        <f t="shared" si="238"/>
        <v>72315</v>
      </c>
      <c r="BC1121" s="205">
        <f t="shared" si="239"/>
        <v>58613</v>
      </c>
      <c r="BD1121" s="205">
        <f t="shared" si="240"/>
        <v>14091</v>
      </c>
      <c r="BE1121" s="205">
        <f t="shared" si="241"/>
        <v>389</v>
      </c>
      <c r="BF1121" s="175">
        <v>58224</v>
      </c>
      <c r="BG1121" s="175">
        <v>13956</v>
      </c>
      <c r="BH1121" s="175">
        <v>27577</v>
      </c>
      <c r="BI1121" s="175">
        <v>13702</v>
      </c>
      <c r="BJ1121" s="175"/>
      <c r="BK1121" s="175">
        <v>2270</v>
      </c>
      <c r="BL1121" s="175">
        <v>3475</v>
      </c>
      <c r="BM1121" s="175">
        <v>8650</v>
      </c>
      <c r="BN1121" s="175">
        <v>1558</v>
      </c>
      <c r="BO1121" s="175">
        <v>1127</v>
      </c>
      <c r="BP1121" s="200">
        <f t="shared" si="242"/>
        <v>28704</v>
      </c>
    </row>
    <row r="1122" spans="1:68" s="201" customFormat="1" x14ac:dyDescent="0.15">
      <c r="A1122" s="117">
        <v>2822702009</v>
      </c>
      <c r="B1122" s="118" t="s">
        <v>1756</v>
      </c>
      <c r="C1122" s="118" t="s">
        <v>2099</v>
      </c>
      <c r="D1122" s="118" t="s">
        <v>2214</v>
      </c>
      <c r="E1122" s="118" t="s">
        <v>4693</v>
      </c>
      <c r="F1122" s="120">
        <v>13</v>
      </c>
      <c r="G1122" s="119">
        <v>447258</v>
      </c>
      <c r="H1122" s="119"/>
      <c r="I1122" s="120" t="s">
        <v>5820</v>
      </c>
      <c r="J1122" s="120">
        <v>3200</v>
      </c>
      <c r="K1122" s="120">
        <v>447258</v>
      </c>
      <c r="L1122" s="120">
        <v>0.38300000000000001</v>
      </c>
      <c r="M1122" s="121" t="s">
        <v>5657</v>
      </c>
      <c r="N1122" s="120">
        <v>1</v>
      </c>
      <c r="O1122" s="119">
        <v>206.2</v>
      </c>
      <c r="P1122" s="119">
        <v>38.200000000000003</v>
      </c>
      <c r="Q1122" s="119">
        <v>4.0999999999999996</v>
      </c>
      <c r="R1122" s="120" t="s">
        <v>5658</v>
      </c>
      <c r="S1122" s="120">
        <v>0.3</v>
      </c>
      <c r="T1122" s="120"/>
      <c r="U1122" s="120"/>
      <c r="V1122" s="172">
        <v>356.1</v>
      </c>
      <c r="W1122" s="172">
        <v>26.6</v>
      </c>
      <c r="X1122" s="172">
        <v>186.5</v>
      </c>
      <c r="Y1122" s="172">
        <v>26.6</v>
      </c>
      <c r="Z1122" s="172">
        <v>116.4</v>
      </c>
      <c r="AA1122" s="123">
        <v>2725</v>
      </c>
      <c r="AB1122" s="123"/>
      <c r="AC1122" s="123">
        <v>289</v>
      </c>
      <c r="AD1122" s="123"/>
      <c r="AE1122" s="123"/>
      <c r="AF1122" s="123"/>
      <c r="AG1122" s="214"/>
      <c r="AH1122" s="229" t="str">
        <f t="shared" si="237"/>
        <v>a3</v>
      </c>
      <c r="AI1122" s="199"/>
      <c r="AJ1122" s="199"/>
      <c r="AK1122" s="199"/>
      <c r="AL1122" s="199"/>
      <c r="AM1122" s="199"/>
      <c r="AN1122" s="173">
        <v>0.5</v>
      </c>
      <c r="AO1122" s="173"/>
      <c r="AP1122" s="173"/>
      <c r="AQ1122" s="173"/>
      <c r="AR1122" s="173"/>
      <c r="AS1122" s="173">
        <v>0.5</v>
      </c>
      <c r="AT1122" s="173">
        <v>0.5</v>
      </c>
      <c r="AU1122" s="173"/>
      <c r="AV1122" s="173"/>
      <c r="AW1122" s="173"/>
      <c r="AX1122" s="173"/>
      <c r="AY1122" s="173"/>
      <c r="AZ1122" s="211">
        <f>SUBTOTAL(9,AN1122:AS1122)</f>
        <v>1</v>
      </c>
      <c r="BA1122" s="211">
        <f t="shared" si="250"/>
        <v>0.5</v>
      </c>
      <c r="BB1122" s="205">
        <f t="shared" si="238"/>
        <v>35872</v>
      </c>
      <c r="BC1122" s="205">
        <f t="shared" si="239"/>
        <v>35872</v>
      </c>
      <c r="BD1122" s="205">
        <f t="shared" si="240"/>
        <v>0</v>
      </c>
      <c r="BE1122" s="205">
        <f t="shared" si="241"/>
        <v>0</v>
      </c>
      <c r="BF1122" s="175">
        <v>35872</v>
      </c>
      <c r="BG1122" s="175">
        <v>10644</v>
      </c>
      <c r="BH1122" s="175">
        <v>13694</v>
      </c>
      <c r="BI1122" s="175"/>
      <c r="BJ1122" s="175"/>
      <c r="BK1122" s="175">
        <v>4405</v>
      </c>
      <c r="BL1122" s="175">
        <v>661</v>
      </c>
      <c r="BM1122" s="175">
        <v>3960</v>
      </c>
      <c r="BN1122" s="175">
        <v>1934</v>
      </c>
      <c r="BO1122" s="175">
        <v>574</v>
      </c>
      <c r="BP1122" s="200">
        <f t="shared" si="242"/>
        <v>14268</v>
      </c>
    </row>
    <row r="1123" spans="1:68" s="201" customFormat="1" x14ac:dyDescent="0.15">
      <c r="A1123" s="117">
        <v>120802004</v>
      </c>
      <c r="B1123" s="118" t="s">
        <v>57</v>
      </c>
      <c r="C1123" s="118" t="s">
        <v>11</v>
      </c>
      <c r="D1123" s="118" t="s">
        <v>54</v>
      </c>
      <c r="E1123" s="118" t="s">
        <v>3219</v>
      </c>
      <c r="F1123" s="120">
        <v>18</v>
      </c>
      <c r="G1123" s="119">
        <v>475881</v>
      </c>
      <c r="H1123" s="119"/>
      <c r="I1123" s="120" t="s">
        <v>5820</v>
      </c>
      <c r="J1123" s="120">
        <v>1600</v>
      </c>
      <c r="K1123" s="120">
        <v>447403</v>
      </c>
      <c r="L1123" s="120">
        <v>0.76600000000000001</v>
      </c>
      <c r="M1123" s="121" t="s">
        <v>5657</v>
      </c>
      <c r="N1123" s="120">
        <v>1</v>
      </c>
      <c r="O1123" s="119">
        <v>321</v>
      </c>
      <c r="P1123" s="119"/>
      <c r="Q1123" s="119"/>
      <c r="R1123" s="120" t="s">
        <v>5660</v>
      </c>
      <c r="S1123" s="120">
        <v>1.1000000000000001</v>
      </c>
      <c r="T1123" s="120"/>
      <c r="U1123" s="120" t="s">
        <v>3186</v>
      </c>
      <c r="V1123" s="172">
        <v>335.1</v>
      </c>
      <c r="W1123" s="172"/>
      <c r="X1123" s="172">
        <v>238.8</v>
      </c>
      <c r="Y1123" s="172">
        <v>38.6</v>
      </c>
      <c r="Z1123" s="172">
        <v>57.7</v>
      </c>
      <c r="AA1123" s="123">
        <v>3388</v>
      </c>
      <c r="AB1123" s="123"/>
      <c r="AC1123" s="123">
        <v>334</v>
      </c>
      <c r="AD1123" s="123"/>
      <c r="AE1123" s="123"/>
      <c r="AF1123" s="123"/>
      <c r="AG1123" s="214"/>
      <c r="AH1123" s="229" t="str">
        <f t="shared" si="237"/>
        <v>a3</v>
      </c>
      <c r="AI1123" s="199"/>
      <c r="AJ1123" s="199"/>
      <c r="AK1123" s="199"/>
      <c r="AL1123" s="199"/>
      <c r="AM1123" s="199"/>
      <c r="AN1123" s="173" t="s">
        <v>3186</v>
      </c>
      <c r="AO1123" s="173" t="s">
        <v>3186</v>
      </c>
      <c r="AP1123" s="173" t="s">
        <v>3186</v>
      </c>
      <c r="AQ1123" s="173" t="s">
        <v>3186</v>
      </c>
      <c r="AR1123" s="173" t="s">
        <v>3186</v>
      </c>
      <c r="AS1123" s="173"/>
      <c r="AT1123" s="173">
        <v>0.7</v>
      </c>
      <c r="AU1123" s="173">
        <v>0.5</v>
      </c>
      <c r="AV1123" s="173"/>
      <c r="AW1123" s="173">
        <v>0.5</v>
      </c>
      <c r="AX1123" s="173"/>
      <c r="AY1123" s="173"/>
      <c r="AZ1123" s="211">
        <f>SUBTOTAL(9,AN1123:AS1123)</f>
        <v>0</v>
      </c>
      <c r="BA1123" s="211">
        <f t="shared" si="250"/>
        <v>1.7</v>
      </c>
      <c r="BB1123" s="205">
        <f t="shared" si="238"/>
        <v>70437</v>
      </c>
      <c r="BC1123" s="205">
        <f t="shared" si="239"/>
        <v>52328</v>
      </c>
      <c r="BD1123" s="205">
        <f t="shared" si="240"/>
        <v>18548</v>
      </c>
      <c r="BE1123" s="205">
        <f t="shared" si="241"/>
        <v>439</v>
      </c>
      <c r="BF1123" s="175">
        <v>51889</v>
      </c>
      <c r="BG1123" s="175"/>
      <c r="BH1123" s="175">
        <v>44486</v>
      </c>
      <c r="BI1123" s="175">
        <v>13749</v>
      </c>
      <c r="BJ1123" s="175">
        <v>4360</v>
      </c>
      <c r="BK1123" s="175"/>
      <c r="BL1123" s="175">
        <v>1582</v>
      </c>
      <c r="BM1123" s="175">
        <v>4182</v>
      </c>
      <c r="BN1123" s="175">
        <v>1613</v>
      </c>
      <c r="BO1123" s="175">
        <v>465</v>
      </c>
      <c r="BP1123" s="200">
        <f t="shared" si="242"/>
        <v>44951</v>
      </c>
    </row>
    <row r="1124" spans="1:68" s="201" customFormat="1" x14ac:dyDescent="0.15">
      <c r="A1124" s="117">
        <v>2120701001</v>
      </c>
      <c r="B1124" s="118" t="s">
        <v>1696</v>
      </c>
      <c r="C1124" s="118" t="s">
        <v>1650</v>
      </c>
      <c r="D1124" s="118" t="s">
        <v>1697</v>
      </c>
      <c r="E1124" s="118" t="s">
        <v>4289</v>
      </c>
      <c r="F1124" s="120">
        <v>17</v>
      </c>
      <c r="G1124" s="119">
        <v>448154</v>
      </c>
      <c r="H1124" s="119"/>
      <c r="I1124" s="120" t="s">
        <v>5820</v>
      </c>
      <c r="J1124" s="120">
        <v>2200</v>
      </c>
      <c r="K1124" s="120">
        <v>448154</v>
      </c>
      <c r="L1124" s="120">
        <v>0.55800000000000005</v>
      </c>
      <c r="M1124" s="121" t="s">
        <v>5665</v>
      </c>
      <c r="N1124" s="120">
        <v>1</v>
      </c>
      <c r="O1124" s="119">
        <v>101</v>
      </c>
      <c r="P1124" s="119"/>
      <c r="Q1124" s="119"/>
      <c r="R1124" s="120" t="s">
        <v>5658</v>
      </c>
      <c r="S1124" s="120">
        <v>0.5</v>
      </c>
      <c r="T1124" s="120"/>
      <c r="U1124" s="120"/>
      <c r="V1124" s="172">
        <v>344</v>
      </c>
      <c r="W1124" s="172">
        <v>27</v>
      </c>
      <c r="X1124" s="172">
        <v>146</v>
      </c>
      <c r="Y1124" s="172">
        <v>58</v>
      </c>
      <c r="Z1124" s="172">
        <v>113</v>
      </c>
      <c r="AA1124" s="123">
        <v>292.02</v>
      </c>
      <c r="AB1124" s="123"/>
      <c r="AC1124" s="123">
        <v>239.62</v>
      </c>
      <c r="AD1124" s="123"/>
      <c r="AE1124" s="123"/>
      <c r="AF1124" s="123"/>
      <c r="AG1124" s="214"/>
      <c r="AH1124" s="229" t="str">
        <f t="shared" ref="AH1124:AH1187" si="251">IF(N1124=1,IF(AG1124&gt;0,"a4",IF(AC1124&gt;0,"a3",IF(AA1124&gt;0,"a2","a1"))),IF(AG1124&gt;0,"b4",IF(AC1124&gt;0,"b3",IF(AA1124&gt;0,"b2","b1"))))</f>
        <v>a3</v>
      </c>
      <c r="AI1124" s="199"/>
      <c r="AJ1124" s="199"/>
      <c r="AK1124" s="199"/>
      <c r="AL1124" s="199"/>
      <c r="AM1124" s="199"/>
      <c r="AN1124" s="173"/>
      <c r="AO1124" s="173"/>
      <c r="AP1124" s="173"/>
      <c r="AQ1124" s="173"/>
      <c r="AR1124" s="173"/>
      <c r="AS1124" s="173"/>
      <c r="AT1124" s="173"/>
      <c r="AU1124" s="173"/>
      <c r="AV1124" s="173"/>
      <c r="AW1124" s="173"/>
      <c r="AX1124" s="173"/>
      <c r="AY1124" s="173"/>
      <c r="AZ1124" s="211">
        <f>SUBTOTAL(9,AN1124:AS1124)</f>
        <v>0</v>
      </c>
      <c r="BA1124" s="211">
        <f t="shared" si="250"/>
        <v>0</v>
      </c>
      <c r="BB1124" s="205">
        <f t="shared" ref="BB1124:BB1187" si="252">SUM(BG1124:BO1124)</f>
        <v>28942</v>
      </c>
      <c r="BC1124" s="205">
        <f t="shared" ref="BC1124:BC1187" si="253">BG1124+BH1124+BK1124+BL1124+BM1124+BN1124+BO1124</f>
        <v>28942</v>
      </c>
      <c r="BD1124" s="205">
        <f t="shared" ref="BD1124:BD1187" si="254">BB1124-BF1124</f>
        <v>0</v>
      </c>
      <c r="BE1124" s="205">
        <f t="shared" ref="BE1124:BE1187" si="255">BC1124-BF1124</f>
        <v>0</v>
      </c>
      <c r="BF1124" s="175">
        <v>28942</v>
      </c>
      <c r="BG1124" s="175"/>
      <c r="BH1124" s="175">
        <v>10794</v>
      </c>
      <c r="BI1124" s="175"/>
      <c r="BJ1124" s="175"/>
      <c r="BK1124" s="175">
        <v>4658</v>
      </c>
      <c r="BL1124" s="175">
        <v>1195</v>
      </c>
      <c r="BM1124" s="175">
        <v>6373</v>
      </c>
      <c r="BN1124" s="175">
        <v>2760</v>
      </c>
      <c r="BO1124" s="175">
        <v>3162</v>
      </c>
      <c r="BP1124" s="200">
        <f t="shared" ref="BP1124:BP1187" si="256">BH1124+BO1124</f>
        <v>13956</v>
      </c>
    </row>
    <row r="1125" spans="1:68" s="201" customFormat="1" x14ac:dyDescent="0.15">
      <c r="A1125" s="117">
        <v>155902001</v>
      </c>
      <c r="B1125" s="118" t="s">
        <v>248</v>
      </c>
      <c r="C1125" s="118" t="s">
        <v>11</v>
      </c>
      <c r="D1125" s="118" t="s">
        <v>249</v>
      </c>
      <c r="E1125" s="118" t="s">
        <v>3330</v>
      </c>
      <c r="F1125" s="120">
        <v>11</v>
      </c>
      <c r="G1125" s="119">
        <v>451272</v>
      </c>
      <c r="H1125" s="119"/>
      <c r="I1125" s="120" t="s">
        <v>5820</v>
      </c>
      <c r="J1125" s="120">
        <v>2260</v>
      </c>
      <c r="K1125" s="120">
        <v>451272</v>
      </c>
      <c r="L1125" s="120">
        <v>0.54700000000000004</v>
      </c>
      <c r="M1125" s="121" t="s">
        <v>5657</v>
      </c>
      <c r="N1125" s="120">
        <v>1</v>
      </c>
      <c r="O1125" s="119">
        <v>199.7</v>
      </c>
      <c r="P1125" s="119">
        <v>45.4</v>
      </c>
      <c r="Q1125" s="119">
        <v>10.1</v>
      </c>
      <c r="R1125" s="120" t="s">
        <v>5660</v>
      </c>
      <c r="S1125" s="120">
        <v>0.7</v>
      </c>
      <c r="T1125" s="120"/>
      <c r="U1125" s="120"/>
      <c r="V1125" s="172">
        <v>309.3</v>
      </c>
      <c r="W1125" s="172">
        <v>81.3</v>
      </c>
      <c r="X1125" s="172">
        <v>116.7</v>
      </c>
      <c r="Y1125" s="172">
        <v>41.6</v>
      </c>
      <c r="Z1125" s="172">
        <v>69.7</v>
      </c>
      <c r="AA1125" s="123">
        <v>4984</v>
      </c>
      <c r="AB1125" s="123"/>
      <c r="AC1125" s="123">
        <v>503</v>
      </c>
      <c r="AD1125" s="123"/>
      <c r="AE1125" s="123"/>
      <c r="AF1125" s="123"/>
      <c r="AG1125" s="214"/>
      <c r="AH1125" s="229" t="str">
        <f t="shared" si="251"/>
        <v>a3</v>
      </c>
      <c r="AI1125" s="199"/>
      <c r="AJ1125" s="199"/>
      <c r="AK1125" s="199"/>
      <c r="AL1125" s="199"/>
      <c r="AM1125" s="199"/>
      <c r="AN1125" s="173">
        <v>9</v>
      </c>
      <c r="AO1125" s="173"/>
      <c r="AP1125" s="173"/>
      <c r="AQ1125" s="173"/>
      <c r="AR1125" s="173"/>
      <c r="AS1125" s="173"/>
      <c r="AT1125" s="173"/>
      <c r="AU1125" s="173">
        <v>1</v>
      </c>
      <c r="AV1125" s="173">
        <v>0.7</v>
      </c>
      <c r="AW1125" s="173"/>
      <c r="AX1125" s="173">
        <v>0.7</v>
      </c>
      <c r="AY1125" s="173">
        <v>0.5</v>
      </c>
      <c r="AZ1125" s="211">
        <f>SUBTOTAL(9,AN1125:AS1125)</f>
        <v>9</v>
      </c>
      <c r="BA1125" s="211">
        <f t="shared" si="250"/>
        <v>2.9</v>
      </c>
      <c r="BB1125" s="205">
        <f t="shared" si="252"/>
        <v>63463</v>
      </c>
      <c r="BC1125" s="205">
        <f t="shared" si="253"/>
        <v>44281</v>
      </c>
      <c r="BD1125" s="205">
        <f t="shared" si="254"/>
        <v>21525</v>
      </c>
      <c r="BE1125" s="205">
        <f t="shared" si="255"/>
        <v>2343</v>
      </c>
      <c r="BF1125" s="175">
        <v>41938</v>
      </c>
      <c r="BG1125" s="175"/>
      <c r="BH1125" s="175">
        <v>21525</v>
      </c>
      <c r="BI1125" s="175">
        <v>19182</v>
      </c>
      <c r="BJ1125" s="175"/>
      <c r="BK1125" s="175">
        <v>7907</v>
      </c>
      <c r="BL1125" s="175">
        <v>2973</v>
      </c>
      <c r="BM1125" s="175">
        <v>4489</v>
      </c>
      <c r="BN1125" s="175">
        <v>4258</v>
      </c>
      <c r="BO1125" s="175">
        <v>3129</v>
      </c>
      <c r="BP1125" s="200">
        <f t="shared" si="256"/>
        <v>24654</v>
      </c>
    </row>
    <row r="1126" spans="1:68" s="201" customFormat="1" x14ac:dyDescent="0.15">
      <c r="A1126" s="117">
        <v>1720402002</v>
      </c>
      <c r="B1126" s="118" t="s">
        <v>1345</v>
      </c>
      <c r="C1126" s="118" t="s">
        <v>1324</v>
      </c>
      <c r="D1126" s="118" t="s">
        <v>1344</v>
      </c>
      <c r="E1126" s="118" t="s">
        <v>4037</v>
      </c>
      <c r="F1126" s="120">
        <v>18</v>
      </c>
      <c r="G1126" s="119">
        <v>451414</v>
      </c>
      <c r="H1126" s="119"/>
      <c r="I1126" s="120" t="s">
        <v>5820</v>
      </c>
      <c r="J1126" s="120">
        <v>1800</v>
      </c>
      <c r="K1126" s="120">
        <v>451414</v>
      </c>
      <c r="L1126" s="120">
        <v>0.68700000000000006</v>
      </c>
      <c r="M1126" s="121" t="s">
        <v>5657</v>
      </c>
      <c r="N1126" s="120">
        <v>1</v>
      </c>
      <c r="O1126" s="119"/>
      <c r="P1126" s="119"/>
      <c r="Q1126" s="119"/>
      <c r="R1126" s="120" t="s">
        <v>5658</v>
      </c>
      <c r="S1126" s="120">
        <v>0.6</v>
      </c>
      <c r="T1126" s="120"/>
      <c r="U1126" s="120"/>
      <c r="V1126" s="172">
        <v>249.5</v>
      </c>
      <c r="W1126" s="172"/>
      <c r="X1126" s="172"/>
      <c r="Y1126" s="172"/>
      <c r="Z1126" s="172">
        <v>249.5</v>
      </c>
      <c r="AA1126" s="123">
        <v>2139</v>
      </c>
      <c r="AB1126" s="123"/>
      <c r="AC1126" s="123">
        <v>193</v>
      </c>
      <c r="AD1126" s="123"/>
      <c r="AE1126" s="123"/>
      <c r="AF1126" s="123"/>
      <c r="AG1126" s="214"/>
      <c r="AH1126" s="229" t="str">
        <f t="shared" si="251"/>
        <v>a3</v>
      </c>
      <c r="AI1126" s="199"/>
      <c r="AJ1126" s="199"/>
      <c r="AK1126" s="199"/>
      <c r="AL1126" s="199"/>
      <c r="AM1126" s="199"/>
      <c r="AN1126" s="173"/>
      <c r="AO1126" s="173"/>
      <c r="AP1126" s="173"/>
      <c r="AQ1126" s="173"/>
      <c r="AR1126" s="173"/>
      <c r="AS1126" s="173"/>
      <c r="AT1126" s="173"/>
      <c r="AU1126" s="173">
        <v>0.5</v>
      </c>
      <c r="AV1126" s="173"/>
      <c r="AW1126" s="173"/>
      <c r="AX1126" s="173"/>
      <c r="AY1126" s="173"/>
      <c r="AZ1126" s="211"/>
      <c r="BA1126" s="211">
        <f t="shared" si="250"/>
        <v>0.5</v>
      </c>
      <c r="BB1126" s="205">
        <f t="shared" si="252"/>
        <v>48224</v>
      </c>
      <c r="BC1126" s="205">
        <f t="shared" si="253"/>
        <v>41481</v>
      </c>
      <c r="BD1126" s="205">
        <f t="shared" si="254"/>
        <v>6743</v>
      </c>
      <c r="BE1126" s="205">
        <f t="shared" si="255"/>
        <v>0</v>
      </c>
      <c r="BF1126" s="175">
        <v>41481</v>
      </c>
      <c r="BG1126" s="175">
        <v>12330</v>
      </c>
      <c r="BH1126" s="175">
        <v>6743</v>
      </c>
      <c r="BI1126" s="175">
        <v>6743</v>
      </c>
      <c r="BJ1126" s="175"/>
      <c r="BK1126" s="175">
        <v>8237</v>
      </c>
      <c r="BL1126" s="175">
        <v>1100</v>
      </c>
      <c r="BM1126" s="175">
        <v>6280</v>
      </c>
      <c r="BN1126" s="175">
        <v>3440</v>
      </c>
      <c r="BO1126" s="175">
        <v>3351</v>
      </c>
      <c r="BP1126" s="200">
        <f t="shared" si="256"/>
        <v>10094</v>
      </c>
    </row>
    <row r="1127" spans="1:68" s="201" customFormat="1" x14ac:dyDescent="0.15">
      <c r="A1127" s="117">
        <v>4520101006</v>
      </c>
      <c r="B1127" s="118" t="s">
        <v>3066</v>
      </c>
      <c r="C1127" s="118" t="s">
        <v>3060</v>
      </c>
      <c r="D1127" s="118" t="s">
        <v>3061</v>
      </c>
      <c r="E1127" s="118" t="s">
        <v>5293</v>
      </c>
      <c r="F1127" s="120">
        <v>10</v>
      </c>
      <c r="G1127" s="119"/>
      <c r="H1127" s="119"/>
      <c r="I1127" s="120" t="s">
        <v>5820</v>
      </c>
      <c r="J1127" s="120">
        <v>3200</v>
      </c>
      <c r="K1127" s="120">
        <v>453408</v>
      </c>
      <c r="L1127" s="120">
        <v>0.38800000000000001</v>
      </c>
      <c r="M1127" s="121" t="s">
        <v>5657</v>
      </c>
      <c r="N1127" s="120">
        <v>1</v>
      </c>
      <c r="O1127" s="119">
        <v>290</v>
      </c>
      <c r="P1127" s="119">
        <v>45</v>
      </c>
      <c r="Q1127" s="119">
        <v>5.2</v>
      </c>
      <c r="R1127" s="120" t="s">
        <v>5658</v>
      </c>
      <c r="S1127" s="120">
        <v>0.42399999999999999</v>
      </c>
      <c r="T1127" s="120"/>
      <c r="U1127" s="120"/>
      <c r="V1127" s="172">
        <v>357.97376000000003</v>
      </c>
      <c r="W1127" s="172"/>
      <c r="X1127" s="172">
        <v>188.55099999999999</v>
      </c>
      <c r="Y1127" s="172">
        <v>16.5855</v>
      </c>
      <c r="Z1127" s="172">
        <v>152.83725999999999</v>
      </c>
      <c r="AA1127" s="123"/>
      <c r="AB1127" s="123"/>
      <c r="AC1127" s="123">
        <v>334.44499999999999</v>
      </c>
      <c r="AD1127" s="123"/>
      <c r="AE1127" s="123"/>
      <c r="AF1127" s="123"/>
      <c r="AG1127" s="214"/>
      <c r="AH1127" s="229" t="str">
        <f t="shared" si="251"/>
        <v>a3</v>
      </c>
      <c r="AI1127" s="199"/>
      <c r="AJ1127" s="199"/>
      <c r="AK1127" s="199"/>
      <c r="AL1127" s="199"/>
      <c r="AM1127" s="199"/>
      <c r="AN1127" s="173"/>
      <c r="AO1127" s="173"/>
      <c r="AP1127" s="173"/>
      <c r="AQ1127" s="173"/>
      <c r="AR1127" s="173"/>
      <c r="AS1127" s="173"/>
      <c r="AT1127" s="173"/>
      <c r="AU1127" s="173"/>
      <c r="AV1127" s="173"/>
      <c r="AW1127" s="173"/>
      <c r="AX1127" s="173"/>
      <c r="AY1127" s="173"/>
      <c r="AZ1127" s="211">
        <f t="shared" ref="AZ1127:AZ1147" si="257">SUBTOTAL(9,AN1127:AS1127)</f>
        <v>0</v>
      </c>
      <c r="BA1127" s="211">
        <f t="shared" si="250"/>
        <v>0</v>
      </c>
      <c r="BB1127" s="205">
        <f t="shared" si="252"/>
        <v>37218</v>
      </c>
      <c r="BC1127" s="205">
        <f t="shared" si="253"/>
        <v>29774</v>
      </c>
      <c r="BD1127" s="205">
        <f t="shared" si="254"/>
        <v>12397</v>
      </c>
      <c r="BE1127" s="205">
        <f t="shared" si="255"/>
        <v>4953</v>
      </c>
      <c r="BF1127" s="175">
        <v>24821</v>
      </c>
      <c r="BG1127" s="175"/>
      <c r="BH1127" s="175">
        <v>12397</v>
      </c>
      <c r="BI1127" s="175">
        <v>7444</v>
      </c>
      <c r="BJ1127" s="175"/>
      <c r="BK1127" s="175">
        <v>3361</v>
      </c>
      <c r="BL1127" s="175">
        <v>572</v>
      </c>
      <c r="BM1127" s="175">
        <v>5372</v>
      </c>
      <c r="BN1127" s="175">
        <v>2341</v>
      </c>
      <c r="BO1127" s="175">
        <v>5731</v>
      </c>
      <c r="BP1127" s="200">
        <f t="shared" si="256"/>
        <v>18128</v>
      </c>
    </row>
    <row r="1128" spans="1:68" s="201" customFormat="1" x14ac:dyDescent="0.15">
      <c r="A1128" s="117">
        <v>1536102001</v>
      </c>
      <c r="B1128" s="118" t="s">
        <v>1259</v>
      </c>
      <c r="C1128" s="118" t="s">
        <v>1167</v>
      </c>
      <c r="D1128" s="118" t="s">
        <v>1260</v>
      </c>
      <c r="E1128" s="118" t="s">
        <v>3975</v>
      </c>
      <c r="F1128" s="120">
        <v>25</v>
      </c>
      <c r="G1128" s="119">
        <v>480473</v>
      </c>
      <c r="H1128" s="119"/>
      <c r="I1128" s="120" t="s">
        <v>5820</v>
      </c>
      <c r="J1128" s="120">
        <v>3000</v>
      </c>
      <c r="K1128" s="120">
        <v>453441</v>
      </c>
      <c r="L1128" s="120">
        <v>0.41399999999999998</v>
      </c>
      <c r="M1128" s="121" t="s">
        <v>5677</v>
      </c>
      <c r="N1128" s="120">
        <v>1</v>
      </c>
      <c r="O1128" s="119">
        <v>99.3</v>
      </c>
      <c r="P1128" s="119">
        <v>21.5</v>
      </c>
      <c r="Q1128" s="119">
        <v>1.8</v>
      </c>
      <c r="R1128" s="120" t="s">
        <v>5655</v>
      </c>
      <c r="S1128" s="120">
        <v>4.8</v>
      </c>
      <c r="T1128" s="120"/>
      <c r="U1128" s="120"/>
      <c r="V1128" s="172">
        <v>472</v>
      </c>
      <c r="W1128" s="172">
        <v>141</v>
      </c>
      <c r="X1128" s="172">
        <v>189</v>
      </c>
      <c r="Y1128" s="172">
        <v>118</v>
      </c>
      <c r="Z1128" s="172">
        <v>24</v>
      </c>
      <c r="AA1128" s="123">
        <v>2554</v>
      </c>
      <c r="AB1128" s="123"/>
      <c r="AC1128" s="123">
        <v>253</v>
      </c>
      <c r="AD1128" s="123"/>
      <c r="AE1128" s="123"/>
      <c r="AF1128" s="123"/>
      <c r="AG1128" s="214"/>
      <c r="AH1128" s="229" t="str">
        <f t="shared" si="251"/>
        <v>a3</v>
      </c>
      <c r="AI1128" s="199"/>
      <c r="AJ1128" s="199"/>
      <c r="AK1128" s="199"/>
      <c r="AL1128" s="199"/>
      <c r="AM1128" s="199"/>
      <c r="AN1128" s="173" t="s">
        <v>3186</v>
      </c>
      <c r="AO1128" s="173" t="s">
        <v>3186</v>
      </c>
      <c r="AP1128" s="173" t="s">
        <v>3186</v>
      </c>
      <c r="AQ1128" s="173" t="s">
        <v>3186</v>
      </c>
      <c r="AR1128" s="173" t="s">
        <v>3186</v>
      </c>
      <c r="AS1128" s="173">
        <v>1</v>
      </c>
      <c r="AT1128" s="173">
        <v>1</v>
      </c>
      <c r="AU1128" s="173" t="s">
        <v>3186</v>
      </c>
      <c r="AV1128" s="173">
        <v>1</v>
      </c>
      <c r="AW1128" s="173" t="s">
        <v>3186</v>
      </c>
      <c r="AX1128" s="173">
        <v>1</v>
      </c>
      <c r="AY1128" s="173" t="s">
        <v>3186</v>
      </c>
      <c r="AZ1128" s="211">
        <f t="shared" si="257"/>
        <v>1</v>
      </c>
      <c r="BA1128" s="211">
        <f t="shared" si="250"/>
        <v>3</v>
      </c>
      <c r="BB1128" s="205">
        <f t="shared" si="252"/>
        <v>86235</v>
      </c>
      <c r="BC1128" s="205">
        <f t="shared" si="253"/>
        <v>58137</v>
      </c>
      <c r="BD1128" s="205">
        <f t="shared" si="254"/>
        <v>28098</v>
      </c>
      <c r="BE1128" s="205">
        <f t="shared" si="255"/>
        <v>0</v>
      </c>
      <c r="BF1128" s="175">
        <v>58137</v>
      </c>
      <c r="BG1128" s="175"/>
      <c r="BH1128" s="175">
        <v>28098</v>
      </c>
      <c r="BI1128" s="175">
        <v>28098</v>
      </c>
      <c r="BJ1128" s="175"/>
      <c r="BK1128" s="175">
        <v>5396</v>
      </c>
      <c r="BL1128" s="175">
        <v>6587</v>
      </c>
      <c r="BM1128" s="175">
        <v>7039</v>
      </c>
      <c r="BN1128" s="175">
        <v>2257</v>
      </c>
      <c r="BO1128" s="175">
        <v>8760</v>
      </c>
      <c r="BP1128" s="200">
        <f t="shared" si="256"/>
        <v>36858</v>
      </c>
    </row>
    <row r="1129" spans="1:68" s="201" customFormat="1" x14ac:dyDescent="0.15">
      <c r="A1129" s="117">
        <v>2822801001</v>
      </c>
      <c r="B1129" s="118" t="s">
        <v>2222</v>
      </c>
      <c r="C1129" s="118" t="s">
        <v>2099</v>
      </c>
      <c r="D1129" s="118" t="s">
        <v>2223</v>
      </c>
      <c r="E1129" s="118" t="s">
        <v>4694</v>
      </c>
      <c r="F1129" s="120">
        <v>15</v>
      </c>
      <c r="G1129" s="119"/>
      <c r="H1129" s="119"/>
      <c r="I1129" s="120" t="s">
        <v>5820</v>
      </c>
      <c r="J1129" s="120">
        <v>3120</v>
      </c>
      <c r="K1129" s="120">
        <v>454085</v>
      </c>
      <c r="L1129" s="120">
        <v>0.39900000000000002</v>
      </c>
      <c r="M1129" s="121" t="s">
        <v>5657</v>
      </c>
      <c r="N1129" s="120">
        <v>1</v>
      </c>
      <c r="O1129" s="119">
        <v>149</v>
      </c>
      <c r="P1129" s="119">
        <v>37</v>
      </c>
      <c r="Q1129" s="119">
        <v>3</v>
      </c>
      <c r="R1129" s="120" t="s">
        <v>5658</v>
      </c>
      <c r="S1129" s="120">
        <v>0.6</v>
      </c>
      <c r="T1129" s="120"/>
      <c r="U1129" s="120"/>
      <c r="V1129" s="172">
        <v>267.10000000000002</v>
      </c>
      <c r="W1129" s="172"/>
      <c r="X1129" s="172">
        <v>153.4</v>
      </c>
      <c r="Y1129" s="172">
        <v>11.3</v>
      </c>
      <c r="Z1129" s="172">
        <v>102.4</v>
      </c>
      <c r="AA1129" s="123">
        <v>2320</v>
      </c>
      <c r="AB1129" s="123"/>
      <c r="AC1129" s="123">
        <v>54.8</v>
      </c>
      <c r="AD1129" s="123"/>
      <c r="AE1129" s="123"/>
      <c r="AF1129" s="123"/>
      <c r="AG1129" s="214"/>
      <c r="AH1129" s="229" t="str">
        <f t="shared" si="251"/>
        <v>a3</v>
      </c>
      <c r="AI1129" s="199"/>
      <c r="AJ1129" s="199"/>
      <c r="AK1129" s="199"/>
      <c r="AL1129" s="199"/>
      <c r="AM1129" s="199"/>
      <c r="AN1129" s="173"/>
      <c r="AO1129" s="173"/>
      <c r="AP1129" s="173"/>
      <c r="AQ1129" s="173"/>
      <c r="AR1129" s="173"/>
      <c r="AS1129" s="173"/>
      <c r="AT1129" s="173">
        <v>1</v>
      </c>
      <c r="AU1129" s="173">
        <v>1</v>
      </c>
      <c r="AV1129" s="173">
        <v>0.5</v>
      </c>
      <c r="AW1129" s="173"/>
      <c r="AX1129" s="173"/>
      <c r="AY1129" s="173">
        <v>0.5</v>
      </c>
      <c r="AZ1129" s="211">
        <f t="shared" si="257"/>
        <v>0</v>
      </c>
      <c r="BA1129" s="211">
        <f t="shared" si="250"/>
        <v>3</v>
      </c>
      <c r="BB1129" s="205">
        <f t="shared" si="252"/>
        <v>42526</v>
      </c>
      <c r="BC1129" s="205">
        <f t="shared" si="253"/>
        <v>42526</v>
      </c>
      <c r="BD1129" s="205">
        <f t="shared" si="254"/>
        <v>0</v>
      </c>
      <c r="BE1129" s="205">
        <f t="shared" si="255"/>
        <v>0</v>
      </c>
      <c r="BF1129" s="175">
        <v>42526</v>
      </c>
      <c r="BG1129" s="175"/>
      <c r="BH1129" s="175">
        <v>10741</v>
      </c>
      <c r="BI1129" s="175"/>
      <c r="BJ1129" s="175"/>
      <c r="BK1129" s="175">
        <v>2826</v>
      </c>
      <c r="BL1129" s="175">
        <v>23371</v>
      </c>
      <c r="BM1129" s="175">
        <v>3849</v>
      </c>
      <c r="BN1129" s="175">
        <v>317</v>
      </c>
      <c r="BO1129" s="175">
        <v>1422</v>
      </c>
      <c r="BP1129" s="200">
        <f t="shared" si="256"/>
        <v>12163</v>
      </c>
    </row>
    <row r="1130" spans="1:68" s="201" customFormat="1" x14ac:dyDescent="0.15">
      <c r="A1130" s="117">
        <v>1522202005</v>
      </c>
      <c r="B1130" s="118" t="s">
        <v>1236</v>
      </c>
      <c r="C1130" s="118" t="s">
        <v>1167</v>
      </c>
      <c r="D1130" s="118" t="s">
        <v>1232</v>
      </c>
      <c r="E1130" s="118" t="s">
        <v>3957</v>
      </c>
      <c r="F1130" s="120">
        <v>13</v>
      </c>
      <c r="G1130" s="119">
        <v>454098</v>
      </c>
      <c r="H1130" s="119"/>
      <c r="I1130" s="120" t="s">
        <v>5820</v>
      </c>
      <c r="J1130" s="120">
        <v>2550</v>
      </c>
      <c r="K1130" s="120">
        <v>454098</v>
      </c>
      <c r="L1130" s="120">
        <v>0.48799999999999999</v>
      </c>
      <c r="M1130" s="121" t="s">
        <v>5657</v>
      </c>
      <c r="N1130" s="120">
        <v>1</v>
      </c>
      <c r="O1130" s="119">
        <v>223</v>
      </c>
      <c r="P1130" s="119"/>
      <c r="Q1130" s="119"/>
      <c r="R1130" s="120" t="s">
        <v>5658</v>
      </c>
      <c r="S1130" s="120">
        <v>0.6</v>
      </c>
      <c r="T1130" s="120"/>
      <c r="U1130" s="120"/>
      <c r="V1130" s="172">
        <v>1052.3</v>
      </c>
      <c r="W1130" s="172">
        <v>47.5</v>
      </c>
      <c r="X1130" s="172">
        <v>373</v>
      </c>
      <c r="Y1130" s="172">
        <v>50</v>
      </c>
      <c r="Z1130" s="172">
        <v>581.79999999999995</v>
      </c>
      <c r="AA1130" s="123">
        <v>5083</v>
      </c>
      <c r="AB1130" s="123"/>
      <c r="AC1130" s="123">
        <v>321</v>
      </c>
      <c r="AD1130" s="123"/>
      <c r="AE1130" s="123"/>
      <c r="AF1130" s="123"/>
      <c r="AG1130" s="214"/>
      <c r="AH1130" s="229" t="str">
        <f t="shared" si="251"/>
        <v>a3</v>
      </c>
      <c r="AI1130" s="199"/>
      <c r="AJ1130" s="199"/>
      <c r="AK1130" s="199"/>
      <c r="AL1130" s="199"/>
      <c r="AM1130" s="199"/>
      <c r="AN1130" s="173"/>
      <c r="AO1130" s="173"/>
      <c r="AP1130" s="173"/>
      <c r="AQ1130" s="173"/>
      <c r="AR1130" s="173"/>
      <c r="AS1130" s="173">
        <v>0.5</v>
      </c>
      <c r="AT1130" s="173">
        <v>0.5</v>
      </c>
      <c r="AU1130" s="173">
        <v>0.5</v>
      </c>
      <c r="AV1130" s="173">
        <v>0.5</v>
      </c>
      <c r="AW1130" s="173">
        <v>0.5</v>
      </c>
      <c r="AX1130" s="173">
        <v>0.5</v>
      </c>
      <c r="AY1130" s="173"/>
      <c r="AZ1130" s="211">
        <f t="shared" si="257"/>
        <v>0.5</v>
      </c>
      <c r="BA1130" s="211">
        <f t="shared" si="250"/>
        <v>2.5</v>
      </c>
      <c r="BB1130" s="205">
        <f t="shared" si="252"/>
        <v>44840</v>
      </c>
      <c r="BC1130" s="205">
        <f t="shared" si="253"/>
        <v>44840</v>
      </c>
      <c r="BD1130" s="205">
        <f t="shared" si="254"/>
        <v>0</v>
      </c>
      <c r="BE1130" s="205">
        <f t="shared" si="255"/>
        <v>0</v>
      </c>
      <c r="BF1130" s="175">
        <v>44840</v>
      </c>
      <c r="BG1130" s="175"/>
      <c r="BH1130" s="175">
        <v>23754</v>
      </c>
      <c r="BI1130" s="175"/>
      <c r="BJ1130" s="175"/>
      <c r="BK1130" s="175">
        <v>6928</v>
      </c>
      <c r="BL1130" s="175">
        <v>2676</v>
      </c>
      <c r="BM1130" s="175">
        <v>8674</v>
      </c>
      <c r="BN1130" s="175">
        <v>2576</v>
      </c>
      <c r="BO1130" s="175">
        <v>232</v>
      </c>
      <c r="BP1130" s="200">
        <f t="shared" si="256"/>
        <v>23986</v>
      </c>
    </row>
    <row r="1131" spans="1:68" s="201" customFormat="1" x14ac:dyDescent="0.15">
      <c r="A1131" s="117">
        <v>2040201001</v>
      </c>
      <c r="B1131" s="118" t="s">
        <v>1589</v>
      </c>
      <c r="C1131" s="118" t="s">
        <v>1489</v>
      </c>
      <c r="D1131" s="118" t="s">
        <v>1590</v>
      </c>
      <c r="E1131" s="118" t="s">
        <v>4215</v>
      </c>
      <c r="F1131" s="120">
        <v>15</v>
      </c>
      <c r="G1131" s="119"/>
      <c r="H1131" s="119"/>
      <c r="I1131" s="120" t="s">
        <v>5820</v>
      </c>
      <c r="J1131" s="120">
        <v>2700</v>
      </c>
      <c r="K1131" s="120">
        <v>454206</v>
      </c>
      <c r="L1131" s="120">
        <v>0.46100000000000002</v>
      </c>
      <c r="M1131" s="121" t="s">
        <v>5657</v>
      </c>
      <c r="N1131" s="120">
        <v>1</v>
      </c>
      <c r="O1131" s="119"/>
      <c r="P1131" s="119"/>
      <c r="Q1131" s="119"/>
      <c r="R1131" s="120" t="s">
        <v>5655</v>
      </c>
      <c r="S1131" s="120">
        <v>0.2</v>
      </c>
      <c r="T1131" s="120"/>
      <c r="U1131" s="120"/>
      <c r="V1131" s="172">
        <v>391.4</v>
      </c>
      <c r="W1131" s="172"/>
      <c r="X1131" s="172">
        <v>332.8</v>
      </c>
      <c r="Y1131" s="172">
        <v>50.8</v>
      </c>
      <c r="Z1131" s="172">
        <v>7.8</v>
      </c>
      <c r="AA1131" s="123">
        <v>4818</v>
      </c>
      <c r="AB1131" s="123"/>
      <c r="AC1131" s="123">
        <v>440.4</v>
      </c>
      <c r="AD1131" s="123"/>
      <c r="AE1131" s="123"/>
      <c r="AF1131" s="123"/>
      <c r="AG1131" s="214"/>
      <c r="AH1131" s="229" t="str">
        <f t="shared" si="251"/>
        <v>a3</v>
      </c>
      <c r="AI1131" s="199"/>
      <c r="AJ1131" s="199"/>
      <c r="AK1131" s="199"/>
      <c r="AL1131" s="199"/>
      <c r="AM1131" s="199"/>
      <c r="AN1131" s="173">
        <v>2</v>
      </c>
      <c r="AO1131" s="173" t="s">
        <v>3186</v>
      </c>
      <c r="AP1131" s="173" t="s">
        <v>3186</v>
      </c>
      <c r="AQ1131" s="173" t="s">
        <v>3186</v>
      </c>
      <c r="AR1131" s="173" t="s">
        <v>3186</v>
      </c>
      <c r="AS1131" s="173"/>
      <c r="AT1131" s="173"/>
      <c r="AU1131" s="173"/>
      <c r="AV1131" s="173"/>
      <c r="AW1131" s="173"/>
      <c r="AX1131" s="173">
        <v>1</v>
      </c>
      <c r="AY1131" s="173"/>
      <c r="AZ1131" s="211">
        <f t="shared" si="257"/>
        <v>2</v>
      </c>
      <c r="BA1131" s="211">
        <f t="shared" si="250"/>
        <v>1</v>
      </c>
      <c r="BB1131" s="205">
        <f t="shared" si="252"/>
        <v>34701</v>
      </c>
      <c r="BC1131" s="205">
        <f t="shared" si="253"/>
        <v>34701</v>
      </c>
      <c r="BD1131" s="205">
        <f t="shared" si="254"/>
        <v>0</v>
      </c>
      <c r="BE1131" s="205">
        <f t="shared" si="255"/>
        <v>0</v>
      </c>
      <c r="BF1131" s="175">
        <v>34701</v>
      </c>
      <c r="BG1131" s="175"/>
      <c r="BH1131" s="175">
        <v>7035</v>
      </c>
      <c r="BI1131" s="175"/>
      <c r="BJ1131" s="175"/>
      <c r="BK1131" s="175">
        <v>15074</v>
      </c>
      <c r="BL1131" s="175">
        <v>1748</v>
      </c>
      <c r="BM1131" s="175">
        <v>6499</v>
      </c>
      <c r="BN1131" s="175">
        <v>2167</v>
      </c>
      <c r="BO1131" s="175">
        <v>2178</v>
      </c>
      <c r="BP1131" s="200">
        <f t="shared" si="256"/>
        <v>9213</v>
      </c>
    </row>
    <row r="1132" spans="1:68" s="201" customFormat="1" x14ac:dyDescent="0.15">
      <c r="A1132" s="117">
        <v>154402001</v>
      </c>
      <c r="B1132" s="118" t="s">
        <v>235</v>
      </c>
      <c r="C1132" s="118" t="s">
        <v>11</v>
      </c>
      <c r="D1132" s="118" t="s">
        <v>236</v>
      </c>
      <c r="E1132" s="118" t="s">
        <v>3322</v>
      </c>
      <c r="F1132" s="120">
        <v>24</v>
      </c>
      <c r="G1132" s="119">
        <v>454224</v>
      </c>
      <c r="H1132" s="119"/>
      <c r="I1132" s="120" t="s">
        <v>5820</v>
      </c>
      <c r="J1132" s="120">
        <v>1769</v>
      </c>
      <c r="K1132" s="120">
        <v>454224</v>
      </c>
      <c r="L1132" s="120">
        <v>0.70299999999999996</v>
      </c>
      <c r="M1132" s="121" t="s">
        <v>5657</v>
      </c>
      <c r="N1132" s="120">
        <v>1</v>
      </c>
      <c r="O1132" s="119">
        <v>305</v>
      </c>
      <c r="P1132" s="119">
        <v>47.9</v>
      </c>
      <c r="Q1132" s="119">
        <v>5.2</v>
      </c>
      <c r="R1132" s="120" t="s">
        <v>5658</v>
      </c>
      <c r="S1132" s="120">
        <v>0.7</v>
      </c>
      <c r="T1132" s="120"/>
      <c r="U1132" s="120"/>
      <c r="V1132" s="172">
        <v>362.1</v>
      </c>
      <c r="W1132" s="172">
        <v>49.7</v>
      </c>
      <c r="X1132" s="172">
        <v>164</v>
      </c>
      <c r="Y1132" s="172">
        <v>46.3</v>
      </c>
      <c r="Z1132" s="172">
        <v>102.1</v>
      </c>
      <c r="AA1132" s="123">
        <v>3653</v>
      </c>
      <c r="AB1132" s="123"/>
      <c r="AC1132" s="123">
        <v>370</v>
      </c>
      <c r="AD1132" s="123"/>
      <c r="AE1132" s="123"/>
      <c r="AF1132" s="123"/>
      <c r="AG1132" s="214"/>
      <c r="AH1132" s="229" t="str">
        <f t="shared" si="251"/>
        <v>a3</v>
      </c>
      <c r="AI1132" s="199"/>
      <c r="AJ1132" s="199"/>
      <c r="AK1132" s="199"/>
      <c r="AL1132" s="199"/>
      <c r="AM1132" s="199"/>
      <c r="AN1132" s="173" t="s">
        <v>3186</v>
      </c>
      <c r="AO1132" s="173" t="s">
        <v>3186</v>
      </c>
      <c r="AP1132" s="173" t="s">
        <v>3186</v>
      </c>
      <c r="AQ1132" s="173" t="s">
        <v>3186</v>
      </c>
      <c r="AR1132" s="173" t="s">
        <v>3186</v>
      </c>
      <c r="AS1132" s="173">
        <v>1</v>
      </c>
      <c r="AT1132" s="173">
        <v>1</v>
      </c>
      <c r="AU1132" s="173">
        <v>1</v>
      </c>
      <c r="AV1132" s="173">
        <v>1</v>
      </c>
      <c r="AW1132" s="173">
        <v>0.5</v>
      </c>
      <c r="AX1132" s="173">
        <v>0.5</v>
      </c>
      <c r="AY1132" s="173" t="s">
        <v>3186</v>
      </c>
      <c r="AZ1132" s="211">
        <f t="shared" si="257"/>
        <v>1</v>
      </c>
      <c r="BA1132" s="211">
        <f t="shared" si="250"/>
        <v>4</v>
      </c>
      <c r="BB1132" s="205">
        <f t="shared" si="252"/>
        <v>74010</v>
      </c>
      <c r="BC1132" s="205">
        <f t="shared" si="253"/>
        <v>54163</v>
      </c>
      <c r="BD1132" s="205">
        <f t="shared" si="254"/>
        <v>20641</v>
      </c>
      <c r="BE1132" s="205">
        <f t="shared" si="255"/>
        <v>794</v>
      </c>
      <c r="BF1132" s="175">
        <v>53369</v>
      </c>
      <c r="BG1132" s="175"/>
      <c r="BH1132" s="175">
        <v>35062</v>
      </c>
      <c r="BI1132" s="175">
        <v>19847</v>
      </c>
      <c r="BJ1132" s="175"/>
      <c r="BK1132" s="175">
        <v>4928</v>
      </c>
      <c r="BL1132" s="175">
        <v>3694</v>
      </c>
      <c r="BM1132" s="175">
        <v>5915</v>
      </c>
      <c r="BN1132" s="175">
        <v>2100</v>
      </c>
      <c r="BO1132" s="175">
        <v>2464</v>
      </c>
      <c r="BP1132" s="200">
        <f t="shared" si="256"/>
        <v>37526</v>
      </c>
    </row>
    <row r="1133" spans="1:68" s="201" customFormat="1" x14ac:dyDescent="0.15">
      <c r="A1133" s="117">
        <v>3320801003</v>
      </c>
      <c r="B1133" s="118" t="s">
        <v>2457</v>
      </c>
      <c r="C1133" s="118" t="s">
        <v>2427</v>
      </c>
      <c r="D1133" s="118" t="s">
        <v>2455</v>
      </c>
      <c r="E1133" s="118" t="s">
        <v>4858</v>
      </c>
      <c r="F1133" s="120">
        <v>16</v>
      </c>
      <c r="G1133" s="119">
        <v>455484</v>
      </c>
      <c r="H1133" s="119"/>
      <c r="I1133" s="120" t="s">
        <v>5820</v>
      </c>
      <c r="J1133" s="120">
        <v>3000</v>
      </c>
      <c r="K1133" s="120">
        <v>455484</v>
      </c>
      <c r="L1133" s="120">
        <v>0.41599999999999998</v>
      </c>
      <c r="M1133" s="121" t="s">
        <v>5657</v>
      </c>
      <c r="N1133" s="120">
        <v>1</v>
      </c>
      <c r="O1133" s="119">
        <v>120</v>
      </c>
      <c r="P1133" s="119">
        <v>43.9</v>
      </c>
      <c r="Q1133" s="119">
        <v>5.34</v>
      </c>
      <c r="R1133" s="120" t="s">
        <v>5660</v>
      </c>
      <c r="S1133" s="120">
        <v>0.3</v>
      </c>
      <c r="T1133" s="120"/>
      <c r="U1133" s="120"/>
      <c r="V1133" s="172">
        <v>316.60000000000002</v>
      </c>
      <c r="W1133" s="172">
        <v>38.6</v>
      </c>
      <c r="X1133" s="172">
        <v>203.3</v>
      </c>
      <c r="Y1133" s="172">
        <v>53.2</v>
      </c>
      <c r="Z1133" s="172">
        <v>21.5</v>
      </c>
      <c r="AA1133" s="123">
        <v>5855</v>
      </c>
      <c r="AB1133" s="123"/>
      <c r="AC1133" s="123">
        <v>391</v>
      </c>
      <c r="AD1133" s="123"/>
      <c r="AE1133" s="123"/>
      <c r="AF1133" s="123"/>
      <c r="AG1133" s="214"/>
      <c r="AH1133" s="229" t="str">
        <f t="shared" si="251"/>
        <v>a3</v>
      </c>
      <c r="AI1133" s="199"/>
      <c r="AJ1133" s="199"/>
      <c r="AK1133" s="199"/>
      <c r="AL1133" s="199"/>
      <c r="AM1133" s="199"/>
      <c r="AN1133" s="173"/>
      <c r="AO1133" s="173"/>
      <c r="AP1133" s="173"/>
      <c r="AQ1133" s="173"/>
      <c r="AR1133" s="173"/>
      <c r="AS1133" s="173"/>
      <c r="AT1133" s="173">
        <v>0.5</v>
      </c>
      <c r="AU1133" s="173">
        <v>0.5</v>
      </c>
      <c r="AV1133" s="173">
        <v>0.5</v>
      </c>
      <c r="AW1133" s="173"/>
      <c r="AX1133" s="173"/>
      <c r="AY1133" s="173"/>
      <c r="AZ1133" s="211">
        <f t="shared" si="257"/>
        <v>0</v>
      </c>
      <c r="BA1133" s="211">
        <f t="shared" si="250"/>
        <v>1.5</v>
      </c>
      <c r="BB1133" s="205">
        <f t="shared" si="252"/>
        <v>56554</v>
      </c>
      <c r="BC1133" s="205">
        <f t="shared" si="253"/>
        <v>42358</v>
      </c>
      <c r="BD1133" s="205">
        <f t="shared" si="254"/>
        <v>18679</v>
      </c>
      <c r="BE1133" s="205">
        <f t="shared" si="255"/>
        <v>4483</v>
      </c>
      <c r="BF1133" s="175">
        <v>37875</v>
      </c>
      <c r="BG1133" s="175"/>
      <c r="BH1133" s="175">
        <v>18679</v>
      </c>
      <c r="BI1133" s="175">
        <v>14196</v>
      </c>
      <c r="BJ1133" s="175"/>
      <c r="BK1133" s="175">
        <v>8287</v>
      </c>
      <c r="BL1133" s="175">
        <v>869</v>
      </c>
      <c r="BM1133" s="175">
        <v>5263</v>
      </c>
      <c r="BN1133" s="175">
        <v>1740</v>
      </c>
      <c r="BO1133" s="175">
        <v>7520</v>
      </c>
      <c r="BP1133" s="200">
        <f t="shared" si="256"/>
        <v>26199</v>
      </c>
    </row>
    <row r="1134" spans="1:68" s="201" customFormat="1" x14ac:dyDescent="0.15">
      <c r="A1134" s="117">
        <v>4321202001</v>
      </c>
      <c r="B1134" s="118" t="s">
        <v>2982</v>
      </c>
      <c r="C1134" s="118" t="s">
        <v>2954</v>
      </c>
      <c r="D1134" s="118" t="s">
        <v>2983</v>
      </c>
      <c r="E1134" s="118" t="s">
        <v>5238</v>
      </c>
      <c r="F1134" s="120">
        <v>21</v>
      </c>
      <c r="G1134" s="119">
        <v>455690</v>
      </c>
      <c r="H1134" s="119"/>
      <c r="I1134" s="120" t="s">
        <v>5820</v>
      </c>
      <c r="J1134" s="120">
        <v>3000</v>
      </c>
      <c r="K1134" s="120">
        <v>455690</v>
      </c>
      <c r="L1134" s="120">
        <v>0.41599999999999998</v>
      </c>
      <c r="M1134" s="121" t="s">
        <v>5657</v>
      </c>
      <c r="N1134" s="120">
        <v>1</v>
      </c>
      <c r="O1134" s="119">
        <v>283</v>
      </c>
      <c r="P1134" s="119">
        <v>40</v>
      </c>
      <c r="Q1134" s="119">
        <v>4.5999999999999996</v>
      </c>
      <c r="R1134" s="120" t="s">
        <v>5655</v>
      </c>
      <c r="S1134" s="120">
        <v>10.94</v>
      </c>
      <c r="T1134" s="120"/>
      <c r="U1134" s="120"/>
      <c r="V1134" s="172">
        <v>331</v>
      </c>
      <c r="W1134" s="172">
        <v>116</v>
      </c>
      <c r="X1134" s="172">
        <v>178</v>
      </c>
      <c r="Y1134" s="172">
        <v>37</v>
      </c>
      <c r="Z1134" s="172"/>
      <c r="AA1134" s="123">
        <v>4125</v>
      </c>
      <c r="AB1134" s="123"/>
      <c r="AC1134" s="123">
        <v>295</v>
      </c>
      <c r="AD1134" s="123"/>
      <c r="AE1134" s="123"/>
      <c r="AF1134" s="123"/>
      <c r="AG1134" s="214"/>
      <c r="AH1134" s="229" t="str">
        <f t="shared" si="251"/>
        <v>a3</v>
      </c>
      <c r="AI1134" s="199"/>
      <c r="AJ1134" s="199"/>
      <c r="AK1134" s="199"/>
      <c r="AL1134" s="199"/>
      <c r="AM1134" s="199"/>
      <c r="AN1134" s="173" t="s">
        <v>3186</v>
      </c>
      <c r="AO1134" s="173" t="s">
        <v>3186</v>
      </c>
      <c r="AP1134" s="173" t="s">
        <v>3186</v>
      </c>
      <c r="AQ1134" s="173" t="s">
        <v>3186</v>
      </c>
      <c r="AR1134" s="173" t="s">
        <v>3186</v>
      </c>
      <c r="AS1134" s="173">
        <v>2</v>
      </c>
      <c r="AT1134" s="173">
        <v>1</v>
      </c>
      <c r="AU1134" s="173">
        <v>1</v>
      </c>
      <c r="AV1134" s="173">
        <v>1</v>
      </c>
      <c r="AW1134" s="173">
        <v>1</v>
      </c>
      <c r="AX1134" s="173">
        <v>1</v>
      </c>
      <c r="AY1134" s="173" t="s">
        <v>3186</v>
      </c>
      <c r="AZ1134" s="211">
        <f t="shared" si="257"/>
        <v>2</v>
      </c>
      <c r="BA1134" s="211">
        <f t="shared" si="250"/>
        <v>5</v>
      </c>
      <c r="BB1134" s="205">
        <f t="shared" si="252"/>
        <v>87927</v>
      </c>
      <c r="BC1134" s="205">
        <f t="shared" si="253"/>
        <v>73527</v>
      </c>
      <c r="BD1134" s="205">
        <f t="shared" si="254"/>
        <v>26500</v>
      </c>
      <c r="BE1134" s="205">
        <f t="shared" si="255"/>
        <v>12100</v>
      </c>
      <c r="BF1134" s="175">
        <v>61427</v>
      </c>
      <c r="BG1134" s="175">
        <v>11485</v>
      </c>
      <c r="BH1134" s="175">
        <v>26500</v>
      </c>
      <c r="BI1134" s="175">
        <v>14400</v>
      </c>
      <c r="BJ1134" s="175"/>
      <c r="BK1134" s="175">
        <v>5765</v>
      </c>
      <c r="BL1134" s="175">
        <v>7039</v>
      </c>
      <c r="BM1134" s="175">
        <v>6721</v>
      </c>
      <c r="BN1134" s="175">
        <v>2092</v>
      </c>
      <c r="BO1134" s="175">
        <v>13925</v>
      </c>
      <c r="BP1134" s="200">
        <f t="shared" si="256"/>
        <v>40425</v>
      </c>
    </row>
    <row r="1135" spans="1:68" s="201" customFormat="1" x14ac:dyDescent="0.15">
      <c r="A1135" s="117">
        <v>2020802002</v>
      </c>
      <c r="B1135" s="118" t="s">
        <v>1518</v>
      </c>
      <c r="C1135" s="118" t="s">
        <v>1489</v>
      </c>
      <c r="D1135" s="118" t="s">
        <v>1521</v>
      </c>
      <c r="E1135" s="118" t="s">
        <v>4169</v>
      </c>
      <c r="F1135" s="120">
        <v>10</v>
      </c>
      <c r="G1135" s="119"/>
      <c r="H1135" s="119"/>
      <c r="I1135" s="120" t="s">
        <v>5820</v>
      </c>
      <c r="J1135" s="120">
        <v>2800</v>
      </c>
      <c r="K1135" s="120">
        <v>456698</v>
      </c>
      <c r="L1135" s="120">
        <v>0.44700000000000001</v>
      </c>
      <c r="M1135" s="121" t="s">
        <v>5657</v>
      </c>
      <c r="N1135" s="120">
        <v>1</v>
      </c>
      <c r="O1135" s="119">
        <v>270</v>
      </c>
      <c r="P1135" s="119">
        <v>46</v>
      </c>
      <c r="Q1135" s="119">
        <v>6.4</v>
      </c>
      <c r="R1135" s="120" t="s">
        <v>5660</v>
      </c>
      <c r="S1135" s="120">
        <v>0.309</v>
      </c>
      <c r="T1135" s="120"/>
      <c r="U1135" s="120"/>
      <c r="V1135" s="172">
        <v>321.27</v>
      </c>
      <c r="W1135" s="172"/>
      <c r="X1135" s="172">
        <v>321.27</v>
      </c>
      <c r="Y1135" s="172"/>
      <c r="Z1135" s="172"/>
      <c r="AA1135" s="123"/>
      <c r="AB1135" s="123"/>
      <c r="AC1135" s="123">
        <v>500.5</v>
      </c>
      <c r="AD1135" s="123"/>
      <c r="AE1135" s="123"/>
      <c r="AF1135" s="123"/>
      <c r="AG1135" s="214"/>
      <c r="AH1135" s="229" t="str">
        <f t="shared" si="251"/>
        <v>a3</v>
      </c>
      <c r="AI1135" s="199"/>
      <c r="AJ1135" s="199"/>
      <c r="AK1135" s="199"/>
      <c r="AL1135" s="199"/>
      <c r="AM1135" s="199"/>
      <c r="AN1135" s="173" t="s">
        <v>3186</v>
      </c>
      <c r="AO1135" s="173" t="s">
        <v>3186</v>
      </c>
      <c r="AP1135" s="173" t="s">
        <v>3186</v>
      </c>
      <c r="AQ1135" s="173" t="s">
        <v>3186</v>
      </c>
      <c r="AR1135" s="173" t="s">
        <v>3186</v>
      </c>
      <c r="AS1135" s="173">
        <v>1</v>
      </c>
      <c r="AT1135" s="173"/>
      <c r="AU1135" s="173">
        <v>0.6</v>
      </c>
      <c r="AV1135" s="173"/>
      <c r="AW1135" s="173"/>
      <c r="AX1135" s="173"/>
      <c r="AY1135" s="173"/>
      <c r="AZ1135" s="211">
        <f t="shared" si="257"/>
        <v>1</v>
      </c>
      <c r="BA1135" s="211">
        <f t="shared" si="250"/>
        <v>0.6</v>
      </c>
      <c r="BB1135" s="205">
        <f t="shared" si="252"/>
        <v>46008</v>
      </c>
      <c r="BC1135" s="205">
        <f t="shared" si="253"/>
        <v>36278</v>
      </c>
      <c r="BD1135" s="205">
        <f t="shared" si="254"/>
        <v>12950</v>
      </c>
      <c r="BE1135" s="205">
        <f t="shared" si="255"/>
        <v>3220</v>
      </c>
      <c r="BF1135" s="175">
        <v>33058</v>
      </c>
      <c r="BG1135" s="175"/>
      <c r="BH1135" s="175">
        <v>12950</v>
      </c>
      <c r="BI1135" s="175">
        <v>6440</v>
      </c>
      <c r="BJ1135" s="175">
        <v>3290</v>
      </c>
      <c r="BK1135" s="175">
        <v>12053</v>
      </c>
      <c r="BL1135" s="175">
        <v>3216</v>
      </c>
      <c r="BM1135" s="175">
        <v>3993</v>
      </c>
      <c r="BN1135" s="175">
        <v>55</v>
      </c>
      <c r="BO1135" s="175">
        <v>4011</v>
      </c>
      <c r="BP1135" s="200">
        <f t="shared" si="256"/>
        <v>16961</v>
      </c>
    </row>
    <row r="1136" spans="1:68" s="201" customFormat="1" x14ac:dyDescent="0.15">
      <c r="A1136" s="117">
        <v>920601001</v>
      </c>
      <c r="B1136" s="118" t="s">
        <v>869</v>
      </c>
      <c r="C1136" s="118" t="s">
        <v>842</v>
      </c>
      <c r="D1136" s="118" t="s">
        <v>870</v>
      </c>
      <c r="E1136" s="118" t="s">
        <v>3712</v>
      </c>
      <c r="F1136" s="120">
        <v>49</v>
      </c>
      <c r="G1136" s="119">
        <v>457732</v>
      </c>
      <c r="H1136" s="119"/>
      <c r="I1136" s="120" t="s">
        <v>5820</v>
      </c>
      <c r="J1136" s="120">
        <v>4430</v>
      </c>
      <c r="K1136" s="120">
        <v>457732</v>
      </c>
      <c r="L1136" s="120">
        <v>0.28299999999999997</v>
      </c>
      <c r="M1136" s="121" t="s">
        <v>5654</v>
      </c>
      <c r="N1136" s="120">
        <v>1</v>
      </c>
      <c r="O1136" s="119">
        <v>69.2</v>
      </c>
      <c r="P1136" s="119">
        <v>10.1</v>
      </c>
      <c r="Q1136" s="119">
        <v>0.9</v>
      </c>
      <c r="R1136" s="120" t="s">
        <v>5658</v>
      </c>
      <c r="S1136" s="120">
        <v>0.2</v>
      </c>
      <c r="T1136" s="120"/>
      <c r="U1136" s="120"/>
      <c r="V1136" s="172">
        <v>344.6</v>
      </c>
      <c r="W1136" s="172">
        <v>189.5</v>
      </c>
      <c r="X1136" s="172">
        <v>103.4</v>
      </c>
      <c r="Y1136" s="172">
        <v>34.5</v>
      </c>
      <c r="Z1136" s="172">
        <v>17.2</v>
      </c>
      <c r="AA1136" s="123"/>
      <c r="AB1136" s="123"/>
      <c r="AC1136" s="123">
        <v>58.9</v>
      </c>
      <c r="AD1136" s="123"/>
      <c r="AE1136" s="123"/>
      <c r="AF1136" s="123"/>
      <c r="AG1136" s="214"/>
      <c r="AH1136" s="229" t="str">
        <f t="shared" si="251"/>
        <v>a3</v>
      </c>
      <c r="AI1136" s="199"/>
      <c r="AJ1136" s="199"/>
      <c r="AK1136" s="199"/>
      <c r="AL1136" s="199"/>
      <c r="AM1136" s="199"/>
      <c r="AN1136" s="173"/>
      <c r="AO1136" s="173"/>
      <c r="AP1136" s="173"/>
      <c r="AQ1136" s="173"/>
      <c r="AR1136" s="173"/>
      <c r="AS1136" s="173"/>
      <c r="AT1136" s="173">
        <v>0.5</v>
      </c>
      <c r="AU1136" s="173"/>
      <c r="AV1136" s="173"/>
      <c r="AW1136" s="173"/>
      <c r="AX1136" s="173"/>
      <c r="AY1136" s="173"/>
      <c r="AZ1136" s="211">
        <f t="shared" si="257"/>
        <v>0</v>
      </c>
      <c r="BA1136" s="211">
        <f t="shared" si="250"/>
        <v>0.5</v>
      </c>
      <c r="BB1136" s="205">
        <f t="shared" si="252"/>
        <v>40625</v>
      </c>
      <c r="BC1136" s="205">
        <f t="shared" si="253"/>
        <v>31091</v>
      </c>
      <c r="BD1136" s="205">
        <f t="shared" si="254"/>
        <v>12653</v>
      </c>
      <c r="BE1136" s="205">
        <f t="shared" si="255"/>
        <v>3119</v>
      </c>
      <c r="BF1136" s="175">
        <v>27972</v>
      </c>
      <c r="BG1136" s="175"/>
      <c r="BH1136" s="175">
        <v>12653</v>
      </c>
      <c r="BI1136" s="175">
        <v>9534</v>
      </c>
      <c r="BJ1136" s="175"/>
      <c r="BK1136" s="175">
        <v>2934</v>
      </c>
      <c r="BL1136" s="175">
        <v>6799</v>
      </c>
      <c r="BM1136" s="175">
        <v>5586</v>
      </c>
      <c r="BN1136" s="175"/>
      <c r="BO1136" s="175">
        <v>3119</v>
      </c>
      <c r="BP1136" s="200">
        <f t="shared" si="256"/>
        <v>15772</v>
      </c>
    </row>
    <row r="1137" spans="1:68" s="201" customFormat="1" x14ac:dyDescent="0.15">
      <c r="A1137" s="117">
        <v>2221301003</v>
      </c>
      <c r="B1137" s="118" t="s">
        <v>1821</v>
      </c>
      <c r="C1137" s="118" t="s">
        <v>1773</v>
      </c>
      <c r="D1137" s="118" t="s">
        <v>1819</v>
      </c>
      <c r="E1137" s="118" t="s">
        <v>4382</v>
      </c>
      <c r="F1137" s="120">
        <v>8</v>
      </c>
      <c r="G1137" s="119">
        <v>459301</v>
      </c>
      <c r="H1137" s="119"/>
      <c r="I1137" s="120" t="s">
        <v>5820</v>
      </c>
      <c r="J1137" s="120">
        <v>3700</v>
      </c>
      <c r="K1137" s="120">
        <v>459301</v>
      </c>
      <c r="L1137" s="120">
        <v>0.34</v>
      </c>
      <c r="M1137" s="121" t="s">
        <v>5657</v>
      </c>
      <c r="N1137" s="120">
        <v>1</v>
      </c>
      <c r="O1137" s="119">
        <v>196.7</v>
      </c>
      <c r="P1137" s="119"/>
      <c r="Q1137" s="119"/>
      <c r="R1137" s="120" t="s">
        <v>5660</v>
      </c>
      <c r="S1137" s="120">
        <v>2.2000000000000002</v>
      </c>
      <c r="T1137" s="120"/>
      <c r="U1137" s="120"/>
      <c r="V1137" s="172">
        <v>908.4</v>
      </c>
      <c r="W1137" s="172">
        <v>49.4</v>
      </c>
      <c r="X1137" s="172">
        <v>304</v>
      </c>
      <c r="Y1137" s="172">
        <v>340.1</v>
      </c>
      <c r="Z1137" s="172">
        <v>214.9</v>
      </c>
      <c r="AA1137" s="123"/>
      <c r="AB1137" s="123"/>
      <c r="AC1137" s="123">
        <v>31</v>
      </c>
      <c r="AD1137" s="123"/>
      <c r="AE1137" s="123"/>
      <c r="AF1137" s="123"/>
      <c r="AG1137" s="214"/>
      <c r="AH1137" s="229" t="str">
        <f t="shared" si="251"/>
        <v>a3</v>
      </c>
      <c r="AI1137" s="199"/>
      <c r="AJ1137" s="199"/>
      <c r="AK1137" s="199"/>
      <c r="AL1137" s="199"/>
      <c r="AM1137" s="199"/>
      <c r="AN1137" s="173">
        <v>0.6</v>
      </c>
      <c r="AO1137" s="173"/>
      <c r="AP1137" s="173"/>
      <c r="AQ1137" s="173"/>
      <c r="AR1137" s="173"/>
      <c r="AS1137" s="173"/>
      <c r="AT1137" s="173"/>
      <c r="AU1137" s="173"/>
      <c r="AV1137" s="173"/>
      <c r="AW1137" s="173"/>
      <c r="AX1137" s="173"/>
      <c r="AY1137" s="173"/>
      <c r="AZ1137" s="211">
        <f t="shared" si="257"/>
        <v>0.6</v>
      </c>
      <c r="BA1137" s="211"/>
      <c r="BB1137" s="205">
        <f t="shared" si="252"/>
        <v>84982</v>
      </c>
      <c r="BC1137" s="205">
        <f t="shared" si="253"/>
        <v>75678</v>
      </c>
      <c r="BD1137" s="205">
        <f t="shared" si="254"/>
        <v>6786</v>
      </c>
      <c r="BE1137" s="205">
        <f t="shared" si="255"/>
        <v>-2518</v>
      </c>
      <c r="BF1137" s="175">
        <v>78196</v>
      </c>
      <c r="BG1137" s="175">
        <v>7580</v>
      </c>
      <c r="BH1137" s="175">
        <v>23940</v>
      </c>
      <c r="BI1137" s="175">
        <v>8229</v>
      </c>
      <c r="BJ1137" s="175">
        <v>1075</v>
      </c>
      <c r="BK1137" s="175">
        <v>4444</v>
      </c>
      <c r="BL1137" s="175">
        <v>17476</v>
      </c>
      <c r="BM1137" s="175">
        <v>9734</v>
      </c>
      <c r="BN1137" s="175">
        <v>147</v>
      </c>
      <c r="BO1137" s="175">
        <v>12357</v>
      </c>
      <c r="BP1137" s="200">
        <f t="shared" si="256"/>
        <v>36297</v>
      </c>
    </row>
    <row r="1138" spans="1:68" s="201" customFormat="1" x14ac:dyDescent="0.15">
      <c r="A1138" s="117">
        <v>2821302001</v>
      </c>
      <c r="B1138" s="118" t="s">
        <v>2155</v>
      </c>
      <c r="C1138" s="118" t="s">
        <v>2099</v>
      </c>
      <c r="D1138" s="118" t="s">
        <v>2156</v>
      </c>
      <c r="E1138" s="118" t="s">
        <v>4632</v>
      </c>
      <c r="F1138" s="120">
        <v>16</v>
      </c>
      <c r="G1138" s="119"/>
      <c r="H1138" s="119"/>
      <c r="I1138" s="120" t="s">
        <v>5820</v>
      </c>
      <c r="J1138" s="120">
        <v>2900</v>
      </c>
      <c r="K1138" s="120">
        <v>459749</v>
      </c>
      <c r="L1138" s="120">
        <v>0.434</v>
      </c>
      <c r="M1138" s="121" t="s">
        <v>5657</v>
      </c>
      <c r="N1138" s="120">
        <v>1</v>
      </c>
      <c r="O1138" s="119">
        <v>456.7</v>
      </c>
      <c r="P1138" s="119"/>
      <c r="Q1138" s="119"/>
      <c r="R1138" s="120" t="s">
        <v>5660</v>
      </c>
      <c r="S1138" s="120">
        <v>1.1000000000000001</v>
      </c>
      <c r="T1138" s="120"/>
      <c r="U1138" s="120"/>
      <c r="V1138" s="172">
        <v>339.2</v>
      </c>
      <c r="W1138" s="172"/>
      <c r="X1138" s="172">
        <v>291.39999999999998</v>
      </c>
      <c r="Y1138" s="172">
        <v>47.8</v>
      </c>
      <c r="Z1138" s="172"/>
      <c r="AA1138" s="123">
        <v>2759.2</v>
      </c>
      <c r="AB1138" s="123"/>
      <c r="AC1138" s="123">
        <v>346</v>
      </c>
      <c r="AD1138" s="123"/>
      <c r="AE1138" s="123"/>
      <c r="AF1138" s="123"/>
      <c r="AG1138" s="214"/>
      <c r="AH1138" s="229" t="str">
        <f t="shared" si="251"/>
        <v>a3</v>
      </c>
      <c r="AI1138" s="199"/>
      <c r="AJ1138" s="199"/>
      <c r="AK1138" s="199"/>
      <c r="AL1138" s="199"/>
      <c r="AM1138" s="199"/>
      <c r="AN1138" s="173">
        <v>1</v>
      </c>
      <c r="AO1138" s="173"/>
      <c r="AP1138" s="173"/>
      <c r="AQ1138" s="173"/>
      <c r="AR1138" s="173"/>
      <c r="AS1138" s="173"/>
      <c r="AT1138" s="173">
        <v>0.5</v>
      </c>
      <c r="AU1138" s="173">
        <v>0.5</v>
      </c>
      <c r="AV1138" s="173">
        <v>0.5</v>
      </c>
      <c r="AW1138" s="173">
        <v>0.5</v>
      </c>
      <c r="AX1138" s="173"/>
      <c r="AY1138" s="173"/>
      <c r="AZ1138" s="211">
        <f t="shared" si="257"/>
        <v>1</v>
      </c>
      <c r="BA1138" s="211">
        <f>SUBTOTAL(9,AT1138:AY1138)</f>
        <v>2</v>
      </c>
      <c r="BB1138" s="205">
        <f t="shared" si="252"/>
        <v>42998</v>
      </c>
      <c r="BC1138" s="205">
        <f t="shared" si="253"/>
        <v>42998</v>
      </c>
      <c r="BD1138" s="205">
        <f t="shared" si="254"/>
        <v>0</v>
      </c>
      <c r="BE1138" s="205">
        <f t="shared" si="255"/>
        <v>0</v>
      </c>
      <c r="BF1138" s="175">
        <v>42998</v>
      </c>
      <c r="BG1138" s="175"/>
      <c r="BH1138" s="175">
        <v>11102</v>
      </c>
      <c r="BI1138" s="175"/>
      <c r="BJ1138" s="175"/>
      <c r="BK1138" s="175">
        <v>8405</v>
      </c>
      <c r="BL1138" s="175">
        <v>5904</v>
      </c>
      <c r="BM1138" s="175">
        <v>8371</v>
      </c>
      <c r="BN1138" s="175">
        <v>2249</v>
      </c>
      <c r="BO1138" s="175">
        <v>6967</v>
      </c>
      <c r="BP1138" s="200">
        <f t="shared" si="256"/>
        <v>18069</v>
      </c>
    </row>
    <row r="1139" spans="1:68" s="201" customFormat="1" x14ac:dyDescent="0.15">
      <c r="A1139" s="117">
        <v>4421001001</v>
      </c>
      <c r="B1139" s="118" t="s">
        <v>3043</v>
      </c>
      <c r="C1139" s="118" t="s">
        <v>3015</v>
      </c>
      <c r="D1139" s="118" t="s">
        <v>3044</v>
      </c>
      <c r="E1139" s="118" t="s">
        <v>5277</v>
      </c>
      <c r="F1139" s="120">
        <v>13</v>
      </c>
      <c r="G1139" s="119"/>
      <c r="H1139" s="119"/>
      <c r="I1139" s="120" t="s">
        <v>5820</v>
      </c>
      <c r="J1139" s="120">
        <v>4100</v>
      </c>
      <c r="K1139" s="120">
        <v>470459</v>
      </c>
      <c r="L1139" s="120">
        <v>0.314</v>
      </c>
      <c r="M1139" s="121" t="s">
        <v>5657</v>
      </c>
      <c r="N1139" s="120">
        <v>1</v>
      </c>
      <c r="O1139" s="119">
        <v>190</v>
      </c>
      <c r="P1139" s="119">
        <v>27.5</v>
      </c>
      <c r="Q1139" s="119">
        <v>5.2</v>
      </c>
      <c r="R1139" s="120"/>
      <c r="S1139" s="120"/>
      <c r="T1139" s="120"/>
      <c r="U1139" s="120" t="s">
        <v>5689</v>
      </c>
      <c r="V1139" s="172">
        <v>376</v>
      </c>
      <c r="W1139" s="172"/>
      <c r="X1139" s="172">
        <v>263</v>
      </c>
      <c r="Y1139" s="172">
        <v>33</v>
      </c>
      <c r="Z1139" s="172">
        <v>80</v>
      </c>
      <c r="AA1139" s="123"/>
      <c r="AB1139" s="123"/>
      <c r="AC1139" s="123">
        <v>280</v>
      </c>
      <c r="AD1139" s="123"/>
      <c r="AE1139" s="123"/>
      <c r="AF1139" s="123"/>
      <c r="AG1139" s="214"/>
      <c r="AH1139" s="229" t="str">
        <f t="shared" si="251"/>
        <v>a3</v>
      </c>
      <c r="AI1139" s="199"/>
      <c r="AJ1139" s="199"/>
      <c r="AK1139" s="199"/>
      <c r="AL1139" s="199"/>
      <c r="AM1139" s="199"/>
      <c r="AN1139" s="173"/>
      <c r="AO1139" s="173"/>
      <c r="AP1139" s="173"/>
      <c r="AQ1139" s="173"/>
      <c r="AR1139" s="173"/>
      <c r="AS1139" s="173"/>
      <c r="AT1139" s="173">
        <v>1</v>
      </c>
      <c r="AU1139" s="173">
        <v>1</v>
      </c>
      <c r="AV1139" s="173">
        <v>1</v>
      </c>
      <c r="AW1139" s="173">
        <v>1</v>
      </c>
      <c r="AX1139" s="173"/>
      <c r="AY1139" s="173"/>
      <c r="AZ1139" s="211">
        <f t="shared" si="257"/>
        <v>0</v>
      </c>
      <c r="BA1139" s="211">
        <f>SUBTOTAL(9,AT1139:AY1139)</f>
        <v>4</v>
      </c>
      <c r="BB1139" s="205">
        <f t="shared" si="252"/>
        <v>65123</v>
      </c>
      <c r="BC1139" s="205">
        <f t="shared" si="253"/>
        <v>65123</v>
      </c>
      <c r="BD1139" s="205">
        <f t="shared" si="254"/>
        <v>0</v>
      </c>
      <c r="BE1139" s="205">
        <f t="shared" si="255"/>
        <v>0</v>
      </c>
      <c r="BF1139" s="175">
        <v>65123</v>
      </c>
      <c r="BG1139" s="175"/>
      <c r="BH1139" s="175"/>
      <c r="BI1139" s="175"/>
      <c r="BJ1139" s="175"/>
      <c r="BK1139" s="175">
        <v>4917</v>
      </c>
      <c r="BL1139" s="175">
        <v>829</v>
      </c>
      <c r="BM1139" s="175">
        <v>5846</v>
      </c>
      <c r="BN1139" s="175">
        <v>906</v>
      </c>
      <c r="BO1139" s="175">
        <v>52625</v>
      </c>
      <c r="BP1139" s="200">
        <f t="shared" si="256"/>
        <v>52625</v>
      </c>
    </row>
    <row r="1140" spans="1:68" s="201" customFormat="1" x14ac:dyDescent="0.15">
      <c r="A1140" s="117">
        <v>1820901003</v>
      </c>
      <c r="B1140" s="118" t="s">
        <v>1424</v>
      </c>
      <c r="C1140" s="118" t="s">
        <v>1400</v>
      </c>
      <c r="D1140" s="118" t="s">
        <v>1422</v>
      </c>
      <c r="E1140" s="118" t="s">
        <v>4095</v>
      </c>
      <c r="F1140" s="120">
        <v>4</v>
      </c>
      <c r="G1140" s="119">
        <v>470670</v>
      </c>
      <c r="H1140" s="119"/>
      <c r="I1140" s="120" t="s">
        <v>5820</v>
      </c>
      <c r="J1140" s="120">
        <v>2270</v>
      </c>
      <c r="K1140" s="120">
        <v>470670</v>
      </c>
      <c r="L1140" s="120">
        <v>0.56799999999999995</v>
      </c>
      <c r="M1140" s="121" t="s">
        <v>5657</v>
      </c>
      <c r="N1140" s="120">
        <v>1</v>
      </c>
      <c r="O1140" s="119">
        <v>130</v>
      </c>
      <c r="P1140" s="119"/>
      <c r="Q1140" s="119"/>
      <c r="R1140" s="120" t="s">
        <v>5660</v>
      </c>
      <c r="S1140" s="120">
        <v>0.55000000000000004</v>
      </c>
      <c r="T1140" s="120"/>
      <c r="U1140" s="120"/>
      <c r="V1140" s="172">
        <v>343.61</v>
      </c>
      <c r="W1140" s="172">
        <v>35.094999999999999</v>
      </c>
      <c r="X1140" s="172">
        <v>226.34</v>
      </c>
      <c r="Y1140" s="172">
        <v>26.65</v>
      </c>
      <c r="Z1140" s="172">
        <v>55.524999999999999</v>
      </c>
      <c r="AA1140" s="123"/>
      <c r="AB1140" s="123"/>
      <c r="AC1140" s="123">
        <v>305.3</v>
      </c>
      <c r="AD1140" s="123"/>
      <c r="AE1140" s="123"/>
      <c r="AF1140" s="123"/>
      <c r="AG1140" s="214"/>
      <c r="AH1140" s="229" t="str">
        <f t="shared" si="251"/>
        <v>a3</v>
      </c>
      <c r="AI1140" s="199" t="s">
        <v>5401</v>
      </c>
      <c r="AJ1140" s="199"/>
      <c r="AK1140" s="199" t="s">
        <v>5401</v>
      </c>
      <c r="AL1140" s="199" t="s">
        <v>5401</v>
      </c>
      <c r="AM1140" s="199"/>
      <c r="AN1140" s="173">
        <v>1</v>
      </c>
      <c r="AO1140" s="173" t="s">
        <v>3186</v>
      </c>
      <c r="AP1140" s="173" t="s">
        <v>3186</v>
      </c>
      <c r="AQ1140" s="173" t="s">
        <v>3186</v>
      </c>
      <c r="AR1140" s="173" t="s">
        <v>3186</v>
      </c>
      <c r="AS1140" s="173"/>
      <c r="AT1140" s="173"/>
      <c r="AU1140" s="173"/>
      <c r="AV1140" s="173"/>
      <c r="AW1140" s="173"/>
      <c r="AX1140" s="173"/>
      <c r="AY1140" s="173"/>
      <c r="AZ1140" s="211">
        <f t="shared" si="257"/>
        <v>1</v>
      </c>
      <c r="BA1140" s="211"/>
      <c r="BB1140" s="205">
        <f t="shared" si="252"/>
        <v>23172</v>
      </c>
      <c r="BC1140" s="205">
        <f t="shared" si="253"/>
        <v>23172</v>
      </c>
      <c r="BD1140" s="205">
        <f t="shared" si="254"/>
        <v>-20</v>
      </c>
      <c r="BE1140" s="205">
        <f t="shared" si="255"/>
        <v>-20</v>
      </c>
      <c r="BF1140" s="175">
        <v>23192</v>
      </c>
      <c r="BG1140" s="175">
        <v>2757</v>
      </c>
      <c r="BH1140" s="175">
        <v>12500</v>
      </c>
      <c r="BI1140" s="175"/>
      <c r="BJ1140" s="175"/>
      <c r="BK1140" s="175">
        <v>6688</v>
      </c>
      <c r="BL1140" s="175"/>
      <c r="BM1140" s="175"/>
      <c r="BN1140" s="175"/>
      <c r="BO1140" s="175">
        <v>1227</v>
      </c>
      <c r="BP1140" s="200">
        <f t="shared" si="256"/>
        <v>13727</v>
      </c>
    </row>
    <row r="1141" spans="1:68" s="201" customFormat="1" x14ac:dyDescent="0.15">
      <c r="A1141" s="117">
        <v>3130201002</v>
      </c>
      <c r="B1141" s="118" t="s">
        <v>2340</v>
      </c>
      <c r="C1141" s="118" t="s">
        <v>2319</v>
      </c>
      <c r="D1141" s="118" t="s">
        <v>2339</v>
      </c>
      <c r="E1141" s="118" t="s">
        <v>4773</v>
      </c>
      <c r="F1141" s="120">
        <v>9</v>
      </c>
      <c r="G1141" s="119"/>
      <c r="H1141" s="119"/>
      <c r="I1141" s="120" t="s">
        <v>5820</v>
      </c>
      <c r="J1141" s="120">
        <v>3400</v>
      </c>
      <c r="K1141" s="120">
        <v>472628</v>
      </c>
      <c r="L1141" s="120">
        <v>0.38100000000000001</v>
      </c>
      <c r="M1141" s="121" t="s">
        <v>5657</v>
      </c>
      <c r="N1141" s="120">
        <v>1</v>
      </c>
      <c r="O1141" s="119">
        <v>212</v>
      </c>
      <c r="P1141" s="119">
        <v>52.8</v>
      </c>
      <c r="Q1141" s="119">
        <v>5.29</v>
      </c>
      <c r="R1141" s="120"/>
      <c r="S1141" s="120"/>
      <c r="T1141" s="120"/>
      <c r="U1141" s="120" t="s">
        <v>5694</v>
      </c>
      <c r="V1141" s="172">
        <v>268.39999999999998</v>
      </c>
      <c r="W1141" s="172"/>
      <c r="X1141" s="172">
        <v>206.3</v>
      </c>
      <c r="Y1141" s="172">
        <v>0.3</v>
      </c>
      <c r="Z1141" s="172">
        <v>61.8</v>
      </c>
      <c r="AA1141" s="123"/>
      <c r="AB1141" s="123"/>
      <c r="AC1141" s="123">
        <v>417</v>
      </c>
      <c r="AD1141" s="123"/>
      <c r="AE1141" s="123"/>
      <c r="AF1141" s="123"/>
      <c r="AG1141" s="214"/>
      <c r="AH1141" s="229" t="str">
        <f t="shared" si="251"/>
        <v>a3</v>
      </c>
      <c r="AI1141" s="199"/>
      <c r="AJ1141" s="199"/>
      <c r="AK1141" s="199"/>
      <c r="AL1141" s="199"/>
      <c r="AM1141" s="199"/>
      <c r="AN1141" s="173" t="s">
        <v>3186</v>
      </c>
      <c r="AO1141" s="173" t="s">
        <v>3186</v>
      </c>
      <c r="AP1141" s="173" t="s">
        <v>3186</v>
      </c>
      <c r="AQ1141" s="173" t="s">
        <v>3186</v>
      </c>
      <c r="AR1141" s="173" t="s">
        <v>3186</v>
      </c>
      <c r="AS1141" s="173"/>
      <c r="AT1141" s="173"/>
      <c r="AU1141" s="173"/>
      <c r="AV1141" s="173"/>
      <c r="AW1141" s="173" t="s">
        <v>3186</v>
      </c>
      <c r="AX1141" s="173"/>
      <c r="AY1141" s="173"/>
      <c r="AZ1141" s="211">
        <f t="shared" si="257"/>
        <v>0</v>
      </c>
      <c r="BA1141" s="211">
        <f>SUBTOTAL(9,AT1141:AY1141)</f>
        <v>0</v>
      </c>
      <c r="BB1141" s="205">
        <f t="shared" si="252"/>
        <v>44384</v>
      </c>
      <c r="BC1141" s="205">
        <f t="shared" si="253"/>
        <v>41052</v>
      </c>
      <c r="BD1141" s="205">
        <f t="shared" si="254"/>
        <v>3959</v>
      </c>
      <c r="BE1141" s="205">
        <f t="shared" si="255"/>
        <v>627</v>
      </c>
      <c r="BF1141" s="175">
        <v>40425</v>
      </c>
      <c r="BG1141" s="175"/>
      <c r="BH1141" s="175">
        <v>6300</v>
      </c>
      <c r="BI1141" s="175">
        <v>3332</v>
      </c>
      <c r="BJ1141" s="175"/>
      <c r="BK1141" s="175">
        <v>9444</v>
      </c>
      <c r="BL1141" s="175">
        <v>2260</v>
      </c>
      <c r="BM1141" s="175">
        <v>4277</v>
      </c>
      <c r="BN1141" s="175">
        <v>2115</v>
      </c>
      <c r="BO1141" s="175">
        <v>16656</v>
      </c>
      <c r="BP1141" s="200">
        <f t="shared" si="256"/>
        <v>22956</v>
      </c>
    </row>
    <row r="1142" spans="1:68" s="201" customFormat="1" x14ac:dyDescent="0.15">
      <c r="A1142" s="117">
        <v>2041602001</v>
      </c>
      <c r="B1142" s="118" t="s">
        <v>1600</v>
      </c>
      <c r="C1142" s="118" t="s">
        <v>1489</v>
      </c>
      <c r="D1142" s="118" t="s">
        <v>1601</v>
      </c>
      <c r="E1142" s="118" t="s">
        <v>4221</v>
      </c>
      <c r="F1142" s="120">
        <v>17</v>
      </c>
      <c r="G1142" s="119">
        <v>475790</v>
      </c>
      <c r="H1142" s="119"/>
      <c r="I1142" s="120" t="s">
        <v>5820</v>
      </c>
      <c r="J1142" s="120">
        <v>2100</v>
      </c>
      <c r="K1142" s="120">
        <v>475790</v>
      </c>
      <c r="L1142" s="120">
        <v>0.621</v>
      </c>
      <c r="M1142" s="121" t="s">
        <v>5657</v>
      </c>
      <c r="N1142" s="120">
        <v>1</v>
      </c>
      <c r="O1142" s="119">
        <v>202</v>
      </c>
      <c r="P1142" s="119">
        <v>42</v>
      </c>
      <c r="Q1142" s="119">
        <v>6.1</v>
      </c>
      <c r="R1142" s="120" t="s">
        <v>5658</v>
      </c>
      <c r="S1142" s="120">
        <v>0.7</v>
      </c>
      <c r="T1142" s="120"/>
      <c r="U1142" s="120"/>
      <c r="V1142" s="172">
        <v>337.11200000000002</v>
      </c>
      <c r="W1142" s="172">
        <v>35.5</v>
      </c>
      <c r="X1142" s="172">
        <v>252.25</v>
      </c>
      <c r="Y1142" s="172">
        <v>34.362000000000002</v>
      </c>
      <c r="Z1142" s="172">
        <v>15</v>
      </c>
      <c r="AA1142" s="123">
        <v>5181.3</v>
      </c>
      <c r="AB1142" s="123"/>
      <c r="AC1142" s="123">
        <v>387.6</v>
      </c>
      <c r="AD1142" s="123"/>
      <c r="AE1142" s="123"/>
      <c r="AF1142" s="123"/>
      <c r="AG1142" s="214"/>
      <c r="AH1142" s="229" t="str">
        <f t="shared" si="251"/>
        <v>a3</v>
      </c>
      <c r="AI1142" s="199"/>
      <c r="AJ1142" s="199"/>
      <c r="AK1142" s="199"/>
      <c r="AL1142" s="199"/>
      <c r="AM1142" s="199"/>
      <c r="AN1142" s="173"/>
      <c r="AO1142" s="173"/>
      <c r="AP1142" s="173"/>
      <c r="AQ1142" s="173"/>
      <c r="AR1142" s="173"/>
      <c r="AS1142" s="173"/>
      <c r="AT1142" s="173"/>
      <c r="AU1142" s="173"/>
      <c r="AV1142" s="173"/>
      <c r="AW1142" s="173"/>
      <c r="AX1142" s="173">
        <v>1</v>
      </c>
      <c r="AY1142" s="173"/>
      <c r="AZ1142" s="211">
        <f t="shared" si="257"/>
        <v>0</v>
      </c>
      <c r="BA1142" s="211">
        <f>SUBTOTAL(9,AT1142:AY1142)</f>
        <v>1</v>
      </c>
      <c r="BB1142" s="205">
        <f t="shared" si="252"/>
        <v>58142</v>
      </c>
      <c r="BC1142" s="205">
        <f t="shared" si="253"/>
        <v>48880</v>
      </c>
      <c r="BD1142" s="205">
        <f t="shared" si="254"/>
        <v>9749</v>
      </c>
      <c r="BE1142" s="205">
        <f t="shared" si="255"/>
        <v>487</v>
      </c>
      <c r="BF1142" s="175">
        <v>48393</v>
      </c>
      <c r="BG1142" s="175"/>
      <c r="BH1142" s="175">
        <v>9750</v>
      </c>
      <c r="BI1142" s="175">
        <v>7995</v>
      </c>
      <c r="BJ1142" s="175">
        <v>1267</v>
      </c>
      <c r="BK1142" s="175">
        <v>11833</v>
      </c>
      <c r="BL1142" s="175">
        <v>16163</v>
      </c>
      <c r="BM1142" s="175">
        <v>6066</v>
      </c>
      <c r="BN1142" s="175">
        <v>3556</v>
      </c>
      <c r="BO1142" s="175">
        <v>1512</v>
      </c>
      <c r="BP1142" s="200">
        <f t="shared" si="256"/>
        <v>11262</v>
      </c>
    </row>
    <row r="1143" spans="1:68" s="201" customFormat="1" x14ac:dyDescent="0.15">
      <c r="A1143" s="117">
        <v>821601002</v>
      </c>
      <c r="B1143" s="118" t="s">
        <v>805</v>
      </c>
      <c r="C1143" s="118" t="s">
        <v>762</v>
      </c>
      <c r="D1143" s="118" t="s">
        <v>804</v>
      </c>
      <c r="E1143" s="118" t="s">
        <v>3673</v>
      </c>
      <c r="F1143" s="120">
        <v>11</v>
      </c>
      <c r="G1143" s="119">
        <v>476494</v>
      </c>
      <c r="H1143" s="119"/>
      <c r="I1143" s="120" t="s">
        <v>5820</v>
      </c>
      <c r="J1143" s="120">
        <v>2640</v>
      </c>
      <c r="K1143" s="120">
        <v>476494</v>
      </c>
      <c r="L1143" s="120">
        <v>0.49399999999999999</v>
      </c>
      <c r="M1143" s="121" t="s">
        <v>5657</v>
      </c>
      <c r="N1143" s="120">
        <v>1</v>
      </c>
      <c r="O1143" s="119">
        <v>141.30000000000001</v>
      </c>
      <c r="P1143" s="119"/>
      <c r="Q1143" s="119"/>
      <c r="R1143" s="120" t="s">
        <v>5658</v>
      </c>
      <c r="S1143" s="120">
        <v>0.36</v>
      </c>
      <c r="T1143" s="120"/>
      <c r="U1143" s="120"/>
      <c r="V1143" s="172">
        <v>404.1</v>
      </c>
      <c r="W1143" s="172">
        <v>59.7</v>
      </c>
      <c r="X1143" s="172">
        <v>322.2</v>
      </c>
      <c r="Y1143" s="172">
        <v>22.2</v>
      </c>
      <c r="Z1143" s="172"/>
      <c r="AA1143" s="123"/>
      <c r="AB1143" s="123"/>
      <c r="AC1143" s="123">
        <v>438</v>
      </c>
      <c r="AD1143" s="123"/>
      <c r="AE1143" s="123"/>
      <c r="AF1143" s="123"/>
      <c r="AG1143" s="214"/>
      <c r="AH1143" s="229" t="str">
        <f t="shared" si="251"/>
        <v>a3</v>
      </c>
      <c r="AI1143" s="199" t="s">
        <v>5401</v>
      </c>
      <c r="AJ1143" s="199"/>
      <c r="AK1143" s="199" t="s">
        <v>5401</v>
      </c>
      <c r="AL1143" s="199" t="s">
        <v>5401</v>
      </c>
      <c r="AM1143" s="199" t="s">
        <v>5401</v>
      </c>
      <c r="AN1143" s="173">
        <v>1</v>
      </c>
      <c r="AO1143" s="173" t="s">
        <v>3186</v>
      </c>
      <c r="AP1143" s="173" t="s">
        <v>3186</v>
      </c>
      <c r="AQ1143" s="173" t="s">
        <v>3186</v>
      </c>
      <c r="AR1143" s="173" t="s">
        <v>3186</v>
      </c>
      <c r="AS1143" s="173" t="s">
        <v>3186</v>
      </c>
      <c r="AT1143" s="173"/>
      <c r="AU1143" s="173"/>
      <c r="AV1143" s="173"/>
      <c r="AW1143" s="173"/>
      <c r="AX1143" s="173"/>
      <c r="AY1143" s="173" t="s">
        <v>3186</v>
      </c>
      <c r="AZ1143" s="211">
        <f t="shared" si="257"/>
        <v>1</v>
      </c>
      <c r="BA1143" s="211"/>
      <c r="BB1143" s="205">
        <f t="shared" si="252"/>
        <v>45107</v>
      </c>
      <c r="BC1143" s="205">
        <f t="shared" si="253"/>
        <v>45107</v>
      </c>
      <c r="BD1143" s="205">
        <f t="shared" si="254"/>
        <v>0</v>
      </c>
      <c r="BE1143" s="205">
        <f t="shared" si="255"/>
        <v>0</v>
      </c>
      <c r="BF1143" s="175">
        <v>45107</v>
      </c>
      <c r="BG1143" s="175">
        <v>8982</v>
      </c>
      <c r="BH1143" s="175">
        <v>31438</v>
      </c>
      <c r="BI1143" s="175"/>
      <c r="BJ1143" s="175"/>
      <c r="BK1143" s="175">
        <v>4687</v>
      </c>
      <c r="BL1143" s="175"/>
      <c r="BM1143" s="175"/>
      <c r="BN1143" s="175"/>
      <c r="BO1143" s="175"/>
      <c r="BP1143" s="200">
        <f t="shared" si="256"/>
        <v>31438</v>
      </c>
    </row>
    <row r="1144" spans="1:68" s="201" customFormat="1" x14ac:dyDescent="0.15">
      <c r="A1144" s="117">
        <v>1522401001</v>
      </c>
      <c r="B1144" s="118" t="s">
        <v>1241</v>
      </c>
      <c r="C1144" s="118" t="s">
        <v>1167</v>
      </c>
      <c r="D1144" s="118" t="s">
        <v>1242</v>
      </c>
      <c r="E1144" s="118" t="s">
        <v>3961</v>
      </c>
      <c r="F1144" s="120">
        <v>11</v>
      </c>
      <c r="G1144" s="119"/>
      <c r="H1144" s="119"/>
      <c r="I1144" s="120" t="s">
        <v>5820</v>
      </c>
      <c r="J1144" s="120">
        <v>4960</v>
      </c>
      <c r="K1144" s="120">
        <v>478055</v>
      </c>
      <c r="L1144" s="120">
        <v>0.26400000000000001</v>
      </c>
      <c r="M1144" s="121" t="s">
        <v>5657</v>
      </c>
      <c r="N1144" s="120">
        <v>1</v>
      </c>
      <c r="O1144" s="119">
        <v>117.8</v>
      </c>
      <c r="P1144" s="119">
        <v>32.5</v>
      </c>
      <c r="Q1144" s="119">
        <v>4.0999999999999996</v>
      </c>
      <c r="R1144" s="120" t="s">
        <v>5660</v>
      </c>
      <c r="S1144" s="120">
        <v>143.5</v>
      </c>
      <c r="T1144" s="120"/>
      <c r="U1144" s="120" t="s">
        <v>5689</v>
      </c>
      <c r="V1144" s="172">
        <v>308.5</v>
      </c>
      <c r="W1144" s="172"/>
      <c r="X1144" s="172">
        <v>275.60000000000002</v>
      </c>
      <c r="Y1144" s="172">
        <v>32.9</v>
      </c>
      <c r="Z1144" s="172"/>
      <c r="AA1144" s="123">
        <v>4222</v>
      </c>
      <c r="AB1144" s="123"/>
      <c r="AC1144" s="123">
        <v>61</v>
      </c>
      <c r="AD1144" s="123"/>
      <c r="AE1144" s="123"/>
      <c r="AF1144" s="123"/>
      <c r="AG1144" s="214"/>
      <c r="AH1144" s="229" t="str">
        <f t="shared" si="251"/>
        <v>a3</v>
      </c>
      <c r="AI1144" s="199"/>
      <c r="AJ1144" s="199"/>
      <c r="AK1144" s="199"/>
      <c r="AL1144" s="199"/>
      <c r="AM1144" s="199"/>
      <c r="AN1144" s="173" t="s">
        <v>3186</v>
      </c>
      <c r="AO1144" s="173" t="s">
        <v>3186</v>
      </c>
      <c r="AP1144" s="173" t="s">
        <v>3186</v>
      </c>
      <c r="AQ1144" s="173" t="s">
        <v>3186</v>
      </c>
      <c r="AR1144" s="173" t="s">
        <v>3186</v>
      </c>
      <c r="AS1144" s="173" t="s">
        <v>3186</v>
      </c>
      <c r="AT1144" s="173"/>
      <c r="AU1144" s="173">
        <v>0.8</v>
      </c>
      <c r="AV1144" s="173">
        <v>0.8</v>
      </c>
      <c r="AW1144" s="173">
        <v>0.8</v>
      </c>
      <c r="AX1144" s="173">
        <v>0.6</v>
      </c>
      <c r="AY1144" s="173" t="s">
        <v>3186</v>
      </c>
      <c r="AZ1144" s="211">
        <f t="shared" si="257"/>
        <v>0</v>
      </c>
      <c r="BA1144" s="211">
        <f t="shared" ref="BA1144:BA1155" si="258">SUBTOTAL(9,AT1144:AY1144)</f>
        <v>3.0000000000000004</v>
      </c>
      <c r="BB1144" s="205">
        <f t="shared" si="252"/>
        <v>71778</v>
      </c>
      <c r="BC1144" s="205">
        <f t="shared" si="253"/>
        <v>71778</v>
      </c>
      <c r="BD1144" s="205">
        <f t="shared" si="254"/>
        <v>0</v>
      </c>
      <c r="BE1144" s="205">
        <f t="shared" si="255"/>
        <v>0</v>
      </c>
      <c r="BF1144" s="175">
        <v>71778</v>
      </c>
      <c r="BG1144" s="175"/>
      <c r="BH1144" s="175">
        <v>37905</v>
      </c>
      <c r="BI1144" s="175"/>
      <c r="BJ1144" s="175"/>
      <c r="BK1144" s="175">
        <v>12045</v>
      </c>
      <c r="BL1144" s="175">
        <v>6020</v>
      </c>
      <c r="BM1144" s="175">
        <v>11712</v>
      </c>
      <c r="BN1144" s="175">
        <v>2061</v>
      </c>
      <c r="BO1144" s="175">
        <v>2035</v>
      </c>
      <c r="BP1144" s="200">
        <f t="shared" si="256"/>
        <v>39940</v>
      </c>
    </row>
    <row r="1145" spans="1:68" s="201" customFormat="1" x14ac:dyDescent="0.15">
      <c r="A1145" s="117">
        <v>164901001</v>
      </c>
      <c r="B1145" s="118" t="s">
        <v>321</v>
      </c>
      <c r="C1145" s="118" t="s">
        <v>11</v>
      </c>
      <c r="D1145" s="118" t="s">
        <v>322</v>
      </c>
      <c r="E1145" s="118" t="s">
        <v>3371</v>
      </c>
      <c r="F1145" s="120">
        <v>23</v>
      </c>
      <c r="G1145" s="119"/>
      <c r="H1145" s="119"/>
      <c r="I1145" s="120" t="s">
        <v>5820</v>
      </c>
      <c r="J1145" s="120">
        <v>1879</v>
      </c>
      <c r="K1145" s="120">
        <v>480468</v>
      </c>
      <c r="L1145" s="120">
        <v>0.70099999999999996</v>
      </c>
      <c r="M1145" s="121" t="s">
        <v>5657</v>
      </c>
      <c r="N1145" s="120">
        <v>1</v>
      </c>
      <c r="O1145" s="119">
        <v>139.26</v>
      </c>
      <c r="P1145" s="119"/>
      <c r="Q1145" s="119"/>
      <c r="R1145" s="120" t="s">
        <v>5655</v>
      </c>
      <c r="S1145" s="120">
        <v>10.3</v>
      </c>
      <c r="T1145" s="120"/>
      <c r="U1145" s="120"/>
      <c r="V1145" s="172">
        <v>493.1</v>
      </c>
      <c r="W1145" s="172">
        <v>45.5</v>
      </c>
      <c r="X1145" s="172">
        <v>304.10000000000002</v>
      </c>
      <c r="Y1145" s="172">
        <v>7.3</v>
      </c>
      <c r="Z1145" s="172">
        <v>136.19999999999999</v>
      </c>
      <c r="AA1145" s="123">
        <v>2307</v>
      </c>
      <c r="AB1145" s="123"/>
      <c r="AC1145" s="123">
        <v>330.4</v>
      </c>
      <c r="AD1145" s="123"/>
      <c r="AE1145" s="123"/>
      <c r="AF1145" s="123"/>
      <c r="AG1145" s="214"/>
      <c r="AH1145" s="229" t="str">
        <f t="shared" si="251"/>
        <v>a3</v>
      </c>
      <c r="AI1145" s="199"/>
      <c r="AJ1145" s="199"/>
      <c r="AK1145" s="199"/>
      <c r="AL1145" s="199"/>
      <c r="AM1145" s="199"/>
      <c r="AN1145" s="173">
        <v>1</v>
      </c>
      <c r="AO1145" s="173">
        <v>0.5</v>
      </c>
      <c r="AP1145" s="173">
        <v>0.5</v>
      </c>
      <c r="AQ1145" s="173"/>
      <c r="AR1145" s="173"/>
      <c r="AS1145" s="173"/>
      <c r="AT1145" s="173">
        <v>0.5</v>
      </c>
      <c r="AU1145" s="173">
        <v>0.5</v>
      </c>
      <c r="AV1145" s="173">
        <v>0.5</v>
      </c>
      <c r="AW1145" s="173">
        <v>0.5</v>
      </c>
      <c r="AX1145" s="173"/>
      <c r="AY1145" s="173"/>
      <c r="AZ1145" s="211">
        <f t="shared" si="257"/>
        <v>2</v>
      </c>
      <c r="BA1145" s="211">
        <f t="shared" si="258"/>
        <v>2</v>
      </c>
      <c r="BB1145" s="205">
        <f t="shared" si="252"/>
        <v>37122</v>
      </c>
      <c r="BC1145" s="205">
        <f t="shared" si="253"/>
        <v>25640</v>
      </c>
      <c r="BD1145" s="205">
        <f t="shared" si="254"/>
        <v>11482</v>
      </c>
      <c r="BE1145" s="205">
        <f t="shared" si="255"/>
        <v>0</v>
      </c>
      <c r="BF1145" s="175">
        <v>25640</v>
      </c>
      <c r="BG1145" s="175"/>
      <c r="BH1145" s="175">
        <v>11482</v>
      </c>
      <c r="BI1145" s="175">
        <v>11482</v>
      </c>
      <c r="BJ1145" s="175"/>
      <c r="BK1145" s="175">
        <v>98</v>
      </c>
      <c r="BL1145" s="175">
        <v>2130</v>
      </c>
      <c r="BM1145" s="175">
        <v>8192</v>
      </c>
      <c r="BN1145" s="175">
        <v>2743</v>
      </c>
      <c r="BO1145" s="175">
        <v>995</v>
      </c>
      <c r="BP1145" s="200">
        <f t="shared" si="256"/>
        <v>12477</v>
      </c>
    </row>
    <row r="1146" spans="1:68" s="201" customFormat="1" x14ac:dyDescent="0.15">
      <c r="A1146" s="117">
        <v>4120102003</v>
      </c>
      <c r="B1146" s="118" t="s">
        <v>2868</v>
      </c>
      <c r="C1146" s="118" t="s">
        <v>2865</v>
      </c>
      <c r="D1146" s="118" t="s">
        <v>2866</v>
      </c>
      <c r="E1146" s="118" t="s">
        <v>5153</v>
      </c>
      <c r="F1146" s="120">
        <v>12</v>
      </c>
      <c r="G1146" s="119">
        <v>482174</v>
      </c>
      <c r="H1146" s="119"/>
      <c r="I1146" s="120" t="s">
        <v>5820</v>
      </c>
      <c r="J1146" s="120">
        <v>1800</v>
      </c>
      <c r="K1146" s="120">
        <v>482174</v>
      </c>
      <c r="L1146" s="120">
        <v>0.73399999999999999</v>
      </c>
      <c r="M1146" s="121" t="s">
        <v>5657</v>
      </c>
      <c r="N1146" s="120">
        <v>1</v>
      </c>
      <c r="O1146" s="119">
        <v>169.5</v>
      </c>
      <c r="P1146" s="119"/>
      <c r="Q1146" s="119"/>
      <c r="R1146" s="120" t="s">
        <v>5658</v>
      </c>
      <c r="S1146" s="120">
        <v>0.5</v>
      </c>
      <c r="T1146" s="120"/>
      <c r="U1146" s="120"/>
      <c r="V1146" s="172">
        <v>272.89999999999998</v>
      </c>
      <c r="W1146" s="172"/>
      <c r="X1146" s="172"/>
      <c r="Y1146" s="172"/>
      <c r="Z1146" s="172">
        <v>272.89999999999998</v>
      </c>
      <c r="AA1146" s="123"/>
      <c r="AB1146" s="123"/>
      <c r="AC1146" s="123">
        <v>460.24</v>
      </c>
      <c r="AD1146" s="123"/>
      <c r="AE1146" s="123"/>
      <c r="AF1146" s="123"/>
      <c r="AG1146" s="214"/>
      <c r="AH1146" s="229" t="str">
        <f t="shared" si="251"/>
        <v>a3</v>
      </c>
      <c r="AI1146" s="199"/>
      <c r="AJ1146" s="199"/>
      <c r="AK1146" s="199"/>
      <c r="AL1146" s="199"/>
      <c r="AM1146" s="199"/>
      <c r="AN1146" s="173" t="s">
        <v>3186</v>
      </c>
      <c r="AO1146" s="173" t="s">
        <v>3186</v>
      </c>
      <c r="AP1146" s="173" t="s">
        <v>3186</v>
      </c>
      <c r="AQ1146" s="173" t="s">
        <v>3186</v>
      </c>
      <c r="AR1146" s="173" t="s">
        <v>3186</v>
      </c>
      <c r="AS1146" s="173">
        <v>2</v>
      </c>
      <c r="AT1146" s="173">
        <v>2</v>
      </c>
      <c r="AU1146" s="173">
        <v>2</v>
      </c>
      <c r="AV1146" s="173">
        <v>2</v>
      </c>
      <c r="AW1146" s="173">
        <v>2</v>
      </c>
      <c r="AX1146" s="173">
        <v>1</v>
      </c>
      <c r="AY1146" s="173" t="s">
        <v>3186</v>
      </c>
      <c r="AZ1146" s="211">
        <f t="shared" si="257"/>
        <v>2</v>
      </c>
      <c r="BA1146" s="211">
        <f t="shared" si="258"/>
        <v>9</v>
      </c>
      <c r="BB1146" s="205">
        <f t="shared" si="252"/>
        <v>28496</v>
      </c>
      <c r="BC1146" s="205">
        <f t="shared" si="253"/>
        <v>28496</v>
      </c>
      <c r="BD1146" s="205">
        <f t="shared" si="254"/>
        <v>0</v>
      </c>
      <c r="BE1146" s="205">
        <f t="shared" si="255"/>
        <v>0</v>
      </c>
      <c r="BF1146" s="175">
        <v>28496</v>
      </c>
      <c r="BG1146" s="175"/>
      <c r="BH1146" s="175">
        <v>12766</v>
      </c>
      <c r="BI1146" s="175"/>
      <c r="BJ1146" s="175"/>
      <c r="BK1146" s="175">
        <v>7217</v>
      </c>
      <c r="BL1146" s="175">
        <v>258</v>
      </c>
      <c r="BM1146" s="175">
        <v>3458</v>
      </c>
      <c r="BN1146" s="175">
        <v>3500</v>
      </c>
      <c r="BO1146" s="175">
        <v>1297</v>
      </c>
      <c r="BP1146" s="200">
        <f t="shared" si="256"/>
        <v>14063</v>
      </c>
    </row>
    <row r="1147" spans="1:68" s="201" customFormat="1" x14ac:dyDescent="0.15">
      <c r="A1147" s="117">
        <v>4022802001</v>
      </c>
      <c r="B1147" s="118" t="s">
        <v>2839</v>
      </c>
      <c r="C1147" s="118" t="s">
        <v>2791</v>
      </c>
      <c r="D1147" s="118" t="s">
        <v>2840</v>
      </c>
      <c r="E1147" s="118" t="s">
        <v>5137</v>
      </c>
      <c r="F1147" s="120">
        <v>16</v>
      </c>
      <c r="G1147" s="119"/>
      <c r="H1147" s="119"/>
      <c r="I1147" s="120" t="s">
        <v>5820</v>
      </c>
      <c r="J1147" s="120">
        <v>2300</v>
      </c>
      <c r="K1147" s="120">
        <v>484585</v>
      </c>
      <c r="L1147" s="120">
        <v>0.57699999999999996</v>
      </c>
      <c r="M1147" s="121" t="s">
        <v>5657</v>
      </c>
      <c r="N1147" s="120">
        <v>1</v>
      </c>
      <c r="O1147" s="119">
        <v>265.2</v>
      </c>
      <c r="P1147" s="119">
        <v>50.4</v>
      </c>
      <c r="Q1147" s="119">
        <v>1.4</v>
      </c>
      <c r="R1147" s="120" t="s">
        <v>5660</v>
      </c>
      <c r="S1147" s="120">
        <v>0.6</v>
      </c>
      <c r="T1147" s="120"/>
      <c r="U1147" s="120"/>
      <c r="V1147" s="172">
        <v>477.6</v>
      </c>
      <c r="W1147" s="172"/>
      <c r="X1147" s="172">
        <v>282.39999999999998</v>
      </c>
      <c r="Y1147" s="172">
        <v>68.8</v>
      </c>
      <c r="Z1147" s="172">
        <v>126.4</v>
      </c>
      <c r="AA1147" s="123">
        <v>6185</v>
      </c>
      <c r="AB1147" s="123"/>
      <c r="AC1147" s="123">
        <v>469</v>
      </c>
      <c r="AD1147" s="123"/>
      <c r="AE1147" s="123"/>
      <c r="AF1147" s="123"/>
      <c r="AG1147" s="214"/>
      <c r="AH1147" s="229" t="str">
        <f t="shared" si="251"/>
        <v>a3</v>
      </c>
      <c r="AI1147" s="199"/>
      <c r="AJ1147" s="199"/>
      <c r="AK1147" s="199"/>
      <c r="AL1147" s="199"/>
      <c r="AM1147" s="199"/>
      <c r="AN1147" s="173">
        <v>3</v>
      </c>
      <c r="AO1147" s="173"/>
      <c r="AP1147" s="173"/>
      <c r="AQ1147" s="173"/>
      <c r="AR1147" s="173"/>
      <c r="AS1147" s="173">
        <v>1</v>
      </c>
      <c r="AT1147" s="173">
        <v>1</v>
      </c>
      <c r="AU1147" s="173">
        <v>1</v>
      </c>
      <c r="AV1147" s="173">
        <v>1</v>
      </c>
      <c r="AW1147" s="173">
        <v>1</v>
      </c>
      <c r="AX1147" s="173">
        <v>1</v>
      </c>
      <c r="AY1147" s="173"/>
      <c r="AZ1147" s="211">
        <f t="shared" si="257"/>
        <v>4</v>
      </c>
      <c r="BA1147" s="211">
        <f t="shared" si="258"/>
        <v>5</v>
      </c>
      <c r="BB1147" s="205">
        <f t="shared" si="252"/>
        <v>75592</v>
      </c>
      <c r="BC1147" s="205">
        <f t="shared" si="253"/>
        <v>57341</v>
      </c>
      <c r="BD1147" s="205">
        <f t="shared" si="254"/>
        <v>18981</v>
      </c>
      <c r="BE1147" s="205">
        <f t="shared" si="255"/>
        <v>730</v>
      </c>
      <c r="BF1147" s="175">
        <v>56611</v>
      </c>
      <c r="BG1147" s="175"/>
      <c r="BH1147" s="175">
        <v>32552</v>
      </c>
      <c r="BI1147" s="175">
        <v>18251</v>
      </c>
      <c r="BJ1147" s="175"/>
      <c r="BK1147" s="175">
        <v>5044</v>
      </c>
      <c r="BL1147" s="175">
        <v>2590</v>
      </c>
      <c r="BM1147" s="175">
        <v>7296</v>
      </c>
      <c r="BN1147" s="175">
        <v>5423</v>
      </c>
      <c r="BO1147" s="175">
        <v>4436</v>
      </c>
      <c r="BP1147" s="200">
        <f t="shared" si="256"/>
        <v>36988</v>
      </c>
    </row>
    <row r="1148" spans="1:68" s="201" customFormat="1" x14ac:dyDescent="0.15">
      <c r="A1148" s="117">
        <v>4622301001</v>
      </c>
      <c r="B1148" s="118" t="s">
        <v>3138</v>
      </c>
      <c r="C1148" s="118" t="s">
        <v>3107</v>
      </c>
      <c r="D1148" s="118" t="s">
        <v>3139</v>
      </c>
      <c r="E1148" s="118" t="s">
        <v>5340</v>
      </c>
      <c r="F1148" s="120">
        <v>12</v>
      </c>
      <c r="G1148" s="119">
        <v>485664</v>
      </c>
      <c r="H1148" s="119"/>
      <c r="I1148" s="120" t="s">
        <v>5820</v>
      </c>
      <c r="J1148" s="120">
        <v>2400</v>
      </c>
      <c r="K1148" s="120">
        <v>485664</v>
      </c>
      <c r="L1148" s="120">
        <v>0.55400000000000005</v>
      </c>
      <c r="M1148" s="121" t="s">
        <v>5667</v>
      </c>
      <c r="N1148" s="120">
        <v>1</v>
      </c>
      <c r="O1148" s="119">
        <v>225</v>
      </c>
      <c r="P1148" s="119">
        <v>48.3</v>
      </c>
      <c r="Q1148" s="119">
        <v>5.4</v>
      </c>
      <c r="R1148" s="120" t="s">
        <v>5660</v>
      </c>
      <c r="S1148" s="120">
        <v>1.3</v>
      </c>
      <c r="T1148" s="120"/>
      <c r="U1148" s="120" t="s">
        <v>3186</v>
      </c>
      <c r="V1148" s="172">
        <v>420.2</v>
      </c>
      <c r="W1148" s="172">
        <v>50.4</v>
      </c>
      <c r="X1148" s="172">
        <v>336.2</v>
      </c>
      <c r="Y1148" s="172">
        <v>33.6</v>
      </c>
      <c r="Z1148" s="172"/>
      <c r="AA1148" s="123">
        <v>1338</v>
      </c>
      <c r="AB1148" s="123"/>
      <c r="AC1148" s="123">
        <v>187</v>
      </c>
      <c r="AD1148" s="123"/>
      <c r="AE1148" s="123"/>
      <c r="AF1148" s="123"/>
      <c r="AG1148" s="214"/>
      <c r="AH1148" s="229" t="str">
        <f t="shared" si="251"/>
        <v>a3</v>
      </c>
      <c r="AI1148" s="199"/>
      <c r="AJ1148" s="199"/>
      <c r="AK1148" s="199"/>
      <c r="AL1148" s="199"/>
      <c r="AM1148" s="199"/>
      <c r="AN1148" s="173"/>
      <c r="AO1148" s="173"/>
      <c r="AP1148" s="173"/>
      <c r="AQ1148" s="173"/>
      <c r="AR1148" s="173"/>
      <c r="AS1148" s="173"/>
      <c r="AT1148" s="173"/>
      <c r="AU1148" s="173">
        <v>0.5</v>
      </c>
      <c r="AV1148" s="173"/>
      <c r="AW1148" s="173"/>
      <c r="AX1148" s="173"/>
      <c r="AY1148" s="173">
        <v>0.9</v>
      </c>
      <c r="AZ1148" s="211"/>
      <c r="BA1148" s="211">
        <f t="shared" si="258"/>
        <v>1.4</v>
      </c>
      <c r="BB1148" s="205">
        <f t="shared" si="252"/>
        <v>45572</v>
      </c>
      <c r="BC1148" s="205">
        <f t="shared" si="253"/>
        <v>42060</v>
      </c>
      <c r="BD1148" s="205">
        <f t="shared" si="254"/>
        <v>5488</v>
      </c>
      <c r="BE1148" s="205">
        <f t="shared" si="255"/>
        <v>1976</v>
      </c>
      <c r="BF1148" s="175">
        <v>40084</v>
      </c>
      <c r="BG1148" s="175">
        <v>19106</v>
      </c>
      <c r="BH1148" s="175">
        <v>5488</v>
      </c>
      <c r="BI1148" s="175">
        <v>3512</v>
      </c>
      <c r="BJ1148" s="175"/>
      <c r="BK1148" s="175"/>
      <c r="BL1148" s="175">
        <v>4533</v>
      </c>
      <c r="BM1148" s="175">
        <v>5401</v>
      </c>
      <c r="BN1148" s="175">
        <v>24</v>
      </c>
      <c r="BO1148" s="175">
        <v>7508</v>
      </c>
      <c r="BP1148" s="200">
        <f t="shared" si="256"/>
        <v>12996</v>
      </c>
    </row>
    <row r="1149" spans="1:68" s="201" customFormat="1" x14ac:dyDescent="0.15">
      <c r="A1149" s="117">
        <v>2121802002</v>
      </c>
      <c r="B1149" s="118" t="s">
        <v>1728</v>
      </c>
      <c r="C1149" s="118" t="s">
        <v>1650</v>
      </c>
      <c r="D1149" s="118" t="s">
        <v>1727</v>
      </c>
      <c r="E1149" s="118" t="s">
        <v>4310</v>
      </c>
      <c r="F1149" s="120">
        <v>9</v>
      </c>
      <c r="G1149" s="119">
        <v>487835</v>
      </c>
      <c r="H1149" s="119"/>
      <c r="I1149" s="120" t="s">
        <v>5820</v>
      </c>
      <c r="J1149" s="120">
        <v>4100</v>
      </c>
      <c r="K1149" s="120">
        <v>487835</v>
      </c>
      <c r="L1149" s="120">
        <v>0.32600000000000001</v>
      </c>
      <c r="M1149" s="121" t="s">
        <v>5657</v>
      </c>
      <c r="N1149" s="120">
        <v>1</v>
      </c>
      <c r="O1149" s="119">
        <v>180</v>
      </c>
      <c r="P1149" s="119"/>
      <c r="Q1149" s="119"/>
      <c r="R1149" s="120" t="s">
        <v>5658</v>
      </c>
      <c r="S1149" s="120">
        <v>4.9000000000000004</v>
      </c>
      <c r="T1149" s="120"/>
      <c r="U1149" s="120"/>
      <c r="V1149" s="172">
        <v>287.8</v>
      </c>
      <c r="W1149" s="172">
        <v>67.8</v>
      </c>
      <c r="X1149" s="172">
        <v>203.5</v>
      </c>
      <c r="Y1149" s="172">
        <v>16.5</v>
      </c>
      <c r="Z1149" s="172"/>
      <c r="AA1149" s="123"/>
      <c r="AB1149" s="123"/>
      <c r="AC1149" s="123">
        <v>53.4</v>
      </c>
      <c r="AD1149" s="123"/>
      <c r="AE1149" s="123"/>
      <c r="AF1149" s="123"/>
      <c r="AG1149" s="214"/>
      <c r="AH1149" s="229" t="str">
        <f t="shared" si="251"/>
        <v>a3</v>
      </c>
      <c r="AI1149" s="199"/>
      <c r="AJ1149" s="199"/>
      <c r="AK1149" s="199"/>
      <c r="AL1149" s="199"/>
      <c r="AM1149" s="199"/>
      <c r="AN1149" s="173">
        <v>0.5</v>
      </c>
      <c r="AO1149" s="173"/>
      <c r="AP1149" s="173"/>
      <c r="AQ1149" s="173"/>
      <c r="AR1149" s="173"/>
      <c r="AS1149" s="173">
        <v>0.5</v>
      </c>
      <c r="AT1149" s="173">
        <v>1</v>
      </c>
      <c r="AU1149" s="173">
        <v>0.5</v>
      </c>
      <c r="AV1149" s="173">
        <v>1</v>
      </c>
      <c r="AW1149" s="173">
        <v>0.5</v>
      </c>
      <c r="AX1149" s="173">
        <v>0.5</v>
      </c>
      <c r="AY1149" s="173"/>
      <c r="AZ1149" s="211">
        <f t="shared" ref="AZ1149:AZ1172" si="259">SUBTOTAL(9,AN1149:AS1149)</f>
        <v>1</v>
      </c>
      <c r="BA1149" s="211">
        <f t="shared" si="258"/>
        <v>3.5</v>
      </c>
      <c r="BB1149" s="205">
        <f t="shared" si="252"/>
        <v>86151</v>
      </c>
      <c r="BC1149" s="205">
        <f t="shared" si="253"/>
        <v>69067</v>
      </c>
      <c r="BD1149" s="205">
        <f t="shared" si="254"/>
        <v>20098</v>
      </c>
      <c r="BE1149" s="205">
        <f t="shared" si="255"/>
        <v>3014</v>
      </c>
      <c r="BF1149" s="175">
        <v>66053</v>
      </c>
      <c r="BG1149" s="175">
        <v>3859</v>
      </c>
      <c r="BH1149" s="175">
        <v>39879</v>
      </c>
      <c r="BI1149" s="175">
        <v>17084</v>
      </c>
      <c r="BJ1149" s="175"/>
      <c r="BK1149" s="175">
        <v>8250</v>
      </c>
      <c r="BL1149" s="175">
        <v>5158</v>
      </c>
      <c r="BM1149" s="175">
        <v>5649</v>
      </c>
      <c r="BN1149" s="175">
        <v>1546</v>
      </c>
      <c r="BO1149" s="175">
        <v>4726</v>
      </c>
      <c r="BP1149" s="200">
        <f t="shared" si="256"/>
        <v>44605</v>
      </c>
    </row>
    <row r="1150" spans="1:68" s="201" customFormat="1" x14ac:dyDescent="0.15">
      <c r="A1150" s="117">
        <v>4220201004</v>
      </c>
      <c r="B1150" s="118" t="s">
        <v>2912</v>
      </c>
      <c r="C1150" s="118" t="s">
        <v>2907</v>
      </c>
      <c r="D1150" s="118" t="s">
        <v>2917</v>
      </c>
      <c r="E1150" s="118" t="s">
        <v>5194</v>
      </c>
      <c r="F1150" s="120">
        <v>3</v>
      </c>
      <c r="G1150" s="119">
        <v>621390</v>
      </c>
      <c r="H1150" s="119"/>
      <c r="I1150" s="120" t="s">
        <v>5820</v>
      </c>
      <c r="J1150" s="120">
        <v>5200</v>
      </c>
      <c r="K1150" s="120">
        <v>490440</v>
      </c>
      <c r="L1150" s="120">
        <v>0.25800000000000001</v>
      </c>
      <c r="M1150" s="121" t="s">
        <v>5654</v>
      </c>
      <c r="N1150" s="120">
        <v>1</v>
      </c>
      <c r="O1150" s="119">
        <v>245</v>
      </c>
      <c r="P1150" s="119">
        <v>52.6</v>
      </c>
      <c r="Q1150" s="119">
        <v>9.48</v>
      </c>
      <c r="R1150" s="120" t="s">
        <v>5655</v>
      </c>
      <c r="S1150" s="120">
        <v>21.1</v>
      </c>
      <c r="T1150" s="120"/>
      <c r="U1150" s="120"/>
      <c r="V1150" s="172">
        <v>1162.18</v>
      </c>
      <c r="W1150" s="172"/>
      <c r="X1150" s="172">
        <v>735.53</v>
      </c>
      <c r="Y1150" s="172">
        <v>116.31</v>
      </c>
      <c r="Z1150" s="172">
        <v>310.33999999999997</v>
      </c>
      <c r="AA1150" s="123">
        <v>4672</v>
      </c>
      <c r="AB1150" s="123"/>
      <c r="AC1150" s="123">
        <v>391.3</v>
      </c>
      <c r="AD1150" s="123"/>
      <c r="AE1150" s="123"/>
      <c r="AF1150" s="123"/>
      <c r="AG1150" s="214"/>
      <c r="AH1150" s="229" t="str">
        <f t="shared" si="251"/>
        <v>a3</v>
      </c>
      <c r="AI1150" s="199"/>
      <c r="AJ1150" s="199"/>
      <c r="AK1150" s="199"/>
      <c r="AL1150" s="199"/>
      <c r="AM1150" s="199"/>
      <c r="AN1150" s="173"/>
      <c r="AO1150" s="173">
        <v>1.7</v>
      </c>
      <c r="AP1150" s="173">
        <v>1</v>
      </c>
      <c r="AQ1150" s="173">
        <v>1</v>
      </c>
      <c r="AR1150" s="173"/>
      <c r="AS1150" s="173"/>
      <c r="AT1150" s="173">
        <v>2</v>
      </c>
      <c r="AU1150" s="173">
        <v>2</v>
      </c>
      <c r="AV1150" s="173">
        <v>1</v>
      </c>
      <c r="AW1150" s="173">
        <v>1</v>
      </c>
      <c r="AX1150" s="173"/>
      <c r="AY1150" s="173"/>
      <c r="AZ1150" s="211">
        <f t="shared" si="259"/>
        <v>3.7</v>
      </c>
      <c r="BA1150" s="211">
        <f t="shared" si="258"/>
        <v>6</v>
      </c>
      <c r="BB1150" s="205">
        <f t="shared" si="252"/>
        <v>106579</v>
      </c>
      <c r="BC1150" s="205">
        <f t="shared" si="253"/>
        <v>86750</v>
      </c>
      <c r="BD1150" s="205">
        <f t="shared" si="254"/>
        <v>20592</v>
      </c>
      <c r="BE1150" s="205">
        <f t="shared" si="255"/>
        <v>763</v>
      </c>
      <c r="BF1150" s="175">
        <v>85987</v>
      </c>
      <c r="BG1150" s="175">
        <v>22606</v>
      </c>
      <c r="BH1150" s="175">
        <v>32163</v>
      </c>
      <c r="BI1150" s="175">
        <v>19829</v>
      </c>
      <c r="BJ1150" s="175"/>
      <c r="BK1150" s="175">
        <v>4038</v>
      </c>
      <c r="BL1150" s="175">
        <v>1272</v>
      </c>
      <c r="BM1150" s="175">
        <v>15728</v>
      </c>
      <c r="BN1150" s="175">
        <v>4925</v>
      </c>
      <c r="BO1150" s="175">
        <v>6018</v>
      </c>
      <c r="BP1150" s="200">
        <f t="shared" si="256"/>
        <v>38181</v>
      </c>
    </row>
    <row r="1151" spans="1:68" s="201" customFormat="1" x14ac:dyDescent="0.15">
      <c r="A1151" s="117">
        <v>151201001</v>
      </c>
      <c r="B1151" s="118" t="s">
        <v>214</v>
      </c>
      <c r="C1151" s="118" t="s">
        <v>11</v>
      </c>
      <c r="D1151" s="118" t="s">
        <v>215</v>
      </c>
      <c r="E1151" s="118" t="s">
        <v>3310</v>
      </c>
      <c r="F1151" s="120">
        <v>23</v>
      </c>
      <c r="G1151" s="119">
        <v>491717</v>
      </c>
      <c r="H1151" s="119"/>
      <c r="I1151" s="120" t="s">
        <v>5820</v>
      </c>
      <c r="J1151" s="120">
        <v>2205</v>
      </c>
      <c r="K1151" s="120">
        <v>491717</v>
      </c>
      <c r="L1151" s="120">
        <v>0.61099999999999999</v>
      </c>
      <c r="M1151" s="121" t="s">
        <v>5657</v>
      </c>
      <c r="N1151" s="120">
        <v>1</v>
      </c>
      <c r="O1151" s="119">
        <v>290</v>
      </c>
      <c r="P1151" s="119"/>
      <c r="Q1151" s="119"/>
      <c r="R1151" s="120" t="s">
        <v>5658</v>
      </c>
      <c r="S1151" s="120">
        <v>0.61499999999999999</v>
      </c>
      <c r="T1151" s="120"/>
      <c r="U1151" s="120" t="s">
        <v>3186</v>
      </c>
      <c r="V1151" s="172">
        <v>258.3</v>
      </c>
      <c r="W1151" s="172">
        <v>43.3</v>
      </c>
      <c r="X1151" s="172">
        <v>183.9</v>
      </c>
      <c r="Y1151" s="172">
        <v>8.8000000000000007</v>
      </c>
      <c r="Z1151" s="172">
        <v>22.3</v>
      </c>
      <c r="AA1151" s="123">
        <v>5658</v>
      </c>
      <c r="AB1151" s="123"/>
      <c r="AC1151" s="123">
        <v>402</v>
      </c>
      <c r="AD1151" s="123"/>
      <c r="AE1151" s="123"/>
      <c r="AF1151" s="123"/>
      <c r="AG1151" s="214"/>
      <c r="AH1151" s="229" t="str">
        <f t="shared" si="251"/>
        <v>a3</v>
      </c>
      <c r="AI1151" s="199"/>
      <c r="AJ1151" s="199"/>
      <c r="AK1151" s="199"/>
      <c r="AL1151" s="199"/>
      <c r="AM1151" s="199"/>
      <c r="AN1151" s="173">
        <v>1</v>
      </c>
      <c r="AO1151" s="173"/>
      <c r="AP1151" s="173"/>
      <c r="AQ1151" s="173"/>
      <c r="AR1151" s="173"/>
      <c r="AS1151" s="173"/>
      <c r="AT1151" s="173">
        <v>0.6</v>
      </c>
      <c r="AU1151" s="173">
        <v>0.9</v>
      </c>
      <c r="AV1151" s="173"/>
      <c r="AW1151" s="173">
        <v>0.6</v>
      </c>
      <c r="AX1151" s="173">
        <v>0.7</v>
      </c>
      <c r="AY1151" s="173">
        <v>0.7</v>
      </c>
      <c r="AZ1151" s="211">
        <f t="shared" si="259"/>
        <v>1</v>
      </c>
      <c r="BA1151" s="211">
        <f t="shared" si="258"/>
        <v>3.5</v>
      </c>
      <c r="BB1151" s="205">
        <f t="shared" si="252"/>
        <v>69388</v>
      </c>
      <c r="BC1151" s="205">
        <f t="shared" si="253"/>
        <v>54123</v>
      </c>
      <c r="BD1151" s="205">
        <f t="shared" si="254"/>
        <v>33062</v>
      </c>
      <c r="BE1151" s="205">
        <f t="shared" si="255"/>
        <v>17797</v>
      </c>
      <c r="BF1151" s="175">
        <v>36326</v>
      </c>
      <c r="BG1151" s="175">
        <v>5616</v>
      </c>
      <c r="BH1151" s="175">
        <v>25442</v>
      </c>
      <c r="BI1151" s="175">
        <v>15265</v>
      </c>
      <c r="BJ1151" s="175"/>
      <c r="BK1151" s="175">
        <v>2846</v>
      </c>
      <c r="BL1151" s="175">
        <v>2158</v>
      </c>
      <c r="BM1151" s="175">
        <v>4486</v>
      </c>
      <c r="BN1151" s="175">
        <v>3134</v>
      </c>
      <c r="BO1151" s="175">
        <v>10441</v>
      </c>
      <c r="BP1151" s="200">
        <f t="shared" si="256"/>
        <v>35883</v>
      </c>
    </row>
    <row r="1152" spans="1:68" s="201" customFormat="1" x14ac:dyDescent="0.15">
      <c r="A1152" s="117">
        <v>3321601001</v>
      </c>
      <c r="B1152" s="118" t="s">
        <v>2496</v>
      </c>
      <c r="C1152" s="118" t="s">
        <v>2427</v>
      </c>
      <c r="D1152" s="118" t="s">
        <v>2497</v>
      </c>
      <c r="E1152" s="118" t="s">
        <v>4893</v>
      </c>
      <c r="F1152" s="120">
        <v>14</v>
      </c>
      <c r="G1152" s="119">
        <v>446060</v>
      </c>
      <c r="H1152" s="119"/>
      <c r="I1152" s="120" t="s">
        <v>5820</v>
      </c>
      <c r="J1152" s="120">
        <v>3500</v>
      </c>
      <c r="K1152" s="120">
        <v>492460</v>
      </c>
      <c r="L1152" s="120">
        <v>0.38500000000000001</v>
      </c>
      <c r="M1152" s="121" t="s">
        <v>5657</v>
      </c>
      <c r="N1152" s="120">
        <v>1</v>
      </c>
      <c r="O1152" s="119">
        <v>220</v>
      </c>
      <c r="P1152" s="119">
        <v>40</v>
      </c>
      <c r="Q1152" s="119">
        <v>4.4000000000000004</v>
      </c>
      <c r="R1152" s="120" t="s">
        <v>5658</v>
      </c>
      <c r="S1152" s="120">
        <v>0.6</v>
      </c>
      <c r="T1152" s="120"/>
      <c r="U1152" s="120"/>
      <c r="V1152" s="172">
        <v>600.79999999999995</v>
      </c>
      <c r="W1152" s="172">
        <v>114</v>
      </c>
      <c r="X1152" s="172">
        <v>231.9</v>
      </c>
      <c r="Y1152" s="172">
        <v>49.4</v>
      </c>
      <c r="Z1152" s="172">
        <v>205.5</v>
      </c>
      <c r="AA1152" s="123">
        <v>6598</v>
      </c>
      <c r="AB1152" s="123"/>
      <c r="AC1152" s="123">
        <v>445</v>
      </c>
      <c r="AD1152" s="123"/>
      <c r="AE1152" s="123"/>
      <c r="AF1152" s="123"/>
      <c r="AG1152" s="214"/>
      <c r="AH1152" s="229" t="str">
        <f t="shared" si="251"/>
        <v>a3</v>
      </c>
      <c r="AI1152" s="199"/>
      <c r="AJ1152" s="199"/>
      <c r="AK1152" s="199"/>
      <c r="AL1152" s="199"/>
      <c r="AM1152" s="199"/>
      <c r="AN1152" s="173"/>
      <c r="AO1152" s="173"/>
      <c r="AP1152" s="173"/>
      <c r="AQ1152" s="173"/>
      <c r="AR1152" s="173"/>
      <c r="AS1152" s="173"/>
      <c r="AT1152" s="173">
        <v>1</v>
      </c>
      <c r="AU1152" s="173">
        <v>0.8</v>
      </c>
      <c r="AV1152" s="173">
        <v>0.6</v>
      </c>
      <c r="AW1152" s="173"/>
      <c r="AX1152" s="173"/>
      <c r="AY1152" s="173"/>
      <c r="AZ1152" s="211">
        <f t="shared" si="259"/>
        <v>0</v>
      </c>
      <c r="BA1152" s="211">
        <f t="shared" si="258"/>
        <v>2.4</v>
      </c>
      <c r="BB1152" s="205">
        <f t="shared" si="252"/>
        <v>67258</v>
      </c>
      <c r="BC1152" s="205">
        <f t="shared" si="253"/>
        <v>55136</v>
      </c>
      <c r="BD1152" s="205">
        <f t="shared" si="254"/>
        <v>12606</v>
      </c>
      <c r="BE1152" s="205">
        <f t="shared" si="255"/>
        <v>484</v>
      </c>
      <c r="BF1152" s="175">
        <v>54652</v>
      </c>
      <c r="BG1152" s="175"/>
      <c r="BH1152" s="175">
        <v>21889</v>
      </c>
      <c r="BI1152" s="175">
        <v>12122</v>
      </c>
      <c r="BJ1152" s="175"/>
      <c r="BK1152" s="175">
        <v>8053</v>
      </c>
      <c r="BL1152" s="175">
        <v>2352</v>
      </c>
      <c r="BM1152" s="175">
        <v>10332</v>
      </c>
      <c r="BN1152" s="175">
        <v>2856</v>
      </c>
      <c r="BO1152" s="175">
        <v>9654</v>
      </c>
      <c r="BP1152" s="200">
        <f t="shared" si="256"/>
        <v>31543</v>
      </c>
    </row>
    <row r="1153" spans="1:68" s="201" customFormat="1" x14ac:dyDescent="0.15">
      <c r="A1153" s="117">
        <v>164601001</v>
      </c>
      <c r="B1153" s="118" t="s">
        <v>315</v>
      </c>
      <c r="C1153" s="118" t="s">
        <v>11</v>
      </c>
      <c r="D1153" s="118" t="s">
        <v>316</v>
      </c>
      <c r="E1153" s="118" t="s">
        <v>3368</v>
      </c>
      <c r="F1153" s="120">
        <v>22</v>
      </c>
      <c r="G1153" s="119">
        <v>571093</v>
      </c>
      <c r="H1153" s="119"/>
      <c r="I1153" s="120" t="s">
        <v>5820</v>
      </c>
      <c r="J1153" s="120">
        <v>2950</v>
      </c>
      <c r="K1153" s="120">
        <v>493799</v>
      </c>
      <c r="L1153" s="120">
        <v>0.45900000000000002</v>
      </c>
      <c r="M1153" s="121" t="s">
        <v>5657</v>
      </c>
      <c r="N1153" s="120">
        <v>1</v>
      </c>
      <c r="O1153" s="119">
        <v>315.39999999999998</v>
      </c>
      <c r="P1153" s="119"/>
      <c r="Q1153" s="119"/>
      <c r="R1153" s="120" t="s">
        <v>5658</v>
      </c>
      <c r="S1153" s="120">
        <v>1.3095000000000001</v>
      </c>
      <c r="T1153" s="120"/>
      <c r="U1153" s="120"/>
      <c r="V1153" s="172">
        <v>422.49799999999999</v>
      </c>
      <c r="W1153" s="172"/>
      <c r="X1153" s="172"/>
      <c r="Y1153" s="172"/>
      <c r="Z1153" s="172">
        <v>422.49799999999999</v>
      </c>
      <c r="AA1153" s="123">
        <v>5835</v>
      </c>
      <c r="AB1153" s="123"/>
      <c r="AC1153" s="123">
        <v>541.34</v>
      </c>
      <c r="AD1153" s="123"/>
      <c r="AE1153" s="123"/>
      <c r="AF1153" s="123"/>
      <c r="AG1153" s="214"/>
      <c r="AH1153" s="229" t="str">
        <f t="shared" si="251"/>
        <v>a3</v>
      </c>
      <c r="AI1153" s="199"/>
      <c r="AJ1153" s="199"/>
      <c r="AK1153" s="199"/>
      <c r="AL1153" s="199"/>
      <c r="AM1153" s="199"/>
      <c r="AN1153" s="173"/>
      <c r="AO1153" s="173"/>
      <c r="AP1153" s="173"/>
      <c r="AQ1153" s="173"/>
      <c r="AR1153" s="173"/>
      <c r="AS1153" s="173">
        <v>1</v>
      </c>
      <c r="AT1153" s="173">
        <v>0.5</v>
      </c>
      <c r="AU1153" s="173">
        <v>0.5</v>
      </c>
      <c r="AV1153" s="173">
        <v>0.5</v>
      </c>
      <c r="AW1153" s="173">
        <v>0.5</v>
      </c>
      <c r="AX1153" s="173">
        <v>1</v>
      </c>
      <c r="AY1153" s="173"/>
      <c r="AZ1153" s="211">
        <f t="shared" si="259"/>
        <v>1</v>
      </c>
      <c r="BA1153" s="211">
        <f t="shared" si="258"/>
        <v>3</v>
      </c>
      <c r="BB1153" s="205">
        <f t="shared" si="252"/>
        <v>62927</v>
      </c>
      <c r="BC1153" s="205">
        <f t="shared" si="253"/>
        <v>47508</v>
      </c>
      <c r="BD1153" s="205">
        <f t="shared" si="254"/>
        <v>16035</v>
      </c>
      <c r="BE1153" s="205">
        <f t="shared" si="255"/>
        <v>616</v>
      </c>
      <c r="BF1153" s="175">
        <v>46892</v>
      </c>
      <c r="BG1153" s="175"/>
      <c r="BH1153" s="175">
        <v>29364</v>
      </c>
      <c r="BI1153" s="175">
        <v>15419</v>
      </c>
      <c r="BJ1153" s="175"/>
      <c r="BK1153" s="175">
        <v>3531</v>
      </c>
      <c r="BL1153" s="175">
        <v>1933</v>
      </c>
      <c r="BM1153" s="175">
        <v>6303</v>
      </c>
      <c r="BN1153" s="175">
        <v>3630</v>
      </c>
      <c r="BO1153" s="175">
        <v>2747</v>
      </c>
      <c r="BP1153" s="200">
        <f t="shared" si="256"/>
        <v>32111</v>
      </c>
    </row>
    <row r="1154" spans="1:68" s="201" customFormat="1" x14ac:dyDescent="0.15">
      <c r="A1154" s="117">
        <v>1521201002</v>
      </c>
      <c r="B1154" s="118" t="s">
        <v>1212</v>
      </c>
      <c r="C1154" s="118" t="s">
        <v>1167</v>
      </c>
      <c r="D1154" s="118" t="s">
        <v>1211</v>
      </c>
      <c r="E1154" s="118" t="s">
        <v>3934</v>
      </c>
      <c r="F1154" s="120">
        <v>15</v>
      </c>
      <c r="G1154" s="119">
        <v>496378</v>
      </c>
      <c r="H1154" s="119"/>
      <c r="I1154" s="120" t="s">
        <v>5820</v>
      </c>
      <c r="J1154" s="120">
        <v>3200</v>
      </c>
      <c r="K1154" s="120">
        <v>496378</v>
      </c>
      <c r="L1154" s="120">
        <v>0.42499999999999999</v>
      </c>
      <c r="M1154" s="121" t="s">
        <v>5657</v>
      </c>
      <c r="N1154" s="120">
        <v>1</v>
      </c>
      <c r="O1154" s="119">
        <v>274.60000000000002</v>
      </c>
      <c r="P1154" s="119"/>
      <c r="Q1154" s="119"/>
      <c r="R1154" s="120" t="s">
        <v>5655</v>
      </c>
      <c r="S1154" s="120">
        <v>14.8</v>
      </c>
      <c r="T1154" s="120"/>
      <c r="U1154" s="120"/>
      <c r="V1154" s="172">
        <v>719.2</v>
      </c>
      <c r="W1154" s="172">
        <v>23.1</v>
      </c>
      <c r="X1154" s="172">
        <v>508.8</v>
      </c>
      <c r="Y1154" s="172">
        <v>62.1</v>
      </c>
      <c r="Z1154" s="172">
        <v>125.2</v>
      </c>
      <c r="AA1154" s="123">
        <v>8742</v>
      </c>
      <c r="AB1154" s="123"/>
      <c r="AC1154" s="123">
        <v>572</v>
      </c>
      <c r="AD1154" s="123"/>
      <c r="AE1154" s="123"/>
      <c r="AF1154" s="123"/>
      <c r="AG1154" s="214"/>
      <c r="AH1154" s="229" t="str">
        <f t="shared" si="251"/>
        <v>a3</v>
      </c>
      <c r="AI1154" s="199"/>
      <c r="AJ1154" s="199"/>
      <c r="AK1154" s="199"/>
      <c r="AL1154" s="199"/>
      <c r="AM1154" s="199"/>
      <c r="AN1154" s="173" t="s">
        <v>3186</v>
      </c>
      <c r="AO1154" s="173" t="s">
        <v>3186</v>
      </c>
      <c r="AP1154" s="173" t="s">
        <v>3186</v>
      </c>
      <c r="AQ1154" s="173" t="s">
        <v>3186</v>
      </c>
      <c r="AR1154" s="173" t="s">
        <v>3186</v>
      </c>
      <c r="AS1154" s="173" t="s">
        <v>3186</v>
      </c>
      <c r="AT1154" s="173">
        <v>0.5</v>
      </c>
      <c r="AU1154" s="173">
        <v>1</v>
      </c>
      <c r="AV1154" s="173">
        <v>0.5</v>
      </c>
      <c r="AW1154" s="173">
        <v>1</v>
      </c>
      <c r="AX1154" s="173">
        <v>1</v>
      </c>
      <c r="AY1154" s="173" t="s">
        <v>3186</v>
      </c>
      <c r="AZ1154" s="211">
        <f t="shared" si="259"/>
        <v>0</v>
      </c>
      <c r="BA1154" s="211">
        <f t="shared" si="258"/>
        <v>4</v>
      </c>
      <c r="BB1154" s="205">
        <f t="shared" si="252"/>
        <v>80785</v>
      </c>
      <c r="BC1154" s="205">
        <f t="shared" si="253"/>
        <v>64592</v>
      </c>
      <c r="BD1154" s="205">
        <f t="shared" si="254"/>
        <v>16840</v>
      </c>
      <c r="BE1154" s="205">
        <f t="shared" si="255"/>
        <v>647</v>
      </c>
      <c r="BF1154" s="175">
        <v>63945</v>
      </c>
      <c r="BG1154" s="175"/>
      <c r="BH1154" s="175">
        <v>28080</v>
      </c>
      <c r="BI1154" s="175">
        <v>16193</v>
      </c>
      <c r="BJ1154" s="175"/>
      <c r="BK1154" s="175">
        <v>13924</v>
      </c>
      <c r="BL1154" s="175">
        <v>6191</v>
      </c>
      <c r="BM1154" s="175">
        <v>10882</v>
      </c>
      <c r="BN1154" s="175">
        <v>4168</v>
      </c>
      <c r="BO1154" s="175">
        <v>1347</v>
      </c>
      <c r="BP1154" s="200">
        <f t="shared" si="256"/>
        <v>29427</v>
      </c>
    </row>
    <row r="1155" spans="1:68" s="201" customFormat="1" x14ac:dyDescent="0.15">
      <c r="A1155" s="117">
        <v>1520202006</v>
      </c>
      <c r="B1155" s="118" t="s">
        <v>651</v>
      </c>
      <c r="C1155" s="118" t="s">
        <v>1167</v>
      </c>
      <c r="D1155" s="118" t="s">
        <v>1185</v>
      </c>
      <c r="E1155" s="118" t="s">
        <v>3917</v>
      </c>
      <c r="F1155" s="120">
        <v>19</v>
      </c>
      <c r="G1155" s="119">
        <v>496947</v>
      </c>
      <c r="H1155" s="119"/>
      <c r="I1155" s="120" t="s">
        <v>5820</v>
      </c>
      <c r="J1155" s="120">
        <v>3000</v>
      </c>
      <c r="K1155" s="120">
        <v>496947</v>
      </c>
      <c r="L1155" s="120">
        <v>0.45400000000000001</v>
      </c>
      <c r="M1155" s="121" t="s">
        <v>5657</v>
      </c>
      <c r="N1155" s="120">
        <v>1</v>
      </c>
      <c r="O1155" s="119">
        <v>257</v>
      </c>
      <c r="P1155" s="119">
        <v>39.200000000000003</v>
      </c>
      <c r="Q1155" s="119">
        <v>4.2</v>
      </c>
      <c r="R1155" s="120" t="s">
        <v>5655</v>
      </c>
      <c r="S1155" s="120">
        <v>6.6</v>
      </c>
      <c r="T1155" s="120"/>
      <c r="U1155" s="120"/>
      <c r="V1155" s="172">
        <v>417</v>
      </c>
      <c r="W1155" s="172">
        <v>45.9</v>
      </c>
      <c r="X1155" s="172">
        <v>175</v>
      </c>
      <c r="Y1155" s="172">
        <v>113.6</v>
      </c>
      <c r="Z1155" s="172">
        <v>82.5</v>
      </c>
      <c r="AA1155" s="123"/>
      <c r="AB1155" s="123"/>
      <c r="AC1155" s="123">
        <v>400</v>
      </c>
      <c r="AD1155" s="123"/>
      <c r="AE1155" s="123"/>
      <c r="AF1155" s="123"/>
      <c r="AG1155" s="214"/>
      <c r="AH1155" s="229" t="str">
        <f t="shared" si="251"/>
        <v>a3</v>
      </c>
      <c r="AI1155" s="199" t="s">
        <v>5401</v>
      </c>
      <c r="AJ1155" s="199"/>
      <c r="AK1155" s="199"/>
      <c r="AL1155" s="199"/>
      <c r="AM1155" s="199"/>
      <c r="AN1155" s="173">
        <v>2</v>
      </c>
      <c r="AO1155" s="173" t="s">
        <v>3186</v>
      </c>
      <c r="AP1155" s="173" t="s">
        <v>3186</v>
      </c>
      <c r="AQ1155" s="173" t="s">
        <v>3186</v>
      </c>
      <c r="AR1155" s="173" t="s">
        <v>3186</v>
      </c>
      <c r="AS1155" s="173">
        <v>0.5</v>
      </c>
      <c r="AT1155" s="173"/>
      <c r="AU1155" s="173"/>
      <c r="AV1155" s="173">
        <v>1.2</v>
      </c>
      <c r="AW1155" s="173">
        <v>0.7</v>
      </c>
      <c r="AX1155" s="173">
        <v>0.7</v>
      </c>
      <c r="AY1155" s="173"/>
      <c r="AZ1155" s="211">
        <f t="shared" si="259"/>
        <v>2.5</v>
      </c>
      <c r="BA1155" s="211">
        <f t="shared" si="258"/>
        <v>2.5999999999999996</v>
      </c>
      <c r="BB1155" s="205">
        <f t="shared" si="252"/>
        <v>58770</v>
      </c>
      <c r="BC1155" s="205">
        <f t="shared" si="253"/>
        <v>49539</v>
      </c>
      <c r="BD1155" s="205">
        <f t="shared" si="254"/>
        <v>16410</v>
      </c>
      <c r="BE1155" s="205">
        <f t="shared" si="255"/>
        <v>7179</v>
      </c>
      <c r="BF1155" s="175">
        <v>42360</v>
      </c>
      <c r="BG1155" s="175">
        <v>2253</v>
      </c>
      <c r="BH1155" s="175">
        <v>18900</v>
      </c>
      <c r="BI1155" s="175">
        <v>9231</v>
      </c>
      <c r="BJ1155" s="175"/>
      <c r="BK1155" s="175">
        <v>6889</v>
      </c>
      <c r="BL1155" s="175"/>
      <c r="BM1155" s="175">
        <v>667</v>
      </c>
      <c r="BN1155" s="175">
        <v>6988</v>
      </c>
      <c r="BO1155" s="175">
        <v>13842</v>
      </c>
      <c r="BP1155" s="200">
        <f t="shared" si="256"/>
        <v>32742</v>
      </c>
    </row>
    <row r="1156" spans="1:68" s="201" customFormat="1" x14ac:dyDescent="0.15">
      <c r="A1156" s="117">
        <v>2858501001</v>
      </c>
      <c r="B1156" s="118" t="s">
        <v>2244</v>
      </c>
      <c r="C1156" s="118" t="s">
        <v>2099</v>
      </c>
      <c r="D1156" s="118" t="s">
        <v>2245</v>
      </c>
      <c r="E1156" s="118" t="s">
        <v>4710</v>
      </c>
      <c r="F1156" s="120">
        <v>9</v>
      </c>
      <c r="G1156" s="119"/>
      <c r="H1156" s="119"/>
      <c r="I1156" s="120" t="s">
        <v>5820</v>
      </c>
      <c r="J1156" s="120">
        <v>5000</v>
      </c>
      <c r="K1156" s="120">
        <v>497578</v>
      </c>
      <c r="L1156" s="120">
        <v>0.27300000000000002</v>
      </c>
      <c r="M1156" s="121" t="s">
        <v>5654</v>
      </c>
      <c r="N1156" s="120">
        <v>1</v>
      </c>
      <c r="O1156" s="119">
        <v>891</v>
      </c>
      <c r="P1156" s="119"/>
      <c r="Q1156" s="119"/>
      <c r="R1156" s="120" t="s">
        <v>5658</v>
      </c>
      <c r="S1156" s="120">
        <v>1</v>
      </c>
      <c r="T1156" s="120"/>
      <c r="U1156" s="120"/>
      <c r="V1156" s="172">
        <v>500</v>
      </c>
      <c r="W1156" s="172"/>
      <c r="X1156" s="172">
        <v>113</v>
      </c>
      <c r="Y1156" s="172">
        <v>81</v>
      </c>
      <c r="Z1156" s="172">
        <v>306</v>
      </c>
      <c r="AA1156" s="123">
        <v>6380</v>
      </c>
      <c r="AB1156" s="123"/>
      <c r="AC1156" s="123">
        <v>354</v>
      </c>
      <c r="AD1156" s="123"/>
      <c r="AE1156" s="123"/>
      <c r="AF1156" s="123"/>
      <c r="AG1156" s="214"/>
      <c r="AH1156" s="229" t="str">
        <f t="shared" si="251"/>
        <v>a3</v>
      </c>
      <c r="AI1156" s="199"/>
      <c r="AJ1156" s="199"/>
      <c r="AK1156" s="199"/>
      <c r="AL1156" s="199"/>
      <c r="AM1156" s="199"/>
      <c r="AN1156" s="173">
        <v>8</v>
      </c>
      <c r="AO1156" s="173"/>
      <c r="AP1156" s="173"/>
      <c r="AQ1156" s="173"/>
      <c r="AR1156" s="173"/>
      <c r="AS1156" s="173"/>
      <c r="AT1156" s="173"/>
      <c r="AU1156" s="173"/>
      <c r="AV1156" s="173"/>
      <c r="AW1156" s="173"/>
      <c r="AX1156" s="173"/>
      <c r="AY1156" s="173"/>
      <c r="AZ1156" s="211">
        <f t="shared" si="259"/>
        <v>8</v>
      </c>
      <c r="BA1156" s="211"/>
      <c r="BB1156" s="205">
        <f t="shared" si="252"/>
        <v>132393</v>
      </c>
      <c r="BC1156" s="205">
        <f t="shared" si="253"/>
        <v>126765</v>
      </c>
      <c r="BD1156" s="205">
        <f t="shared" si="254"/>
        <v>5970</v>
      </c>
      <c r="BE1156" s="205">
        <f t="shared" si="255"/>
        <v>342</v>
      </c>
      <c r="BF1156" s="175">
        <v>126423</v>
      </c>
      <c r="BG1156" s="175">
        <v>45019</v>
      </c>
      <c r="BH1156" s="175">
        <v>8376</v>
      </c>
      <c r="BI1156" s="175">
        <v>5628</v>
      </c>
      <c r="BJ1156" s="175"/>
      <c r="BK1156" s="175">
        <v>10283</v>
      </c>
      <c r="BL1156" s="175">
        <v>7055</v>
      </c>
      <c r="BM1156" s="175">
        <v>10913</v>
      </c>
      <c r="BN1156" s="175">
        <v>8669</v>
      </c>
      <c r="BO1156" s="175">
        <v>36450</v>
      </c>
      <c r="BP1156" s="200">
        <f t="shared" si="256"/>
        <v>44826</v>
      </c>
    </row>
    <row r="1157" spans="1:68" s="201" customFormat="1" x14ac:dyDescent="0.15">
      <c r="A1157" s="117">
        <v>940701001</v>
      </c>
      <c r="B1157" s="118" t="s">
        <v>906</v>
      </c>
      <c r="C1157" s="118" t="s">
        <v>842</v>
      </c>
      <c r="D1157" s="118" t="s">
        <v>907</v>
      </c>
      <c r="E1157" s="118" t="s">
        <v>3735</v>
      </c>
      <c r="F1157" s="120">
        <v>29</v>
      </c>
      <c r="G1157" s="119"/>
      <c r="H1157" s="119"/>
      <c r="I1157" s="120" t="s">
        <v>5820</v>
      </c>
      <c r="J1157" s="120">
        <v>6000</v>
      </c>
      <c r="K1157" s="120">
        <v>500301</v>
      </c>
      <c r="L1157" s="120">
        <v>0.22800000000000001</v>
      </c>
      <c r="M1157" s="121" t="s">
        <v>5654</v>
      </c>
      <c r="N1157" s="120">
        <v>1</v>
      </c>
      <c r="O1157" s="119">
        <v>201.29</v>
      </c>
      <c r="P1157" s="119">
        <v>30.95</v>
      </c>
      <c r="Q1157" s="119">
        <v>2.3959999999999999</v>
      </c>
      <c r="R1157" s="120" t="s">
        <v>5655</v>
      </c>
      <c r="S1157" s="120">
        <v>5.52</v>
      </c>
      <c r="T1157" s="120"/>
      <c r="U1157" s="120"/>
      <c r="V1157" s="172">
        <v>467.56</v>
      </c>
      <c r="W1157" s="172"/>
      <c r="X1157" s="172">
        <v>383.66</v>
      </c>
      <c r="Y1157" s="172">
        <v>9.4</v>
      </c>
      <c r="Z1157" s="172">
        <v>74.5</v>
      </c>
      <c r="AA1157" s="123">
        <v>6429</v>
      </c>
      <c r="AB1157" s="123"/>
      <c r="AC1157" s="123">
        <v>218</v>
      </c>
      <c r="AD1157" s="123"/>
      <c r="AE1157" s="123"/>
      <c r="AF1157" s="123"/>
      <c r="AG1157" s="214"/>
      <c r="AH1157" s="229" t="str">
        <f t="shared" si="251"/>
        <v>a3</v>
      </c>
      <c r="AI1157" s="199"/>
      <c r="AJ1157" s="199"/>
      <c r="AK1157" s="199"/>
      <c r="AL1157" s="199"/>
      <c r="AM1157" s="199"/>
      <c r="AN1157" s="173" t="s">
        <v>3186</v>
      </c>
      <c r="AO1157" s="173" t="s">
        <v>3186</v>
      </c>
      <c r="AP1157" s="173" t="s">
        <v>3186</v>
      </c>
      <c r="AQ1157" s="173" t="s">
        <v>3186</v>
      </c>
      <c r="AR1157" s="173" t="s">
        <v>3186</v>
      </c>
      <c r="AS1157" s="173"/>
      <c r="AT1157" s="173"/>
      <c r="AU1157" s="173" t="s">
        <v>3186</v>
      </c>
      <c r="AV1157" s="173"/>
      <c r="AW1157" s="173" t="s">
        <v>3186</v>
      </c>
      <c r="AX1157" s="173">
        <v>0.8</v>
      </c>
      <c r="AY1157" s="173">
        <v>1</v>
      </c>
      <c r="AZ1157" s="211">
        <f t="shared" si="259"/>
        <v>0</v>
      </c>
      <c r="BA1157" s="211">
        <f t="shared" ref="BA1157:BA1173" si="260">SUBTOTAL(9,AT1157:AY1157)</f>
        <v>1.8</v>
      </c>
      <c r="BB1157" s="205">
        <f t="shared" si="252"/>
        <v>67143</v>
      </c>
      <c r="BC1157" s="205">
        <f t="shared" si="253"/>
        <v>67143</v>
      </c>
      <c r="BD1157" s="205">
        <f t="shared" si="254"/>
        <v>0</v>
      </c>
      <c r="BE1157" s="205">
        <f t="shared" si="255"/>
        <v>0</v>
      </c>
      <c r="BF1157" s="175">
        <v>67143</v>
      </c>
      <c r="BG1157" s="175"/>
      <c r="BH1157" s="175">
        <v>44100</v>
      </c>
      <c r="BI1157" s="175"/>
      <c r="BJ1157" s="175"/>
      <c r="BK1157" s="175">
        <v>11192</v>
      </c>
      <c r="BL1157" s="175">
        <v>461</v>
      </c>
      <c r="BM1157" s="175">
        <v>7275</v>
      </c>
      <c r="BN1157" s="175">
        <v>1308</v>
      </c>
      <c r="BO1157" s="175">
        <v>2807</v>
      </c>
      <c r="BP1157" s="200">
        <f t="shared" si="256"/>
        <v>46907</v>
      </c>
    </row>
    <row r="1158" spans="1:68" s="201" customFormat="1" x14ac:dyDescent="0.15">
      <c r="A1158" s="117">
        <v>2136201001</v>
      </c>
      <c r="B1158" s="118" t="s">
        <v>1754</v>
      </c>
      <c r="C1158" s="118" t="s">
        <v>1650</v>
      </c>
      <c r="D1158" s="118" t="s">
        <v>1755</v>
      </c>
      <c r="E1158" s="118" t="s">
        <v>4334</v>
      </c>
      <c r="F1158" s="120">
        <v>15</v>
      </c>
      <c r="G1158" s="119">
        <v>500410</v>
      </c>
      <c r="H1158" s="119"/>
      <c r="I1158" s="120" t="s">
        <v>5820</v>
      </c>
      <c r="J1158" s="120">
        <v>3400</v>
      </c>
      <c r="K1158" s="120">
        <v>500410</v>
      </c>
      <c r="L1158" s="120">
        <v>0.40300000000000002</v>
      </c>
      <c r="M1158" s="121" t="s">
        <v>5657</v>
      </c>
      <c r="N1158" s="120">
        <v>1</v>
      </c>
      <c r="O1158" s="119">
        <v>161</v>
      </c>
      <c r="P1158" s="119">
        <v>33.799999999999997</v>
      </c>
      <c r="Q1158" s="119">
        <v>4</v>
      </c>
      <c r="R1158" s="120" t="s">
        <v>5658</v>
      </c>
      <c r="S1158" s="120">
        <v>1</v>
      </c>
      <c r="T1158" s="120"/>
      <c r="U1158" s="120"/>
      <c r="V1158" s="172">
        <v>381</v>
      </c>
      <c r="W1158" s="172"/>
      <c r="X1158" s="172">
        <v>329</v>
      </c>
      <c r="Y1158" s="172">
        <v>52</v>
      </c>
      <c r="Z1158" s="172"/>
      <c r="AA1158" s="123">
        <v>5117</v>
      </c>
      <c r="AB1158" s="123"/>
      <c r="AC1158" s="123">
        <v>385</v>
      </c>
      <c r="AD1158" s="123"/>
      <c r="AE1158" s="123"/>
      <c r="AF1158" s="123"/>
      <c r="AG1158" s="214"/>
      <c r="AH1158" s="229" t="str">
        <f t="shared" si="251"/>
        <v>a3</v>
      </c>
      <c r="AI1158" s="199"/>
      <c r="AJ1158" s="199"/>
      <c r="AK1158" s="199"/>
      <c r="AL1158" s="199"/>
      <c r="AM1158" s="199"/>
      <c r="AN1158" s="173">
        <v>1</v>
      </c>
      <c r="AO1158" s="173"/>
      <c r="AP1158" s="173"/>
      <c r="AQ1158" s="173"/>
      <c r="AR1158" s="173"/>
      <c r="AS1158" s="173"/>
      <c r="AT1158" s="173">
        <v>1</v>
      </c>
      <c r="AU1158" s="173">
        <v>0.5</v>
      </c>
      <c r="AV1158" s="173">
        <v>0.7</v>
      </c>
      <c r="AW1158" s="173">
        <v>0.5</v>
      </c>
      <c r="AX1158" s="173"/>
      <c r="AY1158" s="173"/>
      <c r="AZ1158" s="211">
        <f t="shared" si="259"/>
        <v>1</v>
      </c>
      <c r="BA1158" s="211">
        <f t="shared" si="260"/>
        <v>2.7</v>
      </c>
      <c r="BB1158" s="205">
        <f t="shared" si="252"/>
        <v>82524</v>
      </c>
      <c r="BC1158" s="205">
        <f t="shared" si="253"/>
        <v>82524</v>
      </c>
      <c r="BD1158" s="205">
        <f t="shared" si="254"/>
        <v>0</v>
      </c>
      <c r="BE1158" s="205">
        <f t="shared" si="255"/>
        <v>0</v>
      </c>
      <c r="BF1158" s="175">
        <v>82524</v>
      </c>
      <c r="BG1158" s="175">
        <v>9326</v>
      </c>
      <c r="BH1158" s="175">
        <v>24444</v>
      </c>
      <c r="BI1158" s="175"/>
      <c r="BJ1158" s="175"/>
      <c r="BK1158" s="175">
        <v>13769</v>
      </c>
      <c r="BL1158" s="175">
        <v>8130</v>
      </c>
      <c r="BM1158" s="175">
        <v>8972</v>
      </c>
      <c r="BN1158" s="175">
        <v>2353</v>
      </c>
      <c r="BO1158" s="175">
        <v>15530</v>
      </c>
      <c r="BP1158" s="200">
        <f t="shared" si="256"/>
        <v>39974</v>
      </c>
    </row>
    <row r="1159" spans="1:68" s="201" customFormat="1" x14ac:dyDescent="0.15">
      <c r="A1159" s="117">
        <v>2621202003</v>
      </c>
      <c r="B1159" s="118" t="s">
        <v>2016</v>
      </c>
      <c r="C1159" s="118" t="s">
        <v>1980</v>
      </c>
      <c r="D1159" s="118" t="s">
        <v>2014</v>
      </c>
      <c r="E1159" s="118" t="s">
        <v>4524</v>
      </c>
      <c r="F1159" s="120">
        <v>16</v>
      </c>
      <c r="G1159" s="119"/>
      <c r="H1159" s="119"/>
      <c r="I1159" s="120" t="s">
        <v>5820</v>
      </c>
      <c r="J1159" s="120">
        <v>3050</v>
      </c>
      <c r="K1159" s="120">
        <v>503761</v>
      </c>
      <c r="L1159" s="120">
        <v>0.45300000000000001</v>
      </c>
      <c r="M1159" s="121" t="s">
        <v>5657</v>
      </c>
      <c r="N1159" s="120">
        <v>1</v>
      </c>
      <c r="O1159" s="119">
        <v>175.3</v>
      </c>
      <c r="P1159" s="119">
        <v>43.8</v>
      </c>
      <c r="Q1159" s="119">
        <v>4.5999999999999996</v>
      </c>
      <c r="R1159" s="120" t="s">
        <v>5660</v>
      </c>
      <c r="S1159" s="120">
        <v>0.6</v>
      </c>
      <c r="T1159" s="120"/>
      <c r="U1159" s="120"/>
      <c r="V1159" s="172">
        <v>269.7</v>
      </c>
      <c r="W1159" s="172"/>
      <c r="X1159" s="172">
        <v>179.7</v>
      </c>
      <c r="Y1159" s="172">
        <v>41.2</v>
      </c>
      <c r="Z1159" s="172">
        <v>48.8</v>
      </c>
      <c r="AA1159" s="123">
        <v>3360</v>
      </c>
      <c r="AB1159" s="123"/>
      <c r="AC1159" s="123">
        <v>441</v>
      </c>
      <c r="AD1159" s="123"/>
      <c r="AE1159" s="123"/>
      <c r="AF1159" s="123"/>
      <c r="AG1159" s="214"/>
      <c r="AH1159" s="229" t="str">
        <f t="shared" si="251"/>
        <v>a3</v>
      </c>
      <c r="AI1159" s="199"/>
      <c r="AJ1159" s="199"/>
      <c r="AK1159" s="199"/>
      <c r="AL1159" s="199"/>
      <c r="AM1159" s="199"/>
      <c r="AN1159" s="173"/>
      <c r="AO1159" s="173"/>
      <c r="AP1159" s="173"/>
      <c r="AQ1159" s="173"/>
      <c r="AR1159" s="173"/>
      <c r="AS1159" s="173">
        <v>1</v>
      </c>
      <c r="AT1159" s="173">
        <v>1.1000000000000001</v>
      </c>
      <c r="AU1159" s="173">
        <v>1.4</v>
      </c>
      <c r="AV1159" s="173">
        <v>0.8</v>
      </c>
      <c r="AW1159" s="173">
        <v>0.8</v>
      </c>
      <c r="AX1159" s="173">
        <v>0.7</v>
      </c>
      <c r="AY1159" s="173"/>
      <c r="AZ1159" s="211">
        <f t="shared" si="259"/>
        <v>1</v>
      </c>
      <c r="BA1159" s="211">
        <f t="shared" si="260"/>
        <v>4.8</v>
      </c>
      <c r="BB1159" s="205">
        <f t="shared" si="252"/>
        <v>81441</v>
      </c>
      <c r="BC1159" s="205">
        <f t="shared" si="253"/>
        <v>59102</v>
      </c>
      <c r="BD1159" s="205">
        <f t="shared" si="254"/>
        <v>23198</v>
      </c>
      <c r="BE1159" s="205">
        <f t="shared" si="255"/>
        <v>859</v>
      </c>
      <c r="BF1159" s="175">
        <v>58243</v>
      </c>
      <c r="BG1159" s="175"/>
      <c r="BH1159" s="175">
        <v>36750</v>
      </c>
      <c r="BI1159" s="175">
        <v>22339</v>
      </c>
      <c r="BJ1159" s="175"/>
      <c r="BK1159" s="175">
        <v>8890</v>
      </c>
      <c r="BL1159" s="175">
        <v>4292</v>
      </c>
      <c r="BM1159" s="175">
        <v>4332</v>
      </c>
      <c r="BN1159" s="175">
        <v>2277</v>
      </c>
      <c r="BO1159" s="175">
        <v>2561</v>
      </c>
      <c r="BP1159" s="200">
        <f t="shared" si="256"/>
        <v>39311</v>
      </c>
    </row>
    <row r="1160" spans="1:68" s="201" customFormat="1" x14ac:dyDescent="0.15">
      <c r="A1160" s="117">
        <v>2122001002</v>
      </c>
      <c r="B1160" s="118" t="s">
        <v>1740</v>
      </c>
      <c r="C1160" s="118" t="s">
        <v>1650</v>
      </c>
      <c r="D1160" s="118" t="s">
        <v>1739</v>
      </c>
      <c r="E1160" s="118" t="s">
        <v>4320</v>
      </c>
      <c r="F1160" s="120">
        <v>16</v>
      </c>
      <c r="G1160" s="119">
        <v>505788</v>
      </c>
      <c r="H1160" s="119"/>
      <c r="I1160" s="120" t="s">
        <v>5820</v>
      </c>
      <c r="J1160" s="120">
        <v>3200</v>
      </c>
      <c r="K1160" s="120">
        <v>505788</v>
      </c>
      <c r="L1160" s="120">
        <v>0.433</v>
      </c>
      <c r="M1160" s="121" t="s">
        <v>5659</v>
      </c>
      <c r="N1160" s="120">
        <v>1</v>
      </c>
      <c r="O1160" s="119">
        <v>137.9</v>
      </c>
      <c r="P1160" s="119">
        <v>26.4</v>
      </c>
      <c r="Q1160" s="119">
        <v>2.7</v>
      </c>
      <c r="R1160" s="120"/>
      <c r="S1160" s="120"/>
      <c r="T1160" s="120"/>
      <c r="U1160" s="120" t="s">
        <v>5689</v>
      </c>
      <c r="V1160" s="172">
        <v>617</v>
      </c>
      <c r="W1160" s="172"/>
      <c r="X1160" s="172"/>
      <c r="Y1160" s="172"/>
      <c r="Z1160" s="172">
        <v>617</v>
      </c>
      <c r="AA1160" s="123">
        <v>1567</v>
      </c>
      <c r="AB1160" s="123"/>
      <c r="AC1160" s="123">
        <v>169</v>
      </c>
      <c r="AD1160" s="123"/>
      <c r="AE1160" s="123"/>
      <c r="AF1160" s="123"/>
      <c r="AG1160" s="214"/>
      <c r="AH1160" s="229" t="str">
        <f t="shared" si="251"/>
        <v>a3</v>
      </c>
      <c r="AI1160" s="199"/>
      <c r="AJ1160" s="199"/>
      <c r="AK1160" s="199"/>
      <c r="AL1160" s="199"/>
      <c r="AM1160" s="199"/>
      <c r="AN1160" s="173" t="s">
        <v>3186</v>
      </c>
      <c r="AO1160" s="173" t="s">
        <v>3186</v>
      </c>
      <c r="AP1160" s="173" t="s">
        <v>3186</v>
      </c>
      <c r="AQ1160" s="173" t="s">
        <v>3186</v>
      </c>
      <c r="AR1160" s="173" t="s">
        <v>3186</v>
      </c>
      <c r="AS1160" s="173">
        <v>2</v>
      </c>
      <c r="AT1160" s="173"/>
      <c r="AU1160" s="173"/>
      <c r="AV1160" s="173"/>
      <c r="AW1160" s="173"/>
      <c r="AX1160" s="173"/>
      <c r="AY1160" s="173"/>
      <c r="AZ1160" s="211">
        <f t="shared" si="259"/>
        <v>2</v>
      </c>
      <c r="BA1160" s="211">
        <f t="shared" si="260"/>
        <v>0</v>
      </c>
      <c r="BB1160" s="205">
        <f t="shared" si="252"/>
        <v>38853</v>
      </c>
      <c r="BC1160" s="205">
        <f t="shared" si="253"/>
        <v>38853</v>
      </c>
      <c r="BD1160" s="205">
        <f t="shared" si="254"/>
        <v>0</v>
      </c>
      <c r="BE1160" s="205">
        <f t="shared" si="255"/>
        <v>0</v>
      </c>
      <c r="BF1160" s="175">
        <v>38853</v>
      </c>
      <c r="BG1160" s="175"/>
      <c r="BH1160" s="175">
        <v>19444</v>
      </c>
      <c r="BI1160" s="175"/>
      <c r="BJ1160" s="175"/>
      <c r="BK1160" s="175">
        <v>2552</v>
      </c>
      <c r="BL1160" s="175">
        <v>910</v>
      </c>
      <c r="BM1160" s="175">
        <v>11671</v>
      </c>
      <c r="BN1160" s="175">
        <v>2492</v>
      </c>
      <c r="BO1160" s="175">
        <v>1784</v>
      </c>
      <c r="BP1160" s="200">
        <f t="shared" si="256"/>
        <v>21228</v>
      </c>
    </row>
    <row r="1161" spans="1:68" s="201" customFormat="1" x14ac:dyDescent="0.15">
      <c r="A1161" s="117">
        <v>1242302001</v>
      </c>
      <c r="B1161" s="118" t="s">
        <v>1064</v>
      </c>
      <c r="C1161" s="118" t="s">
        <v>1020</v>
      </c>
      <c r="D1161" s="118" t="s">
        <v>1065</v>
      </c>
      <c r="E1161" s="118" t="s">
        <v>3827</v>
      </c>
      <c r="F1161" s="120">
        <v>16</v>
      </c>
      <c r="G1161" s="119">
        <v>505953</v>
      </c>
      <c r="H1161" s="119"/>
      <c r="I1161" s="120" t="s">
        <v>5820</v>
      </c>
      <c r="J1161" s="120">
        <v>2940</v>
      </c>
      <c r="K1161" s="120">
        <v>505953</v>
      </c>
      <c r="L1161" s="120">
        <v>0.47099999999999997</v>
      </c>
      <c r="M1161" s="121" t="s">
        <v>5662</v>
      </c>
      <c r="N1161" s="120">
        <v>1</v>
      </c>
      <c r="O1161" s="119">
        <v>91.5</v>
      </c>
      <c r="P1161" s="119">
        <v>40.1</v>
      </c>
      <c r="Q1161" s="119">
        <v>2.9</v>
      </c>
      <c r="R1161" s="120" t="s">
        <v>5663</v>
      </c>
      <c r="S1161" s="120">
        <v>0.50700000000000001</v>
      </c>
      <c r="T1161" s="120"/>
      <c r="U1161" s="120"/>
      <c r="V1161" s="172">
        <v>552.48</v>
      </c>
      <c r="W1161" s="172">
        <v>75.180000000000007</v>
      </c>
      <c r="X1161" s="172">
        <v>394</v>
      </c>
      <c r="Y1161" s="172">
        <v>42.26</v>
      </c>
      <c r="Z1161" s="172">
        <v>41.04</v>
      </c>
      <c r="AA1161" s="123">
        <v>1795</v>
      </c>
      <c r="AB1161" s="123"/>
      <c r="AC1161" s="123">
        <v>257.60000000000002</v>
      </c>
      <c r="AD1161" s="123"/>
      <c r="AE1161" s="123"/>
      <c r="AF1161" s="123"/>
      <c r="AG1161" s="214"/>
      <c r="AH1161" s="229" t="str">
        <f t="shared" si="251"/>
        <v>a3</v>
      </c>
      <c r="AI1161" s="199"/>
      <c r="AJ1161" s="199"/>
      <c r="AK1161" s="199"/>
      <c r="AL1161" s="199"/>
      <c r="AM1161" s="199"/>
      <c r="AN1161" s="173"/>
      <c r="AO1161" s="173"/>
      <c r="AP1161" s="173"/>
      <c r="AQ1161" s="173"/>
      <c r="AR1161" s="173"/>
      <c r="AS1161" s="173"/>
      <c r="AT1161" s="173">
        <v>2.1</v>
      </c>
      <c r="AU1161" s="173">
        <v>0.9</v>
      </c>
      <c r="AV1161" s="173">
        <v>0.8</v>
      </c>
      <c r="AW1161" s="173"/>
      <c r="AX1161" s="173">
        <v>0.5</v>
      </c>
      <c r="AY1161" s="173"/>
      <c r="AZ1161" s="211">
        <f t="shared" si="259"/>
        <v>0</v>
      </c>
      <c r="BA1161" s="211">
        <f t="shared" si="260"/>
        <v>4.3</v>
      </c>
      <c r="BB1161" s="205">
        <f t="shared" si="252"/>
        <v>73223</v>
      </c>
      <c r="BC1161" s="205">
        <f t="shared" si="253"/>
        <v>73223</v>
      </c>
      <c r="BD1161" s="205">
        <f t="shared" si="254"/>
        <v>0</v>
      </c>
      <c r="BE1161" s="205">
        <f t="shared" si="255"/>
        <v>0</v>
      </c>
      <c r="BF1161" s="175">
        <v>73223</v>
      </c>
      <c r="BG1161" s="175"/>
      <c r="BH1161" s="175">
        <v>52139</v>
      </c>
      <c r="BI1161" s="175"/>
      <c r="BJ1161" s="175"/>
      <c r="BK1161" s="175">
        <v>16391</v>
      </c>
      <c r="BL1161" s="175">
        <v>1612</v>
      </c>
      <c r="BM1161" s="175"/>
      <c r="BN1161" s="175"/>
      <c r="BO1161" s="175">
        <v>3081</v>
      </c>
      <c r="BP1161" s="200">
        <f t="shared" si="256"/>
        <v>55220</v>
      </c>
    </row>
    <row r="1162" spans="1:68" s="201" customFormat="1" x14ac:dyDescent="0.15">
      <c r="A1162" s="117">
        <v>2634401001</v>
      </c>
      <c r="B1162" s="118" t="s">
        <v>2027</v>
      </c>
      <c r="C1162" s="118" t="s">
        <v>1980</v>
      </c>
      <c r="D1162" s="118" t="s">
        <v>2028</v>
      </c>
      <c r="E1162" s="118" t="s">
        <v>4533</v>
      </c>
      <c r="F1162" s="120">
        <v>13</v>
      </c>
      <c r="G1162" s="119"/>
      <c r="H1162" s="119"/>
      <c r="I1162" s="120" t="s">
        <v>5820</v>
      </c>
      <c r="J1162" s="120">
        <v>3125</v>
      </c>
      <c r="K1162" s="120">
        <v>506263</v>
      </c>
      <c r="L1162" s="120">
        <v>0.44400000000000001</v>
      </c>
      <c r="M1162" s="121" t="s">
        <v>5665</v>
      </c>
      <c r="N1162" s="120">
        <v>1</v>
      </c>
      <c r="O1162" s="119">
        <v>158</v>
      </c>
      <c r="P1162" s="119">
        <v>39.799999999999997</v>
      </c>
      <c r="Q1162" s="119">
        <v>3.3</v>
      </c>
      <c r="R1162" s="120" t="s">
        <v>5658</v>
      </c>
      <c r="S1162" s="120">
        <v>0.1</v>
      </c>
      <c r="T1162" s="120"/>
      <c r="U1162" s="120"/>
      <c r="V1162" s="172">
        <v>481</v>
      </c>
      <c r="W1162" s="172"/>
      <c r="X1162" s="172">
        <v>162</v>
      </c>
      <c r="Y1162" s="172">
        <v>69</v>
      </c>
      <c r="Z1162" s="172">
        <v>250</v>
      </c>
      <c r="AA1162" s="123">
        <v>2.87</v>
      </c>
      <c r="AB1162" s="123"/>
      <c r="AC1162" s="123">
        <v>326</v>
      </c>
      <c r="AD1162" s="123"/>
      <c r="AE1162" s="123"/>
      <c r="AF1162" s="123"/>
      <c r="AG1162" s="214"/>
      <c r="AH1162" s="229" t="str">
        <f t="shared" si="251"/>
        <v>a3</v>
      </c>
      <c r="AI1162" s="199" t="s">
        <v>5400</v>
      </c>
      <c r="AJ1162" s="199"/>
      <c r="AK1162" s="199" t="s">
        <v>5400</v>
      </c>
      <c r="AL1162" s="199" t="s">
        <v>5400</v>
      </c>
      <c r="AM1162" s="199"/>
      <c r="AN1162" s="173">
        <v>1</v>
      </c>
      <c r="AO1162" s="173"/>
      <c r="AP1162" s="173"/>
      <c r="AQ1162" s="173"/>
      <c r="AR1162" s="173"/>
      <c r="AS1162" s="173"/>
      <c r="AT1162" s="173">
        <v>1.2</v>
      </c>
      <c r="AU1162" s="173">
        <v>1</v>
      </c>
      <c r="AV1162" s="173">
        <v>0.5</v>
      </c>
      <c r="AW1162" s="173">
        <v>1</v>
      </c>
      <c r="AX1162" s="173"/>
      <c r="AY1162" s="173"/>
      <c r="AZ1162" s="211">
        <f t="shared" si="259"/>
        <v>1</v>
      </c>
      <c r="BA1162" s="211">
        <f t="shared" si="260"/>
        <v>3.7</v>
      </c>
      <c r="BB1162" s="205">
        <f t="shared" si="252"/>
        <v>60437</v>
      </c>
      <c r="BC1162" s="205">
        <f t="shared" si="253"/>
        <v>60437</v>
      </c>
      <c r="BD1162" s="205">
        <f t="shared" si="254"/>
        <v>0</v>
      </c>
      <c r="BE1162" s="205">
        <f t="shared" si="255"/>
        <v>0</v>
      </c>
      <c r="BF1162" s="175">
        <v>60437</v>
      </c>
      <c r="BG1162" s="175">
        <v>6257</v>
      </c>
      <c r="BH1162" s="175">
        <v>25617</v>
      </c>
      <c r="BI1162" s="175"/>
      <c r="BJ1162" s="175"/>
      <c r="BK1162" s="175">
        <v>7551</v>
      </c>
      <c r="BL1162" s="175">
        <v>5848</v>
      </c>
      <c r="BM1162" s="175">
        <v>3577</v>
      </c>
      <c r="BN1162" s="175">
        <v>4504</v>
      </c>
      <c r="BO1162" s="175">
        <v>7083</v>
      </c>
      <c r="BP1162" s="200">
        <f t="shared" si="256"/>
        <v>32700</v>
      </c>
    </row>
    <row r="1163" spans="1:68" s="201" customFormat="1" x14ac:dyDescent="0.15">
      <c r="A1163" s="117">
        <v>2056202001</v>
      </c>
      <c r="B1163" s="118" t="s">
        <v>1629</v>
      </c>
      <c r="C1163" s="118" t="s">
        <v>1489</v>
      </c>
      <c r="D1163" s="118" t="s">
        <v>1630</v>
      </c>
      <c r="E1163" s="118" t="s">
        <v>4238</v>
      </c>
      <c r="F1163" s="120">
        <v>19</v>
      </c>
      <c r="G1163" s="119"/>
      <c r="H1163" s="119"/>
      <c r="I1163" s="120" t="s">
        <v>5822</v>
      </c>
      <c r="J1163" s="120">
        <v>4500</v>
      </c>
      <c r="K1163" s="120">
        <v>506422</v>
      </c>
      <c r="L1163" s="120">
        <v>0.308</v>
      </c>
      <c r="M1163" s="121" t="s">
        <v>5659</v>
      </c>
      <c r="N1163" s="120">
        <v>1</v>
      </c>
      <c r="O1163" s="119">
        <v>279</v>
      </c>
      <c r="P1163" s="119">
        <v>36</v>
      </c>
      <c r="Q1163" s="119">
        <v>3.8</v>
      </c>
      <c r="R1163" s="120"/>
      <c r="S1163" s="120"/>
      <c r="T1163" s="120"/>
      <c r="U1163" s="120" t="s">
        <v>5689</v>
      </c>
      <c r="V1163" s="172">
        <v>648</v>
      </c>
      <c r="W1163" s="172"/>
      <c r="X1163" s="172">
        <v>298</v>
      </c>
      <c r="Y1163" s="172">
        <v>142</v>
      </c>
      <c r="Z1163" s="172">
        <v>208</v>
      </c>
      <c r="AA1163" s="123">
        <v>3380</v>
      </c>
      <c r="AB1163" s="123"/>
      <c r="AC1163" s="123">
        <v>362</v>
      </c>
      <c r="AD1163" s="123"/>
      <c r="AE1163" s="123"/>
      <c r="AF1163" s="123"/>
      <c r="AG1163" s="214"/>
      <c r="AH1163" s="229" t="str">
        <f t="shared" si="251"/>
        <v>a3</v>
      </c>
      <c r="AI1163" s="199" t="s">
        <v>5401</v>
      </c>
      <c r="AJ1163" s="199"/>
      <c r="AK1163" s="199"/>
      <c r="AL1163" s="199" t="s">
        <v>5401</v>
      </c>
      <c r="AM1163" s="199" t="s">
        <v>5401</v>
      </c>
      <c r="AN1163" s="173"/>
      <c r="AO1163" s="173"/>
      <c r="AP1163" s="173"/>
      <c r="AQ1163" s="173"/>
      <c r="AR1163" s="173"/>
      <c r="AS1163" s="173">
        <v>1</v>
      </c>
      <c r="AT1163" s="173">
        <v>1.2</v>
      </c>
      <c r="AU1163" s="173">
        <v>1.2</v>
      </c>
      <c r="AV1163" s="173">
        <v>0.7</v>
      </c>
      <c r="AW1163" s="173">
        <v>0.7</v>
      </c>
      <c r="AX1163" s="173"/>
      <c r="AY1163" s="173"/>
      <c r="AZ1163" s="211">
        <f t="shared" si="259"/>
        <v>1</v>
      </c>
      <c r="BA1163" s="211">
        <f t="shared" si="260"/>
        <v>3.8</v>
      </c>
      <c r="BB1163" s="205">
        <f t="shared" si="252"/>
        <v>0</v>
      </c>
      <c r="BC1163" s="205">
        <f t="shared" si="253"/>
        <v>0</v>
      </c>
      <c r="BD1163" s="205">
        <f t="shared" si="254"/>
        <v>0</v>
      </c>
      <c r="BE1163" s="205">
        <f t="shared" si="255"/>
        <v>0</v>
      </c>
      <c r="BF1163" s="175"/>
      <c r="BG1163" s="175"/>
      <c r="BH1163" s="175"/>
      <c r="BI1163" s="175"/>
      <c r="BJ1163" s="175"/>
      <c r="BK1163" s="175"/>
      <c r="BL1163" s="175"/>
      <c r="BM1163" s="175"/>
      <c r="BN1163" s="175"/>
      <c r="BO1163" s="175"/>
      <c r="BP1163" s="200">
        <f t="shared" si="256"/>
        <v>0</v>
      </c>
    </row>
    <row r="1164" spans="1:68" s="201" customFormat="1" x14ac:dyDescent="0.15">
      <c r="A1164" s="117">
        <v>450101001</v>
      </c>
      <c r="B1164" s="118" t="s">
        <v>541</v>
      </c>
      <c r="C1164" s="118" t="s">
        <v>485</v>
      </c>
      <c r="D1164" s="118" t="s">
        <v>542</v>
      </c>
      <c r="E1164" s="118" t="s">
        <v>3507</v>
      </c>
      <c r="F1164" s="120">
        <v>14</v>
      </c>
      <c r="G1164" s="119">
        <v>515732</v>
      </c>
      <c r="H1164" s="119"/>
      <c r="I1164" s="120" t="s">
        <v>5820</v>
      </c>
      <c r="J1164" s="120">
        <v>4250</v>
      </c>
      <c r="K1164" s="120">
        <v>515732</v>
      </c>
      <c r="L1164" s="120">
        <v>0.33200000000000002</v>
      </c>
      <c r="M1164" s="121" t="s">
        <v>5657</v>
      </c>
      <c r="N1164" s="120">
        <v>1</v>
      </c>
      <c r="O1164" s="119">
        <v>290</v>
      </c>
      <c r="P1164" s="119"/>
      <c r="Q1164" s="119"/>
      <c r="R1164" s="120" t="s">
        <v>5658</v>
      </c>
      <c r="S1164" s="120">
        <v>1.5</v>
      </c>
      <c r="T1164" s="120"/>
      <c r="U1164" s="120"/>
      <c r="V1164" s="172">
        <v>260.10000000000002</v>
      </c>
      <c r="W1164" s="172">
        <v>59.5</v>
      </c>
      <c r="X1164" s="172">
        <v>190.5</v>
      </c>
      <c r="Y1164" s="172">
        <v>10.1</v>
      </c>
      <c r="Z1164" s="172"/>
      <c r="AA1164" s="123"/>
      <c r="AB1164" s="123"/>
      <c r="AC1164" s="123">
        <v>422</v>
      </c>
      <c r="AD1164" s="123"/>
      <c r="AE1164" s="123"/>
      <c r="AF1164" s="123"/>
      <c r="AG1164" s="214"/>
      <c r="AH1164" s="229" t="str">
        <f t="shared" si="251"/>
        <v>a3</v>
      </c>
      <c r="AI1164" s="199"/>
      <c r="AJ1164" s="199"/>
      <c r="AK1164" s="199"/>
      <c r="AL1164" s="199"/>
      <c r="AM1164" s="199"/>
      <c r="AN1164" s="173"/>
      <c r="AO1164" s="173"/>
      <c r="AP1164" s="173"/>
      <c r="AQ1164" s="173"/>
      <c r="AR1164" s="173"/>
      <c r="AS1164" s="173"/>
      <c r="AT1164" s="173">
        <v>1</v>
      </c>
      <c r="AU1164" s="173"/>
      <c r="AV1164" s="173"/>
      <c r="AW1164" s="173"/>
      <c r="AX1164" s="173"/>
      <c r="AY1164" s="173"/>
      <c r="AZ1164" s="211">
        <f t="shared" si="259"/>
        <v>0</v>
      </c>
      <c r="BA1164" s="211">
        <f t="shared" si="260"/>
        <v>1</v>
      </c>
      <c r="BB1164" s="205">
        <f t="shared" si="252"/>
        <v>37176</v>
      </c>
      <c r="BC1164" s="205">
        <f t="shared" si="253"/>
        <v>30852</v>
      </c>
      <c r="BD1164" s="205">
        <f t="shared" si="254"/>
        <v>6576</v>
      </c>
      <c r="BE1164" s="205">
        <f t="shared" si="255"/>
        <v>252</v>
      </c>
      <c r="BF1164" s="175">
        <v>30600</v>
      </c>
      <c r="BG1164" s="175"/>
      <c r="BH1164" s="175">
        <v>10290</v>
      </c>
      <c r="BI1164" s="175">
        <v>6324</v>
      </c>
      <c r="BJ1164" s="175"/>
      <c r="BK1164" s="175">
        <v>7630</v>
      </c>
      <c r="BL1164" s="175">
        <v>2285</v>
      </c>
      <c r="BM1164" s="175">
        <v>6227</v>
      </c>
      <c r="BN1164" s="175">
        <v>3271</v>
      </c>
      <c r="BO1164" s="175">
        <v>1149</v>
      </c>
      <c r="BP1164" s="200">
        <f t="shared" si="256"/>
        <v>11439</v>
      </c>
    </row>
    <row r="1165" spans="1:68" s="201" customFormat="1" x14ac:dyDescent="0.15">
      <c r="A1165" s="117">
        <v>1850102003</v>
      </c>
      <c r="B1165" s="118" t="s">
        <v>1442</v>
      </c>
      <c r="C1165" s="118" t="s">
        <v>1400</v>
      </c>
      <c r="D1165" s="118" t="s">
        <v>1440</v>
      </c>
      <c r="E1165" s="118" t="s">
        <v>4109</v>
      </c>
      <c r="F1165" s="120">
        <v>13</v>
      </c>
      <c r="G1165" s="119"/>
      <c r="H1165" s="119"/>
      <c r="I1165" s="120" t="s">
        <v>5820</v>
      </c>
      <c r="J1165" s="120">
        <v>2600</v>
      </c>
      <c r="K1165" s="120">
        <v>515990</v>
      </c>
      <c r="L1165" s="120">
        <v>0.54400000000000004</v>
      </c>
      <c r="M1165" s="121" t="s">
        <v>5676</v>
      </c>
      <c r="N1165" s="120">
        <v>1</v>
      </c>
      <c r="O1165" s="119">
        <v>136</v>
      </c>
      <c r="P1165" s="119"/>
      <c r="Q1165" s="119"/>
      <c r="R1165" s="120" t="s">
        <v>5655</v>
      </c>
      <c r="S1165" s="120">
        <v>0.5</v>
      </c>
      <c r="T1165" s="120"/>
      <c r="U1165" s="120"/>
      <c r="V1165" s="172">
        <v>365</v>
      </c>
      <c r="W1165" s="172"/>
      <c r="X1165" s="172"/>
      <c r="Y1165" s="172"/>
      <c r="Z1165" s="172">
        <v>365</v>
      </c>
      <c r="AA1165" s="123">
        <v>4570</v>
      </c>
      <c r="AB1165" s="123"/>
      <c r="AC1165" s="123">
        <v>541</v>
      </c>
      <c r="AD1165" s="123"/>
      <c r="AE1165" s="123"/>
      <c r="AF1165" s="123"/>
      <c r="AG1165" s="214"/>
      <c r="AH1165" s="229" t="str">
        <f t="shared" si="251"/>
        <v>a3</v>
      </c>
      <c r="AI1165" s="199"/>
      <c r="AJ1165" s="199"/>
      <c r="AK1165" s="199"/>
      <c r="AL1165" s="199"/>
      <c r="AM1165" s="199"/>
      <c r="AN1165" s="173">
        <v>1</v>
      </c>
      <c r="AO1165" s="173">
        <v>1</v>
      </c>
      <c r="AP1165" s="173"/>
      <c r="AQ1165" s="173"/>
      <c r="AR1165" s="173"/>
      <c r="AS1165" s="173">
        <v>2</v>
      </c>
      <c r="AT1165" s="173">
        <v>1</v>
      </c>
      <c r="AU1165" s="173">
        <v>1</v>
      </c>
      <c r="AV1165" s="173">
        <v>1</v>
      </c>
      <c r="AW1165" s="173">
        <v>1</v>
      </c>
      <c r="AX1165" s="173">
        <v>1</v>
      </c>
      <c r="AY1165" s="173"/>
      <c r="AZ1165" s="211">
        <f t="shared" si="259"/>
        <v>4</v>
      </c>
      <c r="BA1165" s="211">
        <f t="shared" si="260"/>
        <v>5</v>
      </c>
      <c r="BB1165" s="205">
        <f t="shared" si="252"/>
        <v>35604</v>
      </c>
      <c r="BC1165" s="205">
        <f t="shared" si="253"/>
        <v>35604</v>
      </c>
      <c r="BD1165" s="205">
        <f t="shared" si="254"/>
        <v>0</v>
      </c>
      <c r="BE1165" s="205">
        <f t="shared" si="255"/>
        <v>0</v>
      </c>
      <c r="BF1165" s="175">
        <v>35604</v>
      </c>
      <c r="BG1165" s="175"/>
      <c r="BH1165" s="175">
        <v>17796</v>
      </c>
      <c r="BI1165" s="175"/>
      <c r="BJ1165" s="175"/>
      <c r="BK1165" s="175">
        <v>5835</v>
      </c>
      <c r="BL1165" s="175">
        <v>857</v>
      </c>
      <c r="BM1165" s="175">
        <v>5609</v>
      </c>
      <c r="BN1165" s="175">
        <v>2392</v>
      </c>
      <c r="BO1165" s="175">
        <v>3115</v>
      </c>
      <c r="BP1165" s="200">
        <f t="shared" si="256"/>
        <v>20911</v>
      </c>
    </row>
    <row r="1166" spans="1:68" s="201" customFormat="1" x14ac:dyDescent="0.15">
      <c r="A1166" s="117">
        <v>134701001</v>
      </c>
      <c r="B1166" s="118" t="s">
        <v>127</v>
      </c>
      <c r="C1166" s="118" t="s">
        <v>11</v>
      </c>
      <c r="D1166" s="118" t="s">
        <v>128</v>
      </c>
      <c r="E1166" s="118" t="s">
        <v>3263</v>
      </c>
      <c r="F1166" s="120">
        <v>21</v>
      </c>
      <c r="G1166" s="119"/>
      <c r="H1166" s="119"/>
      <c r="I1166" s="120" t="s">
        <v>5820</v>
      </c>
      <c r="J1166" s="120">
        <v>2540</v>
      </c>
      <c r="K1166" s="120">
        <v>516189</v>
      </c>
      <c r="L1166" s="120">
        <v>0.55700000000000005</v>
      </c>
      <c r="M1166" s="121" t="s">
        <v>5657</v>
      </c>
      <c r="N1166" s="120">
        <v>1</v>
      </c>
      <c r="O1166" s="119">
        <v>247.6</v>
      </c>
      <c r="P1166" s="119"/>
      <c r="Q1166" s="119"/>
      <c r="R1166" s="120" t="s">
        <v>5658</v>
      </c>
      <c r="S1166" s="120">
        <v>0.36</v>
      </c>
      <c r="T1166" s="120"/>
      <c r="U1166" s="120" t="s">
        <v>3186</v>
      </c>
      <c r="V1166" s="172">
        <v>307.39999999999998</v>
      </c>
      <c r="W1166" s="172">
        <v>46.1</v>
      </c>
      <c r="X1166" s="172">
        <v>177.9</v>
      </c>
      <c r="Y1166" s="172">
        <v>17.7</v>
      </c>
      <c r="Z1166" s="172">
        <v>65.7</v>
      </c>
      <c r="AA1166" s="123">
        <v>4402.3999999999996</v>
      </c>
      <c r="AB1166" s="123"/>
      <c r="AC1166" s="123">
        <v>414</v>
      </c>
      <c r="AD1166" s="123"/>
      <c r="AE1166" s="123"/>
      <c r="AF1166" s="123"/>
      <c r="AG1166" s="214"/>
      <c r="AH1166" s="229" t="str">
        <f t="shared" si="251"/>
        <v>a3</v>
      </c>
      <c r="AI1166" s="199"/>
      <c r="AJ1166" s="199"/>
      <c r="AK1166" s="199"/>
      <c r="AL1166" s="199"/>
      <c r="AM1166" s="199"/>
      <c r="AN1166" s="173"/>
      <c r="AO1166" s="173"/>
      <c r="AP1166" s="173"/>
      <c r="AQ1166" s="173"/>
      <c r="AR1166" s="173"/>
      <c r="AS1166" s="173"/>
      <c r="AT1166" s="173">
        <v>1</v>
      </c>
      <c r="AU1166" s="173">
        <v>0.7</v>
      </c>
      <c r="AV1166" s="173">
        <v>0.8</v>
      </c>
      <c r="AW1166" s="173">
        <v>0.5</v>
      </c>
      <c r="AX1166" s="173">
        <v>1</v>
      </c>
      <c r="AY1166" s="173"/>
      <c r="AZ1166" s="211">
        <f t="shared" si="259"/>
        <v>0</v>
      </c>
      <c r="BA1166" s="211">
        <f t="shared" si="260"/>
        <v>4</v>
      </c>
      <c r="BB1166" s="205">
        <f t="shared" si="252"/>
        <v>50344</v>
      </c>
      <c r="BC1166" s="205">
        <f t="shared" si="253"/>
        <v>50344</v>
      </c>
      <c r="BD1166" s="205">
        <f t="shared" si="254"/>
        <v>0</v>
      </c>
      <c r="BE1166" s="205">
        <f t="shared" si="255"/>
        <v>0</v>
      </c>
      <c r="BF1166" s="175">
        <v>50344</v>
      </c>
      <c r="BG1166" s="175"/>
      <c r="BH1166" s="175">
        <v>28236</v>
      </c>
      <c r="BI1166" s="175"/>
      <c r="BJ1166" s="175"/>
      <c r="BK1166" s="175">
        <v>8825</v>
      </c>
      <c r="BL1166" s="175">
        <v>3703</v>
      </c>
      <c r="BM1166" s="175">
        <v>4738</v>
      </c>
      <c r="BN1166" s="175">
        <v>2873</v>
      </c>
      <c r="BO1166" s="175">
        <v>1969</v>
      </c>
      <c r="BP1166" s="200">
        <f t="shared" si="256"/>
        <v>30205</v>
      </c>
    </row>
    <row r="1167" spans="1:68" s="201" customFormat="1" x14ac:dyDescent="0.15">
      <c r="A1167" s="117">
        <v>3842201001</v>
      </c>
      <c r="B1167" s="118" t="s">
        <v>2748</v>
      </c>
      <c r="C1167" s="118" t="s">
        <v>2700</v>
      </c>
      <c r="D1167" s="118" t="s">
        <v>2749</v>
      </c>
      <c r="E1167" s="118" t="s">
        <v>5079</v>
      </c>
      <c r="F1167" s="120">
        <v>14</v>
      </c>
      <c r="G1167" s="119">
        <v>517850</v>
      </c>
      <c r="H1167" s="119"/>
      <c r="I1167" s="120" t="s">
        <v>5820</v>
      </c>
      <c r="J1167" s="120">
        <v>4200</v>
      </c>
      <c r="K1167" s="120">
        <v>517850</v>
      </c>
      <c r="L1167" s="120">
        <v>0.33800000000000002</v>
      </c>
      <c r="M1167" s="121" t="s">
        <v>5657</v>
      </c>
      <c r="N1167" s="120">
        <v>1</v>
      </c>
      <c r="O1167" s="119">
        <v>245</v>
      </c>
      <c r="P1167" s="119"/>
      <c r="Q1167" s="119"/>
      <c r="R1167" s="120" t="s">
        <v>5660</v>
      </c>
      <c r="S1167" s="120">
        <v>0.6</v>
      </c>
      <c r="T1167" s="120"/>
      <c r="U1167" s="120"/>
      <c r="V1167" s="172">
        <v>432</v>
      </c>
      <c r="W1167" s="172">
        <v>43</v>
      </c>
      <c r="X1167" s="172">
        <v>207</v>
      </c>
      <c r="Y1167" s="172">
        <v>39</v>
      </c>
      <c r="Z1167" s="172">
        <v>143</v>
      </c>
      <c r="AA1167" s="123">
        <v>5327.2</v>
      </c>
      <c r="AB1167" s="123"/>
      <c r="AC1167" s="123">
        <v>384.9</v>
      </c>
      <c r="AD1167" s="123"/>
      <c r="AE1167" s="123"/>
      <c r="AF1167" s="123"/>
      <c r="AG1167" s="214"/>
      <c r="AH1167" s="229" t="str">
        <f t="shared" si="251"/>
        <v>a3</v>
      </c>
      <c r="AI1167" s="199"/>
      <c r="AJ1167" s="199"/>
      <c r="AK1167" s="199"/>
      <c r="AL1167" s="199"/>
      <c r="AM1167" s="199"/>
      <c r="AN1167" s="173" t="s">
        <v>3186</v>
      </c>
      <c r="AO1167" s="173" t="s">
        <v>3186</v>
      </c>
      <c r="AP1167" s="173" t="s">
        <v>3186</v>
      </c>
      <c r="AQ1167" s="173" t="s">
        <v>3186</v>
      </c>
      <c r="AR1167" s="173" t="s">
        <v>3186</v>
      </c>
      <c r="AS1167" s="173"/>
      <c r="AT1167" s="173">
        <v>1.2</v>
      </c>
      <c r="AU1167" s="173">
        <v>1.2</v>
      </c>
      <c r="AV1167" s="173">
        <v>1</v>
      </c>
      <c r="AW1167" s="173">
        <v>1.1000000000000001</v>
      </c>
      <c r="AX1167" s="173">
        <v>1.2</v>
      </c>
      <c r="AY1167" s="173"/>
      <c r="AZ1167" s="211">
        <f t="shared" si="259"/>
        <v>0</v>
      </c>
      <c r="BA1167" s="211">
        <f t="shared" si="260"/>
        <v>5.7</v>
      </c>
      <c r="BB1167" s="205">
        <f t="shared" si="252"/>
        <v>76288</v>
      </c>
      <c r="BC1167" s="205">
        <f t="shared" si="253"/>
        <v>60061</v>
      </c>
      <c r="BD1167" s="205">
        <f t="shared" si="254"/>
        <v>17764</v>
      </c>
      <c r="BE1167" s="205">
        <f t="shared" si="255"/>
        <v>1537</v>
      </c>
      <c r="BF1167" s="175">
        <v>58524</v>
      </c>
      <c r="BG1167" s="175"/>
      <c r="BH1167" s="175">
        <v>30350</v>
      </c>
      <c r="BI1167" s="175">
        <v>16227</v>
      </c>
      <c r="BJ1167" s="175"/>
      <c r="BK1167" s="175">
        <v>6628</v>
      </c>
      <c r="BL1167" s="175">
        <v>5509</v>
      </c>
      <c r="BM1167" s="175">
        <v>6529</v>
      </c>
      <c r="BN1167" s="175">
        <v>5639</v>
      </c>
      <c r="BO1167" s="175">
        <v>5406</v>
      </c>
      <c r="BP1167" s="200">
        <f t="shared" si="256"/>
        <v>35756</v>
      </c>
    </row>
    <row r="1168" spans="1:68" s="201" customFormat="1" x14ac:dyDescent="0.15">
      <c r="A1168" s="117">
        <v>1000581004</v>
      </c>
      <c r="B1168" s="118" t="s">
        <v>921</v>
      </c>
      <c r="C1168" s="118" t="s">
        <v>913</v>
      </c>
      <c r="D1168" s="118" t="s">
        <v>922</v>
      </c>
      <c r="E1168" s="118" t="s">
        <v>3744</v>
      </c>
      <c r="F1168" s="120">
        <v>5</v>
      </c>
      <c r="G1168" s="119">
        <v>518661</v>
      </c>
      <c r="H1168" s="119"/>
      <c r="I1168" s="120" t="s">
        <v>5820</v>
      </c>
      <c r="J1168" s="120">
        <v>10900</v>
      </c>
      <c r="K1168" s="120">
        <v>518661</v>
      </c>
      <c r="L1168" s="120">
        <v>0.13</v>
      </c>
      <c r="M1168" s="121" t="s">
        <v>5654</v>
      </c>
      <c r="N1168" s="120">
        <v>1</v>
      </c>
      <c r="O1168" s="119">
        <v>191.9</v>
      </c>
      <c r="P1168" s="119">
        <v>36.299999999999997</v>
      </c>
      <c r="Q1168" s="119">
        <v>4.2</v>
      </c>
      <c r="R1168" s="120"/>
      <c r="S1168" s="120"/>
      <c r="T1168" s="120"/>
      <c r="U1168" s="120"/>
      <c r="V1168" s="172"/>
      <c r="W1168" s="172"/>
      <c r="X1168" s="172"/>
      <c r="Y1168" s="172"/>
      <c r="Z1168" s="172"/>
      <c r="AA1168" s="123"/>
      <c r="AB1168" s="123"/>
      <c r="AC1168" s="123">
        <v>102</v>
      </c>
      <c r="AD1168" s="123"/>
      <c r="AE1168" s="123"/>
      <c r="AF1168" s="123"/>
      <c r="AG1168" s="214"/>
      <c r="AH1168" s="229" t="str">
        <f t="shared" si="251"/>
        <v>a3</v>
      </c>
      <c r="AI1168" s="199"/>
      <c r="AJ1168" s="199"/>
      <c r="AK1168" s="199"/>
      <c r="AL1168" s="199"/>
      <c r="AM1168" s="199"/>
      <c r="AN1168" s="173">
        <v>3</v>
      </c>
      <c r="AO1168" s="173" t="s">
        <v>3186</v>
      </c>
      <c r="AP1168" s="173" t="s">
        <v>3186</v>
      </c>
      <c r="AQ1168" s="173" t="s">
        <v>3186</v>
      </c>
      <c r="AR1168" s="173" t="s">
        <v>3186</v>
      </c>
      <c r="AS1168" s="173" t="s">
        <v>3186</v>
      </c>
      <c r="AT1168" s="173">
        <v>3</v>
      </c>
      <c r="AU1168" s="173">
        <v>1</v>
      </c>
      <c r="AV1168" s="173">
        <v>1</v>
      </c>
      <c r="AW1168" s="173">
        <v>0.5</v>
      </c>
      <c r="AX1168" s="173">
        <v>0.5</v>
      </c>
      <c r="AY1168" s="173" t="s">
        <v>3186</v>
      </c>
      <c r="AZ1168" s="211">
        <f t="shared" si="259"/>
        <v>3</v>
      </c>
      <c r="BA1168" s="211">
        <f t="shared" si="260"/>
        <v>6</v>
      </c>
      <c r="BB1168" s="205">
        <f t="shared" si="252"/>
        <v>118435</v>
      </c>
      <c r="BC1168" s="205">
        <f t="shared" si="253"/>
        <v>92697</v>
      </c>
      <c r="BD1168" s="205">
        <f t="shared" si="254"/>
        <v>26767</v>
      </c>
      <c r="BE1168" s="205">
        <f t="shared" si="255"/>
        <v>1029</v>
      </c>
      <c r="BF1168" s="175">
        <v>91668</v>
      </c>
      <c r="BG1168" s="175">
        <v>16889</v>
      </c>
      <c r="BH1168" s="175">
        <v>42360</v>
      </c>
      <c r="BI1168" s="175">
        <v>25738</v>
      </c>
      <c r="BJ1168" s="175"/>
      <c r="BK1168" s="175">
        <v>8392</v>
      </c>
      <c r="BL1168" s="175">
        <v>263</v>
      </c>
      <c r="BM1168" s="175">
        <v>10544</v>
      </c>
      <c r="BN1168" s="175">
        <v>3244</v>
      </c>
      <c r="BO1168" s="175">
        <v>11005</v>
      </c>
      <c r="BP1168" s="200">
        <f t="shared" si="256"/>
        <v>53365</v>
      </c>
    </row>
    <row r="1169" spans="1:68" s="201" customFormat="1" x14ac:dyDescent="0.15">
      <c r="A1169" s="117">
        <v>220901001</v>
      </c>
      <c r="B1169" s="118" t="s">
        <v>373</v>
      </c>
      <c r="C1169" s="118" t="s">
        <v>345</v>
      </c>
      <c r="D1169" s="118" t="s">
        <v>374</v>
      </c>
      <c r="E1169" s="118" t="s">
        <v>3404</v>
      </c>
      <c r="F1169" s="120">
        <v>15</v>
      </c>
      <c r="G1169" s="119">
        <v>519269</v>
      </c>
      <c r="H1169" s="119"/>
      <c r="I1169" s="120" t="s">
        <v>5820</v>
      </c>
      <c r="J1169" s="120">
        <v>3020</v>
      </c>
      <c r="K1169" s="120">
        <v>519269</v>
      </c>
      <c r="L1169" s="120">
        <v>0.47099999999999997</v>
      </c>
      <c r="M1169" s="121" t="s">
        <v>5657</v>
      </c>
      <c r="N1169" s="120">
        <v>1</v>
      </c>
      <c r="O1169" s="119">
        <v>460</v>
      </c>
      <c r="P1169" s="119"/>
      <c r="Q1169" s="119"/>
      <c r="R1169" s="120" t="s">
        <v>5658</v>
      </c>
      <c r="S1169" s="120">
        <v>0.93</v>
      </c>
      <c r="T1169" s="120"/>
      <c r="U1169" s="120"/>
      <c r="V1169" s="172">
        <v>532.20000000000005</v>
      </c>
      <c r="W1169" s="172"/>
      <c r="X1169" s="172">
        <v>532.20000000000005</v>
      </c>
      <c r="Y1169" s="172"/>
      <c r="Z1169" s="172"/>
      <c r="AA1169" s="123">
        <v>2260</v>
      </c>
      <c r="AB1169" s="123"/>
      <c r="AC1169" s="123">
        <v>210.17</v>
      </c>
      <c r="AD1169" s="123"/>
      <c r="AE1169" s="123"/>
      <c r="AF1169" s="123"/>
      <c r="AG1169" s="214"/>
      <c r="AH1169" s="229" t="str">
        <f t="shared" si="251"/>
        <v>a3</v>
      </c>
      <c r="AI1169" s="199"/>
      <c r="AJ1169" s="199"/>
      <c r="AK1169" s="199"/>
      <c r="AL1169" s="199"/>
      <c r="AM1169" s="199"/>
      <c r="AN1169" s="173" t="s">
        <v>3186</v>
      </c>
      <c r="AO1169" s="173" t="s">
        <v>3186</v>
      </c>
      <c r="AP1169" s="173" t="s">
        <v>3186</v>
      </c>
      <c r="AQ1169" s="173" t="s">
        <v>3186</v>
      </c>
      <c r="AR1169" s="173" t="s">
        <v>3186</v>
      </c>
      <c r="AS1169" s="173">
        <v>2</v>
      </c>
      <c r="AT1169" s="173"/>
      <c r="AU1169" s="173"/>
      <c r="AV1169" s="173"/>
      <c r="AW1169" s="173"/>
      <c r="AX1169" s="173"/>
      <c r="AY1169" s="173"/>
      <c r="AZ1169" s="211">
        <f t="shared" si="259"/>
        <v>2</v>
      </c>
      <c r="BA1169" s="211">
        <f t="shared" si="260"/>
        <v>0</v>
      </c>
      <c r="BB1169" s="205">
        <f t="shared" si="252"/>
        <v>30091</v>
      </c>
      <c r="BC1169" s="205">
        <f t="shared" si="253"/>
        <v>30091</v>
      </c>
      <c r="BD1169" s="205">
        <f t="shared" si="254"/>
        <v>0</v>
      </c>
      <c r="BE1169" s="205">
        <f t="shared" si="255"/>
        <v>0</v>
      </c>
      <c r="BF1169" s="175">
        <v>30091</v>
      </c>
      <c r="BG1169" s="175"/>
      <c r="BH1169" s="175">
        <v>10920</v>
      </c>
      <c r="BI1169" s="175"/>
      <c r="BJ1169" s="175"/>
      <c r="BK1169" s="175">
        <v>2860</v>
      </c>
      <c r="BL1169" s="175">
        <v>5271</v>
      </c>
      <c r="BM1169" s="175">
        <v>7901</v>
      </c>
      <c r="BN1169" s="175">
        <v>1163</v>
      </c>
      <c r="BO1169" s="175">
        <v>1976</v>
      </c>
      <c r="BP1169" s="200">
        <f t="shared" si="256"/>
        <v>12896</v>
      </c>
    </row>
    <row r="1170" spans="1:68" s="201" customFormat="1" x14ac:dyDescent="0.15">
      <c r="A1170" s="117">
        <v>1721101001</v>
      </c>
      <c r="B1170" s="118" t="s">
        <v>1371</v>
      </c>
      <c r="C1170" s="118" t="s">
        <v>1324</v>
      </c>
      <c r="D1170" s="118" t="s">
        <v>1372</v>
      </c>
      <c r="E1170" s="118" t="s">
        <v>4058</v>
      </c>
      <c r="F1170" s="120">
        <v>31</v>
      </c>
      <c r="G1170" s="119">
        <v>521210</v>
      </c>
      <c r="H1170" s="119"/>
      <c r="I1170" s="120" t="s">
        <v>5820</v>
      </c>
      <c r="J1170" s="120">
        <v>1800</v>
      </c>
      <c r="K1170" s="120">
        <v>521210</v>
      </c>
      <c r="L1170" s="120">
        <v>0.79300000000000004</v>
      </c>
      <c r="M1170" s="121" t="s">
        <v>5657</v>
      </c>
      <c r="N1170" s="120">
        <v>1</v>
      </c>
      <c r="O1170" s="119">
        <v>121.8</v>
      </c>
      <c r="P1170" s="119"/>
      <c r="Q1170" s="119"/>
      <c r="R1170" s="120" t="s">
        <v>5658</v>
      </c>
      <c r="S1170" s="120">
        <v>0.6</v>
      </c>
      <c r="T1170" s="120"/>
      <c r="U1170" s="120"/>
      <c r="V1170" s="172">
        <v>676.8</v>
      </c>
      <c r="W1170" s="172">
        <v>341.7</v>
      </c>
      <c r="X1170" s="172">
        <v>267.3</v>
      </c>
      <c r="Y1170" s="172">
        <v>67.8</v>
      </c>
      <c r="Z1170" s="172"/>
      <c r="AA1170" s="123">
        <v>1256</v>
      </c>
      <c r="AB1170" s="123"/>
      <c r="AC1170" s="123">
        <v>146</v>
      </c>
      <c r="AD1170" s="123"/>
      <c r="AE1170" s="123"/>
      <c r="AF1170" s="123"/>
      <c r="AG1170" s="214"/>
      <c r="AH1170" s="229" t="str">
        <f t="shared" si="251"/>
        <v>a3</v>
      </c>
      <c r="AI1170" s="199"/>
      <c r="AJ1170" s="199"/>
      <c r="AK1170" s="199"/>
      <c r="AL1170" s="199"/>
      <c r="AM1170" s="199"/>
      <c r="AN1170" s="173">
        <v>3</v>
      </c>
      <c r="AO1170" s="173"/>
      <c r="AP1170" s="173"/>
      <c r="AQ1170" s="173"/>
      <c r="AR1170" s="173"/>
      <c r="AS1170" s="173">
        <v>1</v>
      </c>
      <c r="AT1170" s="173">
        <v>0.8</v>
      </c>
      <c r="AU1170" s="173">
        <v>0.8</v>
      </c>
      <c r="AV1170" s="173">
        <v>0.8</v>
      </c>
      <c r="AW1170" s="173">
        <v>0.8</v>
      </c>
      <c r="AX1170" s="173">
        <v>0.8</v>
      </c>
      <c r="AY1170" s="173"/>
      <c r="AZ1170" s="211">
        <f t="shared" si="259"/>
        <v>4</v>
      </c>
      <c r="BA1170" s="211">
        <f t="shared" si="260"/>
        <v>4</v>
      </c>
      <c r="BB1170" s="205">
        <f t="shared" si="252"/>
        <v>33283</v>
      </c>
      <c r="BC1170" s="205">
        <f t="shared" si="253"/>
        <v>22678</v>
      </c>
      <c r="BD1170" s="205">
        <f t="shared" si="254"/>
        <v>10605</v>
      </c>
      <c r="BE1170" s="205">
        <f t="shared" si="255"/>
        <v>0</v>
      </c>
      <c r="BF1170" s="175">
        <v>22678</v>
      </c>
      <c r="BG1170" s="175"/>
      <c r="BH1170" s="175">
        <v>10605</v>
      </c>
      <c r="BI1170" s="175">
        <v>10605</v>
      </c>
      <c r="BJ1170" s="175"/>
      <c r="BK1170" s="175">
        <v>4379</v>
      </c>
      <c r="BL1170" s="175">
        <v>1670</v>
      </c>
      <c r="BM1170" s="175">
        <v>4640</v>
      </c>
      <c r="BN1170" s="175">
        <v>435</v>
      </c>
      <c r="BO1170" s="175">
        <v>949</v>
      </c>
      <c r="BP1170" s="200">
        <f t="shared" si="256"/>
        <v>11554</v>
      </c>
    </row>
    <row r="1171" spans="1:68" s="201" customFormat="1" x14ac:dyDescent="0.15">
      <c r="A1171" s="117">
        <v>1220501001</v>
      </c>
      <c r="B1171" s="118" t="s">
        <v>1035</v>
      </c>
      <c r="C1171" s="118" t="s">
        <v>1020</v>
      </c>
      <c r="D1171" s="118" t="s">
        <v>1036</v>
      </c>
      <c r="E1171" s="118" t="s">
        <v>3811</v>
      </c>
      <c r="F1171" s="120">
        <v>15</v>
      </c>
      <c r="G1171" s="119">
        <v>523798</v>
      </c>
      <c r="H1171" s="119"/>
      <c r="I1171" s="120" t="s">
        <v>5820</v>
      </c>
      <c r="J1171" s="120">
        <v>3600</v>
      </c>
      <c r="K1171" s="120">
        <v>523798</v>
      </c>
      <c r="L1171" s="120">
        <v>0.39900000000000002</v>
      </c>
      <c r="M1171" s="121" t="s">
        <v>5654</v>
      </c>
      <c r="N1171" s="120">
        <v>1</v>
      </c>
      <c r="O1171" s="119">
        <v>214.3</v>
      </c>
      <c r="P1171" s="119">
        <v>41.5</v>
      </c>
      <c r="Q1171" s="119">
        <v>4.68</v>
      </c>
      <c r="R1171" s="120" t="s">
        <v>5655</v>
      </c>
      <c r="S1171" s="120">
        <v>13.7</v>
      </c>
      <c r="T1171" s="120"/>
      <c r="U1171" s="120"/>
      <c r="V1171" s="172">
        <v>630</v>
      </c>
      <c r="W1171" s="172"/>
      <c r="X1171" s="172">
        <v>214</v>
      </c>
      <c r="Y1171" s="172">
        <v>416</v>
      </c>
      <c r="Z1171" s="172"/>
      <c r="AA1171" s="123">
        <v>4783</v>
      </c>
      <c r="AB1171" s="123"/>
      <c r="AC1171" s="123">
        <v>495</v>
      </c>
      <c r="AD1171" s="123"/>
      <c r="AE1171" s="123"/>
      <c r="AF1171" s="123"/>
      <c r="AG1171" s="214"/>
      <c r="AH1171" s="229" t="str">
        <f t="shared" si="251"/>
        <v>a3</v>
      </c>
      <c r="AI1171" s="199" t="s">
        <v>5401</v>
      </c>
      <c r="AJ1171" s="199"/>
      <c r="AK1171" s="199"/>
      <c r="AL1171" s="199" t="s">
        <v>5401</v>
      </c>
      <c r="AM1171" s="199"/>
      <c r="AN1171" s="173">
        <v>2</v>
      </c>
      <c r="AO1171" s="173">
        <v>0.5</v>
      </c>
      <c r="AP1171" s="173">
        <v>0.5</v>
      </c>
      <c r="AQ1171" s="173"/>
      <c r="AR1171" s="173"/>
      <c r="AS1171" s="173"/>
      <c r="AT1171" s="173">
        <v>4</v>
      </c>
      <c r="AU1171" s="173">
        <v>3</v>
      </c>
      <c r="AV1171" s="173">
        <v>0.5</v>
      </c>
      <c r="AW1171" s="173">
        <v>0.5</v>
      </c>
      <c r="AX1171" s="173">
        <v>2</v>
      </c>
      <c r="AY1171" s="173"/>
      <c r="AZ1171" s="211">
        <f t="shared" si="259"/>
        <v>3</v>
      </c>
      <c r="BA1171" s="211">
        <f t="shared" si="260"/>
        <v>10</v>
      </c>
      <c r="BB1171" s="205">
        <f t="shared" si="252"/>
        <v>155493</v>
      </c>
      <c r="BC1171" s="205">
        <f t="shared" si="253"/>
        <v>155493</v>
      </c>
      <c r="BD1171" s="205">
        <f t="shared" si="254"/>
        <v>0</v>
      </c>
      <c r="BE1171" s="205">
        <f t="shared" si="255"/>
        <v>0</v>
      </c>
      <c r="BF1171" s="175">
        <v>155493</v>
      </c>
      <c r="BG1171" s="175">
        <v>26488</v>
      </c>
      <c r="BH1171" s="175">
        <v>96774</v>
      </c>
      <c r="BI1171" s="175"/>
      <c r="BJ1171" s="175"/>
      <c r="BK1171" s="175">
        <v>10093</v>
      </c>
      <c r="BL1171" s="175">
        <v>13563</v>
      </c>
      <c r="BM1171" s="175"/>
      <c r="BN1171" s="175">
        <v>22</v>
      </c>
      <c r="BO1171" s="175">
        <v>8553</v>
      </c>
      <c r="BP1171" s="200">
        <f t="shared" si="256"/>
        <v>105327</v>
      </c>
    </row>
    <row r="1172" spans="1:68" s="201" customFormat="1" x14ac:dyDescent="0.15">
      <c r="A1172" s="117">
        <v>3120102008</v>
      </c>
      <c r="B1172" s="118" t="s">
        <v>2329</v>
      </c>
      <c r="C1172" s="118" t="s">
        <v>2319</v>
      </c>
      <c r="D1172" s="118" t="s">
        <v>2322</v>
      </c>
      <c r="E1172" s="118" t="s">
        <v>4765</v>
      </c>
      <c r="F1172" s="120">
        <v>14</v>
      </c>
      <c r="G1172" s="119"/>
      <c r="H1172" s="119"/>
      <c r="I1172" s="120" t="s">
        <v>5820</v>
      </c>
      <c r="J1172" s="120">
        <v>3800</v>
      </c>
      <c r="K1172" s="120">
        <v>524761</v>
      </c>
      <c r="L1172" s="120">
        <v>0.378</v>
      </c>
      <c r="M1172" s="121" t="s">
        <v>5657</v>
      </c>
      <c r="N1172" s="120">
        <v>1</v>
      </c>
      <c r="O1172" s="119">
        <v>217</v>
      </c>
      <c r="P1172" s="119"/>
      <c r="Q1172" s="119"/>
      <c r="R1172" s="120" t="s">
        <v>5663</v>
      </c>
      <c r="S1172" s="120">
        <v>2.1</v>
      </c>
      <c r="T1172" s="120"/>
      <c r="U1172" s="120"/>
      <c r="V1172" s="172">
        <v>276.3</v>
      </c>
      <c r="W1172" s="172"/>
      <c r="X1172" s="172">
        <v>197.9</v>
      </c>
      <c r="Y1172" s="172">
        <v>25.8</v>
      </c>
      <c r="Z1172" s="172">
        <v>52.6</v>
      </c>
      <c r="AA1172" s="123">
        <v>6237</v>
      </c>
      <c r="AB1172" s="123"/>
      <c r="AC1172" s="123">
        <v>536</v>
      </c>
      <c r="AD1172" s="123"/>
      <c r="AE1172" s="123"/>
      <c r="AF1172" s="123"/>
      <c r="AG1172" s="214"/>
      <c r="AH1172" s="229" t="str">
        <f t="shared" si="251"/>
        <v>a3</v>
      </c>
      <c r="AI1172" s="199" t="s">
        <v>5402</v>
      </c>
      <c r="AJ1172" s="199"/>
      <c r="AK1172" s="199" t="s">
        <v>5402</v>
      </c>
      <c r="AL1172" s="199" t="s">
        <v>5402</v>
      </c>
      <c r="AM1172" s="199" t="s">
        <v>5402</v>
      </c>
      <c r="AN1172" s="173"/>
      <c r="AO1172" s="173"/>
      <c r="AP1172" s="173"/>
      <c r="AQ1172" s="173"/>
      <c r="AR1172" s="173"/>
      <c r="AS1172" s="173">
        <v>0.5</v>
      </c>
      <c r="AT1172" s="173">
        <v>1</v>
      </c>
      <c r="AU1172" s="173">
        <v>0.5</v>
      </c>
      <c r="AV1172" s="173">
        <v>0.8</v>
      </c>
      <c r="AW1172" s="173"/>
      <c r="AX1172" s="173"/>
      <c r="AY1172" s="173"/>
      <c r="AZ1172" s="211">
        <f t="shared" si="259"/>
        <v>0.5</v>
      </c>
      <c r="BA1172" s="211">
        <f t="shared" si="260"/>
        <v>2.2999999999999998</v>
      </c>
      <c r="BB1172" s="205">
        <f t="shared" si="252"/>
        <v>37907</v>
      </c>
      <c r="BC1172" s="205">
        <f t="shared" si="253"/>
        <v>37907</v>
      </c>
      <c r="BD1172" s="205">
        <f t="shared" si="254"/>
        <v>0</v>
      </c>
      <c r="BE1172" s="205">
        <f t="shared" si="255"/>
        <v>0</v>
      </c>
      <c r="BF1172" s="175">
        <v>37907</v>
      </c>
      <c r="BG1172" s="175"/>
      <c r="BH1172" s="175">
        <v>37907</v>
      </c>
      <c r="BI1172" s="175"/>
      <c r="BJ1172" s="175"/>
      <c r="BK1172" s="175"/>
      <c r="BL1172" s="175"/>
      <c r="BM1172" s="175"/>
      <c r="BN1172" s="175"/>
      <c r="BO1172" s="175"/>
      <c r="BP1172" s="200">
        <f t="shared" si="256"/>
        <v>37907</v>
      </c>
    </row>
    <row r="1173" spans="1:68" s="201" customFormat="1" x14ac:dyDescent="0.15">
      <c r="A1173" s="117">
        <v>821101002</v>
      </c>
      <c r="B1173" s="118" t="s">
        <v>797</v>
      </c>
      <c r="C1173" s="118" t="s">
        <v>762</v>
      </c>
      <c r="D1173" s="118" t="s">
        <v>796</v>
      </c>
      <c r="E1173" s="118" t="s">
        <v>3668</v>
      </c>
      <c r="F1173" s="120">
        <v>11</v>
      </c>
      <c r="G1173" s="119">
        <v>529857</v>
      </c>
      <c r="H1173" s="119"/>
      <c r="I1173" s="120" t="s">
        <v>5820</v>
      </c>
      <c r="J1173" s="120">
        <v>4100</v>
      </c>
      <c r="K1173" s="120">
        <v>530266</v>
      </c>
      <c r="L1173" s="120">
        <v>0.35399999999999998</v>
      </c>
      <c r="M1173" s="121" t="s">
        <v>5662</v>
      </c>
      <c r="N1173" s="120">
        <v>1</v>
      </c>
      <c r="O1173" s="119">
        <v>145.6</v>
      </c>
      <c r="P1173" s="119"/>
      <c r="Q1173" s="119"/>
      <c r="R1173" s="120" t="s">
        <v>5658</v>
      </c>
      <c r="S1173" s="120">
        <v>0.3</v>
      </c>
      <c r="T1173" s="120"/>
      <c r="U1173" s="120"/>
      <c r="V1173" s="172">
        <v>559</v>
      </c>
      <c r="W1173" s="172"/>
      <c r="X1173" s="172"/>
      <c r="Y1173" s="172">
        <v>559</v>
      </c>
      <c r="Z1173" s="172"/>
      <c r="AA1173" s="123">
        <v>4951</v>
      </c>
      <c r="AB1173" s="123"/>
      <c r="AC1173" s="123">
        <v>404</v>
      </c>
      <c r="AD1173" s="123"/>
      <c r="AE1173" s="123"/>
      <c r="AF1173" s="123"/>
      <c r="AG1173" s="214"/>
      <c r="AH1173" s="229" t="str">
        <f t="shared" si="251"/>
        <v>a3</v>
      </c>
      <c r="AI1173" s="199" t="s">
        <v>5401</v>
      </c>
      <c r="AJ1173" s="199"/>
      <c r="AK1173" s="199" t="s">
        <v>5401</v>
      </c>
      <c r="AL1173" s="199" t="s">
        <v>5401</v>
      </c>
      <c r="AM1173" s="199" t="s">
        <v>5401</v>
      </c>
      <c r="AN1173" s="173" t="s">
        <v>3186</v>
      </c>
      <c r="AO1173" s="173" t="s">
        <v>3186</v>
      </c>
      <c r="AP1173" s="173" t="s">
        <v>3186</v>
      </c>
      <c r="AQ1173" s="173" t="s">
        <v>3186</v>
      </c>
      <c r="AR1173" s="173" t="s">
        <v>3186</v>
      </c>
      <c r="AS1173" s="173"/>
      <c r="AT1173" s="173"/>
      <c r="AU1173" s="173"/>
      <c r="AV1173" s="173"/>
      <c r="AW1173" s="173"/>
      <c r="AX1173" s="173"/>
      <c r="AY1173" s="173">
        <v>0.6</v>
      </c>
      <c r="AZ1173" s="211"/>
      <c r="BA1173" s="211">
        <f t="shared" si="260"/>
        <v>0.6</v>
      </c>
      <c r="BB1173" s="205">
        <f t="shared" si="252"/>
        <v>63113</v>
      </c>
      <c r="BC1173" s="205">
        <f t="shared" si="253"/>
        <v>63113</v>
      </c>
      <c r="BD1173" s="205">
        <f t="shared" si="254"/>
        <v>0</v>
      </c>
      <c r="BE1173" s="205">
        <f t="shared" si="255"/>
        <v>0</v>
      </c>
      <c r="BF1173" s="175">
        <v>63113</v>
      </c>
      <c r="BG1173" s="175">
        <v>7408</v>
      </c>
      <c r="BH1173" s="175">
        <v>24086</v>
      </c>
      <c r="BI1173" s="175"/>
      <c r="BJ1173" s="175"/>
      <c r="BK1173" s="175">
        <v>7849</v>
      </c>
      <c r="BL1173" s="175">
        <v>4701</v>
      </c>
      <c r="BM1173" s="175">
        <v>12047</v>
      </c>
      <c r="BN1173" s="175">
        <v>16</v>
      </c>
      <c r="BO1173" s="175">
        <v>7006</v>
      </c>
      <c r="BP1173" s="200">
        <f t="shared" si="256"/>
        <v>31092</v>
      </c>
    </row>
    <row r="1174" spans="1:68" s="201" customFormat="1" x14ac:dyDescent="0.15">
      <c r="A1174" s="117">
        <v>1842301002</v>
      </c>
      <c r="B1174" s="118" t="s">
        <v>1432</v>
      </c>
      <c r="C1174" s="118" t="s">
        <v>1400</v>
      </c>
      <c r="D1174" s="118" t="s">
        <v>1431</v>
      </c>
      <c r="E1174" s="118" t="s">
        <v>4102</v>
      </c>
      <c r="F1174" s="120">
        <v>19</v>
      </c>
      <c r="G1174" s="119">
        <v>530674</v>
      </c>
      <c r="H1174" s="119"/>
      <c r="I1174" s="120" t="s">
        <v>5820</v>
      </c>
      <c r="J1174" s="120">
        <v>2400</v>
      </c>
      <c r="K1174" s="120">
        <v>530674</v>
      </c>
      <c r="L1174" s="120">
        <v>0.60599999999999998</v>
      </c>
      <c r="M1174" s="121" t="s">
        <v>5657</v>
      </c>
      <c r="N1174" s="120">
        <v>1</v>
      </c>
      <c r="O1174" s="119">
        <v>246.9</v>
      </c>
      <c r="P1174" s="119"/>
      <c r="Q1174" s="119"/>
      <c r="R1174" s="120" t="s">
        <v>5655</v>
      </c>
      <c r="S1174" s="120">
        <v>5</v>
      </c>
      <c r="T1174" s="120"/>
      <c r="U1174" s="120"/>
      <c r="V1174" s="172">
        <v>275.39999999999998</v>
      </c>
      <c r="W1174" s="172">
        <v>76.5</v>
      </c>
      <c r="X1174" s="172">
        <v>170.6</v>
      </c>
      <c r="Y1174" s="172">
        <v>18.2</v>
      </c>
      <c r="Z1174" s="172">
        <v>10.1</v>
      </c>
      <c r="AA1174" s="123">
        <v>5442</v>
      </c>
      <c r="AB1174" s="123"/>
      <c r="AC1174" s="123">
        <v>333</v>
      </c>
      <c r="AD1174" s="123"/>
      <c r="AE1174" s="123"/>
      <c r="AF1174" s="123"/>
      <c r="AG1174" s="214"/>
      <c r="AH1174" s="229" t="str">
        <f t="shared" si="251"/>
        <v>a3</v>
      </c>
      <c r="AI1174" s="199"/>
      <c r="AJ1174" s="199"/>
      <c r="AK1174" s="199"/>
      <c r="AL1174" s="199"/>
      <c r="AM1174" s="199"/>
      <c r="AN1174" s="173" t="s">
        <v>3186</v>
      </c>
      <c r="AO1174" s="173" t="s">
        <v>3186</v>
      </c>
      <c r="AP1174" s="173" t="s">
        <v>3186</v>
      </c>
      <c r="AQ1174" s="173" t="s">
        <v>3186</v>
      </c>
      <c r="AR1174" s="173" t="s">
        <v>3186</v>
      </c>
      <c r="AS1174" s="173">
        <v>1</v>
      </c>
      <c r="AT1174" s="173"/>
      <c r="AU1174" s="173"/>
      <c r="AV1174" s="173"/>
      <c r="AW1174" s="173"/>
      <c r="AX1174" s="173"/>
      <c r="AY1174" s="173" t="s">
        <v>3186</v>
      </c>
      <c r="AZ1174" s="211">
        <f t="shared" ref="AZ1174:AZ1198" si="261">SUBTOTAL(9,AN1174:AS1174)</f>
        <v>1</v>
      </c>
      <c r="BA1174" s="211"/>
      <c r="BB1174" s="205">
        <f t="shared" si="252"/>
        <v>33177</v>
      </c>
      <c r="BC1174" s="205">
        <f t="shared" si="253"/>
        <v>27034</v>
      </c>
      <c r="BD1174" s="205">
        <f t="shared" si="254"/>
        <v>6388</v>
      </c>
      <c r="BE1174" s="205">
        <f t="shared" si="255"/>
        <v>245</v>
      </c>
      <c r="BF1174" s="175">
        <v>26789</v>
      </c>
      <c r="BG1174" s="175">
        <v>2375</v>
      </c>
      <c r="BH1174" s="175">
        <v>6388</v>
      </c>
      <c r="BI1174" s="175">
        <v>6143</v>
      </c>
      <c r="BJ1174" s="175"/>
      <c r="BK1174" s="175">
        <v>5481</v>
      </c>
      <c r="BL1174" s="175">
        <v>2889</v>
      </c>
      <c r="BM1174" s="175">
        <v>4484</v>
      </c>
      <c r="BN1174" s="175">
        <v>1256</v>
      </c>
      <c r="BO1174" s="175">
        <v>4161</v>
      </c>
      <c r="BP1174" s="200">
        <f t="shared" si="256"/>
        <v>10549</v>
      </c>
    </row>
    <row r="1175" spans="1:68" s="201" customFormat="1" x14ac:dyDescent="0.15">
      <c r="A1175" s="117">
        <v>2035002001</v>
      </c>
      <c r="B1175" s="118" t="s">
        <v>1568</v>
      </c>
      <c r="C1175" s="118" t="s">
        <v>1489</v>
      </c>
      <c r="D1175" s="118" t="s">
        <v>1569</v>
      </c>
      <c r="E1175" s="118" t="s">
        <v>4202</v>
      </c>
      <c r="F1175" s="120">
        <v>15</v>
      </c>
      <c r="G1175" s="119">
        <v>556070</v>
      </c>
      <c r="H1175" s="119"/>
      <c r="I1175" s="120" t="s">
        <v>5820</v>
      </c>
      <c r="J1175" s="120">
        <v>3210</v>
      </c>
      <c r="K1175" s="120">
        <v>536835</v>
      </c>
      <c r="L1175" s="120">
        <v>0.45800000000000002</v>
      </c>
      <c r="M1175" s="121" t="s">
        <v>5657</v>
      </c>
      <c r="N1175" s="120">
        <v>1</v>
      </c>
      <c r="O1175" s="119">
        <v>240</v>
      </c>
      <c r="P1175" s="119">
        <v>47.7</v>
      </c>
      <c r="Q1175" s="119">
        <v>5.6</v>
      </c>
      <c r="R1175" s="120" t="s">
        <v>5658</v>
      </c>
      <c r="S1175" s="120">
        <v>1.3</v>
      </c>
      <c r="T1175" s="120"/>
      <c r="U1175" s="120"/>
      <c r="V1175" s="172">
        <v>343.4</v>
      </c>
      <c r="W1175" s="172">
        <v>46.5</v>
      </c>
      <c r="X1175" s="172">
        <v>208.7</v>
      </c>
      <c r="Y1175" s="172">
        <v>29.4</v>
      </c>
      <c r="Z1175" s="172">
        <v>58.8</v>
      </c>
      <c r="AA1175" s="123">
        <v>4338</v>
      </c>
      <c r="AB1175" s="123"/>
      <c r="AC1175" s="123">
        <v>365</v>
      </c>
      <c r="AD1175" s="123"/>
      <c r="AE1175" s="123"/>
      <c r="AF1175" s="123"/>
      <c r="AG1175" s="214"/>
      <c r="AH1175" s="229" t="str">
        <f t="shared" si="251"/>
        <v>a3</v>
      </c>
      <c r="AI1175" s="199"/>
      <c r="AJ1175" s="199"/>
      <c r="AK1175" s="199"/>
      <c r="AL1175" s="199"/>
      <c r="AM1175" s="199"/>
      <c r="AN1175" s="173" t="s">
        <v>3186</v>
      </c>
      <c r="AO1175" s="173" t="s">
        <v>3186</v>
      </c>
      <c r="AP1175" s="173" t="s">
        <v>3186</v>
      </c>
      <c r="AQ1175" s="173" t="s">
        <v>3186</v>
      </c>
      <c r="AR1175" s="173" t="s">
        <v>3186</v>
      </c>
      <c r="AS1175" s="173">
        <v>2</v>
      </c>
      <c r="AT1175" s="173">
        <v>0.5</v>
      </c>
      <c r="AU1175" s="173">
        <v>0.5</v>
      </c>
      <c r="AV1175" s="173"/>
      <c r="AW1175" s="173"/>
      <c r="AX1175" s="173"/>
      <c r="AY1175" s="173" t="s">
        <v>3186</v>
      </c>
      <c r="AZ1175" s="211">
        <f t="shared" si="261"/>
        <v>2</v>
      </c>
      <c r="BA1175" s="211">
        <f t="shared" ref="BA1175:BA1184" si="262">SUBTOTAL(9,AT1175:AY1175)</f>
        <v>1</v>
      </c>
      <c r="BB1175" s="205">
        <f t="shared" si="252"/>
        <v>72768</v>
      </c>
      <c r="BC1175" s="205">
        <f t="shared" si="253"/>
        <v>61818</v>
      </c>
      <c r="BD1175" s="205">
        <f t="shared" si="254"/>
        <v>19950</v>
      </c>
      <c r="BE1175" s="205">
        <f t="shared" si="255"/>
        <v>9000</v>
      </c>
      <c r="BF1175" s="175">
        <v>52818</v>
      </c>
      <c r="BG1175" s="175">
        <v>10000</v>
      </c>
      <c r="BH1175" s="175">
        <v>19950</v>
      </c>
      <c r="BI1175" s="175">
        <v>5000</v>
      </c>
      <c r="BJ1175" s="175">
        <v>5950</v>
      </c>
      <c r="BK1175" s="175">
        <v>7452</v>
      </c>
      <c r="BL1175" s="175">
        <v>4468</v>
      </c>
      <c r="BM1175" s="175">
        <v>6290</v>
      </c>
      <c r="BN1175" s="175">
        <v>1853</v>
      </c>
      <c r="BO1175" s="175">
        <v>11805</v>
      </c>
      <c r="BP1175" s="200">
        <f t="shared" si="256"/>
        <v>31755</v>
      </c>
    </row>
    <row r="1176" spans="1:68" s="201" customFormat="1" x14ac:dyDescent="0.15">
      <c r="A1176" s="117">
        <v>700181004</v>
      </c>
      <c r="B1176" s="118" t="s">
        <v>665</v>
      </c>
      <c r="C1176" s="118" t="s">
        <v>660</v>
      </c>
      <c r="D1176" s="118" t="s">
        <v>666</v>
      </c>
      <c r="E1176" s="118" t="s">
        <v>3586</v>
      </c>
      <c r="F1176" s="120">
        <v>9</v>
      </c>
      <c r="G1176" s="119">
        <v>538707</v>
      </c>
      <c r="H1176" s="119"/>
      <c r="I1176" s="120" t="s">
        <v>5820</v>
      </c>
      <c r="J1176" s="120">
        <v>3300</v>
      </c>
      <c r="K1176" s="120">
        <v>538707</v>
      </c>
      <c r="L1176" s="120">
        <v>0.44700000000000001</v>
      </c>
      <c r="M1176" s="121" t="s">
        <v>5654</v>
      </c>
      <c r="N1176" s="120">
        <v>1</v>
      </c>
      <c r="O1176" s="119">
        <v>246</v>
      </c>
      <c r="P1176" s="119">
        <v>53.2</v>
      </c>
      <c r="Q1176" s="119">
        <v>9.5</v>
      </c>
      <c r="R1176" s="120"/>
      <c r="S1176" s="120"/>
      <c r="T1176" s="120"/>
      <c r="U1176" s="120"/>
      <c r="V1176" s="172"/>
      <c r="W1176" s="172"/>
      <c r="X1176" s="172"/>
      <c r="Y1176" s="172"/>
      <c r="Z1176" s="172"/>
      <c r="AA1176" s="123"/>
      <c r="AB1176" s="123"/>
      <c r="AC1176" s="123">
        <v>574.1</v>
      </c>
      <c r="AD1176" s="123"/>
      <c r="AE1176" s="123"/>
      <c r="AF1176" s="123"/>
      <c r="AG1176" s="214"/>
      <c r="AH1176" s="229" t="str">
        <f t="shared" si="251"/>
        <v>a3</v>
      </c>
      <c r="AI1176" s="199"/>
      <c r="AJ1176" s="199"/>
      <c r="AK1176" s="199"/>
      <c r="AL1176" s="199"/>
      <c r="AM1176" s="199"/>
      <c r="AN1176" s="173" t="s">
        <v>3186</v>
      </c>
      <c r="AO1176" s="173" t="s">
        <v>3186</v>
      </c>
      <c r="AP1176" s="173" t="s">
        <v>3186</v>
      </c>
      <c r="AQ1176" s="173" t="s">
        <v>3186</v>
      </c>
      <c r="AR1176" s="173" t="s">
        <v>3186</v>
      </c>
      <c r="AS1176" s="173">
        <v>0.7</v>
      </c>
      <c r="AT1176" s="173">
        <v>1.4</v>
      </c>
      <c r="AU1176" s="173">
        <v>1</v>
      </c>
      <c r="AV1176" s="173">
        <v>1.1000000000000001</v>
      </c>
      <c r="AW1176" s="173">
        <v>0.7</v>
      </c>
      <c r="AX1176" s="173">
        <v>0.8</v>
      </c>
      <c r="AY1176" s="173"/>
      <c r="AZ1176" s="211">
        <f t="shared" si="261"/>
        <v>0.7</v>
      </c>
      <c r="BA1176" s="211">
        <f t="shared" si="262"/>
        <v>5</v>
      </c>
      <c r="BB1176" s="205">
        <f t="shared" si="252"/>
        <v>60628</v>
      </c>
      <c r="BC1176" s="205">
        <f t="shared" si="253"/>
        <v>60628</v>
      </c>
      <c r="BD1176" s="205">
        <f t="shared" si="254"/>
        <v>0</v>
      </c>
      <c r="BE1176" s="205">
        <f t="shared" si="255"/>
        <v>0</v>
      </c>
      <c r="BF1176" s="175">
        <v>60628</v>
      </c>
      <c r="BG1176" s="175"/>
      <c r="BH1176" s="175">
        <v>19452</v>
      </c>
      <c r="BI1176" s="175"/>
      <c r="BJ1176" s="175"/>
      <c r="BK1176" s="175">
        <v>6684</v>
      </c>
      <c r="BL1176" s="175">
        <v>1131</v>
      </c>
      <c r="BM1176" s="175">
        <v>9238</v>
      </c>
      <c r="BN1176" s="175">
        <v>4371</v>
      </c>
      <c r="BO1176" s="175">
        <v>19752</v>
      </c>
      <c r="BP1176" s="200">
        <f t="shared" si="256"/>
        <v>39204</v>
      </c>
    </row>
    <row r="1177" spans="1:68" s="201" customFormat="1" x14ac:dyDescent="0.15">
      <c r="A1177" s="117">
        <v>163501001</v>
      </c>
      <c r="B1177" s="118" t="s">
        <v>295</v>
      </c>
      <c r="C1177" s="118" t="s">
        <v>11</v>
      </c>
      <c r="D1177" s="118" t="s">
        <v>296</v>
      </c>
      <c r="E1177" s="118" t="s">
        <v>3357</v>
      </c>
      <c r="F1177" s="120">
        <v>27</v>
      </c>
      <c r="G1177" s="119">
        <v>538824</v>
      </c>
      <c r="H1177" s="119"/>
      <c r="I1177" s="120" t="s">
        <v>5820</v>
      </c>
      <c r="J1177" s="120">
        <v>2160</v>
      </c>
      <c r="K1177" s="120">
        <v>538824</v>
      </c>
      <c r="L1177" s="120">
        <v>0.68300000000000005</v>
      </c>
      <c r="M1177" s="121" t="s">
        <v>5657</v>
      </c>
      <c r="N1177" s="120">
        <v>1</v>
      </c>
      <c r="O1177" s="119">
        <v>345</v>
      </c>
      <c r="P1177" s="119">
        <v>5.7</v>
      </c>
      <c r="Q1177" s="119">
        <v>6.2</v>
      </c>
      <c r="R1177" s="120" t="s">
        <v>5658</v>
      </c>
      <c r="S1177" s="120">
        <v>0.5</v>
      </c>
      <c r="T1177" s="120"/>
      <c r="U1177" s="120"/>
      <c r="V1177" s="172">
        <v>410.4</v>
      </c>
      <c r="W1177" s="172">
        <v>65.400000000000006</v>
      </c>
      <c r="X1177" s="172">
        <v>267.89999999999998</v>
      </c>
      <c r="Y1177" s="172">
        <v>8.6</v>
      </c>
      <c r="Z1177" s="172">
        <v>68.5</v>
      </c>
      <c r="AA1177" s="123">
        <v>3740</v>
      </c>
      <c r="AB1177" s="123"/>
      <c r="AC1177" s="123">
        <v>366</v>
      </c>
      <c r="AD1177" s="123"/>
      <c r="AE1177" s="123"/>
      <c r="AF1177" s="123"/>
      <c r="AG1177" s="214"/>
      <c r="AH1177" s="229" t="str">
        <f t="shared" si="251"/>
        <v>a3</v>
      </c>
      <c r="AI1177" s="199"/>
      <c r="AJ1177" s="199"/>
      <c r="AK1177" s="199"/>
      <c r="AL1177" s="199"/>
      <c r="AM1177" s="199"/>
      <c r="AN1177" s="173">
        <v>1</v>
      </c>
      <c r="AO1177" s="173"/>
      <c r="AP1177" s="173"/>
      <c r="AQ1177" s="173"/>
      <c r="AR1177" s="173"/>
      <c r="AS1177" s="173">
        <v>1</v>
      </c>
      <c r="AT1177" s="173">
        <v>0.5</v>
      </c>
      <c r="AU1177" s="173">
        <v>0.5</v>
      </c>
      <c r="AV1177" s="173">
        <v>0.5</v>
      </c>
      <c r="AW1177" s="173">
        <v>0.5</v>
      </c>
      <c r="AX1177" s="173">
        <v>1</v>
      </c>
      <c r="AY1177" s="173"/>
      <c r="AZ1177" s="211">
        <f t="shared" si="261"/>
        <v>2</v>
      </c>
      <c r="BA1177" s="211">
        <f t="shared" si="262"/>
        <v>3</v>
      </c>
      <c r="BB1177" s="205">
        <f t="shared" si="252"/>
        <v>85909</v>
      </c>
      <c r="BC1177" s="205">
        <f t="shared" si="253"/>
        <v>43384</v>
      </c>
      <c r="BD1177" s="205">
        <f t="shared" si="254"/>
        <v>44090</v>
      </c>
      <c r="BE1177" s="205">
        <f t="shared" si="255"/>
        <v>1565</v>
      </c>
      <c r="BF1177" s="175">
        <v>41819</v>
      </c>
      <c r="BG1177" s="175">
        <v>12</v>
      </c>
      <c r="BH1177" s="175">
        <v>18724</v>
      </c>
      <c r="BI1177" s="175">
        <v>42525</v>
      </c>
      <c r="BJ1177" s="175"/>
      <c r="BK1177" s="175">
        <v>5965</v>
      </c>
      <c r="BL1177" s="175">
        <v>7694</v>
      </c>
      <c r="BM1177" s="175">
        <v>6532</v>
      </c>
      <c r="BN1177" s="175">
        <v>599</v>
      </c>
      <c r="BO1177" s="175">
        <v>3858</v>
      </c>
      <c r="BP1177" s="200">
        <f t="shared" si="256"/>
        <v>22582</v>
      </c>
    </row>
    <row r="1178" spans="1:68" s="201" customFormat="1" x14ac:dyDescent="0.15">
      <c r="A1178" s="117">
        <v>640101001</v>
      </c>
      <c r="B1178" s="118" t="s">
        <v>651</v>
      </c>
      <c r="C1178" s="118" t="s">
        <v>601</v>
      </c>
      <c r="D1178" s="118" t="s">
        <v>652</v>
      </c>
      <c r="E1178" s="118" t="s">
        <v>3579</v>
      </c>
      <c r="F1178" s="120">
        <v>14</v>
      </c>
      <c r="G1178" s="119">
        <v>539189</v>
      </c>
      <c r="H1178" s="119"/>
      <c r="I1178" s="120" t="s">
        <v>5820</v>
      </c>
      <c r="J1178" s="120">
        <v>2200</v>
      </c>
      <c r="K1178" s="120">
        <v>539189</v>
      </c>
      <c r="L1178" s="120">
        <v>0.67100000000000004</v>
      </c>
      <c r="M1178" s="121" t="s">
        <v>5657</v>
      </c>
      <c r="N1178" s="120">
        <v>1</v>
      </c>
      <c r="O1178" s="119">
        <v>144</v>
      </c>
      <c r="P1178" s="119"/>
      <c r="Q1178" s="119"/>
      <c r="R1178" s="120" t="s">
        <v>5658</v>
      </c>
      <c r="S1178" s="120">
        <v>0.2</v>
      </c>
      <c r="T1178" s="120"/>
      <c r="U1178" s="120"/>
      <c r="V1178" s="172">
        <v>461</v>
      </c>
      <c r="W1178" s="172"/>
      <c r="X1178" s="172">
        <v>383.9</v>
      </c>
      <c r="Y1178" s="172">
        <v>19.3</v>
      </c>
      <c r="Z1178" s="172">
        <v>57.8</v>
      </c>
      <c r="AA1178" s="123">
        <v>4430</v>
      </c>
      <c r="AB1178" s="123"/>
      <c r="AC1178" s="123">
        <v>298.8</v>
      </c>
      <c r="AD1178" s="123"/>
      <c r="AE1178" s="123"/>
      <c r="AF1178" s="123"/>
      <c r="AG1178" s="214"/>
      <c r="AH1178" s="229" t="str">
        <f t="shared" si="251"/>
        <v>a3</v>
      </c>
      <c r="AI1178" s="199"/>
      <c r="AJ1178" s="199"/>
      <c r="AK1178" s="199"/>
      <c r="AL1178" s="199"/>
      <c r="AM1178" s="199"/>
      <c r="AN1178" s="173" t="s">
        <v>3186</v>
      </c>
      <c r="AO1178" s="173" t="s">
        <v>3186</v>
      </c>
      <c r="AP1178" s="173" t="s">
        <v>3186</v>
      </c>
      <c r="AQ1178" s="173" t="s">
        <v>3186</v>
      </c>
      <c r="AR1178" s="173" t="s">
        <v>3186</v>
      </c>
      <c r="AS1178" s="173"/>
      <c r="AT1178" s="173"/>
      <c r="AU1178" s="173"/>
      <c r="AV1178" s="173"/>
      <c r="AW1178" s="173"/>
      <c r="AX1178" s="173"/>
      <c r="AY1178" s="173"/>
      <c r="AZ1178" s="211">
        <f t="shared" si="261"/>
        <v>0</v>
      </c>
      <c r="BA1178" s="211">
        <f t="shared" si="262"/>
        <v>0</v>
      </c>
      <c r="BB1178" s="205">
        <f t="shared" si="252"/>
        <v>42397</v>
      </c>
      <c r="BC1178" s="205">
        <f t="shared" si="253"/>
        <v>42397</v>
      </c>
      <c r="BD1178" s="205">
        <f t="shared" si="254"/>
        <v>0</v>
      </c>
      <c r="BE1178" s="205">
        <f t="shared" si="255"/>
        <v>0</v>
      </c>
      <c r="BF1178" s="175">
        <v>42397</v>
      </c>
      <c r="BG1178" s="175"/>
      <c r="BH1178" s="175">
        <v>17325</v>
      </c>
      <c r="BI1178" s="175"/>
      <c r="BJ1178" s="175"/>
      <c r="BK1178" s="175">
        <v>4238</v>
      </c>
      <c r="BL1178" s="175">
        <v>2223</v>
      </c>
      <c r="BM1178" s="175">
        <v>7569</v>
      </c>
      <c r="BN1178" s="175">
        <v>72</v>
      </c>
      <c r="BO1178" s="175">
        <v>10970</v>
      </c>
      <c r="BP1178" s="200">
        <f t="shared" si="256"/>
        <v>28295</v>
      </c>
    </row>
    <row r="1179" spans="1:68" s="201" customFormat="1" x14ac:dyDescent="0.15">
      <c r="A1179" s="117">
        <v>1620702002</v>
      </c>
      <c r="B1179" s="118" t="s">
        <v>1305</v>
      </c>
      <c r="C1179" s="118" t="s">
        <v>1276</v>
      </c>
      <c r="D1179" s="118" t="s">
        <v>1304</v>
      </c>
      <c r="E1179" s="118" t="s">
        <v>4008</v>
      </c>
      <c r="F1179" s="120">
        <v>27</v>
      </c>
      <c r="G1179" s="119">
        <v>539999</v>
      </c>
      <c r="H1179" s="119"/>
      <c r="I1179" s="120" t="s">
        <v>5820</v>
      </c>
      <c r="J1179" s="120">
        <v>3375</v>
      </c>
      <c r="K1179" s="120">
        <v>539999</v>
      </c>
      <c r="L1179" s="120">
        <v>0.438</v>
      </c>
      <c r="M1179" s="121" t="s">
        <v>5654</v>
      </c>
      <c r="N1179" s="120">
        <v>1</v>
      </c>
      <c r="O1179" s="119">
        <v>110</v>
      </c>
      <c r="P1179" s="119">
        <v>8.3000000000000007</v>
      </c>
      <c r="Q1179" s="119">
        <v>1.1000000000000001</v>
      </c>
      <c r="R1179" s="120" t="s">
        <v>5660</v>
      </c>
      <c r="S1179" s="120">
        <v>0.1</v>
      </c>
      <c r="T1179" s="120"/>
      <c r="U1179" s="120"/>
      <c r="V1179" s="172">
        <v>376.7</v>
      </c>
      <c r="W1179" s="172">
        <v>26.2</v>
      </c>
      <c r="X1179" s="172">
        <v>290</v>
      </c>
      <c r="Y1179" s="172">
        <v>5</v>
      </c>
      <c r="Z1179" s="172">
        <v>55.5</v>
      </c>
      <c r="AA1179" s="123">
        <v>64212</v>
      </c>
      <c r="AB1179" s="123"/>
      <c r="AC1179" s="123">
        <v>23.19</v>
      </c>
      <c r="AD1179" s="123"/>
      <c r="AE1179" s="123"/>
      <c r="AF1179" s="123"/>
      <c r="AG1179" s="214"/>
      <c r="AH1179" s="229" t="str">
        <f t="shared" si="251"/>
        <v>a3</v>
      </c>
      <c r="AI1179" s="199"/>
      <c r="AJ1179" s="199"/>
      <c r="AK1179" s="199"/>
      <c r="AL1179" s="199"/>
      <c r="AM1179" s="199"/>
      <c r="AN1179" s="173">
        <v>1</v>
      </c>
      <c r="AO1179" s="173" t="s">
        <v>3186</v>
      </c>
      <c r="AP1179" s="173" t="s">
        <v>3186</v>
      </c>
      <c r="AQ1179" s="173" t="s">
        <v>3186</v>
      </c>
      <c r="AR1179" s="173" t="s">
        <v>3186</v>
      </c>
      <c r="AS1179" s="173" t="s">
        <v>3186</v>
      </c>
      <c r="AT1179" s="173"/>
      <c r="AU1179" s="173">
        <v>0.6</v>
      </c>
      <c r="AV1179" s="173"/>
      <c r="AW1179" s="173">
        <v>0.6</v>
      </c>
      <c r="AX1179" s="173"/>
      <c r="AY1179" s="173"/>
      <c r="AZ1179" s="211">
        <f t="shared" si="261"/>
        <v>1</v>
      </c>
      <c r="BA1179" s="211">
        <f t="shared" si="262"/>
        <v>1.2</v>
      </c>
      <c r="BB1179" s="205">
        <f t="shared" si="252"/>
        <v>30828</v>
      </c>
      <c r="BC1179" s="205">
        <f t="shared" si="253"/>
        <v>30828</v>
      </c>
      <c r="BD1179" s="205">
        <f t="shared" si="254"/>
        <v>0</v>
      </c>
      <c r="BE1179" s="205">
        <f t="shared" si="255"/>
        <v>0</v>
      </c>
      <c r="BF1179" s="175">
        <v>30828</v>
      </c>
      <c r="BG1179" s="175"/>
      <c r="BH1179" s="175">
        <v>15827</v>
      </c>
      <c r="BI1179" s="175"/>
      <c r="BJ1179" s="175"/>
      <c r="BK1179" s="175">
        <v>6127</v>
      </c>
      <c r="BL1179" s="175">
        <v>2400</v>
      </c>
      <c r="BM1179" s="175">
        <v>5224</v>
      </c>
      <c r="BN1179" s="175"/>
      <c r="BO1179" s="175">
        <v>1250</v>
      </c>
      <c r="BP1179" s="200">
        <f t="shared" si="256"/>
        <v>17077</v>
      </c>
    </row>
    <row r="1180" spans="1:68" s="201" customFormat="1" x14ac:dyDescent="0.15">
      <c r="A1180" s="117">
        <v>3938601001</v>
      </c>
      <c r="B1180" s="118" t="s">
        <v>2782</v>
      </c>
      <c r="C1180" s="118" t="s">
        <v>2754</v>
      </c>
      <c r="D1180" s="118" t="s">
        <v>2783</v>
      </c>
      <c r="E1180" s="118" t="s">
        <v>5098</v>
      </c>
      <c r="F1180" s="120">
        <v>24</v>
      </c>
      <c r="G1180" s="119"/>
      <c r="H1180" s="119"/>
      <c r="I1180" s="120" t="s">
        <v>5820</v>
      </c>
      <c r="J1180" s="120">
        <v>5250</v>
      </c>
      <c r="K1180" s="120">
        <v>542218</v>
      </c>
      <c r="L1180" s="120">
        <v>0.28299999999999997</v>
      </c>
      <c r="M1180" s="121" t="s">
        <v>5659</v>
      </c>
      <c r="N1180" s="120">
        <v>1</v>
      </c>
      <c r="O1180" s="119">
        <v>204</v>
      </c>
      <c r="P1180" s="119">
        <v>41.6</v>
      </c>
      <c r="Q1180" s="119">
        <v>4.3499999999999996</v>
      </c>
      <c r="R1180" s="120" t="s">
        <v>5655</v>
      </c>
      <c r="S1180" s="120">
        <v>13.2</v>
      </c>
      <c r="T1180" s="120"/>
      <c r="U1180" s="120"/>
      <c r="V1180" s="172">
        <v>431</v>
      </c>
      <c r="W1180" s="172"/>
      <c r="X1180" s="172">
        <v>290</v>
      </c>
      <c r="Y1180" s="172">
        <v>11</v>
      </c>
      <c r="Z1180" s="172">
        <v>130</v>
      </c>
      <c r="AA1180" s="123">
        <v>1401.6</v>
      </c>
      <c r="AB1180" s="123"/>
      <c r="AC1180" s="123">
        <v>354</v>
      </c>
      <c r="AD1180" s="123"/>
      <c r="AE1180" s="123"/>
      <c r="AF1180" s="123"/>
      <c r="AG1180" s="214"/>
      <c r="AH1180" s="229" t="str">
        <f t="shared" si="251"/>
        <v>a3</v>
      </c>
      <c r="AI1180" s="199" t="s">
        <v>5401</v>
      </c>
      <c r="AJ1180" s="199"/>
      <c r="AK1180" s="199"/>
      <c r="AL1180" s="199"/>
      <c r="AM1180" s="199"/>
      <c r="AN1180" s="173">
        <v>1</v>
      </c>
      <c r="AO1180" s="173"/>
      <c r="AP1180" s="173"/>
      <c r="AQ1180" s="173"/>
      <c r="AR1180" s="173"/>
      <c r="AS1180" s="173">
        <v>2</v>
      </c>
      <c r="AT1180" s="173">
        <v>0.5</v>
      </c>
      <c r="AU1180" s="173">
        <v>0.5</v>
      </c>
      <c r="AV1180" s="173">
        <v>0.5</v>
      </c>
      <c r="AW1180" s="173">
        <v>0.5</v>
      </c>
      <c r="AX1180" s="173">
        <v>1</v>
      </c>
      <c r="AY1180" s="173"/>
      <c r="AZ1180" s="211">
        <f t="shared" si="261"/>
        <v>3</v>
      </c>
      <c r="BA1180" s="211">
        <f t="shared" si="262"/>
        <v>3</v>
      </c>
      <c r="BB1180" s="205">
        <f t="shared" si="252"/>
        <v>77222</v>
      </c>
      <c r="BC1180" s="205">
        <f t="shared" si="253"/>
        <v>77222</v>
      </c>
      <c r="BD1180" s="205">
        <f t="shared" si="254"/>
        <v>0</v>
      </c>
      <c r="BE1180" s="205">
        <f t="shared" si="255"/>
        <v>0</v>
      </c>
      <c r="BF1180" s="175">
        <v>77222</v>
      </c>
      <c r="BG1180" s="175">
        <v>8273</v>
      </c>
      <c r="BH1180" s="175">
        <v>37800</v>
      </c>
      <c r="BI1180" s="175"/>
      <c r="BJ1180" s="175"/>
      <c r="BK1180" s="175">
        <v>3931</v>
      </c>
      <c r="BL1180" s="175">
        <v>8719</v>
      </c>
      <c r="BM1180" s="175"/>
      <c r="BN1180" s="175">
        <v>858</v>
      </c>
      <c r="BO1180" s="175">
        <v>17641</v>
      </c>
      <c r="BP1180" s="200">
        <f t="shared" si="256"/>
        <v>55441</v>
      </c>
    </row>
    <row r="1181" spans="1:68" s="201" customFormat="1" x14ac:dyDescent="0.15">
      <c r="A1181" s="117">
        <v>3520101005</v>
      </c>
      <c r="B1181" s="118" t="s">
        <v>2610</v>
      </c>
      <c r="C1181" s="118" t="s">
        <v>2601</v>
      </c>
      <c r="D1181" s="118" t="s">
        <v>2606</v>
      </c>
      <c r="E1181" s="118" t="s">
        <v>4978</v>
      </c>
      <c r="F1181" s="120">
        <v>15</v>
      </c>
      <c r="G1181" s="119">
        <v>542548</v>
      </c>
      <c r="H1181" s="119"/>
      <c r="I1181" s="120" t="s">
        <v>5820</v>
      </c>
      <c r="J1181" s="120">
        <v>3500</v>
      </c>
      <c r="K1181" s="120">
        <v>542548</v>
      </c>
      <c r="L1181" s="120">
        <v>0.42499999999999999</v>
      </c>
      <c r="M1181" s="121" t="s">
        <v>5676</v>
      </c>
      <c r="N1181" s="120">
        <v>1</v>
      </c>
      <c r="O1181" s="119">
        <v>257.10000000000002</v>
      </c>
      <c r="P1181" s="119">
        <v>52.2</v>
      </c>
      <c r="Q1181" s="119">
        <v>6.71</v>
      </c>
      <c r="R1181" s="120" t="s">
        <v>5658</v>
      </c>
      <c r="S1181" s="120">
        <v>1.3</v>
      </c>
      <c r="T1181" s="120"/>
      <c r="U1181" s="120"/>
      <c r="V1181" s="172">
        <v>732.6</v>
      </c>
      <c r="W1181" s="172">
        <v>136.5</v>
      </c>
      <c r="X1181" s="172">
        <v>525.29999999999995</v>
      </c>
      <c r="Y1181" s="172">
        <v>13.2</v>
      </c>
      <c r="Z1181" s="172">
        <v>57.6</v>
      </c>
      <c r="AA1181" s="123"/>
      <c r="AB1181" s="123"/>
      <c r="AC1181" s="123">
        <v>603</v>
      </c>
      <c r="AD1181" s="123"/>
      <c r="AE1181" s="123"/>
      <c r="AF1181" s="123"/>
      <c r="AG1181" s="214"/>
      <c r="AH1181" s="229" t="str">
        <f t="shared" si="251"/>
        <v>a3</v>
      </c>
      <c r="AI1181" s="199"/>
      <c r="AJ1181" s="199"/>
      <c r="AK1181" s="199"/>
      <c r="AL1181" s="199"/>
      <c r="AM1181" s="199"/>
      <c r="AN1181" s="173" t="s">
        <v>3186</v>
      </c>
      <c r="AO1181" s="173" t="s">
        <v>3186</v>
      </c>
      <c r="AP1181" s="173" t="s">
        <v>3186</v>
      </c>
      <c r="AQ1181" s="173" t="s">
        <v>3186</v>
      </c>
      <c r="AR1181" s="173" t="s">
        <v>3186</v>
      </c>
      <c r="AS1181" s="173"/>
      <c r="AT1181" s="173">
        <v>0.6</v>
      </c>
      <c r="AU1181" s="173">
        <v>0.7</v>
      </c>
      <c r="AV1181" s="173">
        <v>0.5</v>
      </c>
      <c r="AW1181" s="173">
        <v>0.7</v>
      </c>
      <c r="AX1181" s="173"/>
      <c r="AY1181" s="173"/>
      <c r="AZ1181" s="211">
        <f t="shared" si="261"/>
        <v>0</v>
      </c>
      <c r="BA1181" s="211">
        <f t="shared" si="262"/>
        <v>2.5</v>
      </c>
      <c r="BB1181" s="205">
        <f t="shared" si="252"/>
        <v>65760</v>
      </c>
      <c r="BC1181" s="205">
        <f t="shared" si="253"/>
        <v>56034</v>
      </c>
      <c r="BD1181" s="205">
        <f t="shared" si="254"/>
        <v>10115</v>
      </c>
      <c r="BE1181" s="205">
        <f t="shared" si="255"/>
        <v>389</v>
      </c>
      <c r="BF1181" s="175">
        <v>55645</v>
      </c>
      <c r="BG1181" s="175"/>
      <c r="BH1181" s="175">
        <v>18113</v>
      </c>
      <c r="BI1181" s="175">
        <v>9726</v>
      </c>
      <c r="BJ1181" s="175"/>
      <c r="BK1181" s="175">
        <v>8301</v>
      </c>
      <c r="BL1181" s="175">
        <v>3564</v>
      </c>
      <c r="BM1181" s="175">
        <v>11039</v>
      </c>
      <c r="BN1181" s="175">
        <v>3873</v>
      </c>
      <c r="BO1181" s="175">
        <v>11144</v>
      </c>
      <c r="BP1181" s="200">
        <f t="shared" si="256"/>
        <v>29257</v>
      </c>
    </row>
    <row r="1182" spans="1:68" s="201" customFormat="1" x14ac:dyDescent="0.15">
      <c r="A1182" s="117">
        <v>4421402004</v>
      </c>
      <c r="B1182" s="118" t="s">
        <v>3054</v>
      </c>
      <c r="C1182" s="118" t="s">
        <v>3015</v>
      </c>
      <c r="D1182" s="118" t="s">
        <v>3051</v>
      </c>
      <c r="E1182" s="118" t="s">
        <v>5285</v>
      </c>
      <c r="F1182" s="120">
        <v>14</v>
      </c>
      <c r="G1182" s="119">
        <v>550229</v>
      </c>
      <c r="H1182" s="119"/>
      <c r="I1182" s="120" t="s">
        <v>5820</v>
      </c>
      <c r="J1182" s="120">
        <v>3800</v>
      </c>
      <c r="K1182" s="120">
        <v>550229</v>
      </c>
      <c r="L1182" s="120">
        <v>0.39700000000000002</v>
      </c>
      <c r="M1182" s="121" t="s">
        <v>5657</v>
      </c>
      <c r="N1182" s="120">
        <v>1</v>
      </c>
      <c r="O1182" s="119">
        <v>176.2</v>
      </c>
      <c r="P1182" s="119">
        <v>31.6</v>
      </c>
      <c r="Q1182" s="119">
        <v>7.5</v>
      </c>
      <c r="R1182" s="120" t="s">
        <v>5658</v>
      </c>
      <c r="S1182" s="120">
        <v>0.71850000000000003</v>
      </c>
      <c r="T1182" s="120"/>
      <c r="U1182" s="120"/>
      <c r="V1182" s="172">
        <v>340.67399999999998</v>
      </c>
      <c r="W1182" s="172"/>
      <c r="X1182" s="172"/>
      <c r="Y1182" s="172"/>
      <c r="Z1182" s="172">
        <v>340.67399999999998</v>
      </c>
      <c r="AA1182" s="123">
        <v>4040</v>
      </c>
      <c r="AB1182" s="123"/>
      <c r="AC1182" s="123">
        <v>299.49</v>
      </c>
      <c r="AD1182" s="123"/>
      <c r="AE1182" s="123"/>
      <c r="AF1182" s="123"/>
      <c r="AG1182" s="214"/>
      <c r="AH1182" s="229" t="str">
        <f t="shared" si="251"/>
        <v>a3</v>
      </c>
      <c r="AI1182" s="199"/>
      <c r="AJ1182" s="199"/>
      <c r="AK1182" s="199"/>
      <c r="AL1182" s="199"/>
      <c r="AM1182" s="199"/>
      <c r="AN1182" s="173">
        <v>1</v>
      </c>
      <c r="AO1182" s="173"/>
      <c r="AP1182" s="173"/>
      <c r="AQ1182" s="173"/>
      <c r="AR1182" s="173"/>
      <c r="AS1182" s="173">
        <v>0.9</v>
      </c>
      <c r="AT1182" s="173">
        <v>0.9</v>
      </c>
      <c r="AU1182" s="173">
        <v>0.8</v>
      </c>
      <c r="AV1182" s="173">
        <v>0.8</v>
      </c>
      <c r="AW1182" s="173">
        <v>0.8</v>
      </c>
      <c r="AX1182" s="173">
        <v>0.8</v>
      </c>
      <c r="AY1182" s="173"/>
      <c r="AZ1182" s="211">
        <f t="shared" si="261"/>
        <v>1.9</v>
      </c>
      <c r="BA1182" s="211">
        <f t="shared" si="262"/>
        <v>4.0999999999999996</v>
      </c>
      <c r="BB1182" s="205">
        <f t="shared" si="252"/>
        <v>32653</v>
      </c>
      <c r="BC1182" s="205">
        <f t="shared" si="253"/>
        <v>31615</v>
      </c>
      <c r="BD1182" s="205">
        <f t="shared" si="254"/>
        <v>6031</v>
      </c>
      <c r="BE1182" s="205">
        <f t="shared" si="255"/>
        <v>4993</v>
      </c>
      <c r="BF1182" s="175">
        <v>26622</v>
      </c>
      <c r="BG1182" s="175">
        <v>3682</v>
      </c>
      <c r="BH1182" s="175">
        <v>9992</v>
      </c>
      <c r="BI1182" s="175">
        <v>1038</v>
      </c>
      <c r="BJ1182" s="175"/>
      <c r="BK1182" s="175">
        <v>4742</v>
      </c>
      <c r="BL1182" s="175">
        <v>1601</v>
      </c>
      <c r="BM1182" s="175">
        <v>5554</v>
      </c>
      <c r="BN1182" s="175">
        <v>137</v>
      </c>
      <c r="BO1182" s="175">
        <v>5907</v>
      </c>
      <c r="BP1182" s="200">
        <f t="shared" si="256"/>
        <v>15899</v>
      </c>
    </row>
    <row r="1183" spans="1:68" s="201" customFormat="1" x14ac:dyDescent="0.15">
      <c r="A1183" s="117">
        <v>1820102004</v>
      </c>
      <c r="B1183" s="118" t="s">
        <v>1408</v>
      </c>
      <c r="C1183" s="118" t="s">
        <v>1400</v>
      </c>
      <c r="D1183" s="118" t="s">
        <v>1405</v>
      </c>
      <c r="E1183" s="118" t="s">
        <v>4084</v>
      </c>
      <c r="F1183" s="120">
        <v>19</v>
      </c>
      <c r="G1183" s="119">
        <v>553604</v>
      </c>
      <c r="H1183" s="119"/>
      <c r="I1183" s="120" t="s">
        <v>5820</v>
      </c>
      <c r="J1183" s="120">
        <v>1970</v>
      </c>
      <c r="K1183" s="120">
        <v>553604</v>
      </c>
      <c r="L1183" s="120">
        <v>0.77</v>
      </c>
      <c r="M1183" s="121" t="s">
        <v>5657</v>
      </c>
      <c r="N1183" s="120">
        <v>1</v>
      </c>
      <c r="O1183" s="119">
        <v>160</v>
      </c>
      <c r="P1183" s="119">
        <v>12</v>
      </c>
      <c r="Q1183" s="119">
        <v>1.2</v>
      </c>
      <c r="R1183" s="120" t="s">
        <v>5658</v>
      </c>
      <c r="S1183" s="120">
        <v>0.5</v>
      </c>
      <c r="T1183" s="120"/>
      <c r="U1183" s="120"/>
      <c r="V1183" s="172">
        <v>392</v>
      </c>
      <c r="W1183" s="172">
        <v>8.8000000000000007</v>
      </c>
      <c r="X1183" s="172">
        <v>290.39999999999998</v>
      </c>
      <c r="Y1183" s="172">
        <v>36</v>
      </c>
      <c r="Z1183" s="172">
        <v>56.8</v>
      </c>
      <c r="AA1183" s="123">
        <v>2679</v>
      </c>
      <c r="AB1183" s="123"/>
      <c r="AC1183" s="123">
        <v>196</v>
      </c>
      <c r="AD1183" s="123"/>
      <c r="AE1183" s="123"/>
      <c r="AF1183" s="123"/>
      <c r="AG1183" s="214"/>
      <c r="AH1183" s="229" t="str">
        <f t="shared" si="251"/>
        <v>a3</v>
      </c>
      <c r="AI1183" s="199" t="s">
        <v>5401</v>
      </c>
      <c r="AJ1183" s="199"/>
      <c r="AK1183" s="199" t="s">
        <v>5401</v>
      </c>
      <c r="AL1183" s="199" t="s">
        <v>5401</v>
      </c>
      <c r="AM1183" s="199" t="s">
        <v>5401</v>
      </c>
      <c r="AN1183" s="173"/>
      <c r="AO1183" s="173"/>
      <c r="AP1183" s="173"/>
      <c r="AQ1183" s="173"/>
      <c r="AR1183" s="173"/>
      <c r="AS1183" s="173"/>
      <c r="AT1183" s="173"/>
      <c r="AU1183" s="173"/>
      <c r="AV1183" s="173"/>
      <c r="AW1183" s="173"/>
      <c r="AX1183" s="173"/>
      <c r="AY1183" s="173"/>
      <c r="AZ1183" s="211">
        <f t="shared" si="261"/>
        <v>0</v>
      </c>
      <c r="BA1183" s="211">
        <f t="shared" si="262"/>
        <v>0</v>
      </c>
      <c r="BB1183" s="205">
        <f t="shared" si="252"/>
        <v>26192</v>
      </c>
      <c r="BC1183" s="205">
        <f t="shared" si="253"/>
        <v>26192</v>
      </c>
      <c r="BD1183" s="205">
        <f t="shared" si="254"/>
        <v>0</v>
      </c>
      <c r="BE1183" s="205">
        <f t="shared" si="255"/>
        <v>0</v>
      </c>
      <c r="BF1183" s="175">
        <v>26192</v>
      </c>
      <c r="BG1183" s="175"/>
      <c r="BH1183" s="175">
        <v>17842</v>
      </c>
      <c r="BI1183" s="175"/>
      <c r="BJ1183" s="175"/>
      <c r="BK1183" s="175">
        <v>3741</v>
      </c>
      <c r="BL1183" s="175">
        <v>4609</v>
      </c>
      <c r="BM1183" s="175"/>
      <c r="BN1183" s="175"/>
      <c r="BO1183" s="175"/>
      <c r="BP1183" s="200">
        <f t="shared" si="256"/>
        <v>17842</v>
      </c>
    </row>
    <row r="1184" spans="1:68" s="201" customFormat="1" x14ac:dyDescent="0.15">
      <c r="A1184" s="117">
        <v>3421501001</v>
      </c>
      <c r="B1184" s="118" t="s">
        <v>2580</v>
      </c>
      <c r="C1184" s="118" t="s">
        <v>2517</v>
      </c>
      <c r="D1184" s="118" t="s">
        <v>2581</v>
      </c>
      <c r="E1184" s="118" t="s">
        <v>4957</v>
      </c>
      <c r="F1184" s="120">
        <v>16</v>
      </c>
      <c r="G1184" s="119">
        <v>556182</v>
      </c>
      <c r="H1184" s="119"/>
      <c r="I1184" s="120" t="s">
        <v>5820</v>
      </c>
      <c r="J1184" s="120">
        <v>2920</v>
      </c>
      <c r="K1184" s="120">
        <v>556182</v>
      </c>
      <c r="L1184" s="120">
        <v>0.52200000000000002</v>
      </c>
      <c r="M1184" s="121" t="s">
        <v>5657</v>
      </c>
      <c r="N1184" s="120">
        <v>1</v>
      </c>
      <c r="O1184" s="119">
        <v>225.8</v>
      </c>
      <c r="P1184" s="119"/>
      <c r="Q1184" s="119"/>
      <c r="R1184" s="120" t="s">
        <v>5658</v>
      </c>
      <c r="S1184" s="120">
        <v>0.2</v>
      </c>
      <c r="T1184" s="120"/>
      <c r="U1184" s="120"/>
      <c r="V1184" s="172">
        <v>503.8</v>
      </c>
      <c r="W1184" s="172">
        <v>96.2</v>
      </c>
      <c r="X1184" s="172">
        <v>212.7</v>
      </c>
      <c r="Y1184" s="172">
        <v>33.1</v>
      </c>
      <c r="Z1184" s="172">
        <v>161.80000000000001</v>
      </c>
      <c r="AA1184" s="123">
        <v>3194</v>
      </c>
      <c r="AB1184" s="123"/>
      <c r="AC1184" s="123">
        <v>425</v>
      </c>
      <c r="AD1184" s="123"/>
      <c r="AE1184" s="123"/>
      <c r="AF1184" s="123"/>
      <c r="AG1184" s="214"/>
      <c r="AH1184" s="229" t="str">
        <f t="shared" si="251"/>
        <v>a3</v>
      </c>
      <c r="AI1184" s="199"/>
      <c r="AJ1184" s="199"/>
      <c r="AK1184" s="199"/>
      <c r="AL1184" s="199"/>
      <c r="AM1184" s="199"/>
      <c r="AN1184" s="173"/>
      <c r="AO1184" s="173"/>
      <c r="AP1184" s="173"/>
      <c r="AQ1184" s="173"/>
      <c r="AR1184" s="173"/>
      <c r="AS1184" s="173"/>
      <c r="AT1184" s="173"/>
      <c r="AU1184" s="173"/>
      <c r="AV1184" s="173"/>
      <c r="AW1184" s="173"/>
      <c r="AX1184" s="173"/>
      <c r="AY1184" s="173"/>
      <c r="AZ1184" s="211">
        <f t="shared" si="261"/>
        <v>0</v>
      </c>
      <c r="BA1184" s="211">
        <f t="shared" si="262"/>
        <v>0</v>
      </c>
      <c r="BB1184" s="205">
        <f t="shared" si="252"/>
        <v>0</v>
      </c>
      <c r="BC1184" s="205">
        <f t="shared" si="253"/>
        <v>0</v>
      </c>
      <c r="BD1184" s="205">
        <f t="shared" si="254"/>
        <v>0</v>
      </c>
      <c r="BE1184" s="205">
        <f t="shared" si="255"/>
        <v>0</v>
      </c>
      <c r="BF1184" s="175"/>
      <c r="BG1184" s="175"/>
      <c r="BH1184" s="175"/>
      <c r="BI1184" s="175"/>
      <c r="BJ1184" s="175"/>
      <c r="BK1184" s="175"/>
      <c r="BL1184" s="175"/>
      <c r="BM1184" s="175"/>
      <c r="BN1184" s="175"/>
      <c r="BO1184" s="175"/>
      <c r="BP1184" s="200">
        <f t="shared" si="256"/>
        <v>0</v>
      </c>
    </row>
    <row r="1185" spans="1:68" s="201" customFormat="1" x14ac:dyDescent="0.15">
      <c r="A1185" s="117">
        <v>2822501001</v>
      </c>
      <c r="B1185" s="118" t="s">
        <v>2202</v>
      </c>
      <c r="C1185" s="118" t="s">
        <v>2099</v>
      </c>
      <c r="D1185" s="118" t="s">
        <v>2203</v>
      </c>
      <c r="E1185" s="118" t="s">
        <v>4675</v>
      </c>
      <c r="F1185" s="120">
        <v>18</v>
      </c>
      <c r="G1185" s="119"/>
      <c r="H1185" s="119"/>
      <c r="I1185" s="120" t="s">
        <v>5820</v>
      </c>
      <c r="J1185" s="120">
        <v>3700</v>
      </c>
      <c r="K1185" s="120">
        <v>559703</v>
      </c>
      <c r="L1185" s="120">
        <v>0.41399999999999998</v>
      </c>
      <c r="M1185" s="121" t="s">
        <v>5657</v>
      </c>
      <c r="N1185" s="120">
        <v>1</v>
      </c>
      <c r="O1185" s="119">
        <v>194</v>
      </c>
      <c r="P1185" s="119"/>
      <c r="Q1185" s="119"/>
      <c r="R1185" s="120" t="s">
        <v>5660</v>
      </c>
      <c r="S1185" s="120">
        <v>0.5</v>
      </c>
      <c r="T1185" s="120"/>
      <c r="U1185" s="120"/>
      <c r="V1185" s="172">
        <v>501</v>
      </c>
      <c r="W1185" s="172">
        <v>40</v>
      </c>
      <c r="X1185" s="172">
        <v>381</v>
      </c>
      <c r="Y1185" s="172">
        <v>55</v>
      </c>
      <c r="Z1185" s="172">
        <v>25</v>
      </c>
      <c r="AA1185" s="123">
        <v>5450</v>
      </c>
      <c r="AB1185" s="123"/>
      <c r="AC1185" s="123">
        <v>397</v>
      </c>
      <c r="AD1185" s="123"/>
      <c r="AE1185" s="123"/>
      <c r="AF1185" s="123"/>
      <c r="AG1185" s="214"/>
      <c r="AH1185" s="229" t="str">
        <f t="shared" si="251"/>
        <v>a3</v>
      </c>
      <c r="AI1185" s="199"/>
      <c r="AJ1185" s="199"/>
      <c r="AK1185" s="199"/>
      <c r="AL1185" s="199"/>
      <c r="AM1185" s="199"/>
      <c r="AN1185" s="173">
        <v>0.5</v>
      </c>
      <c r="AO1185" s="173" t="s">
        <v>3186</v>
      </c>
      <c r="AP1185" s="173" t="s">
        <v>3186</v>
      </c>
      <c r="AQ1185" s="173">
        <v>0.5</v>
      </c>
      <c r="AR1185" s="173" t="s">
        <v>3186</v>
      </c>
      <c r="AS1185" s="173"/>
      <c r="AT1185" s="173"/>
      <c r="AU1185" s="173"/>
      <c r="AV1185" s="173"/>
      <c r="AW1185" s="173"/>
      <c r="AX1185" s="173"/>
      <c r="AY1185" s="173" t="s">
        <v>3186</v>
      </c>
      <c r="AZ1185" s="211">
        <f t="shared" si="261"/>
        <v>1</v>
      </c>
      <c r="BA1185" s="211"/>
      <c r="BB1185" s="205">
        <f t="shared" si="252"/>
        <v>56132</v>
      </c>
      <c r="BC1185" s="205">
        <f t="shared" si="253"/>
        <v>56132</v>
      </c>
      <c r="BD1185" s="205">
        <f t="shared" si="254"/>
        <v>10987</v>
      </c>
      <c r="BE1185" s="205">
        <f t="shared" si="255"/>
        <v>10987</v>
      </c>
      <c r="BF1185" s="175">
        <v>45145</v>
      </c>
      <c r="BG1185" s="175">
        <v>3978</v>
      </c>
      <c r="BH1185" s="175">
        <v>10987</v>
      </c>
      <c r="BI1185" s="175"/>
      <c r="BJ1185" s="175"/>
      <c r="BK1185" s="175">
        <v>13780</v>
      </c>
      <c r="BL1185" s="175">
        <v>6383</v>
      </c>
      <c r="BM1185" s="175">
        <v>7361</v>
      </c>
      <c r="BN1185" s="175">
        <v>1290</v>
      </c>
      <c r="BO1185" s="175">
        <v>12353</v>
      </c>
      <c r="BP1185" s="200">
        <f t="shared" si="256"/>
        <v>23340</v>
      </c>
    </row>
    <row r="1186" spans="1:68" s="201" customFormat="1" x14ac:dyDescent="0.15">
      <c r="A1186" s="117">
        <v>4220101007</v>
      </c>
      <c r="B1186" s="118" t="s">
        <v>2914</v>
      </c>
      <c r="C1186" s="118" t="s">
        <v>2907</v>
      </c>
      <c r="D1186" s="118" t="s">
        <v>2909</v>
      </c>
      <c r="E1186" s="118" t="s">
        <v>5186</v>
      </c>
      <c r="F1186" s="120">
        <v>8</v>
      </c>
      <c r="G1186" s="119">
        <v>564150</v>
      </c>
      <c r="H1186" s="119"/>
      <c r="I1186" s="120" t="s">
        <v>5820</v>
      </c>
      <c r="J1186" s="120">
        <v>2018</v>
      </c>
      <c r="K1186" s="120">
        <v>564150</v>
      </c>
      <c r="L1186" s="120">
        <v>0.76600000000000001</v>
      </c>
      <c r="M1186" s="121" t="s">
        <v>5662</v>
      </c>
      <c r="N1186" s="120">
        <v>1</v>
      </c>
      <c r="O1186" s="119">
        <v>244</v>
      </c>
      <c r="P1186" s="119"/>
      <c r="Q1186" s="119"/>
      <c r="R1186" s="120" t="s">
        <v>5658</v>
      </c>
      <c r="S1186" s="120">
        <v>0.441</v>
      </c>
      <c r="T1186" s="120"/>
      <c r="U1186" s="120"/>
      <c r="V1186" s="172">
        <v>433.7</v>
      </c>
      <c r="W1186" s="172">
        <v>54.4</v>
      </c>
      <c r="X1186" s="172">
        <v>289.10000000000002</v>
      </c>
      <c r="Y1186" s="172">
        <v>11</v>
      </c>
      <c r="Z1186" s="172">
        <v>79.2</v>
      </c>
      <c r="AA1186" s="123"/>
      <c r="AB1186" s="123"/>
      <c r="AC1186" s="123">
        <v>506.2</v>
      </c>
      <c r="AD1186" s="123"/>
      <c r="AE1186" s="123"/>
      <c r="AF1186" s="123"/>
      <c r="AG1186" s="214"/>
      <c r="AH1186" s="229" t="str">
        <f t="shared" si="251"/>
        <v>a3</v>
      </c>
      <c r="AI1186" s="199"/>
      <c r="AJ1186" s="199"/>
      <c r="AK1186" s="199"/>
      <c r="AL1186" s="199"/>
      <c r="AM1186" s="199"/>
      <c r="AN1186" s="173"/>
      <c r="AO1186" s="173"/>
      <c r="AP1186" s="173"/>
      <c r="AQ1186" s="173"/>
      <c r="AR1186" s="173"/>
      <c r="AS1186" s="173"/>
      <c r="AT1186" s="173"/>
      <c r="AU1186" s="173"/>
      <c r="AV1186" s="173"/>
      <c r="AW1186" s="173"/>
      <c r="AX1186" s="173"/>
      <c r="AY1186" s="173"/>
      <c r="AZ1186" s="211">
        <f t="shared" si="261"/>
        <v>0</v>
      </c>
      <c r="BA1186" s="211">
        <f t="shared" ref="BA1186:BA1207" si="263">SUBTOTAL(9,AT1186:AY1186)</f>
        <v>0</v>
      </c>
      <c r="BB1186" s="205">
        <f t="shared" si="252"/>
        <v>32979</v>
      </c>
      <c r="BC1186" s="205">
        <f t="shared" si="253"/>
        <v>32979</v>
      </c>
      <c r="BD1186" s="205">
        <f t="shared" si="254"/>
        <v>0</v>
      </c>
      <c r="BE1186" s="205">
        <f t="shared" si="255"/>
        <v>0</v>
      </c>
      <c r="BF1186" s="175">
        <v>32979</v>
      </c>
      <c r="BG1186" s="175"/>
      <c r="BH1186" s="175">
        <v>8400</v>
      </c>
      <c r="BI1186" s="175"/>
      <c r="BJ1186" s="175"/>
      <c r="BK1186" s="175">
        <v>6553</v>
      </c>
      <c r="BL1186" s="175">
        <v>5262</v>
      </c>
      <c r="BM1186" s="175">
        <v>7135</v>
      </c>
      <c r="BN1186" s="175">
        <v>3897</v>
      </c>
      <c r="BO1186" s="175">
        <v>1732</v>
      </c>
      <c r="BP1186" s="200">
        <f t="shared" si="256"/>
        <v>10132</v>
      </c>
    </row>
    <row r="1187" spans="1:68" s="201" customFormat="1" x14ac:dyDescent="0.15">
      <c r="A1187" s="117">
        <v>2858601001</v>
      </c>
      <c r="B1187" s="118" t="s">
        <v>2253</v>
      </c>
      <c r="C1187" s="118" t="s">
        <v>2099</v>
      </c>
      <c r="D1187" s="118" t="s">
        <v>2254</v>
      </c>
      <c r="E1187" s="118" t="s">
        <v>4718</v>
      </c>
      <c r="F1187" s="120">
        <v>14</v>
      </c>
      <c r="G1187" s="119">
        <v>565581</v>
      </c>
      <c r="H1187" s="119"/>
      <c r="I1187" s="120" t="s">
        <v>5820</v>
      </c>
      <c r="J1187" s="120">
        <v>4700</v>
      </c>
      <c r="K1187" s="120">
        <v>565581</v>
      </c>
      <c r="L1187" s="120">
        <v>0.33</v>
      </c>
      <c r="M1187" s="121" t="s">
        <v>5657</v>
      </c>
      <c r="N1187" s="120">
        <v>1</v>
      </c>
      <c r="O1187" s="119">
        <v>550</v>
      </c>
      <c r="P1187" s="119">
        <v>90</v>
      </c>
      <c r="Q1187" s="119">
        <v>14.2</v>
      </c>
      <c r="R1187" s="120"/>
      <c r="S1187" s="120"/>
      <c r="T1187" s="120"/>
      <c r="U1187" s="120" t="s">
        <v>5689</v>
      </c>
      <c r="V1187" s="172">
        <v>579.6</v>
      </c>
      <c r="W1187" s="172">
        <v>126.6</v>
      </c>
      <c r="X1187" s="172">
        <v>252.3</v>
      </c>
      <c r="Y1187" s="172">
        <v>90</v>
      </c>
      <c r="Z1187" s="172">
        <v>110.7</v>
      </c>
      <c r="AA1187" s="123">
        <v>8652.5</v>
      </c>
      <c r="AB1187" s="123"/>
      <c r="AC1187" s="123">
        <v>642.79999999999995</v>
      </c>
      <c r="AD1187" s="123"/>
      <c r="AE1187" s="123"/>
      <c r="AF1187" s="123"/>
      <c r="AG1187" s="214"/>
      <c r="AH1187" s="229" t="str">
        <f t="shared" si="251"/>
        <v>a3</v>
      </c>
      <c r="AI1187" s="199"/>
      <c r="AJ1187" s="199"/>
      <c r="AK1187" s="199"/>
      <c r="AL1187" s="199"/>
      <c r="AM1187" s="199"/>
      <c r="AN1187" s="173">
        <v>5</v>
      </c>
      <c r="AO1187" s="173" t="s">
        <v>3186</v>
      </c>
      <c r="AP1187" s="173" t="s">
        <v>3186</v>
      </c>
      <c r="AQ1187" s="173" t="s">
        <v>3186</v>
      </c>
      <c r="AR1187" s="173" t="s">
        <v>3186</v>
      </c>
      <c r="AS1187" s="173" t="s">
        <v>3186</v>
      </c>
      <c r="AT1187" s="173">
        <v>1</v>
      </c>
      <c r="AU1187" s="173">
        <v>1</v>
      </c>
      <c r="AV1187" s="173">
        <v>1</v>
      </c>
      <c r="AW1187" s="173">
        <v>1</v>
      </c>
      <c r="AX1187" s="173">
        <v>1</v>
      </c>
      <c r="AY1187" s="173" t="s">
        <v>3186</v>
      </c>
      <c r="AZ1187" s="211">
        <f t="shared" si="261"/>
        <v>5</v>
      </c>
      <c r="BA1187" s="211">
        <f t="shared" si="263"/>
        <v>5</v>
      </c>
      <c r="BB1187" s="205">
        <f t="shared" si="252"/>
        <v>58428</v>
      </c>
      <c r="BC1187" s="205">
        <f t="shared" si="253"/>
        <v>44110</v>
      </c>
      <c r="BD1187" s="205">
        <f t="shared" si="254"/>
        <v>14318</v>
      </c>
      <c r="BE1187" s="205">
        <f t="shared" si="255"/>
        <v>0</v>
      </c>
      <c r="BF1187" s="175">
        <v>44110</v>
      </c>
      <c r="BG1187" s="175"/>
      <c r="BH1187" s="175">
        <v>14318</v>
      </c>
      <c r="BI1187" s="175">
        <v>14318</v>
      </c>
      <c r="BJ1187" s="175"/>
      <c r="BK1187" s="175">
        <v>11608</v>
      </c>
      <c r="BL1187" s="175">
        <v>3910</v>
      </c>
      <c r="BM1187" s="175">
        <v>10737</v>
      </c>
      <c r="BN1187" s="175">
        <v>3273</v>
      </c>
      <c r="BO1187" s="175">
        <v>264</v>
      </c>
      <c r="BP1187" s="200">
        <f t="shared" si="256"/>
        <v>14582</v>
      </c>
    </row>
    <row r="1188" spans="1:68" s="201" customFormat="1" x14ac:dyDescent="0.15">
      <c r="A1188" s="117">
        <v>166201001</v>
      </c>
      <c r="B1188" s="118" t="s">
        <v>323</v>
      </c>
      <c r="C1188" s="118" t="s">
        <v>11</v>
      </c>
      <c r="D1188" s="118" t="s">
        <v>324</v>
      </c>
      <c r="E1188" s="118" t="s">
        <v>3372</v>
      </c>
      <c r="F1188" s="120">
        <v>17</v>
      </c>
      <c r="G1188" s="119"/>
      <c r="H1188" s="119"/>
      <c r="I1188" s="120" t="s">
        <v>5820</v>
      </c>
      <c r="J1188" s="120">
        <v>3272</v>
      </c>
      <c r="K1188" s="120">
        <v>571364</v>
      </c>
      <c r="L1188" s="120">
        <v>0.47799999999999998</v>
      </c>
      <c r="M1188" s="121" t="s">
        <v>5657</v>
      </c>
      <c r="N1188" s="120">
        <v>1</v>
      </c>
      <c r="O1188" s="119">
        <v>141.1</v>
      </c>
      <c r="P1188" s="119"/>
      <c r="Q1188" s="119"/>
      <c r="R1188" s="120" t="s">
        <v>5655</v>
      </c>
      <c r="S1188" s="120">
        <v>11.2</v>
      </c>
      <c r="T1188" s="120"/>
      <c r="U1188" s="120"/>
      <c r="V1188" s="172">
        <v>369</v>
      </c>
      <c r="W1188" s="172"/>
      <c r="X1188" s="172">
        <v>350</v>
      </c>
      <c r="Y1188" s="172">
        <v>16.3</v>
      </c>
      <c r="Z1188" s="172">
        <v>2.7</v>
      </c>
      <c r="AA1188" s="123">
        <v>598</v>
      </c>
      <c r="AB1188" s="123"/>
      <c r="AC1188" s="123">
        <v>602</v>
      </c>
      <c r="AD1188" s="123"/>
      <c r="AE1188" s="123"/>
      <c r="AF1188" s="123"/>
      <c r="AG1188" s="214"/>
      <c r="AH1188" s="229" t="str">
        <f t="shared" ref="AH1188:AH1251" si="264">IF(N1188=1,IF(AG1188&gt;0,"a4",IF(AC1188&gt;0,"a3",IF(AA1188&gt;0,"a2","a1"))),IF(AG1188&gt;0,"b4",IF(AC1188&gt;0,"b3",IF(AA1188&gt;0,"b2","b1"))))</f>
        <v>a3</v>
      </c>
      <c r="AI1188" s="199"/>
      <c r="AJ1188" s="199"/>
      <c r="AK1188" s="199"/>
      <c r="AL1188" s="199"/>
      <c r="AM1188" s="199"/>
      <c r="AN1188" s="173" t="s">
        <v>3186</v>
      </c>
      <c r="AO1188" s="173" t="s">
        <v>3186</v>
      </c>
      <c r="AP1188" s="173" t="s">
        <v>3186</v>
      </c>
      <c r="AQ1188" s="173" t="s">
        <v>3186</v>
      </c>
      <c r="AR1188" s="173" t="s">
        <v>3186</v>
      </c>
      <c r="AS1188" s="173">
        <v>1</v>
      </c>
      <c r="AT1188" s="173">
        <v>1</v>
      </c>
      <c r="AU1188" s="173">
        <v>1</v>
      </c>
      <c r="AV1188" s="173"/>
      <c r="AW1188" s="173"/>
      <c r="AX1188" s="173">
        <v>0.5</v>
      </c>
      <c r="AY1188" s="173"/>
      <c r="AZ1188" s="211">
        <f t="shared" si="261"/>
        <v>1</v>
      </c>
      <c r="BA1188" s="211">
        <f t="shared" si="263"/>
        <v>2.5</v>
      </c>
      <c r="BB1188" s="205">
        <f t="shared" ref="BB1188:BB1251" si="265">SUM(BG1188:BO1188)</f>
        <v>203647</v>
      </c>
      <c r="BC1188" s="205">
        <f t="shared" ref="BC1188:BC1251" si="266">BG1188+BH1188+BK1188+BL1188+BM1188+BN1188+BO1188</f>
        <v>184115</v>
      </c>
      <c r="BD1188" s="205">
        <f t="shared" ref="BD1188:BD1251" si="267">BB1188-BF1188</f>
        <v>36099</v>
      </c>
      <c r="BE1188" s="205">
        <f t="shared" ref="BE1188:BE1251" si="268">BC1188-BF1188</f>
        <v>16567</v>
      </c>
      <c r="BF1188" s="175">
        <v>167548</v>
      </c>
      <c r="BG1188" s="175">
        <v>15298</v>
      </c>
      <c r="BH1188" s="175">
        <v>36099</v>
      </c>
      <c r="BI1188" s="175">
        <v>19532</v>
      </c>
      <c r="BJ1188" s="175"/>
      <c r="BK1188" s="175"/>
      <c r="BL1188" s="175">
        <v>1900</v>
      </c>
      <c r="BM1188" s="175">
        <v>5823</v>
      </c>
      <c r="BN1188" s="175">
        <v>2411</v>
      </c>
      <c r="BO1188" s="175">
        <v>122584</v>
      </c>
      <c r="BP1188" s="200">
        <f t="shared" ref="BP1188:BP1251" si="269">BH1188+BO1188</f>
        <v>158683</v>
      </c>
    </row>
    <row r="1189" spans="1:68" s="201" customFormat="1" x14ac:dyDescent="0.15">
      <c r="A1189" s="117">
        <v>2122001001</v>
      </c>
      <c r="B1189" s="118" t="s">
        <v>1738</v>
      </c>
      <c r="C1189" s="118" t="s">
        <v>1650</v>
      </c>
      <c r="D1189" s="118" t="s">
        <v>1739</v>
      </c>
      <c r="E1189" s="118" t="s">
        <v>4319</v>
      </c>
      <c r="F1189" s="120">
        <v>24</v>
      </c>
      <c r="G1189" s="119">
        <v>572921</v>
      </c>
      <c r="H1189" s="119"/>
      <c r="I1189" s="120" t="s">
        <v>5820</v>
      </c>
      <c r="J1189" s="120">
        <v>3500</v>
      </c>
      <c r="K1189" s="120">
        <v>572921</v>
      </c>
      <c r="L1189" s="120">
        <v>0.44800000000000001</v>
      </c>
      <c r="M1189" s="121" t="s">
        <v>5659</v>
      </c>
      <c r="N1189" s="120">
        <v>1</v>
      </c>
      <c r="O1189" s="119">
        <v>190</v>
      </c>
      <c r="P1189" s="119">
        <v>17.100000000000001</v>
      </c>
      <c r="Q1189" s="119">
        <v>2</v>
      </c>
      <c r="R1189" s="120"/>
      <c r="S1189" s="120"/>
      <c r="T1189" s="120"/>
      <c r="U1189" s="120" t="s">
        <v>5689</v>
      </c>
      <c r="V1189" s="172">
        <v>444</v>
      </c>
      <c r="W1189" s="172"/>
      <c r="X1189" s="172"/>
      <c r="Y1189" s="172"/>
      <c r="Z1189" s="172">
        <v>444</v>
      </c>
      <c r="AA1189" s="123">
        <v>1863</v>
      </c>
      <c r="AB1189" s="123"/>
      <c r="AC1189" s="123">
        <v>199</v>
      </c>
      <c r="AD1189" s="123"/>
      <c r="AE1189" s="123"/>
      <c r="AF1189" s="123"/>
      <c r="AG1189" s="214"/>
      <c r="AH1189" s="229" t="str">
        <f t="shared" si="264"/>
        <v>a3</v>
      </c>
      <c r="AI1189" s="199"/>
      <c r="AJ1189" s="199"/>
      <c r="AK1189" s="199"/>
      <c r="AL1189" s="199"/>
      <c r="AM1189" s="199"/>
      <c r="AN1189" s="173" t="s">
        <v>3186</v>
      </c>
      <c r="AO1189" s="173" t="s">
        <v>3186</v>
      </c>
      <c r="AP1189" s="173" t="s">
        <v>3186</v>
      </c>
      <c r="AQ1189" s="173" t="s">
        <v>3186</v>
      </c>
      <c r="AR1189" s="173" t="s">
        <v>3186</v>
      </c>
      <c r="AS1189" s="173"/>
      <c r="AT1189" s="173"/>
      <c r="AU1189" s="173"/>
      <c r="AV1189" s="173"/>
      <c r="AW1189" s="173"/>
      <c r="AX1189" s="173"/>
      <c r="AY1189" s="173"/>
      <c r="AZ1189" s="211">
        <f t="shared" si="261"/>
        <v>0</v>
      </c>
      <c r="BA1189" s="211">
        <f t="shared" si="263"/>
        <v>0</v>
      </c>
      <c r="BB1189" s="205">
        <f t="shared" si="265"/>
        <v>37233</v>
      </c>
      <c r="BC1189" s="205">
        <f t="shared" si="266"/>
        <v>37233</v>
      </c>
      <c r="BD1189" s="205">
        <f t="shared" si="267"/>
        <v>0</v>
      </c>
      <c r="BE1189" s="205">
        <f t="shared" si="268"/>
        <v>0</v>
      </c>
      <c r="BF1189" s="175">
        <v>37233</v>
      </c>
      <c r="BG1189" s="175"/>
      <c r="BH1189" s="175">
        <v>23292</v>
      </c>
      <c r="BI1189" s="175"/>
      <c r="BJ1189" s="175"/>
      <c r="BK1189" s="175">
        <v>1446</v>
      </c>
      <c r="BL1189" s="175">
        <v>1632</v>
      </c>
      <c r="BM1189" s="175">
        <v>8967</v>
      </c>
      <c r="BN1189" s="175">
        <v>1269</v>
      </c>
      <c r="BO1189" s="175">
        <v>627</v>
      </c>
      <c r="BP1189" s="200">
        <f t="shared" si="269"/>
        <v>23919</v>
      </c>
    </row>
    <row r="1190" spans="1:68" s="201" customFormat="1" x14ac:dyDescent="0.15">
      <c r="A1190" s="117">
        <v>4538201001</v>
      </c>
      <c r="B1190" s="118" t="s">
        <v>3090</v>
      </c>
      <c r="C1190" s="118" t="s">
        <v>3060</v>
      </c>
      <c r="D1190" s="118" t="s">
        <v>3091</v>
      </c>
      <c r="E1190" s="118" t="s">
        <v>5312</v>
      </c>
      <c r="F1190" s="120">
        <v>11</v>
      </c>
      <c r="G1190" s="119">
        <v>574408</v>
      </c>
      <c r="H1190" s="119"/>
      <c r="I1190" s="120" t="s">
        <v>5820</v>
      </c>
      <c r="J1190" s="120">
        <v>4400</v>
      </c>
      <c r="K1190" s="120">
        <v>574408</v>
      </c>
      <c r="L1190" s="120">
        <v>0.35799999999999998</v>
      </c>
      <c r="M1190" s="121" t="s">
        <v>5657</v>
      </c>
      <c r="N1190" s="120">
        <v>1</v>
      </c>
      <c r="O1190" s="119">
        <v>365</v>
      </c>
      <c r="P1190" s="119"/>
      <c r="Q1190" s="119"/>
      <c r="R1190" s="120" t="s">
        <v>5658</v>
      </c>
      <c r="S1190" s="120">
        <v>0.7</v>
      </c>
      <c r="T1190" s="120"/>
      <c r="U1190" s="120"/>
      <c r="V1190" s="172">
        <v>439.4</v>
      </c>
      <c r="W1190" s="172">
        <v>62</v>
      </c>
      <c r="X1190" s="172">
        <v>262.5</v>
      </c>
      <c r="Y1190" s="172">
        <v>53</v>
      </c>
      <c r="Z1190" s="172">
        <v>61.9</v>
      </c>
      <c r="AA1190" s="123"/>
      <c r="AB1190" s="123"/>
      <c r="AC1190" s="123">
        <v>463</v>
      </c>
      <c r="AD1190" s="123"/>
      <c r="AE1190" s="123"/>
      <c r="AF1190" s="123"/>
      <c r="AG1190" s="214"/>
      <c r="AH1190" s="229" t="str">
        <f t="shared" si="264"/>
        <v>a3</v>
      </c>
      <c r="AI1190" s="199"/>
      <c r="AJ1190" s="199"/>
      <c r="AK1190" s="199"/>
      <c r="AL1190" s="199"/>
      <c r="AM1190" s="199"/>
      <c r="AN1190" s="173">
        <v>4</v>
      </c>
      <c r="AO1190" s="173"/>
      <c r="AP1190" s="173"/>
      <c r="AQ1190" s="173"/>
      <c r="AR1190" s="173"/>
      <c r="AS1190" s="173">
        <v>4</v>
      </c>
      <c r="AT1190" s="173">
        <v>0.5</v>
      </c>
      <c r="AU1190" s="173">
        <v>1</v>
      </c>
      <c r="AV1190" s="173">
        <v>1</v>
      </c>
      <c r="AW1190" s="173">
        <v>0.5</v>
      </c>
      <c r="AX1190" s="173">
        <v>1</v>
      </c>
      <c r="AY1190" s="173"/>
      <c r="AZ1190" s="211">
        <f t="shared" si="261"/>
        <v>8</v>
      </c>
      <c r="BA1190" s="211">
        <f t="shared" si="263"/>
        <v>4</v>
      </c>
      <c r="BB1190" s="205">
        <f t="shared" si="265"/>
        <v>40135</v>
      </c>
      <c r="BC1190" s="205">
        <f t="shared" si="266"/>
        <v>40135</v>
      </c>
      <c r="BD1190" s="205">
        <f t="shared" si="267"/>
        <v>0</v>
      </c>
      <c r="BE1190" s="205">
        <f t="shared" si="268"/>
        <v>0</v>
      </c>
      <c r="BF1190" s="175">
        <v>40135</v>
      </c>
      <c r="BG1190" s="175">
        <v>21774</v>
      </c>
      <c r="BH1190" s="175"/>
      <c r="BI1190" s="175"/>
      <c r="BJ1190" s="175"/>
      <c r="BK1190" s="175">
        <v>3390</v>
      </c>
      <c r="BL1190" s="175">
        <v>798</v>
      </c>
      <c r="BM1190" s="175">
        <v>7397</v>
      </c>
      <c r="BN1190" s="175">
        <v>4496</v>
      </c>
      <c r="BO1190" s="175">
        <v>2280</v>
      </c>
      <c r="BP1190" s="200">
        <f t="shared" si="269"/>
        <v>2280</v>
      </c>
    </row>
    <row r="1191" spans="1:68" s="201" customFormat="1" x14ac:dyDescent="0.15">
      <c r="A1191" s="117">
        <v>2038801001</v>
      </c>
      <c r="B1191" s="118" t="s">
        <v>1587</v>
      </c>
      <c r="C1191" s="118" t="s">
        <v>1489</v>
      </c>
      <c r="D1191" s="118" t="s">
        <v>1588</v>
      </c>
      <c r="E1191" s="118" t="s">
        <v>4214</v>
      </c>
      <c r="F1191" s="120">
        <v>21</v>
      </c>
      <c r="G1191" s="119">
        <v>576734</v>
      </c>
      <c r="H1191" s="119"/>
      <c r="I1191" s="120" t="s">
        <v>5820</v>
      </c>
      <c r="J1191" s="120">
        <v>3750</v>
      </c>
      <c r="K1191" s="120">
        <v>576734</v>
      </c>
      <c r="L1191" s="120">
        <v>0.42099999999999999</v>
      </c>
      <c r="M1191" s="121" t="s">
        <v>5657</v>
      </c>
      <c r="N1191" s="120">
        <v>1</v>
      </c>
      <c r="O1191" s="119">
        <v>220</v>
      </c>
      <c r="P1191" s="119">
        <v>32</v>
      </c>
      <c r="Q1191" s="119">
        <v>5.2</v>
      </c>
      <c r="R1191" s="120" t="s">
        <v>5660</v>
      </c>
      <c r="S1191" s="120">
        <v>0.8</v>
      </c>
      <c r="T1191" s="120"/>
      <c r="U1191" s="120"/>
      <c r="V1191" s="172">
        <v>441.1</v>
      </c>
      <c r="W1191" s="172">
        <v>21</v>
      </c>
      <c r="X1191" s="172">
        <v>354.3</v>
      </c>
      <c r="Y1191" s="172">
        <v>46.5</v>
      </c>
      <c r="Z1191" s="172">
        <v>19.3</v>
      </c>
      <c r="AA1191" s="123">
        <v>6203</v>
      </c>
      <c r="AB1191" s="123"/>
      <c r="AC1191" s="123">
        <v>546</v>
      </c>
      <c r="AD1191" s="123"/>
      <c r="AE1191" s="123"/>
      <c r="AF1191" s="123"/>
      <c r="AG1191" s="214"/>
      <c r="AH1191" s="229" t="str">
        <f t="shared" si="264"/>
        <v>a3</v>
      </c>
      <c r="AI1191" s="199"/>
      <c r="AJ1191" s="199"/>
      <c r="AK1191" s="199"/>
      <c r="AL1191" s="199"/>
      <c r="AM1191" s="199"/>
      <c r="AN1191" s="173"/>
      <c r="AO1191" s="173"/>
      <c r="AP1191" s="173"/>
      <c r="AQ1191" s="173"/>
      <c r="AR1191" s="173"/>
      <c r="AS1191" s="173"/>
      <c r="AT1191" s="173"/>
      <c r="AU1191" s="173">
        <v>0.5</v>
      </c>
      <c r="AV1191" s="173">
        <v>0.5</v>
      </c>
      <c r="AW1191" s="173"/>
      <c r="AX1191" s="173"/>
      <c r="AY1191" s="173"/>
      <c r="AZ1191" s="211">
        <f t="shared" si="261"/>
        <v>0</v>
      </c>
      <c r="BA1191" s="211">
        <f t="shared" si="263"/>
        <v>1</v>
      </c>
      <c r="BB1191" s="205">
        <f t="shared" si="265"/>
        <v>41208</v>
      </c>
      <c r="BC1191" s="205">
        <f t="shared" si="266"/>
        <v>41208</v>
      </c>
      <c r="BD1191" s="205">
        <f t="shared" si="267"/>
        <v>0</v>
      </c>
      <c r="BE1191" s="205">
        <f t="shared" si="268"/>
        <v>0</v>
      </c>
      <c r="BF1191" s="175">
        <v>41208</v>
      </c>
      <c r="BG1191" s="175"/>
      <c r="BH1191" s="175">
        <v>17809</v>
      </c>
      <c r="BI1191" s="175"/>
      <c r="BJ1191" s="175"/>
      <c r="BK1191" s="175">
        <v>11600</v>
      </c>
      <c r="BL1191" s="175">
        <v>4015</v>
      </c>
      <c r="BM1191" s="175">
        <v>6483</v>
      </c>
      <c r="BN1191" s="175">
        <v>234</v>
      </c>
      <c r="BO1191" s="175">
        <v>1067</v>
      </c>
      <c r="BP1191" s="200">
        <f t="shared" si="269"/>
        <v>18876</v>
      </c>
    </row>
    <row r="1192" spans="1:68" s="201" customFormat="1" x14ac:dyDescent="0.15">
      <c r="A1192" s="117">
        <v>2059002001</v>
      </c>
      <c r="B1192" s="118" t="s">
        <v>1638</v>
      </c>
      <c r="C1192" s="118" t="s">
        <v>1489</v>
      </c>
      <c r="D1192" s="118" t="s">
        <v>1639</v>
      </c>
      <c r="E1192" s="118" t="s">
        <v>4244</v>
      </c>
      <c r="F1192" s="120">
        <v>14</v>
      </c>
      <c r="G1192" s="119"/>
      <c r="H1192" s="119"/>
      <c r="I1192" s="120" t="s">
        <v>5820</v>
      </c>
      <c r="J1192" s="120">
        <v>3000</v>
      </c>
      <c r="K1192" s="120">
        <v>578938</v>
      </c>
      <c r="L1192" s="120">
        <v>0.52900000000000003</v>
      </c>
      <c r="M1192" s="121" t="s">
        <v>5657</v>
      </c>
      <c r="N1192" s="120">
        <v>1</v>
      </c>
      <c r="O1192" s="119">
        <v>339</v>
      </c>
      <c r="P1192" s="119">
        <v>59</v>
      </c>
      <c r="Q1192" s="119">
        <v>7.7</v>
      </c>
      <c r="R1192" s="120" t="s">
        <v>5663</v>
      </c>
      <c r="S1192" s="120">
        <v>0.3</v>
      </c>
      <c r="T1192" s="120"/>
      <c r="U1192" s="120"/>
      <c r="V1192" s="172">
        <v>340.7</v>
      </c>
      <c r="W1192" s="172"/>
      <c r="X1192" s="172">
        <v>187.4</v>
      </c>
      <c r="Y1192" s="172">
        <v>44.3</v>
      </c>
      <c r="Z1192" s="172">
        <v>109</v>
      </c>
      <c r="AA1192" s="123"/>
      <c r="AB1192" s="123"/>
      <c r="AC1192" s="123">
        <v>75.5</v>
      </c>
      <c r="AD1192" s="123"/>
      <c r="AE1192" s="123"/>
      <c r="AF1192" s="123"/>
      <c r="AG1192" s="214"/>
      <c r="AH1192" s="229" t="str">
        <f t="shared" si="264"/>
        <v>a3</v>
      </c>
      <c r="AI1192" s="199"/>
      <c r="AJ1192" s="199"/>
      <c r="AK1192" s="199"/>
      <c r="AL1192" s="199"/>
      <c r="AM1192" s="199"/>
      <c r="AN1192" s="173">
        <v>1</v>
      </c>
      <c r="AO1192" s="173" t="s">
        <v>3186</v>
      </c>
      <c r="AP1192" s="173" t="s">
        <v>3186</v>
      </c>
      <c r="AQ1192" s="173" t="s">
        <v>3186</v>
      </c>
      <c r="AR1192" s="173" t="s">
        <v>3186</v>
      </c>
      <c r="AS1192" s="173" t="s">
        <v>3186</v>
      </c>
      <c r="AT1192" s="173"/>
      <c r="AU1192" s="173"/>
      <c r="AV1192" s="173"/>
      <c r="AW1192" s="173"/>
      <c r="AX1192" s="173"/>
      <c r="AY1192" s="173" t="s">
        <v>3186</v>
      </c>
      <c r="AZ1192" s="211">
        <f t="shared" si="261"/>
        <v>1</v>
      </c>
      <c r="BA1192" s="211">
        <f t="shared" si="263"/>
        <v>0</v>
      </c>
      <c r="BB1192" s="205">
        <f t="shared" si="265"/>
        <v>73424</v>
      </c>
      <c r="BC1192" s="205">
        <f t="shared" si="266"/>
        <v>67947</v>
      </c>
      <c r="BD1192" s="205">
        <f t="shared" si="267"/>
        <v>18256</v>
      </c>
      <c r="BE1192" s="205">
        <f t="shared" si="268"/>
        <v>12779</v>
      </c>
      <c r="BF1192" s="175">
        <v>55168</v>
      </c>
      <c r="BG1192" s="175"/>
      <c r="BH1192" s="175">
        <v>18256</v>
      </c>
      <c r="BI1192" s="175">
        <v>5477</v>
      </c>
      <c r="BJ1192" s="175"/>
      <c r="BK1192" s="175">
        <v>9639</v>
      </c>
      <c r="BL1192" s="175">
        <v>3599</v>
      </c>
      <c r="BM1192" s="175">
        <v>8621</v>
      </c>
      <c r="BN1192" s="175">
        <v>1696</v>
      </c>
      <c r="BO1192" s="175">
        <v>26136</v>
      </c>
      <c r="BP1192" s="200">
        <f t="shared" si="269"/>
        <v>44392</v>
      </c>
    </row>
    <row r="1193" spans="1:68" s="201" customFormat="1" x14ac:dyDescent="0.15">
      <c r="A1193" s="117">
        <v>3720601001</v>
      </c>
      <c r="B1193" s="118" t="s">
        <v>2689</v>
      </c>
      <c r="C1193" s="118" t="s">
        <v>2676</v>
      </c>
      <c r="D1193" s="118" t="s">
        <v>2690</v>
      </c>
      <c r="E1193" s="118" t="s">
        <v>5035</v>
      </c>
      <c r="F1193" s="120">
        <v>22</v>
      </c>
      <c r="G1193" s="119">
        <v>579673</v>
      </c>
      <c r="H1193" s="119"/>
      <c r="I1193" s="120" t="s">
        <v>5821</v>
      </c>
      <c r="J1193" s="120">
        <v>2200</v>
      </c>
      <c r="K1193" s="120">
        <v>579673</v>
      </c>
      <c r="L1193" s="120">
        <v>0.72199999999999998</v>
      </c>
      <c r="M1193" s="121" t="s">
        <v>5659</v>
      </c>
      <c r="N1193" s="120">
        <v>1</v>
      </c>
      <c r="O1193" s="119">
        <v>150</v>
      </c>
      <c r="P1193" s="119">
        <v>11.35</v>
      </c>
      <c r="Q1193" s="119">
        <v>3.6</v>
      </c>
      <c r="R1193" s="120" t="s">
        <v>5671</v>
      </c>
      <c r="S1193" s="120">
        <v>5</v>
      </c>
      <c r="T1193" s="120"/>
      <c r="U1193" s="120"/>
      <c r="V1193" s="172">
        <v>268</v>
      </c>
      <c r="W1193" s="172">
        <v>40.9</v>
      </c>
      <c r="X1193" s="172">
        <v>120.2</v>
      </c>
      <c r="Y1193" s="172">
        <v>80.099999999999994</v>
      </c>
      <c r="Z1193" s="172">
        <v>26.8</v>
      </c>
      <c r="AA1193" s="123">
        <v>1720</v>
      </c>
      <c r="AB1193" s="123"/>
      <c r="AC1193" s="123">
        <v>225.9</v>
      </c>
      <c r="AD1193" s="123"/>
      <c r="AE1193" s="123"/>
      <c r="AF1193" s="123"/>
      <c r="AG1193" s="214"/>
      <c r="AH1193" s="229" t="str">
        <f t="shared" si="264"/>
        <v>a3</v>
      </c>
      <c r="AI1193" s="199"/>
      <c r="AJ1193" s="199"/>
      <c r="AK1193" s="199"/>
      <c r="AL1193" s="199"/>
      <c r="AM1193" s="199"/>
      <c r="AN1193" s="173" t="s">
        <v>3186</v>
      </c>
      <c r="AO1193" s="173" t="s">
        <v>3186</v>
      </c>
      <c r="AP1193" s="173" t="s">
        <v>3186</v>
      </c>
      <c r="AQ1193" s="173" t="s">
        <v>3186</v>
      </c>
      <c r="AR1193" s="173" t="s">
        <v>3186</v>
      </c>
      <c r="AS1193" s="173"/>
      <c r="AT1193" s="173"/>
      <c r="AU1193" s="173"/>
      <c r="AV1193" s="173"/>
      <c r="AW1193" s="173"/>
      <c r="AX1193" s="173"/>
      <c r="AY1193" s="173"/>
      <c r="AZ1193" s="211">
        <f t="shared" si="261"/>
        <v>0</v>
      </c>
      <c r="BA1193" s="211">
        <f t="shared" si="263"/>
        <v>0</v>
      </c>
      <c r="BB1193" s="205">
        <f t="shared" si="265"/>
        <v>30086</v>
      </c>
      <c r="BC1193" s="205">
        <f t="shared" si="266"/>
        <v>30086</v>
      </c>
      <c r="BD1193" s="205">
        <f t="shared" si="267"/>
        <v>0</v>
      </c>
      <c r="BE1193" s="205">
        <f t="shared" si="268"/>
        <v>0</v>
      </c>
      <c r="BF1193" s="175">
        <v>30086</v>
      </c>
      <c r="BG1193" s="175"/>
      <c r="BH1193" s="175">
        <v>13325</v>
      </c>
      <c r="BI1193" s="175"/>
      <c r="BJ1193" s="175"/>
      <c r="BK1193" s="175">
        <v>4624</v>
      </c>
      <c r="BL1193" s="175">
        <v>2895</v>
      </c>
      <c r="BM1193" s="175">
        <v>5952</v>
      </c>
      <c r="BN1193" s="175">
        <v>990</v>
      </c>
      <c r="BO1193" s="175">
        <v>2300</v>
      </c>
      <c r="BP1193" s="200">
        <f t="shared" si="269"/>
        <v>15625</v>
      </c>
    </row>
    <row r="1194" spans="1:68" s="201" customFormat="1" x14ac:dyDescent="0.15">
      <c r="A1194" s="117">
        <v>1044902001</v>
      </c>
      <c r="B1194" s="118" t="s">
        <v>964</v>
      </c>
      <c r="C1194" s="118" t="s">
        <v>913</v>
      </c>
      <c r="D1194" s="118" t="s">
        <v>965</v>
      </c>
      <c r="E1194" s="118" t="s">
        <v>3772</v>
      </c>
      <c r="F1194" s="120">
        <v>25</v>
      </c>
      <c r="G1194" s="119"/>
      <c r="H1194" s="119"/>
      <c r="I1194" s="120" t="s">
        <v>5820</v>
      </c>
      <c r="J1194" s="120">
        <v>3290</v>
      </c>
      <c r="K1194" s="120">
        <v>579758</v>
      </c>
      <c r="L1194" s="120">
        <v>0.48299999999999998</v>
      </c>
      <c r="M1194" s="121" t="s">
        <v>5657</v>
      </c>
      <c r="N1194" s="120">
        <v>1</v>
      </c>
      <c r="O1194" s="119">
        <v>82</v>
      </c>
      <c r="P1194" s="119"/>
      <c r="Q1194" s="119"/>
      <c r="R1194" s="120" t="s">
        <v>5658</v>
      </c>
      <c r="S1194" s="120">
        <v>0.7</v>
      </c>
      <c r="T1194" s="120"/>
      <c r="U1194" s="120"/>
      <c r="V1194" s="172">
        <v>193</v>
      </c>
      <c r="W1194" s="172">
        <v>23.1</v>
      </c>
      <c r="X1194" s="172">
        <v>142.80000000000001</v>
      </c>
      <c r="Y1194" s="172">
        <v>21.2</v>
      </c>
      <c r="Z1194" s="172">
        <v>5.9</v>
      </c>
      <c r="AA1194" s="123">
        <v>3388.3</v>
      </c>
      <c r="AB1194" s="123"/>
      <c r="AC1194" s="123">
        <v>141</v>
      </c>
      <c r="AD1194" s="123"/>
      <c r="AE1194" s="123"/>
      <c r="AF1194" s="123"/>
      <c r="AG1194" s="214"/>
      <c r="AH1194" s="229" t="str">
        <f t="shared" si="264"/>
        <v>a3</v>
      </c>
      <c r="AI1194" s="199"/>
      <c r="AJ1194" s="199"/>
      <c r="AK1194" s="199"/>
      <c r="AL1194" s="199"/>
      <c r="AM1194" s="199"/>
      <c r="AN1194" s="173">
        <v>1</v>
      </c>
      <c r="AO1194" s="173"/>
      <c r="AP1194" s="173"/>
      <c r="AQ1194" s="173"/>
      <c r="AR1194" s="173"/>
      <c r="AS1194" s="173"/>
      <c r="AT1194" s="173"/>
      <c r="AU1194" s="173"/>
      <c r="AV1194" s="173"/>
      <c r="AW1194" s="173"/>
      <c r="AX1194" s="173"/>
      <c r="AY1194" s="173"/>
      <c r="AZ1194" s="211">
        <f t="shared" si="261"/>
        <v>1</v>
      </c>
      <c r="BA1194" s="211">
        <f t="shared" si="263"/>
        <v>0</v>
      </c>
      <c r="BB1194" s="205">
        <f t="shared" si="265"/>
        <v>34036</v>
      </c>
      <c r="BC1194" s="205">
        <f t="shared" si="266"/>
        <v>34036</v>
      </c>
      <c r="BD1194" s="205">
        <f t="shared" si="267"/>
        <v>0</v>
      </c>
      <c r="BE1194" s="205">
        <f t="shared" si="268"/>
        <v>0</v>
      </c>
      <c r="BF1194" s="175">
        <v>34036</v>
      </c>
      <c r="BG1194" s="175"/>
      <c r="BH1194" s="175">
        <v>16800</v>
      </c>
      <c r="BI1194" s="175"/>
      <c r="BJ1194" s="175"/>
      <c r="BK1194" s="175">
        <v>5893</v>
      </c>
      <c r="BL1194" s="175">
        <v>5428</v>
      </c>
      <c r="BM1194" s="175">
        <v>3413</v>
      </c>
      <c r="BN1194" s="175">
        <v>1551</v>
      </c>
      <c r="BO1194" s="175">
        <v>951</v>
      </c>
      <c r="BP1194" s="200">
        <f t="shared" si="269"/>
        <v>17751</v>
      </c>
    </row>
    <row r="1195" spans="1:68" s="201" customFormat="1" x14ac:dyDescent="0.15">
      <c r="A1195" s="117">
        <v>3137202001</v>
      </c>
      <c r="B1195" s="118" t="s">
        <v>2354</v>
      </c>
      <c r="C1195" s="118" t="s">
        <v>2319</v>
      </c>
      <c r="D1195" s="118" t="s">
        <v>2355</v>
      </c>
      <c r="E1195" s="118" t="s">
        <v>4782</v>
      </c>
      <c r="F1195" s="120">
        <v>17</v>
      </c>
      <c r="G1195" s="119"/>
      <c r="H1195" s="119"/>
      <c r="I1195" s="120" t="s">
        <v>5820</v>
      </c>
      <c r="J1195" s="120">
        <v>4200</v>
      </c>
      <c r="K1195" s="120">
        <v>580255</v>
      </c>
      <c r="L1195" s="120">
        <v>0.379</v>
      </c>
      <c r="M1195" s="121" t="s">
        <v>5657</v>
      </c>
      <c r="N1195" s="120">
        <v>1</v>
      </c>
      <c r="O1195" s="119">
        <v>180</v>
      </c>
      <c r="P1195" s="119"/>
      <c r="Q1195" s="119"/>
      <c r="R1195" s="120" t="s">
        <v>5655</v>
      </c>
      <c r="S1195" s="120">
        <v>15.2</v>
      </c>
      <c r="T1195" s="120"/>
      <c r="U1195" s="120"/>
      <c r="V1195" s="172">
        <v>443</v>
      </c>
      <c r="W1195" s="172">
        <v>76.8</v>
      </c>
      <c r="X1195" s="172">
        <v>266.60000000000002</v>
      </c>
      <c r="Y1195" s="172">
        <v>21.8</v>
      </c>
      <c r="Z1195" s="172">
        <v>77.8</v>
      </c>
      <c r="AA1195" s="123">
        <v>4053</v>
      </c>
      <c r="AB1195" s="123"/>
      <c r="AC1195" s="123">
        <v>466.41</v>
      </c>
      <c r="AD1195" s="123"/>
      <c r="AE1195" s="123"/>
      <c r="AF1195" s="123"/>
      <c r="AG1195" s="214"/>
      <c r="AH1195" s="229" t="str">
        <f t="shared" si="264"/>
        <v>a3</v>
      </c>
      <c r="AI1195" s="199"/>
      <c r="AJ1195" s="199"/>
      <c r="AK1195" s="199"/>
      <c r="AL1195" s="199"/>
      <c r="AM1195" s="199"/>
      <c r="AN1195" s="173" t="s">
        <v>3186</v>
      </c>
      <c r="AO1195" s="173" t="s">
        <v>3186</v>
      </c>
      <c r="AP1195" s="173" t="s">
        <v>3186</v>
      </c>
      <c r="AQ1195" s="173" t="s">
        <v>3186</v>
      </c>
      <c r="AR1195" s="173" t="s">
        <v>3186</v>
      </c>
      <c r="AS1195" s="173" t="s">
        <v>3186</v>
      </c>
      <c r="AT1195" s="173">
        <v>0.8</v>
      </c>
      <c r="AU1195" s="173">
        <v>1</v>
      </c>
      <c r="AV1195" s="173">
        <v>0.5</v>
      </c>
      <c r="AW1195" s="173">
        <v>0.5</v>
      </c>
      <c r="AX1195" s="173"/>
      <c r="AY1195" s="173"/>
      <c r="AZ1195" s="211">
        <f t="shared" si="261"/>
        <v>0</v>
      </c>
      <c r="BA1195" s="211">
        <f t="shared" si="263"/>
        <v>2.8</v>
      </c>
      <c r="BB1195" s="205">
        <f t="shared" si="265"/>
        <v>39289</v>
      </c>
      <c r="BC1195" s="205">
        <f t="shared" si="266"/>
        <v>39289</v>
      </c>
      <c r="BD1195" s="205">
        <f t="shared" si="267"/>
        <v>0</v>
      </c>
      <c r="BE1195" s="205">
        <f t="shared" si="268"/>
        <v>0</v>
      </c>
      <c r="BF1195" s="175">
        <v>39289</v>
      </c>
      <c r="BG1195" s="175"/>
      <c r="BH1195" s="175">
        <v>29714</v>
      </c>
      <c r="BI1195" s="175"/>
      <c r="BJ1195" s="175"/>
      <c r="BK1195" s="175">
        <v>7576</v>
      </c>
      <c r="BL1195" s="175">
        <v>389</v>
      </c>
      <c r="BM1195" s="175"/>
      <c r="BN1195" s="175"/>
      <c r="BO1195" s="175">
        <v>1610</v>
      </c>
      <c r="BP1195" s="200">
        <f t="shared" si="269"/>
        <v>31324</v>
      </c>
    </row>
    <row r="1196" spans="1:68" s="201" customFormat="1" x14ac:dyDescent="0.15">
      <c r="A1196" s="117">
        <v>145702002</v>
      </c>
      <c r="B1196" s="118" t="s">
        <v>178</v>
      </c>
      <c r="C1196" s="118" t="s">
        <v>11</v>
      </c>
      <c r="D1196" s="118" t="s">
        <v>177</v>
      </c>
      <c r="E1196" s="118" t="s">
        <v>3290</v>
      </c>
      <c r="F1196" s="120">
        <v>25</v>
      </c>
      <c r="G1196" s="119">
        <v>580994</v>
      </c>
      <c r="H1196" s="119"/>
      <c r="I1196" s="120" t="s">
        <v>5820</v>
      </c>
      <c r="J1196" s="120">
        <v>3220</v>
      </c>
      <c r="K1196" s="120">
        <v>580994</v>
      </c>
      <c r="L1196" s="120">
        <v>0.49399999999999999</v>
      </c>
      <c r="M1196" s="121" t="s">
        <v>5657</v>
      </c>
      <c r="N1196" s="120">
        <v>1</v>
      </c>
      <c r="O1196" s="119">
        <v>81</v>
      </c>
      <c r="P1196" s="119">
        <v>17.399999999999999</v>
      </c>
      <c r="Q1196" s="119"/>
      <c r="R1196" s="120" t="s">
        <v>5658</v>
      </c>
      <c r="S1196" s="120">
        <v>0.5</v>
      </c>
      <c r="T1196" s="120"/>
      <c r="U1196" s="120" t="s">
        <v>3186</v>
      </c>
      <c r="V1196" s="172">
        <v>119.7</v>
      </c>
      <c r="W1196" s="172">
        <v>25.2</v>
      </c>
      <c r="X1196" s="172">
        <v>51.8</v>
      </c>
      <c r="Y1196" s="172">
        <v>2</v>
      </c>
      <c r="Z1196" s="172">
        <v>40.700000000000003</v>
      </c>
      <c r="AA1196" s="123"/>
      <c r="AB1196" s="123"/>
      <c r="AC1196" s="123">
        <v>132</v>
      </c>
      <c r="AD1196" s="123"/>
      <c r="AE1196" s="123"/>
      <c r="AF1196" s="123"/>
      <c r="AG1196" s="214"/>
      <c r="AH1196" s="229" t="str">
        <f t="shared" si="264"/>
        <v>a3</v>
      </c>
      <c r="AI1196" s="199"/>
      <c r="AJ1196" s="199"/>
      <c r="AK1196" s="199"/>
      <c r="AL1196" s="199"/>
      <c r="AM1196" s="199"/>
      <c r="AN1196" s="173"/>
      <c r="AO1196" s="173"/>
      <c r="AP1196" s="173"/>
      <c r="AQ1196" s="173"/>
      <c r="AR1196" s="173"/>
      <c r="AS1196" s="173">
        <v>1</v>
      </c>
      <c r="AT1196" s="173">
        <v>1</v>
      </c>
      <c r="AU1196" s="173">
        <v>0.5</v>
      </c>
      <c r="AV1196" s="173">
        <v>0.5</v>
      </c>
      <c r="AW1196" s="173">
        <v>0.5</v>
      </c>
      <c r="AX1196" s="173">
        <v>0.5</v>
      </c>
      <c r="AY1196" s="173"/>
      <c r="AZ1196" s="211">
        <f t="shared" si="261"/>
        <v>1</v>
      </c>
      <c r="BA1196" s="211">
        <f t="shared" si="263"/>
        <v>3</v>
      </c>
      <c r="BB1196" s="205">
        <f t="shared" si="265"/>
        <v>30469</v>
      </c>
      <c r="BC1196" s="205">
        <f t="shared" si="266"/>
        <v>30469</v>
      </c>
      <c r="BD1196" s="205">
        <f t="shared" si="267"/>
        <v>0</v>
      </c>
      <c r="BE1196" s="205">
        <f t="shared" si="268"/>
        <v>0</v>
      </c>
      <c r="BF1196" s="175">
        <v>30469</v>
      </c>
      <c r="BG1196" s="175">
        <v>4782</v>
      </c>
      <c r="BH1196" s="175">
        <v>17889</v>
      </c>
      <c r="BI1196" s="175"/>
      <c r="BJ1196" s="175"/>
      <c r="BK1196" s="175">
        <v>3236</v>
      </c>
      <c r="BL1196" s="175"/>
      <c r="BM1196" s="175">
        <v>2501</v>
      </c>
      <c r="BN1196" s="175">
        <v>1714</v>
      </c>
      <c r="BO1196" s="175">
        <v>347</v>
      </c>
      <c r="BP1196" s="200">
        <f t="shared" si="269"/>
        <v>18236</v>
      </c>
    </row>
    <row r="1197" spans="1:68" s="201" customFormat="1" x14ac:dyDescent="0.15">
      <c r="A1197" s="117">
        <v>160102001</v>
      </c>
      <c r="B1197" s="118" t="s">
        <v>274</v>
      </c>
      <c r="C1197" s="118" t="s">
        <v>11</v>
      </c>
      <c r="D1197" s="118" t="s">
        <v>275</v>
      </c>
      <c r="E1197" s="118" t="s">
        <v>3345</v>
      </c>
      <c r="F1197" s="120">
        <v>23</v>
      </c>
      <c r="G1197" s="119">
        <v>583334</v>
      </c>
      <c r="H1197" s="119"/>
      <c r="I1197" s="120" t="s">
        <v>5820</v>
      </c>
      <c r="J1197" s="120">
        <v>2286</v>
      </c>
      <c r="K1197" s="120">
        <v>583334</v>
      </c>
      <c r="L1197" s="120">
        <v>0.69899999999999995</v>
      </c>
      <c r="M1197" s="121" t="s">
        <v>5657</v>
      </c>
      <c r="N1197" s="120">
        <v>1</v>
      </c>
      <c r="O1197" s="119">
        <v>305</v>
      </c>
      <c r="P1197" s="119"/>
      <c r="Q1197" s="119"/>
      <c r="R1197" s="120" t="s">
        <v>5658</v>
      </c>
      <c r="S1197" s="120">
        <v>0.5</v>
      </c>
      <c r="T1197" s="120"/>
      <c r="U1197" s="120"/>
      <c r="V1197" s="172">
        <v>342.8</v>
      </c>
      <c r="W1197" s="172">
        <v>43.5</v>
      </c>
      <c r="X1197" s="172">
        <v>213.5</v>
      </c>
      <c r="Y1197" s="172">
        <v>36.700000000000003</v>
      </c>
      <c r="Z1197" s="172">
        <v>49.1</v>
      </c>
      <c r="AA1197" s="123">
        <v>5852.7</v>
      </c>
      <c r="AB1197" s="123"/>
      <c r="AC1197" s="123">
        <v>721</v>
      </c>
      <c r="AD1197" s="123"/>
      <c r="AE1197" s="123"/>
      <c r="AF1197" s="123"/>
      <c r="AG1197" s="214"/>
      <c r="AH1197" s="229" t="str">
        <f t="shared" si="264"/>
        <v>a3</v>
      </c>
      <c r="AI1197" s="199"/>
      <c r="AJ1197" s="199"/>
      <c r="AK1197" s="199"/>
      <c r="AL1197" s="199"/>
      <c r="AM1197" s="199"/>
      <c r="AN1197" s="173"/>
      <c r="AO1197" s="173"/>
      <c r="AP1197" s="173"/>
      <c r="AQ1197" s="173"/>
      <c r="AR1197" s="173"/>
      <c r="AS1197" s="173">
        <v>0.5</v>
      </c>
      <c r="AT1197" s="173">
        <v>0.5</v>
      </c>
      <c r="AU1197" s="173">
        <v>1</v>
      </c>
      <c r="AV1197" s="173">
        <v>0.5</v>
      </c>
      <c r="AW1197" s="173">
        <v>0.5</v>
      </c>
      <c r="AX1197" s="173">
        <v>0.5</v>
      </c>
      <c r="AY1197" s="173">
        <v>0.5</v>
      </c>
      <c r="AZ1197" s="211">
        <f t="shared" si="261"/>
        <v>0.5</v>
      </c>
      <c r="BA1197" s="211">
        <f t="shared" si="263"/>
        <v>3.5</v>
      </c>
      <c r="BB1197" s="205">
        <f t="shared" si="265"/>
        <v>85776</v>
      </c>
      <c r="BC1197" s="205">
        <f t="shared" si="266"/>
        <v>68826</v>
      </c>
      <c r="BD1197" s="205">
        <f t="shared" si="267"/>
        <v>31971</v>
      </c>
      <c r="BE1197" s="205">
        <f t="shared" si="268"/>
        <v>15021</v>
      </c>
      <c r="BF1197" s="175">
        <v>53805</v>
      </c>
      <c r="BG1197" s="175"/>
      <c r="BH1197" s="175">
        <v>31971</v>
      </c>
      <c r="BI1197" s="175">
        <v>16950</v>
      </c>
      <c r="BJ1197" s="175"/>
      <c r="BK1197" s="175">
        <v>8779</v>
      </c>
      <c r="BL1197" s="175">
        <v>1013</v>
      </c>
      <c r="BM1197" s="175">
        <v>5059</v>
      </c>
      <c r="BN1197" s="175">
        <v>4046</v>
      </c>
      <c r="BO1197" s="175">
        <v>17958</v>
      </c>
      <c r="BP1197" s="200">
        <f t="shared" si="269"/>
        <v>49929</v>
      </c>
    </row>
    <row r="1198" spans="1:68" s="201" customFormat="1" x14ac:dyDescent="0.15">
      <c r="A1198" s="117">
        <v>2234401001</v>
      </c>
      <c r="B1198" s="118" t="s">
        <v>1844</v>
      </c>
      <c r="C1198" s="118" t="s">
        <v>1773</v>
      </c>
      <c r="D1198" s="118" t="s">
        <v>1845</v>
      </c>
      <c r="E1198" s="118" t="s">
        <v>4397</v>
      </c>
      <c r="F1198" s="120">
        <v>14</v>
      </c>
      <c r="G1198" s="119"/>
      <c r="H1198" s="119"/>
      <c r="I1198" s="120" t="s">
        <v>5820</v>
      </c>
      <c r="J1198" s="120">
        <v>4000</v>
      </c>
      <c r="K1198" s="120">
        <v>583972</v>
      </c>
      <c r="L1198" s="120">
        <v>0.4</v>
      </c>
      <c r="M1198" s="121" t="s">
        <v>5657</v>
      </c>
      <c r="N1198" s="120">
        <v>1</v>
      </c>
      <c r="O1198" s="119">
        <v>169</v>
      </c>
      <c r="P1198" s="119"/>
      <c r="Q1198" s="119"/>
      <c r="R1198" s="120" t="s">
        <v>5655</v>
      </c>
      <c r="S1198" s="120">
        <v>8.4</v>
      </c>
      <c r="T1198" s="120"/>
      <c r="U1198" s="120"/>
      <c r="V1198" s="172">
        <v>378</v>
      </c>
      <c r="W1198" s="172"/>
      <c r="X1198" s="172">
        <v>264</v>
      </c>
      <c r="Y1198" s="172">
        <v>19</v>
      </c>
      <c r="Z1198" s="172">
        <v>95</v>
      </c>
      <c r="AA1198" s="123">
        <v>6757</v>
      </c>
      <c r="AB1198" s="123"/>
      <c r="AC1198" s="123">
        <v>451</v>
      </c>
      <c r="AD1198" s="123"/>
      <c r="AE1198" s="123"/>
      <c r="AF1198" s="123"/>
      <c r="AG1198" s="214"/>
      <c r="AH1198" s="229" t="str">
        <f t="shared" si="264"/>
        <v>a3</v>
      </c>
      <c r="AI1198" s="199"/>
      <c r="AJ1198" s="199"/>
      <c r="AK1198" s="199"/>
      <c r="AL1198" s="199"/>
      <c r="AM1198" s="199"/>
      <c r="AN1198" s="173">
        <v>2</v>
      </c>
      <c r="AO1198" s="173">
        <v>1</v>
      </c>
      <c r="AP1198" s="173">
        <v>0.5</v>
      </c>
      <c r="AQ1198" s="173">
        <v>0.5</v>
      </c>
      <c r="AR1198" s="173"/>
      <c r="AS1198" s="173">
        <v>1</v>
      </c>
      <c r="AT1198" s="173">
        <v>1</v>
      </c>
      <c r="AU1198" s="173">
        <v>0.5</v>
      </c>
      <c r="AV1198" s="173">
        <v>1</v>
      </c>
      <c r="AW1198" s="173">
        <v>0.5</v>
      </c>
      <c r="AX1198" s="173">
        <v>0.5</v>
      </c>
      <c r="AY1198" s="173">
        <v>0.5</v>
      </c>
      <c r="AZ1198" s="211">
        <f t="shared" si="261"/>
        <v>5</v>
      </c>
      <c r="BA1198" s="211">
        <f t="shared" si="263"/>
        <v>4</v>
      </c>
      <c r="BB1198" s="205">
        <f t="shared" si="265"/>
        <v>79363</v>
      </c>
      <c r="BC1198" s="205">
        <f t="shared" si="266"/>
        <v>79363</v>
      </c>
      <c r="BD1198" s="205">
        <f t="shared" si="267"/>
        <v>0</v>
      </c>
      <c r="BE1198" s="205">
        <f t="shared" si="268"/>
        <v>0</v>
      </c>
      <c r="BF1198" s="175">
        <v>79363</v>
      </c>
      <c r="BG1198" s="175">
        <v>9354</v>
      </c>
      <c r="BH1198" s="175">
        <v>29925</v>
      </c>
      <c r="BI1198" s="175"/>
      <c r="BJ1198" s="175"/>
      <c r="BK1198" s="175">
        <v>9536</v>
      </c>
      <c r="BL1198" s="175">
        <v>6631</v>
      </c>
      <c r="BM1198" s="175">
        <v>8820</v>
      </c>
      <c r="BN1198" s="175">
        <v>4494</v>
      </c>
      <c r="BO1198" s="175">
        <v>10603</v>
      </c>
      <c r="BP1198" s="200">
        <f t="shared" si="269"/>
        <v>40528</v>
      </c>
    </row>
    <row r="1199" spans="1:68" s="201" customFormat="1" x14ac:dyDescent="0.15">
      <c r="A1199" s="117">
        <v>3132901001</v>
      </c>
      <c r="B1199" s="118" t="s">
        <v>2346</v>
      </c>
      <c r="C1199" s="118" t="s">
        <v>2319</v>
      </c>
      <c r="D1199" s="118" t="s">
        <v>2347</v>
      </c>
      <c r="E1199" s="118" t="s">
        <v>4777</v>
      </c>
      <c r="F1199" s="120">
        <v>18</v>
      </c>
      <c r="G1199" s="119"/>
      <c r="H1199" s="119"/>
      <c r="I1199" s="120" t="s">
        <v>5820</v>
      </c>
      <c r="J1199" s="120">
        <v>3000</v>
      </c>
      <c r="K1199" s="120">
        <v>585327</v>
      </c>
      <c r="L1199" s="120">
        <v>0.53500000000000003</v>
      </c>
      <c r="M1199" s="121" t="s">
        <v>5657</v>
      </c>
      <c r="N1199" s="120">
        <v>1</v>
      </c>
      <c r="O1199" s="119">
        <v>223</v>
      </c>
      <c r="P1199" s="119"/>
      <c r="Q1199" s="119"/>
      <c r="R1199" s="120" t="s">
        <v>5655</v>
      </c>
      <c r="S1199" s="120">
        <v>10</v>
      </c>
      <c r="T1199" s="120"/>
      <c r="U1199" s="120"/>
      <c r="V1199" s="172">
        <v>329.4</v>
      </c>
      <c r="W1199" s="172">
        <v>23.2</v>
      </c>
      <c r="X1199" s="172">
        <v>206.7</v>
      </c>
      <c r="Y1199" s="172">
        <v>40</v>
      </c>
      <c r="Z1199" s="172">
        <v>59.5</v>
      </c>
      <c r="AA1199" s="123">
        <v>5238</v>
      </c>
      <c r="AB1199" s="123"/>
      <c r="AC1199" s="123">
        <v>436.5</v>
      </c>
      <c r="AD1199" s="123"/>
      <c r="AE1199" s="123"/>
      <c r="AF1199" s="123"/>
      <c r="AG1199" s="214"/>
      <c r="AH1199" s="229" t="str">
        <f t="shared" si="264"/>
        <v>a3</v>
      </c>
      <c r="AI1199" s="199"/>
      <c r="AJ1199" s="199"/>
      <c r="AK1199" s="199"/>
      <c r="AL1199" s="199"/>
      <c r="AM1199" s="199"/>
      <c r="AN1199" s="173" t="s">
        <v>3186</v>
      </c>
      <c r="AO1199" s="173" t="s">
        <v>3186</v>
      </c>
      <c r="AP1199" s="173" t="s">
        <v>3186</v>
      </c>
      <c r="AQ1199" s="173" t="s">
        <v>3186</v>
      </c>
      <c r="AR1199" s="173" t="s">
        <v>3186</v>
      </c>
      <c r="AS1199" s="173"/>
      <c r="AT1199" s="173">
        <v>0.5</v>
      </c>
      <c r="AU1199" s="173"/>
      <c r="AV1199" s="173">
        <v>0.5</v>
      </c>
      <c r="AW1199" s="173"/>
      <c r="AX1199" s="173"/>
      <c r="AY1199" s="173" t="s">
        <v>3186</v>
      </c>
      <c r="AZ1199" s="211"/>
      <c r="BA1199" s="211">
        <f t="shared" si="263"/>
        <v>1</v>
      </c>
      <c r="BB1199" s="205">
        <f t="shared" si="265"/>
        <v>68769</v>
      </c>
      <c r="BC1199" s="205">
        <f t="shared" si="266"/>
        <v>68769</v>
      </c>
      <c r="BD1199" s="205">
        <f t="shared" si="267"/>
        <v>0</v>
      </c>
      <c r="BE1199" s="205">
        <f t="shared" si="268"/>
        <v>0</v>
      </c>
      <c r="BF1199" s="175">
        <v>68769</v>
      </c>
      <c r="BG1199" s="175">
        <v>11729</v>
      </c>
      <c r="BH1199" s="175">
        <v>26068</v>
      </c>
      <c r="BI1199" s="175"/>
      <c r="BJ1199" s="175"/>
      <c r="BK1199" s="175">
        <v>12545</v>
      </c>
      <c r="BL1199" s="175">
        <v>7522</v>
      </c>
      <c r="BM1199" s="175">
        <v>8117</v>
      </c>
      <c r="BN1199" s="175">
        <v>1668</v>
      </c>
      <c r="BO1199" s="175">
        <v>1120</v>
      </c>
      <c r="BP1199" s="200">
        <f t="shared" si="269"/>
        <v>27188</v>
      </c>
    </row>
    <row r="1200" spans="1:68" s="201" customFormat="1" x14ac:dyDescent="0.15">
      <c r="A1200" s="117">
        <v>2120602002</v>
      </c>
      <c r="B1200" s="118" t="s">
        <v>1689</v>
      </c>
      <c r="C1200" s="118" t="s">
        <v>1650</v>
      </c>
      <c r="D1200" s="118" t="s">
        <v>1687</v>
      </c>
      <c r="E1200" s="118" t="s">
        <v>4282</v>
      </c>
      <c r="F1200" s="120">
        <v>16</v>
      </c>
      <c r="G1200" s="119">
        <v>587350</v>
      </c>
      <c r="H1200" s="119"/>
      <c r="I1200" s="120" t="s">
        <v>5820</v>
      </c>
      <c r="J1200" s="120">
        <v>2900</v>
      </c>
      <c r="K1200" s="120">
        <v>587350</v>
      </c>
      <c r="L1200" s="120">
        <v>0.55500000000000005</v>
      </c>
      <c r="M1200" s="121" t="s">
        <v>5664</v>
      </c>
      <c r="N1200" s="120">
        <v>1</v>
      </c>
      <c r="O1200" s="119">
        <v>138</v>
      </c>
      <c r="P1200" s="119">
        <v>25</v>
      </c>
      <c r="Q1200" s="119">
        <v>2.7</v>
      </c>
      <c r="R1200" s="120"/>
      <c r="S1200" s="120"/>
      <c r="T1200" s="120"/>
      <c r="U1200" s="120" t="s">
        <v>5689</v>
      </c>
      <c r="V1200" s="172">
        <v>248.5</v>
      </c>
      <c r="W1200" s="172"/>
      <c r="X1200" s="172">
        <v>244.9</v>
      </c>
      <c r="Y1200" s="172"/>
      <c r="Z1200" s="172">
        <v>3.6</v>
      </c>
      <c r="AA1200" s="123">
        <v>871.2</v>
      </c>
      <c r="AB1200" s="123"/>
      <c r="AC1200" s="123">
        <v>141.5</v>
      </c>
      <c r="AD1200" s="123"/>
      <c r="AE1200" s="123"/>
      <c r="AF1200" s="123"/>
      <c r="AG1200" s="214"/>
      <c r="AH1200" s="229" t="str">
        <f t="shared" si="264"/>
        <v>a3</v>
      </c>
      <c r="AI1200" s="199"/>
      <c r="AJ1200" s="199"/>
      <c r="AK1200" s="199"/>
      <c r="AL1200" s="199"/>
      <c r="AM1200" s="199"/>
      <c r="AN1200" s="173"/>
      <c r="AO1200" s="173"/>
      <c r="AP1200" s="173"/>
      <c r="AQ1200" s="173"/>
      <c r="AR1200" s="173"/>
      <c r="AS1200" s="173"/>
      <c r="AT1200" s="173"/>
      <c r="AU1200" s="173"/>
      <c r="AV1200" s="173"/>
      <c r="AW1200" s="173"/>
      <c r="AX1200" s="173"/>
      <c r="AY1200" s="173"/>
      <c r="AZ1200" s="211">
        <f t="shared" ref="AZ1200:AZ1207" si="270">SUBTOTAL(9,AN1200:AS1200)</f>
        <v>0</v>
      </c>
      <c r="BA1200" s="211">
        <f t="shared" si="263"/>
        <v>0</v>
      </c>
      <c r="BB1200" s="205">
        <f t="shared" si="265"/>
        <v>0</v>
      </c>
      <c r="BC1200" s="205">
        <f t="shared" si="266"/>
        <v>0</v>
      </c>
      <c r="BD1200" s="205">
        <f t="shared" si="267"/>
        <v>0</v>
      </c>
      <c r="BE1200" s="205">
        <f t="shared" si="268"/>
        <v>0</v>
      </c>
      <c r="BF1200" s="175"/>
      <c r="BG1200" s="175"/>
      <c r="BH1200" s="175"/>
      <c r="BI1200" s="175"/>
      <c r="BJ1200" s="175"/>
      <c r="BK1200" s="175"/>
      <c r="BL1200" s="175"/>
      <c r="BM1200" s="175"/>
      <c r="BN1200" s="175"/>
      <c r="BO1200" s="175"/>
      <c r="BP1200" s="200">
        <f t="shared" si="269"/>
        <v>0</v>
      </c>
    </row>
    <row r="1201" spans="1:68" s="201" customFormat="1" x14ac:dyDescent="0.15">
      <c r="A1201" s="117">
        <v>4120801001</v>
      </c>
      <c r="B1201" s="118" t="s">
        <v>2886</v>
      </c>
      <c r="C1201" s="118" t="s">
        <v>2865</v>
      </c>
      <c r="D1201" s="118" t="s">
        <v>2887</v>
      </c>
      <c r="E1201" s="118" t="s">
        <v>5165</v>
      </c>
      <c r="F1201" s="120">
        <v>10</v>
      </c>
      <c r="G1201" s="119">
        <v>575606</v>
      </c>
      <c r="H1201" s="119"/>
      <c r="I1201" s="120" t="s">
        <v>5820</v>
      </c>
      <c r="J1201" s="120">
        <v>3370</v>
      </c>
      <c r="K1201" s="120">
        <v>588011</v>
      </c>
      <c r="L1201" s="120">
        <v>0.47799999999999998</v>
      </c>
      <c r="M1201" s="121" t="s">
        <v>5664</v>
      </c>
      <c r="N1201" s="120">
        <v>1</v>
      </c>
      <c r="O1201" s="119">
        <v>230</v>
      </c>
      <c r="P1201" s="119">
        <v>38.200000000000003</v>
      </c>
      <c r="Q1201" s="119">
        <v>3.6</v>
      </c>
      <c r="R1201" s="120" t="s">
        <v>5660</v>
      </c>
      <c r="S1201" s="120">
        <v>0.7</v>
      </c>
      <c r="T1201" s="120"/>
      <c r="U1201" s="120"/>
      <c r="V1201" s="172">
        <v>374.6</v>
      </c>
      <c r="W1201" s="172">
        <v>62.4</v>
      </c>
      <c r="X1201" s="172">
        <v>311.39999999999998</v>
      </c>
      <c r="Y1201" s="172">
        <v>0.8</v>
      </c>
      <c r="Z1201" s="172"/>
      <c r="AA1201" s="123"/>
      <c r="AB1201" s="123"/>
      <c r="AC1201" s="123">
        <v>171</v>
      </c>
      <c r="AD1201" s="123"/>
      <c r="AE1201" s="123"/>
      <c r="AF1201" s="123"/>
      <c r="AG1201" s="214"/>
      <c r="AH1201" s="229" t="str">
        <f t="shared" si="264"/>
        <v>a3</v>
      </c>
      <c r="AI1201" s="199"/>
      <c r="AJ1201" s="199"/>
      <c r="AK1201" s="199"/>
      <c r="AL1201" s="199"/>
      <c r="AM1201" s="199"/>
      <c r="AN1201" s="173">
        <v>3</v>
      </c>
      <c r="AO1201" s="173"/>
      <c r="AP1201" s="173"/>
      <c r="AQ1201" s="173"/>
      <c r="AR1201" s="173"/>
      <c r="AS1201" s="173"/>
      <c r="AT1201" s="173">
        <v>0.75</v>
      </c>
      <c r="AU1201" s="173">
        <v>0.75</v>
      </c>
      <c r="AV1201" s="173">
        <v>0.75</v>
      </c>
      <c r="AW1201" s="173">
        <v>0.75</v>
      </c>
      <c r="AX1201" s="173">
        <v>1</v>
      </c>
      <c r="AY1201" s="173"/>
      <c r="AZ1201" s="211">
        <f t="shared" si="270"/>
        <v>3</v>
      </c>
      <c r="BA1201" s="211">
        <f t="shared" si="263"/>
        <v>4</v>
      </c>
      <c r="BB1201" s="205">
        <f t="shared" si="265"/>
        <v>61557</v>
      </c>
      <c r="BC1201" s="205">
        <f t="shared" si="266"/>
        <v>57068</v>
      </c>
      <c r="BD1201" s="205">
        <f t="shared" si="267"/>
        <v>6286</v>
      </c>
      <c r="BE1201" s="205">
        <f t="shared" si="268"/>
        <v>1797</v>
      </c>
      <c r="BF1201" s="175">
        <v>55271</v>
      </c>
      <c r="BG1201" s="175">
        <v>23384</v>
      </c>
      <c r="BH1201" s="175">
        <v>6286</v>
      </c>
      <c r="BI1201" s="175">
        <v>3603</v>
      </c>
      <c r="BJ1201" s="175">
        <v>886</v>
      </c>
      <c r="BK1201" s="175">
        <v>9110</v>
      </c>
      <c r="BL1201" s="175">
        <v>971</v>
      </c>
      <c r="BM1201" s="175">
        <v>7437</v>
      </c>
      <c r="BN1201" s="175">
        <v>1885</v>
      </c>
      <c r="BO1201" s="175">
        <v>7995</v>
      </c>
      <c r="BP1201" s="200">
        <f t="shared" si="269"/>
        <v>14281</v>
      </c>
    </row>
    <row r="1202" spans="1:68" s="201" customFormat="1" x14ac:dyDescent="0.15">
      <c r="A1202" s="117">
        <v>820101004</v>
      </c>
      <c r="B1202" s="118" t="s">
        <v>783</v>
      </c>
      <c r="C1202" s="118" t="s">
        <v>762</v>
      </c>
      <c r="D1202" s="118" t="s">
        <v>780</v>
      </c>
      <c r="E1202" s="118" t="s">
        <v>3659</v>
      </c>
      <c r="F1202" s="120">
        <v>16</v>
      </c>
      <c r="G1202" s="119">
        <v>593807</v>
      </c>
      <c r="H1202" s="119"/>
      <c r="I1202" s="120" t="s">
        <v>5820</v>
      </c>
      <c r="J1202" s="120">
        <v>2700</v>
      </c>
      <c r="K1202" s="120">
        <v>593807</v>
      </c>
      <c r="L1202" s="120">
        <v>0.60299999999999998</v>
      </c>
      <c r="M1202" s="121" t="s">
        <v>5657</v>
      </c>
      <c r="N1202" s="120">
        <v>1</v>
      </c>
      <c r="O1202" s="119">
        <v>209</v>
      </c>
      <c r="P1202" s="119"/>
      <c r="Q1202" s="119"/>
      <c r="R1202" s="120" t="s">
        <v>5658</v>
      </c>
      <c r="S1202" s="120">
        <v>0.6</v>
      </c>
      <c r="T1202" s="120"/>
      <c r="U1202" s="120"/>
      <c r="V1202" s="172">
        <v>504.5</v>
      </c>
      <c r="W1202" s="172">
        <v>65.599999999999994</v>
      </c>
      <c r="X1202" s="172">
        <v>317.8</v>
      </c>
      <c r="Y1202" s="172">
        <v>111</v>
      </c>
      <c r="Z1202" s="172">
        <v>10.1</v>
      </c>
      <c r="AA1202" s="123">
        <v>6611</v>
      </c>
      <c r="AB1202" s="123"/>
      <c r="AC1202" s="123">
        <v>804.66</v>
      </c>
      <c r="AD1202" s="123"/>
      <c r="AE1202" s="123"/>
      <c r="AF1202" s="123"/>
      <c r="AG1202" s="214"/>
      <c r="AH1202" s="229" t="str">
        <f t="shared" si="264"/>
        <v>a3</v>
      </c>
      <c r="AI1202" s="199"/>
      <c r="AJ1202" s="199"/>
      <c r="AK1202" s="199"/>
      <c r="AL1202" s="199"/>
      <c r="AM1202" s="199"/>
      <c r="AN1202" s="173"/>
      <c r="AO1202" s="173"/>
      <c r="AP1202" s="173"/>
      <c r="AQ1202" s="173"/>
      <c r="AR1202" s="173"/>
      <c r="AS1202" s="173">
        <v>0.5</v>
      </c>
      <c r="AT1202" s="173">
        <v>0.5</v>
      </c>
      <c r="AU1202" s="173"/>
      <c r="AV1202" s="173"/>
      <c r="AW1202" s="173"/>
      <c r="AX1202" s="173"/>
      <c r="AY1202" s="173"/>
      <c r="AZ1202" s="211">
        <f t="shared" si="270"/>
        <v>0.5</v>
      </c>
      <c r="BA1202" s="211">
        <f t="shared" si="263"/>
        <v>0.5</v>
      </c>
      <c r="BB1202" s="205">
        <f t="shared" si="265"/>
        <v>65588</v>
      </c>
      <c r="BC1202" s="205">
        <f t="shared" si="266"/>
        <v>50956</v>
      </c>
      <c r="BD1202" s="205">
        <f t="shared" si="267"/>
        <v>18522</v>
      </c>
      <c r="BE1202" s="205">
        <f t="shared" si="268"/>
        <v>3890</v>
      </c>
      <c r="BF1202" s="175">
        <v>47066</v>
      </c>
      <c r="BG1202" s="175"/>
      <c r="BH1202" s="175">
        <v>18522</v>
      </c>
      <c r="BI1202" s="175">
        <v>14632</v>
      </c>
      <c r="BJ1202" s="175"/>
      <c r="BK1202" s="175">
        <v>11757</v>
      </c>
      <c r="BL1202" s="175">
        <v>2546</v>
      </c>
      <c r="BM1202" s="175">
        <v>9433</v>
      </c>
      <c r="BN1202" s="175">
        <v>492</v>
      </c>
      <c r="BO1202" s="175">
        <v>8206</v>
      </c>
      <c r="BP1202" s="200">
        <f t="shared" si="269"/>
        <v>26728</v>
      </c>
    </row>
    <row r="1203" spans="1:68" s="201" customFormat="1" x14ac:dyDescent="0.15">
      <c r="A1203" s="117">
        <v>2020302004</v>
      </c>
      <c r="B1203" s="118" t="s">
        <v>1511</v>
      </c>
      <c r="C1203" s="118" t="s">
        <v>1489</v>
      </c>
      <c r="D1203" s="118" t="s">
        <v>1508</v>
      </c>
      <c r="E1203" s="118" t="s">
        <v>4160</v>
      </c>
      <c r="F1203" s="120">
        <v>28</v>
      </c>
      <c r="G1203" s="119">
        <v>598595</v>
      </c>
      <c r="H1203" s="119"/>
      <c r="I1203" s="120" t="s">
        <v>5820</v>
      </c>
      <c r="J1203" s="120">
        <v>4500</v>
      </c>
      <c r="K1203" s="120">
        <v>598595</v>
      </c>
      <c r="L1203" s="120">
        <v>0.36399999999999999</v>
      </c>
      <c r="M1203" s="121" t="s">
        <v>5657</v>
      </c>
      <c r="N1203" s="120">
        <v>1</v>
      </c>
      <c r="O1203" s="119">
        <v>138</v>
      </c>
      <c r="P1203" s="119">
        <v>27.9</v>
      </c>
      <c r="Q1203" s="119">
        <v>3.23</v>
      </c>
      <c r="R1203" s="120" t="s">
        <v>5655</v>
      </c>
      <c r="S1203" s="120">
        <v>4.4000000000000004</v>
      </c>
      <c r="T1203" s="120"/>
      <c r="U1203" s="120"/>
      <c r="V1203" s="172">
        <v>449.7</v>
      </c>
      <c r="W1203" s="172"/>
      <c r="X1203" s="172">
        <v>392</v>
      </c>
      <c r="Y1203" s="172">
        <v>22.1</v>
      </c>
      <c r="Z1203" s="172">
        <v>35.6</v>
      </c>
      <c r="AA1203" s="123"/>
      <c r="AB1203" s="123"/>
      <c r="AC1203" s="123">
        <v>39.799999999999997</v>
      </c>
      <c r="AD1203" s="123"/>
      <c r="AE1203" s="123"/>
      <c r="AF1203" s="123"/>
      <c r="AG1203" s="214"/>
      <c r="AH1203" s="229" t="str">
        <f t="shared" si="264"/>
        <v>a3</v>
      </c>
      <c r="AI1203" s="199"/>
      <c r="AJ1203" s="199"/>
      <c r="AK1203" s="199"/>
      <c r="AL1203" s="199"/>
      <c r="AM1203" s="199"/>
      <c r="AN1203" s="173"/>
      <c r="AO1203" s="173"/>
      <c r="AP1203" s="173"/>
      <c r="AQ1203" s="173"/>
      <c r="AR1203" s="173"/>
      <c r="AS1203" s="173"/>
      <c r="AT1203" s="173">
        <v>0.5</v>
      </c>
      <c r="AU1203" s="173">
        <v>0.5</v>
      </c>
      <c r="AV1203" s="173">
        <v>0.5</v>
      </c>
      <c r="AW1203" s="173">
        <v>0.5</v>
      </c>
      <c r="AX1203" s="173">
        <v>0.5</v>
      </c>
      <c r="AY1203" s="173">
        <v>0.5</v>
      </c>
      <c r="AZ1203" s="211">
        <f t="shared" si="270"/>
        <v>0</v>
      </c>
      <c r="BA1203" s="211">
        <f t="shared" si="263"/>
        <v>3</v>
      </c>
      <c r="BB1203" s="205">
        <f t="shared" si="265"/>
        <v>44970</v>
      </c>
      <c r="BC1203" s="205">
        <f t="shared" si="266"/>
        <v>35591</v>
      </c>
      <c r="BD1203" s="205">
        <f t="shared" si="267"/>
        <v>10809</v>
      </c>
      <c r="BE1203" s="205">
        <f t="shared" si="268"/>
        <v>1430</v>
      </c>
      <c r="BF1203" s="175">
        <v>34161</v>
      </c>
      <c r="BG1203" s="175"/>
      <c r="BH1203" s="175">
        <v>19278</v>
      </c>
      <c r="BI1203" s="175">
        <v>9379</v>
      </c>
      <c r="BJ1203" s="175"/>
      <c r="BK1203" s="175">
        <v>3202</v>
      </c>
      <c r="BL1203" s="175">
        <v>718</v>
      </c>
      <c r="BM1203" s="175">
        <v>9175</v>
      </c>
      <c r="BN1203" s="175">
        <v>221</v>
      </c>
      <c r="BO1203" s="175">
        <v>2997</v>
      </c>
      <c r="BP1203" s="200">
        <f t="shared" si="269"/>
        <v>22275</v>
      </c>
    </row>
    <row r="1204" spans="1:68" s="201" customFormat="1" x14ac:dyDescent="0.15">
      <c r="A1204" s="117">
        <v>4134111001</v>
      </c>
      <c r="B1204" s="118" t="s">
        <v>2895</v>
      </c>
      <c r="C1204" s="118" t="s">
        <v>2865</v>
      </c>
      <c r="D1204" s="118" t="s">
        <v>2896</v>
      </c>
      <c r="E1204" s="118" t="s">
        <v>5172</v>
      </c>
      <c r="F1204" s="120">
        <v>12</v>
      </c>
      <c r="G1204" s="119"/>
      <c r="H1204" s="119"/>
      <c r="I1204" s="120" t="s">
        <v>5820</v>
      </c>
      <c r="J1204" s="120">
        <v>2340</v>
      </c>
      <c r="K1204" s="120">
        <v>600029</v>
      </c>
      <c r="L1204" s="120">
        <v>0.70299999999999996</v>
      </c>
      <c r="M1204" s="121" t="s">
        <v>5654</v>
      </c>
      <c r="N1204" s="120">
        <v>1</v>
      </c>
      <c r="O1204" s="119">
        <v>201.3</v>
      </c>
      <c r="P1204" s="119"/>
      <c r="Q1204" s="119"/>
      <c r="R1204" s="120" t="s">
        <v>5655</v>
      </c>
      <c r="S1204" s="120">
        <v>5.7960000000000003</v>
      </c>
      <c r="T1204" s="120"/>
      <c r="U1204" s="120"/>
      <c r="V1204" s="172">
        <v>568.70000000000005</v>
      </c>
      <c r="W1204" s="172"/>
      <c r="X1204" s="172">
        <v>568.70000000000005</v>
      </c>
      <c r="Y1204" s="172"/>
      <c r="Z1204" s="172"/>
      <c r="AA1204" s="123">
        <v>575</v>
      </c>
      <c r="AB1204" s="123"/>
      <c r="AC1204" s="123">
        <v>574.77</v>
      </c>
      <c r="AD1204" s="123"/>
      <c r="AE1204" s="123"/>
      <c r="AF1204" s="123"/>
      <c r="AG1204" s="214"/>
      <c r="AH1204" s="229" t="str">
        <f t="shared" si="264"/>
        <v>a3</v>
      </c>
      <c r="AI1204" s="199"/>
      <c r="AJ1204" s="199"/>
      <c r="AK1204" s="199"/>
      <c r="AL1204" s="199"/>
      <c r="AM1204" s="199"/>
      <c r="AN1204" s="173" t="s">
        <v>3186</v>
      </c>
      <c r="AO1204" s="173" t="s">
        <v>3186</v>
      </c>
      <c r="AP1204" s="173" t="s">
        <v>3186</v>
      </c>
      <c r="AQ1204" s="173" t="s">
        <v>3186</v>
      </c>
      <c r="AR1204" s="173" t="s">
        <v>3186</v>
      </c>
      <c r="AS1204" s="173"/>
      <c r="AT1204" s="173">
        <v>1.4</v>
      </c>
      <c r="AU1204" s="173">
        <v>1</v>
      </c>
      <c r="AV1204" s="173">
        <v>0.5</v>
      </c>
      <c r="AW1204" s="173">
        <v>0.5</v>
      </c>
      <c r="AX1204" s="173" t="s">
        <v>3186</v>
      </c>
      <c r="AY1204" s="173"/>
      <c r="AZ1204" s="211">
        <f t="shared" si="270"/>
        <v>0</v>
      </c>
      <c r="BA1204" s="211">
        <f t="shared" si="263"/>
        <v>3.4</v>
      </c>
      <c r="BB1204" s="205">
        <f t="shared" si="265"/>
        <v>61897</v>
      </c>
      <c r="BC1204" s="205">
        <f t="shared" si="266"/>
        <v>61897</v>
      </c>
      <c r="BD1204" s="205">
        <f t="shared" si="267"/>
        <v>0</v>
      </c>
      <c r="BE1204" s="205">
        <f t="shared" si="268"/>
        <v>0</v>
      </c>
      <c r="BF1204" s="175">
        <v>61897</v>
      </c>
      <c r="BG1204" s="175"/>
      <c r="BH1204" s="175">
        <v>22759</v>
      </c>
      <c r="BI1204" s="175"/>
      <c r="BJ1204" s="175"/>
      <c r="BK1204" s="175">
        <v>10957</v>
      </c>
      <c r="BL1204" s="175">
        <v>11958</v>
      </c>
      <c r="BM1204" s="175">
        <v>7552</v>
      </c>
      <c r="BN1204" s="175">
        <v>8501</v>
      </c>
      <c r="BO1204" s="175">
        <v>170</v>
      </c>
      <c r="BP1204" s="200">
        <f t="shared" si="269"/>
        <v>22929</v>
      </c>
    </row>
    <row r="1205" spans="1:68" s="201" customFormat="1" x14ac:dyDescent="0.15">
      <c r="A1205" s="117">
        <v>2020302005</v>
      </c>
      <c r="B1205" s="118" t="s">
        <v>1512</v>
      </c>
      <c r="C1205" s="118" t="s">
        <v>1489</v>
      </c>
      <c r="D1205" s="118" t="s">
        <v>1508</v>
      </c>
      <c r="E1205" s="118" t="s">
        <v>4161</v>
      </c>
      <c r="F1205" s="120">
        <v>26</v>
      </c>
      <c r="G1205" s="119"/>
      <c r="H1205" s="119"/>
      <c r="I1205" s="120" t="s">
        <v>5820</v>
      </c>
      <c r="J1205" s="120">
        <v>3300</v>
      </c>
      <c r="K1205" s="120">
        <v>600438</v>
      </c>
      <c r="L1205" s="120">
        <v>0.498</v>
      </c>
      <c r="M1205" s="121" t="s">
        <v>5657</v>
      </c>
      <c r="N1205" s="120">
        <v>1</v>
      </c>
      <c r="O1205" s="119">
        <v>85</v>
      </c>
      <c r="P1205" s="119">
        <v>14.5</v>
      </c>
      <c r="Q1205" s="119">
        <v>1.95</v>
      </c>
      <c r="R1205" s="120" t="s">
        <v>5660</v>
      </c>
      <c r="S1205" s="120">
        <v>0.2</v>
      </c>
      <c r="T1205" s="120"/>
      <c r="U1205" s="120"/>
      <c r="V1205" s="172">
        <v>180.3</v>
      </c>
      <c r="W1205" s="172"/>
      <c r="X1205" s="172">
        <v>175</v>
      </c>
      <c r="Y1205" s="172">
        <v>5.3</v>
      </c>
      <c r="Z1205" s="172"/>
      <c r="AA1205" s="123"/>
      <c r="AB1205" s="123"/>
      <c r="AC1205" s="123">
        <v>26.9</v>
      </c>
      <c r="AD1205" s="123"/>
      <c r="AE1205" s="123"/>
      <c r="AF1205" s="123"/>
      <c r="AG1205" s="214"/>
      <c r="AH1205" s="229" t="str">
        <f t="shared" si="264"/>
        <v>a3</v>
      </c>
      <c r="AI1205" s="199"/>
      <c r="AJ1205" s="199"/>
      <c r="AK1205" s="199"/>
      <c r="AL1205" s="199"/>
      <c r="AM1205" s="199"/>
      <c r="AN1205" s="173"/>
      <c r="AO1205" s="173"/>
      <c r="AP1205" s="173"/>
      <c r="AQ1205" s="173"/>
      <c r="AR1205" s="173"/>
      <c r="AS1205" s="173"/>
      <c r="AT1205" s="173">
        <v>0.5</v>
      </c>
      <c r="AU1205" s="173"/>
      <c r="AV1205" s="173"/>
      <c r="AW1205" s="173"/>
      <c r="AX1205" s="173"/>
      <c r="AY1205" s="173">
        <v>0.5</v>
      </c>
      <c r="AZ1205" s="211">
        <f t="shared" si="270"/>
        <v>0</v>
      </c>
      <c r="BA1205" s="211">
        <f t="shared" si="263"/>
        <v>1</v>
      </c>
      <c r="BB1205" s="205">
        <f t="shared" si="265"/>
        <v>27317</v>
      </c>
      <c r="BC1205" s="205">
        <f t="shared" si="266"/>
        <v>21338</v>
      </c>
      <c r="BD1205" s="205">
        <f t="shared" si="267"/>
        <v>7062</v>
      </c>
      <c r="BE1205" s="205">
        <f t="shared" si="268"/>
        <v>1083</v>
      </c>
      <c r="BF1205" s="175">
        <v>20255</v>
      </c>
      <c r="BG1205" s="175"/>
      <c r="BH1205" s="175">
        <v>12495</v>
      </c>
      <c r="BI1205" s="175">
        <v>5979</v>
      </c>
      <c r="BJ1205" s="175"/>
      <c r="BK1205" s="175">
        <v>2510</v>
      </c>
      <c r="BL1205" s="175">
        <v>1134</v>
      </c>
      <c r="BM1205" s="175">
        <v>3499</v>
      </c>
      <c r="BN1205" s="175">
        <v>145</v>
      </c>
      <c r="BO1205" s="175">
        <v>1555</v>
      </c>
      <c r="BP1205" s="200">
        <f t="shared" si="269"/>
        <v>14050</v>
      </c>
    </row>
    <row r="1206" spans="1:68" s="201" customFormat="1" x14ac:dyDescent="0.15">
      <c r="A1206" s="117">
        <v>1820101002</v>
      </c>
      <c r="B1206" s="118" t="s">
        <v>1406</v>
      </c>
      <c r="C1206" s="118" t="s">
        <v>1400</v>
      </c>
      <c r="D1206" s="118" t="s">
        <v>1405</v>
      </c>
      <c r="E1206" s="118" t="s">
        <v>4082</v>
      </c>
      <c r="F1206" s="120">
        <v>40</v>
      </c>
      <c r="G1206" s="119">
        <v>601151</v>
      </c>
      <c r="H1206" s="119"/>
      <c r="I1206" s="120" t="s">
        <v>5820</v>
      </c>
      <c r="J1206" s="120">
        <v>3100</v>
      </c>
      <c r="K1206" s="120">
        <v>601151</v>
      </c>
      <c r="L1206" s="120">
        <v>0.53100000000000003</v>
      </c>
      <c r="M1206" s="121" t="s">
        <v>5657</v>
      </c>
      <c r="N1206" s="120">
        <v>1</v>
      </c>
      <c r="O1206" s="119">
        <v>130</v>
      </c>
      <c r="P1206" s="119">
        <v>27</v>
      </c>
      <c r="Q1206" s="119">
        <v>3.1</v>
      </c>
      <c r="R1206" s="120" t="s">
        <v>5658</v>
      </c>
      <c r="S1206" s="120">
        <v>0.9</v>
      </c>
      <c r="T1206" s="120"/>
      <c r="U1206" s="120"/>
      <c r="V1206" s="172">
        <v>390.5</v>
      </c>
      <c r="W1206" s="172">
        <v>152.1</v>
      </c>
      <c r="X1206" s="172">
        <v>210.2</v>
      </c>
      <c r="Y1206" s="172">
        <v>20.100000000000001</v>
      </c>
      <c r="Z1206" s="172">
        <v>8.1</v>
      </c>
      <c r="AA1206" s="123">
        <v>2902</v>
      </c>
      <c r="AB1206" s="123"/>
      <c r="AC1206" s="123">
        <v>143</v>
      </c>
      <c r="AD1206" s="123"/>
      <c r="AE1206" s="123"/>
      <c r="AF1206" s="123"/>
      <c r="AG1206" s="214"/>
      <c r="AH1206" s="229" t="str">
        <f t="shared" si="264"/>
        <v>a3</v>
      </c>
      <c r="AI1206" s="199" t="s">
        <v>5401</v>
      </c>
      <c r="AJ1206" s="199"/>
      <c r="AK1206" s="199" t="s">
        <v>5401</v>
      </c>
      <c r="AL1206" s="199" t="s">
        <v>5401</v>
      </c>
      <c r="AM1206" s="199" t="s">
        <v>5401</v>
      </c>
      <c r="AN1206" s="173"/>
      <c r="AO1206" s="173"/>
      <c r="AP1206" s="173"/>
      <c r="AQ1206" s="173"/>
      <c r="AR1206" s="173"/>
      <c r="AS1206" s="173"/>
      <c r="AT1206" s="173"/>
      <c r="AU1206" s="173"/>
      <c r="AV1206" s="173"/>
      <c r="AW1206" s="173"/>
      <c r="AX1206" s="173"/>
      <c r="AY1206" s="173"/>
      <c r="AZ1206" s="211">
        <f t="shared" si="270"/>
        <v>0</v>
      </c>
      <c r="BA1206" s="211">
        <f t="shared" si="263"/>
        <v>0</v>
      </c>
      <c r="BB1206" s="205">
        <f t="shared" si="265"/>
        <v>38560</v>
      </c>
      <c r="BC1206" s="205">
        <f t="shared" si="266"/>
        <v>38560</v>
      </c>
      <c r="BD1206" s="205">
        <f t="shared" si="267"/>
        <v>0</v>
      </c>
      <c r="BE1206" s="205">
        <f t="shared" si="268"/>
        <v>0</v>
      </c>
      <c r="BF1206" s="175">
        <v>38560</v>
      </c>
      <c r="BG1206" s="175"/>
      <c r="BH1206" s="175">
        <v>29605</v>
      </c>
      <c r="BI1206" s="175"/>
      <c r="BJ1206" s="175"/>
      <c r="BK1206" s="175">
        <v>4408</v>
      </c>
      <c r="BL1206" s="175">
        <v>4547</v>
      </c>
      <c r="BM1206" s="175"/>
      <c r="BN1206" s="175"/>
      <c r="BO1206" s="175"/>
      <c r="BP1206" s="200">
        <f t="shared" si="269"/>
        <v>29605</v>
      </c>
    </row>
    <row r="1207" spans="1:68" s="201" customFormat="1" x14ac:dyDescent="0.15">
      <c r="A1207" s="117">
        <v>2120502005</v>
      </c>
      <c r="B1207" s="118" t="s">
        <v>1683</v>
      </c>
      <c r="C1207" s="118" t="s">
        <v>1650</v>
      </c>
      <c r="D1207" s="118" t="s">
        <v>1679</v>
      </c>
      <c r="E1207" s="118" t="s">
        <v>4277</v>
      </c>
      <c r="F1207" s="120">
        <v>15</v>
      </c>
      <c r="G1207" s="119">
        <v>603296</v>
      </c>
      <c r="H1207" s="119"/>
      <c r="I1207" s="120" t="s">
        <v>5820</v>
      </c>
      <c r="J1207" s="120">
        <v>3600</v>
      </c>
      <c r="K1207" s="120">
        <v>603296</v>
      </c>
      <c r="L1207" s="120">
        <v>0.45900000000000002</v>
      </c>
      <c r="M1207" s="121" t="s">
        <v>5659</v>
      </c>
      <c r="N1207" s="120">
        <v>1</v>
      </c>
      <c r="O1207" s="119">
        <v>182</v>
      </c>
      <c r="P1207" s="119"/>
      <c r="Q1207" s="119"/>
      <c r="R1207" s="120" t="s">
        <v>5660</v>
      </c>
      <c r="S1207" s="120">
        <v>0.3</v>
      </c>
      <c r="T1207" s="120"/>
      <c r="U1207" s="120"/>
      <c r="V1207" s="172">
        <v>696</v>
      </c>
      <c r="W1207" s="172"/>
      <c r="X1207" s="172">
        <v>696</v>
      </c>
      <c r="Y1207" s="172"/>
      <c r="Z1207" s="172"/>
      <c r="AA1207" s="123">
        <v>3624.3</v>
      </c>
      <c r="AB1207" s="123"/>
      <c r="AC1207" s="123">
        <v>351.3</v>
      </c>
      <c r="AD1207" s="123"/>
      <c r="AE1207" s="123"/>
      <c r="AF1207" s="123"/>
      <c r="AG1207" s="214"/>
      <c r="AH1207" s="229" t="str">
        <f t="shared" si="264"/>
        <v>a3</v>
      </c>
      <c r="AI1207" s="199"/>
      <c r="AJ1207" s="199"/>
      <c r="AK1207" s="199"/>
      <c r="AL1207" s="199"/>
      <c r="AM1207" s="199"/>
      <c r="AN1207" s="173" t="s">
        <v>3186</v>
      </c>
      <c r="AO1207" s="173" t="s">
        <v>3186</v>
      </c>
      <c r="AP1207" s="173" t="s">
        <v>3186</v>
      </c>
      <c r="AQ1207" s="173" t="s">
        <v>3186</v>
      </c>
      <c r="AR1207" s="173" t="s">
        <v>3186</v>
      </c>
      <c r="AS1207" s="173"/>
      <c r="AT1207" s="173"/>
      <c r="AU1207" s="173"/>
      <c r="AV1207" s="173"/>
      <c r="AW1207" s="173"/>
      <c r="AX1207" s="173"/>
      <c r="AY1207" s="173" t="s">
        <v>3186</v>
      </c>
      <c r="AZ1207" s="211">
        <f t="shared" si="270"/>
        <v>0</v>
      </c>
      <c r="BA1207" s="211">
        <f t="shared" si="263"/>
        <v>0</v>
      </c>
      <c r="BB1207" s="205">
        <f t="shared" si="265"/>
        <v>67206</v>
      </c>
      <c r="BC1207" s="205">
        <f t="shared" si="266"/>
        <v>48621</v>
      </c>
      <c r="BD1207" s="205">
        <f t="shared" si="267"/>
        <v>18585</v>
      </c>
      <c r="BE1207" s="205">
        <f t="shared" si="268"/>
        <v>0</v>
      </c>
      <c r="BF1207" s="175">
        <v>48621</v>
      </c>
      <c r="BG1207" s="175"/>
      <c r="BH1207" s="175">
        <v>18585</v>
      </c>
      <c r="BI1207" s="175">
        <v>18585</v>
      </c>
      <c r="BJ1207" s="175"/>
      <c r="BK1207" s="175">
        <v>4229</v>
      </c>
      <c r="BL1207" s="175">
        <v>8872</v>
      </c>
      <c r="BM1207" s="175">
        <v>12685</v>
      </c>
      <c r="BN1207" s="175">
        <v>3041</v>
      </c>
      <c r="BO1207" s="175">
        <v>1209</v>
      </c>
      <c r="BP1207" s="200">
        <f t="shared" si="269"/>
        <v>19794</v>
      </c>
    </row>
    <row r="1208" spans="1:68" s="201" customFormat="1" x14ac:dyDescent="0.15">
      <c r="A1208" s="117">
        <v>1820501001</v>
      </c>
      <c r="B1208" s="118" t="s">
        <v>1415</v>
      </c>
      <c r="C1208" s="118" t="s">
        <v>1400</v>
      </c>
      <c r="D1208" s="118" t="s">
        <v>1416</v>
      </c>
      <c r="E1208" s="118" t="s">
        <v>4090</v>
      </c>
      <c r="F1208" s="120">
        <v>10</v>
      </c>
      <c r="G1208" s="119">
        <v>637115</v>
      </c>
      <c r="H1208" s="119"/>
      <c r="I1208" s="120" t="s">
        <v>5820</v>
      </c>
      <c r="J1208" s="120">
        <v>3000</v>
      </c>
      <c r="K1208" s="120">
        <v>603818</v>
      </c>
      <c r="L1208" s="120">
        <v>0.55100000000000005</v>
      </c>
      <c r="M1208" s="121" t="s">
        <v>5657</v>
      </c>
      <c r="N1208" s="120">
        <v>1</v>
      </c>
      <c r="O1208" s="119">
        <v>184</v>
      </c>
      <c r="P1208" s="119">
        <v>38.9</v>
      </c>
      <c r="Q1208" s="119">
        <v>3.9</v>
      </c>
      <c r="R1208" s="120" t="s">
        <v>5660</v>
      </c>
      <c r="S1208" s="120">
        <v>0.6</v>
      </c>
      <c r="T1208" s="120"/>
      <c r="U1208" s="120"/>
      <c r="V1208" s="172">
        <v>482</v>
      </c>
      <c r="W1208" s="172"/>
      <c r="X1208" s="172">
        <v>482</v>
      </c>
      <c r="Y1208" s="172"/>
      <c r="Z1208" s="172"/>
      <c r="AA1208" s="123"/>
      <c r="AB1208" s="123"/>
      <c r="AC1208" s="123">
        <v>420.3</v>
      </c>
      <c r="AD1208" s="123"/>
      <c r="AE1208" s="123"/>
      <c r="AF1208" s="123"/>
      <c r="AG1208" s="214"/>
      <c r="AH1208" s="229" t="str">
        <f t="shared" si="264"/>
        <v>a3</v>
      </c>
      <c r="AI1208" s="199" t="s">
        <v>5401</v>
      </c>
      <c r="AJ1208" s="199" t="s">
        <v>5401</v>
      </c>
      <c r="AK1208" s="199" t="s">
        <v>5401</v>
      </c>
      <c r="AL1208" s="199" t="s">
        <v>5401</v>
      </c>
      <c r="AM1208" s="199" t="s">
        <v>5401</v>
      </c>
      <c r="AN1208" s="173" t="s">
        <v>3186</v>
      </c>
      <c r="AO1208" s="173" t="s">
        <v>3186</v>
      </c>
      <c r="AP1208" s="173" t="s">
        <v>3186</v>
      </c>
      <c r="AQ1208" s="173" t="s">
        <v>3186</v>
      </c>
      <c r="AR1208" s="173" t="s">
        <v>3186</v>
      </c>
      <c r="AS1208" s="173"/>
      <c r="AT1208" s="173"/>
      <c r="AU1208" s="173"/>
      <c r="AV1208" s="173"/>
      <c r="AW1208" s="173"/>
      <c r="AX1208" s="173"/>
      <c r="AY1208" s="173" t="s">
        <v>3186</v>
      </c>
      <c r="AZ1208" s="211"/>
      <c r="BA1208" s="211"/>
      <c r="BB1208" s="205">
        <f t="shared" si="265"/>
        <v>85611</v>
      </c>
      <c r="BC1208" s="205">
        <f t="shared" si="266"/>
        <v>72461</v>
      </c>
      <c r="BD1208" s="205">
        <f t="shared" si="267"/>
        <v>19250</v>
      </c>
      <c r="BE1208" s="205">
        <f t="shared" si="268"/>
        <v>6100</v>
      </c>
      <c r="BF1208" s="175">
        <v>66361</v>
      </c>
      <c r="BG1208" s="175">
        <v>32435</v>
      </c>
      <c r="BH1208" s="175">
        <v>19250</v>
      </c>
      <c r="BI1208" s="175">
        <v>10500</v>
      </c>
      <c r="BJ1208" s="175">
        <v>2650</v>
      </c>
      <c r="BK1208" s="175">
        <v>4465</v>
      </c>
      <c r="BL1208" s="175">
        <v>1853</v>
      </c>
      <c r="BM1208" s="175">
        <v>7969</v>
      </c>
      <c r="BN1208" s="175">
        <v>389</v>
      </c>
      <c r="BO1208" s="175">
        <v>6100</v>
      </c>
      <c r="BP1208" s="200">
        <f t="shared" si="269"/>
        <v>25350</v>
      </c>
    </row>
    <row r="1209" spans="1:68" s="201" customFormat="1" x14ac:dyDescent="0.15">
      <c r="A1209" s="117">
        <v>4120201002</v>
      </c>
      <c r="B1209" s="118" t="s">
        <v>2872</v>
      </c>
      <c r="C1209" s="118" t="s">
        <v>2865</v>
      </c>
      <c r="D1209" s="118" t="s">
        <v>2871</v>
      </c>
      <c r="E1209" s="118" t="s">
        <v>5156</v>
      </c>
      <c r="F1209" s="120">
        <v>18</v>
      </c>
      <c r="G1209" s="119">
        <v>606265</v>
      </c>
      <c r="H1209" s="119"/>
      <c r="I1209" s="120" t="s">
        <v>5820</v>
      </c>
      <c r="J1209" s="120">
        <v>1900</v>
      </c>
      <c r="K1209" s="120">
        <v>606265</v>
      </c>
      <c r="L1209" s="120">
        <v>0.874</v>
      </c>
      <c r="M1209" s="121" t="s">
        <v>5657</v>
      </c>
      <c r="N1209" s="120">
        <v>1</v>
      </c>
      <c r="O1209" s="119">
        <v>286</v>
      </c>
      <c r="P1209" s="119"/>
      <c r="Q1209" s="119"/>
      <c r="R1209" s="120" t="s">
        <v>5655</v>
      </c>
      <c r="S1209" s="120">
        <v>13.5</v>
      </c>
      <c r="T1209" s="120"/>
      <c r="U1209" s="120"/>
      <c r="V1209" s="172">
        <v>478.5</v>
      </c>
      <c r="W1209" s="172">
        <v>51.5</v>
      </c>
      <c r="X1209" s="172">
        <v>321.89999999999998</v>
      </c>
      <c r="Y1209" s="172">
        <v>21.9</v>
      </c>
      <c r="Z1209" s="172">
        <v>83.2</v>
      </c>
      <c r="AA1209" s="123"/>
      <c r="AB1209" s="123"/>
      <c r="AC1209" s="123">
        <v>535</v>
      </c>
      <c r="AD1209" s="123"/>
      <c r="AE1209" s="123"/>
      <c r="AF1209" s="123"/>
      <c r="AG1209" s="214"/>
      <c r="AH1209" s="229" t="str">
        <f t="shared" si="264"/>
        <v>a3</v>
      </c>
      <c r="AI1209" s="199"/>
      <c r="AJ1209" s="199"/>
      <c r="AK1209" s="199"/>
      <c r="AL1209" s="199"/>
      <c r="AM1209" s="199"/>
      <c r="AN1209" s="173" t="s">
        <v>3186</v>
      </c>
      <c r="AO1209" s="173" t="s">
        <v>3186</v>
      </c>
      <c r="AP1209" s="173" t="s">
        <v>3186</v>
      </c>
      <c r="AQ1209" s="173" t="s">
        <v>3186</v>
      </c>
      <c r="AR1209" s="173" t="s">
        <v>3186</v>
      </c>
      <c r="AS1209" s="173">
        <v>0.5</v>
      </c>
      <c r="AT1209" s="173">
        <v>1</v>
      </c>
      <c r="AU1209" s="173">
        <v>1</v>
      </c>
      <c r="AV1209" s="173">
        <v>0.5</v>
      </c>
      <c r="AW1209" s="173">
        <v>0.5</v>
      </c>
      <c r="AX1209" s="173">
        <v>1</v>
      </c>
      <c r="AY1209" s="173">
        <v>0.5</v>
      </c>
      <c r="AZ1209" s="211">
        <f t="shared" ref="AZ1209:AZ1225" si="271">SUBTOTAL(9,AN1209:AS1209)</f>
        <v>0.5</v>
      </c>
      <c r="BA1209" s="211">
        <f t="shared" ref="BA1209:BA1225" si="272">SUBTOTAL(9,AT1209:AY1209)</f>
        <v>4.5</v>
      </c>
      <c r="BB1209" s="205">
        <f t="shared" si="265"/>
        <v>76268</v>
      </c>
      <c r="BC1209" s="205">
        <f t="shared" si="266"/>
        <v>59655</v>
      </c>
      <c r="BD1209" s="205">
        <f t="shared" si="267"/>
        <v>19907</v>
      </c>
      <c r="BE1209" s="205">
        <f t="shared" si="268"/>
        <v>3294</v>
      </c>
      <c r="BF1209" s="175">
        <v>56361</v>
      </c>
      <c r="BG1209" s="175"/>
      <c r="BH1209" s="175">
        <v>31570</v>
      </c>
      <c r="BI1209" s="175">
        <v>16613</v>
      </c>
      <c r="BJ1209" s="175"/>
      <c r="BK1209" s="175">
        <v>6300</v>
      </c>
      <c r="BL1209" s="175">
        <v>5741</v>
      </c>
      <c r="BM1209" s="175">
        <v>10604</v>
      </c>
      <c r="BN1209" s="175">
        <v>447</v>
      </c>
      <c r="BO1209" s="175">
        <v>4993</v>
      </c>
      <c r="BP1209" s="200">
        <f t="shared" si="269"/>
        <v>36563</v>
      </c>
    </row>
    <row r="1210" spans="1:68" s="201" customFormat="1" x14ac:dyDescent="0.15">
      <c r="A1210" s="117">
        <v>321501001</v>
      </c>
      <c r="B1210" s="118" t="s">
        <v>454</v>
      </c>
      <c r="C1210" s="118" t="s">
        <v>415</v>
      </c>
      <c r="D1210" s="118" t="s">
        <v>455</v>
      </c>
      <c r="E1210" s="118" t="s">
        <v>3454</v>
      </c>
      <c r="F1210" s="120">
        <v>15</v>
      </c>
      <c r="G1210" s="119">
        <v>609072</v>
      </c>
      <c r="H1210" s="119"/>
      <c r="I1210" s="120" t="s">
        <v>5820</v>
      </c>
      <c r="J1210" s="120">
        <v>3000</v>
      </c>
      <c r="K1210" s="120">
        <v>609072</v>
      </c>
      <c r="L1210" s="120">
        <v>0.55600000000000005</v>
      </c>
      <c r="M1210" s="121" t="s">
        <v>5657</v>
      </c>
      <c r="N1210" s="120">
        <v>1</v>
      </c>
      <c r="O1210" s="119">
        <v>211</v>
      </c>
      <c r="P1210" s="119"/>
      <c r="Q1210" s="119"/>
      <c r="R1210" s="120" t="s">
        <v>5658</v>
      </c>
      <c r="S1210" s="120">
        <v>0.79500000000000004</v>
      </c>
      <c r="T1210" s="120"/>
      <c r="U1210" s="120"/>
      <c r="V1210" s="172">
        <v>451.48970000000003</v>
      </c>
      <c r="W1210" s="172">
        <v>68.659000000000006</v>
      </c>
      <c r="X1210" s="172">
        <v>372.21300000000002</v>
      </c>
      <c r="Y1210" s="172"/>
      <c r="Z1210" s="172">
        <v>10.617699999999999</v>
      </c>
      <c r="AA1210" s="123"/>
      <c r="AB1210" s="123"/>
      <c r="AC1210" s="123">
        <v>563.6</v>
      </c>
      <c r="AD1210" s="123"/>
      <c r="AE1210" s="123"/>
      <c r="AF1210" s="123"/>
      <c r="AG1210" s="214"/>
      <c r="AH1210" s="229" t="str">
        <f t="shared" si="264"/>
        <v>a3</v>
      </c>
      <c r="AI1210" s="199"/>
      <c r="AJ1210" s="199"/>
      <c r="AK1210" s="199"/>
      <c r="AL1210" s="199"/>
      <c r="AM1210" s="199"/>
      <c r="AN1210" s="173">
        <v>20</v>
      </c>
      <c r="AO1210" s="173"/>
      <c r="AP1210" s="173"/>
      <c r="AQ1210" s="173"/>
      <c r="AR1210" s="173"/>
      <c r="AS1210" s="173"/>
      <c r="AT1210" s="173">
        <v>0.5</v>
      </c>
      <c r="AU1210" s="173">
        <v>0.5</v>
      </c>
      <c r="AV1210" s="173">
        <v>0.5</v>
      </c>
      <c r="AW1210" s="173">
        <v>0.5</v>
      </c>
      <c r="AX1210" s="173">
        <v>1</v>
      </c>
      <c r="AY1210" s="173"/>
      <c r="AZ1210" s="211">
        <f t="shared" si="271"/>
        <v>20</v>
      </c>
      <c r="BA1210" s="211">
        <f t="shared" si="272"/>
        <v>3</v>
      </c>
      <c r="BB1210" s="205">
        <f t="shared" si="265"/>
        <v>37908</v>
      </c>
      <c r="BC1210" s="205">
        <f t="shared" si="266"/>
        <v>33308</v>
      </c>
      <c r="BD1210" s="205">
        <f t="shared" si="267"/>
        <v>7235</v>
      </c>
      <c r="BE1210" s="205">
        <f t="shared" si="268"/>
        <v>2635</v>
      </c>
      <c r="BF1210" s="175">
        <v>30673</v>
      </c>
      <c r="BG1210" s="175"/>
      <c r="BH1210" s="175">
        <v>11829</v>
      </c>
      <c r="BI1210" s="175">
        <v>4600</v>
      </c>
      <c r="BJ1210" s="175"/>
      <c r="BK1210" s="175">
        <v>7232</v>
      </c>
      <c r="BL1210" s="175">
        <v>1920</v>
      </c>
      <c r="BM1210" s="175">
        <v>7952</v>
      </c>
      <c r="BN1210" s="175">
        <v>806</v>
      </c>
      <c r="BO1210" s="175">
        <v>3569</v>
      </c>
      <c r="BP1210" s="200">
        <f t="shared" si="269"/>
        <v>15398</v>
      </c>
    </row>
    <row r="1211" spans="1:68" s="201" customFormat="1" x14ac:dyDescent="0.15">
      <c r="A1211" s="117">
        <v>2121902006</v>
      </c>
      <c r="B1211" s="118" t="s">
        <v>1735</v>
      </c>
      <c r="C1211" s="118" t="s">
        <v>1650</v>
      </c>
      <c r="D1211" s="118" t="s">
        <v>1730</v>
      </c>
      <c r="E1211" s="118" t="s">
        <v>4316</v>
      </c>
      <c r="F1211" s="120">
        <v>12</v>
      </c>
      <c r="G1211" s="119"/>
      <c r="H1211" s="119"/>
      <c r="I1211" s="120" t="s">
        <v>5820</v>
      </c>
      <c r="J1211" s="120">
        <v>4100</v>
      </c>
      <c r="K1211" s="120">
        <v>622171</v>
      </c>
      <c r="L1211" s="120">
        <v>0.41599999999999998</v>
      </c>
      <c r="M1211" s="121" t="s">
        <v>5657</v>
      </c>
      <c r="N1211" s="120">
        <v>1</v>
      </c>
      <c r="O1211" s="119">
        <v>140</v>
      </c>
      <c r="P1211" s="119">
        <v>25.5</v>
      </c>
      <c r="Q1211" s="119">
        <v>1.6</v>
      </c>
      <c r="R1211" s="120" t="s">
        <v>5660</v>
      </c>
      <c r="S1211" s="120">
        <v>1.1200000000000001</v>
      </c>
      <c r="T1211" s="120"/>
      <c r="U1211" s="120"/>
      <c r="V1211" s="172">
        <v>318</v>
      </c>
      <c r="W1211" s="172"/>
      <c r="X1211" s="172">
        <v>208.6</v>
      </c>
      <c r="Y1211" s="172">
        <v>56.5</v>
      </c>
      <c r="Z1211" s="172">
        <v>52.9</v>
      </c>
      <c r="AA1211" s="123">
        <v>6182</v>
      </c>
      <c r="AB1211" s="123"/>
      <c r="AC1211" s="123">
        <v>382.8</v>
      </c>
      <c r="AD1211" s="123"/>
      <c r="AE1211" s="123"/>
      <c r="AF1211" s="123"/>
      <c r="AG1211" s="214"/>
      <c r="AH1211" s="229" t="str">
        <f t="shared" si="264"/>
        <v>a3</v>
      </c>
      <c r="AI1211" s="199"/>
      <c r="AJ1211" s="199"/>
      <c r="AK1211" s="199"/>
      <c r="AL1211" s="199"/>
      <c r="AM1211" s="199"/>
      <c r="AN1211" s="173" t="s">
        <v>3186</v>
      </c>
      <c r="AO1211" s="173" t="s">
        <v>3186</v>
      </c>
      <c r="AP1211" s="173" t="s">
        <v>3186</v>
      </c>
      <c r="AQ1211" s="173" t="s">
        <v>3186</v>
      </c>
      <c r="AR1211" s="173" t="s">
        <v>3186</v>
      </c>
      <c r="AS1211" s="173" t="s">
        <v>3186</v>
      </c>
      <c r="AT1211" s="173">
        <v>0.5</v>
      </c>
      <c r="AU1211" s="173">
        <v>0.5</v>
      </c>
      <c r="AV1211" s="173"/>
      <c r="AW1211" s="173"/>
      <c r="AX1211" s="173"/>
      <c r="AY1211" s="173" t="s">
        <v>3186</v>
      </c>
      <c r="AZ1211" s="211">
        <f t="shared" si="271"/>
        <v>0</v>
      </c>
      <c r="BA1211" s="211">
        <f t="shared" si="272"/>
        <v>1</v>
      </c>
      <c r="BB1211" s="205">
        <f t="shared" si="265"/>
        <v>34538</v>
      </c>
      <c r="BC1211" s="205">
        <f t="shared" si="266"/>
        <v>29189</v>
      </c>
      <c r="BD1211" s="205">
        <f t="shared" si="267"/>
        <v>5562</v>
      </c>
      <c r="BE1211" s="205">
        <f t="shared" si="268"/>
        <v>213</v>
      </c>
      <c r="BF1211" s="175">
        <v>28976</v>
      </c>
      <c r="BG1211" s="175"/>
      <c r="BH1211" s="175">
        <v>9786</v>
      </c>
      <c r="BI1211" s="175">
        <v>5349</v>
      </c>
      <c r="BJ1211" s="175"/>
      <c r="BK1211" s="175">
        <v>3444</v>
      </c>
      <c r="BL1211" s="175">
        <v>3549</v>
      </c>
      <c r="BM1211" s="175">
        <v>5081</v>
      </c>
      <c r="BN1211" s="175">
        <v>5464</v>
      </c>
      <c r="BO1211" s="175">
        <v>1865</v>
      </c>
      <c r="BP1211" s="200">
        <f t="shared" si="269"/>
        <v>11651</v>
      </c>
    </row>
    <row r="1212" spans="1:68" s="201" customFormat="1" x14ac:dyDescent="0.15">
      <c r="A1212" s="117">
        <v>134501001</v>
      </c>
      <c r="B1212" s="118" t="s">
        <v>122</v>
      </c>
      <c r="C1212" s="118" t="s">
        <v>11</v>
      </c>
      <c r="D1212" s="118" t="s">
        <v>123</v>
      </c>
      <c r="E1212" s="118" t="s">
        <v>3260</v>
      </c>
      <c r="F1212" s="120">
        <v>12</v>
      </c>
      <c r="G1212" s="119">
        <v>622828</v>
      </c>
      <c r="H1212" s="119"/>
      <c r="I1212" s="120" t="s">
        <v>5820</v>
      </c>
      <c r="J1212" s="120">
        <v>3780</v>
      </c>
      <c r="K1212" s="120">
        <v>622828</v>
      </c>
      <c r="L1212" s="120">
        <v>0.45100000000000001</v>
      </c>
      <c r="M1212" s="121" t="s">
        <v>5657</v>
      </c>
      <c r="N1212" s="120">
        <v>1</v>
      </c>
      <c r="O1212" s="119">
        <v>441</v>
      </c>
      <c r="P1212" s="119"/>
      <c r="Q1212" s="119"/>
      <c r="R1212" s="120"/>
      <c r="S1212" s="120"/>
      <c r="T1212" s="120"/>
      <c r="U1212" s="120" t="s">
        <v>3186</v>
      </c>
      <c r="V1212" s="172">
        <v>453</v>
      </c>
      <c r="W1212" s="172">
        <v>81</v>
      </c>
      <c r="X1212" s="172">
        <v>285</v>
      </c>
      <c r="Y1212" s="172">
        <v>12</v>
      </c>
      <c r="Z1212" s="172">
        <v>75</v>
      </c>
      <c r="AA1212" s="123"/>
      <c r="AB1212" s="123"/>
      <c r="AC1212" s="123">
        <v>565</v>
      </c>
      <c r="AD1212" s="123"/>
      <c r="AE1212" s="123"/>
      <c r="AF1212" s="123"/>
      <c r="AG1212" s="214"/>
      <c r="AH1212" s="229" t="str">
        <f t="shared" si="264"/>
        <v>a3</v>
      </c>
      <c r="AI1212" s="199"/>
      <c r="AJ1212" s="199"/>
      <c r="AK1212" s="199"/>
      <c r="AL1212" s="199"/>
      <c r="AM1212" s="199"/>
      <c r="AN1212" s="173"/>
      <c r="AO1212" s="173"/>
      <c r="AP1212" s="173"/>
      <c r="AQ1212" s="173"/>
      <c r="AR1212" s="173"/>
      <c r="AS1212" s="173"/>
      <c r="AT1212" s="173">
        <v>1</v>
      </c>
      <c r="AU1212" s="173">
        <v>1</v>
      </c>
      <c r="AV1212" s="173">
        <v>1</v>
      </c>
      <c r="AW1212" s="173">
        <v>1</v>
      </c>
      <c r="AX1212" s="173"/>
      <c r="AY1212" s="173"/>
      <c r="AZ1212" s="211">
        <f t="shared" si="271"/>
        <v>0</v>
      </c>
      <c r="BA1212" s="211">
        <f t="shared" si="272"/>
        <v>4</v>
      </c>
      <c r="BB1212" s="205">
        <f t="shared" si="265"/>
        <v>69372</v>
      </c>
      <c r="BC1212" s="205">
        <f t="shared" si="266"/>
        <v>69372</v>
      </c>
      <c r="BD1212" s="205">
        <f t="shared" si="267"/>
        <v>0</v>
      </c>
      <c r="BE1212" s="205">
        <f t="shared" si="268"/>
        <v>0</v>
      </c>
      <c r="BF1212" s="175">
        <v>69372</v>
      </c>
      <c r="BG1212" s="175"/>
      <c r="BH1212" s="175">
        <v>31847</v>
      </c>
      <c r="BI1212" s="175"/>
      <c r="BJ1212" s="175"/>
      <c r="BK1212" s="175">
        <v>10934</v>
      </c>
      <c r="BL1212" s="175">
        <v>11352</v>
      </c>
      <c r="BM1212" s="175">
        <v>8354</v>
      </c>
      <c r="BN1212" s="175">
        <v>5228</v>
      </c>
      <c r="BO1212" s="175">
        <v>1657</v>
      </c>
      <c r="BP1212" s="200">
        <f t="shared" si="269"/>
        <v>33504</v>
      </c>
    </row>
    <row r="1213" spans="1:68" s="201" customFormat="1" x14ac:dyDescent="0.15">
      <c r="A1213" s="117">
        <v>854201001</v>
      </c>
      <c r="B1213" s="118" t="s">
        <v>835</v>
      </c>
      <c r="C1213" s="118" t="s">
        <v>762</v>
      </c>
      <c r="D1213" s="118" t="s">
        <v>836</v>
      </c>
      <c r="E1213" s="118" t="s">
        <v>3690</v>
      </c>
      <c r="F1213" s="120">
        <v>27</v>
      </c>
      <c r="G1213" s="119">
        <v>626260</v>
      </c>
      <c r="H1213" s="119"/>
      <c r="I1213" s="120" t="s">
        <v>5820</v>
      </c>
      <c r="J1213" s="120">
        <v>3400</v>
      </c>
      <c r="K1213" s="120">
        <v>626260</v>
      </c>
      <c r="L1213" s="120">
        <v>0.505</v>
      </c>
      <c r="M1213" s="121" t="s">
        <v>5654</v>
      </c>
      <c r="N1213" s="120">
        <v>1</v>
      </c>
      <c r="O1213" s="119">
        <v>179.1</v>
      </c>
      <c r="P1213" s="119"/>
      <c r="Q1213" s="119"/>
      <c r="R1213" s="120" t="s">
        <v>5655</v>
      </c>
      <c r="S1213" s="120">
        <v>11.5</v>
      </c>
      <c r="T1213" s="120"/>
      <c r="U1213" s="120"/>
      <c r="V1213" s="172">
        <v>571</v>
      </c>
      <c r="W1213" s="172">
        <v>91.4</v>
      </c>
      <c r="X1213" s="172">
        <v>239.8</v>
      </c>
      <c r="Y1213" s="172">
        <v>62.8</v>
      </c>
      <c r="Z1213" s="172">
        <v>177</v>
      </c>
      <c r="AA1213" s="123">
        <v>3858</v>
      </c>
      <c r="AB1213" s="123"/>
      <c r="AC1213" s="123">
        <v>404</v>
      </c>
      <c r="AD1213" s="123"/>
      <c r="AE1213" s="123"/>
      <c r="AF1213" s="123"/>
      <c r="AG1213" s="214"/>
      <c r="AH1213" s="229" t="str">
        <f t="shared" si="264"/>
        <v>a3</v>
      </c>
      <c r="AI1213" s="199" t="s">
        <v>5402</v>
      </c>
      <c r="AJ1213" s="199"/>
      <c r="AK1213" s="199"/>
      <c r="AL1213" s="199" t="s">
        <v>5402</v>
      </c>
      <c r="AM1213" s="199"/>
      <c r="AN1213" s="173">
        <v>4</v>
      </c>
      <c r="AO1213" s="173"/>
      <c r="AP1213" s="173"/>
      <c r="AQ1213" s="173"/>
      <c r="AR1213" s="173"/>
      <c r="AS1213" s="173">
        <v>1</v>
      </c>
      <c r="AT1213" s="173"/>
      <c r="AU1213" s="173"/>
      <c r="AV1213" s="173"/>
      <c r="AW1213" s="173"/>
      <c r="AX1213" s="173"/>
      <c r="AY1213" s="173"/>
      <c r="AZ1213" s="211">
        <f t="shared" si="271"/>
        <v>5</v>
      </c>
      <c r="BA1213" s="211">
        <f t="shared" si="272"/>
        <v>0</v>
      </c>
      <c r="BB1213" s="205">
        <f t="shared" si="265"/>
        <v>52434</v>
      </c>
      <c r="BC1213" s="205">
        <f t="shared" si="266"/>
        <v>52434</v>
      </c>
      <c r="BD1213" s="205">
        <f t="shared" si="267"/>
        <v>-326</v>
      </c>
      <c r="BE1213" s="205">
        <f t="shared" si="268"/>
        <v>-326</v>
      </c>
      <c r="BF1213" s="175">
        <v>52760</v>
      </c>
      <c r="BG1213" s="175"/>
      <c r="BH1213" s="175">
        <v>51408</v>
      </c>
      <c r="BI1213" s="175"/>
      <c r="BJ1213" s="175"/>
      <c r="BK1213" s="175"/>
      <c r="BL1213" s="175"/>
      <c r="BM1213" s="175"/>
      <c r="BN1213" s="175"/>
      <c r="BO1213" s="175">
        <v>1026</v>
      </c>
      <c r="BP1213" s="200">
        <f t="shared" si="269"/>
        <v>52434</v>
      </c>
    </row>
    <row r="1214" spans="1:68" s="201" customFormat="1" x14ac:dyDescent="0.15">
      <c r="A1214" s="117">
        <v>1221501001</v>
      </c>
      <c r="B1214" s="118" t="s">
        <v>1045</v>
      </c>
      <c r="C1214" s="118" t="s">
        <v>1020</v>
      </c>
      <c r="D1214" s="118" t="s">
        <v>1046</v>
      </c>
      <c r="E1214" s="118" t="s">
        <v>3816</v>
      </c>
      <c r="F1214" s="120">
        <v>13</v>
      </c>
      <c r="G1214" s="119">
        <v>631040</v>
      </c>
      <c r="H1214" s="119"/>
      <c r="I1214" s="120" t="s">
        <v>5820</v>
      </c>
      <c r="J1214" s="120">
        <v>6200</v>
      </c>
      <c r="K1214" s="120">
        <v>631040</v>
      </c>
      <c r="L1214" s="120">
        <v>0.27900000000000003</v>
      </c>
      <c r="M1214" s="121" t="s">
        <v>5654</v>
      </c>
      <c r="N1214" s="120">
        <v>1</v>
      </c>
      <c r="O1214" s="119">
        <v>230.3</v>
      </c>
      <c r="P1214" s="119"/>
      <c r="Q1214" s="119"/>
      <c r="R1214" s="120" t="s">
        <v>5663</v>
      </c>
      <c r="S1214" s="120">
        <v>2.2250000000000001</v>
      </c>
      <c r="T1214" s="120"/>
      <c r="U1214" s="120"/>
      <c r="V1214" s="172">
        <v>636.29999999999995</v>
      </c>
      <c r="W1214" s="172">
        <v>55.8</v>
      </c>
      <c r="X1214" s="172">
        <v>379.8</v>
      </c>
      <c r="Y1214" s="172">
        <v>63.4</v>
      </c>
      <c r="Z1214" s="172">
        <v>137.30000000000001</v>
      </c>
      <c r="AA1214" s="123">
        <v>7592</v>
      </c>
      <c r="AB1214" s="123"/>
      <c r="AC1214" s="123">
        <v>545.29999999999995</v>
      </c>
      <c r="AD1214" s="123"/>
      <c r="AE1214" s="123"/>
      <c r="AF1214" s="123"/>
      <c r="AG1214" s="214"/>
      <c r="AH1214" s="229" t="str">
        <f t="shared" si="264"/>
        <v>a3</v>
      </c>
      <c r="AI1214" s="199"/>
      <c r="AJ1214" s="199"/>
      <c r="AK1214" s="199"/>
      <c r="AL1214" s="199"/>
      <c r="AM1214" s="199"/>
      <c r="AN1214" s="173">
        <v>9</v>
      </c>
      <c r="AO1214" s="173">
        <v>1</v>
      </c>
      <c r="AP1214" s="173">
        <v>1</v>
      </c>
      <c r="AQ1214" s="173"/>
      <c r="AR1214" s="173"/>
      <c r="AS1214" s="173">
        <v>2</v>
      </c>
      <c r="AT1214" s="173">
        <v>2</v>
      </c>
      <c r="AU1214" s="173">
        <v>1</v>
      </c>
      <c r="AV1214" s="173">
        <v>1</v>
      </c>
      <c r="AW1214" s="173">
        <v>1</v>
      </c>
      <c r="AX1214" s="173">
        <v>2</v>
      </c>
      <c r="AY1214" s="173"/>
      <c r="AZ1214" s="211">
        <f t="shared" si="271"/>
        <v>13</v>
      </c>
      <c r="BA1214" s="211">
        <f t="shared" si="272"/>
        <v>7</v>
      </c>
      <c r="BB1214" s="205">
        <f t="shared" si="265"/>
        <v>164535</v>
      </c>
      <c r="BC1214" s="205">
        <f t="shared" si="266"/>
        <v>122009</v>
      </c>
      <c r="BD1214" s="205">
        <f t="shared" si="267"/>
        <v>44226</v>
      </c>
      <c r="BE1214" s="205">
        <f t="shared" si="268"/>
        <v>1700</v>
      </c>
      <c r="BF1214" s="175">
        <v>120309</v>
      </c>
      <c r="BG1214" s="175">
        <v>6586</v>
      </c>
      <c r="BH1214" s="175">
        <v>69300</v>
      </c>
      <c r="BI1214" s="175">
        <v>42526</v>
      </c>
      <c r="BJ1214" s="175"/>
      <c r="BK1214" s="175">
        <v>8639</v>
      </c>
      <c r="BL1214" s="175">
        <v>10754</v>
      </c>
      <c r="BM1214" s="175">
        <v>12177</v>
      </c>
      <c r="BN1214" s="175">
        <v>5589</v>
      </c>
      <c r="BO1214" s="175">
        <v>8964</v>
      </c>
      <c r="BP1214" s="200">
        <f t="shared" si="269"/>
        <v>78264</v>
      </c>
    </row>
    <row r="1215" spans="1:68" s="201" customFormat="1" x14ac:dyDescent="0.15">
      <c r="A1215" s="117">
        <v>164201001</v>
      </c>
      <c r="B1215" s="118" t="s">
        <v>306</v>
      </c>
      <c r="C1215" s="118" t="s">
        <v>11</v>
      </c>
      <c r="D1215" s="118" t="s">
        <v>307</v>
      </c>
      <c r="E1215" s="118" t="s">
        <v>3363</v>
      </c>
      <c r="F1215" s="120">
        <v>25</v>
      </c>
      <c r="G1215" s="119"/>
      <c r="H1215" s="119"/>
      <c r="I1215" s="120" t="s">
        <v>5820</v>
      </c>
      <c r="J1215" s="120">
        <v>3867</v>
      </c>
      <c r="K1215" s="120">
        <v>632708</v>
      </c>
      <c r="L1215" s="120">
        <v>0.44800000000000001</v>
      </c>
      <c r="M1215" s="121" t="s">
        <v>5657</v>
      </c>
      <c r="N1215" s="120">
        <v>1</v>
      </c>
      <c r="O1215" s="119">
        <v>318.2</v>
      </c>
      <c r="P1215" s="119"/>
      <c r="Q1215" s="119"/>
      <c r="R1215" s="120" t="s">
        <v>5655</v>
      </c>
      <c r="S1215" s="120">
        <v>3.9</v>
      </c>
      <c r="T1215" s="120"/>
      <c r="U1215" s="120"/>
      <c r="V1215" s="172">
        <v>422.3</v>
      </c>
      <c r="W1215" s="172"/>
      <c r="X1215" s="172">
        <v>367.3</v>
      </c>
      <c r="Y1215" s="172">
        <v>19.899999999999999</v>
      </c>
      <c r="Z1215" s="172">
        <v>35.1</v>
      </c>
      <c r="AA1215" s="123">
        <v>4753</v>
      </c>
      <c r="AB1215" s="123"/>
      <c r="AC1215" s="123">
        <v>708</v>
      </c>
      <c r="AD1215" s="123"/>
      <c r="AE1215" s="123"/>
      <c r="AF1215" s="123"/>
      <c r="AG1215" s="214"/>
      <c r="AH1215" s="229" t="str">
        <f t="shared" si="264"/>
        <v>a3</v>
      </c>
      <c r="AI1215" s="199"/>
      <c r="AJ1215" s="199"/>
      <c r="AK1215" s="199"/>
      <c r="AL1215" s="199"/>
      <c r="AM1215" s="199"/>
      <c r="AN1215" s="173">
        <v>2</v>
      </c>
      <c r="AO1215" s="173" t="s">
        <v>3186</v>
      </c>
      <c r="AP1215" s="173" t="s">
        <v>3186</v>
      </c>
      <c r="AQ1215" s="173" t="s">
        <v>3186</v>
      </c>
      <c r="AR1215" s="173" t="s">
        <v>3186</v>
      </c>
      <c r="AS1215" s="173">
        <v>2</v>
      </c>
      <c r="AT1215" s="173">
        <v>1</v>
      </c>
      <c r="AU1215" s="173"/>
      <c r="AV1215" s="173">
        <v>1</v>
      </c>
      <c r="AW1215" s="173"/>
      <c r="AX1215" s="173"/>
      <c r="AY1215" s="173">
        <v>5</v>
      </c>
      <c r="AZ1215" s="211">
        <f t="shared" si="271"/>
        <v>4</v>
      </c>
      <c r="BA1215" s="211">
        <f t="shared" si="272"/>
        <v>7</v>
      </c>
      <c r="BB1215" s="205">
        <f t="shared" si="265"/>
        <v>46278</v>
      </c>
      <c r="BC1215" s="205">
        <f t="shared" si="266"/>
        <v>46278</v>
      </c>
      <c r="BD1215" s="205">
        <f t="shared" si="267"/>
        <v>0</v>
      </c>
      <c r="BE1215" s="205">
        <f t="shared" si="268"/>
        <v>0</v>
      </c>
      <c r="BF1215" s="175">
        <v>46278</v>
      </c>
      <c r="BG1215" s="175"/>
      <c r="BH1215" s="175">
        <v>28980</v>
      </c>
      <c r="BI1215" s="175"/>
      <c r="BJ1215" s="175"/>
      <c r="BK1215" s="175"/>
      <c r="BL1215" s="175">
        <v>1764</v>
      </c>
      <c r="BM1215" s="175">
        <v>7279</v>
      </c>
      <c r="BN1215" s="175">
        <v>5469</v>
      </c>
      <c r="BO1215" s="175">
        <v>2786</v>
      </c>
      <c r="BP1215" s="200">
        <f t="shared" si="269"/>
        <v>31766</v>
      </c>
    </row>
    <row r="1216" spans="1:68" s="201" customFormat="1" x14ac:dyDescent="0.15">
      <c r="A1216" s="117">
        <v>2040301001</v>
      </c>
      <c r="B1216" s="118" t="s">
        <v>1591</v>
      </c>
      <c r="C1216" s="118" t="s">
        <v>1489</v>
      </c>
      <c r="D1216" s="118" t="s">
        <v>1592</v>
      </c>
      <c r="E1216" s="118" t="s">
        <v>4216</v>
      </c>
      <c r="F1216" s="120">
        <v>13</v>
      </c>
      <c r="G1216" s="119">
        <v>637757</v>
      </c>
      <c r="H1216" s="119"/>
      <c r="I1216" s="120" t="s">
        <v>5820</v>
      </c>
      <c r="J1216" s="120">
        <v>4110</v>
      </c>
      <c r="K1216" s="120">
        <v>637757</v>
      </c>
      <c r="L1216" s="120">
        <v>0.42499999999999999</v>
      </c>
      <c r="M1216" s="121" t="s">
        <v>5657</v>
      </c>
      <c r="N1216" s="120">
        <v>1</v>
      </c>
      <c r="O1216" s="119">
        <v>260</v>
      </c>
      <c r="P1216" s="119">
        <v>29</v>
      </c>
      <c r="Q1216" s="119">
        <v>3.6</v>
      </c>
      <c r="R1216" s="120" t="s">
        <v>5660</v>
      </c>
      <c r="S1216" s="120">
        <v>0.312</v>
      </c>
      <c r="T1216" s="120"/>
      <c r="U1216" s="120"/>
      <c r="V1216" s="172">
        <v>399.4</v>
      </c>
      <c r="W1216" s="172">
        <v>53.6</v>
      </c>
      <c r="X1216" s="172">
        <v>238.7</v>
      </c>
      <c r="Y1216" s="172">
        <v>34.1</v>
      </c>
      <c r="Z1216" s="172">
        <v>73</v>
      </c>
      <c r="AA1216" s="123"/>
      <c r="AB1216" s="123"/>
      <c r="AC1216" s="123">
        <v>663.7</v>
      </c>
      <c r="AD1216" s="123"/>
      <c r="AE1216" s="123"/>
      <c r="AF1216" s="123"/>
      <c r="AG1216" s="214"/>
      <c r="AH1216" s="229" t="str">
        <f t="shared" si="264"/>
        <v>a3</v>
      </c>
      <c r="AI1216" s="199"/>
      <c r="AJ1216" s="199"/>
      <c r="AK1216" s="199"/>
      <c r="AL1216" s="199"/>
      <c r="AM1216" s="199"/>
      <c r="AN1216" s="173" t="s">
        <v>3186</v>
      </c>
      <c r="AO1216" s="173" t="s">
        <v>3186</v>
      </c>
      <c r="AP1216" s="173" t="s">
        <v>3186</v>
      </c>
      <c r="AQ1216" s="173" t="s">
        <v>3186</v>
      </c>
      <c r="AR1216" s="173" t="s">
        <v>3186</v>
      </c>
      <c r="AS1216" s="173">
        <v>1</v>
      </c>
      <c r="AT1216" s="173"/>
      <c r="AU1216" s="173"/>
      <c r="AV1216" s="173"/>
      <c r="AW1216" s="173"/>
      <c r="AX1216" s="173">
        <v>1</v>
      </c>
      <c r="AY1216" s="173"/>
      <c r="AZ1216" s="211">
        <f t="shared" si="271"/>
        <v>1</v>
      </c>
      <c r="BA1216" s="211">
        <f t="shared" si="272"/>
        <v>1</v>
      </c>
      <c r="BB1216" s="205">
        <f t="shared" si="265"/>
        <v>69489</v>
      </c>
      <c r="BC1216" s="205">
        <f t="shared" si="266"/>
        <v>69489</v>
      </c>
      <c r="BD1216" s="205">
        <f t="shared" si="267"/>
        <v>14291</v>
      </c>
      <c r="BE1216" s="205">
        <f t="shared" si="268"/>
        <v>14291</v>
      </c>
      <c r="BF1216" s="175">
        <v>55198</v>
      </c>
      <c r="BG1216" s="175">
        <v>11720</v>
      </c>
      <c r="BH1216" s="175">
        <v>14291</v>
      </c>
      <c r="BI1216" s="175"/>
      <c r="BJ1216" s="175"/>
      <c r="BK1216" s="175">
        <v>10745</v>
      </c>
      <c r="BL1216" s="175">
        <v>3532</v>
      </c>
      <c r="BM1216" s="175">
        <v>5858</v>
      </c>
      <c r="BN1216" s="175">
        <v>1942</v>
      </c>
      <c r="BO1216" s="175">
        <v>21401</v>
      </c>
      <c r="BP1216" s="200">
        <f t="shared" si="269"/>
        <v>35692</v>
      </c>
    </row>
    <row r="1217" spans="1:68" s="201" customFormat="1" x14ac:dyDescent="0.15">
      <c r="A1217" s="117">
        <v>1521202003</v>
      </c>
      <c r="B1217" s="118" t="s">
        <v>82</v>
      </c>
      <c r="C1217" s="118" t="s">
        <v>1167</v>
      </c>
      <c r="D1217" s="118" t="s">
        <v>1211</v>
      </c>
      <c r="E1217" s="118" t="s">
        <v>3935</v>
      </c>
      <c r="F1217" s="120">
        <v>15</v>
      </c>
      <c r="G1217" s="119">
        <v>638411</v>
      </c>
      <c r="H1217" s="119"/>
      <c r="I1217" s="120" t="s">
        <v>5820</v>
      </c>
      <c r="J1217" s="120">
        <v>3870</v>
      </c>
      <c r="K1217" s="120">
        <v>638411</v>
      </c>
      <c r="L1217" s="120">
        <v>0.45200000000000001</v>
      </c>
      <c r="M1217" s="121" t="s">
        <v>5657</v>
      </c>
      <c r="N1217" s="120">
        <v>1</v>
      </c>
      <c r="O1217" s="119">
        <v>160.5</v>
      </c>
      <c r="P1217" s="119"/>
      <c r="Q1217" s="119"/>
      <c r="R1217" s="120" t="s">
        <v>5655</v>
      </c>
      <c r="S1217" s="120">
        <v>14.8291</v>
      </c>
      <c r="T1217" s="120"/>
      <c r="U1217" s="120"/>
      <c r="V1217" s="172">
        <v>578.1</v>
      </c>
      <c r="W1217" s="172">
        <v>57.8</v>
      </c>
      <c r="X1217" s="172">
        <v>404.7</v>
      </c>
      <c r="Y1217" s="172">
        <v>86.7</v>
      </c>
      <c r="Z1217" s="172">
        <v>28.9</v>
      </c>
      <c r="AA1217" s="123">
        <v>4673.3999999999996</v>
      </c>
      <c r="AB1217" s="123"/>
      <c r="AC1217" s="123">
        <v>406</v>
      </c>
      <c r="AD1217" s="123"/>
      <c r="AE1217" s="123"/>
      <c r="AF1217" s="123"/>
      <c r="AG1217" s="214"/>
      <c r="AH1217" s="229" t="str">
        <f t="shared" si="264"/>
        <v>a3</v>
      </c>
      <c r="AI1217" s="199"/>
      <c r="AJ1217" s="199"/>
      <c r="AK1217" s="199"/>
      <c r="AL1217" s="199"/>
      <c r="AM1217" s="199"/>
      <c r="AN1217" s="173"/>
      <c r="AO1217" s="173"/>
      <c r="AP1217" s="173"/>
      <c r="AQ1217" s="173"/>
      <c r="AR1217" s="173"/>
      <c r="AS1217" s="173">
        <v>1</v>
      </c>
      <c r="AT1217" s="173">
        <v>0.5</v>
      </c>
      <c r="AU1217" s="173">
        <v>0.5</v>
      </c>
      <c r="AV1217" s="173">
        <v>0.5</v>
      </c>
      <c r="AW1217" s="173">
        <v>0.5</v>
      </c>
      <c r="AX1217" s="173">
        <v>1</v>
      </c>
      <c r="AY1217" s="173"/>
      <c r="AZ1217" s="211">
        <f t="shared" si="271"/>
        <v>1</v>
      </c>
      <c r="BA1217" s="211">
        <f t="shared" si="272"/>
        <v>3</v>
      </c>
      <c r="BB1217" s="205">
        <f t="shared" si="265"/>
        <v>88536</v>
      </c>
      <c r="BC1217" s="205">
        <f t="shared" si="266"/>
        <v>71949</v>
      </c>
      <c r="BD1217" s="205">
        <f t="shared" si="267"/>
        <v>25368</v>
      </c>
      <c r="BE1217" s="205">
        <f t="shared" si="268"/>
        <v>8781</v>
      </c>
      <c r="BF1217" s="175">
        <v>63168</v>
      </c>
      <c r="BG1217" s="175"/>
      <c r="BH1217" s="175">
        <v>25368</v>
      </c>
      <c r="BI1217" s="175">
        <v>16587</v>
      </c>
      <c r="BJ1217" s="175"/>
      <c r="BK1217" s="175">
        <v>11129</v>
      </c>
      <c r="BL1217" s="175">
        <v>11106</v>
      </c>
      <c r="BM1217" s="175">
        <v>9364</v>
      </c>
      <c r="BN1217" s="175">
        <v>3603</v>
      </c>
      <c r="BO1217" s="175">
        <v>11379</v>
      </c>
      <c r="BP1217" s="200">
        <f t="shared" si="269"/>
        <v>36747</v>
      </c>
    </row>
    <row r="1218" spans="1:68" s="201" customFormat="1" x14ac:dyDescent="0.15">
      <c r="A1218" s="117">
        <v>3821501001</v>
      </c>
      <c r="B1218" s="118" t="s">
        <v>2735</v>
      </c>
      <c r="C1218" s="118" t="s">
        <v>2700</v>
      </c>
      <c r="D1218" s="118" t="s">
        <v>2736</v>
      </c>
      <c r="E1218" s="118" t="s">
        <v>5071</v>
      </c>
      <c r="F1218" s="120">
        <v>12</v>
      </c>
      <c r="G1218" s="119">
        <v>639505</v>
      </c>
      <c r="H1218" s="119"/>
      <c r="I1218" s="120" t="s">
        <v>5820</v>
      </c>
      <c r="J1218" s="120">
        <v>3942</v>
      </c>
      <c r="K1218" s="120">
        <v>639505</v>
      </c>
      <c r="L1218" s="120">
        <v>0.44400000000000001</v>
      </c>
      <c r="M1218" s="121" t="s">
        <v>5657</v>
      </c>
      <c r="N1218" s="120">
        <v>1</v>
      </c>
      <c r="O1218" s="119">
        <v>220</v>
      </c>
      <c r="P1218" s="119">
        <v>41.4</v>
      </c>
      <c r="Q1218" s="119">
        <v>3.12</v>
      </c>
      <c r="R1218" s="120" t="s">
        <v>5660</v>
      </c>
      <c r="S1218" s="120">
        <v>0.7</v>
      </c>
      <c r="T1218" s="120"/>
      <c r="U1218" s="120"/>
      <c r="V1218" s="172">
        <v>437</v>
      </c>
      <c r="W1218" s="172">
        <v>47</v>
      </c>
      <c r="X1218" s="172">
        <v>228</v>
      </c>
      <c r="Y1218" s="172">
        <v>40</v>
      </c>
      <c r="Z1218" s="172">
        <v>122</v>
      </c>
      <c r="AA1218" s="123">
        <v>6585</v>
      </c>
      <c r="AB1218" s="123"/>
      <c r="AC1218" s="123">
        <v>462</v>
      </c>
      <c r="AD1218" s="123"/>
      <c r="AE1218" s="123"/>
      <c r="AF1218" s="123"/>
      <c r="AG1218" s="214"/>
      <c r="AH1218" s="229" t="str">
        <f t="shared" si="264"/>
        <v>a3</v>
      </c>
      <c r="AI1218" s="199"/>
      <c r="AJ1218" s="199"/>
      <c r="AK1218" s="199"/>
      <c r="AL1218" s="199"/>
      <c r="AM1218" s="199"/>
      <c r="AN1218" s="173" t="s">
        <v>3186</v>
      </c>
      <c r="AO1218" s="173" t="s">
        <v>3186</v>
      </c>
      <c r="AP1218" s="173" t="s">
        <v>3186</v>
      </c>
      <c r="AQ1218" s="173" t="s">
        <v>3186</v>
      </c>
      <c r="AR1218" s="173" t="s">
        <v>3186</v>
      </c>
      <c r="AS1218" s="173">
        <v>1</v>
      </c>
      <c r="AT1218" s="173"/>
      <c r="AU1218" s="173">
        <v>0.6</v>
      </c>
      <c r="AV1218" s="173">
        <v>0.6</v>
      </c>
      <c r="AW1218" s="173"/>
      <c r="AX1218" s="173">
        <v>1</v>
      </c>
      <c r="AY1218" s="173"/>
      <c r="AZ1218" s="211">
        <f t="shared" si="271"/>
        <v>1</v>
      </c>
      <c r="BA1218" s="211">
        <f t="shared" si="272"/>
        <v>2.2000000000000002</v>
      </c>
      <c r="BB1218" s="205">
        <f t="shared" si="265"/>
        <v>86746</v>
      </c>
      <c r="BC1218" s="205">
        <f t="shared" si="266"/>
        <v>72954</v>
      </c>
      <c r="BD1218" s="205">
        <f t="shared" si="267"/>
        <v>23800</v>
      </c>
      <c r="BE1218" s="205">
        <f t="shared" si="268"/>
        <v>10008</v>
      </c>
      <c r="BF1218" s="175">
        <v>62946</v>
      </c>
      <c r="BG1218" s="175"/>
      <c r="BH1218" s="175">
        <v>23800</v>
      </c>
      <c r="BI1218" s="175">
        <v>10417</v>
      </c>
      <c r="BJ1218" s="175">
        <v>3375</v>
      </c>
      <c r="BK1218" s="175">
        <v>7789</v>
      </c>
      <c r="BL1218" s="175">
        <v>18291</v>
      </c>
      <c r="BM1218" s="175">
        <v>7444</v>
      </c>
      <c r="BN1218" s="175">
        <v>2272</v>
      </c>
      <c r="BO1218" s="175">
        <v>13358</v>
      </c>
      <c r="BP1218" s="200">
        <f t="shared" si="269"/>
        <v>37158</v>
      </c>
    </row>
    <row r="1219" spans="1:68" s="201" customFormat="1" x14ac:dyDescent="0.15">
      <c r="A1219" s="117">
        <v>830201001</v>
      </c>
      <c r="B1219" s="118" t="s">
        <v>829</v>
      </c>
      <c r="C1219" s="118" t="s">
        <v>762</v>
      </c>
      <c r="D1219" s="118" t="s">
        <v>830</v>
      </c>
      <c r="E1219" s="118" t="s">
        <v>3687</v>
      </c>
      <c r="F1219" s="120">
        <v>9</v>
      </c>
      <c r="G1219" s="119">
        <v>640697</v>
      </c>
      <c r="H1219" s="119"/>
      <c r="I1219" s="120" t="s">
        <v>5820</v>
      </c>
      <c r="J1219" s="120">
        <v>5500</v>
      </c>
      <c r="K1219" s="120">
        <v>640697</v>
      </c>
      <c r="L1219" s="120">
        <v>0.31900000000000001</v>
      </c>
      <c r="M1219" s="121" t="s">
        <v>5654</v>
      </c>
      <c r="N1219" s="120">
        <v>1</v>
      </c>
      <c r="O1219" s="119"/>
      <c r="P1219" s="119"/>
      <c r="Q1219" s="119"/>
      <c r="R1219" s="120" t="s">
        <v>5658</v>
      </c>
      <c r="S1219" s="120">
        <v>2.1789999999999998</v>
      </c>
      <c r="T1219" s="120"/>
      <c r="U1219" s="120"/>
      <c r="V1219" s="172">
        <v>615.29999999999995</v>
      </c>
      <c r="W1219" s="172">
        <v>84.6</v>
      </c>
      <c r="X1219" s="172">
        <v>316.8</v>
      </c>
      <c r="Y1219" s="172">
        <v>73.7</v>
      </c>
      <c r="Z1219" s="172">
        <v>140.19999999999999</v>
      </c>
      <c r="AA1219" s="123">
        <v>8320</v>
      </c>
      <c r="AB1219" s="123"/>
      <c r="AC1219" s="123">
        <v>517.29999999999995</v>
      </c>
      <c r="AD1219" s="123"/>
      <c r="AE1219" s="123"/>
      <c r="AF1219" s="123"/>
      <c r="AG1219" s="214"/>
      <c r="AH1219" s="229" t="str">
        <f t="shared" si="264"/>
        <v>a3</v>
      </c>
      <c r="AI1219" s="199" t="s">
        <v>5402</v>
      </c>
      <c r="AJ1219" s="199" t="s">
        <v>5402</v>
      </c>
      <c r="AK1219" s="199" t="s">
        <v>5402</v>
      </c>
      <c r="AL1219" s="199" t="s">
        <v>5402</v>
      </c>
      <c r="AM1219" s="199"/>
      <c r="AN1219" s="173"/>
      <c r="AO1219" s="173"/>
      <c r="AP1219" s="173"/>
      <c r="AQ1219" s="173"/>
      <c r="AR1219" s="173"/>
      <c r="AS1219" s="173">
        <v>0.8</v>
      </c>
      <c r="AT1219" s="173"/>
      <c r="AU1219" s="173"/>
      <c r="AV1219" s="173"/>
      <c r="AW1219" s="173"/>
      <c r="AX1219" s="173">
        <v>0.6</v>
      </c>
      <c r="AY1219" s="173"/>
      <c r="AZ1219" s="211">
        <f t="shared" si="271"/>
        <v>0.8</v>
      </c>
      <c r="BA1219" s="211">
        <f t="shared" si="272"/>
        <v>0.6</v>
      </c>
      <c r="BB1219" s="205">
        <f t="shared" si="265"/>
        <v>92161</v>
      </c>
      <c r="BC1219" s="205">
        <f t="shared" si="266"/>
        <v>92161</v>
      </c>
      <c r="BD1219" s="205">
        <f t="shared" si="267"/>
        <v>31807</v>
      </c>
      <c r="BE1219" s="205">
        <f t="shared" si="268"/>
        <v>31807</v>
      </c>
      <c r="BF1219" s="175">
        <v>60354</v>
      </c>
      <c r="BG1219" s="175"/>
      <c r="BH1219" s="175">
        <v>49629</v>
      </c>
      <c r="BI1219" s="175"/>
      <c r="BJ1219" s="175"/>
      <c r="BK1219" s="175">
        <v>9270</v>
      </c>
      <c r="BL1219" s="175">
        <v>2952</v>
      </c>
      <c r="BM1219" s="175">
        <v>16977</v>
      </c>
      <c r="BN1219" s="175">
        <v>4273</v>
      </c>
      <c r="BO1219" s="175">
        <v>9060</v>
      </c>
      <c r="BP1219" s="200">
        <f t="shared" si="269"/>
        <v>58689</v>
      </c>
    </row>
    <row r="1220" spans="1:68" s="201" customFormat="1" x14ac:dyDescent="0.15">
      <c r="A1220" s="117">
        <v>3421201002</v>
      </c>
      <c r="B1220" s="118" t="s">
        <v>2567</v>
      </c>
      <c r="C1220" s="118" t="s">
        <v>2517</v>
      </c>
      <c r="D1220" s="118" t="s">
        <v>2566</v>
      </c>
      <c r="E1220" s="118" t="s">
        <v>4944</v>
      </c>
      <c r="F1220" s="120">
        <v>15</v>
      </c>
      <c r="G1220" s="119">
        <v>645744</v>
      </c>
      <c r="H1220" s="119"/>
      <c r="I1220" s="120" t="s">
        <v>5820</v>
      </c>
      <c r="J1220" s="120">
        <v>4900</v>
      </c>
      <c r="K1220" s="120">
        <v>645744</v>
      </c>
      <c r="L1220" s="120">
        <v>0.36099999999999999</v>
      </c>
      <c r="M1220" s="121" t="s">
        <v>5657</v>
      </c>
      <c r="N1220" s="120">
        <v>1</v>
      </c>
      <c r="O1220" s="119">
        <v>225</v>
      </c>
      <c r="P1220" s="119">
        <v>32</v>
      </c>
      <c r="Q1220" s="119">
        <v>7.6</v>
      </c>
      <c r="R1220" s="120" t="s">
        <v>5660</v>
      </c>
      <c r="S1220" s="120">
        <v>2.8250000000000002</v>
      </c>
      <c r="T1220" s="120"/>
      <c r="U1220" s="120"/>
      <c r="V1220" s="172">
        <v>482.5</v>
      </c>
      <c r="W1220" s="172">
        <v>100.8</v>
      </c>
      <c r="X1220" s="172">
        <v>223.1</v>
      </c>
      <c r="Y1220" s="172">
        <v>69</v>
      </c>
      <c r="Z1220" s="172">
        <v>89.6</v>
      </c>
      <c r="AA1220" s="123">
        <v>6208.9</v>
      </c>
      <c r="AB1220" s="123"/>
      <c r="AC1220" s="123">
        <v>525</v>
      </c>
      <c r="AD1220" s="123"/>
      <c r="AE1220" s="123"/>
      <c r="AF1220" s="123"/>
      <c r="AG1220" s="214"/>
      <c r="AH1220" s="229" t="str">
        <f t="shared" si="264"/>
        <v>a3</v>
      </c>
      <c r="AI1220" s="199"/>
      <c r="AJ1220" s="199"/>
      <c r="AK1220" s="199"/>
      <c r="AL1220" s="199"/>
      <c r="AM1220" s="199"/>
      <c r="AN1220" s="173"/>
      <c r="AO1220" s="173"/>
      <c r="AP1220" s="173"/>
      <c r="AQ1220" s="173"/>
      <c r="AR1220" s="173"/>
      <c r="AS1220" s="173">
        <v>0.5</v>
      </c>
      <c r="AT1220" s="173"/>
      <c r="AU1220" s="173"/>
      <c r="AV1220" s="173"/>
      <c r="AW1220" s="173"/>
      <c r="AX1220" s="173"/>
      <c r="AY1220" s="173">
        <v>1</v>
      </c>
      <c r="AZ1220" s="211">
        <f t="shared" si="271"/>
        <v>0.5</v>
      </c>
      <c r="BA1220" s="211">
        <f t="shared" si="272"/>
        <v>1</v>
      </c>
      <c r="BB1220" s="205">
        <f t="shared" si="265"/>
        <v>64772</v>
      </c>
      <c r="BC1220" s="205">
        <f t="shared" si="266"/>
        <v>64772</v>
      </c>
      <c r="BD1220" s="205">
        <f t="shared" si="267"/>
        <v>0</v>
      </c>
      <c r="BE1220" s="205">
        <f t="shared" si="268"/>
        <v>0</v>
      </c>
      <c r="BF1220" s="175">
        <v>64772</v>
      </c>
      <c r="BG1220" s="175"/>
      <c r="BH1220" s="175">
        <v>27834</v>
      </c>
      <c r="BI1220" s="175"/>
      <c r="BJ1220" s="175"/>
      <c r="BK1220" s="175">
        <v>11234</v>
      </c>
      <c r="BL1220" s="175">
        <v>7319</v>
      </c>
      <c r="BM1220" s="175">
        <v>8733</v>
      </c>
      <c r="BN1220" s="175">
        <v>119</v>
      </c>
      <c r="BO1220" s="175">
        <v>9533</v>
      </c>
      <c r="BP1220" s="200">
        <f t="shared" si="269"/>
        <v>37367</v>
      </c>
    </row>
    <row r="1221" spans="1:68" s="201" customFormat="1" x14ac:dyDescent="0.15">
      <c r="A1221" s="117">
        <v>820501001</v>
      </c>
      <c r="B1221" s="118" t="s">
        <v>791</v>
      </c>
      <c r="C1221" s="118" t="s">
        <v>762</v>
      </c>
      <c r="D1221" s="118" t="s">
        <v>792</v>
      </c>
      <c r="E1221" s="118" t="s">
        <v>3665</v>
      </c>
      <c r="F1221" s="120">
        <v>11</v>
      </c>
      <c r="G1221" s="119"/>
      <c r="H1221" s="119"/>
      <c r="I1221" s="120" t="s">
        <v>5820</v>
      </c>
      <c r="J1221" s="120">
        <v>5160</v>
      </c>
      <c r="K1221" s="120">
        <v>647735</v>
      </c>
      <c r="L1221" s="120">
        <v>0.34399999999999997</v>
      </c>
      <c r="M1221" s="121" t="s">
        <v>5661</v>
      </c>
      <c r="N1221" s="120">
        <v>1</v>
      </c>
      <c r="O1221" s="119">
        <v>108.1</v>
      </c>
      <c r="P1221" s="119">
        <v>23.8</v>
      </c>
      <c r="Q1221" s="119">
        <v>3.15</v>
      </c>
      <c r="R1221" s="120" t="s">
        <v>5655</v>
      </c>
      <c r="S1221" s="120">
        <v>12.6</v>
      </c>
      <c r="T1221" s="120"/>
      <c r="U1221" s="120"/>
      <c r="V1221" s="172">
        <v>810</v>
      </c>
      <c r="W1221" s="172"/>
      <c r="X1221" s="172">
        <v>739</v>
      </c>
      <c r="Y1221" s="172">
        <v>71</v>
      </c>
      <c r="Z1221" s="172"/>
      <c r="AA1221" s="123"/>
      <c r="AB1221" s="123"/>
      <c r="AC1221" s="123">
        <v>330</v>
      </c>
      <c r="AD1221" s="123"/>
      <c r="AE1221" s="123"/>
      <c r="AF1221" s="123"/>
      <c r="AG1221" s="214"/>
      <c r="AH1221" s="229" t="str">
        <f t="shared" si="264"/>
        <v>a3</v>
      </c>
      <c r="AI1221" s="199" t="s">
        <v>5401</v>
      </c>
      <c r="AJ1221" s="199"/>
      <c r="AK1221" s="199"/>
      <c r="AL1221" s="199"/>
      <c r="AM1221" s="199"/>
      <c r="AN1221" s="173"/>
      <c r="AO1221" s="173"/>
      <c r="AP1221" s="173"/>
      <c r="AQ1221" s="173"/>
      <c r="AR1221" s="173"/>
      <c r="AS1221" s="173"/>
      <c r="AT1221" s="173">
        <v>1</v>
      </c>
      <c r="AU1221" s="173">
        <v>1</v>
      </c>
      <c r="AV1221" s="173">
        <v>1</v>
      </c>
      <c r="AW1221" s="173">
        <v>1</v>
      </c>
      <c r="AX1221" s="173">
        <v>1</v>
      </c>
      <c r="AY1221" s="173"/>
      <c r="AZ1221" s="211">
        <f t="shared" si="271"/>
        <v>0</v>
      </c>
      <c r="BA1221" s="211">
        <f t="shared" si="272"/>
        <v>5</v>
      </c>
      <c r="BB1221" s="205">
        <f t="shared" si="265"/>
        <v>82387</v>
      </c>
      <c r="BC1221" s="205">
        <f t="shared" si="266"/>
        <v>82387</v>
      </c>
      <c r="BD1221" s="205">
        <f t="shared" si="267"/>
        <v>16335</v>
      </c>
      <c r="BE1221" s="205">
        <f t="shared" si="268"/>
        <v>16335</v>
      </c>
      <c r="BF1221" s="175">
        <v>66052</v>
      </c>
      <c r="BG1221" s="175"/>
      <c r="BH1221" s="175">
        <v>52920</v>
      </c>
      <c r="BI1221" s="175"/>
      <c r="BJ1221" s="175"/>
      <c r="BK1221" s="175">
        <v>12822</v>
      </c>
      <c r="BL1221" s="175"/>
      <c r="BM1221" s="175">
        <v>16220</v>
      </c>
      <c r="BN1221" s="175">
        <v>115</v>
      </c>
      <c r="BO1221" s="175">
        <v>310</v>
      </c>
      <c r="BP1221" s="200">
        <f t="shared" si="269"/>
        <v>53230</v>
      </c>
    </row>
    <row r="1222" spans="1:68" s="201" customFormat="1" x14ac:dyDescent="0.15">
      <c r="A1222" s="117">
        <v>934201001</v>
      </c>
      <c r="B1222" s="118" t="s">
        <v>893</v>
      </c>
      <c r="C1222" s="118" t="s">
        <v>842</v>
      </c>
      <c r="D1222" s="118" t="s">
        <v>894</v>
      </c>
      <c r="E1222" s="118" t="s">
        <v>3728</v>
      </c>
      <c r="F1222" s="120">
        <v>23</v>
      </c>
      <c r="G1222" s="119">
        <v>648467.9</v>
      </c>
      <c r="H1222" s="119"/>
      <c r="I1222" s="120" t="s">
        <v>5820</v>
      </c>
      <c r="J1222" s="120">
        <v>2500</v>
      </c>
      <c r="K1222" s="120">
        <v>648467.9</v>
      </c>
      <c r="L1222" s="120">
        <v>0.71099999999999997</v>
      </c>
      <c r="M1222" s="121" t="s">
        <v>5657</v>
      </c>
      <c r="N1222" s="120">
        <v>1</v>
      </c>
      <c r="O1222" s="119">
        <v>135.4</v>
      </c>
      <c r="P1222" s="119"/>
      <c r="Q1222" s="119"/>
      <c r="R1222" s="120" t="s">
        <v>5658</v>
      </c>
      <c r="S1222" s="120">
        <v>0.35399999999999998</v>
      </c>
      <c r="T1222" s="120"/>
      <c r="U1222" s="120"/>
      <c r="V1222" s="172">
        <v>325</v>
      </c>
      <c r="W1222" s="172">
        <v>105</v>
      </c>
      <c r="X1222" s="172">
        <v>133</v>
      </c>
      <c r="Y1222" s="172">
        <v>37</v>
      </c>
      <c r="Z1222" s="172">
        <v>50</v>
      </c>
      <c r="AA1222" s="123">
        <v>5673.2</v>
      </c>
      <c r="AB1222" s="123"/>
      <c r="AC1222" s="123">
        <v>326.68</v>
      </c>
      <c r="AD1222" s="123"/>
      <c r="AE1222" s="123"/>
      <c r="AF1222" s="123"/>
      <c r="AG1222" s="214"/>
      <c r="AH1222" s="229" t="str">
        <f t="shared" si="264"/>
        <v>a3</v>
      </c>
      <c r="AI1222" s="199"/>
      <c r="AJ1222" s="199"/>
      <c r="AK1222" s="199"/>
      <c r="AL1222" s="199"/>
      <c r="AM1222" s="199"/>
      <c r="AN1222" s="173">
        <v>1</v>
      </c>
      <c r="AO1222" s="173" t="s">
        <v>3186</v>
      </c>
      <c r="AP1222" s="173" t="s">
        <v>3186</v>
      </c>
      <c r="AQ1222" s="173" t="s">
        <v>3186</v>
      </c>
      <c r="AR1222" s="173">
        <v>3</v>
      </c>
      <c r="AS1222" s="173">
        <v>0.6</v>
      </c>
      <c r="AT1222" s="173">
        <v>0.6</v>
      </c>
      <c r="AU1222" s="173">
        <v>0.6</v>
      </c>
      <c r="AV1222" s="173">
        <v>0.6</v>
      </c>
      <c r="AW1222" s="173">
        <v>0.6</v>
      </c>
      <c r="AX1222" s="173">
        <v>0.6</v>
      </c>
      <c r="AY1222" s="173"/>
      <c r="AZ1222" s="211">
        <f t="shared" si="271"/>
        <v>4.5999999999999996</v>
      </c>
      <c r="BA1222" s="211">
        <f t="shared" si="272"/>
        <v>3</v>
      </c>
      <c r="BB1222" s="205">
        <f t="shared" si="265"/>
        <v>78872</v>
      </c>
      <c r="BC1222" s="205">
        <f t="shared" si="266"/>
        <v>62071</v>
      </c>
      <c r="BD1222" s="205">
        <f t="shared" si="267"/>
        <v>17850</v>
      </c>
      <c r="BE1222" s="205">
        <f t="shared" si="268"/>
        <v>1049</v>
      </c>
      <c r="BF1222" s="175">
        <v>61022</v>
      </c>
      <c r="BG1222" s="175">
        <v>7749</v>
      </c>
      <c r="BH1222" s="175">
        <v>17850</v>
      </c>
      <c r="BI1222" s="175">
        <v>11659</v>
      </c>
      <c r="BJ1222" s="175">
        <v>5142</v>
      </c>
      <c r="BK1222" s="175">
        <v>15719</v>
      </c>
      <c r="BL1222" s="175">
        <v>6071</v>
      </c>
      <c r="BM1222" s="175">
        <v>5813</v>
      </c>
      <c r="BN1222" s="175">
        <v>1570</v>
      </c>
      <c r="BO1222" s="175">
        <v>7299</v>
      </c>
      <c r="BP1222" s="200">
        <f t="shared" si="269"/>
        <v>25149</v>
      </c>
    </row>
    <row r="1223" spans="1:68" s="201" customFormat="1" x14ac:dyDescent="0.15">
      <c r="A1223" s="117">
        <v>2421602004</v>
      </c>
      <c r="B1223" s="118" t="s">
        <v>1953</v>
      </c>
      <c r="C1223" s="118" t="s">
        <v>1919</v>
      </c>
      <c r="D1223" s="118" t="s">
        <v>1950</v>
      </c>
      <c r="E1223" s="118" t="s">
        <v>4481</v>
      </c>
      <c r="F1223" s="120">
        <v>9</v>
      </c>
      <c r="G1223" s="119"/>
      <c r="H1223" s="119"/>
      <c r="I1223" s="120" t="s">
        <v>5820</v>
      </c>
      <c r="J1223" s="120">
        <v>2800</v>
      </c>
      <c r="K1223" s="120">
        <v>650530</v>
      </c>
      <c r="L1223" s="120">
        <v>0.63700000000000001</v>
      </c>
      <c r="M1223" s="121" t="s">
        <v>5667</v>
      </c>
      <c r="N1223" s="120">
        <v>1</v>
      </c>
      <c r="O1223" s="119">
        <v>208</v>
      </c>
      <c r="P1223" s="119">
        <v>48</v>
      </c>
      <c r="Q1223" s="119">
        <v>5.2</v>
      </c>
      <c r="R1223" s="120" t="s">
        <v>5658</v>
      </c>
      <c r="S1223" s="120">
        <v>1.07</v>
      </c>
      <c r="T1223" s="120"/>
      <c r="U1223" s="120"/>
      <c r="V1223" s="172">
        <v>332.02600000000001</v>
      </c>
      <c r="W1223" s="172">
        <v>63.295999999999999</v>
      </c>
      <c r="X1223" s="172">
        <v>155.52199999999999</v>
      </c>
      <c r="Y1223" s="172">
        <v>73.866</v>
      </c>
      <c r="Z1223" s="172">
        <v>39.341999999999999</v>
      </c>
      <c r="AA1223" s="123"/>
      <c r="AB1223" s="123"/>
      <c r="AC1223" s="123">
        <v>115.82</v>
      </c>
      <c r="AD1223" s="123"/>
      <c r="AE1223" s="123"/>
      <c r="AF1223" s="123"/>
      <c r="AG1223" s="214"/>
      <c r="AH1223" s="229" t="str">
        <f t="shared" si="264"/>
        <v>a3</v>
      </c>
      <c r="AI1223" s="199"/>
      <c r="AJ1223" s="199"/>
      <c r="AK1223" s="199"/>
      <c r="AL1223" s="199"/>
      <c r="AM1223" s="199"/>
      <c r="AN1223" s="173">
        <v>15</v>
      </c>
      <c r="AO1223" s="173"/>
      <c r="AP1223" s="173"/>
      <c r="AQ1223" s="173"/>
      <c r="AR1223" s="173"/>
      <c r="AS1223" s="173"/>
      <c r="AT1223" s="173"/>
      <c r="AU1223" s="173">
        <v>0.7</v>
      </c>
      <c r="AV1223" s="173"/>
      <c r="AW1223" s="173">
        <v>0.7</v>
      </c>
      <c r="AX1223" s="173"/>
      <c r="AY1223" s="173"/>
      <c r="AZ1223" s="211">
        <f t="shared" si="271"/>
        <v>15</v>
      </c>
      <c r="BA1223" s="211">
        <f t="shared" si="272"/>
        <v>1.4</v>
      </c>
      <c r="BB1223" s="205">
        <f t="shared" si="265"/>
        <v>28059</v>
      </c>
      <c r="BC1223" s="205">
        <f t="shared" si="266"/>
        <v>28059</v>
      </c>
      <c r="BD1223" s="205">
        <f t="shared" si="267"/>
        <v>0</v>
      </c>
      <c r="BE1223" s="205">
        <f t="shared" si="268"/>
        <v>0</v>
      </c>
      <c r="BF1223" s="175">
        <v>28059</v>
      </c>
      <c r="BG1223" s="175"/>
      <c r="BH1223" s="175">
        <v>8505</v>
      </c>
      <c r="BI1223" s="175"/>
      <c r="BJ1223" s="175"/>
      <c r="BK1223" s="175">
        <v>3315</v>
      </c>
      <c r="BL1223" s="175">
        <v>4820</v>
      </c>
      <c r="BM1223" s="175">
        <v>7541</v>
      </c>
      <c r="BN1223" s="175">
        <v>616</v>
      </c>
      <c r="BO1223" s="175">
        <v>3262</v>
      </c>
      <c r="BP1223" s="200">
        <f t="shared" si="269"/>
        <v>11767</v>
      </c>
    </row>
    <row r="1224" spans="1:68" s="201" customFormat="1" x14ac:dyDescent="0.15">
      <c r="A1224" s="117">
        <v>1520201003</v>
      </c>
      <c r="B1224" s="118" t="s">
        <v>1187</v>
      </c>
      <c r="C1224" s="118" t="s">
        <v>1167</v>
      </c>
      <c r="D1224" s="118" t="s">
        <v>1185</v>
      </c>
      <c r="E1224" s="118" t="s">
        <v>3914</v>
      </c>
      <c r="F1224" s="120">
        <v>16</v>
      </c>
      <c r="G1224" s="119">
        <v>652700</v>
      </c>
      <c r="H1224" s="119"/>
      <c r="I1224" s="120" t="s">
        <v>5820</v>
      </c>
      <c r="J1224" s="120">
        <v>4500</v>
      </c>
      <c r="K1224" s="120">
        <v>652700</v>
      </c>
      <c r="L1224" s="120">
        <v>0.39700000000000002</v>
      </c>
      <c r="M1224" s="121" t="s">
        <v>5657</v>
      </c>
      <c r="N1224" s="120">
        <v>1</v>
      </c>
      <c r="O1224" s="119">
        <v>222</v>
      </c>
      <c r="P1224" s="119">
        <v>49.7</v>
      </c>
      <c r="Q1224" s="119">
        <v>5.3</v>
      </c>
      <c r="R1224" s="120" t="s">
        <v>5655</v>
      </c>
      <c r="S1224" s="120">
        <v>4.0999999999999996</v>
      </c>
      <c r="T1224" s="120"/>
      <c r="U1224" s="120"/>
      <c r="V1224" s="172">
        <v>578</v>
      </c>
      <c r="W1224" s="172">
        <v>185</v>
      </c>
      <c r="X1224" s="172">
        <v>260</v>
      </c>
      <c r="Y1224" s="172">
        <v>121</v>
      </c>
      <c r="Z1224" s="172">
        <v>12</v>
      </c>
      <c r="AA1224" s="123">
        <v>4954</v>
      </c>
      <c r="AB1224" s="123"/>
      <c r="AC1224" s="123">
        <v>367</v>
      </c>
      <c r="AD1224" s="123"/>
      <c r="AE1224" s="123"/>
      <c r="AF1224" s="123"/>
      <c r="AG1224" s="214"/>
      <c r="AH1224" s="229" t="str">
        <f t="shared" si="264"/>
        <v>a3</v>
      </c>
      <c r="AI1224" s="199" t="s">
        <v>5401</v>
      </c>
      <c r="AJ1224" s="199"/>
      <c r="AK1224" s="199"/>
      <c r="AL1224" s="199"/>
      <c r="AM1224" s="199"/>
      <c r="AN1224" s="173"/>
      <c r="AO1224" s="173"/>
      <c r="AP1224" s="173"/>
      <c r="AQ1224" s="173"/>
      <c r="AR1224" s="173"/>
      <c r="AS1224" s="173">
        <v>0.8</v>
      </c>
      <c r="AT1224" s="173">
        <v>0.8</v>
      </c>
      <c r="AU1224" s="173"/>
      <c r="AV1224" s="173">
        <v>0.5</v>
      </c>
      <c r="AW1224" s="173"/>
      <c r="AX1224" s="173">
        <v>0.8</v>
      </c>
      <c r="AY1224" s="173">
        <v>0.5</v>
      </c>
      <c r="AZ1224" s="211">
        <f t="shared" si="271"/>
        <v>0.8</v>
      </c>
      <c r="BA1224" s="211">
        <f t="shared" si="272"/>
        <v>2.6</v>
      </c>
      <c r="BB1224" s="205">
        <f t="shared" si="265"/>
        <v>56283</v>
      </c>
      <c r="BC1224" s="205">
        <f t="shared" si="266"/>
        <v>56283</v>
      </c>
      <c r="BD1224" s="205">
        <f t="shared" si="267"/>
        <v>0</v>
      </c>
      <c r="BE1224" s="205">
        <f t="shared" si="268"/>
        <v>0</v>
      </c>
      <c r="BF1224" s="175">
        <v>56283</v>
      </c>
      <c r="BG1224" s="175">
        <v>3380</v>
      </c>
      <c r="BH1224" s="175">
        <v>29400</v>
      </c>
      <c r="BI1224" s="175"/>
      <c r="BJ1224" s="175"/>
      <c r="BK1224" s="175">
        <v>7135</v>
      </c>
      <c r="BL1224" s="175">
        <v>5996</v>
      </c>
      <c r="BM1224" s="175">
        <v>8618</v>
      </c>
      <c r="BN1224" s="175">
        <v>706</v>
      </c>
      <c r="BO1224" s="175">
        <v>1048</v>
      </c>
      <c r="BP1224" s="200">
        <f t="shared" si="269"/>
        <v>30448</v>
      </c>
    </row>
    <row r="1225" spans="1:68" s="201" customFormat="1" x14ac:dyDescent="0.15">
      <c r="A1225" s="117">
        <v>1720901001</v>
      </c>
      <c r="B1225" s="118" t="s">
        <v>1355</v>
      </c>
      <c r="C1225" s="118" t="s">
        <v>1324</v>
      </c>
      <c r="D1225" s="118" t="s">
        <v>1356</v>
      </c>
      <c r="E1225" s="118" t="s">
        <v>4044</v>
      </c>
      <c r="F1225" s="120">
        <v>23</v>
      </c>
      <c r="G1225" s="119"/>
      <c r="H1225" s="119"/>
      <c r="I1225" s="120" t="s">
        <v>5820</v>
      </c>
      <c r="J1225" s="120">
        <v>4200</v>
      </c>
      <c r="K1225" s="120">
        <v>653191</v>
      </c>
      <c r="L1225" s="120">
        <v>0.42599999999999999</v>
      </c>
      <c r="M1225" s="121" t="s">
        <v>5657</v>
      </c>
      <c r="N1225" s="120">
        <v>1</v>
      </c>
      <c r="O1225" s="119">
        <v>185</v>
      </c>
      <c r="P1225" s="119">
        <v>36</v>
      </c>
      <c r="Q1225" s="119">
        <v>5.2</v>
      </c>
      <c r="R1225" s="120" t="s">
        <v>5655</v>
      </c>
      <c r="S1225" s="120">
        <v>13.79</v>
      </c>
      <c r="T1225" s="120"/>
      <c r="U1225" s="120"/>
      <c r="V1225" s="172">
        <v>246</v>
      </c>
      <c r="W1225" s="172"/>
      <c r="X1225" s="172"/>
      <c r="Y1225" s="172"/>
      <c r="Z1225" s="172">
        <v>246</v>
      </c>
      <c r="AA1225" s="123"/>
      <c r="AB1225" s="123"/>
      <c r="AC1225" s="123">
        <v>524</v>
      </c>
      <c r="AD1225" s="123"/>
      <c r="AE1225" s="123"/>
      <c r="AF1225" s="123"/>
      <c r="AG1225" s="214"/>
      <c r="AH1225" s="229" t="str">
        <f t="shared" si="264"/>
        <v>a3</v>
      </c>
      <c r="AI1225" s="199" t="s">
        <v>5401</v>
      </c>
      <c r="AJ1225" s="199" t="s">
        <v>5401</v>
      </c>
      <c r="AK1225" s="199" t="s">
        <v>5401</v>
      </c>
      <c r="AL1225" s="199" t="s">
        <v>5401</v>
      </c>
      <c r="AM1225" s="199"/>
      <c r="AN1225" s="173"/>
      <c r="AO1225" s="173"/>
      <c r="AP1225" s="173"/>
      <c r="AQ1225" s="173"/>
      <c r="AR1225" s="173"/>
      <c r="AS1225" s="173">
        <v>0.5</v>
      </c>
      <c r="AT1225" s="173"/>
      <c r="AU1225" s="173"/>
      <c r="AV1225" s="173">
        <v>0.5</v>
      </c>
      <c r="AW1225" s="173"/>
      <c r="AX1225" s="173"/>
      <c r="AY1225" s="173"/>
      <c r="AZ1225" s="211">
        <f t="shared" si="271"/>
        <v>0.5</v>
      </c>
      <c r="BA1225" s="211">
        <f t="shared" si="272"/>
        <v>0.5</v>
      </c>
      <c r="BB1225" s="205">
        <f t="shared" si="265"/>
        <v>28754</v>
      </c>
      <c r="BC1225" s="205">
        <f t="shared" si="266"/>
        <v>28754</v>
      </c>
      <c r="BD1225" s="205">
        <f t="shared" si="267"/>
        <v>0</v>
      </c>
      <c r="BE1225" s="205">
        <f t="shared" si="268"/>
        <v>0</v>
      </c>
      <c r="BF1225" s="175">
        <v>28754</v>
      </c>
      <c r="BG1225" s="175">
        <v>1603</v>
      </c>
      <c r="BH1225" s="175">
        <v>15935</v>
      </c>
      <c r="BI1225" s="175"/>
      <c r="BJ1225" s="175"/>
      <c r="BK1225" s="175">
        <v>9148</v>
      </c>
      <c r="BL1225" s="175">
        <v>1767</v>
      </c>
      <c r="BM1225" s="175"/>
      <c r="BN1225" s="175"/>
      <c r="BO1225" s="175">
        <v>301</v>
      </c>
      <c r="BP1225" s="200">
        <f t="shared" si="269"/>
        <v>16236</v>
      </c>
    </row>
    <row r="1226" spans="1:68" s="201" customFormat="1" x14ac:dyDescent="0.15">
      <c r="A1226" s="117">
        <v>169302001</v>
      </c>
      <c r="B1226" s="118" t="s">
        <v>235</v>
      </c>
      <c r="C1226" s="118" t="s">
        <v>11</v>
      </c>
      <c r="D1226" s="118" t="s">
        <v>342</v>
      </c>
      <c r="E1226" s="118" t="s">
        <v>3384</v>
      </c>
      <c r="F1226" s="120">
        <v>27</v>
      </c>
      <c r="G1226" s="119">
        <v>654536</v>
      </c>
      <c r="H1226" s="119"/>
      <c r="I1226" s="120" t="s">
        <v>5820</v>
      </c>
      <c r="J1226" s="120">
        <v>2810</v>
      </c>
      <c r="K1226" s="120">
        <v>654536</v>
      </c>
      <c r="L1226" s="120">
        <v>0.63800000000000001</v>
      </c>
      <c r="M1226" s="121" t="s">
        <v>5654</v>
      </c>
      <c r="N1226" s="120">
        <v>1</v>
      </c>
      <c r="O1226" s="119">
        <v>105.3</v>
      </c>
      <c r="P1226" s="119"/>
      <c r="Q1226" s="119"/>
      <c r="R1226" s="120" t="s">
        <v>5658</v>
      </c>
      <c r="S1226" s="120">
        <v>1.1000000000000001</v>
      </c>
      <c r="T1226" s="120"/>
      <c r="U1226" s="120"/>
      <c r="V1226" s="172">
        <v>369.1</v>
      </c>
      <c r="W1226" s="172">
        <v>71.599999999999994</v>
      </c>
      <c r="X1226" s="172">
        <v>132.1</v>
      </c>
      <c r="Y1226" s="172">
        <v>136.6</v>
      </c>
      <c r="Z1226" s="172">
        <v>28.8</v>
      </c>
      <c r="AA1226" s="123">
        <v>74</v>
      </c>
      <c r="AB1226" s="123"/>
      <c r="AC1226" s="123">
        <v>380</v>
      </c>
      <c r="AD1226" s="123"/>
      <c r="AE1226" s="123"/>
      <c r="AF1226" s="123"/>
      <c r="AG1226" s="214"/>
      <c r="AH1226" s="229" t="str">
        <f t="shared" si="264"/>
        <v>a3</v>
      </c>
      <c r="AI1226" s="199"/>
      <c r="AJ1226" s="199"/>
      <c r="AK1226" s="199"/>
      <c r="AL1226" s="199"/>
      <c r="AM1226" s="199"/>
      <c r="AN1226" s="173"/>
      <c r="AO1226" s="173"/>
      <c r="AP1226" s="173"/>
      <c r="AQ1226" s="173"/>
      <c r="AR1226" s="173"/>
      <c r="AS1226" s="173"/>
      <c r="AT1226" s="173"/>
      <c r="AU1226" s="173"/>
      <c r="AV1226" s="173"/>
      <c r="AW1226" s="173"/>
      <c r="AX1226" s="173"/>
      <c r="AY1226" s="173"/>
      <c r="AZ1226" s="211"/>
      <c r="BA1226" s="211"/>
      <c r="BB1226" s="205">
        <f t="shared" si="265"/>
        <v>65170</v>
      </c>
      <c r="BC1226" s="205">
        <f t="shared" si="266"/>
        <v>52692</v>
      </c>
      <c r="BD1226" s="205">
        <f t="shared" si="267"/>
        <v>13638</v>
      </c>
      <c r="BE1226" s="205">
        <f t="shared" si="268"/>
        <v>1160</v>
      </c>
      <c r="BF1226" s="175">
        <v>51532</v>
      </c>
      <c r="BG1226" s="175">
        <v>6906</v>
      </c>
      <c r="BH1226" s="175">
        <v>19090</v>
      </c>
      <c r="BI1226" s="175">
        <v>12478</v>
      </c>
      <c r="BJ1226" s="175"/>
      <c r="BK1226" s="175"/>
      <c r="BL1226" s="175"/>
      <c r="BM1226" s="175">
        <v>4306</v>
      </c>
      <c r="BN1226" s="175">
        <v>6958</v>
      </c>
      <c r="BO1226" s="175">
        <v>15432</v>
      </c>
      <c r="BP1226" s="200">
        <f t="shared" si="269"/>
        <v>34522</v>
      </c>
    </row>
    <row r="1227" spans="1:68" s="201" customFormat="1" x14ac:dyDescent="0.15">
      <c r="A1227" s="117">
        <v>2036201001</v>
      </c>
      <c r="B1227" s="118" t="s">
        <v>1571</v>
      </c>
      <c r="C1227" s="118" t="s">
        <v>1489</v>
      </c>
      <c r="D1227" s="118" t="s">
        <v>1572</v>
      </c>
      <c r="E1227" s="118" t="s">
        <v>4204</v>
      </c>
      <c r="F1227" s="120">
        <v>17</v>
      </c>
      <c r="G1227" s="119"/>
      <c r="H1227" s="119"/>
      <c r="I1227" s="120" t="s">
        <v>5820</v>
      </c>
      <c r="J1227" s="120">
        <v>2700</v>
      </c>
      <c r="K1227" s="120">
        <v>658970</v>
      </c>
      <c r="L1227" s="120">
        <v>0.66900000000000004</v>
      </c>
      <c r="M1227" s="121" t="s">
        <v>5657</v>
      </c>
      <c r="N1227" s="120">
        <v>1</v>
      </c>
      <c r="O1227" s="119">
        <v>251</v>
      </c>
      <c r="P1227" s="119">
        <v>42</v>
      </c>
      <c r="Q1227" s="119">
        <v>4.9000000000000004</v>
      </c>
      <c r="R1227" s="120" t="s">
        <v>5660</v>
      </c>
      <c r="S1227" s="120">
        <v>0.5</v>
      </c>
      <c r="T1227" s="120"/>
      <c r="U1227" s="120"/>
      <c r="V1227" s="172">
        <v>251.2</v>
      </c>
      <c r="W1227" s="172"/>
      <c r="X1227" s="172">
        <v>185.8</v>
      </c>
      <c r="Y1227" s="172">
        <v>26.9</v>
      </c>
      <c r="Z1227" s="172">
        <v>38.5</v>
      </c>
      <c r="AA1227" s="123">
        <v>6260</v>
      </c>
      <c r="AB1227" s="123"/>
      <c r="AC1227" s="123">
        <v>544</v>
      </c>
      <c r="AD1227" s="123"/>
      <c r="AE1227" s="123"/>
      <c r="AF1227" s="123"/>
      <c r="AG1227" s="214"/>
      <c r="AH1227" s="229" t="str">
        <f t="shared" si="264"/>
        <v>a3</v>
      </c>
      <c r="AI1227" s="199"/>
      <c r="AJ1227" s="199"/>
      <c r="AK1227" s="199"/>
      <c r="AL1227" s="199"/>
      <c r="AM1227" s="199"/>
      <c r="AN1227" s="173">
        <v>1</v>
      </c>
      <c r="AO1227" s="173" t="s">
        <v>3186</v>
      </c>
      <c r="AP1227" s="173" t="s">
        <v>3186</v>
      </c>
      <c r="AQ1227" s="173" t="s">
        <v>3186</v>
      </c>
      <c r="AR1227" s="173" t="s">
        <v>3186</v>
      </c>
      <c r="AS1227" s="173"/>
      <c r="AT1227" s="173">
        <v>0.7</v>
      </c>
      <c r="AU1227" s="173">
        <v>0.6</v>
      </c>
      <c r="AV1227" s="173"/>
      <c r="AW1227" s="173"/>
      <c r="AX1227" s="173"/>
      <c r="AY1227" s="173"/>
      <c r="AZ1227" s="211">
        <f t="shared" ref="AZ1227:AZ1235" si="273">SUBTOTAL(9,AN1227:AS1227)</f>
        <v>1</v>
      </c>
      <c r="BA1227" s="211">
        <f t="shared" ref="BA1227:BA1235" si="274">SUBTOTAL(9,AT1227:AY1227)</f>
        <v>1.2999999999999998</v>
      </c>
      <c r="BB1227" s="205">
        <f t="shared" si="265"/>
        <v>57838</v>
      </c>
      <c r="BC1227" s="205">
        <f t="shared" si="266"/>
        <v>47748</v>
      </c>
      <c r="BD1227" s="205">
        <f t="shared" si="267"/>
        <v>17495</v>
      </c>
      <c r="BE1227" s="205">
        <f t="shared" si="268"/>
        <v>7405</v>
      </c>
      <c r="BF1227" s="175">
        <v>40343</v>
      </c>
      <c r="BG1227" s="175"/>
      <c r="BH1227" s="175">
        <v>17495</v>
      </c>
      <c r="BI1227" s="175">
        <v>10090</v>
      </c>
      <c r="BJ1227" s="175"/>
      <c r="BK1227" s="175">
        <v>12879</v>
      </c>
      <c r="BL1227" s="175">
        <v>1374</v>
      </c>
      <c r="BM1227" s="175">
        <v>4152</v>
      </c>
      <c r="BN1227" s="175">
        <v>3560</v>
      </c>
      <c r="BO1227" s="175">
        <v>8288</v>
      </c>
      <c r="BP1227" s="200">
        <f t="shared" si="269"/>
        <v>25783</v>
      </c>
    </row>
    <row r="1228" spans="1:68" s="201" customFormat="1" x14ac:dyDescent="0.15">
      <c r="A1228" s="117">
        <v>4540101001</v>
      </c>
      <c r="B1228" s="118" t="s">
        <v>3094</v>
      </c>
      <c r="C1228" s="118" t="s">
        <v>3060</v>
      </c>
      <c r="D1228" s="118" t="s">
        <v>3095</v>
      </c>
      <c r="E1228" s="118" t="s">
        <v>5314</v>
      </c>
      <c r="F1228" s="120">
        <v>17</v>
      </c>
      <c r="G1228" s="119">
        <v>693873</v>
      </c>
      <c r="H1228" s="119"/>
      <c r="I1228" s="120" t="s">
        <v>5820</v>
      </c>
      <c r="J1228" s="120">
        <v>3800</v>
      </c>
      <c r="K1228" s="120">
        <v>669539</v>
      </c>
      <c r="L1228" s="120">
        <v>0.48299999999999998</v>
      </c>
      <c r="M1228" s="121" t="s">
        <v>5657</v>
      </c>
      <c r="N1228" s="120">
        <v>1</v>
      </c>
      <c r="O1228" s="119">
        <v>258</v>
      </c>
      <c r="P1228" s="119"/>
      <c r="Q1228" s="119"/>
      <c r="R1228" s="120" t="s">
        <v>5658</v>
      </c>
      <c r="S1228" s="120">
        <v>0.7</v>
      </c>
      <c r="T1228" s="120"/>
      <c r="U1228" s="120"/>
      <c r="V1228" s="172">
        <v>481.2</v>
      </c>
      <c r="W1228" s="172">
        <v>60</v>
      </c>
      <c r="X1228" s="172">
        <v>290.8</v>
      </c>
      <c r="Y1228" s="172">
        <v>31.4</v>
      </c>
      <c r="Z1228" s="172">
        <v>99</v>
      </c>
      <c r="AA1228" s="123"/>
      <c r="AB1228" s="123"/>
      <c r="AC1228" s="123">
        <v>587</v>
      </c>
      <c r="AD1228" s="123"/>
      <c r="AE1228" s="123"/>
      <c r="AF1228" s="123"/>
      <c r="AG1228" s="214"/>
      <c r="AH1228" s="229" t="str">
        <f t="shared" si="264"/>
        <v>a3</v>
      </c>
      <c r="AI1228" s="199"/>
      <c r="AJ1228" s="199"/>
      <c r="AK1228" s="199"/>
      <c r="AL1228" s="199"/>
      <c r="AM1228" s="199"/>
      <c r="AN1228" s="173">
        <v>4</v>
      </c>
      <c r="AO1228" s="173"/>
      <c r="AP1228" s="173"/>
      <c r="AQ1228" s="173"/>
      <c r="AR1228" s="173"/>
      <c r="AS1228" s="173">
        <v>0.5</v>
      </c>
      <c r="AT1228" s="173">
        <v>0.5</v>
      </c>
      <c r="AU1228" s="173">
        <v>0.5</v>
      </c>
      <c r="AV1228" s="173">
        <v>0.5</v>
      </c>
      <c r="AW1228" s="173">
        <v>0.5</v>
      </c>
      <c r="AX1228" s="173">
        <v>0.5</v>
      </c>
      <c r="AY1228" s="173"/>
      <c r="AZ1228" s="211">
        <f t="shared" si="273"/>
        <v>4.5</v>
      </c>
      <c r="BA1228" s="211">
        <f t="shared" si="274"/>
        <v>2.5</v>
      </c>
      <c r="BB1228" s="205">
        <f t="shared" si="265"/>
        <v>66758</v>
      </c>
      <c r="BC1228" s="205">
        <f t="shared" si="266"/>
        <v>53302</v>
      </c>
      <c r="BD1228" s="205">
        <f t="shared" si="267"/>
        <v>19268</v>
      </c>
      <c r="BE1228" s="205">
        <f t="shared" si="268"/>
        <v>5812</v>
      </c>
      <c r="BF1228" s="175">
        <v>47490</v>
      </c>
      <c r="BG1228" s="175"/>
      <c r="BH1228" s="175">
        <v>19268</v>
      </c>
      <c r="BI1228" s="175">
        <v>13456</v>
      </c>
      <c r="BJ1228" s="175"/>
      <c r="BK1228" s="175">
        <v>6572</v>
      </c>
      <c r="BL1228" s="175">
        <v>2341</v>
      </c>
      <c r="BM1228" s="175">
        <v>8344</v>
      </c>
      <c r="BN1228" s="175">
        <v>3748</v>
      </c>
      <c r="BO1228" s="175">
        <v>13029</v>
      </c>
      <c r="BP1228" s="200">
        <f t="shared" si="269"/>
        <v>32297</v>
      </c>
    </row>
    <row r="1229" spans="1:68" s="201" customFormat="1" x14ac:dyDescent="0.15">
      <c r="A1229" s="117">
        <v>4344201001</v>
      </c>
      <c r="B1229" s="118" t="s">
        <v>3007</v>
      </c>
      <c r="C1229" s="118" t="s">
        <v>2954</v>
      </c>
      <c r="D1229" s="118" t="s">
        <v>3008</v>
      </c>
      <c r="E1229" s="118" t="s">
        <v>5253</v>
      </c>
      <c r="F1229" s="120">
        <v>8</v>
      </c>
      <c r="G1229" s="119"/>
      <c r="H1229" s="119"/>
      <c r="I1229" s="120" t="s">
        <v>5820</v>
      </c>
      <c r="J1229" s="120">
        <v>4800</v>
      </c>
      <c r="K1229" s="120">
        <v>671739</v>
      </c>
      <c r="L1229" s="120">
        <v>0.38300000000000001</v>
      </c>
      <c r="M1229" s="121" t="s">
        <v>5657</v>
      </c>
      <c r="N1229" s="120">
        <v>1</v>
      </c>
      <c r="O1229" s="119">
        <v>167</v>
      </c>
      <c r="P1229" s="119"/>
      <c r="Q1229" s="119"/>
      <c r="R1229" s="120" t="s">
        <v>5658</v>
      </c>
      <c r="S1229" s="120">
        <v>1.28</v>
      </c>
      <c r="T1229" s="120"/>
      <c r="U1229" s="120"/>
      <c r="V1229" s="172">
        <v>305.54000000000002</v>
      </c>
      <c r="W1229" s="172"/>
      <c r="X1229" s="172">
        <v>213.708</v>
      </c>
      <c r="Y1229" s="172">
        <v>31.623000000000001</v>
      </c>
      <c r="Z1229" s="172">
        <v>60.209000000000003</v>
      </c>
      <c r="AA1229" s="123">
        <v>6391</v>
      </c>
      <c r="AB1229" s="123"/>
      <c r="AC1229" s="123">
        <v>416.59</v>
      </c>
      <c r="AD1229" s="123"/>
      <c r="AE1229" s="123"/>
      <c r="AF1229" s="123"/>
      <c r="AG1229" s="214"/>
      <c r="AH1229" s="229" t="str">
        <f t="shared" si="264"/>
        <v>a3</v>
      </c>
      <c r="AI1229" s="199"/>
      <c r="AJ1229" s="199"/>
      <c r="AK1229" s="199"/>
      <c r="AL1229" s="199"/>
      <c r="AM1229" s="199"/>
      <c r="AN1229" s="173"/>
      <c r="AO1229" s="173"/>
      <c r="AP1229" s="173"/>
      <c r="AQ1229" s="173"/>
      <c r="AR1229" s="173"/>
      <c r="AS1229" s="173">
        <v>0.5</v>
      </c>
      <c r="AT1229" s="173">
        <v>0.5</v>
      </c>
      <c r="AU1229" s="173">
        <v>0.5</v>
      </c>
      <c r="AV1229" s="173">
        <v>0.5</v>
      </c>
      <c r="AW1229" s="173">
        <v>0.5</v>
      </c>
      <c r="AX1229" s="173">
        <v>0.5</v>
      </c>
      <c r="AY1229" s="173"/>
      <c r="AZ1229" s="211">
        <f t="shared" si="273"/>
        <v>0.5</v>
      </c>
      <c r="BA1229" s="211">
        <f t="shared" si="274"/>
        <v>2.5</v>
      </c>
      <c r="BB1229" s="205">
        <f t="shared" si="265"/>
        <v>41314</v>
      </c>
      <c r="BC1229" s="205">
        <f t="shared" si="266"/>
        <v>32121</v>
      </c>
      <c r="BD1229" s="205">
        <f t="shared" si="267"/>
        <v>9193</v>
      </c>
      <c r="BE1229" s="205">
        <f t="shared" si="268"/>
        <v>0</v>
      </c>
      <c r="BF1229" s="175">
        <v>32121</v>
      </c>
      <c r="BG1229" s="175"/>
      <c r="BH1229" s="175">
        <v>12350</v>
      </c>
      <c r="BI1229" s="175">
        <v>9193</v>
      </c>
      <c r="BJ1229" s="175"/>
      <c r="BK1229" s="175">
        <v>8653</v>
      </c>
      <c r="BL1229" s="175">
        <v>1758</v>
      </c>
      <c r="BM1229" s="175">
        <v>4599</v>
      </c>
      <c r="BN1229" s="175">
        <v>301</v>
      </c>
      <c r="BO1229" s="175">
        <v>4460</v>
      </c>
      <c r="BP1229" s="200">
        <f t="shared" si="269"/>
        <v>16810</v>
      </c>
    </row>
    <row r="1230" spans="1:68" s="201" customFormat="1" x14ac:dyDescent="0.15">
      <c r="A1230" s="117">
        <v>521301002</v>
      </c>
      <c r="B1230" s="118" t="s">
        <v>584</v>
      </c>
      <c r="C1230" s="118" t="s">
        <v>546</v>
      </c>
      <c r="D1230" s="118" t="s">
        <v>583</v>
      </c>
      <c r="E1230" s="118" t="s">
        <v>3537</v>
      </c>
      <c r="F1230" s="120">
        <v>15</v>
      </c>
      <c r="G1230" s="119">
        <v>677065</v>
      </c>
      <c r="H1230" s="119"/>
      <c r="I1230" s="120" t="s">
        <v>5820</v>
      </c>
      <c r="J1230" s="120">
        <v>3000</v>
      </c>
      <c r="K1230" s="120">
        <v>677065</v>
      </c>
      <c r="L1230" s="120">
        <v>0.61799999999999999</v>
      </c>
      <c r="M1230" s="121" t="s">
        <v>5657</v>
      </c>
      <c r="N1230" s="120">
        <v>1</v>
      </c>
      <c r="O1230" s="119">
        <v>190.2</v>
      </c>
      <c r="P1230" s="119">
        <v>53</v>
      </c>
      <c r="Q1230" s="119">
        <v>5.5</v>
      </c>
      <c r="R1230" s="120" t="s">
        <v>5658</v>
      </c>
      <c r="S1230" s="120">
        <v>3.5</v>
      </c>
      <c r="T1230" s="120"/>
      <c r="U1230" s="120"/>
      <c r="V1230" s="172">
        <v>923.1</v>
      </c>
      <c r="W1230" s="172">
        <v>52.2</v>
      </c>
      <c r="X1230" s="172">
        <v>558.9</v>
      </c>
      <c r="Y1230" s="172">
        <v>52.4</v>
      </c>
      <c r="Z1230" s="172">
        <v>259.60000000000002</v>
      </c>
      <c r="AA1230" s="123">
        <v>8886</v>
      </c>
      <c r="AB1230" s="123"/>
      <c r="AC1230" s="123">
        <v>623</v>
      </c>
      <c r="AD1230" s="123"/>
      <c r="AE1230" s="123"/>
      <c r="AF1230" s="123"/>
      <c r="AG1230" s="214"/>
      <c r="AH1230" s="229" t="str">
        <f t="shared" si="264"/>
        <v>a3</v>
      </c>
      <c r="AI1230" s="199"/>
      <c r="AJ1230" s="199"/>
      <c r="AK1230" s="199"/>
      <c r="AL1230" s="199"/>
      <c r="AM1230" s="199"/>
      <c r="AN1230" s="173">
        <v>1</v>
      </c>
      <c r="AO1230" s="173"/>
      <c r="AP1230" s="173"/>
      <c r="AQ1230" s="173"/>
      <c r="AR1230" s="173"/>
      <c r="AS1230" s="173">
        <v>3</v>
      </c>
      <c r="AT1230" s="173">
        <v>0.5</v>
      </c>
      <c r="AU1230" s="173">
        <v>0.5</v>
      </c>
      <c r="AV1230" s="173">
        <v>0.5</v>
      </c>
      <c r="AW1230" s="173">
        <v>0.5</v>
      </c>
      <c r="AX1230" s="173">
        <v>0.5</v>
      </c>
      <c r="AY1230" s="173">
        <v>0.5</v>
      </c>
      <c r="AZ1230" s="211">
        <f t="shared" si="273"/>
        <v>4</v>
      </c>
      <c r="BA1230" s="211">
        <f t="shared" si="274"/>
        <v>3</v>
      </c>
      <c r="BB1230" s="205">
        <f t="shared" si="265"/>
        <v>106502</v>
      </c>
      <c r="BC1230" s="205">
        <f t="shared" si="266"/>
        <v>85788</v>
      </c>
      <c r="BD1230" s="205">
        <f t="shared" si="267"/>
        <v>27414</v>
      </c>
      <c r="BE1230" s="205">
        <f t="shared" si="268"/>
        <v>6700</v>
      </c>
      <c r="BF1230" s="175">
        <v>79088</v>
      </c>
      <c r="BG1230" s="175"/>
      <c r="BH1230" s="175">
        <v>27414</v>
      </c>
      <c r="BI1230" s="175">
        <v>14277</v>
      </c>
      <c r="BJ1230" s="175">
        <v>6437</v>
      </c>
      <c r="BK1230" s="175">
        <v>17685</v>
      </c>
      <c r="BL1230" s="175">
        <v>8483</v>
      </c>
      <c r="BM1230" s="175">
        <v>15161</v>
      </c>
      <c r="BN1230" s="175">
        <v>6233</v>
      </c>
      <c r="BO1230" s="175">
        <v>10812</v>
      </c>
      <c r="BP1230" s="200">
        <f t="shared" si="269"/>
        <v>38226</v>
      </c>
    </row>
    <row r="1231" spans="1:68" s="201" customFormat="1" x14ac:dyDescent="0.15">
      <c r="A1231" s="117">
        <v>4621501001</v>
      </c>
      <c r="B1231" s="118" t="s">
        <v>3123</v>
      </c>
      <c r="C1231" s="118" t="s">
        <v>3107</v>
      </c>
      <c r="D1231" s="118" t="s">
        <v>3124</v>
      </c>
      <c r="E1231" s="118" t="s">
        <v>5331</v>
      </c>
      <c r="F1231" s="120">
        <v>9</v>
      </c>
      <c r="G1231" s="119">
        <v>678232</v>
      </c>
      <c r="H1231" s="119"/>
      <c r="I1231" s="120" t="s">
        <v>5820</v>
      </c>
      <c r="J1231" s="120">
        <v>3250</v>
      </c>
      <c r="K1231" s="120">
        <v>678232</v>
      </c>
      <c r="L1231" s="120">
        <v>0.57199999999999995</v>
      </c>
      <c r="M1231" s="121" t="s">
        <v>5654</v>
      </c>
      <c r="N1231" s="120">
        <v>1</v>
      </c>
      <c r="O1231" s="119">
        <v>269</v>
      </c>
      <c r="P1231" s="119"/>
      <c r="Q1231" s="119"/>
      <c r="R1231" s="120" t="s">
        <v>5660</v>
      </c>
      <c r="S1231" s="120">
        <v>0.8</v>
      </c>
      <c r="T1231" s="120"/>
      <c r="U1231" s="120" t="s">
        <v>3186</v>
      </c>
      <c r="V1231" s="172">
        <v>455.3</v>
      </c>
      <c r="W1231" s="172">
        <v>71.599999999999994</v>
      </c>
      <c r="X1231" s="172">
        <v>285.7</v>
      </c>
      <c r="Y1231" s="172">
        <v>88.5</v>
      </c>
      <c r="Z1231" s="172">
        <v>9.5</v>
      </c>
      <c r="AA1231" s="123">
        <v>3306</v>
      </c>
      <c r="AB1231" s="123"/>
      <c r="AC1231" s="123">
        <v>419</v>
      </c>
      <c r="AD1231" s="123"/>
      <c r="AE1231" s="123"/>
      <c r="AF1231" s="123"/>
      <c r="AG1231" s="214"/>
      <c r="AH1231" s="229" t="str">
        <f t="shared" si="264"/>
        <v>a3</v>
      </c>
      <c r="AI1231" s="199" t="s">
        <v>5401</v>
      </c>
      <c r="AJ1231" s="199"/>
      <c r="AK1231" s="199" t="s">
        <v>5401</v>
      </c>
      <c r="AL1231" s="199" t="s">
        <v>5401</v>
      </c>
      <c r="AM1231" s="199" t="s">
        <v>5401</v>
      </c>
      <c r="AN1231" s="173" t="s">
        <v>3186</v>
      </c>
      <c r="AO1231" s="173" t="s">
        <v>3186</v>
      </c>
      <c r="AP1231" s="173" t="s">
        <v>3186</v>
      </c>
      <c r="AQ1231" s="173" t="s">
        <v>3186</v>
      </c>
      <c r="AR1231" s="173" t="s">
        <v>3186</v>
      </c>
      <c r="AS1231" s="173">
        <v>0.5</v>
      </c>
      <c r="AT1231" s="173">
        <v>1.5</v>
      </c>
      <c r="AU1231" s="173">
        <v>1</v>
      </c>
      <c r="AV1231" s="173"/>
      <c r="AW1231" s="173"/>
      <c r="AX1231" s="173">
        <v>0.5</v>
      </c>
      <c r="AY1231" s="173">
        <v>0.5</v>
      </c>
      <c r="AZ1231" s="211">
        <f t="shared" si="273"/>
        <v>0.5</v>
      </c>
      <c r="BA1231" s="211">
        <f t="shared" si="274"/>
        <v>3.5</v>
      </c>
      <c r="BB1231" s="205">
        <f t="shared" si="265"/>
        <v>67700</v>
      </c>
      <c r="BC1231" s="205">
        <f t="shared" si="266"/>
        <v>67700</v>
      </c>
      <c r="BD1231" s="205">
        <f t="shared" si="267"/>
        <v>0</v>
      </c>
      <c r="BE1231" s="205">
        <f t="shared" si="268"/>
        <v>0</v>
      </c>
      <c r="BF1231" s="175">
        <v>67700</v>
      </c>
      <c r="BG1231" s="175"/>
      <c r="BH1231" s="175">
        <v>53000</v>
      </c>
      <c r="BI1231" s="175"/>
      <c r="BJ1231" s="175"/>
      <c r="BK1231" s="175">
        <v>14700</v>
      </c>
      <c r="BL1231" s="175"/>
      <c r="BM1231" s="175"/>
      <c r="BN1231" s="175"/>
      <c r="BO1231" s="175"/>
      <c r="BP1231" s="200">
        <f t="shared" si="269"/>
        <v>53000</v>
      </c>
    </row>
    <row r="1232" spans="1:68" s="201" customFormat="1" x14ac:dyDescent="0.15">
      <c r="A1232" s="117">
        <v>4353102001</v>
      </c>
      <c r="B1232" s="118" t="s">
        <v>748</v>
      </c>
      <c r="C1232" s="118" t="s">
        <v>2954</v>
      </c>
      <c r="D1232" s="118" t="s">
        <v>3013</v>
      </c>
      <c r="E1232" s="118" t="s">
        <v>5256</v>
      </c>
      <c r="F1232" s="120">
        <v>13</v>
      </c>
      <c r="G1232" s="119">
        <v>682598</v>
      </c>
      <c r="H1232" s="119"/>
      <c r="I1232" s="120" t="s">
        <v>5820</v>
      </c>
      <c r="J1232" s="120">
        <v>3600</v>
      </c>
      <c r="K1232" s="120">
        <v>682598</v>
      </c>
      <c r="L1232" s="120">
        <v>0.51900000000000002</v>
      </c>
      <c r="M1232" s="121" t="s">
        <v>5657</v>
      </c>
      <c r="N1232" s="120">
        <v>1</v>
      </c>
      <c r="O1232" s="119">
        <v>224</v>
      </c>
      <c r="P1232" s="119"/>
      <c r="Q1232" s="119"/>
      <c r="R1232" s="120"/>
      <c r="S1232" s="120"/>
      <c r="T1232" s="120"/>
      <c r="U1232" s="120" t="s">
        <v>5694</v>
      </c>
      <c r="V1232" s="172">
        <v>539.5</v>
      </c>
      <c r="W1232" s="172"/>
      <c r="X1232" s="172">
        <v>378.9</v>
      </c>
      <c r="Y1232" s="172">
        <v>38.200000000000003</v>
      </c>
      <c r="Z1232" s="172">
        <v>122.4</v>
      </c>
      <c r="AA1232" s="123">
        <v>3769.8</v>
      </c>
      <c r="AB1232" s="123"/>
      <c r="AC1232" s="123">
        <v>489</v>
      </c>
      <c r="AD1232" s="123"/>
      <c r="AE1232" s="123"/>
      <c r="AF1232" s="123"/>
      <c r="AG1232" s="214"/>
      <c r="AH1232" s="229" t="str">
        <f t="shared" si="264"/>
        <v>a3</v>
      </c>
      <c r="AI1232" s="199"/>
      <c r="AJ1232" s="199"/>
      <c r="AK1232" s="199"/>
      <c r="AL1232" s="199"/>
      <c r="AM1232" s="199"/>
      <c r="AN1232" s="173">
        <v>1</v>
      </c>
      <c r="AO1232" s="173"/>
      <c r="AP1232" s="173"/>
      <c r="AQ1232" s="173"/>
      <c r="AR1232" s="173"/>
      <c r="AS1232" s="173"/>
      <c r="AT1232" s="173">
        <v>0.8</v>
      </c>
      <c r="AU1232" s="173">
        <v>1.3</v>
      </c>
      <c r="AV1232" s="173">
        <v>1.2</v>
      </c>
      <c r="AW1232" s="173"/>
      <c r="AX1232" s="173">
        <v>0.7</v>
      </c>
      <c r="AY1232" s="173"/>
      <c r="AZ1232" s="211">
        <f t="shared" si="273"/>
        <v>1</v>
      </c>
      <c r="BA1232" s="211">
        <f t="shared" si="274"/>
        <v>4</v>
      </c>
      <c r="BB1232" s="205">
        <f t="shared" si="265"/>
        <v>71990</v>
      </c>
      <c r="BC1232" s="205">
        <f t="shared" si="266"/>
        <v>58080</v>
      </c>
      <c r="BD1232" s="205">
        <f t="shared" si="267"/>
        <v>14411</v>
      </c>
      <c r="BE1232" s="205">
        <f t="shared" si="268"/>
        <v>501</v>
      </c>
      <c r="BF1232" s="175">
        <v>57579</v>
      </c>
      <c r="BG1232" s="175"/>
      <c r="BH1232" s="175">
        <v>21937</v>
      </c>
      <c r="BI1232" s="175">
        <v>13910</v>
      </c>
      <c r="BJ1232" s="175"/>
      <c r="BK1232" s="175">
        <v>9061</v>
      </c>
      <c r="BL1232" s="175">
        <v>6488</v>
      </c>
      <c r="BM1232" s="175">
        <v>7611</v>
      </c>
      <c r="BN1232" s="175">
        <v>9880</v>
      </c>
      <c r="BO1232" s="175">
        <v>3103</v>
      </c>
      <c r="BP1232" s="200">
        <f t="shared" si="269"/>
        <v>25040</v>
      </c>
    </row>
    <row r="1233" spans="1:68" s="124" customFormat="1" x14ac:dyDescent="0.15">
      <c r="A1233" s="117">
        <v>140201001</v>
      </c>
      <c r="B1233" s="118" t="s">
        <v>157</v>
      </c>
      <c r="C1233" s="118" t="s">
        <v>11</v>
      </c>
      <c r="D1233" s="118" t="s">
        <v>158</v>
      </c>
      <c r="E1233" s="118" t="s">
        <v>3279</v>
      </c>
      <c r="F1233" s="120">
        <v>8</v>
      </c>
      <c r="G1233" s="119">
        <v>686026</v>
      </c>
      <c r="H1233" s="119"/>
      <c r="I1233" s="120" t="s">
        <v>5820</v>
      </c>
      <c r="J1233" s="120">
        <v>4013</v>
      </c>
      <c r="K1233" s="120">
        <v>686026</v>
      </c>
      <c r="L1233" s="120">
        <v>0.46800000000000003</v>
      </c>
      <c r="M1233" s="121" t="s">
        <v>5654</v>
      </c>
      <c r="N1233" s="120">
        <v>1</v>
      </c>
      <c r="O1233" s="119">
        <v>133</v>
      </c>
      <c r="P1233" s="119"/>
      <c r="Q1233" s="119"/>
      <c r="R1233" s="120" t="s">
        <v>5658</v>
      </c>
      <c r="S1233" s="120">
        <v>0.83699999999999997</v>
      </c>
      <c r="T1233" s="120"/>
      <c r="U1233" s="120" t="s">
        <v>3186</v>
      </c>
      <c r="V1233" s="172">
        <v>699</v>
      </c>
      <c r="W1233" s="172">
        <v>138</v>
      </c>
      <c r="X1233" s="172">
        <v>356</v>
      </c>
      <c r="Y1233" s="172">
        <v>52</v>
      </c>
      <c r="Z1233" s="172">
        <v>153</v>
      </c>
      <c r="AA1233" s="123">
        <v>6580</v>
      </c>
      <c r="AB1233" s="123"/>
      <c r="AC1233" s="123">
        <v>425.9</v>
      </c>
      <c r="AD1233" s="123"/>
      <c r="AE1233" s="123"/>
      <c r="AF1233" s="123"/>
      <c r="AG1233" s="214"/>
      <c r="AH1233" s="229" t="str">
        <f t="shared" si="264"/>
        <v>a3</v>
      </c>
      <c r="AI1233" s="199"/>
      <c r="AJ1233" s="199"/>
      <c r="AK1233" s="199"/>
      <c r="AL1233" s="199"/>
      <c r="AM1233" s="199"/>
      <c r="AN1233" s="173">
        <v>4</v>
      </c>
      <c r="AO1233" s="173"/>
      <c r="AP1233" s="173"/>
      <c r="AQ1233" s="173"/>
      <c r="AR1233" s="173"/>
      <c r="AS1233" s="173">
        <v>1</v>
      </c>
      <c r="AT1233" s="173">
        <v>0.6</v>
      </c>
      <c r="AU1233" s="173">
        <v>0.5</v>
      </c>
      <c r="AV1233" s="173">
        <v>0.6</v>
      </c>
      <c r="AW1233" s="173">
        <v>0.5</v>
      </c>
      <c r="AX1233" s="173">
        <v>0.6</v>
      </c>
      <c r="AY1233" s="173"/>
      <c r="AZ1233" s="211">
        <f t="shared" si="273"/>
        <v>5</v>
      </c>
      <c r="BA1233" s="211">
        <f t="shared" si="274"/>
        <v>2.8000000000000003</v>
      </c>
      <c r="BB1233" s="205">
        <f t="shared" si="265"/>
        <v>113744</v>
      </c>
      <c r="BC1233" s="205">
        <f t="shared" si="266"/>
        <v>73340</v>
      </c>
      <c r="BD1233" s="205">
        <f t="shared" si="267"/>
        <v>43050</v>
      </c>
      <c r="BE1233" s="205">
        <f t="shared" si="268"/>
        <v>2646</v>
      </c>
      <c r="BF1233" s="175">
        <v>70694</v>
      </c>
      <c r="BG1233" s="175"/>
      <c r="BH1233" s="175">
        <v>43050</v>
      </c>
      <c r="BI1233" s="175">
        <v>22869</v>
      </c>
      <c r="BJ1233" s="175">
        <v>17535</v>
      </c>
      <c r="BK1233" s="175">
        <v>6987</v>
      </c>
      <c r="BL1233" s="175">
        <v>7968</v>
      </c>
      <c r="BM1233" s="175">
        <v>9592</v>
      </c>
      <c r="BN1233" s="175">
        <v>1103</v>
      </c>
      <c r="BO1233" s="175">
        <v>4640</v>
      </c>
      <c r="BP1233" s="200">
        <f t="shared" si="269"/>
        <v>47690</v>
      </c>
    </row>
    <row r="1234" spans="1:68" s="124" customFormat="1" x14ac:dyDescent="0.15">
      <c r="A1234" s="117">
        <v>166401001</v>
      </c>
      <c r="B1234" s="118" t="s">
        <v>327</v>
      </c>
      <c r="C1234" s="118" t="s">
        <v>11</v>
      </c>
      <c r="D1234" s="118" t="s">
        <v>328</v>
      </c>
      <c r="E1234" s="118" t="s">
        <v>3374</v>
      </c>
      <c r="F1234" s="120">
        <v>26</v>
      </c>
      <c r="G1234" s="119"/>
      <c r="H1234" s="119"/>
      <c r="I1234" s="120" t="s">
        <v>5820</v>
      </c>
      <c r="J1234" s="120">
        <v>2800</v>
      </c>
      <c r="K1234" s="120">
        <v>687095</v>
      </c>
      <c r="L1234" s="120">
        <v>0.67200000000000004</v>
      </c>
      <c r="M1234" s="121" t="s">
        <v>5657</v>
      </c>
      <c r="N1234" s="120">
        <v>1</v>
      </c>
      <c r="O1234" s="119">
        <v>230</v>
      </c>
      <c r="P1234" s="119">
        <v>33.799999999999997</v>
      </c>
      <c r="Q1234" s="119">
        <v>4.0999999999999996</v>
      </c>
      <c r="R1234" s="120" t="s">
        <v>5655</v>
      </c>
      <c r="S1234" s="120">
        <v>0.4</v>
      </c>
      <c r="T1234" s="120"/>
      <c r="U1234" s="120"/>
      <c r="V1234" s="172">
        <v>319.43</v>
      </c>
      <c r="W1234" s="172">
        <v>51.4</v>
      </c>
      <c r="X1234" s="172">
        <v>169.4</v>
      </c>
      <c r="Y1234" s="172">
        <v>25.7</v>
      </c>
      <c r="Z1234" s="172">
        <v>72.930000000000007</v>
      </c>
      <c r="AA1234" s="123">
        <v>98.6</v>
      </c>
      <c r="AB1234" s="123"/>
      <c r="AC1234" s="123">
        <v>596</v>
      </c>
      <c r="AD1234" s="123"/>
      <c r="AE1234" s="123"/>
      <c r="AF1234" s="123"/>
      <c r="AG1234" s="214"/>
      <c r="AH1234" s="229" t="str">
        <f t="shared" si="264"/>
        <v>a3</v>
      </c>
      <c r="AI1234" s="199"/>
      <c r="AJ1234" s="199"/>
      <c r="AK1234" s="199"/>
      <c r="AL1234" s="199"/>
      <c r="AM1234" s="199"/>
      <c r="AN1234" s="173">
        <v>2</v>
      </c>
      <c r="AO1234" s="173" t="s">
        <v>3186</v>
      </c>
      <c r="AP1234" s="173" t="s">
        <v>3186</v>
      </c>
      <c r="AQ1234" s="173" t="s">
        <v>3186</v>
      </c>
      <c r="AR1234" s="173" t="s">
        <v>3186</v>
      </c>
      <c r="AS1234" s="173">
        <v>1</v>
      </c>
      <c r="AT1234" s="173">
        <v>1.5</v>
      </c>
      <c r="AU1234" s="173">
        <v>1.5</v>
      </c>
      <c r="AV1234" s="173">
        <v>0.5</v>
      </c>
      <c r="AW1234" s="173">
        <v>0.5</v>
      </c>
      <c r="AX1234" s="173">
        <v>1</v>
      </c>
      <c r="AY1234" s="173" t="s">
        <v>3186</v>
      </c>
      <c r="AZ1234" s="211">
        <f t="shared" si="273"/>
        <v>3</v>
      </c>
      <c r="BA1234" s="211">
        <f t="shared" si="274"/>
        <v>5</v>
      </c>
      <c r="BB1234" s="205">
        <f t="shared" si="265"/>
        <v>52283</v>
      </c>
      <c r="BC1234" s="205">
        <f t="shared" si="266"/>
        <v>52283</v>
      </c>
      <c r="BD1234" s="205">
        <f t="shared" si="267"/>
        <v>0</v>
      </c>
      <c r="BE1234" s="205">
        <f t="shared" si="268"/>
        <v>0</v>
      </c>
      <c r="BF1234" s="175">
        <v>52283</v>
      </c>
      <c r="BG1234" s="175"/>
      <c r="BH1234" s="175">
        <v>35512</v>
      </c>
      <c r="BI1234" s="175"/>
      <c r="BJ1234" s="175"/>
      <c r="BK1234" s="175">
        <v>564</v>
      </c>
      <c r="BL1234" s="175">
        <v>5938</v>
      </c>
      <c r="BM1234" s="175">
        <v>5480</v>
      </c>
      <c r="BN1234" s="175">
        <v>2097</v>
      </c>
      <c r="BO1234" s="175">
        <v>2692</v>
      </c>
      <c r="BP1234" s="200">
        <f t="shared" si="269"/>
        <v>38204</v>
      </c>
    </row>
    <row r="1235" spans="1:68" s="124" customFormat="1" x14ac:dyDescent="0.15">
      <c r="A1235" s="117">
        <v>3346101001</v>
      </c>
      <c r="B1235" s="118" t="s">
        <v>2503</v>
      </c>
      <c r="C1235" s="118" t="s">
        <v>2427</v>
      </c>
      <c r="D1235" s="118" t="s">
        <v>2504</v>
      </c>
      <c r="E1235" s="118" t="s">
        <v>4899</v>
      </c>
      <c r="F1235" s="120">
        <v>14</v>
      </c>
      <c r="G1235" s="119">
        <v>687361</v>
      </c>
      <c r="H1235" s="119"/>
      <c r="I1235" s="120" t="s">
        <v>5820</v>
      </c>
      <c r="J1235" s="120">
        <v>3800</v>
      </c>
      <c r="K1235" s="120">
        <v>687361</v>
      </c>
      <c r="L1235" s="120">
        <v>0.496</v>
      </c>
      <c r="M1235" s="121" t="s">
        <v>5657</v>
      </c>
      <c r="N1235" s="120">
        <v>1</v>
      </c>
      <c r="O1235" s="119">
        <v>3.45</v>
      </c>
      <c r="P1235" s="119">
        <v>70.25</v>
      </c>
      <c r="Q1235" s="119"/>
      <c r="R1235" s="120"/>
      <c r="S1235" s="120"/>
      <c r="T1235" s="120"/>
      <c r="U1235" s="120" t="s">
        <v>5689</v>
      </c>
      <c r="V1235" s="172">
        <v>1101.4000000000001</v>
      </c>
      <c r="W1235" s="172"/>
      <c r="X1235" s="172"/>
      <c r="Y1235" s="172"/>
      <c r="Z1235" s="172">
        <v>1101.4000000000001</v>
      </c>
      <c r="AA1235" s="123"/>
      <c r="AB1235" s="123"/>
      <c r="AC1235" s="123">
        <v>671</v>
      </c>
      <c r="AD1235" s="123"/>
      <c r="AE1235" s="123"/>
      <c r="AF1235" s="123"/>
      <c r="AG1235" s="214"/>
      <c r="AH1235" s="229" t="str">
        <f t="shared" si="264"/>
        <v>a3</v>
      </c>
      <c r="AI1235" s="199"/>
      <c r="AJ1235" s="199"/>
      <c r="AK1235" s="199"/>
      <c r="AL1235" s="199"/>
      <c r="AM1235" s="199"/>
      <c r="AN1235" s="173" t="s">
        <v>3186</v>
      </c>
      <c r="AO1235" s="173" t="s">
        <v>3186</v>
      </c>
      <c r="AP1235" s="173" t="s">
        <v>3186</v>
      </c>
      <c r="AQ1235" s="173" t="s">
        <v>3186</v>
      </c>
      <c r="AR1235" s="173" t="s">
        <v>3186</v>
      </c>
      <c r="AS1235" s="173">
        <v>1</v>
      </c>
      <c r="AT1235" s="173">
        <v>1</v>
      </c>
      <c r="AU1235" s="173">
        <v>1</v>
      </c>
      <c r="AV1235" s="173">
        <v>1</v>
      </c>
      <c r="AW1235" s="173">
        <v>1</v>
      </c>
      <c r="AX1235" s="173">
        <v>1</v>
      </c>
      <c r="AY1235" s="173"/>
      <c r="AZ1235" s="211">
        <f t="shared" si="273"/>
        <v>1</v>
      </c>
      <c r="BA1235" s="211">
        <f t="shared" si="274"/>
        <v>5</v>
      </c>
      <c r="BB1235" s="205">
        <f t="shared" si="265"/>
        <v>81292</v>
      </c>
      <c r="BC1235" s="205">
        <f t="shared" si="266"/>
        <v>81292</v>
      </c>
      <c r="BD1235" s="205">
        <f t="shared" si="267"/>
        <v>0</v>
      </c>
      <c r="BE1235" s="205">
        <f t="shared" si="268"/>
        <v>0</v>
      </c>
      <c r="BF1235" s="175">
        <v>81292</v>
      </c>
      <c r="BG1235" s="175"/>
      <c r="BH1235" s="175">
        <v>28692</v>
      </c>
      <c r="BI1235" s="175"/>
      <c r="BJ1235" s="175"/>
      <c r="BK1235" s="175">
        <v>7754</v>
      </c>
      <c r="BL1235" s="175">
        <v>10767</v>
      </c>
      <c r="BM1235" s="175">
        <v>21998</v>
      </c>
      <c r="BN1235" s="175">
        <v>6348</v>
      </c>
      <c r="BO1235" s="175">
        <v>5733</v>
      </c>
      <c r="BP1235" s="200">
        <f t="shared" si="269"/>
        <v>34425</v>
      </c>
    </row>
    <row r="1236" spans="1:68" s="124" customFormat="1" x14ac:dyDescent="0.15">
      <c r="A1236" s="117">
        <v>169102001</v>
      </c>
      <c r="B1236" s="118" t="s">
        <v>335</v>
      </c>
      <c r="C1236" s="118" t="s">
        <v>11</v>
      </c>
      <c r="D1236" s="118" t="s">
        <v>336</v>
      </c>
      <c r="E1236" s="118" t="s">
        <v>3379</v>
      </c>
      <c r="F1236" s="120">
        <v>27</v>
      </c>
      <c r="G1236" s="119"/>
      <c r="H1236" s="119"/>
      <c r="I1236" s="120" t="s">
        <v>5820</v>
      </c>
      <c r="J1236" s="120">
        <v>1950</v>
      </c>
      <c r="K1236" s="120">
        <v>687849</v>
      </c>
      <c r="L1236" s="120">
        <v>0.96599999999999997</v>
      </c>
      <c r="M1236" s="121" t="s">
        <v>5657</v>
      </c>
      <c r="N1236" s="120">
        <v>1</v>
      </c>
      <c r="O1236" s="119">
        <v>278</v>
      </c>
      <c r="P1236" s="119"/>
      <c r="Q1236" s="119"/>
      <c r="R1236" s="120" t="s">
        <v>5658</v>
      </c>
      <c r="S1236" s="120">
        <v>0.8</v>
      </c>
      <c r="T1236" s="120"/>
      <c r="U1236" s="120"/>
      <c r="V1236" s="172">
        <v>372.2</v>
      </c>
      <c r="W1236" s="172"/>
      <c r="X1236" s="172">
        <v>226.9</v>
      </c>
      <c r="Y1236" s="172">
        <v>59.4</v>
      </c>
      <c r="Z1236" s="172">
        <v>85.9</v>
      </c>
      <c r="AA1236" s="123">
        <v>4225.2</v>
      </c>
      <c r="AB1236" s="123"/>
      <c r="AC1236" s="123">
        <v>701</v>
      </c>
      <c r="AD1236" s="123"/>
      <c r="AE1236" s="123"/>
      <c r="AF1236" s="123"/>
      <c r="AG1236" s="214"/>
      <c r="AH1236" s="229" t="str">
        <f t="shared" si="264"/>
        <v>a3</v>
      </c>
      <c r="AI1236" s="199"/>
      <c r="AJ1236" s="199"/>
      <c r="AK1236" s="199"/>
      <c r="AL1236" s="199"/>
      <c r="AM1236" s="199"/>
      <c r="AN1236" s="173"/>
      <c r="AO1236" s="173"/>
      <c r="AP1236" s="173"/>
      <c r="AQ1236" s="173"/>
      <c r="AR1236" s="173"/>
      <c r="AS1236" s="173"/>
      <c r="AT1236" s="173"/>
      <c r="AU1236" s="173"/>
      <c r="AV1236" s="173"/>
      <c r="AW1236" s="173"/>
      <c r="AX1236" s="173"/>
      <c r="AY1236" s="173"/>
      <c r="AZ1236" s="211"/>
      <c r="BA1236" s="211"/>
      <c r="BB1236" s="205">
        <f t="shared" si="265"/>
        <v>63784</v>
      </c>
      <c r="BC1236" s="205">
        <f t="shared" si="266"/>
        <v>48973</v>
      </c>
      <c r="BD1236" s="205">
        <f t="shared" si="267"/>
        <v>15744</v>
      </c>
      <c r="BE1236" s="205">
        <f t="shared" si="268"/>
        <v>933</v>
      </c>
      <c r="BF1236" s="175">
        <v>48040</v>
      </c>
      <c r="BG1236" s="175">
        <v>1692</v>
      </c>
      <c r="BH1236" s="175">
        <v>26145</v>
      </c>
      <c r="BI1236" s="175">
        <v>14811</v>
      </c>
      <c r="BJ1236" s="175"/>
      <c r="BK1236" s="175">
        <v>4154</v>
      </c>
      <c r="BL1236" s="175">
        <v>107</v>
      </c>
      <c r="BM1236" s="175">
        <v>8122</v>
      </c>
      <c r="BN1236" s="175">
        <v>4096</v>
      </c>
      <c r="BO1236" s="175">
        <v>4657</v>
      </c>
      <c r="BP1236" s="200">
        <f t="shared" si="269"/>
        <v>30802</v>
      </c>
    </row>
    <row r="1237" spans="1:68" s="124" customFormat="1" x14ac:dyDescent="0.15">
      <c r="A1237" s="117">
        <v>3420201005</v>
      </c>
      <c r="B1237" s="118" t="s">
        <v>2534</v>
      </c>
      <c r="C1237" s="118" t="s">
        <v>2517</v>
      </c>
      <c r="D1237" s="118" t="s">
        <v>2530</v>
      </c>
      <c r="E1237" s="118" t="s">
        <v>4918</v>
      </c>
      <c r="F1237" s="120">
        <v>16</v>
      </c>
      <c r="G1237" s="119"/>
      <c r="H1237" s="119"/>
      <c r="I1237" s="120" t="s">
        <v>5820</v>
      </c>
      <c r="J1237" s="120">
        <v>3630</v>
      </c>
      <c r="K1237" s="120">
        <v>693508</v>
      </c>
      <c r="L1237" s="120">
        <v>0.52300000000000002</v>
      </c>
      <c r="M1237" s="121" t="s">
        <v>5657</v>
      </c>
      <c r="N1237" s="120">
        <v>1</v>
      </c>
      <c r="O1237" s="119">
        <v>280</v>
      </c>
      <c r="P1237" s="119">
        <v>54</v>
      </c>
      <c r="Q1237" s="119">
        <v>6.8</v>
      </c>
      <c r="R1237" s="120" t="s">
        <v>5658</v>
      </c>
      <c r="S1237" s="120">
        <v>0.9</v>
      </c>
      <c r="T1237" s="120"/>
      <c r="U1237" s="120"/>
      <c r="V1237" s="172">
        <v>469.5</v>
      </c>
      <c r="W1237" s="172"/>
      <c r="X1237" s="172">
        <v>289.8</v>
      </c>
      <c r="Y1237" s="172">
        <v>53.1</v>
      </c>
      <c r="Z1237" s="172">
        <v>126.6</v>
      </c>
      <c r="AA1237" s="123">
        <v>7414</v>
      </c>
      <c r="AB1237" s="123"/>
      <c r="AC1237" s="123">
        <v>592</v>
      </c>
      <c r="AD1237" s="123"/>
      <c r="AE1237" s="123"/>
      <c r="AF1237" s="123"/>
      <c r="AG1237" s="214"/>
      <c r="AH1237" s="229" t="str">
        <f t="shared" si="264"/>
        <v>a3</v>
      </c>
      <c r="AI1237" s="199"/>
      <c r="AJ1237" s="199"/>
      <c r="AK1237" s="199"/>
      <c r="AL1237" s="199"/>
      <c r="AM1237" s="199"/>
      <c r="AN1237" s="173" t="s">
        <v>3186</v>
      </c>
      <c r="AO1237" s="173" t="s">
        <v>3186</v>
      </c>
      <c r="AP1237" s="173" t="s">
        <v>3186</v>
      </c>
      <c r="AQ1237" s="173" t="s">
        <v>3186</v>
      </c>
      <c r="AR1237" s="173" t="s">
        <v>3186</v>
      </c>
      <c r="AS1237" s="173">
        <v>2</v>
      </c>
      <c r="AT1237" s="173">
        <v>2.6</v>
      </c>
      <c r="AU1237" s="173">
        <v>1.3</v>
      </c>
      <c r="AV1237" s="173">
        <v>1.3</v>
      </c>
      <c r="AW1237" s="173">
        <v>0.8</v>
      </c>
      <c r="AX1237" s="173" t="s">
        <v>3186</v>
      </c>
      <c r="AY1237" s="173" t="s">
        <v>3186</v>
      </c>
      <c r="AZ1237" s="211">
        <f t="shared" ref="AZ1237:AZ1253" si="275">SUBTOTAL(9,AN1237:AS1237)</f>
        <v>2</v>
      </c>
      <c r="BA1237" s="211">
        <f t="shared" ref="BA1237:BA1253" si="276">SUBTOTAL(9,AT1237:AY1237)</f>
        <v>6</v>
      </c>
      <c r="BB1237" s="205">
        <f t="shared" si="265"/>
        <v>75803</v>
      </c>
      <c r="BC1237" s="205">
        <f t="shared" si="266"/>
        <v>57963</v>
      </c>
      <c r="BD1237" s="205">
        <f t="shared" si="267"/>
        <v>18365</v>
      </c>
      <c r="BE1237" s="205">
        <f t="shared" si="268"/>
        <v>525</v>
      </c>
      <c r="BF1237" s="175">
        <v>57438</v>
      </c>
      <c r="BG1237" s="175">
        <v>8803</v>
      </c>
      <c r="BH1237" s="175">
        <v>18365</v>
      </c>
      <c r="BI1237" s="175">
        <v>13116</v>
      </c>
      <c r="BJ1237" s="175">
        <v>4724</v>
      </c>
      <c r="BK1237" s="175">
        <v>8491</v>
      </c>
      <c r="BL1237" s="175">
        <v>7616</v>
      </c>
      <c r="BM1237" s="175">
        <v>7457</v>
      </c>
      <c r="BN1237" s="175">
        <v>2711</v>
      </c>
      <c r="BO1237" s="175">
        <v>4520</v>
      </c>
      <c r="BP1237" s="200">
        <f t="shared" si="269"/>
        <v>22885</v>
      </c>
    </row>
    <row r="1238" spans="1:68" s="201" customFormat="1" x14ac:dyDescent="0.15">
      <c r="A1238" s="117">
        <v>4221302002</v>
      </c>
      <c r="B1238" s="118" t="s">
        <v>2935</v>
      </c>
      <c r="C1238" s="118" t="s">
        <v>2907</v>
      </c>
      <c r="D1238" s="118" t="s">
        <v>2934</v>
      </c>
      <c r="E1238" s="118" t="s">
        <v>5206</v>
      </c>
      <c r="F1238" s="120">
        <v>27</v>
      </c>
      <c r="G1238" s="119">
        <v>706837</v>
      </c>
      <c r="H1238" s="119"/>
      <c r="I1238" s="120" t="s">
        <v>5820</v>
      </c>
      <c r="J1238" s="120">
        <v>4600</v>
      </c>
      <c r="K1238" s="120">
        <v>695226</v>
      </c>
      <c r="L1238" s="120">
        <v>0.41399999999999998</v>
      </c>
      <c r="M1238" s="121" t="s">
        <v>5654</v>
      </c>
      <c r="N1238" s="120">
        <v>1</v>
      </c>
      <c r="O1238" s="119">
        <v>79.2</v>
      </c>
      <c r="P1238" s="119">
        <v>31.4</v>
      </c>
      <c r="Q1238" s="119">
        <v>2.2999999999999998</v>
      </c>
      <c r="R1238" s="120" t="s">
        <v>5655</v>
      </c>
      <c r="S1238" s="120">
        <v>5.4</v>
      </c>
      <c r="T1238" s="120"/>
      <c r="U1238" s="120"/>
      <c r="V1238" s="172">
        <v>602.9</v>
      </c>
      <c r="W1238" s="172">
        <v>188.9</v>
      </c>
      <c r="X1238" s="172">
        <v>347.8</v>
      </c>
      <c r="Y1238" s="172">
        <v>11.3</v>
      </c>
      <c r="Z1238" s="172">
        <v>54.9</v>
      </c>
      <c r="AA1238" s="123">
        <v>2906</v>
      </c>
      <c r="AB1238" s="123"/>
      <c r="AC1238" s="123">
        <v>330</v>
      </c>
      <c r="AD1238" s="123"/>
      <c r="AE1238" s="123"/>
      <c r="AF1238" s="123"/>
      <c r="AG1238" s="214"/>
      <c r="AH1238" s="229" t="str">
        <f t="shared" si="264"/>
        <v>a3</v>
      </c>
      <c r="AI1238" s="199"/>
      <c r="AJ1238" s="199"/>
      <c r="AK1238" s="199"/>
      <c r="AL1238" s="199"/>
      <c r="AM1238" s="199"/>
      <c r="AN1238" s="173"/>
      <c r="AO1238" s="173"/>
      <c r="AP1238" s="173"/>
      <c r="AQ1238" s="173"/>
      <c r="AR1238" s="173"/>
      <c r="AS1238" s="173">
        <v>2</v>
      </c>
      <c r="AT1238" s="173">
        <v>1</v>
      </c>
      <c r="AU1238" s="173">
        <v>2</v>
      </c>
      <c r="AV1238" s="173">
        <v>1</v>
      </c>
      <c r="AW1238" s="173">
        <v>1</v>
      </c>
      <c r="AX1238" s="173">
        <v>1</v>
      </c>
      <c r="AY1238" s="173"/>
      <c r="AZ1238" s="211">
        <f t="shared" si="275"/>
        <v>2</v>
      </c>
      <c r="BA1238" s="211">
        <f t="shared" si="276"/>
        <v>6</v>
      </c>
      <c r="BB1238" s="205">
        <f t="shared" si="265"/>
        <v>107553</v>
      </c>
      <c r="BC1238" s="205">
        <f t="shared" si="266"/>
        <v>83659</v>
      </c>
      <c r="BD1238" s="205">
        <f t="shared" si="267"/>
        <v>24898</v>
      </c>
      <c r="BE1238" s="205">
        <f t="shared" si="268"/>
        <v>1004</v>
      </c>
      <c r="BF1238" s="175">
        <v>82655</v>
      </c>
      <c r="BG1238" s="175">
        <v>9407</v>
      </c>
      <c r="BH1238" s="175">
        <v>43575</v>
      </c>
      <c r="BI1238" s="175">
        <v>23894</v>
      </c>
      <c r="BJ1238" s="175"/>
      <c r="BK1238" s="175">
        <v>4830</v>
      </c>
      <c r="BL1238" s="175">
        <v>1825</v>
      </c>
      <c r="BM1238" s="175">
        <v>12823</v>
      </c>
      <c r="BN1238" s="175">
        <v>8419</v>
      </c>
      <c r="BO1238" s="175">
        <v>2780</v>
      </c>
      <c r="BP1238" s="200">
        <f t="shared" si="269"/>
        <v>46355</v>
      </c>
    </row>
    <row r="1239" spans="1:68" s="201" customFormat="1" x14ac:dyDescent="0.15">
      <c r="A1239" s="117">
        <v>1832202002</v>
      </c>
      <c r="B1239" s="118" t="s">
        <v>189</v>
      </c>
      <c r="C1239" s="118" t="s">
        <v>1400</v>
      </c>
      <c r="D1239" s="118" t="s">
        <v>1426</v>
      </c>
      <c r="E1239" s="118" t="s">
        <v>4097</v>
      </c>
      <c r="F1239" s="120">
        <v>26</v>
      </c>
      <c r="G1239" s="119">
        <v>703918</v>
      </c>
      <c r="H1239" s="119"/>
      <c r="I1239" s="120" t="s">
        <v>5820</v>
      </c>
      <c r="J1239" s="120">
        <v>3180</v>
      </c>
      <c r="K1239" s="120">
        <v>703918</v>
      </c>
      <c r="L1239" s="120">
        <v>0.60599999999999998</v>
      </c>
      <c r="M1239" s="121" t="s">
        <v>5677</v>
      </c>
      <c r="N1239" s="120">
        <v>1</v>
      </c>
      <c r="O1239" s="119">
        <v>140</v>
      </c>
      <c r="P1239" s="119"/>
      <c r="Q1239" s="119"/>
      <c r="R1239" s="120" t="s">
        <v>5658</v>
      </c>
      <c r="S1239" s="120">
        <v>1.5</v>
      </c>
      <c r="T1239" s="120"/>
      <c r="U1239" s="120"/>
      <c r="V1239" s="172">
        <v>471</v>
      </c>
      <c r="W1239" s="172">
        <v>80.599999999999994</v>
      </c>
      <c r="X1239" s="172">
        <v>233.7</v>
      </c>
      <c r="Y1239" s="172">
        <v>70</v>
      </c>
      <c r="Z1239" s="172">
        <v>86.7</v>
      </c>
      <c r="AA1239" s="123">
        <v>6378</v>
      </c>
      <c r="AB1239" s="123">
        <v>11415.599999999982</v>
      </c>
      <c r="AC1239" s="123">
        <v>183</v>
      </c>
      <c r="AD1239" s="123"/>
      <c r="AE1239" s="123"/>
      <c r="AF1239" s="123"/>
      <c r="AG1239" s="214"/>
      <c r="AH1239" s="229" t="str">
        <f t="shared" si="264"/>
        <v>a3</v>
      </c>
      <c r="AI1239" s="199"/>
      <c r="AJ1239" s="199"/>
      <c r="AK1239" s="199"/>
      <c r="AL1239" s="199"/>
      <c r="AM1239" s="199"/>
      <c r="AN1239" s="173">
        <v>5</v>
      </c>
      <c r="AO1239" s="173"/>
      <c r="AP1239" s="173"/>
      <c r="AQ1239" s="173"/>
      <c r="AR1239" s="173"/>
      <c r="AS1239" s="173">
        <v>1</v>
      </c>
      <c r="AT1239" s="173">
        <v>0.6</v>
      </c>
      <c r="AU1239" s="173">
        <v>0.6</v>
      </c>
      <c r="AV1239" s="173">
        <v>0.6</v>
      </c>
      <c r="AW1239" s="173">
        <v>0.6</v>
      </c>
      <c r="AX1239" s="173">
        <v>0.6</v>
      </c>
      <c r="AY1239" s="173"/>
      <c r="AZ1239" s="211">
        <f t="shared" si="275"/>
        <v>6</v>
      </c>
      <c r="BA1239" s="211">
        <f t="shared" si="276"/>
        <v>3</v>
      </c>
      <c r="BB1239" s="205">
        <f t="shared" si="265"/>
        <v>76826</v>
      </c>
      <c r="BC1239" s="205">
        <f t="shared" si="266"/>
        <v>76826</v>
      </c>
      <c r="BD1239" s="205">
        <f t="shared" si="267"/>
        <v>0</v>
      </c>
      <c r="BE1239" s="205">
        <f t="shared" si="268"/>
        <v>0</v>
      </c>
      <c r="BF1239" s="175">
        <v>76826</v>
      </c>
      <c r="BG1239" s="175">
        <v>3697</v>
      </c>
      <c r="BH1239" s="175">
        <v>29346</v>
      </c>
      <c r="BI1239" s="175"/>
      <c r="BJ1239" s="175"/>
      <c r="BK1239" s="175">
        <v>5411</v>
      </c>
      <c r="BL1239" s="175">
        <v>14429</v>
      </c>
      <c r="BM1239" s="175">
        <v>8069</v>
      </c>
      <c r="BN1239" s="175">
        <v>414</v>
      </c>
      <c r="BO1239" s="175">
        <v>15460</v>
      </c>
      <c r="BP1239" s="200">
        <f t="shared" si="269"/>
        <v>44806</v>
      </c>
    </row>
    <row r="1240" spans="1:68" s="201" customFormat="1" x14ac:dyDescent="0.15">
      <c r="A1240" s="117">
        <v>1548202001</v>
      </c>
      <c r="B1240" s="118" t="s">
        <v>1271</v>
      </c>
      <c r="C1240" s="118" t="s">
        <v>1167</v>
      </c>
      <c r="D1240" s="118" t="s">
        <v>1272</v>
      </c>
      <c r="E1240" s="118" t="s">
        <v>3985</v>
      </c>
      <c r="F1240" s="120">
        <v>13</v>
      </c>
      <c r="G1240" s="119">
        <v>714444</v>
      </c>
      <c r="H1240" s="119"/>
      <c r="I1240" s="120" t="s">
        <v>5820</v>
      </c>
      <c r="J1240" s="120">
        <v>3780</v>
      </c>
      <c r="K1240" s="120">
        <v>714444</v>
      </c>
      <c r="L1240" s="120">
        <v>0.51800000000000002</v>
      </c>
      <c r="M1240" s="121" t="s">
        <v>5657</v>
      </c>
      <c r="N1240" s="120">
        <v>1</v>
      </c>
      <c r="O1240" s="119">
        <v>264</v>
      </c>
      <c r="P1240" s="119"/>
      <c r="Q1240" s="119"/>
      <c r="R1240" s="120" t="s">
        <v>5658</v>
      </c>
      <c r="S1240" s="120">
        <v>1.4</v>
      </c>
      <c r="T1240" s="120"/>
      <c r="U1240" s="120"/>
      <c r="V1240" s="172">
        <v>532.9</v>
      </c>
      <c r="W1240" s="172">
        <v>28.2</v>
      </c>
      <c r="X1240" s="172">
        <v>297.2</v>
      </c>
      <c r="Y1240" s="172">
        <v>132.30000000000001</v>
      </c>
      <c r="Z1240" s="172">
        <v>75.2</v>
      </c>
      <c r="AA1240" s="123">
        <v>2183</v>
      </c>
      <c r="AB1240" s="123"/>
      <c r="AC1240" s="123">
        <v>431</v>
      </c>
      <c r="AD1240" s="123"/>
      <c r="AE1240" s="123"/>
      <c r="AF1240" s="123"/>
      <c r="AG1240" s="214"/>
      <c r="AH1240" s="229" t="str">
        <f t="shared" si="264"/>
        <v>a3</v>
      </c>
      <c r="AI1240" s="199"/>
      <c r="AJ1240" s="199"/>
      <c r="AK1240" s="199"/>
      <c r="AL1240" s="199"/>
      <c r="AM1240" s="199"/>
      <c r="AN1240" s="173">
        <v>3</v>
      </c>
      <c r="AO1240" s="173" t="s">
        <v>3186</v>
      </c>
      <c r="AP1240" s="173" t="s">
        <v>3186</v>
      </c>
      <c r="AQ1240" s="173" t="s">
        <v>3186</v>
      </c>
      <c r="AR1240" s="173" t="s">
        <v>3186</v>
      </c>
      <c r="AS1240" s="173"/>
      <c r="AT1240" s="173">
        <v>0.6</v>
      </c>
      <c r="AU1240" s="173">
        <v>0.7</v>
      </c>
      <c r="AV1240" s="173">
        <v>0.6</v>
      </c>
      <c r="AW1240" s="173">
        <v>0.7</v>
      </c>
      <c r="AX1240" s="173"/>
      <c r="AY1240" s="173"/>
      <c r="AZ1240" s="211">
        <f t="shared" si="275"/>
        <v>3</v>
      </c>
      <c r="BA1240" s="211">
        <f t="shared" si="276"/>
        <v>2.5999999999999996</v>
      </c>
      <c r="BB1240" s="205">
        <f t="shared" si="265"/>
        <v>92900</v>
      </c>
      <c r="BC1240" s="205">
        <f t="shared" si="266"/>
        <v>81190</v>
      </c>
      <c r="BD1240" s="205">
        <f t="shared" si="267"/>
        <v>11944</v>
      </c>
      <c r="BE1240" s="205">
        <f t="shared" si="268"/>
        <v>234</v>
      </c>
      <c r="BF1240" s="175">
        <v>80956</v>
      </c>
      <c r="BG1240" s="175"/>
      <c r="BH1240" s="175">
        <v>17325</v>
      </c>
      <c r="BI1240" s="175">
        <v>11710</v>
      </c>
      <c r="BJ1240" s="175"/>
      <c r="BK1240" s="175">
        <v>5116</v>
      </c>
      <c r="BL1240" s="175">
        <v>21138</v>
      </c>
      <c r="BM1240" s="175">
        <v>12697</v>
      </c>
      <c r="BN1240" s="175">
        <v>3911</v>
      </c>
      <c r="BO1240" s="175">
        <v>21003</v>
      </c>
      <c r="BP1240" s="200">
        <f t="shared" si="269"/>
        <v>38328</v>
      </c>
    </row>
    <row r="1241" spans="1:68" s="201" customFormat="1" x14ac:dyDescent="0.15">
      <c r="A1241" s="117">
        <v>4021401001</v>
      </c>
      <c r="B1241" s="118" t="s">
        <v>2827</v>
      </c>
      <c r="C1241" s="118" t="s">
        <v>2791</v>
      </c>
      <c r="D1241" s="118" t="s">
        <v>2828</v>
      </c>
      <c r="E1241" s="118" t="s">
        <v>5128</v>
      </c>
      <c r="F1241" s="120">
        <v>16</v>
      </c>
      <c r="G1241" s="119">
        <v>714912</v>
      </c>
      <c r="H1241" s="119"/>
      <c r="I1241" s="120" t="s">
        <v>5820</v>
      </c>
      <c r="J1241" s="120">
        <v>3400</v>
      </c>
      <c r="K1241" s="120">
        <v>714912</v>
      </c>
      <c r="L1241" s="120">
        <v>0.57599999999999996</v>
      </c>
      <c r="M1241" s="121" t="s">
        <v>5654</v>
      </c>
      <c r="N1241" s="120">
        <v>1</v>
      </c>
      <c r="O1241" s="119">
        <v>208</v>
      </c>
      <c r="P1241" s="119">
        <v>32.299999999999997</v>
      </c>
      <c r="Q1241" s="119">
        <v>4.9000000000000004</v>
      </c>
      <c r="R1241" s="120" t="s">
        <v>5660</v>
      </c>
      <c r="S1241" s="120">
        <v>0.82</v>
      </c>
      <c r="T1241" s="120"/>
      <c r="U1241" s="120"/>
      <c r="V1241" s="172">
        <v>711</v>
      </c>
      <c r="W1241" s="172">
        <v>67</v>
      </c>
      <c r="X1241" s="172">
        <v>240</v>
      </c>
      <c r="Y1241" s="172">
        <v>55</v>
      </c>
      <c r="Z1241" s="172">
        <v>349</v>
      </c>
      <c r="AA1241" s="123">
        <v>2549</v>
      </c>
      <c r="AB1241" s="123"/>
      <c r="AC1241" s="123">
        <v>600</v>
      </c>
      <c r="AD1241" s="123"/>
      <c r="AE1241" s="123"/>
      <c r="AF1241" s="123"/>
      <c r="AG1241" s="214"/>
      <c r="AH1241" s="229" t="str">
        <f t="shared" si="264"/>
        <v>a3</v>
      </c>
      <c r="AI1241" s="199" t="s">
        <v>5402</v>
      </c>
      <c r="AJ1241" s="199"/>
      <c r="AK1241" s="199"/>
      <c r="AL1241" s="199" t="s">
        <v>5402</v>
      </c>
      <c r="AM1241" s="199"/>
      <c r="AN1241" s="173" t="s">
        <v>3186</v>
      </c>
      <c r="AO1241" s="173" t="s">
        <v>3186</v>
      </c>
      <c r="AP1241" s="173" t="s">
        <v>3186</v>
      </c>
      <c r="AQ1241" s="173" t="s">
        <v>3186</v>
      </c>
      <c r="AR1241" s="173" t="s">
        <v>3186</v>
      </c>
      <c r="AS1241" s="173">
        <v>1</v>
      </c>
      <c r="AT1241" s="173">
        <v>2</v>
      </c>
      <c r="AU1241" s="173">
        <v>2</v>
      </c>
      <c r="AV1241" s="173">
        <v>2</v>
      </c>
      <c r="AW1241" s="173">
        <v>2</v>
      </c>
      <c r="AX1241" s="173">
        <v>1</v>
      </c>
      <c r="AY1241" s="173"/>
      <c r="AZ1241" s="211">
        <f t="shared" si="275"/>
        <v>1</v>
      </c>
      <c r="BA1241" s="211">
        <f t="shared" si="276"/>
        <v>9</v>
      </c>
      <c r="BB1241" s="205">
        <f t="shared" si="265"/>
        <v>62839</v>
      </c>
      <c r="BC1241" s="205">
        <f t="shared" si="266"/>
        <v>62839</v>
      </c>
      <c r="BD1241" s="205">
        <f t="shared" si="267"/>
        <v>0</v>
      </c>
      <c r="BE1241" s="205">
        <f t="shared" si="268"/>
        <v>0</v>
      </c>
      <c r="BF1241" s="175">
        <v>62839</v>
      </c>
      <c r="BG1241" s="175"/>
      <c r="BH1241" s="175">
        <v>62839</v>
      </c>
      <c r="BI1241" s="175"/>
      <c r="BJ1241" s="175"/>
      <c r="BK1241" s="175"/>
      <c r="BL1241" s="175"/>
      <c r="BM1241" s="175"/>
      <c r="BN1241" s="175"/>
      <c r="BO1241" s="175"/>
      <c r="BP1241" s="200">
        <f t="shared" si="269"/>
        <v>62839</v>
      </c>
    </row>
    <row r="1242" spans="1:68" s="201" customFormat="1" x14ac:dyDescent="0.15">
      <c r="A1242" s="117">
        <v>4220201002</v>
      </c>
      <c r="B1242" s="118" t="s">
        <v>2918</v>
      </c>
      <c r="C1242" s="118" t="s">
        <v>2907</v>
      </c>
      <c r="D1242" s="118" t="s">
        <v>2917</v>
      </c>
      <c r="E1242" s="118" t="s">
        <v>5192</v>
      </c>
      <c r="F1242" s="120">
        <v>21</v>
      </c>
      <c r="G1242" s="119">
        <v>577825</v>
      </c>
      <c r="H1242" s="119"/>
      <c r="I1242" s="120" t="s">
        <v>5820</v>
      </c>
      <c r="J1242" s="120">
        <v>3400</v>
      </c>
      <c r="K1242" s="120">
        <v>716119</v>
      </c>
      <c r="L1242" s="120">
        <v>0.57699999999999996</v>
      </c>
      <c r="M1242" s="121" t="s">
        <v>5654</v>
      </c>
      <c r="N1242" s="120">
        <v>1</v>
      </c>
      <c r="O1242" s="119">
        <v>176</v>
      </c>
      <c r="P1242" s="119">
        <v>37.200000000000003</v>
      </c>
      <c r="Q1242" s="119">
        <v>5.83</v>
      </c>
      <c r="R1242" s="120"/>
      <c r="S1242" s="120"/>
      <c r="T1242" s="120"/>
      <c r="U1242" s="120"/>
      <c r="V1242" s="172">
        <v>953.2</v>
      </c>
      <c r="W1242" s="172"/>
      <c r="X1242" s="172"/>
      <c r="Y1242" s="172"/>
      <c r="Z1242" s="172">
        <v>953.2</v>
      </c>
      <c r="AA1242" s="123">
        <v>6005</v>
      </c>
      <c r="AB1242" s="123"/>
      <c r="AC1242" s="123">
        <v>236.46</v>
      </c>
      <c r="AD1242" s="123"/>
      <c r="AE1242" s="123"/>
      <c r="AF1242" s="123"/>
      <c r="AG1242" s="214"/>
      <c r="AH1242" s="229" t="str">
        <f t="shared" si="264"/>
        <v>a3</v>
      </c>
      <c r="AI1242" s="199" t="s">
        <v>5401</v>
      </c>
      <c r="AJ1242" s="199"/>
      <c r="AK1242" s="199" t="s">
        <v>5401</v>
      </c>
      <c r="AL1242" s="199"/>
      <c r="AM1242" s="199"/>
      <c r="AN1242" s="173"/>
      <c r="AO1242" s="173"/>
      <c r="AP1242" s="173"/>
      <c r="AQ1242" s="173"/>
      <c r="AR1242" s="173"/>
      <c r="AS1242" s="173">
        <v>1</v>
      </c>
      <c r="AT1242" s="173">
        <v>2</v>
      </c>
      <c r="AU1242" s="173">
        <v>2</v>
      </c>
      <c r="AV1242" s="173">
        <v>1</v>
      </c>
      <c r="AW1242" s="173">
        <v>1</v>
      </c>
      <c r="AX1242" s="173"/>
      <c r="AY1242" s="173"/>
      <c r="AZ1242" s="211">
        <f t="shared" si="275"/>
        <v>1</v>
      </c>
      <c r="BA1242" s="211">
        <f t="shared" si="276"/>
        <v>6</v>
      </c>
      <c r="BB1242" s="205">
        <f t="shared" si="265"/>
        <v>180341</v>
      </c>
      <c r="BC1242" s="205">
        <f t="shared" si="266"/>
        <v>135053</v>
      </c>
      <c r="BD1242" s="205">
        <f t="shared" si="267"/>
        <v>47098</v>
      </c>
      <c r="BE1242" s="205">
        <f t="shared" si="268"/>
        <v>1810</v>
      </c>
      <c r="BF1242" s="175">
        <v>133243</v>
      </c>
      <c r="BG1242" s="175">
        <v>2597</v>
      </c>
      <c r="BH1242" s="175">
        <v>98968</v>
      </c>
      <c r="BI1242" s="175">
        <v>45288</v>
      </c>
      <c r="BJ1242" s="175"/>
      <c r="BK1242" s="175">
        <v>2567</v>
      </c>
      <c r="BL1242" s="175">
        <v>19984</v>
      </c>
      <c r="BM1242" s="175"/>
      <c r="BN1242" s="175">
        <v>8559</v>
      </c>
      <c r="BO1242" s="175">
        <v>2378</v>
      </c>
      <c r="BP1242" s="200">
        <f t="shared" si="269"/>
        <v>101346</v>
      </c>
    </row>
    <row r="1243" spans="1:68" s="201" customFormat="1" x14ac:dyDescent="0.15">
      <c r="A1243" s="117">
        <v>822902002</v>
      </c>
      <c r="B1243" s="118" t="s">
        <v>819</v>
      </c>
      <c r="C1243" s="118" t="s">
        <v>762</v>
      </c>
      <c r="D1243" s="118" t="s">
        <v>818</v>
      </c>
      <c r="E1243" s="118" t="s">
        <v>3681</v>
      </c>
      <c r="F1243" s="120">
        <v>12</v>
      </c>
      <c r="G1243" s="119">
        <v>717055</v>
      </c>
      <c r="H1243" s="119"/>
      <c r="I1243" s="120" t="s">
        <v>5820</v>
      </c>
      <c r="J1243" s="120">
        <v>4490</v>
      </c>
      <c r="K1243" s="120">
        <v>717055</v>
      </c>
      <c r="L1243" s="120">
        <v>0.438</v>
      </c>
      <c r="M1243" s="121" t="s">
        <v>5676</v>
      </c>
      <c r="N1243" s="120">
        <v>1</v>
      </c>
      <c r="O1243" s="119">
        <v>152.80000000000001</v>
      </c>
      <c r="P1243" s="119"/>
      <c r="Q1243" s="119"/>
      <c r="R1243" s="120" t="s">
        <v>5663</v>
      </c>
      <c r="S1243" s="120">
        <v>1.5</v>
      </c>
      <c r="T1243" s="120"/>
      <c r="U1243" s="120"/>
      <c r="V1243" s="172">
        <v>636.1</v>
      </c>
      <c r="W1243" s="172">
        <v>6.3</v>
      </c>
      <c r="X1243" s="172">
        <v>572.5</v>
      </c>
      <c r="Y1243" s="172">
        <v>50.9</v>
      </c>
      <c r="Z1243" s="172">
        <v>6.4</v>
      </c>
      <c r="AA1243" s="123">
        <v>5288.53</v>
      </c>
      <c r="AB1243" s="123"/>
      <c r="AC1243" s="123">
        <v>748.54</v>
      </c>
      <c r="AD1243" s="123"/>
      <c r="AE1243" s="123"/>
      <c r="AF1243" s="123"/>
      <c r="AG1243" s="214"/>
      <c r="AH1243" s="229" t="str">
        <f t="shared" si="264"/>
        <v>a3</v>
      </c>
      <c r="AI1243" s="199"/>
      <c r="AJ1243" s="199"/>
      <c r="AK1243" s="199"/>
      <c r="AL1243" s="199"/>
      <c r="AM1243" s="199"/>
      <c r="AN1243" s="173" t="s">
        <v>3186</v>
      </c>
      <c r="AO1243" s="173" t="s">
        <v>3186</v>
      </c>
      <c r="AP1243" s="173" t="s">
        <v>3186</v>
      </c>
      <c r="AQ1243" s="173" t="s">
        <v>3186</v>
      </c>
      <c r="AR1243" s="173" t="s">
        <v>3186</v>
      </c>
      <c r="AS1243" s="173">
        <v>1</v>
      </c>
      <c r="AT1243" s="173">
        <v>1</v>
      </c>
      <c r="AU1243" s="173">
        <v>1</v>
      </c>
      <c r="AV1243" s="173">
        <v>1</v>
      </c>
      <c r="AW1243" s="173">
        <v>1</v>
      </c>
      <c r="AX1243" s="173">
        <v>1</v>
      </c>
      <c r="AY1243" s="173">
        <v>1</v>
      </c>
      <c r="AZ1243" s="211">
        <f t="shared" si="275"/>
        <v>1</v>
      </c>
      <c r="BA1243" s="211">
        <f t="shared" si="276"/>
        <v>6</v>
      </c>
      <c r="BB1243" s="205">
        <f t="shared" si="265"/>
        <v>66519</v>
      </c>
      <c r="BC1243" s="205">
        <f t="shared" si="266"/>
        <v>66519</v>
      </c>
      <c r="BD1243" s="205">
        <f t="shared" si="267"/>
        <v>17909</v>
      </c>
      <c r="BE1243" s="205">
        <f t="shared" si="268"/>
        <v>17909</v>
      </c>
      <c r="BF1243" s="175">
        <v>48610</v>
      </c>
      <c r="BG1243" s="175"/>
      <c r="BH1243" s="175">
        <v>17909</v>
      </c>
      <c r="BI1243" s="175"/>
      <c r="BJ1243" s="175"/>
      <c r="BK1243" s="175">
        <v>15199</v>
      </c>
      <c r="BL1243" s="175"/>
      <c r="BM1243" s="175">
        <v>11562</v>
      </c>
      <c r="BN1243" s="175">
        <v>2459</v>
      </c>
      <c r="BO1243" s="175">
        <v>19390</v>
      </c>
      <c r="BP1243" s="200">
        <f t="shared" si="269"/>
        <v>37299</v>
      </c>
    </row>
    <row r="1244" spans="1:68" s="201" customFormat="1" x14ac:dyDescent="0.15">
      <c r="A1244" s="117">
        <v>3421301001</v>
      </c>
      <c r="B1244" s="118" t="s">
        <v>2571</v>
      </c>
      <c r="C1244" s="118" t="s">
        <v>2517</v>
      </c>
      <c r="D1244" s="118" t="s">
        <v>2572</v>
      </c>
      <c r="E1244" s="118" t="s">
        <v>4948</v>
      </c>
      <c r="F1244" s="120">
        <v>31</v>
      </c>
      <c r="G1244" s="119">
        <v>718535</v>
      </c>
      <c r="H1244" s="119"/>
      <c r="I1244" s="120" t="s">
        <v>5820</v>
      </c>
      <c r="J1244" s="120">
        <v>3160</v>
      </c>
      <c r="K1244" s="120">
        <v>718535</v>
      </c>
      <c r="L1244" s="120">
        <v>0.623</v>
      </c>
      <c r="M1244" s="121" t="s">
        <v>5654</v>
      </c>
      <c r="N1244" s="120">
        <v>1</v>
      </c>
      <c r="O1244" s="119">
        <v>219.3</v>
      </c>
      <c r="P1244" s="119"/>
      <c r="Q1244" s="119"/>
      <c r="R1244" s="120" t="s">
        <v>5655</v>
      </c>
      <c r="S1244" s="120">
        <v>9.1999999999999993</v>
      </c>
      <c r="T1244" s="120"/>
      <c r="U1244" s="120"/>
      <c r="V1244" s="172">
        <v>521.1</v>
      </c>
      <c r="W1244" s="172"/>
      <c r="X1244" s="172">
        <v>327.7</v>
      </c>
      <c r="Y1244" s="172">
        <v>46.5</v>
      </c>
      <c r="Z1244" s="172">
        <v>146.9</v>
      </c>
      <c r="AA1244" s="123">
        <v>39231</v>
      </c>
      <c r="AB1244" s="123"/>
      <c r="AC1244" s="123">
        <v>110</v>
      </c>
      <c r="AD1244" s="123"/>
      <c r="AE1244" s="123"/>
      <c r="AF1244" s="123"/>
      <c r="AG1244" s="214"/>
      <c r="AH1244" s="229" t="str">
        <f t="shared" si="264"/>
        <v>a3</v>
      </c>
      <c r="AI1244" s="199"/>
      <c r="AJ1244" s="199"/>
      <c r="AK1244" s="199"/>
      <c r="AL1244" s="199"/>
      <c r="AM1244" s="199"/>
      <c r="AN1244" s="173">
        <v>1</v>
      </c>
      <c r="AO1244" s="173"/>
      <c r="AP1244" s="173"/>
      <c r="AQ1244" s="173"/>
      <c r="AR1244" s="173"/>
      <c r="AS1244" s="173">
        <v>1</v>
      </c>
      <c r="AT1244" s="173">
        <v>3</v>
      </c>
      <c r="AU1244" s="173">
        <v>3</v>
      </c>
      <c r="AV1244" s="173">
        <v>1</v>
      </c>
      <c r="AW1244" s="173">
        <v>1</v>
      </c>
      <c r="AX1244" s="173">
        <v>1</v>
      </c>
      <c r="AY1244" s="173"/>
      <c r="AZ1244" s="211">
        <f t="shared" si="275"/>
        <v>2</v>
      </c>
      <c r="BA1244" s="211">
        <f t="shared" si="276"/>
        <v>9</v>
      </c>
      <c r="BB1244" s="205">
        <f t="shared" si="265"/>
        <v>136605</v>
      </c>
      <c r="BC1244" s="205">
        <f t="shared" si="266"/>
        <v>102103</v>
      </c>
      <c r="BD1244" s="205">
        <f t="shared" si="267"/>
        <v>35882</v>
      </c>
      <c r="BE1244" s="205">
        <f t="shared" si="268"/>
        <v>1380</v>
      </c>
      <c r="BF1244" s="175">
        <v>100723</v>
      </c>
      <c r="BG1244" s="175"/>
      <c r="BH1244" s="175">
        <v>64050</v>
      </c>
      <c r="BI1244" s="175">
        <v>34502</v>
      </c>
      <c r="BJ1244" s="175"/>
      <c r="BK1244" s="175">
        <v>9424</v>
      </c>
      <c r="BL1244" s="175">
        <v>5328</v>
      </c>
      <c r="BM1244" s="175">
        <v>12573</v>
      </c>
      <c r="BN1244" s="175">
        <v>6541</v>
      </c>
      <c r="BO1244" s="175">
        <v>4187</v>
      </c>
      <c r="BP1244" s="200">
        <f t="shared" si="269"/>
        <v>68237</v>
      </c>
    </row>
    <row r="1245" spans="1:68" s="201" customFormat="1" x14ac:dyDescent="0.15">
      <c r="A1245" s="117">
        <v>2221102001</v>
      </c>
      <c r="B1245" s="118" t="s">
        <v>1814</v>
      </c>
      <c r="C1245" s="118" t="s">
        <v>1773</v>
      </c>
      <c r="D1245" s="118" t="s">
        <v>1815</v>
      </c>
      <c r="E1245" s="118" t="s">
        <v>4378</v>
      </c>
      <c r="F1245" s="120">
        <v>12</v>
      </c>
      <c r="G1245" s="119">
        <v>720878</v>
      </c>
      <c r="H1245" s="119"/>
      <c r="I1245" s="120" t="s">
        <v>5820</v>
      </c>
      <c r="J1245" s="120">
        <v>3300</v>
      </c>
      <c r="K1245" s="120">
        <v>720878</v>
      </c>
      <c r="L1245" s="120">
        <v>0.59799999999999998</v>
      </c>
      <c r="M1245" s="121" t="s">
        <v>5657</v>
      </c>
      <c r="N1245" s="120">
        <v>1</v>
      </c>
      <c r="O1245" s="119">
        <v>208</v>
      </c>
      <c r="P1245" s="119">
        <v>42.2</v>
      </c>
      <c r="Q1245" s="119">
        <v>4.9000000000000004</v>
      </c>
      <c r="R1245" s="120" t="s">
        <v>5658</v>
      </c>
      <c r="S1245" s="120">
        <v>2.8</v>
      </c>
      <c r="T1245" s="120"/>
      <c r="U1245" s="120"/>
      <c r="V1245" s="172">
        <v>440.7</v>
      </c>
      <c r="W1245" s="172">
        <v>74.5</v>
      </c>
      <c r="X1245" s="172">
        <v>200.1</v>
      </c>
      <c r="Y1245" s="172">
        <v>70.8</v>
      </c>
      <c r="Z1245" s="172">
        <v>95.3</v>
      </c>
      <c r="AA1245" s="123">
        <v>5212</v>
      </c>
      <c r="AB1245" s="123"/>
      <c r="AC1245" s="123">
        <v>519</v>
      </c>
      <c r="AD1245" s="123"/>
      <c r="AE1245" s="123"/>
      <c r="AF1245" s="123"/>
      <c r="AG1245" s="214"/>
      <c r="AH1245" s="229" t="str">
        <f t="shared" si="264"/>
        <v>a3</v>
      </c>
      <c r="AI1245" s="199"/>
      <c r="AJ1245" s="199"/>
      <c r="AK1245" s="199"/>
      <c r="AL1245" s="199"/>
      <c r="AM1245" s="199"/>
      <c r="AN1245" s="173"/>
      <c r="AO1245" s="173"/>
      <c r="AP1245" s="173"/>
      <c r="AQ1245" s="173"/>
      <c r="AR1245" s="173"/>
      <c r="AS1245" s="173"/>
      <c r="AT1245" s="173">
        <v>0.6</v>
      </c>
      <c r="AU1245" s="173">
        <v>0.6</v>
      </c>
      <c r="AV1245" s="173">
        <v>0.6</v>
      </c>
      <c r="AW1245" s="173">
        <v>0.6</v>
      </c>
      <c r="AX1245" s="173"/>
      <c r="AY1245" s="173"/>
      <c r="AZ1245" s="211">
        <f t="shared" si="275"/>
        <v>0</v>
      </c>
      <c r="BA1245" s="211">
        <f t="shared" si="276"/>
        <v>2.4</v>
      </c>
      <c r="BB1245" s="205">
        <f t="shared" si="265"/>
        <v>68276</v>
      </c>
      <c r="BC1245" s="205">
        <f t="shared" si="266"/>
        <v>58812</v>
      </c>
      <c r="BD1245" s="205">
        <f t="shared" si="267"/>
        <v>9842</v>
      </c>
      <c r="BE1245" s="205">
        <f t="shared" si="268"/>
        <v>378</v>
      </c>
      <c r="BF1245" s="175">
        <v>58434</v>
      </c>
      <c r="BG1245" s="175"/>
      <c r="BH1245" s="175">
        <v>18900</v>
      </c>
      <c r="BI1245" s="175">
        <v>9464</v>
      </c>
      <c r="BJ1245" s="175"/>
      <c r="BK1245" s="175">
        <v>13249</v>
      </c>
      <c r="BL1245" s="175">
        <v>14617</v>
      </c>
      <c r="BM1245" s="175">
        <v>8849</v>
      </c>
      <c r="BN1245" s="175">
        <v>185</v>
      </c>
      <c r="BO1245" s="175">
        <v>3012</v>
      </c>
      <c r="BP1245" s="200">
        <f t="shared" si="269"/>
        <v>21912</v>
      </c>
    </row>
    <row r="1246" spans="1:68" s="201" customFormat="1" x14ac:dyDescent="0.15">
      <c r="A1246" s="117">
        <v>321301002</v>
      </c>
      <c r="B1246" s="118" t="s">
        <v>448</v>
      </c>
      <c r="C1246" s="118" t="s">
        <v>415</v>
      </c>
      <c r="D1246" s="118" t="s">
        <v>449</v>
      </c>
      <c r="E1246" s="118" t="s">
        <v>3450</v>
      </c>
      <c r="F1246" s="120">
        <v>13</v>
      </c>
      <c r="G1246" s="119"/>
      <c r="H1246" s="119"/>
      <c r="I1246" s="120" t="s">
        <v>5820</v>
      </c>
      <c r="J1246" s="120">
        <v>4360</v>
      </c>
      <c r="K1246" s="120">
        <v>722800</v>
      </c>
      <c r="L1246" s="120">
        <v>0.45400000000000001</v>
      </c>
      <c r="M1246" s="121" t="s">
        <v>5657</v>
      </c>
      <c r="N1246" s="120">
        <v>1</v>
      </c>
      <c r="O1246" s="119">
        <v>253</v>
      </c>
      <c r="P1246" s="119"/>
      <c r="Q1246" s="119"/>
      <c r="R1246" s="120" t="s">
        <v>5658</v>
      </c>
      <c r="S1246" s="120">
        <v>0.7</v>
      </c>
      <c r="T1246" s="120"/>
      <c r="U1246" s="120"/>
      <c r="V1246" s="172">
        <v>463.5</v>
      </c>
      <c r="W1246" s="172"/>
      <c r="X1246" s="172">
        <v>336.6</v>
      </c>
      <c r="Y1246" s="172">
        <v>25.1</v>
      </c>
      <c r="Z1246" s="172">
        <v>101.8</v>
      </c>
      <c r="AA1246" s="123"/>
      <c r="AB1246" s="123"/>
      <c r="AC1246" s="123">
        <v>556</v>
      </c>
      <c r="AD1246" s="123"/>
      <c r="AE1246" s="123"/>
      <c r="AF1246" s="123"/>
      <c r="AG1246" s="214"/>
      <c r="AH1246" s="229" t="str">
        <f t="shared" si="264"/>
        <v>a3</v>
      </c>
      <c r="AI1246" s="199"/>
      <c r="AJ1246" s="199"/>
      <c r="AK1246" s="199"/>
      <c r="AL1246" s="199"/>
      <c r="AM1246" s="199"/>
      <c r="AN1246" s="173">
        <v>4</v>
      </c>
      <c r="AO1246" s="173">
        <v>1</v>
      </c>
      <c r="AP1246" s="173">
        <v>1</v>
      </c>
      <c r="AQ1246" s="173">
        <v>1</v>
      </c>
      <c r="AR1246" s="173"/>
      <c r="AS1246" s="173">
        <v>4</v>
      </c>
      <c r="AT1246" s="173">
        <v>0.8</v>
      </c>
      <c r="AU1246" s="173">
        <v>0.8</v>
      </c>
      <c r="AV1246" s="173">
        <v>0.8</v>
      </c>
      <c r="AW1246" s="173">
        <v>0.8</v>
      </c>
      <c r="AX1246" s="173">
        <v>0.8</v>
      </c>
      <c r="AY1246" s="173"/>
      <c r="AZ1246" s="211">
        <f t="shared" si="275"/>
        <v>11</v>
      </c>
      <c r="BA1246" s="211">
        <f t="shared" si="276"/>
        <v>4</v>
      </c>
      <c r="BB1246" s="205">
        <f t="shared" si="265"/>
        <v>95078</v>
      </c>
      <c r="BC1246" s="205">
        <f t="shared" si="266"/>
        <v>80725</v>
      </c>
      <c r="BD1246" s="205">
        <f t="shared" si="267"/>
        <v>16798</v>
      </c>
      <c r="BE1246" s="205">
        <f t="shared" si="268"/>
        <v>2445</v>
      </c>
      <c r="BF1246" s="175">
        <v>78280</v>
      </c>
      <c r="BG1246" s="175">
        <v>26828</v>
      </c>
      <c r="BH1246" s="175">
        <v>15999</v>
      </c>
      <c r="BI1246" s="175">
        <v>14353</v>
      </c>
      <c r="BJ1246" s="175"/>
      <c r="BK1246" s="175">
        <v>7034</v>
      </c>
      <c r="BL1246" s="175">
        <v>3239</v>
      </c>
      <c r="BM1246" s="175">
        <v>11190</v>
      </c>
      <c r="BN1246" s="175">
        <v>7441</v>
      </c>
      <c r="BO1246" s="175">
        <v>8994</v>
      </c>
      <c r="BP1246" s="200">
        <f t="shared" si="269"/>
        <v>24993</v>
      </c>
    </row>
    <row r="1247" spans="1:68" s="201" customFormat="1" x14ac:dyDescent="0.15">
      <c r="A1247" s="117">
        <v>1221901003</v>
      </c>
      <c r="B1247" s="118" t="s">
        <v>1052</v>
      </c>
      <c r="C1247" s="118" t="s">
        <v>1020</v>
      </c>
      <c r="D1247" s="118" t="s">
        <v>1050</v>
      </c>
      <c r="E1247" s="118" t="s">
        <v>3820</v>
      </c>
      <c r="F1247" s="120">
        <v>1</v>
      </c>
      <c r="G1247" s="119">
        <v>730207</v>
      </c>
      <c r="H1247" s="119"/>
      <c r="I1247" s="120" t="s">
        <v>5820</v>
      </c>
      <c r="J1247" s="120">
        <v>5400</v>
      </c>
      <c r="K1247" s="120">
        <v>730207</v>
      </c>
      <c r="L1247" s="120">
        <v>0.37</v>
      </c>
      <c r="M1247" s="121" t="s">
        <v>5676</v>
      </c>
      <c r="N1247" s="120">
        <v>1</v>
      </c>
      <c r="O1247" s="119">
        <v>261</v>
      </c>
      <c r="P1247" s="119">
        <v>54.9</v>
      </c>
      <c r="Q1247" s="119">
        <v>7.02</v>
      </c>
      <c r="R1247" s="120" t="s">
        <v>5658</v>
      </c>
      <c r="S1247" s="120">
        <v>1.2</v>
      </c>
      <c r="T1247" s="120"/>
      <c r="U1247" s="120"/>
      <c r="V1247" s="172">
        <v>477.6</v>
      </c>
      <c r="W1247" s="172"/>
      <c r="X1247" s="172">
        <v>477.6</v>
      </c>
      <c r="Y1247" s="172"/>
      <c r="Z1247" s="172"/>
      <c r="AA1247" s="123"/>
      <c r="AB1247" s="123"/>
      <c r="AC1247" s="123">
        <v>523</v>
      </c>
      <c r="AD1247" s="123"/>
      <c r="AE1247" s="123"/>
      <c r="AF1247" s="123"/>
      <c r="AG1247" s="214"/>
      <c r="AH1247" s="229" t="str">
        <f t="shared" si="264"/>
        <v>a3</v>
      </c>
      <c r="AI1247" s="199"/>
      <c r="AJ1247" s="199"/>
      <c r="AK1247" s="199"/>
      <c r="AL1247" s="199"/>
      <c r="AM1247" s="199"/>
      <c r="AN1247" s="173"/>
      <c r="AO1247" s="173"/>
      <c r="AP1247" s="173"/>
      <c r="AQ1247" s="173"/>
      <c r="AR1247" s="173"/>
      <c r="AS1247" s="173"/>
      <c r="AT1247" s="173">
        <v>0.8</v>
      </c>
      <c r="AU1247" s="173">
        <v>0.6</v>
      </c>
      <c r="AV1247" s="173"/>
      <c r="AW1247" s="173"/>
      <c r="AX1247" s="173"/>
      <c r="AY1247" s="173"/>
      <c r="AZ1247" s="211">
        <f t="shared" si="275"/>
        <v>0</v>
      </c>
      <c r="BA1247" s="211">
        <f t="shared" si="276"/>
        <v>1.4</v>
      </c>
      <c r="BB1247" s="205">
        <f t="shared" si="265"/>
        <v>38139</v>
      </c>
      <c r="BC1247" s="205">
        <f t="shared" si="266"/>
        <v>31686</v>
      </c>
      <c r="BD1247" s="205">
        <f t="shared" si="267"/>
        <v>6653</v>
      </c>
      <c r="BE1247" s="205">
        <f t="shared" si="268"/>
        <v>200</v>
      </c>
      <c r="BF1247" s="175">
        <v>31486</v>
      </c>
      <c r="BG1247" s="175"/>
      <c r="BH1247" s="175">
        <v>6653</v>
      </c>
      <c r="BI1247" s="175">
        <v>4524</v>
      </c>
      <c r="BJ1247" s="175">
        <v>1929</v>
      </c>
      <c r="BK1247" s="175">
        <v>3381</v>
      </c>
      <c r="BL1247" s="175">
        <v>730</v>
      </c>
      <c r="BM1247" s="175">
        <v>9054</v>
      </c>
      <c r="BN1247" s="175">
        <v>4382</v>
      </c>
      <c r="BO1247" s="175">
        <v>7486</v>
      </c>
      <c r="BP1247" s="200">
        <f t="shared" si="269"/>
        <v>14139</v>
      </c>
    </row>
    <row r="1248" spans="1:68" s="201" customFormat="1" x14ac:dyDescent="0.15">
      <c r="A1248" s="117">
        <v>2520901001</v>
      </c>
      <c r="B1248" s="118" t="s">
        <v>1974</v>
      </c>
      <c r="C1248" s="118" t="s">
        <v>1966</v>
      </c>
      <c r="D1248" s="118" t="s">
        <v>1975</v>
      </c>
      <c r="E1248" s="118" t="s">
        <v>4496</v>
      </c>
      <c r="F1248" s="120">
        <v>16</v>
      </c>
      <c r="G1248" s="119">
        <v>737103</v>
      </c>
      <c r="H1248" s="119"/>
      <c r="I1248" s="120" t="s">
        <v>5820</v>
      </c>
      <c r="J1248" s="120">
        <v>2840</v>
      </c>
      <c r="K1248" s="120">
        <v>737103</v>
      </c>
      <c r="L1248" s="120">
        <v>0.71099999999999997</v>
      </c>
      <c r="M1248" s="121" t="s">
        <v>5676</v>
      </c>
      <c r="N1248" s="120">
        <v>1</v>
      </c>
      <c r="O1248" s="119">
        <v>249.3</v>
      </c>
      <c r="P1248" s="119"/>
      <c r="Q1248" s="119"/>
      <c r="R1248" s="120" t="s">
        <v>5658</v>
      </c>
      <c r="S1248" s="120">
        <v>0.5</v>
      </c>
      <c r="T1248" s="120"/>
      <c r="U1248" s="120"/>
      <c r="V1248" s="172">
        <v>501.8</v>
      </c>
      <c r="W1248" s="172">
        <v>75.3</v>
      </c>
      <c r="X1248" s="172">
        <v>215.8</v>
      </c>
      <c r="Y1248" s="172">
        <v>40.1</v>
      </c>
      <c r="Z1248" s="172">
        <v>170.6</v>
      </c>
      <c r="AA1248" s="123">
        <v>7238</v>
      </c>
      <c r="AB1248" s="123"/>
      <c r="AC1248" s="123">
        <v>738</v>
      </c>
      <c r="AD1248" s="123"/>
      <c r="AE1248" s="123"/>
      <c r="AF1248" s="123"/>
      <c r="AG1248" s="214"/>
      <c r="AH1248" s="229" t="str">
        <f t="shared" si="264"/>
        <v>a3</v>
      </c>
      <c r="AI1248" s="199"/>
      <c r="AJ1248" s="199"/>
      <c r="AK1248" s="199"/>
      <c r="AL1248" s="199"/>
      <c r="AM1248" s="199"/>
      <c r="AN1248" s="173">
        <v>1</v>
      </c>
      <c r="AO1248" s="173"/>
      <c r="AP1248" s="173"/>
      <c r="AQ1248" s="173"/>
      <c r="AR1248" s="173"/>
      <c r="AS1248" s="173"/>
      <c r="AT1248" s="173">
        <v>0.5</v>
      </c>
      <c r="AU1248" s="173">
        <v>0.5</v>
      </c>
      <c r="AV1248" s="173">
        <v>0.5</v>
      </c>
      <c r="AW1248" s="173">
        <v>0.5</v>
      </c>
      <c r="AX1248" s="173">
        <v>0.5</v>
      </c>
      <c r="AY1248" s="173"/>
      <c r="AZ1248" s="211">
        <f t="shared" si="275"/>
        <v>1</v>
      </c>
      <c r="BA1248" s="211">
        <f t="shared" si="276"/>
        <v>2.5</v>
      </c>
      <c r="BB1248" s="205">
        <f t="shared" si="265"/>
        <v>98186</v>
      </c>
      <c r="BC1248" s="205">
        <f t="shared" si="266"/>
        <v>74287</v>
      </c>
      <c r="BD1248" s="205">
        <f t="shared" si="267"/>
        <v>29873</v>
      </c>
      <c r="BE1248" s="205">
        <f t="shared" si="268"/>
        <v>5974</v>
      </c>
      <c r="BF1248" s="175">
        <v>68313</v>
      </c>
      <c r="BG1248" s="175"/>
      <c r="BH1248" s="175">
        <v>29873</v>
      </c>
      <c r="BI1248" s="175">
        <v>23899</v>
      </c>
      <c r="BJ1248" s="175"/>
      <c r="BK1248" s="175">
        <v>4363</v>
      </c>
      <c r="BL1248" s="175">
        <v>13516</v>
      </c>
      <c r="BM1248" s="175">
        <v>8337</v>
      </c>
      <c r="BN1248" s="175">
        <v>4696</v>
      </c>
      <c r="BO1248" s="175">
        <v>13502</v>
      </c>
      <c r="BP1248" s="200">
        <f t="shared" si="269"/>
        <v>43375</v>
      </c>
    </row>
    <row r="1249" spans="1:68" s="201" customFormat="1" x14ac:dyDescent="0.15">
      <c r="A1249" s="117">
        <v>3420201003</v>
      </c>
      <c r="B1249" s="118" t="s">
        <v>2532</v>
      </c>
      <c r="C1249" s="118" t="s">
        <v>2517</v>
      </c>
      <c r="D1249" s="118" t="s">
        <v>2530</v>
      </c>
      <c r="E1249" s="118" t="s">
        <v>4916</v>
      </c>
      <c r="F1249" s="120">
        <v>22</v>
      </c>
      <c r="G1249" s="119"/>
      <c r="H1249" s="119"/>
      <c r="I1249" s="120" t="s">
        <v>5820</v>
      </c>
      <c r="J1249" s="120">
        <v>3300</v>
      </c>
      <c r="K1249" s="120">
        <v>738679</v>
      </c>
      <c r="L1249" s="120">
        <v>0.61299999999999999</v>
      </c>
      <c r="M1249" s="121" t="s">
        <v>5654</v>
      </c>
      <c r="N1249" s="120">
        <v>1</v>
      </c>
      <c r="O1249" s="119">
        <v>400</v>
      </c>
      <c r="P1249" s="119">
        <v>62</v>
      </c>
      <c r="Q1249" s="119">
        <v>7.1</v>
      </c>
      <c r="R1249" s="120" t="s">
        <v>5658</v>
      </c>
      <c r="S1249" s="120">
        <v>1.9</v>
      </c>
      <c r="T1249" s="120"/>
      <c r="U1249" s="120"/>
      <c r="V1249" s="172">
        <v>510.3</v>
      </c>
      <c r="W1249" s="172"/>
      <c r="X1249" s="172">
        <v>332.3</v>
      </c>
      <c r="Y1249" s="172">
        <v>59.1</v>
      </c>
      <c r="Z1249" s="172">
        <v>118.9</v>
      </c>
      <c r="AA1249" s="123">
        <v>10167</v>
      </c>
      <c r="AB1249" s="123"/>
      <c r="AC1249" s="123">
        <v>629</v>
      </c>
      <c r="AD1249" s="123"/>
      <c r="AE1249" s="123"/>
      <c r="AF1249" s="123"/>
      <c r="AG1249" s="214"/>
      <c r="AH1249" s="229" t="str">
        <f t="shared" si="264"/>
        <v>a3</v>
      </c>
      <c r="AI1249" s="199"/>
      <c r="AJ1249" s="199"/>
      <c r="AK1249" s="199"/>
      <c r="AL1249" s="199"/>
      <c r="AM1249" s="199"/>
      <c r="AN1249" s="173" t="s">
        <v>3186</v>
      </c>
      <c r="AO1249" s="173" t="s">
        <v>3186</v>
      </c>
      <c r="AP1249" s="173" t="s">
        <v>3186</v>
      </c>
      <c r="AQ1249" s="173" t="s">
        <v>3186</v>
      </c>
      <c r="AR1249" s="173" t="s">
        <v>3186</v>
      </c>
      <c r="AS1249" s="173">
        <v>1.4</v>
      </c>
      <c r="AT1249" s="173">
        <v>2.6</v>
      </c>
      <c r="AU1249" s="173">
        <v>1.3</v>
      </c>
      <c r="AV1249" s="173">
        <v>1.3</v>
      </c>
      <c r="AW1249" s="173">
        <v>0.9</v>
      </c>
      <c r="AX1249" s="173">
        <v>0.5</v>
      </c>
      <c r="AY1249" s="173" t="s">
        <v>3186</v>
      </c>
      <c r="AZ1249" s="211">
        <f t="shared" si="275"/>
        <v>1.4</v>
      </c>
      <c r="BA1249" s="211">
        <f t="shared" si="276"/>
        <v>6.6000000000000005</v>
      </c>
      <c r="BB1249" s="205">
        <f t="shared" si="265"/>
        <v>119942</v>
      </c>
      <c r="BC1249" s="205">
        <f t="shared" si="266"/>
        <v>76879</v>
      </c>
      <c r="BD1249" s="205">
        <f t="shared" si="267"/>
        <v>46951</v>
      </c>
      <c r="BE1249" s="205">
        <f t="shared" si="268"/>
        <v>3888</v>
      </c>
      <c r="BF1249" s="175">
        <v>72991</v>
      </c>
      <c r="BG1249" s="175"/>
      <c r="BH1249" s="175">
        <v>46951</v>
      </c>
      <c r="BI1249" s="175">
        <v>31161</v>
      </c>
      <c r="BJ1249" s="175">
        <v>11902</v>
      </c>
      <c r="BK1249" s="175">
        <v>10779</v>
      </c>
      <c r="BL1249" s="175">
        <v>2913</v>
      </c>
      <c r="BM1249" s="175">
        <v>8031</v>
      </c>
      <c r="BN1249" s="175">
        <v>436</v>
      </c>
      <c r="BO1249" s="175">
        <v>7769</v>
      </c>
      <c r="BP1249" s="200">
        <f t="shared" si="269"/>
        <v>54720</v>
      </c>
    </row>
    <row r="1250" spans="1:68" s="201" customFormat="1" x14ac:dyDescent="0.15">
      <c r="A1250" s="117">
        <v>2822201001</v>
      </c>
      <c r="B1250" s="118" t="s">
        <v>2172</v>
      </c>
      <c r="C1250" s="118" t="s">
        <v>2099</v>
      </c>
      <c r="D1250" s="118" t="s">
        <v>2173</v>
      </c>
      <c r="E1250" s="118" t="s">
        <v>4646</v>
      </c>
      <c r="F1250" s="120">
        <v>16</v>
      </c>
      <c r="G1250" s="119">
        <v>740950</v>
      </c>
      <c r="H1250" s="119"/>
      <c r="I1250" s="120" t="s">
        <v>5820</v>
      </c>
      <c r="J1250" s="120">
        <v>4300</v>
      </c>
      <c r="K1250" s="120">
        <v>740950</v>
      </c>
      <c r="L1250" s="120">
        <v>0.47199999999999998</v>
      </c>
      <c r="M1250" s="121" t="s">
        <v>5659</v>
      </c>
      <c r="N1250" s="120">
        <v>1</v>
      </c>
      <c r="O1250" s="119">
        <v>227</v>
      </c>
      <c r="P1250" s="119">
        <v>45</v>
      </c>
      <c r="Q1250" s="119">
        <v>4.7</v>
      </c>
      <c r="R1250" s="120" t="s">
        <v>5655</v>
      </c>
      <c r="S1250" s="120">
        <v>1</v>
      </c>
      <c r="T1250" s="120"/>
      <c r="U1250" s="120"/>
      <c r="V1250" s="172">
        <v>580</v>
      </c>
      <c r="W1250" s="172">
        <v>80.3</v>
      </c>
      <c r="X1250" s="172">
        <v>427.8</v>
      </c>
      <c r="Y1250" s="172">
        <v>40.1</v>
      </c>
      <c r="Z1250" s="172">
        <v>31.8</v>
      </c>
      <c r="AA1250" s="123">
        <v>5868</v>
      </c>
      <c r="AB1250" s="123"/>
      <c r="AC1250" s="123">
        <v>421.5</v>
      </c>
      <c r="AD1250" s="123"/>
      <c r="AE1250" s="123"/>
      <c r="AF1250" s="123"/>
      <c r="AG1250" s="214"/>
      <c r="AH1250" s="229" t="str">
        <f t="shared" si="264"/>
        <v>a3</v>
      </c>
      <c r="AI1250" s="199"/>
      <c r="AJ1250" s="199"/>
      <c r="AK1250" s="199"/>
      <c r="AL1250" s="199"/>
      <c r="AM1250" s="199"/>
      <c r="AN1250" s="173"/>
      <c r="AO1250" s="173"/>
      <c r="AP1250" s="173"/>
      <c r="AQ1250" s="173"/>
      <c r="AR1250" s="173"/>
      <c r="AS1250" s="173"/>
      <c r="AT1250" s="173"/>
      <c r="AU1250" s="173">
        <v>0.5</v>
      </c>
      <c r="AV1250" s="173"/>
      <c r="AW1250" s="173"/>
      <c r="AX1250" s="173">
        <v>0.6</v>
      </c>
      <c r="AY1250" s="173"/>
      <c r="AZ1250" s="211">
        <f t="shared" si="275"/>
        <v>0</v>
      </c>
      <c r="BA1250" s="211">
        <f t="shared" si="276"/>
        <v>1.1000000000000001</v>
      </c>
      <c r="BB1250" s="205">
        <f t="shared" si="265"/>
        <v>36949</v>
      </c>
      <c r="BC1250" s="205">
        <f t="shared" si="266"/>
        <v>31166</v>
      </c>
      <c r="BD1250" s="205">
        <f t="shared" si="267"/>
        <v>7006</v>
      </c>
      <c r="BE1250" s="205">
        <f t="shared" si="268"/>
        <v>1223</v>
      </c>
      <c r="BF1250" s="175">
        <v>29943</v>
      </c>
      <c r="BG1250" s="175"/>
      <c r="BH1250" s="175">
        <v>7006</v>
      </c>
      <c r="BI1250" s="175">
        <v>4567</v>
      </c>
      <c r="BJ1250" s="175">
        <v>1216</v>
      </c>
      <c r="BK1250" s="175">
        <v>4</v>
      </c>
      <c r="BL1250" s="175">
        <v>3330</v>
      </c>
      <c r="BM1250" s="175">
        <v>15693</v>
      </c>
      <c r="BN1250" s="175">
        <v>1368</v>
      </c>
      <c r="BO1250" s="175">
        <v>3765</v>
      </c>
      <c r="BP1250" s="200">
        <f t="shared" si="269"/>
        <v>10771</v>
      </c>
    </row>
    <row r="1251" spans="1:68" s="201" customFormat="1" x14ac:dyDescent="0.15">
      <c r="A1251" s="117">
        <v>2221601002</v>
      </c>
      <c r="B1251" s="118" t="s">
        <v>1828</v>
      </c>
      <c r="C1251" s="118" t="s">
        <v>1773</v>
      </c>
      <c r="D1251" s="118" t="s">
        <v>1827</v>
      </c>
      <c r="E1251" s="118" t="s">
        <v>4386</v>
      </c>
      <c r="F1251" s="120">
        <v>11</v>
      </c>
      <c r="G1251" s="119">
        <v>743279</v>
      </c>
      <c r="H1251" s="119"/>
      <c r="I1251" s="120" t="s">
        <v>5820</v>
      </c>
      <c r="J1251" s="120">
        <v>6600</v>
      </c>
      <c r="K1251" s="120">
        <v>743279</v>
      </c>
      <c r="L1251" s="120">
        <v>0.309</v>
      </c>
      <c r="M1251" s="121" t="s">
        <v>5654</v>
      </c>
      <c r="N1251" s="120">
        <v>1</v>
      </c>
      <c r="O1251" s="119">
        <v>133.19999999999999</v>
      </c>
      <c r="P1251" s="119"/>
      <c r="Q1251" s="119"/>
      <c r="R1251" s="120" t="s">
        <v>5655</v>
      </c>
      <c r="S1251" s="120">
        <v>1.6</v>
      </c>
      <c r="T1251" s="120"/>
      <c r="U1251" s="120"/>
      <c r="V1251" s="172">
        <v>516.29999999999995</v>
      </c>
      <c r="W1251" s="172">
        <v>87.8</v>
      </c>
      <c r="X1251" s="172">
        <v>222</v>
      </c>
      <c r="Y1251" s="172">
        <v>87.8</v>
      </c>
      <c r="Z1251" s="172">
        <v>118.7</v>
      </c>
      <c r="AA1251" s="123">
        <v>8403</v>
      </c>
      <c r="AB1251" s="123"/>
      <c r="AC1251" s="123">
        <v>656.92</v>
      </c>
      <c r="AD1251" s="123"/>
      <c r="AE1251" s="123"/>
      <c r="AF1251" s="123"/>
      <c r="AG1251" s="214"/>
      <c r="AH1251" s="229" t="str">
        <f t="shared" si="264"/>
        <v>a3</v>
      </c>
      <c r="AI1251" s="199" t="s">
        <v>5402</v>
      </c>
      <c r="AJ1251" s="199"/>
      <c r="AK1251" s="199"/>
      <c r="AL1251" s="199"/>
      <c r="AM1251" s="199"/>
      <c r="AN1251" s="173"/>
      <c r="AO1251" s="173"/>
      <c r="AP1251" s="173"/>
      <c r="AQ1251" s="173"/>
      <c r="AR1251" s="173">
        <v>0.5</v>
      </c>
      <c r="AS1251" s="173"/>
      <c r="AT1251" s="173">
        <v>0.5</v>
      </c>
      <c r="AU1251" s="173"/>
      <c r="AV1251" s="173">
        <v>0.5</v>
      </c>
      <c r="AW1251" s="173"/>
      <c r="AX1251" s="173"/>
      <c r="AY1251" s="173"/>
      <c r="AZ1251" s="211">
        <f t="shared" si="275"/>
        <v>0.5</v>
      </c>
      <c r="BA1251" s="211">
        <f t="shared" si="276"/>
        <v>1</v>
      </c>
      <c r="BB1251" s="205">
        <f t="shared" si="265"/>
        <v>72962</v>
      </c>
      <c r="BC1251" s="205">
        <f t="shared" si="266"/>
        <v>72962</v>
      </c>
      <c r="BD1251" s="205">
        <f t="shared" si="267"/>
        <v>0</v>
      </c>
      <c r="BE1251" s="205">
        <f t="shared" si="268"/>
        <v>0</v>
      </c>
      <c r="BF1251" s="175">
        <v>72962</v>
      </c>
      <c r="BG1251" s="175">
        <v>5162</v>
      </c>
      <c r="BH1251" s="175">
        <v>19845</v>
      </c>
      <c r="BI1251" s="175"/>
      <c r="BJ1251" s="175"/>
      <c r="BK1251" s="175">
        <v>12037</v>
      </c>
      <c r="BL1251" s="175">
        <v>14761</v>
      </c>
      <c r="BM1251" s="175">
        <v>8928</v>
      </c>
      <c r="BN1251" s="175">
        <v>2898</v>
      </c>
      <c r="BO1251" s="175">
        <v>9331</v>
      </c>
      <c r="BP1251" s="200">
        <f t="shared" si="269"/>
        <v>29176</v>
      </c>
    </row>
    <row r="1252" spans="1:68" s="201" customFormat="1" x14ac:dyDescent="0.15">
      <c r="A1252" s="117">
        <v>1510001003</v>
      </c>
      <c r="B1252" s="118" t="s">
        <v>1182</v>
      </c>
      <c r="C1252" s="118" t="s">
        <v>1167</v>
      </c>
      <c r="D1252" s="118" t="s">
        <v>1180</v>
      </c>
      <c r="E1252" s="118" t="s">
        <v>3910</v>
      </c>
      <c r="F1252" s="120">
        <v>9</v>
      </c>
      <c r="G1252" s="119">
        <v>745981</v>
      </c>
      <c r="H1252" s="119"/>
      <c r="I1252" s="120" t="s">
        <v>5823</v>
      </c>
      <c r="J1252" s="120">
        <v>5900</v>
      </c>
      <c r="K1252" s="120">
        <v>745981</v>
      </c>
      <c r="L1252" s="120">
        <v>0.34599999999999997</v>
      </c>
      <c r="M1252" s="121" t="s">
        <v>5654</v>
      </c>
      <c r="N1252" s="120">
        <v>1</v>
      </c>
      <c r="O1252" s="119">
        <v>240</v>
      </c>
      <c r="P1252" s="119">
        <v>45</v>
      </c>
      <c r="Q1252" s="119">
        <v>4</v>
      </c>
      <c r="R1252" s="120" t="s">
        <v>5658</v>
      </c>
      <c r="S1252" s="120">
        <v>2.1</v>
      </c>
      <c r="T1252" s="120"/>
      <c r="U1252" s="120"/>
      <c r="V1252" s="172">
        <v>789</v>
      </c>
      <c r="W1252" s="172"/>
      <c r="X1252" s="172">
        <v>789</v>
      </c>
      <c r="Y1252" s="172"/>
      <c r="Z1252" s="172"/>
      <c r="AA1252" s="123">
        <v>4838</v>
      </c>
      <c r="AB1252" s="123"/>
      <c r="AC1252" s="123">
        <v>497</v>
      </c>
      <c r="AD1252" s="123"/>
      <c r="AE1252" s="123"/>
      <c r="AF1252" s="123"/>
      <c r="AG1252" s="214"/>
      <c r="AH1252" s="229" t="str">
        <f t="shared" ref="AH1252:AH1315" si="277">IF(N1252=1,IF(AG1252&gt;0,"a4",IF(AC1252&gt;0,"a3",IF(AA1252&gt;0,"a2","a1"))),IF(AG1252&gt;0,"b4",IF(AC1252&gt;0,"b3",IF(AA1252&gt;0,"b2","b1"))))</f>
        <v>a3</v>
      </c>
      <c r="AI1252" s="199" t="s">
        <v>5401</v>
      </c>
      <c r="AJ1252" s="199"/>
      <c r="AK1252" s="199" t="s">
        <v>5401</v>
      </c>
      <c r="AL1252" s="199" t="s">
        <v>5401</v>
      </c>
      <c r="AM1252" s="199"/>
      <c r="AN1252" s="173" t="s">
        <v>3186</v>
      </c>
      <c r="AO1252" s="173" t="s">
        <v>3186</v>
      </c>
      <c r="AP1252" s="173" t="s">
        <v>3186</v>
      </c>
      <c r="AQ1252" s="173" t="s">
        <v>3186</v>
      </c>
      <c r="AR1252" s="173" t="s">
        <v>3186</v>
      </c>
      <c r="AS1252" s="173">
        <v>2</v>
      </c>
      <c r="AT1252" s="173">
        <v>1.5</v>
      </c>
      <c r="AU1252" s="173">
        <v>1.5</v>
      </c>
      <c r="AV1252" s="173">
        <v>1.5</v>
      </c>
      <c r="AW1252" s="173">
        <v>1.5</v>
      </c>
      <c r="AX1252" s="173">
        <v>2</v>
      </c>
      <c r="AY1252" s="173">
        <v>6</v>
      </c>
      <c r="AZ1252" s="211">
        <f t="shared" si="275"/>
        <v>2</v>
      </c>
      <c r="BA1252" s="211">
        <f t="shared" si="276"/>
        <v>14</v>
      </c>
      <c r="BB1252" s="205">
        <f t="shared" ref="BB1252:BB1315" si="278">SUM(BG1252:BO1252)</f>
        <v>98047</v>
      </c>
      <c r="BC1252" s="205">
        <f t="shared" ref="BC1252:BC1315" si="279">BG1252+BH1252+BK1252+BL1252+BM1252+BN1252+BO1252</f>
        <v>98047</v>
      </c>
      <c r="BD1252" s="205">
        <f t="shared" ref="BD1252:BD1315" si="280">BB1252-BF1252</f>
        <v>0</v>
      </c>
      <c r="BE1252" s="205">
        <f t="shared" ref="BE1252:BE1315" si="281">BC1252-BF1252</f>
        <v>0</v>
      </c>
      <c r="BF1252" s="175">
        <v>98047</v>
      </c>
      <c r="BG1252" s="175"/>
      <c r="BH1252" s="175">
        <v>81228</v>
      </c>
      <c r="BI1252" s="175"/>
      <c r="BJ1252" s="175"/>
      <c r="BK1252" s="175">
        <v>4626</v>
      </c>
      <c r="BL1252" s="175">
        <v>200</v>
      </c>
      <c r="BM1252" s="175"/>
      <c r="BN1252" s="175"/>
      <c r="BO1252" s="175">
        <v>11993</v>
      </c>
      <c r="BP1252" s="200">
        <f t="shared" ref="BP1252:BP1315" si="282">BH1252+BO1252</f>
        <v>93221</v>
      </c>
    </row>
    <row r="1253" spans="1:68" s="201" customFormat="1" x14ac:dyDescent="0.15">
      <c r="A1253" s="117">
        <v>3321101002</v>
      </c>
      <c r="B1253" s="118" t="s">
        <v>2468</v>
      </c>
      <c r="C1253" s="118" t="s">
        <v>2427</v>
      </c>
      <c r="D1253" s="118" t="s">
        <v>2467</v>
      </c>
      <c r="E1253" s="118" t="s">
        <v>4866</v>
      </c>
      <c r="F1253" s="120">
        <v>20</v>
      </c>
      <c r="G1253" s="119">
        <v>747641</v>
      </c>
      <c r="H1253" s="119"/>
      <c r="I1253" s="120" t="s">
        <v>5820</v>
      </c>
      <c r="J1253" s="120">
        <v>4200</v>
      </c>
      <c r="K1253" s="120">
        <v>747641</v>
      </c>
      <c r="L1253" s="120">
        <v>0.48799999999999999</v>
      </c>
      <c r="M1253" s="121" t="s">
        <v>5657</v>
      </c>
      <c r="N1253" s="120">
        <v>1</v>
      </c>
      <c r="O1253" s="119">
        <v>141</v>
      </c>
      <c r="P1253" s="119"/>
      <c r="Q1253" s="119"/>
      <c r="R1253" s="120" t="s">
        <v>5658</v>
      </c>
      <c r="S1253" s="120">
        <v>2.37</v>
      </c>
      <c r="T1253" s="120"/>
      <c r="U1253" s="120"/>
      <c r="V1253" s="172">
        <v>506.5</v>
      </c>
      <c r="W1253" s="172">
        <v>67.3</v>
      </c>
      <c r="X1253" s="172">
        <v>292.2</v>
      </c>
      <c r="Y1253" s="172">
        <v>63.8</v>
      </c>
      <c r="Z1253" s="172">
        <v>83.2</v>
      </c>
      <c r="AA1253" s="123">
        <v>8123</v>
      </c>
      <c r="AB1253" s="123"/>
      <c r="AC1253" s="123">
        <v>690.2</v>
      </c>
      <c r="AD1253" s="123"/>
      <c r="AE1253" s="123"/>
      <c r="AF1253" s="123"/>
      <c r="AG1253" s="214"/>
      <c r="AH1253" s="229" t="str">
        <f t="shared" si="277"/>
        <v>a3</v>
      </c>
      <c r="AI1253" s="199"/>
      <c r="AJ1253" s="199"/>
      <c r="AK1253" s="199"/>
      <c r="AL1253" s="199"/>
      <c r="AM1253" s="199"/>
      <c r="AN1253" s="173">
        <v>1</v>
      </c>
      <c r="AO1253" s="173"/>
      <c r="AP1253" s="173"/>
      <c r="AQ1253" s="173"/>
      <c r="AR1253" s="173"/>
      <c r="AS1253" s="173"/>
      <c r="AT1253" s="173"/>
      <c r="AU1253" s="173">
        <v>1.2</v>
      </c>
      <c r="AV1253" s="173"/>
      <c r="AW1253" s="173"/>
      <c r="AX1253" s="173"/>
      <c r="AY1253" s="173"/>
      <c r="AZ1253" s="211">
        <f t="shared" si="275"/>
        <v>1</v>
      </c>
      <c r="BA1253" s="211">
        <f t="shared" si="276"/>
        <v>1.2</v>
      </c>
      <c r="BB1253" s="205">
        <f t="shared" si="278"/>
        <v>77415</v>
      </c>
      <c r="BC1253" s="205">
        <f t="shared" si="279"/>
        <v>64155</v>
      </c>
      <c r="BD1253" s="205">
        <f t="shared" si="280"/>
        <v>16055</v>
      </c>
      <c r="BE1253" s="205">
        <f t="shared" si="281"/>
        <v>2795</v>
      </c>
      <c r="BF1253" s="175">
        <v>61360</v>
      </c>
      <c r="BG1253" s="175">
        <v>9151</v>
      </c>
      <c r="BH1253" s="175">
        <v>16012</v>
      </c>
      <c r="BI1253" s="175">
        <v>13260</v>
      </c>
      <c r="BJ1253" s="175"/>
      <c r="BK1253" s="175">
        <v>11430</v>
      </c>
      <c r="BL1253" s="175">
        <v>2378</v>
      </c>
      <c r="BM1253" s="175">
        <v>8769</v>
      </c>
      <c r="BN1253" s="175">
        <v>3767</v>
      </c>
      <c r="BO1253" s="175">
        <v>12648</v>
      </c>
      <c r="BP1253" s="200">
        <f t="shared" si="282"/>
        <v>28660</v>
      </c>
    </row>
    <row r="1254" spans="1:68" s="201" customFormat="1" x14ac:dyDescent="0.15">
      <c r="A1254" s="117">
        <v>2822301001</v>
      </c>
      <c r="B1254" s="118" t="s">
        <v>2182</v>
      </c>
      <c r="C1254" s="118" t="s">
        <v>2099</v>
      </c>
      <c r="D1254" s="118" t="s">
        <v>2183</v>
      </c>
      <c r="E1254" s="118" t="s">
        <v>4655</v>
      </c>
      <c r="F1254" s="120">
        <v>42</v>
      </c>
      <c r="G1254" s="119">
        <v>752823</v>
      </c>
      <c r="H1254" s="119"/>
      <c r="I1254" s="120" t="s">
        <v>5820</v>
      </c>
      <c r="J1254" s="120">
        <v>2940</v>
      </c>
      <c r="K1254" s="120">
        <v>752823</v>
      </c>
      <c r="L1254" s="120">
        <v>0.70199999999999996</v>
      </c>
      <c r="M1254" s="121" t="s">
        <v>5657</v>
      </c>
      <c r="N1254" s="120">
        <v>1</v>
      </c>
      <c r="O1254" s="119">
        <v>113</v>
      </c>
      <c r="P1254" s="119">
        <v>23</v>
      </c>
      <c r="Q1254" s="119">
        <v>2</v>
      </c>
      <c r="R1254" s="120" t="s">
        <v>5658</v>
      </c>
      <c r="S1254" s="120">
        <v>0.4</v>
      </c>
      <c r="T1254" s="120"/>
      <c r="U1254" s="120"/>
      <c r="V1254" s="172">
        <v>414.8</v>
      </c>
      <c r="W1254" s="172"/>
      <c r="X1254" s="172"/>
      <c r="Y1254" s="172"/>
      <c r="Z1254" s="172">
        <v>414.8</v>
      </c>
      <c r="AA1254" s="123"/>
      <c r="AB1254" s="123"/>
      <c r="AC1254" s="123">
        <v>240</v>
      </c>
      <c r="AD1254" s="123"/>
      <c r="AE1254" s="123"/>
      <c r="AF1254" s="123"/>
      <c r="AG1254" s="214"/>
      <c r="AH1254" s="229" t="str">
        <f t="shared" si="277"/>
        <v>a3</v>
      </c>
      <c r="AI1254" s="199"/>
      <c r="AJ1254" s="199"/>
      <c r="AK1254" s="199"/>
      <c r="AL1254" s="199"/>
      <c r="AM1254" s="199"/>
      <c r="AN1254" s="173"/>
      <c r="AO1254" s="173"/>
      <c r="AP1254" s="173"/>
      <c r="AQ1254" s="173"/>
      <c r="AR1254" s="173"/>
      <c r="AS1254" s="173"/>
      <c r="AT1254" s="173"/>
      <c r="AU1254" s="173"/>
      <c r="AV1254" s="173"/>
      <c r="AW1254" s="173"/>
      <c r="AX1254" s="173"/>
      <c r="AY1254" s="173"/>
      <c r="AZ1254" s="211"/>
      <c r="BA1254" s="211"/>
      <c r="BB1254" s="205">
        <f t="shared" si="278"/>
        <v>48000</v>
      </c>
      <c r="BC1254" s="205">
        <f t="shared" si="279"/>
        <v>33871</v>
      </c>
      <c r="BD1254" s="205">
        <f t="shared" si="280"/>
        <v>17443</v>
      </c>
      <c r="BE1254" s="205">
        <f t="shared" si="281"/>
        <v>3314</v>
      </c>
      <c r="BF1254" s="175">
        <v>30557</v>
      </c>
      <c r="BG1254" s="175">
        <v>714</v>
      </c>
      <c r="BH1254" s="175">
        <v>17443</v>
      </c>
      <c r="BI1254" s="175">
        <v>11687</v>
      </c>
      <c r="BJ1254" s="175">
        <v>2442</v>
      </c>
      <c r="BK1254" s="175">
        <v>3946</v>
      </c>
      <c r="BL1254" s="175">
        <v>1216</v>
      </c>
      <c r="BM1254" s="175">
        <v>6277</v>
      </c>
      <c r="BN1254" s="175">
        <v>456</v>
      </c>
      <c r="BO1254" s="175">
        <v>3819</v>
      </c>
      <c r="BP1254" s="200">
        <f t="shared" si="282"/>
        <v>21262</v>
      </c>
    </row>
    <row r="1255" spans="1:68" s="201" customFormat="1" x14ac:dyDescent="0.15">
      <c r="A1255" s="117">
        <v>2080302001</v>
      </c>
      <c r="B1255" s="118" t="s">
        <v>1640</v>
      </c>
      <c r="C1255" s="118" t="s">
        <v>1489</v>
      </c>
      <c r="D1255" s="118" t="s">
        <v>1641</v>
      </c>
      <c r="E1255" s="118" t="s">
        <v>4245</v>
      </c>
      <c r="F1255" s="120">
        <v>32</v>
      </c>
      <c r="G1255" s="119"/>
      <c r="H1255" s="119"/>
      <c r="I1255" s="120" t="s">
        <v>5820</v>
      </c>
      <c r="J1255" s="120">
        <v>6400</v>
      </c>
      <c r="K1255" s="120">
        <v>753951</v>
      </c>
      <c r="L1255" s="120">
        <v>0.32300000000000001</v>
      </c>
      <c r="M1255" s="121" t="s">
        <v>5677</v>
      </c>
      <c r="N1255" s="120">
        <v>1</v>
      </c>
      <c r="O1255" s="119">
        <v>57</v>
      </c>
      <c r="P1255" s="119"/>
      <c r="Q1255" s="119"/>
      <c r="R1255" s="120" t="s">
        <v>5655</v>
      </c>
      <c r="S1255" s="120">
        <v>7.1</v>
      </c>
      <c r="T1255" s="120"/>
      <c r="U1255" s="120"/>
      <c r="V1255" s="172">
        <v>398.4</v>
      </c>
      <c r="W1255" s="172"/>
      <c r="X1255" s="172">
        <v>369</v>
      </c>
      <c r="Y1255" s="172">
        <v>29.4</v>
      </c>
      <c r="Z1255" s="172"/>
      <c r="AA1255" s="123">
        <v>1092</v>
      </c>
      <c r="AB1255" s="123"/>
      <c r="AC1255" s="123">
        <v>211</v>
      </c>
      <c r="AD1255" s="123"/>
      <c r="AE1255" s="123"/>
      <c r="AF1255" s="123"/>
      <c r="AG1255" s="214"/>
      <c r="AH1255" s="229" t="str">
        <f t="shared" si="277"/>
        <v>a3</v>
      </c>
      <c r="AI1255" s="199"/>
      <c r="AJ1255" s="199"/>
      <c r="AK1255" s="199"/>
      <c r="AL1255" s="199"/>
      <c r="AM1255" s="199"/>
      <c r="AN1255" s="173">
        <v>2.5</v>
      </c>
      <c r="AO1255" s="173"/>
      <c r="AP1255" s="173"/>
      <c r="AQ1255" s="173"/>
      <c r="AR1255" s="173"/>
      <c r="AS1255" s="173">
        <v>1</v>
      </c>
      <c r="AT1255" s="173">
        <v>1</v>
      </c>
      <c r="AU1255" s="173">
        <v>1</v>
      </c>
      <c r="AV1255" s="173">
        <v>1</v>
      </c>
      <c r="AW1255" s="173">
        <v>1</v>
      </c>
      <c r="AX1255" s="173">
        <v>1</v>
      </c>
      <c r="AY1255" s="173"/>
      <c r="AZ1255" s="211">
        <f>SUBTOTAL(9,AN1255:AS1255)</f>
        <v>3.5</v>
      </c>
      <c r="BA1255" s="211">
        <f>SUBTOTAL(9,AT1255:AY1255)</f>
        <v>5</v>
      </c>
      <c r="BB1255" s="205">
        <f t="shared" si="278"/>
        <v>53486</v>
      </c>
      <c r="BC1255" s="205">
        <f t="shared" si="279"/>
        <v>53486</v>
      </c>
      <c r="BD1255" s="205">
        <f t="shared" si="280"/>
        <v>0</v>
      </c>
      <c r="BE1255" s="205">
        <f t="shared" si="281"/>
        <v>0</v>
      </c>
      <c r="BF1255" s="175">
        <v>53486</v>
      </c>
      <c r="BG1255" s="175"/>
      <c r="BH1255" s="175">
        <v>31500</v>
      </c>
      <c r="BI1255" s="175"/>
      <c r="BJ1255" s="175"/>
      <c r="BK1255" s="175">
        <v>3981</v>
      </c>
      <c r="BL1255" s="175">
        <v>5952</v>
      </c>
      <c r="BM1255" s="175">
        <v>6147</v>
      </c>
      <c r="BN1255" s="175">
        <v>3814</v>
      </c>
      <c r="BO1255" s="175">
        <v>2092</v>
      </c>
      <c r="BP1255" s="200">
        <f t="shared" si="282"/>
        <v>33592</v>
      </c>
    </row>
    <row r="1256" spans="1:68" s="201" customFormat="1" x14ac:dyDescent="0.15">
      <c r="A1256" s="117">
        <v>164401001</v>
      </c>
      <c r="B1256" s="118" t="s">
        <v>310</v>
      </c>
      <c r="C1256" s="118" t="s">
        <v>11</v>
      </c>
      <c r="D1256" s="118" t="s">
        <v>311</v>
      </c>
      <c r="E1256" s="118" t="s">
        <v>3365</v>
      </c>
      <c r="F1256" s="120">
        <v>28</v>
      </c>
      <c r="G1256" s="119">
        <v>760411</v>
      </c>
      <c r="H1256" s="119"/>
      <c r="I1256" s="120" t="s">
        <v>5820</v>
      </c>
      <c r="J1256" s="120">
        <v>4800</v>
      </c>
      <c r="K1256" s="120">
        <v>760411</v>
      </c>
      <c r="L1256" s="120">
        <v>0.434</v>
      </c>
      <c r="M1256" s="121" t="s">
        <v>5654</v>
      </c>
      <c r="N1256" s="120">
        <v>1</v>
      </c>
      <c r="O1256" s="119">
        <v>250</v>
      </c>
      <c r="P1256" s="119"/>
      <c r="Q1256" s="119"/>
      <c r="R1256" s="120" t="s">
        <v>5655</v>
      </c>
      <c r="S1256" s="120">
        <v>11.77</v>
      </c>
      <c r="T1256" s="120"/>
      <c r="U1256" s="120"/>
      <c r="V1256" s="172">
        <v>498.4</v>
      </c>
      <c r="W1256" s="172">
        <v>68.099999999999994</v>
      </c>
      <c r="X1256" s="172">
        <v>324.7</v>
      </c>
      <c r="Y1256" s="172">
        <v>24.8</v>
      </c>
      <c r="Z1256" s="172">
        <v>80.8</v>
      </c>
      <c r="AA1256" s="123">
        <v>8176</v>
      </c>
      <c r="AB1256" s="123"/>
      <c r="AC1256" s="123">
        <v>643</v>
      </c>
      <c r="AD1256" s="123"/>
      <c r="AE1256" s="123"/>
      <c r="AF1256" s="123"/>
      <c r="AG1256" s="214"/>
      <c r="AH1256" s="229" t="str">
        <f t="shared" si="277"/>
        <v>a3</v>
      </c>
      <c r="AI1256" s="199"/>
      <c r="AJ1256" s="199"/>
      <c r="AK1256" s="199"/>
      <c r="AL1256" s="199"/>
      <c r="AM1256" s="199"/>
      <c r="AN1256" s="173"/>
      <c r="AO1256" s="173">
        <v>1</v>
      </c>
      <c r="AP1256" s="173">
        <v>1</v>
      </c>
      <c r="AQ1256" s="173">
        <v>1</v>
      </c>
      <c r="AR1256" s="173">
        <v>1</v>
      </c>
      <c r="AS1256" s="173" t="s">
        <v>3186</v>
      </c>
      <c r="AT1256" s="173" t="s">
        <v>3186</v>
      </c>
      <c r="AU1256" s="173" t="s">
        <v>3186</v>
      </c>
      <c r="AV1256" s="173" t="s">
        <v>3186</v>
      </c>
      <c r="AW1256" s="173" t="s">
        <v>3186</v>
      </c>
      <c r="AX1256" s="173" t="s">
        <v>3186</v>
      </c>
      <c r="AY1256" s="173" t="s">
        <v>3186</v>
      </c>
      <c r="AZ1256" s="211">
        <f>SUBTOTAL(9,AN1256:AS1256)</f>
        <v>4</v>
      </c>
      <c r="BA1256" s="211"/>
      <c r="BB1256" s="205">
        <f t="shared" si="278"/>
        <v>63584</v>
      </c>
      <c r="BC1256" s="205">
        <f t="shared" si="279"/>
        <v>63584</v>
      </c>
      <c r="BD1256" s="205">
        <f t="shared" si="280"/>
        <v>0</v>
      </c>
      <c r="BE1256" s="205">
        <f t="shared" si="281"/>
        <v>0</v>
      </c>
      <c r="BF1256" s="175">
        <v>63584</v>
      </c>
      <c r="BG1256" s="175">
        <v>17901</v>
      </c>
      <c r="BH1256" s="175"/>
      <c r="BI1256" s="175"/>
      <c r="BJ1256" s="175"/>
      <c r="BK1256" s="175">
        <v>8438</v>
      </c>
      <c r="BL1256" s="175">
        <v>11599</v>
      </c>
      <c r="BM1256" s="175">
        <v>7241</v>
      </c>
      <c r="BN1256" s="175">
        <v>4948</v>
      </c>
      <c r="BO1256" s="175">
        <v>13457</v>
      </c>
      <c r="BP1256" s="200">
        <f t="shared" si="282"/>
        <v>13457</v>
      </c>
    </row>
    <row r="1257" spans="1:68" s="201" customFormat="1" x14ac:dyDescent="0.15">
      <c r="A1257" s="117">
        <v>4344101001</v>
      </c>
      <c r="B1257" s="118" t="s">
        <v>3005</v>
      </c>
      <c r="C1257" s="118" t="s">
        <v>2954</v>
      </c>
      <c r="D1257" s="118" t="s">
        <v>3006</v>
      </c>
      <c r="E1257" s="118" t="s">
        <v>5252</v>
      </c>
      <c r="F1257" s="120">
        <v>19</v>
      </c>
      <c r="G1257" s="119">
        <v>806505</v>
      </c>
      <c r="H1257" s="119"/>
      <c r="I1257" s="120" t="s">
        <v>5820</v>
      </c>
      <c r="J1257" s="120">
        <v>4950</v>
      </c>
      <c r="K1257" s="120">
        <v>761760</v>
      </c>
      <c r="L1257" s="120">
        <v>0.42199999999999999</v>
      </c>
      <c r="M1257" s="121" t="s">
        <v>5657</v>
      </c>
      <c r="N1257" s="120">
        <v>1</v>
      </c>
      <c r="O1257" s="119">
        <v>378.7</v>
      </c>
      <c r="P1257" s="119">
        <v>51.4</v>
      </c>
      <c r="Q1257" s="119">
        <v>5.98</v>
      </c>
      <c r="R1257" s="120" t="s">
        <v>5655</v>
      </c>
      <c r="S1257" s="120">
        <v>16.27</v>
      </c>
      <c r="T1257" s="120"/>
      <c r="U1257" s="120"/>
      <c r="V1257" s="172">
        <v>484.11</v>
      </c>
      <c r="W1257" s="172">
        <v>62.34</v>
      </c>
      <c r="X1257" s="172">
        <v>275.29000000000002</v>
      </c>
      <c r="Y1257" s="172">
        <v>58.82</v>
      </c>
      <c r="Z1257" s="172">
        <v>87.66</v>
      </c>
      <c r="AA1257" s="123"/>
      <c r="AB1257" s="123"/>
      <c r="AC1257" s="123">
        <v>389.5</v>
      </c>
      <c r="AD1257" s="123"/>
      <c r="AE1257" s="123"/>
      <c r="AF1257" s="123"/>
      <c r="AG1257" s="214"/>
      <c r="AH1257" s="229" t="str">
        <f t="shared" si="277"/>
        <v>a3</v>
      </c>
      <c r="AI1257" s="199"/>
      <c r="AJ1257" s="199"/>
      <c r="AK1257" s="199"/>
      <c r="AL1257" s="199"/>
      <c r="AM1257" s="199"/>
      <c r="AN1257" s="173">
        <v>3</v>
      </c>
      <c r="AO1257" s="173" t="s">
        <v>3186</v>
      </c>
      <c r="AP1257" s="173" t="s">
        <v>3186</v>
      </c>
      <c r="AQ1257" s="173" t="s">
        <v>3186</v>
      </c>
      <c r="AR1257" s="173" t="s">
        <v>3186</v>
      </c>
      <c r="AS1257" s="173">
        <v>0.5</v>
      </c>
      <c r="AT1257" s="173">
        <v>0.5</v>
      </c>
      <c r="AU1257" s="173">
        <v>0.5</v>
      </c>
      <c r="AV1257" s="173">
        <v>1</v>
      </c>
      <c r="AW1257" s="173">
        <v>0.5</v>
      </c>
      <c r="AX1257" s="173">
        <v>0.5</v>
      </c>
      <c r="AY1257" s="173">
        <v>0.5</v>
      </c>
      <c r="AZ1257" s="211">
        <f>SUBTOTAL(9,AN1257:AS1257)</f>
        <v>3.5</v>
      </c>
      <c r="BA1257" s="211">
        <f>SUBTOTAL(9,AT1257:AY1257)</f>
        <v>3.5</v>
      </c>
      <c r="BB1257" s="205">
        <f t="shared" si="278"/>
        <v>84220</v>
      </c>
      <c r="BC1257" s="205">
        <f t="shared" si="279"/>
        <v>84220</v>
      </c>
      <c r="BD1257" s="205">
        <f t="shared" si="280"/>
        <v>0</v>
      </c>
      <c r="BE1257" s="205">
        <f t="shared" si="281"/>
        <v>0</v>
      </c>
      <c r="BF1257" s="175">
        <v>84220</v>
      </c>
      <c r="BG1257" s="175">
        <v>4839</v>
      </c>
      <c r="BH1257" s="175">
        <v>28106</v>
      </c>
      <c r="BI1257" s="175"/>
      <c r="BJ1257" s="175"/>
      <c r="BK1257" s="175">
        <v>10729</v>
      </c>
      <c r="BL1257" s="175">
        <v>14342</v>
      </c>
      <c r="BM1257" s="175">
        <v>10055</v>
      </c>
      <c r="BN1257" s="175">
        <v>4095</v>
      </c>
      <c r="BO1257" s="175">
        <v>12054</v>
      </c>
      <c r="BP1257" s="200">
        <f t="shared" si="282"/>
        <v>40160</v>
      </c>
    </row>
    <row r="1258" spans="1:68" s="201" customFormat="1" x14ac:dyDescent="0.15">
      <c r="A1258" s="117">
        <v>2822601002</v>
      </c>
      <c r="B1258" s="118" t="s">
        <v>2210</v>
      </c>
      <c r="C1258" s="118" t="s">
        <v>2099</v>
      </c>
      <c r="D1258" s="118" t="s">
        <v>2209</v>
      </c>
      <c r="E1258" s="118" t="s">
        <v>4682</v>
      </c>
      <c r="F1258" s="120">
        <v>11</v>
      </c>
      <c r="G1258" s="119">
        <v>766887</v>
      </c>
      <c r="H1258" s="119"/>
      <c r="I1258" s="120" t="s">
        <v>5820</v>
      </c>
      <c r="J1258" s="120">
        <v>2725</v>
      </c>
      <c r="K1258" s="120">
        <v>766887</v>
      </c>
      <c r="L1258" s="120">
        <v>0.77100000000000002</v>
      </c>
      <c r="M1258" s="121" t="s">
        <v>5654</v>
      </c>
      <c r="N1258" s="120">
        <v>1</v>
      </c>
      <c r="O1258" s="119">
        <v>693</v>
      </c>
      <c r="P1258" s="119"/>
      <c r="Q1258" s="119"/>
      <c r="R1258" s="120" t="s">
        <v>5658</v>
      </c>
      <c r="S1258" s="120">
        <v>0.44</v>
      </c>
      <c r="T1258" s="120"/>
      <c r="U1258" s="120"/>
      <c r="V1258" s="172">
        <v>529</v>
      </c>
      <c r="W1258" s="172"/>
      <c r="X1258" s="172"/>
      <c r="Y1258" s="172"/>
      <c r="Z1258" s="172">
        <v>529</v>
      </c>
      <c r="AA1258" s="123">
        <v>4714</v>
      </c>
      <c r="AB1258" s="123"/>
      <c r="AC1258" s="123">
        <v>409</v>
      </c>
      <c r="AD1258" s="123"/>
      <c r="AE1258" s="123"/>
      <c r="AF1258" s="123"/>
      <c r="AG1258" s="214"/>
      <c r="AH1258" s="229" t="str">
        <f t="shared" si="277"/>
        <v>a3</v>
      </c>
      <c r="AI1258" s="199" t="s">
        <v>5401</v>
      </c>
      <c r="AJ1258" s="199"/>
      <c r="AK1258" s="199" t="s">
        <v>5401</v>
      </c>
      <c r="AL1258" s="199" t="s">
        <v>5401</v>
      </c>
      <c r="AM1258" s="199" t="s">
        <v>5401</v>
      </c>
      <c r="AN1258" s="173">
        <v>0.5</v>
      </c>
      <c r="AO1258" s="173"/>
      <c r="AP1258" s="173"/>
      <c r="AQ1258" s="173"/>
      <c r="AR1258" s="173"/>
      <c r="AS1258" s="173">
        <v>0.5</v>
      </c>
      <c r="AT1258" s="173">
        <v>2</v>
      </c>
      <c r="AU1258" s="173">
        <v>2</v>
      </c>
      <c r="AV1258" s="173">
        <v>1</v>
      </c>
      <c r="AW1258" s="173">
        <v>1</v>
      </c>
      <c r="AX1258" s="173">
        <v>1</v>
      </c>
      <c r="AY1258" s="173">
        <v>0.5</v>
      </c>
      <c r="AZ1258" s="211">
        <f>SUBTOTAL(9,AN1258:AS1258)</f>
        <v>1</v>
      </c>
      <c r="BA1258" s="211">
        <f>SUBTOTAL(9,AT1258:AY1258)</f>
        <v>7.5</v>
      </c>
      <c r="BB1258" s="205">
        <f t="shared" si="278"/>
        <v>93573</v>
      </c>
      <c r="BC1258" s="205">
        <f t="shared" si="279"/>
        <v>93573</v>
      </c>
      <c r="BD1258" s="205">
        <f t="shared" si="280"/>
        <v>0</v>
      </c>
      <c r="BE1258" s="205">
        <f t="shared" si="281"/>
        <v>0</v>
      </c>
      <c r="BF1258" s="175">
        <v>93573</v>
      </c>
      <c r="BG1258" s="175"/>
      <c r="BH1258" s="175">
        <v>60695</v>
      </c>
      <c r="BI1258" s="175"/>
      <c r="BJ1258" s="175"/>
      <c r="BK1258" s="175">
        <v>19176</v>
      </c>
      <c r="BL1258" s="175">
        <v>11755</v>
      </c>
      <c r="BM1258" s="175"/>
      <c r="BN1258" s="175"/>
      <c r="BO1258" s="175">
        <v>1947</v>
      </c>
      <c r="BP1258" s="200">
        <f t="shared" si="282"/>
        <v>62642</v>
      </c>
    </row>
    <row r="1259" spans="1:68" s="201" customFormat="1" x14ac:dyDescent="0.15">
      <c r="A1259" s="117">
        <v>2323801002</v>
      </c>
      <c r="B1259" s="118" t="s">
        <v>680</v>
      </c>
      <c r="C1259" s="118" t="s">
        <v>1850</v>
      </c>
      <c r="D1259" s="118" t="s">
        <v>1916</v>
      </c>
      <c r="E1259" s="118" t="s">
        <v>4454</v>
      </c>
      <c r="F1259" s="120">
        <v>0</v>
      </c>
      <c r="G1259" s="119">
        <v>822454</v>
      </c>
      <c r="H1259" s="119"/>
      <c r="I1259" s="120" t="s">
        <v>5820</v>
      </c>
      <c r="J1259" s="120">
        <v>5600</v>
      </c>
      <c r="K1259" s="120">
        <v>768199</v>
      </c>
      <c r="L1259" s="120">
        <v>0.376</v>
      </c>
      <c r="M1259" s="121" t="s">
        <v>5657</v>
      </c>
      <c r="N1259" s="120">
        <v>1</v>
      </c>
      <c r="O1259" s="119">
        <v>247</v>
      </c>
      <c r="P1259" s="119">
        <v>31.63</v>
      </c>
      <c r="Q1259" s="119">
        <v>4.51</v>
      </c>
      <c r="R1259" s="120" t="s">
        <v>5655</v>
      </c>
      <c r="S1259" s="120">
        <v>1.8</v>
      </c>
      <c r="T1259" s="120"/>
      <c r="U1259" s="120"/>
      <c r="V1259" s="172">
        <v>482.4</v>
      </c>
      <c r="W1259" s="172">
        <v>56.5</v>
      </c>
      <c r="X1259" s="172">
        <v>361</v>
      </c>
      <c r="Y1259" s="172">
        <v>20.3</v>
      </c>
      <c r="Z1259" s="172">
        <v>44.6</v>
      </c>
      <c r="AA1259" s="123"/>
      <c r="AB1259" s="123"/>
      <c r="AC1259" s="123">
        <v>600</v>
      </c>
      <c r="AD1259" s="123"/>
      <c r="AE1259" s="123"/>
      <c r="AF1259" s="123"/>
      <c r="AG1259" s="214"/>
      <c r="AH1259" s="229" t="str">
        <f t="shared" si="277"/>
        <v>a3</v>
      </c>
      <c r="AI1259" s="199"/>
      <c r="AJ1259" s="199"/>
      <c r="AK1259" s="199"/>
      <c r="AL1259" s="199"/>
      <c r="AM1259" s="199"/>
      <c r="AN1259" s="173"/>
      <c r="AO1259" s="173"/>
      <c r="AP1259" s="173"/>
      <c r="AQ1259" s="173"/>
      <c r="AR1259" s="173"/>
      <c r="AS1259" s="173"/>
      <c r="AT1259" s="173"/>
      <c r="AU1259" s="173"/>
      <c r="AV1259" s="173"/>
      <c r="AW1259" s="173"/>
      <c r="AX1259" s="173"/>
      <c r="AY1259" s="173"/>
      <c r="AZ1259" s="211">
        <f>SUBTOTAL(9,AN1259:AS1259)</f>
        <v>0</v>
      </c>
      <c r="BA1259" s="211">
        <f>SUBTOTAL(9,AT1259:AY1259)</f>
        <v>0</v>
      </c>
      <c r="BB1259" s="205">
        <f t="shared" si="278"/>
        <v>0</v>
      </c>
      <c r="BC1259" s="205">
        <f t="shared" si="279"/>
        <v>0</v>
      </c>
      <c r="BD1259" s="205">
        <f t="shared" si="280"/>
        <v>0</v>
      </c>
      <c r="BE1259" s="205">
        <f t="shared" si="281"/>
        <v>0</v>
      </c>
      <c r="BF1259" s="175"/>
      <c r="BG1259" s="175"/>
      <c r="BH1259" s="175"/>
      <c r="BI1259" s="175"/>
      <c r="BJ1259" s="175"/>
      <c r="BK1259" s="175"/>
      <c r="BL1259" s="175"/>
      <c r="BM1259" s="175"/>
      <c r="BN1259" s="175"/>
      <c r="BO1259" s="175"/>
      <c r="BP1259" s="200">
        <f t="shared" si="282"/>
        <v>0</v>
      </c>
    </row>
    <row r="1260" spans="1:68" s="201" customFormat="1" x14ac:dyDescent="0.15">
      <c r="A1260" s="117">
        <v>1721001004</v>
      </c>
      <c r="B1260" s="118" t="s">
        <v>1362</v>
      </c>
      <c r="C1260" s="118" t="s">
        <v>1324</v>
      </c>
      <c r="D1260" s="118" t="s">
        <v>1359</v>
      </c>
      <c r="E1260" s="118" t="s">
        <v>4049</v>
      </c>
      <c r="F1260" s="120">
        <v>12</v>
      </c>
      <c r="G1260" s="119">
        <v>768403</v>
      </c>
      <c r="H1260" s="119"/>
      <c r="I1260" s="120" t="s">
        <v>5820</v>
      </c>
      <c r="J1260" s="120">
        <v>6300</v>
      </c>
      <c r="K1260" s="120">
        <v>768403</v>
      </c>
      <c r="L1260" s="120">
        <v>0.33400000000000002</v>
      </c>
      <c r="M1260" s="121" t="s">
        <v>5657</v>
      </c>
      <c r="N1260" s="120">
        <v>1</v>
      </c>
      <c r="O1260" s="119">
        <v>177</v>
      </c>
      <c r="P1260" s="119">
        <v>40</v>
      </c>
      <c r="Q1260" s="119">
        <v>5.4</v>
      </c>
      <c r="R1260" s="120" t="s">
        <v>5658</v>
      </c>
      <c r="S1260" s="120">
        <v>1.2</v>
      </c>
      <c r="T1260" s="120"/>
      <c r="U1260" s="120"/>
      <c r="V1260" s="172">
        <v>407</v>
      </c>
      <c r="W1260" s="172">
        <v>7</v>
      </c>
      <c r="X1260" s="172">
        <v>266</v>
      </c>
      <c r="Y1260" s="172">
        <v>75</v>
      </c>
      <c r="Z1260" s="172">
        <v>59</v>
      </c>
      <c r="AA1260" s="123">
        <v>8000</v>
      </c>
      <c r="AB1260" s="123"/>
      <c r="AC1260" s="123">
        <v>115</v>
      </c>
      <c r="AD1260" s="123"/>
      <c r="AE1260" s="123"/>
      <c r="AF1260" s="123"/>
      <c r="AG1260" s="214"/>
      <c r="AH1260" s="229" t="str">
        <f t="shared" si="277"/>
        <v>a3</v>
      </c>
      <c r="AI1260" s="199"/>
      <c r="AJ1260" s="199"/>
      <c r="AK1260" s="199"/>
      <c r="AL1260" s="199"/>
      <c r="AM1260" s="199"/>
      <c r="AN1260" s="173"/>
      <c r="AO1260" s="173"/>
      <c r="AP1260" s="173"/>
      <c r="AQ1260" s="173"/>
      <c r="AR1260" s="173"/>
      <c r="AS1260" s="173"/>
      <c r="AT1260" s="173"/>
      <c r="AU1260" s="173"/>
      <c r="AV1260" s="173"/>
      <c r="AW1260" s="173"/>
      <c r="AX1260" s="173"/>
      <c r="AY1260" s="173"/>
      <c r="AZ1260" s="211"/>
      <c r="BA1260" s="211"/>
      <c r="BB1260" s="205">
        <f t="shared" si="278"/>
        <v>41023</v>
      </c>
      <c r="BC1260" s="205">
        <f t="shared" si="279"/>
        <v>32235</v>
      </c>
      <c r="BD1260" s="205">
        <f t="shared" si="280"/>
        <v>11644</v>
      </c>
      <c r="BE1260" s="205">
        <f t="shared" si="281"/>
        <v>2856</v>
      </c>
      <c r="BF1260" s="175">
        <v>29379</v>
      </c>
      <c r="BG1260" s="175">
        <v>1664</v>
      </c>
      <c r="BH1260" s="175">
        <v>16835</v>
      </c>
      <c r="BI1260" s="175">
        <v>8788</v>
      </c>
      <c r="BJ1260" s="175"/>
      <c r="BK1260" s="175">
        <v>800</v>
      </c>
      <c r="BL1260" s="175">
        <v>4222</v>
      </c>
      <c r="BM1260" s="175">
        <v>5648</v>
      </c>
      <c r="BN1260" s="175">
        <v>5</v>
      </c>
      <c r="BO1260" s="175">
        <v>3061</v>
      </c>
      <c r="BP1260" s="200">
        <f t="shared" si="282"/>
        <v>19896</v>
      </c>
    </row>
    <row r="1261" spans="1:68" s="201" customFormat="1" x14ac:dyDescent="0.15">
      <c r="A1261" s="117">
        <v>2120401003</v>
      </c>
      <c r="B1261" s="118" t="s">
        <v>1677</v>
      </c>
      <c r="C1261" s="118" t="s">
        <v>1650</v>
      </c>
      <c r="D1261" s="118" t="s">
        <v>1675</v>
      </c>
      <c r="E1261" s="118" t="s">
        <v>4272</v>
      </c>
      <c r="F1261" s="120">
        <v>13</v>
      </c>
      <c r="G1261" s="119">
        <v>769388</v>
      </c>
      <c r="H1261" s="119"/>
      <c r="I1261" s="120" t="s">
        <v>5820</v>
      </c>
      <c r="J1261" s="120">
        <v>3200</v>
      </c>
      <c r="K1261" s="120">
        <v>769388</v>
      </c>
      <c r="L1261" s="120">
        <v>0.65900000000000003</v>
      </c>
      <c r="M1261" s="121" t="s">
        <v>5665</v>
      </c>
      <c r="N1261" s="120">
        <v>1</v>
      </c>
      <c r="O1261" s="119">
        <v>200</v>
      </c>
      <c r="P1261" s="119">
        <v>43</v>
      </c>
      <c r="Q1261" s="119">
        <v>3.7</v>
      </c>
      <c r="R1261" s="120" t="s">
        <v>5655</v>
      </c>
      <c r="S1261" s="120">
        <v>6.82</v>
      </c>
      <c r="T1261" s="120"/>
      <c r="U1261" s="120"/>
      <c r="V1261" s="172">
        <v>718.7</v>
      </c>
      <c r="W1261" s="172"/>
      <c r="X1261" s="172">
        <v>718.7</v>
      </c>
      <c r="Y1261" s="172"/>
      <c r="Z1261" s="172"/>
      <c r="AA1261" s="123"/>
      <c r="AB1261" s="123"/>
      <c r="AC1261" s="123">
        <v>111.28</v>
      </c>
      <c r="AD1261" s="123"/>
      <c r="AE1261" s="123"/>
      <c r="AF1261" s="123"/>
      <c r="AG1261" s="214"/>
      <c r="AH1261" s="229" t="str">
        <f t="shared" si="277"/>
        <v>a3</v>
      </c>
      <c r="AI1261" s="199"/>
      <c r="AJ1261" s="199"/>
      <c r="AK1261" s="199"/>
      <c r="AL1261" s="199"/>
      <c r="AM1261" s="199"/>
      <c r="AN1261" s="173"/>
      <c r="AO1261" s="173"/>
      <c r="AP1261" s="173"/>
      <c r="AQ1261" s="173">
        <v>0.7</v>
      </c>
      <c r="AR1261" s="173"/>
      <c r="AS1261" s="173"/>
      <c r="AT1261" s="173"/>
      <c r="AU1261" s="173"/>
      <c r="AV1261" s="173"/>
      <c r="AW1261" s="173"/>
      <c r="AX1261" s="173"/>
      <c r="AY1261" s="173"/>
      <c r="AZ1261" s="211">
        <f t="shared" ref="AZ1261:AZ1269" si="283">SUBTOTAL(9,AN1261:AS1261)</f>
        <v>0.7</v>
      </c>
      <c r="BA1261" s="211"/>
      <c r="BB1261" s="205">
        <f t="shared" si="278"/>
        <v>73043</v>
      </c>
      <c r="BC1261" s="205">
        <f t="shared" si="279"/>
        <v>61046</v>
      </c>
      <c r="BD1261" s="205">
        <f t="shared" si="280"/>
        <v>12317</v>
      </c>
      <c r="BE1261" s="205">
        <f t="shared" si="281"/>
        <v>320</v>
      </c>
      <c r="BF1261" s="175">
        <v>60726</v>
      </c>
      <c r="BG1261" s="175">
        <v>4607</v>
      </c>
      <c r="BH1261" s="175">
        <v>21284</v>
      </c>
      <c r="BI1261" s="175">
        <v>11997</v>
      </c>
      <c r="BJ1261" s="175"/>
      <c r="BK1261" s="175">
        <v>12582</v>
      </c>
      <c r="BL1261" s="175">
        <v>3996</v>
      </c>
      <c r="BM1261" s="175">
        <v>11002</v>
      </c>
      <c r="BN1261" s="175">
        <v>5392</v>
      </c>
      <c r="BO1261" s="175">
        <v>2183</v>
      </c>
      <c r="BP1261" s="200">
        <f t="shared" si="282"/>
        <v>23467</v>
      </c>
    </row>
    <row r="1262" spans="1:68" s="201" customFormat="1" x14ac:dyDescent="0.15">
      <c r="A1262" s="117">
        <v>163601001</v>
      </c>
      <c r="B1262" s="118" t="s">
        <v>298</v>
      </c>
      <c r="C1262" s="118" t="s">
        <v>11</v>
      </c>
      <c r="D1262" s="118" t="s">
        <v>299</v>
      </c>
      <c r="E1262" s="118" t="s">
        <v>3359</v>
      </c>
      <c r="F1262" s="120">
        <v>27</v>
      </c>
      <c r="G1262" s="119">
        <v>773548</v>
      </c>
      <c r="H1262" s="119"/>
      <c r="I1262" s="120" t="s">
        <v>5820</v>
      </c>
      <c r="J1262" s="120">
        <v>3300</v>
      </c>
      <c r="K1262" s="120">
        <v>773548</v>
      </c>
      <c r="L1262" s="120">
        <v>0.64200000000000002</v>
      </c>
      <c r="M1262" s="121" t="s">
        <v>5657</v>
      </c>
      <c r="N1262" s="120">
        <v>1</v>
      </c>
      <c r="O1262" s="119">
        <v>170</v>
      </c>
      <c r="P1262" s="119">
        <v>47.9</v>
      </c>
      <c r="Q1262" s="119">
        <v>5.23</v>
      </c>
      <c r="R1262" s="120" t="s">
        <v>5658</v>
      </c>
      <c r="S1262" s="120">
        <v>0.8</v>
      </c>
      <c r="T1262" s="120"/>
      <c r="U1262" s="120"/>
      <c r="V1262" s="172">
        <v>626.1</v>
      </c>
      <c r="W1262" s="172">
        <v>34.4</v>
      </c>
      <c r="X1262" s="172">
        <v>472.7</v>
      </c>
      <c r="Y1262" s="172">
        <v>32.5</v>
      </c>
      <c r="Z1262" s="172">
        <v>86.5</v>
      </c>
      <c r="AA1262" s="123">
        <v>3649</v>
      </c>
      <c r="AB1262" s="123"/>
      <c r="AC1262" s="123">
        <v>382</v>
      </c>
      <c r="AD1262" s="123"/>
      <c r="AE1262" s="123"/>
      <c r="AF1262" s="123"/>
      <c r="AG1262" s="214"/>
      <c r="AH1262" s="229" t="str">
        <f t="shared" si="277"/>
        <v>a3</v>
      </c>
      <c r="AI1262" s="199"/>
      <c r="AJ1262" s="199"/>
      <c r="AK1262" s="199"/>
      <c r="AL1262" s="199"/>
      <c r="AM1262" s="199"/>
      <c r="AN1262" s="173">
        <v>1</v>
      </c>
      <c r="AO1262" s="173" t="s">
        <v>3186</v>
      </c>
      <c r="AP1262" s="173" t="s">
        <v>3186</v>
      </c>
      <c r="AQ1262" s="173" t="s">
        <v>3186</v>
      </c>
      <c r="AR1262" s="173" t="s">
        <v>3186</v>
      </c>
      <c r="AS1262" s="173"/>
      <c r="AT1262" s="173">
        <v>0.7</v>
      </c>
      <c r="AU1262" s="173" t="s">
        <v>3186</v>
      </c>
      <c r="AV1262" s="173">
        <v>1.8</v>
      </c>
      <c r="AW1262" s="173" t="s">
        <v>3186</v>
      </c>
      <c r="AX1262" s="173">
        <v>0.5</v>
      </c>
      <c r="AY1262" s="173">
        <v>1.6</v>
      </c>
      <c r="AZ1262" s="211">
        <f t="shared" si="283"/>
        <v>1</v>
      </c>
      <c r="BA1262" s="211">
        <f t="shared" ref="BA1262:BA1274" si="284">SUBTOTAL(9,AT1262:AY1262)</f>
        <v>4.5999999999999996</v>
      </c>
      <c r="BB1262" s="205">
        <f t="shared" si="278"/>
        <v>71452</v>
      </c>
      <c r="BC1262" s="205">
        <f t="shared" si="279"/>
        <v>54401</v>
      </c>
      <c r="BD1262" s="205">
        <f t="shared" si="280"/>
        <v>21221</v>
      </c>
      <c r="BE1262" s="205">
        <f t="shared" si="281"/>
        <v>4170</v>
      </c>
      <c r="BF1262" s="175">
        <v>50231</v>
      </c>
      <c r="BG1262" s="175">
        <v>10568</v>
      </c>
      <c r="BH1262" s="175">
        <v>21221</v>
      </c>
      <c r="BI1262" s="175">
        <v>17051</v>
      </c>
      <c r="BJ1262" s="175"/>
      <c r="BK1262" s="175"/>
      <c r="BL1262" s="175">
        <v>1115</v>
      </c>
      <c r="BM1262" s="175">
        <v>9708</v>
      </c>
      <c r="BN1262" s="175">
        <v>3258</v>
      </c>
      <c r="BO1262" s="175">
        <v>8531</v>
      </c>
      <c r="BP1262" s="200">
        <f t="shared" si="282"/>
        <v>29752</v>
      </c>
    </row>
    <row r="1263" spans="1:68" s="201" customFormat="1" x14ac:dyDescent="0.15">
      <c r="A1263" s="117">
        <v>2045002001</v>
      </c>
      <c r="B1263" s="118" t="s">
        <v>604</v>
      </c>
      <c r="C1263" s="118" t="s">
        <v>1489</v>
      </c>
      <c r="D1263" s="118" t="s">
        <v>1615</v>
      </c>
      <c r="E1263" s="118" t="s">
        <v>4230</v>
      </c>
      <c r="F1263" s="120">
        <v>17</v>
      </c>
      <c r="G1263" s="119"/>
      <c r="H1263" s="119"/>
      <c r="I1263" s="120" t="s">
        <v>5820</v>
      </c>
      <c r="J1263" s="120">
        <v>3400</v>
      </c>
      <c r="K1263" s="120">
        <v>775233</v>
      </c>
      <c r="L1263" s="120">
        <v>0.625</v>
      </c>
      <c r="M1263" s="121" t="s">
        <v>5657</v>
      </c>
      <c r="N1263" s="120">
        <v>1</v>
      </c>
      <c r="O1263" s="119">
        <v>309</v>
      </c>
      <c r="P1263" s="119"/>
      <c r="Q1263" s="119"/>
      <c r="R1263" s="120" t="s">
        <v>5658</v>
      </c>
      <c r="S1263" s="120">
        <v>0.7</v>
      </c>
      <c r="T1263" s="120"/>
      <c r="U1263" s="120"/>
      <c r="V1263" s="172">
        <v>703.3</v>
      </c>
      <c r="W1263" s="172"/>
      <c r="X1263" s="172">
        <v>529.79999999999995</v>
      </c>
      <c r="Y1263" s="172">
        <v>41.4</v>
      </c>
      <c r="Z1263" s="172">
        <v>132.1</v>
      </c>
      <c r="AA1263" s="123"/>
      <c r="AB1263" s="123"/>
      <c r="AC1263" s="123">
        <v>711.2</v>
      </c>
      <c r="AD1263" s="123"/>
      <c r="AE1263" s="123"/>
      <c r="AF1263" s="123"/>
      <c r="AG1263" s="214"/>
      <c r="AH1263" s="229" t="str">
        <f t="shared" si="277"/>
        <v>a3</v>
      </c>
      <c r="AI1263" s="199"/>
      <c r="AJ1263" s="199"/>
      <c r="AK1263" s="199"/>
      <c r="AL1263" s="199"/>
      <c r="AM1263" s="199"/>
      <c r="AN1263" s="173"/>
      <c r="AO1263" s="173"/>
      <c r="AP1263" s="173"/>
      <c r="AQ1263" s="173"/>
      <c r="AR1263" s="173"/>
      <c r="AS1263" s="173">
        <v>1</v>
      </c>
      <c r="AT1263" s="173">
        <v>0.5</v>
      </c>
      <c r="AU1263" s="173">
        <v>0.5</v>
      </c>
      <c r="AV1263" s="173">
        <v>0.6</v>
      </c>
      <c r="AW1263" s="173"/>
      <c r="AX1263" s="173"/>
      <c r="AY1263" s="173"/>
      <c r="AZ1263" s="211">
        <f t="shared" si="283"/>
        <v>1</v>
      </c>
      <c r="BA1263" s="211">
        <f t="shared" si="284"/>
        <v>1.6</v>
      </c>
      <c r="BB1263" s="205">
        <f t="shared" si="278"/>
        <v>75845</v>
      </c>
      <c r="BC1263" s="205">
        <f t="shared" si="279"/>
        <v>75845</v>
      </c>
      <c r="BD1263" s="205">
        <f t="shared" si="280"/>
        <v>0</v>
      </c>
      <c r="BE1263" s="205">
        <f t="shared" si="281"/>
        <v>0</v>
      </c>
      <c r="BF1263" s="175">
        <v>75845</v>
      </c>
      <c r="BG1263" s="175"/>
      <c r="BH1263" s="175">
        <v>29757</v>
      </c>
      <c r="BI1263" s="175"/>
      <c r="BJ1263" s="175"/>
      <c r="BK1263" s="175">
        <v>15017</v>
      </c>
      <c r="BL1263" s="175">
        <v>6729</v>
      </c>
      <c r="BM1263" s="175">
        <v>12294</v>
      </c>
      <c r="BN1263" s="175">
        <v>4007</v>
      </c>
      <c r="BO1263" s="175">
        <v>8041</v>
      </c>
      <c r="BP1263" s="200">
        <f t="shared" si="282"/>
        <v>37798</v>
      </c>
    </row>
    <row r="1264" spans="1:68" s="201" customFormat="1" x14ac:dyDescent="0.15">
      <c r="A1264" s="117">
        <v>4620802002</v>
      </c>
      <c r="B1264" s="118" t="s">
        <v>3120</v>
      </c>
      <c r="C1264" s="118" t="s">
        <v>3107</v>
      </c>
      <c r="D1264" s="118" t="s">
        <v>3119</v>
      </c>
      <c r="E1264" s="118" t="s">
        <v>5329</v>
      </c>
      <c r="F1264" s="120">
        <v>13</v>
      </c>
      <c r="G1264" s="119">
        <v>776286</v>
      </c>
      <c r="H1264" s="119"/>
      <c r="I1264" s="120" t="s">
        <v>5820</v>
      </c>
      <c r="J1264" s="120">
        <v>3000</v>
      </c>
      <c r="K1264" s="120">
        <v>776286</v>
      </c>
      <c r="L1264" s="120">
        <v>0.70899999999999996</v>
      </c>
      <c r="M1264" s="121" t="s">
        <v>5657</v>
      </c>
      <c r="N1264" s="120">
        <v>1</v>
      </c>
      <c r="O1264" s="119">
        <v>217</v>
      </c>
      <c r="P1264" s="119"/>
      <c r="Q1264" s="119"/>
      <c r="R1264" s="120" t="s">
        <v>5658</v>
      </c>
      <c r="S1264" s="120">
        <v>0.6</v>
      </c>
      <c r="T1264" s="120"/>
      <c r="U1264" s="120" t="s">
        <v>3186</v>
      </c>
      <c r="V1264" s="172">
        <v>533.5</v>
      </c>
      <c r="W1264" s="172">
        <v>73.3</v>
      </c>
      <c r="X1264" s="172">
        <v>294.2</v>
      </c>
      <c r="Y1264" s="172">
        <v>55.5</v>
      </c>
      <c r="Z1264" s="172">
        <v>110.5</v>
      </c>
      <c r="AA1264" s="123">
        <v>112</v>
      </c>
      <c r="AB1264" s="123"/>
      <c r="AC1264" s="123">
        <v>83</v>
      </c>
      <c r="AD1264" s="123"/>
      <c r="AE1264" s="123"/>
      <c r="AF1264" s="123"/>
      <c r="AG1264" s="214"/>
      <c r="AH1264" s="229" t="str">
        <f t="shared" si="277"/>
        <v>a3</v>
      </c>
      <c r="AI1264" s="199"/>
      <c r="AJ1264" s="199"/>
      <c r="AK1264" s="199"/>
      <c r="AL1264" s="199"/>
      <c r="AM1264" s="199"/>
      <c r="AN1264" s="173" t="s">
        <v>3186</v>
      </c>
      <c r="AO1264" s="173" t="s">
        <v>3186</v>
      </c>
      <c r="AP1264" s="173" t="s">
        <v>3186</v>
      </c>
      <c r="AQ1264" s="173" t="s">
        <v>3186</v>
      </c>
      <c r="AR1264" s="173" t="s">
        <v>3186</v>
      </c>
      <c r="AS1264" s="173">
        <v>1</v>
      </c>
      <c r="AT1264" s="173">
        <v>1</v>
      </c>
      <c r="AU1264" s="173">
        <v>0.5</v>
      </c>
      <c r="AV1264" s="173">
        <v>0.5</v>
      </c>
      <c r="AW1264" s="173">
        <v>0.5</v>
      </c>
      <c r="AX1264" s="173">
        <v>0.5</v>
      </c>
      <c r="AY1264" s="173"/>
      <c r="AZ1264" s="211">
        <f t="shared" si="283"/>
        <v>1</v>
      </c>
      <c r="BA1264" s="211">
        <f t="shared" si="284"/>
        <v>3</v>
      </c>
      <c r="BB1264" s="205">
        <f t="shared" si="278"/>
        <v>54811</v>
      </c>
      <c r="BC1264" s="205">
        <f t="shared" si="279"/>
        <v>42036</v>
      </c>
      <c r="BD1264" s="205">
        <f t="shared" si="280"/>
        <v>16097</v>
      </c>
      <c r="BE1264" s="205">
        <f t="shared" si="281"/>
        <v>3322</v>
      </c>
      <c r="BF1264" s="175">
        <v>38714</v>
      </c>
      <c r="BG1264" s="175"/>
      <c r="BH1264" s="175">
        <v>16097</v>
      </c>
      <c r="BI1264" s="175">
        <v>12775</v>
      </c>
      <c r="BJ1264" s="175"/>
      <c r="BK1264" s="175">
        <v>8177</v>
      </c>
      <c r="BL1264" s="175">
        <v>2899</v>
      </c>
      <c r="BM1264" s="175">
        <v>7931</v>
      </c>
      <c r="BN1264" s="175">
        <v>2446</v>
      </c>
      <c r="BO1264" s="175">
        <v>4486</v>
      </c>
      <c r="BP1264" s="200">
        <f t="shared" si="282"/>
        <v>20583</v>
      </c>
    </row>
    <row r="1265" spans="1:68" s="201" customFormat="1" x14ac:dyDescent="0.15">
      <c r="A1265" s="117">
        <v>3840101001</v>
      </c>
      <c r="B1265" s="118" t="s">
        <v>2744</v>
      </c>
      <c r="C1265" s="118" t="s">
        <v>2700</v>
      </c>
      <c r="D1265" s="118" t="s">
        <v>2745</v>
      </c>
      <c r="E1265" s="118" t="s">
        <v>5077</v>
      </c>
      <c r="F1265" s="120">
        <v>11</v>
      </c>
      <c r="G1265" s="119">
        <v>778855</v>
      </c>
      <c r="H1265" s="119"/>
      <c r="I1265" s="120" t="s">
        <v>5820</v>
      </c>
      <c r="J1265" s="120">
        <v>5100</v>
      </c>
      <c r="K1265" s="120">
        <v>778855</v>
      </c>
      <c r="L1265" s="120">
        <v>0.41799999999999998</v>
      </c>
      <c r="M1265" s="121" t="s">
        <v>5654</v>
      </c>
      <c r="N1265" s="120">
        <v>1</v>
      </c>
      <c r="O1265" s="119">
        <v>229</v>
      </c>
      <c r="P1265" s="119">
        <v>39</v>
      </c>
      <c r="Q1265" s="119">
        <v>7.4</v>
      </c>
      <c r="R1265" s="120" t="s">
        <v>5655</v>
      </c>
      <c r="S1265" s="120">
        <v>7.4</v>
      </c>
      <c r="T1265" s="120"/>
      <c r="U1265" s="120"/>
      <c r="V1265" s="172">
        <v>577.9</v>
      </c>
      <c r="W1265" s="172">
        <v>119.8</v>
      </c>
      <c r="X1265" s="172">
        <v>248.7</v>
      </c>
      <c r="Y1265" s="172">
        <v>58.9</v>
      </c>
      <c r="Z1265" s="172">
        <v>150.5</v>
      </c>
      <c r="AA1265" s="123">
        <v>10984</v>
      </c>
      <c r="AB1265" s="123"/>
      <c r="AC1265" s="123">
        <v>123</v>
      </c>
      <c r="AD1265" s="123"/>
      <c r="AE1265" s="123"/>
      <c r="AF1265" s="123"/>
      <c r="AG1265" s="214"/>
      <c r="AH1265" s="229" t="str">
        <f t="shared" si="277"/>
        <v>a3</v>
      </c>
      <c r="AI1265" s="199" t="s">
        <v>5402</v>
      </c>
      <c r="AJ1265" s="199"/>
      <c r="AK1265" s="199"/>
      <c r="AL1265" s="199"/>
      <c r="AM1265" s="199"/>
      <c r="AN1265" s="173"/>
      <c r="AO1265" s="173"/>
      <c r="AP1265" s="173"/>
      <c r="AQ1265" s="173"/>
      <c r="AR1265" s="173"/>
      <c r="AS1265" s="173"/>
      <c r="AT1265" s="173"/>
      <c r="AU1265" s="173"/>
      <c r="AV1265" s="173"/>
      <c r="AW1265" s="173"/>
      <c r="AX1265" s="173"/>
      <c r="AY1265" s="173"/>
      <c r="AZ1265" s="211">
        <f t="shared" si="283"/>
        <v>0</v>
      </c>
      <c r="BA1265" s="211">
        <f t="shared" si="284"/>
        <v>0</v>
      </c>
      <c r="BB1265" s="205">
        <f t="shared" si="278"/>
        <v>77539</v>
      </c>
      <c r="BC1265" s="205">
        <f t="shared" si="279"/>
        <v>64064</v>
      </c>
      <c r="BD1265" s="205">
        <f t="shared" si="280"/>
        <v>13951</v>
      </c>
      <c r="BE1265" s="205">
        <f t="shared" si="281"/>
        <v>476</v>
      </c>
      <c r="BF1265" s="175">
        <v>63588</v>
      </c>
      <c r="BG1265" s="175"/>
      <c r="BH1265" s="175">
        <v>19184</v>
      </c>
      <c r="BI1265" s="175">
        <v>11908</v>
      </c>
      <c r="BJ1265" s="175">
        <v>1567</v>
      </c>
      <c r="BK1265" s="175">
        <v>8366</v>
      </c>
      <c r="BL1265" s="175">
        <v>3423</v>
      </c>
      <c r="BM1265" s="175">
        <v>7928</v>
      </c>
      <c r="BN1265" s="175">
        <v>3120</v>
      </c>
      <c r="BO1265" s="175">
        <v>22043</v>
      </c>
      <c r="BP1265" s="200">
        <f t="shared" si="282"/>
        <v>41227</v>
      </c>
    </row>
    <row r="1266" spans="1:68" s="201" customFormat="1" x14ac:dyDescent="0.15">
      <c r="A1266" s="117">
        <v>4034501001</v>
      </c>
      <c r="B1266" s="118" t="s">
        <v>2847</v>
      </c>
      <c r="C1266" s="118" t="s">
        <v>2791</v>
      </c>
      <c r="D1266" s="118" t="s">
        <v>2848</v>
      </c>
      <c r="E1266" s="118" t="s">
        <v>5142</v>
      </c>
      <c r="F1266" s="120">
        <v>3</v>
      </c>
      <c r="G1266" s="119"/>
      <c r="H1266" s="119"/>
      <c r="I1266" s="120" t="s">
        <v>5820</v>
      </c>
      <c r="J1266" s="120">
        <v>5530</v>
      </c>
      <c r="K1266" s="120">
        <v>778951</v>
      </c>
      <c r="L1266" s="120">
        <v>0.38600000000000001</v>
      </c>
      <c r="M1266" s="121" t="s">
        <v>5670</v>
      </c>
      <c r="N1266" s="120">
        <v>1</v>
      </c>
      <c r="O1266" s="119">
        <v>276.7</v>
      </c>
      <c r="P1266" s="119"/>
      <c r="Q1266" s="119"/>
      <c r="R1266" s="120"/>
      <c r="S1266" s="120"/>
      <c r="T1266" s="120"/>
      <c r="U1266" s="120"/>
      <c r="V1266" s="172">
        <v>1102</v>
      </c>
      <c r="W1266" s="172"/>
      <c r="X1266" s="172">
        <v>684</v>
      </c>
      <c r="Y1266" s="172">
        <v>156</v>
      </c>
      <c r="Z1266" s="172">
        <v>262</v>
      </c>
      <c r="AA1266" s="123"/>
      <c r="AB1266" s="123"/>
      <c r="AC1266" s="123">
        <v>850</v>
      </c>
      <c r="AD1266" s="123"/>
      <c r="AE1266" s="123"/>
      <c r="AF1266" s="123"/>
      <c r="AG1266" s="214"/>
      <c r="AH1266" s="229" t="str">
        <f t="shared" si="277"/>
        <v>a3</v>
      </c>
      <c r="AI1266" s="199"/>
      <c r="AJ1266" s="199"/>
      <c r="AK1266" s="199"/>
      <c r="AL1266" s="199"/>
      <c r="AM1266" s="199"/>
      <c r="AN1266" s="173">
        <v>0.5</v>
      </c>
      <c r="AO1266" s="173"/>
      <c r="AP1266" s="173"/>
      <c r="AQ1266" s="173"/>
      <c r="AR1266" s="173"/>
      <c r="AS1266" s="173"/>
      <c r="AT1266" s="173">
        <v>0.5</v>
      </c>
      <c r="AU1266" s="173">
        <v>0.5</v>
      </c>
      <c r="AV1266" s="173">
        <v>0.5</v>
      </c>
      <c r="AW1266" s="173">
        <v>0.5</v>
      </c>
      <c r="AX1266" s="173">
        <v>0.5</v>
      </c>
      <c r="AY1266" s="173">
        <v>0.5</v>
      </c>
      <c r="AZ1266" s="211">
        <f t="shared" si="283"/>
        <v>0.5</v>
      </c>
      <c r="BA1266" s="211">
        <f t="shared" si="284"/>
        <v>3</v>
      </c>
      <c r="BB1266" s="205">
        <f t="shared" si="278"/>
        <v>82630</v>
      </c>
      <c r="BC1266" s="205">
        <f t="shared" si="279"/>
        <v>66630</v>
      </c>
      <c r="BD1266" s="205">
        <f t="shared" si="280"/>
        <v>20364</v>
      </c>
      <c r="BE1266" s="205">
        <f t="shared" si="281"/>
        <v>4364</v>
      </c>
      <c r="BF1266" s="175">
        <v>62266</v>
      </c>
      <c r="BG1266" s="175"/>
      <c r="BH1266" s="175">
        <v>26413</v>
      </c>
      <c r="BI1266" s="175">
        <v>16000</v>
      </c>
      <c r="BJ1266" s="175"/>
      <c r="BK1266" s="175">
        <v>8168</v>
      </c>
      <c r="BL1266" s="175"/>
      <c r="BM1266" s="175">
        <v>13877</v>
      </c>
      <c r="BN1266" s="175">
        <v>2256</v>
      </c>
      <c r="BO1266" s="175">
        <v>15916</v>
      </c>
      <c r="BP1266" s="200">
        <f t="shared" si="282"/>
        <v>42329</v>
      </c>
    </row>
    <row r="1267" spans="1:68" s="201" customFormat="1" x14ac:dyDescent="0.15">
      <c r="A1267" s="117">
        <v>720801001</v>
      </c>
      <c r="B1267" s="118" t="s">
        <v>686</v>
      </c>
      <c r="C1267" s="118" t="s">
        <v>660</v>
      </c>
      <c r="D1267" s="118" t="s">
        <v>687</v>
      </c>
      <c r="E1267" s="118" t="s">
        <v>3600</v>
      </c>
      <c r="F1267" s="120">
        <v>20</v>
      </c>
      <c r="G1267" s="119">
        <v>784995</v>
      </c>
      <c r="H1267" s="119"/>
      <c r="I1267" s="120" t="s">
        <v>5820</v>
      </c>
      <c r="J1267" s="120">
        <v>4761</v>
      </c>
      <c r="K1267" s="120">
        <v>784995</v>
      </c>
      <c r="L1267" s="120">
        <v>0.45200000000000001</v>
      </c>
      <c r="M1267" s="121" t="s">
        <v>5657</v>
      </c>
      <c r="N1267" s="120">
        <v>1</v>
      </c>
      <c r="O1267" s="119">
        <v>324.60000000000002</v>
      </c>
      <c r="P1267" s="119"/>
      <c r="Q1267" s="119"/>
      <c r="R1267" s="120" t="s">
        <v>5658</v>
      </c>
      <c r="S1267" s="120">
        <v>0.73299999999999998</v>
      </c>
      <c r="T1267" s="120"/>
      <c r="U1267" s="120"/>
      <c r="V1267" s="172">
        <v>627.5</v>
      </c>
      <c r="W1267" s="172"/>
      <c r="X1267" s="172">
        <v>244.4</v>
      </c>
      <c r="Y1267" s="172">
        <v>66.099999999999994</v>
      </c>
      <c r="Z1267" s="172">
        <v>317</v>
      </c>
      <c r="AA1267" s="123">
        <v>10749</v>
      </c>
      <c r="AB1267" s="123"/>
      <c r="AC1267" s="123">
        <v>495.3</v>
      </c>
      <c r="AD1267" s="123"/>
      <c r="AE1267" s="123"/>
      <c r="AF1267" s="123"/>
      <c r="AG1267" s="214"/>
      <c r="AH1267" s="229" t="str">
        <f t="shared" si="277"/>
        <v>a3</v>
      </c>
      <c r="AI1267" s="199"/>
      <c r="AJ1267" s="199"/>
      <c r="AK1267" s="199"/>
      <c r="AL1267" s="199"/>
      <c r="AM1267" s="199"/>
      <c r="AN1267" s="173"/>
      <c r="AO1267" s="173"/>
      <c r="AP1267" s="173"/>
      <c r="AQ1267" s="173"/>
      <c r="AR1267" s="173"/>
      <c r="AS1267" s="173">
        <v>1</v>
      </c>
      <c r="AT1267" s="173">
        <v>1</v>
      </c>
      <c r="AU1267" s="173">
        <v>1</v>
      </c>
      <c r="AV1267" s="173">
        <v>0.5</v>
      </c>
      <c r="AW1267" s="173">
        <v>0.5</v>
      </c>
      <c r="AX1267" s="173">
        <v>1</v>
      </c>
      <c r="AY1267" s="173"/>
      <c r="AZ1267" s="211">
        <f t="shared" si="283"/>
        <v>1</v>
      </c>
      <c r="BA1267" s="211">
        <f t="shared" si="284"/>
        <v>4</v>
      </c>
      <c r="BB1267" s="205">
        <f t="shared" si="278"/>
        <v>88440</v>
      </c>
      <c r="BC1267" s="205">
        <f t="shared" si="279"/>
        <v>88440</v>
      </c>
      <c r="BD1267" s="205">
        <f t="shared" si="280"/>
        <v>0</v>
      </c>
      <c r="BE1267" s="205">
        <f t="shared" si="281"/>
        <v>0</v>
      </c>
      <c r="BF1267" s="175">
        <v>88440</v>
      </c>
      <c r="BG1267" s="175">
        <v>10701</v>
      </c>
      <c r="BH1267" s="175">
        <v>60299</v>
      </c>
      <c r="BI1267" s="175"/>
      <c r="BJ1267" s="175"/>
      <c r="BK1267" s="175">
        <v>9688</v>
      </c>
      <c r="BL1267" s="175">
        <v>4627</v>
      </c>
      <c r="BM1267" s="175"/>
      <c r="BN1267" s="175"/>
      <c r="BO1267" s="175">
        <v>3125</v>
      </c>
      <c r="BP1267" s="200">
        <f t="shared" si="282"/>
        <v>63424</v>
      </c>
    </row>
    <row r="1268" spans="1:68" s="124" customFormat="1" x14ac:dyDescent="0.15">
      <c r="A1268" s="117">
        <v>920801002</v>
      </c>
      <c r="B1268" s="118" t="s">
        <v>876</v>
      </c>
      <c r="C1268" s="118" t="s">
        <v>842</v>
      </c>
      <c r="D1268" s="118" t="s">
        <v>875</v>
      </c>
      <c r="E1268" s="118" t="s">
        <v>3717</v>
      </c>
      <c r="F1268" s="120">
        <v>29</v>
      </c>
      <c r="G1268" s="119">
        <v>788692</v>
      </c>
      <c r="H1268" s="119"/>
      <c r="I1268" s="120" t="s">
        <v>5820</v>
      </c>
      <c r="J1268" s="120">
        <v>3860</v>
      </c>
      <c r="K1268" s="120">
        <v>788692</v>
      </c>
      <c r="L1268" s="120">
        <v>0.56000000000000005</v>
      </c>
      <c r="M1268" s="121" t="s">
        <v>5654</v>
      </c>
      <c r="N1268" s="120">
        <v>1</v>
      </c>
      <c r="O1268" s="119">
        <v>229</v>
      </c>
      <c r="P1268" s="119"/>
      <c r="Q1268" s="119"/>
      <c r="R1268" s="120" t="s">
        <v>5655</v>
      </c>
      <c r="S1268" s="120">
        <v>16.5</v>
      </c>
      <c r="T1268" s="120"/>
      <c r="U1268" s="120"/>
      <c r="V1268" s="172">
        <v>519.70000000000005</v>
      </c>
      <c r="W1268" s="172">
        <v>54.9</v>
      </c>
      <c r="X1268" s="172">
        <v>310.89</v>
      </c>
      <c r="Y1268" s="172">
        <v>85.09</v>
      </c>
      <c r="Z1268" s="172">
        <v>68.819999999999993</v>
      </c>
      <c r="AA1268" s="123">
        <v>13047</v>
      </c>
      <c r="AB1268" s="123"/>
      <c r="AC1268" s="123">
        <v>575.47</v>
      </c>
      <c r="AD1268" s="123"/>
      <c r="AE1268" s="123"/>
      <c r="AF1268" s="123"/>
      <c r="AG1268" s="214"/>
      <c r="AH1268" s="229" t="str">
        <f t="shared" si="277"/>
        <v>a3</v>
      </c>
      <c r="AI1268" s="199"/>
      <c r="AJ1268" s="199"/>
      <c r="AK1268" s="199"/>
      <c r="AL1268" s="199"/>
      <c r="AM1268" s="199"/>
      <c r="AN1268" s="173"/>
      <c r="AO1268" s="173"/>
      <c r="AP1268" s="173"/>
      <c r="AQ1268" s="173"/>
      <c r="AR1268" s="173"/>
      <c r="AS1268" s="173"/>
      <c r="AT1268" s="173">
        <v>2</v>
      </c>
      <c r="AU1268" s="173">
        <v>2</v>
      </c>
      <c r="AV1268" s="173">
        <v>2</v>
      </c>
      <c r="AW1268" s="173">
        <v>2</v>
      </c>
      <c r="AX1268" s="173"/>
      <c r="AY1268" s="173"/>
      <c r="AZ1268" s="211">
        <f t="shared" si="283"/>
        <v>0</v>
      </c>
      <c r="BA1268" s="211">
        <f t="shared" si="284"/>
        <v>8</v>
      </c>
      <c r="BB1268" s="205">
        <f t="shared" si="278"/>
        <v>105535</v>
      </c>
      <c r="BC1268" s="205">
        <f t="shared" si="279"/>
        <v>78101</v>
      </c>
      <c r="BD1268" s="205">
        <f t="shared" si="280"/>
        <v>29529</v>
      </c>
      <c r="BE1268" s="205">
        <f t="shared" si="281"/>
        <v>2095</v>
      </c>
      <c r="BF1268" s="175">
        <v>76006</v>
      </c>
      <c r="BG1268" s="175"/>
      <c r="BH1268" s="175">
        <v>48300</v>
      </c>
      <c r="BI1268" s="175">
        <v>27434</v>
      </c>
      <c r="BJ1268" s="175"/>
      <c r="BK1268" s="175">
        <v>11797</v>
      </c>
      <c r="BL1268" s="175">
        <v>347</v>
      </c>
      <c r="BM1268" s="175">
        <v>10369</v>
      </c>
      <c r="BN1268" s="175">
        <v>1992</v>
      </c>
      <c r="BO1268" s="175">
        <v>5296</v>
      </c>
      <c r="BP1268" s="200">
        <f t="shared" si="282"/>
        <v>53596</v>
      </c>
    </row>
    <row r="1269" spans="1:68" s="124" customFormat="1" x14ac:dyDescent="0.15">
      <c r="A1269" s="117">
        <v>4321002002</v>
      </c>
      <c r="B1269" s="118" t="s">
        <v>2978</v>
      </c>
      <c r="C1269" s="118" t="s">
        <v>2954</v>
      </c>
      <c r="D1269" s="118" t="s">
        <v>2977</v>
      </c>
      <c r="E1269" s="118" t="s">
        <v>5235</v>
      </c>
      <c r="F1269" s="120">
        <v>14</v>
      </c>
      <c r="G1269" s="119">
        <v>791771</v>
      </c>
      <c r="H1269" s="119"/>
      <c r="I1269" s="120" t="s">
        <v>5820</v>
      </c>
      <c r="J1269" s="120">
        <v>3340</v>
      </c>
      <c r="K1269" s="120">
        <v>791771</v>
      </c>
      <c r="L1269" s="120">
        <v>0.64900000000000002</v>
      </c>
      <c r="M1269" s="121" t="s">
        <v>5657</v>
      </c>
      <c r="N1269" s="120">
        <v>1</v>
      </c>
      <c r="O1269" s="119">
        <v>130</v>
      </c>
      <c r="P1269" s="119">
        <v>29</v>
      </c>
      <c r="Q1269" s="119">
        <v>3</v>
      </c>
      <c r="R1269" s="120" t="s">
        <v>5660</v>
      </c>
      <c r="S1269" s="120">
        <v>0.8</v>
      </c>
      <c r="T1269" s="120"/>
      <c r="U1269" s="120"/>
      <c r="V1269" s="172">
        <v>627.9</v>
      </c>
      <c r="W1269" s="172">
        <v>73.5</v>
      </c>
      <c r="X1269" s="172">
        <v>367.1</v>
      </c>
      <c r="Y1269" s="172">
        <v>46.6</v>
      </c>
      <c r="Z1269" s="172">
        <v>140.69999999999999</v>
      </c>
      <c r="AA1269" s="123">
        <v>8392</v>
      </c>
      <c r="AB1269" s="123"/>
      <c r="AC1269" s="123">
        <v>653</v>
      </c>
      <c r="AD1269" s="123"/>
      <c r="AE1269" s="123"/>
      <c r="AF1269" s="123"/>
      <c r="AG1269" s="214"/>
      <c r="AH1269" s="229" t="str">
        <f t="shared" si="277"/>
        <v>a3</v>
      </c>
      <c r="AI1269" s="199"/>
      <c r="AJ1269" s="199"/>
      <c r="AK1269" s="199"/>
      <c r="AL1269" s="199"/>
      <c r="AM1269" s="199"/>
      <c r="AN1269" s="173"/>
      <c r="AO1269" s="173"/>
      <c r="AP1269" s="173"/>
      <c r="AQ1269" s="173"/>
      <c r="AR1269" s="173"/>
      <c r="AS1269" s="173"/>
      <c r="AT1269" s="173"/>
      <c r="AU1269" s="173">
        <v>0.6</v>
      </c>
      <c r="AV1269" s="173"/>
      <c r="AW1269" s="173">
        <v>0.6</v>
      </c>
      <c r="AX1269" s="173"/>
      <c r="AY1269" s="173"/>
      <c r="AZ1269" s="211">
        <f t="shared" si="283"/>
        <v>0</v>
      </c>
      <c r="BA1269" s="211">
        <f t="shared" si="284"/>
        <v>1.2</v>
      </c>
      <c r="BB1269" s="205">
        <f t="shared" si="278"/>
        <v>63524</v>
      </c>
      <c r="BC1269" s="205">
        <f t="shared" si="279"/>
        <v>51405</v>
      </c>
      <c r="BD1269" s="205">
        <f t="shared" si="280"/>
        <v>12559</v>
      </c>
      <c r="BE1269" s="205">
        <f t="shared" si="281"/>
        <v>440</v>
      </c>
      <c r="BF1269" s="175">
        <v>50965</v>
      </c>
      <c r="BG1269" s="175"/>
      <c r="BH1269" s="175">
        <v>24906</v>
      </c>
      <c r="BI1269" s="175">
        <v>12119</v>
      </c>
      <c r="BJ1269" s="175"/>
      <c r="BK1269" s="175">
        <v>9640</v>
      </c>
      <c r="BL1269" s="175">
        <v>4684</v>
      </c>
      <c r="BM1269" s="175">
        <v>8487</v>
      </c>
      <c r="BN1269" s="175">
        <v>1573</v>
      </c>
      <c r="BO1269" s="175">
        <v>2115</v>
      </c>
      <c r="BP1269" s="200">
        <f t="shared" si="282"/>
        <v>27021</v>
      </c>
    </row>
    <row r="1270" spans="1:68" s="201" customFormat="1" x14ac:dyDescent="0.15">
      <c r="A1270" s="117">
        <v>2122101003</v>
      </c>
      <c r="B1270" s="118" t="s">
        <v>1748</v>
      </c>
      <c r="C1270" s="118" t="s">
        <v>1650</v>
      </c>
      <c r="D1270" s="118" t="s">
        <v>1746</v>
      </c>
      <c r="E1270" s="118" t="s">
        <v>4329</v>
      </c>
      <c r="F1270" s="120">
        <v>16</v>
      </c>
      <c r="G1270" s="119">
        <v>794181</v>
      </c>
      <c r="H1270" s="119"/>
      <c r="I1270" s="120" t="s">
        <v>5820</v>
      </c>
      <c r="J1270" s="120">
        <v>3500</v>
      </c>
      <c r="K1270" s="120">
        <v>794181</v>
      </c>
      <c r="L1270" s="120">
        <v>0.622</v>
      </c>
      <c r="M1270" s="121" t="s">
        <v>5657</v>
      </c>
      <c r="N1270" s="120">
        <v>1</v>
      </c>
      <c r="O1270" s="119">
        <v>129.6</v>
      </c>
      <c r="P1270" s="119">
        <v>27.1</v>
      </c>
      <c r="Q1270" s="119">
        <v>3.6</v>
      </c>
      <c r="R1270" s="120" t="s">
        <v>5655</v>
      </c>
      <c r="S1270" s="120">
        <v>19.7</v>
      </c>
      <c r="T1270" s="120"/>
      <c r="U1270" s="120"/>
      <c r="V1270" s="172">
        <v>512.54499999999996</v>
      </c>
      <c r="W1270" s="172">
        <v>116.634</v>
      </c>
      <c r="X1270" s="172">
        <v>227.45599999999999</v>
      </c>
      <c r="Y1270" s="172">
        <v>36.506999999999998</v>
      </c>
      <c r="Z1270" s="172">
        <v>131.94800000000001</v>
      </c>
      <c r="AA1270" s="123">
        <v>5809</v>
      </c>
      <c r="AB1270" s="123"/>
      <c r="AC1270" s="123">
        <v>461</v>
      </c>
      <c r="AD1270" s="123"/>
      <c r="AE1270" s="123"/>
      <c r="AF1270" s="123"/>
      <c r="AG1270" s="214"/>
      <c r="AH1270" s="229" t="str">
        <f t="shared" si="277"/>
        <v>a3</v>
      </c>
      <c r="AI1270" s="199"/>
      <c r="AJ1270" s="199"/>
      <c r="AK1270" s="199"/>
      <c r="AL1270" s="199"/>
      <c r="AM1270" s="199"/>
      <c r="AN1270" s="173"/>
      <c r="AO1270" s="173"/>
      <c r="AP1270" s="173"/>
      <c r="AQ1270" s="173"/>
      <c r="AR1270" s="173"/>
      <c r="AS1270" s="173"/>
      <c r="AT1270" s="173">
        <v>0.6</v>
      </c>
      <c r="AU1270" s="173">
        <v>0.6</v>
      </c>
      <c r="AV1270" s="173">
        <v>0.6</v>
      </c>
      <c r="AW1270" s="173">
        <v>0.6</v>
      </c>
      <c r="AX1270" s="173">
        <v>0.6</v>
      </c>
      <c r="AY1270" s="173"/>
      <c r="AZ1270" s="211"/>
      <c r="BA1270" s="211">
        <f t="shared" si="284"/>
        <v>3</v>
      </c>
      <c r="BB1270" s="205">
        <f t="shared" si="278"/>
        <v>129726</v>
      </c>
      <c r="BC1270" s="205">
        <f t="shared" si="279"/>
        <v>85374</v>
      </c>
      <c r="BD1270" s="205">
        <f t="shared" si="280"/>
        <v>44352</v>
      </c>
      <c r="BE1270" s="205">
        <f t="shared" si="281"/>
        <v>0</v>
      </c>
      <c r="BF1270" s="175">
        <v>85374</v>
      </c>
      <c r="BG1270" s="175">
        <v>835</v>
      </c>
      <c r="BH1270" s="175">
        <v>44352</v>
      </c>
      <c r="BI1270" s="175">
        <v>44352</v>
      </c>
      <c r="BJ1270" s="175"/>
      <c r="BK1270" s="175">
        <v>16896</v>
      </c>
      <c r="BL1270" s="175">
        <v>4067</v>
      </c>
      <c r="BM1270" s="175">
        <v>13232</v>
      </c>
      <c r="BN1270" s="175">
        <v>2711</v>
      </c>
      <c r="BO1270" s="175">
        <v>3281</v>
      </c>
      <c r="BP1270" s="200">
        <f t="shared" si="282"/>
        <v>47633</v>
      </c>
    </row>
    <row r="1271" spans="1:68" s="201" customFormat="1" x14ac:dyDescent="0.15">
      <c r="A1271" s="117">
        <v>2242401001</v>
      </c>
      <c r="B1271" s="118" t="s">
        <v>1846</v>
      </c>
      <c r="C1271" s="118" t="s">
        <v>1773</v>
      </c>
      <c r="D1271" s="118" t="s">
        <v>1847</v>
      </c>
      <c r="E1271" s="118" t="s">
        <v>4398</v>
      </c>
      <c r="F1271" s="120">
        <v>18</v>
      </c>
      <c r="G1271" s="119"/>
      <c r="H1271" s="119"/>
      <c r="I1271" s="120" t="s">
        <v>5820</v>
      </c>
      <c r="J1271" s="120">
        <v>3200</v>
      </c>
      <c r="K1271" s="120">
        <v>795598</v>
      </c>
      <c r="L1271" s="120">
        <v>0.68100000000000005</v>
      </c>
      <c r="M1271" s="121" t="s">
        <v>5654</v>
      </c>
      <c r="N1271" s="120">
        <v>1</v>
      </c>
      <c r="O1271" s="119">
        <v>132.6</v>
      </c>
      <c r="P1271" s="119"/>
      <c r="Q1271" s="119"/>
      <c r="R1271" s="120" t="s">
        <v>5663</v>
      </c>
      <c r="S1271" s="120">
        <v>1.1000000000000001</v>
      </c>
      <c r="T1271" s="120"/>
      <c r="U1271" s="120"/>
      <c r="V1271" s="172">
        <v>740.8</v>
      </c>
      <c r="W1271" s="172">
        <v>76.599999999999994</v>
      </c>
      <c r="X1271" s="172">
        <v>373.4</v>
      </c>
      <c r="Y1271" s="172">
        <v>85.3</v>
      </c>
      <c r="Z1271" s="172">
        <v>205.5</v>
      </c>
      <c r="AA1271" s="123">
        <v>11649</v>
      </c>
      <c r="AB1271" s="123"/>
      <c r="AC1271" s="123">
        <v>534</v>
      </c>
      <c r="AD1271" s="123"/>
      <c r="AE1271" s="123"/>
      <c r="AF1271" s="123"/>
      <c r="AG1271" s="214"/>
      <c r="AH1271" s="229" t="str">
        <f t="shared" si="277"/>
        <v>a3</v>
      </c>
      <c r="AI1271" s="199"/>
      <c r="AJ1271" s="199"/>
      <c r="AK1271" s="199"/>
      <c r="AL1271" s="199"/>
      <c r="AM1271" s="199"/>
      <c r="AN1271" s="173">
        <v>7</v>
      </c>
      <c r="AO1271" s="173"/>
      <c r="AP1271" s="173"/>
      <c r="AQ1271" s="173"/>
      <c r="AR1271" s="173"/>
      <c r="AS1271" s="173"/>
      <c r="AT1271" s="173">
        <v>0.6</v>
      </c>
      <c r="AU1271" s="173">
        <v>0.6</v>
      </c>
      <c r="AV1271" s="173">
        <v>0.6</v>
      </c>
      <c r="AW1271" s="173">
        <v>0.6</v>
      </c>
      <c r="AX1271" s="173">
        <v>0.6</v>
      </c>
      <c r="AY1271" s="173"/>
      <c r="AZ1271" s="211">
        <f t="shared" ref="AZ1271:AZ1281" si="285">SUBTOTAL(9,AN1271:AS1271)</f>
        <v>7</v>
      </c>
      <c r="BA1271" s="211">
        <f t="shared" si="284"/>
        <v>3</v>
      </c>
      <c r="BB1271" s="205">
        <f t="shared" si="278"/>
        <v>109942</v>
      </c>
      <c r="BC1271" s="205">
        <f t="shared" si="279"/>
        <v>109942</v>
      </c>
      <c r="BD1271" s="205">
        <f t="shared" si="280"/>
        <v>0</v>
      </c>
      <c r="BE1271" s="205">
        <f t="shared" si="281"/>
        <v>0</v>
      </c>
      <c r="BF1271" s="175">
        <v>109942</v>
      </c>
      <c r="BG1271" s="175">
        <v>7181</v>
      </c>
      <c r="BH1271" s="175">
        <v>30944</v>
      </c>
      <c r="BI1271" s="175"/>
      <c r="BJ1271" s="175"/>
      <c r="BK1271" s="175">
        <v>11263</v>
      </c>
      <c r="BL1271" s="175">
        <v>8460</v>
      </c>
      <c r="BM1271" s="175">
        <v>12411</v>
      </c>
      <c r="BN1271" s="175">
        <v>3214</v>
      </c>
      <c r="BO1271" s="175">
        <v>36469</v>
      </c>
      <c r="BP1271" s="200">
        <f t="shared" si="282"/>
        <v>67413</v>
      </c>
    </row>
    <row r="1272" spans="1:68" s="201" customFormat="1" x14ac:dyDescent="0.15">
      <c r="A1272" s="117">
        <v>151401001</v>
      </c>
      <c r="B1272" s="118" t="s">
        <v>218</v>
      </c>
      <c r="C1272" s="118" t="s">
        <v>11</v>
      </c>
      <c r="D1272" s="118" t="s">
        <v>219</v>
      </c>
      <c r="E1272" s="118" t="s">
        <v>3312</v>
      </c>
      <c r="F1272" s="120">
        <v>23</v>
      </c>
      <c r="G1272" s="119">
        <v>796397</v>
      </c>
      <c r="H1272" s="119"/>
      <c r="I1272" s="120" t="s">
        <v>5820</v>
      </c>
      <c r="J1272" s="120">
        <v>3900</v>
      </c>
      <c r="K1272" s="120">
        <v>796397</v>
      </c>
      <c r="L1272" s="120">
        <v>0.55900000000000005</v>
      </c>
      <c r="M1272" s="121" t="s">
        <v>5657</v>
      </c>
      <c r="N1272" s="120">
        <v>1</v>
      </c>
      <c r="O1272" s="119">
        <v>202</v>
      </c>
      <c r="P1272" s="119">
        <v>61.6</v>
      </c>
      <c r="Q1272" s="119"/>
      <c r="R1272" s="120" t="s">
        <v>5660</v>
      </c>
      <c r="S1272" s="120">
        <v>1.3</v>
      </c>
      <c r="T1272" s="120"/>
      <c r="U1272" s="120" t="s">
        <v>3186</v>
      </c>
      <c r="V1272" s="172">
        <v>352.9</v>
      </c>
      <c r="W1272" s="172">
        <v>81.099999999999994</v>
      </c>
      <c r="X1272" s="172">
        <v>194</v>
      </c>
      <c r="Y1272" s="172">
        <v>38.799999999999997</v>
      </c>
      <c r="Z1272" s="172">
        <v>39</v>
      </c>
      <c r="AA1272" s="123">
        <v>6556</v>
      </c>
      <c r="AB1272" s="123"/>
      <c r="AC1272" s="123">
        <v>540</v>
      </c>
      <c r="AD1272" s="123"/>
      <c r="AE1272" s="123"/>
      <c r="AF1272" s="123"/>
      <c r="AG1272" s="214"/>
      <c r="AH1272" s="229" t="str">
        <f t="shared" si="277"/>
        <v>a3</v>
      </c>
      <c r="AI1272" s="199"/>
      <c r="AJ1272" s="199"/>
      <c r="AK1272" s="199"/>
      <c r="AL1272" s="199"/>
      <c r="AM1272" s="199"/>
      <c r="AN1272" s="173" t="s">
        <v>3186</v>
      </c>
      <c r="AO1272" s="173" t="s">
        <v>3186</v>
      </c>
      <c r="AP1272" s="173" t="s">
        <v>3186</v>
      </c>
      <c r="AQ1272" s="173" t="s">
        <v>3186</v>
      </c>
      <c r="AR1272" s="173" t="s">
        <v>3186</v>
      </c>
      <c r="AS1272" s="173">
        <v>1</v>
      </c>
      <c r="AT1272" s="173"/>
      <c r="AU1272" s="173">
        <v>1</v>
      </c>
      <c r="AV1272" s="173"/>
      <c r="AW1272" s="173" t="s">
        <v>3186</v>
      </c>
      <c r="AX1272" s="173">
        <v>0.5</v>
      </c>
      <c r="AY1272" s="173" t="s">
        <v>3186</v>
      </c>
      <c r="AZ1272" s="211">
        <f t="shared" si="285"/>
        <v>1</v>
      </c>
      <c r="BA1272" s="211">
        <f t="shared" si="284"/>
        <v>1.5</v>
      </c>
      <c r="BB1272" s="205">
        <f t="shared" si="278"/>
        <v>41148</v>
      </c>
      <c r="BC1272" s="205">
        <f t="shared" si="279"/>
        <v>41148</v>
      </c>
      <c r="BD1272" s="205">
        <f t="shared" si="280"/>
        <v>0</v>
      </c>
      <c r="BE1272" s="205">
        <f t="shared" si="281"/>
        <v>0</v>
      </c>
      <c r="BF1272" s="175">
        <v>41148</v>
      </c>
      <c r="BG1272" s="175"/>
      <c r="BH1272" s="175">
        <v>26817</v>
      </c>
      <c r="BI1272" s="175"/>
      <c r="BJ1272" s="175"/>
      <c r="BK1272" s="175">
        <v>4545</v>
      </c>
      <c r="BL1272" s="175">
        <v>2200</v>
      </c>
      <c r="BM1272" s="175">
        <v>6386</v>
      </c>
      <c r="BN1272" s="175">
        <v>238</v>
      </c>
      <c r="BO1272" s="175">
        <v>962</v>
      </c>
      <c r="BP1272" s="200">
        <f t="shared" si="282"/>
        <v>27779</v>
      </c>
    </row>
    <row r="1273" spans="1:68" s="201" customFormat="1" x14ac:dyDescent="0.15">
      <c r="A1273" s="117">
        <v>3421301002</v>
      </c>
      <c r="B1273" s="118" t="s">
        <v>479</v>
      </c>
      <c r="C1273" s="118" t="s">
        <v>2517</v>
      </c>
      <c r="D1273" s="118" t="s">
        <v>2572</v>
      </c>
      <c r="E1273" s="118" t="s">
        <v>4949</v>
      </c>
      <c r="F1273" s="120">
        <v>22</v>
      </c>
      <c r="G1273" s="119">
        <v>801750</v>
      </c>
      <c r="H1273" s="119"/>
      <c r="I1273" s="120" t="s">
        <v>5820</v>
      </c>
      <c r="J1273" s="120">
        <v>7040</v>
      </c>
      <c r="K1273" s="120">
        <v>801750</v>
      </c>
      <c r="L1273" s="120">
        <v>0.312</v>
      </c>
      <c r="M1273" s="121" t="s">
        <v>5654</v>
      </c>
      <c r="N1273" s="120">
        <v>1</v>
      </c>
      <c r="O1273" s="119">
        <v>123.6</v>
      </c>
      <c r="P1273" s="119"/>
      <c r="Q1273" s="119"/>
      <c r="R1273" s="120" t="s">
        <v>5655</v>
      </c>
      <c r="S1273" s="120">
        <v>10.1</v>
      </c>
      <c r="T1273" s="120"/>
      <c r="U1273" s="120"/>
      <c r="V1273" s="172">
        <v>759.1</v>
      </c>
      <c r="W1273" s="172"/>
      <c r="X1273" s="172">
        <v>87</v>
      </c>
      <c r="Y1273" s="172">
        <v>50</v>
      </c>
      <c r="Z1273" s="172">
        <v>622.1</v>
      </c>
      <c r="AA1273" s="123"/>
      <c r="AB1273" s="123"/>
      <c r="AC1273" s="123">
        <v>157</v>
      </c>
      <c r="AD1273" s="123"/>
      <c r="AE1273" s="123"/>
      <c r="AF1273" s="123"/>
      <c r="AG1273" s="214"/>
      <c r="AH1273" s="229" t="str">
        <f t="shared" si="277"/>
        <v>a3</v>
      </c>
      <c r="AI1273" s="199"/>
      <c r="AJ1273" s="199"/>
      <c r="AK1273" s="199"/>
      <c r="AL1273" s="199"/>
      <c r="AM1273" s="199"/>
      <c r="AN1273" s="173">
        <v>4</v>
      </c>
      <c r="AO1273" s="173"/>
      <c r="AP1273" s="173"/>
      <c r="AQ1273" s="173"/>
      <c r="AR1273" s="173"/>
      <c r="AS1273" s="173">
        <v>1</v>
      </c>
      <c r="AT1273" s="173">
        <v>4</v>
      </c>
      <c r="AU1273" s="173">
        <v>4</v>
      </c>
      <c r="AV1273" s="173">
        <v>1</v>
      </c>
      <c r="AW1273" s="173">
        <v>1</v>
      </c>
      <c r="AX1273" s="173">
        <v>2</v>
      </c>
      <c r="AY1273" s="173"/>
      <c r="AZ1273" s="211">
        <f t="shared" si="285"/>
        <v>5</v>
      </c>
      <c r="BA1273" s="211">
        <f t="shared" si="284"/>
        <v>12</v>
      </c>
      <c r="BB1273" s="205">
        <f t="shared" si="278"/>
        <v>178286</v>
      </c>
      <c r="BC1273" s="205">
        <f t="shared" si="279"/>
        <v>130304</v>
      </c>
      <c r="BD1273" s="205">
        <f t="shared" si="280"/>
        <v>50118</v>
      </c>
      <c r="BE1273" s="205">
        <f t="shared" si="281"/>
        <v>2136</v>
      </c>
      <c r="BF1273" s="175">
        <v>128168</v>
      </c>
      <c r="BG1273" s="175"/>
      <c r="BH1273" s="175">
        <v>79800</v>
      </c>
      <c r="BI1273" s="175">
        <v>47982</v>
      </c>
      <c r="BJ1273" s="175"/>
      <c r="BK1273" s="175">
        <v>9265</v>
      </c>
      <c r="BL1273" s="175">
        <v>10481</v>
      </c>
      <c r="BM1273" s="175">
        <v>16750</v>
      </c>
      <c r="BN1273" s="175">
        <v>2128</v>
      </c>
      <c r="BO1273" s="175">
        <v>11880</v>
      </c>
      <c r="BP1273" s="200">
        <f t="shared" si="282"/>
        <v>91680</v>
      </c>
    </row>
    <row r="1274" spans="1:68" s="201" customFormat="1" x14ac:dyDescent="0.15">
      <c r="A1274" s="117">
        <v>4120701001</v>
      </c>
      <c r="B1274" s="118" t="s">
        <v>2884</v>
      </c>
      <c r="C1274" s="118" t="s">
        <v>2865</v>
      </c>
      <c r="D1274" s="118" t="s">
        <v>2885</v>
      </c>
      <c r="E1274" s="118" t="s">
        <v>5164</v>
      </c>
      <c r="F1274" s="120">
        <v>19</v>
      </c>
      <c r="G1274" s="119">
        <v>804274</v>
      </c>
      <c r="H1274" s="119"/>
      <c r="I1274" s="120" t="s">
        <v>5820</v>
      </c>
      <c r="J1274" s="120">
        <v>6200</v>
      </c>
      <c r="K1274" s="120">
        <v>804274</v>
      </c>
      <c r="L1274" s="120">
        <v>0.35499999999999998</v>
      </c>
      <c r="M1274" s="121" t="s">
        <v>5654</v>
      </c>
      <c r="N1274" s="120">
        <v>1</v>
      </c>
      <c r="O1274" s="119">
        <v>169</v>
      </c>
      <c r="P1274" s="119">
        <v>32.299999999999997</v>
      </c>
      <c r="Q1274" s="119">
        <v>4.0999999999999996</v>
      </c>
      <c r="R1274" s="120" t="s">
        <v>5658</v>
      </c>
      <c r="S1274" s="120">
        <v>1</v>
      </c>
      <c r="T1274" s="120"/>
      <c r="U1274" s="120"/>
      <c r="V1274" s="172">
        <v>363.4</v>
      </c>
      <c r="W1274" s="172">
        <v>5.5</v>
      </c>
      <c r="X1274" s="172">
        <v>201.9</v>
      </c>
      <c r="Y1274" s="172">
        <v>55.8</v>
      </c>
      <c r="Z1274" s="172">
        <v>100.2</v>
      </c>
      <c r="AA1274" s="123">
        <v>6881</v>
      </c>
      <c r="AB1274" s="123"/>
      <c r="AC1274" s="123">
        <v>731.9</v>
      </c>
      <c r="AD1274" s="123"/>
      <c r="AE1274" s="123"/>
      <c r="AF1274" s="123"/>
      <c r="AG1274" s="214"/>
      <c r="AH1274" s="229" t="str">
        <f t="shared" si="277"/>
        <v>a3</v>
      </c>
      <c r="AI1274" s="199"/>
      <c r="AJ1274" s="199"/>
      <c r="AK1274" s="199"/>
      <c r="AL1274" s="199"/>
      <c r="AM1274" s="199"/>
      <c r="AN1274" s="173"/>
      <c r="AO1274" s="173"/>
      <c r="AP1274" s="173"/>
      <c r="AQ1274" s="173"/>
      <c r="AR1274" s="173" t="s">
        <v>3186</v>
      </c>
      <c r="AS1274" s="173">
        <v>2</v>
      </c>
      <c r="AT1274" s="173">
        <v>2</v>
      </c>
      <c r="AU1274" s="173">
        <v>2.5</v>
      </c>
      <c r="AV1274" s="173">
        <v>2</v>
      </c>
      <c r="AW1274" s="173">
        <v>2.5</v>
      </c>
      <c r="AX1274" s="173">
        <v>2</v>
      </c>
      <c r="AY1274" s="173" t="s">
        <v>3186</v>
      </c>
      <c r="AZ1274" s="211">
        <f t="shared" si="285"/>
        <v>2</v>
      </c>
      <c r="BA1274" s="211">
        <f t="shared" si="284"/>
        <v>11</v>
      </c>
      <c r="BB1274" s="205">
        <f t="shared" si="278"/>
        <v>199163</v>
      </c>
      <c r="BC1274" s="205">
        <f t="shared" si="279"/>
        <v>140188</v>
      </c>
      <c r="BD1274" s="205">
        <f t="shared" si="280"/>
        <v>77598</v>
      </c>
      <c r="BE1274" s="205">
        <f t="shared" si="281"/>
        <v>18623</v>
      </c>
      <c r="BF1274" s="175">
        <v>121565</v>
      </c>
      <c r="BG1274" s="175">
        <v>8080</v>
      </c>
      <c r="BH1274" s="175">
        <v>77598</v>
      </c>
      <c r="BI1274" s="175">
        <v>58975</v>
      </c>
      <c r="BJ1274" s="175"/>
      <c r="BK1274" s="175">
        <v>11557</v>
      </c>
      <c r="BL1274" s="175">
        <v>11027</v>
      </c>
      <c r="BM1274" s="175">
        <v>7715</v>
      </c>
      <c r="BN1274" s="175">
        <v>1404</v>
      </c>
      <c r="BO1274" s="175">
        <v>22807</v>
      </c>
      <c r="BP1274" s="200">
        <f t="shared" si="282"/>
        <v>100405</v>
      </c>
    </row>
    <row r="1275" spans="1:68" s="201" customFormat="1" x14ac:dyDescent="0.15">
      <c r="A1275" s="117">
        <v>1180302001</v>
      </c>
      <c r="B1275" s="118" t="s">
        <v>1017</v>
      </c>
      <c r="C1275" s="118" t="s">
        <v>971</v>
      </c>
      <c r="D1275" s="118" t="s">
        <v>1018</v>
      </c>
      <c r="E1275" s="118" t="s">
        <v>3800</v>
      </c>
      <c r="F1275" s="120">
        <v>16</v>
      </c>
      <c r="G1275" s="119">
        <v>835992</v>
      </c>
      <c r="H1275" s="119"/>
      <c r="I1275" s="120" t="s">
        <v>5820</v>
      </c>
      <c r="J1275" s="120">
        <v>4200</v>
      </c>
      <c r="K1275" s="120">
        <v>813106</v>
      </c>
      <c r="L1275" s="120">
        <v>0.53</v>
      </c>
      <c r="M1275" s="121" t="s">
        <v>5665</v>
      </c>
      <c r="N1275" s="120">
        <v>1</v>
      </c>
      <c r="O1275" s="119">
        <v>146.1</v>
      </c>
      <c r="P1275" s="119">
        <v>33.799999999999997</v>
      </c>
      <c r="Q1275" s="119">
        <v>3.5</v>
      </c>
      <c r="R1275" s="120" t="s">
        <v>5663</v>
      </c>
      <c r="S1275" s="120">
        <v>0.7</v>
      </c>
      <c r="T1275" s="120"/>
      <c r="U1275" s="120"/>
      <c r="V1275" s="172">
        <v>537.5</v>
      </c>
      <c r="W1275" s="172"/>
      <c r="X1275" s="172"/>
      <c r="Y1275" s="172"/>
      <c r="Z1275" s="172">
        <v>537.5</v>
      </c>
      <c r="AA1275" s="123">
        <v>7387</v>
      </c>
      <c r="AB1275" s="123"/>
      <c r="AC1275" s="123">
        <v>778</v>
      </c>
      <c r="AD1275" s="123"/>
      <c r="AE1275" s="123"/>
      <c r="AF1275" s="123"/>
      <c r="AG1275" s="214"/>
      <c r="AH1275" s="229" t="str">
        <f t="shared" si="277"/>
        <v>a3</v>
      </c>
      <c r="AI1275" s="199"/>
      <c r="AJ1275" s="199"/>
      <c r="AK1275" s="199"/>
      <c r="AL1275" s="199"/>
      <c r="AM1275" s="199"/>
      <c r="AN1275" s="173">
        <v>2</v>
      </c>
      <c r="AO1275" s="173"/>
      <c r="AP1275" s="173">
        <v>0.9</v>
      </c>
      <c r="AQ1275" s="173"/>
      <c r="AR1275" s="173"/>
      <c r="AS1275" s="173"/>
      <c r="AT1275" s="173"/>
      <c r="AU1275" s="173"/>
      <c r="AV1275" s="173"/>
      <c r="AW1275" s="173"/>
      <c r="AX1275" s="173"/>
      <c r="AY1275" s="173"/>
      <c r="AZ1275" s="211">
        <f t="shared" si="285"/>
        <v>2.9</v>
      </c>
      <c r="BA1275" s="211"/>
      <c r="BB1275" s="205">
        <f t="shared" si="278"/>
        <v>119116</v>
      </c>
      <c r="BC1275" s="205">
        <f t="shared" si="279"/>
        <v>119116</v>
      </c>
      <c r="BD1275" s="205">
        <f t="shared" si="280"/>
        <v>0</v>
      </c>
      <c r="BE1275" s="205">
        <f t="shared" si="281"/>
        <v>0</v>
      </c>
      <c r="BF1275" s="175">
        <v>119116</v>
      </c>
      <c r="BG1275" s="175">
        <v>32981</v>
      </c>
      <c r="BH1275" s="175"/>
      <c r="BI1275" s="175"/>
      <c r="BJ1275" s="175"/>
      <c r="BK1275" s="175">
        <v>13106</v>
      </c>
      <c r="BL1275" s="175">
        <v>24107</v>
      </c>
      <c r="BM1275" s="175">
        <v>13333</v>
      </c>
      <c r="BN1275" s="175">
        <v>4464</v>
      </c>
      <c r="BO1275" s="175">
        <v>31125</v>
      </c>
      <c r="BP1275" s="200">
        <f t="shared" si="282"/>
        <v>31125</v>
      </c>
    </row>
    <row r="1276" spans="1:68" s="201" customFormat="1" x14ac:dyDescent="0.15">
      <c r="A1276" s="117">
        <v>2121901001</v>
      </c>
      <c r="B1276" s="118" t="s">
        <v>1729</v>
      </c>
      <c r="C1276" s="118" t="s">
        <v>1650</v>
      </c>
      <c r="D1276" s="118" t="s">
        <v>1730</v>
      </c>
      <c r="E1276" s="118" t="s">
        <v>4311</v>
      </c>
      <c r="F1276" s="120">
        <v>12</v>
      </c>
      <c r="G1276" s="119">
        <v>819849</v>
      </c>
      <c r="H1276" s="119"/>
      <c r="I1276" s="120" t="s">
        <v>5820</v>
      </c>
      <c r="J1276" s="120">
        <v>5787</v>
      </c>
      <c r="K1276" s="120">
        <v>819849</v>
      </c>
      <c r="L1276" s="120">
        <v>0.38800000000000001</v>
      </c>
      <c r="M1276" s="121" t="s">
        <v>5665</v>
      </c>
      <c r="N1276" s="120">
        <v>1</v>
      </c>
      <c r="O1276" s="119">
        <v>216.7</v>
      </c>
      <c r="P1276" s="119">
        <v>35.299999999999997</v>
      </c>
      <c r="Q1276" s="119">
        <v>3.9</v>
      </c>
      <c r="R1276" s="120"/>
      <c r="S1276" s="120"/>
      <c r="T1276" s="120"/>
      <c r="U1276" s="120" t="s">
        <v>5689</v>
      </c>
      <c r="V1276" s="172">
        <v>979.7</v>
      </c>
      <c r="W1276" s="172">
        <v>453.1</v>
      </c>
      <c r="X1276" s="172">
        <v>347.9</v>
      </c>
      <c r="Y1276" s="172">
        <v>58.4</v>
      </c>
      <c r="Z1276" s="172">
        <v>120.3</v>
      </c>
      <c r="AA1276" s="123"/>
      <c r="AB1276" s="123"/>
      <c r="AC1276" s="123">
        <v>606</v>
      </c>
      <c r="AD1276" s="123"/>
      <c r="AE1276" s="123"/>
      <c r="AF1276" s="123"/>
      <c r="AG1276" s="214"/>
      <c r="AH1276" s="229" t="str">
        <f t="shared" si="277"/>
        <v>a3</v>
      </c>
      <c r="AI1276" s="199"/>
      <c r="AJ1276" s="199"/>
      <c r="AK1276" s="199"/>
      <c r="AL1276" s="199"/>
      <c r="AM1276" s="199"/>
      <c r="AN1276" s="173" t="s">
        <v>3186</v>
      </c>
      <c r="AO1276" s="173" t="s">
        <v>3186</v>
      </c>
      <c r="AP1276" s="173" t="s">
        <v>3186</v>
      </c>
      <c r="AQ1276" s="173" t="s">
        <v>3186</v>
      </c>
      <c r="AR1276" s="173" t="s">
        <v>3186</v>
      </c>
      <c r="AS1276" s="173" t="s">
        <v>3186</v>
      </c>
      <c r="AT1276" s="173">
        <v>0.5</v>
      </c>
      <c r="AU1276" s="173">
        <v>0.5</v>
      </c>
      <c r="AV1276" s="173"/>
      <c r="AW1276" s="173"/>
      <c r="AX1276" s="173"/>
      <c r="AY1276" s="173" t="s">
        <v>3186</v>
      </c>
      <c r="AZ1276" s="211">
        <f t="shared" si="285"/>
        <v>0</v>
      </c>
      <c r="BA1276" s="211">
        <f t="shared" ref="BA1276:BA1281" si="286">SUBTOTAL(9,AT1276:AY1276)</f>
        <v>1</v>
      </c>
      <c r="BB1276" s="205">
        <f t="shared" si="278"/>
        <v>44982</v>
      </c>
      <c r="BC1276" s="205">
        <f t="shared" si="279"/>
        <v>37490</v>
      </c>
      <c r="BD1276" s="205">
        <f t="shared" si="280"/>
        <v>7791</v>
      </c>
      <c r="BE1276" s="205">
        <f t="shared" si="281"/>
        <v>299</v>
      </c>
      <c r="BF1276" s="175">
        <v>37191</v>
      </c>
      <c r="BG1276" s="175"/>
      <c r="BH1276" s="175">
        <v>13839</v>
      </c>
      <c r="BI1276" s="175">
        <v>7492</v>
      </c>
      <c r="BJ1276" s="175"/>
      <c r="BK1276" s="175">
        <v>3941</v>
      </c>
      <c r="BL1276" s="175">
        <v>434</v>
      </c>
      <c r="BM1276" s="175">
        <v>14862</v>
      </c>
      <c r="BN1276" s="175">
        <v>1908</v>
      </c>
      <c r="BO1276" s="175">
        <v>2506</v>
      </c>
      <c r="BP1276" s="200">
        <f t="shared" si="282"/>
        <v>16345</v>
      </c>
    </row>
    <row r="1277" spans="1:68" s="201" customFormat="1" x14ac:dyDescent="0.15">
      <c r="A1277" s="117">
        <v>4121001001</v>
      </c>
      <c r="B1277" s="118" t="s">
        <v>2891</v>
      </c>
      <c r="C1277" s="118" t="s">
        <v>2865</v>
      </c>
      <c r="D1277" s="118" t="s">
        <v>2892</v>
      </c>
      <c r="E1277" s="118" t="s">
        <v>5170</v>
      </c>
      <c r="F1277" s="120">
        <v>9</v>
      </c>
      <c r="G1277" s="119"/>
      <c r="H1277" s="119"/>
      <c r="I1277" s="120" t="s">
        <v>5820</v>
      </c>
      <c r="J1277" s="120">
        <v>3800</v>
      </c>
      <c r="K1277" s="120">
        <v>821980</v>
      </c>
      <c r="L1277" s="120">
        <v>0.59299999999999997</v>
      </c>
      <c r="M1277" s="121" t="s">
        <v>5657</v>
      </c>
      <c r="N1277" s="120">
        <v>1</v>
      </c>
      <c r="O1277" s="119">
        <v>200</v>
      </c>
      <c r="P1277" s="119">
        <v>68.5</v>
      </c>
      <c r="Q1277" s="119">
        <v>6.65</v>
      </c>
      <c r="R1277" s="120" t="s">
        <v>5660</v>
      </c>
      <c r="S1277" s="120">
        <v>1.2</v>
      </c>
      <c r="T1277" s="120"/>
      <c r="U1277" s="120"/>
      <c r="V1277" s="172">
        <v>6004.4</v>
      </c>
      <c r="W1277" s="172"/>
      <c r="X1277" s="172">
        <v>4620.7</v>
      </c>
      <c r="Y1277" s="172">
        <v>587.20000000000005</v>
      </c>
      <c r="Z1277" s="172">
        <v>796.5</v>
      </c>
      <c r="AA1277" s="123"/>
      <c r="AB1277" s="123"/>
      <c r="AC1277" s="123">
        <v>436.8</v>
      </c>
      <c r="AD1277" s="123"/>
      <c r="AE1277" s="123"/>
      <c r="AF1277" s="123"/>
      <c r="AG1277" s="214"/>
      <c r="AH1277" s="229" t="str">
        <f t="shared" si="277"/>
        <v>a3</v>
      </c>
      <c r="AI1277" s="199"/>
      <c r="AJ1277" s="199"/>
      <c r="AK1277" s="199"/>
      <c r="AL1277" s="199"/>
      <c r="AM1277" s="199"/>
      <c r="AN1277" s="173"/>
      <c r="AO1277" s="173"/>
      <c r="AP1277" s="173"/>
      <c r="AQ1277" s="173"/>
      <c r="AR1277" s="173"/>
      <c r="AS1277" s="173">
        <v>1</v>
      </c>
      <c r="AT1277" s="173">
        <v>1</v>
      </c>
      <c r="AU1277" s="173">
        <v>1</v>
      </c>
      <c r="AV1277" s="173">
        <v>1</v>
      </c>
      <c r="AW1277" s="173">
        <v>1</v>
      </c>
      <c r="AX1277" s="173">
        <v>1</v>
      </c>
      <c r="AY1277" s="173">
        <v>1</v>
      </c>
      <c r="AZ1277" s="211">
        <f t="shared" si="285"/>
        <v>1</v>
      </c>
      <c r="BA1277" s="211">
        <f t="shared" si="286"/>
        <v>6</v>
      </c>
      <c r="BB1277" s="205">
        <f t="shared" si="278"/>
        <v>55579</v>
      </c>
      <c r="BC1277" s="205">
        <f t="shared" si="279"/>
        <v>45805</v>
      </c>
      <c r="BD1277" s="205">
        <f t="shared" si="280"/>
        <v>10312</v>
      </c>
      <c r="BE1277" s="205">
        <f t="shared" si="281"/>
        <v>538</v>
      </c>
      <c r="BF1277" s="175">
        <v>45267</v>
      </c>
      <c r="BG1277" s="175"/>
      <c r="BH1277" s="175">
        <v>18428</v>
      </c>
      <c r="BI1277" s="175">
        <v>9774</v>
      </c>
      <c r="BJ1277" s="175"/>
      <c r="BK1277" s="175">
        <v>4129</v>
      </c>
      <c r="BL1277" s="175">
        <v>2539</v>
      </c>
      <c r="BM1277" s="175">
        <v>10059</v>
      </c>
      <c r="BN1277" s="175">
        <v>5811</v>
      </c>
      <c r="BO1277" s="175">
        <v>4839</v>
      </c>
      <c r="BP1277" s="200">
        <f t="shared" si="282"/>
        <v>23267</v>
      </c>
    </row>
    <row r="1278" spans="1:68" s="201" customFormat="1" x14ac:dyDescent="0.15">
      <c r="A1278" s="117">
        <v>2134101001</v>
      </c>
      <c r="B1278" s="118" t="s">
        <v>679</v>
      </c>
      <c r="C1278" s="118" t="s">
        <v>1650</v>
      </c>
      <c r="D1278" s="118" t="s">
        <v>1751</v>
      </c>
      <c r="E1278" s="118" t="s">
        <v>4332</v>
      </c>
      <c r="F1278" s="120">
        <v>13</v>
      </c>
      <c r="G1278" s="119">
        <v>825889</v>
      </c>
      <c r="H1278" s="119"/>
      <c r="I1278" s="120" t="s">
        <v>5820</v>
      </c>
      <c r="J1278" s="120">
        <v>3800</v>
      </c>
      <c r="K1278" s="120">
        <v>825889</v>
      </c>
      <c r="L1278" s="120">
        <v>0.59499999999999997</v>
      </c>
      <c r="M1278" s="121" t="s">
        <v>5657</v>
      </c>
      <c r="N1278" s="120">
        <v>1</v>
      </c>
      <c r="O1278" s="119"/>
      <c r="P1278" s="119"/>
      <c r="Q1278" s="119"/>
      <c r="R1278" s="120" t="s">
        <v>5658</v>
      </c>
      <c r="S1278" s="120">
        <v>0.8</v>
      </c>
      <c r="T1278" s="120"/>
      <c r="U1278" s="120"/>
      <c r="V1278" s="172">
        <v>500</v>
      </c>
      <c r="W1278" s="172">
        <v>93.8</v>
      </c>
      <c r="X1278" s="172">
        <v>210.8</v>
      </c>
      <c r="Y1278" s="172">
        <v>30.7</v>
      </c>
      <c r="Z1278" s="172">
        <v>164.7</v>
      </c>
      <c r="AA1278" s="123">
        <v>2646</v>
      </c>
      <c r="AB1278" s="123"/>
      <c r="AC1278" s="123">
        <v>360</v>
      </c>
      <c r="AD1278" s="123"/>
      <c r="AE1278" s="123"/>
      <c r="AF1278" s="123"/>
      <c r="AG1278" s="214"/>
      <c r="AH1278" s="229" t="str">
        <f t="shared" si="277"/>
        <v>a3</v>
      </c>
      <c r="AI1278" s="199"/>
      <c r="AJ1278" s="199"/>
      <c r="AK1278" s="199"/>
      <c r="AL1278" s="199"/>
      <c r="AM1278" s="199"/>
      <c r="AN1278" s="173" t="s">
        <v>3186</v>
      </c>
      <c r="AO1278" s="173" t="s">
        <v>3186</v>
      </c>
      <c r="AP1278" s="173" t="s">
        <v>3186</v>
      </c>
      <c r="AQ1278" s="173" t="s">
        <v>3186</v>
      </c>
      <c r="AR1278" s="173" t="s">
        <v>3186</v>
      </c>
      <c r="AS1278" s="173">
        <v>0.5</v>
      </c>
      <c r="AT1278" s="173">
        <v>0.5</v>
      </c>
      <c r="AU1278" s="173">
        <v>0.5</v>
      </c>
      <c r="AV1278" s="173">
        <v>0.5</v>
      </c>
      <c r="AW1278" s="173">
        <v>0.5</v>
      </c>
      <c r="AX1278" s="173">
        <v>0.5</v>
      </c>
      <c r="AY1278" s="173">
        <v>1</v>
      </c>
      <c r="AZ1278" s="211">
        <f t="shared" si="285"/>
        <v>0.5</v>
      </c>
      <c r="BA1278" s="211">
        <f t="shared" si="286"/>
        <v>3.5</v>
      </c>
      <c r="BB1278" s="205">
        <f t="shared" si="278"/>
        <v>73493</v>
      </c>
      <c r="BC1278" s="205">
        <f t="shared" si="279"/>
        <v>73493</v>
      </c>
      <c r="BD1278" s="205">
        <f t="shared" si="280"/>
        <v>0</v>
      </c>
      <c r="BE1278" s="205">
        <f t="shared" si="281"/>
        <v>0</v>
      </c>
      <c r="BF1278" s="175">
        <v>73493</v>
      </c>
      <c r="BG1278" s="175"/>
      <c r="BH1278" s="175">
        <v>42835</v>
      </c>
      <c r="BI1278" s="175"/>
      <c r="BJ1278" s="175"/>
      <c r="BK1278" s="175">
        <v>15940</v>
      </c>
      <c r="BL1278" s="175">
        <v>195</v>
      </c>
      <c r="BM1278" s="175">
        <v>9055</v>
      </c>
      <c r="BN1278" s="175">
        <v>2478</v>
      </c>
      <c r="BO1278" s="175">
        <v>2990</v>
      </c>
      <c r="BP1278" s="200">
        <f t="shared" si="282"/>
        <v>45825</v>
      </c>
    </row>
    <row r="1279" spans="1:68" s="201" customFormat="1" x14ac:dyDescent="0.15">
      <c r="A1279" s="117">
        <v>2140401001</v>
      </c>
      <c r="B1279" s="118" t="s">
        <v>1764</v>
      </c>
      <c r="C1279" s="118" t="s">
        <v>1650</v>
      </c>
      <c r="D1279" s="118" t="s">
        <v>311</v>
      </c>
      <c r="E1279" s="118" t="s">
        <v>4339</v>
      </c>
      <c r="F1279" s="120">
        <v>10</v>
      </c>
      <c r="G1279" s="119">
        <v>826076</v>
      </c>
      <c r="H1279" s="119"/>
      <c r="I1279" s="120" t="s">
        <v>5820</v>
      </c>
      <c r="J1279" s="120">
        <v>3800</v>
      </c>
      <c r="K1279" s="120">
        <v>826076</v>
      </c>
      <c r="L1279" s="120">
        <v>0.59599999999999997</v>
      </c>
      <c r="M1279" s="121" t="s">
        <v>5657</v>
      </c>
      <c r="N1279" s="120">
        <v>1</v>
      </c>
      <c r="O1279" s="119">
        <v>151.1</v>
      </c>
      <c r="P1279" s="119"/>
      <c r="Q1279" s="119"/>
      <c r="R1279" s="120" t="s">
        <v>5658</v>
      </c>
      <c r="S1279" s="120">
        <v>0.5</v>
      </c>
      <c r="T1279" s="120"/>
      <c r="U1279" s="120"/>
      <c r="V1279" s="172">
        <v>393.4</v>
      </c>
      <c r="W1279" s="172">
        <v>35.4</v>
      </c>
      <c r="X1279" s="172">
        <v>240</v>
      </c>
      <c r="Y1279" s="172">
        <v>114.1</v>
      </c>
      <c r="Z1279" s="172">
        <v>3.9</v>
      </c>
      <c r="AA1279" s="123"/>
      <c r="AB1279" s="123"/>
      <c r="AC1279" s="123">
        <v>400</v>
      </c>
      <c r="AD1279" s="123"/>
      <c r="AE1279" s="123"/>
      <c r="AF1279" s="123"/>
      <c r="AG1279" s="214"/>
      <c r="AH1279" s="229" t="str">
        <f t="shared" si="277"/>
        <v>a3</v>
      </c>
      <c r="AI1279" s="199"/>
      <c r="AJ1279" s="199"/>
      <c r="AK1279" s="199"/>
      <c r="AL1279" s="199"/>
      <c r="AM1279" s="199"/>
      <c r="AN1279" s="173"/>
      <c r="AO1279" s="173"/>
      <c r="AP1279" s="173"/>
      <c r="AQ1279" s="173"/>
      <c r="AR1279" s="173"/>
      <c r="AS1279" s="173">
        <v>1</v>
      </c>
      <c r="AT1279" s="173">
        <v>1</v>
      </c>
      <c r="AU1279" s="173">
        <v>1</v>
      </c>
      <c r="AV1279" s="173">
        <v>0.5</v>
      </c>
      <c r="AW1279" s="173">
        <v>0.5</v>
      </c>
      <c r="AX1279" s="173">
        <v>1</v>
      </c>
      <c r="AY1279" s="173"/>
      <c r="AZ1279" s="211">
        <f t="shared" si="285"/>
        <v>1</v>
      </c>
      <c r="BA1279" s="211">
        <f t="shared" si="286"/>
        <v>4</v>
      </c>
      <c r="BB1279" s="205">
        <f t="shared" si="278"/>
        <v>124775</v>
      </c>
      <c r="BC1279" s="205">
        <f t="shared" si="279"/>
        <v>84665</v>
      </c>
      <c r="BD1279" s="205">
        <f t="shared" si="280"/>
        <v>41333</v>
      </c>
      <c r="BE1279" s="205">
        <f t="shared" si="281"/>
        <v>1223</v>
      </c>
      <c r="BF1279" s="175">
        <v>83442</v>
      </c>
      <c r="BG1279" s="175"/>
      <c r="BH1279" s="175">
        <v>56279</v>
      </c>
      <c r="BI1279" s="175">
        <v>40110</v>
      </c>
      <c r="BJ1279" s="175"/>
      <c r="BK1279" s="175">
        <v>14232</v>
      </c>
      <c r="BL1279" s="175">
        <v>4903</v>
      </c>
      <c r="BM1279" s="175">
        <v>5734</v>
      </c>
      <c r="BN1279" s="175">
        <v>1222</v>
      </c>
      <c r="BO1279" s="175">
        <v>2295</v>
      </c>
      <c r="BP1279" s="200">
        <f t="shared" si="282"/>
        <v>58574</v>
      </c>
    </row>
    <row r="1280" spans="1:68" s="201" customFormat="1" x14ac:dyDescent="0.15">
      <c r="A1280" s="117">
        <v>3120201003</v>
      </c>
      <c r="B1280" s="118" t="s">
        <v>2335</v>
      </c>
      <c r="C1280" s="118" t="s">
        <v>2319</v>
      </c>
      <c r="D1280" s="118" t="s">
        <v>2333</v>
      </c>
      <c r="E1280" s="118" t="s">
        <v>4770</v>
      </c>
      <c r="F1280" s="120">
        <v>13</v>
      </c>
      <c r="G1280" s="119"/>
      <c r="H1280" s="119"/>
      <c r="I1280" s="120" t="s">
        <v>5820</v>
      </c>
      <c r="J1280" s="120">
        <v>3400</v>
      </c>
      <c r="K1280" s="120">
        <v>826101</v>
      </c>
      <c r="L1280" s="120">
        <v>0.66600000000000004</v>
      </c>
      <c r="M1280" s="121" t="s">
        <v>5657</v>
      </c>
      <c r="N1280" s="120">
        <v>1</v>
      </c>
      <c r="O1280" s="119">
        <v>260</v>
      </c>
      <c r="P1280" s="119"/>
      <c r="Q1280" s="119"/>
      <c r="R1280" s="120" t="s">
        <v>5658</v>
      </c>
      <c r="S1280" s="120">
        <v>0.25</v>
      </c>
      <c r="T1280" s="120"/>
      <c r="U1280" s="120"/>
      <c r="V1280" s="172">
        <v>524</v>
      </c>
      <c r="W1280" s="172"/>
      <c r="X1280" s="172">
        <v>469.4</v>
      </c>
      <c r="Y1280" s="172">
        <v>54.6</v>
      </c>
      <c r="Z1280" s="172"/>
      <c r="AA1280" s="123">
        <v>8369</v>
      </c>
      <c r="AB1280" s="123"/>
      <c r="AC1280" s="123">
        <v>551.79999999999995</v>
      </c>
      <c r="AD1280" s="123"/>
      <c r="AE1280" s="123"/>
      <c r="AF1280" s="123"/>
      <c r="AG1280" s="214"/>
      <c r="AH1280" s="229" t="str">
        <f t="shared" si="277"/>
        <v>a3</v>
      </c>
      <c r="AI1280" s="199"/>
      <c r="AJ1280" s="199"/>
      <c r="AK1280" s="199"/>
      <c r="AL1280" s="199"/>
      <c r="AM1280" s="199"/>
      <c r="AN1280" s="173">
        <v>0.5</v>
      </c>
      <c r="AO1280" s="173">
        <v>0.5</v>
      </c>
      <c r="AP1280" s="173"/>
      <c r="AQ1280" s="173"/>
      <c r="AR1280" s="173"/>
      <c r="AS1280" s="173"/>
      <c r="AT1280" s="173">
        <v>0.5</v>
      </c>
      <c r="AU1280" s="173">
        <v>1</v>
      </c>
      <c r="AV1280" s="173">
        <v>0.5</v>
      </c>
      <c r="AW1280" s="173">
        <v>1</v>
      </c>
      <c r="AX1280" s="173"/>
      <c r="AY1280" s="173"/>
      <c r="AZ1280" s="211">
        <f t="shared" si="285"/>
        <v>1</v>
      </c>
      <c r="BA1280" s="211">
        <f t="shared" si="286"/>
        <v>3</v>
      </c>
      <c r="BB1280" s="205">
        <f t="shared" si="278"/>
        <v>49987</v>
      </c>
      <c r="BC1280" s="205">
        <f t="shared" si="279"/>
        <v>44037</v>
      </c>
      <c r="BD1280" s="205">
        <f t="shared" si="280"/>
        <v>11025</v>
      </c>
      <c r="BE1280" s="205">
        <f t="shared" si="281"/>
        <v>5075</v>
      </c>
      <c r="BF1280" s="175">
        <v>38962</v>
      </c>
      <c r="BG1280" s="175">
        <v>8747</v>
      </c>
      <c r="BH1280" s="175">
        <v>11025</v>
      </c>
      <c r="BI1280" s="175">
        <v>5950</v>
      </c>
      <c r="BJ1280" s="175"/>
      <c r="BK1280" s="175">
        <v>6889</v>
      </c>
      <c r="BL1280" s="175">
        <v>2029</v>
      </c>
      <c r="BM1280" s="175">
        <v>8039</v>
      </c>
      <c r="BN1280" s="175">
        <v>1457</v>
      </c>
      <c r="BO1280" s="175">
        <v>5851</v>
      </c>
      <c r="BP1280" s="200">
        <f t="shared" si="282"/>
        <v>16876</v>
      </c>
    </row>
    <row r="1281" spans="1:68" s="201" customFormat="1" x14ac:dyDescent="0.15">
      <c r="A1281" s="117">
        <v>646101001</v>
      </c>
      <c r="B1281" s="118" t="s">
        <v>655</v>
      </c>
      <c r="C1281" s="118" t="s">
        <v>601</v>
      </c>
      <c r="D1281" s="118" t="s">
        <v>656</v>
      </c>
      <c r="E1281" s="118" t="s">
        <v>3581</v>
      </c>
      <c r="F1281" s="120">
        <v>18</v>
      </c>
      <c r="G1281" s="119">
        <v>830061</v>
      </c>
      <c r="H1281" s="119"/>
      <c r="I1281" s="120" t="s">
        <v>5820</v>
      </c>
      <c r="J1281" s="120">
        <v>4000</v>
      </c>
      <c r="K1281" s="120">
        <v>830061</v>
      </c>
      <c r="L1281" s="120">
        <v>0.56899999999999995</v>
      </c>
      <c r="M1281" s="121" t="s">
        <v>5659</v>
      </c>
      <c r="N1281" s="120">
        <v>1</v>
      </c>
      <c r="O1281" s="119">
        <v>332</v>
      </c>
      <c r="P1281" s="119">
        <v>47.33</v>
      </c>
      <c r="Q1281" s="119">
        <v>7.22</v>
      </c>
      <c r="R1281" s="120" t="s">
        <v>5660</v>
      </c>
      <c r="S1281" s="120">
        <v>1.59</v>
      </c>
      <c r="T1281" s="120"/>
      <c r="U1281" s="120"/>
      <c r="V1281" s="172">
        <v>638.70000000000005</v>
      </c>
      <c r="W1281" s="172">
        <v>242.4</v>
      </c>
      <c r="X1281" s="172">
        <v>271.5</v>
      </c>
      <c r="Y1281" s="172">
        <v>53.5</v>
      </c>
      <c r="Z1281" s="172">
        <v>71.3</v>
      </c>
      <c r="AA1281" s="123">
        <v>4287</v>
      </c>
      <c r="AB1281" s="123"/>
      <c r="AC1281" s="123">
        <v>689</v>
      </c>
      <c r="AD1281" s="123"/>
      <c r="AE1281" s="123"/>
      <c r="AF1281" s="123"/>
      <c r="AG1281" s="214"/>
      <c r="AH1281" s="229" t="str">
        <f t="shared" si="277"/>
        <v>a3</v>
      </c>
      <c r="AI1281" s="199"/>
      <c r="AJ1281" s="199"/>
      <c r="AK1281" s="199"/>
      <c r="AL1281" s="199"/>
      <c r="AM1281" s="199"/>
      <c r="AN1281" s="173" t="s">
        <v>3186</v>
      </c>
      <c r="AO1281" s="173" t="s">
        <v>3186</v>
      </c>
      <c r="AP1281" s="173" t="s">
        <v>3186</v>
      </c>
      <c r="AQ1281" s="173" t="s">
        <v>3186</v>
      </c>
      <c r="AR1281" s="173" t="s">
        <v>3186</v>
      </c>
      <c r="AS1281" s="173"/>
      <c r="AT1281" s="173"/>
      <c r="AU1281" s="173"/>
      <c r="AV1281" s="173"/>
      <c r="AW1281" s="173"/>
      <c r="AX1281" s="173"/>
      <c r="AY1281" s="173" t="s">
        <v>3186</v>
      </c>
      <c r="AZ1281" s="211">
        <f t="shared" si="285"/>
        <v>0</v>
      </c>
      <c r="BA1281" s="211">
        <f t="shared" si="286"/>
        <v>0</v>
      </c>
      <c r="BB1281" s="205">
        <f t="shared" si="278"/>
        <v>50235</v>
      </c>
      <c r="BC1281" s="205">
        <f t="shared" si="279"/>
        <v>43753</v>
      </c>
      <c r="BD1281" s="205">
        <f t="shared" si="280"/>
        <v>7193</v>
      </c>
      <c r="BE1281" s="205">
        <f t="shared" si="281"/>
        <v>711</v>
      </c>
      <c r="BF1281" s="175">
        <v>43042</v>
      </c>
      <c r="BG1281" s="175"/>
      <c r="BH1281" s="175">
        <v>7193</v>
      </c>
      <c r="BI1281" s="175">
        <v>6482</v>
      </c>
      <c r="BJ1281" s="175"/>
      <c r="BK1281" s="175">
        <v>11651</v>
      </c>
      <c r="BL1281" s="175">
        <v>7463</v>
      </c>
      <c r="BM1281" s="175">
        <v>9010</v>
      </c>
      <c r="BN1281" s="175">
        <v>2531</v>
      </c>
      <c r="BO1281" s="175">
        <v>5905</v>
      </c>
      <c r="BP1281" s="200">
        <f t="shared" si="282"/>
        <v>13098</v>
      </c>
    </row>
    <row r="1282" spans="1:68" s="201" customFormat="1" x14ac:dyDescent="0.15">
      <c r="A1282" s="117">
        <v>1721001001</v>
      </c>
      <c r="B1282" s="118" t="s">
        <v>1358</v>
      </c>
      <c r="C1282" s="118" t="s">
        <v>1324</v>
      </c>
      <c r="D1282" s="118" t="s">
        <v>1359</v>
      </c>
      <c r="E1282" s="118" t="s">
        <v>4046</v>
      </c>
      <c r="F1282" s="120">
        <v>35</v>
      </c>
      <c r="G1282" s="119">
        <v>832207</v>
      </c>
      <c r="H1282" s="119"/>
      <c r="I1282" s="120" t="s">
        <v>5820</v>
      </c>
      <c r="J1282" s="120">
        <v>4700</v>
      </c>
      <c r="K1282" s="120">
        <v>832207</v>
      </c>
      <c r="L1282" s="120">
        <v>0.48499999999999999</v>
      </c>
      <c r="M1282" s="121" t="s">
        <v>5654</v>
      </c>
      <c r="N1282" s="120">
        <v>1</v>
      </c>
      <c r="O1282" s="119">
        <v>146</v>
      </c>
      <c r="P1282" s="119">
        <v>31</v>
      </c>
      <c r="Q1282" s="119">
        <v>3.3</v>
      </c>
      <c r="R1282" s="120" t="s">
        <v>5655</v>
      </c>
      <c r="S1282" s="120">
        <v>15.2</v>
      </c>
      <c r="T1282" s="120"/>
      <c r="U1282" s="120"/>
      <c r="V1282" s="172">
        <v>450</v>
      </c>
      <c r="W1282" s="172">
        <v>52</v>
      </c>
      <c r="X1282" s="172">
        <v>335</v>
      </c>
      <c r="Y1282" s="172">
        <v>33</v>
      </c>
      <c r="Z1282" s="172">
        <v>30</v>
      </c>
      <c r="AA1282" s="123">
        <v>5243</v>
      </c>
      <c r="AB1282" s="123"/>
      <c r="AC1282" s="123">
        <v>98</v>
      </c>
      <c r="AD1282" s="123"/>
      <c r="AE1282" s="123"/>
      <c r="AF1282" s="123"/>
      <c r="AG1282" s="214"/>
      <c r="AH1282" s="229" t="str">
        <f t="shared" si="277"/>
        <v>a3</v>
      </c>
      <c r="AI1282" s="199"/>
      <c r="AJ1282" s="199"/>
      <c r="AK1282" s="199"/>
      <c r="AL1282" s="199"/>
      <c r="AM1282" s="199"/>
      <c r="AN1282" s="173"/>
      <c r="AO1282" s="173"/>
      <c r="AP1282" s="173"/>
      <c r="AQ1282" s="173"/>
      <c r="AR1282" s="173"/>
      <c r="AS1282" s="173"/>
      <c r="AT1282" s="173"/>
      <c r="AU1282" s="173"/>
      <c r="AV1282" s="173"/>
      <c r="AW1282" s="173"/>
      <c r="AX1282" s="173"/>
      <c r="AY1282" s="173"/>
      <c r="AZ1282" s="211"/>
      <c r="BA1282" s="211"/>
      <c r="BB1282" s="205">
        <f t="shared" si="278"/>
        <v>65886</v>
      </c>
      <c r="BC1282" s="205">
        <f t="shared" si="279"/>
        <v>51711</v>
      </c>
      <c r="BD1282" s="205">
        <f t="shared" si="280"/>
        <v>18782</v>
      </c>
      <c r="BE1282" s="205">
        <f t="shared" si="281"/>
        <v>4607</v>
      </c>
      <c r="BF1282" s="175">
        <v>47104</v>
      </c>
      <c r="BG1282" s="175">
        <v>1782</v>
      </c>
      <c r="BH1282" s="175">
        <v>27156</v>
      </c>
      <c r="BI1282" s="175">
        <v>14175</v>
      </c>
      <c r="BJ1282" s="175"/>
      <c r="BK1282" s="175">
        <v>741</v>
      </c>
      <c r="BL1282" s="175">
        <v>11166</v>
      </c>
      <c r="BM1282" s="175">
        <v>5929</v>
      </c>
      <c r="BN1282" s="175">
        <v>144</v>
      </c>
      <c r="BO1282" s="175">
        <v>4793</v>
      </c>
      <c r="BP1282" s="200">
        <f t="shared" si="282"/>
        <v>31949</v>
      </c>
    </row>
    <row r="1283" spans="1:68" s="201" customFormat="1" x14ac:dyDescent="0.15">
      <c r="A1283" s="117">
        <v>3040101001</v>
      </c>
      <c r="B1283" s="118" t="s">
        <v>2308</v>
      </c>
      <c r="C1283" s="118" t="s">
        <v>2280</v>
      </c>
      <c r="D1283" s="118" t="s">
        <v>2309</v>
      </c>
      <c r="E1283" s="118" t="s">
        <v>4752</v>
      </c>
      <c r="F1283" s="120">
        <v>19</v>
      </c>
      <c r="G1283" s="119">
        <v>835090</v>
      </c>
      <c r="H1283" s="119"/>
      <c r="I1283" s="120" t="s">
        <v>5820</v>
      </c>
      <c r="J1283" s="120">
        <v>7000</v>
      </c>
      <c r="K1283" s="120">
        <v>835090</v>
      </c>
      <c r="L1283" s="120">
        <v>0.32700000000000001</v>
      </c>
      <c r="M1283" s="121" t="s">
        <v>5654</v>
      </c>
      <c r="N1283" s="120">
        <v>1</v>
      </c>
      <c r="O1283" s="119">
        <v>188.4</v>
      </c>
      <c r="P1283" s="119">
        <v>17.5</v>
      </c>
      <c r="Q1283" s="119">
        <v>2.57</v>
      </c>
      <c r="R1283" s="120" t="s">
        <v>5658</v>
      </c>
      <c r="S1283" s="120">
        <v>1.385</v>
      </c>
      <c r="T1283" s="120"/>
      <c r="U1283" s="120"/>
      <c r="V1283" s="172">
        <v>1012.6</v>
      </c>
      <c r="W1283" s="172">
        <v>101.3</v>
      </c>
      <c r="X1283" s="172">
        <v>391.9</v>
      </c>
      <c r="Y1283" s="172">
        <v>219.7</v>
      </c>
      <c r="Z1283" s="172">
        <v>299.7</v>
      </c>
      <c r="AA1283" s="123">
        <v>5667</v>
      </c>
      <c r="AB1283" s="123"/>
      <c r="AC1283" s="123">
        <v>386.39</v>
      </c>
      <c r="AD1283" s="123"/>
      <c r="AE1283" s="123"/>
      <c r="AF1283" s="123"/>
      <c r="AG1283" s="214"/>
      <c r="AH1283" s="229" t="str">
        <f t="shared" si="277"/>
        <v>a3</v>
      </c>
      <c r="AI1283" s="199"/>
      <c r="AJ1283" s="199"/>
      <c r="AK1283" s="199"/>
      <c r="AL1283" s="199"/>
      <c r="AM1283" s="199"/>
      <c r="AN1283" s="173">
        <v>1</v>
      </c>
      <c r="AO1283" s="173"/>
      <c r="AP1283" s="173"/>
      <c r="AQ1283" s="173"/>
      <c r="AR1283" s="173"/>
      <c r="AS1283" s="173"/>
      <c r="AT1283" s="173">
        <v>1</v>
      </c>
      <c r="AU1283" s="173">
        <v>1</v>
      </c>
      <c r="AV1283" s="173">
        <v>1</v>
      </c>
      <c r="AW1283" s="173">
        <v>1</v>
      </c>
      <c r="AX1283" s="173">
        <v>2</v>
      </c>
      <c r="AY1283" s="173"/>
      <c r="AZ1283" s="211">
        <f>SUBTOTAL(9,AN1283:AS1283)</f>
        <v>1</v>
      </c>
      <c r="BA1283" s="211">
        <f>SUBTOTAL(9,AT1283:AY1283)</f>
        <v>6</v>
      </c>
      <c r="BB1283" s="205">
        <f t="shared" si="278"/>
        <v>138231</v>
      </c>
      <c r="BC1283" s="205">
        <f t="shared" si="279"/>
        <v>106099</v>
      </c>
      <c r="BD1283" s="205">
        <f t="shared" si="280"/>
        <v>31587</v>
      </c>
      <c r="BE1283" s="205">
        <f t="shared" si="281"/>
        <v>-545</v>
      </c>
      <c r="BF1283" s="175">
        <v>106644</v>
      </c>
      <c r="BG1283" s="175">
        <v>4312</v>
      </c>
      <c r="BH1283" s="175">
        <v>57750</v>
      </c>
      <c r="BI1283" s="175">
        <v>32132</v>
      </c>
      <c r="BJ1283" s="175"/>
      <c r="BK1283" s="175">
        <v>4243</v>
      </c>
      <c r="BL1283" s="175">
        <v>5298</v>
      </c>
      <c r="BM1283" s="175">
        <v>15269</v>
      </c>
      <c r="BN1283" s="175">
        <v>4604</v>
      </c>
      <c r="BO1283" s="175">
        <v>14623</v>
      </c>
      <c r="BP1283" s="200">
        <f t="shared" si="282"/>
        <v>72373</v>
      </c>
    </row>
    <row r="1284" spans="1:68" s="201" customFormat="1" x14ac:dyDescent="0.15">
      <c r="A1284" s="117">
        <v>4232201001</v>
      </c>
      <c r="B1284" s="118" t="s">
        <v>2945</v>
      </c>
      <c r="C1284" s="118" t="s">
        <v>2907</v>
      </c>
      <c r="D1284" s="118" t="s">
        <v>2946</v>
      </c>
      <c r="E1284" s="118" t="s">
        <v>5214</v>
      </c>
      <c r="F1284" s="120">
        <v>17</v>
      </c>
      <c r="G1284" s="119">
        <v>839968</v>
      </c>
      <c r="H1284" s="119"/>
      <c r="I1284" s="120" t="s">
        <v>5820</v>
      </c>
      <c r="J1284" s="120">
        <v>5400</v>
      </c>
      <c r="K1284" s="120">
        <v>839968</v>
      </c>
      <c r="L1284" s="120">
        <v>0.42599999999999999</v>
      </c>
      <c r="M1284" s="121" t="s">
        <v>5657</v>
      </c>
      <c r="N1284" s="120">
        <v>1</v>
      </c>
      <c r="O1284" s="119">
        <v>196.81</v>
      </c>
      <c r="P1284" s="119">
        <v>34.158000000000001</v>
      </c>
      <c r="Q1284" s="119">
        <v>4.4800000000000004</v>
      </c>
      <c r="R1284" s="120" t="s">
        <v>5655</v>
      </c>
      <c r="S1284" s="120">
        <v>6.3</v>
      </c>
      <c r="T1284" s="120"/>
      <c r="U1284" s="120"/>
      <c r="V1284" s="172">
        <v>746.6</v>
      </c>
      <c r="W1284" s="172">
        <v>103</v>
      </c>
      <c r="X1284" s="172">
        <v>438.1</v>
      </c>
      <c r="Y1284" s="172">
        <v>101.2</v>
      </c>
      <c r="Z1284" s="172">
        <v>104.3</v>
      </c>
      <c r="AA1284" s="123">
        <v>13773</v>
      </c>
      <c r="AB1284" s="123"/>
      <c r="AC1284" s="123">
        <v>634</v>
      </c>
      <c r="AD1284" s="123"/>
      <c r="AE1284" s="123"/>
      <c r="AF1284" s="123"/>
      <c r="AG1284" s="214"/>
      <c r="AH1284" s="229" t="str">
        <f t="shared" si="277"/>
        <v>a3</v>
      </c>
      <c r="AI1284" s="199"/>
      <c r="AJ1284" s="199"/>
      <c r="AK1284" s="199"/>
      <c r="AL1284" s="199"/>
      <c r="AM1284" s="199"/>
      <c r="AN1284" s="173"/>
      <c r="AO1284" s="173"/>
      <c r="AP1284" s="173"/>
      <c r="AQ1284" s="173"/>
      <c r="AR1284" s="173"/>
      <c r="AS1284" s="173">
        <v>1</v>
      </c>
      <c r="AT1284" s="173">
        <v>1</v>
      </c>
      <c r="AU1284" s="173"/>
      <c r="AV1284" s="173">
        <v>1</v>
      </c>
      <c r="AW1284" s="173"/>
      <c r="AX1284" s="173"/>
      <c r="AY1284" s="173"/>
      <c r="AZ1284" s="211">
        <f>SUBTOTAL(9,AN1284:AS1284)</f>
        <v>1</v>
      </c>
      <c r="BA1284" s="211">
        <f>SUBTOTAL(9,AT1284:AY1284)</f>
        <v>2</v>
      </c>
      <c r="BB1284" s="205">
        <f t="shared" si="278"/>
        <v>75314</v>
      </c>
      <c r="BC1284" s="205">
        <f t="shared" si="279"/>
        <v>57242</v>
      </c>
      <c r="BD1284" s="205">
        <f t="shared" si="280"/>
        <v>18573</v>
      </c>
      <c r="BE1284" s="205">
        <f t="shared" si="281"/>
        <v>501</v>
      </c>
      <c r="BF1284" s="175">
        <v>56741</v>
      </c>
      <c r="BG1284" s="175"/>
      <c r="BH1284" s="175">
        <v>22786</v>
      </c>
      <c r="BI1284" s="175">
        <v>12525</v>
      </c>
      <c r="BJ1284" s="175">
        <v>5547</v>
      </c>
      <c r="BK1284" s="175">
        <v>10404</v>
      </c>
      <c r="BL1284" s="175">
        <v>4706</v>
      </c>
      <c r="BM1284" s="175">
        <v>10635</v>
      </c>
      <c r="BN1284" s="175">
        <v>2073</v>
      </c>
      <c r="BO1284" s="175">
        <v>6638</v>
      </c>
      <c r="BP1284" s="200">
        <f t="shared" si="282"/>
        <v>29424</v>
      </c>
    </row>
    <row r="1285" spans="1:68" s="201" customFormat="1" x14ac:dyDescent="0.15">
      <c r="A1285" s="117">
        <v>2820902007</v>
      </c>
      <c r="B1285" s="118" t="s">
        <v>2144</v>
      </c>
      <c r="C1285" s="118" t="s">
        <v>2099</v>
      </c>
      <c r="D1285" s="118" t="s">
        <v>2139</v>
      </c>
      <c r="E1285" s="118" t="s">
        <v>4621</v>
      </c>
      <c r="F1285" s="120">
        <v>15</v>
      </c>
      <c r="G1285" s="119">
        <v>844944</v>
      </c>
      <c r="H1285" s="119"/>
      <c r="I1285" s="120" t="s">
        <v>5820</v>
      </c>
      <c r="J1285" s="120">
        <v>5300</v>
      </c>
      <c r="K1285" s="120">
        <v>844944</v>
      </c>
      <c r="L1285" s="120">
        <v>0.437</v>
      </c>
      <c r="M1285" s="121" t="s">
        <v>5657</v>
      </c>
      <c r="N1285" s="120">
        <v>1</v>
      </c>
      <c r="O1285" s="119">
        <v>180</v>
      </c>
      <c r="P1285" s="119">
        <v>40</v>
      </c>
      <c r="Q1285" s="119">
        <v>5.2</v>
      </c>
      <c r="R1285" s="120" t="s">
        <v>5655</v>
      </c>
      <c r="S1285" s="120">
        <v>10</v>
      </c>
      <c r="T1285" s="120"/>
      <c r="U1285" s="120"/>
      <c r="V1285" s="172">
        <v>590.79999999999995</v>
      </c>
      <c r="W1285" s="172">
        <v>64.2</v>
      </c>
      <c r="X1285" s="172">
        <v>294.60000000000002</v>
      </c>
      <c r="Y1285" s="172">
        <v>84</v>
      </c>
      <c r="Z1285" s="172">
        <v>148</v>
      </c>
      <c r="AA1285" s="123">
        <v>5983</v>
      </c>
      <c r="AB1285" s="123"/>
      <c r="AC1285" s="123">
        <v>432.7</v>
      </c>
      <c r="AD1285" s="123"/>
      <c r="AE1285" s="123"/>
      <c r="AF1285" s="123"/>
      <c r="AG1285" s="214"/>
      <c r="AH1285" s="229" t="str">
        <f t="shared" si="277"/>
        <v>a3</v>
      </c>
      <c r="AI1285" s="199"/>
      <c r="AJ1285" s="199"/>
      <c r="AK1285" s="199"/>
      <c r="AL1285" s="199"/>
      <c r="AM1285" s="199"/>
      <c r="AN1285" s="173"/>
      <c r="AO1285" s="173"/>
      <c r="AP1285" s="173"/>
      <c r="AQ1285" s="173"/>
      <c r="AR1285" s="173"/>
      <c r="AS1285" s="173"/>
      <c r="AT1285" s="173"/>
      <c r="AU1285" s="173"/>
      <c r="AV1285" s="173">
        <v>0.5</v>
      </c>
      <c r="AW1285" s="173"/>
      <c r="AX1285" s="173">
        <v>0.5</v>
      </c>
      <c r="AY1285" s="173"/>
      <c r="AZ1285" s="211"/>
      <c r="BA1285" s="211">
        <f>SUBTOTAL(9,AT1285:AY1285)</f>
        <v>1</v>
      </c>
      <c r="BB1285" s="205">
        <f t="shared" si="278"/>
        <v>55811</v>
      </c>
      <c r="BC1285" s="205">
        <f t="shared" si="279"/>
        <v>42832</v>
      </c>
      <c r="BD1285" s="205">
        <f t="shared" si="280"/>
        <v>13498</v>
      </c>
      <c r="BE1285" s="205">
        <f t="shared" si="281"/>
        <v>519</v>
      </c>
      <c r="BF1285" s="175">
        <v>42313</v>
      </c>
      <c r="BG1285" s="175">
        <v>5673</v>
      </c>
      <c r="BH1285" s="175">
        <v>22053</v>
      </c>
      <c r="BI1285" s="175">
        <v>12979</v>
      </c>
      <c r="BJ1285" s="175"/>
      <c r="BK1285" s="175">
        <v>1272</v>
      </c>
      <c r="BL1285" s="175">
        <v>671</v>
      </c>
      <c r="BM1285" s="175">
        <v>8859</v>
      </c>
      <c r="BN1285" s="175">
        <v>3077</v>
      </c>
      <c r="BO1285" s="175">
        <v>1227</v>
      </c>
      <c r="BP1285" s="200">
        <f t="shared" si="282"/>
        <v>23280</v>
      </c>
    </row>
    <row r="1286" spans="1:68" s="201" customFormat="1" x14ac:dyDescent="0.15">
      <c r="A1286" s="117">
        <v>2820901003</v>
      </c>
      <c r="B1286" s="118" t="s">
        <v>2141</v>
      </c>
      <c r="C1286" s="118" t="s">
        <v>2099</v>
      </c>
      <c r="D1286" s="118" t="s">
        <v>2139</v>
      </c>
      <c r="E1286" s="118" t="s">
        <v>4618</v>
      </c>
      <c r="F1286" s="120">
        <v>10</v>
      </c>
      <c r="G1286" s="119">
        <v>853969</v>
      </c>
      <c r="H1286" s="119"/>
      <c r="I1286" s="120" t="s">
        <v>5820</v>
      </c>
      <c r="J1286" s="120">
        <v>8900</v>
      </c>
      <c r="K1286" s="120">
        <v>853969</v>
      </c>
      <c r="L1286" s="120">
        <v>0.26300000000000001</v>
      </c>
      <c r="M1286" s="121" t="s">
        <v>5654</v>
      </c>
      <c r="N1286" s="120">
        <v>1</v>
      </c>
      <c r="O1286" s="119">
        <v>160</v>
      </c>
      <c r="P1286" s="119">
        <v>24</v>
      </c>
      <c r="Q1286" s="119">
        <v>2.8</v>
      </c>
      <c r="R1286" s="120" t="s">
        <v>5655</v>
      </c>
      <c r="S1286" s="120">
        <v>10</v>
      </c>
      <c r="T1286" s="120"/>
      <c r="U1286" s="120"/>
      <c r="V1286" s="172">
        <v>656</v>
      </c>
      <c r="W1286" s="172">
        <v>17.3</v>
      </c>
      <c r="X1286" s="172">
        <v>374.2</v>
      </c>
      <c r="Y1286" s="172">
        <v>21.6</v>
      </c>
      <c r="Z1286" s="172">
        <v>242.9</v>
      </c>
      <c r="AA1286" s="123">
        <v>11064</v>
      </c>
      <c r="AB1286" s="123"/>
      <c r="AC1286" s="123">
        <v>307.2</v>
      </c>
      <c r="AD1286" s="123"/>
      <c r="AE1286" s="123"/>
      <c r="AF1286" s="123"/>
      <c r="AG1286" s="214"/>
      <c r="AH1286" s="229" t="str">
        <f t="shared" si="277"/>
        <v>a3</v>
      </c>
      <c r="AI1286" s="199"/>
      <c r="AJ1286" s="199"/>
      <c r="AK1286" s="199"/>
      <c r="AL1286" s="199"/>
      <c r="AM1286" s="199"/>
      <c r="AN1286" s="173"/>
      <c r="AO1286" s="173"/>
      <c r="AP1286" s="173"/>
      <c r="AQ1286" s="173"/>
      <c r="AR1286" s="173"/>
      <c r="AS1286" s="173"/>
      <c r="AT1286" s="173">
        <v>1.3</v>
      </c>
      <c r="AU1286" s="173">
        <v>1.3</v>
      </c>
      <c r="AV1286" s="173">
        <v>0.5</v>
      </c>
      <c r="AW1286" s="173">
        <v>0.5</v>
      </c>
      <c r="AX1286" s="173">
        <v>1</v>
      </c>
      <c r="AY1286" s="173"/>
      <c r="AZ1286" s="211"/>
      <c r="BA1286" s="211">
        <f>SUBTOTAL(9,AT1286:AY1286)</f>
        <v>4.5999999999999996</v>
      </c>
      <c r="BB1286" s="205">
        <f t="shared" si="278"/>
        <v>96543</v>
      </c>
      <c r="BC1286" s="205">
        <f t="shared" si="279"/>
        <v>73205</v>
      </c>
      <c r="BD1286" s="205">
        <f t="shared" si="280"/>
        <v>24271</v>
      </c>
      <c r="BE1286" s="205">
        <f t="shared" si="281"/>
        <v>933</v>
      </c>
      <c r="BF1286" s="175">
        <v>72272</v>
      </c>
      <c r="BG1286" s="175">
        <v>1232</v>
      </c>
      <c r="BH1286" s="175">
        <v>42171</v>
      </c>
      <c r="BI1286" s="175">
        <v>23338</v>
      </c>
      <c r="BJ1286" s="175"/>
      <c r="BK1286" s="175">
        <v>8696</v>
      </c>
      <c r="BL1286" s="175">
        <v>5658</v>
      </c>
      <c r="BM1286" s="175">
        <v>9734</v>
      </c>
      <c r="BN1286" s="175">
        <v>3823</v>
      </c>
      <c r="BO1286" s="175">
        <v>1891</v>
      </c>
      <c r="BP1286" s="200">
        <f t="shared" si="282"/>
        <v>44062</v>
      </c>
    </row>
    <row r="1287" spans="1:68" s="201" customFormat="1" x14ac:dyDescent="0.15">
      <c r="A1287" s="117">
        <v>2221301002</v>
      </c>
      <c r="B1287" s="118" t="s">
        <v>1820</v>
      </c>
      <c r="C1287" s="118" t="s">
        <v>1773</v>
      </c>
      <c r="D1287" s="118" t="s">
        <v>1819</v>
      </c>
      <c r="E1287" s="118" t="s">
        <v>4381</v>
      </c>
      <c r="F1287" s="120">
        <v>12</v>
      </c>
      <c r="G1287" s="119">
        <v>854979</v>
      </c>
      <c r="H1287" s="119"/>
      <c r="I1287" s="120" t="s">
        <v>5820</v>
      </c>
      <c r="J1287" s="120">
        <v>5550</v>
      </c>
      <c r="K1287" s="120">
        <v>854979</v>
      </c>
      <c r="L1287" s="120">
        <v>0.42199999999999999</v>
      </c>
      <c r="M1287" s="121" t="s">
        <v>5657</v>
      </c>
      <c r="N1287" s="120">
        <v>1</v>
      </c>
      <c r="O1287" s="119">
        <v>218.3</v>
      </c>
      <c r="P1287" s="119"/>
      <c r="Q1287" s="119"/>
      <c r="R1287" s="120" t="s">
        <v>5658</v>
      </c>
      <c r="S1287" s="120">
        <v>2.6</v>
      </c>
      <c r="T1287" s="120"/>
      <c r="U1287" s="120"/>
      <c r="V1287" s="172">
        <v>1058.8</v>
      </c>
      <c r="W1287" s="172">
        <v>97.3</v>
      </c>
      <c r="X1287" s="172">
        <v>475.7</v>
      </c>
      <c r="Y1287" s="172">
        <v>316.5</v>
      </c>
      <c r="Z1287" s="172">
        <v>169.3</v>
      </c>
      <c r="AA1287" s="123">
        <v>3582</v>
      </c>
      <c r="AB1287" s="123"/>
      <c r="AC1287" s="123">
        <v>92.4</v>
      </c>
      <c r="AD1287" s="123"/>
      <c r="AE1287" s="123"/>
      <c r="AF1287" s="123"/>
      <c r="AG1287" s="214"/>
      <c r="AH1287" s="229" t="str">
        <f t="shared" si="277"/>
        <v>a3</v>
      </c>
      <c r="AI1287" s="199"/>
      <c r="AJ1287" s="199"/>
      <c r="AK1287" s="199"/>
      <c r="AL1287" s="199"/>
      <c r="AM1287" s="199"/>
      <c r="AN1287" s="173">
        <v>0.7</v>
      </c>
      <c r="AO1287" s="173"/>
      <c r="AP1287" s="173"/>
      <c r="AQ1287" s="173"/>
      <c r="AR1287" s="173"/>
      <c r="AS1287" s="173"/>
      <c r="AT1287" s="173"/>
      <c r="AU1287" s="173"/>
      <c r="AV1287" s="173"/>
      <c r="AW1287" s="173"/>
      <c r="AX1287" s="173"/>
      <c r="AY1287" s="173"/>
      <c r="AZ1287" s="211">
        <f>SUBTOTAL(9,AN1287:AS1287)</f>
        <v>0.7</v>
      </c>
      <c r="BA1287" s="211"/>
      <c r="BB1287" s="205">
        <f t="shared" si="278"/>
        <v>143099</v>
      </c>
      <c r="BC1287" s="205">
        <f t="shared" si="279"/>
        <v>111572</v>
      </c>
      <c r="BD1287" s="205">
        <f t="shared" si="280"/>
        <v>25075</v>
      </c>
      <c r="BE1287" s="205">
        <f t="shared" si="281"/>
        <v>-6452</v>
      </c>
      <c r="BF1287" s="175">
        <v>118024</v>
      </c>
      <c r="BG1287" s="175">
        <v>7580</v>
      </c>
      <c r="BH1287" s="175">
        <v>31920</v>
      </c>
      <c r="BI1287" s="175">
        <v>9903</v>
      </c>
      <c r="BJ1287" s="175">
        <v>21624</v>
      </c>
      <c r="BK1287" s="175">
        <v>12118</v>
      </c>
      <c r="BL1287" s="175">
        <v>18996</v>
      </c>
      <c r="BM1287" s="175">
        <v>18472</v>
      </c>
      <c r="BN1287" s="175">
        <v>123</v>
      </c>
      <c r="BO1287" s="175">
        <v>22363</v>
      </c>
      <c r="BP1287" s="200">
        <f t="shared" si="282"/>
        <v>54283</v>
      </c>
    </row>
    <row r="1288" spans="1:68" s="201" customFormat="1" x14ac:dyDescent="0.15">
      <c r="A1288" s="117">
        <v>820101002</v>
      </c>
      <c r="B1288" s="118" t="s">
        <v>781</v>
      </c>
      <c r="C1288" s="118" t="s">
        <v>762</v>
      </c>
      <c r="D1288" s="118" t="s">
        <v>780</v>
      </c>
      <c r="E1288" s="118" t="s">
        <v>3657</v>
      </c>
      <c r="F1288" s="120">
        <v>21</v>
      </c>
      <c r="G1288" s="119">
        <v>856410</v>
      </c>
      <c r="H1288" s="119"/>
      <c r="I1288" s="120" t="s">
        <v>5820</v>
      </c>
      <c r="J1288" s="120">
        <v>4290</v>
      </c>
      <c r="K1288" s="120">
        <v>856410</v>
      </c>
      <c r="L1288" s="120">
        <v>0.54700000000000004</v>
      </c>
      <c r="M1288" s="121" t="s">
        <v>3186</v>
      </c>
      <c r="N1288" s="120">
        <v>1</v>
      </c>
      <c r="O1288" s="119"/>
      <c r="P1288" s="119"/>
      <c r="Q1288" s="119"/>
      <c r="R1288" s="120" t="s">
        <v>5658</v>
      </c>
      <c r="S1288" s="120">
        <v>0.52500000000000002</v>
      </c>
      <c r="T1288" s="120"/>
      <c r="U1288" s="120"/>
      <c r="V1288" s="172">
        <v>1248.4000000000001</v>
      </c>
      <c r="W1288" s="172">
        <v>748</v>
      </c>
      <c r="X1288" s="172">
        <v>362.4</v>
      </c>
      <c r="Y1288" s="172">
        <v>126.5</v>
      </c>
      <c r="Z1288" s="172">
        <v>11.5</v>
      </c>
      <c r="AA1288" s="123"/>
      <c r="AB1288" s="123"/>
      <c r="AC1288" s="123">
        <v>478.5</v>
      </c>
      <c r="AD1288" s="123"/>
      <c r="AE1288" s="123"/>
      <c r="AF1288" s="123"/>
      <c r="AG1288" s="214"/>
      <c r="AH1288" s="229" t="str">
        <f t="shared" si="277"/>
        <v>a3</v>
      </c>
      <c r="AI1288" s="199"/>
      <c r="AJ1288" s="199"/>
      <c r="AK1288" s="199"/>
      <c r="AL1288" s="199"/>
      <c r="AM1288" s="199"/>
      <c r="AN1288" s="173"/>
      <c r="AO1288" s="173"/>
      <c r="AP1288" s="173"/>
      <c r="AQ1288" s="173"/>
      <c r="AR1288" s="173"/>
      <c r="AS1288" s="173">
        <v>1</v>
      </c>
      <c r="AT1288" s="173"/>
      <c r="AU1288" s="173"/>
      <c r="AV1288" s="173"/>
      <c r="AW1288" s="173"/>
      <c r="AX1288" s="173"/>
      <c r="AY1288" s="173"/>
      <c r="AZ1288" s="211">
        <f>SUBTOTAL(9,AN1288:AS1288)</f>
        <v>1</v>
      </c>
      <c r="BA1288" s="211">
        <f>SUBTOTAL(9,AT1288:AY1288)</f>
        <v>0</v>
      </c>
      <c r="BB1288" s="205">
        <f t="shared" si="278"/>
        <v>76017</v>
      </c>
      <c r="BC1288" s="205">
        <f t="shared" si="279"/>
        <v>63717</v>
      </c>
      <c r="BD1288" s="205">
        <f t="shared" si="280"/>
        <v>14819</v>
      </c>
      <c r="BE1288" s="205">
        <f t="shared" si="281"/>
        <v>2519</v>
      </c>
      <c r="BF1288" s="175">
        <v>61198</v>
      </c>
      <c r="BG1288" s="175"/>
      <c r="BH1288" s="175">
        <v>14819</v>
      </c>
      <c r="BI1288" s="175">
        <v>12300</v>
      </c>
      <c r="BJ1288" s="175"/>
      <c r="BK1288" s="175">
        <v>19652</v>
      </c>
      <c r="BL1288" s="175">
        <v>6778</v>
      </c>
      <c r="BM1288" s="175">
        <v>13586</v>
      </c>
      <c r="BN1288" s="175">
        <v>4485</v>
      </c>
      <c r="BO1288" s="175">
        <v>4397</v>
      </c>
      <c r="BP1288" s="200">
        <f t="shared" si="282"/>
        <v>19216</v>
      </c>
    </row>
    <row r="1289" spans="1:68" s="201" customFormat="1" x14ac:dyDescent="0.15">
      <c r="A1289" s="117">
        <v>4720701001</v>
      </c>
      <c r="B1289" s="118" t="s">
        <v>3158</v>
      </c>
      <c r="C1289" s="118" t="s">
        <v>3151</v>
      </c>
      <c r="D1289" s="118" t="s">
        <v>3159</v>
      </c>
      <c r="E1289" s="118" t="s">
        <v>5350</v>
      </c>
      <c r="F1289" s="120">
        <v>12</v>
      </c>
      <c r="G1289" s="119">
        <v>865594</v>
      </c>
      <c r="H1289" s="119"/>
      <c r="I1289" s="120" t="s">
        <v>5820</v>
      </c>
      <c r="J1289" s="120">
        <v>7130</v>
      </c>
      <c r="K1289" s="120">
        <v>865594</v>
      </c>
      <c r="L1289" s="120">
        <v>0.33300000000000002</v>
      </c>
      <c r="M1289" s="121" t="s">
        <v>5654</v>
      </c>
      <c r="N1289" s="120">
        <v>1</v>
      </c>
      <c r="O1289" s="119">
        <v>165</v>
      </c>
      <c r="P1289" s="119"/>
      <c r="Q1289" s="119"/>
      <c r="R1289" s="120" t="s">
        <v>5658</v>
      </c>
      <c r="S1289" s="120">
        <v>0.8</v>
      </c>
      <c r="T1289" s="120"/>
      <c r="U1289" s="120" t="s">
        <v>3186</v>
      </c>
      <c r="V1289" s="172">
        <v>605.29999999999995</v>
      </c>
      <c r="W1289" s="172"/>
      <c r="X1289" s="172">
        <v>311.60000000000002</v>
      </c>
      <c r="Y1289" s="172">
        <v>99.3</v>
      </c>
      <c r="Z1289" s="172">
        <v>194.4</v>
      </c>
      <c r="AA1289" s="123">
        <v>4519</v>
      </c>
      <c r="AB1289" s="123"/>
      <c r="AC1289" s="123">
        <v>647</v>
      </c>
      <c r="AD1289" s="123"/>
      <c r="AE1289" s="123"/>
      <c r="AF1289" s="123"/>
      <c r="AG1289" s="214"/>
      <c r="AH1289" s="229" t="str">
        <f t="shared" si="277"/>
        <v>a3</v>
      </c>
      <c r="AI1289" s="199" t="s">
        <v>5401</v>
      </c>
      <c r="AJ1289" s="199" t="s">
        <v>5401</v>
      </c>
      <c r="AK1289" s="199" t="s">
        <v>5401</v>
      </c>
      <c r="AL1289" s="199" t="s">
        <v>5401</v>
      </c>
      <c r="AM1289" s="199" t="s">
        <v>5401</v>
      </c>
      <c r="AN1289" s="173" t="s">
        <v>3186</v>
      </c>
      <c r="AO1289" s="173" t="s">
        <v>3186</v>
      </c>
      <c r="AP1289" s="173" t="s">
        <v>3186</v>
      </c>
      <c r="AQ1289" s="173" t="s">
        <v>3186</v>
      </c>
      <c r="AR1289" s="173" t="s">
        <v>3186</v>
      </c>
      <c r="AS1289" s="173">
        <v>0.5</v>
      </c>
      <c r="AT1289" s="173">
        <v>1</v>
      </c>
      <c r="AU1289" s="173">
        <v>2</v>
      </c>
      <c r="AV1289" s="173">
        <v>1</v>
      </c>
      <c r="AW1289" s="173">
        <v>2</v>
      </c>
      <c r="AX1289" s="173">
        <v>0.5</v>
      </c>
      <c r="AY1289" s="173"/>
      <c r="AZ1289" s="211">
        <f>SUBTOTAL(9,AN1289:AS1289)</f>
        <v>0.5</v>
      </c>
      <c r="BA1289" s="211">
        <f>SUBTOTAL(9,AT1289:AY1289)</f>
        <v>6.5</v>
      </c>
      <c r="BB1289" s="205">
        <f t="shared" si="278"/>
        <v>105328</v>
      </c>
      <c r="BC1289" s="205">
        <f t="shared" si="279"/>
        <v>105328</v>
      </c>
      <c r="BD1289" s="205">
        <f t="shared" si="280"/>
        <v>0</v>
      </c>
      <c r="BE1289" s="205">
        <f t="shared" si="281"/>
        <v>0</v>
      </c>
      <c r="BF1289" s="175">
        <v>105328</v>
      </c>
      <c r="BG1289" s="175"/>
      <c r="BH1289" s="175">
        <v>73301</v>
      </c>
      <c r="BI1289" s="175"/>
      <c r="BJ1289" s="175"/>
      <c r="BK1289" s="175"/>
      <c r="BL1289" s="175">
        <v>12207</v>
      </c>
      <c r="BM1289" s="175"/>
      <c r="BN1289" s="175"/>
      <c r="BO1289" s="175">
        <v>19820</v>
      </c>
      <c r="BP1289" s="200">
        <f t="shared" si="282"/>
        <v>93121</v>
      </c>
    </row>
    <row r="1290" spans="1:68" s="201" customFormat="1" x14ac:dyDescent="0.15">
      <c r="A1290" s="117">
        <v>2122101002</v>
      </c>
      <c r="B1290" s="118" t="s">
        <v>1747</v>
      </c>
      <c r="C1290" s="118" t="s">
        <v>1650</v>
      </c>
      <c r="D1290" s="118" t="s">
        <v>1746</v>
      </c>
      <c r="E1290" s="118" t="s">
        <v>4328</v>
      </c>
      <c r="F1290" s="120">
        <v>19</v>
      </c>
      <c r="G1290" s="119">
        <v>868026</v>
      </c>
      <c r="H1290" s="119"/>
      <c r="I1290" s="120" t="s">
        <v>5820</v>
      </c>
      <c r="J1290" s="120">
        <v>4750</v>
      </c>
      <c r="K1290" s="120">
        <v>868026</v>
      </c>
      <c r="L1290" s="120">
        <v>0.501</v>
      </c>
      <c r="M1290" s="121" t="s">
        <v>5657</v>
      </c>
      <c r="N1290" s="120">
        <v>1</v>
      </c>
      <c r="O1290" s="119">
        <v>216.8</v>
      </c>
      <c r="P1290" s="119">
        <v>36.799999999999997</v>
      </c>
      <c r="Q1290" s="119">
        <v>4.0999999999999996</v>
      </c>
      <c r="R1290" s="120" t="s">
        <v>5655</v>
      </c>
      <c r="S1290" s="120">
        <v>12</v>
      </c>
      <c r="T1290" s="120"/>
      <c r="U1290" s="120"/>
      <c r="V1290" s="172">
        <v>627.846</v>
      </c>
      <c r="W1290" s="172">
        <v>112.69499999999999</v>
      </c>
      <c r="X1290" s="172">
        <v>329.65899999999999</v>
      </c>
      <c r="Y1290" s="172">
        <v>74.843000000000004</v>
      </c>
      <c r="Z1290" s="172">
        <v>110.649</v>
      </c>
      <c r="AA1290" s="123">
        <v>5490</v>
      </c>
      <c r="AB1290" s="123"/>
      <c r="AC1290" s="123">
        <v>574</v>
      </c>
      <c r="AD1290" s="123"/>
      <c r="AE1290" s="123"/>
      <c r="AF1290" s="123"/>
      <c r="AG1290" s="214"/>
      <c r="AH1290" s="229" t="str">
        <f t="shared" si="277"/>
        <v>a3</v>
      </c>
      <c r="AI1290" s="199"/>
      <c r="AJ1290" s="199"/>
      <c r="AK1290" s="199"/>
      <c r="AL1290" s="199"/>
      <c r="AM1290" s="199"/>
      <c r="AN1290" s="173"/>
      <c r="AO1290" s="173"/>
      <c r="AP1290" s="173"/>
      <c r="AQ1290" s="173"/>
      <c r="AR1290" s="173"/>
      <c r="AS1290" s="173"/>
      <c r="AT1290" s="173">
        <v>0.7</v>
      </c>
      <c r="AU1290" s="173">
        <v>0.7</v>
      </c>
      <c r="AV1290" s="173">
        <v>0.7</v>
      </c>
      <c r="AW1290" s="173">
        <v>0.7</v>
      </c>
      <c r="AX1290" s="173">
        <v>1</v>
      </c>
      <c r="AY1290" s="173"/>
      <c r="AZ1290" s="211"/>
      <c r="BA1290" s="211">
        <f>SUBTOTAL(9,AT1290:AY1290)</f>
        <v>3.8</v>
      </c>
      <c r="BB1290" s="205">
        <f t="shared" si="278"/>
        <v>60765528</v>
      </c>
      <c r="BC1290" s="205">
        <f t="shared" si="279"/>
        <v>30412128</v>
      </c>
      <c r="BD1290" s="205">
        <f t="shared" si="280"/>
        <v>30353400</v>
      </c>
      <c r="BE1290" s="205">
        <f t="shared" si="281"/>
        <v>0</v>
      </c>
      <c r="BF1290" s="175">
        <v>30412128</v>
      </c>
      <c r="BG1290" s="175">
        <v>835</v>
      </c>
      <c r="BH1290" s="175">
        <v>30353400</v>
      </c>
      <c r="BI1290" s="175">
        <v>30353400</v>
      </c>
      <c r="BJ1290" s="175"/>
      <c r="BK1290" s="175">
        <v>20023</v>
      </c>
      <c r="BL1290" s="175">
        <v>10529</v>
      </c>
      <c r="BM1290" s="175">
        <v>19474</v>
      </c>
      <c r="BN1290" s="175">
        <v>3157</v>
      </c>
      <c r="BO1290" s="175">
        <v>4710</v>
      </c>
      <c r="BP1290" s="200">
        <f t="shared" si="282"/>
        <v>30358110</v>
      </c>
    </row>
    <row r="1291" spans="1:68" s="201" customFormat="1" x14ac:dyDescent="0.15">
      <c r="A1291" s="117">
        <v>1042101001</v>
      </c>
      <c r="B1291" s="118" t="s">
        <v>949</v>
      </c>
      <c r="C1291" s="118" t="s">
        <v>913</v>
      </c>
      <c r="D1291" s="118" t="s">
        <v>950</v>
      </c>
      <c r="E1291" s="118" t="s">
        <v>3763</v>
      </c>
      <c r="F1291" s="120">
        <v>10</v>
      </c>
      <c r="G1291" s="119">
        <v>868492</v>
      </c>
      <c r="H1291" s="119"/>
      <c r="I1291" s="120" t="s">
        <v>5820</v>
      </c>
      <c r="J1291" s="120">
        <v>3600</v>
      </c>
      <c r="K1291" s="120">
        <v>868492</v>
      </c>
      <c r="L1291" s="120">
        <v>0.66100000000000003</v>
      </c>
      <c r="M1291" s="121" t="s">
        <v>5657</v>
      </c>
      <c r="N1291" s="120">
        <v>1</v>
      </c>
      <c r="O1291" s="119">
        <v>240.8</v>
      </c>
      <c r="P1291" s="119"/>
      <c r="Q1291" s="119"/>
      <c r="R1291" s="120"/>
      <c r="S1291" s="120"/>
      <c r="T1291" s="120"/>
      <c r="U1291" s="120" t="s">
        <v>5689</v>
      </c>
      <c r="V1291" s="172">
        <v>548.79999999999995</v>
      </c>
      <c r="W1291" s="172">
        <v>58.9</v>
      </c>
      <c r="X1291" s="172">
        <v>387.4</v>
      </c>
      <c r="Y1291" s="172">
        <v>27.9</v>
      </c>
      <c r="Z1291" s="172">
        <v>74.599999999999994</v>
      </c>
      <c r="AA1291" s="123"/>
      <c r="AB1291" s="123"/>
      <c r="AC1291" s="123">
        <v>854</v>
      </c>
      <c r="AD1291" s="123"/>
      <c r="AE1291" s="123"/>
      <c r="AF1291" s="123"/>
      <c r="AG1291" s="214"/>
      <c r="AH1291" s="229" t="str">
        <f t="shared" si="277"/>
        <v>a3</v>
      </c>
      <c r="AI1291" s="199"/>
      <c r="AJ1291" s="199"/>
      <c r="AK1291" s="199"/>
      <c r="AL1291" s="199"/>
      <c r="AM1291" s="199"/>
      <c r="AN1291" s="173"/>
      <c r="AO1291" s="173"/>
      <c r="AP1291" s="173"/>
      <c r="AQ1291" s="173"/>
      <c r="AR1291" s="173"/>
      <c r="AS1291" s="173">
        <v>0.6</v>
      </c>
      <c r="AT1291" s="173"/>
      <c r="AU1291" s="173"/>
      <c r="AV1291" s="173"/>
      <c r="AW1291" s="173"/>
      <c r="AX1291" s="173"/>
      <c r="AY1291" s="173"/>
      <c r="AZ1291" s="211">
        <f>SUBTOTAL(9,AN1291:AS1291)</f>
        <v>0.6</v>
      </c>
      <c r="BA1291" s="211">
        <f>SUBTOTAL(9,AT1291:AY1291)</f>
        <v>0</v>
      </c>
      <c r="BB1291" s="205">
        <f t="shared" si="278"/>
        <v>67373</v>
      </c>
      <c r="BC1291" s="205">
        <f t="shared" si="279"/>
        <v>53198</v>
      </c>
      <c r="BD1291" s="205">
        <f t="shared" si="280"/>
        <v>14175</v>
      </c>
      <c r="BE1291" s="205">
        <f t="shared" si="281"/>
        <v>0</v>
      </c>
      <c r="BF1291" s="175">
        <v>53198</v>
      </c>
      <c r="BG1291" s="175"/>
      <c r="BH1291" s="175">
        <v>14175</v>
      </c>
      <c r="BI1291" s="175">
        <v>14175</v>
      </c>
      <c r="BJ1291" s="175"/>
      <c r="BK1291" s="175">
        <v>17074</v>
      </c>
      <c r="BL1291" s="175">
        <v>394</v>
      </c>
      <c r="BM1291" s="175">
        <v>9374</v>
      </c>
      <c r="BN1291" s="175">
        <v>3146</v>
      </c>
      <c r="BO1291" s="175">
        <v>9035</v>
      </c>
      <c r="BP1291" s="200">
        <f t="shared" si="282"/>
        <v>23210</v>
      </c>
    </row>
    <row r="1292" spans="1:68" s="201" customFormat="1" x14ac:dyDescent="0.15">
      <c r="A1292" s="117">
        <v>3920301001</v>
      </c>
      <c r="B1292" s="118" t="s">
        <v>2760</v>
      </c>
      <c r="C1292" s="118" t="s">
        <v>2754</v>
      </c>
      <c r="D1292" s="118" t="s">
        <v>2761</v>
      </c>
      <c r="E1292" s="118" t="s">
        <v>5086</v>
      </c>
      <c r="F1292" s="120">
        <v>16</v>
      </c>
      <c r="G1292" s="119">
        <v>873600</v>
      </c>
      <c r="H1292" s="119"/>
      <c r="I1292" s="120" t="s">
        <v>5820</v>
      </c>
      <c r="J1292" s="120">
        <v>4700</v>
      </c>
      <c r="K1292" s="120">
        <v>873600</v>
      </c>
      <c r="L1292" s="120">
        <v>0.50900000000000001</v>
      </c>
      <c r="M1292" s="121" t="s">
        <v>5654</v>
      </c>
      <c r="N1292" s="120">
        <v>1</v>
      </c>
      <c r="O1292" s="119">
        <v>426</v>
      </c>
      <c r="P1292" s="119">
        <v>47.47</v>
      </c>
      <c r="Q1292" s="119">
        <v>5.9</v>
      </c>
      <c r="R1292" s="120" t="s">
        <v>5655</v>
      </c>
      <c r="S1292" s="120">
        <v>7.2</v>
      </c>
      <c r="T1292" s="120"/>
      <c r="U1292" s="120"/>
      <c r="V1292" s="172">
        <v>663.7</v>
      </c>
      <c r="W1292" s="172">
        <v>72.400000000000006</v>
      </c>
      <c r="X1292" s="172">
        <v>267.10000000000002</v>
      </c>
      <c r="Y1292" s="172">
        <v>102.7</v>
      </c>
      <c r="Z1292" s="172">
        <v>221.5</v>
      </c>
      <c r="AA1292" s="123">
        <v>7785</v>
      </c>
      <c r="AB1292" s="123"/>
      <c r="AC1292" s="123">
        <v>556</v>
      </c>
      <c r="AD1292" s="123"/>
      <c r="AE1292" s="123"/>
      <c r="AF1292" s="123"/>
      <c r="AG1292" s="214"/>
      <c r="AH1292" s="229" t="str">
        <f t="shared" si="277"/>
        <v>a3</v>
      </c>
      <c r="AI1292" s="199" t="s">
        <v>5401</v>
      </c>
      <c r="AJ1292" s="199" t="s">
        <v>5401</v>
      </c>
      <c r="AK1292" s="199"/>
      <c r="AL1292" s="199" t="s">
        <v>5401</v>
      </c>
      <c r="AM1292" s="199"/>
      <c r="AN1292" s="173">
        <v>3</v>
      </c>
      <c r="AO1292" s="173"/>
      <c r="AP1292" s="173"/>
      <c r="AQ1292" s="173"/>
      <c r="AR1292" s="173"/>
      <c r="AS1292" s="173">
        <v>0.5</v>
      </c>
      <c r="AT1292" s="173">
        <v>1</v>
      </c>
      <c r="AU1292" s="173">
        <v>0.5</v>
      </c>
      <c r="AV1292" s="173">
        <v>1</v>
      </c>
      <c r="AW1292" s="173">
        <v>0.5</v>
      </c>
      <c r="AX1292" s="173">
        <v>1.5</v>
      </c>
      <c r="AY1292" s="173"/>
      <c r="AZ1292" s="211">
        <f>SUBTOTAL(9,AN1292:AS1292)</f>
        <v>3.5</v>
      </c>
      <c r="BA1292" s="211">
        <f>SUBTOTAL(9,AT1292:AY1292)</f>
        <v>4.5</v>
      </c>
      <c r="BB1292" s="205">
        <f t="shared" si="278"/>
        <v>74254</v>
      </c>
      <c r="BC1292" s="205">
        <f t="shared" si="279"/>
        <v>74254</v>
      </c>
      <c r="BD1292" s="205">
        <f t="shared" si="280"/>
        <v>0</v>
      </c>
      <c r="BE1292" s="205">
        <f t="shared" si="281"/>
        <v>0</v>
      </c>
      <c r="BF1292" s="175">
        <v>74254</v>
      </c>
      <c r="BG1292" s="175">
        <v>8984</v>
      </c>
      <c r="BH1292" s="175">
        <v>34753</v>
      </c>
      <c r="BI1292" s="175"/>
      <c r="BJ1292" s="175"/>
      <c r="BK1292" s="175">
        <v>7777</v>
      </c>
      <c r="BL1292" s="175">
        <v>3998</v>
      </c>
      <c r="BM1292" s="175">
        <v>8846</v>
      </c>
      <c r="BN1292" s="175">
        <v>77</v>
      </c>
      <c r="BO1292" s="175">
        <v>9819</v>
      </c>
      <c r="BP1292" s="200">
        <f t="shared" si="282"/>
        <v>44572</v>
      </c>
    </row>
    <row r="1293" spans="1:68" s="201" customFormat="1" x14ac:dyDescent="0.15">
      <c r="A1293" s="117">
        <v>3321401001</v>
      </c>
      <c r="B1293" s="118" t="s">
        <v>2480</v>
      </c>
      <c r="C1293" s="118" t="s">
        <v>2427</v>
      </c>
      <c r="D1293" s="118" t="s">
        <v>2481</v>
      </c>
      <c r="E1293" s="118" t="s">
        <v>4877</v>
      </c>
      <c r="F1293" s="120">
        <v>10</v>
      </c>
      <c r="G1293" s="119">
        <v>877301</v>
      </c>
      <c r="H1293" s="119"/>
      <c r="I1293" s="120" t="s">
        <v>5820</v>
      </c>
      <c r="J1293" s="120">
        <v>5030</v>
      </c>
      <c r="K1293" s="120">
        <v>877301</v>
      </c>
      <c r="L1293" s="120">
        <v>0.47799999999999998</v>
      </c>
      <c r="M1293" s="121" t="s">
        <v>5657</v>
      </c>
      <c r="N1293" s="120">
        <v>1</v>
      </c>
      <c r="O1293" s="119">
        <v>189.2</v>
      </c>
      <c r="P1293" s="119">
        <v>44.3</v>
      </c>
      <c r="Q1293" s="119">
        <v>6.3</v>
      </c>
      <c r="R1293" s="120"/>
      <c r="S1293" s="120"/>
      <c r="T1293" s="120"/>
      <c r="U1293" s="120"/>
      <c r="V1293" s="172">
        <v>598.70000000000005</v>
      </c>
      <c r="W1293" s="172">
        <v>73.2</v>
      </c>
      <c r="X1293" s="172">
        <v>347</v>
      </c>
      <c r="Y1293" s="172">
        <v>3</v>
      </c>
      <c r="Z1293" s="172">
        <v>175.5</v>
      </c>
      <c r="AA1293" s="123">
        <v>8126.6</v>
      </c>
      <c r="AB1293" s="123"/>
      <c r="AC1293" s="123">
        <v>5805</v>
      </c>
      <c r="AD1293" s="123"/>
      <c r="AE1293" s="123"/>
      <c r="AF1293" s="123"/>
      <c r="AG1293" s="214"/>
      <c r="AH1293" s="229" t="str">
        <f t="shared" si="277"/>
        <v>a3</v>
      </c>
      <c r="AI1293" s="199"/>
      <c r="AJ1293" s="199"/>
      <c r="AK1293" s="199"/>
      <c r="AL1293" s="199"/>
      <c r="AM1293" s="199"/>
      <c r="AN1293" s="173"/>
      <c r="AO1293" s="173"/>
      <c r="AP1293" s="173"/>
      <c r="AQ1293" s="173"/>
      <c r="AR1293" s="173"/>
      <c r="AS1293" s="173"/>
      <c r="AT1293" s="173"/>
      <c r="AU1293" s="173"/>
      <c r="AV1293" s="173"/>
      <c r="AW1293" s="173"/>
      <c r="AX1293" s="173"/>
      <c r="AY1293" s="173"/>
      <c r="AZ1293" s="211"/>
      <c r="BA1293" s="211"/>
      <c r="BB1293" s="205">
        <f t="shared" si="278"/>
        <v>88212</v>
      </c>
      <c r="BC1293" s="205">
        <f t="shared" si="279"/>
        <v>62612</v>
      </c>
      <c r="BD1293" s="205">
        <f t="shared" si="280"/>
        <v>25600</v>
      </c>
      <c r="BE1293" s="205">
        <f t="shared" si="281"/>
        <v>0</v>
      </c>
      <c r="BF1293" s="175">
        <v>62612</v>
      </c>
      <c r="BG1293" s="175">
        <v>6485</v>
      </c>
      <c r="BH1293" s="175">
        <v>25600</v>
      </c>
      <c r="BI1293" s="175">
        <v>25600</v>
      </c>
      <c r="BJ1293" s="175"/>
      <c r="BK1293" s="175">
        <v>7730</v>
      </c>
      <c r="BL1293" s="175">
        <v>777</v>
      </c>
      <c r="BM1293" s="175">
        <v>9576</v>
      </c>
      <c r="BN1293" s="175">
        <v>1408</v>
      </c>
      <c r="BO1293" s="175">
        <v>11036</v>
      </c>
      <c r="BP1293" s="200">
        <f t="shared" si="282"/>
        <v>36636</v>
      </c>
    </row>
    <row r="1294" spans="1:68" s="201" customFormat="1" x14ac:dyDescent="0.15">
      <c r="A1294" s="117">
        <v>142801001</v>
      </c>
      <c r="B1294" s="118" t="s">
        <v>168</v>
      </c>
      <c r="C1294" s="118" t="s">
        <v>11</v>
      </c>
      <c r="D1294" s="118" t="s">
        <v>169</v>
      </c>
      <c r="E1294" s="118" t="s">
        <v>3285</v>
      </c>
      <c r="F1294" s="120">
        <v>24</v>
      </c>
      <c r="G1294" s="119">
        <v>887510</v>
      </c>
      <c r="H1294" s="119"/>
      <c r="I1294" s="120" t="s">
        <v>5820</v>
      </c>
      <c r="J1294" s="120">
        <v>3300</v>
      </c>
      <c r="K1294" s="120">
        <v>887510</v>
      </c>
      <c r="L1294" s="120">
        <v>0.73699999999999999</v>
      </c>
      <c r="M1294" s="121" t="s">
        <v>5657</v>
      </c>
      <c r="N1294" s="120">
        <v>1</v>
      </c>
      <c r="O1294" s="119">
        <v>271</v>
      </c>
      <c r="P1294" s="119">
        <v>38.9</v>
      </c>
      <c r="Q1294" s="119">
        <v>6.59</v>
      </c>
      <c r="R1294" s="120" t="s">
        <v>5658</v>
      </c>
      <c r="S1294" s="120">
        <v>0.4</v>
      </c>
      <c r="T1294" s="120"/>
      <c r="U1294" s="120" t="s">
        <v>3186</v>
      </c>
      <c r="V1294" s="172">
        <v>397.6</v>
      </c>
      <c r="W1294" s="172">
        <v>72</v>
      </c>
      <c r="X1294" s="172">
        <v>240</v>
      </c>
      <c r="Y1294" s="172">
        <v>53.8</v>
      </c>
      <c r="Z1294" s="172">
        <v>31.8</v>
      </c>
      <c r="AA1294" s="123">
        <v>5834</v>
      </c>
      <c r="AB1294" s="123"/>
      <c r="AC1294" s="123">
        <v>634</v>
      </c>
      <c r="AD1294" s="123"/>
      <c r="AE1294" s="123"/>
      <c r="AF1294" s="123"/>
      <c r="AG1294" s="214"/>
      <c r="AH1294" s="229" t="str">
        <f t="shared" si="277"/>
        <v>a3</v>
      </c>
      <c r="AI1294" s="199"/>
      <c r="AJ1294" s="199"/>
      <c r="AK1294" s="199"/>
      <c r="AL1294" s="199"/>
      <c r="AM1294" s="199"/>
      <c r="AN1294" s="173"/>
      <c r="AO1294" s="173"/>
      <c r="AP1294" s="173"/>
      <c r="AQ1294" s="173"/>
      <c r="AR1294" s="173"/>
      <c r="AS1294" s="173">
        <v>5</v>
      </c>
      <c r="AT1294" s="173">
        <v>1</v>
      </c>
      <c r="AU1294" s="173">
        <v>1</v>
      </c>
      <c r="AV1294" s="173">
        <v>1</v>
      </c>
      <c r="AW1294" s="173">
        <v>1</v>
      </c>
      <c r="AX1294" s="173">
        <v>1</v>
      </c>
      <c r="AY1294" s="173">
        <v>1</v>
      </c>
      <c r="AZ1294" s="211">
        <f>SUBTOTAL(9,AN1294:AS1294)</f>
        <v>5</v>
      </c>
      <c r="BA1294" s="211">
        <f t="shared" ref="BA1294:BA1315" si="287">SUBTOTAL(9,AT1294:AY1294)</f>
        <v>6</v>
      </c>
      <c r="BB1294" s="205">
        <f t="shared" si="278"/>
        <v>66207</v>
      </c>
      <c r="BC1294" s="205">
        <f t="shared" si="279"/>
        <v>51546</v>
      </c>
      <c r="BD1294" s="205">
        <f t="shared" si="280"/>
        <v>15247</v>
      </c>
      <c r="BE1294" s="205">
        <f t="shared" si="281"/>
        <v>586</v>
      </c>
      <c r="BF1294" s="175">
        <v>50960</v>
      </c>
      <c r="BG1294" s="175"/>
      <c r="BH1294" s="175">
        <v>28477</v>
      </c>
      <c r="BI1294" s="175">
        <v>14661</v>
      </c>
      <c r="BJ1294" s="175"/>
      <c r="BK1294" s="175">
        <v>7912</v>
      </c>
      <c r="BL1294" s="175">
        <v>1943</v>
      </c>
      <c r="BM1294" s="175">
        <v>6786</v>
      </c>
      <c r="BN1294" s="175">
        <v>3750</v>
      </c>
      <c r="BO1294" s="175">
        <v>2678</v>
      </c>
      <c r="BP1294" s="200">
        <f t="shared" si="282"/>
        <v>31155</v>
      </c>
    </row>
    <row r="1295" spans="1:68" s="201" customFormat="1" x14ac:dyDescent="0.15">
      <c r="A1295" s="117">
        <v>3220901001</v>
      </c>
      <c r="B1295" s="118" t="s">
        <v>2402</v>
      </c>
      <c r="C1295" s="118" t="s">
        <v>2373</v>
      </c>
      <c r="D1295" s="118" t="s">
        <v>2403</v>
      </c>
      <c r="E1295" s="118" t="s">
        <v>4817</v>
      </c>
      <c r="F1295" s="120">
        <v>14</v>
      </c>
      <c r="G1295" s="119">
        <v>893136</v>
      </c>
      <c r="H1295" s="119"/>
      <c r="I1295" s="120" t="s">
        <v>5820</v>
      </c>
      <c r="J1295" s="120">
        <v>4440</v>
      </c>
      <c r="K1295" s="120">
        <v>893136</v>
      </c>
      <c r="L1295" s="120">
        <v>0.55100000000000005</v>
      </c>
      <c r="M1295" s="121" t="s">
        <v>5657</v>
      </c>
      <c r="N1295" s="120">
        <v>1</v>
      </c>
      <c r="O1295" s="119">
        <v>261.7</v>
      </c>
      <c r="P1295" s="119"/>
      <c r="Q1295" s="119"/>
      <c r="R1295" s="120" t="s">
        <v>5658</v>
      </c>
      <c r="S1295" s="120">
        <v>0.18</v>
      </c>
      <c r="T1295" s="120"/>
      <c r="U1295" s="120"/>
      <c r="V1295" s="172">
        <v>544.23599999999999</v>
      </c>
      <c r="W1295" s="172"/>
      <c r="X1295" s="172">
        <v>544.23599999999999</v>
      </c>
      <c r="Y1295" s="172"/>
      <c r="Z1295" s="172"/>
      <c r="AA1295" s="123">
        <v>10752.7</v>
      </c>
      <c r="AB1295" s="123"/>
      <c r="AC1295" s="123">
        <v>960.7</v>
      </c>
      <c r="AD1295" s="123"/>
      <c r="AE1295" s="123"/>
      <c r="AF1295" s="123"/>
      <c r="AG1295" s="214"/>
      <c r="AH1295" s="229" t="str">
        <f t="shared" si="277"/>
        <v>a3</v>
      </c>
      <c r="AI1295" s="199"/>
      <c r="AJ1295" s="199"/>
      <c r="AK1295" s="199"/>
      <c r="AL1295" s="199"/>
      <c r="AM1295" s="199"/>
      <c r="AN1295" s="173" t="s">
        <v>3186</v>
      </c>
      <c r="AO1295" s="173" t="s">
        <v>3186</v>
      </c>
      <c r="AP1295" s="173" t="s">
        <v>3186</v>
      </c>
      <c r="AQ1295" s="173" t="s">
        <v>3186</v>
      </c>
      <c r="AR1295" s="173" t="s">
        <v>3186</v>
      </c>
      <c r="AS1295" s="173"/>
      <c r="AT1295" s="173">
        <v>1</v>
      </c>
      <c r="AU1295" s="173">
        <v>0.5</v>
      </c>
      <c r="AV1295" s="173">
        <v>1</v>
      </c>
      <c r="AW1295" s="173">
        <v>0.5</v>
      </c>
      <c r="AX1295" s="173">
        <v>0.6</v>
      </c>
      <c r="AY1295" s="173"/>
      <c r="AZ1295" s="211"/>
      <c r="BA1295" s="211">
        <f t="shared" si="287"/>
        <v>3.6</v>
      </c>
      <c r="BB1295" s="205">
        <f t="shared" si="278"/>
        <v>91057</v>
      </c>
      <c r="BC1295" s="205">
        <f t="shared" si="279"/>
        <v>91057</v>
      </c>
      <c r="BD1295" s="205">
        <f t="shared" si="280"/>
        <v>0</v>
      </c>
      <c r="BE1295" s="205">
        <f t="shared" si="281"/>
        <v>0</v>
      </c>
      <c r="BF1295" s="175">
        <v>91057</v>
      </c>
      <c r="BG1295" s="175">
        <v>44013</v>
      </c>
      <c r="BH1295" s="175"/>
      <c r="BI1295" s="175"/>
      <c r="BJ1295" s="175"/>
      <c r="BK1295" s="175">
        <v>20000</v>
      </c>
      <c r="BL1295" s="175">
        <v>6930</v>
      </c>
      <c r="BM1295" s="175">
        <v>16496</v>
      </c>
      <c r="BN1295" s="175">
        <v>153</v>
      </c>
      <c r="BO1295" s="175">
        <v>3465</v>
      </c>
      <c r="BP1295" s="200">
        <f t="shared" si="282"/>
        <v>3465</v>
      </c>
    </row>
    <row r="1296" spans="1:68" s="201" customFormat="1" x14ac:dyDescent="0.15">
      <c r="A1296" s="117">
        <v>3320201005</v>
      </c>
      <c r="B1296" s="118" t="s">
        <v>2444</v>
      </c>
      <c r="C1296" s="118" t="s">
        <v>2427</v>
      </c>
      <c r="D1296" s="118" t="s">
        <v>2441</v>
      </c>
      <c r="E1296" s="118" t="s">
        <v>4849</v>
      </c>
      <c r="F1296" s="120">
        <v>9</v>
      </c>
      <c r="G1296" s="119">
        <v>899457</v>
      </c>
      <c r="H1296" s="119"/>
      <c r="I1296" s="120" t="s">
        <v>5820</v>
      </c>
      <c r="J1296" s="120">
        <v>6000</v>
      </c>
      <c r="K1296" s="120">
        <v>899455</v>
      </c>
      <c r="L1296" s="120">
        <v>0.41099999999999998</v>
      </c>
      <c r="M1296" s="121" t="s">
        <v>5676</v>
      </c>
      <c r="N1296" s="120">
        <v>1</v>
      </c>
      <c r="O1296" s="119">
        <v>160</v>
      </c>
      <c r="P1296" s="119">
        <v>38</v>
      </c>
      <c r="Q1296" s="119">
        <v>3.6</v>
      </c>
      <c r="R1296" s="120"/>
      <c r="S1296" s="120"/>
      <c r="T1296" s="120"/>
      <c r="U1296" s="120" t="s">
        <v>5592</v>
      </c>
      <c r="V1296" s="172">
        <v>614.20000000000005</v>
      </c>
      <c r="W1296" s="172">
        <v>167.7</v>
      </c>
      <c r="X1296" s="172">
        <v>313.89999999999998</v>
      </c>
      <c r="Y1296" s="172">
        <v>69.400000000000006</v>
      </c>
      <c r="Z1296" s="172">
        <v>63.2</v>
      </c>
      <c r="AA1296" s="123">
        <v>10493</v>
      </c>
      <c r="AB1296" s="123"/>
      <c r="AC1296" s="123">
        <v>793</v>
      </c>
      <c r="AD1296" s="123"/>
      <c r="AE1296" s="123"/>
      <c r="AF1296" s="123"/>
      <c r="AG1296" s="214"/>
      <c r="AH1296" s="229" t="str">
        <f t="shared" si="277"/>
        <v>a3</v>
      </c>
      <c r="AI1296" s="199"/>
      <c r="AJ1296" s="199"/>
      <c r="AK1296" s="199"/>
      <c r="AL1296" s="199"/>
      <c r="AM1296" s="199"/>
      <c r="AN1296" s="173">
        <v>0.5</v>
      </c>
      <c r="AO1296" s="173"/>
      <c r="AP1296" s="173"/>
      <c r="AQ1296" s="173"/>
      <c r="AR1296" s="173"/>
      <c r="AS1296" s="173"/>
      <c r="AT1296" s="173">
        <v>1</v>
      </c>
      <c r="AU1296" s="173">
        <v>1</v>
      </c>
      <c r="AV1296" s="173"/>
      <c r="AW1296" s="173"/>
      <c r="AX1296" s="173"/>
      <c r="AY1296" s="173"/>
      <c r="AZ1296" s="211">
        <f t="shared" ref="AZ1296:AZ1302" si="288">SUBTOTAL(9,AN1296:AS1296)</f>
        <v>0.5</v>
      </c>
      <c r="BA1296" s="211">
        <f t="shared" si="287"/>
        <v>2</v>
      </c>
      <c r="BB1296" s="205">
        <f t="shared" si="278"/>
        <v>94356</v>
      </c>
      <c r="BC1296" s="205">
        <f t="shared" si="279"/>
        <v>75363</v>
      </c>
      <c r="BD1296" s="205">
        <f t="shared" si="280"/>
        <v>19603</v>
      </c>
      <c r="BE1296" s="205">
        <f t="shared" si="281"/>
        <v>610</v>
      </c>
      <c r="BF1296" s="175">
        <v>74753</v>
      </c>
      <c r="BG1296" s="175">
        <v>10457</v>
      </c>
      <c r="BH1296" s="175">
        <v>26670</v>
      </c>
      <c r="BI1296" s="175">
        <v>18993</v>
      </c>
      <c r="BJ1296" s="175"/>
      <c r="BK1296" s="175">
        <v>11142</v>
      </c>
      <c r="BL1296" s="175">
        <v>1531</v>
      </c>
      <c r="BM1296" s="175">
        <v>11377</v>
      </c>
      <c r="BN1296" s="175">
        <v>6447</v>
      </c>
      <c r="BO1296" s="175">
        <v>7739</v>
      </c>
      <c r="BP1296" s="200">
        <f t="shared" si="282"/>
        <v>34409</v>
      </c>
    </row>
    <row r="1297" spans="1:68" s="201" customFormat="1" x14ac:dyDescent="0.15">
      <c r="A1297" s="117">
        <v>1844201001</v>
      </c>
      <c r="B1297" s="118" t="s">
        <v>1433</v>
      </c>
      <c r="C1297" s="118" t="s">
        <v>1400</v>
      </c>
      <c r="D1297" s="118" t="s">
        <v>1434</v>
      </c>
      <c r="E1297" s="118" t="s">
        <v>4104</v>
      </c>
      <c r="F1297" s="120">
        <v>18</v>
      </c>
      <c r="G1297" s="119">
        <v>900914</v>
      </c>
      <c r="H1297" s="119"/>
      <c r="I1297" s="120" t="s">
        <v>5820</v>
      </c>
      <c r="J1297" s="120">
        <v>4000</v>
      </c>
      <c r="K1297" s="120">
        <v>900914</v>
      </c>
      <c r="L1297" s="120">
        <v>0.61699999999999999</v>
      </c>
      <c r="M1297" s="121" t="s">
        <v>5657</v>
      </c>
      <c r="N1297" s="120">
        <v>1</v>
      </c>
      <c r="O1297" s="119">
        <v>122.7</v>
      </c>
      <c r="P1297" s="119"/>
      <c r="Q1297" s="119"/>
      <c r="R1297" s="120" t="s">
        <v>5655</v>
      </c>
      <c r="S1297" s="120">
        <v>35.799999999999997</v>
      </c>
      <c r="T1297" s="120"/>
      <c r="U1297" s="120"/>
      <c r="V1297" s="172">
        <v>447.9</v>
      </c>
      <c r="W1297" s="172">
        <v>84.1</v>
      </c>
      <c r="X1297" s="172">
        <v>267.7</v>
      </c>
      <c r="Y1297" s="172">
        <v>45.1</v>
      </c>
      <c r="Z1297" s="172">
        <v>51</v>
      </c>
      <c r="AA1297" s="123">
        <v>7377</v>
      </c>
      <c r="AB1297" s="123"/>
      <c r="AC1297" s="123">
        <v>455</v>
      </c>
      <c r="AD1297" s="123"/>
      <c r="AE1297" s="123"/>
      <c r="AF1297" s="123"/>
      <c r="AG1297" s="214"/>
      <c r="AH1297" s="229" t="str">
        <f t="shared" si="277"/>
        <v>a3</v>
      </c>
      <c r="AI1297" s="199"/>
      <c r="AJ1297" s="199"/>
      <c r="AK1297" s="199"/>
      <c r="AL1297" s="199"/>
      <c r="AM1297" s="199"/>
      <c r="AN1297" s="173"/>
      <c r="AO1297" s="173"/>
      <c r="AP1297" s="173"/>
      <c r="AQ1297" s="173"/>
      <c r="AR1297" s="173"/>
      <c r="AS1297" s="173">
        <v>1</v>
      </c>
      <c r="AT1297" s="173">
        <v>1</v>
      </c>
      <c r="AU1297" s="173">
        <v>1</v>
      </c>
      <c r="AV1297" s="173">
        <v>1</v>
      </c>
      <c r="AW1297" s="173">
        <v>1</v>
      </c>
      <c r="AX1297" s="173">
        <v>1</v>
      </c>
      <c r="AY1297" s="173"/>
      <c r="AZ1297" s="211">
        <f t="shared" si="288"/>
        <v>1</v>
      </c>
      <c r="BA1297" s="211">
        <f t="shared" si="287"/>
        <v>5</v>
      </c>
      <c r="BB1297" s="205">
        <f t="shared" si="278"/>
        <v>102981</v>
      </c>
      <c r="BC1297" s="205">
        <f t="shared" si="279"/>
        <v>83903</v>
      </c>
      <c r="BD1297" s="205">
        <f t="shared" si="280"/>
        <v>36689</v>
      </c>
      <c r="BE1297" s="205">
        <f t="shared" si="281"/>
        <v>17611</v>
      </c>
      <c r="BF1297" s="175">
        <v>66292</v>
      </c>
      <c r="BG1297" s="175">
        <v>8668</v>
      </c>
      <c r="BH1297" s="175">
        <v>36689</v>
      </c>
      <c r="BI1297" s="175">
        <v>19078</v>
      </c>
      <c r="BJ1297" s="175"/>
      <c r="BK1297" s="175">
        <v>5040</v>
      </c>
      <c r="BL1297" s="175">
        <v>1493</v>
      </c>
      <c r="BM1297" s="175">
        <v>7065</v>
      </c>
      <c r="BN1297" s="175">
        <v>5174</v>
      </c>
      <c r="BO1297" s="175">
        <v>19774</v>
      </c>
      <c r="BP1297" s="200">
        <f t="shared" si="282"/>
        <v>56463</v>
      </c>
    </row>
    <row r="1298" spans="1:68" s="201" customFormat="1" x14ac:dyDescent="0.15">
      <c r="A1298" s="117">
        <v>938601002</v>
      </c>
      <c r="B1298" s="118" t="s">
        <v>905</v>
      </c>
      <c r="C1298" s="118" t="s">
        <v>842</v>
      </c>
      <c r="D1298" s="118" t="s">
        <v>904</v>
      </c>
      <c r="E1298" s="118" t="s">
        <v>3734</v>
      </c>
      <c r="F1298" s="120">
        <v>13</v>
      </c>
      <c r="G1298" s="119">
        <v>902860</v>
      </c>
      <c r="H1298" s="119"/>
      <c r="I1298" s="120" t="s">
        <v>5820</v>
      </c>
      <c r="J1298" s="120">
        <v>4200</v>
      </c>
      <c r="K1298" s="120">
        <v>902860</v>
      </c>
      <c r="L1298" s="120">
        <v>0.58899999999999997</v>
      </c>
      <c r="M1298" s="121" t="s">
        <v>5657</v>
      </c>
      <c r="N1298" s="120">
        <v>1</v>
      </c>
      <c r="O1298" s="119">
        <v>144.5</v>
      </c>
      <c r="P1298" s="119"/>
      <c r="Q1298" s="119"/>
      <c r="R1298" s="120" t="s">
        <v>5658</v>
      </c>
      <c r="S1298" s="120">
        <v>1.4</v>
      </c>
      <c r="T1298" s="120"/>
      <c r="U1298" s="120"/>
      <c r="V1298" s="172">
        <v>805.1</v>
      </c>
      <c r="W1298" s="172">
        <v>388.9</v>
      </c>
      <c r="X1298" s="172">
        <v>241.9</v>
      </c>
      <c r="Y1298" s="172">
        <v>23.3</v>
      </c>
      <c r="Z1298" s="172">
        <v>151</v>
      </c>
      <c r="AA1298" s="123"/>
      <c r="AB1298" s="123"/>
      <c r="AC1298" s="123">
        <v>778</v>
      </c>
      <c r="AD1298" s="123"/>
      <c r="AE1298" s="123"/>
      <c r="AF1298" s="123"/>
      <c r="AG1298" s="214"/>
      <c r="AH1298" s="229" t="str">
        <f t="shared" si="277"/>
        <v>a3</v>
      </c>
      <c r="AI1298" s="199" t="s">
        <v>5401</v>
      </c>
      <c r="AJ1298" s="199"/>
      <c r="AK1298" s="199"/>
      <c r="AL1298" s="199" t="s">
        <v>5401</v>
      </c>
      <c r="AM1298" s="199"/>
      <c r="AN1298" s="173"/>
      <c r="AO1298" s="173"/>
      <c r="AP1298" s="173"/>
      <c r="AQ1298" s="173"/>
      <c r="AR1298" s="173"/>
      <c r="AS1298" s="173"/>
      <c r="AT1298" s="173"/>
      <c r="AU1298" s="173"/>
      <c r="AV1298" s="173"/>
      <c r="AW1298" s="173"/>
      <c r="AX1298" s="173"/>
      <c r="AY1298" s="173"/>
      <c r="AZ1298" s="211">
        <f t="shared" si="288"/>
        <v>0</v>
      </c>
      <c r="BA1298" s="211">
        <f t="shared" si="287"/>
        <v>0</v>
      </c>
      <c r="BB1298" s="205">
        <f t="shared" si="278"/>
        <v>73641</v>
      </c>
      <c r="BC1298" s="205">
        <f t="shared" si="279"/>
        <v>73641</v>
      </c>
      <c r="BD1298" s="205">
        <f t="shared" si="280"/>
        <v>0</v>
      </c>
      <c r="BE1298" s="205">
        <f t="shared" si="281"/>
        <v>0</v>
      </c>
      <c r="BF1298" s="175">
        <v>73641</v>
      </c>
      <c r="BG1298" s="175"/>
      <c r="BH1298" s="175">
        <v>26061</v>
      </c>
      <c r="BI1298" s="175"/>
      <c r="BJ1298" s="175"/>
      <c r="BK1298" s="175">
        <v>31800</v>
      </c>
      <c r="BL1298" s="175">
        <v>914</v>
      </c>
      <c r="BM1298" s="175">
        <v>14076</v>
      </c>
      <c r="BN1298" s="175"/>
      <c r="BO1298" s="175">
        <v>790</v>
      </c>
      <c r="BP1298" s="200">
        <f t="shared" si="282"/>
        <v>26851</v>
      </c>
    </row>
    <row r="1299" spans="1:68" s="201" customFormat="1" x14ac:dyDescent="0.15">
      <c r="A1299" s="117">
        <v>4520501001</v>
      </c>
      <c r="B1299" s="118" t="s">
        <v>3080</v>
      </c>
      <c r="C1299" s="118" t="s">
        <v>3060</v>
      </c>
      <c r="D1299" s="118" t="s">
        <v>3081</v>
      </c>
      <c r="E1299" s="118" t="s">
        <v>5306</v>
      </c>
      <c r="F1299" s="120">
        <v>12</v>
      </c>
      <c r="G1299" s="119">
        <v>902901</v>
      </c>
      <c r="H1299" s="119"/>
      <c r="I1299" s="120" t="s">
        <v>5820</v>
      </c>
      <c r="J1299" s="120">
        <v>6000</v>
      </c>
      <c r="K1299" s="120">
        <v>902901</v>
      </c>
      <c r="L1299" s="120">
        <v>0.41199999999999998</v>
      </c>
      <c r="M1299" s="121" t="s">
        <v>5654</v>
      </c>
      <c r="N1299" s="120">
        <v>1</v>
      </c>
      <c r="O1299" s="119">
        <v>280.5</v>
      </c>
      <c r="P1299" s="119"/>
      <c r="Q1299" s="119"/>
      <c r="R1299" s="120" t="s">
        <v>5660</v>
      </c>
      <c r="S1299" s="120">
        <v>1.7</v>
      </c>
      <c r="T1299" s="120"/>
      <c r="U1299" s="120"/>
      <c r="V1299" s="172">
        <v>449.3</v>
      </c>
      <c r="W1299" s="172">
        <v>111.2</v>
      </c>
      <c r="X1299" s="172">
        <v>285.2</v>
      </c>
      <c r="Y1299" s="172">
        <v>52.9</v>
      </c>
      <c r="Z1299" s="172"/>
      <c r="AA1299" s="123">
        <v>9417</v>
      </c>
      <c r="AB1299" s="123"/>
      <c r="AC1299" s="123">
        <v>796</v>
      </c>
      <c r="AD1299" s="123"/>
      <c r="AE1299" s="123"/>
      <c r="AF1299" s="123"/>
      <c r="AG1299" s="214"/>
      <c r="AH1299" s="229" t="str">
        <f t="shared" si="277"/>
        <v>a3</v>
      </c>
      <c r="AI1299" s="199"/>
      <c r="AJ1299" s="199"/>
      <c r="AK1299" s="199"/>
      <c r="AL1299" s="199"/>
      <c r="AM1299" s="199"/>
      <c r="AN1299" s="173"/>
      <c r="AO1299" s="173"/>
      <c r="AP1299" s="173"/>
      <c r="AQ1299" s="173"/>
      <c r="AR1299" s="173"/>
      <c r="AS1299" s="173">
        <v>1</v>
      </c>
      <c r="AT1299" s="173">
        <v>2</v>
      </c>
      <c r="AU1299" s="173">
        <v>2</v>
      </c>
      <c r="AV1299" s="173">
        <v>0.5</v>
      </c>
      <c r="AW1299" s="173" t="s">
        <v>3186</v>
      </c>
      <c r="AX1299" s="173">
        <v>0.5</v>
      </c>
      <c r="AY1299" s="173" t="s">
        <v>3186</v>
      </c>
      <c r="AZ1299" s="211">
        <f t="shared" si="288"/>
        <v>1</v>
      </c>
      <c r="BA1299" s="211">
        <f t="shared" si="287"/>
        <v>5</v>
      </c>
      <c r="BB1299" s="205">
        <f t="shared" si="278"/>
        <v>59530</v>
      </c>
      <c r="BC1299" s="205">
        <f t="shared" si="279"/>
        <v>59530</v>
      </c>
      <c r="BD1299" s="205">
        <f t="shared" si="280"/>
        <v>0</v>
      </c>
      <c r="BE1299" s="205">
        <f t="shared" si="281"/>
        <v>0</v>
      </c>
      <c r="BF1299" s="175">
        <v>59530</v>
      </c>
      <c r="BG1299" s="175"/>
      <c r="BH1299" s="175">
        <v>42381</v>
      </c>
      <c r="BI1299" s="175"/>
      <c r="BJ1299" s="175"/>
      <c r="BK1299" s="175">
        <v>5466</v>
      </c>
      <c r="BL1299" s="175">
        <v>2590</v>
      </c>
      <c r="BM1299" s="175">
        <v>9093</v>
      </c>
      <c r="BN1299" s="175"/>
      <c r="BO1299" s="175"/>
      <c r="BP1299" s="200">
        <f t="shared" si="282"/>
        <v>42381</v>
      </c>
    </row>
    <row r="1300" spans="1:68" s="201" customFormat="1" x14ac:dyDescent="0.15">
      <c r="A1300" s="117">
        <v>120801002</v>
      </c>
      <c r="B1300" s="118" t="s">
        <v>55</v>
      </c>
      <c r="C1300" s="118" t="s">
        <v>11</v>
      </c>
      <c r="D1300" s="118" t="s">
        <v>54</v>
      </c>
      <c r="E1300" s="118" t="s">
        <v>3217</v>
      </c>
      <c r="F1300" s="120">
        <v>24</v>
      </c>
      <c r="G1300" s="119"/>
      <c r="H1300" s="119"/>
      <c r="I1300" s="120" t="s">
        <v>5820</v>
      </c>
      <c r="J1300" s="120">
        <v>3200</v>
      </c>
      <c r="K1300" s="120">
        <v>905873</v>
      </c>
      <c r="L1300" s="120">
        <v>0.77600000000000002</v>
      </c>
      <c r="M1300" s="121" t="s">
        <v>5657</v>
      </c>
      <c r="N1300" s="120">
        <v>1</v>
      </c>
      <c r="O1300" s="119">
        <v>153.69999999999999</v>
      </c>
      <c r="P1300" s="119"/>
      <c r="Q1300" s="119"/>
      <c r="R1300" s="120" t="s">
        <v>5658</v>
      </c>
      <c r="S1300" s="120">
        <v>1.52</v>
      </c>
      <c r="T1300" s="120"/>
      <c r="U1300" s="120" t="s">
        <v>3186</v>
      </c>
      <c r="V1300" s="172">
        <v>292.23099999999999</v>
      </c>
      <c r="W1300" s="172"/>
      <c r="X1300" s="172">
        <v>180.28299999999999</v>
      </c>
      <c r="Y1300" s="172">
        <v>25.398</v>
      </c>
      <c r="Z1300" s="172">
        <v>86.55</v>
      </c>
      <c r="AA1300" s="123">
        <v>5116</v>
      </c>
      <c r="AB1300" s="123"/>
      <c r="AC1300" s="123">
        <v>538.79999999999995</v>
      </c>
      <c r="AD1300" s="123"/>
      <c r="AE1300" s="123"/>
      <c r="AF1300" s="123"/>
      <c r="AG1300" s="214"/>
      <c r="AH1300" s="229" t="str">
        <f t="shared" si="277"/>
        <v>a3</v>
      </c>
      <c r="AI1300" s="199"/>
      <c r="AJ1300" s="199"/>
      <c r="AK1300" s="199"/>
      <c r="AL1300" s="199"/>
      <c r="AM1300" s="199"/>
      <c r="AN1300" s="173">
        <v>0.5</v>
      </c>
      <c r="AO1300" s="173"/>
      <c r="AP1300" s="173"/>
      <c r="AQ1300" s="173"/>
      <c r="AR1300" s="173"/>
      <c r="AS1300" s="173">
        <v>1</v>
      </c>
      <c r="AT1300" s="173">
        <v>0.5</v>
      </c>
      <c r="AU1300" s="173">
        <v>1</v>
      </c>
      <c r="AV1300" s="173"/>
      <c r="AW1300" s="173"/>
      <c r="AX1300" s="173">
        <v>0.5</v>
      </c>
      <c r="AY1300" s="173">
        <v>1</v>
      </c>
      <c r="AZ1300" s="211">
        <f t="shared" si="288"/>
        <v>1.5</v>
      </c>
      <c r="BA1300" s="211">
        <f t="shared" si="287"/>
        <v>3</v>
      </c>
      <c r="BB1300" s="205">
        <f t="shared" si="278"/>
        <v>87321</v>
      </c>
      <c r="BC1300" s="205">
        <f t="shared" si="279"/>
        <v>67737</v>
      </c>
      <c r="BD1300" s="205">
        <f t="shared" si="280"/>
        <v>39757</v>
      </c>
      <c r="BE1300" s="205">
        <f t="shared" si="281"/>
        <v>20173</v>
      </c>
      <c r="BF1300" s="175">
        <v>47564</v>
      </c>
      <c r="BG1300" s="175"/>
      <c r="BH1300" s="175">
        <v>39757</v>
      </c>
      <c r="BI1300" s="175">
        <v>19584</v>
      </c>
      <c r="BJ1300" s="175"/>
      <c r="BK1300" s="175">
        <v>3903</v>
      </c>
      <c r="BL1300" s="175">
        <v>2126</v>
      </c>
      <c r="BM1300" s="175"/>
      <c r="BN1300" s="175">
        <v>368</v>
      </c>
      <c r="BO1300" s="175">
        <v>21583</v>
      </c>
      <c r="BP1300" s="200">
        <f t="shared" si="282"/>
        <v>61340</v>
      </c>
    </row>
    <row r="1301" spans="1:68" s="201" customFormat="1" x14ac:dyDescent="0.15">
      <c r="A1301" s="117">
        <v>1720201002</v>
      </c>
      <c r="B1301" s="118" t="s">
        <v>1336</v>
      </c>
      <c r="C1301" s="118" t="s">
        <v>1324</v>
      </c>
      <c r="D1301" s="118" t="s">
        <v>1335</v>
      </c>
      <c r="E1301" s="118" t="s">
        <v>4030</v>
      </c>
      <c r="F1301" s="120">
        <v>9</v>
      </c>
      <c r="G1301" s="119">
        <v>909902</v>
      </c>
      <c r="H1301" s="119"/>
      <c r="I1301" s="120" t="s">
        <v>5820</v>
      </c>
      <c r="J1301" s="120">
        <v>6500</v>
      </c>
      <c r="K1301" s="120">
        <v>909902</v>
      </c>
      <c r="L1301" s="120">
        <v>0.38400000000000001</v>
      </c>
      <c r="M1301" s="121" t="s">
        <v>5654</v>
      </c>
      <c r="N1301" s="120">
        <v>1</v>
      </c>
      <c r="O1301" s="119">
        <v>274.60000000000002</v>
      </c>
      <c r="P1301" s="119">
        <v>31.2</v>
      </c>
      <c r="Q1301" s="119">
        <v>6.43</v>
      </c>
      <c r="R1301" s="120" t="s">
        <v>5655</v>
      </c>
      <c r="S1301" s="120">
        <v>4.9000000000000004</v>
      </c>
      <c r="T1301" s="120"/>
      <c r="U1301" s="120"/>
      <c r="V1301" s="172">
        <v>1053</v>
      </c>
      <c r="W1301" s="172">
        <v>133.19999999999999</v>
      </c>
      <c r="X1301" s="172">
        <v>628.1</v>
      </c>
      <c r="Y1301" s="172">
        <v>154.1</v>
      </c>
      <c r="Z1301" s="172">
        <v>137.6</v>
      </c>
      <c r="AA1301" s="123">
        <v>9827</v>
      </c>
      <c r="AB1301" s="123"/>
      <c r="AC1301" s="123">
        <v>757</v>
      </c>
      <c r="AD1301" s="123"/>
      <c r="AE1301" s="123"/>
      <c r="AF1301" s="123"/>
      <c r="AG1301" s="214"/>
      <c r="AH1301" s="229" t="str">
        <f t="shared" si="277"/>
        <v>a3</v>
      </c>
      <c r="AI1301" s="199"/>
      <c r="AJ1301" s="199"/>
      <c r="AK1301" s="199"/>
      <c r="AL1301" s="199"/>
      <c r="AM1301" s="199"/>
      <c r="AN1301" s="173">
        <v>1</v>
      </c>
      <c r="AO1301" s="173"/>
      <c r="AP1301" s="173"/>
      <c r="AQ1301" s="173"/>
      <c r="AR1301" s="173"/>
      <c r="AS1301" s="173">
        <v>1</v>
      </c>
      <c r="AT1301" s="173">
        <v>0.5</v>
      </c>
      <c r="AU1301" s="173">
        <v>0.5</v>
      </c>
      <c r="AV1301" s="173">
        <v>0.5</v>
      </c>
      <c r="AW1301" s="173">
        <v>0.5</v>
      </c>
      <c r="AX1301" s="173">
        <v>1</v>
      </c>
      <c r="AY1301" s="173"/>
      <c r="AZ1301" s="211">
        <f t="shared" si="288"/>
        <v>2</v>
      </c>
      <c r="BA1301" s="211">
        <f t="shared" si="287"/>
        <v>3</v>
      </c>
      <c r="BB1301" s="205">
        <f t="shared" si="278"/>
        <v>100040</v>
      </c>
      <c r="BC1301" s="205">
        <f t="shared" si="279"/>
        <v>83792</v>
      </c>
      <c r="BD1301" s="205">
        <f t="shared" si="280"/>
        <v>27422</v>
      </c>
      <c r="BE1301" s="205">
        <f t="shared" si="281"/>
        <v>11174</v>
      </c>
      <c r="BF1301" s="175">
        <v>72618</v>
      </c>
      <c r="BG1301" s="175">
        <v>3369</v>
      </c>
      <c r="BH1301" s="175">
        <v>27423</v>
      </c>
      <c r="BI1301" s="175">
        <v>16248</v>
      </c>
      <c r="BJ1301" s="175"/>
      <c r="BK1301" s="175">
        <v>15658</v>
      </c>
      <c r="BL1301" s="175">
        <v>1241</v>
      </c>
      <c r="BM1301" s="175">
        <v>13623</v>
      </c>
      <c r="BN1301" s="175">
        <v>2835</v>
      </c>
      <c r="BO1301" s="175">
        <v>19643</v>
      </c>
      <c r="BP1301" s="200">
        <f t="shared" si="282"/>
        <v>47066</v>
      </c>
    </row>
    <row r="1302" spans="1:68" s="201" customFormat="1" x14ac:dyDescent="0.15">
      <c r="A1302" s="117">
        <v>320701001</v>
      </c>
      <c r="B1302" s="118" t="s">
        <v>431</v>
      </c>
      <c r="C1302" s="118" t="s">
        <v>415</v>
      </c>
      <c r="D1302" s="118" t="s">
        <v>432</v>
      </c>
      <c r="E1302" s="118" t="s">
        <v>3438</v>
      </c>
      <c r="F1302" s="120">
        <v>21</v>
      </c>
      <c r="G1302" s="119">
        <v>757373</v>
      </c>
      <c r="H1302" s="119"/>
      <c r="I1302" s="120" t="s">
        <v>5820</v>
      </c>
      <c r="J1302" s="120">
        <v>3400</v>
      </c>
      <c r="K1302" s="120">
        <v>910724</v>
      </c>
      <c r="L1302" s="120">
        <v>0.73399999999999999</v>
      </c>
      <c r="M1302" s="121" t="s">
        <v>5657</v>
      </c>
      <c r="N1302" s="120">
        <v>1</v>
      </c>
      <c r="O1302" s="119">
        <v>297</v>
      </c>
      <c r="P1302" s="119"/>
      <c r="Q1302" s="119"/>
      <c r="R1302" s="120" t="s">
        <v>5658</v>
      </c>
      <c r="S1302" s="120">
        <v>1.4</v>
      </c>
      <c r="T1302" s="120"/>
      <c r="U1302" s="120"/>
      <c r="V1302" s="172">
        <v>756.9</v>
      </c>
      <c r="W1302" s="172">
        <v>122.7</v>
      </c>
      <c r="X1302" s="172">
        <v>394.1</v>
      </c>
      <c r="Y1302" s="172">
        <v>84.4</v>
      </c>
      <c r="Z1302" s="172">
        <v>155.69999999999999</v>
      </c>
      <c r="AA1302" s="123">
        <v>15189</v>
      </c>
      <c r="AB1302" s="123"/>
      <c r="AC1302" s="123">
        <v>908</v>
      </c>
      <c r="AD1302" s="123"/>
      <c r="AE1302" s="123"/>
      <c r="AF1302" s="123"/>
      <c r="AG1302" s="214"/>
      <c r="AH1302" s="229" t="str">
        <f t="shared" si="277"/>
        <v>a3</v>
      </c>
      <c r="AI1302" s="199"/>
      <c r="AJ1302" s="199"/>
      <c r="AK1302" s="199"/>
      <c r="AL1302" s="199"/>
      <c r="AM1302" s="199"/>
      <c r="AN1302" s="173">
        <v>1</v>
      </c>
      <c r="AO1302" s="173"/>
      <c r="AP1302" s="173"/>
      <c r="AQ1302" s="173"/>
      <c r="AR1302" s="173"/>
      <c r="AS1302" s="173">
        <v>0.8</v>
      </c>
      <c r="AT1302" s="173">
        <v>0.8</v>
      </c>
      <c r="AU1302" s="173">
        <v>0.8</v>
      </c>
      <c r="AV1302" s="173">
        <v>0.8</v>
      </c>
      <c r="AW1302" s="173">
        <v>0.8</v>
      </c>
      <c r="AX1302" s="173">
        <v>0.7</v>
      </c>
      <c r="AY1302" s="173">
        <v>1</v>
      </c>
      <c r="AZ1302" s="211">
        <f t="shared" si="288"/>
        <v>1.8</v>
      </c>
      <c r="BA1302" s="211">
        <f t="shared" si="287"/>
        <v>4.9000000000000004</v>
      </c>
      <c r="BB1302" s="205">
        <f t="shared" si="278"/>
        <v>170394</v>
      </c>
      <c r="BC1302" s="205">
        <f t="shared" si="279"/>
        <v>136601</v>
      </c>
      <c r="BD1302" s="205">
        <f t="shared" si="280"/>
        <v>48454</v>
      </c>
      <c r="BE1302" s="205">
        <f t="shared" si="281"/>
        <v>14661</v>
      </c>
      <c r="BF1302" s="175">
        <v>121940</v>
      </c>
      <c r="BG1302" s="175">
        <v>10095</v>
      </c>
      <c r="BH1302" s="175">
        <v>48454</v>
      </c>
      <c r="BI1302" s="175">
        <v>19954</v>
      </c>
      <c r="BJ1302" s="175">
        <v>13839</v>
      </c>
      <c r="BK1302" s="175">
        <v>15124</v>
      </c>
      <c r="BL1302" s="175">
        <v>9240</v>
      </c>
      <c r="BM1302" s="175">
        <v>10959</v>
      </c>
      <c r="BN1302" s="175">
        <v>2841</v>
      </c>
      <c r="BO1302" s="175">
        <v>39888</v>
      </c>
      <c r="BP1302" s="200">
        <f t="shared" si="282"/>
        <v>88342</v>
      </c>
    </row>
    <row r="1303" spans="1:68" s="201" customFormat="1" x14ac:dyDescent="0.15">
      <c r="A1303" s="117">
        <v>3921001001</v>
      </c>
      <c r="B1303" s="118" t="s">
        <v>2768</v>
      </c>
      <c r="C1303" s="118" t="s">
        <v>2754</v>
      </c>
      <c r="D1303" s="118" t="s">
        <v>2769</v>
      </c>
      <c r="E1303" s="118" t="s">
        <v>5090</v>
      </c>
      <c r="F1303" s="120">
        <v>17</v>
      </c>
      <c r="G1303" s="119">
        <v>911672</v>
      </c>
      <c r="H1303" s="119"/>
      <c r="I1303" s="120" t="s">
        <v>5820</v>
      </c>
      <c r="J1303" s="120">
        <v>2880</v>
      </c>
      <c r="K1303" s="120">
        <v>911672</v>
      </c>
      <c r="L1303" s="120">
        <v>0.86699999999999999</v>
      </c>
      <c r="M1303" s="121" t="s">
        <v>5654</v>
      </c>
      <c r="N1303" s="120">
        <v>1</v>
      </c>
      <c r="O1303" s="119">
        <v>156</v>
      </c>
      <c r="P1303" s="119"/>
      <c r="Q1303" s="119"/>
      <c r="R1303" s="120" t="s">
        <v>5684</v>
      </c>
      <c r="S1303" s="120">
        <v>0.6</v>
      </c>
      <c r="T1303" s="120"/>
      <c r="U1303" s="120"/>
      <c r="V1303" s="172">
        <v>551.29999999999995</v>
      </c>
      <c r="W1303" s="172">
        <v>93.8</v>
      </c>
      <c r="X1303" s="172">
        <v>247.6</v>
      </c>
      <c r="Y1303" s="172">
        <v>34</v>
      </c>
      <c r="Z1303" s="172">
        <v>175.9</v>
      </c>
      <c r="AA1303" s="123"/>
      <c r="AB1303" s="123"/>
      <c r="AC1303" s="123">
        <v>625</v>
      </c>
      <c r="AD1303" s="123"/>
      <c r="AE1303" s="123"/>
      <c r="AF1303" s="123"/>
      <c r="AG1303" s="214"/>
      <c r="AH1303" s="229" t="str">
        <f t="shared" si="277"/>
        <v>a3</v>
      </c>
      <c r="AI1303" s="199"/>
      <c r="AJ1303" s="199"/>
      <c r="AK1303" s="199"/>
      <c r="AL1303" s="199"/>
      <c r="AM1303" s="199"/>
      <c r="AN1303" s="173"/>
      <c r="AO1303" s="173"/>
      <c r="AP1303" s="173"/>
      <c r="AQ1303" s="173"/>
      <c r="AR1303" s="173"/>
      <c r="AS1303" s="173"/>
      <c r="AT1303" s="173">
        <v>0.5</v>
      </c>
      <c r="AU1303" s="173">
        <v>1</v>
      </c>
      <c r="AV1303" s="173">
        <v>0.5</v>
      </c>
      <c r="AW1303" s="173">
        <v>1</v>
      </c>
      <c r="AX1303" s="173">
        <v>1</v>
      </c>
      <c r="AY1303" s="173">
        <v>0.5</v>
      </c>
      <c r="AZ1303" s="211"/>
      <c r="BA1303" s="211">
        <f t="shared" si="287"/>
        <v>4.5</v>
      </c>
      <c r="BB1303" s="205">
        <f t="shared" si="278"/>
        <v>94469</v>
      </c>
      <c r="BC1303" s="205">
        <f t="shared" si="279"/>
        <v>74611</v>
      </c>
      <c r="BD1303" s="205">
        <f t="shared" si="280"/>
        <v>35091</v>
      </c>
      <c r="BE1303" s="205">
        <f t="shared" si="281"/>
        <v>15233</v>
      </c>
      <c r="BF1303" s="175">
        <v>59378</v>
      </c>
      <c r="BG1303" s="175">
        <v>5509</v>
      </c>
      <c r="BH1303" s="175">
        <v>35091</v>
      </c>
      <c r="BI1303" s="175">
        <v>18618</v>
      </c>
      <c r="BJ1303" s="175">
        <v>1240</v>
      </c>
      <c r="BK1303" s="175">
        <v>7434</v>
      </c>
      <c r="BL1303" s="175">
        <v>205</v>
      </c>
      <c r="BM1303" s="175">
        <v>7319</v>
      </c>
      <c r="BN1303" s="175">
        <v>236</v>
      </c>
      <c r="BO1303" s="175">
        <v>18817</v>
      </c>
      <c r="BP1303" s="200">
        <f t="shared" si="282"/>
        <v>53908</v>
      </c>
    </row>
    <row r="1304" spans="1:68" s="201" customFormat="1" x14ac:dyDescent="0.15">
      <c r="A1304" s="117">
        <v>2222401001</v>
      </c>
      <c r="B1304" s="118" t="s">
        <v>1840</v>
      </c>
      <c r="C1304" s="118" t="s">
        <v>1773</v>
      </c>
      <c r="D1304" s="118" t="s">
        <v>1841</v>
      </c>
      <c r="E1304" s="118" t="s">
        <v>4395</v>
      </c>
      <c r="F1304" s="120">
        <v>8</v>
      </c>
      <c r="G1304" s="119">
        <v>914026</v>
      </c>
      <c r="H1304" s="119"/>
      <c r="I1304" s="120" t="s">
        <v>5820</v>
      </c>
      <c r="J1304" s="120">
        <v>6400</v>
      </c>
      <c r="K1304" s="120">
        <v>914026</v>
      </c>
      <c r="L1304" s="120">
        <v>0.39100000000000001</v>
      </c>
      <c r="M1304" s="121" t="s">
        <v>5672</v>
      </c>
      <c r="N1304" s="120">
        <v>1</v>
      </c>
      <c r="O1304" s="119">
        <v>219</v>
      </c>
      <c r="P1304" s="119"/>
      <c r="Q1304" s="119"/>
      <c r="R1304" s="120" t="s">
        <v>5655</v>
      </c>
      <c r="S1304" s="120">
        <v>24.4</v>
      </c>
      <c r="T1304" s="120"/>
      <c r="U1304" s="120"/>
      <c r="V1304" s="172">
        <v>877.2</v>
      </c>
      <c r="W1304" s="172">
        <v>94.6</v>
      </c>
      <c r="X1304" s="172">
        <v>436</v>
      </c>
      <c r="Y1304" s="172">
        <v>94.3</v>
      </c>
      <c r="Z1304" s="172">
        <v>252.3</v>
      </c>
      <c r="AA1304" s="123">
        <v>9983</v>
      </c>
      <c r="AB1304" s="123"/>
      <c r="AC1304" s="123">
        <v>526</v>
      </c>
      <c r="AD1304" s="123"/>
      <c r="AE1304" s="123"/>
      <c r="AF1304" s="123"/>
      <c r="AG1304" s="214"/>
      <c r="AH1304" s="229" t="str">
        <f t="shared" si="277"/>
        <v>a3</v>
      </c>
      <c r="AI1304" s="199" t="s">
        <v>5401</v>
      </c>
      <c r="AJ1304" s="199"/>
      <c r="AK1304" s="199"/>
      <c r="AL1304" s="199" t="s">
        <v>5401</v>
      </c>
      <c r="AM1304" s="199"/>
      <c r="AN1304" s="173">
        <v>1</v>
      </c>
      <c r="AO1304" s="173" t="s">
        <v>3186</v>
      </c>
      <c r="AP1304" s="173" t="s">
        <v>3186</v>
      </c>
      <c r="AQ1304" s="173" t="s">
        <v>3186</v>
      </c>
      <c r="AR1304" s="173" t="s">
        <v>3186</v>
      </c>
      <c r="AS1304" s="173"/>
      <c r="AT1304" s="173"/>
      <c r="AU1304" s="173">
        <v>1</v>
      </c>
      <c r="AV1304" s="173">
        <v>0.8</v>
      </c>
      <c r="AW1304" s="173"/>
      <c r="AX1304" s="173"/>
      <c r="AY1304" s="173">
        <v>0.5</v>
      </c>
      <c r="AZ1304" s="211">
        <f t="shared" ref="AZ1304:AZ1322" si="289">SUBTOTAL(9,AN1304:AS1304)</f>
        <v>1</v>
      </c>
      <c r="BA1304" s="211">
        <f t="shared" si="287"/>
        <v>2.2999999999999998</v>
      </c>
      <c r="BB1304" s="205">
        <f t="shared" si="278"/>
        <v>79073</v>
      </c>
      <c r="BC1304" s="205">
        <f t="shared" si="279"/>
        <v>79073</v>
      </c>
      <c r="BD1304" s="205">
        <f t="shared" si="280"/>
        <v>0</v>
      </c>
      <c r="BE1304" s="205">
        <f t="shared" si="281"/>
        <v>0</v>
      </c>
      <c r="BF1304" s="175">
        <v>79073</v>
      </c>
      <c r="BG1304" s="175"/>
      <c r="BH1304" s="175">
        <v>41706</v>
      </c>
      <c r="BI1304" s="175"/>
      <c r="BJ1304" s="175"/>
      <c r="BK1304" s="175">
        <v>9630</v>
      </c>
      <c r="BL1304" s="175">
        <v>1126</v>
      </c>
      <c r="BM1304" s="175">
        <v>14705</v>
      </c>
      <c r="BN1304" s="175">
        <v>8</v>
      </c>
      <c r="BO1304" s="175">
        <v>11898</v>
      </c>
      <c r="BP1304" s="200">
        <f t="shared" si="282"/>
        <v>53604</v>
      </c>
    </row>
    <row r="1305" spans="1:68" s="201" customFormat="1" x14ac:dyDescent="0.15">
      <c r="A1305" s="117">
        <v>1520401001</v>
      </c>
      <c r="B1305" s="118" t="s">
        <v>1191</v>
      </c>
      <c r="C1305" s="118" t="s">
        <v>1167</v>
      </c>
      <c r="D1305" s="118" t="s">
        <v>1192</v>
      </c>
      <c r="E1305" s="118" t="s">
        <v>3919</v>
      </c>
      <c r="F1305" s="120">
        <v>18</v>
      </c>
      <c r="G1305" s="119">
        <v>914610</v>
      </c>
      <c r="H1305" s="119"/>
      <c r="I1305" s="120" t="s">
        <v>5820</v>
      </c>
      <c r="J1305" s="120">
        <v>7200</v>
      </c>
      <c r="K1305" s="120">
        <v>914610</v>
      </c>
      <c r="L1305" s="120">
        <v>0.34799999999999998</v>
      </c>
      <c r="M1305" s="121" t="s">
        <v>5654</v>
      </c>
      <c r="N1305" s="120">
        <v>1</v>
      </c>
      <c r="O1305" s="119">
        <v>129</v>
      </c>
      <c r="P1305" s="119">
        <v>49.8</v>
      </c>
      <c r="Q1305" s="119">
        <v>4.0599999999999996</v>
      </c>
      <c r="R1305" s="120" t="s">
        <v>5658</v>
      </c>
      <c r="S1305" s="120">
        <v>1.353</v>
      </c>
      <c r="T1305" s="120"/>
      <c r="U1305" s="120"/>
      <c r="V1305" s="172">
        <v>761</v>
      </c>
      <c r="W1305" s="172">
        <v>253.9</v>
      </c>
      <c r="X1305" s="172">
        <v>431.8</v>
      </c>
      <c r="Y1305" s="172">
        <v>21.4</v>
      </c>
      <c r="Z1305" s="172">
        <v>53.9</v>
      </c>
      <c r="AA1305" s="123">
        <v>4098</v>
      </c>
      <c r="AB1305" s="123"/>
      <c r="AC1305" s="123">
        <v>673.16</v>
      </c>
      <c r="AD1305" s="123"/>
      <c r="AE1305" s="123"/>
      <c r="AF1305" s="123"/>
      <c r="AG1305" s="214"/>
      <c r="AH1305" s="229" t="str">
        <f t="shared" si="277"/>
        <v>a3</v>
      </c>
      <c r="AI1305" s="199"/>
      <c r="AJ1305" s="199"/>
      <c r="AK1305" s="199"/>
      <c r="AL1305" s="199"/>
      <c r="AM1305" s="199"/>
      <c r="AN1305" s="173">
        <v>2</v>
      </c>
      <c r="AO1305" s="173"/>
      <c r="AP1305" s="173"/>
      <c r="AQ1305" s="173"/>
      <c r="AR1305" s="173"/>
      <c r="AS1305" s="173">
        <v>2</v>
      </c>
      <c r="AT1305" s="173">
        <v>3</v>
      </c>
      <c r="AU1305" s="173">
        <v>2</v>
      </c>
      <c r="AV1305" s="173">
        <v>2</v>
      </c>
      <c r="AW1305" s="173">
        <v>2</v>
      </c>
      <c r="AX1305" s="173">
        <v>2</v>
      </c>
      <c r="AY1305" s="173"/>
      <c r="AZ1305" s="211">
        <f t="shared" si="289"/>
        <v>4</v>
      </c>
      <c r="BA1305" s="211">
        <f t="shared" si="287"/>
        <v>11</v>
      </c>
      <c r="BB1305" s="205">
        <f t="shared" si="278"/>
        <v>145636</v>
      </c>
      <c r="BC1305" s="205">
        <f t="shared" si="279"/>
        <v>145636</v>
      </c>
      <c r="BD1305" s="205">
        <f t="shared" si="280"/>
        <v>0</v>
      </c>
      <c r="BE1305" s="205">
        <f t="shared" si="281"/>
        <v>0</v>
      </c>
      <c r="BF1305" s="175">
        <v>145636</v>
      </c>
      <c r="BG1305" s="175"/>
      <c r="BH1305" s="175">
        <v>76650</v>
      </c>
      <c r="BI1305" s="175"/>
      <c r="BJ1305" s="175"/>
      <c r="BK1305" s="175">
        <v>11756</v>
      </c>
      <c r="BL1305" s="175">
        <v>32155</v>
      </c>
      <c r="BM1305" s="175">
        <v>14843</v>
      </c>
      <c r="BN1305" s="175">
        <v>8177</v>
      </c>
      <c r="BO1305" s="175">
        <v>2055</v>
      </c>
      <c r="BP1305" s="200">
        <f t="shared" si="282"/>
        <v>78705</v>
      </c>
    </row>
    <row r="1306" spans="1:68" s="201" customFormat="1" x14ac:dyDescent="0.15">
      <c r="A1306" s="117">
        <v>2121101001</v>
      </c>
      <c r="B1306" s="118" t="s">
        <v>1711</v>
      </c>
      <c r="C1306" s="118" t="s">
        <v>1650</v>
      </c>
      <c r="D1306" s="118" t="s">
        <v>1712</v>
      </c>
      <c r="E1306" s="118" t="s">
        <v>4300</v>
      </c>
      <c r="F1306" s="120">
        <v>9</v>
      </c>
      <c r="G1306" s="119">
        <v>1044090</v>
      </c>
      <c r="H1306" s="119"/>
      <c r="I1306" s="120" t="s">
        <v>5820</v>
      </c>
      <c r="J1306" s="120">
        <v>7500</v>
      </c>
      <c r="K1306" s="120">
        <v>917493</v>
      </c>
      <c r="L1306" s="120">
        <v>0.33500000000000002</v>
      </c>
      <c r="M1306" s="121" t="s">
        <v>5657</v>
      </c>
      <c r="N1306" s="120">
        <v>1</v>
      </c>
      <c r="O1306" s="119">
        <v>182</v>
      </c>
      <c r="P1306" s="119">
        <v>45</v>
      </c>
      <c r="Q1306" s="119">
        <v>5</v>
      </c>
      <c r="R1306" s="120" t="s">
        <v>5658</v>
      </c>
      <c r="S1306" s="120">
        <v>3.2</v>
      </c>
      <c r="T1306" s="120"/>
      <c r="U1306" s="120"/>
      <c r="V1306" s="172">
        <v>599</v>
      </c>
      <c r="W1306" s="172"/>
      <c r="X1306" s="172"/>
      <c r="Y1306" s="172"/>
      <c r="Z1306" s="172">
        <v>599</v>
      </c>
      <c r="AA1306" s="123"/>
      <c r="AB1306" s="123"/>
      <c r="AC1306" s="123">
        <v>122</v>
      </c>
      <c r="AD1306" s="123"/>
      <c r="AE1306" s="123"/>
      <c r="AF1306" s="123"/>
      <c r="AG1306" s="214"/>
      <c r="AH1306" s="229" t="str">
        <f t="shared" si="277"/>
        <v>a3</v>
      </c>
      <c r="AI1306" s="199"/>
      <c r="AJ1306" s="199"/>
      <c r="AK1306" s="199"/>
      <c r="AL1306" s="199"/>
      <c r="AM1306" s="199"/>
      <c r="AN1306" s="173">
        <v>1</v>
      </c>
      <c r="AO1306" s="173"/>
      <c r="AP1306" s="173"/>
      <c r="AQ1306" s="173"/>
      <c r="AR1306" s="173"/>
      <c r="AS1306" s="173">
        <v>1</v>
      </c>
      <c r="AT1306" s="173">
        <v>2</v>
      </c>
      <c r="AU1306" s="173">
        <v>1.1000000000000001</v>
      </c>
      <c r="AV1306" s="173">
        <v>0.8</v>
      </c>
      <c r="AW1306" s="173">
        <v>0.6</v>
      </c>
      <c r="AX1306" s="173">
        <v>1</v>
      </c>
      <c r="AY1306" s="173">
        <v>1</v>
      </c>
      <c r="AZ1306" s="211">
        <f t="shared" si="289"/>
        <v>2</v>
      </c>
      <c r="BA1306" s="211">
        <f t="shared" si="287"/>
        <v>6.5</v>
      </c>
      <c r="BB1306" s="205">
        <f t="shared" si="278"/>
        <v>200213</v>
      </c>
      <c r="BC1306" s="205">
        <f t="shared" si="279"/>
        <v>140890</v>
      </c>
      <c r="BD1306" s="205">
        <f t="shared" si="280"/>
        <v>70224</v>
      </c>
      <c r="BE1306" s="205">
        <f t="shared" si="281"/>
        <v>10901</v>
      </c>
      <c r="BF1306" s="175">
        <v>129989</v>
      </c>
      <c r="BG1306" s="175">
        <v>2739</v>
      </c>
      <c r="BH1306" s="175">
        <v>70224</v>
      </c>
      <c r="BI1306" s="175">
        <v>59323</v>
      </c>
      <c r="BJ1306" s="175"/>
      <c r="BK1306" s="175">
        <v>32258</v>
      </c>
      <c r="BL1306" s="175">
        <v>9720</v>
      </c>
      <c r="BM1306" s="175">
        <v>9766</v>
      </c>
      <c r="BN1306" s="175">
        <v>1183</v>
      </c>
      <c r="BO1306" s="175">
        <v>15000</v>
      </c>
      <c r="BP1306" s="200">
        <f t="shared" si="282"/>
        <v>85224</v>
      </c>
    </row>
    <row r="1307" spans="1:68" s="201" customFormat="1" x14ac:dyDescent="0.15">
      <c r="A1307" s="117">
        <v>160701001</v>
      </c>
      <c r="B1307" s="118" t="s">
        <v>278</v>
      </c>
      <c r="C1307" s="118" t="s">
        <v>11</v>
      </c>
      <c r="D1307" s="118" t="s">
        <v>279</v>
      </c>
      <c r="E1307" s="118" t="s">
        <v>3348</v>
      </c>
      <c r="F1307" s="120">
        <v>21</v>
      </c>
      <c r="G1307" s="119">
        <v>927291</v>
      </c>
      <c r="H1307" s="119"/>
      <c r="I1307" s="120" t="s">
        <v>5820</v>
      </c>
      <c r="J1307" s="120">
        <v>4200</v>
      </c>
      <c r="K1307" s="120">
        <v>927291</v>
      </c>
      <c r="L1307" s="120">
        <v>0.60499999999999998</v>
      </c>
      <c r="M1307" s="121" t="s">
        <v>5657</v>
      </c>
      <c r="N1307" s="120">
        <v>1</v>
      </c>
      <c r="O1307" s="119">
        <v>280</v>
      </c>
      <c r="P1307" s="119"/>
      <c r="Q1307" s="119"/>
      <c r="R1307" s="120" t="s">
        <v>5655</v>
      </c>
      <c r="S1307" s="120">
        <v>1.6</v>
      </c>
      <c r="T1307" s="120"/>
      <c r="U1307" s="120"/>
      <c r="V1307" s="172">
        <v>374.11</v>
      </c>
      <c r="W1307" s="172">
        <v>13.461</v>
      </c>
      <c r="X1307" s="172">
        <v>316.97199999999998</v>
      </c>
      <c r="Y1307" s="172">
        <v>20.684000000000001</v>
      </c>
      <c r="Z1307" s="172">
        <v>22.992999999999999</v>
      </c>
      <c r="AA1307" s="123">
        <v>6484</v>
      </c>
      <c r="AB1307" s="123"/>
      <c r="AC1307" s="123">
        <v>741</v>
      </c>
      <c r="AD1307" s="123"/>
      <c r="AE1307" s="123"/>
      <c r="AF1307" s="123"/>
      <c r="AG1307" s="214"/>
      <c r="AH1307" s="229" t="str">
        <f t="shared" si="277"/>
        <v>a3</v>
      </c>
      <c r="AI1307" s="199"/>
      <c r="AJ1307" s="199"/>
      <c r="AK1307" s="199"/>
      <c r="AL1307" s="199"/>
      <c r="AM1307" s="199"/>
      <c r="AN1307" s="173">
        <v>1</v>
      </c>
      <c r="AO1307" s="173" t="s">
        <v>3186</v>
      </c>
      <c r="AP1307" s="173" t="s">
        <v>3186</v>
      </c>
      <c r="AQ1307" s="173" t="s">
        <v>3186</v>
      </c>
      <c r="AR1307" s="173" t="s">
        <v>3186</v>
      </c>
      <c r="AS1307" s="173">
        <v>0.5</v>
      </c>
      <c r="AT1307" s="173">
        <v>0.5</v>
      </c>
      <c r="AU1307" s="173">
        <v>0.5</v>
      </c>
      <c r="AV1307" s="173">
        <v>0.5</v>
      </c>
      <c r="AW1307" s="173">
        <v>0.5</v>
      </c>
      <c r="AX1307" s="173">
        <v>0.5</v>
      </c>
      <c r="AY1307" s="173">
        <v>1</v>
      </c>
      <c r="AZ1307" s="211">
        <f t="shared" si="289"/>
        <v>1.5</v>
      </c>
      <c r="BA1307" s="211">
        <f t="shared" si="287"/>
        <v>3.5</v>
      </c>
      <c r="BB1307" s="205">
        <f t="shared" si="278"/>
        <v>99892</v>
      </c>
      <c r="BC1307" s="205">
        <f t="shared" si="279"/>
        <v>79553</v>
      </c>
      <c r="BD1307" s="205">
        <f t="shared" si="280"/>
        <v>32164</v>
      </c>
      <c r="BE1307" s="205">
        <f t="shared" si="281"/>
        <v>11825</v>
      </c>
      <c r="BF1307" s="175">
        <v>67728</v>
      </c>
      <c r="BG1307" s="175">
        <v>10235</v>
      </c>
      <c r="BH1307" s="175">
        <v>57011</v>
      </c>
      <c r="BI1307" s="175">
        <v>17144</v>
      </c>
      <c r="BJ1307" s="175">
        <v>3195</v>
      </c>
      <c r="BK1307" s="175"/>
      <c r="BL1307" s="175"/>
      <c r="BM1307" s="175"/>
      <c r="BN1307" s="175"/>
      <c r="BO1307" s="175">
        <v>12307</v>
      </c>
      <c r="BP1307" s="200">
        <f t="shared" si="282"/>
        <v>69318</v>
      </c>
    </row>
    <row r="1308" spans="1:68" s="201" customFormat="1" x14ac:dyDescent="0.15">
      <c r="A1308" s="117">
        <v>436202001</v>
      </c>
      <c r="B1308" s="118" t="s">
        <v>531</v>
      </c>
      <c r="C1308" s="118" t="s">
        <v>485</v>
      </c>
      <c r="D1308" s="118" t="s">
        <v>532</v>
      </c>
      <c r="E1308" s="118" t="s">
        <v>3501</v>
      </c>
      <c r="F1308" s="120">
        <v>20</v>
      </c>
      <c r="G1308" s="119">
        <v>930683</v>
      </c>
      <c r="H1308" s="119"/>
      <c r="I1308" s="120" t="s">
        <v>5820</v>
      </c>
      <c r="J1308" s="120">
        <v>4900</v>
      </c>
      <c r="K1308" s="120">
        <v>930683</v>
      </c>
      <c r="L1308" s="120">
        <v>0.52</v>
      </c>
      <c r="M1308" s="121" t="s">
        <v>5657</v>
      </c>
      <c r="N1308" s="120">
        <v>1</v>
      </c>
      <c r="O1308" s="119">
        <v>185</v>
      </c>
      <c r="P1308" s="119">
        <v>41</v>
      </c>
      <c r="Q1308" s="119">
        <v>5.8</v>
      </c>
      <c r="R1308" s="120" t="s">
        <v>5658</v>
      </c>
      <c r="S1308" s="120">
        <v>0.73599999999999999</v>
      </c>
      <c r="T1308" s="120"/>
      <c r="U1308" s="120"/>
      <c r="V1308" s="172">
        <v>499.6</v>
      </c>
      <c r="W1308" s="172"/>
      <c r="X1308" s="172"/>
      <c r="Y1308" s="172"/>
      <c r="Z1308" s="172">
        <v>499.6</v>
      </c>
      <c r="AA1308" s="123">
        <v>5185.6000000000004</v>
      </c>
      <c r="AB1308" s="123"/>
      <c r="AC1308" s="123">
        <v>545</v>
      </c>
      <c r="AD1308" s="123"/>
      <c r="AE1308" s="123"/>
      <c r="AF1308" s="123"/>
      <c r="AG1308" s="214"/>
      <c r="AH1308" s="229" t="str">
        <f t="shared" si="277"/>
        <v>a3</v>
      </c>
      <c r="AI1308" s="199"/>
      <c r="AJ1308" s="199"/>
      <c r="AK1308" s="199"/>
      <c r="AL1308" s="199"/>
      <c r="AM1308" s="199"/>
      <c r="AN1308" s="173"/>
      <c r="AO1308" s="173"/>
      <c r="AP1308" s="173"/>
      <c r="AQ1308" s="173"/>
      <c r="AR1308" s="173"/>
      <c r="AS1308" s="173">
        <v>0.8</v>
      </c>
      <c r="AT1308" s="173">
        <v>0.6</v>
      </c>
      <c r="AU1308" s="173">
        <v>0.6</v>
      </c>
      <c r="AV1308" s="173">
        <v>0.6</v>
      </c>
      <c r="AW1308" s="173">
        <v>0.6</v>
      </c>
      <c r="AX1308" s="173"/>
      <c r="AY1308" s="173"/>
      <c r="AZ1308" s="211">
        <f t="shared" si="289"/>
        <v>0.8</v>
      </c>
      <c r="BA1308" s="211">
        <f t="shared" si="287"/>
        <v>2.4</v>
      </c>
      <c r="BB1308" s="205">
        <f t="shared" si="278"/>
        <v>55158</v>
      </c>
      <c r="BC1308" s="205">
        <f t="shared" si="279"/>
        <v>52773</v>
      </c>
      <c r="BD1308" s="205">
        <f t="shared" si="280"/>
        <v>5421</v>
      </c>
      <c r="BE1308" s="205">
        <f t="shared" si="281"/>
        <v>3036</v>
      </c>
      <c r="BF1308" s="175">
        <v>49737</v>
      </c>
      <c r="BG1308" s="175">
        <v>7386</v>
      </c>
      <c r="BH1308" s="175">
        <v>5421</v>
      </c>
      <c r="BI1308" s="175">
        <v>2385</v>
      </c>
      <c r="BJ1308" s="175"/>
      <c r="BK1308" s="175">
        <v>1529</v>
      </c>
      <c r="BL1308" s="175">
        <v>5191</v>
      </c>
      <c r="BM1308" s="175">
        <v>5453</v>
      </c>
      <c r="BN1308" s="175">
        <v>3360</v>
      </c>
      <c r="BO1308" s="175">
        <v>24433</v>
      </c>
      <c r="BP1308" s="200">
        <f t="shared" si="282"/>
        <v>29854</v>
      </c>
    </row>
    <row r="1309" spans="1:68" s="201" customFormat="1" x14ac:dyDescent="0.15">
      <c r="A1309" s="117">
        <v>1634301001</v>
      </c>
      <c r="B1309" s="118" t="s">
        <v>82</v>
      </c>
      <c r="C1309" s="118" t="s">
        <v>1276</v>
      </c>
      <c r="D1309" s="118" t="s">
        <v>1320</v>
      </c>
      <c r="E1309" s="118" t="s">
        <v>4019</v>
      </c>
      <c r="F1309" s="120">
        <v>11</v>
      </c>
      <c r="G1309" s="119">
        <v>933250</v>
      </c>
      <c r="H1309" s="119"/>
      <c r="I1309" s="120" t="s">
        <v>5820</v>
      </c>
      <c r="J1309" s="120">
        <v>5040</v>
      </c>
      <c r="K1309" s="120">
        <v>933250</v>
      </c>
      <c r="L1309" s="120">
        <v>0.50700000000000001</v>
      </c>
      <c r="M1309" s="121" t="s">
        <v>5657</v>
      </c>
      <c r="N1309" s="120">
        <v>1</v>
      </c>
      <c r="O1309" s="119">
        <v>207.7</v>
      </c>
      <c r="P1309" s="119"/>
      <c r="Q1309" s="119"/>
      <c r="R1309" s="120" t="s">
        <v>5655</v>
      </c>
      <c r="S1309" s="120">
        <v>8.8000000000000007</v>
      </c>
      <c r="T1309" s="120"/>
      <c r="U1309" s="120"/>
      <c r="V1309" s="172">
        <v>500.7</v>
      </c>
      <c r="W1309" s="172">
        <v>69.099999999999994</v>
      </c>
      <c r="X1309" s="172">
        <v>344.7</v>
      </c>
      <c r="Y1309" s="172">
        <v>37</v>
      </c>
      <c r="Z1309" s="172">
        <v>49.9</v>
      </c>
      <c r="AA1309" s="123"/>
      <c r="AB1309" s="123"/>
      <c r="AC1309" s="123">
        <v>560.29999999999995</v>
      </c>
      <c r="AD1309" s="123"/>
      <c r="AE1309" s="123"/>
      <c r="AF1309" s="123"/>
      <c r="AG1309" s="214"/>
      <c r="AH1309" s="229" t="str">
        <f t="shared" si="277"/>
        <v>a3</v>
      </c>
      <c r="AI1309" s="199"/>
      <c r="AJ1309" s="199"/>
      <c r="AK1309" s="199"/>
      <c r="AL1309" s="199"/>
      <c r="AM1309" s="199"/>
      <c r="AN1309" s="173">
        <v>1</v>
      </c>
      <c r="AO1309" s="173"/>
      <c r="AP1309" s="173"/>
      <c r="AQ1309" s="173"/>
      <c r="AR1309" s="173"/>
      <c r="AS1309" s="173"/>
      <c r="AT1309" s="173"/>
      <c r="AU1309" s="173"/>
      <c r="AV1309" s="173"/>
      <c r="AW1309" s="173"/>
      <c r="AX1309" s="173"/>
      <c r="AY1309" s="173"/>
      <c r="AZ1309" s="211">
        <f t="shared" si="289"/>
        <v>1</v>
      </c>
      <c r="BA1309" s="211">
        <f t="shared" si="287"/>
        <v>0</v>
      </c>
      <c r="BB1309" s="205">
        <f t="shared" si="278"/>
        <v>40557</v>
      </c>
      <c r="BC1309" s="205">
        <f t="shared" si="279"/>
        <v>40557</v>
      </c>
      <c r="BD1309" s="205">
        <f t="shared" si="280"/>
        <v>0</v>
      </c>
      <c r="BE1309" s="205">
        <f t="shared" si="281"/>
        <v>0</v>
      </c>
      <c r="BF1309" s="175">
        <v>40557</v>
      </c>
      <c r="BG1309" s="175"/>
      <c r="BH1309" s="175">
        <v>6140</v>
      </c>
      <c r="BI1309" s="175"/>
      <c r="BJ1309" s="175"/>
      <c r="BK1309" s="175">
        <v>14210</v>
      </c>
      <c r="BL1309" s="175">
        <v>4885</v>
      </c>
      <c r="BM1309" s="175">
        <v>6874</v>
      </c>
      <c r="BN1309" s="175">
        <v>2922</v>
      </c>
      <c r="BO1309" s="175">
        <v>5526</v>
      </c>
      <c r="BP1309" s="200">
        <f t="shared" si="282"/>
        <v>11666</v>
      </c>
    </row>
    <row r="1310" spans="1:68" s="201" customFormat="1" x14ac:dyDescent="0.15">
      <c r="A1310" s="117">
        <v>3600181001</v>
      </c>
      <c r="B1310" s="118" t="s">
        <v>2653</v>
      </c>
      <c r="C1310" s="118" t="s">
        <v>2654</v>
      </c>
      <c r="D1310" s="118" t="s">
        <v>2655</v>
      </c>
      <c r="E1310" s="118" t="s">
        <v>5011</v>
      </c>
      <c r="F1310" s="120">
        <v>4</v>
      </c>
      <c r="G1310" s="119">
        <v>936431</v>
      </c>
      <c r="H1310" s="119"/>
      <c r="I1310" s="120" t="s">
        <v>5820</v>
      </c>
      <c r="J1310" s="120">
        <v>5900</v>
      </c>
      <c r="K1310" s="120">
        <v>936431</v>
      </c>
      <c r="L1310" s="120">
        <v>0.435</v>
      </c>
      <c r="M1310" s="121" t="s">
        <v>5661</v>
      </c>
      <c r="N1310" s="120">
        <v>1</v>
      </c>
      <c r="O1310" s="119">
        <v>92.4</v>
      </c>
      <c r="P1310" s="119">
        <v>32.6</v>
      </c>
      <c r="Q1310" s="119">
        <v>3.06</v>
      </c>
      <c r="R1310" s="120"/>
      <c r="S1310" s="120"/>
      <c r="T1310" s="120"/>
      <c r="U1310" s="120" t="s">
        <v>5689</v>
      </c>
      <c r="V1310" s="172">
        <v>820</v>
      </c>
      <c r="W1310" s="172">
        <v>9</v>
      </c>
      <c r="X1310" s="172">
        <v>666</v>
      </c>
      <c r="Y1310" s="172">
        <v>41</v>
      </c>
      <c r="Z1310" s="172">
        <v>104</v>
      </c>
      <c r="AA1310" s="123"/>
      <c r="AB1310" s="123"/>
      <c r="AC1310" s="123">
        <v>720</v>
      </c>
      <c r="AD1310" s="123"/>
      <c r="AE1310" s="123"/>
      <c r="AF1310" s="123"/>
      <c r="AG1310" s="214"/>
      <c r="AH1310" s="229" t="str">
        <f t="shared" si="277"/>
        <v>a3</v>
      </c>
      <c r="AI1310" s="199"/>
      <c r="AJ1310" s="199"/>
      <c r="AK1310" s="199"/>
      <c r="AL1310" s="199"/>
      <c r="AM1310" s="199"/>
      <c r="AN1310" s="173">
        <v>3</v>
      </c>
      <c r="AO1310" s="173">
        <v>1.5</v>
      </c>
      <c r="AP1310" s="173">
        <v>0.5</v>
      </c>
      <c r="AQ1310" s="173">
        <v>1</v>
      </c>
      <c r="AR1310" s="173"/>
      <c r="AS1310" s="173">
        <v>2</v>
      </c>
      <c r="AT1310" s="173">
        <v>4.4000000000000004</v>
      </c>
      <c r="AU1310" s="173">
        <v>1.4</v>
      </c>
      <c r="AV1310" s="173">
        <v>1</v>
      </c>
      <c r="AW1310" s="173">
        <v>1</v>
      </c>
      <c r="AX1310" s="173">
        <v>1.2</v>
      </c>
      <c r="AY1310" s="173">
        <v>2</v>
      </c>
      <c r="AZ1310" s="211">
        <f t="shared" si="289"/>
        <v>8</v>
      </c>
      <c r="BA1310" s="211">
        <f t="shared" si="287"/>
        <v>11</v>
      </c>
      <c r="BB1310" s="205">
        <f t="shared" si="278"/>
        <v>197250</v>
      </c>
      <c r="BC1310" s="205">
        <f t="shared" si="279"/>
        <v>165117</v>
      </c>
      <c r="BD1310" s="205">
        <f t="shared" si="280"/>
        <v>33418</v>
      </c>
      <c r="BE1310" s="205">
        <f t="shared" si="281"/>
        <v>1285</v>
      </c>
      <c r="BF1310" s="175">
        <v>163832</v>
      </c>
      <c r="BG1310" s="175">
        <v>18945</v>
      </c>
      <c r="BH1310" s="175">
        <v>57750</v>
      </c>
      <c r="BI1310" s="175">
        <v>32133</v>
      </c>
      <c r="BJ1310" s="175"/>
      <c r="BK1310" s="175">
        <v>15818</v>
      </c>
      <c r="BL1310" s="175">
        <v>58</v>
      </c>
      <c r="BM1310" s="175">
        <v>12407</v>
      </c>
      <c r="BN1310" s="175">
        <v>3184</v>
      </c>
      <c r="BO1310" s="175">
        <v>56955</v>
      </c>
      <c r="BP1310" s="200">
        <f t="shared" si="282"/>
        <v>114705</v>
      </c>
    </row>
    <row r="1311" spans="1:68" s="201" customFormat="1" x14ac:dyDescent="0.15">
      <c r="A1311" s="117">
        <v>2621201001</v>
      </c>
      <c r="B1311" s="118" t="s">
        <v>2013</v>
      </c>
      <c r="C1311" s="118" t="s">
        <v>1980</v>
      </c>
      <c r="D1311" s="118" t="s">
        <v>2014</v>
      </c>
      <c r="E1311" s="118" t="s">
        <v>4522</v>
      </c>
      <c r="F1311" s="120">
        <v>12</v>
      </c>
      <c r="G1311" s="119">
        <v>937584</v>
      </c>
      <c r="H1311" s="119"/>
      <c r="I1311" s="120" t="s">
        <v>5820</v>
      </c>
      <c r="J1311" s="120">
        <v>6930</v>
      </c>
      <c r="K1311" s="120">
        <v>937584</v>
      </c>
      <c r="L1311" s="120">
        <v>0.371</v>
      </c>
      <c r="M1311" s="121" t="s">
        <v>5657</v>
      </c>
      <c r="N1311" s="120">
        <v>1</v>
      </c>
      <c r="O1311" s="119">
        <v>278</v>
      </c>
      <c r="P1311" s="119">
        <v>46</v>
      </c>
      <c r="Q1311" s="119">
        <v>4.9000000000000004</v>
      </c>
      <c r="R1311" s="120" t="s">
        <v>5655</v>
      </c>
      <c r="S1311" s="120">
        <v>24.3</v>
      </c>
      <c r="T1311" s="120"/>
      <c r="U1311" s="120"/>
      <c r="V1311" s="172">
        <v>594.1</v>
      </c>
      <c r="W1311" s="172">
        <v>81.8</v>
      </c>
      <c r="X1311" s="172">
        <v>346</v>
      </c>
      <c r="Y1311" s="172">
        <v>48.3</v>
      </c>
      <c r="Z1311" s="172">
        <v>118</v>
      </c>
      <c r="AA1311" s="123">
        <v>8155</v>
      </c>
      <c r="AB1311" s="123"/>
      <c r="AC1311" s="123">
        <v>613</v>
      </c>
      <c r="AD1311" s="123"/>
      <c r="AE1311" s="123"/>
      <c r="AF1311" s="123"/>
      <c r="AG1311" s="214"/>
      <c r="AH1311" s="229" t="str">
        <f t="shared" si="277"/>
        <v>a3</v>
      </c>
      <c r="AI1311" s="199"/>
      <c r="AJ1311" s="199"/>
      <c r="AK1311" s="199"/>
      <c r="AL1311" s="199"/>
      <c r="AM1311" s="199"/>
      <c r="AN1311" s="173"/>
      <c r="AO1311" s="173"/>
      <c r="AP1311" s="173"/>
      <c r="AQ1311" s="173"/>
      <c r="AR1311" s="173"/>
      <c r="AS1311" s="173">
        <v>1</v>
      </c>
      <c r="AT1311" s="173">
        <v>2</v>
      </c>
      <c r="AU1311" s="173">
        <v>1</v>
      </c>
      <c r="AV1311" s="173">
        <v>1</v>
      </c>
      <c r="AW1311" s="173">
        <v>1</v>
      </c>
      <c r="AX1311" s="173">
        <v>1.3</v>
      </c>
      <c r="AY1311" s="173">
        <v>0.7</v>
      </c>
      <c r="AZ1311" s="211">
        <f t="shared" si="289"/>
        <v>1</v>
      </c>
      <c r="BA1311" s="211">
        <f t="shared" si="287"/>
        <v>7</v>
      </c>
      <c r="BB1311" s="205">
        <f t="shared" si="278"/>
        <v>108876</v>
      </c>
      <c r="BC1311" s="205">
        <f t="shared" si="279"/>
        <v>77893</v>
      </c>
      <c r="BD1311" s="205">
        <f t="shared" si="280"/>
        <v>32174</v>
      </c>
      <c r="BE1311" s="205">
        <f t="shared" si="281"/>
        <v>1191</v>
      </c>
      <c r="BF1311" s="175">
        <v>76702</v>
      </c>
      <c r="BG1311" s="175"/>
      <c r="BH1311" s="175">
        <v>50190</v>
      </c>
      <c r="BI1311" s="175">
        <v>30983</v>
      </c>
      <c r="BJ1311" s="175"/>
      <c r="BK1311" s="175">
        <v>9561</v>
      </c>
      <c r="BL1311" s="175">
        <v>1323</v>
      </c>
      <c r="BM1311" s="175">
        <v>8925</v>
      </c>
      <c r="BN1311" s="175">
        <v>5230</v>
      </c>
      <c r="BO1311" s="175">
        <v>2664</v>
      </c>
      <c r="BP1311" s="200">
        <f t="shared" si="282"/>
        <v>52854</v>
      </c>
    </row>
    <row r="1312" spans="1:68" s="201" customFormat="1" x14ac:dyDescent="0.15">
      <c r="A1312" s="117">
        <v>3436901001</v>
      </c>
      <c r="B1312" s="118" t="s">
        <v>2592</v>
      </c>
      <c r="C1312" s="118" t="s">
        <v>2517</v>
      </c>
      <c r="D1312" s="118" t="s">
        <v>2593</v>
      </c>
      <c r="E1312" s="118" t="s">
        <v>4967</v>
      </c>
      <c r="F1312" s="120">
        <v>21</v>
      </c>
      <c r="G1312" s="119">
        <v>939280</v>
      </c>
      <c r="H1312" s="119"/>
      <c r="I1312" s="120" t="s">
        <v>5820</v>
      </c>
      <c r="J1312" s="120">
        <v>4930</v>
      </c>
      <c r="K1312" s="120">
        <v>939280</v>
      </c>
      <c r="L1312" s="120">
        <v>0.52200000000000002</v>
      </c>
      <c r="M1312" s="121" t="s">
        <v>5659</v>
      </c>
      <c r="N1312" s="120">
        <v>1</v>
      </c>
      <c r="O1312" s="119">
        <v>161.30000000000001</v>
      </c>
      <c r="P1312" s="119"/>
      <c r="Q1312" s="119"/>
      <c r="R1312" s="120" t="s">
        <v>5655</v>
      </c>
      <c r="S1312" s="120">
        <v>27.3</v>
      </c>
      <c r="T1312" s="120"/>
      <c r="U1312" s="120"/>
      <c r="V1312" s="172">
        <v>1105.0999999999999</v>
      </c>
      <c r="W1312" s="172">
        <v>328.5</v>
      </c>
      <c r="X1312" s="172">
        <v>396.5</v>
      </c>
      <c r="Y1312" s="172">
        <v>132.80000000000001</v>
      </c>
      <c r="Z1312" s="172">
        <v>247.3</v>
      </c>
      <c r="AA1312" s="123">
        <v>5701</v>
      </c>
      <c r="AB1312" s="123"/>
      <c r="AC1312" s="123">
        <v>520</v>
      </c>
      <c r="AD1312" s="123"/>
      <c r="AE1312" s="123"/>
      <c r="AF1312" s="123"/>
      <c r="AG1312" s="214"/>
      <c r="AH1312" s="229" t="str">
        <f t="shared" si="277"/>
        <v>a3</v>
      </c>
      <c r="AI1312" s="199"/>
      <c r="AJ1312" s="199"/>
      <c r="AK1312" s="199"/>
      <c r="AL1312" s="199"/>
      <c r="AM1312" s="199"/>
      <c r="AN1312" s="173" t="s">
        <v>3186</v>
      </c>
      <c r="AO1312" s="173" t="s">
        <v>3186</v>
      </c>
      <c r="AP1312" s="173" t="s">
        <v>3186</v>
      </c>
      <c r="AQ1312" s="173" t="s">
        <v>3186</v>
      </c>
      <c r="AR1312" s="173" t="s">
        <v>3186</v>
      </c>
      <c r="AS1312" s="173"/>
      <c r="AT1312" s="173">
        <v>1</v>
      </c>
      <c r="AU1312" s="173">
        <v>2</v>
      </c>
      <c r="AV1312" s="173">
        <v>0.7</v>
      </c>
      <c r="AW1312" s="173">
        <v>1</v>
      </c>
      <c r="AX1312" s="173">
        <v>0.6</v>
      </c>
      <c r="AY1312" s="173"/>
      <c r="AZ1312" s="211">
        <f t="shared" si="289"/>
        <v>0</v>
      </c>
      <c r="BA1312" s="211">
        <f t="shared" si="287"/>
        <v>5.3</v>
      </c>
      <c r="BB1312" s="205">
        <f t="shared" si="278"/>
        <v>133236</v>
      </c>
      <c r="BC1312" s="205">
        <f t="shared" si="279"/>
        <v>113592</v>
      </c>
      <c r="BD1312" s="205">
        <f t="shared" si="280"/>
        <v>26510</v>
      </c>
      <c r="BE1312" s="205">
        <f t="shared" si="281"/>
        <v>6866</v>
      </c>
      <c r="BF1312" s="175">
        <v>106726</v>
      </c>
      <c r="BG1312" s="175"/>
      <c r="BH1312" s="175">
        <v>42166</v>
      </c>
      <c r="BI1312" s="175">
        <v>19644</v>
      </c>
      <c r="BJ1312" s="175"/>
      <c r="BK1312" s="175">
        <v>13628</v>
      </c>
      <c r="BL1312" s="175">
        <v>4308</v>
      </c>
      <c r="BM1312" s="175">
        <v>17973</v>
      </c>
      <c r="BN1312" s="175">
        <v>6691</v>
      </c>
      <c r="BO1312" s="175">
        <v>28826</v>
      </c>
      <c r="BP1312" s="200">
        <f t="shared" si="282"/>
        <v>70992</v>
      </c>
    </row>
    <row r="1313" spans="1:68" s="201" customFormat="1" x14ac:dyDescent="0.15">
      <c r="A1313" s="117">
        <v>4310001005</v>
      </c>
      <c r="B1313" s="118" t="s">
        <v>2961</v>
      </c>
      <c r="C1313" s="118" t="s">
        <v>2954</v>
      </c>
      <c r="D1313" s="118" t="s">
        <v>2960</v>
      </c>
      <c r="E1313" s="118" t="s">
        <v>5225</v>
      </c>
      <c r="F1313" s="120">
        <v>15</v>
      </c>
      <c r="G1313" s="119">
        <v>943259</v>
      </c>
      <c r="H1313" s="119"/>
      <c r="I1313" s="120" t="s">
        <v>5820</v>
      </c>
      <c r="J1313" s="120">
        <v>3263</v>
      </c>
      <c r="K1313" s="120">
        <v>943259</v>
      </c>
      <c r="L1313" s="120">
        <v>0.79200000000000004</v>
      </c>
      <c r="M1313" s="121" t="s">
        <v>5657</v>
      </c>
      <c r="N1313" s="120">
        <v>1</v>
      </c>
      <c r="O1313" s="119">
        <v>223</v>
      </c>
      <c r="P1313" s="119">
        <v>54.5</v>
      </c>
      <c r="Q1313" s="119">
        <v>6.3</v>
      </c>
      <c r="R1313" s="120" t="s">
        <v>5655</v>
      </c>
      <c r="S1313" s="120">
        <v>11</v>
      </c>
      <c r="T1313" s="120"/>
      <c r="U1313" s="120"/>
      <c r="V1313" s="172">
        <v>477.99110000000002</v>
      </c>
      <c r="W1313" s="172">
        <v>100</v>
      </c>
      <c r="X1313" s="172">
        <v>297</v>
      </c>
      <c r="Y1313" s="172">
        <v>18.991099999999999</v>
      </c>
      <c r="Z1313" s="172">
        <v>62</v>
      </c>
      <c r="AA1313" s="123">
        <v>4385</v>
      </c>
      <c r="AB1313" s="123"/>
      <c r="AC1313" s="123">
        <v>669.62</v>
      </c>
      <c r="AD1313" s="123"/>
      <c r="AE1313" s="123"/>
      <c r="AF1313" s="123"/>
      <c r="AG1313" s="214"/>
      <c r="AH1313" s="229" t="str">
        <f t="shared" si="277"/>
        <v>a3</v>
      </c>
      <c r="AI1313" s="199"/>
      <c r="AJ1313" s="199"/>
      <c r="AK1313" s="199"/>
      <c r="AL1313" s="199"/>
      <c r="AM1313" s="199"/>
      <c r="AN1313" s="173"/>
      <c r="AO1313" s="173"/>
      <c r="AP1313" s="173"/>
      <c r="AQ1313" s="173"/>
      <c r="AR1313" s="173"/>
      <c r="AS1313" s="173">
        <v>1</v>
      </c>
      <c r="AT1313" s="173">
        <v>0.5</v>
      </c>
      <c r="AU1313" s="173">
        <v>0.5</v>
      </c>
      <c r="AV1313" s="173">
        <v>0.5</v>
      </c>
      <c r="AW1313" s="173">
        <v>0.5</v>
      </c>
      <c r="AX1313" s="173">
        <v>1</v>
      </c>
      <c r="AY1313" s="173"/>
      <c r="AZ1313" s="211">
        <f t="shared" si="289"/>
        <v>1</v>
      </c>
      <c r="BA1313" s="211">
        <f t="shared" si="287"/>
        <v>3</v>
      </c>
      <c r="BB1313" s="205">
        <f t="shared" si="278"/>
        <v>78203</v>
      </c>
      <c r="BC1313" s="205">
        <f t="shared" si="279"/>
        <v>61589</v>
      </c>
      <c r="BD1313" s="205">
        <f t="shared" si="280"/>
        <v>21015</v>
      </c>
      <c r="BE1313" s="205">
        <f t="shared" si="281"/>
        <v>4401</v>
      </c>
      <c r="BF1313" s="175">
        <v>57188</v>
      </c>
      <c r="BG1313" s="175"/>
      <c r="BH1313" s="175">
        <v>33075</v>
      </c>
      <c r="BI1313" s="175">
        <v>16614</v>
      </c>
      <c r="BJ1313" s="175"/>
      <c r="BK1313" s="175">
        <v>1427</v>
      </c>
      <c r="BL1313" s="175">
        <v>8231</v>
      </c>
      <c r="BM1313" s="175">
        <v>8017</v>
      </c>
      <c r="BN1313" s="175">
        <v>170</v>
      </c>
      <c r="BO1313" s="175">
        <v>10669</v>
      </c>
      <c r="BP1313" s="200">
        <f t="shared" si="282"/>
        <v>43744</v>
      </c>
    </row>
    <row r="1314" spans="1:68" s="201" customFormat="1" x14ac:dyDescent="0.15">
      <c r="A1314" s="117">
        <v>2048501001</v>
      </c>
      <c r="B1314" s="118" t="s">
        <v>1621</v>
      </c>
      <c r="C1314" s="118" t="s">
        <v>1489</v>
      </c>
      <c r="D1314" s="118" t="s">
        <v>1622</v>
      </c>
      <c r="E1314" s="118" t="s">
        <v>4234</v>
      </c>
      <c r="F1314" s="120">
        <v>20</v>
      </c>
      <c r="G1314" s="119"/>
      <c r="H1314" s="119"/>
      <c r="I1314" s="120" t="s">
        <v>5820</v>
      </c>
      <c r="J1314" s="120">
        <v>6075</v>
      </c>
      <c r="K1314" s="120">
        <v>945341</v>
      </c>
      <c r="L1314" s="120">
        <v>0.42599999999999999</v>
      </c>
      <c r="M1314" s="121" t="s">
        <v>5657</v>
      </c>
      <c r="N1314" s="120">
        <v>1</v>
      </c>
      <c r="O1314" s="119">
        <v>200</v>
      </c>
      <c r="P1314" s="119"/>
      <c r="Q1314" s="119"/>
      <c r="R1314" s="120" t="s">
        <v>5655</v>
      </c>
      <c r="S1314" s="120">
        <v>7.8</v>
      </c>
      <c r="T1314" s="120"/>
      <c r="U1314" s="120"/>
      <c r="V1314" s="172">
        <v>504</v>
      </c>
      <c r="W1314" s="172"/>
      <c r="X1314" s="172">
        <v>504</v>
      </c>
      <c r="Y1314" s="172"/>
      <c r="Z1314" s="172"/>
      <c r="AA1314" s="123">
        <v>7719</v>
      </c>
      <c r="AB1314" s="123"/>
      <c r="AC1314" s="123">
        <v>586.70000000000005</v>
      </c>
      <c r="AD1314" s="123"/>
      <c r="AE1314" s="123"/>
      <c r="AF1314" s="123"/>
      <c r="AG1314" s="214"/>
      <c r="AH1314" s="229" t="str">
        <f t="shared" si="277"/>
        <v>a3</v>
      </c>
      <c r="AI1314" s="199"/>
      <c r="AJ1314" s="199"/>
      <c r="AK1314" s="199"/>
      <c r="AL1314" s="199"/>
      <c r="AM1314" s="199"/>
      <c r="AN1314" s="173">
        <v>1</v>
      </c>
      <c r="AO1314" s="173"/>
      <c r="AP1314" s="173"/>
      <c r="AQ1314" s="173"/>
      <c r="AR1314" s="173"/>
      <c r="AS1314" s="173">
        <v>0.5</v>
      </c>
      <c r="AT1314" s="173">
        <v>0.5</v>
      </c>
      <c r="AU1314" s="173">
        <v>0.5</v>
      </c>
      <c r="AV1314" s="173">
        <v>0.5</v>
      </c>
      <c r="AW1314" s="173">
        <v>0.5</v>
      </c>
      <c r="AX1314" s="173">
        <v>0.5</v>
      </c>
      <c r="AY1314" s="173"/>
      <c r="AZ1314" s="211">
        <f t="shared" si="289"/>
        <v>1.5</v>
      </c>
      <c r="BA1314" s="211">
        <f t="shared" si="287"/>
        <v>2.5</v>
      </c>
      <c r="BB1314" s="205">
        <f t="shared" si="278"/>
        <v>71688</v>
      </c>
      <c r="BC1314" s="205">
        <f t="shared" si="279"/>
        <v>53424</v>
      </c>
      <c r="BD1314" s="205">
        <f t="shared" si="280"/>
        <v>18690</v>
      </c>
      <c r="BE1314" s="205">
        <f t="shared" si="281"/>
        <v>426</v>
      </c>
      <c r="BF1314" s="175">
        <v>52998</v>
      </c>
      <c r="BG1314" s="175"/>
      <c r="BH1314" s="175">
        <v>18690</v>
      </c>
      <c r="BI1314" s="175">
        <v>16323</v>
      </c>
      <c r="BJ1314" s="175">
        <v>1941</v>
      </c>
      <c r="BK1314" s="175">
        <v>9710</v>
      </c>
      <c r="BL1314" s="175">
        <v>9339</v>
      </c>
      <c r="BM1314" s="175">
        <v>11303</v>
      </c>
      <c r="BN1314" s="175">
        <v>2031</v>
      </c>
      <c r="BO1314" s="175">
        <v>2351</v>
      </c>
      <c r="BP1314" s="200">
        <f t="shared" si="282"/>
        <v>21041</v>
      </c>
    </row>
    <row r="1315" spans="1:68" s="201" customFormat="1" x14ac:dyDescent="0.15">
      <c r="A1315" s="117">
        <v>4321401001</v>
      </c>
      <c r="B1315" s="118" t="s">
        <v>2986</v>
      </c>
      <c r="C1315" s="118" t="s">
        <v>2954</v>
      </c>
      <c r="D1315" s="118" t="s">
        <v>2987</v>
      </c>
      <c r="E1315" s="118" t="s">
        <v>5240</v>
      </c>
      <c r="F1315" s="120">
        <v>27</v>
      </c>
      <c r="G1315" s="119">
        <v>945466</v>
      </c>
      <c r="H1315" s="119"/>
      <c r="I1315" s="120" t="s">
        <v>5820</v>
      </c>
      <c r="J1315" s="120">
        <v>4340</v>
      </c>
      <c r="K1315" s="120">
        <v>945466</v>
      </c>
      <c r="L1315" s="120">
        <v>0.59699999999999998</v>
      </c>
      <c r="M1315" s="121" t="s">
        <v>5654</v>
      </c>
      <c r="N1315" s="120">
        <v>1</v>
      </c>
      <c r="O1315" s="119">
        <v>149.19999999999999</v>
      </c>
      <c r="P1315" s="119">
        <v>28.9</v>
      </c>
      <c r="Q1315" s="119">
        <v>2.2999999999999998</v>
      </c>
      <c r="R1315" s="120" t="s">
        <v>5655</v>
      </c>
      <c r="S1315" s="120">
        <v>20.2</v>
      </c>
      <c r="T1315" s="120"/>
      <c r="U1315" s="120"/>
      <c r="V1315" s="172">
        <v>579.5</v>
      </c>
      <c r="W1315" s="172"/>
      <c r="X1315" s="172">
        <v>307.60000000000002</v>
      </c>
      <c r="Y1315" s="172">
        <v>53.5</v>
      </c>
      <c r="Z1315" s="172">
        <v>218.4</v>
      </c>
      <c r="AA1315" s="123">
        <v>7388</v>
      </c>
      <c r="AB1315" s="123">
        <v>10643.500000000044</v>
      </c>
      <c r="AC1315" s="123">
        <v>386.3</v>
      </c>
      <c r="AD1315" s="123"/>
      <c r="AE1315" s="123"/>
      <c r="AF1315" s="123"/>
      <c r="AG1315" s="214"/>
      <c r="AH1315" s="229" t="str">
        <f t="shared" si="277"/>
        <v>a3</v>
      </c>
      <c r="AI1315" s="199" t="s">
        <v>5402</v>
      </c>
      <c r="AJ1315" s="199" t="s">
        <v>5402</v>
      </c>
      <c r="AK1315" s="199" t="s">
        <v>5402</v>
      </c>
      <c r="AL1315" s="199" t="s">
        <v>5402</v>
      </c>
      <c r="AM1315" s="199" t="s">
        <v>5402</v>
      </c>
      <c r="AN1315" s="173">
        <v>1</v>
      </c>
      <c r="AO1315" s="173" t="s">
        <v>3186</v>
      </c>
      <c r="AP1315" s="173" t="s">
        <v>3186</v>
      </c>
      <c r="AQ1315" s="173" t="s">
        <v>3186</v>
      </c>
      <c r="AR1315" s="173" t="s">
        <v>3186</v>
      </c>
      <c r="AS1315" s="173"/>
      <c r="AT1315" s="173" t="s">
        <v>3186</v>
      </c>
      <c r="AU1315" s="173" t="s">
        <v>3186</v>
      </c>
      <c r="AV1315" s="173" t="s">
        <v>3186</v>
      </c>
      <c r="AW1315" s="173" t="s">
        <v>3186</v>
      </c>
      <c r="AX1315" s="173" t="s">
        <v>3186</v>
      </c>
      <c r="AY1315" s="173">
        <v>8</v>
      </c>
      <c r="AZ1315" s="211">
        <f t="shared" si="289"/>
        <v>1</v>
      </c>
      <c r="BA1315" s="211">
        <f t="shared" si="287"/>
        <v>8</v>
      </c>
      <c r="BB1315" s="205">
        <f t="shared" si="278"/>
        <v>81132</v>
      </c>
      <c r="BC1315" s="205">
        <f t="shared" si="279"/>
        <v>81132</v>
      </c>
      <c r="BD1315" s="205">
        <f t="shared" si="280"/>
        <v>0</v>
      </c>
      <c r="BE1315" s="205">
        <f t="shared" si="281"/>
        <v>0</v>
      </c>
      <c r="BF1315" s="175">
        <v>81132</v>
      </c>
      <c r="BG1315" s="175">
        <v>7546</v>
      </c>
      <c r="BH1315" s="175">
        <v>66698</v>
      </c>
      <c r="BI1315" s="175"/>
      <c r="BJ1315" s="175"/>
      <c r="BK1315" s="175">
        <v>4810</v>
      </c>
      <c r="BL1315" s="175"/>
      <c r="BM1315" s="175"/>
      <c r="BN1315" s="175">
        <v>338</v>
      </c>
      <c r="BO1315" s="175">
        <v>1740</v>
      </c>
      <c r="BP1315" s="200">
        <f t="shared" si="282"/>
        <v>68438</v>
      </c>
    </row>
    <row r="1316" spans="1:68" s="201" customFormat="1" x14ac:dyDescent="0.15">
      <c r="A1316" s="117">
        <v>844201001</v>
      </c>
      <c r="B1316" s="118" t="s">
        <v>833</v>
      </c>
      <c r="C1316" s="118" t="s">
        <v>762</v>
      </c>
      <c r="D1316" s="118" t="s">
        <v>834</v>
      </c>
      <c r="E1316" s="118" t="s">
        <v>3689</v>
      </c>
      <c r="F1316" s="120">
        <v>8</v>
      </c>
      <c r="G1316" s="119"/>
      <c r="H1316" s="119"/>
      <c r="I1316" s="120" t="s">
        <v>5820</v>
      </c>
      <c r="J1316" s="120">
        <v>6000</v>
      </c>
      <c r="K1316" s="120">
        <v>946993</v>
      </c>
      <c r="L1316" s="120">
        <v>0.432</v>
      </c>
      <c r="M1316" s="121" t="s">
        <v>5676</v>
      </c>
      <c r="N1316" s="120">
        <v>1</v>
      </c>
      <c r="O1316" s="119">
        <v>75.48</v>
      </c>
      <c r="P1316" s="119">
        <v>14.03</v>
      </c>
      <c r="Q1316" s="119">
        <v>1.8</v>
      </c>
      <c r="R1316" s="120" t="s">
        <v>5658</v>
      </c>
      <c r="S1316" s="120">
        <v>0.1</v>
      </c>
      <c r="T1316" s="120"/>
      <c r="U1316" s="120"/>
      <c r="V1316" s="172">
        <v>800.5</v>
      </c>
      <c r="W1316" s="172">
        <v>52.8</v>
      </c>
      <c r="X1316" s="172">
        <v>59.5</v>
      </c>
      <c r="Y1316" s="172">
        <v>1.1000000000000001</v>
      </c>
      <c r="Z1316" s="172">
        <v>687.1</v>
      </c>
      <c r="AA1316" s="123"/>
      <c r="AB1316" s="123"/>
      <c r="AC1316" s="123">
        <v>261</v>
      </c>
      <c r="AD1316" s="123"/>
      <c r="AE1316" s="123"/>
      <c r="AF1316" s="123"/>
      <c r="AG1316" s="214"/>
      <c r="AH1316" s="229" t="str">
        <f t="shared" ref="AH1316:AH1379" si="290">IF(N1316=1,IF(AG1316&gt;0,"a4",IF(AC1316&gt;0,"a3",IF(AA1316&gt;0,"a2","a1"))),IF(AG1316&gt;0,"b4",IF(AC1316&gt;0,"b3",IF(AA1316&gt;0,"b2","b1"))))</f>
        <v>a3</v>
      </c>
      <c r="AI1316" s="199"/>
      <c r="AJ1316" s="199"/>
      <c r="AK1316" s="199"/>
      <c r="AL1316" s="199"/>
      <c r="AM1316" s="199"/>
      <c r="AN1316" s="173">
        <v>9</v>
      </c>
      <c r="AO1316" s="173"/>
      <c r="AP1316" s="173"/>
      <c r="AQ1316" s="173"/>
      <c r="AR1316" s="173"/>
      <c r="AS1316" s="173"/>
      <c r="AT1316" s="173"/>
      <c r="AU1316" s="173"/>
      <c r="AV1316" s="173"/>
      <c r="AW1316" s="173"/>
      <c r="AX1316" s="173"/>
      <c r="AY1316" s="173"/>
      <c r="AZ1316" s="211">
        <f t="shared" si="289"/>
        <v>9</v>
      </c>
      <c r="BA1316" s="211"/>
      <c r="BB1316" s="205">
        <f t="shared" ref="BB1316:BB1379" si="291">SUM(BG1316:BO1316)</f>
        <v>53574</v>
      </c>
      <c r="BC1316" s="205">
        <f t="shared" ref="BC1316:BC1379" si="292">BG1316+BH1316+BK1316+BL1316+BM1316+BN1316+BO1316</f>
        <v>49785</v>
      </c>
      <c r="BD1316" s="205">
        <f t="shared" ref="BD1316:BD1379" si="293">BB1316-BF1316</f>
        <v>6423</v>
      </c>
      <c r="BE1316" s="205">
        <f t="shared" ref="BE1316:BE1379" si="294">BC1316-BF1316</f>
        <v>2634</v>
      </c>
      <c r="BF1316" s="175">
        <v>47151</v>
      </c>
      <c r="BG1316" s="175">
        <v>17243</v>
      </c>
      <c r="BH1316" s="175">
        <v>6423</v>
      </c>
      <c r="BI1316" s="175">
        <v>3789</v>
      </c>
      <c r="BJ1316" s="175"/>
      <c r="BK1316" s="175">
        <v>3727</v>
      </c>
      <c r="BL1316" s="175">
        <v>2142</v>
      </c>
      <c r="BM1316" s="175">
        <v>9391</v>
      </c>
      <c r="BN1316" s="175">
        <v>3053</v>
      </c>
      <c r="BO1316" s="175">
        <v>7806</v>
      </c>
      <c r="BP1316" s="200">
        <f t="shared" ref="BP1316:BP1379" si="295">BH1316+BO1316</f>
        <v>14229</v>
      </c>
    </row>
    <row r="1317" spans="1:68" s="201" customFormat="1" x14ac:dyDescent="0.15">
      <c r="A1317" s="117">
        <v>2121701001</v>
      </c>
      <c r="B1317" s="118" t="s">
        <v>1721</v>
      </c>
      <c r="C1317" s="118" t="s">
        <v>1650</v>
      </c>
      <c r="D1317" s="118" t="s">
        <v>1722</v>
      </c>
      <c r="E1317" s="118" t="s">
        <v>4305</v>
      </c>
      <c r="F1317" s="120">
        <v>17</v>
      </c>
      <c r="G1317" s="119">
        <v>949161</v>
      </c>
      <c r="H1317" s="119"/>
      <c r="I1317" s="120" t="s">
        <v>5820</v>
      </c>
      <c r="J1317" s="120">
        <v>6600</v>
      </c>
      <c r="K1317" s="120">
        <v>949161</v>
      </c>
      <c r="L1317" s="120">
        <v>0.39400000000000002</v>
      </c>
      <c r="M1317" s="121" t="s">
        <v>5657</v>
      </c>
      <c r="N1317" s="120">
        <v>1</v>
      </c>
      <c r="O1317" s="119">
        <v>280</v>
      </c>
      <c r="P1317" s="119"/>
      <c r="Q1317" s="119"/>
      <c r="R1317" s="120" t="s">
        <v>5655</v>
      </c>
      <c r="S1317" s="120">
        <v>8.1199999999999992</v>
      </c>
      <c r="T1317" s="120"/>
      <c r="U1317" s="120"/>
      <c r="V1317" s="172">
        <v>829.2</v>
      </c>
      <c r="W1317" s="172">
        <v>165.4</v>
      </c>
      <c r="X1317" s="172">
        <v>497.3</v>
      </c>
      <c r="Y1317" s="172">
        <v>124.3</v>
      </c>
      <c r="Z1317" s="172">
        <v>42.2</v>
      </c>
      <c r="AA1317" s="123">
        <v>8230</v>
      </c>
      <c r="AB1317" s="123"/>
      <c r="AC1317" s="123">
        <v>824.62</v>
      </c>
      <c r="AD1317" s="123"/>
      <c r="AE1317" s="123"/>
      <c r="AF1317" s="123"/>
      <c r="AG1317" s="214"/>
      <c r="AH1317" s="229" t="str">
        <f t="shared" si="290"/>
        <v>a3</v>
      </c>
      <c r="AI1317" s="199"/>
      <c r="AJ1317" s="199"/>
      <c r="AK1317" s="199"/>
      <c r="AL1317" s="199"/>
      <c r="AM1317" s="199"/>
      <c r="AN1317" s="173"/>
      <c r="AO1317" s="173"/>
      <c r="AP1317" s="173"/>
      <c r="AQ1317" s="173"/>
      <c r="AR1317" s="173"/>
      <c r="AS1317" s="173"/>
      <c r="AT1317" s="173"/>
      <c r="AU1317" s="173">
        <v>0.5</v>
      </c>
      <c r="AV1317" s="173"/>
      <c r="AW1317" s="173"/>
      <c r="AX1317" s="173"/>
      <c r="AY1317" s="173">
        <v>1</v>
      </c>
      <c r="AZ1317" s="211">
        <f t="shared" si="289"/>
        <v>0</v>
      </c>
      <c r="BA1317" s="211">
        <f>SUBTOTAL(9,AT1317:AY1317)</f>
        <v>1.5</v>
      </c>
      <c r="BB1317" s="205">
        <f t="shared" si="291"/>
        <v>102163</v>
      </c>
      <c r="BC1317" s="205">
        <f t="shared" si="292"/>
        <v>85907</v>
      </c>
      <c r="BD1317" s="205">
        <f t="shared" si="293"/>
        <v>17483</v>
      </c>
      <c r="BE1317" s="205">
        <f t="shared" si="294"/>
        <v>1227</v>
      </c>
      <c r="BF1317" s="175">
        <v>84680</v>
      </c>
      <c r="BG1317" s="175"/>
      <c r="BH1317" s="175">
        <v>32701</v>
      </c>
      <c r="BI1317" s="175">
        <v>16256</v>
      </c>
      <c r="BJ1317" s="175"/>
      <c r="BK1317" s="175">
        <v>13548</v>
      </c>
      <c r="BL1317" s="175">
        <v>6857</v>
      </c>
      <c r="BM1317" s="175">
        <v>14867</v>
      </c>
      <c r="BN1317" s="175">
        <v>2392</v>
      </c>
      <c r="BO1317" s="175">
        <v>15542</v>
      </c>
      <c r="BP1317" s="200">
        <f t="shared" si="295"/>
        <v>48243</v>
      </c>
    </row>
    <row r="1318" spans="1:68" s="201" customFormat="1" x14ac:dyDescent="0.15">
      <c r="A1318" s="117">
        <v>1223601002</v>
      </c>
      <c r="B1318" s="118" t="s">
        <v>1057</v>
      </c>
      <c r="C1318" s="118" t="s">
        <v>1020</v>
      </c>
      <c r="D1318" s="118" t="s">
        <v>1056</v>
      </c>
      <c r="E1318" s="118" t="s">
        <v>3823</v>
      </c>
      <c r="F1318" s="120">
        <v>24</v>
      </c>
      <c r="G1318" s="119">
        <v>951816</v>
      </c>
      <c r="H1318" s="119"/>
      <c r="I1318" s="120" t="s">
        <v>5820</v>
      </c>
      <c r="J1318" s="120">
        <v>4100</v>
      </c>
      <c r="K1318" s="120">
        <v>951816</v>
      </c>
      <c r="L1318" s="120">
        <v>0.63600000000000001</v>
      </c>
      <c r="M1318" s="121" t="s">
        <v>5659</v>
      </c>
      <c r="N1318" s="120">
        <v>1</v>
      </c>
      <c r="O1318" s="119">
        <v>155.80000000000001</v>
      </c>
      <c r="P1318" s="119"/>
      <c r="Q1318" s="119"/>
      <c r="R1318" s="120" t="s">
        <v>5660</v>
      </c>
      <c r="S1318" s="120">
        <v>1.9</v>
      </c>
      <c r="T1318" s="120"/>
      <c r="U1318" s="120"/>
      <c r="V1318" s="172">
        <v>913.2</v>
      </c>
      <c r="W1318" s="172">
        <v>54.1</v>
      </c>
      <c r="X1318" s="172">
        <v>349.7</v>
      </c>
      <c r="Y1318" s="172">
        <v>110</v>
      </c>
      <c r="Z1318" s="172">
        <v>399.4</v>
      </c>
      <c r="AA1318" s="123">
        <v>6418</v>
      </c>
      <c r="AB1318" s="123"/>
      <c r="AC1318" s="123">
        <v>683</v>
      </c>
      <c r="AD1318" s="123"/>
      <c r="AE1318" s="123"/>
      <c r="AF1318" s="123"/>
      <c r="AG1318" s="214"/>
      <c r="AH1318" s="229" t="str">
        <f t="shared" si="290"/>
        <v>a3</v>
      </c>
      <c r="AI1318" s="199"/>
      <c r="AJ1318" s="199"/>
      <c r="AK1318" s="199"/>
      <c r="AL1318" s="199"/>
      <c r="AM1318" s="199"/>
      <c r="AN1318" s="173">
        <v>2.5</v>
      </c>
      <c r="AO1318" s="173">
        <v>0.5</v>
      </c>
      <c r="AP1318" s="173">
        <v>0.5</v>
      </c>
      <c r="AQ1318" s="173">
        <v>0.5</v>
      </c>
      <c r="AR1318" s="173"/>
      <c r="AS1318" s="173">
        <v>1</v>
      </c>
      <c r="AT1318" s="173"/>
      <c r="AU1318" s="173"/>
      <c r="AV1318" s="173"/>
      <c r="AW1318" s="173"/>
      <c r="AX1318" s="173"/>
      <c r="AY1318" s="173"/>
      <c r="AZ1318" s="211">
        <f t="shared" si="289"/>
        <v>5</v>
      </c>
      <c r="BA1318" s="211"/>
      <c r="BB1318" s="205">
        <f t="shared" si="291"/>
        <v>97000</v>
      </c>
      <c r="BC1318" s="205">
        <f t="shared" si="292"/>
        <v>80950</v>
      </c>
      <c r="BD1318" s="205">
        <f t="shared" si="293"/>
        <v>20664</v>
      </c>
      <c r="BE1318" s="205">
        <f t="shared" si="294"/>
        <v>4614</v>
      </c>
      <c r="BF1318" s="175">
        <v>76336</v>
      </c>
      <c r="BG1318" s="175">
        <v>9043</v>
      </c>
      <c r="BH1318" s="175">
        <v>20664</v>
      </c>
      <c r="BI1318" s="175">
        <v>16050</v>
      </c>
      <c r="BJ1318" s="175"/>
      <c r="BK1318" s="175">
        <v>11849</v>
      </c>
      <c r="BL1318" s="175">
        <v>8028</v>
      </c>
      <c r="BM1318" s="175">
        <v>14479</v>
      </c>
      <c r="BN1318" s="175">
        <v>3923</v>
      </c>
      <c r="BO1318" s="175">
        <v>12964</v>
      </c>
      <c r="BP1318" s="200">
        <f t="shared" si="295"/>
        <v>33628</v>
      </c>
    </row>
    <row r="1319" spans="1:68" s="201" customFormat="1" x14ac:dyDescent="0.15">
      <c r="A1319" s="117">
        <v>2021302003</v>
      </c>
      <c r="B1319" s="118" t="s">
        <v>1540</v>
      </c>
      <c r="C1319" s="118" t="s">
        <v>1489</v>
      </c>
      <c r="D1319" s="118" t="s">
        <v>1538</v>
      </c>
      <c r="E1319" s="118" t="s">
        <v>4183</v>
      </c>
      <c r="F1319" s="120">
        <v>22</v>
      </c>
      <c r="G1319" s="119"/>
      <c r="H1319" s="119"/>
      <c r="I1319" s="120" t="s">
        <v>5820</v>
      </c>
      <c r="J1319" s="120">
        <v>4680</v>
      </c>
      <c r="K1319" s="120">
        <v>954607</v>
      </c>
      <c r="L1319" s="120">
        <v>0.55900000000000005</v>
      </c>
      <c r="M1319" s="121" t="s">
        <v>5657</v>
      </c>
      <c r="N1319" s="120">
        <v>1</v>
      </c>
      <c r="O1319" s="119">
        <v>90</v>
      </c>
      <c r="P1319" s="119">
        <v>22</v>
      </c>
      <c r="Q1319" s="119">
        <v>2.375</v>
      </c>
      <c r="R1319" s="120" t="s">
        <v>5660</v>
      </c>
      <c r="S1319" s="120">
        <v>2.76</v>
      </c>
      <c r="T1319" s="120"/>
      <c r="U1319" s="120"/>
      <c r="V1319" s="172">
        <v>370.57</v>
      </c>
      <c r="W1319" s="172"/>
      <c r="X1319" s="172">
        <v>222.39</v>
      </c>
      <c r="Y1319" s="172">
        <v>111.58</v>
      </c>
      <c r="Z1319" s="172">
        <v>36.6</v>
      </c>
      <c r="AA1319" s="123">
        <v>2998</v>
      </c>
      <c r="AB1319" s="123"/>
      <c r="AC1319" s="123">
        <v>295.7</v>
      </c>
      <c r="AD1319" s="123"/>
      <c r="AE1319" s="123"/>
      <c r="AF1319" s="123"/>
      <c r="AG1319" s="214"/>
      <c r="AH1319" s="229" t="str">
        <f t="shared" si="290"/>
        <v>a3</v>
      </c>
      <c r="AI1319" s="199"/>
      <c r="AJ1319" s="199"/>
      <c r="AK1319" s="199"/>
      <c r="AL1319" s="199"/>
      <c r="AM1319" s="199"/>
      <c r="AN1319" s="173"/>
      <c r="AO1319" s="173"/>
      <c r="AP1319" s="173"/>
      <c r="AQ1319" s="173"/>
      <c r="AR1319" s="173"/>
      <c r="AS1319" s="173"/>
      <c r="AT1319" s="173"/>
      <c r="AU1319" s="173"/>
      <c r="AV1319" s="173"/>
      <c r="AW1319" s="173"/>
      <c r="AX1319" s="173"/>
      <c r="AY1319" s="173">
        <v>1</v>
      </c>
      <c r="AZ1319" s="211">
        <f t="shared" si="289"/>
        <v>0</v>
      </c>
      <c r="BA1319" s="211">
        <f t="shared" ref="BA1319:BA1350" si="296">SUBTOTAL(9,AT1319:AY1319)</f>
        <v>1</v>
      </c>
      <c r="BB1319" s="205">
        <f t="shared" si="291"/>
        <v>49365</v>
      </c>
      <c r="BC1319" s="205">
        <f t="shared" si="292"/>
        <v>49365</v>
      </c>
      <c r="BD1319" s="205">
        <f t="shared" si="293"/>
        <v>0</v>
      </c>
      <c r="BE1319" s="205">
        <f t="shared" si="294"/>
        <v>0</v>
      </c>
      <c r="BF1319" s="175">
        <v>49365</v>
      </c>
      <c r="BG1319" s="175"/>
      <c r="BH1319" s="175">
        <v>11487</v>
      </c>
      <c r="BI1319" s="175"/>
      <c r="BJ1319" s="175"/>
      <c r="BK1319" s="175">
        <v>6157</v>
      </c>
      <c r="BL1319" s="175">
        <v>11487</v>
      </c>
      <c r="BM1319" s="175">
        <v>9656</v>
      </c>
      <c r="BN1319" s="175">
        <v>1563</v>
      </c>
      <c r="BO1319" s="175">
        <v>9015</v>
      </c>
      <c r="BP1319" s="200">
        <f t="shared" si="295"/>
        <v>20502</v>
      </c>
    </row>
    <row r="1320" spans="1:68" s="201" customFormat="1" x14ac:dyDescent="0.15">
      <c r="A1320" s="117">
        <v>145901001</v>
      </c>
      <c r="B1320" s="118" t="s">
        <v>181</v>
      </c>
      <c r="C1320" s="118" t="s">
        <v>11</v>
      </c>
      <c r="D1320" s="118" t="s">
        <v>182</v>
      </c>
      <c r="E1320" s="118" t="s">
        <v>3292</v>
      </c>
      <c r="F1320" s="120">
        <v>27</v>
      </c>
      <c r="G1320" s="119">
        <v>955954</v>
      </c>
      <c r="H1320" s="119"/>
      <c r="I1320" s="120" t="s">
        <v>5820</v>
      </c>
      <c r="J1320" s="120">
        <v>3930</v>
      </c>
      <c r="K1320" s="120">
        <v>955954</v>
      </c>
      <c r="L1320" s="120">
        <v>0.66600000000000004</v>
      </c>
      <c r="M1320" s="121" t="s">
        <v>5657</v>
      </c>
      <c r="N1320" s="120">
        <v>1</v>
      </c>
      <c r="O1320" s="119">
        <v>208</v>
      </c>
      <c r="P1320" s="119"/>
      <c r="Q1320" s="119"/>
      <c r="R1320" s="120" t="s">
        <v>5658</v>
      </c>
      <c r="S1320" s="120">
        <v>1.3</v>
      </c>
      <c r="T1320" s="120"/>
      <c r="U1320" s="120" t="s">
        <v>3186</v>
      </c>
      <c r="V1320" s="172">
        <v>413.8</v>
      </c>
      <c r="W1320" s="172">
        <v>49</v>
      </c>
      <c r="X1320" s="172">
        <v>263</v>
      </c>
      <c r="Y1320" s="172">
        <v>32.4</v>
      </c>
      <c r="Z1320" s="172">
        <v>69.400000000000006</v>
      </c>
      <c r="AA1320" s="123">
        <v>6544</v>
      </c>
      <c r="AB1320" s="123"/>
      <c r="AC1320" s="123">
        <v>603</v>
      </c>
      <c r="AD1320" s="123"/>
      <c r="AE1320" s="123"/>
      <c r="AF1320" s="123"/>
      <c r="AG1320" s="214"/>
      <c r="AH1320" s="229" t="str">
        <f t="shared" si="290"/>
        <v>a3</v>
      </c>
      <c r="AI1320" s="199"/>
      <c r="AJ1320" s="199"/>
      <c r="AK1320" s="199"/>
      <c r="AL1320" s="199"/>
      <c r="AM1320" s="199"/>
      <c r="AN1320" s="173" t="s">
        <v>3186</v>
      </c>
      <c r="AO1320" s="173" t="s">
        <v>3186</v>
      </c>
      <c r="AP1320" s="173" t="s">
        <v>3186</v>
      </c>
      <c r="AQ1320" s="173" t="s">
        <v>3186</v>
      </c>
      <c r="AR1320" s="173" t="s">
        <v>3186</v>
      </c>
      <c r="AS1320" s="173">
        <v>0.5</v>
      </c>
      <c r="AT1320" s="173"/>
      <c r="AU1320" s="173">
        <v>0.8</v>
      </c>
      <c r="AV1320" s="173"/>
      <c r="AW1320" s="173">
        <v>0.5</v>
      </c>
      <c r="AX1320" s="173">
        <v>0.5</v>
      </c>
      <c r="AY1320" s="173">
        <v>1</v>
      </c>
      <c r="AZ1320" s="211">
        <f t="shared" si="289"/>
        <v>0.5</v>
      </c>
      <c r="BA1320" s="211">
        <f t="shared" si="296"/>
        <v>2.8</v>
      </c>
      <c r="BB1320" s="205">
        <f t="shared" si="291"/>
        <v>45289</v>
      </c>
      <c r="BC1320" s="205">
        <f t="shared" si="292"/>
        <v>45289</v>
      </c>
      <c r="BD1320" s="205">
        <f t="shared" si="293"/>
        <v>0</v>
      </c>
      <c r="BE1320" s="205">
        <f t="shared" si="294"/>
        <v>0</v>
      </c>
      <c r="BF1320" s="175">
        <v>45289</v>
      </c>
      <c r="BG1320" s="175"/>
      <c r="BH1320" s="175">
        <v>25410</v>
      </c>
      <c r="BI1320" s="175"/>
      <c r="BJ1320" s="175"/>
      <c r="BK1320" s="175">
        <v>3120</v>
      </c>
      <c r="BL1320" s="175">
        <v>944</v>
      </c>
      <c r="BM1320" s="175">
        <v>6877</v>
      </c>
      <c r="BN1320" s="175">
        <v>5349</v>
      </c>
      <c r="BO1320" s="175">
        <v>3589</v>
      </c>
      <c r="BP1320" s="200">
        <f t="shared" si="295"/>
        <v>28999</v>
      </c>
    </row>
    <row r="1321" spans="1:68" s="201" customFormat="1" x14ac:dyDescent="0.15">
      <c r="A1321" s="117">
        <v>2048101001</v>
      </c>
      <c r="B1321" s="118" t="s">
        <v>1618</v>
      </c>
      <c r="C1321" s="118" t="s">
        <v>1489</v>
      </c>
      <c r="D1321" s="118" t="s">
        <v>311</v>
      </c>
      <c r="E1321" s="118" t="s">
        <v>4232</v>
      </c>
      <c r="F1321" s="120">
        <v>13</v>
      </c>
      <c r="G1321" s="119">
        <v>956128</v>
      </c>
      <c r="H1321" s="119"/>
      <c r="I1321" s="120" t="s">
        <v>5820</v>
      </c>
      <c r="J1321" s="120">
        <v>5800</v>
      </c>
      <c r="K1321" s="120">
        <v>956128</v>
      </c>
      <c r="L1321" s="120">
        <v>0.45200000000000001</v>
      </c>
      <c r="M1321" s="121" t="s">
        <v>5657</v>
      </c>
      <c r="N1321" s="120">
        <v>1</v>
      </c>
      <c r="O1321" s="119">
        <v>190.8</v>
      </c>
      <c r="P1321" s="119"/>
      <c r="Q1321" s="119"/>
      <c r="R1321" s="120"/>
      <c r="S1321" s="120"/>
      <c r="T1321" s="120"/>
      <c r="U1321" s="120" t="s">
        <v>5689</v>
      </c>
      <c r="V1321" s="172">
        <v>625</v>
      </c>
      <c r="W1321" s="172">
        <v>61.7</v>
      </c>
      <c r="X1321" s="172">
        <v>396.5</v>
      </c>
      <c r="Y1321" s="172">
        <v>18.100000000000001</v>
      </c>
      <c r="Z1321" s="172">
        <v>148.69999999999999</v>
      </c>
      <c r="AA1321" s="123"/>
      <c r="AB1321" s="123"/>
      <c r="AC1321" s="123">
        <v>672</v>
      </c>
      <c r="AD1321" s="123"/>
      <c r="AE1321" s="123"/>
      <c r="AF1321" s="123"/>
      <c r="AG1321" s="214"/>
      <c r="AH1321" s="229" t="str">
        <f t="shared" si="290"/>
        <v>a3</v>
      </c>
      <c r="AI1321" s="199" t="s">
        <v>5402</v>
      </c>
      <c r="AJ1321" s="199"/>
      <c r="AK1321" s="199"/>
      <c r="AL1321" s="199" t="s">
        <v>5402</v>
      </c>
      <c r="AM1321" s="199" t="s">
        <v>5402</v>
      </c>
      <c r="AN1321" s="173">
        <v>1</v>
      </c>
      <c r="AO1321" s="173" t="s">
        <v>3186</v>
      </c>
      <c r="AP1321" s="173" t="s">
        <v>3186</v>
      </c>
      <c r="AQ1321" s="173" t="s">
        <v>3186</v>
      </c>
      <c r="AR1321" s="173" t="s">
        <v>3186</v>
      </c>
      <c r="AS1321" s="173">
        <v>1</v>
      </c>
      <c r="AT1321" s="173">
        <v>0.5</v>
      </c>
      <c r="AU1321" s="173">
        <v>0.5</v>
      </c>
      <c r="AV1321" s="173">
        <v>0.5</v>
      </c>
      <c r="AW1321" s="173">
        <v>0.5</v>
      </c>
      <c r="AX1321" s="173">
        <v>1</v>
      </c>
      <c r="AY1321" s="173" t="s">
        <v>3186</v>
      </c>
      <c r="AZ1321" s="211">
        <f t="shared" si="289"/>
        <v>2</v>
      </c>
      <c r="BA1321" s="211">
        <f t="shared" si="296"/>
        <v>3</v>
      </c>
      <c r="BB1321" s="205">
        <f t="shared" si="291"/>
        <v>57080</v>
      </c>
      <c r="BC1321" s="205">
        <f t="shared" si="292"/>
        <v>57080</v>
      </c>
      <c r="BD1321" s="205">
        <f t="shared" si="293"/>
        <v>0</v>
      </c>
      <c r="BE1321" s="205">
        <f t="shared" si="294"/>
        <v>0</v>
      </c>
      <c r="BF1321" s="175">
        <v>57080</v>
      </c>
      <c r="BG1321" s="175"/>
      <c r="BH1321" s="175">
        <v>24255</v>
      </c>
      <c r="BI1321" s="175"/>
      <c r="BJ1321" s="175"/>
      <c r="BK1321" s="175">
        <v>15013</v>
      </c>
      <c r="BL1321" s="175">
        <v>1834</v>
      </c>
      <c r="BM1321" s="175">
        <v>11081</v>
      </c>
      <c r="BN1321" s="175">
        <v>640</v>
      </c>
      <c r="BO1321" s="175">
        <v>4257</v>
      </c>
      <c r="BP1321" s="200">
        <f t="shared" si="295"/>
        <v>28512</v>
      </c>
    </row>
    <row r="1322" spans="1:68" s="201" customFormat="1" x14ac:dyDescent="0.15">
      <c r="A1322" s="117">
        <v>1721001005</v>
      </c>
      <c r="B1322" s="118" t="s">
        <v>1363</v>
      </c>
      <c r="C1322" s="118" t="s">
        <v>1324</v>
      </c>
      <c r="D1322" s="118" t="s">
        <v>1359</v>
      </c>
      <c r="E1322" s="118" t="s">
        <v>4050</v>
      </c>
      <c r="F1322" s="120">
        <v>25</v>
      </c>
      <c r="G1322" s="119">
        <v>1007999</v>
      </c>
      <c r="H1322" s="119"/>
      <c r="I1322" s="120" t="s">
        <v>5820</v>
      </c>
      <c r="J1322" s="120">
        <v>4800</v>
      </c>
      <c r="K1322" s="120">
        <v>963663</v>
      </c>
      <c r="L1322" s="120">
        <v>0.55000000000000004</v>
      </c>
      <c r="M1322" s="121" t="s">
        <v>5657</v>
      </c>
      <c r="N1322" s="120">
        <v>1</v>
      </c>
      <c r="O1322" s="119">
        <v>217</v>
      </c>
      <c r="P1322" s="119">
        <v>31</v>
      </c>
      <c r="Q1322" s="119">
        <v>4.5999999999999996</v>
      </c>
      <c r="R1322" s="120" t="s">
        <v>5655</v>
      </c>
      <c r="S1322" s="120">
        <v>1.1000000000000001</v>
      </c>
      <c r="T1322" s="120"/>
      <c r="U1322" s="120"/>
      <c r="V1322" s="172">
        <v>462.6</v>
      </c>
      <c r="W1322" s="172">
        <v>44.5</v>
      </c>
      <c r="X1322" s="172">
        <v>284</v>
      </c>
      <c r="Y1322" s="172">
        <v>28.2</v>
      </c>
      <c r="Z1322" s="172">
        <v>105.9</v>
      </c>
      <c r="AA1322" s="123">
        <v>23596</v>
      </c>
      <c r="AB1322" s="123"/>
      <c r="AC1322" s="123">
        <v>104</v>
      </c>
      <c r="AD1322" s="123"/>
      <c r="AE1322" s="123"/>
      <c r="AF1322" s="123"/>
      <c r="AG1322" s="214"/>
      <c r="AH1322" s="229" t="str">
        <f t="shared" si="290"/>
        <v>a3</v>
      </c>
      <c r="AI1322" s="199"/>
      <c r="AJ1322" s="199"/>
      <c r="AK1322" s="199"/>
      <c r="AL1322" s="199"/>
      <c r="AM1322" s="199"/>
      <c r="AN1322" s="173"/>
      <c r="AO1322" s="173"/>
      <c r="AP1322" s="173"/>
      <c r="AQ1322" s="173"/>
      <c r="AR1322" s="173"/>
      <c r="AS1322" s="173"/>
      <c r="AT1322" s="173">
        <v>1</v>
      </c>
      <c r="AU1322" s="173">
        <v>1</v>
      </c>
      <c r="AV1322" s="173">
        <v>1</v>
      </c>
      <c r="AW1322" s="173">
        <v>0.5</v>
      </c>
      <c r="AX1322" s="173">
        <v>0.5</v>
      </c>
      <c r="AY1322" s="173"/>
      <c r="AZ1322" s="211">
        <f t="shared" si="289"/>
        <v>0</v>
      </c>
      <c r="BA1322" s="211">
        <f t="shared" si="296"/>
        <v>4</v>
      </c>
      <c r="BB1322" s="205">
        <f t="shared" si="291"/>
        <v>59421</v>
      </c>
      <c r="BC1322" s="205">
        <f t="shared" si="292"/>
        <v>44592</v>
      </c>
      <c r="BD1322" s="205">
        <f t="shared" si="293"/>
        <v>19671</v>
      </c>
      <c r="BE1322" s="205">
        <f t="shared" si="294"/>
        <v>4842</v>
      </c>
      <c r="BF1322" s="175">
        <v>39750</v>
      </c>
      <c r="BG1322" s="175"/>
      <c r="BH1322" s="175">
        <v>24506</v>
      </c>
      <c r="BI1322" s="175">
        <v>14829</v>
      </c>
      <c r="BJ1322" s="175"/>
      <c r="BK1322" s="175">
        <v>1132</v>
      </c>
      <c r="BL1322" s="175">
        <v>1029</v>
      </c>
      <c r="BM1322" s="175">
        <v>6775</v>
      </c>
      <c r="BN1322" s="175">
        <v>3543</v>
      </c>
      <c r="BO1322" s="175">
        <v>7607</v>
      </c>
      <c r="BP1322" s="200">
        <f t="shared" si="295"/>
        <v>32113</v>
      </c>
    </row>
    <row r="1323" spans="1:68" s="201" customFormat="1" x14ac:dyDescent="0.15">
      <c r="A1323" s="117">
        <v>2820901002</v>
      </c>
      <c r="B1323" s="118" t="s">
        <v>2140</v>
      </c>
      <c r="C1323" s="118" t="s">
        <v>2099</v>
      </c>
      <c r="D1323" s="118" t="s">
        <v>2139</v>
      </c>
      <c r="E1323" s="118" t="s">
        <v>4617</v>
      </c>
      <c r="F1323" s="120">
        <v>13</v>
      </c>
      <c r="G1323" s="119">
        <v>969198</v>
      </c>
      <c r="H1323" s="119"/>
      <c r="I1323" s="120" t="s">
        <v>5820</v>
      </c>
      <c r="J1323" s="120">
        <v>4500</v>
      </c>
      <c r="K1323" s="120">
        <v>969198</v>
      </c>
      <c r="L1323" s="120">
        <v>0.59</v>
      </c>
      <c r="M1323" s="121" t="s">
        <v>5657</v>
      </c>
      <c r="N1323" s="120">
        <v>1</v>
      </c>
      <c r="O1323" s="119">
        <v>160</v>
      </c>
      <c r="P1323" s="119">
        <v>47</v>
      </c>
      <c r="Q1323" s="119">
        <v>5.6</v>
      </c>
      <c r="R1323" s="120" t="s">
        <v>5660</v>
      </c>
      <c r="S1323" s="120">
        <v>1.5</v>
      </c>
      <c r="T1323" s="120"/>
      <c r="U1323" s="120"/>
      <c r="V1323" s="172">
        <v>713.9</v>
      </c>
      <c r="W1323" s="172">
        <v>93.1</v>
      </c>
      <c r="X1323" s="172">
        <v>379.1</v>
      </c>
      <c r="Y1323" s="172">
        <v>43.5</v>
      </c>
      <c r="Z1323" s="172">
        <v>198.2</v>
      </c>
      <c r="AA1323" s="123">
        <v>10510</v>
      </c>
      <c r="AB1323" s="123"/>
      <c r="AC1323" s="123">
        <v>536</v>
      </c>
      <c r="AD1323" s="123"/>
      <c r="AE1323" s="123"/>
      <c r="AF1323" s="123"/>
      <c r="AG1323" s="214"/>
      <c r="AH1323" s="229" t="str">
        <f t="shared" si="290"/>
        <v>a3</v>
      </c>
      <c r="AI1323" s="199"/>
      <c r="AJ1323" s="199"/>
      <c r="AK1323" s="199"/>
      <c r="AL1323" s="199"/>
      <c r="AM1323" s="199"/>
      <c r="AN1323" s="173"/>
      <c r="AO1323" s="173"/>
      <c r="AP1323" s="173"/>
      <c r="AQ1323" s="173"/>
      <c r="AR1323" s="173"/>
      <c r="AS1323" s="173"/>
      <c r="AT1323" s="173">
        <v>0.5</v>
      </c>
      <c r="AU1323" s="173">
        <v>0.5</v>
      </c>
      <c r="AV1323" s="173">
        <v>0.5</v>
      </c>
      <c r="AW1323" s="173"/>
      <c r="AX1323" s="173">
        <v>0.5</v>
      </c>
      <c r="AY1323" s="173">
        <v>0.6</v>
      </c>
      <c r="AZ1323" s="211"/>
      <c r="BA1323" s="211">
        <f t="shared" si="296"/>
        <v>2.6</v>
      </c>
      <c r="BB1323" s="205">
        <f t="shared" si="291"/>
        <v>73688</v>
      </c>
      <c r="BC1323" s="205">
        <f t="shared" si="292"/>
        <v>60256</v>
      </c>
      <c r="BD1323" s="205">
        <f t="shared" si="293"/>
        <v>13969</v>
      </c>
      <c r="BE1323" s="205">
        <f t="shared" si="294"/>
        <v>537</v>
      </c>
      <c r="BF1323" s="175">
        <v>59719</v>
      </c>
      <c r="BG1323" s="175">
        <v>1448</v>
      </c>
      <c r="BH1323" s="175">
        <v>22826</v>
      </c>
      <c r="BI1323" s="175">
        <v>13432</v>
      </c>
      <c r="BJ1323" s="175"/>
      <c r="BK1323" s="175">
        <v>1582</v>
      </c>
      <c r="BL1323" s="175">
        <v>5934</v>
      </c>
      <c r="BM1323" s="175">
        <v>10390</v>
      </c>
      <c r="BN1323" s="175">
        <v>4021</v>
      </c>
      <c r="BO1323" s="175">
        <v>14055</v>
      </c>
      <c r="BP1323" s="200">
        <f t="shared" si="295"/>
        <v>36881</v>
      </c>
    </row>
    <row r="1324" spans="1:68" s="201" customFormat="1" x14ac:dyDescent="0.15">
      <c r="A1324" s="117">
        <v>4132701001</v>
      </c>
      <c r="B1324" s="118" t="s">
        <v>2893</v>
      </c>
      <c r="C1324" s="118" t="s">
        <v>2865</v>
      </c>
      <c r="D1324" s="118" t="s">
        <v>2894</v>
      </c>
      <c r="E1324" s="118" t="s">
        <v>5171</v>
      </c>
      <c r="F1324" s="120">
        <v>14</v>
      </c>
      <c r="G1324" s="119"/>
      <c r="H1324" s="119"/>
      <c r="I1324" s="120" t="s">
        <v>5820</v>
      </c>
      <c r="J1324" s="120">
        <v>5100</v>
      </c>
      <c r="K1324" s="120">
        <v>970955</v>
      </c>
      <c r="L1324" s="120">
        <v>0.52200000000000002</v>
      </c>
      <c r="M1324" s="121" t="s">
        <v>5657</v>
      </c>
      <c r="N1324" s="120">
        <v>1</v>
      </c>
      <c r="O1324" s="119">
        <v>149.16999999999999</v>
      </c>
      <c r="P1324" s="119"/>
      <c r="Q1324" s="119"/>
      <c r="R1324" s="120" t="s">
        <v>5658</v>
      </c>
      <c r="S1324" s="120">
        <v>0.5</v>
      </c>
      <c r="T1324" s="120"/>
      <c r="U1324" s="120"/>
      <c r="V1324" s="172">
        <v>824.19799999999998</v>
      </c>
      <c r="W1324" s="172">
        <v>104.093</v>
      </c>
      <c r="X1324" s="172">
        <v>467.01600000000002</v>
      </c>
      <c r="Y1324" s="172">
        <v>42.58</v>
      </c>
      <c r="Z1324" s="172">
        <v>210.50899999999999</v>
      </c>
      <c r="AA1324" s="123">
        <v>7720.2</v>
      </c>
      <c r="AB1324" s="123"/>
      <c r="AC1324" s="123">
        <v>782.5</v>
      </c>
      <c r="AD1324" s="123"/>
      <c r="AE1324" s="123"/>
      <c r="AF1324" s="123"/>
      <c r="AG1324" s="214"/>
      <c r="AH1324" s="229" t="str">
        <f t="shared" si="290"/>
        <v>a3</v>
      </c>
      <c r="AI1324" s="199"/>
      <c r="AJ1324" s="199"/>
      <c r="AK1324" s="199"/>
      <c r="AL1324" s="199"/>
      <c r="AM1324" s="199"/>
      <c r="AN1324" s="173" t="s">
        <v>3186</v>
      </c>
      <c r="AO1324" s="173" t="s">
        <v>3186</v>
      </c>
      <c r="AP1324" s="173" t="s">
        <v>3186</v>
      </c>
      <c r="AQ1324" s="173" t="s">
        <v>3186</v>
      </c>
      <c r="AR1324" s="173" t="s">
        <v>3186</v>
      </c>
      <c r="AS1324" s="173">
        <v>2</v>
      </c>
      <c r="AT1324" s="173" t="s">
        <v>3186</v>
      </c>
      <c r="AU1324" s="173" t="s">
        <v>3186</v>
      </c>
      <c r="AV1324" s="173">
        <v>2</v>
      </c>
      <c r="AW1324" s="173" t="s">
        <v>3186</v>
      </c>
      <c r="AX1324" s="173">
        <v>2</v>
      </c>
      <c r="AY1324" s="173" t="s">
        <v>3186</v>
      </c>
      <c r="AZ1324" s="211">
        <f t="shared" ref="AZ1324:AZ1330" si="297">SUBTOTAL(9,AN1324:AS1324)</f>
        <v>2</v>
      </c>
      <c r="BA1324" s="211">
        <f t="shared" si="296"/>
        <v>4</v>
      </c>
      <c r="BB1324" s="205">
        <f t="shared" si="291"/>
        <v>90783</v>
      </c>
      <c r="BC1324" s="205">
        <f t="shared" si="292"/>
        <v>90783</v>
      </c>
      <c r="BD1324" s="205">
        <f t="shared" si="293"/>
        <v>0</v>
      </c>
      <c r="BE1324" s="205">
        <f t="shared" si="294"/>
        <v>0</v>
      </c>
      <c r="BF1324" s="175">
        <v>90783</v>
      </c>
      <c r="BG1324" s="175">
        <v>19820</v>
      </c>
      <c r="BH1324" s="175"/>
      <c r="BI1324" s="175"/>
      <c r="BJ1324" s="175"/>
      <c r="BK1324" s="175">
        <v>11290</v>
      </c>
      <c r="BL1324" s="175">
        <v>5277</v>
      </c>
      <c r="BM1324" s="175">
        <v>12463</v>
      </c>
      <c r="BN1324" s="175">
        <v>2831</v>
      </c>
      <c r="BO1324" s="175">
        <v>39102</v>
      </c>
      <c r="BP1324" s="200">
        <f t="shared" si="295"/>
        <v>39102</v>
      </c>
    </row>
    <row r="1325" spans="1:68" s="201" customFormat="1" x14ac:dyDescent="0.15">
      <c r="A1325" s="117">
        <v>2021301001</v>
      </c>
      <c r="B1325" s="118" t="s">
        <v>1537</v>
      </c>
      <c r="C1325" s="118" t="s">
        <v>1489</v>
      </c>
      <c r="D1325" s="118" t="s">
        <v>1538</v>
      </c>
      <c r="E1325" s="118" t="s">
        <v>4181</v>
      </c>
      <c r="F1325" s="120">
        <v>16</v>
      </c>
      <c r="G1325" s="119"/>
      <c r="H1325" s="119"/>
      <c r="I1325" s="120" t="s">
        <v>5820</v>
      </c>
      <c r="J1325" s="120">
        <v>6150</v>
      </c>
      <c r="K1325" s="120">
        <v>972902</v>
      </c>
      <c r="L1325" s="120">
        <v>0.433</v>
      </c>
      <c r="M1325" s="121" t="s">
        <v>5657</v>
      </c>
      <c r="N1325" s="120">
        <v>1</v>
      </c>
      <c r="O1325" s="119">
        <v>185</v>
      </c>
      <c r="P1325" s="119">
        <v>38</v>
      </c>
      <c r="Q1325" s="119">
        <v>5.4749999999999996</v>
      </c>
      <c r="R1325" s="120" t="s">
        <v>5655</v>
      </c>
      <c r="S1325" s="120">
        <v>18.29</v>
      </c>
      <c r="T1325" s="120"/>
      <c r="U1325" s="120"/>
      <c r="V1325" s="172">
        <v>1004.62</v>
      </c>
      <c r="W1325" s="172"/>
      <c r="X1325" s="172">
        <v>699.9</v>
      </c>
      <c r="Y1325" s="172">
        <v>88.42</v>
      </c>
      <c r="Z1325" s="172">
        <v>216.3</v>
      </c>
      <c r="AA1325" s="123">
        <v>9874.7000000000007</v>
      </c>
      <c r="AB1325" s="123"/>
      <c r="AC1325" s="123">
        <v>872</v>
      </c>
      <c r="AD1325" s="123"/>
      <c r="AE1325" s="123"/>
      <c r="AF1325" s="123"/>
      <c r="AG1325" s="214"/>
      <c r="AH1325" s="229" t="str">
        <f t="shared" si="290"/>
        <v>a3</v>
      </c>
      <c r="AI1325" s="199"/>
      <c r="AJ1325" s="199"/>
      <c r="AK1325" s="199"/>
      <c r="AL1325" s="199"/>
      <c r="AM1325" s="199"/>
      <c r="AN1325" s="173"/>
      <c r="AO1325" s="173"/>
      <c r="AP1325" s="173"/>
      <c r="AQ1325" s="173"/>
      <c r="AR1325" s="173"/>
      <c r="AS1325" s="173"/>
      <c r="AT1325" s="173"/>
      <c r="AU1325" s="173"/>
      <c r="AV1325" s="173"/>
      <c r="AW1325" s="173"/>
      <c r="AX1325" s="173"/>
      <c r="AY1325" s="173">
        <v>1</v>
      </c>
      <c r="AZ1325" s="211">
        <f t="shared" si="297"/>
        <v>0</v>
      </c>
      <c r="BA1325" s="211">
        <f t="shared" si="296"/>
        <v>1</v>
      </c>
      <c r="BB1325" s="205">
        <f t="shared" si="291"/>
        <v>61908</v>
      </c>
      <c r="BC1325" s="205">
        <f t="shared" si="292"/>
        <v>61908</v>
      </c>
      <c r="BD1325" s="205">
        <f t="shared" si="293"/>
        <v>0</v>
      </c>
      <c r="BE1325" s="205">
        <f t="shared" si="294"/>
        <v>0</v>
      </c>
      <c r="BF1325" s="175">
        <v>61908</v>
      </c>
      <c r="BG1325" s="175"/>
      <c r="BH1325" s="175">
        <v>8603</v>
      </c>
      <c r="BI1325" s="175"/>
      <c r="BJ1325" s="175"/>
      <c r="BK1325" s="175">
        <v>16532</v>
      </c>
      <c r="BL1325" s="175">
        <v>9353</v>
      </c>
      <c r="BM1325" s="175">
        <v>14835</v>
      </c>
      <c r="BN1325" s="175">
        <v>5166</v>
      </c>
      <c r="BO1325" s="175">
        <v>7419</v>
      </c>
      <c r="BP1325" s="200">
        <f t="shared" si="295"/>
        <v>16022</v>
      </c>
    </row>
    <row r="1326" spans="1:68" s="201" customFormat="1" x14ac:dyDescent="0.15">
      <c r="A1326" s="117">
        <v>2820501001</v>
      </c>
      <c r="B1326" s="118" t="s">
        <v>2130</v>
      </c>
      <c r="C1326" s="118" t="s">
        <v>2099</v>
      </c>
      <c r="D1326" s="118" t="s">
        <v>2131</v>
      </c>
      <c r="E1326" s="118" t="s">
        <v>4611</v>
      </c>
      <c r="F1326" s="120">
        <v>20</v>
      </c>
      <c r="G1326" s="119">
        <v>973687</v>
      </c>
      <c r="H1326" s="119"/>
      <c r="I1326" s="120" t="s">
        <v>5820</v>
      </c>
      <c r="J1326" s="120">
        <v>4700</v>
      </c>
      <c r="K1326" s="120">
        <v>973687</v>
      </c>
      <c r="L1326" s="120">
        <v>0.56799999999999995</v>
      </c>
      <c r="M1326" s="121" t="s">
        <v>5654</v>
      </c>
      <c r="N1326" s="120">
        <v>1</v>
      </c>
      <c r="O1326" s="119">
        <v>232</v>
      </c>
      <c r="P1326" s="119">
        <v>39</v>
      </c>
      <c r="Q1326" s="119">
        <v>4.7</v>
      </c>
      <c r="R1326" s="120" t="s">
        <v>5655</v>
      </c>
      <c r="S1326" s="120">
        <v>23.41</v>
      </c>
      <c r="T1326" s="120"/>
      <c r="U1326" s="120"/>
      <c r="V1326" s="172">
        <v>841.298</v>
      </c>
      <c r="W1326" s="172">
        <v>162.87</v>
      </c>
      <c r="X1326" s="172">
        <v>367.61799999999999</v>
      </c>
      <c r="Y1326" s="172">
        <v>93.4</v>
      </c>
      <c r="Z1326" s="172">
        <v>217.41</v>
      </c>
      <c r="AA1326" s="123">
        <v>3833</v>
      </c>
      <c r="AB1326" s="123"/>
      <c r="AC1326" s="123">
        <v>148</v>
      </c>
      <c r="AD1326" s="123"/>
      <c r="AE1326" s="123"/>
      <c r="AF1326" s="123"/>
      <c r="AG1326" s="214"/>
      <c r="AH1326" s="229" t="str">
        <f t="shared" si="290"/>
        <v>a3</v>
      </c>
      <c r="AI1326" s="199" t="s">
        <v>5401</v>
      </c>
      <c r="AJ1326" s="199"/>
      <c r="AK1326" s="199"/>
      <c r="AL1326" s="199"/>
      <c r="AM1326" s="199"/>
      <c r="AN1326" s="173"/>
      <c r="AO1326" s="173"/>
      <c r="AP1326" s="173"/>
      <c r="AQ1326" s="173"/>
      <c r="AR1326" s="173"/>
      <c r="AS1326" s="173">
        <v>2</v>
      </c>
      <c r="AT1326" s="173">
        <v>1</v>
      </c>
      <c r="AU1326" s="173">
        <v>2</v>
      </c>
      <c r="AV1326" s="173">
        <v>2</v>
      </c>
      <c r="AW1326" s="173">
        <v>2</v>
      </c>
      <c r="AX1326" s="173">
        <v>2</v>
      </c>
      <c r="AY1326" s="173"/>
      <c r="AZ1326" s="211">
        <f t="shared" si="297"/>
        <v>2</v>
      </c>
      <c r="BA1326" s="211">
        <f t="shared" si="296"/>
        <v>9</v>
      </c>
      <c r="BB1326" s="205">
        <f t="shared" si="291"/>
        <v>167822</v>
      </c>
      <c r="BC1326" s="205">
        <f t="shared" si="292"/>
        <v>125778</v>
      </c>
      <c r="BD1326" s="205">
        <f t="shared" si="293"/>
        <v>43725</v>
      </c>
      <c r="BE1326" s="205">
        <f t="shared" si="294"/>
        <v>1681</v>
      </c>
      <c r="BF1326" s="175">
        <v>124097</v>
      </c>
      <c r="BG1326" s="175">
        <v>10492</v>
      </c>
      <c r="BH1326" s="175">
        <v>90737</v>
      </c>
      <c r="BI1326" s="175">
        <v>42044</v>
      </c>
      <c r="BJ1326" s="175"/>
      <c r="BK1326" s="175">
        <v>14383</v>
      </c>
      <c r="BL1326" s="175">
        <v>3099</v>
      </c>
      <c r="BM1326" s="175"/>
      <c r="BN1326" s="175"/>
      <c r="BO1326" s="175">
        <v>7067</v>
      </c>
      <c r="BP1326" s="200">
        <f t="shared" si="295"/>
        <v>97804</v>
      </c>
    </row>
    <row r="1327" spans="1:68" s="201" customFormat="1" x14ac:dyDescent="0.15">
      <c r="A1327" s="117">
        <v>432401001</v>
      </c>
      <c r="B1327" s="118" t="s">
        <v>528</v>
      </c>
      <c r="C1327" s="118" t="s">
        <v>485</v>
      </c>
      <c r="D1327" s="118" t="s">
        <v>529</v>
      </c>
      <c r="E1327" s="118" t="s">
        <v>3499</v>
      </c>
      <c r="F1327" s="120">
        <v>28</v>
      </c>
      <c r="G1327" s="119">
        <v>978747</v>
      </c>
      <c r="H1327" s="119"/>
      <c r="I1327" s="120" t="s">
        <v>5820</v>
      </c>
      <c r="J1327" s="120">
        <v>4950</v>
      </c>
      <c r="K1327" s="120">
        <v>978747</v>
      </c>
      <c r="L1327" s="120">
        <v>0.54200000000000004</v>
      </c>
      <c r="M1327" s="121" t="s">
        <v>5657</v>
      </c>
      <c r="N1327" s="120">
        <v>1</v>
      </c>
      <c r="O1327" s="119">
        <v>171.2</v>
      </c>
      <c r="P1327" s="119">
        <v>35.6</v>
      </c>
      <c r="Q1327" s="119">
        <v>2.64</v>
      </c>
      <c r="R1327" s="120" t="s">
        <v>5671</v>
      </c>
      <c r="S1327" s="120">
        <v>19</v>
      </c>
      <c r="T1327" s="120"/>
      <c r="U1327" s="120"/>
      <c r="V1327" s="172">
        <v>402</v>
      </c>
      <c r="W1327" s="172"/>
      <c r="X1327" s="172">
        <v>120.6</v>
      </c>
      <c r="Y1327" s="172">
        <v>80.400000000000006</v>
      </c>
      <c r="Z1327" s="172">
        <v>201</v>
      </c>
      <c r="AA1327" s="123">
        <v>7259</v>
      </c>
      <c r="AB1327" s="123"/>
      <c r="AC1327" s="123">
        <v>721.4</v>
      </c>
      <c r="AD1327" s="123"/>
      <c r="AE1327" s="123"/>
      <c r="AF1327" s="123"/>
      <c r="AG1327" s="214"/>
      <c r="AH1327" s="229" t="str">
        <f t="shared" si="290"/>
        <v>a3</v>
      </c>
      <c r="AI1327" s="199" t="s">
        <v>5401</v>
      </c>
      <c r="AJ1327" s="199"/>
      <c r="AK1327" s="199" t="s">
        <v>5401</v>
      </c>
      <c r="AL1327" s="199" t="s">
        <v>5401</v>
      </c>
      <c r="AM1327" s="199" t="s">
        <v>5401</v>
      </c>
      <c r="AN1327" s="173" t="s">
        <v>3186</v>
      </c>
      <c r="AO1327" s="173" t="s">
        <v>3186</v>
      </c>
      <c r="AP1327" s="173" t="s">
        <v>3186</v>
      </c>
      <c r="AQ1327" s="173" t="s">
        <v>3186</v>
      </c>
      <c r="AR1327" s="173" t="s">
        <v>3186</v>
      </c>
      <c r="AS1327" s="173">
        <v>1</v>
      </c>
      <c r="AT1327" s="173">
        <v>1</v>
      </c>
      <c r="AU1327" s="173">
        <v>0.5</v>
      </c>
      <c r="AV1327" s="173">
        <v>1</v>
      </c>
      <c r="AW1327" s="173">
        <v>0.5</v>
      </c>
      <c r="AX1327" s="173">
        <v>1</v>
      </c>
      <c r="AY1327" s="173" t="s">
        <v>3186</v>
      </c>
      <c r="AZ1327" s="211">
        <f t="shared" si="297"/>
        <v>1</v>
      </c>
      <c r="BA1327" s="211">
        <f t="shared" si="296"/>
        <v>4</v>
      </c>
      <c r="BB1327" s="205">
        <f t="shared" si="291"/>
        <v>50914</v>
      </c>
      <c r="BC1327" s="205">
        <f t="shared" si="292"/>
        <v>50914</v>
      </c>
      <c r="BD1327" s="205">
        <f t="shared" si="293"/>
        <v>1</v>
      </c>
      <c r="BE1327" s="205">
        <f t="shared" si="294"/>
        <v>1</v>
      </c>
      <c r="BF1327" s="175">
        <v>50913</v>
      </c>
      <c r="BG1327" s="175"/>
      <c r="BH1327" s="175">
        <v>28490</v>
      </c>
      <c r="BI1327" s="175"/>
      <c r="BJ1327" s="175"/>
      <c r="BK1327" s="175">
        <v>13882</v>
      </c>
      <c r="BL1327" s="175">
        <v>322</v>
      </c>
      <c r="BM1327" s="175">
        <v>6761</v>
      </c>
      <c r="BN1327" s="175">
        <v>1269</v>
      </c>
      <c r="BO1327" s="175">
        <v>190</v>
      </c>
      <c r="BP1327" s="200">
        <f t="shared" si="295"/>
        <v>28680</v>
      </c>
    </row>
    <row r="1328" spans="1:68" s="201" customFormat="1" x14ac:dyDescent="0.15">
      <c r="A1328" s="117">
        <v>4022502001</v>
      </c>
      <c r="B1328" s="118" t="s">
        <v>2836</v>
      </c>
      <c r="C1328" s="118" t="s">
        <v>2791</v>
      </c>
      <c r="D1328" s="118" t="s">
        <v>2837</v>
      </c>
      <c r="E1328" s="118" t="s">
        <v>5134</v>
      </c>
      <c r="F1328" s="120">
        <v>10</v>
      </c>
      <c r="G1328" s="119">
        <v>988730</v>
      </c>
      <c r="H1328" s="119"/>
      <c r="I1328" s="120" t="s">
        <v>5820</v>
      </c>
      <c r="J1328" s="120">
        <v>5625</v>
      </c>
      <c r="K1328" s="120">
        <v>988730</v>
      </c>
      <c r="L1328" s="120">
        <v>0.48199999999999998</v>
      </c>
      <c r="M1328" s="121" t="s">
        <v>5657</v>
      </c>
      <c r="N1328" s="120">
        <v>1</v>
      </c>
      <c r="O1328" s="119">
        <v>295</v>
      </c>
      <c r="P1328" s="119"/>
      <c r="Q1328" s="119"/>
      <c r="R1328" s="120" t="s">
        <v>5655</v>
      </c>
      <c r="S1328" s="120">
        <v>27.9</v>
      </c>
      <c r="T1328" s="120"/>
      <c r="U1328" s="120"/>
      <c r="V1328" s="172">
        <v>597.6</v>
      </c>
      <c r="W1328" s="172">
        <v>112</v>
      </c>
      <c r="X1328" s="172">
        <v>328.7</v>
      </c>
      <c r="Y1328" s="172">
        <v>38.200000000000003</v>
      </c>
      <c r="Z1328" s="172">
        <v>118.7</v>
      </c>
      <c r="AA1328" s="123">
        <v>6181</v>
      </c>
      <c r="AB1328" s="123"/>
      <c r="AC1328" s="123">
        <v>678</v>
      </c>
      <c r="AD1328" s="123"/>
      <c r="AE1328" s="123"/>
      <c r="AF1328" s="123"/>
      <c r="AG1328" s="214"/>
      <c r="AH1328" s="229" t="str">
        <f t="shared" si="290"/>
        <v>a3</v>
      </c>
      <c r="AI1328" s="199"/>
      <c r="AJ1328" s="199"/>
      <c r="AK1328" s="199"/>
      <c r="AL1328" s="199"/>
      <c r="AM1328" s="199"/>
      <c r="AN1328" s="173">
        <v>1</v>
      </c>
      <c r="AO1328" s="173"/>
      <c r="AP1328" s="173"/>
      <c r="AQ1328" s="173"/>
      <c r="AR1328" s="173"/>
      <c r="AS1328" s="173"/>
      <c r="AT1328" s="173">
        <v>0.6</v>
      </c>
      <c r="AU1328" s="173">
        <v>0.8</v>
      </c>
      <c r="AV1328" s="173">
        <v>1.2</v>
      </c>
      <c r="AW1328" s="173"/>
      <c r="AX1328" s="173"/>
      <c r="AY1328" s="173"/>
      <c r="AZ1328" s="211">
        <f t="shared" si="297"/>
        <v>1</v>
      </c>
      <c r="BA1328" s="211">
        <f t="shared" si="296"/>
        <v>2.5999999999999996</v>
      </c>
      <c r="BB1328" s="205">
        <f t="shared" si="291"/>
        <v>123345</v>
      </c>
      <c r="BC1328" s="205">
        <f t="shared" si="292"/>
        <v>99328</v>
      </c>
      <c r="BD1328" s="205">
        <f t="shared" si="293"/>
        <v>24017</v>
      </c>
      <c r="BE1328" s="205">
        <f t="shared" si="294"/>
        <v>0</v>
      </c>
      <c r="BF1328" s="175">
        <v>99328</v>
      </c>
      <c r="BG1328" s="175">
        <v>13928</v>
      </c>
      <c r="BH1328" s="175">
        <v>24017</v>
      </c>
      <c r="BI1328" s="175">
        <v>24017</v>
      </c>
      <c r="BJ1328" s="175"/>
      <c r="BK1328" s="175">
        <v>34988</v>
      </c>
      <c r="BL1328" s="175">
        <v>6508</v>
      </c>
      <c r="BM1328" s="175">
        <v>11089</v>
      </c>
      <c r="BN1328" s="175">
        <v>5049</v>
      </c>
      <c r="BO1328" s="175">
        <v>3749</v>
      </c>
      <c r="BP1328" s="200">
        <f t="shared" si="295"/>
        <v>27766</v>
      </c>
    </row>
    <row r="1329" spans="1:68" s="201" customFormat="1" x14ac:dyDescent="0.15">
      <c r="A1329" s="117">
        <v>1521602003</v>
      </c>
      <c r="B1329" s="118" t="s">
        <v>1225</v>
      </c>
      <c r="C1329" s="118" t="s">
        <v>1167</v>
      </c>
      <c r="D1329" s="118" t="s">
        <v>1223</v>
      </c>
      <c r="E1329" s="118" t="s">
        <v>3947</v>
      </c>
      <c r="F1329" s="120">
        <v>25</v>
      </c>
      <c r="G1329" s="119">
        <v>991490</v>
      </c>
      <c r="H1329" s="119"/>
      <c r="I1329" s="120" t="s">
        <v>5820</v>
      </c>
      <c r="J1329" s="120">
        <v>6560</v>
      </c>
      <c r="K1329" s="120">
        <v>991490</v>
      </c>
      <c r="L1329" s="120">
        <v>0.41399999999999998</v>
      </c>
      <c r="M1329" s="121" t="s">
        <v>5677</v>
      </c>
      <c r="N1329" s="120">
        <v>1</v>
      </c>
      <c r="O1329" s="119">
        <v>194</v>
      </c>
      <c r="P1329" s="119">
        <v>32</v>
      </c>
      <c r="Q1329" s="119">
        <v>3.3</v>
      </c>
      <c r="R1329" s="120" t="s">
        <v>5655</v>
      </c>
      <c r="S1329" s="120">
        <v>28.2</v>
      </c>
      <c r="T1329" s="120"/>
      <c r="U1329" s="120"/>
      <c r="V1329" s="172">
        <v>756.9</v>
      </c>
      <c r="W1329" s="172">
        <v>47.7</v>
      </c>
      <c r="X1329" s="172">
        <v>467.9</v>
      </c>
      <c r="Y1329" s="172">
        <v>45.5</v>
      </c>
      <c r="Z1329" s="172">
        <v>195.8</v>
      </c>
      <c r="AA1329" s="123">
        <v>29470</v>
      </c>
      <c r="AB1329" s="123"/>
      <c r="AC1329" s="123">
        <v>130.19999999999999</v>
      </c>
      <c r="AD1329" s="123"/>
      <c r="AE1329" s="123"/>
      <c r="AF1329" s="123"/>
      <c r="AG1329" s="214"/>
      <c r="AH1329" s="229" t="str">
        <f t="shared" si="290"/>
        <v>a3</v>
      </c>
      <c r="AI1329" s="199"/>
      <c r="AJ1329" s="199"/>
      <c r="AK1329" s="199"/>
      <c r="AL1329" s="199"/>
      <c r="AM1329" s="199"/>
      <c r="AN1329" s="173">
        <v>1</v>
      </c>
      <c r="AO1329" s="173"/>
      <c r="AP1329" s="173"/>
      <c r="AQ1329" s="173"/>
      <c r="AR1329" s="173"/>
      <c r="AS1329" s="173"/>
      <c r="AT1329" s="173">
        <v>1.5</v>
      </c>
      <c r="AU1329" s="173">
        <v>0.5</v>
      </c>
      <c r="AV1329" s="173"/>
      <c r="AW1329" s="173"/>
      <c r="AX1329" s="173">
        <v>1</v>
      </c>
      <c r="AY1329" s="173">
        <v>0.5</v>
      </c>
      <c r="AZ1329" s="211">
        <f t="shared" si="297"/>
        <v>1</v>
      </c>
      <c r="BA1329" s="211">
        <f t="shared" si="296"/>
        <v>3.5</v>
      </c>
      <c r="BB1329" s="205">
        <f t="shared" si="291"/>
        <v>101905</v>
      </c>
      <c r="BC1329" s="205">
        <f t="shared" si="292"/>
        <v>101905</v>
      </c>
      <c r="BD1329" s="205">
        <f t="shared" si="293"/>
        <v>-1</v>
      </c>
      <c r="BE1329" s="205">
        <f t="shared" si="294"/>
        <v>-1</v>
      </c>
      <c r="BF1329" s="175">
        <v>101906</v>
      </c>
      <c r="BG1329" s="175"/>
      <c r="BH1329" s="175">
        <v>25979</v>
      </c>
      <c r="BI1329" s="175"/>
      <c r="BJ1329" s="175"/>
      <c r="BK1329" s="175">
        <v>13873</v>
      </c>
      <c r="BL1329" s="175">
        <v>28230</v>
      </c>
      <c r="BM1329" s="175">
        <v>13501</v>
      </c>
      <c r="BN1329" s="175">
        <v>7552</v>
      </c>
      <c r="BO1329" s="175">
        <v>12770</v>
      </c>
      <c r="BP1329" s="200">
        <f t="shared" si="295"/>
        <v>38749</v>
      </c>
    </row>
    <row r="1330" spans="1:68" s="201" customFormat="1" x14ac:dyDescent="0.15">
      <c r="A1330" s="117">
        <v>2080501001</v>
      </c>
      <c r="B1330" s="118" t="s">
        <v>1645</v>
      </c>
      <c r="C1330" s="118" t="s">
        <v>1489</v>
      </c>
      <c r="D1330" s="118" t="s">
        <v>1646</v>
      </c>
      <c r="E1330" s="118" t="s">
        <v>4248</v>
      </c>
      <c r="F1330" s="120">
        <v>13</v>
      </c>
      <c r="G1330" s="119">
        <v>994985</v>
      </c>
      <c r="H1330" s="119"/>
      <c r="I1330" s="120" t="s">
        <v>5820</v>
      </c>
      <c r="J1330" s="120">
        <v>4875</v>
      </c>
      <c r="K1330" s="120">
        <v>994985</v>
      </c>
      <c r="L1330" s="120">
        <v>0.55900000000000005</v>
      </c>
      <c r="M1330" s="121" t="s">
        <v>5657</v>
      </c>
      <c r="N1330" s="120">
        <v>1</v>
      </c>
      <c r="O1330" s="119">
        <v>310</v>
      </c>
      <c r="P1330" s="119"/>
      <c r="Q1330" s="119"/>
      <c r="R1330" s="120"/>
      <c r="S1330" s="120"/>
      <c r="T1330" s="120"/>
      <c r="U1330" s="120" t="s">
        <v>5689</v>
      </c>
      <c r="V1330" s="172">
        <v>704.4</v>
      </c>
      <c r="W1330" s="172">
        <v>107.4</v>
      </c>
      <c r="X1330" s="172">
        <v>394.1</v>
      </c>
      <c r="Y1330" s="172">
        <v>101</v>
      </c>
      <c r="Z1330" s="172">
        <v>101.9</v>
      </c>
      <c r="AA1330" s="123">
        <v>11662</v>
      </c>
      <c r="AB1330" s="123"/>
      <c r="AC1330" s="123">
        <v>780</v>
      </c>
      <c r="AD1330" s="123"/>
      <c r="AE1330" s="123"/>
      <c r="AF1330" s="123"/>
      <c r="AG1330" s="214"/>
      <c r="AH1330" s="229" t="str">
        <f t="shared" si="290"/>
        <v>a3</v>
      </c>
      <c r="AI1330" s="199"/>
      <c r="AJ1330" s="199"/>
      <c r="AK1330" s="199"/>
      <c r="AL1330" s="199"/>
      <c r="AM1330" s="199"/>
      <c r="AN1330" s="173" t="s">
        <v>3186</v>
      </c>
      <c r="AO1330" s="173" t="s">
        <v>3186</v>
      </c>
      <c r="AP1330" s="173" t="s">
        <v>3186</v>
      </c>
      <c r="AQ1330" s="173" t="s">
        <v>3186</v>
      </c>
      <c r="AR1330" s="173" t="s">
        <v>3186</v>
      </c>
      <c r="AS1330" s="173"/>
      <c r="AT1330" s="173"/>
      <c r="AU1330" s="173"/>
      <c r="AV1330" s="173"/>
      <c r="AW1330" s="173"/>
      <c r="AX1330" s="173"/>
      <c r="AY1330" s="173" t="s">
        <v>3186</v>
      </c>
      <c r="AZ1330" s="211">
        <f t="shared" si="297"/>
        <v>0</v>
      </c>
      <c r="BA1330" s="211">
        <f t="shared" si="296"/>
        <v>0</v>
      </c>
      <c r="BB1330" s="205">
        <f t="shared" si="291"/>
        <v>80269</v>
      </c>
      <c r="BC1330" s="205">
        <f t="shared" si="292"/>
        <v>80269</v>
      </c>
      <c r="BD1330" s="205">
        <f t="shared" si="293"/>
        <v>0</v>
      </c>
      <c r="BE1330" s="205">
        <f t="shared" si="294"/>
        <v>0</v>
      </c>
      <c r="BF1330" s="175">
        <v>80269</v>
      </c>
      <c r="BG1330" s="175"/>
      <c r="BH1330" s="175">
        <v>22292</v>
      </c>
      <c r="BI1330" s="175"/>
      <c r="BJ1330" s="175"/>
      <c r="BK1330" s="175">
        <v>19017</v>
      </c>
      <c r="BL1330" s="175">
        <v>11806</v>
      </c>
      <c r="BM1330" s="175">
        <v>11889</v>
      </c>
      <c r="BN1330" s="175">
        <v>9272</v>
      </c>
      <c r="BO1330" s="175">
        <v>5993</v>
      </c>
      <c r="BP1330" s="200">
        <f t="shared" si="295"/>
        <v>28285</v>
      </c>
    </row>
    <row r="1331" spans="1:68" s="201" customFormat="1" x14ac:dyDescent="0.15">
      <c r="A1331" s="117">
        <v>1720401001</v>
      </c>
      <c r="B1331" s="118" t="s">
        <v>1343</v>
      </c>
      <c r="C1331" s="118" t="s">
        <v>1324</v>
      </c>
      <c r="D1331" s="118" t="s">
        <v>1344</v>
      </c>
      <c r="E1331" s="118" t="s">
        <v>4036</v>
      </c>
      <c r="F1331" s="120">
        <v>13</v>
      </c>
      <c r="G1331" s="119">
        <v>1017703</v>
      </c>
      <c r="H1331" s="119"/>
      <c r="I1331" s="120" t="s">
        <v>5820</v>
      </c>
      <c r="J1331" s="120">
        <v>5850</v>
      </c>
      <c r="K1331" s="120">
        <v>1017703</v>
      </c>
      <c r="L1331" s="120">
        <v>0.47699999999999998</v>
      </c>
      <c r="M1331" s="121" t="s">
        <v>5657</v>
      </c>
      <c r="N1331" s="120">
        <v>1</v>
      </c>
      <c r="O1331" s="119"/>
      <c r="P1331" s="119"/>
      <c r="Q1331" s="119"/>
      <c r="R1331" s="120" t="s">
        <v>5658</v>
      </c>
      <c r="S1331" s="120">
        <v>1.3</v>
      </c>
      <c r="T1331" s="120"/>
      <c r="U1331" s="120"/>
      <c r="V1331" s="172">
        <v>620.79999999999995</v>
      </c>
      <c r="W1331" s="172"/>
      <c r="X1331" s="172"/>
      <c r="Y1331" s="172"/>
      <c r="Z1331" s="172">
        <v>620.79999999999995</v>
      </c>
      <c r="AA1331" s="123">
        <v>8247</v>
      </c>
      <c r="AB1331" s="123"/>
      <c r="AC1331" s="123">
        <v>834</v>
      </c>
      <c r="AD1331" s="123"/>
      <c r="AE1331" s="123"/>
      <c r="AF1331" s="123"/>
      <c r="AG1331" s="214"/>
      <c r="AH1331" s="229" t="str">
        <f t="shared" si="290"/>
        <v>a3</v>
      </c>
      <c r="AI1331" s="199"/>
      <c r="AJ1331" s="199"/>
      <c r="AK1331" s="199"/>
      <c r="AL1331" s="199"/>
      <c r="AM1331" s="199"/>
      <c r="AN1331" s="173"/>
      <c r="AO1331" s="173"/>
      <c r="AP1331" s="173"/>
      <c r="AQ1331" s="173"/>
      <c r="AR1331" s="173"/>
      <c r="AS1331" s="173"/>
      <c r="AT1331" s="173"/>
      <c r="AU1331" s="173">
        <v>0.7</v>
      </c>
      <c r="AV1331" s="173">
        <v>0.6</v>
      </c>
      <c r="AW1331" s="173"/>
      <c r="AX1331" s="173">
        <v>0.8</v>
      </c>
      <c r="AY1331" s="173"/>
      <c r="AZ1331" s="211"/>
      <c r="BA1331" s="211">
        <f t="shared" si="296"/>
        <v>2.0999999999999996</v>
      </c>
      <c r="BB1331" s="205">
        <f t="shared" si="291"/>
        <v>144247</v>
      </c>
      <c r="BC1331" s="205">
        <f t="shared" si="292"/>
        <v>144247</v>
      </c>
      <c r="BD1331" s="205">
        <f t="shared" si="293"/>
        <v>17552</v>
      </c>
      <c r="BE1331" s="205">
        <f t="shared" si="294"/>
        <v>17552</v>
      </c>
      <c r="BF1331" s="175">
        <v>126695</v>
      </c>
      <c r="BG1331" s="175">
        <v>22172</v>
      </c>
      <c r="BH1331" s="175">
        <v>17552</v>
      </c>
      <c r="BI1331" s="175"/>
      <c r="BJ1331" s="175"/>
      <c r="BK1331" s="175">
        <v>24142</v>
      </c>
      <c r="BL1331" s="175">
        <v>14772</v>
      </c>
      <c r="BM1331" s="175">
        <v>13883</v>
      </c>
      <c r="BN1331" s="175">
        <v>7101</v>
      </c>
      <c r="BO1331" s="175">
        <v>44625</v>
      </c>
      <c r="BP1331" s="200">
        <f t="shared" si="295"/>
        <v>62177</v>
      </c>
    </row>
    <row r="1332" spans="1:68" s="201" customFormat="1" x14ac:dyDescent="0.15">
      <c r="A1332" s="117">
        <v>2222202001</v>
      </c>
      <c r="B1332" s="118" t="s">
        <v>1834</v>
      </c>
      <c r="C1332" s="118" t="s">
        <v>1773</v>
      </c>
      <c r="D1332" s="118" t="s">
        <v>1835</v>
      </c>
      <c r="E1332" s="118" t="s">
        <v>4390</v>
      </c>
      <c r="F1332" s="120">
        <v>27</v>
      </c>
      <c r="G1332" s="119">
        <v>1023366</v>
      </c>
      <c r="H1332" s="119"/>
      <c r="I1332" s="120" t="s">
        <v>5820</v>
      </c>
      <c r="J1332" s="120">
        <v>3388</v>
      </c>
      <c r="K1332" s="120">
        <v>1023366</v>
      </c>
      <c r="L1332" s="120">
        <v>0.82799999999999996</v>
      </c>
      <c r="M1332" s="121" t="s">
        <v>5654</v>
      </c>
      <c r="N1332" s="120">
        <v>1</v>
      </c>
      <c r="O1332" s="119">
        <v>121.6</v>
      </c>
      <c r="P1332" s="119"/>
      <c r="Q1332" s="119"/>
      <c r="R1332" s="120" t="s">
        <v>5655</v>
      </c>
      <c r="S1332" s="120">
        <v>2.5</v>
      </c>
      <c r="T1332" s="120"/>
      <c r="U1332" s="120"/>
      <c r="V1332" s="172">
        <v>875</v>
      </c>
      <c r="W1332" s="172">
        <v>121</v>
      </c>
      <c r="X1332" s="172">
        <v>639</v>
      </c>
      <c r="Y1332" s="172">
        <v>115</v>
      </c>
      <c r="Z1332" s="172"/>
      <c r="AA1332" s="123">
        <v>4034</v>
      </c>
      <c r="AB1332" s="123"/>
      <c r="AC1332" s="123">
        <v>223</v>
      </c>
      <c r="AD1332" s="123"/>
      <c r="AE1332" s="123"/>
      <c r="AF1332" s="123"/>
      <c r="AG1332" s="214"/>
      <c r="AH1332" s="229" t="str">
        <f t="shared" si="290"/>
        <v>a3</v>
      </c>
      <c r="AI1332" s="199"/>
      <c r="AJ1332" s="199"/>
      <c r="AK1332" s="199"/>
      <c r="AL1332" s="199"/>
      <c r="AM1332" s="199"/>
      <c r="AN1332" s="173">
        <v>1</v>
      </c>
      <c r="AO1332" s="173">
        <v>0.6</v>
      </c>
      <c r="AP1332" s="173"/>
      <c r="AQ1332" s="173"/>
      <c r="AR1332" s="173"/>
      <c r="AS1332" s="173">
        <v>1</v>
      </c>
      <c r="AT1332" s="173">
        <v>1</v>
      </c>
      <c r="AU1332" s="173">
        <v>1</v>
      </c>
      <c r="AV1332" s="173">
        <v>0.5</v>
      </c>
      <c r="AW1332" s="173">
        <v>0.5</v>
      </c>
      <c r="AX1332" s="173">
        <v>0.5</v>
      </c>
      <c r="AY1332" s="173">
        <v>0.5</v>
      </c>
      <c r="AZ1332" s="211">
        <f t="shared" ref="AZ1332:AZ1363" si="298">SUBTOTAL(9,AN1332:AS1332)</f>
        <v>2.6</v>
      </c>
      <c r="BA1332" s="211">
        <f t="shared" si="296"/>
        <v>4</v>
      </c>
      <c r="BB1332" s="205">
        <f t="shared" si="291"/>
        <v>103063</v>
      </c>
      <c r="BC1332" s="205">
        <f t="shared" si="292"/>
        <v>68640</v>
      </c>
      <c r="BD1332" s="205">
        <f t="shared" si="293"/>
        <v>34423</v>
      </c>
      <c r="BE1332" s="205">
        <f t="shared" si="294"/>
        <v>0</v>
      </c>
      <c r="BF1332" s="175">
        <v>68640</v>
      </c>
      <c r="BG1332" s="175">
        <v>2968</v>
      </c>
      <c r="BH1332" s="175">
        <v>34423</v>
      </c>
      <c r="BI1332" s="175">
        <v>34423</v>
      </c>
      <c r="BJ1332" s="175"/>
      <c r="BK1332" s="175">
        <v>6606</v>
      </c>
      <c r="BL1332" s="175">
        <v>4320</v>
      </c>
      <c r="BM1332" s="175">
        <v>12785</v>
      </c>
      <c r="BN1332" s="175">
        <v>5663</v>
      </c>
      <c r="BO1332" s="175">
        <v>1875</v>
      </c>
      <c r="BP1332" s="200">
        <f t="shared" si="295"/>
        <v>36298</v>
      </c>
    </row>
    <row r="1333" spans="1:68" s="201" customFormat="1" x14ac:dyDescent="0.15">
      <c r="A1333" s="117">
        <v>4000881001</v>
      </c>
      <c r="B1333" s="118" t="s">
        <v>2803</v>
      </c>
      <c r="C1333" s="118" t="s">
        <v>2791</v>
      </c>
      <c r="D1333" s="118" t="s">
        <v>2804</v>
      </c>
      <c r="E1333" s="118" t="s">
        <v>5108</v>
      </c>
      <c r="F1333" s="120">
        <v>7</v>
      </c>
      <c r="G1333" s="119">
        <v>1036891</v>
      </c>
      <c r="H1333" s="119"/>
      <c r="I1333" s="120" t="s">
        <v>5820</v>
      </c>
      <c r="J1333" s="120">
        <v>4700</v>
      </c>
      <c r="K1333" s="120">
        <v>1036891</v>
      </c>
      <c r="L1333" s="120">
        <v>0.60399999999999998</v>
      </c>
      <c r="M1333" s="121" t="s">
        <v>5661</v>
      </c>
      <c r="N1333" s="120">
        <v>1</v>
      </c>
      <c r="O1333" s="119">
        <v>319.10472972973002</v>
      </c>
      <c r="P1333" s="119"/>
      <c r="Q1333" s="119"/>
      <c r="R1333" s="120" t="s">
        <v>5658</v>
      </c>
      <c r="S1333" s="120">
        <v>0.373</v>
      </c>
      <c r="T1333" s="120"/>
      <c r="U1333" s="120"/>
      <c r="V1333" s="172">
        <v>1265</v>
      </c>
      <c r="W1333" s="172">
        <v>233.2</v>
      </c>
      <c r="X1333" s="172">
        <v>487.1</v>
      </c>
      <c r="Y1333" s="172">
        <v>272.60000000000002</v>
      </c>
      <c r="Z1333" s="172">
        <v>272.10000000000002</v>
      </c>
      <c r="AA1333" s="123">
        <v>302</v>
      </c>
      <c r="AB1333" s="123"/>
      <c r="AC1333" s="123">
        <v>707.61</v>
      </c>
      <c r="AD1333" s="123"/>
      <c r="AE1333" s="123"/>
      <c r="AF1333" s="123"/>
      <c r="AG1333" s="214"/>
      <c r="AH1333" s="229" t="str">
        <f t="shared" si="290"/>
        <v>a3</v>
      </c>
      <c r="AI1333" s="199"/>
      <c r="AJ1333" s="199"/>
      <c r="AK1333" s="199"/>
      <c r="AL1333" s="199"/>
      <c r="AM1333" s="199"/>
      <c r="AN1333" s="173"/>
      <c r="AO1333" s="173"/>
      <c r="AP1333" s="173"/>
      <c r="AQ1333" s="173"/>
      <c r="AR1333" s="173"/>
      <c r="AS1333" s="173">
        <v>2</v>
      </c>
      <c r="AT1333" s="173">
        <v>7</v>
      </c>
      <c r="AU1333" s="173">
        <v>7</v>
      </c>
      <c r="AV1333" s="173">
        <v>4</v>
      </c>
      <c r="AW1333" s="173">
        <v>4</v>
      </c>
      <c r="AX1333" s="173">
        <v>3</v>
      </c>
      <c r="AY1333" s="173">
        <v>2</v>
      </c>
      <c r="AZ1333" s="211">
        <f t="shared" si="298"/>
        <v>2</v>
      </c>
      <c r="BA1333" s="211">
        <f t="shared" si="296"/>
        <v>27</v>
      </c>
      <c r="BB1333" s="205">
        <f t="shared" si="291"/>
        <v>365581</v>
      </c>
      <c r="BC1333" s="205">
        <f t="shared" si="292"/>
        <v>264904</v>
      </c>
      <c r="BD1333" s="205">
        <f t="shared" si="293"/>
        <v>103993</v>
      </c>
      <c r="BE1333" s="205">
        <f t="shared" si="294"/>
        <v>3316</v>
      </c>
      <c r="BF1333" s="175">
        <v>261588</v>
      </c>
      <c r="BG1333" s="175"/>
      <c r="BH1333" s="175">
        <v>148092</v>
      </c>
      <c r="BI1333" s="175">
        <v>86825</v>
      </c>
      <c r="BJ1333" s="175">
        <v>13852</v>
      </c>
      <c r="BK1333" s="175">
        <v>9582</v>
      </c>
      <c r="BL1333" s="175">
        <v>19269</v>
      </c>
      <c r="BM1333" s="175">
        <v>18512</v>
      </c>
      <c r="BN1333" s="175">
        <v>10818</v>
      </c>
      <c r="BO1333" s="175">
        <v>58631</v>
      </c>
      <c r="BP1333" s="200">
        <f t="shared" si="295"/>
        <v>206723</v>
      </c>
    </row>
    <row r="1334" spans="1:68" s="201" customFormat="1" x14ac:dyDescent="0.15">
      <c r="A1334" s="117">
        <v>520701001</v>
      </c>
      <c r="B1334" s="118" t="s">
        <v>562</v>
      </c>
      <c r="C1334" s="118" t="s">
        <v>546</v>
      </c>
      <c r="D1334" s="118" t="s">
        <v>563</v>
      </c>
      <c r="E1334" s="118" t="s">
        <v>3520</v>
      </c>
      <c r="F1334" s="120">
        <v>17</v>
      </c>
      <c r="G1334" s="119">
        <v>1058481</v>
      </c>
      <c r="H1334" s="119"/>
      <c r="I1334" s="120" t="s">
        <v>5820</v>
      </c>
      <c r="J1334" s="120">
        <v>6600</v>
      </c>
      <c r="K1334" s="120">
        <v>1058481</v>
      </c>
      <c r="L1334" s="120">
        <v>0.439</v>
      </c>
      <c r="M1334" s="121" t="s">
        <v>5657</v>
      </c>
      <c r="N1334" s="120">
        <v>1</v>
      </c>
      <c r="O1334" s="119">
        <v>330</v>
      </c>
      <c r="P1334" s="119">
        <v>64</v>
      </c>
      <c r="Q1334" s="119">
        <v>6.6</v>
      </c>
      <c r="R1334" s="120" t="s">
        <v>5658</v>
      </c>
      <c r="S1334" s="120">
        <v>1.3</v>
      </c>
      <c r="T1334" s="120"/>
      <c r="U1334" s="120"/>
      <c r="V1334" s="172">
        <v>1024.5</v>
      </c>
      <c r="W1334" s="172">
        <v>58.4</v>
      </c>
      <c r="X1334" s="172">
        <v>740.8</v>
      </c>
      <c r="Y1334" s="172">
        <v>56.5</v>
      </c>
      <c r="Z1334" s="172">
        <v>168.8</v>
      </c>
      <c r="AA1334" s="123">
        <v>9019</v>
      </c>
      <c r="AB1334" s="123"/>
      <c r="AC1334" s="123">
        <v>148</v>
      </c>
      <c r="AD1334" s="123"/>
      <c r="AE1334" s="123"/>
      <c r="AF1334" s="123"/>
      <c r="AG1334" s="214"/>
      <c r="AH1334" s="229" t="str">
        <f t="shared" si="290"/>
        <v>a3</v>
      </c>
      <c r="AI1334" s="199"/>
      <c r="AJ1334" s="199"/>
      <c r="AK1334" s="199"/>
      <c r="AL1334" s="199"/>
      <c r="AM1334" s="199"/>
      <c r="AN1334" s="173">
        <v>13</v>
      </c>
      <c r="AO1334" s="173"/>
      <c r="AP1334" s="173"/>
      <c r="AQ1334" s="173"/>
      <c r="AR1334" s="173"/>
      <c r="AS1334" s="173">
        <v>2</v>
      </c>
      <c r="AT1334" s="173">
        <v>1</v>
      </c>
      <c r="AU1334" s="173">
        <v>2</v>
      </c>
      <c r="AV1334" s="173">
        <v>1</v>
      </c>
      <c r="AW1334" s="173">
        <v>2</v>
      </c>
      <c r="AX1334" s="173">
        <v>1</v>
      </c>
      <c r="AY1334" s="173"/>
      <c r="AZ1334" s="211">
        <f t="shared" si="298"/>
        <v>15</v>
      </c>
      <c r="BA1334" s="211">
        <f t="shared" si="296"/>
        <v>7</v>
      </c>
      <c r="BB1334" s="205">
        <f t="shared" si="291"/>
        <v>129958</v>
      </c>
      <c r="BC1334" s="205">
        <f t="shared" si="292"/>
        <v>106193</v>
      </c>
      <c r="BD1334" s="205">
        <f t="shared" si="293"/>
        <v>24715</v>
      </c>
      <c r="BE1334" s="205">
        <f t="shared" si="294"/>
        <v>950</v>
      </c>
      <c r="BF1334" s="175">
        <v>105243</v>
      </c>
      <c r="BG1334" s="175"/>
      <c r="BH1334" s="175">
        <v>41356</v>
      </c>
      <c r="BI1334" s="175">
        <v>23765</v>
      </c>
      <c r="BJ1334" s="175"/>
      <c r="BK1334" s="175">
        <v>18543</v>
      </c>
      <c r="BL1334" s="175">
        <v>1933</v>
      </c>
      <c r="BM1334" s="175">
        <v>14900</v>
      </c>
      <c r="BN1334" s="175">
        <v>5983</v>
      </c>
      <c r="BO1334" s="175">
        <v>23478</v>
      </c>
      <c r="BP1334" s="200">
        <f t="shared" si="295"/>
        <v>64834</v>
      </c>
    </row>
    <row r="1335" spans="1:68" s="201" customFormat="1" x14ac:dyDescent="0.15">
      <c r="A1335" s="117">
        <v>320801001</v>
      </c>
      <c r="B1335" s="118" t="s">
        <v>433</v>
      </c>
      <c r="C1335" s="118" t="s">
        <v>415</v>
      </c>
      <c r="D1335" s="118" t="s">
        <v>434</v>
      </c>
      <c r="E1335" s="118" t="s">
        <v>3439</v>
      </c>
      <c r="F1335" s="120">
        <v>17</v>
      </c>
      <c r="G1335" s="119">
        <v>1061613</v>
      </c>
      <c r="H1335" s="119"/>
      <c r="I1335" s="120" t="s">
        <v>5820</v>
      </c>
      <c r="J1335" s="120">
        <v>4200</v>
      </c>
      <c r="K1335" s="120">
        <v>1061613</v>
      </c>
      <c r="L1335" s="120">
        <v>0.69299999999999995</v>
      </c>
      <c r="M1335" s="121" t="s">
        <v>5657</v>
      </c>
      <c r="N1335" s="120">
        <v>1</v>
      </c>
      <c r="O1335" s="119">
        <v>260</v>
      </c>
      <c r="P1335" s="119"/>
      <c r="Q1335" s="119"/>
      <c r="R1335" s="120" t="s">
        <v>5663</v>
      </c>
      <c r="S1335" s="120">
        <v>1.1000000000000001</v>
      </c>
      <c r="T1335" s="120"/>
      <c r="U1335" s="120"/>
      <c r="V1335" s="172">
        <v>992</v>
      </c>
      <c r="W1335" s="172">
        <v>137.4</v>
      </c>
      <c r="X1335" s="172">
        <v>591.20000000000005</v>
      </c>
      <c r="Y1335" s="172">
        <v>104.4</v>
      </c>
      <c r="Z1335" s="172">
        <v>159</v>
      </c>
      <c r="AA1335" s="123">
        <v>778</v>
      </c>
      <c r="AB1335" s="123"/>
      <c r="AC1335" s="123">
        <v>768</v>
      </c>
      <c r="AD1335" s="123"/>
      <c r="AE1335" s="123"/>
      <c r="AF1335" s="123"/>
      <c r="AG1335" s="214"/>
      <c r="AH1335" s="229" t="str">
        <f t="shared" si="290"/>
        <v>a3</v>
      </c>
      <c r="AI1335" s="199"/>
      <c r="AJ1335" s="199"/>
      <c r="AK1335" s="199"/>
      <c r="AL1335" s="199"/>
      <c r="AM1335" s="199"/>
      <c r="AN1335" s="173" t="s">
        <v>3186</v>
      </c>
      <c r="AO1335" s="173" t="s">
        <v>3186</v>
      </c>
      <c r="AP1335" s="173" t="s">
        <v>3186</v>
      </c>
      <c r="AQ1335" s="173" t="s">
        <v>3186</v>
      </c>
      <c r="AR1335" s="173" t="s">
        <v>3186</v>
      </c>
      <c r="AS1335" s="173">
        <v>2</v>
      </c>
      <c r="AT1335" s="173">
        <v>0.5</v>
      </c>
      <c r="AU1335" s="173">
        <v>0.5</v>
      </c>
      <c r="AV1335" s="173">
        <v>1</v>
      </c>
      <c r="AW1335" s="173">
        <v>1</v>
      </c>
      <c r="AX1335" s="173">
        <v>1</v>
      </c>
      <c r="AY1335" s="173" t="s">
        <v>3186</v>
      </c>
      <c r="AZ1335" s="211">
        <f t="shared" si="298"/>
        <v>2</v>
      </c>
      <c r="BA1335" s="211">
        <f t="shared" si="296"/>
        <v>4</v>
      </c>
      <c r="BB1335" s="205">
        <f t="shared" si="291"/>
        <v>134564</v>
      </c>
      <c r="BC1335" s="205">
        <f t="shared" si="292"/>
        <v>104958</v>
      </c>
      <c r="BD1335" s="205">
        <f t="shared" si="293"/>
        <v>45265</v>
      </c>
      <c r="BE1335" s="205">
        <f t="shared" si="294"/>
        <v>15659</v>
      </c>
      <c r="BF1335" s="175">
        <v>89299</v>
      </c>
      <c r="BG1335" s="175"/>
      <c r="BH1335" s="175">
        <v>45265</v>
      </c>
      <c r="BI1335" s="175">
        <v>22734</v>
      </c>
      <c r="BJ1335" s="175">
        <v>6872</v>
      </c>
      <c r="BK1335" s="175">
        <v>12725</v>
      </c>
      <c r="BL1335" s="175">
        <v>7546</v>
      </c>
      <c r="BM1335" s="175">
        <v>16312</v>
      </c>
      <c r="BN1335" s="175">
        <v>1521</v>
      </c>
      <c r="BO1335" s="175">
        <v>21589</v>
      </c>
      <c r="BP1335" s="200">
        <f t="shared" si="295"/>
        <v>66854</v>
      </c>
    </row>
    <row r="1336" spans="1:68" s="201" customFormat="1" x14ac:dyDescent="0.15">
      <c r="A1336" s="117">
        <v>2836501001</v>
      </c>
      <c r="B1336" s="118" t="s">
        <v>2227</v>
      </c>
      <c r="C1336" s="118" t="s">
        <v>2099</v>
      </c>
      <c r="D1336" s="118" t="s">
        <v>2228</v>
      </c>
      <c r="E1336" s="118" t="s">
        <v>4697</v>
      </c>
      <c r="F1336" s="120">
        <v>16</v>
      </c>
      <c r="G1336" s="119">
        <v>1064125</v>
      </c>
      <c r="H1336" s="119"/>
      <c r="I1336" s="120" t="s">
        <v>5820</v>
      </c>
      <c r="J1336" s="120">
        <v>4500</v>
      </c>
      <c r="K1336" s="120">
        <v>1064125</v>
      </c>
      <c r="L1336" s="120">
        <v>0.64800000000000002</v>
      </c>
      <c r="M1336" s="121" t="s">
        <v>5657</v>
      </c>
      <c r="N1336" s="120">
        <v>1</v>
      </c>
      <c r="O1336" s="119">
        <v>292.3</v>
      </c>
      <c r="P1336" s="119">
        <v>43</v>
      </c>
      <c r="Q1336" s="119">
        <v>5.6</v>
      </c>
      <c r="R1336" s="120" t="s">
        <v>5658</v>
      </c>
      <c r="S1336" s="120">
        <v>4.2</v>
      </c>
      <c r="T1336" s="120"/>
      <c r="U1336" s="120"/>
      <c r="V1336" s="172">
        <v>827.8</v>
      </c>
      <c r="W1336" s="172">
        <v>87.7</v>
      </c>
      <c r="X1336" s="172">
        <v>498</v>
      </c>
      <c r="Y1336" s="172">
        <v>110.9</v>
      </c>
      <c r="Z1336" s="172">
        <v>131.19999999999999</v>
      </c>
      <c r="AA1336" s="123">
        <v>10546</v>
      </c>
      <c r="AB1336" s="123"/>
      <c r="AC1336" s="123">
        <v>714</v>
      </c>
      <c r="AD1336" s="123"/>
      <c r="AE1336" s="123"/>
      <c r="AF1336" s="123"/>
      <c r="AG1336" s="214"/>
      <c r="AH1336" s="229" t="str">
        <f t="shared" si="290"/>
        <v>a3</v>
      </c>
      <c r="AI1336" s="199"/>
      <c r="AJ1336" s="199"/>
      <c r="AK1336" s="199"/>
      <c r="AL1336" s="199"/>
      <c r="AM1336" s="199"/>
      <c r="AN1336" s="173">
        <v>3</v>
      </c>
      <c r="AO1336" s="173">
        <v>0.8</v>
      </c>
      <c r="AP1336" s="173"/>
      <c r="AQ1336" s="173"/>
      <c r="AR1336" s="173"/>
      <c r="AS1336" s="173"/>
      <c r="AT1336" s="173">
        <v>1</v>
      </c>
      <c r="AU1336" s="173"/>
      <c r="AV1336" s="173">
        <v>1</v>
      </c>
      <c r="AW1336" s="173"/>
      <c r="AX1336" s="173">
        <v>1</v>
      </c>
      <c r="AY1336" s="173">
        <v>1</v>
      </c>
      <c r="AZ1336" s="211">
        <f t="shared" si="298"/>
        <v>3.8</v>
      </c>
      <c r="BA1336" s="211">
        <f t="shared" si="296"/>
        <v>4</v>
      </c>
      <c r="BB1336" s="205">
        <f t="shared" si="291"/>
        <v>75709</v>
      </c>
      <c r="BC1336" s="205">
        <f t="shared" si="292"/>
        <v>64615</v>
      </c>
      <c r="BD1336" s="205">
        <f t="shared" si="293"/>
        <v>11094</v>
      </c>
      <c r="BE1336" s="205">
        <f t="shared" si="294"/>
        <v>0</v>
      </c>
      <c r="BF1336" s="175">
        <v>64615</v>
      </c>
      <c r="BG1336" s="175">
        <v>3615</v>
      </c>
      <c r="BH1336" s="175">
        <v>11094</v>
      </c>
      <c r="BI1336" s="175">
        <v>11094</v>
      </c>
      <c r="BJ1336" s="175"/>
      <c r="BK1336" s="175">
        <v>13540</v>
      </c>
      <c r="BL1336" s="175">
        <v>15321</v>
      </c>
      <c r="BM1336" s="175">
        <v>14686</v>
      </c>
      <c r="BN1336" s="175">
        <v>3317</v>
      </c>
      <c r="BO1336" s="175">
        <v>3042</v>
      </c>
      <c r="BP1336" s="200">
        <f t="shared" si="295"/>
        <v>14136</v>
      </c>
    </row>
    <row r="1337" spans="1:68" s="201" customFormat="1" x14ac:dyDescent="0.15">
      <c r="A1337" s="117">
        <v>1522601001</v>
      </c>
      <c r="B1337" s="118" t="s">
        <v>1253</v>
      </c>
      <c r="C1337" s="118" t="s">
        <v>1167</v>
      </c>
      <c r="D1337" s="118" t="s">
        <v>1254</v>
      </c>
      <c r="E1337" s="118" t="s">
        <v>3971</v>
      </c>
      <c r="F1337" s="120">
        <v>20</v>
      </c>
      <c r="G1337" s="119">
        <v>1072494</v>
      </c>
      <c r="H1337" s="119"/>
      <c r="I1337" s="120" t="s">
        <v>5820</v>
      </c>
      <c r="J1337" s="120">
        <v>8550</v>
      </c>
      <c r="K1337" s="120">
        <v>1072494</v>
      </c>
      <c r="L1337" s="120">
        <v>0.34399999999999997</v>
      </c>
      <c r="M1337" s="121" t="s">
        <v>5657</v>
      </c>
      <c r="N1337" s="120">
        <v>1</v>
      </c>
      <c r="O1337" s="119">
        <v>225.7</v>
      </c>
      <c r="P1337" s="119"/>
      <c r="Q1337" s="119"/>
      <c r="R1337" s="120" t="s">
        <v>5658</v>
      </c>
      <c r="S1337" s="120">
        <v>2.1</v>
      </c>
      <c r="T1337" s="120"/>
      <c r="U1337" s="120"/>
      <c r="V1337" s="172">
        <v>598.79999999999995</v>
      </c>
      <c r="W1337" s="172">
        <v>61.7</v>
      </c>
      <c r="X1337" s="172">
        <v>460.5</v>
      </c>
      <c r="Y1337" s="172">
        <v>52.3</v>
      </c>
      <c r="Z1337" s="172">
        <v>24.3</v>
      </c>
      <c r="AA1337" s="123">
        <v>10469</v>
      </c>
      <c r="AB1337" s="123"/>
      <c r="AC1337" s="123">
        <v>756</v>
      </c>
      <c r="AD1337" s="123"/>
      <c r="AE1337" s="123"/>
      <c r="AF1337" s="123"/>
      <c r="AG1337" s="214"/>
      <c r="AH1337" s="229" t="str">
        <f t="shared" si="290"/>
        <v>a3</v>
      </c>
      <c r="AI1337" s="199"/>
      <c r="AJ1337" s="199"/>
      <c r="AK1337" s="199"/>
      <c r="AL1337" s="199"/>
      <c r="AM1337" s="199"/>
      <c r="AN1337" s="173"/>
      <c r="AO1337" s="173"/>
      <c r="AP1337" s="173"/>
      <c r="AQ1337" s="173"/>
      <c r="AR1337" s="173"/>
      <c r="AS1337" s="173">
        <v>0.5</v>
      </c>
      <c r="AT1337" s="173">
        <v>2</v>
      </c>
      <c r="AU1337" s="173">
        <v>1</v>
      </c>
      <c r="AV1337" s="173">
        <v>1</v>
      </c>
      <c r="AW1337" s="173"/>
      <c r="AX1337" s="173">
        <v>0.5</v>
      </c>
      <c r="AY1337" s="173"/>
      <c r="AZ1337" s="211">
        <f t="shared" si="298"/>
        <v>0.5</v>
      </c>
      <c r="BA1337" s="211">
        <f t="shared" si="296"/>
        <v>4.5</v>
      </c>
      <c r="BB1337" s="205">
        <f t="shared" si="291"/>
        <v>111749</v>
      </c>
      <c r="BC1337" s="205">
        <f t="shared" si="292"/>
        <v>86546</v>
      </c>
      <c r="BD1337" s="205">
        <f t="shared" si="293"/>
        <v>26955</v>
      </c>
      <c r="BE1337" s="205">
        <f t="shared" si="294"/>
        <v>1752</v>
      </c>
      <c r="BF1337" s="175">
        <v>84794</v>
      </c>
      <c r="BG1337" s="175"/>
      <c r="BH1337" s="175">
        <v>43793</v>
      </c>
      <c r="BI1337" s="175">
        <v>25203</v>
      </c>
      <c r="BJ1337" s="175"/>
      <c r="BK1337" s="175">
        <v>15750</v>
      </c>
      <c r="BL1337" s="175">
        <v>3345</v>
      </c>
      <c r="BM1337" s="175">
        <v>9269</v>
      </c>
      <c r="BN1337" s="175">
        <v>8812</v>
      </c>
      <c r="BO1337" s="175">
        <v>5577</v>
      </c>
      <c r="BP1337" s="200">
        <f t="shared" si="295"/>
        <v>49370</v>
      </c>
    </row>
    <row r="1338" spans="1:68" s="201" customFormat="1" x14ac:dyDescent="0.15">
      <c r="A1338" s="117">
        <v>134601001</v>
      </c>
      <c r="B1338" s="118" t="s">
        <v>124</v>
      </c>
      <c r="C1338" s="118" t="s">
        <v>11</v>
      </c>
      <c r="D1338" s="118" t="s">
        <v>125</v>
      </c>
      <c r="E1338" s="118" t="s">
        <v>3261</v>
      </c>
      <c r="F1338" s="120">
        <v>17</v>
      </c>
      <c r="G1338" s="119">
        <v>1075501</v>
      </c>
      <c r="H1338" s="119"/>
      <c r="I1338" s="120" t="s">
        <v>5820</v>
      </c>
      <c r="J1338" s="120">
        <v>5320</v>
      </c>
      <c r="K1338" s="120">
        <v>1075501</v>
      </c>
      <c r="L1338" s="120">
        <v>0.55400000000000005</v>
      </c>
      <c r="M1338" s="121" t="s">
        <v>5657</v>
      </c>
      <c r="N1338" s="120">
        <v>1</v>
      </c>
      <c r="O1338" s="119">
        <v>311</v>
      </c>
      <c r="P1338" s="119"/>
      <c r="Q1338" s="119"/>
      <c r="R1338" s="120" t="s">
        <v>5658</v>
      </c>
      <c r="S1338" s="120">
        <v>1.2849999999999999</v>
      </c>
      <c r="T1338" s="120"/>
      <c r="U1338" s="120" t="s">
        <v>3186</v>
      </c>
      <c r="V1338" s="172">
        <v>703</v>
      </c>
      <c r="W1338" s="172">
        <v>115</v>
      </c>
      <c r="X1338" s="172">
        <v>440</v>
      </c>
      <c r="Y1338" s="172">
        <v>44</v>
      </c>
      <c r="Z1338" s="172">
        <v>104</v>
      </c>
      <c r="AA1338" s="123">
        <v>5632</v>
      </c>
      <c r="AB1338" s="123"/>
      <c r="AC1338" s="123">
        <v>802</v>
      </c>
      <c r="AD1338" s="123"/>
      <c r="AE1338" s="123"/>
      <c r="AF1338" s="123"/>
      <c r="AG1338" s="214"/>
      <c r="AH1338" s="229" t="str">
        <f t="shared" si="290"/>
        <v>a3</v>
      </c>
      <c r="AI1338" s="199"/>
      <c r="AJ1338" s="199"/>
      <c r="AK1338" s="199"/>
      <c r="AL1338" s="199"/>
      <c r="AM1338" s="199"/>
      <c r="AN1338" s="173">
        <v>1</v>
      </c>
      <c r="AO1338" s="173"/>
      <c r="AP1338" s="173"/>
      <c r="AQ1338" s="173"/>
      <c r="AR1338" s="173"/>
      <c r="AS1338" s="173">
        <v>1</v>
      </c>
      <c r="AT1338" s="173">
        <v>0.5</v>
      </c>
      <c r="AU1338" s="173">
        <v>1</v>
      </c>
      <c r="AV1338" s="173">
        <v>0.8</v>
      </c>
      <c r="AW1338" s="173"/>
      <c r="AX1338" s="173">
        <v>0.5</v>
      </c>
      <c r="AY1338" s="173">
        <v>1</v>
      </c>
      <c r="AZ1338" s="211">
        <f t="shared" si="298"/>
        <v>2</v>
      </c>
      <c r="BA1338" s="211">
        <f t="shared" si="296"/>
        <v>3.8</v>
      </c>
      <c r="BB1338" s="205">
        <f t="shared" si="291"/>
        <v>99699</v>
      </c>
      <c r="BC1338" s="205">
        <f t="shared" si="292"/>
        <v>83336</v>
      </c>
      <c r="BD1338" s="205">
        <f t="shared" si="293"/>
        <v>19033</v>
      </c>
      <c r="BE1338" s="205">
        <f t="shared" si="294"/>
        <v>2670</v>
      </c>
      <c r="BF1338" s="175">
        <v>80666</v>
      </c>
      <c r="BG1338" s="175">
        <v>62</v>
      </c>
      <c r="BH1338" s="175">
        <v>32886</v>
      </c>
      <c r="BI1338" s="175">
        <v>16363</v>
      </c>
      <c r="BJ1338" s="175"/>
      <c r="BK1338" s="175">
        <v>16103</v>
      </c>
      <c r="BL1338" s="175">
        <v>9620</v>
      </c>
      <c r="BM1338" s="175">
        <v>12442</v>
      </c>
      <c r="BN1338" s="175">
        <v>5771</v>
      </c>
      <c r="BO1338" s="175">
        <v>6452</v>
      </c>
      <c r="BP1338" s="200">
        <f t="shared" si="295"/>
        <v>39338</v>
      </c>
    </row>
    <row r="1339" spans="1:68" s="201" customFormat="1" x14ac:dyDescent="0.15">
      <c r="A1339" s="117">
        <v>640201001</v>
      </c>
      <c r="B1339" s="118" t="s">
        <v>653</v>
      </c>
      <c r="C1339" s="118" t="s">
        <v>601</v>
      </c>
      <c r="D1339" s="118" t="s">
        <v>654</v>
      </c>
      <c r="E1339" s="118" t="s">
        <v>3580</v>
      </c>
      <c r="F1339" s="120">
        <v>26</v>
      </c>
      <c r="G1339" s="119">
        <v>1090230</v>
      </c>
      <c r="H1339" s="119"/>
      <c r="I1339" s="120" t="s">
        <v>5820</v>
      </c>
      <c r="J1339" s="120">
        <v>5400</v>
      </c>
      <c r="K1339" s="120">
        <v>1090230</v>
      </c>
      <c r="L1339" s="120">
        <v>0.55300000000000005</v>
      </c>
      <c r="M1339" s="121" t="s">
        <v>5657</v>
      </c>
      <c r="N1339" s="120">
        <v>1</v>
      </c>
      <c r="O1339" s="119">
        <v>164</v>
      </c>
      <c r="P1339" s="119"/>
      <c r="Q1339" s="119"/>
      <c r="R1339" s="120" t="s">
        <v>5655</v>
      </c>
      <c r="S1339" s="120">
        <v>6.9</v>
      </c>
      <c r="T1339" s="120"/>
      <c r="U1339" s="120"/>
      <c r="V1339" s="172">
        <v>578.4</v>
      </c>
      <c r="W1339" s="172">
        <v>32.799999999999997</v>
      </c>
      <c r="X1339" s="172">
        <v>417.9</v>
      </c>
      <c r="Y1339" s="172">
        <v>62.1</v>
      </c>
      <c r="Z1339" s="172">
        <v>65.599999999999994</v>
      </c>
      <c r="AA1339" s="123">
        <v>5795</v>
      </c>
      <c r="AB1339" s="123"/>
      <c r="AC1339" s="123">
        <v>703</v>
      </c>
      <c r="AD1339" s="123"/>
      <c r="AE1339" s="123"/>
      <c r="AF1339" s="123"/>
      <c r="AG1339" s="214"/>
      <c r="AH1339" s="229" t="str">
        <f t="shared" si="290"/>
        <v>a3</v>
      </c>
      <c r="AI1339" s="199"/>
      <c r="AJ1339" s="199"/>
      <c r="AK1339" s="199"/>
      <c r="AL1339" s="199"/>
      <c r="AM1339" s="199"/>
      <c r="AN1339" s="173" t="s">
        <v>3186</v>
      </c>
      <c r="AO1339" s="173" t="s">
        <v>3186</v>
      </c>
      <c r="AP1339" s="173" t="s">
        <v>3186</v>
      </c>
      <c r="AQ1339" s="173" t="s">
        <v>3186</v>
      </c>
      <c r="AR1339" s="173" t="s">
        <v>3186</v>
      </c>
      <c r="AS1339" s="173"/>
      <c r="AT1339" s="173">
        <v>1.2</v>
      </c>
      <c r="AU1339" s="173">
        <v>1.2</v>
      </c>
      <c r="AV1339" s="173"/>
      <c r="AW1339" s="173">
        <v>0.5</v>
      </c>
      <c r="AX1339" s="173">
        <v>0.9</v>
      </c>
      <c r="AY1339" s="173"/>
      <c r="AZ1339" s="211">
        <f t="shared" si="298"/>
        <v>0</v>
      </c>
      <c r="BA1339" s="211">
        <f t="shared" si="296"/>
        <v>3.8</v>
      </c>
      <c r="BB1339" s="205">
        <f t="shared" si="291"/>
        <v>54592</v>
      </c>
      <c r="BC1339" s="205">
        <f t="shared" si="292"/>
        <v>54592</v>
      </c>
      <c r="BD1339" s="205">
        <f t="shared" si="293"/>
        <v>0</v>
      </c>
      <c r="BE1339" s="205">
        <f t="shared" si="294"/>
        <v>0</v>
      </c>
      <c r="BF1339" s="175">
        <v>54592</v>
      </c>
      <c r="BG1339" s="175"/>
      <c r="BH1339" s="175">
        <v>23520</v>
      </c>
      <c r="BI1339" s="175"/>
      <c r="BJ1339" s="175"/>
      <c r="BK1339" s="175">
        <v>11554</v>
      </c>
      <c r="BL1339" s="175">
        <v>4257</v>
      </c>
      <c r="BM1339" s="175">
        <v>8768</v>
      </c>
      <c r="BN1339" s="175">
        <v>3289</v>
      </c>
      <c r="BO1339" s="175">
        <v>3204</v>
      </c>
      <c r="BP1339" s="200">
        <f t="shared" si="295"/>
        <v>26724</v>
      </c>
    </row>
    <row r="1340" spans="1:68" s="201" customFormat="1" x14ac:dyDescent="0.15">
      <c r="A1340" s="117">
        <v>4062101001</v>
      </c>
      <c r="B1340" s="118" t="s">
        <v>2855</v>
      </c>
      <c r="C1340" s="118" t="s">
        <v>2791</v>
      </c>
      <c r="D1340" s="118" t="s">
        <v>2856</v>
      </c>
      <c r="E1340" s="118" t="s">
        <v>5146</v>
      </c>
      <c r="F1340" s="120">
        <v>11</v>
      </c>
      <c r="G1340" s="119">
        <v>1092485</v>
      </c>
      <c r="H1340" s="119"/>
      <c r="I1340" s="120" t="s">
        <v>5820</v>
      </c>
      <c r="J1340" s="120">
        <v>5400</v>
      </c>
      <c r="K1340" s="120">
        <v>1092485</v>
      </c>
      <c r="L1340" s="120">
        <v>0.55400000000000005</v>
      </c>
      <c r="M1340" s="121" t="s">
        <v>5654</v>
      </c>
      <c r="N1340" s="120">
        <v>1</v>
      </c>
      <c r="O1340" s="119">
        <v>240</v>
      </c>
      <c r="P1340" s="119">
        <v>56.75</v>
      </c>
      <c r="Q1340" s="119">
        <v>15.5</v>
      </c>
      <c r="R1340" s="120" t="s">
        <v>5658</v>
      </c>
      <c r="S1340" s="120">
        <v>1.4370000000000001</v>
      </c>
      <c r="T1340" s="120"/>
      <c r="U1340" s="120"/>
      <c r="V1340" s="172">
        <v>1103.28</v>
      </c>
      <c r="W1340" s="172">
        <v>155.69999999999999</v>
      </c>
      <c r="X1340" s="172">
        <v>763.4</v>
      </c>
      <c r="Y1340" s="172">
        <v>131.07</v>
      </c>
      <c r="Z1340" s="172">
        <v>53.11</v>
      </c>
      <c r="AA1340" s="123">
        <v>9826.6</v>
      </c>
      <c r="AB1340" s="123"/>
      <c r="AC1340" s="123">
        <v>963.3</v>
      </c>
      <c r="AD1340" s="123"/>
      <c r="AE1340" s="123"/>
      <c r="AF1340" s="123"/>
      <c r="AG1340" s="214"/>
      <c r="AH1340" s="229" t="str">
        <f t="shared" si="290"/>
        <v>a3</v>
      </c>
      <c r="AI1340" s="199"/>
      <c r="AJ1340" s="199"/>
      <c r="AK1340" s="199"/>
      <c r="AL1340" s="199"/>
      <c r="AM1340" s="199"/>
      <c r="AN1340" s="173">
        <v>1</v>
      </c>
      <c r="AO1340" s="173"/>
      <c r="AP1340" s="173"/>
      <c r="AQ1340" s="173">
        <v>1</v>
      </c>
      <c r="AR1340" s="173"/>
      <c r="AS1340" s="173">
        <v>0.5</v>
      </c>
      <c r="AT1340" s="173">
        <v>2</v>
      </c>
      <c r="AU1340" s="173">
        <v>0.5</v>
      </c>
      <c r="AV1340" s="173">
        <v>1</v>
      </c>
      <c r="AW1340" s="173">
        <v>0.5</v>
      </c>
      <c r="AX1340" s="173">
        <v>0.5</v>
      </c>
      <c r="AY1340" s="173">
        <v>0.5</v>
      </c>
      <c r="AZ1340" s="211">
        <f t="shared" si="298"/>
        <v>2.5</v>
      </c>
      <c r="BA1340" s="211">
        <f t="shared" si="296"/>
        <v>5</v>
      </c>
      <c r="BB1340" s="205">
        <f t="shared" si="291"/>
        <v>114944</v>
      </c>
      <c r="BC1340" s="205">
        <f t="shared" si="292"/>
        <v>99010</v>
      </c>
      <c r="BD1340" s="205">
        <f t="shared" si="293"/>
        <v>17218</v>
      </c>
      <c r="BE1340" s="205">
        <f t="shared" si="294"/>
        <v>1284</v>
      </c>
      <c r="BF1340" s="175">
        <v>97726</v>
      </c>
      <c r="BG1340" s="175">
        <v>12985</v>
      </c>
      <c r="BH1340" s="175">
        <v>27250</v>
      </c>
      <c r="BI1340" s="175">
        <v>15934</v>
      </c>
      <c r="BJ1340" s="175"/>
      <c r="BK1340" s="175">
        <v>15411</v>
      </c>
      <c r="BL1340" s="175">
        <v>8679</v>
      </c>
      <c r="BM1340" s="175">
        <v>14639</v>
      </c>
      <c r="BN1340" s="175">
        <v>4204</v>
      </c>
      <c r="BO1340" s="175">
        <v>15842</v>
      </c>
      <c r="BP1340" s="200">
        <f t="shared" si="295"/>
        <v>43092</v>
      </c>
    </row>
    <row r="1341" spans="1:68" s="201" customFormat="1" x14ac:dyDescent="0.15">
      <c r="A1341" s="117">
        <v>154501001</v>
      </c>
      <c r="B1341" s="118" t="s">
        <v>237</v>
      </c>
      <c r="C1341" s="118" t="s">
        <v>11</v>
      </c>
      <c r="D1341" s="118" t="s">
        <v>238</v>
      </c>
      <c r="E1341" s="118" t="s">
        <v>3323</v>
      </c>
      <c r="F1341" s="120">
        <v>26</v>
      </c>
      <c r="G1341" s="119">
        <v>1094577</v>
      </c>
      <c r="H1341" s="119"/>
      <c r="I1341" s="120" t="s">
        <v>5820</v>
      </c>
      <c r="J1341" s="120">
        <v>3208</v>
      </c>
      <c r="K1341" s="120">
        <v>1094577</v>
      </c>
      <c r="L1341" s="120">
        <v>0.93500000000000005</v>
      </c>
      <c r="M1341" s="121" t="s">
        <v>5654</v>
      </c>
      <c r="N1341" s="120">
        <v>1</v>
      </c>
      <c r="O1341" s="119">
        <v>155</v>
      </c>
      <c r="P1341" s="119"/>
      <c r="Q1341" s="119"/>
      <c r="R1341" s="120" t="s">
        <v>5655</v>
      </c>
      <c r="S1341" s="120">
        <v>8.6</v>
      </c>
      <c r="T1341" s="120"/>
      <c r="U1341" s="120"/>
      <c r="V1341" s="172">
        <v>536</v>
      </c>
      <c r="W1341" s="172">
        <v>97</v>
      </c>
      <c r="X1341" s="172">
        <v>276</v>
      </c>
      <c r="Y1341" s="172">
        <v>30</v>
      </c>
      <c r="Z1341" s="172">
        <v>133</v>
      </c>
      <c r="AA1341" s="123">
        <v>8193</v>
      </c>
      <c r="AB1341" s="123"/>
      <c r="AC1341" s="123">
        <v>1086</v>
      </c>
      <c r="AD1341" s="123"/>
      <c r="AE1341" s="123"/>
      <c r="AF1341" s="123"/>
      <c r="AG1341" s="214"/>
      <c r="AH1341" s="229" t="str">
        <f t="shared" si="290"/>
        <v>a3</v>
      </c>
      <c r="AI1341" s="199" t="s">
        <v>5401</v>
      </c>
      <c r="AJ1341" s="199"/>
      <c r="AK1341" s="199" t="s">
        <v>5401</v>
      </c>
      <c r="AL1341" s="199" t="s">
        <v>5401</v>
      </c>
      <c r="AM1341" s="199" t="s">
        <v>5401</v>
      </c>
      <c r="AN1341" s="173">
        <v>1</v>
      </c>
      <c r="AO1341" s="173" t="s">
        <v>3186</v>
      </c>
      <c r="AP1341" s="173" t="s">
        <v>3186</v>
      </c>
      <c r="AQ1341" s="173" t="s">
        <v>3186</v>
      </c>
      <c r="AR1341" s="173" t="s">
        <v>3186</v>
      </c>
      <c r="AS1341" s="173">
        <v>1</v>
      </c>
      <c r="AT1341" s="173">
        <v>1</v>
      </c>
      <c r="AU1341" s="173">
        <v>1</v>
      </c>
      <c r="AV1341" s="173">
        <v>1</v>
      </c>
      <c r="AW1341" s="173">
        <v>1</v>
      </c>
      <c r="AX1341" s="173">
        <v>1</v>
      </c>
      <c r="AY1341" s="173" t="s">
        <v>3186</v>
      </c>
      <c r="AZ1341" s="211">
        <f t="shared" si="298"/>
        <v>2</v>
      </c>
      <c r="BA1341" s="211">
        <f t="shared" si="296"/>
        <v>5</v>
      </c>
      <c r="BB1341" s="205">
        <f t="shared" si="291"/>
        <v>82867</v>
      </c>
      <c r="BC1341" s="205">
        <f t="shared" si="292"/>
        <v>82867</v>
      </c>
      <c r="BD1341" s="205">
        <f t="shared" si="293"/>
        <v>0</v>
      </c>
      <c r="BE1341" s="205">
        <f t="shared" si="294"/>
        <v>0</v>
      </c>
      <c r="BF1341" s="175">
        <v>82867</v>
      </c>
      <c r="BG1341" s="175"/>
      <c r="BH1341" s="175">
        <v>60784</v>
      </c>
      <c r="BI1341" s="175"/>
      <c r="BJ1341" s="175"/>
      <c r="BK1341" s="175">
        <v>17887</v>
      </c>
      <c r="BL1341" s="175">
        <v>317</v>
      </c>
      <c r="BM1341" s="175"/>
      <c r="BN1341" s="175">
        <v>63</v>
      </c>
      <c r="BO1341" s="175">
        <v>3816</v>
      </c>
      <c r="BP1341" s="200">
        <f t="shared" si="295"/>
        <v>64600</v>
      </c>
    </row>
    <row r="1342" spans="1:68" s="201" customFormat="1" x14ac:dyDescent="0.15">
      <c r="A1342" s="117">
        <v>740801001</v>
      </c>
      <c r="B1342" s="118" t="s">
        <v>715</v>
      </c>
      <c r="C1342" s="118" t="s">
        <v>660</v>
      </c>
      <c r="D1342" s="118" t="s">
        <v>716</v>
      </c>
      <c r="E1342" s="118" t="s">
        <v>3620</v>
      </c>
      <c r="F1342" s="120">
        <v>26</v>
      </c>
      <c r="G1342" s="119">
        <v>1096620</v>
      </c>
      <c r="H1342" s="119"/>
      <c r="I1342" s="120" t="s">
        <v>5820</v>
      </c>
      <c r="J1342" s="120">
        <v>6000</v>
      </c>
      <c r="K1342" s="120">
        <v>1096620</v>
      </c>
      <c r="L1342" s="120">
        <v>0.501</v>
      </c>
      <c r="M1342" s="121" t="s">
        <v>5676</v>
      </c>
      <c r="N1342" s="120">
        <v>1</v>
      </c>
      <c r="O1342" s="119">
        <v>140.1</v>
      </c>
      <c r="P1342" s="119">
        <v>28</v>
      </c>
      <c r="Q1342" s="119">
        <v>3.3</v>
      </c>
      <c r="R1342" s="120" t="s">
        <v>5658</v>
      </c>
      <c r="S1342" s="120">
        <v>0.8</v>
      </c>
      <c r="T1342" s="120"/>
      <c r="U1342" s="120"/>
      <c r="V1342" s="172">
        <v>585.4</v>
      </c>
      <c r="W1342" s="172">
        <v>93.9</v>
      </c>
      <c r="X1342" s="172">
        <v>365.3</v>
      </c>
      <c r="Y1342" s="172">
        <v>38.9</v>
      </c>
      <c r="Z1342" s="172">
        <v>87.3</v>
      </c>
      <c r="AA1342" s="123">
        <v>5645</v>
      </c>
      <c r="AB1342" s="123"/>
      <c r="AC1342" s="123">
        <v>854</v>
      </c>
      <c r="AD1342" s="123"/>
      <c r="AE1342" s="123"/>
      <c r="AF1342" s="123"/>
      <c r="AG1342" s="214"/>
      <c r="AH1342" s="229" t="str">
        <f t="shared" si="290"/>
        <v>a3</v>
      </c>
      <c r="AI1342" s="199"/>
      <c r="AJ1342" s="199"/>
      <c r="AK1342" s="199"/>
      <c r="AL1342" s="199"/>
      <c r="AM1342" s="199"/>
      <c r="AN1342" s="173" t="s">
        <v>3186</v>
      </c>
      <c r="AO1342" s="173" t="s">
        <v>3186</v>
      </c>
      <c r="AP1342" s="173" t="s">
        <v>3186</v>
      </c>
      <c r="AQ1342" s="173" t="s">
        <v>3186</v>
      </c>
      <c r="AR1342" s="173" t="s">
        <v>3186</v>
      </c>
      <c r="AS1342" s="173">
        <v>0.5</v>
      </c>
      <c r="AT1342" s="173">
        <v>0.5</v>
      </c>
      <c r="AU1342" s="173">
        <v>0.5</v>
      </c>
      <c r="AV1342" s="173">
        <v>1</v>
      </c>
      <c r="AW1342" s="173">
        <v>0.5</v>
      </c>
      <c r="AX1342" s="173">
        <v>0.5</v>
      </c>
      <c r="AY1342" s="173" t="s">
        <v>3186</v>
      </c>
      <c r="AZ1342" s="211">
        <f t="shared" si="298"/>
        <v>0.5</v>
      </c>
      <c r="BA1342" s="211">
        <f t="shared" si="296"/>
        <v>3</v>
      </c>
      <c r="BB1342" s="205">
        <f t="shared" si="291"/>
        <v>67215</v>
      </c>
      <c r="BC1342" s="205">
        <f t="shared" si="292"/>
        <v>67215</v>
      </c>
      <c r="BD1342" s="205">
        <f t="shared" si="293"/>
        <v>0</v>
      </c>
      <c r="BE1342" s="205">
        <f t="shared" si="294"/>
        <v>0</v>
      </c>
      <c r="BF1342" s="175">
        <v>67215</v>
      </c>
      <c r="BG1342" s="175">
        <v>7729</v>
      </c>
      <c r="BH1342" s="175">
        <v>34644</v>
      </c>
      <c r="BI1342" s="175"/>
      <c r="BJ1342" s="175"/>
      <c r="BK1342" s="175">
        <v>6483</v>
      </c>
      <c r="BL1342" s="175">
        <v>1723</v>
      </c>
      <c r="BM1342" s="175">
        <v>10613</v>
      </c>
      <c r="BN1342" s="175">
        <v>2815</v>
      </c>
      <c r="BO1342" s="175">
        <v>3208</v>
      </c>
      <c r="BP1342" s="200">
        <f t="shared" si="295"/>
        <v>37852</v>
      </c>
    </row>
    <row r="1343" spans="1:68" s="201" customFormat="1" x14ac:dyDescent="0.15">
      <c r="A1343" s="117">
        <v>800781001</v>
      </c>
      <c r="B1343" s="118" t="s">
        <v>775</v>
      </c>
      <c r="C1343" s="118" t="s">
        <v>762</v>
      </c>
      <c r="D1343" s="118" t="s">
        <v>776</v>
      </c>
      <c r="E1343" s="118" t="s">
        <v>3654</v>
      </c>
      <c r="F1343" s="120">
        <v>10</v>
      </c>
      <c r="G1343" s="119">
        <v>1097520</v>
      </c>
      <c r="H1343" s="119"/>
      <c r="I1343" s="120" t="s">
        <v>5820</v>
      </c>
      <c r="J1343" s="120">
        <v>7480</v>
      </c>
      <c r="K1343" s="120">
        <v>1097520</v>
      </c>
      <c r="L1343" s="120">
        <v>0.40200000000000002</v>
      </c>
      <c r="M1343" s="121" t="s">
        <v>5654</v>
      </c>
      <c r="N1343" s="120">
        <v>1</v>
      </c>
      <c r="O1343" s="119">
        <v>70.099999999999994</v>
      </c>
      <c r="P1343" s="119">
        <v>21.8</v>
      </c>
      <c r="Q1343" s="119">
        <v>2.38</v>
      </c>
      <c r="R1343" s="120" t="s">
        <v>5655</v>
      </c>
      <c r="S1343" s="120">
        <v>14.333</v>
      </c>
      <c r="T1343" s="120"/>
      <c r="U1343" s="120"/>
      <c r="V1343" s="172">
        <v>685.27499999999998</v>
      </c>
      <c r="W1343" s="172">
        <v>148.41</v>
      </c>
      <c r="X1343" s="172">
        <v>391.04</v>
      </c>
      <c r="Y1343" s="172">
        <v>76.62</v>
      </c>
      <c r="Z1343" s="172">
        <v>69.204999999999998</v>
      </c>
      <c r="AA1343" s="123">
        <v>7141</v>
      </c>
      <c r="AB1343" s="123"/>
      <c r="AC1343" s="123">
        <v>522.77</v>
      </c>
      <c r="AD1343" s="123"/>
      <c r="AE1343" s="123"/>
      <c r="AF1343" s="123"/>
      <c r="AG1343" s="214"/>
      <c r="AH1343" s="229" t="str">
        <f t="shared" si="290"/>
        <v>a3</v>
      </c>
      <c r="AI1343" s="199"/>
      <c r="AJ1343" s="199"/>
      <c r="AK1343" s="199"/>
      <c r="AL1343" s="199"/>
      <c r="AM1343" s="199"/>
      <c r="AN1343" s="173">
        <v>4.3</v>
      </c>
      <c r="AO1343" s="173"/>
      <c r="AP1343" s="173"/>
      <c r="AQ1343" s="173"/>
      <c r="AR1343" s="173"/>
      <c r="AS1343" s="173">
        <v>0.8</v>
      </c>
      <c r="AT1343" s="173">
        <v>3.2</v>
      </c>
      <c r="AU1343" s="173">
        <v>1.5</v>
      </c>
      <c r="AV1343" s="173">
        <v>0.5</v>
      </c>
      <c r="AW1343" s="173">
        <v>1.5</v>
      </c>
      <c r="AX1343" s="173">
        <v>1.5</v>
      </c>
      <c r="AY1343" s="173"/>
      <c r="AZ1343" s="211">
        <f t="shared" si="298"/>
        <v>5.0999999999999996</v>
      </c>
      <c r="BA1343" s="211">
        <f t="shared" si="296"/>
        <v>8.1999999999999993</v>
      </c>
      <c r="BB1343" s="205">
        <f t="shared" si="291"/>
        <v>417426</v>
      </c>
      <c r="BC1343" s="205">
        <f t="shared" si="292"/>
        <v>417426</v>
      </c>
      <c r="BD1343" s="205">
        <f t="shared" si="293"/>
        <v>0</v>
      </c>
      <c r="BE1343" s="205">
        <f t="shared" si="294"/>
        <v>0</v>
      </c>
      <c r="BF1343" s="175">
        <v>417426</v>
      </c>
      <c r="BG1343" s="175">
        <v>43889</v>
      </c>
      <c r="BH1343" s="175">
        <v>70714</v>
      </c>
      <c r="BI1343" s="175"/>
      <c r="BJ1343" s="175"/>
      <c r="BK1343" s="175">
        <v>7700</v>
      </c>
      <c r="BL1343" s="175">
        <v>13582</v>
      </c>
      <c r="BM1343" s="175">
        <v>15662</v>
      </c>
      <c r="BN1343" s="175">
        <v>2734</v>
      </c>
      <c r="BO1343" s="175">
        <v>263145</v>
      </c>
      <c r="BP1343" s="200">
        <f t="shared" si="295"/>
        <v>333859</v>
      </c>
    </row>
    <row r="1344" spans="1:68" s="201" customFormat="1" x14ac:dyDescent="0.15">
      <c r="A1344" s="117">
        <v>2620301001</v>
      </c>
      <c r="B1344" s="118" t="s">
        <v>2005</v>
      </c>
      <c r="C1344" s="118" t="s">
        <v>1980</v>
      </c>
      <c r="D1344" s="118" t="s">
        <v>2006</v>
      </c>
      <c r="E1344" s="118" t="s">
        <v>4517</v>
      </c>
      <c r="F1344" s="120">
        <v>18</v>
      </c>
      <c r="G1344" s="119">
        <v>1177846</v>
      </c>
      <c r="H1344" s="119"/>
      <c r="I1344" s="120" t="s">
        <v>5820</v>
      </c>
      <c r="J1344" s="120">
        <v>6200</v>
      </c>
      <c r="K1344" s="120">
        <v>1098223</v>
      </c>
      <c r="L1344" s="120">
        <v>0.48499999999999999</v>
      </c>
      <c r="M1344" s="121" t="s">
        <v>5654</v>
      </c>
      <c r="N1344" s="120">
        <v>1</v>
      </c>
      <c r="O1344" s="119">
        <v>149</v>
      </c>
      <c r="P1344" s="119"/>
      <c r="Q1344" s="119"/>
      <c r="R1344" s="120" t="s">
        <v>5655</v>
      </c>
      <c r="S1344" s="120">
        <v>15.3</v>
      </c>
      <c r="T1344" s="120"/>
      <c r="U1344" s="120"/>
      <c r="V1344" s="172">
        <v>897</v>
      </c>
      <c r="W1344" s="172">
        <v>237</v>
      </c>
      <c r="X1344" s="172">
        <v>384</v>
      </c>
      <c r="Y1344" s="172">
        <v>108</v>
      </c>
      <c r="Z1344" s="172">
        <v>168</v>
      </c>
      <c r="AA1344" s="123">
        <v>11411</v>
      </c>
      <c r="AB1344" s="123"/>
      <c r="AC1344" s="123">
        <v>778</v>
      </c>
      <c r="AD1344" s="123"/>
      <c r="AE1344" s="123"/>
      <c r="AF1344" s="123"/>
      <c r="AG1344" s="214"/>
      <c r="AH1344" s="229" t="str">
        <f t="shared" si="290"/>
        <v>a3</v>
      </c>
      <c r="AI1344" s="199" t="s">
        <v>5402</v>
      </c>
      <c r="AJ1344" s="199"/>
      <c r="AK1344" s="199"/>
      <c r="AL1344" s="199" t="s">
        <v>5402</v>
      </c>
      <c r="AM1344" s="199"/>
      <c r="AN1344" s="173">
        <v>0.5</v>
      </c>
      <c r="AO1344" s="173" t="s">
        <v>3186</v>
      </c>
      <c r="AP1344" s="173" t="s">
        <v>3186</v>
      </c>
      <c r="AQ1344" s="173" t="s">
        <v>3186</v>
      </c>
      <c r="AR1344" s="173" t="s">
        <v>3186</v>
      </c>
      <c r="AS1344" s="173">
        <v>1</v>
      </c>
      <c r="AT1344" s="173">
        <v>3</v>
      </c>
      <c r="AU1344" s="173">
        <v>1</v>
      </c>
      <c r="AV1344" s="173">
        <v>1</v>
      </c>
      <c r="AW1344" s="173">
        <v>1</v>
      </c>
      <c r="AX1344" s="173">
        <v>1</v>
      </c>
      <c r="AY1344" s="173">
        <v>1</v>
      </c>
      <c r="AZ1344" s="211">
        <f t="shared" si="298"/>
        <v>1.5</v>
      </c>
      <c r="BA1344" s="211">
        <f t="shared" si="296"/>
        <v>8</v>
      </c>
      <c r="BB1344" s="205">
        <f t="shared" si="291"/>
        <v>173253</v>
      </c>
      <c r="BC1344" s="205">
        <f t="shared" si="292"/>
        <v>173253</v>
      </c>
      <c r="BD1344" s="205">
        <f t="shared" si="293"/>
        <v>0</v>
      </c>
      <c r="BE1344" s="205">
        <f t="shared" si="294"/>
        <v>0</v>
      </c>
      <c r="BF1344" s="175">
        <v>173253</v>
      </c>
      <c r="BG1344" s="175"/>
      <c r="BH1344" s="175">
        <v>141679</v>
      </c>
      <c r="BI1344" s="175"/>
      <c r="BJ1344" s="175"/>
      <c r="BK1344" s="175">
        <v>15629</v>
      </c>
      <c r="BL1344" s="175"/>
      <c r="BM1344" s="175">
        <v>15458</v>
      </c>
      <c r="BN1344" s="175">
        <v>487</v>
      </c>
      <c r="BO1344" s="175"/>
      <c r="BP1344" s="200">
        <f t="shared" si="295"/>
        <v>141679</v>
      </c>
    </row>
    <row r="1345" spans="1:68" s="201" customFormat="1" x14ac:dyDescent="0.15">
      <c r="A1345" s="117">
        <v>3580101001</v>
      </c>
      <c r="B1345" s="118" t="s">
        <v>2651</v>
      </c>
      <c r="C1345" s="118" t="s">
        <v>2601</v>
      </c>
      <c r="D1345" s="118" t="s">
        <v>2652</v>
      </c>
      <c r="E1345" s="118" t="s">
        <v>5010</v>
      </c>
      <c r="F1345" s="120">
        <v>18</v>
      </c>
      <c r="G1345" s="119"/>
      <c r="H1345" s="119"/>
      <c r="I1345" s="120" t="s">
        <v>5820</v>
      </c>
      <c r="J1345" s="120">
        <v>4800</v>
      </c>
      <c r="K1345" s="120">
        <v>1100504</v>
      </c>
      <c r="L1345" s="120">
        <v>0.628</v>
      </c>
      <c r="M1345" s="121" t="s">
        <v>5654</v>
      </c>
      <c r="N1345" s="120">
        <v>1</v>
      </c>
      <c r="O1345" s="119">
        <v>203.4</v>
      </c>
      <c r="P1345" s="119">
        <v>44.5</v>
      </c>
      <c r="Q1345" s="119">
        <v>4.9000000000000004</v>
      </c>
      <c r="R1345" s="120" t="s">
        <v>5655</v>
      </c>
      <c r="S1345" s="120">
        <v>20.399999999999999</v>
      </c>
      <c r="T1345" s="120"/>
      <c r="U1345" s="120"/>
      <c r="V1345" s="172">
        <v>610</v>
      </c>
      <c r="W1345" s="172"/>
      <c r="X1345" s="172">
        <v>416.1</v>
      </c>
      <c r="Y1345" s="172">
        <v>61.6</v>
      </c>
      <c r="Z1345" s="172">
        <v>132.30000000000001</v>
      </c>
      <c r="AA1345" s="123">
        <v>12515.5</v>
      </c>
      <c r="AB1345" s="123"/>
      <c r="AC1345" s="123">
        <v>713.6</v>
      </c>
      <c r="AD1345" s="123"/>
      <c r="AE1345" s="123"/>
      <c r="AF1345" s="123"/>
      <c r="AG1345" s="214"/>
      <c r="AH1345" s="229" t="str">
        <f t="shared" si="290"/>
        <v>a3</v>
      </c>
      <c r="AI1345" s="199"/>
      <c r="AJ1345" s="199"/>
      <c r="AK1345" s="199"/>
      <c r="AL1345" s="199"/>
      <c r="AM1345" s="199"/>
      <c r="AN1345" s="173">
        <v>1</v>
      </c>
      <c r="AO1345" s="173"/>
      <c r="AP1345" s="173"/>
      <c r="AQ1345" s="173"/>
      <c r="AR1345" s="173"/>
      <c r="AS1345" s="173"/>
      <c r="AT1345" s="173">
        <v>1</v>
      </c>
      <c r="AU1345" s="173">
        <v>2.7</v>
      </c>
      <c r="AV1345" s="173">
        <v>0.7</v>
      </c>
      <c r="AW1345" s="173">
        <v>2.7</v>
      </c>
      <c r="AX1345" s="173">
        <v>0.7</v>
      </c>
      <c r="AY1345" s="173">
        <v>1</v>
      </c>
      <c r="AZ1345" s="211">
        <f t="shared" si="298"/>
        <v>1</v>
      </c>
      <c r="BA1345" s="211">
        <f t="shared" si="296"/>
        <v>8.8000000000000007</v>
      </c>
      <c r="BB1345" s="205">
        <f t="shared" si="291"/>
        <v>118358</v>
      </c>
      <c r="BC1345" s="205">
        <f t="shared" si="292"/>
        <v>77747</v>
      </c>
      <c r="BD1345" s="205">
        <f t="shared" si="293"/>
        <v>41597</v>
      </c>
      <c r="BE1345" s="205">
        <f t="shared" si="294"/>
        <v>986</v>
      </c>
      <c r="BF1345" s="175">
        <v>76761</v>
      </c>
      <c r="BG1345" s="175">
        <v>3490</v>
      </c>
      <c r="BH1345" s="175">
        <v>41597</v>
      </c>
      <c r="BI1345" s="175">
        <v>24625</v>
      </c>
      <c r="BJ1345" s="175">
        <v>15986</v>
      </c>
      <c r="BK1345" s="175">
        <v>9152</v>
      </c>
      <c r="BL1345" s="175">
        <v>7232</v>
      </c>
      <c r="BM1345" s="175">
        <v>8692</v>
      </c>
      <c r="BN1345" s="175">
        <v>4262</v>
      </c>
      <c r="BO1345" s="175">
        <v>3322</v>
      </c>
      <c r="BP1345" s="200">
        <f t="shared" si="295"/>
        <v>44919</v>
      </c>
    </row>
    <row r="1346" spans="1:68" s="201" customFormat="1" x14ac:dyDescent="0.15">
      <c r="A1346" s="117">
        <v>1842301001</v>
      </c>
      <c r="B1346" s="118" t="s">
        <v>82</v>
      </c>
      <c r="C1346" s="118" t="s">
        <v>1400</v>
      </c>
      <c r="D1346" s="118" t="s">
        <v>1431</v>
      </c>
      <c r="E1346" s="118" t="s">
        <v>4101</v>
      </c>
      <c r="F1346" s="120">
        <v>27</v>
      </c>
      <c r="G1346" s="119">
        <v>1103065</v>
      </c>
      <c r="H1346" s="119"/>
      <c r="I1346" s="120" t="s">
        <v>5820</v>
      </c>
      <c r="J1346" s="120">
        <v>4500</v>
      </c>
      <c r="K1346" s="120">
        <v>1103065</v>
      </c>
      <c r="L1346" s="120">
        <v>0.67200000000000004</v>
      </c>
      <c r="M1346" s="121" t="s">
        <v>5654</v>
      </c>
      <c r="N1346" s="120">
        <v>1</v>
      </c>
      <c r="O1346" s="119">
        <v>162</v>
      </c>
      <c r="P1346" s="119"/>
      <c r="Q1346" s="119"/>
      <c r="R1346" s="120" t="s">
        <v>5655</v>
      </c>
      <c r="S1346" s="120">
        <v>11.1</v>
      </c>
      <c r="T1346" s="120"/>
      <c r="U1346" s="120"/>
      <c r="V1346" s="172">
        <v>653.4</v>
      </c>
      <c r="W1346" s="172">
        <v>107</v>
      </c>
      <c r="X1346" s="172">
        <v>319.7</v>
      </c>
      <c r="Y1346" s="172">
        <v>120.3</v>
      </c>
      <c r="Z1346" s="172">
        <v>106.4</v>
      </c>
      <c r="AA1346" s="123">
        <v>8687</v>
      </c>
      <c r="AB1346" s="123">
        <v>14126.399999999978</v>
      </c>
      <c r="AC1346" s="123">
        <v>257</v>
      </c>
      <c r="AD1346" s="123"/>
      <c r="AE1346" s="123"/>
      <c r="AF1346" s="123"/>
      <c r="AG1346" s="214"/>
      <c r="AH1346" s="229" t="str">
        <f t="shared" si="290"/>
        <v>a3</v>
      </c>
      <c r="AI1346" s="199"/>
      <c r="AJ1346" s="199"/>
      <c r="AK1346" s="199"/>
      <c r="AL1346" s="199"/>
      <c r="AM1346" s="199"/>
      <c r="AN1346" s="173" t="s">
        <v>3186</v>
      </c>
      <c r="AO1346" s="173" t="s">
        <v>3186</v>
      </c>
      <c r="AP1346" s="173" t="s">
        <v>3186</v>
      </c>
      <c r="AQ1346" s="173" t="s">
        <v>3186</v>
      </c>
      <c r="AR1346" s="173" t="s">
        <v>3186</v>
      </c>
      <c r="AS1346" s="173">
        <v>1</v>
      </c>
      <c r="AT1346" s="173">
        <v>0.5</v>
      </c>
      <c r="AU1346" s="173">
        <v>0.5</v>
      </c>
      <c r="AV1346" s="173">
        <v>0.5</v>
      </c>
      <c r="AW1346" s="173">
        <v>0.5</v>
      </c>
      <c r="AX1346" s="173">
        <v>1</v>
      </c>
      <c r="AY1346" s="173">
        <v>1</v>
      </c>
      <c r="AZ1346" s="211">
        <f t="shared" si="298"/>
        <v>1</v>
      </c>
      <c r="BA1346" s="211">
        <f t="shared" si="296"/>
        <v>4</v>
      </c>
      <c r="BB1346" s="205">
        <f t="shared" si="291"/>
        <v>62826</v>
      </c>
      <c r="BC1346" s="205">
        <f t="shared" si="292"/>
        <v>46221</v>
      </c>
      <c r="BD1346" s="205">
        <f t="shared" si="293"/>
        <v>17268</v>
      </c>
      <c r="BE1346" s="205">
        <f t="shared" si="294"/>
        <v>663</v>
      </c>
      <c r="BF1346" s="175">
        <v>45558</v>
      </c>
      <c r="BG1346" s="175">
        <v>4801</v>
      </c>
      <c r="BH1346" s="175">
        <v>17268</v>
      </c>
      <c r="BI1346" s="175">
        <v>16605</v>
      </c>
      <c r="BJ1346" s="175"/>
      <c r="BK1346" s="175">
        <v>5972</v>
      </c>
      <c r="BL1346" s="175">
        <v>3595</v>
      </c>
      <c r="BM1346" s="175">
        <v>8142</v>
      </c>
      <c r="BN1346" s="175">
        <v>3724</v>
      </c>
      <c r="BO1346" s="175">
        <v>2719</v>
      </c>
      <c r="BP1346" s="200">
        <f t="shared" si="295"/>
        <v>19987</v>
      </c>
    </row>
    <row r="1347" spans="1:68" s="201" customFormat="1" x14ac:dyDescent="0.15">
      <c r="A1347" s="117">
        <v>3521301001</v>
      </c>
      <c r="B1347" s="118" t="s">
        <v>2638</v>
      </c>
      <c r="C1347" s="118" t="s">
        <v>2601</v>
      </c>
      <c r="D1347" s="118" t="s">
        <v>2639</v>
      </c>
      <c r="E1347" s="118" t="s">
        <v>5000</v>
      </c>
      <c r="F1347" s="120">
        <v>24</v>
      </c>
      <c r="G1347" s="119">
        <v>1103145</v>
      </c>
      <c r="H1347" s="119"/>
      <c r="I1347" s="120" t="s">
        <v>5820</v>
      </c>
      <c r="J1347" s="120">
        <v>6600</v>
      </c>
      <c r="K1347" s="120">
        <v>1103145</v>
      </c>
      <c r="L1347" s="120">
        <v>0.45800000000000002</v>
      </c>
      <c r="M1347" s="121" t="s">
        <v>5657</v>
      </c>
      <c r="N1347" s="120">
        <v>1</v>
      </c>
      <c r="O1347" s="119">
        <v>207.5</v>
      </c>
      <c r="P1347" s="119"/>
      <c r="Q1347" s="119"/>
      <c r="R1347" s="120" t="s">
        <v>5658</v>
      </c>
      <c r="S1347" s="120">
        <v>2.2999999999999998</v>
      </c>
      <c r="T1347" s="120"/>
      <c r="U1347" s="120"/>
      <c r="V1347" s="172">
        <v>552.1</v>
      </c>
      <c r="W1347" s="172">
        <v>87.8</v>
      </c>
      <c r="X1347" s="172">
        <v>310.89999999999998</v>
      </c>
      <c r="Y1347" s="172">
        <v>47.5</v>
      </c>
      <c r="Z1347" s="172">
        <v>105.9</v>
      </c>
      <c r="AA1347" s="123">
        <v>6799</v>
      </c>
      <c r="AB1347" s="123"/>
      <c r="AC1347" s="123">
        <v>669</v>
      </c>
      <c r="AD1347" s="123"/>
      <c r="AE1347" s="123"/>
      <c r="AF1347" s="123"/>
      <c r="AG1347" s="214"/>
      <c r="AH1347" s="229" t="str">
        <f t="shared" si="290"/>
        <v>a3</v>
      </c>
      <c r="AI1347" s="199"/>
      <c r="AJ1347" s="199"/>
      <c r="AK1347" s="199"/>
      <c r="AL1347" s="199"/>
      <c r="AM1347" s="199"/>
      <c r="AN1347" s="173"/>
      <c r="AO1347" s="173"/>
      <c r="AP1347" s="173"/>
      <c r="AQ1347" s="173"/>
      <c r="AR1347" s="173"/>
      <c r="AS1347" s="173"/>
      <c r="AT1347" s="173">
        <v>1</v>
      </c>
      <c r="AU1347" s="173">
        <v>1</v>
      </c>
      <c r="AV1347" s="173">
        <v>1</v>
      </c>
      <c r="AW1347" s="173">
        <v>1</v>
      </c>
      <c r="AX1347" s="173"/>
      <c r="AY1347" s="173">
        <v>1</v>
      </c>
      <c r="AZ1347" s="211">
        <f t="shared" si="298"/>
        <v>0</v>
      </c>
      <c r="BA1347" s="211">
        <f t="shared" si="296"/>
        <v>5</v>
      </c>
      <c r="BB1347" s="205">
        <f t="shared" si="291"/>
        <v>80131</v>
      </c>
      <c r="BC1347" s="205">
        <f t="shared" si="292"/>
        <v>80131</v>
      </c>
      <c r="BD1347" s="205">
        <f t="shared" si="293"/>
        <v>0</v>
      </c>
      <c r="BE1347" s="205">
        <f t="shared" si="294"/>
        <v>0</v>
      </c>
      <c r="BF1347" s="175">
        <v>80131</v>
      </c>
      <c r="BG1347" s="175"/>
      <c r="BH1347" s="175">
        <v>41300</v>
      </c>
      <c r="BI1347" s="175"/>
      <c r="BJ1347" s="175"/>
      <c r="BK1347" s="175">
        <v>9940</v>
      </c>
      <c r="BL1347" s="175">
        <v>7548</v>
      </c>
      <c r="BM1347" s="175">
        <v>11545</v>
      </c>
      <c r="BN1347" s="175">
        <v>4714</v>
      </c>
      <c r="BO1347" s="175">
        <v>5084</v>
      </c>
      <c r="BP1347" s="200">
        <f t="shared" si="295"/>
        <v>46384</v>
      </c>
    </row>
    <row r="1348" spans="1:68" s="201" customFormat="1" x14ac:dyDescent="0.15">
      <c r="A1348" s="117">
        <v>142901001</v>
      </c>
      <c r="B1348" s="118" t="s">
        <v>170</v>
      </c>
      <c r="C1348" s="118" t="s">
        <v>11</v>
      </c>
      <c r="D1348" s="118" t="s">
        <v>171</v>
      </c>
      <c r="E1348" s="118" t="s">
        <v>3286</v>
      </c>
      <c r="F1348" s="120">
        <v>23</v>
      </c>
      <c r="G1348" s="119"/>
      <c r="H1348" s="119"/>
      <c r="I1348" s="120" t="s">
        <v>5822</v>
      </c>
      <c r="J1348" s="120">
        <v>5640</v>
      </c>
      <c r="K1348" s="120">
        <v>1103465</v>
      </c>
      <c r="L1348" s="120">
        <v>0.53600000000000003</v>
      </c>
      <c r="M1348" s="121" t="s">
        <v>5657</v>
      </c>
      <c r="N1348" s="120">
        <v>1</v>
      </c>
      <c r="O1348" s="119">
        <v>315.10000000000002</v>
      </c>
      <c r="P1348" s="119"/>
      <c r="Q1348" s="119"/>
      <c r="R1348" s="120" t="s">
        <v>5655</v>
      </c>
      <c r="S1348" s="120">
        <v>5</v>
      </c>
      <c r="T1348" s="120"/>
      <c r="U1348" s="120" t="s">
        <v>3186</v>
      </c>
      <c r="V1348" s="172">
        <v>693</v>
      </c>
      <c r="W1348" s="172"/>
      <c r="X1348" s="172">
        <v>518</v>
      </c>
      <c r="Y1348" s="172">
        <v>54</v>
      </c>
      <c r="Z1348" s="172">
        <v>121</v>
      </c>
      <c r="AA1348" s="123">
        <v>12987.5</v>
      </c>
      <c r="AB1348" s="123"/>
      <c r="AC1348" s="123">
        <v>1014</v>
      </c>
      <c r="AD1348" s="123"/>
      <c r="AE1348" s="123"/>
      <c r="AF1348" s="123"/>
      <c r="AG1348" s="214"/>
      <c r="AH1348" s="229" t="str">
        <f t="shared" si="290"/>
        <v>a3</v>
      </c>
      <c r="AI1348" s="199" t="s">
        <v>5402</v>
      </c>
      <c r="AJ1348" s="199"/>
      <c r="AK1348" s="199" t="s">
        <v>5402</v>
      </c>
      <c r="AL1348" s="199" t="s">
        <v>5402</v>
      </c>
      <c r="AM1348" s="199" t="s">
        <v>5402</v>
      </c>
      <c r="AN1348" s="173">
        <v>1</v>
      </c>
      <c r="AO1348" s="173" t="s">
        <v>3186</v>
      </c>
      <c r="AP1348" s="173" t="s">
        <v>3186</v>
      </c>
      <c r="AQ1348" s="173" t="s">
        <v>3186</v>
      </c>
      <c r="AR1348" s="173" t="s">
        <v>3186</v>
      </c>
      <c r="AS1348" s="173"/>
      <c r="AT1348" s="173">
        <v>1.2</v>
      </c>
      <c r="AU1348" s="173">
        <v>1</v>
      </c>
      <c r="AV1348" s="173">
        <v>1.4</v>
      </c>
      <c r="AW1348" s="173">
        <v>1</v>
      </c>
      <c r="AX1348" s="173">
        <v>0.7</v>
      </c>
      <c r="AY1348" s="173"/>
      <c r="AZ1348" s="211">
        <f t="shared" si="298"/>
        <v>1</v>
      </c>
      <c r="BA1348" s="211">
        <f t="shared" si="296"/>
        <v>5.3</v>
      </c>
      <c r="BB1348" s="205">
        <f t="shared" si="291"/>
        <v>94130</v>
      </c>
      <c r="BC1348" s="205">
        <f t="shared" si="292"/>
        <v>94130</v>
      </c>
      <c r="BD1348" s="205">
        <f t="shared" si="293"/>
        <v>0</v>
      </c>
      <c r="BE1348" s="205">
        <f t="shared" si="294"/>
        <v>0</v>
      </c>
      <c r="BF1348" s="175">
        <v>94130</v>
      </c>
      <c r="BG1348" s="175">
        <v>6507</v>
      </c>
      <c r="BH1348" s="175">
        <v>67170</v>
      </c>
      <c r="BI1348" s="175"/>
      <c r="BJ1348" s="175"/>
      <c r="BK1348" s="175"/>
      <c r="BL1348" s="175">
        <v>2860</v>
      </c>
      <c r="BM1348" s="175"/>
      <c r="BN1348" s="175"/>
      <c r="BO1348" s="175">
        <v>17593</v>
      </c>
      <c r="BP1348" s="200">
        <f t="shared" si="295"/>
        <v>84763</v>
      </c>
    </row>
    <row r="1349" spans="1:68" s="201" customFormat="1" x14ac:dyDescent="0.15">
      <c r="A1349" s="117">
        <v>2822101001</v>
      </c>
      <c r="B1349" s="118" t="s">
        <v>2162</v>
      </c>
      <c r="C1349" s="118" t="s">
        <v>2099</v>
      </c>
      <c r="D1349" s="118" t="s">
        <v>2163</v>
      </c>
      <c r="E1349" s="118" t="s">
        <v>4636</v>
      </c>
      <c r="F1349" s="120">
        <v>30</v>
      </c>
      <c r="G1349" s="119">
        <v>1107813</v>
      </c>
      <c r="H1349" s="119"/>
      <c r="I1349" s="120" t="s">
        <v>5820</v>
      </c>
      <c r="J1349" s="120">
        <v>7200</v>
      </c>
      <c r="K1349" s="120">
        <v>1106014</v>
      </c>
      <c r="L1349" s="120">
        <v>0.42099999999999999</v>
      </c>
      <c r="M1349" s="121" t="s">
        <v>5654</v>
      </c>
      <c r="N1349" s="120">
        <v>1</v>
      </c>
      <c r="O1349" s="119">
        <v>280</v>
      </c>
      <c r="P1349" s="119">
        <v>44</v>
      </c>
      <c r="Q1349" s="119">
        <v>5</v>
      </c>
      <c r="R1349" s="120" t="s">
        <v>5655</v>
      </c>
      <c r="S1349" s="120">
        <v>10.7</v>
      </c>
      <c r="T1349" s="120"/>
      <c r="U1349" s="120"/>
      <c r="V1349" s="172">
        <v>929.5</v>
      </c>
      <c r="W1349" s="172">
        <v>102.7</v>
      </c>
      <c r="X1349" s="172">
        <v>381.3</v>
      </c>
      <c r="Y1349" s="172">
        <v>176.8</v>
      </c>
      <c r="Z1349" s="172">
        <v>268.7</v>
      </c>
      <c r="AA1349" s="123">
        <v>29613</v>
      </c>
      <c r="AB1349" s="123"/>
      <c r="AC1349" s="123">
        <v>1188</v>
      </c>
      <c r="AD1349" s="123"/>
      <c r="AE1349" s="123"/>
      <c r="AF1349" s="123"/>
      <c r="AG1349" s="214"/>
      <c r="AH1349" s="229" t="str">
        <f t="shared" si="290"/>
        <v>a3</v>
      </c>
      <c r="AI1349" s="199"/>
      <c r="AJ1349" s="199"/>
      <c r="AK1349" s="199"/>
      <c r="AL1349" s="199"/>
      <c r="AM1349" s="199"/>
      <c r="AN1349" s="173">
        <v>0.6</v>
      </c>
      <c r="AO1349" s="173"/>
      <c r="AP1349" s="173"/>
      <c r="AQ1349" s="173"/>
      <c r="AR1349" s="173" t="s">
        <v>3186</v>
      </c>
      <c r="AS1349" s="173">
        <v>0.5</v>
      </c>
      <c r="AT1349" s="173">
        <v>1.5</v>
      </c>
      <c r="AU1349" s="173">
        <v>0.5</v>
      </c>
      <c r="AV1349" s="173">
        <v>1.5</v>
      </c>
      <c r="AW1349" s="173">
        <v>0.5</v>
      </c>
      <c r="AX1349" s="173">
        <v>1</v>
      </c>
      <c r="AY1349" s="173">
        <v>0.5</v>
      </c>
      <c r="AZ1349" s="211">
        <f t="shared" si="298"/>
        <v>1.1000000000000001</v>
      </c>
      <c r="BA1349" s="211">
        <f t="shared" si="296"/>
        <v>5.5</v>
      </c>
      <c r="BB1349" s="205">
        <f t="shared" si="291"/>
        <v>118392</v>
      </c>
      <c r="BC1349" s="205">
        <f t="shared" si="292"/>
        <v>88987</v>
      </c>
      <c r="BD1349" s="205">
        <f t="shared" si="293"/>
        <v>38713</v>
      </c>
      <c r="BE1349" s="205">
        <f t="shared" si="294"/>
        <v>9308</v>
      </c>
      <c r="BF1349" s="175">
        <v>79679</v>
      </c>
      <c r="BG1349" s="175">
        <v>9736</v>
      </c>
      <c r="BH1349" s="175">
        <v>38713</v>
      </c>
      <c r="BI1349" s="175">
        <v>29405</v>
      </c>
      <c r="BJ1349" s="175"/>
      <c r="BK1349" s="175">
        <v>6029</v>
      </c>
      <c r="BL1349" s="175">
        <v>4707</v>
      </c>
      <c r="BM1349" s="175">
        <v>13098</v>
      </c>
      <c r="BN1349" s="175">
        <v>6391</v>
      </c>
      <c r="BO1349" s="175">
        <v>10313</v>
      </c>
      <c r="BP1349" s="200">
        <f t="shared" si="295"/>
        <v>49026</v>
      </c>
    </row>
    <row r="1350" spans="1:68" s="201" customFormat="1" x14ac:dyDescent="0.15">
      <c r="A1350" s="117">
        <v>122201001</v>
      </c>
      <c r="B1350" s="118" t="s">
        <v>86</v>
      </c>
      <c r="C1350" s="118" t="s">
        <v>11</v>
      </c>
      <c r="D1350" s="118" t="s">
        <v>87</v>
      </c>
      <c r="E1350" s="118" t="s">
        <v>3238</v>
      </c>
      <c r="F1350" s="120">
        <v>19</v>
      </c>
      <c r="G1350" s="119">
        <v>1115403</v>
      </c>
      <c r="H1350" s="119"/>
      <c r="I1350" s="120" t="s">
        <v>5820</v>
      </c>
      <c r="J1350" s="120">
        <v>6000</v>
      </c>
      <c r="K1350" s="120">
        <v>1115403</v>
      </c>
      <c r="L1350" s="120">
        <v>0.50900000000000001</v>
      </c>
      <c r="M1350" s="121" t="s">
        <v>5662</v>
      </c>
      <c r="N1350" s="120">
        <v>1</v>
      </c>
      <c r="O1350" s="119">
        <v>177</v>
      </c>
      <c r="P1350" s="119">
        <v>36.9</v>
      </c>
      <c r="Q1350" s="119"/>
      <c r="R1350" s="120" t="s">
        <v>5660</v>
      </c>
      <c r="S1350" s="120">
        <v>0.8</v>
      </c>
      <c r="T1350" s="120"/>
      <c r="U1350" s="120" t="s">
        <v>3186</v>
      </c>
      <c r="V1350" s="172">
        <v>667</v>
      </c>
      <c r="W1350" s="172">
        <v>170</v>
      </c>
      <c r="X1350" s="172">
        <v>231</v>
      </c>
      <c r="Y1350" s="172">
        <v>176</v>
      </c>
      <c r="Z1350" s="172">
        <v>90</v>
      </c>
      <c r="AA1350" s="123">
        <v>8417</v>
      </c>
      <c r="AB1350" s="123"/>
      <c r="AC1350" s="123">
        <v>989</v>
      </c>
      <c r="AD1350" s="123"/>
      <c r="AE1350" s="123"/>
      <c r="AF1350" s="123"/>
      <c r="AG1350" s="214"/>
      <c r="AH1350" s="229" t="str">
        <f t="shared" si="290"/>
        <v>a3</v>
      </c>
      <c r="AI1350" s="199" t="s">
        <v>5402</v>
      </c>
      <c r="AJ1350" s="199" t="s">
        <v>5402</v>
      </c>
      <c r="AK1350" s="199" t="s">
        <v>5402</v>
      </c>
      <c r="AL1350" s="199" t="s">
        <v>5402</v>
      </c>
      <c r="AM1350" s="199"/>
      <c r="AN1350" s="173"/>
      <c r="AO1350" s="173"/>
      <c r="AP1350" s="173"/>
      <c r="AQ1350" s="173"/>
      <c r="AR1350" s="173"/>
      <c r="AS1350" s="173">
        <v>1</v>
      </c>
      <c r="AT1350" s="173">
        <v>0.5</v>
      </c>
      <c r="AU1350" s="173">
        <v>1</v>
      </c>
      <c r="AV1350" s="173">
        <v>0.5</v>
      </c>
      <c r="AW1350" s="173">
        <v>0.5</v>
      </c>
      <c r="AX1350" s="173">
        <v>0.5</v>
      </c>
      <c r="AY1350" s="173"/>
      <c r="AZ1350" s="211">
        <f t="shared" si="298"/>
        <v>1</v>
      </c>
      <c r="BA1350" s="211">
        <f t="shared" si="296"/>
        <v>3</v>
      </c>
      <c r="BB1350" s="205">
        <f t="shared" si="291"/>
        <v>59058</v>
      </c>
      <c r="BC1350" s="205">
        <f t="shared" si="292"/>
        <v>59058</v>
      </c>
      <c r="BD1350" s="205">
        <f t="shared" si="293"/>
        <v>0</v>
      </c>
      <c r="BE1350" s="205">
        <f t="shared" si="294"/>
        <v>0</v>
      </c>
      <c r="BF1350" s="175">
        <v>59058</v>
      </c>
      <c r="BG1350" s="175">
        <v>3327</v>
      </c>
      <c r="BH1350" s="175">
        <v>38536</v>
      </c>
      <c r="BI1350" s="175"/>
      <c r="BJ1350" s="175"/>
      <c r="BK1350" s="175">
        <v>12983</v>
      </c>
      <c r="BL1350" s="175">
        <v>3422</v>
      </c>
      <c r="BM1350" s="175"/>
      <c r="BN1350" s="175"/>
      <c r="BO1350" s="175">
        <v>790</v>
      </c>
      <c r="BP1350" s="200">
        <f t="shared" si="295"/>
        <v>39326</v>
      </c>
    </row>
    <row r="1351" spans="1:68" s="201" customFormat="1" x14ac:dyDescent="0.15">
      <c r="A1351" s="117">
        <v>4721401001</v>
      </c>
      <c r="B1351" s="118" t="s">
        <v>3168</v>
      </c>
      <c r="C1351" s="118" t="s">
        <v>3151</v>
      </c>
      <c r="D1351" s="118" t="s">
        <v>3169</v>
      </c>
      <c r="E1351" s="118" t="s">
        <v>5356</v>
      </c>
      <c r="F1351" s="120">
        <v>16</v>
      </c>
      <c r="G1351" s="119"/>
      <c r="H1351" s="119"/>
      <c r="I1351" s="120" t="s">
        <v>5820</v>
      </c>
      <c r="J1351" s="120">
        <v>5800</v>
      </c>
      <c r="K1351" s="120">
        <v>1120945</v>
      </c>
      <c r="L1351" s="120">
        <v>0.52900000000000003</v>
      </c>
      <c r="M1351" s="121" t="s">
        <v>5657</v>
      </c>
      <c r="N1351" s="120">
        <v>1</v>
      </c>
      <c r="O1351" s="119">
        <v>228</v>
      </c>
      <c r="P1351" s="119"/>
      <c r="Q1351" s="119"/>
      <c r="R1351" s="120" t="s">
        <v>5663</v>
      </c>
      <c r="S1351" s="120">
        <v>0.98799999999999999</v>
      </c>
      <c r="T1351" s="120"/>
      <c r="U1351" s="120" t="s">
        <v>3186</v>
      </c>
      <c r="V1351" s="172">
        <v>1110</v>
      </c>
      <c r="W1351" s="172"/>
      <c r="X1351" s="172"/>
      <c r="Y1351" s="172"/>
      <c r="Z1351" s="172">
        <v>1110</v>
      </c>
      <c r="AA1351" s="123">
        <v>16025.6</v>
      </c>
      <c r="AB1351" s="123"/>
      <c r="AC1351" s="123">
        <v>1591.8</v>
      </c>
      <c r="AD1351" s="123"/>
      <c r="AE1351" s="123"/>
      <c r="AF1351" s="123"/>
      <c r="AG1351" s="214"/>
      <c r="AH1351" s="229" t="str">
        <f t="shared" si="290"/>
        <v>a3</v>
      </c>
      <c r="AI1351" s="199"/>
      <c r="AJ1351" s="199"/>
      <c r="AK1351" s="199"/>
      <c r="AL1351" s="199"/>
      <c r="AM1351" s="199"/>
      <c r="AN1351" s="173">
        <v>1</v>
      </c>
      <c r="AO1351" s="173"/>
      <c r="AP1351" s="173"/>
      <c r="AQ1351" s="173"/>
      <c r="AR1351" s="173"/>
      <c r="AS1351" s="173">
        <v>1.6</v>
      </c>
      <c r="AT1351" s="173">
        <v>1.5</v>
      </c>
      <c r="AU1351" s="173">
        <v>1.5</v>
      </c>
      <c r="AV1351" s="173">
        <v>1.3</v>
      </c>
      <c r="AW1351" s="173">
        <v>1.3</v>
      </c>
      <c r="AX1351" s="173">
        <v>0.8</v>
      </c>
      <c r="AY1351" s="173"/>
      <c r="AZ1351" s="211">
        <f t="shared" si="298"/>
        <v>2.6</v>
      </c>
      <c r="BA1351" s="211">
        <f t="shared" ref="BA1351:BA1385" si="299">SUBTOTAL(9,AT1351:AY1351)</f>
        <v>6.3999999999999995</v>
      </c>
      <c r="BB1351" s="205">
        <f t="shared" si="291"/>
        <v>175369</v>
      </c>
      <c r="BC1351" s="205">
        <f t="shared" si="292"/>
        <v>156787</v>
      </c>
      <c r="BD1351" s="205">
        <f t="shared" si="293"/>
        <v>21490</v>
      </c>
      <c r="BE1351" s="205">
        <f t="shared" si="294"/>
        <v>2908</v>
      </c>
      <c r="BF1351" s="175">
        <v>153879</v>
      </c>
      <c r="BG1351" s="175">
        <v>24755</v>
      </c>
      <c r="BH1351" s="175">
        <v>36635</v>
      </c>
      <c r="BI1351" s="175">
        <v>18582</v>
      </c>
      <c r="BJ1351" s="175"/>
      <c r="BK1351" s="175">
        <v>4242</v>
      </c>
      <c r="BL1351" s="175">
        <v>26671</v>
      </c>
      <c r="BM1351" s="175">
        <v>21273</v>
      </c>
      <c r="BN1351" s="175">
        <v>5677</v>
      </c>
      <c r="BO1351" s="175">
        <v>37534</v>
      </c>
      <c r="BP1351" s="200">
        <f t="shared" si="295"/>
        <v>74169</v>
      </c>
    </row>
    <row r="1352" spans="1:68" s="201" customFormat="1" x14ac:dyDescent="0.15">
      <c r="A1352" s="117">
        <v>3521201001</v>
      </c>
      <c r="B1352" s="118" t="s">
        <v>2636</v>
      </c>
      <c r="C1352" s="118" t="s">
        <v>2601</v>
      </c>
      <c r="D1352" s="118" t="s">
        <v>2637</v>
      </c>
      <c r="E1352" s="118" t="s">
        <v>4999</v>
      </c>
      <c r="F1352" s="120">
        <v>19</v>
      </c>
      <c r="G1352" s="119">
        <v>1122900</v>
      </c>
      <c r="H1352" s="119"/>
      <c r="I1352" s="120" t="s">
        <v>5820</v>
      </c>
      <c r="J1352" s="120">
        <v>5110</v>
      </c>
      <c r="K1352" s="120">
        <v>1122900</v>
      </c>
      <c r="L1352" s="120">
        <v>0.60199999999999998</v>
      </c>
      <c r="M1352" s="121" t="s">
        <v>5657</v>
      </c>
      <c r="N1352" s="120">
        <v>1</v>
      </c>
      <c r="O1352" s="119">
        <v>166.5</v>
      </c>
      <c r="P1352" s="119">
        <v>43</v>
      </c>
      <c r="Q1352" s="119">
        <v>4.78</v>
      </c>
      <c r="R1352" s="120" t="s">
        <v>5660</v>
      </c>
      <c r="S1352" s="120">
        <v>1</v>
      </c>
      <c r="T1352" s="120"/>
      <c r="U1352" s="120"/>
      <c r="V1352" s="172">
        <v>755.8</v>
      </c>
      <c r="W1352" s="172">
        <v>98.2</v>
      </c>
      <c r="X1352" s="172">
        <v>529.20000000000005</v>
      </c>
      <c r="Y1352" s="172">
        <v>113.3</v>
      </c>
      <c r="Z1352" s="172">
        <v>15.1</v>
      </c>
      <c r="AA1352" s="123">
        <v>4652</v>
      </c>
      <c r="AB1352" s="123"/>
      <c r="AC1352" s="123">
        <v>157</v>
      </c>
      <c r="AD1352" s="123"/>
      <c r="AE1352" s="123"/>
      <c r="AF1352" s="123"/>
      <c r="AG1352" s="214"/>
      <c r="AH1352" s="229" t="str">
        <f t="shared" si="290"/>
        <v>a3</v>
      </c>
      <c r="AI1352" s="199"/>
      <c r="AJ1352" s="199"/>
      <c r="AK1352" s="199"/>
      <c r="AL1352" s="199"/>
      <c r="AM1352" s="199"/>
      <c r="AN1352" s="173"/>
      <c r="AO1352" s="173">
        <v>0.5</v>
      </c>
      <c r="AP1352" s="173"/>
      <c r="AQ1352" s="173"/>
      <c r="AR1352" s="173"/>
      <c r="AS1352" s="173">
        <v>1</v>
      </c>
      <c r="AT1352" s="173">
        <v>0.5</v>
      </c>
      <c r="AU1352" s="173">
        <v>0.5</v>
      </c>
      <c r="AV1352" s="173">
        <v>0.5</v>
      </c>
      <c r="AW1352" s="173">
        <v>0.5</v>
      </c>
      <c r="AX1352" s="173">
        <v>0.8</v>
      </c>
      <c r="AY1352" s="173"/>
      <c r="AZ1352" s="211">
        <f t="shared" si="298"/>
        <v>1.5</v>
      </c>
      <c r="BA1352" s="211">
        <f t="shared" si="299"/>
        <v>2.8</v>
      </c>
      <c r="BB1352" s="205">
        <f t="shared" si="291"/>
        <v>95049</v>
      </c>
      <c r="BC1352" s="205">
        <f t="shared" si="292"/>
        <v>80332</v>
      </c>
      <c r="BD1352" s="205">
        <f t="shared" si="293"/>
        <v>15776</v>
      </c>
      <c r="BE1352" s="205">
        <f t="shared" si="294"/>
        <v>1059</v>
      </c>
      <c r="BF1352" s="175">
        <v>79273</v>
      </c>
      <c r="BG1352" s="175">
        <v>8784</v>
      </c>
      <c r="BH1352" s="175">
        <v>24885</v>
      </c>
      <c r="BI1352" s="175">
        <v>14717</v>
      </c>
      <c r="BJ1352" s="175"/>
      <c r="BK1352" s="175">
        <v>15600</v>
      </c>
      <c r="BL1352" s="175">
        <v>6213</v>
      </c>
      <c r="BM1352" s="175">
        <v>13103</v>
      </c>
      <c r="BN1352" s="175">
        <v>3570</v>
      </c>
      <c r="BO1352" s="175">
        <v>8177</v>
      </c>
      <c r="BP1352" s="200">
        <f t="shared" si="295"/>
        <v>33062</v>
      </c>
    </row>
    <row r="1353" spans="1:68" s="201" customFormat="1" x14ac:dyDescent="0.15">
      <c r="A1353" s="117">
        <v>444501001</v>
      </c>
      <c r="B1353" s="118" t="s">
        <v>537</v>
      </c>
      <c r="C1353" s="118" t="s">
        <v>485</v>
      </c>
      <c r="D1353" s="118" t="s">
        <v>538</v>
      </c>
      <c r="E1353" s="118" t="s">
        <v>3504</v>
      </c>
      <c r="F1353" s="120">
        <v>20</v>
      </c>
      <c r="G1353" s="119">
        <v>1132360</v>
      </c>
      <c r="H1353" s="119"/>
      <c r="I1353" s="120" t="s">
        <v>5820</v>
      </c>
      <c r="J1353" s="120">
        <v>4837</v>
      </c>
      <c r="K1353" s="120">
        <v>1132360</v>
      </c>
      <c r="L1353" s="120">
        <v>0.64100000000000001</v>
      </c>
      <c r="M1353" s="121" t="s">
        <v>5657</v>
      </c>
      <c r="N1353" s="120">
        <v>1</v>
      </c>
      <c r="O1353" s="119">
        <v>382</v>
      </c>
      <c r="P1353" s="119">
        <v>39</v>
      </c>
      <c r="Q1353" s="119">
        <v>4.7</v>
      </c>
      <c r="R1353" s="120" t="s">
        <v>5658</v>
      </c>
      <c r="S1353" s="120">
        <v>1</v>
      </c>
      <c r="T1353" s="120"/>
      <c r="U1353" s="120"/>
      <c r="V1353" s="172">
        <v>821.9</v>
      </c>
      <c r="W1353" s="172"/>
      <c r="X1353" s="172">
        <v>751.5</v>
      </c>
      <c r="Y1353" s="172"/>
      <c r="Z1353" s="172">
        <v>70.400000000000006</v>
      </c>
      <c r="AA1353" s="123"/>
      <c r="AB1353" s="123"/>
      <c r="AC1353" s="123">
        <v>1761</v>
      </c>
      <c r="AD1353" s="123"/>
      <c r="AE1353" s="123"/>
      <c r="AF1353" s="123"/>
      <c r="AG1353" s="214"/>
      <c r="AH1353" s="229" t="str">
        <f t="shared" si="290"/>
        <v>a3</v>
      </c>
      <c r="AI1353" s="199"/>
      <c r="AJ1353" s="199"/>
      <c r="AK1353" s="199"/>
      <c r="AL1353" s="199"/>
      <c r="AM1353" s="199"/>
      <c r="AN1353" s="173"/>
      <c r="AO1353" s="173"/>
      <c r="AP1353" s="173"/>
      <c r="AQ1353" s="173"/>
      <c r="AR1353" s="173"/>
      <c r="AS1353" s="173"/>
      <c r="AT1353" s="173">
        <v>0.6</v>
      </c>
      <c r="AU1353" s="173">
        <v>1.75</v>
      </c>
      <c r="AV1353" s="173"/>
      <c r="AW1353" s="173"/>
      <c r="AX1353" s="173">
        <v>0.5</v>
      </c>
      <c r="AY1353" s="173">
        <v>0.5</v>
      </c>
      <c r="AZ1353" s="211">
        <f t="shared" si="298"/>
        <v>0</v>
      </c>
      <c r="BA1353" s="211">
        <f t="shared" si="299"/>
        <v>3.35</v>
      </c>
      <c r="BB1353" s="205">
        <f t="shared" si="291"/>
        <v>122835</v>
      </c>
      <c r="BC1353" s="205">
        <f t="shared" si="292"/>
        <v>122835</v>
      </c>
      <c r="BD1353" s="205">
        <f t="shared" si="293"/>
        <v>0</v>
      </c>
      <c r="BE1353" s="205">
        <f t="shared" si="294"/>
        <v>0</v>
      </c>
      <c r="BF1353" s="175">
        <v>122835</v>
      </c>
      <c r="BG1353" s="175"/>
      <c r="BH1353" s="175">
        <v>62529</v>
      </c>
      <c r="BI1353" s="175"/>
      <c r="BJ1353" s="175"/>
      <c r="BK1353" s="175">
        <v>30309</v>
      </c>
      <c r="BL1353" s="175">
        <v>10631</v>
      </c>
      <c r="BM1353" s="175">
        <v>14220</v>
      </c>
      <c r="BN1353" s="175">
        <v>2368</v>
      </c>
      <c r="BO1353" s="175">
        <v>2778</v>
      </c>
      <c r="BP1353" s="200">
        <f t="shared" si="295"/>
        <v>65307</v>
      </c>
    </row>
    <row r="1354" spans="1:68" s="201" customFormat="1" x14ac:dyDescent="0.15">
      <c r="A1354" s="117">
        <v>2220901001</v>
      </c>
      <c r="B1354" s="118" t="s">
        <v>1810</v>
      </c>
      <c r="C1354" s="118" t="s">
        <v>1773</v>
      </c>
      <c r="D1354" s="118" t="s">
        <v>1811</v>
      </c>
      <c r="E1354" s="118" t="s">
        <v>4375</v>
      </c>
      <c r="F1354" s="120">
        <v>18</v>
      </c>
      <c r="G1354" s="119">
        <v>1135389</v>
      </c>
      <c r="H1354" s="119"/>
      <c r="I1354" s="120" t="s">
        <v>5820</v>
      </c>
      <c r="J1354" s="120">
        <v>6900</v>
      </c>
      <c r="K1354" s="120">
        <v>1135389</v>
      </c>
      <c r="L1354" s="120">
        <v>0.45100000000000001</v>
      </c>
      <c r="M1354" s="121" t="s">
        <v>5654</v>
      </c>
      <c r="N1354" s="120">
        <v>1</v>
      </c>
      <c r="O1354" s="119">
        <v>145</v>
      </c>
      <c r="P1354" s="119"/>
      <c r="Q1354" s="119"/>
      <c r="R1354" s="120" t="s">
        <v>5655</v>
      </c>
      <c r="S1354" s="120">
        <v>23.2</v>
      </c>
      <c r="T1354" s="120"/>
      <c r="U1354" s="120"/>
      <c r="V1354" s="172">
        <v>773.9</v>
      </c>
      <c r="W1354" s="172">
        <v>94</v>
      </c>
      <c r="X1354" s="172">
        <v>562.20000000000005</v>
      </c>
      <c r="Y1354" s="172">
        <v>117.7</v>
      </c>
      <c r="Z1354" s="172"/>
      <c r="AA1354" s="123">
        <v>10534.1</v>
      </c>
      <c r="AB1354" s="123"/>
      <c r="AC1354" s="123">
        <v>915</v>
      </c>
      <c r="AD1354" s="123"/>
      <c r="AE1354" s="123"/>
      <c r="AF1354" s="123"/>
      <c r="AG1354" s="214"/>
      <c r="AH1354" s="229" t="str">
        <f t="shared" si="290"/>
        <v>a3</v>
      </c>
      <c r="AI1354" s="199"/>
      <c r="AJ1354" s="199"/>
      <c r="AK1354" s="199"/>
      <c r="AL1354" s="199"/>
      <c r="AM1354" s="199"/>
      <c r="AN1354" s="173">
        <v>3</v>
      </c>
      <c r="AO1354" s="173" t="s">
        <v>3186</v>
      </c>
      <c r="AP1354" s="173" t="s">
        <v>3186</v>
      </c>
      <c r="AQ1354" s="173" t="s">
        <v>3186</v>
      </c>
      <c r="AR1354" s="173" t="s">
        <v>3186</v>
      </c>
      <c r="AS1354" s="173">
        <v>2</v>
      </c>
      <c r="AT1354" s="173">
        <v>3</v>
      </c>
      <c r="AU1354" s="173">
        <v>3</v>
      </c>
      <c r="AV1354" s="173">
        <v>1</v>
      </c>
      <c r="AW1354" s="173">
        <v>1</v>
      </c>
      <c r="AX1354" s="173">
        <v>1</v>
      </c>
      <c r="AY1354" s="173">
        <v>1</v>
      </c>
      <c r="AZ1354" s="211">
        <f t="shared" si="298"/>
        <v>5</v>
      </c>
      <c r="BA1354" s="211">
        <f t="shared" si="299"/>
        <v>10</v>
      </c>
      <c r="BB1354" s="205">
        <f t="shared" si="291"/>
        <v>139775</v>
      </c>
      <c r="BC1354" s="205">
        <f t="shared" si="292"/>
        <v>139775</v>
      </c>
      <c r="BD1354" s="205">
        <f t="shared" si="293"/>
        <v>0</v>
      </c>
      <c r="BE1354" s="205">
        <f t="shared" si="294"/>
        <v>0</v>
      </c>
      <c r="BF1354" s="175">
        <v>139775</v>
      </c>
      <c r="BG1354" s="175">
        <v>15583</v>
      </c>
      <c r="BH1354" s="175">
        <v>96179</v>
      </c>
      <c r="BI1354" s="175"/>
      <c r="BJ1354" s="175"/>
      <c r="BK1354" s="175">
        <v>14835</v>
      </c>
      <c r="BL1354" s="175">
        <v>6087</v>
      </c>
      <c r="BM1354" s="175">
        <v>93</v>
      </c>
      <c r="BN1354" s="175">
        <v>236</v>
      </c>
      <c r="BO1354" s="175">
        <v>6762</v>
      </c>
      <c r="BP1354" s="200">
        <f t="shared" si="295"/>
        <v>102941</v>
      </c>
    </row>
    <row r="1355" spans="1:68" s="201" customFormat="1" x14ac:dyDescent="0.15">
      <c r="A1355" s="117">
        <v>3034401001</v>
      </c>
      <c r="B1355" s="118" t="s">
        <v>2295</v>
      </c>
      <c r="C1355" s="118" t="s">
        <v>2280</v>
      </c>
      <c r="D1355" s="118" t="s">
        <v>2296</v>
      </c>
      <c r="E1355" s="118" t="s">
        <v>4744</v>
      </c>
      <c r="F1355" s="120">
        <v>32</v>
      </c>
      <c r="G1355" s="119">
        <v>1138879</v>
      </c>
      <c r="H1355" s="119"/>
      <c r="I1355" s="120" t="s">
        <v>5820</v>
      </c>
      <c r="J1355" s="120">
        <v>3975</v>
      </c>
      <c r="K1355" s="120">
        <v>1138879</v>
      </c>
      <c r="L1355" s="120">
        <v>0.78500000000000003</v>
      </c>
      <c r="M1355" s="121" t="s">
        <v>5677</v>
      </c>
      <c r="N1355" s="120">
        <v>1</v>
      </c>
      <c r="O1355" s="119">
        <v>61.1</v>
      </c>
      <c r="P1355" s="119"/>
      <c r="Q1355" s="119"/>
      <c r="R1355" s="120" t="s">
        <v>5671</v>
      </c>
      <c r="S1355" s="120">
        <v>1.8640000000000001</v>
      </c>
      <c r="T1355" s="120"/>
      <c r="U1355" s="120"/>
      <c r="V1355" s="172">
        <v>518.20000000000005</v>
      </c>
      <c r="W1355" s="172"/>
      <c r="X1355" s="172">
        <v>143</v>
      </c>
      <c r="Y1355" s="172">
        <v>375.2</v>
      </c>
      <c r="Z1355" s="172"/>
      <c r="AA1355" s="123">
        <v>3729.5</v>
      </c>
      <c r="AB1355" s="123">
        <v>9646.7005600000048</v>
      </c>
      <c r="AC1355" s="123">
        <v>92.7</v>
      </c>
      <c r="AD1355" s="123"/>
      <c r="AE1355" s="123"/>
      <c r="AF1355" s="123"/>
      <c r="AG1355" s="214"/>
      <c r="AH1355" s="229" t="str">
        <f t="shared" si="290"/>
        <v>a3</v>
      </c>
      <c r="AI1355" s="199"/>
      <c r="AJ1355" s="199"/>
      <c r="AK1355" s="199"/>
      <c r="AL1355" s="199"/>
      <c r="AM1355" s="199"/>
      <c r="AN1355" s="173">
        <v>1</v>
      </c>
      <c r="AO1355" s="173">
        <v>1</v>
      </c>
      <c r="AP1355" s="173"/>
      <c r="AQ1355" s="173"/>
      <c r="AR1355" s="173"/>
      <c r="AS1355" s="173">
        <v>0.5</v>
      </c>
      <c r="AT1355" s="173">
        <v>0.5</v>
      </c>
      <c r="AU1355" s="173">
        <v>0.5</v>
      </c>
      <c r="AV1355" s="173">
        <v>0.5</v>
      </c>
      <c r="AW1355" s="173">
        <v>0.5</v>
      </c>
      <c r="AX1355" s="173"/>
      <c r="AY1355" s="173"/>
      <c r="AZ1355" s="211">
        <f t="shared" si="298"/>
        <v>2.5</v>
      </c>
      <c r="BA1355" s="211">
        <f t="shared" si="299"/>
        <v>2</v>
      </c>
      <c r="BB1355" s="205">
        <f t="shared" si="291"/>
        <v>76543</v>
      </c>
      <c r="BC1355" s="205">
        <f t="shared" si="292"/>
        <v>65056</v>
      </c>
      <c r="BD1355" s="205">
        <f t="shared" si="293"/>
        <v>12482</v>
      </c>
      <c r="BE1355" s="205">
        <f t="shared" si="294"/>
        <v>995</v>
      </c>
      <c r="BF1355" s="175">
        <v>64061</v>
      </c>
      <c r="BG1355" s="175">
        <v>5271</v>
      </c>
      <c r="BH1355" s="175">
        <v>27749</v>
      </c>
      <c r="BI1355" s="175">
        <v>11487</v>
      </c>
      <c r="BJ1355" s="175"/>
      <c r="BK1355" s="175">
        <v>3536</v>
      </c>
      <c r="BL1355" s="175">
        <v>3143</v>
      </c>
      <c r="BM1355" s="175">
        <v>9975</v>
      </c>
      <c r="BN1355" s="175">
        <v>6373</v>
      </c>
      <c r="BO1355" s="175">
        <v>9009</v>
      </c>
      <c r="BP1355" s="200">
        <f t="shared" si="295"/>
        <v>36758</v>
      </c>
    </row>
    <row r="1356" spans="1:68" s="201" customFormat="1" x14ac:dyDescent="0.15">
      <c r="A1356" s="117">
        <v>2032301001</v>
      </c>
      <c r="B1356" s="118" t="s">
        <v>1562</v>
      </c>
      <c r="C1356" s="118" t="s">
        <v>1489</v>
      </c>
      <c r="D1356" s="118" t="s">
        <v>1563</v>
      </c>
      <c r="E1356" s="118" t="s">
        <v>4199</v>
      </c>
      <c r="F1356" s="120">
        <v>17</v>
      </c>
      <c r="G1356" s="119"/>
      <c r="H1356" s="119"/>
      <c r="I1356" s="120" t="s">
        <v>5820</v>
      </c>
      <c r="J1356" s="120">
        <v>6200</v>
      </c>
      <c r="K1356" s="120">
        <v>1141830</v>
      </c>
      <c r="L1356" s="120">
        <v>0.505</v>
      </c>
      <c r="M1356" s="121" t="s">
        <v>5657</v>
      </c>
      <c r="N1356" s="120">
        <v>1</v>
      </c>
      <c r="O1356" s="119">
        <v>280</v>
      </c>
      <c r="P1356" s="119"/>
      <c r="Q1356" s="119"/>
      <c r="R1356" s="120" t="s">
        <v>5660</v>
      </c>
      <c r="S1356" s="120">
        <v>0.9</v>
      </c>
      <c r="T1356" s="120"/>
      <c r="U1356" s="120"/>
      <c r="V1356" s="172">
        <v>744.95</v>
      </c>
      <c r="W1356" s="172"/>
      <c r="X1356" s="172">
        <v>609.20000000000005</v>
      </c>
      <c r="Y1356" s="172">
        <v>57.05</v>
      </c>
      <c r="Z1356" s="172">
        <v>78.7</v>
      </c>
      <c r="AA1356" s="123"/>
      <c r="AB1356" s="123"/>
      <c r="AC1356" s="123">
        <v>1246</v>
      </c>
      <c r="AD1356" s="123"/>
      <c r="AE1356" s="123"/>
      <c r="AF1356" s="123"/>
      <c r="AG1356" s="214"/>
      <c r="AH1356" s="229" t="str">
        <f t="shared" si="290"/>
        <v>a3</v>
      </c>
      <c r="AI1356" s="199"/>
      <c r="AJ1356" s="199"/>
      <c r="AK1356" s="199"/>
      <c r="AL1356" s="199"/>
      <c r="AM1356" s="199"/>
      <c r="AN1356" s="173">
        <v>1</v>
      </c>
      <c r="AO1356" s="173" t="s">
        <v>3186</v>
      </c>
      <c r="AP1356" s="173" t="s">
        <v>3186</v>
      </c>
      <c r="AQ1356" s="173" t="s">
        <v>3186</v>
      </c>
      <c r="AR1356" s="173" t="s">
        <v>3186</v>
      </c>
      <c r="AS1356" s="173"/>
      <c r="AT1356" s="173"/>
      <c r="AU1356" s="173"/>
      <c r="AV1356" s="173"/>
      <c r="AW1356" s="173"/>
      <c r="AX1356" s="173"/>
      <c r="AY1356" s="173" t="s">
        <v>3186</v>
      </c>
      <c r="AZ1356" s="211">
        <f t="shared" si="298"/>
        <v>1</v>
      </c>
      <c r="BA1356" s="211">
        <f t="shared" si="299"/>
        <v>0</v>
      </c>
      <c r="BB1356" s="205">
        <f t="shared" si="291"/>
        <v>128612</v>
      </c>
      <c r="BC1356" s="205">
        <f t="shared" si="292"/>
        <v>128612</v>
      </c>
      <c r="BD1356" s="205">
        <f t="shared" si="293"/>
        <v>-15782</v>
      </c>
      <c r="BE1356" s="205">
        <f t="shared" si="294"/>
        <v>-15782</v>
      </c>
      <c r="BF1356" s="175">
        <v>144394</v>
      </c>
      <c r="BG1356" s="175"/>
      <c r="BH1356" s="175">
        <v>40130</v>
      </c>
      <c r="BI1356" s="175"/>
      <c r="BJ1356" s="175"/>
      <c r="BK1356" s="175">
        <v>6121</v>
      </c>
      <c r="BL1356" s="175">
        <v>4253</v>
      </c>
      <c r="BM1356" s="175"/>
      <c r="BN1356" s="175"/>
      <c r="BO1356" s="175">
        <v>78108</v>
      </c>
      <c r="BP1356" s="200">
        <f t="shared" si="295"/>
        <v>118238</v>
      </c>
    </row>
    <row r="1357" spans="1:68" s="201" customFormat="1" x14ac:dyDescent="0.15">
      <c r="A1357" s="117">
        <v>4420901001</v>
      </c>
      <c r="B1357" s="118" t="s">
        <v>3039</v>
      </c>
      <c r="C1357" s="118" t="s">
        <v>3015</v>
      </c>
      <c r="D1357" s="118" t="s">
        <v>3040</v>
      </c>
      <c r="E1357" s="118" t="s">
        <v>5274</v>
      </c>
      <c r="F1357" s="120">
        <v>20</v>
      </c>
      <c r="G1357" s="119">
        <v>1141978</v>
      </c>
      <c r="H1357" s="119"/>
      <c r="I1357" s="120" t="s">
        <v>5820</v>
      </c>
      <c r="J1357" s="120">
        <v>4440</v>
      </c>
      <c r="K1357" s="120">
        <v>1141978</v>
      </c>
      <c r="L1357" s="120">
        <v>0.70499999999999996</v>
      </c>
      <c r="M1357" s="121" t="s">
        <v>5657</v>
      </c>
      <c r="N1357" s="120">
        <v>1</v>
      </c>
      <c r="O1357" s="119">
        <v>109.2</v>
      </c>
      <c r="P1357" s="119">
        <v>40.1</v>
      </c>
      <c r="Q1357" s="119">
        <v>4.26</v>
      </c>
      <c r="R1357" s="120" t="s">
        <v>5655</v>
      </c>
      <c r="S1357" s="120">
        <v>5.7</v>
      </c>
      <c r="T1357" s="120"/>
      <c r="U1357" s="120"/>
      <c r="V1357" s="172">
        <v>633</v>
      </c>
      <c r="W1357" s="172">
        <v>104</v>
      </c>
      <c r="X1357" s="172">
        <v>430</v>
      </c>
      <c r="Y1357" s="172">
        <v>99</v>
      </c>
      <c r="Z1357" s="172"/>
      <c r="AA1357" s="123">
        <v>9232</v>
      </c>
      <c r="AB1357" s="123"/>
      <c r="AC1357" s="123">
        <v>682</v>
      </c>
      <c r="AD1357" s="123"/>
      <c r="AE1357" s="123"/>
      <c r="AF1357" s="123"/>
      <c r="AG1357" s="214"/>
      <c r="AH1357" s="229" t="str">
        <f t="shared" si="290"/>
        <v>a3</v>
      </c>
      <c r="AI1357" s="199"/>
      <c r="AJ1357" s="199"/>
      <c r="AK1357" s="199"/>
      <c r="AL1357" s="199"/>
      <c r="AM1357" s="199"/>
      <c r="AN1357" s="173">
        <v>1</v>
      </c>
      <c r="AO1357" s="173"/>
      <c r="AP1357" s="173"/>
      <c r="AQ1357" s="173"/>
      <c r="AR1357" s="173"/>
      <c r="AS1357" s="173">
        <v>1</v>
      </c>
      <c r="AT1357" s="173">
        <v>0.5</v>
      </c>
      <c r="AU1357" s="173">
        <v>0.5</v>
      </c>
      <c r="AV1357" s="173">
        <v>0.5</v>
      </c>
      <c r="AW1357" s="173">
        <v>0.5</v>
      </c>
      <c r="AX1357" s="173">
        <v>1</v>
      </c>
      <c r="AY1357" s="173"/>
      <c r="AZ1357" s="211">
        <f t="shared" si="298"/>
        <v>2</v>
      </c>
      <c r="BA1357" s="211">
        <f t="shared" si="299"/>
        <v>3</v>
      </c>
      <c r="BB1357" s="205">
        <f t="shared" si="291"/>
        <v>57342</v>
      </c>
      <c r="BC1357" s="205">
        <f t="shared" si="292"/>
        <v>50503</v>
      </c>
      <c r="BD1357" s="205">
        <f t="shared" si="293"/>
        <v>7215</v>
      </c>
      <c r="BE1357" s="205">
        <f t="shared" si="294"/>
        <v>376</v>
      </c>
      <c r="BF1357" s="175">
        <v>50127</v>
      </c>
      <c r="BG1357" s="175"/>
      <c r="BH1357" s="175">
        <v>10196</v>
      </c>
      <c r="BI1357" s="175">
        <v>6839</v>
      </c>
      <c r="BJ1357" s="175"/>
      <c r="BK1357" s="175">
        <v>9803</v>
      </c>
      <c r="BL1357" s="175">
        <v>8275</v>
      </c>
      <c r="BM1357" s="175">
        <v>10842</v>
      </c>
      <c r="BN1357" s="175">
        <v>8940</v>
      </c>
      <c r="BO1357" s="175">
        <v>2447</v>
      </c>
      <c r="BP1357" s="200">
        <f t="shared" si="295"/>
        <v>12643</v>
      </c>
    </row>
    <row r="1358" spans="1:68" s="201" customFormat="1" x14ac:dyDescent="0.15">
      <c r="A1358" s="117">
        <v>2136101001</v>
      </c>
      <c r="B1358" s="118" t="s">
        <v>1752</v>
      </c>
      <c r="C1358" s="118" t="s">
        <v>1650</v>
      </c>
      <c r="D1358" s="118" t="s">
        <v>1753</v>
      </c>
      <c r="E1358" s="118" t="s">
        <v>4333</v>
      </c>
      <c r="F1358" s="120">
        <v>11</v>
      </c>
      <c r="G1358" s="119">
        <v>1161538</v>
      </c>
      <c r="H1358" s="119"/>
      <c r="I1358" s="120" t="s">
        <v>5820</v>
      </c>
      <c r="J1358" s="120">
        <v>5700</v>
      </c>
      <c r="K1358" s="120">
        <v>1161538</v>
      </c>
      <c r="L1358" s="120">
        <v>0.55800000000000005</v>
      </c>
      <c r="M1358" s="121" t="s">
        <v>5654</v>
      </c>
      <c r="N1358" s="120">
        <v>1</v>
      </c>
      <c r="O1358" s="119">
        <v>139</v>
      </c>
      <c r="P1358" s="119"/>
      <c r="Q1358" s="119"/>
      <c r="R1358" s="120" t="s">
        <v>5658</v>
      </c>
      <c r="S1358" s="120">
        <v>1.7</v>
      </c>
      <c r="T1358" s="120"/>
      <c r="U1358" s="120"/>
      <c r="V1358" s="172">
        <v>957.4</v>
      </c>
      <c r="W1358" s="172">
        <v>110.4</v>
      </c>
      <c r="X1358" s="172">
        <v>415.3</v>
      </c>
      <c r="Y1358" s="172">
        <v>247.4</v>
      </c>
      <c r="Z1358" s="172">
        <v>184.3</v>
      </c>
      <c r="AA1358" s="123">
        <v>7759</v>
      </c>
      <c r="AB1358" s="123"/>
      <c r="AC1358" s="123">
        <v>751.1</v>
      </c>
      <c r="AD1358" s="123"/>
      <c r="AE1358" s="123"/>
      <c r="AF1358" s="123"/>
      <c r="AG1358" s="214"/>
      <c r="AH1358" s="229" t="str">
        <f t="shared" si="290"/>
        <v>a3</v>
      </c>
      <c r="AI1358" s="199"/>
      <c r="AJ1358" s="199"/>
      <c r="AK1358" s="199"/>
      <c r="AL1358" s="199"/>
      <c r="AM1358" s="199"/>
      <c r="AN1358" s="173">
        <v>0.8</v>
      </c>
      <c r="AO1358" s="173" t="s">
        <v>3186</v>
      </c>
      <c r="AP1358" s="173" t="s">
        <v>3186</v>
      </c>
      <c r="AQ1358" s="173" t="s">
        <v>3186</v>
      </c>
      <c r="AR1358" s="173"/>
      <c r="AS1358" s="173"/>
      <c r="AT1358" s="173">
        <v>1</v>
      </c>
      <c r="AU1358" s="173">
        <v>1</v>
      </c>
      <c r="AV1358" s="173">
        <v>0.5</v>
      </c>
      <c r="AW1358" s="173">
        <v>0.5</v>
      </c>
      <c r="AX1358" s="173">
        <v>0.5</v>
      </c>
      <c r="AY1358" s="173"/>
      <c r="AZ1358" s="211">
        <f t="shared" si="298"/>
        <v>0.8</v>
      </c>
      <c r="BA1358" s="211">
        <f t="shared" si="299"/>
        <v>3.5</v>
      </c>
      <c r="BB1358" s="205">
        <f t="shared" si="291"/>
        <v>169698</v>
      </c>
      <c r="BC1358" s="205">
        <f t="shared" si="292"/>
        <v>125598</v>
      </c>
      <c r="BD1358" s="205">
        <f t="shared" si="293"/>
        <v>44100</v>
      </c>
      <c r="BE1358" s="205">
        <f t="shared" si="294"/>
        <v>0</v>
      </c>
      <c r="BF1358" s="175">
        <v>125598</v>
      </c>
      <c r="BG1358" s="175">
        <v>2360</v>
      </c>
      <c r="BH1358" s="175">
        <v>44100</v>
      </c>
      <c r="BI1358" s="175">
        <v>44100</v>
      </c>
      <c r="BJ1358" s="175"/>
      <c r="BK1358" s="175">
        <v>30252</v>
      </c>
      <c r="BL1358" s="175">
        <v>8859</v>
      </c>
      <c r="BM1358" s="175">
        <v>16230</v>
      </c>
      <c r="BN1358" s="175">
        <v>9812</v>
      </c>
      <c r="BO1358" s="175">
        <v>13985</v>
      </c>
      <c r="BP1358" s="200">
        <f t="shared" si="295"/>
        <v>58085</v>
      </c>
    </row>
    <row r="1359" spans="1:68" s="201" customFormat="1" x14ac:dyDescent="0.15">
      <c r="A1359" s="117">
        <v>4420701001</v>
      </c>
      <c r="B1359" s="118" t="s">
        <v>3037</v>
      </c>
      <c r="C1359" s="118" t="s">
        <v>3015</v>
      </c>
      <c r="D1359" s="118" t="s">
        <v>3038</v>
      </c>
      <c r="E1359" s="118" t="s">
        <v>5273</v>
      </c>
      <c r="F1359" s="120">
        <v>21</v>
      </c>
      <c r="G1359" s="119">
        <v>1160349</v>
      </c>
      <c r="H1359" s="119"/>
      <c r="I1359" s="120" t="s">
        <v>5820</v>
      </c>
      <c r="J1359" s="120">
        <v>8400</v>
      </c>
      <c r="K1359" s="120">
        <v>1173920</v>
      </c>
      <c r="L1359" s="120">
        <v>0.38300000000000001</v>
      </c>
      <c r="M1359" s="121" t="s">
        <v>5654</v>
      </c>
      <c r="N1359" s="120">
        <v>1</v>
      </c>
      <c r="O1359" s="119">
        <v>207</v>
      </c>
      <c r="P1359" s="119">
        <v>39.78</v>
      </c>
      <c r="Q1359" s="119">
        <v>3.52</v>
      </c>
      <c r="R1359" s="120" t="s">
        <v>5655</v>
      </c>
      <c r="S1359" s="120">
        <v>53.5</v>
      </c>
      <c r="T1359" s="120"/>
      <c r="U1359" s="120"/>
      <c r="V1359" s="172">
        <v>913.5</v>
      </c>
      <c r="W1359" s="172">
        <v>202.6</v>
      </c>
      <c r="X1359" s="172">
        <v>385.3</v>
      </c>
      <c r="Y1359" s="172">
        <v>103.6</v>
      </c>
      <c r="Z1359" s="172">
        <v>222</v>
      </c>
      <c r="AA1359" s="123">
        <v>6714</v>
      </c>
      <c r="AB1359" s="123"/>
      <c r="AC1359" s="123">
        <v>548</v>
      </c>
      <c r="AD1359" s="123"/>
      <c r="AE1359" s="123"/>
      <c r="AF1359" s="123"/>
      <c r="AG1359" s="214"/>
      <c r="AH1359" s="229" t="str">
        <f t="shared" si="290"/>
        <v>a3</v>
      </c>
      <c r="AI1359" s="199"/>
      <c r="AJ1359" s="199"/>
      <c r="AK1359" s="199"/>
      <c r="AL1359" s="199"/>
      <c r="AM1359" s="199"/>
      <c r="AN1359" s="173"/>
      <c r="AO1359" s="173"/>
      <c r="AP1359" s="173"/>
      <c r="AQ1359" s="173"/>
      <c r="AR1359" s="173"/>
      <c r="AS1359" s="173">
        <v>0.5</v>
      </c>
      <c r="AT1359" s="173">
        <v>2</v>
      </c>
      <c r="AU1359" s="173">
        <v>2</v>
      </c>
      <c r="AV1359" s="173">
        <v>1</v>
      </c>
      <c r="AW1359" s="173">
        <v>1</v>
      </c>
      <c r="AX1359" s="173">
        <v>1</v>
      </c>
      <c r="AY1359" s="173">
        <v>0.5</v>
      </c>
      <c r="AZ1359" s="211">
        <f t="shared" si="298"/>
        <v>0.5</v>
      </c>
      <c r="BA1359" s="211">
        <f t="shared" si="299"/>
        <v>7.5</v>
      </c>
      <c r="BB1359" s="205">
        <f t="shared" si="291"/>
        <v>124615</v>
      </c>
      <c r="BC1359" s="205">
        <f t="shared" si="292"/>
        <v>86618</v>
      </c>
      <c r="BD1359" s="205">
        <f t="shared" si="293"/>
        <v>38287</v>
      </c>
      <c r="BE1359" s="205">
        <f t="shared" si="294"/>
        <v>290</v>
      </c>
      <c r="BF1359" s="175">
        <v>86328</v>
      </c>
      <c r="BG1359" s="175">
        <v>8425</v>
      </c>
      <c r="BH1359" s="175">
        <v>40201</v>
      </c>
      <c r="BI1359" s="175">
        <v>37997</v>
      </c>
      <c r="BJ1359" s="175"/>
      <c r="BK1359" s="175">
        <v>7940</v>
      </c>
      <c r="BL1359" s="175">
        <v>5430</v>
      </c>
      <c r="BM1359" s="175">
        <v>14232</v>
      </c>
      <c r="BN1359" s="175">
        <v>6454</v>
      </c>
      <c r="BO1359" s="175">
        <v>3936</v>
      </c>
      <c r="BP1359" s="200">
        <f t="shared" si="295"/>
        <v>44137</v>
      </c>
    </row>
    <row r="1360" spans="1:68" s="201" customFormat="1" x14ac:dyDescent="0.15">
      <c r="A1360" s="117">
        <v>2621401001</v>
      </c>
      <c r="B1360" s="118" t="s">
        <v>2025</v>
      </c>
      <c r="C1360" s="118" t="s">
        <v>1980</v>
      </c>
      <c r="D1360" s="118" t="s">
        <v>2026</v>
      </c>
      <c r="E1360" s="118" t="s">
        <v>4532</v>
      </c>
      <c r="F1360" s="120">
        <v>21</v>
      </c>
      <c r="G1360" s="119">
        <v>1178740</v>
      </c>
      <c r="H1360" s="119"/>
      <c r="I1360" s="120" t="s">
        <v>5820</v>
      </c>
      <c r="J1360" s="120">
        <v>8000</v>
      </c>
      <c r="K1360" s="120">
        <v>1178740</v>
      </c>
      <c r="L1360" s="120">
        <v>0.40400000000000003</v>
      </c>
      <c r="M1360" s="121" t="s">
        <v>5657</v>
      </c>
      <c r="N1360" s="120">
        <v>1</v>
      </c>
      <c r="O1360" s="119">
        <v>178</v>
      </c>
      <c r="P1360" s="119">
        <v>36.200000000000003</v>
      </c>
      <c r="Q1360" s="119">
        <v>3.9</v>
      </c>
      <c r="R1360" s="120" t="s">
        <v>5655</v>
      </c>
      <c r="S1360" s="120">
        <v>10.6</v>
      </c>
      <c r="T1360" s="120"/>
      <c r="U1360" s="120"/>
      <c r="V1360" s="172">
        <v>729</v>
      </c>
      <c r="W1360" s="172">
        <v>88.6</v>
      </c>
      <c r="X1360" s="172">
        <v>490.3</v>
      </c>
      <c r="Y1360" s="172">
        <v>32.9</v>
      </c>
      <c r="Z1360" s="172">
        <v>117.2</v>
      </c>
      <c r="AA1360" s="123">
        <v>12563</v>
      </c>
      <c r="AB1360" s="123"/>
      <c r="AC1360" s="123">
        <v>913</v>
      </c>
      <c r="AD1360" s="123"/>
      <c r="AE1360" s="123"/>
      <c r="AF1360" s="123"/>
      <c r="AG1360" s="214"/>
      <c r="AH1360" s="229" t="str">
        <f t="shared" si="290"/>
        <v>a3</v>
      </c>
      <c r="AI1360" s="199"/>
      <c r="AJ1360" s="199"/>
      <c r="AK1360" s="199"/>
      <c r="AL1360" s="199"/>
      <c r="AM1360" s="199"/>
      <c r="AN1360" s="173">
        <v>2</v>
      </c>
      <c r="AO1360" s="173"/>
      <c r="AP1360" s="173"/>
      <c r="AQ1360" s="173"/>
      <c r="AR1360" s="173"/>
      <c r="AS1360" s="173">
        <v>2</v>
      </c>
      <c r="AT1360" s="173">
        <v>2</v>
      </c>
      <c r="AU1360" s="173">
        <v>2</v>
      </c>
      <c r="AV1360" s="173">
        <v>1</v>
      </c>
      <c r="AW1360" s="173">
        <v>1</v>
      </c>
      <c r="AX1360" s="173">
        <v>1</v>
      </c>
      <c r="AY1360" s="173"/>
      <c r="AZ1360" s="211">
        <f t="shared" si="298"/>
        <v>4</v>
      </c>
      <c r="BA1360" s="211">
        <f t="shared" si="299"/>
        <v>7</v>
      </c>
      <c r="BB1360" s="205">
        <f t="shared" si="291"/>
        <v>109945</v>
      </c>
      <c r="BC1360" s="205">
        <f t="shared" si="292"/>
        <v>109945</v>
      </c>
      <c r="BD1360" s="205">
        <f t="shared" si="293"/>
        <v>0</v>
      </c>
      <c r="BE1360" s="205">
        <f t="shared" si="294"/>
        <v>0</v>
      </c>
      <c r="BF1360" s="175">
        <v>109945</v>
      </c>
      <c r="BG1360" s="175">
        <v>8627</v>
      </c>
      <c r="BH1360" s="175">
        <v>56914</v>
      </c>
      <c r="BI1360" s="175"/>
      <c r="BJ1360" s="175"/>
      <c r="BK1360" s="175">
        <v>23278</v>
      </c>
      <c r="BL1360" s="175">
        <v>5907</v>
      </c>
      <c r="BM1360" s="175">
        <v>10516</v>
      </c>
      <c r="BN1360" s="175">
        <v>1693</v>
      </c>
      <c r="BO1360" s="175">
        <v>3010</v>
      </c>
      <c r="BP1360" s="200">
        <f t="shared" si="295"/>
        <v>59924</v>
      </c>
    </row>
    <row r="1361" spans="1:68" s="201" customFormat="1" x14ac:dyDescent="0.15">
      <c r="A1361" s="117">
        <v>4021301001</v>
      </c>
      <c r="B1361" s="118" t="s">
        <v>2825</v>
      </c>
      <c r="C1361" s="118" t="s">
        <v>2791</v>
      </c>
      <c r="D1361" s="118" t="s">
        <v>2826</v>
      </c>
      <c r="E1361" s="118" t="s">
        <v>5127</v>
      </c>
      <c r="F1361" s="120">
        <v>11</v>
      </c>
      <c r="G1361" s="119">
        <v>1186647</v>
      </c>
      <c r="H1361" s="119"/>
      <c r="I1361" s="120" t="s">
        <v>5820</v>
      </c>
      <c r="J1361" s="120">
        <v>10500</v>
      </c>
      <c r="K1361" s="120">
        <v>1183186</v>
      </c>
      <c r="L1361" s="120">
        <v>0.309</v>
      </c>
      <c r="M1361" s="121" t="s">
        <v>5654</v>
      </c>
      <c r="N1361" s="120">
        <v>1</v>
      </c>
      <c r="O1361" s="119">
        <v>379</v>
      </c>
      <c r="P1361" s="119"/>
      <c r="Q1361" s="119"/>
      <c r="R1361" s="120" t="s">
        <v>5655</v>
      </c>
      <c r="S1361" s="120">
        <v>13.3</v>
      </c>
      <c r="T1361" s="120"/>
      <c r="U1361" s="120"/>
      <c r="V1361" s="172">
        <v>1511.29</v>
      </c>
      <c r="W1361" s="172">
        <v>361.29</v>
      </c>
      <c r="X1361" s="172">
        <v>843</v>
      </c>
      <c r="Y1361" s="172">
        <v>307</v>
      </c>
      <c r="Z1361" s="172"/>
      <c r="AA1361" s="123">
        <v>2637</v>
      </c>
      <c r="AB1361" s="123"/>
      <c r="AC1361" s="123">
        <v>915</v>
      </c>
      <c r="AD1361" s="123"/>
      <c r="AE1361" s="123"/>
      <c r="AF1361" s="123"/>
      <c r="AG1361" s="214"/>
      <c r="AH1361" s="229" t="str">
        <f t="shared" si="290"/>
        <v>a3</v>
      </c>
      <c r="AI1361" s="199"/>
      <c r="AJ1361" s="199"/>
      <c r="AK1361" s="199"/>
      <c r="AL1361" s="199"/>
      <c r="AM1361" s="199"/>
      <c r="AN1361" s="173">
        <v>1</v>
      </c>
      <c r="AO1361" s="173">
        <v>0.5</v>
      </c>
      <c r="AP1361" s="173">
        <v>0.5</v>
      </c>
      <c r="AQ1361" s="173">
        <v>1</v>
      </c>
      <c r="AR1361" s="173"/>
      <c r="AS1361" s="173"/>
      <c r="AT1361" s="173">
        <v>1</v>
      </c>
      <c r="AU1361" s="173">
        <v>0.5</v>
      </c>
      <c r="AV1361" s="173">
        <v>1</v>
      </c>
      <c r="AW1361" s="173">
        <v>0.5</v>
      </c>
      <c r="AX1361" s="173">
        <v>1</v>
      </c>
      <c r="AY1361" s="173">
        <v>1</v>
      </c>
      <c r="AZ1361" s="211">
        <f t="shared" si="298"/>
        <v>3</v>
      </c>
      <c r="BA1361" s="211">
        <f t="shared" si="299"/>
        <v>5</v>
      </c>
      <c r="BB1361" s="205">
        <f t="shared" si="291"/>
        <v>149673</v>
      </c>
      <c r="BC1361" s="205">
        <f t="shared" si="292"/>
        <v>126266</v>
      </c>
      <c r="BD1361" s="205">
        <f t="shared" si="293"/>
        <v>37154</v>
      </c>
      <c r="BE1361" s="205">
        <f t="shared" si="294"/>
        <v>13747</v>
      </c>
      <c r="BF1361" s="175">
        <v>112519</v>
      </c>
      <c r="BG1361" s="175">
        <v>21735</v>
      </c>
      <c r="BH1361" s="175">
        <v>37154</v>
      </c>
      <c r="BI1361" s="175">
        <v>23407</v>
      </c>
      <c r="BJ1361" s="175"/>
      <c r="BK1361" s="175">
        <v>13745</v>
      </c>
      <c r="BL1361" s="175">
        <v>1443</v>
      </c>
      <c r="BM1361" s="175">
        <v>17094</v>
      </c>
      <c r="BN1361" s="175">
        <v>7249</v>
      </c>
      <c r="BO1361" s="175">
        <v>27846</v>
      </c>
      <c r="BP1361" s="200">
        <f>BH1361+BO1361</f>
        <v>65000</v>
      </c>
    </row>
    <row r="1362" spans="1:68" s="201" customFormat="1" x14ac:dyDescent="0.15">
      <c r="A1362" s="117">
        <v>1620101002</v>
      </c>
      <c r="B1362" s="118" t="s">
        <v>1282</v>
      </c>
      <c r="C1362" s="118" t="s">
        <v>1276</v>
      </c>
      <c r="D1362" s="118" t="s">
        <v>1281</v>
      </c>
      <c r="E1362" s="118" t="s">
        <v>3990</v>
      </c>
      <c r="F1362" s="120">
        <v>26</v>
      </c>
      <c r="G1362" s="119">
        <v>1265990</v>
      </c>
      <c r="H1362" s="119"/>
      <c r="I1362" s="120" t="s">
        <v>5820</v>
      </c>
      <c r="J1362" s="120">
        <v>6600</v>
      </c>
      <c r="K1362" s="120">
        <v>1187391</v>
      </c>
      <c r="L1362" s="120">
        <v>0.49299999999999999</v>
      </c>
      <c r="M1362" s="121" t="s">
        <v>5654</v>
      </c>
      <c r="N1362" s="120">
        <v>1</v>
      </c>
      <c r="O1362" s="119">
        <v>148.9</v>
      </c>
      <c r="P1362" s="119">
        <v>24.5</v>
      </c>
      <c r="Q1362" s="119">
        <v>4.5199999999999996</v>
      </c>
      <c r="R1362" s="120" t="s">
        <v>5655</v>
      </c>
      <c r="S1362" s="120">
        <v>10.1</v>
      </c>
      <c r="T1362" s="120"/>
      <c r="U1362" s="120"/>
      <c r="V1362" s="172">
        <v>511.5</v>
      </c>
      <c r="W1362" s="172"/>
      <c r="X1362" s="172">
        <v>409.2</v>
      </c>
      <c r="Y1362" s="172">
        <v>102.3</v>
      </c>
      <c r="Z1362" s="172"/>
      <c r="AA1362" s="123">
        <v>13581</v>
      </c>
      <c r="AB1362" s="123">
        <v>14238</v>
      </c>
      <c r="AC1362" s="123">
        <v>363</v>
      </c>
      <c r="AD1362" s="123"/>
      <c r="AE1362" s="123"/>
      <c r="AF1362" s="123"/>
      <c r="AG1362" s="214"/>
      <c r="AH1362" s="229" t="str">
        <f t="shared" si="290"/>
        <v>a3</v>
      </c>
      <c r="AI1362" s="199"/>
      <c r="AJ1362" s="199"/>
      <c r="AK1362" s="199"/>
      <c r="AL1362" s="199"/>
      <c r="AM1362" s="199"/>
      <c r="AN1362" s="173"/>
      <c r="AO1362" s="173"/>
      <c r="AP1362" s="173"/>
      <c r="AQ1362" s="173"/>
      <c r="AR1362" s="173"/>
      <c r="AS1362" s="173"/>
      <c r="AT1362" s="173">
        <v>1</v>
      </c>
      <c r="AU1362" s="173">
        <v>0.5</v>
      </c>
      <c r="AV1362" s="173"/>
      <c r="AW1362" s="173">
        <v>0.5</v>
      </c>
      <c r="AX1362" s="173">
        <v>1</v>
      </c>
      <c r="AY1362" s="173">
        <v>1</v>
      </c>
      <c r="AZ1362" s="211">
        <f t="shared" si="298"/>
        <v>0</v>
      </c>
      <c r="BA1362" s="211">
        <f t="shared" si="299"/>
        <v>4</v>
      </c>
      <c r="BB1362" s="205">
        <f t="shared" si="291"/>
        <v>79350</v>
      </c>
      <c r="BC1362" s="205">
        <f t="shared" si="292"/>
        <v>62376</v>
      </c>
      <c r="BD1362" s="205">
        <f t="shared" si="293"/>
        <v>21486</v>
      </c>
      <c r="BE1362" s="205">
        <f t="shared" si="294"/>
        <v>4512</v>
      </c>
      <c r="BF1362" s="175">
        <v>57864</v>
      </c>
      <c r="BG1362" s="175"/>
      <c r="BH1362" s="175">
        <v>21486</v>
      </c>
      <c r="BI1362" s="175">
        <v>16974</v>
      </c>
      <c r="BJ1362" s="175"/>
      <c r="BK1362" s="175">
        <v>7426</v>
      </c>
      <c r="BL1362" s="175">
        <v>18051</v>
      </c>
      <c r="BM1362" s="175">
        <v>6572</v>
      </c>
      <c r="BN1362" s="175">
        <v>1640</v>
      </c>
      <c r="BO1362" s="175">
        <v>7201</v>
      </c>
      <c r="BP1362" s="200">
        <f t="shared" si="295"/>
        <v>28687</v>
      </c>
    </row>
    <row r="1363" spans="1:68" s="201" customFormat="1" x14ac:dyDescent="0.15">
      <c r="A1363" s="117">
        <v>2056101001</v>
      </c>
      <c r="B1363" s="118" t="s">
        <v>1627</v>
      </c>
      <c r="C1363" s="118" t="s">
        <v>1489</v>
      </c>
      <c r="D1363" s="118" t="s">
        <v>1628</v>
      </c>
      <c r="E1363" s="118" t="s">
        <v>4237</v>
      </c>
      <c r="F1363" s="120">
        <v>25</v>
      </c>
      <c r="G1363" s="119"/>
      <c r="H1363" s="119"/>
      <c r="I1363" s="120" t="s">
        <v>5820</v>
      </c>
      <c r="J1363" s="120">
        <v>5500</v>
      </c>
      <c r="K1363" s="120">
        <v>1190939</v>
      </c>
      <c r="L1363" s="120">
        <v>0.59299999999999997</v>
      </c>
      <c r="M1363" s="121" t="s">
        <v>5654</v>
      </c>
      <c r="N1363" s="120">
        <v>1</v>
      </c>
      <c r="O1363" s="119">
        <v>232.2</v>
      </c>
      <c r="P1363" s="119">
        <v>38.04</v>
      </c>
      <c r="Q1363" s="119">
        <v>5.65</v>
      </c>
      <c r="R1363" s="120" t="s">
        <v>5655</v>
      </c>
      <c r="S1363" s="120">
        <v>0.88</v>
      </c>
      <c r="T1363" s="120"/>
      <c r="U1363" s="120"/>
      <c r="V1363" s="172">
        <v>745.5</v>
      </c>
      <c r="W1363" s="172">
        <v>36.4</v>
      </c>
      <c r="X1363" s="172">
        <v>565.20000000000005</v>
      </c>
      <c r="Y1363" s="172">
        <v>83.6</v>
      </c>
      <c r="Z1363" s="172">
        <v>60.3</v>
      </c>
      <c r="AA1363" s="123">
        <v>5652</v>
      </c>
      <c r="AB1363" s="123"/>
      <c r="AC1363" s="123">
        <v>723.9</v>
      </c>
      <c r="AD1363" s="123"/>
      <c r="AE1363" s="123"/>
      <c r="AF1363" s="123"/>
      <c r="AG1363" s="214"/>
      <c r="AH1363" s="229" t="str">
        <f t="shared" si="290"/>
        <v>a3</v>
      </c>
      <c r="AI1363" s="199"/>
      <c r="AJ1363" s="199"/>
      <c r="AK1363" s="199"/>
      <c r="AL1363" s="199"/>
      <c r="AM1363" s="199"/>
      <c r="AN1363" s="173">
        <v>3</v>
      </c>
      <c r="AO1363" s="173"/>
      <c r="AP1363" s="173"/>
      <c r="AQ1363" s="173"/>
      <c r="AR1363" s="173"/>
      <c r="AS1363" s="173">
        <v>0.5</v>
      </c>
      <c r="AT1363" s="173">
        <v>1</v>
      </c>
      <c r="AU1363" s="173">
        <v>1</v>
      </c>
      <c r="AV1363" s="173">
        <v>0.5</v>
      </c>
      <c r="AW1363" s="173">
        <v>0.5</v>
      </c>
      <c r="AX1363" s="173">
        <v>1</v>
      </c>
      <c r="AY1363" s="173">
        <v>0.5</v>
      </c>
      <c r="AZ1363" s="211">
        <f t="shared" si="298"/>
        <v>3.5</v>
      </c>
      <c r="BA1363" s="211">
        <f t="shared" si="299"/>
        <v>4.5</v>
      </c>
      <c r="BB1363" s="205">
        <f t="shared" si="291"/>
        <v>128980</v>
      </c>
      <c r="BC1363" s="205">
        <f t="shared" si="292"/>
        <v>109662</v>
      </c>
      <c r="BD1363" s="205">
        <f t="shared" si="293"/>
        <v>20090</v>
      </c>
      <c r="BE1363" s="205">
        <f t="shared" si="294"/>
        <v>772</v>
      </c>
      <c r="BF1363" s="175">
        <v>108890</v>
      </c>
      <c r="BG1363" s="175">
        <v>14757</v>
      </c>
      <c r="BH1363" s="175">
        <v>33810</v>
      </c>
      <c r="BI1363" s="175">
        <v>19318</v>
      </c>
      <c r="BJ1363" s="175"/>
      <c r="BK1363" s="175">
        <v>12544</v>
      </c>
      <c r="BL1363" s="175">
        <v>8096</v>
      </c>
      <c r="BM1363" s="175">
        <v>13461</v>
      </c>
      <c r="BN1363" s="175">
        <v>6005</v>
      </c>
      <c r="BO1363" s="175">
        <v>20989</v>
      </c>
      <c r="BP1363" s="200">
        <f t="shared" si="295"/>
        <v>54799</v>
      </c>
    </row>
    <row r="1364" spans="1:68" s="201" customFormat="1" x14ac:dyDescent="0.15">
      <c r="A1364" s="117">
        <v>1438201001</v>
      </c>
      <c r="B1364" s="118" t="s">
        <v>1159</v>
      </c>
      <c r="C1364" s="118" t="s">
        <v>1107</v>
      </c>
      <c r="D1364" s="118" t="s">
        <v>1160</v>
      </c>
      <c r="E1364" s="118" t="s">
        <v>3896</v>
      </c>
      <c r="F1364" s="120">
        <v>24</v>
      </c>
      <c r="G1364" s="119">
        <v>1192109</v>
      </c>
      <c r="H1364" s="119"/>
      <c r="I1364" s="120" t="s">
        <v>5820</v>
      </c>
      <c r="J1364" s="120">
        <v>7333</v>
      </c>
      <c r="K1364" s="120">
        <v>1192109</v>
      </c>
      <c r="L1364" s="120">
        <v>0.44500000000000001</v>
      </c>
      <c r="M1364" s="121" t="s">
        <v>5654</v>
      </c>
      <c r="N1364" s="120">
        <v>1</v>
      </c>
      <c r="O1364" s="119">
        <v>156</v>
      </c>
      <c r="P1364" s="119"/>
      <c r="Q1364" s="119"/>
      <c r="R1364" s="120" t="s">
        <v>5655</v>
      </c>
      <c r="S1364" s="120">
        <v>11.8</v>
      </c>
      <c r="T1364" s="120"/>
      <c r="U1364" s="120"/>
      <c r="V1364" s="172">
        <v>751.2</v>
      </c>
      <c r="W1364" s="172">
        <v>33.9</v>
      </c>
      <c r="X1364" s="172">
        <v>560.20000000000005</v>
      </c>
      <c r="Y1364" s="172">
        <v>106.8</v>
      </c>
      <c r="Z1364" s="172">
        <v>50.3</v>
      </c>
      <c r="AA1364" s="123">
        <v>11675.1</v>
      </c>
      <c r="AB1364" s="123"/>
      <c r="AC1364" s="123">
        <v>641.9</v>
      </c>
      <c r="AD1364" s="123"/>
      <c r="AE1364" s="123"/>
      <c r="AF1364" s="123"/>
      <c r="AG1364" s="214"/>
      <c r="AH1364" s="229" t="str">
        <f t="shared" si="290"/>
        <v>a3</v>
      </c>
      <c r="AI1364" s="199"/>
      <c r="AJ1364" s="199"/>
      <c r="AK1364" s="199"/>
      <c r="AL1364" s="199"/>
      <c r="AM1364" s="199"/>
      <c r="AN1364" s="173">
        <v>0.5</v>
      </c>
      <c r="AO1364" s="173">
        <v>0.5</v>
      </c>
      <c r="AP1364" s="173">
        <v>0.5</v>
      </c>
      <c r="AQ1364" s="173">
        <v>1</v>
      </c>
      <c r="AR1364" s="173"/>
      <c r="AS1364" s="173">
        <v>3</v>
      </c>
      <c r="AT1364" s="173">
        <v>1</v>
      </c>
      <c r="AU1364" s="173">
        <v>1</v>
      </c>
      <c r="AV1364" s="173">
        <v>1</v>
      </c>
      <c r="AW1364" s="173">
        <v>1</v>
      </c>
      <c r="AX1364" s="173">
        <v>1</v>
      </c>
      <c r="AY1364" s="173"/>
      <c r="AZ1364" s="211">
        <f t="shared" ref="AZ1364:AZ1380" si="300">SUBTOTAL(9,AN1364:AS1364)</f>
        <v>5.5</v>
      </c>
      <c r="BA1364" s="211">
        <f t="shared" si="299"/>
        <v>5</v>
      </c>
      <c r="BB1364" s="205">
        <f t="shared" si="291"/>
        <v>182217</v>
      </c>
      <c r="BC1364" s="205">
        <f t="shared" si="292"/>
        <v>131023</v>
      </c>
      <c r="BD1364" s="205">
        <f t="shared" si="293"/>
        <v>55944</v>
      </c>
      <c r="BE1364" s="205">
        <f t="shared" si="294"/>
        <v>4750</v>
      </c>
      <c r="BF1364" s="175">
        <v>126273</v>
      </c>
      <c r="BG1364" s="175">
        <v>25400</v>
      </c>
      <c r="BH1364" s="175">
        <v>55944</v>
      </c>
      <c r="BI1364" s="175">
        <v>51194</v>
      </c>
      <c r="BJ1364" s="175"/>
      <c r="BK1364" s="175">
        <v>3007</v>
      </c>
      <c r="BL1364" s="175">
        <v>13254</v>
      </c>
      <c r="BM1364" s="175">
        <v>15382</v>
      </c>
      <c r="BN1364" s="175">
        <v>2986</v>
      </c>
      <c r="BO1364" s="175">
        <v>15050</v>
      </c>
      <c r="BP1364" s="200">
        <f t="shared" si="295"/>
        <v>70994</v>
      </c>
    </row>
    <row r="1365" spans="1:68" s="201" customFormat="1" x14ac:dyDescent="0.15">
      <c r="A1365" s="117">
        <v>2048202001</v>
      </c>
      <c r="B1365" s="118" t="s">
        <v>1619</v>
      </c>
      <c r="C1365" s="118" t="s">
        <v>1489</v>
      </c>
      <c r="D1365" s="118" t="s">
        <v>1620</v>
      </c>
      <c r="E1365" s="118" t="s">
        <v>4233</v>
      </c>
      <c r="F1365" s="120">
        <v>13</v>
      </c>
      <c r="G1365" s="119">
        <v>1205065</v>
      </c>
      <c r="H1365" s="119"/>
      <c r="I1365" s="120" t="s">
        <v>5820</v>
      </c>
      <c r="J1365" s="120">
        <v>7650</v>
      </c>
      <c r="K1365" s="120">
        <v>1205065</v>
      </c>
      <c r="L1365" s="120">
        <v>0.432</v>
      </c>
      <c r="M1365" s="121" t="s">
        <v>5662</v>
      </c>
      <c r="N1365" s="120">
        <v>1</v>
      </c>
      <c r="O1365" s="119">
        <v>320</v>
      </c>
      <c r="P1365" s="119"/>
      <c r="Q1365" s="119"/>
      <c r="R1365" s="120" t="s">
        <v>5658</v>
      </c>
      <c r="S1365" s="120">
        <v>2.6</v>
      </c>
      <c r="T1365" s="120"/>
      <c r="U1365" s="120"/>
      <c r="V1365" s="172">
        <v>958.2</v>
      </c>
      <c r="W1365" s="172">
        <v>125.9</v>
      </c>
      <c r="X1365" s="172">
        <v>679.9</v>
      </c>
      <c r="Y1365" s="172">
        <v>22.6</v>
      </c>
      <c r="Z1365" s="172">
        <v>129.80000000000001</v>
      </c>
      <c r="AA1365" s="123"/>
      <c r="AB1365" s="123"/>
      <c r="AC1365" s="123">
        <v>868</v>
      </c>
      <c r="AD1365" s="123"/>
      <c r="AE1365" s="123"/>
      <c r="AF1365" s="123"/>
      <c r="AG1365" s="214"/>
      <c r="AH1365" s="229" t="str">
        <f t="shared" si="290"/>
        <v>a3</v>
      </c>
      <c r="AI1365" s="199"/>
      <c r="AJ1365" s="199"/>
      <c r="AK1365" s="199"/>
      <c r="AL1365" s="199"/>
      <c r="AM1365" s="199"/>
      <c r="AN1365" s="173">
        <v>3</v>
      </c>
      <c r="AO1365" s="173"/>
      <c r="AP1365" s="173"/>
      <c r="AQ1365" s="173"/>
      <c r="AR1365" s="173"/>
      <c r="AS1365" s="173"/>
      <c r="AT1365" s="173">
        <v>0.6</v>
      </c>
      <c r="AU1365" s="173">
        <v>0.6</v>
      </c>
      <c r="AV1365" s="173">
        <v>0.6</v>
      </c>
      <c r="AW1365" s="173">
        <v>0.6</v>
      </c>
      <c r="AX1365" s="173">
        <v>0.6</v>
      </c>
      <c r="AY1365" s="173"/>
      <c r="AZ1365" s="211">
        <f t="shared" si="300"/>
        <v>3</v>
      </c>
      <c r="BA1365" s="211">
        <f t="shared" si="299"/>
        <v>3</v>
      </c>
      <c r="BB1365" s="205">
        <f t="shared" si="291"/>
        <v>76508</v>
      </c>
      <c r="BC1365" s="205">
        <f t="shared" si="292"/>
        <v>76508</v>
      </c>
      <c r="BD1365" s="205">
        <f t="shared" si="293"/>
        <v>0</v>
      </c>
      <c r="BE1365" s="205">
        <f t="shared" si="294"/>
        <v>0</v>
      </c>
      <c r="BF1365" s="175">
        <v>76508</v>
      </c>
      <c r="BG1365" s="175">
        <v>6995</v>
      </c>
      <c r="BH1365" s="175">
        <v>26040</v>
      </c>
      <c r="BI1365" s="175"/>
      <c r="BJ1365" s="175"/>
      <c r="BK1365" s="175">
        <v>16627</v>
      </c>
      <c r="BL1365" s="175">
        <v>7930</v>
      </c>
      <c r="BM1365" s="175">
        <v>14389</v>
      </c>
      <c r="BN1365" s="175">
        <v>499</v>
      </c>
      <c r="BO1365" s="175">
        <v>4028</v>
      </c>
      <c r="BP1365" s="200">
        <f t="shared" si="295"/>
        <v>30068</v>
      </c>
    </row>
    <row r="1366" spans="1:68" s="201" customFormat="1" x14ac:dyDescent="0.15">
      <c r="A1366" s="117">
        <v>1521601001</v>
      </c>
      <c r="B1366" s="118" t="s">
        <v>1222</v>
      </c>
      <c r="C1366" s="118" t="s">
        <v>1167</v>
      </c>
      <c r="D1366" s="118" t="s">
        <v>1223</v>
      </c>
      <c r="E1366" s="118" t="s">
        <v>3945</v>
      </c>
      <c r="F1366" s="120">
        <v>24</v>
      </c>
      <c r="G1366" s="119">
        <v>1209633</v>
      </c>
      <c r="H1366" s="119"/>
      <c r="I1366" s="120" t="s">
        <v>5820</v>
      </c>
      <c r="J1366" s="120">
        <v>3429</v>
      </c>
      <c r="K1366" s="120">
        <v>1209633</v>
      </c>
      <c r="L1366" s="120">
        <v>0.96599999999999997</v>
      </c>
      <c r="M1366" s="121" t="s">
        <v>5677</v>
      </c>
      <c r="N1366" s="120">
        <v>1</v>
      </c>
      <c r="O1366" s="119">
        <v>451.7</v>
      </c>
      <c r="P1366" s="119">
        <v>49.3</v>
      </c>
      <c r="Q1366" s="119">
        <v>4.8</v>
      </c>
      <c r="R1366" s="120" t="s">
        <v>5655</v>
      </c>
      <c r="S1366" s="120">
        <v>37</v>
      </c>
      <c r="T1366" s="120"/>
      <c r="U1366" s="120"/>
      <c r="V1366" s="172">
        <v>574.79999999999995</v>
      </c>
      <c r="W1366" s="172">
        <v>173.7</v>
      </c>
      <c r="X1366" s="172">
        <v>207.5</v>
      </c>
      <c r="Y1366" s="172">
        <v>33.6</v>
      </c>
      <c r="Z1366" s="172">
        <v>160</v>
      </c>
      <c r="AA1366" s="123">
        <v>25590</v>
      </c>
      <c r="AB1366" s="123"/>
      <c r="AC1366" s="123">
        <v>286.3</v>
      </c>
      <c r="AD1366" s="123"/>
      <c r="AE1366" s="123"/>
      <c r="AF1366" s="123"/>
      <c r="AG1366" s="214"/>
      <c r="AH1366" s="229" t="str">
        <f t="shared" si="290"/>
        <v>a3</v>
      </c>
      <c r="AI1366" s="199"/>
      <c r="AJ1366" s="199"/>
      <c r="AK1366" s="199"/>
      <c r="AL1366" s="199"/>
      <c r="AM1366" s="199"/>
      <c r="AN1366" s="173">
        <v>1</v>
      </c>
      <c r="AO1366" s="173"/>
      <c r="AP1366" s="173"/>
      <c r="AQ1366" s="173"/>
      <c r="AR1366" s="173"/>
      <c r="AS1366" s="173"/>
      <c r="AT1366" s="173">
        <v>1.5</v>
      </c>
      <c r="AU1366" s="173">
        <v>0.5</v>
      </c>
      <c r="AV1366" s="173"/>
      <c r="AW1366" s="173"/>
      <c r="AX1366" s="173">
        <v>1</v>
      </c>
      <c r="AY1366" s="173">
        <v>0.5</v>
      </c>
      <c r="AZ1366" s="211">
        <f t="shared" si="300"/>
        <v>1</v>
      </c>
      <c r="BA1366" s="211">
        <f t="shared" si="299"/>
        <v>3.5</v>
      </c>
      <c r="BB1366" s="205">
        <f t="shared" si="291"/>
        <v>83877</v>
      </c>
      <c r="BC1366" s="205">
        <f t="shared" si="292"/>
        <v>83877</v>
      </c>
      <c r="BD1366" s="205">
        <f t="shared" si="293"/>
        <v>0</v>
      </c>
      <c r="BE1366" s="205">
        <f t="shared" si="294"/>
        <v>0</v>
      </c>
      <c r="BF1366" s="175">
        <v>83877</v>
      </c>
      <c r="BG1366" s="175"/>
      <c r="BH1366" s="175">
        <v>21916</v>
      </c>
      <c r="BI1366" s="175"/>
      <c r="BJ1366" s="175"/>
      <c r="BK1366" s="175">
        <v>22936</v>
      </c>
      <c r="BL1366" s="175">
        <v>16922</v>
      </c>
      <c r="BM1366" s="175">
        <v>7879</v>
      </c>
      <c r="BN1366" s="175">
        <v>10414</v>
      </c>
      <c r="BO1366" s="175">
        <v>3810</v>
      </c>
      <c r="BP1366" s="200">
        <f t="shared" si="295"/>
        <v>25726</v>
      </c>
    </row>
    <row r="1367" spans="1:68" s="201" customFormat="1" x14ac:dyDescent="0.15">
      <c r="A1367" s="117">
        <v>2120701002</v>
      </c>
      <c r="B1367" s="118" t="s">
        <v>1698</v>
      </c>
      <c r="C1367" s="118" t="s">
        <v>1650</v>
      </c>
      <c r="D1367" s="118" t="s">
        <v>1697</v>
      </c>
      <c r="E1367" s="118" t="s">
        <v>4290</v>
      </c>
      <c r="F1367" s="120">
        <v>11</v>
      </c>
      <c r="G1367" s="119">
        <v>1213253.8999999999</v>
      </c>
      <c r="H1367" s="119"/>
      <c r="I1367" s="120" t="s">
        <v>5820</v>
      </c>
      <c r="J1367" s="120">
        <v>4050</v>
      </c>
      <c r="K1367" s="120">
        <v>1213254</v>
      </c>
      <c r="L1367" s="120">
        <v>0.82099999999999995</v>
      </c>
      <c r="M1367" s="121" t="s">
        <v>5657</v>
      </c>
      <c r="N1367" s="120">
        <v>1</v>
      </c>
      <c r="O1367" s="119">
        <v>169</v>
      </c>
      <c r="P1367" s="119"/>
      <c r="Q1367" s="119"/>
      <c r="R1367" s="120" t="s">
        <v>5655</v>
      </c>
      <c r="S1367" s="120">
        <v>19.3</v>
      </c>
      <c r="T1367" s="120"/>
      <c r="U1367" s="120"/>
      <c r="V1367" s="172">
        <v>1023.5</v>
      </c>
      <c r="W1367" s="172">
        <v>167.3</v>
      </c>
      <c r="X1367" s="172">
        <v>613.9</v>
      </c>
      <c r="Y1367" s="172">
        <v>110.2</v>
      </c>
      <c r="Z1367" s="172">
        <v>132.1</v>
      </c>
      <c r="AA1367" s="123">
        <v>1009.88</v>
      </c>
      <c r="AB1367" s="123"/>
      <c r="AC1367" s="123">
        <v>1064.8399999999999</v>
      </c>
      <c r="AD1367" s="123"/>
      <c r="AE1367" s="123"/>
      <c r="AF1367" s="123"/>
      <c r="AG1367" s="214"/>
      <c r="AH1367" s="229" t="str">
        <f t="shared" si="290"/>
        <v>a3</v>
      </c>
      <c r="AI1367" s="199"/>
      <c r="AJ1367" s="199"/>
      <c r="AK1367" s="199"/>
      <c r="AL1367" s="199"/>
      <c r="AM1367" s="199"/>
      <c r="AN1367" s="173"/>
      <c r="AO1367" s="173"/>
      <c r="AP1367" s="173"/>
      <c r="AQ1367" s="173"/>
      <c r="AR1367" s="173"/>
      <c r="AS1367" s="173"/>
      <c r="AT1367" s="173">
        <v>1</v>
      </c>
      <c r="AU1367" s="173">
        <v>0.7</v>
      </c>
      <c r="AV1367" s="173">
        <v>0.7</v>
      </c>
      <c r="AW1367" s="173"/>
      <c r="AX1367" s="173"/>
      <c r="AY1367" s="173"/>
      <c r="AZ1367" s="211">
        <f t="shared" si="300"/>
        <v>0</v>
      </c>
      <c r="BA1367" s="211">
        <f t="shared" si="299"/>
        <v>2.4</v>
      </c>
      <c r="BB1367" s="205">
        <f t="shared" si="291"/>
        <v>92981</v>
      </c>
      <c r="BC1367" s="205">
        <f t="shared" si="292"/>
        <v>92981</v>
      </c>
      <c r="BD1367" s="205">
        <f t="shared" si="293"/>
        <v>0</v>
      </c>
      <c r="BE1367" s="205">
        <f t="shared" si="294"/>
        <v>0</v>
      </c>
      <c r="BF1367" s="175">
        <v>92981</v>
      </c>
      <c r="BG1367" s="175"/>
      <c r="BH1367" s="175">
        <v>27730</v>
      </c>
      <c r="BI1367" s="175"/>
      <c r="BJ1367" s="175"/>
      <c r="BK1367" s="175">
        <v>26343</v>
      </c>
      <c r="BL1367" s="175">
        <v>1553</v>
      </c>
      <c r="BM1367" s="175">
        <v>16452</v>
      </c>
      <c r="BN1367" s="175">
        <v>9482</v>
      </c>
      <c r="BO1367" s="175">
        <v>11421</v>
      </c>
      <c r="BP1367" s="200">
        <f t="shared" si="295"/>
        <v>39151</v>
      </c>
    </row>
    <row r="1368" spans="1:68" s="201" customFormat="1" x14ac:dyDescent="0.15">
      <c r="A1368" s="117">
        <v>700181003</v>
      </c>
      <c r="B1368" s="118" t="s">
        <v>663</v>
      </c>
      <c r="C1368" s="118" t="s">
        <v>660</v>
      </c>
      <c r="D1368" s="118" t="s">
        <v>664</v>
      </c>
      <c r="E1368" s="118" t="s">
        <v>3585</v>
      </c>
      <c r="F1368" s="120">
        <v>15</v>
      </c>
      <c r="G1368" s="119">
        <v>1221597</v>
      </c>
      <c r="H1368" s="119"/>
      <c r="I1368" s="120" t="s">
        <v>5820</v>
      </c>
      <c r="J1368" s="120">
        <v>5500</v>
      </c>
      <c r="K1368" s="120">
        <v>1221597</v>
      </c>
      <c r="L1368" s="120">
        <v>0.60899999999999999</v>
      </c>
      <c r="M1368" s="121" t="s">
        <v>5654</v>
      </c>
      <c r="N1368" s="120">
        <v>1</v>
      </c>
      <c r="O1368" s="119">
        <v>188</v>
      </c>
      <c r="P1368" s="119">
        <v>37.299999999999997</v>
      </c>
      <c r="Q1368" s="119">
        <v>5.35</v>
      </c>
      <c r="R1368" s="120"/>
      <c r="S1368" s="120"/>
      <c r="T1368" s="120"/>
      <c r="U1368" s="120"/>
      <c r="V1368" s="172"/>
      <c r="W1368" s="172"/>
      <c r="X1368" s="172"/>
      <c r="Y1368" s="172"/>
      <c r="Z1368" s="172"/>
      <c r="AA1368" s="123">
        <v>14369</v>
      </c>
      <c r="AB1368" s="123"/>
      <c r="AC1368" s="123">
        <v>1298</v>
      </c>
      <c r="AD1368" s="123"/>
      <c r="AE1368" s="123"/>
      <c r="AF1368" s="123"/>
      <c r="AG1368" s="214"/>
      <c r="AH1368" s="229" t="str">
        <f t="shared" si="290"/>
        <v>a3</v>
      </c>
      <c r="AI1368" s="199"/>
      <c r="AJ1368" s="199"/>
      <c r="AK1368" s="199"/>
      <c r="AL1368" s="199"/>
      <c r="AM1368" s="199"/>
      <c r="AN1368" s="173" t="s">
        <v>3186</v>
      </c>
      <c r="AO1368" s="173" t="s">
        <v>3186</v>
      </c>
      <c r="AP1368" s="173" t="s">
        <v>3186</v>
      </c>
      <c r="AQ1368" s="173" t="s">
        <v>3186</v>
      </c>
      <c r="AR1368" s="173" t="s">
        <v>3186</v>
      </c>
      <c r="AS1368" s="173">
        <v>5.6</v>
      </c>
      <c r="AT1368" s="173">
        <v>1</v>
      </c>
      <c r="AU1368" s="173">
        <v>3.7</v>
      </c>
      <c r="AV1368" s="173">
        <v>1</v>
      </c>
      <c r="AW1368" s="173">
        <v>0.8</v>
      </c>
      <c r="AX1368" s="173">
        <v>1</v>
      </c>
      <c r="AY1368" s="173">
        <v>1.5</v>
      </c>
      <c r="AZ1368" s="211">
        <f t="shared" si="300"/>
        <v>5.6</v>
      </c>
      <c r="BA1368" s="211">
        <f t="shared" si="299"/>
        <v>9</v>
      </c>
      <c r="BB1368" s="205">
        <f t="shared" si="291"/>
        <v>151545</v>
      </c>
      <c r="BC1368" s="205">
        <f t="shared" si="292"/>
        <v>151545</v>
      </c>
      <c r="BD1368" s="205">
        <f t="shared" si="293"/>
        <v>1764</v>
      </c>
      <c r="BE1368" s="205">
        <f t="shared" si="294"/>
        <v>1764</v>
      </c>
      <c r="BF1368" s="175">
        <v>149781</v>
      </c>
      <c r="BG1368" s="175"/>
      <c r="BH1368" s="175">
        <v>82592</v>
      </c>
      <c r="BI1368" s="175"/>
      <c r="BJ1368" s="175"/>
      <c r="BK1368" s="175">
        <v>12175</v>
      </c>
      <c r="BL1368" s="175">
        <v>2801</v>
      </c>
      <c r="BM1368" s="175">
        <v>13457</v>
      </c>
      <c r="BN1368" s="175">
        <v>6657</v>
      </c>
      <c r="BO1368" s="175">
        <v>33863</v>
      </c>
      <c r="BP1368" s="200">
        <f t="shared" si="295"/>
        <v>116455</v>
      </c>
    </row>
    <row r="1369" spans="1:68" s="201" customFormat="1" x14ac:dyDescent="0.15">
      <c r="A1369" s="117">
        <v>4022502002</v>
      </c>
      <c r="B1369" s="118" t="s">
        <v>2479</v>
      </c>
      <c r="C1369" s="118" t="s">
        <v>2791</v>
      </c>
      <c r="D1369" s="118" t="s">
        <v>2837</v>
      </c>
      <c r="E1369" s="118" t="s">
        <v>5135</v>
      </c>
      <c r="F1369" s="120">
        <v>10</v>
      </c>
      <c r="G1369" s="119">
        <v>1276076</v>
      </c>
      <c r="H1369" s="119"/>
      <c r="I1369" s="120" t="s">
        <v>5820</v>
      </c>
      <c r="J1369" s="120">
        <v>5400</v>
      </c>
      <c r="K1369" s="120">
        <v>1226076</v>
      </c>
      <c r="L1369" s="120">
        <v>0.622</v>
      </c>
      <c r="M1369" s="121" t="s">
        <v>5657</v>
      </c>
      <c r="N1369" s="120">
        <v>1</v>
      </c>
      <c r="O1369" s="119">
        <v>146</v>
      </c>
      <c r="P1369" s="119"/>
      <c r="Q1369" s="119"/>
      <c r="R1369" s="120" t="s">
        <v>5655</v>
      </c>
      <c r="S1369" s="120">
        <v>36.299999999999997</v>
      </c>
      <c r="T1369" s="120"/>
      <c r="U1369" s="120"/>
      <c r="V1369" s="172">
        <v>787.3</v>
      </c>
      <c r="W1369" s="172">
        <v>163.30000000000001</v>
      </c>
      <c r="X1369" s="172">
        <v>440.8</v>
      </c>
      <c r="Y1369" s="172">
        <v>0.3</v>
      </c>
      <c r="Z1369" s="172">
        <v>182.9</v>
      </c>
      <c r="AA1369" s="123">
        <v>8456</v>
      </c>
      <c r="AB1369" s="123"/>
      <c r="AC1369" s="123">
        <v>665</v>
      </c>
      <c r="AD1369" s="123"/>
      <c r="AE1369" s="123"/>
      <c r="AF1369" s="123"/>
      <c r="AG1369" s="214"/>
      <c r="AH1369" s="229" t="str">
        <f t="shared" si="290"/>
        <v>a3</v>
      </c>
      <c r="AI1369" s="199"/>
      <c r="AJ1369" s="199"/>
      <c r="AK1369" s="199"/>
      <c r="AL1369" s="199"/>
      <c r="AM1369" s="199"/>
      <c r="AN1369" s="173">
        <v>1</v>
      </c>
      <c r="AO1369" s="173"/>
      <c r="AP1369" s="173"/>
      <c r="AQ1369" s="173"/>
      <c r="AR1369" s="173"/>
      <c r="AS1369" s="173">
        <v>0.5</v>
      </c>
      <c r="AT1369" s="173">
        <v>0.5</v>
      </c>
      <c r="AU1369" s="173">
        <v>0.5</v>
      </c>
      <c r="AV1369" s="173">
        <v>0.5</v>
      </c>
      <c r="AW1369" s="173">
        <v>0.5</v>
      </c>
      <c r="AX1369" s="173">
        <v>0.5</v>
      </c>
      <c r="AY1369" s="173"/>
      <c r="AZ1369" s="211">
        <f t="shared" si="300"/>
        <v>1.5</v>
      </c>
      <c r="BA1369" s="211">
        <f t="shared" si="299"/>
        <v>2.5</v>
      </c>
      <c r="BB1369" s="205">
        <f t="shared" si="291"/>
        <v>147573</v>
      </c>
      <c r="BC1369" s="205">
        <f t="shared" si="292"/>
        <v>116444</v>
      </c>
      <c r="BD1369" s="205">
        <f t="shared" si="293"/>
        <v>31129</v>
      </c>
      <c r="BE1369" s="205">
        <f t="shared" si="294"/>
        <v>0</v>
      </c>
      <c r="BF1369" s="175">
        <v>116444</v>
      </c>
      <c r="BG1369" s="175">
        <v>16764</v>
      </c>
      <c r="BH1369" s="175">
        <v>31129</v>
      </c>
      <c r="BI1369" s="175">
        <v>31129</v>
      </c>
      <c r="BJ1369" s="175"/>
      <c r="BK1369" s="175">
        <v>41043</v>
      </c>
      <c r="BL1369" s="175">
        <v>4867</v>
      </c>
      <c r="BM1369" s="175">
        <v>12707</v>
      </c>
      <c r="BN1369" s="175">
        <v>5309</v>
      </c>
      <c r="BO1369" s="175">
        <v>4625</v>
      </c>
      <c r="BP1369" s="200">
        <f t="shared" si="295"/>
        <v>35754</v>
      </c>
    </row>
    <row r="1370" spans="1:68" s="201" customFormat="1" x14ac:dyDescent="0.15">
      <c r="A1370" s="117">
        <v>3421001001</v>
      </c>
      <c r="B1370" s="118" t="s">
        <v>2558</v>
      </c>
      <c r="C1370" s="118" t="s">
        <v>2517</v>
      </c>
      <c r="D1370" s="118" t="s">
        <v>2559</v>
      </c>
      <c r="E1370" s="118" t="s">
        <v>4938</v>
      </c>
      <c r="F1370" s="120">
        <v>14</v>
      </c>
      <c r="G1370" s="119">
        <v>1238965</v>
      </c>
      <c r="H1370" s="119"/>
      <c r="I1370" s="120" t="s">
        <v>5822</v>
      </c>
      <c r="J1370" s="120">
        <v>6300</v>
      </c>
      <c r="K1370" s="120">
        <v>1238965</v>
      </c>
      <c r="L1370" s="120">
        <v>0.53900000000000003</v>
      </c>
      <c r="M1370" s="121" t="s">
        <v>5657</v>
      </c>
      <c r="N1370" s="120">
        <v>1</v>
      </c>
      <c r="O1370" s="119">
        <v>228</v>
      </c>
      <c r="P1370" s="119">
        <v>44</v>
      </c>
      <c r="Q1370" s="119">
        <v>5</v>
      </c>
      <c r="R1370" s="120" t="s">
        <v>5658</v>
      </c>
      <c r="S1370" s="120">
        <v>1.1000000000000001</v>
      </c>
      <c r="T1370" s="120"/>
      <c r="U1370" s="120"/>
      <c r="V1370" s="172">
        <v>574.1</v>
      </c>
      <c r="W1370" s="172">
        <v>105.7</v>
      </c>
      <c r="X1370" s="172">
        <v>299.5</v>
      </c>
      <c r="Y1370" s="172">
        <v>65</v>
      </c>
      <c r="Z1370" s="172">
        <v>103.9</v>
      </c>
      <c r="AA1370" s="123">
        <v>12353</v>
      </c>
      <c r="AB1370" s="123"/>
      <c r="AC1370" s="123">
        <v>1057</v>
      </c>
      <c r="AD1370" s="123"/>
      <c r="AE1370" s="123"/>
      <c r="AF1370" s="123"/>
      <c r="AG1370" s="214"/>
      <c r="AH1370" s="229" t="str">
        <f t="shared" si="290"/>
        <v>a3</v>
      </c>
      <c r="AI1370" s="199"/>
      <c r="AJ1370" s="199"/>
      <c r="AK1370" s="199"/>
      <c r="AL1370" s="199"/>
      <c r="AM1370" s="199"/>
      <c r="AN1370" s="173">
        <v>2</v>
      </c>
      <c r="AO1370" s="173"/>
      <c r="AP1370" s="173"/>
      <c r="AQ1370" s="173"/>
      <c r="AR1370" s="173"/>
      <c r="AS1370" s="173">
        <v>1</v>
      </c>
      <c r="AT1370" s="173">
        <v>2</v>
      </c>
      <c r="AU1370" s="173">
        <v>1</v>
      </c>
      <c r="AV1370" s="173">
        <v>1</v>
      </c>
      <c r="AW1370" s="173">
        <v>0.5</v>
      </c>
      <c r="AX1370" s="173">
        <v>0.5</v>
      </c>
      <c r="AY1370" s="173"/>
      <c r="AZ1370" s="211">
        <f t="shared" si="300"/>
        <v>3</v>
      </c>
      <c r="BA1370" s="211">
        <f t="shared" si="299"/>
        <v>5</v>
      </c>
      <c r="BB1370" s="205">
        <f t="shared" si="291"/>
        <v>147053</v>
      </c>
      <c r="BC1370" s="205">
        <f t="shared" si="292"/>
        <v>122606</v>
      </c>
      <c r="BD1370" s="205">
        <f t="shared" si="293"/>
        <v>60928</v>
      </c>
      <c r="BE1370" s="205">
        <f t="shared" si="294"/>
        <v>36481</v>
      </c>
      <c r="BF1370" s="175">
        <v>86125</v>
      </c>
      <c r="BG1370" s="175"/>
      <c r="BH1370" s="175">
        <v>43365</v>
      </c>
      <c r="BI1370" s="175">
        <v>24447</v>
      </c>
      <c r="BJ1370" s="175"/>
      <c r="BK1370" s="175">
        <v>26251</v>
      </c>
      <c r="BL1370" s="175">
        <v>5985</v>
      </c>
      <c r="BM1370" s="175">
        <v>14048</v>
      </c>
      <c r="BN1370" s="175">
        <v>3515</v>
      </c>
      <c r="BO1370" s="175">
        <v>29442</v>
      </c>
      <c r="BP1370" s="200">
        <f t="shared" si="295"/>
        <v>72807</v>
      </c>
    </row>
    <row r="1371" spans="1:68" s="201" customFormat="1" x14ac:dyDescent="0.15">
      <c r="A1371" s="117">
        <v>500281002</v>
      </c>
      <c r="B1371" s="118" t="s">
        <v>552</v>
      </c>
      <c r="C1371" s="118" t="s">
        <v>546</v>
      </c>
      <c r="D1371" s="118" t="s">
        <v>551</v>
      </c>
      <c r="E1371" s="118" t="s">
        <v>3513</v>
      </c>
      <c r="F1371" s="120">
        <v>18</v>
      </c>
      <c r="G1371" s="119">
        <v>1246736</v>
      </c>
      <c r="H1371" s="119"/>
      <c r="I1371" s="120" t="s">
        <v>5820</v>
      </c>
      <c r="J1371" s="120">
        <v>8200</v>
      </c>
      <c r="K1371" s="120">
        <v>1245154</v>
      </c>
      <c r="L1371" s="120">
        <v>0.41599999999999998</v>
      </c>
      <c r="M1371" s="121" t="s">
        <v>5654</v>
      </c>
      <c r="N1371" s="120">
        <v>1</v>
      </c>
      <c r="O1371" s="119">
        <v>234.9</v>
      </c>
      <c r="P1371" s="119">
        <v>58</v>
      </c>
      <c r="Q1371" s="119">
        <v>6.3</v>
      </c>
      <c r="R1371" s="120" t="s">
        <v>5655</v>
      </c>
      <c r="S1371" s="120">
        <v>16.2</v>
      </c>
      <c r="T1371" s="120"/>
      <c r="U1371" s="120"/>
      <c r="V1371" s="172">
        <v>782</v>
      </c>
      <c r="W1371" s="172">
        <v>141.69999999999999</v>
      </c>
      <c r="X1371" s="172">
        <v>88.9</v>
      </c>
      <c r="Y1371" s="172">
        <v>104.5</v>
      </c>
      <c r="Z1371" s="172">
        <v>446.9</v>
      </c>
      <c r="AA1371" s="123">
        <v>5861</v>
      </c>
      <c r="AB1371" s="123"/>
      <c r="AC1371" s="123">
        <v>1150</v>
      </c>
      <c r="AD1371" s="123"/>
      <c r="AE1371" s="123"/>
      <c r="AF1371" s="123"/>
      <c r="AG1371" s="214"/>
      <c r="AH1371" s="229" t="str">
        <f t="shared" si="290"/>
        <v>a3</v>
      </c>
      <c r="AI1371" s="199"/>
      <c r="AJ1371" s="199"/>
      <c r="AK1371" s="199"/>
      <c r="AL1371" s="199"/>
      <c r="AM1371" s="199"/>
      <c r="AN1371" s="173"/>
      <c r="AO1371" s="173"/>
      <c r="AP1371" s="173"/>
      <c r="AQ1371" s="173"/>
      <c r="AR1371" s="173"/>
      <c r="AS1371" s="173"/>
      <c r="AT1371" s="173">
        <v>1.5</v>
      </c>
      <c r="AU1371" s="173">
        <v>1.5</v>
      </c>
      <c r="AV1371" s="173">
        <v>1</v>
      </c>
      <c r="AW1371" s="173">
        <v>1</v>
      </c>
      <c r="AX1371" s="173">
        <v>1</v>
      </c>
      <c r="AY1371" s="173"/>
      <c r="AZ1371" s="211">
        <f t="shared" si="300"/>
        <v>0</v>
      </c>
      <c r="BA1371" s="211">
        <f t="shared" si="299"/>
        <v>6</v>
      </c>
      <c r="BB1371" s="205">
        <f t="shared" si="291"/>
        <v>162268</v>
      </c>
      <c r="BC1371" s="205">
        <f t="shared" si="292"/>
        <v>110277</v>
      </c>
      <c r="BD1371" s="205">
        <f t="shared" si="293"/>
        <v>76333</v>
      </c>
      <c r="BE1371" s="205">
        <f t="shared" si="294"/>
        <v>24342</v>
      </c>
      <c r="BF1371" s="175">
        <v>85935</v>
      </c>
      <c r="BG1371" s="175"/>
      <c r="BH1371" s="175">
        <v>76333</v>
      </c>
      <c r="BI1371" s="175">
        <v>33519</v>
      </c>
      <c r="BJ1371" s="175">
        <v>18472</v>
      </c>
      <c r="BK1371" s="175">
        <v>284</v>
      </c>
      <c r="BL1371" s="175">
        <v>3518</v>
      </c>
      <c r="BM1371" s="175"/>
      <c r="BN1371" s="175"/>
      <c r="BO1371" s="175">
        <v>30142</v>
      </c>
      <c r="BP1371" s="200">
        <f t="shared" si="295"/>
        <v>106475</v>
      </c>
    </row>
    <row r="1372" spans="1:68" s="201" customFormat="1" x14ac:dyDescent="0.15">
      <c r="A1372" s="117">
        <v>2222301001</v>
      </c>
      <c r="B1372" s="118" t="s">
        <v>1838</v>
      </c>
      <c r="C1372" s="118" t="s">
        <v>1773</v>
      </c>
      <c r="D1372" s="118" t="s">
        <v>1839</v>
      </c>
      <c r="E1372" s="118" t="s">
        <v>4393</v>
      </c>
      <c r="F1372" s="120">
        <v>18</v>
      </c>
      <c r="G1372" s="119">
        <v>1253049</v>
      </c>
      <c r="H1372" s="119"/>
      <c r="I1372" s="120" t="s">
        <v>5820</v>
      </c>
      <c r="J1372" s="120">
        <v>5800</v>
      </c>
      <c r="K1372" s="120">
        <v>1253049</v>
      </c>
      <c r="L1372" s="120">
        <v>0.59199999999999997</v>
      </c>
      <c r="M1372" s="121" t="s">
        <v>5657</v>
      </c>
      <c r="N1372" s="120">
        <v>1</v>
      </c>
      <c r="O1372" s="119">
        <v>205</v>
      </c>
      <c r="P1372" s="119"/>
      <c r="Q1372" s="119"/>
      <c r="R1372" s="120" t="s">
        <v>5655</v>
      </c>
      <c r="S1372" s="120">
        <v>12.3</v>
      </c>
      <c r="T1372" s="120"/>
      <c r="U1372" s="120"/>
      <c r="V1372" s="172">
        <v>653</v>
      </c>
      <c r="W1372" s="172">
        <v>72</v>
      </c>
      <c r="X1372" s="172">
        <v>393</v>
      </c>
      <c r="Y1372" s="172">
        <v>73</v>
      </c>
      <c r="Z1372" s="172">
        <v>115</v>
      </c>
      <c r="AA1372" s="123">
        <v>10691</v>
      </c>
      <c r="AB1372" s="123"/>
      <c r="AC1372" s="123">
        <v>1181</v>
      </c>
      <c r="AD1372" s="123"/>
      <c r="AE1372" s="123"/>
      <c r="AF1372" s="123"/>
      <c r="AG1372" s="214"/>
      <c r="AH1372" s="229" t="str">
        <f t="shared" si="290"/>
        <v>a3</v>
      </c>
      <c r="AI1372" s="199"/>
      <c r="AJ1372" s="199"/>
      <c r="AK1372" s="199"/>
      <c r="AL1372" s="199"/>
      <c r="AM1372" s="199"/>
      <c r="AN1372" s="173" t="s">
        <v>3186</v>
      </c>
      <c r="AO1372" s="173" t="s">
        <v>3186</v>
      </c>
      <c r="AP1372" s="173" t="s">
        <v>3186</v>
      </c>
      <c r="AQ1372" s="173" t="s">
        <v>3186</v>
      </c>
      <c r="AR1372" s="173" t="s">
        <v>3186</v>
      </c>
      <c r="AS1372" s="173">
        <v>0.5</v>
      </c>
      <c r="AT1372" s="173">
        <v>0.6</v>
      </c>
      <c r="AU1372" s="173">
        <v>0.8</v>
      </c>
      <c r="AV1372" s="173">
        <v>1.1000000000000001</v>
      </c>
      <c r="AW1372" s="173">
        <v>0.6</v>
      </c>
      <c r="AX1372" s="173"/>
      <c r="AY1372" s="173"/>
      <c r="AZ1372" s="211">
        <f t="shared" si="300"/>
        <v>0.5</v>
      </c>
      <c r="BA1372" s="211">
        <f t="shared" si="299"/>
        <v>3.1</v>
      </c>
      <c r="BB1372" s="205">
        <f t="shared" si="291"/>
        <v>94355</v>
      </c>
      <c r="BC1372" s="205">
        <f t="shared" si="292"/>
        <v>94355</v>
      </c>
      <c r="BD1372" s="205">
        <f t="shared" si="293"/>
        <v>-399</v>
      </c>
      <c r="BE1372" s="205">
        <f t="shared" si="294"/>
        <v>-399</v>
      </c>
      <c r="BF1372" s="175">
        <v>94754</v>
      </c>
      <c r="BG1372" s="175"/>
      <c r="BH1372" s="175">
        <v>59202</v>
      </c>
      <c r="BI1372" s="175"/>
      <c r="BJ1372" s="175"/>
      <c r="BK1372" s="175">
        <v>25057</v>
      </c>
      <c r="BL1372" s="175">
        <v>3727</v>
      </c>
      <c r="BM1372" s="175"/>
      <c r="BN1372" s="175"/>
      <c r="BO1372" s="175">
        <v>6369</v>
      </c>
      <c r="BP1372" s="200">
        <f t="shared" si="295"/>
        <v>65571</v>
      </c>
    </row>
    <row r="1373" spans="1:68" s="201" customFormat="1" x14ac:dyDescent="0.15">
      <c r="A1373" s="117">
        <v>1720201001</v>
      </c>
      <c r="B1373" s="118" t="s">
        <v>1331</v>
      </c>
      <c r="C1373" s="118" t="s">
        <v>1324</v>
      </c>
      <c r="D1373" s="118" t="s">
        <v>1335</v>
      </c>
      <c r="E1373" s="118" t="s">
        <v>4029</v>
      </c>
      <c r="F1373" s="120">
        <v>19</v>
      </c>
      <c r="G1373" s="119">
        <v>1258224</v>
      </c>
      <c r="H1373" s="119"/>
      <c r="I1373" s="120" t="s">
        <v>5820</v>
      </c>
      <c r="J1373" s="120">
        <v>6750</v>
      </c>
      <c r="K1373" s="120">
        <v>1258224</v>
      </c>
      <c r="L1373" s="120">
        <v>0.51100000000000001</v>
      </c>
      <c r="M1373" s="121" t="s">
        <v>5657</v>
      </c>
      <c r="N1373" s="120">
        <v>1</v>
      </c>
      <c r="O1373" s="119">
        <v>193.8</v>
      </c>
      <c r="P1373" s="119">
        <v>29.9</v>
      </c>
      <c r="Q1373" s="119">
        <v>5.85</v>
      </c>
      <c r="R1373" s="120" t="s">
        <v>5655</v>
      </c>
      <c r="S1373" s="120">
        <v>7.1</v>
      </c>
      <c r="T1373" s="120"/>
      <c r="U1373" s="120"/>
      <c r="V1373" s="172">
        <v>689.1</v>
      </c>
      <c r="W1373" s="172"/>
      <c r="X1373" s="172"/>
      <c r="Y1373" s="172"/>
      <c r="Z1373" s="172">
        <v>689.1</v>
      </c>
      <c r="AA1373" s="123">
        <v>16316</v>
      </c>
      <c r="AB1373" s="123"/>
      <c r="AC1373" s="123">
        <v>892</v>
      </c>
      <c r="AD1373" s="123"/>
      <c r="AE1373" s="123"/>
      <c r="AF1373" s="123"/>
      <c r="AG1373" s="214"/>
      <c r="AH1373" s="229" t="str">
        <f t="shared" si="290"/>
        <v>a3</v>
      </c>
      <c r="AI1373" s="199"/>
      <c r="AJ1373" s="199"/>
      <c r="AK1373" s="199"/>
      <c r="AL1373" s="199"/>
      <c r="AM1373" s="199"/>
      <c r="AN1373" s="173">
        <v>1</v>
      </c>
      <c r="AO1373" s="173"/>
      <c r="AP1373" s="173"/>
      <c r="AQ1373" s="173"/>
      <c r="AR1373" s="173"/>
      <c r="AS1373" s="173">
        <v>1</v>
      </c>
      <c r="AT1373" s="173">
        <v>2</v>
      </c>
      <c r="AU1373" s="173">
        <v>2</v>
      </c>
      <c r="AV1373" s="173">
        <v>2</v>
      </c>
      <c r="AW1373" s="173">
        <v>2</v>
      </c>
      <c r="AX1373" s="173">
        <v>1</v>
      </c>
      <c r="AY1373" s="173"/>
      <c r="AZ1373" s="211">
        <f t="shared" si="300"/>
        <v>2</v>
      </c>
      <c r="BA1373" s="211">
        <f t="shared" si="299"/>
        <v>9</v>
      </c>
      <c r="BB1373" s="205">
        <f t="shared" si="291"/>
        <v>101339</v>
      </c>
      <c r="BC1373" s="205">
        <f t="shared" si="292"/>
        <v>85947</v>
      </c>
      <c r="BD1373" s="205">
        <f t="shared" si="293"/>
        <v>26213</v>
      </c>
      <c r="BE1373" s="205">
        <f t="shared" si="294"/>
        <v>10821</v>
      </c>
      <c r="BF1373" s="175">
        <v>75126</v>
      </c>
      <c r="BG1373" s="175">
        <v>4640</v>
      </c>
      <c r="BH1373" s="175">
        <v>26177</v>
      </c>
      <c r="BI1373" s="175">
        <v>15392</v>
      </c>
      <c r="BJ1373" s="175"/>
      <c r="BK1373" s="175">
        <v>21195</v>
      </c>
      <c r="BL1373" s="175">
        <v>3948</v>
      </c>
      <c r="BM1373" s="175">
        <v>9595</v>
      </c>
      <c r="BN1373" s="175">
        <v>2703</v>
      </c>
      <c r="BO1373" s="175">
        <v>17689</v>
      </c>
      <c r="BP1373" s="200">
        <f t="shared" si="295"/>
        <v>43866</v>
      </c>
    </row>
    <row r="1374" spans="1:68" s="201" customFormat="1" x14ac:dyDescent="0.15">
      <c r="A1374" s="117">
        <v>3500281001</v>
      </c>
      <c r="B1374" s="118" t="s">
        <v>2603</v>
      </c>
      <c r="C1374" s="118" t="s">
        <v>2601</v>
      </c>
      <c r="D1374" s="118" t="s">
        <v>2604</v>
      </c>
      <c r="E1374" s="118" t="s">
        <v>4973</v>
      </c>
      <c r="F1374" s="120">
        <v>17</v>
      </c>
      <c r="G1374" s="119">
        <v>1235204</v>
      </c>
      <c r="H1374" s="119"/>
      <c r="I1374" s="120" t="s">
        <v>5820</v>
      </c>
      <c r="J1374" s="120">
        <v>5600</v>
      </c>
      <c r="K1374" s="120">
        <v>1268289</v>
      </c>
      <c r="L1374" s="120">
        <v>0.62</v>
      </c>
      <c r="M1374" s="121" t="s">
        <v>5657</v>
      </c>
      <c r="N1374" s="120">
        <v>1</v>
      </c>
      <c r="O1374" s="119">
        <v>154.80000000000001</v>
      </c>
      <c r="P1374" s="119">
        <v>31.5</v>
      </c>
      <c r="Q1374" s="119">
        <v>3.8</v>
      </c>
      <c r="R1374" s="120"/>
      <c r="S1374" s="120"/>
      <c r="T1374" s="120"/>
      <c r="U1374" s="120" t="s">
        <v>5689</v>
      </c>
      <c r="V1374" s="172">
        <v>1222.5999999999999</v>
      </c>
      <c r="W1374" s="172">
        <v>466.4</v>
      </c>
      <c r="X1374" s="172">
        <v>294.89999999999998</v>
      </c>
      <c r="Y1374" s="172">
        <v>182.9</v>
      </c>
      <c r="Z1374" s="172">
        <v>278.39999999999998</v>
      </c>
      <c r="AA1374" s="123">
        <v>5528</v>
      </c>
      <c r="AB1374" s="123"/>
      <c r="AC1374" s="123">
        <v>101</v>
      </c>
      <c r="AD1374" s="123"/>
      <c r="AE1374" s="123"/>
      <c r="AF1374" s="123"/>
      <c r="AG1374" s="214"/>
      <c r="AH1374" s="229" t="str">
        <f t="shared" si="290"/>
        <v>a3</v>
      </c>
      <c r="AI1374" s="199"/>
      <c r="AJ1374" s="199"/>
      <c r="AK1374" s="199"/>
      <c r="AL1374" s="199"/>
      <c r="AM1374" s="199"/>
      <c r="AN1374" s="173">
        <v>3</v>
      </c>
      <c r="AO1374" s="173" t="s">
        <v>3186</v>
      </c>
      <c r="AP1374" s="173" t="s">
        <v>3186</v>
      </c>
      <c r="AQ1374" s="173" t="s">
        <v>3186</v>
      </c>
      <c r="AR1374" s="173" t="s">
        <v>3186</v>
      </c>
      <c r="AS1374" s="173" t="s">
        <v>3186</v>
      </c>
      <c r="AT1374" s="173">
        <v>1</v>
      </c>
      <c r="AU1374" s="173">
        <v>1</v>
      </c>
      <c r="AV1374" s="173">
        <v>1</v>
      </c>
      <c r="AW1374" s="173">
        <v>1</v>
      </c>
      <c r="AX1374" s="173">
        <v>1</v>
      </c>
      <c r="AY1374" s="173">
        <v>1</v>
      </c>
      <c r="AZ1374" s="211">
        <f t="shared" si="300"/>
        <v>3</v>
      </c>
      <c r="BA1374" s="211">
        <f t="shared" si="299"/>
        <v>6</v>
      </c>
      <c r="BB1374" s="205">
        <f t="shared" si="291"/>
        <v>193993</v>
      </c>
      <c r="BC1374" s="205">
        <f t="shared" si="292"/>
        <v>147843</v>
      </c>
      <c r="BD1374" s="205">
        <f t="shared" si="293"/>
        <v>78841</v>
      </c>
      <c r="BE1374" s="205">
        <f t="shared" si="294"/>
        <v>32691</v>
      </c>
      <c r="BF1374" s="175">
        <v>115152</v>
      </c>
      <c r="BG1374" s="175">
        <v>3331</v>
      </c>
      <c r="BH1374" s="175">
        <v>79191</v>
      </c>
      <c r="BI1374" s="175">
        <v>30150</v>
      </c>
      <c r="BJ1374" s="175">
        <v>16000</v>
      </c>
      <c r="BK1374" s="175">
        <v>15564</v>
      </c>
      <c r="BL1374" s="175"/>
      <c r="BM1374" s="175"/>
      <c r="BN1374" s="175"/>
      <c r="BO1374" s="175">
        <v>49757</v>
      </c>
      <c r="BP1374" s="200">
        <f t="shared" si="295"/>
        <v>128948</v>
      </c>
    </row>
    <row r="1375" spans="1:68" s="201" customFormat="1" x14ac:dyDescent="0.15">
      <c r="A1375" s="117">
        <v>3420501001</v>
      </c>
      <c r="B1375" s="118" t="s">
        <v>2541</v>
      </c>
      <c r="C1375" s="118" t="s">
        <v>2517</v>
      </c>
      <c r="D1375" s="118" t="s">
        <v>2542</v>
      </c>
      <c r="E1375" s="118" t="s">
        <v>4924</v>
      </c>
      <c r="F1375" s="120">
        <v>24</v>
      </c>
      <c r="G1375" s="119">
        <v>1273540</v>
      </c>
      <c r="H1375" s="119"/>
      <c r="I1375" s="120" t="s">
        <v>5820</v>
      </c>
      <c r="J1375" s="120">
        <v>6000</v>
      </c>
      <c r="K1375" s="120">
        <v>1273540</v>
      </c>
      <c r="L1375" s="120">
        <v>0.58199999999999996</v>
      </c>
      <c r="M1375" s="121" t="s">
        <v>5654</v>
      </c>
      <c r="N1375" s="120">
        <v>1</v>
      </c>
      <c r="O1375" s="119">
        <v>220</v>
      </c>
      <c r="P1375" s="119">
        <v>32</v>
      </c>
      <c r="Q1375" s="119">
        <v>4</v>
      </c>
      <c r="R1375" s="120" t="s">
        <v>5663</v>
      </c>
      <c r="S1375" s="120">
        <v>16.3</v>
      </c>
      <c r="T1375" s="120"/>
      <c r="U1375" s="120"/>
      <c r="V1375" s="172">
        <v>1181.7</v>
      </c>
      <c r="W1375" s="172">
        <v>208.3</v>
      </c>
      <c r="X1375" s="172">
        <v>729.8</v>
      </c>
      <c r="Y1375" s="172">
        <v>115.9</v>
      </c>
      <c r="Z1375" s="172">
        <v>127.7</v>
      </c>
      <c r="AA1375" s="123">
        <v>16206</v>
      </c>
      <c r="AB1375" s="123"/>
      <c r="AC1375" s="123">
        <v>1256</v>
      </c>
      <c r="AD1375" s="123"/>
      <c r="AE1375" s="123"/>
      <c r="AF1375" s="123"/>
      <c r="AG1375" s="214"/>
      <c r="AH1375" s="229" t="str">
        <f t="shared" si="290"/>
        <v>a3</v>
      </c>
      <c r="AI1375" s="199"/>
      <c r="AJ1375" s="199"/>
      <c r="AK1375" s="199"/>
      <c r="AL1375" s="199"/>
      <c r="AM1375" s="199"/>
      <c r="AN1375" s="173">
        <v>1.1000000000000001</v>
      </c>
      <c r="AO1375" s="173">
        <v>0.8</v>
      </c>
      <c r="AP1375" s="173">
        <v>0.7</v>
      </c>
      <c r="AQ1375" s="173">
        <v>0.8</v>
      </c>
      <c r="AR1375" s="173"/>
      <c r="AS1375" s="173">
        <v>1</v>
      </c>
      <c r="AT1375" s="173">
        <v>4</v>
      </c>
      <c r="AU1375" s="173">
        <v>2</v>
      </c>
      <c r="AV1375" s="173">
        <v>1</v>
      </c>
      <c r="AW1375" s="173">
        <v>0.5</v>
      </c>
      <c r="AX1375" s="173">
        <v>0.5</v>
      </c>
      <c r="AY1375" s="173"/>
      <c r="AZ1375" s="211">
        <f t="shared" si="300"/>
        <v>4.4000000000000004</v>
      </c>
      <c r="BA1375" s="211">
        <f t="shared" si="299"/>
        <v>8</v>
      </c>
      <c r="BB1375" s="205">
        <f t="shared" si="291"/>
        <v>161297</v>
      </c>
      <c r="BC1375" s="205">
        <f t="shared" si="292"/>
        <v>132366</v>
      </c>
      <c r="BD1375" s="205">
        <f t="shared" si="293"/>
        <v>30088</v>
      </c>
      <c r="BE1375" s="205">
        <f t="shared" si="294"/>
        <v>1157</v>
      </c>
      <c r="BF1375" s="175">
        <v>131209</v>
      </c>
      <c r="BG1375" s="175">
        <v>18466</v>
      </c>
      <c r="BH1375" s="175">
        <v>47313</v>
      </c>
      <c r="BI1375" s="175">
        <v>28931</v>
      </c>
      <c r="BJ1375" s="175"/>
      <c r="BK1375" s="175">
        <v>20308</v>
      </c>
      <c r="BL1375" s="175">
        <v>8836</v>
      </c>
      <c r="BM1375" s="175">
        <v>17818</v>
      </c>
      <c r="BN1375" s="175">
        <v>4432</v>
      </c>
      <c r="BO1375" s="175">
        <v>15193</v>
      </c>
      <c r="BP1375" s="200">
        <f t="shared" si="295"/>
        <v>62506</v>
      </c>
    </row>
    <row r="1376" spans="1:68" s="201" customFormat="1" x14ac:dyDescent="0.15">
      <c r="A1376" s="117">
        <v>2221901001</v>
      </c>
      <c r="B1376" s="118" t="s">
        <v>1829</v>
      </c>
      <c r="C1376" s="118" t="s">
        <v>1773</v>
      </c>
      <c r="D1376" s="118" t="s">
        <v>1830</v>
      </c>
      <c r="E1376" s="118" t="s">
        <v>4387</v>
      </c>
      <c r="F1376" s="120">
        <v>21</v>
      </c>
      <c r="G1376" s="119"/>
      <c r="H1376" s="119"/>
      <c r="I1376" s="120" t="s">
        <v>5820</v>
      </c>
      <c r="J1376" s="120">
        <v>8750</v>
      </c>
      <c r="K1376" s="120">
        <v>1274163</v>
      </c>
      <c r="L1376" s="120">
        <v>0.39900000000000002</v>
      </c>
      <c r="M1376" s="121" t="s">
        <v>5654</v>
      </c>
      <c r="N1376" s="120">
        <v>1</v>
      </c>
      <c r="O1376" s="119">
        <v>149.19999999999999</v>
      </c>
      <c r="P1376" s="119">
        <v>27.8</v>
      </c>
      <c r="Q1376" s="119">
        <v>3.9</v>
      </c>
      <c r="R1376" s="120" t="s">
        <v>5655</v>
      </c>
      <c r="S1376" s="120">
        <v>13.4</v>
      </c>
      <c r="T1376" s="120"/>
      <c r="U1376" s="120"/>
      <c r="V1376" s="172">
        <v>793.5</v>
      </c>
      <c r="W1376" s="172"/>
      <c r="X1376" s="172">
        <v>94.7</v>
      </c>
      <c r="Y1376" s="172">
        <v>68.7</v>
      </c>
      <c r="Z1376" s="172">
        <v>630.1</v>
      </c>
      <c r="AA1376" s="123">
        <v>19811</v>
      </c>
      <c r="AB1376" s="123"/>
      <c r="AC1376" s="123">
        <v>798</v>
      </c>
      <c r="AD1376" s="123"/>
      <c r="AE1376" s="123"/>
      <c r="AF1376" s="123"/>
      <c r="AG1376" s="214"/>
      <c r="AH1376" s="229" t="str">
        <f t="shared" si="290"/>
        <v>a3</v>
      </c>
      <c r="AI1376" s="199" t="s">
        <v>5401</v>
      </c>
      <c r="AJ1376" s="199" t="s">
        <v>5401</v>
      </c>
      <c r="AK1376" s="199" t="s">
        <v>5401</v>
      </c>
      <c r="AL1376" s="199" t="s">
        <v>5401</v>
      </c>
      <c r="AM1376" s="199"/>
      <c r="AN1376" s="173">
        <v>1</v>
      </c>
      <c r="AO1376" s="173"/>
      <c r="AP1376" s="173"/>
      <c r="AQ1376" s="173"/>
      <c r="AR1376" s="173"/>
      <c r="AS1376" s="173">
        <v>1</v>
      </c>
      <c r="AT1376" s="173">
        <v>1.5</v>
      </c>
      <c r="AU1376" s="173">
        <v>1.5</v>
      </c>
      <c r="AV1376" s="173">
        <v>1</v>
      </c>
      <c r="AW1376" s="173">
        <v>1</v>
      </c>
      <c r="AX1376" s="173">
        <v>1</v>
      </c>
      <c r="AY1376" s="173">
        <v>1</v>
      </c>
      <c r="AZ1376" s="211">
        <f t="shared" si="300"/>
        <v>2</v>
      </c>
      <c r="BA1376" s="211">
        <f t="shared" si="299"/>
        <v>7</v>
      </c>
      <c r="BB1376" s="205">
        <f t="shared" si="291"/>
        <v>159690</v>
      </c>
      <c r="BC1376" s="205">
        <f t="shared" si="292"/>
        <v>104777</v>
      </c>
      <c r="BD1376" s="205">
        <f t="shared" si="293"/>
        <v>65306</v>
      </c>
      <c r="BE1376" s="205">
        <f t="shared" si="294"/>
        <v>10393</v>
      </c>
      <c r="BF1376" s="175">
        <v>94384</v>
      </c>
      <c r="BG1376" s="175"/>
      <c r="BH1376" s="175">
        <v>65306</v>
      </c>
      <c r="BI1376" s="175">
        <v>53402</v>
      </c>
      <c r="BJ1376" s="175">
        <v>1511</v>
      </c>
      <c r="BK1376" s="175">
        <v>21882</v>
      </c>
      <c r="BL1376" s="175">
        <v>3777</v>
      </c>
      <c r="BM1376" s="175"/>
      <c r="BN1376" s="175"/>
      <c r="BO1376" s="175">
        <v>13812</v>
      </c>
      <c r="BP1376" s="200">
        <f t="shared" si="295"/>
        <v>79118</v>
      </c>
    </row>
    <row r="1377" spans="1:68" s="201" customFormat="1" x14ac:dyDescent="0.15">
      <c r="A1377" s="117">
        <v>2120401002</v>
      </c>
      <c r="B1377" s="118" t="s">
        <v>1676</v>
      </c>
      <c r="C1377" s="118" t="s">
        <v>1650</v>
      </c>
      <c r="D1377" s="118" t="s">
        <v>1675</v>
      </c>
      <c r="E1377" s="118" t="s">
        <v>4271</v>
      </c>
      <c r="F1377" s="120">
        <v>15</v>
      </c>
      <c r="G1377" s="119">
        <v>1277032</v>
      </c>
      <c r="H1377" s="119"/>
      <c r="I1377" s="120" t="s">
        <v>5820</v>
      </c>
      <c r="J1377" s="120">
        <v>8500</v>
      </c>
      <c r="K1377" s="120">
        <v>1277032</v>
      </c>
      <c r="L1377" s="120">
        <v>0.41199999999999998</v>
      </c>
      <c r="M1377" s="121" t="s">
        <v>5659</v>
      </c>
      <c r="N1377" s="120">
        <v>1</v>
      </c>
      <c r="O1377" s="119">
        <v>150</v>
      </c>
      <c r="P1377" s="119">
        <v>30</v>
      </c>
      <c r="Q1377" s="119">
        <v>2.9</v>
      </c>
      <c r="R1377" s="120" t="s">
        <v>5655</v>
      </c>
      <c r="S1377" s="120">
        <v>4.1159999999999997</v>
      </c>
      <c r="T1377" s="120"/>
      <c r="U1377" s="120"/>
      <c r="V1377" s="172">
        <v>1021.1</v>
      </c>
      <c r="W1377" s="172"/>
      <c r="X1377" s="172">
        <v>1021.1</v>
      </c>
      <c r="Y1377" s="172"/>
      <c r="Z1377" s="172"/>
      <c r="AA1377" s="123">
        <v>8287</v>
      </c>
      <c r="AB1377" s="123"/>
      <c r="AC1377" s="123">
        <v>174</v>
      </c>
      <c r="AD1377" s="123"/>
      <c r="AE1377" s="123"/>
      <c r="AF1377" s="123"/>
      <c r="AG1377" s="214"/>
      <c r="AH1377" s="229" t="str">
        <f t="shared" si="290"/>
        <v>a3</v>
      </c>
      <c r="AI1377" s="199"/>
      <c r="AJ1377" s="199"/>
      <c r="AK1377" s="199"/>
      <c r="AL1377" s="199"/>
      <c r="AM1377" s="199"/>
      <c r="AN1377" s="173"/>
      <c r="AO1377" s="173"/>
      <c r="AP1377" s="173">
        <v>0.5</v>
      </c>
      <c r="AQ1377" s="173">
        <v>0.7</v>
      </c>
      <c r="AR1377" s="173"/>
      <c r="AS1377" s="173"/>
      <c r="AT1377" s="173"/>
      <c r="AU1377" s="173">
        <v>0.8</v>
      </c>
      <c r="AV1377" s="173"/>
      <c r="AW1377" s="173"/>
      <c r="AX1377" s="173"/>
      <c r="AY1377" s="173" t="s">
        <v>3186</v>
      </c>
      <c r="AZ1377" s="211">
        <f t="shared" si="300"/>
        <v>1.2</v>
      </c>
      <c r="BA1377" s="211">
        <f t="shared" si="299"/>
        <v>0.8</v>
      </c>
      <c r="BB1377" s="205">
        <f t="shared" si="291"/>
        <v>48922</v>
      </c>
      <c r="BC1377" s="205">
        <f t="shared" si="292"/>
        <v>48293</v>
      </c>
      <c r="BD1377" s="205">
        <f t="shared" si="293"/>
        <v>1117</v>
      </c>
      <c r="BE1377" s="205">
        <f t="shared" si="294"/>
        <v>488</v>
      </c>
      <c r="BF1377" s="175">
        <v>47805</v>
      </c>
      <c r="BG1377" s="175">
        <v>2829</v>
      </c>
      <c r="BH1377" s="175">
        <v>1125</v>
      </c>
      <c r="BI1377" s="175">
        <v>629</v>
      </c>
      <c r="BJ1377" s="175"/>
      <c r="BK1377" s="175">
        <v>17083</v>
      </c>
      <c r="BL1377" s="175">
        <v>3384</v>
      </c>
      <c r="BM1377" s="175">
        <v>15623</v>
      </c>
      <c r="BN1377" s="175">
        <v>5324</v>
      </c>
      <c r="BO1377" s="175">
        <v>2925</v>
      </c>
      <c r="BP1377" s="200">
        <f t="shared" si="295"/>
        <v>4050</v>
      </c>
    </row>
    <row r="1378" spans="1:68" s="201" customFormat="1" x14ac:dyDescent="0.15">
      <c r="A1378" s="117">
        <v>1000581003</v>
      </c>
      <c r="B1378" s="118" t="s">
        <v>920</v>
      </c>
      <c r="C1378" s="118" t="s">
        <v>913</v>
      </c>
      <c r="D1378" s="118" t="s">
        <v>919</v>
      </c>
      <c r="E1378" s="118" t="s">
        <v>3743</v>
      </c>
      <c r="F1378" s="120">
        <v>7</v>
      </c>
      <c r="G1378" s="119">
        <v>1284897</v>
      </c>
      <c r="H1378" s="119"/>
      <c r="I1378" s="120" t="s">
        <v>5820</v>
      </c>
      <c r="J1378" s="120">
        <v>11700</v>
      </c>
      <c r="K1378" s="120">
        <v>1284897</v>
      </c>
      <c r="L1378" s="120">
        <v>0.30099999999999999</v>
      </c>
      <c r="M1378" s="121" t="s">
        <v>5654</v>
      </c>
      <c r="N1378" s="120">
        <v>1</v>
      </c>
      <c r="O1378" s="119">
        <v>121</v>
      </c>
      <c r="P1378" s="119"/>
      <c r="Q1378" s="119"/>
      <c r="R1378" s="120"/>
      <c r="S1378" s="120"/>
      <c r="T1378" s="120"/>
      <c r="U1378" s="120"/>
      <c r="V1378" s="172"/>
      <c r="W1378" s="172"/>
      <c r="X1378" s="172"/>
      <c r="Y1378" s="172"/>
      <c r="Z1378" s="172"/>
      <c r="AA1378" s="123">
        <v>4936.7</v>
      </c>
      <c r="AB1378" s="123"/>
      <c r="AC1378" s="123">
        <v>715</v>
      </c>
      <c r="AD1378" s="123"/>
      <c r="AE1378" s="123"/>
      <c r="AF1378" s="123"/>
      <c r="AG1378" s="214"/>
      <c r="AH1378" s="229" t="str">
        <f t="shared" si="290"/>
        <v>a3</v>
      </c>
      <c r="AI1378" s="199"/>
      <c r="AJ1378" s="199"/>
      <c r="AK1378" s="199"/>
      <c r="AL1378" s="199"/>
      <c r="AM1378" s="199"/>
      <c r="AN1378" s="173"/>
      <c r="AO1378" s="173"/>
      <c r="AP1378" s="173"/>
      <c r="AQ1378" s="173"/>
      <c r="AR1378" s="173"/>
      <c r="AS1378" s="173"/>
      <c r="AT1378" s="173"/>
      <c r="AU1378" s="173"/>
      <c r="AV1378" s="173"/>
      <c r="AW1378" s="173"/>
      <c r="AX1378" s="173"/>
      <c r="AY1378" s="173"/>
      <c r="AZ1378" s="211">
        <f t="shared" si="300"/>
        <v>0</v>
      </c>
      <c r="BA1378" s="211">
        <f t="shared" si="299"/>
        <v>0</v>
      </c>
      <c r="BB1378" s="205">
        <f t="shared" si="291"/>
        <v>0</v>
      </c>
      <c r="BC1378" s="205">
        <f t="shared" si="292"/>
        <v>0</v>
      </c>
      <c r="BD1378" s="205">
        <f t="shared" si="293"/>
        <v>0</v>
      </c>
      <c r="BE1378" s="205">
        <f t="shared" si="294"/>
        <v>0</v>
      </c>
      <c r="BF1378" s="175"/>
      <c r="BG1378" s="175"/>
      <c r="BH1378" s="175"/>
      <c r="BI1378" s="175"/>
      <c r="BJ1378" s="175"/>
      <c r="BK1378" s="175"/>
      <c r="BL1378" s="175"/>
      <c r="BM1378" s="175"/>
      <c r="BN1378" s="175"/>
      <c r="BO1378" s="175"/>
      <c r="BP1378" s="200">
        <f t="shared" si="295"/>
        <v>0</v>
      </c>
    </row>
    <row r="1379" spans="1:68" s="201" customFormat="1" x14ac:dyDescent="0.15">
      <c r="A1379" s="117">
        <v>2038501001</v>
      </c>
      <c r="B1379" s="118" t="s">
        <v>1582</v>
      </c>
      <c r="C1379" s="118" t="s">
        <v>1489</v>
      </c>
      <c r="D1379" s="118" t="s">
        <v>1583</v>
      </c>
      <c r="E1379" s="118" t="s">
        <v>4211</v>
      </c>
      <c r="F1379" s="120">
        <v>16</v>
      </c>
      <c r="G1379" s="119">
        <v>1295147</v>
      </c>
      <c r="H1379" s="119"/>
      <c r="I1379" s="120" t="s">
        <v>5820</v>
      </c>
      <c r="J1379" s="120">
        <v>6000</v>
      </c>
      <c r="K1379" s="120">
        <v>1295147</v>
      </c>
      <c r="L1379" s="120">
        <v>0.59099999999999997</v>
      </c>
      <c r="M1379" s="121" t="s">
        <v>5657</v>
      </c>
      <c r="N1379" s="120">
        <v>1</v>
      </c>
      <c r="O1379" s="119">
        <v>340</v>
      </c>
      <c r="P1379" s="119">
        <v>52</v>
      </c>
      <c r="Q1379" s="119">
        <v>6.6</v>
      </c>
      <c r="R1379" s="120" t="s">
        <v>5655</v>
      </c>
      <c r="S1379" s="120">
        <v>15.3</v>
      </c>
      <c r="T1379" s="120"/>
      <c r="U1379" s="120"/>
      <c r="V1379" s="172">
        <v>763</v>
      </c>
      <c r="W1379" s="172">
        <v>108</v>
      </c>
      <c r="X1379" s="172">
        <v>504</v>
      </c>
      <c r="Y1379" s="172">
        <v>67</v>
      </c>
      <c r="Z1379" s="172">
        <v>84</v>
      </c>
      <c r="AA1379" s="123"/>
      <c r="AB1379" s="123"/>
      <c r="AC1379" s="123">
        <v>1030</v>
      </c>
      <c r="AD1379" s="123"/>
      <c r="AE1379" s="123"/>
      <c r="AF1379" s="123"/>
      <c r="AG1379" s="214"/>
      <c r="AH1379" s="229" t="str">
        <f t="shared" si="290"/>
        <v>a3</v>
      </c>
      <c r="AI1379" s="199"/>
      <c r="AJ1379" s="199"/>
      <c r="AK1379" s="199"/>
      <c r="AL1379" s="199"/>
      <c r="AM1379" s="199"/>
      <c r="AN1379" s="173"/>
      <c r="AO1379" s="173"/>
      <c r="AP1379" s="173"/>
      <c r="AQ1379" s="173"/>
      <c r="AR1379" s="173"/>
      <c r="AS1379" s="173"/>
      <c r="AT1379" s="173"/>
      <c r="AU1379" s="173">
        <v>0.6</v>
      </c>
      <c r="AV1379" s="173"/>
      <c r="AW1379" s="173"/>
      <c r="AX1379" s="173"/>
      <c r="AY1379" s="173"/>
      <c r="AZ1379" s="211">
        <f t="shared" si="300"/>
        <v>0</v>
      </c>
      <c r="BA1379" s="211">
        <f t="shared" si="299"/>
        <v>0.6</v>
      </c>
      <c r="BB1379" s="205">
        <f t="shared" si="291"/>
        <v>80810</v>
      </c>
      <c r="BC1379" s="205">
        <f t="shared" si="292"/>
        <v>71840</v>
      </c>
      <c r="BD1379" s="205">
        <f t="shared" si="293"/>
        <v>9532</v>
      </c>
      <c r="BE1379" s="205">
        <f t="shared" si="294"/>
        <v>562</v>
      </c>
      <c r="BF1379" s="175">
        <v>71278</v>
      </c>
      <c r="BG1379" s="175"/>
      <c r="BH1379" s="175">
        <v>22943</v>
      </c>
      <c r="BI1379" s="175">
        <v>8970</v>
      </c>
      <c r="BJ1379" s="175"/>
      <c r="BK1379" s="175">
        <v>17704</v>
      </c>
      <c r="BL1379" s="175">
        <v>9039</v>
      </c>
      <c r="BM1379" s="175">
        <v>13948</v>
      </c>
      <c r="BN1379" s="175">
        <v>882</v>
      </c>
      <c r="BO1379" s="175">
        <v>7324</v>
      </c>
      <c r="BP1379" s="200">
        <f t="shared" si="295"/>
        <v>30267</v>
      </c>
    </row>
    <row r="1380" spans="1:68" s="201" customFormat="1" x14ac:dyDescent="0.15">
      <c r="A1380" s="117">
        <v>921301002</v>
      </c>
      <c r="B1380" s="118" t="s">
        <v>886</v>
      </c>
      <c r="C1380" s="118" t="s">
        <v>842</v>
      </c>
      <c r="D1380" s="118" t="s">
        <v>885</v>
      </c>
      <c r="E1380" s="118" t="s">
        <v>3723</v>
      </c>
      <c r="F1380" s="120">
        <v>27</v>
      </c>
      <c r="G1380" s="119">
        <v>1296114</v>
      </c>
      <c r="H1380" s="119"/>
      <c r="I1380" s="120" t="s">
        <v>5820</v>
      </c>
      <c r="J1380" s="120">
        <v>6000</v>
      </c>
      <c r="K1380" s="120">
        <v>1296114</v>
      </c>
      <c r="L1380" s="120">
        <v>0.59199999999999997</v>
      </c>
      <c r="M1380" s="121" t="s">
        <v>5657</v>
      </c>
      <c r="N1380" s="120">
        <v>1</v>
      </c>
      <c r="O1380" s="119">
        <v>63.3</v>
      </c>
      <c r="P1380" s="119"/>
      <c r="Q1380" s="119"/>
      <c r="R1380" s="120" t="s">
        <v>5655</v>
      </c>
      <c r="S1380" s="120">
        <v>258.3</v>
      </c>
      <c r="T1380" s="120"/>
      <c r="U1380" s="120"/>
      <c r="V1380" s="172">
        <v>770.1</v>
      </c>
      <c r="W1380" s="172"/>
      <c r="X1380" s="172">
        <v>585.29999999999995</v>
      </c>
      <c r="Y1380" s="172">
        <v>184.8</v>
      </c>
      <c r="Z1380" s="172"/>
      <c r="AA1380" s="123">
        <v>3397</v>
      </c>
      <c r="AB1380" s="123"/>
      <c r="AC1380" s="123">
        <v>202.86</v>
      </c>
      <c r="AD1380" s="123"/>
      <c r="AE1380" s="123"/>
      <c r="AF1380" s="123"/>
      <c r="AG1380" s="214"/>
      <c r="AH1380" s="229" t="str">
        <f t="shared" ref="AH1380:AH1443" si="301">IF(N1380=1,IF(AG1380&gt;0,"a4",IF(AC1380&gt;0,"a3",IF(AA1380&gt;0,"a2","a1"))),IF(AG1380&gt;0,"b4",IF(AC1380&gt;0,"b3",IF(AA1380&gt;0,"b2","b1"))))</f>
        <v>a3</v>
      </c>
      <c r="AI1380" s="199" t="s">
        <v>5402</v>
      </c>
      <c r="AJ1380" s="199"/>
      <c r="AK1380" s="199"/>
      <c r="AL1380" s="199"/>
      <c r="AM1380" s="199"/>
      <c r="AN1380" s="173"/>
      <c r="AO1380" s="173"/>
      <c r="AP1380" s="173"/>
      <c r="AQ1380" s="173"/>
      <c r="AR1380" s="173"/>
      <c r="AS1380" s="173"/>
      <c r="AT1380" s="173"/>
      <c r="AU1380" s="173"/>
      <c r="AV1380" s="173"/>
      <c r="AW1380" s="173"/>
      <c r="AX1380" s="173"/>
      <c r="AY1380" s="173"/>
      <c r="AZ1380" s="211">
        <f t="shared" si="300"/>
        <v>0</v>
      </c>
      <c r="BA1380" s="211">
        <f t="shared" si="299"/>
        <v>0</v>
      </c>
      <c r="BB1380" s="205">
        <f t="shared" ref="BB1380:BB1443" si="302">SUM(BG1380:BO1380)</f>
        <v>0</v>
      </c>
      <c r="BC1380" s="205">
        <f t="shared" ref="BC1380:BC1443" si="303">BG1380+BH1380+BK1380+BL1380+BM1380+BN1380+BO1380</f>
        <v>0</v>
      </c>
      <c r="BD1380" s="205">
        <f t="shared" ref="BD1380:BD1443" si="304">BB1380-BF1380</f>
        <v>0</v>
      </c>
      <c r="BE1380" s="205">
        <f t="shared" ref="BE1380:BE1443" si="305">BC1380-BF1380</f>
        <v>0</v>
      </c>
      <c r="BF1380" s="175"/>
      <c r="BG1380" s="175"/>
      <c r="BH1380" s="175"/>
      <c r="BI1380" s="175"/>
      <c r="BJ1380" s="175"/>
      <c r="BK1380" s="175"/>
      <c r="BL1380" s="175"/>
      <c r="BM1380" s="175"/>
      <c r="BN1380" s="175"/>
      <c r="BO1380" s="175"/>
      <c r="BP1380" s="200">
        <f t="shared" ref="BP1380:BP1443" si="306">BH1380+BO1380</f>
        <v>0</v>
      </c>
    </row>
    <row r="1381" spans="1:68" s="124" customFormat="1" x14ac:dyDescent="0.15">
      <c r="A1381" s="117">
        <v>3821001001</v>
      </c>
      <c r="B1381" s="118" t="s">
        <v>2726</v>
      </c>
      <c r="C1381" s="118" t="s">
        <v>2700</v>
      </c>
      <c r="D1381" s="118" t="s">
        <v>2727</v>
      </c>
      <c r="E1381" s="118" t="s">
        <v>5065</v>
      </c>
      <c r="F1381" s="120">
        <v>18</v>
      </c>
      <c r="G1381" s="119">
        <v>1395841</v>
      </c>
      <c r="H1381" s="119"/>
      <c r="I1381" s="120" t="s">
        <v>5820</v>
      </c>
      <c r="J1381" s="120">
        <v>11900</v>
      </c>
      <c r="K1381" s="120">
        <v>1302647</v>
      </c>
      <c r="L1381" s="120">
        <v>0.3</v>
      </c>
      <c r="M1381" s="121" t="s">
        <v>5654</v>
      </c>
      <c r="N1381" s="120">
        <v>1</v>
      </c>
      <c r="O1381" s="119">
        <v>181</v>
      </c>
      <c r="P1381" s="119">
        <v>38</v>
      </c>
      <c r="Q1381" s="119">
        <v>5.0999999999999996</v>
      </c>
      <c r="R1381" s="120" t="s">
        <v>5655</v>
      </c>
      <c r="S1381" s="120">
        <v>17.8</v>
      </c>
      <c r="T1381" s="120"/>
      <c r="U1381" s="120"/>
      <c r="V1381" s="172">
        <v>1006</v>
      </c>
      <c r="W1381" s="172">
        <v>167</v>
      </c>
      <c r="X1381" s="172">
        <v>402</v>
      </c>
      <c r="Y1381" s="172">
        <v>184</v>
      </c>
      <c r="Z1381" s="172">
        <v>253</v>
      </c>
      <c r="AA1381" s="123">
        <v>23923</v>
      </c>
      <c r="AB1381" s="123"/>
      <c r="AC1381" s="123">
        <v>1220</v>
      </c>
      <c r="AD1381" s="123"/>
      <c r="AE1381" s="123"/>
      <c r="AF1381" s="123"/>
      <c r="AG1381" s="214"/>
      <c r="AH1381" s="229" t="str">
        <f t="shared" si="301"/>
        <v>a3</v>
      </c>
      <c r="AI1381" s="199"/>
      <c r="AJ1381" s="199"/>
      <c r="AK1381" s="199"/>
      <c r="AL1381" s="199"/>
      <c r="AM1381" s="199"/>
      <c r="AN1381" s="173"/>
      <c r="AO1381" s="173"/>
      <c r="AP1381" s="173"/>
      <c r="AQ1381" s="173"/>
      <c r="AR1381" s="173"/>
      <c r="AS1381" s="173"/>
      <c r="AT1381" s="173">
        <v>4</v>
      </c>
      <c r="AU1381" s="173">
        <v>2.2999999999999998</v>
      </c>
      <c r="AV1381" s="173">
        <v>0.9</v>
      </c>
      <c r="AW1381" s="173">
        <v>0.8</v>
      </c>
      <c r="AX1381" s="173">
        <v>1.2</v>
      </c>
      <c r="AY1381" s="173"/>
      <c r="AZ1381" s="211"/>
      <c r="BA1381" s="211">
        <f t="shared" si="299"/>
        <v>9.1999999999999993</v>
      </c>
      <c r="BB1381" s="205">
        <f t="shared" si="302"/>
        <v>187570</v>
      </c>
      <c r="BC1381" s="205">
        <f t="shared" si="303"/>
        <v>150932</v>
      </c>
      <c r="BD1381" s="205">
        <f t="shared" si="304"/>
        <v>53686</v>
      </c>
      <c r="BE1381" s="205">
        <f t="shared" si="305"/>
        <v>17048</v>
      </c>
      <c r="BF1381" s="175">
        <v>133884</v>
      </c>
      <c r="BG1381" s="175">
        <v>7830</v>
      </c>
      <c r="BH1381" s="175">
        <v>72890</v>
      </c>
      <c r="BI1381" s="175">
        <v>36638</v>
      </c>
      <c r="BJ1381" s="175"/>
      <c r="BK1381" s="175">
        <v>19905</v>
      </c>
      <c r="BL1381" s="175">
        <v>10371</v>
      </c>
      <c r="BM1381" s="175">
        <v>16674</v>
      </c>
      <c r="BN1381" s="175">
        <v>481</v>
      </c>
      <c r="BO1381" s="175">
        <v>22781</v>
      </c>
      <c r="BP1381" s="200">
        <f t="shared" si="306"/>
        <v>95671</v>
      </c>
    </row>
    <row r="1382" spans="1:68" s="124" customFormat="1" x14ac:dyDescent="0.15">
      <c r="A1382" s="117">
        <v>146001001</v>
      </c>
      <c r="B1382" s="118" t="s">
        <v>183</v>
      </c>
      <c r="C1382" s="118" t="s">
        <v>11</v>
      </c>
      <c r="D1382" s="118" t="s">
        <v>184</v>
      </c>
      <c r="E1382" s="118" t="s">
        <v>3293</v>
      </c>
      <c r="F1382" s="120">
        <v>22</v>
      </c>
      <c r="G1382" s="119">
        <v>1303924</v>
      </c>
      <c r="H1382" s="119"/>
      <c r="I1382" s="120" t="s">
        <v>5820</v>
      </c>
      <c r="J1382" s="120">
        <v>4860</v>
      </c>
      <c r="K1382" s="120">
        <v>1303924</v>
      </c>
      <c r="L1382" s="120">
        <v>0.73499999999999999</v>
      </c>
      <c r="M1382" s="121" t="s">
        <v>5657</v>
      </c>
      <c r="N1382" s="120">
        <v>1</v>
      </c>
      <c r="O1382" s="119">
        <v>335</v>
      </c>
      <c r="P1382" s="119"/>
      <c r="Q1382" s="119"/>
      <c r="R1382" s="120" t="s">
        <v>5658</v>
      </c>
      <c r="S1382" s="120">
        <v>0.8</v>
      </c>
      <c r="T1382" s="120"/>
      <c r="U1382" s="120" t="s">
        <v>3186</v>
      </c>
      <c r="V1382" s="172">
        <v>483.4</v>
      </c>
      <c r="W1382" s="172">
        <v>45.1</v>
      </c>
      <c r="X1382" s="172">
        <v>370.3</v>
      </c>
      <c r="Y1382" s="172">
        <v>42.3</v>
      </c>
      <c r="Z1382" s="172">
        <v>25.7</v>
      </c>
      <c r="AA1382" s="123">
        <v>9951</v>
      </c>
      <c r="AB1382" s="123"/>
      <c r="AC1382" s="123">
        <v>876</v>
      </c>
      <c r="AD1382" s="123"/>
      <c r="AE1382" s="123"/>
      <c r="AF1382" s="123"/>
      <c r="AG1382" s="214"/>
      <c r="AH1382" s="229" t="str">
        <f t="shared" si="301"/>
        <v>a3</v>
      </c>
      <c r="AI1382" s="199" t="s">
        <v>5401</v>
      </c>
      <c r="AJ1382" s="199"/>
      <c r="AK1382" s="199"/>
      <c r="AL1382" s="199" t="s">
        <v>5401</v>
      </c>
      <c r="AM1382" s="199" t="s">
        <v>5401</v>
      </c>
      <c r="AN1382" s="173">
        <v>3</v>
      </c>
      <c r="AO1382" s="173" t="s">
        <v>3186</v>
      </c>
      <c r="AP1382" s="173" t="s">
        <v>3186</v>
      </c>
      <c r="AQ1382" s="173" t="s">
        <v>3186</v>
      </c>
      <c r="AR1382" s="173" t="s">
        <v>3186</v>
      </c>
      <c r="AS1382" s="173">
        <v>1</v>
      </c>
      <c r="AT1382" s="173">
        <v>0.5</v>
      </c>
      <c r="AU1382" s="173">
        <v>0.5</v>
      </c>
      <c r="AV1382" s="173">
        <v>0.5</v>
      </c>
      <c r="AW1382" s="173">
        <v>0.5</v>
      </c>
      <c r="AX1382" s="173">
        <v>0.5</v>
      </c>
      <c r="AY1382" s="173">
        <v>1</v>
      </c>
      <c r="AZ1382" s="211">
        <f>SUBTOTAL(9,AN1382:AS1382)</f>
        <v>4</v>
      </c>
      <c r="BA1382" s="211">
        <f t="shared" si="299"/>
        <v>3.5</v>
      </c>
      <c r="BB1382" s="205">
        <f t="shared" si="302"/>
        <v>65882</v>
      </c>
      <c r="BC1382" s="205">
        <f t="shared" si="303"/>
        <v>65882</v>
      </c>
      <c r="BD1382" s="205">
        <f t="shared" si="304"/>
        <v>0</v>
      </c>
      <c r="BE1382" s="205">
        <f t="shared" si="305"/>
        <v>0</v>
      </c>
      <c r="BF1382" s="175">
        <v>65882</v>
      </c>
      <c r="BG1382" s="175">
        <v>20025</v>
      </c>
      <c r="BH1382" s="175">
        <v>40320</v>
      </c>
      <c r="BI1382" s="175"/>
      <c r="BJ1382" s="175"/>
      <c r="BK1382" s="175">
        <v>2098</v>
      </c>
      <c r="BL1382" s="175">
        <v>1243</v>
      </c>
      <c r="BM1382" s="175"/>
      <c r="BN1382" s="175"/>
      <c r="BO1382" s="175">
        <v>2196</v>
      </c>
      <c r="BP1382" s="200">
        <f t="shared" si="306"/>
        <v>42516</v>
      </c>
    </row>
    <row r="1383" spans="1:68" s="124" customFormat="1" x14ac:dyDescent="0.15">
      <c r="A1383" s="117">
        <v>3821501002</v>
      </c>
      <c r="B1383" s="118" t="s">
        <v>2737</v>
      </c>
      <c r="C1383" s="118" t="s">
        <v>2700</v>
      </c>
      <c r="D1383" s="118" t="s">
        <v>2736</v>
      </c>
      <c r="E1383" s="118" t="s">
        <v>5072</v>
      </c>
      <c r="F1383" s="120">
        <v>8</v>
      </c>
      <c r="G1383" s="119">
        <v>1319129</v>
      </c>
      <c r="H1383" s="119"/>
      <c r="I1383" s="120" t="s">
        <v>5820</v>
      </c>
      <c r="J1383" s="120">
        <v>9244</v>
      </c>
      <c r="K1383" s="120">
        <v>1319129</v>
      </c>
      <c r="L1383" s="120">
        <v>0.39100000000000001</v>
      </c>
      <c r="M1383" s="121" t="s">
        <v>5657</v>
      </c>
      <c r="N1383" s="120">
        <v>1</v>
      </c>
      <c r="O1383" s="119">
        <v>313.3</v>
      </c>
      <c r="P1383" s="119">
        <v>55.8</v>
      </c>
      <c r="Q1383" s="119">
        <v>3.58</v>
      </c>
      <c r="R1383" s="120" t="s">
        <v>5660</v>
      </c>
      <c r="S1383" s="120">
        <v>2.2999999999999998</v>
      </c>
      <c r="T1383" s="120"/>
      <c r="U1383" s="120"/>
      <c r="V1383" s="172">
        <v>829</v>
      </c>
      <c r="W1383" s="172">
        <v>76</v>
      </c>
      <c r="X1383" s="172">
        <v>521</v>
      </c>
      <c r="Y1383" s="172">
        <v>34</v>
      </c>
      <c r="Z1383" s="172">
        <v>198</v>
      </c>
      <c r="AA1383" s="123">
        <v>14124</v>
      </c>
      <c r="AB1383" s="123"/>
      <c r="AC1383" s="123">
        <v>1183</v>
      </c>
      <c r="AD1383" s="123"/>
      <c r="AE1383" s="123"/>
      <c r="AF1383" s="123"/>
      <c r="AG1383" s="214"/>
      <c r="AH1383" s="229" t="str">
        <f t="shared" si="301"/>
        <v>a3</v>
      </c>
      <c r="AI1383" s="199"/>
      <c r="AJ1383" s="199"/>
      <c r="AK1383" s="199"/>
      <c r="AL1383" s="199"/>
      <c r="AM1383" s="199"/>
      <c r="AN1383" s="173" t="s">
        <v>3186</v>
      </c>
      <c r="AO1383" s="173" t="s">
        <v>3186</v>
      </c>
      <c r="AP1383" s="173" t="s">
        <v>3186</v>
      </c>
      <c r="AQ1383" s="173" t="s">
        <v>3186</v>
      </c>
      <c r="AR1383" s="173" t="s">
        <v>3186</v>
      </c>
      <c r="AS1383" s="173">
        <v>1</v>
      </c>
      <c r="AT1383" s="173"/>
      <c r="AU1383" s="173">
        <v>0.6</v>
      </c>
      <c r="AV1383" s="173">
        <v>0.6</v>
      </c>
      <c r="AW1383" s="173"/>
      <c r="AX1383" s="173">
        <v>1</v>
      </c>
      <c r="AY1383" s="173"/>
      <c r="AZ1383" s="211">
        <f>SUBTOTAL(9,AN1383:AS1383)</f>
        <v>1</v>
      </c>
      <c r="BA1383" s="211">
        <f t="shared" si="299"/>
        <v>2.2000000000000002</v>
      </c>
      <c r="BB1383" s="205">
        <f t="shared" si="302"/>
        <v>101065</v>
      </c>
      <c r="BC1383" s="205">
        <f t="shared" si="303"/>
        <v>86431</v>
      </c>
      <c r="BD1383" s="205">
        <f t="shared" si="304"/>
        <v>24500</v>
      </c>
      <c r="BE1383" s="205">
        <f t="shared" si="305"/>
        <v>9866</v>
      </c>
      <c r="BF1383" s="175">
        <v>76565</v>
      </c>
      <c r="BG1383" s="175"/>
      <c r="BH1383" s="175">
        <v>24500</v>
      </c>
      <c r="BI1383" s="175">
        <v>11430</v>
      </c>
      <c r="BJ1383" s="175">
        <v>3204</v>
      </c>
      <c r="BK1383" s="175">
        <v>17558</v>
      </c>
      <c r="BL1383" s="175">
        <v>14696</v>
      </c>
      <c r="BM1383" s="175">
        <v>12777</v>
      </c>
      <c r="BN1383" s="175">
        <v>4976</v>
      </c>
      <c r="BO1383" s="175">
        <v>11924</v>
      </c>
      <c r="BP1383" s="200">
        <f t="shared" si="306"/>
        <v>36424</v>
      </c>
    </row>
    <row r="1384" spans="1:68" s="124" customFormat="1" x14ac:dyDescent="0.15">
      <c r="A1384" s="117">
        <v>2021201001</v>
      </c>
      <c r="B1384" s="118" t="s">
        <v>1535</v>
      </c>
      <c r="C1384" s="118" t="s">
        <v>1489</v>
      </c>
      <c r="D1384" s="118" t="s">
        <v>1536</v>
      </c>
      <c r="E1384" s="118" t="s">
        <v>4180</v>
      </c>
      <c r="F1384" s="120">
        <v>16</v>
      </c>
      <c r="G1384" s="119">
        <v>1468217</v>
      </c>
      <c r="H1384" s="119"/>
      <c r="I1384" s="120" t="s">
        <v>5820</v>
      </c>
      <c r="J1384" s="120">
        <v>7800</v>
      </c>
      <c r="K1384" s="120">
        <v>1323612</v>
      </c>
      <c r="L1384" s="120">
        <v>0.46500000000000002</v>
      </c>
      <c r="M1384" s="121" t="s">
        <v>5672</v>
      </c>
      <c r="N1384" s="120">
        <v>1</v>
      </c>
      <c r="O1384" s="119">
        <v>360</v>
      </c>
      <c r="P1384" s="119"/>
      <c r="Q1384" s="119"/>
      <c r="R1384" s="120" t="s">
        <v>5655</v>
      </c>
      <c r="S1384" s="120">
        <v>19.5</v>
      </c>
      <c r="T1384" s="120"/>
      <c r="U1384" s="120"/>
      <c r="V1384" s="172">
        <v>995.7</v>
      </c>
      <c r="W1384" s="172"/>
      <c r="X1384" s="172"/>
      <c r="Y1384" s="172"/>
      <c r="Z1384" s="172">
        <v>995.7</v>
      </c>
      <c r="AA1384" s="123">
        <v>13443</v>
      </c>
      <c r="AB1384" s="123"/>
      <c r="AC1384" s="123">
        <v>262</v>
      </c>
      <c r="AD1384" s="123"/>
      <c r="AE1384" s="123"/>
      <c r="AF1384" s="123"/>
      <c r="AG1384" s="214"/>
      <c r="AH1384" s="229" t="str">
        <f t="shared" si="301"/>
        <v>a3</v>
      </c>
      <c r="AI1384" s="199"/>
      <c r="AJ1384" s="199"/>
      <c r="AK1384" s="199"/>
      <c r="AL1384" s="199"/>
      <c r="AM1384" s="199"/>
      <c r="AN1384" s="173">
        <v>2</v>
      </c>
      <c r="AO1384" s="173"/>
      <c r="AP1384" s="173"/>
      <c r="AQ1384" s="173"/>
      <c r="AR1384" s="173"/>
      <c r="AS1384" s="173">
        <v>0.6</v>
      </c>
      <c r="AT1384" s="173">
        <v>0.5</v>
      </c>
      <c r="AU1384" s="173">
        <v>1.2</v>
      </c>
      <c r="AV1384" s="173">
        <v>0.8</v>
      </c>
      <c r="AW1384" s="173">
        <v>0.5</v>
      </c>
      <c r="AX1384" s="173">
        <v>1.4</v>
      </c>
      <c r="AY1384" s="173"/>
      <c r="AZ1384" s="211">
        <f>SUBTOTAL(9,AN1384:AS1384)</f>
        <v>2.6</v>
      </c>
      <c r="BA1384" s="211">
        <f t="shared" si="299"/>
        <v>4.4000000000000004</v>
      </c>
      <c r="BB1384" s="205">
        <f t="shared" si="302"/>
        <v>23875</v>
      </c>
      <c r="BC1384" s="205">
        <f t="shared" si="303"/>
        <v>23875</v>
      </c>
      <c r="BD1384" s="205">
        <f t="shared" si="304"/>
        <v>0</v>
      </c>
      <c r="BE1384" s="205">
        <f t="shared" si="305"/>
        <v>0</v>
      </c>
      <c r="BF1384" s="175">
        <v>23875</v>
      </c>
      <c r="BG1384" s="175"/>
      <c r="BH1384" s="175"/>
      <c r="BI1384" s="175"/>
      <c r="BJ1384" s="175"/>
      <c r="BK1384" s="175">
        <v>22517</v>
      </c>
      <c r="BL1384" s="175">
        <v>1009</v>
      </c>
      <c r="BM1384" s="175"/>
      <c r="BN1384" s="175"/>
      <c r="BO1384" s="175">
        <v>349</v>
      </c>
      <c r="BP1384" s="200">
        <f t="shared" si="306"/>
        <v>349</v>
      </c>
    </row>
    <row r="1385" spans="1:68" s="124" customFormat="1" x14ac:dyDescent="0.15">
      <c r="A1385" s="117">
        <v>2020201003</v>
      </c>
      <c r="B1385" s="118" t="s">
        <v>1504</v>
      </c>
      <c r="C1385" s="118" t="s">
        <v>1489</v>
      </c>
      <c r="D1385" s="118" t="s">
        <v>1502</v>
      </c>
      <c r="E1385" s="118" t="s">
        <v>4154</v>
      </c>
      <c r="F1385" s="120">
        <v>19</v>
      </c>
      <c r="G1385" s="119">
        <v>1248684</v>
      </c>
      <c r="H1385" s="119"/>
      <c r="I1385" s="120" t="s">
        <v>5821</v>
      </c>
      <c r="J1385" s="120">
        <v>5400</v>
      </c>
      <c r="K1385" s="120">
        <v>1332634</v>
      </c>
      <c r="L1385" s="120">
        <v>0.67600000000000005</v>
      </c>
      <c r="M1385" s="121" t="s">
        <v>5657</v>
      </c>
      <c r="N1385" s="120">
        <v>1</v>
      </c>
      <c r="O1385" s="119">
        <v>241</v>
      </c>
      <c r="P1385" s="119"/>
      <c r="Q1385" s="119"/>
      <c r="R1385" s="120" t="s">
        <v>5655</v>
      </c>
      <c r="S1385" s="120">
        <v>12.2</v>
      </c>
      <c r="T1385" s="120"/>
      <c r="U1385" s="120"/>
      <c r="V1385" s="172">
        <v>740</v>
      </c>
      <c r="W1385" s="172"/>
      <c r="X1385" s="172"/>
      <c r="Y1385" s="172"/>
      <c r="Z1385" s="172">
        <v>740</v>
      </c>
      <c r="AA1385" s="123">
        <v>13602.9</v>
      </c>
      <c r="AB1385" s="123"/>
      <c r="AC1385" s="123">
        <v>1022.3</v>
      </c>
      <c r="AD1385" s="123"/>
      <c r="AE1385" s="123"/>
      <c r="AF1385" s="123"/>
      <c r="AG1385" s="214"/>
      <c r="AH1385" s="229" t="str">
        <f t="shared" si="301"/>
        <v>a3</v>
      </c>
      <c r="AI1385" s="199"/>
      <c r="AJ1385" s="199"/>
      <c r="AK1385" s="199"/>
      <c r="AL1385" s="199"/>
      <c r="AM1385" s="199"/>
      <c r="AN1385" s="173"/>
      <c r="AO1385" s="173"/>
      <c r="AP1385" s="173"/>
      <c r="AQ1385" s="173"/>
      <c r="AR1385" s="173"/>
      <c r="AS1385" s="173">
        <v>1</v>
      </c>
      <c r="AT1385" s="173">
        <v>0.8</v>
      </c>
      <c r="AU1385" s="173">
        <v>0.8</v>
      </c>
      <c r="AV1385" s="173">
        <v>0.8</v>
      </c>
      <c r="AW1385" s="173">
        <v>0.8</v>
      </c>
      <c r="AX1385" s="173">
        <v>0.8</v>
      </c>
      <c r="AY1385" s="173"/>
      <c r="AZ1385" s="211">
        <f>SUBTOTAL(9,AN1385:AS1385)</f>
        <v>1</v>
      </c>
      <c r="BA1385" s="211">
        <f t="shared" si="299"/>
        <v>4</v>
      </c>
      <c r="BB1385" s="205">
        <f t="shared" si="302"/>
        <v>107893</v>
      </c>
      <c r="BC1385" s="205">
        <f t="shared" si="303"/>
        <v>91099</v>
      </c>
      <c r="BD1385" s="205">
        <f t="shared" si="304"/>
        <v>17466</v>
      </c>
      <c r="BE1385" s="205">
        <f t="shared" si="305"/>
        <v>672</v>
      </c>
      <c r="BF1385" s="175">
        <v>90427</v>
      </c>
      <c r="BG1385" s="175"/>
      <c r="BH1385" s="175">
        <v>29077</v>
      </c>
      <c r="BI1385" s="175">
        <v>16794</v>
      </c>
      <c r="BJ1385" s="175"/>
      <c r="BK1385" s="175">
        <v>20984</v>
      </c>
      <c r="BL1385" s="175">
        <v>19750</v>
      </c>
      <c r="BM1385" s="175">
        <v>11676</v>
      </c>
      <c r="BN1385" s="175">
        <v>5565</v>
      </c>
      <c r="BO1385" s="175">
        <v>4047</v>
      </c>
      <c r="BP1385" s="200">
        <f t="shared" si="306"/>
        <v>33124</v>
      </c>
    </row>
    <row r="1386" spans="1:68" s="201" customFormat="1" x14ac:dyDescent="0.15">
      <c r="A1386" s="117">
        <v>2032101001</v>
      </c>
      <c r="B1386" s="118" t="s">
        <v>1559</v>
      </c>
      <c r="C1386" s="118" t="s">
        <v>1489</v>
      </c>
      <c r="D1386" s="118" t="s">
        <v>1560</v>
      </c>
      <c r="E1386" s="118" t="s">
        <v>4197</v>
      </c>
      <c r="F1386" s="120">
        <v>20</v>
      </c>
      <c r="G1386" s="119"/>
      <c r="H1386" s="119"/>
      <c r="I1386" s="120" t="s">
        <v>5820</v>
      </c>
      <c r="J1386" s="120">
        <v>7600</v>
      </c>
      <c r="K1386" s="120">
        <v>1334807</v>
      </c>
      <c r="L1386" s="120">
        <v>0.48099999999999998</v>
      </c>
      <c r="M1386" s="121" t="s">
        <v>5657</v>
      </c>
      <c r="N1386" s="120">
        <v>1</v>
      </c>
      <c r="O1386" s="119">
        <v>180</v>
      </c>
      <c r="P1386" s="119"/>
      <c r="Q1386" s="119"/>
      <c r="R1386" s="120" t="s">
        <v>5655</v>
      </c>
      <c r="S1386" s="120">
        <v>10.1</v>
      </c>
      <c r="T1386" s="120"/>
      <c r="U1386" s="120"/>
      <c r="V1386" s="172">
        <v>745</v>
      </c>
      <c r="W1386" s="172"/>
      <c r="X1386" s="172">
        <v>594.20000000000005</v>
      </c>
      <c r="Y1386" s="172">
        <v>58.1</v>
      </c>
      <c r="Z1386" s="172">
        <v>92.7</v>
      </c>
      <c r="AA1386" s="123">
        <v>3699</v>
      </c>
      <c r="AB1386" s="123"/>
      <c r="AC1386" s="123">
        <v>1021</v>
      </c>
      <c r="AD1386" s="123"/>
      <c r="AE1386" s="123"/>
      <c r="AF1386" s="123"/>
      <c r="AG1386" s="214"/>
      <c r="AH1386" s="229" t="str">
        <f t="shared" si="301"/>
        <v>a3</v>
      </c>
      <c r="AI1386" s="199"/>
      <c r="AJ1386" s="199"/>
      <c r="AK1386" s="199"/>
      <c r="AL1386" s="199"/>
      <c r="AM1386" s="199"/>
      <c r="AN1386" s="173" t="s">
        <v>3186</v>
      </c>
      <c r="AO1386" s="173" t="s">
        <v>3186</v>
      </c>
      <c r="AP1386" s="173" t="s">
        <v>3186</v>
      </c>
      <c r="AQ1386" s="173" t="s">
        <v>3186</v>
      </c>
      <c r="AR1386" s="173" t="s">
        <v>3186</v>
      </c>
      <c r="AS1386" s="173"/>
      <c r="AT1386" s="173"/>
      <c r="AU1386" s="173"/>
      <c r="AV1386" s="173"/>
      <c r="AW1386" s="173"/>
      <c r="AX1386" s="173"/>
      <c r="AY1386" s="173" t="s">
        <v>3186</v>
      </c>
      <c r="AZ1386" s="211"/>
      <c r="BA1386" s="211"/>
      <c r="BB1386" s="205">
        <f t="shared" si="302"/>
        <v>138346</v>
      </c>
      <c r="BC1386" s="205">
        <f t="shared" si="303"/>
        <v>138346</v>
      </c>
      <c r="BD1386" s="205">
        <f t="shared" si="304"/>
        <v>0</v>
      </c>
      <c r="BE1386" s="205">
        <f t="shared" si="305"/>
        <v>0</v>
      </c>
      <c r="BF1386" s="175">
        <v>138346</v>
      </c>
      <c r="BG1386" s="175">
        <v>4872</v>
      </c>
      <c r="BH1386" s="175">
        <v>25248</v>
      </c>
      <c r="BI1386" s="175"/>
      <c r="BJ1386" s="175"/>
      <c r="BK1386" s="175">
        <v>5011</v>
      </c>
      <c r="BL1386" s="175">
        <v>372</v>
      </c>
      <c r="BM1386" s="175">
        <v>17324</v>
      </c>
      <c r="BN1386" s="175">
        <v>4915</v>
      </c>
      <c r="BO1386" s="175">
        <v>80604</v>
      </c>
      <c r="BP1386" s="200">
        <f t="shared" si="306"/>
        <v>105852</v>
      </c>
    </row>
    <row r="1387" spans="1:68" s="201" customFormat="1" x14ac:dyDescent="0.15">
      <c r="A1387" s="117">
        <v>1121201002</v>
      </c>
      <c r="B1387" s="118" t="s">
        <v>1001</v>
      </c>
      <c r="C1387" s="118" t="s">
        <v>971</v>
      </c>
      <c r="D1387" s="118" t="s">
        <v>1000</v>
      </c>
      <c r="E1387" s="118" t="s">
        <v>3792</v>
      </c>
      <c r="F1387" s="120">
        <v>29</v>
      </c>
      <c r="G1387" s="119">
        <v>1348882</v>
      </c>
      <c r="H1387" s="119"/>
      <c r="I1387" s="120" t="s">
        <v>5820</v>
      </c>
      <c r="J1387" s="120">
        <v>9700</v>
      </c>
      <c r="K1387" s="120">
        <v>1348882</v>
      </c>
      <c r="L1387" s="120">
        <v>0.38100000000000001</v>
      </c>
      <c r="M1387" s="121" t="s">
        <v>5654</v>
      </c>
      <c r="N1387" s="120">
        <v>1</v>
      </c>
      <c r="O1387" s="119">
        <v>212.544444444444</v>
      </c>
      <c r="P1387" s="119">
        <v>33.700000000000003</v>
      </c>
      <c r="Q1387" s="119">
        <v>4.2766666666666699</v>
      </c>
      <c r="R1387" s="120" t="s">
        <v>5655</v>
      </c>
      <c r="S1387" s="120">
        <v>28</v>
      </c>
      <c r="T1387" s="120"/>
      <c r="U1387" s="120"/>
      <c r="V1387" s="172">
        <v>1206</v>
      </c>
      <c r="W1387" s="172">
        <v>154.1</v>
      </c>
      <c r="X1387" s="172">
        <v>735.2</v>
      </c>
      <c r="Y1387" s="172">
        <v>179.9</v>
      </c>
      <c r="Z1387" s="172">
        <v>136.80000000000001</v>
      </c>
      <c r="AA1387" s="123">
        <v>15953</v>
      </c>
      <c r="AB1387" s="123">
        <v>26362.759999999907</v>
      </c>
      <c r="AC1387" s="123">
        <v>881</v>
      </c>
      <c r="AD1387" s="123"/>
      <c r="AE1387" s="123"/>
      <c r="AF1387" s="123"/>
      <c r="AG1387" s="214"/>
      <c r="AH1387" s="229" t="str">
        <f t="shared" si="301"/>
        <v>a3</v>
      </c>
      <c r="AI1387" s="199"/>
      <c r="AJ1387" s="199"/>
      <c r="AK1387" s="199"/>
      <c r="AL1387" s="199"/>
      <c r="AM1387" s="199"/>
      <c r="AN1387" s="173"/>
      <c r="AO1387" s="173"/>
      <c r="AP1387" s="173"/>
      <c r="AQ1387" s="173"/>
      <c r="AR1387" s="173"/>
      <c r="AS1387" s="173">
        <v>0.7</v>
      </c>
      <c r="AT1387" s="173">
        <v>1.6</v>
      </c>
      <c r="AU1387" s="173">
        <v>2.5</v>
      </c>
      <c r="AV1387" s="173">
        <v>1</v>
      </c>
      <c r="AW1387" s="173">
        <v>1.6</v>
      </c>
      <c r="AX1387" s="173">
        <v>0.7</v>
      </c>
      <c r="AY1387" s="173"/>
      <c r="AZ1387" s="211">
        <f t="shared" ref="AZ1387:AZ1399" si="307">SUBTOTAL(9,AN1387:AS1387)</f>
        <v>0.7</v>
      </c>
      <c r="BA1387" s="211">
        <f t="shared" ref="BA1387:BA1413" si="308">SUBTOTAL(9,AT1387:AY1387)</f>
        <v>7.3999999999999995</v>
      </c>
      <c r="BB1387" s="205">
        <f t="shared" si="302"/>
        <v>127637</v>
      </c>
      <c r="BC1387" s="205">
        <f t="shared" si="303"/>
        <v>127637</v>
      </c>
      <c r="BD1387" s="205">
        <f t="shared" si="304"/>
        <v>0</v>
      </c>
      <c r="BE1387" s="205">
        <f t="shared" si="305"/>
        <v>0</v>
      </c>
      <c r="BF1387" s="175">
        <v>127637</v>
      </c>
      <c r="BG1387" s="175">
        <v>6589</v>
      </c>
      <c r="BH1387" s="175">
        <v>49666</v>
      </c>
      <c r="BI1387" s="175"/>
      <c r="BJ1387" s="175"/>
      <c r="BK1387" s="175">
        <v>17001</v>
      </c>
      <c r="BL1387" s="175">
        <v>24555</v>
      </c>
      <c r="BM1387" s="175">
        <v>21621</v>
      </c>
      <c r="BN1387" s="175">
        <v>4881</v>
      </c>
      <c r="BO1387" s="175">
        <v>3324</v>
      </c>
      <c r="BP1387" s="200">
        <f t="shared" si="306"/>
        <v>52990</v>
      </c>
    </row>
    <row r="1388" spans="1:68" s="201" customFormat="1" x14ac:dyDescent="0.15">
      <c r="A1388" s="117">
        <v>3310001005</v>
      </c>
      <c r="B1388" s="118" t="s">
        <v>2433</v>
      </c>
      <c r="C1388" s="118" t="s">
        <v>2427</v>
      </c>
      <c r="D1388" s="118" t="s">
        <v>2430</v>
      </c>
      <c r="E1388" s="118" t="s">
        <v>4839</v>
      </c>
      <c r="F1388" s="120">
        <v>19</v>
      </c>
      <c r="G1388" s="119">
        <v>1214267</v>
      </c>
      <c r="H1388" s="119"/>
      <c r="I1388" s="120" t="s">
        <v>5820</v>
      </c>
      <c r="J1388" s="120">
        <v>7575</v>
      </c>
      <c r="K1388" s="120">
        <v>1387886</v>
      </c>
      <c r="L1388" s="120">
        <v>0.502</v>
      </c>
      <c r="M1388" s="121" t="s">
        <v>5657</v>
      </c>
      <c r="N1388" s="120">
        <v>1</v>
      </c>
      <c r="O1388" s="119">
        <v>230</v>
      </c>
      <c r="P1388" s="119">
        <v>34</v>
      </c>
      <c r="Q1388" s="119">
        <v>5.3</v>
      </c>
      <c r="R1388" s="120" t="s">
        <v>5655</v>
      </c>
      <c r="S1388" s="120">
        <v>10.1</v>
      </c>
      <c r="T1388" s="120"/>
      <c r="U1388" s="120"/>
      <c r="V1388" s="172">
        <v>702.8</v>
      </c>
      <c r="W1388" s="172"/>
      <c r="X1388" s="172">
        <v>702.8</v>
      </c>
      <c r="Y1388" s="172"/>
      <c r="Z1388" s="172"/>
      <c r="AA1388" s="123"/>
      <c r="AB1388" s="123"/>
      <c r="AC1388" s="123">
        <v>1046</v>
      </c>
      <c r="AD1388" s="123"/>
      <c r="AE1388" s="123"/>
      <c r="AF1388" s="123"/>
      <c r="AG1388" s="214"/>
      <c r="AH1388" s="229" t="str">
        <f t="shared" si="301"/>
        <v>a3</v>
      </c>
      <c r="AI1388" s="199"/>
      <c r="AJ1388" s="199"/>
      <c r="AK1388" s="199"/>
      <c r="AL1388" s="199"/>
      <c r="AM1388" s="199"/>
      <c r="AN1388" s="173" t="s">
        <v>3186</v>
      </c>
      <c r="AO1388" s="173" t="s">
        <v>3186</v>
      </c>
      <c r="AP1388" s="173" t="s">
        <v>3186</v>
      </c>
      <c r="AQ1388" s="173" t="s">
        <v>3186</v>
      </c>
      <c r="AR1388" s="173" t="s">
        <v>3186</v>
      </c>
      <c r="AS1388" s="173" t="s">
        <v>3186</v>
      </c>
      <c r="AT1388" s="173">
        <v>1</v>
      </c>
      <c r="AU1388" s="173" t="s">
        <v>3186</v>
      </c>
      <c r="AV1388" s="173">
        <v>1</v>
      </c>
      <c r="AW1388" s="173" t="s">
        <v>3186</v>
      </c>
      <c r="AX1388" s="173">
        <v>1</v>
      </c>
      <c r="AY1388" s="173" t="s">
        <v>3186</v>
      </c>
      <c r="AZ1388" s="211">
        <f t="shared" si="307"/>
        <v>0</v>
      </c>
      <c r="BA1388" s="211">
        <f t="shared" si="308"/>
        <v>3</v>
      </c>
      <c r="BB1388" s="205">
        <f t="shared" si="302"/>
        <v>93882</v>
      </c>
      <c r="BC1388" s="205">
        <f t="shared" si="303"/>
        <v>81206</v>
      </c>
      <c r="BD1388" s="205">
        <f t="shared" si="304"/>
        <v>13309</v>
      </c>
      <c r="BE1388" s="205">
        <f t="shared" si="305"/>
        <v>633</v>
      </c>
      <c r="BF1388" s="175">
        <v>80573</v>
      </c>
      <c r="BG1388" s="175"/>
      <c r="BH1388" s="175">
        <v>24695</v>
      </c>
      <c r="BI1388" s="175">
        <v>12676</v>
      </c>
      <c r="BJ1388" s="175"/>
      <c r="BK1388" s="175">
        <v>13411</v>
      </c>
      <c r="BL1388" s="175">
        <v>23452</v>
      </c>
      <c r="BM1388" s="175">
        <v>12752</v>
      </c>
      <c r="BN1388" s="175">
        <v>2950</v>
      </c>
      <c r="BO1388" s="175">
        <v>3946</v>
      </c>
      <c r="BP1388" s="200">
        <f t="shared" si="306"/>
        <v>28641</v>
      </c>
    </row>
    <row r="1389" spans="1:68" s="201" customFormat="1" x14ac:dyDescent="0.15">
      <c r="A1389" s="117">
        <v>3420201004</v>
      </c>
      <c r="B1389" s="118" t="s">
        <v>2533</v>
      </c>
      <c r="C1389" s="118" t="s">
        <v>2517</v>
      </c>
      <c r="D1389" s="118" t="s">
        <v>2530</v>
      </c>
      <c r="E1389" s="118" t="s">
        <v>4917</v>
      </c>
      <c r="F1389" s="120">
        <v>19</v>
      </c>
      <c r="G1389" s="119">
        <v>1393608</v>
      </c>
      <c r="H1389" s="119"/>
      <c r="I1389" s="120" t="s">
        <v>5820</v>
      </c>
      <c r="J1389" s="120">
        <v>7900</v>
      </c>
      <c r="K1389" s="120">
        <v>1393608</v>
      </c>
      <c r="L1389" s="120">
        <v>0.48299999999999998</v>
      </c>
      <c r="M1389" s="121" t="s">
        <v>5654</v>
      </c>
      <c r="N1389" s="120">
        <v>1</v>
      </c>
      <c r="O1389" s="119">
        <v>180</v>
      </c>
      <c r="P1389" s="119">
        <v>58</v>
      </c>
      <c r="Q1389" s="119">
        <v>6.2</v>
      </c>
      <c r="R1389" s="120" t="s">
        <v>5655</v>
      </c>
      <c r="S1389" s="120">
        <v>13.8</v>
      </c>
      <c r="T1389" s="120"/>
      <c r="U1389" s="120"/>
      <c r="V1389" s="172">
        <v>1320.1</v>
      </c>
      <c r="W1389" s="172">
        <v>77.900000000000006</v>
      </c>
      <c r="X1389" s="172">
        <v>525.79999999999995</v>
      </c>
      <c r="Y1389" s="172">
        <v>67.8</v>
      </c>
      <c r="Z1389" s="172">
        <v>648.6</v>
      </c>
      <c r="AA1389" s="123">
        <v>10586</v>
      </c>
      <c r="AB1389" s="123"/>
      <c r="AC1389" s="123">
        <v>1096.26</v>
      </c>
      <c r="AD1389" s="123"/>
      <c r="AE1389" s="123"/>
      <c r="AF1389" s="123"/>
      <c r="AG1389" s="214"/>
      <c r="AH1389" s="229" t="str">
        <f t="shared" si="301"/>
        <v>a3</v>
      </c>
      <c r="AI1389" s="199"/>
      <c r="AJ1389" s="199"/>
      <c r="AK1389" s="199"/>
      <c r="AL1389" s="199"/>
      <c r="AM1389" s="199"/>
      <c r="AN1389" s="173" t="s">
        <v>3186</v>
      </c>
      <c r="AO1389" s="173" t="s">
        <v>3186</v>
      </c>
      <c r="AP1389" s="173" t="s">
        <v>3186</v>
      </c>
      <c r="AQ1389" s="173" t="s">
        <v>3186</v>
      </c>
      <c r="AR1389" s="173" t="s">
        <v>3186</v>
      </c>
      <c r="AS1389" s="173">
        <v>1</v>
      </c>
      <c r="AT1389" s="173">
        <v>3.5</v>
      </c>
      <c r="AU1389" s="173">
        <v>1.5</v>
      </c>
      <c r="AV1389" s="173">
        <v>0.7</v>
      </c>
      <c r="AW1389" s="173"/>
      <c r="AX1389" s="173" t="s">
        <v>3186</v>
      </c>
      <c r="AY1389" s="173" t="s">
        <v>3186</v>
      </c>
      <c r="AZ1389" s="211">
        <f t="shared" si="307"/>
        <v>1</v>
      </c>
      <c r="BA1389" s="211">
        <f t="shared" si="308"/>
        <v>5.7</v>
      </c>
      <c r="BB1389" s="205">
        <f t="shared" si="302"/>
        <v>159992</v>
      </c>
      <c r="BC1389" s="205">
        <f t="shared" si="303"/>
        <v>111809</v>
      </c>
      <c r="BD1389" s="205">
        <f t="shared" si="304"/>
        <v>49581</v>
      </c>
      <c r="BE1389" s="205">
        <f t="shared" si="305"/>
        <v>1398</v>
      </c>
      <c r="BF1389" s="175">
        <v>110411</v>
      </c>
      <c r="BG1389" s="175">
        <v>6430</v>
      </c>
      <c r="BH1389" s="175">
        <v>49581</v>
      </c>
      <c r="BI1389" s="175">
        <v>34945</v>
      </c>
      <c r="BJ1389" s="175">
        <v>13238</v>
      </c>
      <c r="BK1389" s="175">
        <v>15983</v>
      </c>
      <c r="BL1389" s="175">
        <v>2502</v>
      </c>
      <c r="BM1389" s="175">
        <v>20257</v>
      </c>
      <c r="BN1389" s="175">
        <v>6458</v>
      </c>
      <c r="BO1389" s="175">
        <v>10598</v>
      </c>
      <c r="BP1389" s="200">
        <f t="shared" si="306"/>
        <v>60179</v>
      </c>
    </row>
    <row r="1390" spans="1:68" s="201" customFormat="1" x14ac:dyDescent="0.15">
      <c r="A1390" s="117">
        <v>4621901001</v>
      </c>
      <c r="B1390" s="118" t="s">
        <v>3133</v>
      </c>
      <c r="C1390" s="118" t="s">
        <v>3107</v>
      </c>
      <c r="D1390" s="118" t="s">
        <v>3134</v>
      </c>
      <c r="E1390" s="118" t="s">
        <v>5337</v>
      </c>
      <c r="F1390" s="120">
        <v>20</v>
      </c>
      <c r="G1390" s="119">
        <v>1399079</v>
      </c>
      <c r="H1390" s="119"/>
      <c r="I1390" s="120" t="s">
        <v>5820</v>
      </c>
      <c r="J1390" s="120">
        <v>7400</v>
      </c>
      <c r="K1390" s="120">
        <v>1399079</v>
      </c>
      <c r="L1390" s="120">
        <v>0.51800000000000002</v>
      </c>
      <c r="M1390" s="121" t="s">
        <v>5657</v>
      </c>
      <c r="N1390" s="120">
        <v>1</v>
      </c>
      <c r="O1390" s="119">
        <v>215</v>
      </c>
      <c r="P1390" s="119">
        <v>42.4</v>
      </c>
      <c r="Q1390" s="119">
        <v>6.6</v>
      </c>
      <c r="R1390" s="120" t="s">
        <v>5655</v>
      </c>
      <c r="S1390" s="120">
        <v>31.1</v>
      </c>
      <c r="T1390" s="120"/>
      <c r="U1390" s="120" t="s">
        <v>3186</v>
      </c>
      <c r="V1390" s="172">
        <v>878.4</v>
      </c>
      <c r="W1390" s="172">
        <v>148.69999999999999</v>
      </c>
      <c r="X1390" s="172">
        <v>545.4</v>
      </c>
      <c r="Y1390" s="172">
        <v>51</v>
      </c>
      <c r="Z1390" s="172">
        <v>133.30000000000001</v>
      </c>
      <c r="AA1390" s="123">
        <v>11856</v>
      </c>
      <c r="AB1390" s="123"/>
      <c r="AC1390" s="123">
        <v>966.19</v>
      </c>
      <c r="AD1390" s="123"/>
      <c r="AE1390" s="123"/>
      <c r="AF1390" s="123"/>
      <c r="AG1390" s="214"/>
      <c r="AH1390" s="229" t="str">
        <f t="shared" si="301"/>
        <v>a3</v>
      </c>
      <c r="AI1390" s="199"/>
      <c r="AJ1390" s="199"/>
      <c r="AK1390" s="199"/>
      <c r="AL1390" s="199"/>
      <c r="AM1390" s="199"/>
      <c r="AN1390" s="173">
        <v>7</v>
      </c>
      <c r="AO1390" s="173"/>
      <c r="AP1390" s="173"/>
      <c r="AQ1390" s="173"/>
      <c r="AR1390" s="173"/>
      <c r="AS1390" s="173"/>
      <c r="AT1390" s="173">
        <v>0.5</v>
      </c>
      <c r="AU1390" s="173">
        <v>3</v>
      </c>
      <c r="AV1390" s="173">
        <v>0.5</v>
      </c>
      <c r="AW1390" s="173">
        <v>2</v>
      </c>
      <c r="AX1390" s="173">
        <v>1</v>
      </c>
      <c r="AY1390" s="173"/>
      <c r="AZ1390" s="211">
        <f t="shared" si="307"/>
        <v>7</v>
      </c>
      <c r="BA1390" s="211">
        <f t="shared" si="308"/>
        <v>7</v>
      </c>
      <c r="BB1390" s="205">
        <f t="shared" si="302"/>
        <v>98827</v>
      </c>
      <c r="BC1390" s="205">
        <f t="shared" si="303"/>
        <v>78792</v>
      </c>
      <c r="BD1390" s="205">
        <f t="shared" si="304"/>
        <v>21125</v>
      </c>
      <c r="BE1390" s="205">
        <f t="shared" si="305"/>
        <v>1090</v>
      </c>
      <c r="BF1390" s="175">
        <v>77702</v>
      </c>
      <c r="BG1390" s="175">
        <v>8620</v>
      </c>
      <c r="BH1390" s="175">
        <v>37590</v>
      </c>
      <c r="BI1390" s="175">
        <v>20035</v>
      </c>
      <c r="BJ1390" s="175"/>
      <c r="BK1390" s="175">
        <v>8821</v>
      </c>
      <c r="BL1390" s="175">
        <v>2698</v>
      </c>
      <c r="BM1390" s="175">
        <v>10849</v>
      </c>
      <c r="BN1390" s="175">
        <v>6541</v>
      </c>
      <c r="BO1390" s="175">
        <v>3673</v>
      </c>
      <c r="BP1390" s="200">
        <f t="shared" si="306"/>
        <v>41263</v>
      </c>
    </row>
    <row r="1391" spans="1:68" s="201" customFormat="1" x14ac:dyDescent="0.15">
      <c r="A1391" s="117">
        <v>320301001</v>
      </c>
      <c r="B1391" s="118" t="s">
        <v>424</v>
      </c>
      <c r="C1391" s="118" t="s">
        <v>415</v>
      </c>
      <c r="D1391" s="118" t="s">
        <v>425</v>
      </c>
      <c r="E1391" s="118" t="s">
        <v>3434</v>
      </c>
      <c r="F1391" s="120">
        <v>19</v>
      </c>
      <c r="G1391" s="119">
        <v>1411540</v>
      </c>
      <c r="H1391" s="119"/>
      <c r="I1391" s="120" t="s">
        <v>5820</v>
      </c>
      <c r="J1391" s="120">
        <v>6400</v>
      </c>
      <c r="K1391" s="120">
        <v>1411540</v>
      </c>
      <c r="L1391" s="120">
        <v>0.60399999999999998</v>
      </c>
      <c r="M1391" s="121" t="s">
        <v>5662</v>
      </c>
      <c r="N1391" s="120">
        <v>1</v>
      </c>
      <c r="O1391" s="119">
        <v>231.7</v>
      </c>
      <c r="P1391" s="119">
        <v>37</v>
      </c>
      <c r="Q1391" s="119">
        <v>6.8</v>
      </c>
      <c r="R1391" s="120" t="s">
        <v>5658</v>
      </c>
      <c r="S1391" s="120">
        <v>1.8</v>
      </c>
      <c r="T1391" s="120"/>
      <c r="U1391" s="120"/>
      <c r="V1391" s="172">
        <v>1049</v>
      </c>
      <c r="W1391" s="172">
        <v>92.2</v>
      </c>
      <c r="X1391" s="172">
        <v>702.6</v>
      </c>
      <c r="Y1391" s="172">
        <v>133.4</v>
      </c>
      <c r="Z1391" s="172">
        <v>120.8</v>
      </c>
      <c r="AA1391" s="123">
        <v>16605</v>
      </c>
      <c r="AB1391" s="123"/>
      <c r="AC1391" s="123">
        <v>1154</v>
      </c>
      <c r="AD1391" s="123"/>
      <c r="AE1391" s="123"/>
      <c r="AF1391" s="123"/>
      <c r="AG1391" s="214"/>
      <c r="AH1391" s="229" t="str">
        <f t="shared" si="301"/>
        <v>a3</v>
      </c>
      <c r="AI1391" s="199"/>
      <c r="AJ1391" s="199"/>
      <c r="AK1391" s="199"/>
      <c r="AL1391" s="199"/>
      <c r="AM1391" s="199"/>
      <c r="AN1391" s="173">
        <v>11</v>
      </c>
      <c r="AO1391" s="173" t="s">
        <v>3186</v>
      </c>
      <c r="AP1391" s="173" t="s">
        <v>3186</v>
      </c>
      <c r="AQ1391" s="173" t="s">
        <v>3186</v>
      </c>
      <c r="AR1391" s="173" t="s">
        <v>3186</v>
      </c>
      <c r="AS1391" s="173">
        <v>1</v>
      </c>
      <c r="AT1391" s="173">
        <v>1</v>
      </c>
      <c r="AU1391" s="173">
        <v>1</v>
      </c>
      <c r="AV1391" s="173">
        <v>0.5</v>
      </c>
      <c r="AW1391" s="173">
        <v>0.5</v>
      </c>
      <c r="AX1391" s="173">
        <v>1</v>
      </c>
      <c r="AY1391" s="173">
        <v>1</v>
      </c>
      <c r="AZ1391" s="211">
        <f t="shared" si="307"/>
        <v>12</v>
      </c>
      <c r="BA1391" s="211">
        <f t="shared" si="308"/>
        <v>5</v>
      </c>
      <c r="BB1391" s="205">
        <f t="shared" si="302"/>
        <v>123434</v>
      </c>
      <c r="BC1391" s="205">
        <f t="shared" si="303"/>
        <v>80421</v>
      </c>
      <c r="BD1391" s="205">
        <f t="shared" si="304"/>
        <v>44100</v>
      </c>
      <c r="BE1391" s="205">
        <f t="shared" si="305"/>
        <v>1087</v>
      </c>
      <c r="BF1391" s="175">
        <v>79334</v>
      </c>
      <c r="BG1391" s="175"/>
      <c r="BH1391" s="175">
        <v>44100</v>
      </c>
      <c r="BI1391" s="175">
        <v>24303</v>
      </c>
      <c r="BJ1391" s="175">
        <v>18710</v>
      </c>
      <c r="BK1391" s="175">
        <v>13258</v>
      </c>
      <c r="BL1391" s="175">
        <v>158</v>
      </c>
      <c r="BM1391" s="175">
        <v>13193</v>
      </c>
      <c r="BN1391" s="175">
        <v>5544</v>
      </c>
      <c r="BO1391" s="175">
        <v>4168</v>
      </c>
      <c r="BP1391" s="200">
        <f t="shared" si="306"/>
        <v>48268</v>
      </c>
    </row>
    <row r="1392" spans="1:68" s="201" customFormat="1" x14ac:dyDescent="0.15">
      <c r="A1392" s="117">
        <v>120602004</v>
      </c>
      <c r="B1392" s="118" t="s">
        <v>48</v>
      </c>
      <c r="C1392" s="118" t="s">
        <v>11</v>
      </c>
      <c r="D1392" s="118" t="s">
        <v>45</v>
      </c>
      <c r="E1392" s="118" t="s">
        <v>3212</v>
      </c>
      <c r="F1392" s="120">
        <v>27</v>
      </c>
      <c r="G1392" s="119"/>
      <c r="H1392" s="119"/>
      <c r="I1392" s="120" t="s">
        <v>5820</v>
      </c>
      <c r="J1392" s="120">
        <v>4200</v>
      </c>
      <c r="K1392" s="120">
        <v>1416779</v>
      </c>
      <c r="L1392" s="120">
        <v>0.92400000000000004</v>
      </c>
      <c r="M1392" s="121" t="s">
        <v>5654</v>
      </c>
      <c r="N1392" s="120">
        <v>1</v>
      </c>
      <c r="O1392" s="119">
        <v>61</v>
      </c>
      <c r="P1392" s="119">
        <v>14.9</v>
      </c>
      <c r="Q1392" s="119">
        <v>1.4</v>
      </c>
      <c r="R1392" s="120" t="s">
        <v>5655</v>
      </c>
      <c r="S1392" s="120">
        <v>18.2</v>
      </c>
      <c r="T1392" s="120"/>
      <c r="U1392" s="120" t="s">
        <v>3186</v>
      </c>
      <c r="V1392" s="172">
        <v>514.6</v>
      </c>
      <c r="W1392" s="172"/>
      <c r="X1392" s="172">
        <v>273</v>
      </c>
      <c r="Y1392" s="172">
        <v>182</v>
      </c>
      <c r="Z1392" s="172">
        <v>59.6</v>
      </c>
      <c r="AA1392" s="123">
        <v>5087</v>
      </c>
      <c r="AB1392" s="123">
        <v>4425.6000000000104</v>
      </c>
      <c r="AC1392" s="123">
        <v>200</v>
      </c>
      <c r="AD1392" s="123"/>
      <c r="AE1392" s="123"/>
      <c r="AF1392" s="123"/>
      <c r="AG1392" s="214"/>
      <c r="AH1392" s="229" t="str">
        <f t="shared" si="301"/>
        <v>a3</v>
      </c>
      <c r="AI1392" s="199" t="s">
        <v>5401</v>
      </c>
      <c r="AJ1392" s="199"/>
      <c r="AK1392" s="199" t="s">
        <v>5401</v>
      </c>
      <c r="AL1392" s="199" t="s">
        <v>5401</v>
      </c>
      <c r="AM1392" s="199" t="s">
        <v>5401</v>
      </c>
      <c r="AN1392" s="173"/>
      <c r="AO1392" s="173"/>
      <c r="AP1392" s="173"/>
      <c r="AQ1392" s="173"/>
      <c r="AR1392" s="173"/>
      <c r="AS1392" s="173">
        <v>1.5</v>
      </c>
      <c r="AT1392" s="173">
        <v>2</v>
      </c>
      <c r="AU1392" s="173">
        <v>2</v>
      </c>
      <c r="AV1392" s="173">
        <v>1</v>
      </c>
      <c r="AW1392" s="173">
        <v>1</v>
      </c>
      <c r="AX1392" s="173">
        <v>1</v>
      </c>
      <c r="AY1392" s="173">
        <v>1</v>
      </c>
      <c r="AZ1392" s="211">
        <f t="shared" si="307"/>
        <v>1.5</v>
      </c>
      <c r="BA1392" s="211">
        <f t="shared" si="308"/>
        <v>8</v>
      </c>
      <c r="BB1392" s="205">
        <f t="shared" si="302"/>
        <v>85930</v>
      </c>
      <c r="BC1392" s="205">
        <f t="shared" si="303"/>
        <v>85930</v>
      </c>
      <c r="BD1392" s="205">
        <f t="shared" si="304"/>
        <v>0</v>
      </c>
      <c r="BE1392" s="205">
        <f t="shared" si="305"/>
        <v>0</v>
      </c>
      <c r="BF1392" s="175">
        <v>85930</v>
      </c>
      <c r="BG1392" s="175"/>
      <c r="BH1392" s="175">
        <v>71341</v>
      </c>
      <c r="BI1392" s="175"/>
      <c r="BJ1392" s="175"/>
      <c r="BK1392" s="175">
        <v>3122</v>
      </c>
      <c r="BL1392" s="175">
        <v>10848</v>
      </c>
      <c r="BM1392" s="175"/>
      <c r="BN1392" s="175"/>
      <c r="BO1392" s="175">
        <v>619</v>
      </c>
      <c r="BP1392" s="200">
        <f t="shared" si="306"/>
        <v>71960</v>
      </c>
    </row>
    <row r="1393" spans="1:68" s="201" customFormat="1" x14ac:dyDescent="0.15">
      <c r="A1393" s="117">
        <v>4044701001</v>
      </c>
      <c r="B1393" s="118" t="s">
        <v>2853</v>
      </c>
      <c r="C1393" s="118" t="s">
        <v>2791</v>
      </c>
      <c r="D1393" s="118" t="s">
        <v>2854</v>
      </c>
      <c r="E1393" s="118" t="s">
        <v>5145</v>
      </c>
      <c r="F1393" s="120">
        <v>13</v>
      </c>
      <c r="G1393" s="119">
        <v>1438341</v>
      </c>
      <c r="H1393" s="119"/>
      <c r="I1393" s="120" t="s">
        <v>5820</v>
      </c>
      <c r="J1393" s="120">
        <v>6400</v>
      </c>
      <c r="K1393" s="120">
        <v>1438341</v>
      </c>
      <c r="L1393" s="120">
        <v>0.61599999999999999</v>
      </c>
      <c r="M1393" s="121" t="s">
        <v>5657</v>
      </c>
      <c r="N1393" s="120">
        <v>1</v>
      </c>
      <c r="O1393" s="119">
        <v>277</v>
      </c>
      <c r="P1393" s="119"/>
      <c r="Q1393" s="119"/>
      <c r="R1393" s="120" t="s">
        <v>5658</v>
      </c>
      <c r="S1393" s="120">
        <v>1</v>
      </c>
      <c r="T1393" s="120"/>
      <c r="U1393" s="120"/>
      <c r="V1393" s="172">
        <v>839.2</v>
      </c>
      <c r="W1393" s="172">
        <v>131</v>
      </c>
      <c r="X1393" s="172">
        <v>254.7</v>
      </c>
      <c r="Y1393" s="172">
        <v>72.599999999999994</v>
      </c>
      <c r="Z1393" s="172">
        <v>380.9</v>
      </c>
      <c r="AA1393" s="123">
        <v>20896</v>
      </c>
      <c r="AB1393" s="123"/>
      <c r="AC1393" s="123">
        <v>813.9</v>
      </c>
      <c r="AD1393" s="123"/>
      <c r="AE1393" s="123"/>
      <c r="AF1393" s="123"/>
      <c r="AG1393" s="214"/>
      <c r="AH1393" s="229" t="str">
        <f t="shared" si="301"/>
        <v>a3</v>
      </c>
      <c r="AI1393" s="199"/>
      <c r="AJ1393" s="199"/>
      <c r="AK1393" s="199"/>
      <c r="AL1393" s="199"/>
      <c r="AM1393" s="199"/>
      <c r="AN1393" s="173"/>
      <c r="AO1393" s="173"/>
      <c r="AP1393" s="173"/>
      <c r="AQ1393" s="173"/>
      <c r="AR1393" s="173"/>
      <c r="AS1393" s="173">
        <v>0.5</v>
      </c>
      <c r="AT1393" s="173">
        <v>1</v>
      </c>
      <c r="AU1393" s="173">
        <v>0.5</v>
      </c>
      <c r="AV1393" s="173">
        <v>1</v>
      </c>
      <c r="AW1393" s="173">
        <v>0.5</v>
      </c>
      <c r="AX1393" s="173">
        <v>1</v>
      </c>
      <c r="AY1393" s="173">
        <v>0.5</v>
      </c>
      <c r="AZ1393" s="211">
        <f t="shared" si="307"/>
        <v>0.5</v>
      </c>
      <c r="BA1393" s="211">
        <f t="shared" si="308"/>
        <v>4.5</v>
      </c>
      <c r="BB1393" s="205">
        <f t="shared" si="302"/>
        <v>136503</v>
      </c>
      <c r="BC1393" s="205">
        <f t="shared" si="303"/>
        <v>91469</v>
      </c>
      <c r="BD1393" s="205">
        <f t="shared" si="304"/>
        <v>44224</v>
      </c>
      <c r="BE1393" s="205">
        <f t="shared" si="305"/>
        <v>-810</v>
      </c>
      <c r="BF1393" s="175">
        <v>92279</v>
      </c>
      <c r="BG1393" s="175"/>
      <c r="BH1393" s="175">
        <v>45034</v>
      </c>
      <c r="BI1393" s="175">
        <v>45034</v>
      </c>
      <c r="BJ1393" s="175"/>
      <c r="BK1393" s="175">
        <v>8954</v>
      </c>
      <c r="BL1393" s="175">
        <v>6425</v>
      </c>
      <c r="BM1393" s="175">
        <v>13831</v>
      </c>
      <c r="BN1393" s="175">
        <v>3135</v>
      </c>
      <c r="BO1393" s="175">
        <v>14090</v>
      </c>
      <c r="BP1393" s="200">
        <f t="shared" si="306"/>
        <v>59124</v>
      </c>
    </row>
    <row r="1394" spans="1:68" s="201" customFormat="1" x14ac:dyDescent="0.15">
      <c r="A1394" s="117">
        <v>2056301001</v>
      </c>
      <c r="B1394" s="118" t="s">
        <v>1631</v>
      </c>
      <c r="C1394" s="118" t="s">
        <v>1489</v>
      </c>
      <c r="D1394" s="118" t="s">
        <v>1632</v>
      </c>
      <c r="E1394" s="118" t="s">
        <v>4239</v>
      </c>
      <c r="F1394" s="120">
        <v>51</v>
      </c>
      <c r="G1394" s="119"/>
      <c r="H1394" s="119"/>
      <c r="I1394" s="120" t="s">
        <v>5820</v>
      </c>
      <c r="J1394" s="120">
        <v>7200</v>
      </c>
      <c r="K1394" s="120">
        <v>1446660</v>
      </c>
      <c r="L1394" s="120">
        <v>0.55000000000000004</v>
      </c>
      <c r="M1394" s="121" t="s">
        <v>5677</v>
      </c>
      <c r="N1394" s="120">
        <v>1</v>
      </c>
      <c r="O1394" s="119">
        <v>113.3</v>
      </c>
      <c r="P1394" s="119"/>
      <c r="Q1394" s="119"/>
      <c r="R1394" s="120" t="s">
        <v>5655</v>
      </c>
      <c r="S1394" s="120">
        <v>18.8</v>
      </c>
      <c r="T1394" s="120"/>
      <c r="U1394" s="120"/>
      <c r="V1394" s="172">
        <v>508.4</v>
      </c>
      <c r="W1394" s="172"/>
      <c r="X1394" s="172">
        <v>231.8</v>
      </c>
      <c r="Y1394" s="172">
        <v>218.4</v>
      </c>
      <c r="Z1394" s="172">
        <v>58.2</v>
      </c>
      <c r="AA1394" s="123">
        <v>1692</v>
      </c>
      <c r="AB1394" s="123">
        <v>7662.6799999999903</v>
      </c>
      <c r="AC1394" s="123">
        <v>101</v>
      </c>
      <c r="AD1394" s="123"/>
      <c r="AE1394" s="123"/>
      <c r="AF1394" s="123"/>
      <c r="AG1394" s="214"/>
      <c r="AH1394" s="229" t="str">
        <f t="shared" si="301"/>
        <v>a3</v>
      </c>
      <c r="AI1394" s="199"/>
      <c r="AJ1394" s="199"/>
      <c r="AK1394" s="199"/>
      <c r="AL1394" s="199"/>
      <c r="AM1394" s="199"/>
      <c r="AN1394" s="173">
        <v>1</v>
      </c>
      <c r="AO1394" s="173">
        <v>1</v>
      </c>
      <c r="AP1394" s="173"/>
      <c r="AQ1394" s="173"/>
      <c r="AR1394" s="173"/>
      <c r="AS1394" s="173"/>
      <c r="AT1394" s="173">
        <v>0.5</v>
      </c>
      <c r="AU1394" s="173">
        <v>2</v>
      </c>
      <c r="AV1394" s="173"/>
      <c r="AW1394" s="173">
        <v>1</v>
      </c>
      <c r="AX1394" s="173"/>
      <c r="AY1394" s="173">
        <v>1</v>
      </c>
      <c r="AZ1394" s="211">
        <f t="shared" si="307"/>
        <v>2</v>
      </c>
      <c r="BA1394" s="211">
        <f t="shared" si="308"/>
        <v>4.5</v>
      </c>
      <c r="BB1394" s="205">
        <f t="shared" si="302"/>
        <v>96007</v>
      </c>
      <c r="BC1394" s="205">
        <f t="shared" si="303"/>
        <v>72571</v>
      </c>
      <c r="BD1394" s="205">
        <f t="shared" si="304"/>
        <v>23436</v>
      </c>
      <c r="BE1394" s="205">
        <f t="shared" si="305"/>
        <v>0</v>
      </c>
      <c r="BF1394" s="175">
        <v>72571</v>
      </c>
      <c r="BG1394" s="175">
        <v>13757</v>
      </c>
      <c r="BH1394" s="175">
        <v>23436</v>
      </c>
      <c r="BI1394" s="175">
        <v>23436</v>
      </c>
      <c r="BJ1394" s="175"/>
      <c r="BK1394" s="175">
        <v>3439</v>
      </c>
      <c r="BL1394" s="175">
        <v>14868</v>
      </c>
      <c r="BM1394" s="175">
        <v>8447</v>
      </c>
      <c r="BN1394" s="175">
        <v>5217</v>
      </c>
      <c r="BO1394" s="175">
        <v>3407</v>
      </c>
      <c r="BP1394" s="200">
        <f t="shared" si="306"/>
        <v>26843</v>
      </c>
    </row>
    <row r="1395" spans="1:68" s="201" customFormat="1" x14ac:dyDescent="0.15">
      <c r="A1395" s="117">
        <v>2848101001</v>
      </c>
      <c r="B1395" s="118" t="s">
        <v>2236</v>
      </c>
      <c r="C1395" s="118" t="s">
        <v>2099</v>
      </c>
      <c r="D1395" s="118" t="s">
        <v>2237</v>
      </c>
      <c r="E1395" s="118" t="s">
        <v>4704</v>
      </c>
      <c r="F1395" s="120">
        <v>14</v>
      </c>
      <c r="G1395" s="119">
        <v>1450980</v>
      </c>
      <c r="H1395" s="119"/>
      <c r="I1395" s="120" t="s">
        <v>5820</v>
      </c>
      <c r="J1395" s="120">
        <v>6720</v>
      </c>
      <c r="K1395" s="120">
        <v>1450980</v>
      </c>
      <c r="L1395" s="120">
        <v>0.59199999999999997</v>
      </c>
      <c r="M1395" s="121" t="s">
        <v>5657</v>
      </c>
      <c r="N1395" s="120">
        <v>1</v>
      </c>
      <c r="O1395" s="119">
        <v>157</v>
      </c>
      <c r="P1395" s="119">
        <v>36</v>
      </c>
      <c r="Q1395" s="119">
        <v>3.7</v>
      </c>
      <c r="R1395" s="120" t="s">
        <v>5660</v>
      </c>
      <c r="S1395" s="120">
        <v>0.83499999999999996</v>
      </c>
      <c r="T1395" s="120"/>
      <c r="U1395" s="120"/>
      <c r="V1395" s="172">
        <v>619</v>
      </c>
      <c r="W1395" s="172">
        <v>119</v>
      </c>
      <c r="X1395" s="172">
        <v>372</v>
      </c>
      <c r="Y1395" s="172">
        <v>38</v>
      </c>
      <c r="Z1395" s="172">
        <v>90</v>
      </c>
      <c r="AA1395" s="123">
        <v>10100</v>
      </c>
      <c r="AB1395" s="123"/>
      <c r="AC1395" s="123">
        <v>782</v>
      </c>
      <c r="AD1395" s="123"/>
      <c r="AE1395" s="123"/>
      <c r="AF1395" s="123"/>
      <c r="AG1395" s="214"/>
      <c r="AH1395" s="229" t="str">
        <f t="shared" si="301"/>
        <v>a3</v>
      </c>
      <c r="AI1395" s="199" t="s">
        <v>5401</v>
      </c>
      <c r="AJ1395" s="199" t="s">
        <v>5401</v>
      </c>
      <c r="AK1395" s="199"/>
      <c r="AL1395" s="199" t="s">
        <v>5401</v>
      </c>
      <c r="AM1395" s="199" t="s">
        <v>5401</v>
      </c>
      <c r="AN1395" s="173"/>
      <c r="AO1395" s="173"/>
      <c r="AP1395" s="173"/>
      <c r="AQ1395" s="173"/>
      <c r="AR1395" s="173"/>
      <c r="AS1395" s="173">
        <v>1</v>
      </c>
      <c r="AT1395" s="173">
        <v>2</v>
      </c>
      <c r="AU1395" s="173"/>
      <c r="AV1395" s="173">
        <v>1</v>
      </c>
      <c r="AW1395" s="173"/>
      <c r="AX1395" s="173">
        <v>1</v>
      </c>
      <c r="AY1395" s="173">
        <v>1</v>
      </c>
      <c r="AZ1395" s="211">
        <f t="shared" si="307"/>
        <v>1</v>
      </c>
      <c r="BA1395" s="211">
        <f t="shared" si="308"/>
        <v>5</v>
      </c>
      <c r="BB1395" s="205">
        <f t="shared" si="302"/>
        <v>81150</v>
      </c>
      <c r="BC1395" s="205">
        <f t="shared" si="303"/>
        <v>81150</v>
      </c>
      <c r="BD1395" s="205">
        <f t="shared" si="304"/>
        <v>0</v>
      </c>
      <c r="BE1395" s="205">
        <f t="shared" si="305"/>
        <v>0</v>
      </c>
      <c r="BF1395" s="175">
        <v>81150</v>
      </c>
      <c r="BG1395" s="175"/>
      <c r="BH1395" s="175">
        <v>47903</v>
      </c>
      <c r="BI1395" s="175"/>
      <c r="BJ1395" s="175"/>
      <c r="BK1395" s="175">
        <v>12045</v>
      </c>
      <c r="BL1395" s="175">
        <v>14444</v>
      </c>
      <c r="BM1395" s="175"/>
      <c r="BN1395" s="175">
        <v>424</v>
      </c>
      <c r="BO1395" s="175">
        <v>6334</v>
      </c>
      <c r="BP1395" s="200">
        <f t="shared" si="306"/>
        <v>54237</v>
      </c>
    </row>
    <row r="1396" spans="1:68" s="201" customFormat="1" x14ac:dyDescent="0.15">
      <c r="A1396" s="117">
        <v>521401001</v>
      </c>
      <c r="B1396" s="118" t="s">
        <v>587</v>
      </c>
      <c r="C1396" s="118" t="s">
        <v>546</v>
      </c>
      <c r="D1396" s="118" t="s">
        <v>588</v>
      </c>
      <c r="E1396" s="118" t="s">
        <v>3540</v>
      </c>
      <c r="F1396" s="120">
        <v>15</v>
      </c>
      <c r="G1396" s="119"/>
      <c r="H1396" s="119"/>
      <c r="I1396" s="120" t="s">
        <v>5820</v>
      </c>
      <c r="J1396" s="120">
        <v>7150</v>
      </c>
      <c r="K1396" s="120">
        <v>1458420</v>
      </c>
      <c r="L1396" s="120">
        <v>0.55900000000000005</v>
      </c>
      <c r="M1396" s="121" t="s">
        <v>5657</v>
      </c>
      <c r="N1396" s="120">
        <v>1</v>
      </c>
      <c r="O1396" s="119">
        <v>116.3</v>
      </c>
      <c r="P1396" s="119">
        <v>35.799999999999997</v>
      </c>
      <c r="Q1396" s="119">
        <v>3.57</v>
      </c>
      <c r="R1396" s="120" t="s">
        <v>5655</v>
      </c>
      <c r="S1396" s="120">
        <v>11.4</v>
      </c>
      <c r="T1396" s="120"/>
      <c r="U1396" s="120"/>
      <c r="V1396" s="172">
        <v>1100.5</v>
      </c>
      <c r="W1396" s="172"/>
      <c r="X1396" s="172">
        <v>912.4</v>
      </c>
      <c r="Y1396" s="172">
        <v>188.1</v>
      </c>
      <c r="Z1396" s="172"/>
      <c r="AA1396" s="123">
        <v>1041</v>
      </c>
      <c r="AB1396" s="123"/>
      <c r="AC1396" s="123">
        <v>1030</v>
      </c>
      <c r="AD1396" s="123"/>
      <c r="AE1396" s="123"/>
      <c r="AF1396" s="123"/>
      <c r="AG1396" s="214"/>
      <c r="AH1396" s="229" t="str">
        <f t="shared" si="301"/>
        <v>a3</v>
      </c>
      <c r="AI1396" s="199"/>
      <c r="AJ1396" s="199"/>
      <c r="AK1396" s="199"/>
      <c r="AL1396" s="199"/>
      <c r="AM1396" s="199"/>
      <c r="AN1396" s="173">
        <v>6</v>
      </c>
      <c r="AO1396" s="173"/>
      <c r="AP1396" s="173"/>
      <c r="AQ1396" s="173"/>
      <c r="AR1396" s="173"/>
      <c r="AS1396" s="173">
        <v>0.5</v>
      </c>
      <c r="AT1396" s="173">
        <v>0.8</v>
      </c>
      <c r="AU1396" s="173">
        <v>0.8</v>
      </c>
      <c r="AV1396" s="173">
        <v>0.8</v>
      </c>
      <c r="AW1396" s="173">
        <v>0.8</v>
      </c>
      <c r="AX1396" s="173">
        <v>0.8</v>
      </c>
      <c r="AY1396" s="173">
        <v>0.5</v>
      </c>
      <c r="AZ1396" s="211">
        <f t="shared" si="307"/>
        <v>6.5</v>
      </c>
      <c r="BA1396" s="211">
        <f t="shared" si="308"/>
        <v>4.5</v>
      </c>
      <c r="BB1396" s="205">
        <f t="shared" si="302"/>
        <v>125403</v>
      </c>
      <c r="BC1396" s="205">
        <f t="shared" si="303"/>
        <v>95058</v>
      </c>
      <c r="BD1396" s="205">
        <f t="shared" si="304"/>
        <v>30345</v>
      </c>
      <c r="BE1396" s="205">
        <f t="shared" si="305"/>
        <v>0</v>
      </c>
      <c r="BF1396" s="175">
        <v>95058</v>
      </c>
      <c r="BG1396" s="175">
        <v>8147</v>
      </c>
      <c r="BH1396" s="175">
        <v>30345</v>
      </c>
      <c r="BI1396" s="175">
        <v>30345</v>
      </c>
      <c r="BJ1396" s="175"/>
      <c r="BK1396" s="175">
        <v>2974</v>
      </c>
      <c r="BL1396" s="175">
        <v>10443</v>
      </c>
      <c r="BM1396" s="175">
        <v>17117</v>
      </c>
      <c r="BN1396" s="175">
        <v>7281</v>
      </c>
      <c r="BO1396" s="175">
        <v>18751</v>
      </c>
      <c r="BP1396" s="200">
        <f t="shared" si="306"/>
        <v>49096</v>
      </c>
    </row>
    <row r="1397" spans="1:68" s="201" customFormat="1" x14ac:dyDescent="0.15">
      <c r="A1397" s="117">
        <v>720401004</v>
      </c>
      <c r="B1397" s="118" t="s">
        <v>680</v>
      </c>
      <c r="C1397" s="118" t="s">
        <v>660</v>
      </c>
      <c r="D1397" s="118" t="s">
        <v>677</v>
      </c>
      <c r="E1397" s="118" t="s">
        <v>3596</v>
      </c>
      <c r="F1397" s="120">
        <v>17</v>
      </c>
      <c r="G1397" s="119">
        <v>1461220</v>
      </c>
      <c r="H1397" s="119">
        <v>876253</v>
      </c>
      <c r="I1397" s="120" t="s">
        <v>5820</v>
      </c>
      <c r="J1397" s="120">
        <v>4488</v>
      </c>
      <c r="K1397" s="120">
        <v>1461220</v>
      </c>
      <c r="L1397" s="120">
        <v>0.89200000000000002</v>
      </c>
      <c r="M1397" s="121" t="s">
        <v>5654</v>
      </c>
      <c r="N1397" s="120">
        <v>1</v>
      </c>
      <c r="O1397" s="119">
        <v>240</v>
      </c>
      <c r="P1397" s="119">
        <v>34</v>
      </c>
      <c r="Q1397" s="119">
        <v>5.4</v>
      </c>
      <c r="R1397" s="120" t="s">
        <v>5655</v>
      </c>
      <c r="S1397" s="120">
        <v>5</v>
      </c>
      <c r="T1397" s="120"/>
      <c r="U1397" s="120"/>
      <c r="V1397" s="172">
        <v>1039.5999999999999</v>
      </c>
      <c r="W1397" s="172">
        <v>60.2</v>
      </c>
      <c r="X1397" s="172">
        <v>783.5</v>
      </c>
      <c r="Y1397" s="172">
        <v>195.9</v>
      </c>
      <c r="Z1397" s="172"/>
      <c r="AA1397" s="123">
        <v>18260</v>
      </c>
      <c r="AB1397" s="123"/>
      <c r="AC1397" s="123">
        <v>987.7</v>
      </c>
      <c r="AD1397" s="123"/>
      <c r="AE1397" s="123"/>
      <c r="AF1397" s="123"/>
      <c r="AG1397" s="214"/>
      <c r="AH1397" s="229" t="str">
        <f t="shared" si="301"/>
        <v>a3</v>
      </c>
      <c r="AI1397" s="199" t="s">
        <v>5402</v>
      </c>
      <c r="AJ1397" s="199"/>
      <c r="AK1397" s="199" t="s">
        <v>5400</v>
      </c>
      <c r="AL1397" s="199" t="s">
        <v>5400</v>
      </c>
      <c r="AM1397" s="199"/>
      <c r="AN1397" s="173">
        <v>2</v>
      </c>
      <c r="AO1397" s="173"/>
      <c r="AP1397" s="173"/>
      <c r="AQ1397" s="173"/>
      <c r="AR1397" s="173"/>
      <c r="AS1397" s="173">
        <v>4</v>
      </c>
      <c r="AT1397" s="173">
        <v>6</v>
      </c>
      <c r="AU1397" s="173">
        <v>2.7</v>
      </c>
      <c r="AV1397" s="173">
        <v>1.9</v>
      </c>
      <c r="AW1397" s="173">
        <v>0.6</v>
      </c>
      <c r="AX1397" s="173">
        <v>0.9</v>
      </c>
      <c r="AY1397" s="173">
        <v>1</v>
      </c>
      <c r="AZ1397" s="211">
        <f t="shared" si="307"/>
        <v>6</v>
      </c>
      <c r="BA1397" s="211">
        <f t="shared" si="308"/>
        <v>13.1</v>
      </c>
      <c r="BB1397" s="205">
        <f t="shared" si="302"/>
        <v>124291</v>
      </c>
      <c r="BC1397" s="205">
        <f t="shared" si="303"/>
        <v>124291</v>
      </c>
      <c r="BD1397" s="205">
        <f t="shared" si="304"/>
        <v>0</v>
      </c>
      <c r="BE1397" s="205">
        <f t="shared" si="305"/>
        <v>0</v>
      </c>
      <c r="BF1397" s="175">
        <v>124291</v>
      </c>
      <c r="BG1397" s="175">
        <v>5494</v>
      </c>
      <c r="BH1397" s="175">
        <v>114025</v>
      </c>
      <c r="BI1397" s="175"/>
      <c r="BJ1397" s="175"/>
      <c r="BK1397" s="175">
        <v>4082</v>
      </c>
      <c r="BL1397" s="175"/>
      <c r="BM1397" s="175"/>
      <c r="BN1397" s="175">
        <v>71</v>
      </c>
      <c r="BO1397" s="175">
        <v>619</v>
      </c>
      <c r="BP1397" s="200">
        <f t="shared" si="306"/>
        <v>114644</v>
      </c>
    </row>
    <row r="1398" spans="1:68" s="201" customFormat="1" x14ac:dyDescent="0.15">
      <c r="A1398" s="117">
        <v>521001001</v>
      </c>
      <c r="B1398" s="118" t="s">
        <v>570</v>
      </c>
      <c r="C1398" s="118" t="s">
        <v>546</v>
      </c>
      <c r="D1398" s="118" t="s">
        <v>571</v>
      </c>
      <c r="E1398" s="118" t="s">
        <v>3526</v>
      </c>
      <c r="F1398" s="120">
        <v>22</v>
      </c>
      <c r="G1398" s="119"/>
      <c r="H1398" s="119"/>
      <c r="I1398" s="120" t="s">
        <v>5820</v>
      </c>
      <c r="J1398" s="120">
        <v>8200</v>
      </c>
      <c r="K1398" s="120">
        <v>1462193</v>
      </c>
      <c r="L1398" s="120">
        <v>0.48899999999999999</v>
      </c>
      <c r="M1398" s="121" t="s">
        <v>5654</v>
      </c>
      <c r="N1398" s="120">
        <v>1</v>
      </c>
      <c r="O1398" s="119">
        <v>322.5</v>
      </c>
      <c r="P1398" s="119">
        <v>53.8</v>
      </c>
      <c r="Q1398" s="119">
        <v>5.36</v>
      </c>
      <c r="R1398" s="120" t="s">
        <v>5655</v>
      </c>
      <c r="S1398" s="120">
        <v>34.200000000000003</v>
      </c>
      <c r="T1398" s="120"/>
      <c r="U1398" s="120"/>
      <c r="V1398" s="172">
        <v>845</v>
      </c>
      <c r="W1398" s="172"/>
      <c r="X1398" s="172">
        <v>791</v>
      </c>
      <c r="Y1398" s="172">
        <v>54</v>
      </c>
      <c r="Z1398" s="172"/>
      <c r="AA1398" s="123">
        <v>11072</v>
      </c>
      <c r="AB1398" s="123"/>
      <c r="AC1398" s="123">
        <v>1100</v>
      </c>
      <c r="AD1398" s="123"/>
      <c r="AE1398" s="123"/>
      <c r="AF1398" s="123"/>
      <c r="AG1398" s="214"/>
      <c r="AH1398" s="229" t="str">
        <f t="shared" si="301"/>
        <v>a3</v>
      </c>
      <c r="AI1398" s="199"/>
      <c r="AJ1398" s="199"/>
      <c r="AK1398" s="199"/>
      <c r="AL1398" s="199"/>
      <c r="AM1398" s="199"/>
      <c r="AN1398" s="173">
        <v>5</v>
      </c>
      <c r="AO1398" s="173" t="s">
        <v>3186</v>
      </c>
      <c r="AP1398" s="173" t="s">
        <v>3186</v>
      </c>
      <c r="AQ1398" s="173" t="s">
        <v>3186</v>
      </c>
      <c r="AR1398" s="173" t="s">
        <v>3186</v>
      </c>
      <c r="AS1398" s="173">
        <v>2</v>
      </c>
      <c r="AT1398" s="173">
        <v>1</v>
      </c>
      <c r="AU1398" s="173">
        <v>2</v>
      </c>
      <c r="AV1398" s="173">
        <v>1</v>
      </c>
      <c r="AW1398" s="173">
        <v>1</v>
      </c>
      <c r="AX1398" s="173">
        <v>2</v>
      </c>
      <c r="AY1398" s="173">
        <v>1</v>
      </c>
      <c r="AZ1398" s="211">
        <f t="shared" si="307"/>
        <v>7</v>
      </c>
      <c r="BA1398" s="211">
        <f t="shared" si="308"/>
        <v>8</v>
      </c>
      <c r="BB1398" s="205">
        <f t="shared" si="302"/>
        <v>234160</v>
      </c>
      <c r="BC1398" s="205">
        <f t="shared" si="303"/>
        <v>174619</v>
      </c>
      <c r="BD1398" s="205">
        <f t="shared" si="304"/>
        <v>61005</v>
      </c>
      <c r="BE1398" s="205">
        <f t="shared" si="305"/>
        <v>1464</v>
      </c>
      <c r="BF1398" s="175">
        <v>173155</v>
      </c>
      <c r="BG1398" s="175">
        <v>35539</v>
      </c>
      <c r="BH1398" s="175">
        <v>61005</v>
      </c>
      <c r="BI1398" s="175">
        <v>59541</v>
      </c>
      <c r="BJ1398" s="175"/>
      <c r="BK1398" s="175">
        <v>17260</v>
      </c>
      <c r="BL1398" s="175">
        <v>18936</v>
      </c>
      <c r="BM1398" s="175">
        <v>18177</v>
      </c>
      <c r="BN1398" s="175">
        <v>11102</v>
      </c>
      <c r="BO1398" s="175">
        <v>12600</v>
      </c>
      <c r="BP1398" s="200">
        <f t="shared" si="306"/>
        <v>73605</v>
      </c>
    </row>
    <row r="1399" spans="1:68" s="201" customFormat="1" x14ac:dyDescent="0.15">
      <c r="A1399" s="117">
        <v>1720701001</v>
      </c>
      <c r="B1399" s="118" t="s">
        <v>1352</v>
      </c>
      <c r="C1399" s="118" t="s">
        <v>1324</v>
      </c>
      <c r="D1399" s="118" t="s">
        <v>1353</v>
      </c>
      <c r="E1399" s="118" t="s">
        <v>4042</v>
      </c>
      <c r="F1399" s="120">
        <v>20</v>
      </c>
      <c r="G1399" s="119">
        <v>466608</v>
      </c>
      <c r="H1399" s="119"/>
      <c r="I1399" s="120" t="s">
        <v>5820</v>
      </c>
      <c r="J1399" s="120">
        <v>8250</v>
      </c>
      <c r="K1399" s="120">
        <v>1494586</v>
      </c>
      <c r="L1399" s="120">
        <v>0.496</v>
      </c>
      <c r="M1399" s="121" t="s">
        <v>5657</v>
      </c>
      <c r="N1399" s="120">
        <v>1</v>
      </c>
      <c r="O1399" s="119">
        <v>241</v>
      </c>
      <c r="P1399" s="119"/>
      <c r="Q1399" s="119"/>
      <c r="R1399" s="120" t="s">
        <v>5658</v>
      </c>
      <c r="S1399" s="120">
        <v>0.6</v>
      </c>
      <c r="T1399" s="120"/>
      <c r="U1399" s="120"/>
      <c r="V1399" s="172">
        <v>709</v>
      </c>
      <c r="W1399" s="172">
        <v>61</v>
      </c>
      <c r="X1399" s="172">
        <v>620</v>
      </c>
      <c r="Y1399" s="172">
        <v>28</v>
      </c>
      <c r="Z1399" s="172"/>
      <c r="AA1399" s="123">
        <v>11339</v>
      </c>
      <c r="AB1399" s="123"/>
      <c r="AC1399" s="123">
        <v>905</v>
      </c>
      <c r="AD1399" s="123"/>
      <c r="AE1399" s="123"/>
      <c r="AF1399" s="123"/>
      <c r="AG1399" s="214"/>
      <c r="AH1399" s="229" t="str">
        <f t="shared" si="301"/>
        <v>a3</v>
      </c>
      <c r="AI1399" s="199" t="s">
        <v>5402</v>
      </c>
      <c r="AJ1399" s="199"/>
      <c r="AK1399" s="199" t="s">
        <v>5402</v>
      </c>
      <c r="AL1399" s="199" t="s">
        <v>5402</v>
      </c>
      <c r="AM1399" s="199" t="s">
        <v>5402</v>
      </c>
      <c r="AN1399" s="173" t="s">
        <v>3186</v>
      </c>
      <c r="AO1399" s="173" t="s">
        <v>3186</v>
      </c>
      <c r="AP1399" s="173" t="s">
        <v>3186</v>
      </c>
      <c r="AQ1399" s="173" t="s">
        <v>3186</v>
      </c>
      <c r="AR1399" s="173" t="s">
        <v>3186</v>
      </c>
      <c r="AS1399" s="173">
        <v>0.5</v>
      </c>
      <c r="AT1399" s="173">
        <v>0.5</v>
      </c>
      <c r="AU1399" s="173">
        <v>0.5</v>
      </c>
      <c r="AV1399" s="173">
        <v>0.5</v>
      </c>
      <c r="AW1399" s="173">
        <v>0.5</v>
      </c>
      <c r="AX1399" s="173">
        <v>0.5</v>
      </c>
      <c r="AY1399" s="173" t="s">
        <v>3186</v>
      </c>
      <c r="AZ1399" s="211">
        <f t="shared" si="307"/>
        <v>0.5</v>
      </c>
      <c r="BA1399" s="211">
        <f t="shared" si="308"/>
        <v>2.5</v>
      </c>
      <c r="BB1399" s="205">
        <f t="shared" si="302"/>
        <v>82243</v>
      </c>
      <c r="BC1399" s="205">
        <f t="shared" si="303"/>
        <v>74332</v>
      </c>
      <c r="BD1399" s="205">
        <f t="shared" si="304"/>
        <v>7911</v>
      </c>
      <c r="BE1399" s="205">
        <f t="shared" si="305"/>
        <v>0</v>
      </c>
      <c r="BF1399" s="175">
        <v>74332</v>
      </c>
      <c r="BG1399" s="175"/>
      <c r="BH1399" s="175">
        <v>58135</v>
      </c>
      <c r="BI1399" s="175">
        <v>7411</v>
      </c>
      <c r="BJ1399" s="175">
        <v>500</v>
      </c>
      <c r="BK1399" s="175"/>
      <c r="BL1399" s="175"/>
      <c r="BM1399" s="175">
        <v>12006</v>
      </c>
      <c r="BN1399" s="175">
        <v>4191</v>
      </c>
      <c r="BO1399" s="175"/>
      <c r="BP1399" s="200">
        <f t="shared" si="306"/>
        <v>58135</v>
      </c>
    </row>
    <row r="1400" spans="1:68" s="201" customFormat="1" x14ac:dyDescent="0.15">
      <c r="A1400" s="117">
        <v>4321602002</v>
      </c>
      <c r="B1400" s="118" t="s">
        <v>2994</v>
      </c>
      <c r="C1400" s="118" t="s">
        <v>2954</v>
      </c>
      <c r="D1400" s="118" t="s">
        <v>2993</v>
      </c>
      <c r="E1400" s="118" t="s">
        <v>5246</v>
      </c>
      <c r="F1400" s="120">
        <v>21</v>
      </c>
      <c r="G1400" s="119">
        <v>1500350</v>
      </c>
      <c r="H1400" s="119"/>
      <c r="I1400" s="120" t="s">
        <v>5820</v>
      </c>
      <c r="J1400" s="120">
        <v>6180</v>
      </c>
      <c r="K1400" s="120">
        <v>1500350</v>
      </c>
      <c r="L1400" s="120">
        <v>0.66500000000000004</v>
      </c>
      <c r="M1400" s="121" t="s">
        <v>5657</v>
      </c>
      <c r="N1400" s="120">
        <v>1</v>
      </c>
      <c r="O1400" s="119">
        <v>200</v>
      </c>
      <c r="P1400" s="119"/>
      <c r="Q1400" s="119"/>
      <c r="R1400" s="120" t="s">
        <v>5658</v>
      </c>
      <c r="S1400" s="120">
        <v>1.5</v>
      </c>
      <c r="T1400" s="120"/>
      <c r="U1400" s="120"/>
      <c r="V1400" s="172">
        <v>931.4</v>
      </c>
      <c r="W1400" s="172">
        <v>155.4</v>
      </c>
      <c r="X1400" s="172">
        <v>513</v>
      </c>
      <c r="Y1400" s="172">
        <v>130</v>
      </c>
      <c r="Z1400" s="172">
        <v>133</v>
      </c>
      <c r="AA1400" s="123">
        <v>6307.1</v>
      </c>
      <c r="AB1400" s="123"/>
      <c r="AC1400" s="123">
        <v>505</v>
      </c>
      <c r="AD1400" s="123"/>
      <c r="AE1400" s="123"/>
      <c r="AF1400" s="123"/>
      <c r="AG1400" s="214"/>
      <c r="AH1400" s="229" t="str">
        <f t="shared" si="301"/>
        <v>a3</v>
      </c>
      <c r="AI1400" s="199"/>
      <c r="AJ1400" s="199"/>
      <c r="AK1400" s="199"/>
      <c r="AL1400" s="199"/>
      <c r="AM1400" s="199"/>
      <c r="AN1400" s="173" t="s">
        <v>3186</v>
      </c>
      <c r="AO1400" s="173" t="s">
        <v>3186</v>
      </c>
      <c r="AP1400" s="173" t="s">
        <v>3186</v>
      </c>
      <c r="AQ1400" s="173" t="s">
        <v>3186</v>
      </c>
      <c r="AR1400" s="173" t="s">
        <v>3186</v>
      </c>
      <c r="AS1400" s="173"/>
      <c r="AT1400" s="173">
        <v>0.5</v>
      </c>
      <c r="AU1400" s="173">
        <v>0.9</v>
      </c>
      <c r="AV1400" s="173">
        <v>2.5</v>
      </c>
      <c r="AW1400" s="173">
        <v>0.9</v>
      </c>
      <c r="AX1400" s="173">
        <v>0.9</v>
      </c>
      <c r="AY1400" s="173"/>
      <c r="AZ1400" s="211"/>
      <c r="BA1400" s="211">
        <f t="shared" si="308"/>
        <v>5.7</v>
      </c>
      <c r="BB1400" s="205">
        <f t="shared" si="302"/>
        <v>110262</v>
      </c>
      <c r="BC1400" s="205">
        <f t="shared" si="303"/>
        <v>97150</v>
      </c>
      <c r="BD1400" s="205">
        <f t="shared" si="304"/>
        <v>13636</v>
      </c>
      <c r="BE1400" s="205">
        <f t="shared" si="305"/>
        <v>524</v>
      </c>
      <c r="BF1400" s="175">
        <v>96626</v>
      </c>
      <c r="BG1400" s="175">
        <v>4636</v>
      </c>
      <c r="BH1400" s="175">
        <v>33674</v>
      </c>
      <c r="BI1400" s="175">
        <v>13112</v>
      </c>
      <c r="BJ1400" s="175"/>
      <c r="BK1400" s="175">
        <v>8697</v>
      </c>
      <c r="BL1400" s="175">
        <v>5479</v>
      </c>
      <c r="BM1400" s="175">
        <v>18421</v>
      </c>
      <c r="BN1400" s="175">
        <v>4442</v>
      </c>
      <c r="BO1400" s="175">
        <v>21801</v>
      </c>
      <c r="BP1400" s="200">
        <f t="shared" si="306"/>
        <v>55475</v>
      </c>
    </row>
    <row r="1401" spans="1:68" s="201" customFormat="1" x14ac:dyDescent="0.15">
      <c r="A1401" s="117">
        <v>4239101001</v>
      </c>
      <c r="B1401" s="118" t="s">
        <v>2951</v>
      </c>
      <c r="C1401" s="118" t="s">
        <v>2907</v>
      </c>
      <c r="D1401" s="118" t="s">
        <v>2952</v>
      </c>
      <c r="E1401" s="118" t="s">
        <v>5217</v>
      </c>
      <c r="F1401" s="120">
        <v>16</v>
      </c>
      <c r="G1401" s="119">
        <v>1524702</v>
      </c>
      <c r="H1401" s="119"/>
      <c r="I1401" s="120" t="s">
        <v>5820</v>
      </c>
      <c r="J1401" s="120">
        <v>7800</v>
      </c>
      <c r="K1401" s="120">
        <v>1524702</v>
      </c>
      <c r="L1401" s="120">
        <v>0.53600000000000003</v>
      </c>
      <c r="M1401" s="121" t="s">
        <v>5657</v>
      </c>
      <c r="N1401" s="120">
        <v>1</v>
      </c>
      <c r="O1401" s="119">
        <v>314</v>
      </c>
      <c r="P1401" s="119"/>
      <c r="Q1401" s="119"/>
      <c r="R1401" s="120" t="s">
        <v>5655</v>
      </c>
      <c r="S1401" s="120">
        <v>59.5</v>
      </c>
      <c r="T1401" s="120"/>
      <c r="U1401" s="120"/>
      <c r="V1401" s="172">
        <v>1175</v>
      </c>
      <c r="W1401" s="172">
        <v>130</v>
      </c>
      <c r="X1401" s="172">
        <v>822</v>
      </c>
      <c r="Y1401" s="172">
        <v>95</v>
      </c>
      <c r="Z1401" s="172">
        <v>128</v>
      </c>
      <c r="AA1401" s="123"/>
      <c r="AB1401" s="123"/>
      <c r="AC1401" s="123">
        <v>17474.099999999999</v>
      </c>
      <c r="AD1401" s="123"/>
      <c r="AE1401" s="123"/>
      <c r="AF1401" s="123"/>
      <c r="AG1401" s="214"/>
      <c r="AH1401" s="229" t="str">
        <f t="shared" si="301"/>
        <v>a3</v>
      </c>
      <c r="AI1401" s="199"/>
      <c r="AJ1401" s="199"/>
      <c r="AK1401" s="199"/>
      <c r="AL1401" s="199"/>
      <c r="AM1401" s="199"/>
      <c r="AN1401" s="173" t="s">
        <v>3186</v>
      </c>
      <c r="AO1401" s="173" t="s">
        <v>3186</v>
      </c>
      <c r="AP1401" s="173" t="s">
        <v>3186</v>
      </c>
      <c r="AQ1401" s="173" t="s">
        <v>3186</v>
      </c>
      <c r="AR1401" s="173" t="s">
        <v>3186</v>
      </c>
      <c r="AS1401" s="173">
        <v>0.7</v>
      </c>
      <c r="AT1401" s="173">
        <v>1.5</v>
      </c>
      <c r="AU1401" s="173">
        <v>1.5</v>
      </c>
      <c r="AV1401" s="173">
        <v>1</v>
      </c>
      <c r="AW1401" s="173">
        <v>0.8</v>
      </c>
      <c r="AX1401" s="173">
        <v>0.5</v>
      </c>
      <c r="AY1401" s="173"/>
      <c r="AZ1401" s="211">
        <f>SUBTOTAL(9,AN1401:AS1401)</f>
        <v>0.7</v>
      </c>
      <c r="BA1401" s="211">
        <f t="shared" si="308"/>
        <v>5.3</v>
      </c>
      <c r="BB1401" s="205">
        <f t="shared" si="302"/>
        <v>148382</v>
      </c>
      <c r="BC1401" s="205">
        <f t="shared" si="303"/>
        <v>125585</v>
      </c>
      <c r="BD1401" s="205">
        <f t="shared" si="304"/>
        <v>47649</v>
      </c>
      <c r="BE1401" s="205">
        <f t="shared" si="305"/>
        <v>24852</v>
      </c>
      <c r="BF1401" s="175">
        <v>100733</v>
      </c>
      <c r="BG1401" s="175"/>
      <c r="BH1401" s="175">
        <v>47649</v>
      </c>
      <c r="BI1401" s="175">
        <v>21700</v>
      </c>
      <c r="BJ1401" s="175">
        <v>1097</v>
      </c>
      <c r="BK1401" s="175">
        <v>14700</v>
      </c>
      <c r="BL1401" s="175">
        <v>13652</v>
      </c>
      <c r="BM1401" s="175">
        <v>15964</v>
      </c>
      <c r="BN1401" s="175">
        <v>329</v>
      </c>
      <c r="BO1401" s="175">
        <v>33291</v>
      </c>
      <c r="BP1401" s="200">
        <f t="shared" si="306"/>
        <v>80940</v>
      </c>
    </row>
    <row r="1402" spans="1:68" s="201" customFormat="1" x14ac:dyDescent="0.15">
      <c r="A1402" s="117">
        <v>4730801001</v>
      </c>
      <c r="B1402" s="118" t="s">
        <v>3172</v>
      </c>
      <c r="C1402" s="118" t="s">
        <v>3151</v>
      </c>
      <c r="D1402" s="118" t="s">
        <v>3173</v>
      </c>
      <c r="E1402" s="118" t="s">
        <v>5358</v>
      </c>
      <c r="F1402" s="120">
        <v>38</v>
      </c>
      <c r="G1402" s="119">
        <v>1538292</v>
      </c>
      <c r="H1402" s="119"/>
      <c r="I1402" s="120" t="s">
        <v>5820</v>
      </c>
      <c r="J1402" s="120">
        <v>4800</v>
      </c>
      <c r="K1402" s="120">
        <v>1538292</v>
      </c>
      <c r="L1402" s="120">
        <v>0.878</v>
      </c>
      <c r="M1402" s="121" t="s">
        <v>5654</v>
      </c>
      <c r="N1402" s="120">
        <v>1</v>
      </c>
      <c r="O1402" s="119">
        <v>144</v>
      </c>
      <c r="P1402" s="119"/>
      <c r="Q1402" s="119"/>
      <c r="R1402" s="120" t="s">
        <v>5660</v>
      </c>
      <c r="S1402" s="120">
        <v>1.17</v>
      </c>
      <c r="T1402" s="120"/>
      <c r="U1402" s="120" t="s">
        <v>3186</v>
      </c>
      <c r="V1402" s="172">
        <v>627.76499999999999</v>
      </c>
      <c r="W1402" s="172">
        <v>106.53</v>
      </c>
      <c r="X1402" s="172">
        <v>267.54300000000001</v>
      </c>
      <c r="Y1402" s="172">
        <v>87.820999999999998</v>
      </c>
      <c r="Z1402" s="172">
        <v>165.87100000000001</v>
      </c>
      <c r="AA1402" s="123">
        <v>13744</v>
      </c>
      <c r="AB1402" s="123">
        <v>24922.300000000076</v>
      </c>
      <c r="AC1402" s="123">
        <v>450</v>
      </c>
      <c r="AD1402" s="123"/>
      <c r="AE1402" s="123"/>
      <c r="AF1402" s="123"/>
      <c r="AG1402" s="214"/>
      <c r="AH1402" s="229" t="str">
        <f t="shared" si="301"/>
        <v>a3</v>
      </c>
      <c r="AI1402" s="199"/>
      <c r="AJ1402" s="199"/>
      <c r="AK1402" s="199"/>
      <c r="AL1402" s="199"/>
      <c r="AM1402" s="199"/>
      <c r="AN1402" s="173">
        <v>1</v>
      </c>
      <c r="AO1402" s="173">
        <v>0.5</v>
      </c>
      <c r="AP1402" s="173">
        <v>0.5</v>
      </c>
      <c r="AQ1402" s="173"/>
      <c r="AR1402" s="173"/>
      <c r="AS1402" s="173"/>
      <c r="AT1402" s="173">
        <v>2</v>
      </c>
      <c r="AU1402" s="173">
        <v>1</v>
      </c>
      <c r="AV1402" s="173">
        <v>2</v>
      </c>
      <c r="AW1402" s="173">
        <v>1</v>
      </c>
      <c r="AX1402" s="173">
        <v>1</v>
      </c>
      <c r="AY1402" s="173">
        <v>1</v>
      </c>
      <c r="AZ1402" s="211">
        <f>SUBTOTAL(9,AN1402:AS1402)</f>
        <v>2</v>
      </c>
      <c r="BA1402" s="211">
        <f t="shared" si="308"/>
        <v>8</v>
      </c>
      <c r="BB1402" s="205">
        <f t="shared" si="302"/>
        <v>79043</v>
      </c>
      <c r="BC1402" s="205">
        <f t="shared" si="303"/>
        <v>59264</v>
      </c>
      <c r="BD1402" s="205">
        <f t="shared" si="304"/>
        <v>21977</v>
      </c>
      <c r="BE1402" s="205">
        <f t="shared" si="305"/>
        <v>2198</v>
      </c>
      <c r="BF1402" s="175">
        <v>57066</v>
      </c>
      <c r="BG1402" s="175">
        <v>6497</v>
      </c>
      <c r="BH1402" s="175">
        <v>21977</v>
      </c>
      <c r="BI1402" s="175">
        <v>19779</v>
      </c>
      <c r="BJ1402" s="175"/>
      <c r="BK1402" s="175">
        <v>4787</v>
      </c>
      <c r="BL1402" s="175">
        <v>4277</v>
      </c>
      <c r="BM1402" s="175">
        <v>9449</v>
      </c>
      <c r="BN1402" s="175">
        <v>3986</v>
      </c>
      <c r="BO1402" s="175">
        <v>8291</v>
      </c>
      <c r="BP1402" s="200">
        <f t="shared" si="306"/>
        <v>30268</v>
      </c>
    </row>
    <row r="1403" spans="1:68" s="201" customFormat="1" x14ac:dyDescent="0.15">
      <c r="A1403" s="117">
        <v>4320501001</v>
      </c>
      <c r="B1403" s="118" t="s">
        <v>2970</v>
      </c>
      <c r="C1403" s="118" t="s">
        <v>2954</v>
      </c>
      <c r="D1403" s="118" t="s">
        <v>2971</v>
      </c>
      <c r="E1403" s="118" t="s">
        <v>5231</v>
      </c>
      <c r="F1403" s="120">
        <v>21</v>
      </c>
      <c r="G1403" s="119">
        <v>1538323</v>
      </c>
      <c r="H1403" s="119"/>
      <c r="I1403" s="120" t="s">
        <v>5820</v>
      </c>
      <c r="J1403" s="120">
        <v>8400</v>
      </c>
      <c r="K1403" s="120">
        <v>1538323</v>
      </c>
      <c r="L1403" s="120">
        <v>0.502</v>
      </c>
      <c r="M1403" s="121" t="s">
        <v>5654</v>
      </c>
      <c r="N1403" s="120">
        <v>1</v>
      </c>
      <c r="O1403" s="119">
        <v>184</v>
      </c>
      <c r="P1403" s="119"/>
      <c r="Q1403" s="119"/>
      <c r="R1403" s="120" t="s">
        <v>5658</v>
      </c>
      <c r="S1403" s="120">
        <v>2.2000000000000002</v>
      </c>
      <c r="T1403" s="120"/>
      <c r="U1403" s="120"/>
      <c r="V1403" s="172">
        <v>846.8</v>
      </c>
      <c r="W1403" s="172">
        <v>254</v>
      </c>
      <c r="X1403" s="172">
        <v>334.1</v>
      </c>
      <c r="Y1403" s="172">
        <v>143.19999999999999</v>
      </c>
      <c r="Z1403" s="172">
        <v>115.5</v>
      </c>
      <c r="AA1403" s="123">
        <v>17181</v>
      </c>
      <c r="AB1403" s="123"/>
      <c r="AC1403" s="123">
        <v>1114</v>
      </c>
      <c r="AD1403" s="123"/>
      <c r="AE1403" s="123"/>
      <c r="AF1403" s="123"/>
      <c r="AG1403" s="214"/>
      <c r="AH1403" s="229" t="str">
        <f t="shared" si="301"/>
        <v>a3</v>
      </c>
      <c r="AI1403" s="199" t="s">
        <v>5402</v>
      </c>
      <c r="AJ1403" s="199" t="s">
        <v>5402</v>
      </c>
      <c r="AK1403" s="199" t="s">
        <v>5402</v>
      </c>
      <c r="AL1403" s="199" t="s">
        <v>5402</v>
      </c>
      <c r="AM1403" s="199" t="s">
        <v>5402</v>
      </c>
      <c r="AN1403" s="173">
        <v>7</v>
      </c>
      <c r="AO1403" s="173"/>
      <c r="AP1403" s="173"/>
      <c r="AQ1403" s="173"/>
      <c r="AR1403" s="173">
        <v>1</v>
      </c>
      <c r="AS1403" s="173">
        <v>2</v>
      </c>
      <c r="AT1403" s="173">
        <v>2</v>
      </c>
      <c r="AU1403" s="173">
        <v>1</v>
      </c>
      <c r="AV1403" s="173">
        <v>1</v>
      </c>
      <c r="AW1403" s="173">
        <v>1</v>
      </c>
      <c r="AX1403" s="173">
        <v>1</v>
      </c>
      <c r="AY1403" s="173"/>
      <c r="AZ1403" s="211">
        <f>SUBTOTAL(9,AN1403:AS1403)</f>
        <v>10</v>
      </c>
      <c r="BA1403" s="211">
        <f t="shared" si="308"/>
        <v>6</v>
      </c>
      <c r="BB1403" s="205">
        <f t="shared" si="302"/>
        <v>87667</v>
      </c>
      <c r="BC1403" s="205">
        <f t="shared" si="303"/>
        <v>87667</v>
      </c>
      <c r="BD1403" s="205">
        <f t="shared" si="304"/>
        <v>0</v>
      </c>
      <c r="BE1403" s="205">
        <f t="shared" si="305"/>
        <v>0</v>
      </c>
      <c r="BF1403" s="175">
        <v>87667</v>
      </c>
      <c r="BG1403" s="175">
        <v>6280</v>
      </c>
      <c r="BH1403" s="175">
        <v>66207</v>
      </c>
      <c r="BI1403" s="175"/>
      <c r="BJ1403" s="175"/>
      <c r="BK1403" s="175">
        <v>15071</v>
      </c>
      <c r="BL1403" s="175">
        <v>93</v>
      </c>
      <c r="BM1403" s="175"/>
      <c r="BN1403" s="175"/>
      <c r="BO1403" s="175">
        <v>16</v>
      </c>
      <c r="BP1403" s="200">
        <f t="shared" si="306"/>
        <v>66223</v>
      </c>
    </row>
    <row r="1404" spans="1:68" s="201" customFormat="1" x14ac:dyDescent="0.15">
      <c r="A1404" s="117">
        <v>1020801002</v>
      </c>
      <c r="B1404" s="118" t="s">
        <v>945</v>
      </c>
      <c r="C1404" s="118" t="s">
        <v>913</v>
      </c>
      <c r="D1404" s="118" t="s">
        <v>944</v>
      </c>
      <c r="E1404" s="118" t="s">
        <v>3759</v>
      </c>
      <c r="F1404" s="120">
        <v>37</v>
      </c>
      <c r="G1404" s="119">
        <v>1551917</v>
      </c>
      <c r="H1404" s="119"/>
      <c r="I1404" s="120" t="s">
        <v>5821</v>
      </c>
      <c r="J1404" s="120">
        <v>9400</v>
      </c>
      <c r="K1404" s="120">
        <v>1551917</v>
      </c>
      <c r="L1404" s="120">
        <v>0.45200000000000001</v>
      </c>
      <c r="M1404" s="121" t="s">
        <v>5679</v>
      </c>
      <c r="N1404" s="120">
        <v>1</v>
      </c>
      <c r="O1404" s="119">
        <v>137.69999999999999</v>
      </c>
      <c r="P1404" s="119">
        <v>20.399999999999999</v>
      </c>
      <c r="Q1404" s="119">
        <v>3.7</v>
      </c>
      <c r="R1404" s="120" t="s">
        <v>5655</v>
      </c>
      <c r="S1404" s="120">
        <v>49.6</v>
      </c>
      <c r="T1404" s="120"/>
      <c r="U1404" s="120"/>
      <c r="V1404" s="172">
        <v>264.89999999999998</v>
      </c>
      <c r="W1404" s="172"/>
      <c r="X1404" s="172"/>
      <c r="Y1404" s="172"/>
      <c r="Z1404" s="172">
        <v>264.89999999999998</v>
      </c>
      <c r="AA1404" s="123"/>
      <c r="AB1404" s="123"/>
      <c r="AC1404" s="123">
        <v>621</v>
      </c>
      <c r="AD1404" s="123"/>
      <c r="AE1404" s="123"/>
      <c r="AF1404" s="123"/>
      <c r="AG1404" s="214"/>
      <c r="AH1404" s="229" t="str">
        <f t="shared" si="301"/>
        <v>a3</v>
      </c>
      <c r="AI1404" s="199"/>
      <c r="AJ1404" s="199"/>
      <c r="AK1404" s="199"/>
      <c r="AL1404" s="199"/>
      <c r="AM1404" s="199"/>
      <c r="AN1404" s="173">
        <v>1.25</v>
      </c>
      <c r="AO1404" s="173">
        <v>1.25</v>
      </c>
      <c r="AP1404" s="173">
        <v>1.25</v>
      </c>
      <c r="AQ1404" s="173" t="s">
        <v>3186</v>
      </c>
      <c r="AR1404" s="173">
        <v>1.25</v>
      </c>
      <c r="AS1404" s="173" t="s">
        <v>3186</v>
      </c>
      <c r="AT1404" s="173" t="s">
        <v>3186</v>
      </c>
      <c r="AU1404" s="173" t="s">
        <v>3186</v>
      </c>
      <c r="AV1404" s="173" t="s">
        <v>3186</v>
      </c>
      <c r="AW1404" s="173" t="s">
        <v>3186</v>
      </c>
      <c r="AX1404" s="173" t="s">
        <v>3186</v>
      </c>
      <c r="AY1404" s="173" t="s">
        <v>3186</v>
      </c>
      <c r="AZ1404" s="211">
        <f>SUBTOTAL(9,AN1404:AS1404)</f>
        <v>5</v>
      </c>
      <c r="BA1404" s="211">
        <f t="shared" si="308"/>
        <v>0</v>
      </c>
      <c r="BB1404" s="205">
        <f t="shared" si="302"/>
        <v>79931</v>
      </c>
      <c r="BC1404" s="205">
        <f t="shared" si="303"/>
        <v>79931</v>
      </c>
      <c r="BD1404" s="205">
        <f t="shared" si="304"/>
        <v>0</v>
      </c>
      <c r="BE1404" s="205">
        <f t="shared" si="305"/>
        <v>0</v>
      </c>
      <c r="BF1404" s="175">
        <v>79931</v>
      </c>
      <c r="BG1404" s="175"/>
      <c r="BH1404" s="175">
        <v>27720</v>
      </c>
      <c r="BI1404" s="175"/>
      <c r="BJ1404" s="175"/>
      <c r="BK1404" s="175">
        <v>20322</v>
      </c>
      <c r="BL1404" s="175">
        <v>7524</v>
      </c>
      <c r="BM1404" s="175">
        <v>4448</v>
      </c>
      <c r="BN1404" s="175">
        <v>8012</v>
      </c>
      <c r="BO1404" s="175">
        <v>11905</v>
      </c>
      <c r="BP1404" s="200">
        <f t="shared" si="306"/>
        <v>39625</v>
      </c>
    </row>
    <row r="1405" spans="1:68" s="201" customFormat="1" x14ac:dyDescent="0.15">
      <c r="A1405" s="117">
        <v>2320401002</v>
      </c>
      <c r="B1405" s="118" t="s">
        <v>1894</v>
      </c>
      <c r="C1405" s="118" t="s">
        <v>1850</v>
      </c>
      <c r="D1405" s="118" t="s">
        <v>1893</v>
      </c>
      <c r="E1405" s="118" t="s">
        <v>4436</v>
      </c>
      <c r="F1405" s="120">
        <v>41</v>
      </c>
      <c r="G1405" s="119">
        <v>1555973</v>
      </c>
      <c r="H1405" s="119"/>
      <c r="I1405" s="120" t="s">
        <v>5820</v>
      </c>
      <c r="J1405" s="120">
        <v>10600</v>
      </c>
      <c r="K1405" s="120">
        <v>1555973</v>
      </c>
      <c r="L1405" s="120">
        <v>0.40200000000000002</v>
      </c>
      <c r="M1405" s="121" t="s">
        <v>5654</v>
      </c>
      <c r="N1405" s="120">
        <v>1</v>
      </c>
      <c r="O1405" s="119">
        <v>136</v>
      </c>
      <c r="P1405" s="119">
        <v>26</v>
      </c>
      <c r="Q1405" s="119">
        <v>2.8</v>
      </c>
      <c r="R1405" s="120" t="s">
        <v>5655</v>
      </c>
      <c r="S1405" s="120">
        <v>10.917</v>
      </c>
      <c r="T1405" s="120"/>
      <c r="U1405" s="120"/>
      <c r="V1405" s="172">
        <v>1205.3320000000001</v>
      </c>
      <c r="W1405" s="172">
        <v>257.94</v>
      </c>
      <c r="X1405" s="172">
        <v>760.87400000000002</v>
      </c>
      <c r="Y1405" s="172">
        <v>102.828</v>
      </c>
      <c r="Z1405" s="172">
        <v>83.69</v>
      </c>
      <c r="AA1405" s="123">
        <v>15877</v>
      </c>
      <c r="AB1405" s="123"/>
      <c r="AC1405" s="123">
        <v>1129.1199999999999</v>
      </c>
      <c r="AD1405" s="123"/>
      <c r="AE1405" s="123"/>
      <c r="AF1405" s="123"/>
      <c r="AG1405" s="214"/>
      <c r="AH1405" s="229" t="str">
        <f t="shared" si="301"/>
        <v>a3</v>
      </c>
      <c r="AI1405" s="199"/>
      <c r="AJ1405" s="199"/>
      <c r="AK1405" s="199"/>
      <c r="AL1405" s="199"/>
      <c r="AM1405" s="199"/>
      <c r="AN1405" s="173"/>
      <c r="AO1405" s="173" t="s">
        <v>3186</v>
      </c>
      <c r="AP1405" s="173" t="s">
        <v>3186</v>
      </c>
      <c r="AQ1405" s="173" t="s">
        <v>3186</v>
      </c>
      <c r="AR1405" s="173" t="s">
        <v>3186</v>
      </c>
      <c r="AS1405" s="173" t="s">
        <v>3186</v>
      </c>
      <c r="AT1405" s="173">
        <v>1</v>
      </c>
      <c r="AU1405" s="173" t="s">
        <v>3186</v>
      </c>
      <c r="AV1405" s="173">
        <v>1</v>
      </c>
      <c r="AW1405" s="173" t="s">
        <v>3186</v>
      </c>
      <c r="AX1405" s="173" t="s">
        <v>3186</v>
      </c>
      <c r="AY1405" s="173" t="s">
        <v>3186</v>
      </c>
      <c r="AZ1405" s="211"/>
      <c r="BA1405" s="211">
        <f t="shared" si="308"/>
        <v>2</v>
      </c>
      <c r="BB1405" s="205">
        <f t="shared" si="302"/>
        <v>104304</v>
      </c>
      <c r="BC1405" s="205">
        <f t="shared" si="303"/>
        <v>104304</v>
      </c>
      <c r="BD1405" s="205">
        <f t="shared" si="304"/>
        <v>0</v>
      </c>
      <c r="BE1405" s="205">
        <f t="shared" si="305"/>
        <v>0</v>
      </c>
      <c r="BF1405" s="175">
        <v>104304</v>
      </c>
      <c r="BG1405" s="175">
        <v>9264</v>
      </c>
      <c r="BH1405" s="175">
        <v>20873</v>
      </c>
      <c r="BI1405" s="175"/>
      <c r="BJ1405" s="175"/>
      <c r="BK1405" s="175">
        <v>20519</v>
      </c>
      <c r="BL1405" s="175">
        <v>22010</v>
      </c>
      <c r="BM1405" s="175">
        <v>18959</v>
      </c>
      <c r="BN1405" s="175">
        <v>7795</v>
      </c>
      <c r="BO1405" s="175">
        <v>4884</v>
      </c>
      <c r="BP1405" s="200">
        <f t="shared" si="306"/>
        <v>25757</v>
      </c>
    </row>
    <row r="1406" spans="1:68" s="201" customFormat="1" x14ac:dyDescent="0.15">
      <c r="A1406" s="117">
        <v>1020703002</v>
      </c>
      <c r="B1406" s="118" t="s">
        <v>942</v>
      </c>
      <c r="C1406" s="118" t="s">
        <v>913</v>
      </c>
      <c r="D1406" s="118" t="s">
        <v>941</v>
      </c>
      <c r="E1406" s="118" t="s">
        <v>3757</v>
      </c>
      <c r="F1406" s="120">
        <v>44</v>
      </c>
      <c r="G1406" s="119">
        <v>1560215</v>
      </c>
      <c r="H1406" s="119"/>
      <c r="I1406" s="120" t="s">
        <v>5820</v>
      </c>
      <c r="J1406" s="120">
        <v>7035</v>
      </c>
      <c r="K1406" s="120">
        <v>1560215</v>
      </c>
      <c r="L1406" s="120">
        <v>0.60799999999999998</v>
      </c>
      <c r="M1406" s="121" t="s">
        <v>5678</v>
      </c>
      <c r="N1406" s="120">
        <v>1</v>
      </c>
      <c r="O1406" s="119">
        <v>3.5</v>
      </c>
      <c r="P1406" s="119"/>
      <c r="Q1406" s="119"/>
      <c r="R1406" s="120"/>
      <c r="S1406" s="120"/>
      <c r="T1406" s="120"/>
      <c r="U1406" s="120"/>
      <c r="V1406" s="172">
        <v>90</v>
      </c>
      <c r="W1406" s="172">
        <v>73</v>
      </c>
      <c r="X1406" s="172">
        <v>8.5</v>
      </c>
      <c r="Y1406" s="172"/>
      <c r="Z1406" s="172">
        <v>8.5</v>
      </c>
      <c r="AA1406" s="123"/>
      <c r="AB1406" s="123"/>
      <c r="AC1406" s="123">
        <v>33.4</v>
      </c>
      <c r="AD1406" s="123"/>
      <c r="AE1406" s="123"/>
      <c r="AF1406" s="123"/>
      <c r="AG1406" s="214"/>
      <c r="AH1406" s="229" t="str">
        <f t="shared" si="301"/>
        <v>a3</v>
      </c>
      <c r="AI1406" s="199"/>
      <c r="AJ1406" s="199"/>
      <c r="AK1406" s="199"/>
      <c r="AL1406" s="199"/>
      <c r="AM1406" s="199"/>
      <c r="AN1406" s="173">
        <v>0.5</v>
      </c>
      <c r="AO1406" s="173"/>
      <c r="AP1406" s="173"/>
      <c r="AQ1406" s="173">
        <v>0.5</v>
      </c>
      <c r="AR1406" s="173"/>
      <c r="AS1406" s="173"/>
      <c r="AT1406" s="173">
        <v>1</v>
      </c>
      <c r="AU1406" s="173"/>
      <c r="AV1406" s="173"/>
      <c r="AW1406" s="173"/>
      <c r="AX1406" s="173">
        <v>0.5</v>
      </c>
      <c r="AY1406" s="173"/>
      <c r="AZ1406" s="211">
        <f t="shared" ref="AZ1406:AZ1414" si="309">SUBTOTAL(9,AN1406:AS1406)</f>
        <v>1</v>
      </c>
      <c r="BA1406" s="211">
        <f t="shared" si="308"/>
        <v>1.5</v>
      </c>
      <c r="BB1406" s="205">
        <f t="shared" si="302"/>
        <v>32646</v>
      </c>
      <c r="BC1406" s="205">
        <f t="shared" si="303"/>
        <v>27560</v>
      </c>
      <c r="BD1406" s="205">
        <f t="shared" si="304"/>
        <v>5846</v>
      </c>
      <c r="BE1406" s="205">
        <f t="shared" si="305"/>
        <v>760</v>
      </c>
      <c r="BF1406" s="175">
        <v>26800</v>
      </c>
      <c r="BG1406" s="175">
        <v>4395</v>
      </c>
      <c r="BH1406" s="175">
        <v>5846</v>
      </c>
      <c r="BI1406" s="175">
        <v>5086</v>
      </c>
      <c r="BJ1406" s="175"/>
      <c r="BK1406" s="175">
        <v>1503</v>
      </c>
      <c r="BL1406" s="175">
        <v>7241</v>
      </c>
      <c r="BM1406" s="175">
        <v>2085</v>
      </c>
      <c r="BN1406" s="175">
        <v>1885</v>
      </c>
      <c r="BO1406" s="175">
        <v>4605</v>
      </c>
      <c r="BP1406" s="200">
        <f t="shared" si="306"/>
        <v>10451</v>
      </c>
    </row>
    <row r="1407" spans="1:68" s="201" customFormat="1" x14ac:dyDescent="0.15">
      <c r="A1407" s="117">
        <v>3420901001</v>
      </c>
      <c r="B1407" s="118" t="s">
        <v>2550</v>
      </c>
      <c r="C1407" s="118" t="s">
        <v>2517</v>
      </c>
      <c r="D1407" s="118" t="s">
        <v>2551</v>
      </c>
      <c r="E1407" s="118" t="s">
        <v>4930</v>
      </c>
      <c r="F1407" s="120">
        <v>13</v>
      </c>
      <c r="G1407" s="119">
        <v>1568116</v>
      </c>
      <c r="H1407" s="119"/>
      <c r="I1407" s="120" t="s">
        <v>5820</v>
      </c>
      <c r="J1407" s="120">
        <v>6325</v>
      </c>
      <c r="K1407" s="120">
        <v>1568116</v>
      </c>
      <c r="L1407" s="120">
        <v>0.67900000000000005</v>
      </c>
      <c r="M1407" s="121" t="s">
        <v>5654</v>
      </c>
      <c r="N1407" s="120">
        <v>1</v>
      </c>
      <c r="O1407" s="119">
        <v>220</v>
      </c>
      <c r="P1407" s="119">
        <v>37</v>
      </c>
      <c r="Q1407" s="119">
        <v>5</v>
      </c>
      <c r="R1407" s="120" t="s">
        <v>5658</v>
      </c>
      <c r="S1407" s="120">
        <v>0.81399999999999995</v>
      </c>
      <c r="T1407" s="120"/>
      <c r="U1407" s="120"/>
      <c r="V1407" s="172">
        <v>1066</v>
      </c>
      <c r="W1407" s="172"/>
      <c r="X1407" s="172"/>
      <c r="Y1407" s="172"/>
      <c r="Z1407" s="172">
        <v>1066</v>
      </c>
      <c r="AA1407" s="123">
        <v>6643</v>
      </c>
      <c r="AB1407" s="123"/>
      <c r="AC1407" s="123">
        <v>914</v>
      </c>
      <c r="AD1407" s="123"/>
      <c r="AE1407" s="123"/>
      <c r="AF1407" s="123"/>
      <c r="AG1407" s="214"/>
      <c r="AH1407" s="229" t="str">
        <f t="shared" si="301"/>
        <v>a3</v>
      </c>
      <c r="AI1407" s="199"/>
      <c r="AJ1407" s="199"/>
      <c r="AK1407" s="199"/>
      <c r="AL1407" s="199"/>
      <c r="AM1407" s="199"/>
      <c r="AN1407" s="173" t="s">
        <v>3186</v>
      </c>
      <c r="AO1407" s="173" t="s">
        <v>3186</v>
      </c>
      <c r="AP1407" s="173" t="s">
        <v>3186</v>
      </c>
      <c r="AQ1407" s="173" t="s">
        <v>3186</v>
      </c>
      <c r="AR1407" s="173" t="s">
        <v>3186</v>
      </c>
      <c r="AS1407" s="173">
        <v>0.8</v>
      </c>
      <c r="AT1407" s="173">
        <v>3.5</v>
      </c>
      <c r="AU1407" s="173">
        <v>0.5</v>
      </c>
      <c r="AV1407" s="173">
        <v>1</v>
      </c>
      <c r="AW1407" s="173">
        <v>0.5</v>
      </c>
      <c r="AX1407" s="173">
        <v>0.5</v>
      </c>
      <c r="AY1407" s="173" t="s">
        <v>3186</v>
      </c>
      <c r="AZ1407" s="211">
        <f t="shared" si="309"/>
        <v>0.8</v>
      </c>
      <c r="BA1407" s="211">
        <f t="shared" si="308"/>
        <v>6</v>
      </c>
      <c r="BB1407" s="205">
        <f t="shared" si="302"/>
        <v>143475</v>
      </c>
      <c r="BC1407" s="205">
        <f t="shared" si="303"/>
        <v>116035</v>
      </c>
      <c r="BD1407" s="205">
        <f t="shared" si="304"/>
        <v>28952</v>
      </c>
      <c r="BE1407" s="205">
        <f t="shared" si="305"/>
        <v>1512</v>
      </c>
      <c r="BF1407" s="175">
        <v>114523</v>
      </c>
      <c r="BG1407" s="175"/>
      <c r="BH1407" s="175">
        <v>54023</v>
      </c>
      <c r="BI1407" s="175">
        <v>27440</v>
      </c>
      <c r="BJ1407" s="175"/>
      <c r="BK1407" s="175">
        <v>27167</v>
      </c>
      <c r="BL1407" s="175">
        <v>1743</v>
      </c>
      <c r="BM1407" s="175">
        <v>17110</v>
      </c>
      <c r="BN1407" s="175">
        <v>11186</v>
      </c>
      <c r="BO1407" s="175">
        <v>4806</v>
      </c>
      <c r="BP1407" s="200">
        <f t="shared" si="306"/>
        <v>58829</v>
      </c>
    </row>
    <row r="1408" spans="1:68" s="201" customFormat="1" x14ac:dyDescent="0.15">
      <c r="A1408" s="117">
        <v>1421001001</v>
      </c>
      <c r="B1408" s="118" t="s">
        <v>1148</v>
      </c>
      <c r="C1408" s="118" t="s">
        <v>1107</v>
      </c>
      <c r="D1408" s="118" t="s">
        <v>1149</v>
      </c>
      <c r="E1408" s="118" t="s">
        <v>3889</v>
      </c>
      <c r="F1408" s="120">
        <v>15</v>
      </c>
      <c r="G1408" s="119">
        <v>1716830</v>
      </c>
      <c r="H1408" s="119"/>
      <c r="I1408" s="120" t="s">
        <v>5820</v>
      </c>
      <c r="J1408" s="120">
        <v>8050</v>
      </c>
      <c r="K1408" s="120">
        <v>1594799</v>
      </c>
      <c r="L1408" s="120">
        <v>0.54300000000000004</v>
      </c>
      <c r="M1408" s="121" t="s">
        <v>5654</v>
      </c>
      <c r="N1408" s="120">
        <v>1</v>
      </c>
      <c r="O1408" s="119">
        <v>224</v>
      </c>
      <c r="P1408" s="119"/>
      <c r="Q1408" s="119"/>
      <c r="R1408" s="120" t="s">
        <v>5655</v>
      </c>
      <c r="S1408" s="120">
        <v>15.5</v>
      </c>
      <c r="T1408" s="120"/>
      <c r="U1408" s="120"/>
      <c r="V1408" s="172">
        <v>1478.8</v>
      </c>
      <c r="W1408" s="172">
        <v>214</v>
      </c>
      <c r="X1408" s="172">
        <v>784.1</v>
      </c>
      <c r="Y1408" s="172">
        <v>396.2</v>
      </c>
      <c r="Z1408" s="172">
        <v>84.5</v>
      </c>
      <c r="AA1408" s="123">
        <v>17841</v>
      </c>
      <c r="AB1408" s="123"/>
      <c r="AC1408" s="123">
        <v>1381.25</v>
      </c>
      <c r="AD1408" s="123"/>
      <c r="AE1408" s="123"/>
      <c r="AF1408" s="123"/>
      <c r="AG1408" s="214"/>
      <c r="AH1408" s="229" t="str">
        <f t="shared" si="301"/>
        <v>a3</v>
      </c>
      <c r="AI1408" s="199" t="s">
        <v>5401</v>
      </c>
      <c r="AJ1408" s="199"/>
      <c r="AK1408" s="199" t="s">
        <v>5401</v>
      </c>
      <c r="AL1408" s="199" t="s">
        <v>5401</v>
      </c>
      <c r="AM1408" s="199"/>
      <c r="AN1408" s="173">
        <v>1</v>
      </c>
      <c r="AO1408" s="173"/>
      <c r="AP1408" s="173"/>
      <c r="AQ1408" s="173"/>
      <c r="AR1408" s="173"/>
      <c r="AS1408" s="173">
        <v>1</v>
      </c>
      <c r="AT1408" s="173">
        <v>1</v>
      </c>
      <c r="AU1408" s="173">
        <v>1</v>
      </c>
      <c r="AV1408" s="173">
        <v>1</v>
      </c>
      <c r="AW1408" s="173">
        <v>1</v>
      </c>
      <c r="AX1408" s="173">
        <v>1</v>
      </c>
      <c r="AY1408" s="173">
        <v>1</v>
      </c>
      <c r="AZ1408" s="211">
        <f t="shared" si="309"/>
        <v>2</v>
      </c>
      <c r="BA1408" s="211">
        <f t="shared" si="308"/>
        <v>6</v>
      </c>
      <c r="BB1408" s="205">
        <f t="shared" si="302"/>
        <v>160332</v>
      </c>
      <c r="BC1408" s="205">
        <f t="shared" si="303"/>
        <v>160332</v>
      </c>
      <c r="BD1408" s="205">
        <f t="shared" si="304"/>
        <v>0</v>
      </c>
      <c r="BE1408" s="205">
        <f t="shared" si="305"/>
        <v>0</v>
      </c>
      <c r="BF1408" s="175">
        <v>160332</v>
      </c>
      <c r="BG1408" s="175"/>
      <c r="BH1408" s="175">
        <v>93454</v>
      </c>
      <c r="BI1408" s="175"/>
      <c r="BJ1408" s="175"/>
      <c r="BK1408" s="175">
        <v>31823</v>
      </c>
      <c r="BL1408" s="175">
        <v>14385</v>
      </c>
      <c r="BM1408" s="175">
        <v>20035</v>
      </c>
      <c r="BN1408" s="175">
        <v>245</v>
      </c>
      <c r="BO1408" s="175">
        <v>390</v>
      </c>
      <c r="BP1408" s="200">
        <f t="shared" si="306"/>
        <v>93844</v>
      </c>
    </row>
    <row r="1409" spans="1:68" s="201" customFormat="1" x14ac:dyDescent="0.15">
      <c r="A1409" s="117">
        <v>3720601006</v>
      </c>
      <c r="B1409" s="118" t="s">
        <v>2693</v>
      </c>
      <c r="C1409" s="118" t="s">
        <v>2676</v>
      </c>
      <c r="D1409" s="118" t="s">
        <v>2690</v>
      </c>
      <c r="E1409" s="118" t="s">
        <v>5038</v>
      </c>
      <c r="F1409" s="120">
        <v>18</v>
      </c>
      <c r="G1409" s="119">
        <v>1609077</v>
      </c>
      <c r="H1409" s="119"/>
      <c r="I1409" s="120" t="s">
        <v>5820</v>
      </c>
      <c r="J1409" s="120">
        <v>6750</v>
      </c>
      <c r="K1409" s="120">
        <v>1609077</v>
      </c>
      <c r="L1409" s="120">
        <v>0.65300000000000002</v>
      </c>
      <c r="M1409" s="121" t="s">
        <v>5657</v>
      </c>
      <c r="N1409" s="120">
        <v>1</v>
      </c>
      <c r="O1409" s="119">
        <v>205</v>
      </c>
      <c r="P1409" s="119">
        <v>40.1</v>
      </c>
      <c r="Q1409" s="119">
        <v>6.01</v>
      </c>
      <c r="R1409" s="120" t="s">
        <v>5655</v>
      </c>
      <c r="S1409" s="120">
        <v>9.6999999999999993</v>
      </c>
      <c r="T1409" s="120"/>
      <c r="U1409" s="120"/>
      <c r="V1409" s="172">
        <v>848.7</v>
      </c>
      <c r="W1409" s="172">
        <v>106.7</v>
      </c>
      <c r="X1409" s="172">
        <v>561.9</v>
      </c>
      <c r="Y1409" s="172">
        <v>54.3</v>
      </c>
      <c r="Z1409" s="172">
        <v>125.8</v>
      </c>
      <c r="AA1409" s="123">
        <v>10803</v>
      </c>
      <c r="AB1409" s="123"/>
      <c r="AC1409" s="123">
        <v>1026</v>
      </c>
      <c r="AD1409" s="123"/>
      <c r="AE1409" s="123"/>
      <c r="AF1409" s="123"/>
      <c r="AG1409" s="214"/>
      <c r="AH1409" s="229" t="str">
        <f t="shared" si="301"/>
        <v>a3</v>
      </c>
      <c r="AI1409" s="199" t="s">
        <v>5401</v>
      </c>
      <c r="AJ1409" s="199"/>
      <c r="AK1409" s="199" t="s">
        <v>5401</v>
      </c>
      <c r="AL1409" s="199"/>
      <c r="AM1409" s="199"/>
      <c r="AN1409" s="173">
        <v>1</v>
      </c>
      <c r="AO1409" s="173"/>
      <c r="AP1409" s="173"/>
      <c r="AQ1409" s="173"/>
      <c r="AR1409" s="173"/>
      <c r="AS1409" s="173">
        <v>1</v>
      </c>
      <c r="AT1409" s="173">
        <v>2</v>
      </c>
      <c r="AU1409" s="173">
        <v>1</v>
      </c>
      <c r="AV1409" s="173">
        <v>2</v>
      </c>
      <c r="AW1409" s="173">
        <v>1</v>
      </c>
      <c r="AX1409" s="173">
        <v>1</v>
      </c>
      <c r="AY1409" s="173"/>
      <c r="AZ1409" s="211">
        <f t="shared" si="309"/>
        <v>2</v>
      </c>
      <c r="BA1409" s="211">
        <f t="shared" si="308"/>
        <v>7</v>
      </c>
      <c r="BB1409" s="205">
        <f t="shared" si="302"/>
        <v>159692</v>
      </c>
      <c r="BC1409" s="205">
        <f t="shared" si="303"/>
        <v>137012</v>
      </c>
      <c r="BD1409" s="205">
        <f t="shared" si="304"/>
        <v>26645</v>
      </c>
      <c r="BE1409" s="205">
        <f t="shared" si="305"/>
        <v>3965</v>
      </c>
      <c r="BF1409" s="175">
        <v>133047</v>
      </c>
      <c r="BG1409" s="175">
        <v>27369</v>
      </c>
      <c r="BH1409" s="175">
        <v>26645</v>
      </c>
      <c r="BI1409" s="175">
        <v>22680</v>
      </c>
      <c r="BJ1409" s="175"/>
      <c r="BK1409" s="175">
        <v>23535</v>
      </c>
      <c r="BL1409" s="175">
        <v>18211</v>
      </c>
      <c r="BM1409" s="175">
        <v>22313</v>
      </c>
      <c r="BN1409" s="175">
        <v>1643</v>
      </c>
      <c r="BO1409" s="175">
        <v>17296</v>
      </c>
      <c r="BP1409" s="200">
        <f t="shared" si="306"/>
        <v>43941</v>
      </c>
    </row>
    <row r="1410" spans="1:68" s="201" customFormat="1" x14ac:dyDescent="0.15">
      <c r="A1410" s="117">
        <v>2138301001</v>
      </c>
      <c r="B1410" s="118" t="s">
        <v>1760</v>
      </c>
      <c r="C1410" s="118" t="s">
        <v>1650</v>
      </c>
      <c r="D1410" s="118" t="s">
        <v>1761</v>
      </c>
      <c r="E1410" s="118" t="s">
        <v>4337</v>
      </c>
      <c r="F1410" s="120">
        <v>16</v>
      </c>
      <c r="G1410" s="119">
        <v>1610529</v>
      </c>
      <c r="H1410" s="119"/>
      <c r="I1410" s="120" t="s">
        <v>5820</v>
      </c>
      <c r="J1410" s="120">
        <v>7500</v>
      </c>
      <c r="K1410" s="120">
        <v>1610529</v>
      </c>
      <c r="L1410" s="120">
        <v>0.58799999999999997</v>
      </c>
      <c r="M1410" s="121" t="s">
        <v>5657</v>
      </c>
      <c r="N1410" s="120">
        <v>1</v>
      </c>
      <c r="O1410" s="119">
        <v>198.8</v>
      </c>
      <c r="P1410" s="119">
        <v>56.2</v>
      </c>
      <c r="Q1410" s="119">
        <v>8</v>
      </c>
      <c r="R1410" s="120" t="s">
        <v>5655</v>
      </c>
      <c r="S1410" s="120">
        <v>31.8</v>
      </c>
      <c r="T1410" s="120"/>
      <c r="U1410" s="120"/>
      <c r="V1410" s="172">
        <v>1273</v>
      </c>
      <c r="W1410" s="172"/>
      <c r="X1410" s="172"/>
      <c r="Y1410" s="172"/>
      <c r="Z1410" s="172">
        <v>1273</v>
      </c>
      <c r="AA1410" s="123">
        <v>9507</v>
      </c>
      <c r="AB1410" s="123"/>
      <c r="AC1410" s="123">
        <v>1272</v>
      </c>
      <c r="AD1410" s="123"/>
      <c r="AE1410" s="123"/>
      <c r="AF1410" s="123"/>
      <c r="AG1410" s="214"/>
      <c r="AH1410" s="229" t="str">
        <f t="shared" si="301"/>
        <v>a3</v>
      </c>
      <c r="AI1410" s="199"/>
      <c r="AJ1410" s="199"/>
      <c r="AK1410" s="199"/>
      <c r="AL1410" s="199"/>
      <c r="AM1410" s="199"/>
      <c r="AN1410" s="173"/>
      <c r="AO1410" s="173"/>
      <c r="AP1410" s="173"/>
      <c r="AQ1410" s="173"/>
      <c r="AR1410" s="173"/>
      <c r="AS1410" s="173"/>
      <c r="AT1410" s="173">
        <v>1</v>
      </c>
      <c r="AU1410" s="173">
        <v>1</v>
      </c>
      <c r="AV1410" s="173">
        <v>1</v>
      </c>
      <c r="AW1410" s="173">
        <v>1</v>
      </c>
      <c r="AX1410" s="173">
        <v>1</v>
      </c>
      <c r="AY1410" s="173">
        <v>1</v>
      </c>
      <c r="AZ1410" s="211">
        <f t="shared" si="309"/>
        <v>0</v>
      </c>
      <c r="BA1410" s="211">
        <f t="shared" si="308"/>
        <v>6</v>
      </c>
      <c r="BB1410" s="205">
        <f t="shared" si="302"/>
        <v>166920</v>
      </c>
      <c r="BC1410" s="205">
        <f t="shared" si="303"/>
        <v>139255</v>
      </c>
      <c r="BD1410" s="205">
        <f t="shared" si="304"/>
        <v>28772</v>
      </c>
      <c r="BE1410" s="205">
        <f t="shared" si="305"/>
        <v>1107</v>
      </c>
      <c r="BF1410" s="175">
        <v>138148</v>
      </c>
      <c r="BG1410" s="175"/>
      <c r="BH1410" s="175">
        <v>50589</v>
      </c>
      <c r="BI1410" s="175">
        <v>27665</v>
      </c>
      <c r="BJ1410" s="175"/>
      <c r="BK1410" s="175">
        <v>32015</v>
      </c>
      <c r="BL1410" s="175">
        <v>22288</v>
      </c>
      <c r="BM1410" s="175">
        <v>19448</v>
      </c>
      <c r="BN1410" s="175">
        <v>10445</v>
      </c>
      <c r="BO1410" s="175">
        <v>4470</v>
      </c>
      <c r="BP1410" s="200">
        <f t="shared" si="306"/>
        <v>55059</v>
      </c>
    </row>
    <row r="1411" spans="1:68" s="201" customFormat="1" x14ac:dyDescent="0.15">
      <c r="A1411" s="117">
        <v>130301001</v>
      </c>
      <c r="B1411" s="118" t="s">
        <v>114</v>
      </c>
      <c r="C1411" s="118" t="s">
        <v>11</v>
      </c>
      <c r="D1411" s="118" t="s">
        <v>115</v>
      </c>
      <c r="E1411" s="118" t="s">
        <v>3256</v>
      </c>
      <c r="F1411" s="120">
        <v>28</v>
      </c>
      <c r="G1411" s="119">
        <v>1617316</v>
      </c>
      <c r="H1411" s="119"/>
      <c r="I1411" s="120" t="s">
        <v>5820</v>
      </c>
      <c r="J1411" s="120">
        <v>6120</v>
      </c>
      <c r="K1411" s="120">
        <v>1617316</v>
      </c>
      <c r="L1411" s="120">
        <v>0.72399999999999998</v>
      </c>
      <c r="M1411" s="121" t="s">
        <v>5657</v>
      </c>
      <c r="N1411" s="120">
        <v>1</v>
      </c>
      <c r="O1411" s="119">
        <v>259.39999999999998</v>
      </c>
      <c r="P1411" s="119">
        <v>39.4</v>
      </c>
      <c r="Q1411" s="119">
        <v>4.5</v>
      </c>
      <c r="R1411" s="120" t="s">
        <v>5663</v>
      </c>
      <c r="S1411" s="120">
        <v>2.7</v>
      </c>
      <c r="T1411" s="120"/>
      <c r="U1411" s="120" t="s">
        <v>3186</v>
      </c>
      <c r="V1411" s="172">
        <v>766.9</v>
      </c>
      <c r="W1411" s="172">
        <v>145.4</v>
      </c>
      <c r="X1411" s="172">
        <v>454</v>
      </c>
      <c r="Y1411" s="172">
        <v>40</v>
      </c>
      <c r="Z1411" s="172">
        <v>127.5</v>
      </c>
      <c r="AA1411" s="123">
        <v>22738</v>
      </c>
      <c r="AB1411" s="123"/>
      <c r="AC1411" s="123">
        <v>1282</v>
      </c>
      <c r="AD1411" s="123"/>
      <c r="AE1411" s="123"/>
      <c r="AF1411" s="123"/>
      <c r="AG1411" s="214"/>
      <c r="AH1411" s="229" t="str">
        <f t="shared" si="301"/>
        <v>a3</v>
      </c>
      <c r="AI1411" s="199"/>
      <c r="AJ1411" s="199"/>
      <c r="AK1411" s="199"/>
      <c r="AL1411" s="199"/>
      <c r="AM1411" s="199"/>
      <c r="AN1411" s="173">
        <v>5</v>
      </c>
      <c r="AO1411" s="173"/>
      <c r="AP1411" s="173"/>
      <c r="AQ1411" s="173"/>
      <c r="AR1411" s="173"/>
      <c r="AS1411" s="173">
        <v>2</v>
      </c>
      <c r="AT1411" s="173">
        <v>2</v>
      </c>
      <c r="AU1411" s="173">
        <v>2</v>
      </c>
      <c r="AV1411" s="173">
        <v>1</v>
      </c>
      <c r="AW1411" s="173">
        <v>1</v>
      </c>
      <c r="AX1411" s="173">
        <v>1</v>
      </c>
      <c r="AY1411" s="173">
        <v>1</v>
      </c>
      <c r="AZ1411" s="211">
        <f t="shared" si="309"/>
        <v>7</v>
      </c>
      <c r="BA1411" s="211">
        <f t="shared" si="308"/>
        <v>8</v>
      </c>
      <c r="BB1411" s="205">
        <f t="shared" si="302"/>
        <v>104146</v>
      </c>
      <c r="BC1411" s="205">
        <f t="shared" si="303"/>
        <v>92583</v>
      </c>
      <c r="BD1411" s="205">
        <f t="shared" si="304"/>
        <v>11564</v>
      </c>
      <c r="BE1411" s="205">
        <f t="shared" si="305"/>
        <v>1</v>
      </c>
      <c r="BF1411" s="175">
        <v>92582</v>
      </c>
      <c r="BG1411" s="175">
        <v>6766</v>
      </c>
      <c r="BH1411" s="175">
        <v>51110</v>
      </c>
      <c r="BI1411" s="175">
        <v>11563</v>
      </c>
      <c r="BJ1411" s="175"/>
      <c r="BK1411" s="175">
        <v>18041</v>
      </c>
      <c r="BL1411" s="175">
        <v>1849</v>
      </c>
      <c r="BM1411" s="175">
        <v>12161</v>
      </c>
      <c r="BN1411" s="175">
        <v>2087</v>
      </c>
      <c r="BO1411" s="175">
        <v>569</v>
      </c>
      <c r="BP1411" s="200">
        <f t="shared" si="306"/>
        <v>51679</v>
      </c>
    </row>
    <row r="1412" spans="1:68" s="201" customFormat="1" x14ac:dyDescent="0.15">
      <c r="A1412" s="117">
        <v>1100681001</v>
      </c>
      <c r="B1412" s="118" t="s">
        <v>982</v>
      </c>
      <c r="C1412" s="118" t="s">
        <v>971</v>
      </c>
      <c r="D1412" s="118" t="s">
        <v>983</v>
      </c>
      <c r="E1412" s="118" t="s">
        <v>3782</v>
      </c>
      <c r="F1412" s="120">
        <v>21</v>
      </c>
      <c r="G1412" s="119">
        <v>1618096</v>
      </c>
      <c r="H1412" s="119"/>
      <c r="I1412" s="120" t="s">
        <v>5820</v>
      </c>
      <c r="J1412" s="120">
        <v>10100</v>
      </c>
      <c r="K1412" s="120">
        <v>1618096</v>
      </c>
      <c r="L1412" s="120">
        <v>0.439</v>
      </c>
      <c r="M1412" s="121" t="s">
        <v>5657</v>
      </c>
      <c r="N1412" s="120">
        <v>1</v>
      </c>
      <c r="O1412" s="119">
        <v>140</v>
      </c>
      <c r="P1412" s="119">
        <v>53</v>
      </c>
      <c r="Q1412" s="119">
        <v>3.6</v>
      </c>
      <c r="R1412" s="120" t="s">
        <v>5663</v>
      </c>
      <c r="S1412" s="120">
        <v>0.8</v>
      </c>
      <c r="T1412" s="120"/>
      <c r="U1412" s="120"/>
      <c r="V1412" s="172">
        <v>783.4</v>
      </c>
      <c r="W1412" s="172"/>
      <c r="X1412" s="172">
        <v>632.5</v>
      </c>
      <c r="Y1412" s="172">
        <v>150.9</v>
      </c>
      <c r="Z1412" s="172"/>
      <c r="AA1412" s="123">
        <v>14608</v>
      </c>
      <c r="AB1412" s="123"/>
      <c r="AC1412" s="123">
        <v>913</v>
      </c>
      <c r="AD1412" s="123"/>
      <c r="AE1412" s="123"/>
      <c r="AF1412" s="123"/>
      <c r="AG1412" s="214"/>
      <c r="AH1412" s="229" t="str">
        <f t="shared" si="301"/>
        <v>a3</v>
      </c>
      <c r="AI1412" s="199" t="s">
        <v>5401</v>
      </c>
      <c r="AJ1412" s="199" t="s">
        <v>5401</v>
      </c>
      <c r="AK1412" s="199"/>
      <c r="AL1412" s="199"/>
      <c r="AM1412" s="199"/>
      <c r="AN1412" s="173">
        <v>21</v>
      </c>
      <c r="AO1412" s="173" t="s">
        <v>3186</v>
      </c>
      <c r="AP1412" s="173" t="s">
        <v>3186</v>
      </c>
      <c r="AQ1412" s="173" t="s">
        <v>3186</v>
      </c>
      <c r="AR1412" s="173" t="s">
        <v>3186</v>
      </c>
      <c r="AS1412" s="173">
        <v>2</v>
      </c>
      <c r="AT1412" s="173">
        <v>1</v>
      </c>
      <c r="AU1412" s="173">
        <v>2</v>
      </c>
      <c r="AV1412" s="173">
        <v>0.5</v>
      </c>
      <c r="AW1412" s="173">
        <v>0.5</v>
      </c>
      <c r="AX1412" s="173">
        <v>1</v>
      </c>
      <c r="AY1412" s="173">
        <v>2</v>
      </c>
      <c r="AZ1412" s="211">
        <f t="shared" si="309"/>
        <v>23</v>
      </c>
      <c r="BA1412" s="211">
        <f t="shared" si="308"/>
        <v>7</v>
      </c>
      <c r="BB1412" s="205">
        <f t="shared" si="302"/>
        <v>226005</v>
      </c>
      <c r="BC1412" s="205">
        <f t="shared" si="303"/>
        <v>226005</v>
      </c>
      <c r="BD1412" s="205">
        <f t="shared" si="304"/>
        <v>0</v>
      </c>
      <c r="BE1412" s="205">
        <f t="shared" si="305"/>
        <v>0</v>
      </c>
      <c r="BF1412" s="175">
        <v>226005</v>
      </c>
      <c r="BG1412" s="175">
        <v>14080</v>
      </c>
      <c r="BH1412" s="175">
        <v>103714</v>
      </c>
      <c r="BI1412" s="175"/>
      <c r="BJ1412" s="175"/>
      <c r="BK1412" s="175">
        <v>4459</v>
      </c>
      <c r="BL1412" s="175">
        <v>723</v>
      </c>
      <c r="BM1412" s="175"/>
      <c r="BN1412" s="175">
        <v>8</v>
      </c>
      <c r="BO1412" s="175">
        <v>103021</v>
      </c>
      <c r="BP1412" s="200">
        <f t="shared" si="306"/>
        <v>206735</v>
      </c>
    </row>
    <row r="1413" spans="1:68" s="201" customFormat="1" x14ac:dyDescent="0.15">
      <c r="A1413" s="117">
        <v>4434101001</v>
      </c>
      <c r="B1413" s="118" t="s">
        <v>3057</v>
      </c>
      <c r="C1413" s="118" t="s">
        <v>3015</v>
      </c>
      <c r="D1413" s="118" t="s">
        <v>3058</v>
      </c>
      <c r="E1413" s="118" t="s">
        <v>5287</v>
      </c>
      <c r="F1413" s="120">
        <v>27</v>
      </c>
      <c r="G1413" s="119">
        <v>1344573</v>
      </c>
      <c r="H1413" s="119"/>
      <c r="I1413" s="120" t="s">
        <v>5820</v>
      </c>
      <c r="J1413" s="120">
        <v>7200</v>
      </c>
      <c r="K1413" s="120">
        <v>1622176</v>
      </c>
      <c r="L1413" s="120">
        <v>0.61699999999999999</v>
      </c>
      <c r="M1413" s="121" t="s">
        <v>5654</v>
      </c>
      <c r="N1413" s="120">
        <v>1</v>
      </c>
      <c r="O1413" s="119">
        <v>185</v>
      </c>
      <c r="P1413" s="119"/>
      <c r="Q1413" s="119"/>
      <c r="R1413" s="120" t="s">
        <v>5658</v>
      </c>
      <c r="S1413" s="120">
        <v>0.96</v>
      </c>
      <c r="T1413" s="120"/>
      <c r="U1413" s="120"/>
      <c r="V1413" s="172">
        <v>839.83</v>
      </c>
      <c r="W1413" s="172">
        <v>91.93</v>
      </c>
      <c r="X1413" s="172">
        <v>418.5</v>
      </c>
      <c r="Y1413" s="172">
        <v>124.5</v>
      </c>
      <c r="Z1413" s="172">
        <v>204.9</v>
      </c>
      <c r="AA1413" s="123">
        <v>11910.9</v>
      </c>
      <c r="AB1413" s="123">
        <v>10174.500000000031</v>
      </c>
      <c r="AC1413" s="123">
        <v>924.4</v>
      </c>
      <c r="AD1413" s="123"/>
      <c r="AE1413" s="123"/>
      <c r="AF1413" s="123"/>
      <c r="AG1413" s="214"/>
      <c r="AH1413" s="229" t="str">
        <f t="shared" si="301"/>
        <v>a3</v>
      </c>
      <c r="AI1413" s="199" t="s">
        <v>5401</v>
      </c>
      <c r="AJ1413" s="199" t="s">
        <v>5401</v>
      </c>
      <c r="AK1413" s="199" t="s">
        <v>5401</v>
      </c>
      <c r="AL1413" s="199" t="s">
        <v>5401</v>
      </c>
      <c r="AM1413" s="199" t="s">
        <v>5401</v>
      </c>
      <c r="AN1413" s="173"/>
      <c r="AO1413" s="173"/>
      <c r="AP1413" s="173"/>
      <c r="AQ1413" s="173"/>
      <c r="AR1413" s="173">
        <v>2</v>
      </c>
      <c r="AS1413" s="173">
        <v>2</v>
      </c>
      <c r="AT1413" s="173">
        <v>2</v>
      </c>
      <c r="AU1413" s="173">
        <v>2</v>
      </c>
      <c r="AV1413" s="173">
        <v>2</v>
      </c>
      <c r="AW1413" s="173">
        <v>1</v>
      </c>
      <c r="AX1413" s="173">
        <v>1</v>
      </c>
      <c r="AY1413" s="173"/>
      <c r="AZ1413" s="211">
        <f t="shared" si="309"/>
        <v>4</v>
      </c>
      <c r="BA1413" s="211">
        <f t="shared" si="308"/>
        <v>8</v>
      </c>
      <c r="BB1413" s="205">
        <f t="shared" si="302"/>
        <v>174097</v>
      </c>
      <c r="BC1413" s="205">
        <f t="shared" si="303"/>
        <v>105339</v>
      </c>
      <c r="BD1413" s="205">
        <f t="shared" si="304"/>
        <v>68758</v>
      </c>
      <c r="BE1413" s="205">
        <f t="shared" si="305"/>
        <v>0</v>
      </c>
      <c r="BF1413" s="175">
        <v>105339</v>
      </c>
      <c r="BG1413" s="175">
        <v>9041</v>
      </c>
      <c r="BH1413" s="175">
        <v>68758</v>
      </c>
      <c r="BI1413" s="175">
        <v>68758</v>
      </c>
      <c r="BJ1413" s="175"/>
      <c r="BK1413" s="175">
        <v>13876</v>
      </c>
      <c r="BL1413" s="175">
        <v>10400</v>
      </c>
      <c r="BM1413" s="175"/>
      <c r="BN1413" s="175">
        <v>158</v>
      </c>
      <c r="BO1413" s="175">
        <v>3106</v>
      </c>
      <c r="BP1413" s="200">
        <f t="shared" si="306"/>
        <v>71864</v>
      </c>
    </row>
    <row r="1414" spans="1:68" s="201" customFormat="1" x14ac:dyDescent="0.15">
      <c r="A1414" s="117">
        <v>1042601001</v>
      </c>
      <c r="B1414" s="118" t="s">
        <v>957</v>
      </c>
      <c r="C1414" s="118" t="s">
        <v>913</v>
      </c>
      <c r="D1414" s="118" t="s">
        <v>958</v>
      </c>
      <c r="E1414" s="118" t="s">
        <v>3768</v>
      </c>
      <c r="F1414" s="120">
        <v>36</v>
      </c>
      <c r="G1414" s="119">
        <v>1644784</v>
      </c>
      <c r="H1414" s="119"/>
      <c r="I1414" s="120" t="s">
        <v>5820</v>
      </c>
      <c r="J1414" s="120">
        <v>14700</v>
      </c>
      <c r="K1414" s="120">
        <v>1644784</v>
      </c>
      <c r="L1414" s="120">
        <v>0.307</v>
      </c>
      <c r="M1414" s="121" t="s">
        <v>5654</v>
      </c>
      <c r="N1414" s="120">
        <v>1</v>
      </c>
      <c r="O1414" s="119">
        <v>187.8</v>
      </c>
      <c r="P1414" s="119">
        <v>27.8</v>
      </c>
      <c r="Q1414" s="119">
        <v>3.6</v>
      </c>
      <c r="R1414" s="120" t="s">
        <v>5655</v>
      </c>
      <c r="S1414" s="120">
        <v>5.8</v>
      </c>
      <c r="T1414" s="120"/>
      <c r="U1414" s="120"/>
      <c r="V1414" s="172">
        <v>1306</v>
      </c>
      <c r="W1414" s="172">
        <v>222</v>
      </c>
      <c r="X1414" s="172">
        <v>392</v>
      </c>
      <c r="Y1414" s="172">
        <v>588</v>
      </c>
      <c r="Z1414" s="172">
        <v>104</v>
      </c>
      <c r="AA1414" s="123">
        <v>30199</v>
      </c>
      <c r="AB1414" s="123">
        <v>103874.39999999972</v>
      </c>
      <c r="AC1414" s="123">
        <v>1008</v>
      </c>
      <c r="AD1414" s="123"/>
      <c r="AE1414" s="123"/>
      <c r="AF1414" s="123"/>
      <c r="AG1414" s="214"/>
      <c r="AH1414" s="229" t="str">
        <f t="shared" si="301"/>
        <v>a3</v>
      </c>
      <c r="AI1414" s="199"/>
      <c r="AJ1414" s="199"/>
      <c r="AK1414" s="199"/>
      <c r="AL1414" s="199"/>
      <c r="AM1414" s="199"/>
      <c r="AN1414" s="173">
        <v>1</v>
      </c>
      <c r="AO1414" s="173">
        <v>1</v>
      </c>
      <c r="AP1414" s="173">
        <v>1</v>
      </c>
      <c r="AQ1414" s="173">
        <v>1</v>
      </c>
      <c r="AR1414" s="173" t="s">
        <v>3186</v>
      </c>
      <c r="AS1414" s="173" t="s">
        <v>3186</v>
      </c>
      <c r="AT1414" s="173" t="s">
        <v>3186</v>
      </c>
      <c r="AU1414" s="173" t="s">
        <v>3186</v>
      </c>
      <c r="AV1414" s="173" t="s">
        <v>3186</v>
      </c>
      <c r="AW1414" s="173" t="s">
        <v>3186</v>
      </c>
      <c r="AX1414" s="173" t="s">
        <v>3186</v>
      </c>
      <c r="AY1414" s="173" t="s">
        <v>3186</v>
      </c>
      <c r="AZ1414" s="211">
        <f t="shared" si="309"/>
        <v>4</v>
      </c>
      <c r="BA1414" s="211"/>
      <c r="BB1414" s="205">
        <f t="shared" si="302"/>
        <v>149758</v>
      </c>
      <c r="BC1414" s="205">
        <f t="shared" si="303"/>
        <v>149758</v>
      </c>
      <c r="BD1414" s="205">
        <f t="shared" si="304"/>
        <v>0</v>
      </c>
      <c r="BE1414" s="205">
        <f t="shared" si="305"/>
        <v>0</v>
      </c>
      <c r="BF1414" s="175">
        <v>149758</v>
      </c>
      <c r="BG1414" s="175">
        <v>52442</v>
      </c>
      <c r="BH1414" s="175"/>
      <c r="BI1414" s="175"/>
      <c r="BJ1414" s="175"/>
      <c r="BK1414" s="175">
        <v>18862</v>
      </c>
      <c r="BL1414" s="175">
        <v>5180</v>
      </c>
      <c r="BM1414" s="175">
        <v>20820</v>
      </c>
      <c r="BN1414" s="175">
        <v>16668</v>
      </c>
      <c r="BO1414" s="175">
        <v>35786</v>
      </c>
      <c r="BP1414" s="200">
        <f t="shared" si="306"/>
        <v>35786</v>
      </c>
    </row>
    <row r="1415" spans="1:68" s="201" customFormat="1" x14ac:dyDescent="0.15">
      <c r="A1415" s="117">
        <v>921101001</v>
      </c>
      <c r="B1415" s="118" t="s">
        <v>882</v>
      </c>
      <c r="C1415" s="118" t="s">
        <v>842</v>
      </c>
      <c r="D1415" s="118" t="s">
        <v>883</v>
      </c>
      <c r="E1415" s="118" t="s">
        <v>3721</v>
      </c>
      <c r="F1415" s="120">
        <v>22</v>
      </c>
      <c r="G1415" s="119">
        <v>1652197</v>
      </c>
      <c r="H1415" s="119"/>
      <c r="I1415" s="120" t="s">
        <v>5820</v>
      </c>
      <c r="J1415" s="120">
        <v>9800</v>
      </c>
      <c r="K1415" s="120">
        <v>1652197</v>
      </c>
      <c r="L1415" s="120">
        <v>0.46200000000000002</v>
      </c>
      <c r="M1415" s="121" t="s">
        <v>5654</v>
      </c>
      <c r="N1415" s="120">
        <v>1</v>
      </c>
      <c r="O1415" s="119">
        <v>201</v>
      </c>
      <c r="P1415" s="119">
        <v>39.4</v>
      </c>
      <c r="Q1415" s="119">
        <v>6.3</v>
      </c>
      <c r="R1415" s="120" t="s">
        <v>5655</v>
      </c>
      <c r="S1415" s="120">
        <v>24</v>
      </c>
      <c r="T1415" s="120"/>
      <c r="U1415" s="120"/>
      <c r="V1415" s="172">
        <v>929.5</v>
      </c>
      <c r="W1415" s="172">
        <v>15.8</v>
      </c>
      <c r="X1415" s="172">
        <v>380.2</v>
      </c>
      <c r="Y1415" s="172">
        <v>379.5</v>
      </c>
      <c r="Z1415" s="172">
        <v>154</v>
      </c>
      <c r="AA1415" s="123">
        <v>13347</v>
      </c>
      <c r="AB1415" s="123"/>
      <c r="AC1415" s="123">
        <v>875.13</v>
      </c>
      <c r="AD1415" s="123"/>
      <c r="AE1415" s="123"/>
      <c r="AF1415" s="123"/>
      <c r="AG1415" s="214"/>
      <c r="AH1415" s="229" t="str">
        <f t="shared" si="301"/>
        <v>a3</v>
      </c>
      <c r="AI1415" s="199" t="s">
        <v>5400</v>
      </c>
      <c r="AJ1415" s="199"/>
      <c r="AK1415" s="199"/>
      <c r="AL1415" s="199" t="s">
        <v>5400</v>
      </c>
      <c r="AM1415" s="199" t="s">
        <v>5400</v>
      </c>
      <c r="AN1415" s="173"/>
      <c r="AO1415" s="173"/>
      <c r="AP1415" s="173"/>
      <c r="AQ1415" s="173"/>
      <c r="AR1415" s="173"/>
      <c r="AS1415" s="173"/>
      <c r="AT1415" s="173">
        <v>1</v>
      </c>
      <c r="AU1415" s="173"/>
      <c r="AV1415" s="173">
        <v>1.1000000000000001</v>
      </c>
      <c r="AW1415" s="173"/>
      <c r="AX1415" s="173">
        <v>1.1000000000000001</v>
      </c>
      <c r="AY1415" s="173"/>
      <c r="AZ1415" s="211"/>
      <c r="BA1415" s="211">
        <f t="shared" ref="BA1415:BA1461" si="310">SUBTOTAL(9,AT1415:AY1415)</f>
        <v>3.2</v>
      </c>
      <c r="BB1415" s="205">
        <f t="shared" si="302"/>
        <v>128176</v>
      </c>
      <c r="BC1415" s="205">
        <f t="shared" si="303"/>
        <v>128176</v>
      </c>
      <c r="BD1415" s="205">
        <f t="shared" si="304"/>
        <v>0</v>
      </c>
      <c r="BE1415" s="205">
        <f t="shared" si="305"/>
        <v>0</v>
      </c>
      <c r="BF1415" s="175">
        <v>128176</v>
      </c>
      <c r="BG1415" s="175">
        <v>73080</v>
      </c>
      <c r="BH1415" s="175"/>
      <c r="BI1415" s="175"/>
      <c r="BJ1415" s="175"/>
      <c r="BK1415" s="175">
        <v>34476</v>
      </c>
      <c r="BL1415" s="175">
        <v>1702</v>
      </c>
      <c r="BM1415" s="175">
        <v>15009</v>
      </c>
      <c r="BN1415" s="175">
        <v>462</v>
      </c>
      <c r="BO1415" s="175">
        <v>3447</v>
      </c>
      <c r="BP1415" s="200">
        <f t="shared" si="306"/>
        <v>3447</v>
      </c>
    </row>
    <row r="1416" spans="1:68" s="201" customFormat="1" x14ac:dyDescent="0.15">
      <c r="A1416" s="117">
        <v>440101001</v>
      </c>
      <c r="B1416" s="118" t="s">
        <v>533</v>
      </c>
      <c r="C1416" s="118" t="s">
        <v>485</v>
      </c>
      <c r="D1416" s="118" t="s">
        <v>534</v>
      </c>
      <c r="E1416" s="118" t="s">
        <v>3502</v>
      </c>
      <c r="F1416" s="120">
        <v>22</v>
      </c>
      <c r="G1416" s="119">
        <v>1029584</v>
      </c>
      <c r="H1416" s="119"/>
      <c r="I1416" s="120" t="s">
        <v>5820</v>
      </c>
      <c r="J1416" s="120">
        <v>8775</v>
      </c>
      <c r="K1416" s="120">
        <v>1653886</v>
      </c>
      <c r="L1416" s="120">
        <v>0.51600000000000001</v>
      </c>
      <c r="M1416" s="121" t="s">
        <v>5657</v>
      </c>
      <c r="N1416" s="120">
        <v>1</v>
      </c>
      <c r="O1416" s="119">
        <v>180</v>
      </c>
      <c r="P1416" s="119">
        <v>43</v>
      </c>
      <c r="Q1416" s="119">
        <v>4.5</v>
      </c>
      <c r="R1416" s="120" t="s">
        <v>5658</v>
      </c>
      <c r="S1416" s="120">
        <v>3.2</v>
      </c>
      <c r="T1416" s="120"/>
      <c r="U1416" s="120"/>
      <c r="V1416" s="172">
        <v>1088</v>
      </c>
      <c r="W1416" s="172"/>
      <c r="X1416" s="172"/>
      <c r="Y1416" s="172"/>
      <c r="Z1416" s="172">
        <v>1088</v>
      </c>
      <c r="AA1416" s="123">
        <v>18616</v>
      </c>
      <c r="AB1416" s="123"/>
      <c r="AC1416" s="123">
        <v>1033</v>
      </c>
      <c r="AD1416" s="123"/>
      <c r="AE1416" s="123"/>
      <c r="AF1416" s="123"/>
      <c r="AG1416" s="214"/>
      <c r="AH1416" s="229" t="str">
        <f t="shared" si="301"/>
        <v>a3</v>
      </c>
      <c r="AI1416" s="199"/>
      <c r="AJ1416" s="199"/>
      <c r="AK1416" s="199"/>
      <c r="AL1416" s="199"/>
      <c r="AM1416" s="199"/>
      <c r="AN1416" s="173" t="s">
        <v>3186</v>
      </c>
      <c r="AO1416" s="173" t="s">
        <v>3186</v>
      </c>
      <c r="AP1416" s="173" t="s">
        <v>3186</v>
      </c>
      <c r="AQ1416" s="173" t="s">
        <v>3186</v>
      </c>
      <c r="AR1416" s="173" t="s">
        <v>3186</v>
      </c>
      <c r="AS1416" s="173" t="s">
        <v>3186</v>
      </c>
      <c r="AT1416" s="173">
        <v>2</v>
      </c>
      <c r="AU1416" s="173">
        <v>2</v>
      </c>
      <c r="AV1416" s="173">
        <v>1</v>
      </c>
      <c r="AW1416" s="173">
        <v>1</v>
      </c>
      <c r="AX1416" s="173">
        <v>2</v>
      </c>
      <c r="AY1416" s="173">
        <v>1</v>
      </c>
      <c r="AZ1416" s="211"/>
      <c r="BA1416" s="211">
        <f t="shared" si="310"/>
        <v>9</v>
      </c>
      <c r="BB1416" s="205">
        <f t="shared" si="302"/>
        <v>163179</v>
      </c>
      <c r="BC1416" s="205">
        <f t="shared" si="303"/>
        <v>135280</v>
      </c>
      <c r="BD1416" s="205">
        <f t="shared" si="304"/>
        <v>39282</v>
      </c>
      <c r="BE1416" s="205">
        <f t="shared" si="305"/>
        <v>11383</v>
      </c>
      <c r="BF1416" s="175">
        <v>123897</v>
      </c>
      <c r="BG1416" s="175">
        <v>15536</v>
      </c>
      <c r="BH1416" s="175">
        <v>45070</v>
      </c>
      <c r="BI1416" s="175">
        <v>27899</v>
      </c>
      <c r="BJ1416" s="175"/>
      <c r="BK1416" s="175">
        <v>16402</v>
      </c>
      <c r="BL1416" s="175">
        <v>2580</v>
      </c>
      <c r="BM1416" s="175">
        <v>21374</v>
      </c>
      <c r="BN1416" s="175">
        <v>8648</v>
      </c>
      <c r="BO1416" s="175">
        <v>25670</v>
      </c>
      <c r="BP1416" s="200">
        <f t="shared" si="306"/>
        <v>70740</v>
      </c>
    </row>
    <row r="1417" spans="1:68" s="201" customFormat="1" x14ac:dyDescent="0.15">
      <c r="A1417" s="117">
        <v>1521201001</v>
      </c>
      <c r="B1417" s="118" t="s">
        <v>1210</v>
      </c>
      <c r="C1417" s="118" t="s">
        <v>1167</v>
      </c>
      <c r="D1417" s="118" t="s">
        <v>1211</v>
      </c>
      <c r="E1417" s="118" t="s">
        <v>3933</v>
      </c>
      <c r="F1417" s="120">
        <v>25</v>
      </c>
      <c r="G1417" s="119">
        <v>1663594</v>
      </c>
      <c r="H1417" s="119"/>
      <c r="I1417" s="120" t="s">
        <v>5820</v>
      </c>
      <c r="J1417" s="120">
        <v>9285</v>
      </c>
      <c r="K1417" s="120">
        <v>1663594</v>
      </c>
      <c r="L1417" s="120">
        <v>0.49099999999999999</v>
      </c>
      <c r="M1417" s="121" t="s">
        <v>5654</v>
      </c>
      <c r="N1417" s="120">
        <v>1</v>
      </c>
      <c r="O1417" s="119">
        <v>192</v>
      </c>
      <c r="P1417" s="119">
        <v>46.5</v>
      </c>
      <c r="Q1417" s="119"/>
      <c r="R1417" s="120" t="s">
        <v>5655</v>
      </c>
      <c r="S1417" s="120">
        <v>15</v>
      </c>
      <c r="T1417" s="120"/>
      <c r="U1417" s="120"/>
      <c r="V1417" s="172">
        <v>1103.8</v>
      </c>
      <c r="W1417" s="172">
        <v>584.29999999999995</v>
      </c>
      <c r="X1417" s="172">
        <v>269.8</v>
      </c>
      <c r="Y1417" s="172">
        <v>118.1</v>
      </c>
      <c r="Z1417" s="172">
        <v>131.6</v>
      </c>
      <c r="AA1417" s="123">
        <v>19548</v>
      </c>
      <c r="AB1417" s="123"/>
      <c r="AC1417" s="123">
        <v>1101</v>
      </c>
      <c r="AD1417" s="123"/>
      <c r="AE1417" s="123"/>
      <c r="AF1417" s="123"/>
      <c r="AG1417" s="214"/>
      <c r="AH1417" s="229" t="str">
        <f t="shared" si="301"/>
        <v>a3</v>
      </c>
      <c r="AI1417" s="199"/>
      <c r="AJ1417" s="199"/>
      <c r="AK1417" s="199"/>
      <c r="AL1417" s="199"/>
      <c r="AM1417" s="199"/>
      <c r="AN1417" s="173">
        <v>3</v>
      </c>
      <c r="AO1417" s="173"/>
      <c r="AP1417" s="173"/>
      <c r="AQ1417" s="173"/>
      <c r="AR1417" s="173"/>
      <c r="AS1417" s="173">
        <v>1</v>
      </c>
      <c r="AT1417" s="173">
        <v>3</v>
      </c>
      <c r="AU1417" s="173">
        <v>2</v>
      </c>
      <c r="AV1417" s="173">
        <v>2</v>
      </c>
      <c r="AW1417" s="173">
        <v>2</v>
      </c>
      <c r="AX1417" s="173">
        <v>2</v>
      </c>
      <c r="AY1417" s="173"/>
      <c r="AZ1417" s="211">
        <f>SUBTOTAL(9,AN1417:AS1417)</f>
        <v>4</v>
      </c>
      <c r="BA1417" s="211">
        <f t="shared" si="310"/>
        <v>11</v>
      </c>
      <c r="BB1417" s="205">
        <f t="shared" si="302"/>
        <v>185277</v>
      </c>
      <c r="BC1417" s="205">
        <f t="shared" si="303"/>
        <v>138773</v>
      </c>
      <c r="BD1417" s="205">
        <f t="shared" si="304"/>
        <v>48371</v>
      </c>
      <c r="BE1417" s="205">
        <f t="shared" si="305"/>
        <v>1867</v>
      </c>
      <c r="BF1417" s="175">
        <v>136906</v>
      </c>
      <c r="BG1417" s="175"/>
      <c r="BH1417" s="175">
        <v>84861</v>
      </c>
      <c r="BI1417" s="175">
        <v>46504</v>
      </c>
      <c r="BJ1417" s="175"/>
      <c r="BK1417" s="175">
        <v>21632</v>
      </c>
      <c r="BL1417" s="175">
        <v>5022</v>
      </c>
      <c r="BM1417" s="175">
        <v>15811</v>
      </c>
      <c r="BN1417" s="175">
        <v>7181</v>
      </c>
      <c r="BO1417" s="175">
        <v>4266</v>
      </c>
      <c r="BP1417" s="200">
        <f t="shared" si="306"/>
        <v>89127</v>
      </c>
    </row>
    <row r="1418" spans="1:68" s="201" customFormat="1" x14ac:dyDescent="0.15">
      <c r="A1418" s="117">
        <v>1620101004</v>
      </c>
      <c r="B1418" s="118" t="s">
        <v>1284</v>
      </c>
      <c r="C1418" s="118" t="s">
        <v>1276</v>
      </c>
      <c r="D1418" s="118" t="s">
        <v>1281</v>
      </c>
      <c r="E1418" s="118" t="s">
        <v>3992</v>
      </c>
      <c r="F1418" s="120">
        <v>19</v>
      </c>
      <c r="G1418" s="119">
        <v>1667542</v>
      </c>
      <c r="H1418" s="119"/>
      <c r="I1418" s="120" t="s">
        <v>5820</v>
      </c>
      <c r="J1418" s="120">
        <v>11600</v>
      </c>
      <c r="K1418" s="120">
        <v>1667542</v>
      </c>
      <c r="L1418" s="120">
        <v>0.39400000000000002</v>
      </c>
      <c r="M1418" s="121" t="s">
        <v>5654</v>
      </c>
      <c r="N1418" s="120">
        <v>1</v>
      </c>
      <c r="O1418" s="119">
        <v>130</v>
      </c>
      <c r="P1418" s="119"/>
      <c r="Q1418" s="119"/>
      <c r="R1418" s="120" t="s">
        <v>5655</v>
      </c>
      <c r="S1418" s="120">
        <v>27.19</v>
      </c>
      <c r="T1418" s="120"/>
      <c r="U1418" s="120"/>
      <c r="V1418" s="172">
        <v>1621.5</v>
      </c>
      <c r="W1418" s="172">
        <v>97.3</v>
      </c>
      <c r="X1418" s="172">
        <v>908.04</v>
      </c>
      <c r="Y1418" s="172">
        <v>551.29999999999995</v>
      </c>
      <c r="Z1418" s="172">
        <v>64.86</v>
      </c>
      <c r="AA1418" s="123">
        <v>10215</v>
      </c>
      <c r="AB1418" s="123"/>
      <c r="AC1418" s="123">
        <v>500.1</v>
      </c>
      <c r="AD1418" s="123"/>
      <c r="AE1418" s="123"/>
      <c r="AF1418" s="123"/>
      <c r="AG1418" s="214"/>
      <c r="AH1418" s="229" t="str">
        <f t="shared" si="301"/>
        <v>a3</v>
      </c>
      <c r="AI1418" s="199" t="s">
        <v>5401</v>
      </c>
      <c r="AJ1418" s="199" t="s">
        <v>5401</v>
      </c>
      <c r="AK1418" s="199"/>
      <c r="AL1418" s="199"/>
      <c r="AM1418" s="199"/>
      <c r="AN1418" s="173">
        <v>1</v>
      </c>
      <c r="AO1418" s="173"/>
      <c r="AP1418" s="173"/>
      <c r="AQ1418" s="173"/>
      <c r="AR1418" s="173"/>
      <c r="AS1418" s="173">
        <v>1</v>
      </c>
      <c r="AT1418" s="173">
        <v>1</v>
      </c>
      <c r="AU1418" s="173">
        <v>1</v>
      </c>
      <c r="AV1418" s="173">
        <v>3</v>
      </c>
      <c r="AW1418" s="173">
        <v>2</v>
      </c>
      <c r="AX1418" s="173">
        <v>1</v>
      </c>
      <c r="AY1418" s="173">
        <v>2</v>
      </c>
      <c r="AZ1418" s="211">
        <f>SUBTOTAL(9,AN1418:AS1418)</f>
        <v>2</v>
      </c>
      <c r="BA1418" s="211">
        <f t="shared" si="310"/>
        <v>10</v>
      </c>
      <c r="BB1418" s="205">
        <f t="shared" si="302"/>
        <v>173864</v>
      </c>
      <c r="BC1418" s="205">
        <f t="shared" si="303"/>
        <v>173864</v>
      </c>
      <c r="BD1418" s="205">
        <f t="shared" si="304"/>
        <v>0</v>
      </c>
      <c r="BE1418" s="205">
        <f t="shared" si="305"/>
        <v>0</v>
      </c>
      <c r="BF1418" s="175">
        <v>173864</v>
      </c>
      <c r="BG1418" s="175">
        <v>3797</v>
      </c>
      <c r="BH1418" s="175">
        <v>140868</v>
      </c>
      <c r="BI1418" s="175"/>
      <c r="BJ1418" s="175"/>
      <c r="BK1418" s="175">
        <v>5232</v>
      </c>
      <c r="BL1418" s="175">
        <v>21014</v>
      </c>
      <c r="BM1418" s="175"/>
      <c r="BN1418" s="175">
        <v>994</v>
      </c>
      <c r="BO1418" s="175">
        <v>1959</v>
      </c>
      <c r="BP1418" s="200">
        <f t="shared" si="306"/>
        <v>142827</v>
      </c>
    </row>
    <row r="1419" spans="1:68" s="201" customFormat="1" x14ac:dyDescent="0.15">
      <c r="A1419" s="117">
        <v>4038101001</v>
      </c>
      <c r="B1419" s="118" t="s">
        <v>2849</v>
      </c>
      <c r="C1419" s="118" t="s">
        <v>2791</v>
      </c>
      <c r="D1419" s="118" t="s">
        <v>2850</v>
      </c>
      <c r="E1419" s="118" t="s">
        <v>5143</v>
      </c>
      <c r="F1419" s="120">
        <v>31</v>
      </c>
      <c r="G1419" s="119">
        <v>1681377</v>
      </c>
      <c r="H1419" s="119"/>
      <c r="I1419" s="120" t="s">
        <v>5820</v>
      </c>
      <c r="J1419" s="120">
        <v>9840</v>
      </c>
      <c r="K1419" s="120">
        <v>1681377</v>
      </c>
      <c r="L1419" s="120">
        <v>0.46800000000000003</v>
      </c>
      <c r="M1419" s="121" t="s">
        <v>5654</v>
      </c>
      <c r="N1419" s="120">
        <v>1</v>
      </c>
      <c r="O1419" s="119">
        <v>222</v>
      </c>
      <c r="P1419" s="119">
        <v>46.5</v>
      </c>
      <c r="Q1419" s="119">
        <v>5.03</v>
      </c>
      <c r="R1419" s="120" t="s">
        <v>5655</v>
      </c>
      <c r="S1419" s="120">
        <v>26.2</v>
      </c>
      <c r="T1419" s="120"/>
      <c r="U1419" s="120"/>
      <c r="V1419" s="172">
        <v>1199.5999999999999</v>
      </c>
      <c r="W1419" s="172"/>
      <c r="X1419" s="172">
        <v>690.4</v>
      </c>
      <c r="Y1419" s="172">
        <v>435.4</v>
      </c>
      <c r="Z1419" s="172">
        <v>73.8</v>
      </c>
      <c r="AA1419" s="123">
        <v>5967</v>
      </c>
      <c r="AB1419" s="123">
        <v>27468.599999999969</v>
      </c>
      <c r="AC1419" s="123">
        <v>708</v>
      </c>
      <c r="AD1419" s="123"/>
      <c r="AE1419" s="123"/>
      <c r="AF1419" s="123"/>
      <c r="AG1419" s="214"/>
      <c r="AH1419" s="229" t="str">
        <f t="shared" si="301"/>
        <v>a3</v>
      </c>
      <c r="AI1419" s="199"/>
      <c r="AJ1419" s="199"/>
      <c r="AK1419" s="199"/>
      <c r="AL1419" s="199"/>
      <c r="AM1419" s="199"/>
      <c r="AN1419" s="173">
        <v>2</v>
      </c>
      <c r="AO1419" s="173">
        <v>0.8</v>
      </c>
      <c r="AP1419" s="173">
        <v>0.8</v>
      </c>
      <c r="AQ1419" s="173"/>
      <c r="AR1419" s="173">
        <v>1</v>
      </c>
      <c r="AS1419" s="173">
        <v>1</v>
      </c>
      <c r="AT1419" s="173">
        <v>2</v>
      </c>
      <c r="AU1419" s="173">
        <v>2</v>
      </c>
      <c r="AV1419" s="173">
        <v>1.5</v>
      </c>
      <c r="AW1419" s="173">
        <v>1.5</v>
      </c>
      <c r="AX1419" s="173">
        <v>1.5</v>
      </c>
      <c r="AY1419" s="173">
        <v>0.5</v>
      </c>
      <c r="AZ1419" s="211">
        <f>SUBTOTAL(9,AN1419:AS1419)</f>
        <v>5.6</v>
      </c>
      <c r="BA1419" s="211">
        <f t="shared" si="310"/>
        <v>9</v>
      </c>
      <c r="BB1419" s="205">
        <f t="shared" si="302"/>
        <v>218219</v>
      </c>
      <c r="BC1419" s="205">
        <f t="shared" si="303"/>
        <v>149350</v>
      </c>
      <c r="BD1419" s="205">
        <f t="shared" si="304"/>
        <v>79160</v>
      </c>
      <c r="BE1419" s="205">
        <f t="shared" si="305"/>
        <v>10291</v>
      </c>
      <c r="BF1419" s="175">
        <v>139059</v>
      </c>
      <c r="BG1419" s="175"/>
      <c r="BH1419" s="175">
        <v>79160</v>
      </c>
      <c r="BI1419" s="175">
        <v>63328</v>
      </c>
      <c r="BJ1419" s="175">
        <v>5541</v>
      </c>
      <c r="BK1419" s="175">
        <v>14084</v>
      </c>
      <c r="BL1419" s="175">
        <v>9127</v>
      </c>
      <c r="BM1419" s="175">
        <v>13964</v>
      </c>
      <c r="BN1419" s="175">
        <v>10036</v>
      </c>
      <c r="BO1419" s="175">
        <v>22979</v>
      </c>
      <c r="BP1419" s="200">
        <f t="shared" si="306"/>
        <v>102139</v>
      </c>
    </row>
    <row r="1420" spans="1:68" s="201" customFormat="1" x14ac:dyDescent="0.15">
      <c r="A1420" s="117">
        <v>4421101001</v>
      </c>
      <c r="B1420" s="118" t="s">
        <v>3046</v>
      </c>
      <c r="C1420" s="118" t="s">
        <v>3015</v>
      </c>
      <c r="D1420" s="118" t="s">
        <v>3047</v>
      </c>
      <c r="E1420" s="118" t="s">
        <v>5279</v>
      </c>
      <c r="F1420" s="120">
        <v>21</v>
      </c>
      <c r="G1420" s="119">
        <v>1865221</v>
      </c>
      <c r="H1420" s="119"/>
      <c r="I1420" s="120" t="s">
        <v>5820</v>
      </c>
      <c r="J1420" s="120">
        <v>6750</v>
      </c>
      <c r="K1420" s="120">
        <v>1699756</v>
      </c>
      <c r="L1420" s="120">
        <v>0.69</v>
      </c>
      <c r="M1420" s="121" t="s">
        <v>5657</v>
      </c>
      <c r="N1420" s="120">
        <v>1</v>
      </c>
      <c r="O1420" s="119">
        <v>240</v>
      </c>
      <c r="P1420" s="119">
        <v>37.9</v>
      </c>
      <c r="Q1420" s="119">
        <v>5.34</v>
      </c>
      <c r="R1420" s="120" t="s">
        <v>5655</v>
      </c>
      <c r="S1420" s="120">
        <v>16.7</v>
      </c>
      <c r="T1420" s="120"/>
      <c r="U1420" s="120"/>
      <c r="V1420" s="172">
        <v>808.8</v>
      </c>
      <c r="W1420" s="172">
        <v>157.1</v>
      </c>
      <c r="X1420" s="172">
        <v>466.6</v>
      </c>
      <c r="Y1420" s="172">
        <v>68.099999999999994</v>
      </c>
      <c r="Z1420" s="172">
        <v>117</v>
      </c>
      <c r="AA1420" s="123">
        <v>24383</v>
      </c>
      <c r="AB1420" s="123"/>
      <c r="AC1420" s="123">
        <v>1180</v>
      </c>
      <c r="AD1420" s="123"/>
      <c r="AE1420" s="123"/>
      <c r="AF1420" s="123"/>
      <c r="AG1420" s="214"/>
      <c r="AH1420" s="229" t="str">
        <f t="shared" si="301"/>
        <v>a3</v>
      </c>
      <c r="AI1420" s="199"/>
      <c r="AJ1420" s="199"/>
      <c r="AK1420" s="199"/>
      <c r="AL1420" s="199"/>
      <c r="AM1420" s="199"/>
      <c r="AN1420" s="173" t="s">
        <v>3186</v>
      </c>
      <c r="AO1420" s="173" t="s">
        <v>3186</v>
      </c>
      <c r="AP1420" s="173" t="s">
        <v>3186</v>
      </c>
      <c r="AQ1420" s="173" t="s">
        <v>3186</v>
      </c>
      <c r="AR1420" s="173" t="s">
        <v>3186</v>
      </c>
      <c r="AS1420" s="173">
        <v>1</v>
      </c>
      <c r="AT1420" s="173">
        <v>0.8</v>
      </c>
      <c r="AU1420" s="173">
        <v>0.7</v>
      </c>
      <c r="AV1420" s="173">
        <v>0.8</v>
      </c>
      <c r="AW1420" s="173">
        <v>0.7</v>
      </c>
      <c r="AX1420" s="173">
        <v>0.5</v>
      </c>
      <c r="AY1420" s="173">
        <v>0.5</v>
      </c>
      <c r="AZ1420" s="211">
        <f>SUBTOTAL(9,AN1420:AS1420)</f>
        <v>1</v>
      </c>
      <c r="BA1420" s="211">
        <f t="shared" si="310"/>
        <v>4</v>
      </c>
      <c r="BB1420" s="205">
        <f t="shared" si="302"/>
        <v>68080</v>
      </c>
      <c r="BC1420" s="205">
        <f t="shared" si="303"/>
        <v>68080</v>
      </c>
      <c r="BD1420" s="205">
        <f t="shared" si="304"/>
        <v>0</v>
      </c>
      <c r="BE1420" s="205">
        <f t="shared" si="305"/>
        <v>0</v>
      </c>
      <c r="BF1420" s="175">
        <v>68080</v>
      </c>
      <c r="BG1420" s="175"/>
      <c r="BH1420" s="175">
        <v>23484</v>
      </c>
      <c r="BI1420" s="175"/>
      <c r="BJ1420" s="175"/>
      <c r="BK1420" s="175">
        <v>15619</v>
      </c>
      <c r="BL1420" s="175">
        <v>4312</v>
      </c>
      <c r="BM1420" s="175">
        <v>12495</v>
      </c>
      <c r="BN1420" s="175">
        <v>1467</v>
      </c>
      <c r="BO1420" s="175">
        <v>10703</v>
      </c>
      <c r="BP1420" s="200">
        <f t="shared" si="306"/>
        <v>34187</v>
      </c>
    </row>
    <row r="1421" spans="1:68" s="201" customFormat="1" x14ac:dyDescent="0.15">
      <c r="A1421" s="117">
        <v>1430101001</v>
      </c>
      <c r="B1421" s="118" t="s">
        <v>1157</v>
      </c>
      <c r="C1421" s="118" t="s">
        <v>1107</v>
      </c>
      <c r="D1421" s="118" t="s">
        <v>1158</v>
      </c>
      <c r="E1421" s="118" t="s">
        <v>3895</v>
      </c>
      <c r="F1421" s="120">
        <v>14</v>
      </c>
      <c r="G1421" s="119">
        <v>1703736</v>
      </c>
      <c r="H1421" s="119"/>
      <c r="I1421" s="120" t="s">
        <v>5820</v>
      </c>
      <c r="J1421" s="120">
        <v>10575</v>
      </c>
      <c r="K1421" s="120">
        <v>1703736</v>
      </c>
      <c r="L1421" s="120">
        <v>0.441</v>
      </c>
      <c r="M1421" s="121" t="s">
        <v>5654</v>
      </c>
      <c r="N1421" s="120">
        <v>1</v>
      </c>
      <c r="O1421" s="119">
        <v>209.9</v>
      </c>
      <c r="P1421" s="119"/>
      <c r="Q1421" s="119"/>
      <c r="R1421" s="120" t="s">
        <v>5655</v>
      </c>
      <c r="S1421" s="120">
        <v>16.399999999999999</v>
      </c>
      <c r="T1421" s="120"/>
      <c r="U1421" s="120"/>
      <c r="V1421" s="172">
        <v>1372.4</v>
      </c>
      <c r="W1421" s="172">
        <v>137.1</v>
      </c>
      <c r="X1421" s="172">
        <v>711.5</v>
      </c>
      <c r="Y1421" s="172">
        <v>75.8</v>
      </c>
      <c r="Z1421" s="172">
        <v>448</v>
      </c>
      <c r="AA1421" s="123">
        <v>12295.13</v>
      </c>
      <c r="AB1421" s="123"/>
      <c r="AC1421" s="123">
        <v>1274</v>
      </c>
      <c r="AD1421" s="123"/>
      <c r="AE1421" s="123"/>
      <c r="AF1421" s="123"/>
      <c r="AG1421" s="214"/>
      <c r="AH1421" s="229" t="str">
        <f t="shared" si="301"/>
        <v>a3</v>
      </c>
      <c r="AI1421" s="199"/>
      <c r="AJ1421" s="199"/>
      <c r="AK1421" s="199"/>
      <c r="AL1421" s="199"/>
      <c r="AM1421" s="199"/>
      <c r="AN1421" s="173">
        <v>1</v>
      </c>
      <c r="AO1421" s="173"/>
      <c r="AP1421" s="173"/>
      <c r="AQ1421" s="173"/>
      <c r="AR1421" s="173"/>
      <c r="AS1421" s="173">
        <v>1</v>
      </c>
      <c r="AT1421" s="173">
        <v>1.8</v>
      </c>
      <c r="AU1421" s="173">
        <v>1.8</v>
      </c>
      <c r="AV1421" s="173">
        <v>1.8</v>
      </c>
      <c r="AW1421" s="173">
        <v>1.8</v>
      </c>
      <c r="AX1421" s="173">
        <v>1</v>
      </c>
      <c r="AY1421" s="173">
        <v>1</v>
      </c>
      <c r="AZ1421" s="211">
        <f>SUBTOTAL(9,AN1421:AS1421)</f>
        <v>2</v>
      </c>
      <c r="BA1421" s="211">
        <f t="shared" si="310"/>
        <v>9.1999999999999993</v>
      </c>
      <c r="BB1421" s="205">
        <f t="shared" si="302"/>
        <v>227763</v>
      </c>
      <c r="BC1421" s="205">
        <f t="shared" si="303"/>
        <v>227763</v>
      </c>
      <c r="BD1421" s="205">
        <f t="shared" si="304"/>
        <v>62190</v>
      </c>
      <c r="BE1421" s="205">
        <f t="shared" si="305"/>
        <v>62190</v>
      </c>
      <c r="BF1421" s="175">
        <v>165573</v>
      </c>
      <c r="BG1421" s="175">
        <v>8972</v>
      </c>
      <c r="BH1421" s="175">
        <v>62190</v>
      </c>
      <c r="BI1421" s="175"/>
      <c r="BJ1421" s="175"/>
      <c r="BK1421" s="175">
        <v>24768</v>
      </c>
      <c r="BL1421" s="175">
        <v>24581</v>
      </c>
      <c r="BM1421" s="175">
        <v>20604</v>
      </c>
      <c r="BN1421" s="175">
        <v>9225</v>
      </c>
      <c r="BO1421" s="175">
        <v>77423</v>
      </c>
      <c r="BP1421" s="200">
        <f t="shared" si="306"/>
        <v>139613</v>
      </c>
    </row>
    <row r="1422" spans="1:68" s="201" customFormat="1" x14ac:dyDescent="0.15">
      <c r="A1422" s="117">
        <v>2820101004</v>
      </c>
      <c r="B1422" s="118" t="s">
        <v>2118</v>
      </c>
      <c r="C1422" s="118" t="s">
        <v>2099</v>
      </c>
      <c r="D1422" s="118" t="s">
        <v>2116</v>
      </c>
      <c r="E1422" s="118" t="s">
        <v>4599</v>
      </c>
      <c r="F1422" s="120">
        <v>13</v>
      </c>
      <c r="G1422" s="119">
        <v>1703789</v>
      </c>
      <c r="H1422" s="119"/>
      <c r="I1422" s="120" t="s">
        <v>5820</v>
      </c>
      <c r="J1422" s="120">
        <v>6000</v>
      </c>
      <c r="K1422" s="120">
        <v>1703789</v>
      </c>
      <c r="L1422" s="120">
        <v>0.77800000000000002</v>
      </c>
      <c r="M1422" s="121" t="s">
        <v>5654</v>
      </c>
      <c r="N1422" s="120">
        <v>1</v>
      </c>
      <c r="O1422" s="119">
        <v>160</v>
      </c>
      <c r="P1422" s="119">
        <v>34</v>
      </c>
      <c r="Q1422" s="119">
        <v>3.5</v>
      </c>
      <c r="R1422" s="120" t="s">
        <v>5655</v>
      </c>
      <c r="S1422" s="120">
        <v>12.6</v>
      </c>
      <c r="T1422" s="120"/>
      <c r="U1422" s="120"/>
      <c r="V1422" s="172">
        <v>1157.9000000000001</v>
      </c>
      <c r="W1422" s="172">
        <v>133.30000000000001</v>
      </c>
      <c r="X1422" s="172">
        <v>691</v>
      </c>
      <c r="Y1422" s="172">
        <v>99.5</v>
      </c>
      <c r="Z1422" s="172">
        <v>234.1</v>
      </c>
      <c r="AA1422" s="123">
        <v>18888</v>
      </c>
      <c r="AB1422" s="123"/>
      <c r="AC1422" s="123">
        <v>1280</v>
      </c>
      <c r="AD1422" s="123"/>
      <c r="AE1422" s="123"/>
      <c r="AF1422" s="123"/>
      <c r="AG1422" s="214"/>
      <c r="AH1422" s="229" t="str">
        <f t="shared" si="301"/>
        <v>a3</v>
      </c>
      <c r="AI1422" s="199"/>
      <c r="AJ1422" s="199"/>
      <c r="AK1422" s="199"/>
      <c r="AL1422" s="199"/>
      <c r="AM1422" s="199"/>
      <c r="AN1422" s="173"/>
      <c r="AO1422" s="173"/>
      <c r="AP1422" s="173"/>
      <c r="AQ1422" s="173"/>
      <c r="AR1422" s="173"/>
      <c r="AS1422" s="173" t="s">
        <v>3186</v>
      </c>
      <c r="AT1422" s="173">
        <v>0.7</v>
      </c>
      <c r="AU1422" s="173">
        <v>0.7</v>
      </c>
      <c r="AV1422" s="173">
        <v>0.7</v>
      </c>
      <c r="AW1422" s="173">
        <v>0.7</v>
      </c>
      <c r="AX1422" s="173">
        <v>0.6</v>
      </c>
      <c r="AY1422" s="173">
        <v>0.6</v>
      </c>
      <c r="AZ1422" s="211"/>
      <c r="BA1422" s="211">
        <f t="shared" si="310"/>
        <v>4</v>
      </c>
      <c r="BB1422" s="205">
        <f t="shared" si="302"/>
        <v>72217</v>
      </c>
      <c r="BC1422" s="205">
        <f t="shared" si="303"/>
        <v>72217</v>
      </c>
      <c r="BD1422" s="205">
        <f t="shared" si="304"/>
        <v>0</v>
      </c>
      <c r="BE1422" s="205">
        <f t="shared" si="305"/>
        <v>0</v>
      </c>
      <c r="BF1422" s="175">
        <v>72217</v>
      </c>
      <c r="BG1422" s="175">
        <v>635</v>
      </c>
      <c r="BH1422" s="175">
        <v>20790</v>
      </c>
      <c r="BI1422" s="175"/>
      <c r="BJ1422" s="175"/>
      <c r="BK1422" s="175">
        <v>18827</v>
      </c>
      <c r="BL1422" s="175">
        <v>3178</v>
      </c>
      <c r="BM1422" s="175">
        <v>16721</v>
      </c>
      <c r="BN1422" s="175">
        <v>5212</v>
      </c>
      <c r="BO1422" s="175">
        <v>6854</v>
      </c>
      <c r="BP1422" s="200">
        <f t="shared" si="306"/>
        <v>27644</v>
      </c>
    </row>
    <row r="1423" spans="1:68" s="201" customFormat="1" x14ac:dyDescent="0.15">
      <c r="A1423" s="117">
        <v>3334601001</v>
      </c>
      <c r="B1423" s="118" t="s">
        <v>2500</v>
      </c>
      <c r="C1423" s="118" t="s">
        <v>2427</v>
      </c>
      <c r="D1423" s="118" t="s">
        <v>2501</v>
      </c>
      <c r="E1423" s="118" t="s">
        <v>4896</v>
      </c>
      <c r="F1423" s="120">
        <v>24</v>
      </c>
      <c r="G1423" s="119">
        <v>1706613</v>
      </c>
      <c r="H1423" s="119"/>
      <c r="I1423" s="120" t="s">
        <v>5820</v>
      </c>
      <c r="J1423" s="120">
        <v>6000</v>
      </c>
      <c r="K1423" s="120">
        <v>1706613</v>
      </c>
      <c r="L1423" s="120">
        <v>0.77900000000000003</v>
      </c>
      <c r="M1423" s="121" t="s">
        <v>5657</v>
      </c>
      <c r="N1423" s="120">
        <v>1</v>
      </c>
      <c r="O1423" s="119">
        <v>332</v>
      </c>
      <c r="P1423" s="119"/>
      <c r="Q1423" s="119"/>
      <c r="R1423" s="120" t="s">
        <v>5655</v>
      </c>
      <c r="S1423" s="120">
        <v>17.399999999999999</v>
      </c>
      <c r="T1423" s="120"/>
      <c r="U1423" s="120"/>
      <c r="V1423" s="172">
        <v>934</v>
      </c>
      <c r="W1423" s="172">
        <v>93.4</v>
      </c>
      <c r="X1423" s="172">
        <v>467</v>
      </c>
      <c r="Y1423" s="172">
        <v>186</v>
      </c>
      <c r="Z1423" s="172">
        <v>187.6</v>
      </c>
      <c r="AA1423" s="123"/>
      <c r="AB1423" s="123"/>
      <c r="AC1423" s="123">
        <v>2552</v>
      </c>
      <c r="AD1423" s="123"/>
      <c r="AE1423" s="123"/>
      <c r="AF1423" s="123"/>
      <c r="AG1423" s="214"/>
      <c r="AH1423" s="229" t="str">
        <f t="shared" si="301"/>
        <v>a3</v>
      </c>
      <c r="AI1423" s="199"/>
      <c r="AJ1423" s="199"/>
      <c r="AK1423" s="199"/>
      <c r="AL1423" s="199"/>
      <c r="AM1423" s="199"/>
      <c r="AN1423" s="173">
        <v>1</v>
      </c>
      <c r="AO1423" s="173">
        <v>0.5</v>
      </c>
      <c r="AP1423" s="173"/>
      <c r="AQ1423" s="173"/>
      <c r="AR1423" s="173" t="s">
        <v>3186</v>
      </c>
      <c r="AS1423" s="173" t="s">
        <v>3186</v>
      </c>
      <c r="AT1423" s="173">
        <v>0.5</v>
      </c>
      <c r="AU1423" s="173">
        <v>0.5</v>
      </c>
      <c r="AV1423" s="173">
        <v>1</v>
      </c>
      <c r="AW1423" s="173">
        <v>1</v>
      </c>
      <c r="AX1423" s="173">
        <v>1</v>
      </c>
      <c r="AY1423" s="173" t="s">
        <v>3186</v>
      </c>
      <c r="AZ1423" s="211">
        <f t="shared" ref="AZ1423:AZ1454" si="311">SUBTOTAL(9,AN1423:AS1423)</f>
        <v>1.5</v>
      </c>
      <c r="BA1423" s="211">
        <f t="shared" si="310"/>
        <v>4</v>
      </c>
      <c r="BB1423" s="205">
        <f t="shared" si="302"/>
        <v>85032</v>
      </c>
      <c r="BC1423" s="205">
        <f t="shared" si="303"/>
        <v>80464</v>
      </c>
      <c r="BD1423" s="205">
        <f t="shared" si="304"/>
        <v>4819</v>
      </c>
      <c r="BE1423" s="205">
        <f t="shared" si="305"/>
        <v>251</v>
      </c>
      <c r="BF1423" s="175">
        <v>80213</v>
      </c>
      <c r="BG1423" s="175"/>
      <c r="BH1423" s="175">
        <v>8159</v>
      </c>
      <c r="BI1423" s="175">
        <v>4568</v>
      </c>
      <c r="BJ1423" s="175"/>
      <c r="BK1423" s="175">
        <v>40941</v>
      </c>
      <c r="BL1423" s="175">
        <v>1532</v>
      </c>
      <c r="BM1423" s="175">
        <v>14666</v>
      </c>
      <c r="BN1423" s="175">
        <v>6150</v>
      </c>
      <c r="BO1423" s="175">
        <v>9016</v>
      </c>
      <c r="BP1423" s="200">
        <f t="shared" si="306"/>
        <v>17175</v>
      </c>
    </row>
    <row r="1424" spans="1:68" s="201" customFormat="1" x14ac:dyDescent="0.15">
      <c r="A1424" s="117">
        <v>140001001</v>
      </c>
      <c r="B1424" s="118" t="s">
        <v>155</v>
      </c>
      <c r="C1424" s="118" t="s">
        <v>11</v>
      </c>
      <c r="D1424" s="118" t="s">
        <v>156</v>
      </c>
      <c r="E1424" s="118" t="s">
        <v>3278</v>
      </c>
      <c r="F1424" s="120">
        <v>23</v>
      </c>
      <c r="G1424" s="119">
        <v>1569451</v>
      </c>
      <c r="H1424" s="119"/>
      <c r="I1424" s="120" t="s">
        <v>5820</v>
      </c>
      <c r="J1424" s="120">
        <v>6560</v>
      </c>
      <c r="K1424" s="120">
        <v>1720484</v>
      </c>
      <c r="L1424" s="120">
        <v>0.71899999999999997</v>
      </c>
      <c r="M1424" s="121" t="s">
        <v>5654</v>
      </c>
      <c r="N1424" s="120">
        <v>1</v>
      </c>
      <c r="O1424" s="119">
        <v>221.6</v>
      </c>
      <c r="P1424" s="119"/>
      <c r="Q1424" s="119"/>
      <c r="R1424" s="120" t="s">
        <v>5655</v>
      </c>
      <c r="S1424" s="120">
        <v>44.3</v>
      </c>
      <c r="T1424" s="120"/>
      <c r="U1424" s="120" t="s">
        <v>3186</v>
      </c>
      <c r="V1424" s="172">
        <v>1011</v>
      </c>
      <c r="W1424" s="172">
        <v>101</v>
      </c>
      <c r="X1424" s="172">
        <v>789</v>
      </c>
      <c r="Y1424" s="172">
        <v>71</v>
      </c>
      <c r="Z1424" s="172">
        <v>50</v>
      </c>
      <c r="AA1424" s="123">
        <v>10431</v>
      </c>
      <c r="AB1424" s="123"/>
      <c r="AC1424" s="123">
        <v>1282</v>
      </c>
      <c r="AD1424" s="123"/>
      <c r="AE1424" s="123"/>
      <c r="AF1424" s="123"/>
      <c r="AG1424" s="214"/>
      <c r="AH1424" s="229" t="str">
        <f t="shared" si="301"/>
        <v>a3</v>
      </c>
      <c r="AI1424" s="199"/>
      <c r="AJ1424" s="199"/>
      <c r="AK1424" s="199"/>
      <c r="AL1424" s="199"/>
      <c r="AM1424" s="199"/>
      <c r="AN1424" s="173">
        <v>1</v>
      </c>
      <c r="AO1424" s="173" t="s">
        <v>3186</v>
      </c>
      <c r="AP1424" s="173" t="s">
        <v>3186</v>
      </c>
      <c r="AQ1424" s="173" t="s">
        <v>3186</v>
      </c>
      <c r="AR1424" s="173" t="s">
        <v>3186</v>
      </c>
      <c r="AS1424" s="173">
        <v>1</v>
      </c>
      <c r="AT1424" s="173">
        <v>2</v>
      </c>
      <c r="AU1424" s="173">
        <v>2</v>
      </c>
      <c r="AV1424" s="173">
        <v>1</v>
      </c>
      <c r="AW1424" s="173">
        <v>1</v>
      </c>
      <c r="AX1424" s="173">
        <v>1</v>
      </c>
      <c r="AY1424" s="173" t="s">
        <v>3186</v>
      </c>
      <c r="AZ1424" s="211">
        <f t="shared" si="311"/>
        <v>2</v>
      </c>
      <c r="BA1424" s="211">
        <f t="shared" si="310"/>
        <v>7</v>
      </c>
      <c r="BB1424" s="205">
        <f t="shared" si="302"/>
        <v>160224</v>
      </c>
      <c r="BC1424" s="205">
        <f t="shared" si="303"/>
        <v>127516</v>
      </c>
      <c r="BD1424" s="205">
        <f t="shared" si="304"/>
        <v>45097</v>
      </c>
      <c r="BE1424" s="205">
        <f t="shared" si="305"/>
        <v>12389</v>
      </c>
      <c r="BF1424" s="175">
        <v>115127</v>
      </c>
      <c r="BG1424" s="175">
        <v>6940</v>
      </c>
      <c r="BH1424" s="175">
        <v>54416</v>
      </c>
      <c r="BI1424" s="175">
        <v>32708</v>
      </c>
      <c r="BJ1424" s="175"/>
      <c r="BK1424" s="175">
        <v>22381</v>
      </c>
      <c r="BL1424" s="175">
        <v>6383</v>
      </c>
      <c r="BM1424" s="175">
        <v>16865</v>
      </c>
      <c r="BN1424" s="175">
        <v>3152</v>
      </c>
      <c r="BO1424" s="175">
        <v>17379</v>
      </c>
      <c r="BP1424" s="200">
        <f t="shared" si="306"/>
        <v>71795</v>
      </c>
    </row>
    <row r="1425" spans="1:68" s="201" customFormat="1" x14ac:dyDescent="0.15">
      <c r="A1425" s="117">
        <v>800681001</v>
      </c>
      <c r="B1425" s="118" t="s">
        <v>773</v>
      </c>
      <c r="C1425" s="118" t="s">
        <v>762</v>
      </c>
      <c r="D1425" s="118" t="s">
        <v>774</v>
      </c>
      <c r="E1425" s="118" t="s">
        <v>3653</v>
      </c>
      <c r="F1425" s="120">
        <v>14</v>
      </c>
      <c r="G1425" s="119">
        <v>1353455</v>
      </c>
      <c r="H1425" s="119"/>
      <c r="I1425" s="120" t="s">
        <v>5820</v>
      </c>
      <c r="J1425" s="120">
        <v>8125</v>
      </c>
      <c r="K1425" s="120">
        <v>1727346</v>
      </c>
      <c r="L1425" s="120">
        <v>0.58199999999999996</v>
      </c>
      <c r="M1425" s="121" t="s">
        <v>5654</v>
      </c>
      <c r="N1425" s="120">
        <v>1</v>
      </c>
      <c r="O1425" s="119">
        <v>153.19999999999999</v>
      </c>
      <c r="P1425" s="119">
        <v>33.200000000000003</v>
      </c>
      <c r="Q1425" s="119">
        <v>4.8</v>
      </c>
      <c r="R1425" s="120" t="s">
        <v>5655</v>
      </c>
      <c r="S1425" s="120">
        <v>12.289</v>
      </c>
      <c r="T1425" s="120"/>
      <c r="U1425" s="120"/>
      <c r="V1425" s="172">
        <v>1316.452</v>
      </c>
      <c r="W1425" s="172">
        <v>222.233</v>
      </c>
      <c r="X1425" s="172">
        <v>774.13</v>
      </c>
      <c r="Y1425" s="172">
        <v>184.68899999999999</v>
      </c>
      <c r="Z1425" s="172">
        <v>135.4</v>
      </c>
      <c r="AA1425" s="123">
        <v>17260</v>
      </c>
      <c r="AB1425" s="123"/>
      <c r="AC1425" s="123">
        <v>1129.79</v>
      </c>
      <c r="AD1425" s="123"/>
      <c r="AE1425" s="123"/>
      <c r="AF1425" s="123"/>
      <c r="AG1425" s="214"/>
      <c r="AH1425" s="229" t="str">
        <f t="shared" si="301"/>
        <v>a3</v>
      </c>
      <c r="AI1425" s="199"/>
      <c r="AJ1425" s="199"/>
      <c r="AK1425" s="199"/>
      <c r="AL1425" s="199"/>
      <c r="AM1425" s="199"/>
      <c r="AN1425" s="173">
        <v>4.3</v>
      </c>
      <c r="AO1425" s="173"/>
      <c r="AP1425" s="173"/>
      <c r="AQ1425" s="173"/>
      <c r="AR1425" s="173"/>
      <c r="AS1425" s="173">
        <v>0.8</v>
      </c>
      <c r="AT1425" s="173">
        <v>3.2</v>
      </c>
      <c r="AU1425" s="173">
        <v>2</v>
      </c>
      <c r="AV1425" s="173">
        <v>0.5</v>
      </c>
      <c r="AW1425" s="173">
        <v>2</v>
      </c>
      <c r="AX1425" s="173">
        <v>1.5</v>
      </c>
      <c r="AY1425" s="173"/>
      <c r="AZ1425" s="211">
        <f t="shared" si="311"/>
        <v>5.0999999999999996</v>
      </c>
      <c r="BA1425" s="211">
        <f t="shared" si="310"/>
        <v>9.1999999999999993</v>
      </c>
      <c r="BB1425" s="205">
        <f t="shared" si="302"/>
        <v>492377</v>
      </c>
      <c r="BC1425" s="205">
        <f t="shared" si="303"/>
        <v>492377</v>
      </c>
      <c r="BD1425" s="205">
        <f t="shared" si="304"/>
        <v>0</v>
      </c>
      <c r="BE1425" s="205">
        <f t="shared" si="305"/>
        <v>0</v>
      </c>
      <c r="BF1425" s="175">
        <v>492377</v>
      </c>
      <c r="BG1425" s="175">
        <v>44076</v>
      </c>
      <c r="BH1425" s="175">
        <v>85931</v>
      </c>
      <c r="BI1425" s="175"/>
      <c r="BJ1425" s="175"/>
      <c r="BK1425" s="175">
        <v>12213</v>
      </c>
      <c r="BL1425" s="175">
        <v>39345</v>
      </c>
      <c r="BM1425" s="175">
        <v>25951</v>
      </c>
      <c r="BN1425" s="175">
        <v>2976</v>
      </c>
      <c r="BO1425" s="175">
        <v>281885</v>
      </c>
      <c r="BP1425" s="200">
        <f t="shared" si="306"/>
        <v>367816</v>
      </c>
    </row>
    <row r="1426" spans="1:68" s="201" customFormat="1" x14ac:dyDescent="0.15">
      <c r="A1426" s="117">
        <v>1520901001</v>
      </c>
      <c r="B1426" s="118" t="s">
        <v>1201</v>
      </c>
      <c r="C1426" s="118" t="s">
        <v>1167</v>
      </c>
      <c r="D1426" s="118" t="s">
        <v>1202</v>
      </c>
      <c r="E1426" s="118" t="s">
        <v>3926</v>
      </c>
      <c r="F1426" s="120">
        <v>24</v>
      </c>
      <c r="G1426" s="119">
        <v>1746960</v>
      </c>
      <c r="H1426" s="119"/>
      <c r="I1426" s="120" t="s">
        <v>5820</v>
      </c>
      <c r="J1426" s="120">
        <v>10000</v>
      </c>
      <c r="K1426" s="120">
        <v>1746960</v>
      </c>
      <c r="L1426" s="120">
        <v>0.47899999999999998</v>
      </c>
      <c r="M1426" s="121" t="s">
        <v>5654</v>
      </c>
      <c r="N1426" s="120">
        <v>1</v>
      </c>
      <c r="O1426" s="119">
        <v>163.30000000000001</v>
      </c>
      <c r="P1426" s="119"/>
      <c r="Q1426" s="119"/>
      <c r="R1426" s="120" t="s">
        <v>5655</v>
      </c>
      <c r="S1426" s="120">
        <v>51.2</v>
      </c>
      <c r="T1426" s="120"/>
      <c r="U1426" s="120"/>
      <c r="V1426" s="172">
        <v>1109.0999999999999</v>
      </c>
      <c r="W1426" s="172">
        <v>102.2</v>
      </c>
      <c r="X1426" s="172">
        <v>520.4</v>
      </c>
      <c r="Y1426" s="172">
        <v>141.69999999999999</v>
      </c>
      <c r="Z1426" s="172">
        <v>344.8</v>
      </c>
      <c r="AA1426" s="123">
        <v>19104</v>
      </c>
      <c r="AB1426" s="123">
        <v>29308.5</v>
      </c>
      <c r="AC1426" s="123">
        <v>1338</v>
      </c>
      <c r="AD1426" s="123"/>
      <c r="AE1426" s="123"/>
      <c r="AF1426" s="123"/>
      <c r="AG1426" s="214"/>
      <c r="AH1426" s="229" t="str">
        <f t="shared" si="301"/>
        <v>a3</v>
      </c>
      <c r="AI1426" s="199"/>
      <c r="AJ1426" s="199"/>
      <c r="AK1426" s="199"/>
      <c r="AL1426" s="199"/>
      <c r="AM1426" s="199"/>
      <c r="AN1426" s="173">
        <v>1</v>
      </c>
      <c r="AO1426" s="173">
        <v>0.5</v>
      </c>
      <c r="AP1426" s="173">
        <v>0.5</v>
      </c>
      <c r="AQ1426" s="173"/>
      <c r="AR1426" s="173"/>
      <c r="AS1426" s="173">
        <v>1</v>
      </c>
      <c r="AT1426" s="173">
        <v>1</v>
      </c>
      <c r="AU1426" s="173">
        <v>2</v>
      </c>
      <c r="AV1426" s="173">
        <v>1</v>
      </c>
      <c r="AW1426" s="173">
        <v>1</v>
      </c>
      <c r="AX1426" s="173">
        <v>2</v>
      </c>
      <c r="AY1426" s="173">
        <v>1</v>
      </c>
      <c r="AZ1426" s="211">
        <f t="shared" si="311"/>
        <v>3</v>
      </c>
      <c r="BA1426" s="211">
        <f t="shared" si="310"/>
        <v>8</v>
      </c>
      <c r="BB1426" s="205">
        <f t="shared" si="302"/>
        <v>121317</v>
      </c>
      <c r="BC1426" s="205">
        <f t="shared" si="303"/>
        <v>121317</v>
      </c>
      <c r="BD1426" s="205">
        <f t="shared" si="304"/>
        <v>0</v>
      </c>
      <c r="BE1426" s="205">
        <f t="shared" si="305"/>
        <v>0</v>
      </c>
      <c r="BF1426" s="175">
        <v>121317</v>
      </c>
      <c r="BG1426" s="175">
        <v>8473</v>
      </c>
      <c r="BH1426" s="175">
        <v>43635</v>
      </c>
      <c r="BI1426" s="175"/>
      <c r="BJ1426" s="175"/>
      <c r="BK1426" s="175">
        <v>22771</v>
      </c>
      <c r="BL1426" s="175">
        <v>7229</v>
      </c>
      <c r="BM1426" s="175">
        <v>16949</v>
      </c>
      <c r="BN1426" s="175">
        <v>14386</v>
      </c>
      <c r="BO1426" s="175">
        <v>7874</v>
      </c>
      <c r="BP1426" s="200">
        <f t="shared" si="306"/>
        <v>51509</v>
      </c>
    </row>
    <row r="1427" spans="1:68" s="201" customFormat="1" x14ac:dyDescent="0.15">
      <c r="A1427" s="117">
        <v>2038301001</v>
      </c>
      <c r="B1427" s="118" t="s">
        <v>1577</v>
      </c>
      <c r="C1427" s="118" t="s">
        <v>1489</v>
      </c>
      <c r="D1427" s="118" t="s">
        <v>1578</v>
      </c>
      <c r="E1427" s="118" t="s">
        <v>4208</v>
      </c>
      <c r="F1427" s="120">
        <v>19</v>
      </c>
      <c r="G1427" s="119">
        <v>1751674</v>
      </c>
      <c r="H1427" s="119"/>
      <c r="I1427" s="120" t="s">
        <v>5820</v>
      </c>
      <c r="J1427" s="120">
        <v>7550</v>
      </c>
      <c r="K1427" s="120">
        <v>1751674</v>
      </c>
      <c r="L1427" s="120">
        <v>0.63600000000000001</v>
      </c>
      <c r="M1427" s="121" t="s">
        <v>5657</v>
      </c>
      <c r="N1427" s="120">
        <v>1</v>
      </c>
      <c r="O1427" s="119">
        <v>270</v>
      </c>
      <c r="P1427" s="119"/>
      <c r="Q1427" s="119"/>
      <c r="R1427" s="120" t="s">
        <v>5655</v>
      </c>
      <c r="S1427" s="120">
        <v>12</v>
      </c>
      <c r="T1427" s="120"/>
      <c r="U1427" s="120"/>
      <c r="V1427" s="172">
        <v>806.2</v>
      </c>
      <c r="W1427" s="172">
        <v>109.3</v>
      </c>
      <c r="X1427" s="172">
        <v>545.5</v>
      </c>
      <c r="Y1427" s="172">
        <v>67.5</v>
      </c>
      <c r="Z1427" s="172">
        <v>83.9</v>
      </c>
      <c r="AA1427" s="123">
        <v>2400</v>
      </c>
      <c r="AB1427" s="123"/>
      <c r="AC1427" s="123">
        <v>211</v>
      </c>
      <c r="AD1427" s="123"/>
      <c r="AE1427" s="123"/>
      <c r="AF1427" s="123"/>
      <c r="AG1427" s="214"/>
      <c r="AH1427" s="229" t="str">
        <f t="shared" si="301"/>
        <v>a3</v>
      </c>
      <c r="AI1427" s="199"/>
      <c r="AJ1427" s="199"/>
      <c r="AK1427" s="199"/>
      <c r="AL1427" s="199"/>
      <c r="AM1427" s="199"/>
      <c r="AN1427" s="173">
        <v>5</v>
      </c>
      <c r="AO1427" s="173"/>
      <c r="AP1427" s="173"/>
      <c r="AQ1427" s="173"/>
      <c r="AR1427" s="173"/>
      <c r="AS1427" s="173"/>
      <c r="AT1427" s="173"/>
      <c r="AU1427" s="173">
        <v>1.1000000000000001</v>
      </c>
      <c r="AV1427" s="173"/>
      <c r="AW1427" s="173"/>
      <c r="AX1427" s="173"/>
      <c r="AY1427" s="173"/>
      <c r="AZ1427" s="211">
        <f t="shared" si="311"/>
        <v>5</v>
      </c>
      <c r="BA1427" s="211">
        <f t="shared" si="310"/>
        <v>1.1000000000000001</v>
      </c>
      <c r="BB1427" s="205">
        <f t="shared" si="302"/>
        <v>88133</v>
      </c>
      <c r="BC1427" s="205">
        <f t="shared" si="303"/>
        <v>78592</v>
      </c>
      <c r="BD1427" s="205">
        <f t="shared" si="304"/>
        <v>10845</v>
      </c>
      <c r="BE1427" s="205">
        <f t="shared" si="305"/>
        <v>1304</v>
      </c>
      <c r="BF1427" s="175">
        <v>77288</v>
      </c>
      <c r="BG1427" s="175"/>
      <c r="BH1427" s="175">
        <v>24904</v>
      </c>
      <c r="BI1427" s="175">
        <v>9541</v>
      </c>
      <c r="BJ1427" s="175"/>
      <c r="BK1427" s="175">
        <v>21157</v>
      </c>
      <c r="BL1427" s="175">
        <v>4093</v>
      </c>
      <c r="BM1427" s="175">
        <v>13116</v>
      </c>
      <c r="BN1427" s="175">
        <v>48</v>
      </c>
      <c r="BO1427" s="175">
        <v>15274</v>
      </c>
      <c r="BP1427" s="200">
        <f t="shared" si="306"/>
        <v>40178</v>
      </c>
    </row>
    <row r="1428" spans="1:68" s="201" customFormat="1" x14ac:dyDescent="0.15">
      <c r="A1428" s="117">
        <v>2020301002</v>
      </c>
      <c r="B1428" s="118" t="s">
        <v>1509</v>
      </c>
      <c r="C1428" s="118" t="s">
        <v>1489</v>
      </c>
      <c r="D1428" s="118" t="s">
        <v>1508</v>
      </c>
      <c r="E1428" s="118" t="s">
        <v>4158</v>
      </c>
      <c r="F1428" s="120">
        <v>14</v>
      </c>
      <c r="G1428" s="119">
        <v>1752670</v>
      </c>
      <c r="H1428" s="119"/>
      <c r="I1428" s="120" t="s">
        <v>5820</v>
      </c>
      <c r="J1428" s="120">
        <v>8800</v>
      </c>
      <c r="K1428" s="120">
        <v>1752670</v>
      </c>
      <c r="L1428" s="120">
        <v>0.54600000000000004</v>
      </c>
      <c r="M1428" s="121" t="s">
        <v>5657</v>
      </c>
      <c r="N1428" s="120">
        <v>1</v>
      </c>
      <c r="O1428" s="119">
        <v>270</v>
      </c>
      <c r="P1428" s="119">
        <v>44.6</v>
      </c>
      <c r="Q1428" s="119">
        <v>5.36</v>
      </c>
      <c r="R1428" s="120" t="s">
        <v>5655</v>
      </c>
      <c r="S1428" s="120">
        <v>19.3</v>
      </c>
      <c r="T1428" s="120"/>
      <c r="U1428" s="120"/>
      <c r="V1428" s="172">
        <v>1076.5999999999999</v>
      </c>
      <c r="W1428" s="172">
        <v>263.7</v>
      </c>
      <c r="X1428" s="172">
        <v>636.9</v>
      </c>
      <c r="Y1428" s="172">
        <v>52.8</v>
      </c>
      <c r="Z1428" s="172">
        <v>123.2</v>
      </c>
      <c r="AA1428" s="123"/>
      <c r="AB1428" s="123"/>
      <c r="AC1428" s="123">
        <v>269.58</v>
      </c>
      <c r="AD1428" s="123"/>
      <c r="AE1428" s="123"/>
      <c r="AF1428" s="123"/>
      <c r="AG1428" s="214"/>
      <c r="AH1428" s="229" t="str">
        <f t="shared" si="301"/>
        <v>a3</v>
      </c>
      <c r="AI1428" s="199"/>
      <c r="AJ1428" s="199"/>
      <c r="AK1428" s="199"/>
      <c r="AL1428" s="199"/>
      <c r="AM1428" s="199"/>
      <c r="AN1428" s="173"/>
      <c r="AO1428" s="173"/>
      <c r="AP1428" s="173"/>
      <c r="AQ1428" s="173"/>
      <c r="AR1428" s="173"/>
      <c r="AS1428" s="173"/>
      <c r="AT1428" s="173">
        <v>0.5</v>
      </c>
      <c r="AU1428" s="173">
        <v>0.5</v>
      </c>
      <c r="AV1428" s="173">
        <v>0.5</v>
      </c>
      <c r="AW1428" s="173">
        <v>0.5</v>
      </c>
      <c r="AX1428" s="173">
        <v>0.5</v>
      </c>
      <c r="AY1428" s="173">
        <v>0.5</v>
      </c>
      <c r="AZ1428" s="211">
        <f t="shared" si="311"/>
        <v>0</v>
      </c>
      <c r="BA1428" s="211">
        <f t="shared" si="310"/>
        <v>3</v>
      </c>
      <c r="BB1428" s="205">
        <f t="shared" si="302"/>
        <v>99527</v>
      </c>
      <c r="BC1428" s="205">
        <f t="shared" si="303"/>
        <v>88017</v>
      </c>
      <c r="BD1428" s="205">
        <f t="shared" si="304"/>
        <v>16893</v>
      </c>
      <c r="BE1428" s="205">
        <f t="shared" si="305"/>
        <v>5383</v>
      </c>
      <c r="BF1428" s="175">
        <v>82634</v>
      </c>
      <c r="BG1428" s="175"/>
      <c r="BH1428" s="175">
        <v>28266</v>
      </c>
      <c r="BI1428" s="175">
        <v>11510</v>
      </c>
      <c r="BJ1428" s="175"/>
      <c r="BK1428" s="175">
        <v>32882</v>
      </c>
      <c r="BL1428" s="175">
        <v>3146</v>
      </c>
      <c r="BM1428" s="175">
        <v>17292</v>
      </c>
      <c r="BN1428" s="175">
        <v>245</v>
      </c>
      <c r="BO1428" s="175">
        <v>6186</v>
      </c>
      <c r="BP1428" s="200">
        <f t="shared" si="306"/>
        <v>34452</v>
      </c>
    </row>
    <row r="1429" spans="1:68" s="201" customFormat="1" x14ac:dyDescent="0.15">
      <c r="A1429" s="117">
        <v>140801001</v>
      </c>
      <c r="B1429" s="118" t="s">
        <v>164</v>
      </c>
      <c r="C1429" s="118" t="s">
        <v>11</v>
      </c>
      <c r="D1429" s="118" t="s">
        <v>165</v>
      </c>
      <c r="E1429" s="118" t="s">
        <v>3283</v>
      </c>
      <c r="F1429" s="120">
        <v>24</v>
      </c>
      <c r="G1429" s="119">
        <v>1760027</v>
      </c>
      <c r="H1429" s="119"/>
      <c r="I1429" s="120" t="s">
        <v>5820</v>
      </c>
      <c r="J1429" s="120">
        <v>7660</v>
      </c>
      <c r="K1429" s="120">
        <v>1760027</v>
      </c>
      <c r="L1429" s="120">
        <v>0.63</v>
      </c>
      <c r="M1429" s="121" t="s">
        <v>5654</v>
      </c>
      <c r="N1429" s="120">
        <v>1</v>
      </c>
      <c r="O1429" s="119">
        <v>191</v>
      </c>
      <c r="P1429" s="119"/>
      <c r="Q1429" s="119"/>
      <c r="R1429" s="120" t="s">
        <v>5655</v>
      </c>
      <c r="S1429" s="120">
        <v>27.9</v>
      </c>
      <c r="T1429" s="120"/>
      <c r="U1429" s="120" t="s">
        <v>3186</v>
      </c>
      <c r="V1429" s="172">
        <v>674</v>
      </c>
      <c r="W1429" s="172">
        <v>128</v>
      </c>
      <c r="X1429" s="172">
        <v>357</v>
      </c>
      <c r="Y1429" s="172">
        <v>61</v>
      </c>
      <c r="Z1429" s="172">
        <v>128</v>
      </c>
      <c r="AA1429" s="123">
        <v>16490</v>
      </c>
      <c r="AB1429" s="123"/>
      <c r="AC1429" s="123">
        <v>1200</v>
      </c>
      <c r="AD1429" s="123"/>
      <c r="AE1429" s="123"/>
      <c r="AF1429" s="123"/>
      <c r="AG1429" s="214"/>
      <c r="AH1429" s="229" t="str">
        <f t="shared" si="301"/>
        <v>a3</v>
      </c>
      <c r="AI1429" s="199"/>
      <c r="AJ1429" s="199"/>
      <c r="AK1429" s="199"/>
      <c r="AL1429" s="199"/>
      <c r="AM1429" s="199"/>
      <c r="AN1429" s="173">
        <v>2</v>
      </c>
      <c r="AO1429" s="173"/>
      <c r="AP1429" s="173"/>
      <c r="AQ1429" s="173"/>
      <c r="AR1429" s="173"/>
      <c r="AS1429" s="173">
        <v>0.5</v>
      </c>
      <c r="AT1429" s="173">
        <v>1</v>
      </c>
      <c r="AU1429" s="173">
        <v>3.5</v>
      </c>
      <c r="AV1429" s="173">
        <v>0.8</v>
      </c>
      <c r="AW1429" s="173"/>
      <c r="AX1429" s="173">
        <v>1.5</v>
      </c>
      <c r="AY1429" s="173"/>
      <c r="AZ1429" s="211">
        <f t="shared" si="311"/>
        <v>2.5</v>
      </c>
      <c r="BA1429" s="211">
        <f t="shared" si="310"/>
        <v>6.8</v>
      </c>
      <c r="BB1429" s="205">
        <f t="shared" si="302"/>
        <v>121003</v>
      </c>
      <c r="BC1429" s="205">
        <f t="shared" si="303"/>
        <v>99684</v>
      </c>
      <c r="BD1429" s="205">
        <f t="shared" si="304"/>
        <v>22171</v>
      </c>
      <c r="BE1429" s="205">
        <f t="shared" si="305"/>
        <v>852</v>
      </c>
      <c r="BF1429" s="175">
        <v>98832</v>
      </c>
      <c r="BG1429" s="175">
        <v>8484</v>
      </c>
      <c r="BH1429" s="175">
        <v>37800</v>
      </c>
      <c r="BI1429" s="175">
        <v>21319</v>
      </c>
      <c r="BJ1429" s="175"/>
      <c r="BK1429" s="175">
        <v>29348</v>
      </c>
      <c r="BL1429" s="175">
        <v>1914</v>
      </c>
      <c r="BM1429" s="175">
        <v>10081</v>
      </c>
      <c r="BN1429" s="175">
        <v>9602</v>
      </c>
      <c r="BO1429" s="175">
        <v>2455</v>
      </c>
      <c r="BP1429" s="200">
        <f t="shared" si="306"/>
        <v>40255</v>
      </c>
    </row>
    <row r="1430" spans="1:68" s="201" customFormat="1" x14ac:dyDescent="0.15">
      <c r="A1430" s="117">
        <v>822801001</v>
      </c>
      <c r="B1430" s="118" t="s">
        <v>815</v>
      </c>
      <c r="C1430" s="118" t="s">
        <v>762</v>
      </c>
      <c r="D1430" s="118" t="s">
        <v>816</v>
      </c>
      <c r="E1430" s="118" t="s">
        <v>3679</v>
      </c>
      <c r="F1430" s="120">
        <v>20</v>
      </c>
      <c r="G1430" s="119">
        <v>1765033</v>
      </c>
      <c r="H1430" s="119"/>
      <c r="I1430" s="120" t="s">
        <v>5820</v>
      </c>
      <c r="J1430" s="120">
        <v>12000</v>
      </c>
      <c r="K1430" s="120">
        <v>1765033</v>
      </c>
      <c r="L1430" s="120">
        <v>0.40300000000000002</v>
      </c>
      <c r="M1430" s="121" t="s">
        <v>5654</v>
      </c>
      <c r="N1430" s="120">
        <v>1</v>
      </c>
      <c r="O1430" s="119">
        <v>162.80000000000001</v>
      </c>
      <c r="P1430" s="119"/>
      <c r="Q1430" s="119"/>
      <c r="R1430" s="120" t="s">
        <v>5655</v>
      </c>
      <c r="S1430" s="120">
        <v>51.8</v>
      </c>
      <c r="T1430" s="120"/>
      <c r="U1430" s="120"/>
      <c r="V1430" s="172">
        <v>930.5</v>
      </c>
      <c r="W1430" s="172"/>
      <c r="X1430" s="172">
        <v>820.4</v>
      </c>
      <c r="Y1430" s="172">
        <v>28.3</v>
      </c>
      <c r="Z1430" s="172">
        <v>81.8</v>
      </c>
      <c r="AA1430" s="123">
        <v>28085.9</v>
      </c>
      <c r="AB1430" s="123"/>
      <c r="AC1430" s="123">
        <v>1714</v>
      </c>
      <c r="AD1430" s="123"/>
      <c r="AE1430" s="123"/>
      <c r="AF1430" s="123"/>
      <c r="AG1430" s="214"/>
      <c r="AH1430" s="229" t="str">
        <f t="shared" si="301"/>
        <v>a3</v>
      </c>
      <c r="AI1430" s="199"/>
      <c r="AJ1430" s="199"/>
      <c r="AK1430" s="199"/>
      <c r="AL1430" s="199"/>
      <c r="AM1430" s="199"/>
      <c r="AN1430" s="173"/>
      <c r="AO1430" s="173"/>
      <c r="AP1430" s="173"/>
      <c r="AQ1430" s="173"/>
      <c r="AR1430" s="173"/>
      <c r="AS1430" s="173">
        <v>6</v>
      </c>
      <c r="AT1430" s="173">
        <v>1</v>
      </c>
      <c r="AU1430" s="173">
        <v>1</v>
      </c>
      <c r="AV1430" s="173">
        <v>1</v>
      </c>
      <c r="AW1430" s="173">
        <v>1</v>
      </c>
      <c r="AX1430" s="173">
        <v>1</v>
      </c>
      <c r="AY1430" s="173">
        <v>1</v>
      </c>
      <c r="AZ1430" s="211">
        <f t="shared" si="311"/>
        <v>6</v>
      </c>
      <c r="BA1430" s="211">
        <f t="shared" si="310"/>
        <v>6</v>
      </c>
      <c r="BB1430" s="205">
        <f t="shared" si="302"/>
        <v>165515</v>
      </c>
      <c r="BC1430" s="205">
        <f t="shared" si="303"/>
        <v>165515</v>
      </c>
      <c r="BD1430" s="205">
        <f t="shared" si="304"/>
        <v>0</v>
      </c>
      <c r="BE1430" s="205">
        <f t="shared" si="305"/>
        <v>0</v>
      </c>
      <c r="BF1430" s="175">
        <v>165515</v>
      </c>
      <c r="BG1430" s="175"/>
      <c r="BH1430" s="175">
        <v>45150</v>
      </c>
      <c r="BI1430" s="175"/>
      <c r="BJ1430" s="175"/>
      <c r="BK1430" s="175">
        <v>30357</v>
      </c>
      <c r="BL1430" s="175">
        <v>26029</v>
      </c>
      <c r="BM1430" s="175">
        <v>32077</v>
      </c>
      <c r="BN1430" s="175">
        <v>19289</v>
      </c>
      <c r="BO1430" s="175">
        <v>12613</v>
      </c>
      <c r="BP1430" s="200">
        <f t="shared" si="306"/>
        <v>57763</v>
      </c>
    </row>
    <row r="1431" spans="1:68" s="201" customFormat="1" x14ac:dyDescent="0.15">
      <c r="A1431" s="117">
        <v>2142101001</v>
      </c>
      <c r="B1431" s="118" t="s">
        <v>1765</v>
      </c>
      <c r="C1431" s="118" t="s">
        <v>1650</v>
      </c>
      <c r="D1431" s="118" t="s">
        <v>1766</v>
      </c>
      <c r="E1431" s="118" t="s">
        <v>4340</v>
      </c>
      <c r="F1431" s="120">
        <v>15</v>
      </c>
      <c r="G1431" s="119">
        <v>3150538</v>
      </c>
      <c r="H1431" s="119"/>
      <c r="I1431" s="120" t="s">
        <v>5820</v>
      </c>
      <c r="J1431" s="120">
        <v>9150</v>
      </c>
      <c r="K1431" s="120">
        <v>1766498</v>
      </c>
      <c r="L1431" s="120">
        <v>0.52900000000000003</v>
      </c>
      <c r="M1431" s="121" t="s">
        <v>5657</v>
      </c>
      <c r="N1431" s="120">
        <v>1</v>
      </c>
      <c r="O1431" s="119">
        <v>177.54</v>
      </c>
      <c r="P1431" s="119">
        <v>47</v>
      </c>
      <c r="Q1431" s="119">
        <v>5</v>
      </c>
      <c r="R1431" s="120" t="s">
        <v>5655</v>
      </c>
      <c r="S1431" s="120">
        <v>23.349</v>
      </c>
      <c r="T1431" s="120"/>
      <c r="U1431" s="120"/>
      <c r="V1431" s="172">
        <v>2043.5</v>
      </c>
      <c r="W1431" s="172">
        <v>276.60000000000002</v>
      </c>
      <c r="X1431" s="172">
        <v>1364.5</v>
      </c>
      <c r="Y1431" s="172">
        <v>61.5</v>
      </c>
      <c r="Z1431" s="172">
        <v>340.9</v>
      </c>
      <c r="AA1431" s="123">
        <v>3488</v>
      </c>
      <c r="AB1431" s="123"/>
      <c r="AC1431" s="123">
        <v>247</v>
      </c>
      <c r="AD1431" s="123"/>
      <c r="AE1431" s="123"/>
      <c r="AF1431" s="123"/>
      <c r="AG1431" s="214"/>
      <c r="AH1431" s="229" t="str">
        <f t="shared" si="301"/>
        <v>a3</v>
      </c>
      <c r="AI1431" s="199"/>
      <c r="AJ1431" s="199"/>
      <c r="AK1431" s="199"/>
      <c r="AL1431" s="199"/>
      <c r="AM1431" s="199"/>
      <c r="AN1431" s="173" t="s">
        <v>3186</v>
      </c>
      <c r="AO1431" s="173" t="s">
        <v>3186</v>
      </c>
      <c r="AP1431" s="173" t="s">
        <v>3186</v>
      </c>
      <c r="AQ1431" s="173" t="s">
        <v>3186</v>
      </c>
      <c r="AR1431" s="173" t="s">
        <v>3186</v>
      </c>
      <c r="AS1431" s="173">
        <v>0.5</v>
      </c>
      <c r="AT1431" s="173">
        <v>1.5</v>
      </c>
      <c r="AU1431" s="173">
        <v>0.5</v>
      </c>
      <c r="AV1431" s="173">
        <v>0.8</v>
      </c>
      <c r="AW1431" s="173"/>
      <c r="AX1431" s="173">
        <v>1</v>
      </c>
      <c r="AY1431" s="173">
        <v>0.5</v>
      </c>
      <c r="AZ1431" s="211">
        <f t="shared" si="311"/>
        <v>0.5</v>
      </c>
      <c r="BA1431" s="211">
        <f t="shared" si="310"/>
        <v>4.3</v>
      </c>
      <c r="BB1431" s="205">
        <f t="shared" si="302"/>
        <v>178677</v>
      </c>
      <c r="BC1431" s="205">
        <f t="shared" si="303"/>
        <v>145327</v>
      </c>
      <c r="BD1431" s="205">
        <f t="shared" si="304"/>
        <v>36403</v>
      </c>
      <c r="BE1431" s="205">
        <f t="shared" si="305"/>
        <v>3053</v>
      </c>
      <c r="BF1431" s="175">
        <v>142274</v>
      </c>
      <c r="BG1431" s="175"/>
      <c r="BH1431" s="175">
        <v>59367</v>
      </c>
      <c r="BI1431" s="175">
        <v>33350</v>
      </c>
      <c r="BJ1431" s="175"/>
      <c r="BK1431" s="175">
        <v>9774</v>
      </c>
      <c r="BL1431" s="175">
        <v>1345</v>
      </c>
      <c r="BM1431" s="175">
        <v>26281</v>
      </c>
      <c r="BN1431" s="175">
        <v>2380</v>
      </c>
      <c r="BO1431" s="175">
        <v>46180</v>
      </c>
      <c r="BP1431" s="200">
        <f t="shared" si="306"/>
        <v>105547</v>
      </c>
    </row>
    <row r="1432" spans="1:68" s="201" customFormat="1" x14ac:dyDescent="0.15">
      <c r="A1432" s="117">
        <v>4520101005</v>
      </c>
      <c r="B1432" s="118" t="s">
        <v>3065</v>
      </c>
      <c r="C1432" s="118" t="s">
        <v>3060</v>
      </c>
      <c r="D1432" s="118" t="s">
        <v>3061</v>
      </c>
      <c r="E1432" s="118" t="s">
        <v>5292</v>
      </c>
      <c r="F1432" s="120">
        <v>18</v>
      </c>
      <c r="G1432" s="119">
        <v>1771881</v>
      </c>
      <c r="H1432" s="119"/>
      <c r="I1432" s="120" t="s">
        <v>5820</v>
      </c>
      <c r="J1432" s="120">
        <v>13100</v>
      </c>
      <c r="K1432" s="120">
        <v>1771881</v>
      </c>
      <c r="L1432" s="120">
        <v>0.371</v>
      </c>
      <c r="M1432" s="121" t="s">
        <v>5654</v>
      </c>
      <c r="N1432" s="120">
        <v>1</v>
      </c>
      <c r="O1432" s="119">
        <v>220</v>
      </c>
      <c r="P1432" s="119">
        <v>44</v>
      </c>
      <c r="Q1432" s="119">
        <v>5.2</v>
      </c>
      <c r="R1432" s="120" t="s">
        <v>5655</v>
      </c>
      <c r="S1432" s="120">
        <v>12.212999999999999</v>
      </c>
      <c r="T1432" s="120"/>
      <c r="U1432" s="120"/>
      <c r="V1432" s="172">
        <v>858.9</v>
      </c>
      <c r="W1432" s="172"/>
      <c r="X1432" s="172">
        <v>473.142</v>
      </c>
      <c r="Y1432" s="172">
        <v>64.69</v>
      </c>
      <c r="Z1432" s="172">
        <v>321.06799999999998</v>
      </c>
      <c r="AA1432" s="123">
        <v>18507.400000000001</v>
      </c>
      <c r="AB1432" s="123"/>
      <c r="AC1432" s="123">
        <v>1456.79</v>
      </c>
      <c r="AD1432" s="123"/>
      <c r="AE1432" s="123"/>
      <c r="AF1432" s="123"/>
      <c r="AG1432" s="214"/>
      <c r="AH1432" s="229" t="str">
        <f t="shared" si="301"/>
        <v>a3</v>
      </c>
      <c r="AI1432" s="199"/>
      <c r="AJ1432" s="199"/>
      <c r="AK1432" s="199"/>
      <c r="AL1432" s="199"/>
      <c r="AM1432" s="199"/>
      <c r="AN1432" s="173"/>
      <c r="AO1432" s="173"/>
      <c r="AP1432" s="173"/>
      <c r="AQ1432" s="173"/>
      <c r="AR1432" s="173"/>
      <c r="AS1432" s="173"/>
      <c r="AT1432" s="173">
        <v>1</v>
      </c>
      <c r="AU1432" s="173">
        <v>1</v>
      </c>
      <c r="AV1432" s="173">
        <v>1</v>
      </c>
      <c r="AW1432" s="173">
        <v>1</v>
      </c>
      <c r="AX1432" s="173">
        <v>2</v>
      </c>
      <c r="AY1432" s="173"/>
      <c r="AZ1432" s="211">
        <f t="shared" si="311"/>
        <v>0</v>
      </c>
      <c r="BA1432" s="211">
        <f t="shared" si="310"/>
        <v>6</v>
      </c>
      <c r="BB1432" s="205">
        <f t="shared" si="302"/>
        <v>81224</v>
      </c>
      <c r="BC1432" s="205">
        <f t="shared" si="303"/>
        <v>67458</v>
      </c>
      <c r="BD1432" s="205">
        <f t="shared" si="304"/>
        <v>23042</v>
      </c>
      <c r="BE1432" s="205">
        <f t="shared" si="305"/>
        <v>9276</v>
      </c>
      <c r="BF1432" s="175">
        <v>58182</v>
      </c>
      <c r="BG1432" s="175"/>
      <c r="BH1432" s="175">
        <v>23090</v>
      </c>
      <c r="BI1432" s="175">
        <v>13766</v>
      </c>
      <c r="BJ1432" s="175"/>
      <c r="BK1432" s="175">
        <v>10443</v>
      </c>
      <c r="BL1432" s="175">
        <v>7115</v>
      </c>
      <c r="BM1432" s="175">
        <v>12340</v>
      </c>
      <c r="BN1432" s="175">
        <v>3833</v>
      </c>
      <c r="BO1432" s="175">
        <v>10637</v>
      </c>
      <c r="BP1432" s="200">
        <f t="shared" si="306"/>
        <v>33727</v>
      </c>
    </row>
    <row r="1433" spans="1:68" s="201" customFormat="1" x14ac:dyDescent="0.15">
      <c r="A1433" s="117">
        <v>1620101003</v>
      </c>
      <c r="B1433" s="118" t="s">
        <v>1283</v>
      </c>
      <c r="C1433" s="118" t="s">
        <v>1276</v>
      </c>
      <c r="D1433" s="118" t="s">
        <v>1281</v>
      </c>
      <c r="E1433" s="118" t="s">
        <v>3991</v>
      </c>
      <c r="F1433" s="120">
        <v>21</v>
      </c>
      <c r="G1433" s="119">
        <v>1889167</v>
      </c>
      <c r="H1433" s="119"/>
      <c r="I1433" s="120" t="s">
        <v>5820</v>
      </c>
      <c r="J1433" s="120">
        <v>11800</v>
      </c>
      <c r="K1433" s="120">
        <v>1794022</v>
      </c>
      <c r="L1433" s="120">
        <v>0.41699999999999998</v>
      </c>
      <c r="M1433" s="121" t="s">
        <v>5659</v>
      </c>
      <c r="N1433" s="120">
        <v>1</v>
      </c>
      <c r="O1433" s="119">
        <v>215.3</v>
      </c>
      <c r="P1433" s="119">
        <v>29.7</v>
      </c>
      <c r="Q1433" s="119">
        <v>6.43</v>
      </c>
      <c r="R1433" s="120" t="s">
        <v>5655</v>
      </c>
      <c r="S1433" s="120">
        <v>20.399999999999999</v>
      </c>
      <c r="T1433" s="120"/>
      <c r="U1433" s="120"/>
      <c r="V1433" s="172">
        <v>1116.0999999999999</v>
      </c>
      <c r="W1433" s="172"/>
      <c r="X1433" s="172">
        <v>781.3</v>
      </c>
      <c r="Y1433" s="172">
        <v>334.8</v>
      </c>
      <c r="Z1433" s="172"/>
      <c r="AA1433" s="123">
        <v>7522</v>
      </c>
      <c r="AB1433" s="123"/>
      <c r="AC1433" s="123">
        <v>1280</v>
      </c>
      <c r="AD1433" s="123"/>
      <c r="AE1433" s="123"/>
      <c r="AF1433" s="123"/>
      <c r="AG1433" s="214"/>
      <c r="AH1433" s="229" t="str">
        <f t="shared" si="301"/>
        <v>a3</v>
      </c>
      <c r="AI1433" s="199"/>
      <c r="AJ1433" s="199"/>
      <c r="AK1433" s="199"/>
      <c r="AL1433" s="199"/>
      <c r="AM1433" s="199"/>
      <c r="AN1433" s="173"/>
      <c r="AO1433" s="173"/>
      <c r="AP1433" s="173"/>
      <c r="AQ1433" s="173"/>
      <c r="AR1433" s="173"/>
      <c r="AS1433" s="173"/>
      <c r="AT1433" s="173">
        <v>0.7</v>
      </c>
      <c r="AU1433" s="173"/>
      <c r="AV1433" s="173">
        <v>0.7</v>
      </c>
      <c r="AW1433" s="173"/>
      <c r="AX1433" s="173">
        <v>0.8</v>
      </c>
      <c r="AY1433" s="173">
        <v>1</v>
      </c>
      <c r="AZ1433" s="211">
        <f t="shared" si="311"/>
        <v>0</v>
      </c>
      <c r="BA1433" s="211">
        <f t="shared" si="310"/>
        <v>3.2</v>
      </c>
      <c r="BB1433" s="205">
        <f t="shared" si="302"/>
        <v>121110</v>
      </c>
      <c r="BC1433" s="205">
        <f t="shared" si="303"/>
        <v>101332</v>
      </c>
      <c r="BD1433" s="205">
        <f t="shared" si="304"/>
        <v>25036</v>
      </c>
      <c r="BE1433" s="205">
        <f t="shared" si="305"/>
        <v>5258</v>
      </c>
      <c r="BF1433" s="175">
        <v>96074</v>
      </c>
      <c r="BG1433" s="175"/>
      <c r="BH1433" s="175">
        <v>25036</v>
      </c>
      <c r="BI1433" s="175">
        <v>19778</v>
      </c>
      <c r="BJ1433" s="175"/>
      <c r="BK1433" s="175">
        <v>36692</v>
      </c>
      <c r="BL1433" s="175">
        <v>8437</v>
      </c>
      <c r="BM1433" s="175">
        <v>13800</v>
      </c>
      <c r="BN1433" s="175">
        <v>6493</v>
      </c>
      <c r="BO1433" s="175">
        <v>10874</v>
      </c>
      <c r="BP1433" s="200">
        <f t="shared" si="306"/>
        <v>35910</v>
      </c>
    </row>
    <row r="1434" spans="1:68" s="201" customFormat="1" x14ac:dyDescent="0.15">
      <c r="A1434" s="117">
        <v>4420601001</v>
      </c>
      <c r="B1434" s="118" t="s">
        <v>3034</v>
      </c>
      <c r="C1434" s="118" t="s">
        <v>3015</v>
      </c>
      <c r="D1434" s="118" t="s">
        <v>3035</v>
      </c>
      <c r="E1434" s="118" t="s">
        <v>5271</v>
      </c>
      <c r="F1434" s="120">
        <v>30</v>
      </c>
      <c r="G1434" s="119">
        <v>1795425</v>
      </c>
      <c r="H1434" s="119"/>
      <c r="I1434" s="120" t="s">
        <v>5820</v>
      </c>
      <c r="J1434" s="120">
        <v>10800</v>
      </c>
      <c r="K1434" s="120">
        <v>1795425</v>
      </c>
      <c r="L1434" s="120">
        <v>0.45500000000000002</v>
      </c>
      <c r="M1434" s="121" t="s">
        <v>5654</v>
      </c>
      <c r="N1434" s="120">
        <v>1</v>
      </c>
      <c r="O1434" s="119">
        <v>185</v>
      </c>
      <c r="P1434" s="119"/>
      <c r="Q1434" s="119"/>
      <c r="R1434" s="120" t="s">
        <v>5655</v>
      </c>
      <c r="S1434" s="120">
        <v>15.4</v>
      </c>
      <c r="T1434" s="120"/>
      <c r="U1434" s="120"/>
      <c r="V1434" s="172">
        <v>1586.3</v>
      </c>
      <c r="W1434" s="172">
        <v>187</v>
      </c>
      <c r="X1434" s="172">
        <v>787.1</v>
      </c>
      <c r="Y1434" s="172">
        <v>210</v>
      </c>
      <c r="Z1434" s="172">
        <v>402.2</v>
      </c>
      <c r="AA1434" s="123">
        <v>13998</v>
      </c>
      <c r="AB1434" s="123">
        <v>32377.799999999912</v>
      </c>
      <c r="AC1434" s="123">
        <v>1010</v>
      </c>
      <c r="AD1434" s="123"/>
      <c r="AE1434" s="123"/>
      <c r="AF1434" s="123"/>
      <c r="AG1434" s="214"/>
      <c r="AH1434" s="229" t="str">
        <f t="shared" si="301"/>
        <v>a3</v>
      </c>
      <c r="AI1434" s="199"/>
      <c r="AJ1434" s="199"/>
      <c r="AK1434" s="199"/>
      <c r="AL1434" s="199"/>
      <c r="AM1434" s="199"/>
      <c r="AN1434" s="173" t="s">
        <v>3186</v>
      </c>
      <c r="AO1434" s="173" t="s">
        <v>3186</v>
      </c>
      <c r="AP1434" s="173" t="s">
        <v>3186</v>
      </c>
      <c r="AQ1434" s="173" t="s">
        <v>3186</v>
      </c>
      <c r="AR1434" s="173" t="s">
        <v>3186</v>
      </c>
      <c r="AS1434" s="173">
        <v>1</v>
      </c>
      <c r="AT1434" s="173">
        <v>1</v>
      </c>
      <c r="AU1434" s="173">
        <v>2</v>
      </c>
      <c r="AV1434" s="173">
        <v>1</v>
      </c>
      <c r="AW1434" s="173">
        <v>2</v>
      </c>
      <c r="AX1434" s="173">
        <v>1</v>
      </c>
      <c r="AY1434" s="173">
        <v>1</v>
      </c>
      <c r="AZ1434" s="211">
        <f t="shared" si="311"/>
        <v>1</v>
      </c>
      <c r="BA1434" s="211">
        <f t="shared" si="310"/>
        <v>8</v>
      </c>
      <c r="BB1434" s="205">
        <f t="shared" si="302"/>
        <v>135796</v>
      </c>
      <c r="BC1434" s="205">
        <f t="shared" si="303"/>
        <v>108565</v>
      </c>
      <c r="BD1434" s="205">
        <f t="shared" si="304"/>
        <v>28728</v>
      </c>
      <c r="BE1434" s="205">
        <f t="shared" si="305"/>
        <v>1497</v>
      </c>
      <c r="BF1434" s="175">
        <v>107068</v>
      </c>
      <c r="BG1434" s="175">
        <v>9099</v>
      </c>
      <c r="BH1434" s="175">
        <v>49056</v>
      </c>
      <c r="BI1434" s="175">
        <v>27231</v>
      </c>
      <c r="BJ1434" s="175"/>
      <c r="BK1434" s="175">
        <v>17010</v>
      </c>
      <c r="BL1434" s="175">
        <v>3543</v>
      </c>
      <c r="BM1434" s="175">
        <v>20907</v>
      </c>
      <c r="BN1434" s="175">
        <v>6053</v>
      </c>
      <c r="BO1434" s="175">
        <v>2897</v>
      </c>
      <c r="BP1434" s="200">
        <f t="shared" si="306"/>
        <v>51953</v>
      </c>
    </row>
    <row r="1435" spans="1:68" s="201" customFormat="1" x14ac:dyDescent="0.15">
      <c r="A1435" s="117">
        <v>921401001</v>
      </c>
      <c r="B1435" s="118" t="s">
        <v>887</v>
      </c>
      <c r="C1435" s="118" t="s">
        <v>842</v>
      </c>
      <c r="D1435" s="118" t="s">
        <v>888</v>
      </c>
      <c r="E1435" s="118" t="s">
        <v>3724</v>
      </c>
      <c r="F1435" s="120">
        <v>20</v>
      </c>
      <c r="G1435" s="119">
        <v>1800643</v>
      </c>
      <c r="H1435" s="119"/>
      <c r="I1435" s="120" t="s">
        <v>5820</v>
      </c>
      <c r="J1435" s="120">
        <v>6360</v>
      </c>
      <c r="K1435" s="120">
        <v>1800643</v>
      </c>
      <c r="L1435" s="120">
        <v>0.77600000000000002</v>
      </c>
      <c r="M1435" s="121" t="s">
        <v>5657</v>
      </c>
      <c r="N1435" s="120">
        <v>1</v>
      </c>
      <c r="O1435" s="119">
        <v>211.7</v>
      </c>
      <c r="P1435" s="119"/>
      <c r="Q1435" s="119"/>
      <c r="R1435" s="120" t="s">
        <v>5655</v>
      </c>
      <c r="S1435" s="120">
        <v>52.9</v>
      </c>
      <c r="T1435" s="120"/>
      <c r="U1435" s="120"/>
      <c r="V1435" s="172">
        <v>991.2</v>
      </c>
      <c r="W1435" s="172"/>
      <c r="X1435" s="172"/>
      <c r="Y1435" s="172"/>
      <c r="Z1435" s="172">
        <v>991.2</v>
      </c>
      <c r="AA1435" s="123"/>
      <c r="AB1435" s="123"/>
      <c r="AC1435" s="123">
        <v>1256</v>
      </c>
      <c r="AD1435" s="123"/>
      <c r="AE1435" s="123"/>
      <c r="AF1435" s="123"/>
      <c r="AG1435" s="214"/>
      <c r="AH1435" s="229" t="str">
        <f t="shared" si="301"/>
        <v>a3</v>
      </c>
      <c r="AI1435" s="199" t="s">
        <v>5401</v>
      </c>
      <c r="AJ1435" s="199"/>
      <c r="AK1435" s="199"/>
      <c r="AL1435" s="199" t="s">
        <v>5401</v>
      </c>
      <c r="AM1435" s="199"/>
      <c r="AN1435" s="173">
        <v>7</v>
      </c>
      <c r="AO1435" s="173" t="s">
        <v>3186</v>
      </c>
      <c r="AP1435" s="173" t="s">
        <v>3186</v>
      </c>
      <c r="AQ1435" s="173" t="s">
        <v>3186</v>
      </c>
      <c r="AR1435" s="173" t="s">
        <v>3186</v>
      </c>
      <c r="AS1435" s="173"/>
      <c r="AT1435" s="173">
        <v>0.7</v>
      </c>
      <c r="AU1435" s="173"/>
      <c r="AV1435" s="173">
        <v>0.5</v>
      </c>
      <c r="AW1435" s="173"/>
      <c r="AX1435" s="173"/>
      <c r="AY1435" s="173"/>
      <c r="AZ1435" s="211">
        <f t="shared" si="311"/>
        <v>7</v>
      </c>
      <c r="BA1435" s="211">
        <f t="shared" si="310"/>
        <v>1.2</v>
      </c>
      <c r="BB1435" s="205">
        <f t="shared" si="302"/>
        <v>118329</v>
      </c>
      <c r="BC1435" s="205">
        <f t="shared" si="303"/>
        <v>118329</v>
      </c>
      <c r="BD1435" s="205">
        <f t="shared" si="304"/>
        <v>674</v>
      </c>
      <c r="BE1435" s="205">
        <f t="shared" si="305"/>
        <v>674</v>
      </c>
      <c r="BF1435" s="175">
        <v>117655</v>
      </c>
      <c r="BG1435" s="175"/>
      <c r="BH1435" s="175">
        <v>61430</v>
      </c>
      <c r="BI1435" s="175"/>
      <c r="BJ1435" s="175"/>
      <c r="BK1435" s="175">
        <v>38077</v>
      </c>
      <c r="BL1435" s="175">
        <v>17732</v>
      </c>
      <c r="BM1435" s="175"/>
      <c r="BN1435" s="175">
        <v>674</v>
      </c>
      <c r="BO1435" s="175">
        <v>416</v>
      </c>
      <c r="BP1435" s="200">
        <f t="shared" si="306"/>
        <v>61846</v>
      </c>
    </row>
    <row r="1436" spans="1:68" s="201" customFormat="1" x14ac:dyDescent="0.15">
      <c r="A1436" s="117">
        <v>823501001</v>
      </c>
      <c r="B1436" s="118" t="s">
        <v>827</v>
      </c>
      <c r="C1436" s="118" t="s">
        <v>762</v>
      </c>
      <c r="D1436" s="118" t="s">
        <v>828</v>
      </c>
      <c r="E1436" s="118" t="s">
        <v>3686</v>
      </c>
      <c r="F1436" s="120">
        <v>24</v>
      </c>
      <c r="G1436" s="119">
        <v>1868699</v>
      </c>
      <c r="H1436" s="119"/>
      <c r="I1436" s="120" t="s">
        <v>5820</v>
      </c>
      <c r="J1436" s="120">
        <v>9000</v>
      </c>
      <c r="K1436" s="120">
        <v>1802054</v>
      </c>
      <c r="L1436" s="120">
        <v>0.54900000000000004</v>
      </c>
      <c r="M1436" s="121" t="s">
        <v>5654</v>
      </c>
      <c r="N1436" s="120">
        <v>1</v>
      </c>
      <c r="O1436" s="119">
        <v>246.9</v>
      </c>
      <c r="P1436" s="119">
        <v>44.7</v>
      </c>
      <c r="Q1436" s="119">
        <v>5.92</v>
      </c>
      <c r="R1436" s="120" t="s">
        <v>5655</v>
      </c>
      <c r="S1436" s="120">
        <v>45.3</v>
      </c>
      <c r="T1436" s="120"/>
      <c r="U1436" s="120"/>
      <c r="V1436" s="172">
        <v>1475.5</v>
      </c>
      <c r="W1436" s="172"/>
      <c r="X1436" s="172"/>
      <c r="Y1436" s="172"/>
      <c r="Z1436" s="172">
        <v>1475.5</v>
      </c>
      <c r="AA1436" s="123">
        <v>26968</v>
      </c>
      <c r="AB1436" s="123"/>
      <c r="AC1436" s="123">
        <v>1635</v>
      </c>
      <c r="AD1436" s="123"/>
      <c r="AE1436" s="123"/>
      <c r="AF1436" s="123"/>
      <c r="AG1436" s="214"/>
      <c r="AH1436" s="229" t="str">
        <f t="shared" si="301"/>
        <v>a3</v>
      </c>
      <c r="AI1436" s="199"/>
      <c r="AJ1436" s="199"/>
      <c r="AK1436" s="199"/>
      <c r="AL1436" s="199"/>
      <c r="AM1436" s="199"/>
      <c r="AN1436" s="173">
        <v>8</v>
      </c>
      <c r="AO1436" s="173"/>
      <c r="AP1436" s="173"/>
      <c r="AQ1436" s="173"/>
      <c r="AR1436" s="173"/>
      <c r="AS1436" s="173">
        <v>0.5</v>
      </c>
      <c r="AT1436" s="173">
        <v>1</v>
      </c>
      <c r="AU1436" s="173">
        <v>0.7</v>
      </c>
      <c r="AV1436" s="173">
        <v>1</v>
      </c>
      <c r="AW1436" s="173">
        <v>0.7</v>
      </c>
      <c r="AX1436" s="173">
        <v>1</v>
      </c>
      <c r="AY1436" s="173"/>
      <c r="AZ1436" s="211">
        <f t="shared" si="311"/>
        <v>8.5</v>
      </c>
      <c r="BA1436" s="211">
        <f t="shared" si="310"/>
        <v>4.4000000000000004</v>
      </c>
      <c r="BB1436" s="205">
        <f t="shared" si="302"/>
        <v>206248</v>
      </c>
      <c r="BC1436" s="205">
        <f t="shared" si="303"/>
        <v>186265</v>
      </c>
      <c r="BD1436" s="205">
        <f t="shared" si="304"/>
        <v>20638</v>
      </c>
      <c r="BE1436" s="205">
        <f t="shared" si="305"/>
        <v>655</v>
      </c>
      <c r="BF1436" s="175">
        <v>185610</v>
      </c>
      <c r="BG1436" s="175">
        <v>58570</v>
      </c>
      <c r="BH1436" s="175">
        <v>32760</v>
      </c>
      <c r="BI1436" s="175">
        <v>17690</v>
      </c>
      <c r="BJ1436" s="175">
        <v>2293</v>
      </c>
      <c r="BK1436" s="175">
        <v>26206</v>
      </c>
      <c r="BL1436" s="175">
        <v>10791</v>
      </c>
      <c r="BM1436" s="175">
        <v>26911</v>
      </c>
      <c r="BN1436" s="175">
        <v>10028</v>
      </c>
      <c r="BO1436" s="175">
        <v>20999</v>
      </c>
      <c r="BP1436" s="200">
        <f t="shared" si="306"/>
        <v>53759</v>
      </c>
    </row>
    <row r="1437" spans="1:68" s="201" customFormat="1" x14ac:dyDescent="0.15">
      <c r="A1437" s="117">
        <v>4620401001</v>
      </c>
      <c r="B1437" s="118" t="s">
        <v>3116</v>
      </c>
      <c r="C1437" s="118" t="s">
        <v>3107</v>
      </c>
      <c r="D1437" s="118" t="s">
        <v>3117</v>
      </c>
      <c r="E1437" s="118" t="s">
        <v>5327</v>
      </c>
      <c r="F1437" s="120">
        <v>29</v>
      </c>
      <c r="G1437" s="119">
        <v>1803231</v>
      </c>
      <c r="H1437" s="119"/>
      <c r="I1437" s="120" t="s">
        <v>5820</v>
      </c>
      <c r="J1437" s="120">
        <v>11500</v>
      </c>
      <c r="K1437" s="120">
        <v>1803231</v>
      </c>
      <c r="L1437" s="120">
        <v>0.43</v>
      </c>
      <c r="M1437" s="121" t="s">
        <v>5654</v>
      </c>
      <c r="N1437" s="120">
        <v>1</v>
      </c>
      <c r="O1437" s="119">
        <v>1560</v>
      </c>
      <c r="P1437" s="119">
        <v>270</v>
      </c>
      <c r="Q1437" s="119">
        <v>36</v>
      </c>
      <c r="R1437" s="120" t="s">
        <v>5655</v>
      </c>
      <c r="S1437" s="120">
        <v>21</v>
      </c>
      <c r="T1437" s="120"/>
      <c r="U1437" s="120" t="s">
        <v>3186</v>
      </c>
      <c r="V1437" s="172">
        <v>1855.1</v>
      </c>
      <c r="W1437" s="172">
        <v>167</v>
      </c>
      <c r="X1437" s="172">
        <v>675.3</v>
      </c>
      <c r="Y1437" s="172">
        <v>948</v>
      </c>
      <c r="Z1437" s="172">
        <v>64.8</v>
      </c>
      <c r="AA1437" s="123">
        <v>13765</v>
      </c>
      <c r="AB1437" s="123"/>
      <c r="AC1437" s="123">
        <v>4246</v>
      </c>
      <c r="AD1437" s="123"/>
      <c r="AE1437" s="123"/>
      <c r="AF1437" s="123"/>
      <c r="AG1437" s="214"/>
      <c r="AH1437" s="229" t="str">
        <f t="shared" si="301"/>
        <v>a3</v>
      </c>
      <c r="AI1437" s="199"/>
      <c r="AJ1437" s="199"/>
      <c r="AK1437" s="199"/>
      <c r="AL1437" s="199"/>
      <c r="AM1437" s="199"/>
      <c r="AN1437" s="173">
        <v>8</v>
      </c>
      <c r="AO1437" s="173" t="s">
        <v>3186</v>
      </c>
      <c r="AP1437" s="173" t="s">
        <v>3186</v>
      </c>
      <c r="AQ1437" s="173" t="s">
        <v>3186</v>
      </c>
      <c r="AR1437" s="173" t="s">
        <v>3186</v>
      </c>
      <c r="AS1437" s="173" t="s">
        <v>3186</v>
      </c>
      <c r="AT1437" s="173">
        <v>9</v>
      </c>
      <c r="AU1437" s="173" t="s">
        <v>3186</v>
      </c>
      <c r="AV1437" s="173" t="s">
        <v>3186</v>
      </c>
      <c r="AW1437" s="173" t="s">
        <v>3186</v>
      </c>
      <c r="AX1437" s="173" t="s">
        <v>3186</v>
      </c>
      <c r="AY1437" s="173" t="s">
        <v>3186</v>
      </c>
      <c r="AZ1437" s="211">
        <f t="shared" si="311"/>
        <v>8</v>
      </c>
      <c r="BA1437" s="211">
        <f t="shared" si="310"/>
        <v>9</v>
      </c>
      <c r="BB1437" s="205">
        <f t="shared" si="302"/>
        <v>203147</v>
      </c>
      <c r="BC1437" s="205">
        <f t="shared" si="303"/>
        <v>155015</v>
      </c>
      <c r="BD1437" s="205">
        <f t="shared" si="304"/>
        <v>48132</v>
      </c>
      <c r="BE1437" s="205">
        <f t="shared" si="305"/>
        <v>0</v>
      </c>
      <c r="BF1437" s="175">
        <v>155015</v>
      </c>
      <c r="BG1437" s="175">
        <v>7882</v>
      </c>
      <c r="BH1437" s="175">
        <v>48132</v>
      </c>
      <c r="BI1437" s="175">
        <v>48132</v>
      </c>
      <c r="BJ1437" s="175"/>
      <c r="BK1437" s="175">
        <v>28877</v>
      </c>
      <c r="BL1437" s="175">
        <v>4364</v>
      </c>
      <c r="BM1437" s="175">
        <v>30390</v>
      </c>
      <c r="BN1437" s="175">
        <v>25963</v>
      </c>
      <c r="BO1437" s="175">
        <v>9407</v>
      </c>
      <c r="BP1437" s="200">
        <f t="shared" si="306"/>
        <v>57539</v>
      </c>
    </row>
    <row r="1438" spans="1:68" s="201" customFormat="1" x14ac:dyDescent="0.15">
      <c r="A1438" s="117">
        <v>121201001</v>
      </c>
      <c r="B1438" s="118" t="s">
        <v>68</v>
      </c>
      <c r="C1438" s="118" t="s">
        <v>11</v>
      </c>
      <c r="D1438" s="118" t="s">
        <v>69</v>
      </c>
      <c r="E1438" s="118" t="s">
        <v>3227</v>
      </c>
      <c r="F1438" s="120">
        <v>21</v>
      </c>
      <c r="G1438" s="119">
        <v>1809790</v>
      </c>
      <c r="H1438" s="119"/>
      <c r="I1438" s="120" t="s">
        <v>5820</v>
      </c>
      <c r="J1438" s="120">
        <v>7800</v>
      </c>
      <c r="K1438" s="120">
        <v>1808461</v>
      </c>
      <c r="L1438" s="120">
        <v>0.63500000000000001</v>
      </c>
      <c r="M1438" s="121" t="s">
        <v>5654</v>
      </c>
      <c r="N1438" s="120">
        <v>1</v>
      </c>
      <c r="O1438" s="119">
        <v>349</v>
      </c>
      <c r="P1438" s="119">
        <v>83.7</v>
      </c>
      <c r="Q1438" s="119">
        <v>13.3</v>
      </c>
      <c r="R1438" s="120" t="s">
        <v>5655</v>
      </c>
      <c r="S1438" s="120">
        <v>13.5</v>
      </c>
      <c r="T1438" s="120"/>
      <c r="U1438" s="120" t="s">
        <v>3186</v>
      </c>
      <c r="V1438" s="172">
        <v>735.6</v>
      </c>
      <c r="W1438" s="172"/>
      <c r="X1438" s="172">
        <v>638.20000000000005</v>
      </c>
      <c r="Y1438" s="172">
        <v>24.1</v>
      </c>
      <c r="Z1438" s="172">
        <v>73.3</v>
      </c>
      <c r="AA1438" s="123">
        <v>20996</v>
      </c>
      <c r="AB1438" s="123"/>
      <c r="AC1438" s="123">
        <v>1835</v>
      </c>
      <c r="AD1438" s="123"/>
      <c r="AE1438" s="123"/>
      <c r="AF1438" s="123"/>
      <c r="AG1438" s="214"/>
      <c r="AH1438" s="229" t="str">
        <f t="shared" si="301"/>
        <v>a3</v>
      </c>
      <c r="AI1438" s="199" t="s">
        <v>5401</v>
      </c>
      <c r="AJ1438" s="199"/>
      <c r="AK1438" s="199"/>
      <c r="AL1438" s="199"/>
      <c r="AM1438" s="199"/>
      <c r="AN1438" s="173" t="s">
        <v>3186</v>
      </c>
      <c r="AO1438" s="173" t="s">
        <v>3186</v>
      </c>
      <c r="AP1438" s="173" t="s">
        <v>3186</v>
      </c>
      <c r="AQ1438" s="173" t="s">
        <v>3186</v>
      </c>
      <c r="AR1438" s="173" t="s">
        <v>3186</v>
      </c>
      <c r="AS1438" s="173" t="s">
        <v>3186</v>
      </c>
      <c r="AT1438" s="173">
        <v>3</v>
      </c>
      <c r="AU1438" s="173">
        <v>3</v>
      </c>
      <c r="AV1438" s="173">
        <v>1</v>
      </c>
      <c r="AW1438" s="173">
        <v>2</v>
      </c>
      <c r="AX1438" s="173">
        <v>1</v>
      </c>
      <c r="AY1438" s="173">
        <v>1</v>
      </c>
      <c r="AZ1438" s="211">
        <f t="shared" si="311"/>
        <v>0</v>
      </c>
      <c r="BA1438" s="211">
        <f t="shared" si="310"/>
        <v>11</v>
      </c>
      <c r="BB1438" s="205">
        <f t="shared" si="302"/>
        <v>196202</v>
      </c>
      <c r="BC1438" s="205">
        <f t="shared" si="303"/>
        <v>160883</v>
      </c>
      <c r="BD1438" s="205">
        <f t="shared" si="304"/>
        <v>67599</v>
      </c>
      <c r="BE1438" s="205">
        <f t="shared" si="305"/>
        <v>32280</v>
      </c>
      <c r="BF1438" s="175">
        <v>128603</v>
      </c>
      <c r="BG1438" s="175"/>
      <c r="BH1438" s="175">
        <v>67319</v>
      </c>
      <c r="BI1438" s="175">
        <v>35319</v>
      </c>
      <c r="BJ1438" s="175"/>
      <c r="BK1438" s="175">
        <v>41633</v>
      </c>
      <c r="BL1438" s="175">
        <v>1260</v>
      </c>
      <c r="BM1438" s="175">
        <v>11391</v>
      </c>
      <c r="BN1438" s="175">
        <v>1672</v>
      </c>
      <c r="BO1438" s="175">
        <v>37608</v>
      </c>
      <c r="BP1438" s="200">
        <f t="shared" si="306"/>
        <v>104927</v>
      </c>
    </row>
    <row r="1439" spans="1:68" s="201" customFormat="1" x14ac:dyDescent="0.15">
      <c r="A1439" s="117">
        <v>122901001</v>
      </c>
      <c r="B1439" s="118" t="s">
        <v>97</v>
      </c>
      <c r="C1439" s="118" t="s">
        <v>11</v>
      </c>
      <c r="D1439" s="118" t="s">
        <v>98</v>
      </c>
      <c r="E1439" s="118" t="s">
        <v>3245</v>
      </c>
      <c r="F1439" s="120">
        <v>23</v>
      </c>
      <c r="G1439" s="119">
        <v>1824251</v>
      </c>
      <c r="H1439" s="119"/>
      <c r="I1439" s="120" t="s">
        <v>5820</v>
      </c>
      <c r="J1439" s="120">
        <v>7750</v>
      </c>
      <c r="K1439" s="120">
        <v>1824251</v>
      </c>
      <c r="L1439" s="120">
        <v>0.64500000000000002</v>
      </c>
      <c r="M1439" s="121" t="s">
        <v>5657</v>
      </c>
      <c r="N1439" s="120">
        <v>1</v>
      </c>
      <c r="O1439" s="119">
        <v>195</v>
      </c>
      <c r="P1439" s="119">
        <v>43.6</v>
      </c>
      <c r="Q1439" s="119">
        <v>5</v>
      </c>
      <c r="R1439" s="120" t="s">
        <v>5655</v>
      </c>
      <c r="S1439" s="120">
        <v>23.9</v>
      </c>
      <c r="T1439" s="120"/>
      <c r="U1439" s="120" t="s">
        <v>3186</v>
      </c>
      <c r="V1439" s="172">
        <v>999.4</v>
      </c>
      <c r="W1439" s="172">
        <v>289.10000000000002</v>
      </c>
      <c r="X1439" s="172">
        <v>481.9</v>
      </c>
      <c r="Y1439" s="172">
        <v>192.8</v>
      </c>
      <c r="Z1439" s="172">
        <v>35.6</v>
      </c>
      <c r="AA1439" s="123">
        <v>24304</v>
      </c>
      <c r="AB1439" s="123"/>
      <c r="AC1439" s="123">
        <v>1945</v>
      </c>
      <c r="AD1439" s="123"/>
      <c r="AE1439" s="123"/>
      <c r="AF1439" s="123"/>
      <c r="AG1439" s="214"/>
      <c r="AH1439" s="229" t="str">
        <f t="shared" si="301"/>
        <v>a3</v>
      </c>
      <c r="AI1439" s="199" t="s">
        <v>5401</v>
      </c>
      <c r="AJ1439" s="199"/>
      <c r="AK1439" s="199"/>
      <c r="AL1439" s="199" t="s">
        <v>5401</v>
      </c>
      <c r="AM1439" s="199" t="s">
        <v>5402</v>
      </c>
      <c r="AN1439" s="173">
        <v>1</v>
      </c>
      <c r="AO1439" s="173"/>
      <c r="AP1439" s="173"/>
      <c r="AQ1439" s="173"/>
      <c r="AR1439" s="173"/>
      <c r="AS1439" s="173">
        <v>1</v>
      </c>
      <c r="AT1439" s="173">
        <v>0.8</v>
      </c>
      <c r="AU1439" s="173">
        <v>1</v>
      </c>
      <c r="AV1439" s="173"/>
      <c r="AW1439" s="173">
        <v>0.6</v>
      </c>
      <c r="AX1439" s="173">
        <v>0.8</v>
      </c>
      <c r="AY1439" s="173"/>
      <c r="AZ1439" s="211">
        <f t="shared" si="311"/>
        <v>2</v>
      </c>
      <c r="BA1439" s="211">
        <f t="shared" si="310"/>
        <v>3.2</v>
      </c>
      <c r="BB1439" s="205">
        <f t="shared" si="302"/>
        <v>132241</v>
      </c>
      <c r="BC1439" s="205">
        <f t="shared" si="303"/>
        <v>112297</v>
      </c>
      <c r="BD1439" s="205">
        <f t="shared" si="304"/>
        <v>20059</v>
      </c>
      <c r="BE1439" s="205">
        <f t="shared" si="305"/>
        <v>115</v>
      </c>
      <c r="BF1439" s="175">
        <v>112182</v>
      </c>
      <c r="BG1439" s="175">
        <v>9536</v>
      </c>
      <c r="BH1439" s="175">
        <v>48804</v>
      </c>
      <c r="BI1439" s="175">
        <v>19944</v>
      </c>
      <c r="BJ1439" s="175"/>
      <c r="BK1439" s="175">
        <v>31080</v>
      </c>
      <c r="BL1439" s="175">
        <v>7887</v>
      </c>
      <c r="BM1439" s="175">
        <v>14007</v>
      </c>
      <c r="BN1439" s="175"/>
      <c r="BO1439" s="175">
        <v>983</v>
      </c>
      <c r="BP1439" s="200">
        <f t="shared" si="306"/>
        <v>49787</v>
      </c>
    </row>
    <row r="1440" spans="1:68" s="201" customFormat="1" x14ac:dyDescent="0.15">
      <c r="A1440" s="117">
        <v>4520801001</v>
      </c>
      <c r="B1440" s="118" t="s">
        <v>3086</v>
      </c>
      <c r="C1440" s="118" t="s">
        <v>3060</v>
      </c>
      <c r="D1440" s="118" t="s">
        <v>3087</v>
      </c>
      <c r="E1440" s="118" t="s">
        <v>5310</v>
      </c>
      <c r="F1440" s="120">
        <v>23</v>
      </c>
      <c r="G1440" s="119">
        <v>2036000</v>
      </c>
      <c r="H1440" s="119"/>
      <c r="I1440" s="120" t="s">
        <v>5820</v>
      </c>
      <c r="J1440" s="120">
        <v>9200</v>
      </c>
      <c r="K1440" s="120">
        <v>1832050</v>
      </c>
      <c r="L1440" s="120">
        <v>0.54600000000000004</v>
      </c>
      <c r="M1440" s="121" t="s">
        <v>5654</v>
      </c>
      <c r="N1440" s="120">
        <v>1</v>
      </c>
      <c r="O1440" s="119">
        <v>207</v>
      </c>
      <c r="P1440" s="119">
        <v>25.1</v>
      </c>
      <c r="Q1440" s="119">
        <v>3.9</v>
      </c>
      <c r="R1440" s="120" t="s">
        <v>5655</v>
      </c>
      <c r="S1440" s="120">
        <v>20.7</v>
      </c>
      <c r="T1440" s="120"/>
      <c r="U1440" s="120"/>
      <c r="V1440" s="172">
        <v>824.4</v>
      </c>
      <c r="W1440" s="172">
        <v>177.4</v>
      </c>
      <c r="X1440" s="172">
        <v>393.8</v>
      </c>
      <c r="Y1440" s="172">
        <v>139.9</v>
      </c>
      <c r="Z1440" s="172">
        <v>113.3</v>
      </c>
      <c r="AA1440" s="123">
        <v>9387</v>
      </c>
      <c r="AB1440" s="123">
        <v>33101.999999999949</v>
      </c>
      <c r="AC1440" s="123">
        <v>914</v>
      </c>
      <c r="AD1440" s="123"/>
      <c r="AE1440" s="123"/>
      <c r="AF1440" s="123"/>
      <c r="AG1440" s="214"/>
      <c r="AH1440" s="229" t="str">
        <f t="shared" si="301"/>
        <v>a3</v>
      </c>
      <c r="AI1440" s="199"/>
      <c r="AJ1440" s="199"/>
      <c r="AK1440" s="199"/>
      <c r="AL1440" s="199"/>
      <c r="AM1440" s="199"/>
      <c r="AN1440" s="173">
        <v>2</v>
      </c>
      <c r="AO1440" s="173">
        <v>1</v>
      </c>
      <c r="AP1440" s="173">
        <v>1</v>
      </c>
      <c r="AQ1440" s="173" t="s">
        <v>3186</v>
      </c>
      <c r="AR1440" s="173" t="s">
        <v>3186</v>
      </c>
      <c r="AS1440" s="173">
        <v>1</v>
      </c>
      <c r="AT1440" s="173">
        <v>1</v>
      </c>
      <c r="AU1440" s="173">
        <v>2</v>
      </c>
      <c r="AV1440" s="173">
        <v>1</v>
      </c>
      <c r="AW1440" s="173">
        <v>2</v>
      </c>
      <c r="AX1440" s="173">
        <v>1</v>
      </c>
      <c r="AY1440" s="173" t="s">
        <v>3186</v>
      </c>
      <c r="AZ1440" s="211">
        <f t="shared" si="311"/>
        <v>5</v>
      </c>
      <c r="BA1440" s="211">
        <f t="shared" si="310"/>
        <v>7</v>
      </c>
      <c r="BB1440" s="205">
        <f t="shared" si="302"/>
        <v>147517</v>
      </c>
      <c r="BC1440" s="205">
        <f t="shared" si="303"/>
        <v>120001</v>
      </c>
      <c r="BD1440" s="205">
        <f t="shared" si="304"/>
        <v>46440</v>
      </c>
      <c r="BE1440" s="205">
        <f t="shared" si="305"/>
        <v>18924</v>
      </c>
      <c r="BF1440" s="175">
        <v>101077</v>
      </c>
      <c r="BG1440" s="175">
        <v>15459</v>
      </c>
      <c r="BH1440" s="175">
        <v>46440</v>
      </c>
      <c r="BI1440" s="175">
        <v>27516</v>
      </c>
      <c r="BJ1440" s="175"/>
      <c r="BK1440" s="175">
        <v>6870</v>
      </c>
      <c r="BL1440" s="175">
        <v>4781</v>
      </c>
      <c r="BM1440" s="175">
        <v>13282</v>
      </c>
      <c r="BN1440" s="175">
        <v>10011</v>
      </c>
      <c r="BO1440" s="175">
        <v>23158</v>
      </c>
      <c r="BP1440" s="200">
        <f t="shared" si="306"/>
        <v>69598</v>
      </c>
    </row>
    <row r="1441" spans="1:68" s="201" customFormat="1" x14ac:dyDescent="0.15">
      <c r="A1441" s="117">
        <v>4620301001</v>
      </c>
      <c r="B1441" s="118" t="s">
        <v>3114</v>
      </c>
      <c r="C1441" s="118" t="s">
        <v>3107</v>
      </c>
      <c r="D1441" s="118" t="s">
        <v>3115</v>
      </c>
      <c r="E1441" s="118" t="s">
        <v>5326</v>
      </c>
      <c r="F1441" s="120">
        <v>24</v>
      </c>
      <c r="G1441" s="119">
        <v>1836817</v>
      </c>
      <c r="H1441" s="119"/>
      <c r="I1441" s="120" t="s">
        <v>5820</v>
      </c>
      <c r="J1441" s="120">
        <v>7500</v>
      </c>
      <c r="K1441" s="120">
        <v>1836817</v>
      </c>
      <c r="L1441" s="120">
        <v>0.67100000000000004</v>
      </c>
      <c r="M1441" s="121" t="s">
        <v>5654</v>
      </c>
      <c r="N1441" s="120">
        <v>1</v>
      </c>
      <c r="O1441" s="119">
        <v>193</v>
      </c>
      <c r="P1441" s="119"/>
      <c r="Q1441" s="119"/>
      <c r="R1441" s="120" t="s">
        <v>5655</v>
      </c>
      <c r="S1441" s="120">
        <v>36.1</v>
      </c>
      <c r="T1441" s="120"/>
      <c r="U1441" s="120" t="s">
        <v>3186</v>
      </c>
      <c r="V1441" s="172">
        <v>990.6</v>
      </c>
      <c r="W1441" s="172"/>
      <c r="X1441" s="172">
        <v>740</v>
      </c>
      <c r="Y1441" s="172">
        <v>71.2</v>
      </c>
      <c r="Z1441" s="172">
        <v>179.4</v>
      </c>
      <c r="AA1441" s="123">
        <v>22018</v>
      </c>
      <c r="AB1441" s="123">
        <v>25083.499999999945</v>
      </c>
      <c r="AC1441" s="123">
        <v>923</v>
      </c>
      <c r="AD1441" s="123"/>
      <c r="AE1441" s="123"/>
      <c r="AF1441" s="123"/>
      <c r="AG1441" s="214"/>
      <c r="AH1441" s="229" t="str">
        <f t="shared" si="301"/>
        <v>a3</v>
      </c>
      <c r="AI1441" s="199" t="s">
        <v>5401</v>
      </c>
      <c r="AJ1441" s="199"/>
      <c r="AK1441" s="199"/>
      <c r="AL1441" s="199" t="s">
        <v>5401</v>
      </c>
      <c r="AM1441" s="199"/>
      <c r="AN1441" s="173">
        <v>1</v>
      </c>
      <c r="AO1441" s="173" t="s">
        <v>3186</v>
      </c>
      <c r="AP1441" s="173" t="s">
        <v>3186</v>
      </c>
      <c r="AQ1441" s="173" t="s">
        <v>3186</v>
      </c>
      <c r="AR1441" s="173" t="s">
        <v>3186</v>
      </c>
      <c r="AS1441" s="173">
        <v>1</v>
      </c>
      <c r="AT1441" s="173">
        <v>2</v>
      </c>
      <c r="AU1441" s="173">
        <v>2</v>
      </c>
      <c r="AV1441" s="173">
        <v>2</v>
      </c>
      <c r="AW1441" s="173">
        <v>2</v>
      </c>
      <c r="AX1441" s="173">
        <v>2</v>
      </c>
      <c r="AY1441" s="173" t="s">
        <v>3186</v>
      </c>
      <c r="AZ1441" s="211">
        <f t="shared" si="311"/>
        <v>2</v>
      </c>
      <c r="BA1441" s="211">
        <f t="shared" si="310"/>
        <v>10</v>
      </c>
      <c r="BB1441" s="205">
        <f t="shared" si="302"/>
        <v>96820</v>
      </c>
      <c r="BC1441" s="205">
        <f t="shared" si="303"/>
        <v>96820</v>
      </c>
      <c r="BD1441" s="205">
        <f t="shared" si="304"/>
        <v>0</v>
      </c>
      <c r="BE1441" s="205">
        <f t="shared" si="305"/>
        <v>0</v>
      </c>
      <c r="BF1441" s="175">
        <v>96820</v>
      </c>
      <c r="BG1441" s="175"/>
      <c r="BH1441" s="175">
        <v>96820</v>
      </c>
      <c r="BI1441" s="175"/>
      <c r="BJ1441" s="175"/>
      <c r="BK1441" s="175"/>
      <c r="BL1441" s="175"/>
      <c r="BM1441" s="175"/>
      <c r="BN1441" s="175"/>
      <c r="BO1441" s="175"/>
      <c r="BP1441" s="200">
        <f t="shared" si="306"/>
        <v>96820</v>
      </c>
    </row>
    <row r="1442" spans="1:68" s="201" customFormat="1" x14ac:dyDescent="0.15">
      <c r="A1442" s="117">
        <v>2038201001</v>
      </c>
      <c r="B1442" s="118" t="s">
        <v>1574</v>
      </c>
      <c r="C1442" s="118" t="s">
        <v>1489</v>
      </c>
      <c r="D1442" s="118" t="s">
        <v>1575</v>
      </c>
      <c r="E1442" s="118" t="s">
        <v>4206</v>
      </c>
      <c r="F1442" s="120">
        <v>21</v>
      </c>
      <c r="G1442" s="119"/>
      <c r="H1442" s="119"/>
      <c r="I1442" s="120" t="s">
        <v>5820</v>
      </c>
      <c r="J1442" s="120">
        <v>6270</v>
      </c>
      <c r="K1442" s="120">
        <v>1842375</v>
      </c>
      <c r="L1442" s="120">
        <v>0.80500000000000005</v>
      </c>
      <c r="M1442" s="121" t="s">
        <v>5657</v>
      </c>
      <c r="N1442" s="120">
        <v>1</v>
      </c>
      <c r="O1442" s="119">
        <v>240</v>
      </c>
      <c r="P1442" s="119">
        <v>32</v>
      </c>
      <c r="Q1442" s="119">
        <v>3.5</v>
      </c>
      <c r="R1442" s="120" t="s">
        <v>5655</v>
      </c>
      <c r="S1442" s="120">
        <v>18.899999999999999</v>
      </c>
      <c r="T1442" s="120"/>
      <c r="U1442" s="120"/>
      <c r="V1442" s="172">
        <v>833.4</v>
      </c>
      <c r="W1442" s="172"/>
      <c r="X1442" s="172">
        <v>755.4</v>
      </c>
      <c r="Y1442" s="172">
        <v>78</v>
      </c>
      <c r="Z1442" s="172"/>
      <c r="AA1442" s="123">
        <v>10630</v>
      </c>
      <c r="AB1442" s="123"/>
      <c r="AC1442" s="123">
        <v>1293</v>
      </c>
      <c r="AD1442" s="123"/>
      <c r="AE1442" s="123"/>
      <c r="AF1442" s="123"/>
      <c r="AG1442" s="214"/>
      <c r="AH1442" s="229" t="str">
        <f t="shared" si="301"/>
        <v>a3</v>
      </c>
      <c r="AI1442" s="199"/>
      <c r="AJ1442" s="199"/>
      <c r="AK1442" s="199"/>
      <c r="AL1442" s="199"/>
      <c r="AM1442" s="199"/>
      <c r="AN1442" s="173">
        <v>1</v>
      </c>
      <c r="AO1442" s="173"/>
      <c r="AP1442" s="173"/>
      <c r="AQ1442" s="173"/>
      <c r="AR1442" s="173"/>
      <c r="AS1442" s="173">
        <v>0.5</v>
      </c>
      <c r="AT1442" s="173"/>
      <c r="AU1442" s="173"/>
      <c r="AV1442" s="173">
        <v>1</v>
      </c>
      <c r="AW1442" s="173"/>
      <c r="AX1442" s="173"/>
      <c r="AY1442" s="173"/>
      <c r="AZ1442" s="211">
        <f t="shared" si="311"/>
        <v>1.5</v>
      </c>
      <c r="BA1442" s="211">
        <f t="shared" si="310"/>
        <v>1</v>
      </c>
      <c r="BB1442" s="205">
        <f t="shared" si="302"/>
        <v>103501</v>
      </c>
      <c r="BC1442" s="205">
        <f t="shared" si="303"/>
        <v>93448</v>
      </c>
      <c r="BD1442" s="205">
        <f t="shared" si="304"/>
        <v>10450</v>
      </c>
      <c r="BE1442" s="205">
        <f t="shared" si="305"/>
        <v>397</v>
      </c>
      <c r="BF1442" s="175">
        <v>93051</v>
      </c>
      <c r="BG1442" s="175">
        <v>5846</v>
      </c>
      <c r="BH1442" s="175">
        <v>20889</v>
      </c>
      <c r="BI1442" s="175">
        <v>10053</v>
      </c>
      <c r="BJ1442" s="175"/>
      <c r="BK1442" s="175">
        <v>22371</v>
      </c>
      <c r="BL1442" s="175">
        <v>17056</v>
      </c>
      <c r="BM1442" s="175">
        <v>13068</v>
      </c>
      <c r="BN1442" s="175">
        <v>5859</v>
      </c>
      <c r="BO1442" s="175">
        <v>8359</v>
      </c>
      <c r="BP1442" s="200">
        <f t="shared" si="306"/>
        <v>29248</v>
      </c>
    </row>
    <row r="1443" spans="1:68" s="201" customFormat="1" x14ac:dyDescent="0.15">
      <c r="A1443" s="117">
        <v>4621601001</v>
      </c>
      <c r="B1443" s="118" t="s">
        <v>3126</v>
      </c>
      <c r="C1443" s="118" t="s">
        <v>3107</v>
      </c>
      <c r="D1443" s="118" t="s">
        <v>3127</v>
      </c>
      <c r="E1443" s="118" t="s">
        <v>5333</v>
      </c>
      <c r="F1443" s="120">
        <v>25</v>
      </c>
      <c r="G1443" s="119"/>
      <c r="H1443" s="119"/>
      <c r="I1443" s="120" t="s">
        <v>5820</v>
      </c>
      <c r="J1443" s="120">
        <v>10950</v>
      </c>
      <c r="K1443" s="120">
        <v>1852177</v>
      </c>
      <c r="L1443" s="120">
        <v>0.46300000000000002</v>
      </c>
      <c r="M1443" s="121" t="s">
        <v>5654</v>
      </c>
      <c r="N1443" s="120">
        <v>1</v>
      </c>
      <c r="O1443" s="119">
        <v>391</v>
      </c>
      <c r="P1443" s="119">
        <v>44.5</v>
      </c>
      <c r="Q1443" s="119">
        <v>6.69</v>
      </c>
      <c r="R1443" s="120" t="s">
        <v>5655</v>
      </c>
      <c r="S1443" s="120">
        <v>3.1</v>
      </c>
      <c r="T1443" s="120"/>
      <c r="U1443" s="120" t="s">
        <v>3186</v>
      </c>
      <c r="V1443" s="172">
        <v>1104.7</v>
      </c>
      <c r="W1443" s="172"/>
      <c r="X1443" s="172">
        <v>916.9</v>
      </c>
      <c r="Y1443" s="172">
        <v>99.4</v>
      </c>
      <c r="Z1443" s="172">
        <v>88.4</v>
      </c>
      <c r="AA1443" s="123">
        <v>18201</v>
      </c>
      <c r="AB1443" s="123"/>
      <c r="AC1443" s="123">
        <v>1415</v>
      </c>
      <c r="AD1443" s="123"/>
      <c r="AE1443" s="123"/>
      <c r="AF1443" s="123"/>
      <c r="AG1443" s="214"/>
      <c r="AH1443" s="229" t="str">
        <f t="shared" si="301"/>
        <v>a3</v>
      </c>
      <c r="AI1443" s="199"/>
      <c r="AJ1443" s="199"/>
      <c r="AK1443" s="199"/>
      <c r="AL1443" s="199"/>
      <c r="AM1443" s="199"/>
      <c r="AN1443" s="173">
        <v>2</v>
      </c>
      <c r="AO1443" s="173"/>
      <c r="AP1443" s="173"/>
      <c r="AQ1443" s="173"/>
      <c r="AR1443" s="173"/>
      <c r="AS1443" s="173">
        <v>1</v>
      </c>
      <c r="AT1443" s="173">
        <v>1</v>
      </c>
      <c r="AU1443" s="173">
        <v>2</v>
      </c>
      <c r="AV1443" s="173">
        <v>1</v>
      </c>
      <c r="AW1443" s="173">
        <v>2</v>
      </c>
      <c r="AX1443" s="173">
        <v>1</v>
      </c>
      <c r="AY1443" s="173">
        <v>1</v>
      </c>
      <c r="AZ1443" s="211">
        <f t="shared" si="311"/>
        <v>3</v>
      </c>
      <c r="BA1443" s="211">
        <f t="shared" si="310"/>
        <v>8</v>
      </c>
      <c r="BB1443" s="205">
        <f t="shared" si="302"/>
        <v>221671</v>
      </c>
      <c r="BC1443" s="205">
        <f t="shared" si="303"/>
        <v>190368</v>
      </c>
      <c r="BD1443" s="205">
        <f t="shared" si="304"/>
        <v>32554</v>
      </c>
      <c r="BE1443" s="205">
        <f t="shared" si="305"/>
        <v>1251</v>
      </c>
      <c r="BF1443" s="175">
        <v>189117</v>
      </c>
      <c r="BG1443" s="175">
        <v>15205</v>
      </c>
      <c r="BH1443" s="175">
        <v>53235</v>
      </c>
      <c r="BI1443" s="175">
        <v>31303</v>
      </c>
      <c r="BJ1443" s="175"/>
      <c r="BK1443" s="175">
        <v>12502</v>
      </c>
      <c r="BL1443" s="175">
        <v>65553</v>
      </c>
      <c r="BM1443" s="175">
        <v>17771</v>
      </c>
      <c r="BN1443" s="175">
        <v>9924</v>
      </c>
      <c r="BO1443" s="175">
        <v>16178</v>
      </c>
      <c r="BP1443" s="200">
        <f t="shared" si="306"/>
        <v>69413</v>
      </c>
    </row>
    <row r="1444" spans="1:68" s="201" customFormat="1" x14ac:dyDescent="0.15">
      <c r="A1444" s="117">
        <v>3820601002</v>
      </c>
      <c r="B1444" s="118" t="s">
        <v>2722</v>
      </c>
      <c r="C1444" s="118" t="s">
        <v>2700</v>
      </c>
      <c r="D1444" s="118" t="s">
        <v>2721</v>
      </c>
      <c r="E1444" s="118" t="s">
        <v>5062</v>
      </c>
      <c r="F1444" s="120">
        <v>22</v>
      </c>
      <c r="G1444" s="119">
        <v>1886505</v>
      </c>
      <c r="H1444" s="119"/>
      <c r="I1444" s="120" t="s">
        <v>5820</v>
      </c>
      <c r="J1444" s="120">
        <v>6000</v>
      </c>
      <c r="K1444" s="120">
        <v>1886505</v>
      </c>
      <c r="L1444" s="120">
        <v>0.86099999999999999</v>
      </c>
      <c r="M1444" s="121" t="s">
        <v>5657</v>
      </c>
      <c r="N1444" s="120">
        <v>1</v>
      </c>
      <c r="O1444" s="119">
        <v>222</v>
      </c>
      <c r="P1444" s="119">
        <v>26</v>
      </c>
      <c r="Q1444" s="119">
        <v>3.1</v>
      </c>
      <c r="R1444" s="120"/>
      <c r="S1444" s="120"/>
      <c r="T1444" s="120"/>
      <c r="U1444" s="120" t="s">
        <v>5689</v>
      </c>
      <c r="V1444" s="172">
        <v>914.5</v>
      </c>
      <c r="W1444" s="172">
        <v>171.2</v>
      </c>
      <c r="X1444" s="172">
        <v>352.8</v>
      </c>
      <c r="Y1444" s="172">
        <v>307.2</v>
      </c>
      <c r="Z1444" s="172">
        <v>83.3</v>
      </c>
      <c r="AA1444" s="123">
        <v>8623</v>
      </c>
      <c r="AB1444" s="123"/>
      <c r="AC1444" s="123">
        <v>1021</v>
      </c>
      <c r="AD1444" s="123"/>
      <c r="AE1444" s="123"/>
      <c r="AF1444" s="123"/>
      <c r="AG1444" s="214"/>
      <c r="AH1444" s="229" t="str">
        <f t="shared" ref="AH1444:AH1507" si="312">IF(N1444=1,IF(AG1444&gt;0,"a4",IF(AC1444&gt;0,"a3",IF(AA1444&gt;0,"a2","a1"))),IF(AG1444&gt;0,"b4",IF(AC1444&gt;0,"b3",IF(AA1444&gt;0,"b2","b1"))))</f>
        <v>a3</v>
      </c>
      <c r="AI1444" s="199"/>
      <c r="AJ1444" s="199"/>
      <c r="AK1444" s="199"/>
      <c r="AL1444" s="199"/>
      <c r="AM1444" s="199"/>
      <c r="AN1444" s="173">
        <v>0.5</v>
      </c>
      <c r="AO1444" s="173">
        <v>0.5</v>
      </c>
      <c r="AP1444" s="173">
        <v>0.5</v>
      </c>
      <c r="AQ1444" s="173">
        <v>1</v>
      </c>
      <c r="AR1444" s="173"/>
      <c r="AS1444" s="173">
        <v>0.5</v>
      </c>
      <c r="AT1444" s="173">
        <v>0.5</v>
      </c>
      <c r="AU1444" s="173">
        <v>2</v>
      </c>
      <c r="AV1444" s="173">
        <v>0.7</v>
      </c>
      <c r="AW1444" s="173">
        <v>1.3</v>
      </c>
      <c r="AX1444" s="173"/>
      <c r="AY1444" s="173">
        <v>1</v>
      </c>
      <c r="AZ1444" s="211">
        <f t="shared" si="311"/>
        <v>3</v>
      </c>
      <c r="BA1444" s="211">
        <f t="shared" si="310"/>
        <v>5.5</v>
      </c>
      <c r="BB1444" s="205">
        <f t="shared" ref="BB1444:BB1507" si="313">SUM(BG1444:BO1444)</f>
        <v>116176</v>
      </c>
      <c r="BC1444" s="205">
        <f t="shared" ref="BC1444:BC1507" si="314">BG1444+BH1444+BK1444+BL1444+BM1444+BN1444+BO1444</f>
        <v>100090</v>
      </c>
      <c r="BD1444" s="205">
        <f t="shared" ref="BD1444:BD1507" si="315">BB1444-BF1444</f>
        <v>16734</v>
      </c>
      <c r="BE1444" s="205">
        <f t="shared" ref="BE1444:BE1507" si="316">BC1444-BF1444</f>
        <v>648</v>
      </c>
      <c r="BF1444" s="175">
        <v>99442</v>
      </c>
      <c r="BG1444" s="175">
        <v>15092</v>
      </c>
      <c r="BH1444" s="175">
        <v>24939</v>
      </c>
      <c r="BI1444" s="175">
        <v>16086</v>
      </c>
      <c r="BJ1444" s="175"/>
      <c r="BK1444" s="175">
        <v>26801</v>
      </c>
      <c r="BL1444" s="175">
        <v>3803</v>
      </c>
      <c r="BM1444" s="175">
        <v>13362</v>
      </c>
      <c r="BN1444" s="175">
        <v>7358</v>
      </c>
      <c r="BO1444" s="175">
        <v>8735</v>
      </c>
      <c r="BP1444" s="200">
        <f t="shared" ref="BP1444:BP1507" si="317">BH1444+BO1444</f>
        <v>33674</v>
      </c>
    </row>
    <row r="1445" spans="1:68" s="201" customFormat="1" x14ac:dyDescent="0.15">
      <c r="A1445" s="117">
        <v>920101003</v>
      </c>
      <c r="B1445" s="118" t="s">
        <v>858</v>
      </c>
      <c r="C1445" s="118" t="s">
        <v>842</v>
      </c>
      <c r="D1445" s="118" t="s">
        <v>856</v>
      </c>
      <c r="E1445" s="118" t="s">
        <v>3703</v>
      </c>
      <c r="F1445" s="120">
        <v>18</v>
      </c>
      <c r="G1445" s="119">
        <v>1894799</v>
      </c>
      <c r="H1445" s="119"/>
      <c r="I1445" s="120" t="s">
        <v>5820</v>
      </c>
      <c r="J1445" s="120">
        <v>9300</v>
      </c>
      <c r="K1445" s="120">
        <v>1894799</v>
      </c>
      <c r="L1445" s="120">
        <v>0.55800000000000005</v>
      </c>
      <c r="M1445" s="121" t="s">
        <v>5657</v>
      </c>
      <c r="N1445" s="120">
        <v>1</v>
      </c>
      <c r="O1445" s="119"/>
      <c r="P1445" s="119"/>
      <c r="Q1445" s="119"/>
      <c r="R1445" s="120" t="s">
        <v>5658</v>
      </c>
      <c r="S1445" s="120">
        <v>1.3</v>
      </c>
      <c r="T1445" s="120"/>
      <c r="U1445" s="120"/>
      <c r="V1445" s="172">
        <v>850</v>
      </c>
      <c r="W1445" s="172"/>
      <c r="X1445" s="172"/>
      <c r="Y1445" s="172"/>
      <c r="Z1445" s="172">
        <v>850</v>
      </c>
      <c r="AA1445" s="123">
        <v>15566.8</v>
      </c>
      <c r="AB1445" s="123"/>
      <c r="AC1445" s="123">
        <v>1430</v>
      </c>
      <c r="AD1445" s="123"/>
      <c r="AE1445" s="123"/>
      <c r="AF1445" s="123"/>
      <c r="AG1445" s="214"/>
      <c r="AH1445" s="229" t="str">
        <f t="shared" si="312"/>
        <v>a3</v>
      </c>
      <c r="AI1445" s="199"/>
      <c r="AJ1445" s="199"/>
      <c r="AK1445" s="199"/>
      <c r="AL1445" s="199"/>
      <c r="AM1445" s="199"/>
      <c r="AN1445" s="173"/>
      <c r="AO1445" s="173"/>
      <c r="AP1445" s="173"/>
      <c r="AQ1445" s="173"/>
      <c r="AR1445" s="173"/>
      <c r="AS1445" s="173">
        <v>1</v>
      </c>
      <c r="AT1445" s="173">
        <v>0.5</v>
      </c>
      <c r="AU1445" s="173">
        <v>0.5</v>
      </c>
      <c r="AV1445" s="173">
        <v>0.5</v>
      </c>
      <c r="AW1445" s="173">
        <v>0.5</v>
      </c>
      <c r="AX1445" s="173">
        <v>1</v>
      </c>
      <c r="AY1445" s="173">
        <v>1</v>
      </c>
      <c r="AZ1445" s="211">
        <f t="shared" si="311"/>
        <v>1</v>
      </c>
      <c r="BA1445" s="211">
        <f t="shared" si="310"/>
        <v>4</v>
      </c>
      <c r="BB1445" s="205">
        <f t="shared" si="313"/>
        <v>106086</v>
      </c>
      <c r="BC1445" s="205">
        <f t="shared" si="314"/>
        <v>91896</v>
      </c>
      <c r="BD1445" s="205">
        <f t="shared" si="315"/>
        <v>22600</v>
      </c>
      <c r="BE1445" s="205">
        <f t="shared" si="316"/>
        <v>8410</v>
      </c>
      <c r="BF1445" s="175">
        <v>83486</v>
      </c>
      <c r="BG1445" s="175"/>
      <c r="BH1445" s="175">
        <v>40944</v>
      </c>
      <c r="BI1445" s="175">
        <v>14190</v>
      </c>
      <c r="BJ1445" s="175"/>
      <c r="BK1445" s="175">
        <v>25466</v>
      </c>
      <c r="BL1445" s="175">
        <v>2758</v>
      </c>
      <c r="BM1445" s="175">
        <v>13512</v>
      </c>
      <c r="BN1445" s="175">
        <v>130</v>
      </c>
      <c r="BO1445" s="175">
        <v>9086</v>
      </c>
      <c r="BP1445" s="200">
        <f t="shared" si="317"/>
        <v>50030</v>
      </c>
    </row>
    <row r="1446" spans="1:68" s="201" customFormat="1" x14ac:dyDescent="0.15">
      <c r="A1446" s="117">
        <v>332101001</v>
      </c>
      <c r="B1446" s="118" t="s">
        <v>458</v>
      </c>
      <c r="C1446" s="118" t="s">
        <v>415</v>
      </c>
      <c r="D1446" s="118" t="s">
        <v>459</v>
      </c>
      <c r="E1446" s="118" t="s">
        <v>3456</v>
      </c>
      <c r="F1446" s="120">
        <v>27</v>
      </c>
      <c r="G1446" s="119">
        <v>1897697</v>
      </c>
      <c r="H1446" s="119"/>
      <c r="I1446" s="120" t="s">
        <v>5820</v>
      </c>
      <c r="J1446" s="120">
        <v>9200</v>
      </c>
      <c r="K1446" s="120">
        <v>1897697</v>
      </c>
      <c r="L1446" s="120">
        <v>0.56499999999999995</v>
      </c>
      <c r="M1446" s="121" t="s">
        <v>5654</v>
      </c>
      <c r="N1446" s="120">
        <v>1</v>
      </c>
      <c r="O1446" s="119">
        <v>262</v>
      </c>
      <c r="P1446" s="119">
        <v>54.3</v>
      </c>
      <c r="Q1446" s="119">
        <v>6.1</v>
      </c>
      <c r="R1446" s="120" t="s">
        <v>5655</v>
      </c>
      <c r="S1446" s="120">
        <v>34.4</v>
      </c>
      <c r="T1446" s="120"/>
      <c r="U1446" s="120"/>
      <c r="V1446" s="172">
        <v>958</v>
      </c>
      <c r="W1446" s="172">
        <v>305.3</v>
      </c>
      <c r="X1446" s="172">
        <v>468.6</v>
      </c>
      <c r="Y1446" s="172">
        <v>66.400000000000006</v>
      </c>
      <c r="Z1446" s="172">
        <v>117.7</v>
      </c>
      <c r="AA1446" s="123">
        <v>21124</v>
      </c>
      <c r="AB1446" s="123"/>
      <c r="AC1446" s="123">
        <v>1374</v>
      </c>
      <c r="AD1446" s="123"/>
      <c r="AE1446" s="123"/>
      <c r="AF1446" s="123"/>
      <c r="AG1446" s="214"/>
      <c r="AH1446" s="229" t="str">
        <f t="shared" si="312"/>
        <v>a3</v>
      </c>
      <c r="AI1446" s="199" t="s">
        <v>5402</v>
      </c>
      <c r="AJ1446" s="199"/>
      <c r="AK1446" s="199"/>
      <c r="AL1446" s="199"/>
      <c r="AM1446" s="199"/>
      <c r="AN1446" s="173"/>
      <c r="AO1446" s="173"/>
      <c r="AP1446" s="173"/>
      <c r="AQ1446" s="173"/>
      <c r="AR1446" s="173"/>
      <c r="AS1446" s="173">
        <v>1</v>
      </c>
      <c r="AT1446" s="173">
        <v>1</v>
      </c>
      <c r="AU1446" s="173">
        <v>1</v>
      </c>
      <c r="AV1446" s="173">
        <v>1</v>
      </c>
      <c r="AW1446" s="173">
        <v>1</v>
      </c>
      <c r="AX1446" s="173">
        <v>1</v>
      </c>
      <c r="AY1446" s="173"/>
      <c r="AZ1446" s="211">
        <f t="shared" si="311"/>
        <v>1</v>
      </c>
      <c r="BA1446" s="211">
        <f t="shared" si="310"/>
        <v>5</v>
      </c>
      <c r="BB1446" s="205">
        <f t="shared" si="313"/>
        <v>112940</v>
      </c>
      <c r="BC1446" s="205">
        <f t="shared" si="314"/>
        <v>112940</v>
      </c>
      <c r="BD1446" s="205">
        <f t="shared" si="315"/>
        <v>0</v>
      </c>
      <c r="BE1446" s="205">
        <f t="shared" si="316"/>
        <v>0</v>
      </c>
      <c r="BF1446" s="175">
        <v>112940</v>
      </c>
      <c r="BG1446" s="175">
        <v>8978</v>
      </c>
      <c r="BH1446" s="175">
        <v>82338</v>
      </c>
      <c r="BI1446" s="175"/>
      <c r="BJ1446" s="175"/>
      <c r="BK1446" s="175">
        <v>15296</v>
      </c>
      <c r="BL1446" s="175"/>
      <c r="BM1446" s="175"/>
      <c r="BN1446" s="175"/>
      <c r="BO1446" s="175">
        <v>6328</v>
      </c>
      <c r="BP1446" s="200">
        <f t="shared" si="317"/>
        <v>88666</v>
      </c>
    </row>
    <row r="1447" spans="1:68" s="201" customFormat="1" x14ac:dyDescent="0.15">
      <c r="A1447" s="117">
        <v>3920101003</v>
      </c>
      <c r="B1447" s="118" t="s">
        <v>2759</v>
      </c>
      <c r="C1447" s="118" t="s">
        <v>2754</v>
      </c>
      <c r="D1447" s="118" t="s">
        <v>2757</v>
      </c>
      <c r="E1447" s="118" t="s">
        <v>5085</v>
      </c>
      <c r="F1447" s="120">
        <v>26</v>
      </c>
      <c r="G1447" s="119">
        <v>1928532</v>
      </c>
      <c r="H1447" s="119">
        <v>2032344</v>
      </c>
      <c r="I1447" s="120" t="s">
        <v>5820</v>
      </c>
      <c r="J1447" s="120">
        <v>8025</v>
      </c>
      <c r="K1447" s="120">
        <v>1928530</v>
      </c>
      <c r="L1447" s="120">
        <v>0.65800000000000003</v>
      </c>
      <c r="M1447" s="121" t="s">
        <v>5654</v>
      </c>
      <c r="N1447" s="120">
        <v>1</v>
      </c>
      <c r="O1447" s="119">
        <v>196</v>
      </c>
      <c r="P1447" s="119"/>
      <c r="Q1447" s="119"/>
      <c r="R1447" s="120" t="s">
        <v>5655</v>
      </c>
      <c r="S1447" s="120">
        <v>37.9</v>
      </c>
      <c r="T1447" s="120"/>
      <c r="U1447" s="120"/>
      <c r="V1447" s="172">
        <v>1417.4</v>
      </c>
      <c r="W1447" s="172">
        <v>76</v>
      </c>
      <c r="X1447" s="172">
        <v>1259.4000000000001</v>
      </c>
      <c r="Y1447" s="172">
        <v>82</v>
      </c>
      <c r="Z1447" s="172"/>
      <c r="AA1447" s="123">
        <v>3268</v>
      </c>
      <c r="AB1447" s="123"/>
      <c r="AC1447" s="123">
        <v>9173</v>
      </c>
      <c r="AD1447" s="123"/>
      <c r="AE1447" s="123"/>
      <c r="AF1447" s="123"/>
      <c r="AG1447" s="214"/>
      <c r="AH1447" s="229" t="str">
        <f t="shared" si="312"/>
        <v>a3</v>
      </c>
      <c r="AI1447" s="199"/>
      <c r="AJ1447" s="199"/>
      <c r="AK1447" s="199"/>
      <c r="AL1447" s="199"/>
      <c r="AM1447" s="199"/>
      <c r="AN1447" s="173"/>
      <c r="AO1447" s="173"/>
      <c r="AP1447" s="173"/>
      <c r="AQ1447" s="173"/>
      <c r="AR1447" s="173"/>
      <c r="AS1447" s="173"/>
      <c r="AT1447" s="173"/>
      <c r="AU1447" s="173"/>
      <c r="AV1447" s="173"/>
      <c r="AW1447" s="173"/>
      <c r="AX1447" s="173"/>
      <c r="AY1447" s="173"/>
      <c r="AZ1447" s="211">
        <f t="shared" si="311"/>
        <v>0</v>
      </c>
      <c r="BA1447" s="211">
        <f t="shared" si="310"/>
        <v>0</v>
      </c>
      <c r="BB1447" s="205">
        <f t="shared" si="313"/>
        <v>0</v>
      </c>
      <c r="BC1447" s="205">
        <f t="shared" si="314"/>
        <v>0</v>
      </c>
      <c r="BD1447" s="205">
        <f t="shared" si="315"/>
        <v>0</v>
      </c>
      <c r="BE1447" s="205">
        <f t="shared" si="316"/>
        <v>0</v>
      </c>
      <c r="BF1447" s="175"/>
      <c r="BG1447" s="175"/>
      <c r="BH1447" s="175"/>
      <c r="BI1447" s="175"/>
      <c r="BJ1447" s="175"/>
      <c r="BK1447" s="175"/>
      <c r="BL1447" s="175"/>
      <c r="BM1447" s="175"/>
      <c r="BN1447" s="175"/>
      <c r="BO1447" s="175"/>
      <c r="BP1447" s="200">
        <f t="shared" si="317"/>
        <v>0</v>
      </c>
    </row>
    <row r="1448" spans="1:68" s="201" customFormat="1" x14ac:dyDescent="0.15">
      <c r="A1448" s="117">
        <v>3321101001</v>
      </c>
      <c r="B1448" s="118" t="s">
        <v>2466</v>
      </c>
      <c r="C1448" s="118" t="s">
        <v>2427</v>
      </c>
      <c r="D1448" s="118" t="s">
        <v>2467</v>
      </c>
      <c r="E1448" s="118" t="s">
        <v>4865</v>
      </c>
      <c r="F1448" s="120">
        <v>26</v>
      </c>
      <c r="G1448" s="119">
        <v>1942475</v>
      </c>
      <c r="H1448" s="119"/>
      <c r="I1448" s="120" t="s">
        <v>5820</v>
      </c>
      <c r="J1448" s="120">
        <v>11400</v>
      </c>
      <c r="K1448" s="120">
        <v>1942475</v>
      </c>
      <c r="L1448" s="120">
        <v>0.46700000000000003</v>
      </c>
      <c r="M1448" s="121" t="s">
        <v>5654</v>
      </c>
      <c r="N1448" s="120">
        <v>1</v>
      </c>
      <c r="O1448" s="119">
        <v>121</v>
      </c>
      <c r="P1448" s="119">
        <v>27.9</v>
      </c>
      <c r="Q1448" s="119">
        <v>2.9</v>
      </c>
      <c r="R1448" s="120" t="s">
        <v>5655</v>
      </c>
      <c r="S1448" s="120">
        <v>27.8</v>
      </c>
      <c r="T1448" s="120"/>
      <c r="U1448" s="120"/>
      <c r="V1448" s="172">
        <v>1530.9</v>
      </c>
      <c r="W1448" s="172">
        <v>78.2</v>
      </c>
      <c r="X1448" s="172">
        <v>701.8</v>
      </c>
      <c r="Y1448" s="172">
        <v>352.6</v>
      </c>
      <c r="Z1448" s="172">
        <v>398.3</v>
      </c>
      <c r="AA1448" s="123">
        <v>5088</v>
      </c>
      <c r="AB1448" s="123">
        <v>26288.500000000029</v>
      </c>
      <c r="AC1448" s="123">
        <v>565</v>
      </c>
      <c r="AD1448" s="123"/>
      <c r="AE1448" s="123"/>
      <c r="AF1448" s="123"/>
      <c r="AG1448" s="214"/>
      <c r="AH1448" s="229" t="str">
        <f t="shared" si="312"/>
        <v>a3</v>
      </c>
      <c r="AI1448" s="199"/>
      <c r="AJ1448" s="199"/>
      <c r="AK1448" s="199"/>
      <c r="AL1448" s="199"/>
      <c r="AM1448" s="199"/>
      <c r="AN1448" s="173">
        <v>0.5</v>
      </c>
      <c r="AO1448" s="173"/>
      <c r="AP1448" s="173"/>
      <c r="AQ1448" s="173" t="s">
        <v>3186</v>
      </c>
      <c r="AR1448" s="173" t="s">
        <v>3186</v>
      </c>
      <c r="AS1448" s="173">
        <v>1</v>
      </c>
      <c r="AT1448" s="173">
        <v>3.6</v>
      </c>
      <c r="AU1448" s="173">
        <v>1.4</v>
      </c>
      <c r="AV1448" s="173">
        <v>1.4</v>
      </c>
      <c r="AW1448" s="173">
        <v>1.4</v>
      </c>
      <c r="AX1448" s="173">
        <v>1.8</v>
      </c>
      <c r="AY1448" s="173">
        <v>0.9</v>
      </c>
      <c r="AZ1448" s="211">
        <f t="shared" si="311"/>
        <v>1.5</v>
      </c>
      <c r="BA1448" s="211">
        <f t="shared" si="310"/>
        <v>10.500000000000002</v>
      </c>
      <c r="BB1448" s="205">
        <f t="shared" si="313"/>
        <v>224437</v>
      </c>
      <c r="BC1448" s="205">
        <f t="shared" si="314"/>
        <v>161393</v>
      </c>
      <c r="BD1448" s="205">
        <f t="shared" si="315"/>
        <v>65331</v>
      </c>
      <c r="BE1448" s="205">
        <f t="shared" si="316"/>
        <v>2287</v>
      </c>
      <c r="BF1448" s="175">
        <v>159106</v>
      </c>
      <c r="BG1448" s="175">
        <v>21252</v>
      </c>
      <c r="BH1448" s="175">
        <v>65331</v>
      </c>
      <c r="BI1448" s="175">
        <v>63044</v>
      </c>
      <c r="BJ1448" s="175"/>
      <c r="BK1448" s="175">
        <v>9552</v>
      </c>
      <c r="BL1448" s="175">
        <v>13442</v>
      </c>
      <c r="BM1448" s="175">
        <v>24413</v>
      </c>
      <c r="BN1448" s="175">
        <v>8990</v>
      </c>
      <c r="BO1448" s="175">
        <v>18413</v>
      </c>
      <c r="BP1448" s="200">
        <f t="shared" si="317"/>
        <v>83744</v>
      </c>
    </row>
    <row r="1449" spans="1:68" s="201" customFormat="1" x14ac:dyDescent="0.15">
      <c r="A1449" s="117">
        <v>1520201002</v>
      </c>
      <c r="B1449" s="118" t="s">
        <v>1186</v>
      </c>
      <c r="C1449" s="118" t="s">
        <v>1167</v>
      </c>
      <c r="D1449" s="118" t="s">
        <v>1185</v>
      </c>
      <c r="E1449" s="118" t="s">
        <v>3913</v>
      </c>
      <c r="F1449" s="120">
        <v>26</v>
      </c>
      <c r="G1449" s="119">
        <v>1984734</v>
      </c>
      <c r="H1449" s="119"/>
      <c r="I1449" s="120" t="s">
        <v>5820</v>
      </c>
      <c r="J1449" s="120">
        <v>10596</v>
      </c>
      <c r="K1449" s="120">
        <v>1984734</v>
      </c>
      <c r="L1449" s="120">
        <v>0.51300000000000001</v>
      </c>
      <c r="M1449" s="121" t="s">
        <v>5654</v>
      </c>
      <c r="N1449" s="120">
        <v>1</v>
      </c>
      <c r="O1449" s="119">
        <v>206</v>
      </c>
      <c r="P1449" s="119">
        <v>31.1</v>
      </c>
      <c r="Q1449" s="119">
        <v>3.3</v>
      </c>
      <c r="R1449" s="120" t="s">
        <v>5655</v>
      </c>
      <c r="S1449" s="120">
        <v>56.4</v>
      </c>
      <c r="T1449" s="120"/>
      <c r="U1449" s="120"/>
      <c r="V1449" s="172">
        <v>1490.4</v>
      </c>
      <c r="W1449" s="172">
        <v>72.900000000000006</v>
      </c>
      <c r="X1449" s="172">
        <v>863.1</v>
      </c>
      <c r="Y1449" s="172">
        <v>274.7</v>
      </c>
      <c r="Z1449" s="172">
        <v>279.7</v>
      </c>
      <c r="AA1449" s="123">
        <v>9015</v>
      </c>
      <c r="AB1449" s="123"/>
      <c r="AC1449" s="123">
        <v>1446</v>
      </c>
      <c r="AD1449" s="123"/>
      <c r="AE1449" s="123"/>
      <c r="AF1449" s="123"/>
      <c r="AG1449" s="214"/>
      <c r="AH1449" s="229" t="str">
        <f t="shared" si="312"/>
        <v>a3</v>
      </c>
      <c r="AI1449" s="199" t="s">
        <v>5401</v>
      </c>
      <c r="AJ1449" s="199"/>
      <c r="AK1449" s="199"/>
      <c r="AL1449" s="199"/>
      <c r="AM1449" s="199"/>
      <c r="AN1449" s="173" t="s">
        <v>3186</v>
      </c>
      <c r="AO1449" s="173" t="s">
        <v>3186</v>
      </c>
      <c r="AP1449" s="173" t="s">
        <v>3186</v>
      </c>
      <c r="AQ1449" s="173" t="s">
        <v>3186</v>
      </c>
      <c r="AR1449" s="173" t="s">
        <v>3186</v>
      </c>
      <c r="AS1449" s="173">
        <v>1</v>
      </c>
      <c r="AT1449" s="173">
        <v>2</v>
      </c>
      <c r="AU1449" s="173">
        <v>3</v>
      </c>
      <c r="AV1449" s="173">
        <v>2</v>
      </c>
      <c r="AW1449" s="173">
        <v>2</v>
      </c>
      <c r="AX1449" s="173">
        <v>2</v>
      </c>
      <c r="AY1449" s="173" t="s">
        <v>3186</v>
      </c>
      <c r="AZ1449" s="211">
        <f t="shared" si="311"/>
        <v>1</v>
      </c>
      <c r="BA1449" s="211">
        <f t="shared" si="310"/>
        <v>11</v>
      </c>
      <c r="BB1449" s="205">
        <f t="shared" si="313"/>
        <v>219190</v>
      </c>
      <c r="BC1449" s="205">
        <f t="shared" si="314"/>
        <v>183583</v>
      </c>
      <c r="BD1449" s="205">
        <f t="shared" si="315"/>
        <v>56250</v>
      </c>
      <c r="BE1449" s="205">
        <f t="shared" si="316"/>
        <v>20643</v>
      </c>
      <c r="BF1449" s="175">
        <v>162940</v>
      </c>
      <c r="BG1449" s="175">
        <v>12017</v>
      </c>
      <c r="BH1449" s="175">
        <v>84420</v>
      </c>
      <c r="BI1449" s="175">
        <v>35607</v>
      </c>
      <c r="BJ1449" s="175"/>
      <c r="BK1449" s="175">
        <v>29968</v>
      </c>
      <c r="BL1449" s="175">
        <v>4841</v>
      </c>
      <c r="BM1449" s="175">
        <v>21589</v>
      </c>
      <c r="BN1449" s="175">
        <v>5832</v>
      </c>
      <c r="BO1449" s="175">
        <v>24916</v>
      </c>
      <c r="BP1449" s="200">
        <f t="shared" si="317"/>
        <v>109336</v>
      </c>
    </row>
    <row r="1450" spans="1:68" s="201" customFormat="1" x14ac:dyDescent="0.15">
      <c r="A1450" s="117">
        <v>800581001</v>
      </c>
      <c r="B1450" s="118" t="s">
        <v>771</v>
      </c>
      <c r="C1450" s="118" t="s">
        <v>762</v>
      </c>
      <c r="D1450" s="118" t="s">
        <v>772</v>
      </c>
      <c r="E1450" s="118" t="s">
        <v>3652</v>
      </c>
      <c r="F1450" s="120">
        <v>16</v>
      </c>
      <c r="G1450" s="119">
        <v>1992806</v>
      </c>
      <c r="H1450" s="119"/>
      <c r="I1450" s="120" t="s">
        <v>5820</v>
      </c>
      <c r="J1450" s="120">
        <v>9000</v>
      </c>
      <c r="K1450" s="120">
        <v>1992806</v>
      </c>
      <c r="L1450" s="120">
        <v>0.60699999999999998</v>
      </c>
      <c r="M1450" s="121" t="s">
        <v>5654</v>
      </c>
      <c r="N1450" s="120">
        <v>1</v>
      </c>
      <c r="O1450" s="119">
        <v>139</v>
      </c>
      <c r="P1450" s="119">
        <v>27.8</v>
      </c>
      <c r="Q1450" s="119">
        <v>3.2</v>
      </c>
      <c r="R1450" s="120" t="s">
        <v>5655</v>
      </c>
      <c r="S1450" s="120">
        <v>15.9</v>
      </c>
      <c r="T1450" s="120"/>
      <c r="U1450" s="120"/>
      <c r="V1450" s="172">
        <v>1453.4639999999999</v>
      </c>
      <c r="W1450" s="172">
        <v>320.33699999999999</v>
      </c>
      <c r="X1450" s="172">
        <v>224.4</v>
      </c>
      <c r="Y1450" s="172">
        <v>229.124</v>
      </c>
      <c r="Z1450" s="172">
        <v>679.60299999999995</v>
      </c>
      <c r="AA1450" s="123">
        <v>19107</v>
      </c>
      <c r="AB1450" s="123"/>
      <c r="AC1450" s="123">
        <v>1396.95</v>
      </c>
      <c r="AD1450" s="123"/>
      <c r="AE1450" s="123"/>
      <c r="AF1450" s="123"/>
      <c r="AG1450" s="214"/>
      <c r="AH1450" s="229" t="str">
        <f t="shared" si="312"/>
        <v>a3</v>
      </c>
      <c r="AI1450" s="199"/>
      <c r="AJ1450" s="199"/>
      <c r="AK1450" s="199"/>
      <c r="AL1450" s="199"/>
      <c r="AM1450" s="199"/>
      <c r="AN1450" s="173">
        <v>4.3</v>
      </c>
      <c r="AO1450" s="173"/>
      <c r="AP1450" s="173"/>
      <c r="AQ1450" s="173"/>
      <c r="AR1450" s="173"/>
      <c r="AS1450" s="173">
        <v>0.8</v>
      </c>
      <c r="AT1450" s="173">
        <v>3.2</v>
      </c>
      <c r="AU1450" s="173">
        <v>1.8</v>
      </c>
      <c r="AV1450" s="173">
        <v>0.5</v>
      </c>
      <c r="AW1450" s="173">
        <v>1.7</v>
      </c>
      <c r="AX1450" s="173">
        <v>2</v>
      </c>
      <c r="AY1450" s="173"/>
      <c r="AZ1450" s="211">
        <f t="shared" si="311"/>
        <v>5.0999999999999996</v>
      </c>
      <c r="BA1450" s="211">
        <f t="shared" si="310"/>
        <v>9.1999999999999993</v>
      </c>
      <c r="BB1450" s="205">
        <f t="shared" si="313"/>
        <v>404412</v>
      </c>
      <c r="BC1450" s="205">
        <f t="shared" si="314"/>
        <v>404412</v>
      </c>
      <c r="BD1450" s="205">
        <f t="shared" si="315"/>
        <v>0</v>
      </c>
      <c r="BE1450" s="205">
        <f t="shared" si="316"/>
        <v>0</v>
      </c>
      <c r="BF1450" s="175">
        <v>404412</v>
      </c>
      <c r="BG1450" s="175">
        <v>22104</v>
      </c>
      <c r="BH1450" s="175">
        <v>74607</v>
      </c>
      <c r="BI1450" s="175"/>
      <c r="BJ1450" s="175"/>
      <c r="BK1450" s="175">
        <v>19794</v>
      </c>
      <c r="BL1450" s="175">
        <v>26182</v>
      </c>
      <c r="BM1450" s="175">
        <v>24520</v>
      </c>
      <c r="BN1450" s="175">
        <v>3065</v>
      </c>
      <c r="BO1450" s="175">
        <v>234140</v>
      </c>
      <c r="BP1450" s="200">
        <f t="shared" si="317"/>
        <v>308747</v>
      </c>
    </row>
    <row r="1451" spans="1:68" s="201" customFormat="1" x14ac:dyDescent="0.15">
      <c r="A1451" s="117">
        <v>1621101001</v>
      </c>
      <c r="B1451" s="118" t="s">
        <v>1311</v>
      </c>
      <c r="C1451" s="118" t="s">
        <v>1276</v>
      </c>
      <c r="D1451" s="118" t="s">
        <v>1312</v>
      </c>
      <c r="E1451" s="118" t="s">
        <v>4013</v>
      </c>
      <c r="F1451" s="120">
        <v>43</v>
      </c>
      <c r="G1451" s="119">
        <v>1993389</v>
      </c>
      <c r="H1451" s="119"/>
      <c r="I1451" s="120" t="s">
        <v>5820</v>
      </c>
      <c r="J1451" s="120">
        <v>8700</v>
      </c>
      <c r="K1451" s="120">
        <v>1993389</v>
      </c>
      <c r="L1451" s="120">
        <v>0.628</v>
      </c>
      <c r="M1451" s="121" t="s">
        <v>5654</v>
      </c>
      <c r="N1451" s="120">
        <v>1</v>
      </c>
      <c r="O1451" s="119">
        <v>132.1</v>
      </c>
      <c r="P1451" s="119"/>
      <c r="Q1451" s="119"/>
      <c r="R1451" s="120" t="s">
        <v>5655</v>
      </c>
      <c r="S1451" s="120">
        <v>19.600000000000001</v>
      </c>
      <c r="T1451" s="120"/>
      <c r="U1451" s="120"/>
      <c r="V1451" s="172">
        <v>822.7</v>
      </c>
      <c r="W1451" s="172">
        <v>42</v>
      </c>
      <c r="X1451" s="172">
        <v>614.29999999999995</v>
      </c>
      <c r="Y1451" s="172">
        <v>44.8</v>
      </c>
      <c r="Z1451" s="172">
        <v>121.6</v>
      </c>
      <c r="AA1451" s="123">
        <v>250</v>
      </c>
      <c r="AB1451" s="123"/>
      <c r="AC1451" s="123">
        <v>1021</v>
      </c>
      <c r="AD1451" s="123"/>
      <c r="AE1451" s="123"/>
      <c r="AF1451" s="123"/>
      <c r="AG1451" s="214"/>
      <c r="AH1451" s="229" t="str">
        <f t="shared" si="312"/>
        <v>a3</v>
      </c>
      <c r="AI1451" s="199"/>
      <c r="AJ1451" s="199"/>
      <c r="AK1451" s="199"/>
      <c r="AL1451" s="199"/>
      <c r="AM1451" s="199"/>
      <c r="AN1451" s="173"/>
      <c r="AO1451" s="173"/>
      <c r="AP1451" s="173"/>
      <c r="AQ1451" s="173"/>
      <c r="AR1451" s="173"/>
      <c r="AS1451" s="173">
        <v>0.5</v>
      </c>
      <c r="AT1451" s="173">
        <v>0.5</v>
      </c>
      <c r="AU1451" s="173">
        <v>0.5</v>
      </c>
      <c r="AV1451" s="173">
        <v>0.5</v>
      </c>
      <c r="AW1451" s="173">
        <v>0.5</v>
      </c>
      <c r="AX1451" s="173">
        <v>0.5</v>
      </c>
      <c r="AY1451" s="173"/>
      <c r="AZ1451" s="211">
        <f t="shared" si="311"/>
        <v>0.5</v>
      </c>
      <c r="BA1451" s="211">
        <f t="shared" si="310"/>
        <v>2.5</v>
      </c>
      <c r="BB1451" s="205">
        <f t="shared" si="313"/>
        <v>77157</v>
      </c>
      <c r="BC1451" s="205">
        <f t="shared" si="314"/>
        <v>65776</v>
      </c>
      <c r="BD1451" s="205">
        <f t="shared" si="315"/>
        <v>12462</v>
      </c>
      <c r="BE1451" s="205">
        <f t="shared" si="316"/>
        <v>1081</v>
      </c>
      <c r="BF1451" s="175">
        <v>64695</v>
      </c>
      <c r="BG1451" s="175"/>
      <c r="BH1451" s="175">
        <v>16433</v>
      </c>
      <c r="BI1451" s="175">
        <v>11381</v>
      </c>
      <c r="BJ1451" s="175"/>
      <c r="BK1451" s="175">
        <v>23122</v>
      </c>
      <c r="BL1451" s="175">
        <v>3637</v>
      </c>
      <c r="BM1451" s="175">
        <v>10791</v>
      </c>
      <c r="BN1451" s="175">
        <v>8599</v>
      </c>
      <c r="BO1451" s="175">
        <v>3194</v>
      </c>
      <c r="BP1451" s="200">
        <f t="shared" si="317"/>
        <v>19627</v>
      </c>
    </row>
    <row r="1452" spans="1:68" s="201" customFormat="1" x14ac:dyDescent="0.15">
      <c r="A1452" s="117">
        <v>158401001</v>
      </c>
      <c r="B1452" s="118" t="s">
        <v>265</v>
      </c>
      <c r="C1452" s="118" t="s">
        <v>11</v>
      </c>
      <c r="D1452" s="118" t="s">
        <v>266</v>
      </c>
      <c r="E1452" s="118" t="s">
        <v>3339</v>
      </c>
      <c r="F1452" s="120">
        <v>26</v>
      </c>
      <c r="G1452" s="119"/>
      <c r="H1452" s="119"/>
      <c r="I1452" s="120" t="s">
        <v>5820</v>
      </c>
      <c r="J1452" s="120">
        <v>10400</v>
      </c>
      <c r="K1452" s="120">
        <v>2015837</v>
      </c>
      <c r="L1452" s="120">
        <v>0.53100000000000003</v>
      </c>
      <c r="M1452" s="121" t="s">
        <v>5654</v>
      </c>
      <c r="N1452" s="120">
        <v>1</v>
      </c>
      <c r="O1452" s="119">
        <v>122.8</v>
      </c>
      <c r="P1452" s="119">
        <v>28.1</v>
      </c>
      <c r="Q1452" s="119">
        <v>3.47</v>
      </c>
      <c r="R1452" s="120" t="s">
        <v>5655</v>
      </c>
      <c r="S1452" s="120">
        <v>26.5</v>
      </c>
      <c r="T1452" s="120"/>
      <c r="U1452" s="120"/>
      <c r="V1452" s="172">
        <v>547.6</v>
      </c>
      <c r="W1452" s="172"/>
      <c r="X1452" s="172">
        <v>276.60000000000002</v>
      </c>
      <c r="Y1452" s="172">
        <v>51.2</v>
      </c>
      <c r="Z1452" s="172">
        <v>219.8</v>
      </c>
      <c r="AA1452" s="123">
        <v>9067</v>
      </c>
      <c r="AB1452" s="123"/>
      <c r="AC1452" s="123">
        <v>925.9</v>
      </c>
      <c r="AD1452" s="123"/>
      <c r="AE1452" s="123"/>
      <c r="AF1452" s="123"/>
      <c r="AG1452" s="214"/>
      <c r="AH1452" s="229" t="str">
        <f t="shared" si="312"/>
        <v>a3</v>
      </c>
      <c r="AI1452" s="199"/>
      <c r="AJ1452" s="199"/>
      <c r="AK1452" s="199"/>
      <c r="AL1452" s="199"/>
      <c r="AM1452" s="199"/>
      <c r="AN1452" s="173">
        <v>1</v>
      </c>
      <c r="AO1452" s="173">
        <v>0.6</v>
      </c>
      <c r="AP1452" s="173"/>
      <c r="AQ1452" s="173"/>
      <c r="AR1452" s="173" t="s">
        <v>3186</v>
      </c>
      <c r="AS1452" s="173">
        <v>1</v>
      </c>
      <c r="AT1452" s="173">
        <v>1</v>
      </c>
      <c r="AU1452" s="173">
        <v>1</v>
      </c>
      <c r="AV1452" s="173">
        <v>1</v>
      </c>
      <c r="AW1452" s="173">
        <v>1</v>
      </c>
      <c r="AX1452" s="173">
        <v>1</v>
      </c>
      <c r="AY1452" s="173">
        <v>5</v>
      </c>
      <c r="AZ1452" s="211">
        <f t="shared" si="311"/>
        <v>2.6</v>
      </c>
      <c r="BA1452" s="211">
        <f t="shared" si="310"/>
        <v>10</v>
      </c>
      <c r="BB1452" s="205">
        <f t="shared" si="313"/>
        <v>162375</v>
      </c>
      <c r="BC1452" s="205">
        <f t="shared" si="314"/>
        <v>129668</v>
      </c>
      <c r="BD1452" s="205">
        <f t="shared" si="315"/>
        <v>34505</v>
      </c>
      <c r="BE1452" s="205">
        <f t="shared" si="316"/>
        <v>1798</v>
      </c>
      <c r="BF1452" s="175">
        <v>127870</v>
      </c>
      <c r="BG1452" s="175">
        <v>9886</v>
      </c>
      <c r="BH1452" s="175">
        <v>69615</v>
      </c>
      <c r="BI1452" s="175">
        <v>32707</v>
      </c>
      <c r="BJ1452" s="175"/>
      <c r="BK1452" s="175">
        <v>12804</v>
      </c>
      <c r="BL1452" s="175">
        <v>2527</v>
      </c>
      <c r="BM1452" s="175">
        <v>13733</v>
      </c>
      <c r="BN1452" s="175">
        <v>8708</v>
      </c>
      <c r="BO1452" s="175">
        <v>12395</v>
      </c>
      <c r="BP1452" s="200">
        <f t="shared" si="317"/>
        <v>82010</v>
      </c>
    </row>
    <row r="1453" spans="1:68" s="201" customFormat="1" x14ac:dyDescent="0.15">
      <c r="A1453" s="117">
        <v>122801001</v>
      </c>
      <c r="B1453" s="118" t="s">
        <v>94</v>
      </c>
      <c r="C1453" s="118" t="s">
        <v>11</v>
      </c>
      <c r="D1453" s="118" t="s">
        <v>95</v>
      </c>
      <c r="E1453" s="118" t="s">
        <v>3243</v>
      </c>
      <c r="F1453" s="120">
        <v>34</v>
      </c>
      <c r="G1453" s="119">
        <v>1970457</v>
      </c>
      <c r="H1453" s="119"/>
      <c r="I1453" s="120" t="s">
        <v>5820</v>
      </c>
      <c r="J1453" s="120">
        <v>5650</v>
      </c>
      <c r="K1453" s="120">
        <v>2027420</v>
      </c>
      <c r="L1453" s="120">
        <v>0.98299999999999998</v>
      </c>
      <c r="M1453" s="121" t="s">
        <v>5654</v>
      </c>
      <c r="N1453" s="120">
        <v>1</v>
      </c>
      <c r="O1453" s="119">
        <v>320</v>
      </c>
      <c r="P1453" s="119">
        <v>25.6</v>
      </c>
      <c r="Q1453" s="119">
        <v>2.88</v>
      </c>
      <c r="R1453" s="120" t="s">
        <v>5655</v>
      </c>
      <c r="S1453" s="120">
        <v>1.5</v>
      </c>
      <c r="T1453" s="120"/>
      <c r="U1453" s="120" t="s">
        <v>3186</v>
      </c>
      <c r="V1453" s="172">
        <v>773</v>
      </c>
      <c r="W1453" s="172"/>
      <c r="X1453" s="172"/>
      <c r="Y1453" s="172"/>
      <c r="Z1453" s="172">
        <v>773</v>
      </c>
      <c r="AA1453" s="123"/>
      <c r="AB1453" s="123">
        <v>22122</v>
      </c>
      <c r="AC1453" s="123">
        <v>726</v>
      </c>
      <c r="AD1453" s="123"/>
      <c r="AE1453" s="123"/>
      <c r="AF1453" s="123"/>
      <c r="AG1453" s="214"/>
      <c r="AH1453" s="229" t="str">
        <f t="shared" si="312"/>
        <v>a3</v>
      </c>
      <c r="AI1453" s="199"/>
      <c r="AJ1453" s="199"/>
      <c r="AK1453" s="199"/>
      <c r="AL1453" s="199"/>
      <c r="AM1453" s="199"/>
      <c r="AN1453" s="173"/>
      <c r="AO1453" s="173"/>
      <c r="AP1453" s="173"/>
      <c r="AQ1453" s="173"/>
      <c r="AR1453" s="173"/>
      <c r="AS1453" s="173">
        <v>1</v>
      </c>
      <c r="AT1453" s="173">
        <v>2</v>
      </c>
      <c r="AU1453" s="173">
        <v>2</v>
      </c>
      <c r="AV1453" s="173">
        <v>2</v>
      </c>
      <c r="AW1453" s="173">
        <v>2</v>
      </c>
      <c r="AX1453" s="173">
        <v>1</v>
      </c>
      <c r="AY1453" s="173"/>
      <c r="AZ1453" s="211">
        <f t="shared" si="311"/>
        <v>1</v>
      </c>
      <c r="BA1453" s="211">
        <f t="shared" si="310"/>
        <v>9</v>
      </c>
      <c r="BB1453" s="205">
        <f t="shared" si="313"/>
        <v>83686</v>
      </c>
      <c r="BC1453" s="205">
        <f t="shared" si="314"/>
        <v>56041</v>
      </c>
      <c r="BD1453" s="205">
        <f t="shared" si="315"/>
        <v>28750</v>
      </c>
      <c r="BE1453" s="205">
        <f t="shared" si="316"/>
        <v>1105</v>
      </c>
      <c r="BF1453" s="175">
        <v>54936</v>
      </c>
      <c r="BG1453" s="175"/>
      <c r="BH1453" s="175">
        <v>28750</v>
      </c>
      <c r="BI1453" s="175">
        <v>27645</v>
      </c>
      <c r="BJ1453" s="175"/>
      <c r="BK1453" s="175">
        <v>11023</v>
      </c>
      <c r="BL1453" s="175">
        <v>2027</v>
      </c>
      <c r="BM1453" s="175">
        <v>10909</v>
      </c>
      <c r="BN1453" s="175">
        <v>390</v>
      </c>
      <c r="BO1453" s="175">
        <v>2942</v>
      </c>
      <c r="BP1453" s="200">
        <f t="shared" si="317"/>
        <v>31692</v>
      </c>
    </row>
    <row r="1454" spans="1:68" s="201" customFormat="1" x14ac:dyDescent="0.15">
      <c r="A1454" s="117">
        <v>3120401001</v>
      </c>
      <c r="B1454" s="118" t="s">
        <v>2336</v>
      </c>
      <c r="C1454" s="118" t="s">
        <v>2319</v>
      </c>
      <c r="D1454" s="118" t="s">
        <v>2337</v>
      </c>
      <c r="E1454" s="118" t="s">
        <v>4771</v>
      </c>
      <c r="F1454" s="120">
        <v>23</v>
      </c>
      <c r="G1454" s="119">
        <v>2045467</v>
      </c>
      <c r="H1454" s="119"/>
      <c r="I1454" s="120" t="s">
        <v>5820</v>
      </c>
      <c r="J1454" s="120">
        <v>7800</v>
      </c>
      <c r="K1454" s="120">
        <v>2045467</v>
      </c>
      <c r="L1454" s="120">
        <v>0.71799999999999997</v>
      </c>
      <c r="M1454" s="121" t="s">
        <v>5654</v>
      </c>
      <c r="N1454" s="120">
        <v>1</v>
      </c>
      <c r="O1454" s="119">
        <v>200</v>
      </c>
      <c r="P1454" s="119"/>
      <c r="Q1454" s="119"/>
      <c r="R1454" s="120" t="s">
        <v>5655</v>
      </c>
      <c r="S1454" s="120">
        <v>43.2</v>
      </c>
      <c r="T1454" s="120"/>
      <c r="U1454" s="120"/>
      <c r="V1454" s="172">
        <v>1358</v>
      </c>
      <c r="W1454" s="172">
        <v>299</v>
      </c>
      <c r="X1454" s="172">
        <v>692</v>
      </c>
      <c r="Y1454" s="172">
        <v>262</v>
      </c>
      <c r="Z1454" s="172">
        <v>105</v>
      </c>
      <c r="AA1454" s="123">
        <v>14213</v>
      </c>
      <c r="AB1454" s="123"/>
      <c r="AC1454" s="123">
        <v>1835</v>
      </c>
      <c r="AD1454" s="123"/>
      <c r="AE1454" s="123"/>
      <c r="AF1454" s="123"/>
      <c r="AG1454" s="214"/>
      <c r="AH1454" s="229" t="str">
        <f t="shared" si="312"/>
        <v>a3</v>
      </c>
      <c r="AI1454" s="199"/>
      <c r="AJ1454" s="199"/>
      <c r="AK1454" s="199"/>
      <c r="AL1454" s="199"/>
      <c r="AM1454" s="199"/>
      <c r="AN1454" s="173">
        <v>2</v>
      </c>
      <c r="AO1454" s="173">
        <v>1</v>
      </c>
      <c r="AP1454" s="173">
        <v>1</v>
      </c>
      <c r="AQ1454" s="173">
        <v>1</v>
      </c>
      <c r="AR1454" s="173" t="s">
        <v>3186</v>
      </c>
      <c r="AS1454" s="173">
        <v>1</v>
      </c>
      <c r="AT1454" s="173">
        <v>6</v>
      </c>
      <c r="AU1454" s="173">
        <v>1</v>
      </c>
      <c r="AV1454" s="173">
        <v>1</v>
      </c>
      <c r="AW1454" s="173">
        <v>1</v>
      </c>
      <c r="AX1454" s="173">
        <v>1</v>
      </c>
      <c r="AY1454" s="173" t="s">
        <v>3186</v>
      </c>
      <c r="AZ1454" s="211">
        <f t="shared" si="311"/>
        <v>6</v>
      </c>
      <c r="BA1454" s="211">
        <f t="shared" si="310"/>
        <v>10</v>
      </c>
      <c r="BB1454" s="205">
        <f t="shared" si="313"/>
        <v>209372</v>
      </c>
      <c r="BC1454" s="205">
        <f t="shared" si="314"/>
        <v>166312</v>
      </c>
      <c r="BD1454" s="205">
        <f t="shared" si="315"/>
        <v>43060</v>
      </c>
      <c r="BE1454" s="205">
        <f t="shared" si="316"/>
        <v>0</v>
      </c>
      <c r="BF1454" s="175">
        <v>166312</v>
      </c>
      <c r="BG1454" s="175">
        <v>24459</v>
      </c>
      <c r="BH1454" s="175">
        <v>54700</v>
      </c>
      <c r="BI1454" s="175">
        <v>43060</v>
      </c>
      <c r="BJ1454" s="175"/>
      <c r="BK1454" s="175">
        <v>29126</v>
      </c>
      <c r="BL1454" s="175">
        <v>579</v>
      </c>
      <c r="BM1454" s="175">
        <v>20437</v>
      </c>
      <c r="BN1454" s="175">
        <v>10187</v>
      </c>
      <c r="BO1454" s="175">
        <v>26824</v>
      </c>
      <c r="BP1454" s="200">
        <f t="shared" si="317"/>
        <v>81524</v>
      </c>
    </row>
    <row r="1455" spans="1:68" s="201" customFormat="1" x14ac:dyDescent="0.15">
      <c r="A1455" s="117">
        <v>3320701001</v>
      </c>
      <c r="B1455" s="118" t="s">
        <v>2452</v>
      </c>
      <c r="C1455" s="118" t="s">
        <v>2427</v>
      </c>
      <c r="D1455" s="118" t="s">
        <v>2453</v>
      </c>
      <c r="E1455" s="118" t="s">
        <v>4855</v>
      </c>
      <c r="F1455" s="120">
        <v>24</v>
      </c>
      <c r="G1455" s="119">
        <v>2046824</v>
      </c>
      <c r="H1455" s="119"/>
      <c r="I1455" s="120" t="s">
        <v>5820</v>
      </c>
      <c r="J1455" s="120">
        <v>11000</v>
      </c>
      <c r="K1455" s="120">
        <v>2046824</v>
      </c>
      <c r="L1455" s="120">
        <v>0.51</v>
      </c>
      <c r="M1455" s="121" t="s">
        <v>5654</v>
      </c>
      <c r="N1455" s="120">
        <v>1</v>
      </c>
      <c r="O1455" s="119">
        <v>164.2</v>
      </c>
      <c r="P1455" s="119"/>
      <c r="Q1455" s="119"/>
      <c r="R1455" s="120" t="s">
        <v>5655</v>
      </c>
      <c r="S1455" s="120">
        <v>23.6</v>
      </c>
      <c r="T1455" s="120"/>
      <c r="U1455" s="120"/>
      <c r="V1455" s="172">
        <v>1689.4</v>
      </c>
      <c r="W1455" s="172">
        <v>326.7</v>
      </c>
      <c r="X1455" s="172">
        <v>847</v>
      </c>
      <c r="Y1455" s="172">
        <v>210.6</v>
      </c>
      <c r="Z1455" s="172">
        <v>305.10000000000002</v>
      </c>
      <c r="AA1455" s="123">
        <v>8738</v>
      </c>
      <c r="AB1455" s="123">
        <v>35915.599999999962</v>
      </c>
      <c r="AC1455" s="123">
        <v>1194</v>
      </c>
      <c r="AD1455" s="123"/>
      <c r="AE1455" s="123"/>
      <c r="AF1455" s="123"/>
      <c r="AG1455" s="214"/>
      <c r="AH1455" s="229" t="str">
        <f t="shared" si="312"/>
        <v>a3</v>
      </c>
      <c r="AI1455" s="199"/>
      <c r="AJ1455" s="199"/>
      <c r="AK1455" s="199"/>
      <c r="AL1455" s="199"/>
      <c r="AM1455" s="199"/>
      <c r="AN1455" s="173">
        <v>4</v>
      </c>
      <c r="AO1455" s="173" t="s">
        <v>3186</v>
      </c>
      <c r="AP1455" s="173" t="s">
        <v>3186</v>
      </c>
      <c r="AQ1455" s="173" t="s">
        <v>3186</v>
      </c>
      <c r="AR1455" s="173" t="s">
        <v>3186</v>
      </c>
      <c r="AS1455" s="173">
        <v>1</v>
      </c>
      <c r="AT1455" s="173">
        <v>4</v>
      </c>
      <c r="AU1455" s="173">
        <v>2</v>
      </c>
      <c r="AV1455" s="173">
        <v>1</v>
      </c>
      <c r="AW1455" s="173">
        <v>1</v>
      </c>
      <c r="AX1455" s="173">
        <v>2</v>
      </c>
      <c r="AY1455" s="173" t="s">
        <v>3186</v>
      </c>
      <c r="AZ1455" s="211">
        <f t="shared" ref="AZ1455:AZ1486" si="318">SUBTOTAL(9,AN1455:AS1455)</f>
        <v>5</v>
      </c>
      <c r="BA1455" s="211">
        <f t="shared" si="310"/>
        <v>10</v>
      </c>
      <c r="BB1455" s="205">
        <f t="shared" si="313"/>
        <v>214202</v>
      </c>
      <c r="BC1455" s="205">
        <f t="shared" si="314"/>
        <v>159758</v>
      </c>
      <c r="BD1455" s="205">
        <f t="shared" si="315"/>
        <v>56353</v>
      </c>
      <c r="BE1455" s="205">
        <f t="shared" si="316"/>
        <v>1909</v>
      </c>
      <c r="BF1455" s="175">
        <v>157849</v>
      </c>
      <c r="BG1455" s="175">
        <v>8150</v>
      </c>
      <c r="BH1455" s="175">
        <v>85454</v>
      </c>
      <c r="BI1455" s="175">
        <v>54444</v>
      </c>
      <c r="BJ1455" s="175"/>
      <c r="BK1455" s="175">
        <v>21706</v>
      </c>
      <c r="BL1455" s="175">
        <v>3809</v>
      </c>
      <c r="BM1455" s="175">
        <v>24073</v>
      </c>
      <c r="BN1455" s="175">
        <v>6292</v>
      </c>
      <c r="BO1455" s="175">
        <v>10274</v>
      </c>
      <c r="BP1455" s="200">
        <f t="shared" si="317"/>
        <v>95728</v>
      </c>
    </row>
    <row r="1456" spans="1:68" s="201" customFormat="1" x14ac:dyDescent="0.15">
      <c r="A1456" s="117">
        <v>920101004</v>
      </c>
      <c r="B1456" s="118" t="s">
        <v>859</v>
      </c>
      <c r="C1456" s="118" t="s">
        <v>842</v>
      </c>
      <c r="D1456" s="118" t="s">
        <v>856</v>
      </c>
      <c r="E1456" s="118" t="s">
        <v>3704</v>
      </c>
      <c r="F1456" s="120">
        <v>13</v>
      </c>
      <c r="G1456" s="119">
        <v>2058773</v>
      </c>
      <c r="H1456" s="119"/>
      <c r="I1456" s="120" t="s">
        <v>5820</v>
      </c>
      <c r="J1456" s="120">
        <v>12500</v>
      </c>
      <c r="K1456" s="120">
        <v>2058773</v>
      </c>
      <c r="L1456" s="120">
        <v>0.45100000000000001</v>
      </c>
      <c r="M1456" s="121" t="s">
        <v>5654</v>
      </c>
      <c r="N1456" s="120">
        <v>1</v>
      </c>
      <c r="O1456" s="119"/>
      <c r="P1456" s="119"/>
      <c r="Q1456" s="119"/>
      <c r="R1456" s="120" t="s">
        <v>5655</v>
      </c>
      <c r="S1456" s="120">
        <v>34.299999999999997</v>
      </c>
      <c r="T1456" s="120"/>
      <c r="U1456" s="120"/>
      <c r="V1456" s="172">
        <v>1592.8</v>
      </c>
      <c r="W1456" s="172">
        <v>463.1</v>
      </c>
      <c r="X1456" s="172">
        <v>378.8</v>
      </c>
      <c r="Y1456" s="172">
        <v>211.8</v>
      </c>
      <c r="Z1456" s="172">
        <v>539.1</v>
      </c>
      <c r="AA1456" s="123">
        <v>19282.5</v>
      </c>
      <c r="AB1456" s="123"/>
      <c r="AC1456" s="123">
        <v>1529.4</v>
      </c>
      <c r="AD1456" s="123"/>
      <c r="AE1456" s="123"/>
      <c r="AF1456" s="123"/>
      <c r="AG1456" s="214"/>
      <c r="AH1456" s="229" t="str">
        <f t="shared" si="312"/>
        <v>a3</v>
      </c>
      <c r="AI1456" s="199"/>
      <c r="AJ1456" s="199"/>
      <c r="AK1456" s="199"/>
      <c r="AL1456" s="199"/>
      <c r="AM1456" s="199"/>
      <c r="AN1456" s="173"/>
      <c r="AO1456" s="173"/>
      <c r="AP1456" s="173"/>
      <c r="AQ1456" s="173"/>
      <c r="AR1456" s="173"/>
      <c r="AS1456" s="173">
        <v>1</v>
      </c>
      <c r="AT1456" s="173">
        <v>1</v>
      </c>
      <c r="AU1456" s="173">
        <v>2</v>
      </c>
      <c r="AV1456" s="173">
        <v>1</v>
      </c>
      <c r="AW1456" s="173">
        <v>2</v>
      </c>
      <c r="AX1456" s="173">
        <v>1</v>
      </c>
      <c r="AY1456" s="173"/>
      <c r="AZ1456" s="211">
        <f t="shared" si="318"/>
        <v>1</v>
      </c>
      <c r="BA1456" s="211">
        <f t="shared" si="310"/>
        <v>7</v>
      </c>
      <c r="BB1456" s="205">
        <f t="shared" si="313"/>
        <v>237514</v>
      </c>
      <c r="BC1456" s="205">
        <f t="shared" si="314"/>
        <v>191189</v>
      </c>
      <c r="BD1456" s="205">
        <f t="shared" si="315"/>
        <v>49648</v>
      </c>
      <c r="BE1456" s="205">
        <f t="shared" si="316"/>
        <v>3323</v>
      </c>
      <c r="BF1456" s="175">
        <v>187866</v>
      </c>
      <c r="BG1456" s="175"/>
      <c r="BH1456" s="175">
        <v>103425</v>
      </c>
      <c r="BI1456" s="175">
        <v>46325</v>
      </c>
      <c r="BJ1456" s="175"/>
      <c r="BK1456" s="175">
        <v>30433</v>
      </c>
      <c r="BL1456" s="175">
        <v>24037</v>
      </c>
      <c r="BM1456" s="175">
        <v>26626</v>
      </c>
      <c r="BN1456" s="175">
        <v>2531</v>
      </c>
      <c r="BO1456" s="175">
        <v>4137</v>
      </c>
      <c r="BP1456" s="200">
        <f t="shared" si="317"/>
        <v>107562</v>
      </c>
    </row>
    <row r="1457" spans="1:68" s="201" customFormat="1" x14ac:dyDescent="0.15">
      <c r="A1457" s="117">
        <v>155501001</v>
      </c>
      <c r="B1457" s="118" t="s">
        <v>244</v>
      </c>
      <c r="C1457" s="118" t="s">
        <v>11</v>
      </c>
      <c r="D1457" s="118" t="s">
        <v>245</v>
      </c>
      <c r="E1457" s="118" t="s">
        <v>3327</v>
      </c>
      <c r="F1457" s="120">
        <v>28</v>
      </c>
      <c r="G1457" s="119">
        <v>1745328</v>
      </c>
      <c r="H1457" s="119"/>
      <c r="I1457" s="120" t="s">
        <v>5820</v>
      </c>
      <c r="J1457" s="120">
        <v>5700</v>
      </c>
      <c r="K1457" s="120">
        <v>2066684</v>
      </c>
      <c r="L1457" s="120">
        <v>0.99299999999999999</v>
      </c>
      <c r="M1457" s="121" t="s">
        <v>5654</v>
      </c>
      <c r="N1457" s="120">
        <v>1</v>
      </c>
      <c r="O1457" s="119">
        <v>263</v>
      </c>
      <c r="P1457" s="119">
        <v>42.5</v>
      </c>
      <c r="Q1457" s="119">
        <v>4.2</v>
      </c>
      <c r="R1457" s="120" t="s">
        <v>5655</v>
      </c>
      <c r="S1457" s="120">
        <v>27.3</v>
      </c>
      <c r="T1457" s="120"/>
      <c r="U1457" s="120"/>
      <c r="V1457" s="172">
        <v>757.9</v>
      </c>
      <c r="W1457" s="172"/>
      <c r="X1457" s="172"/>
      <c r="Y1457" s="172"/>
      <c r="Z1457" s="172">
        <v>757.9</v>
      </c>
      <c r="AA1457" s="123">
        <v>14430</v>
      </c>
      <c r="AB1457" s="123"/>
      <c r="AC1457" s="123">
        <v>1275</v>
      </c>
      <c r="AD1457" s="123"/>
      <c r="AE1457" s="123"/>
      <c r="AF1457" s="123"/>
      <c r="AG1457" s="214"/>
      <c r="AH1457" s="229" t="str">
        <f t="shared" si="312"/>
        <v>a3</v>
      </c>
      <c r="AI1457" s="199"/>
      <c r="AJ1457" s="199"/>
      <c r="AK1457" s="199"/>
      <c r="AL1457" s="199"/>
      <c r="AM1457" s="199"/>
      <c r="AN1457" s="173"/>
      <c r="AO1457" s="173"/>
      <c r="AP1457" s="173"/>
      <c r="AQ1457" s="173"/>
      <c r="AR1457" s="173"/>
      <c r="AS1457" s="173">
        <v>0.7</v>
      </c>
      <c r="AT1457" s="173">
        <v>2</v>
      </c>
      <c r="AU1457" s="173">
        <v>2</v>
      </c>
      <c r="AV1457" s="173">
        <v>2</v>
      </c>
      <c r="AW1457" s="173">
        <v>2</v>
      </c>
      <c r="AX1457" s="173"/>
      <c r="AY1457" s="173">
        <v>1</v>
      </c>
      <c r="AZ1457" s="211">
        <f t="shared" si="318"/>
        <v>0.7</v>
      </c>
      <c r="BA1457" s="211">
        <f t="shared" si="310"/>
        <v>9</v>
      </c>
      <c r="BB1457" s="205">
        <f t="shared" si="313"/>
        <v>148416</v>
      </c>
      <c r="BC1457" s="205">
        <f t="shared" si="314"/>
        <v>114816</v>
      </c>
      <c r="BD1457" s="205">
        <f t="shared" si="315"/>
        <v>51571</v>
      </c>
      <c r="BE1457" s="205">
        <f t="shared" si="316"/>
        <v>17971</v>
      </c>
      <c r="BF1457" s="175">
        <v>96845</v>
      </c>
      <c r="BG1457" s="175"/>
      <c r="BH1457" s="175">
        <v>70306</v>
      </c>
      <c r="BI1457" s="175">
        <v>33600</v>
      </c>
      <c r="BJ1457" s="175"/>
      <c r="BK1457" s="175">
        <v>20627</v>
      </c>
      <c r="BL1457" s="175">
        <v>5009</v>
      </c>
      <c r="BM1457" s="175"/>
      <c r="BN1457" s="175"/>
      <c r="BO1457" s="175">
        <v>18874</v>
      </c>
      <c r="BP1457" s="200">
        <f t="shared" si="317"/>
        <v>89180</v>
      </c>
    </row>
    <row r="1458" spans="1:68" s="201" customFormat="1" x14ac:dyDescent="0.15">
      <c r="A1458" s="117">
        <v>4420101005</v>
      </c>
      <c r="B1458" s="118" t="s">
        <v>3020</v>
      </c>
      <c r="C1458" s="118" t="s">
        <v>3015</v>
      </c>
      <c r="D1458" s="118" t="s">
        <v>3016</v>
      </c>
      <c r="E1458" s="118" t="s">
        <v>5261</v>
      </c>
      <c r="F1458" s="120">
        <v>21</v>
      </c>
      <c r="G1458" s="119">
        <v>2147965</v>
      </c>
      <c r="H1458" s="119"/>
      <c r="I1458" s="120" t="s">
        <v>5820</v>
      </c>
      <c r="J1458" s="120">
        <v>14050</v>
      </c>
      <c r="K1458" s="120">
        <v>2068880</v>
      </c>
      <c r="L1458" s="120">
        <v>0.40300000000000002</v>
      </c>
      <c r="M1458" s="121" t="s">
        <v>5654</v>
      </c>
      <c r="N1458" s="120">
        <v>1</v>
      </c>
      <c r="O1458" s="119">
        <v>190</v>
      </c>
      <c r="P1458" s="119"/>
      <c r="Q1458" s="119"/>
      <c r="R1458" s="120" t="s">
        <v>5655</v>
      </c>
      <c r="S1458" s="120">
        <v>27.6</v>
      </c>
      <c r="T1458" s="120"/>
      <c r="U1458" s="120"/>
      <c r="V1458" s="172">
        <v>1322.64</v>
      </c>
      <c r="W1458" s="172">
        <v>131.11000000000001</v>
      </c>
      <c r="X1458" s="172">
        <v>1040.7639999999999</v>
      </c>
      <c r="Y1458" s="172">
        <v>150.76599999999999</v>
      </c>
      <c r="Z1458" s="172"/>
      <c r="AA1458" s="123">
        <v>16816</v>
      </c>
      <c r="AB1458" s="123"/>
      <c r="AC1458" s="123">
        <v>1737</v>
      </c>
      <c r="AD1458" s="123"/>
      <c r="AE1458" s="123"/>
      <c r="AF1458" s="123"/>
      <c r="AG1458" s="214"/>
      <c r="AH1458" s="229" t="str">
        <f t="shared" si="312"/>
        <v>a3</v>
      </c>
      <c r="AI1458" s="199" t="s">
        <v>5401</v>
      </c>
      <c r="AJ1458" s="199"/>
      <c r="AK1458" s="199" t="s">
        <v>5401</v>
      </c>
      <c r="AL1458" s="199" t="s">
        <v>5401</v>
      </c>
      <c r="AM1458" s="199"/>
      <c r="AN1458" s="173"/>
      <c r="AO1458" s="173"/>
      <c r="AP1458" s="173"/>
      <c r="AQ1458" s="173"/>
      <c r="AR1458" s="173"/>
      <c r="AS1458" s="173">
        <v>1</v>
      </c>
      <c r="AT1458" s="173">
        <v>3</v>
      </c>
      <c r="AU1458" s="173">
        <v>6</v>
      </c>
      <c r="AV1458" s="173">
        <v>1</v>
      </c>
      <c r="AW1458" s="173">
        <v>1</v>
      </c>
      <c r="AX1458" s="173">
        <v>1</v>
      </c>
      <c r="AY1458" s="173">
        <v>1</v>
      </c>
      <c r="AZ1458" s="211">
        <f t="shared" si="318"/>
        <v>1</v>
      </c>
      <c r="BA1458" s="211">
        <f t="shared" si="310"/>
        <v>13</v>
      </c>
      <c r="BB1458" s="205">
        <f t="shared" si="313"/>
        <v>161530</v>
      </c>
      <c r="BC1458" s="205">
        <f t="shared" si="314"/>
        <v>161530</v>
      </c>
      <c r="BD1458" s="205">
        <f t="shared" si="315"/>
        <v>0</v>
      </c>
      <c r="BE1458" s="205">
        <f t="shared" si="316"/>
        <v>0</v>
      </c>
      <c r="BF1458" s="175">
        <v>161530</v>
      </c>
      <c r="BG1458" s="175"/>
      <c r="BH1458" s="175">
        <v>135024</v>
      </c>
      <c r="BI1458" s="175"/>
      <c r="BJ1458" s="175"/>
      <c r="BK1458" s="175">
        <v>24616</v>
      </c>
      <c r="BL1458" s="175">
        <v>1890</v>
      </c>
      <c r="BM1458" s="175"/>
      <c r="BN1458" s="175"/>
      <c r="BO1458" s="175"/>
      <c r="BP1458" s="200">
        <f t="shared" si="317"/>
        <v>135024</v>
      </c>
    </row>
    <row r="1459" spans="1:68" s="201" customFormat="1" x14ac:dyDescent="0.15">
      <c r="A1459" s="117">
        <v>2021901001</v>
      </c>
      <c r="B1459" s="118" t="s">
        <v>676</v>
      </c>
      <c r="C1459" s="118" t="s">
        <v>1489</v>
      </c>
      <c r="D1459" s="118" t="s">
        <v>1550</v>
      </c>
      <c r="E1459" s="118" t="s">
        <v>4191</v>
      </c>
      <c r="F1459" s="120">
        <v>22</v>
      </c>
      <c r="G1459" s="119">
        <v>2088469</v>
      </c>
      <c r="H1459" s="119"/>
      <c r="I1459" s="120" t="s">
        <v>5820</v>
      </c>
      <c r="J1459" s="120">
        <v>10440</v>
      </c>
      <c r="K1459" s="120">
        <v>2088469</v>
      </c>
      <c r="L1459" s="120">
        <v>0.54800000000000004</v>
      </c>
      <c r="M1459" s="121" t="s">
        <v>5657</v>
      </c>
      <c r="N1459" s="120">
        <v>1</v>
      </c>
      <c r="O1459" s="119">
        <v>281</v>
      </c>
      <c r="P1459" s="119">
        <v>47.1</v>
      </c>
      <c r="Q1459" s="119">
        <v>6.75</v>
      </c>
      <c r="R1459" s="120" t="s">
        <v>5655</v>
      </c>
      <c r="S1459" s="120">
        <v>31.584</v>
      </c>
      <c r="T1459" s="120"/>
      <c r="U1459" s="120"/>
      <c r="V1459" s="172">
        <v>1041.17</v>
      </c>
      <c r="W1459" s="172">
        <v>102.96</v>
      </c>
      <c r="X1459" s="172">
        <v>727.42</v>
      </c>
      <c r="Y1459" s="172">
        <v>99.06</v>
      </c>
      <c r="Z1459" s="172">
        <v>111.73</v>
      </c>
      <c r="AA1459" s="123">
        <v>21277</v>
      </c>
      <c r="AB1459" s="123"/>
      <c r="AC1459" s="123">
        <v>1501</v>
      </c>
      <c r="AD1459" s="123"/>
      <c r="AE1459" s="123"/>
      <c r="AF1459" s="123"/>
      <c r="AG1459" s="214"/>
      <c r="AH1459" s="229" t="str">
        <f t="shared" si="312"/>
        <v>a3</v>
      </c>
      <c r="AI1459" s="199"/>
      <c r="AJ1459" s="199"/>
      <c r="AK1459" s="199"/>
      <c r="AL1459" s="199"/>
      <c r="AM1459" s="199"/>
      <c r="AN1459" s="173"/>
      <c r="AO1459" s="173"/>
      <c r="AP1459" s="173"/>
      <c r="AQ1459" s="173"/>
      <c r="AR1459" s="173"/>
      <c r="AS1459" s="173" t="s">
        <v>3186</v>
      </c>
      <c r="AT1459" s="173" t="s">
        <v>3186</v>
      </c>
      <c r="AU1459" s="173" t="s">
        <v>3186</v>
      </c>
      <c r="AV1459" s="173" t="s">
        <v>3186</v>
      </c>
      <c r="AW1459" s="173" t="s">
        <v>3186</v>
      </c>
      <c r="AX1459" s="173" t="s">
        <v>3186</v>
      </c>
      <c r="AY1459" s="173" t="s">
        <v>3186</v>
      </c>
      <c r="AZ1459" s="211">
        <f t="shared" si="318"/>
        <v>0</v>
      </c>
      <c r="BA1459" s="211">
        <f t="shared" si="310"/>
        <v>0</v>
      </c>
      <c r="BB1459" s="205">
        <f t="shared" si="313"/>
        <v>96959</v>
      </c>
      <c r="BC1459" s="205">
        <f t="shared" si="314"/>
        <v>96959</v>
      </c>
      <c r="BD1459" s="205">
        <f t="shared" si="315"/>
        <v>0</v>
      </c>
      <c r="BE1459" s="205">
        <f t="shared" si="316"/>
        <v>0</v>
      </c>
      <c r="BF1459" s="175">
        <v>96959</v>
      </c>
      <c r="BG1459" s="175"/>
      <c r="BH1459" s="175">
        <v>45300</v>
      </c>
      <c r="BI1459" s="175"/>
      <c r="BJ1459" s="175"/>
      <c r="BK1459" s="175">
        <v>31293</v>
      </c>
      <c r="BL1459" s="175">
        <v>3519</v>
      </c>
      <c r="BM1459" s="175">
        <v>15531</v>
      </c>
      <c r="BN1459" s="175">
        <v>392</v>
      </c>
      <c r="BO1459" s="175">
        <v>924</v>
      </c>
      <c r="BP1459" s="200">
        <f t="shared" si="317"/>
        <v>46224</v>
      </c>
    </row>
    <row r="1460" spans="1:68" s="201" customFormat="1" x14ac:dyDescent="0.15">
      <c r="A1460" s="117">
        <v>400781001</v>
      </c>
      <c r="B1460" s="118" t="s">
        <v>497</v>
      </c>
      <c r="C1460" s="118" t="s">
        <v>485</v>
      </c>
      <c r="D1460" s="118" t="s">
        <v>498</v>
      </c>
      <c r="E1460" s="118" t="s">
        <v>3476</v>
      </c>
      <c r="F1460" s="120">
        <v>13</v>
      </c>
      <c r="G1460" s="119">
        <v>2095530</v>
      </c>
      <c r="H1460" s="119"/>
      <c r="I1460" s="120" t="s">
        <v>5820</v>
      </c>
      <c r="J1460" s="120">
        <v>9650</v>
      </c>
      <c r="K1460" s="120">
        <v>2095530</v>
      </c>
      <c r="L1460" s="120">
        <v>0.59499999999999997</v>
      </c>
      <c r="M1460" s="121" t="s">
        <v>5657</v>
      </c>
      <c r="N1460" s="120">
        <v>1</v>
      </c>
      <c r="O1460" s="119">
        <v>180</v>
      </c>
      <c r="P1460" s="119">
        <v>34</v>
      </c>
      <c r="Q1460" s="119">
        <v>4.2</v>
      </c>
      <c r="R1460" s="120" t="s">
        <v>5655</v>
      </c>
      <c r="S1460" s="120">
        <v>23.7</v>
      </c>
      <c r="T1460" s="120"/>
      <c r="U1460" s="120"/>
      <c r="V1460" s="172">
        <v>1251.6600000000001</v>
      </c>
      <c r="W1460" s="172">
        <v>291.12</v>
      </c>
      <c r="X1460" s="172">
        <v>760.05</v>
      </c>
      <c r="Y1460" s="172">
        <v>181.75</v>
      </c>
      <c r="Z1460" s="172">
        <v>18.739999999999998</v>
      </c>
      <c r="AA1460" s="123"/>
      <c r="AB1460" s="123"/>
      <c r="AC1460" s="123">
        <v>1462.09</v>
      </c>
      <c r="AD1460" s="123"/>
      <c r="AE1460" s="123"/>
      <c r="AF1460" s="123"/>
      <c r="AG1460" s="214"/>
      <c r="AH1460" s="229" t="str">
        <f t="shared" si="312"/>
        <v>a3</v>
      </c>
      <c r="AI1460" s="199"/>
      <c r="AJ1460" s="199"/>
      <c r="AK1460" s="199"/>
      <c r="AL1460" s="199"/>
      <c r="AM1460" s="199"/>
      <c r="AN1460" s="173">
        <v>6.6</v>
      </c>
      <c r="AO1460" s="173" t="s">
        <v>3186</v>
      </c>
      <c r="AP1460" s="173" t="s">
        <v>3186</v>
      </c>
      <c r="AQ1460" s="173" t="s">
        <v>3186</v>
      </c>
      <c r="AR1460" s="173" t="s">
        <v>3186</v>
      </c>
      <c r="AS1460" s="173">
        <v>2</v>
      </c>
      <c r="AT1460" s="173">
        <v>1.6</v>
      </c>
      <c r="AU1460" s="173">
        <v>2.1</v>
      </c>
      <c r="AV1460" s="173">
        <v>1.6</v>
      </c>
      <c r="AW1460" s="173">
        <v>2.1</v>
      </c>
      <c r="AX1460" s="173">
        <v>2.2999999999999998</v>
      </c>
      <c r="AY1460" s="173">
        <v>1</v>
      </c>
      <c r="AZ1460" s="211">
        <f t="shared" si="318"/>
        <v>8.6</v>
      </c>
      <c r="BA1460" s="211">
        <f t="shared" si="310"/>
        <v>10.7</v>
      </c>
      <c r="BB1460" s="205">
        <f t="shared" si="313"/>
        <v>384091</v>
      </c>
      <c r="BC1460" s="205">
        <f t="shared" si="314"/>
        <v>319112</v>
      </c>
      <c r="BD1460" s="205">
        <f t="shared" si="315"/>
        <v>108736</v>
      </c>
      <c r="BE1460" s="205">
        <f t="shared" si="316"/>
        <v>43757</v>
      </c>
      <c r="BF1460" s="175">
        <v>275355</v>
      </c>
      <c r="BG1460" s="175">
        <v>8286</v>
      </c>
      <c r="BH1460" s="175">
        <v>256316</v>
      </c>
      <c r="BI1460" s="175">
        <v>63269</v>
      </c>
      <c r="BJ1460" s="175">
        <v>1710</v>
      </c>
      <c r="BK1460" s="175"/>
      <c r="BL1460" s="175">
        <v>2273</v>
      </c>
      <c r="BM1460" s="175"/>
      <c r="BN1460" s="175"/>
      <c r="BO1460" s="175">
        <v>52237</v>
      </c>
      <c r="BP1460" s="200">
        <f t="shared" si="317"/>
        <v>308553</v>
      </c>
    </row>
    <row r="1461" spans="1:68" s="201" customFormat="1" x14ac:dyDescent="0.15">
      <c r="A1461" s="117">
        <v>3820101002</v>
      </c>
      <c r="B1461" s="118" t="s">
        <v>2702</v>
      </c>
      <c r="C1461" s="118" t="s">
        <v>2700</v>
      </c>
      <c r="D1461" s="118" t="s">
        <v>2701</v>
      </c>
      <c r="E1461" s="118" t="s">
        <v>5044</v>
      </c>
      <c r="F1461" s="120">
        <v>25</v>
      </c>
      <c r="G1461" s="119">
        <v>2117431</v>
      </c>
      <c r="H1461" s="119"/>
      <c r="I1461" s="120" t="s">
        <v>5820</v>
      </c>
      <c r="J1461" s="120">
        <v>13000</v>
      </c>
      <c r="K1461" s="120">
        <v>2117431</v>
      </c>
      <c r="L1461" s="120">
        <v>0.44600000000000001</v>
      </c>
      <c r="M1461" s="121" t="s">
        <v>5654</v>
      </c>
      <c r="N1461" s="120">
        <v>1</v>
      </c>
      <c r="O1461" s="119">
        <v>230</v>
      </c>
      <c r="P1461" s="119">
        <v>40.880000000000003</v>
      </c>
      <c r="Q1461" s="119">
        <v>4.7</v>
      </c>
      <c r="R1461" s="120" t="s">
        <v>5655</v>
      </c>
      <c r="S1461" s="120">
        <v>24.4</v>
      </c>
      <c r="T1461" s="120"/>
      <c r="U1461" s="120"/>
      <c r="V1461" s="172">
        <v>1112</v>
      </c>
      <c r="W1461" s="172">
        <v>167</v>
      </c>
      <c r="X1461" s="172">
        <v>575</v>
      </c>
      <c r="Y1461" s="172">
        <v>132</v>
      </c>
      <c r="Z1461" s="172">
        <v>238</v>
      </c>
      <c r="AA1461" s="123">
        <v>31619</v>
      </c>
      <c r="AB1461" s="123">
        <v>44973.60000000018</v>
      </c>
      <c r="AC1461" s="123">
        <v>1394</v>
      </c>
      <c r="AD1461" s="123"/>
      <c r="AE1461" s="123"/>
      <c r="AF1461" s="123"/>
      <c r="AG1461" s="214"/>
      <c r="AH1461" s="229" t="str">
        <f t="shared" si="312"/>
        <v>a3</v>
      </c>
      <c r="AI1461" s="199" t="s">
        <v>5402</v>
      </c>
      <c r="AJ1461" s="199" t="s">
        <v>5402</v>
      </c>
      <c r="AK1461" s="199" t="s">
        <v>5402</v>
      </c>
      <c r="AL1461" s="199"/>
      <c r="AM1461" s="199"/>
      <c r="AN1461" s="173">
        <v>0.5</v>
      </c>
      <c r="AO1461" s="173"/>
      <c r="AP1461" s="173"/>
      <c r="AQ1461" s="173">
        <v>1</v>
      </c>
      <c r="AR1461" s="173" t="s">
        <v>3186</v>
      </c>
      <c r="AS1461" s="173">
        <v>1.5</v>
      </c>
      <c r="AT1461" s="173">
        <v>4</v>
      </c>
      <c r="AU1461" s="173">
        <v>3</v>
      </c>
      <c r="AV1461" s="173">
        <v>4</v>
      </c>
      <c r="AW1461" s="173">
        <v>1.5</v>
      </c>
      <c r="AX1461" s="173">
        <v>1.5</v>
      </c>
      <c r="AY1461" s="173">
        <v>1.5</v>
      </c>
      <c r="AZ1461" s="211">
        <f t="shared" si="318"/>
        <v>3</v>
      </c>
      <c r="BA1461" s="211">
        <f t="shared" si="310"/>
        <v>15.5</v>
      </c>
      <c r="BB1461" s="205">
        <f t="shared" si="313"/>
        <v>173575</v>
      </c>
      <c r="BC1461" s="205">
        <f t="shared" si="314"/>
        <v>173575</v>
      </c>
      <c r="BD1461" s="205">
        <f t="shared" si="315"/>
        <v>0</v>
      </c>
      <c r="BE1461" s="205">
        <f t="shared" si="316"/>
        <v>0</v>
      </c>
      <c r="BF1461" s="175">
        <v>173575</v>
      </c>
      <c r="BG1461" s="175">
        <v>13057</v>
      </c>
      <c r="BH1461" s="175">
        <v>104978</v>
      </c>
      <c r="BI1461" s="175"/>
      <c r="BJ1461" s="175"/>
      <c r="BK1461" s="175">
        <v>8785</v>
      </c>
      <c r="BL1461" s="175">
        <v>28607</v>
      </c>
      <c r="BM1461" s="175"/>
      <c r="BN1461" s="175">
        <v>2636</v>
      </c>
      <c r="BO1461" s="175">
        <v>15512</v>
      </c>
      <c r="BP1461" s="200">
        <f t="shared" si="317"/>
        <v>120490</v>
      </c>
    </row>
    <row r="1462" spans="1:68" s="201" customFormat="1" x14ac:dyDescent="0.15">
      <c r="A1462" s="117">
        <v>3620501001</v>
      </c>
      <c r="B1462" s="118" t="s">
        <v>2660</v>
      </c>
      <c r="C1462" s="118" t="s">
        <v>2654</v>
      </c>
      <c r="D1462" s="118" t="s">
        <v>2661</v>
      </c>
      <c r="E1462" s="118" t="s">
        <v>5017</v>
      </c>
      <c r="F1462" s="120">
        <v>21</v>
      </c>
      <c r="G1462" s="119">
        <v>2118013</v>
      </c>
      <c r="H1462" s="119"/>
      <c r="I1462" s="120" t="s">
        <v>5820</v>
      </c>
      <c r="J1462" s="120">
        <v>10500</v>
      </c>
      <c r="K1462" s="120">
        <v>2118013</v>
      </c>
      <c r="L1462" s="120">
        <v>0.55300000000000005</v>
      </c>
      <c r="M1462" s="121" t="s">
        <v>5657</v>
      </c>
      <c r="N1462" s="120">
        <v>1</v>
      </c>
      <c r="O1462" s="119">
        <v>214</v>
      </c>
      <c r="P1462" s="119">
        <v>38</v>
      </c>
      <c r="Q1462" s="119">
        <v>4.5999999999999996</v>
      </c>
      <c r="R1462" s="120" t="s">
        <v>5655</v>
      </c>
      <c r="S1462" s="120">
        <v>352.1</v>
      </c>
      <c r="T1462" s="120"/>
      <c r="U1462" s="120"/>
      <c r="V1462" s="172">
        <v>1131</v>
      </c>
      <c r="W1462" s="172"/>
      <c r="X1462" s="172"/>
      <c r="Y1462" s="172"/>
      <c r="Z1462" s="172">
        <v>1131</v>
      </c>
      <c r="AA1462" s="123">
        <v>27189</v>
      </c>
      <c r="AB1462" s="123"/>
      <c r="AC1462" s="123">
        <v>316</v>
      </c>
      <c r="AD1462" s="123"/>
      <c r="AE1462" s="123"/>
      <c r="AF1462" s="123"/>
      <c r="AG1462" s="214"/>
      <c r="AH1462" s="229" t="str">
        <f t="shared" si="312"/>
        <v>a3</v>
      </c>
      <c r="AI1462" s="199"/>
      <c r="AJ1462" s="199"/>
      <c r="AK1462" s="199"/>
      <c r="AL1462" s="199"/>
      <c r="AM1462" s="199"/>
      <c r="AN1462" s="173">
        <v>1</v>
      </c>
      <c r="AO1462" s="173">
        <v>1</v>
      </c>
      <c r="AP1462" s="173">
        <v>1</v>
      </c>
      <c r="AQ1462" s="173">
        <v>1</v>
      </c>
      <c r="AR1462" s="173">
        <v>1</v>
      </c>
      <c r="AS1462" s="173"/>
      <c r="AT1462" s="173"/>
      <c r="AU1462" s="173"/>
      <c r="AV1462" s="173"/>
      <c r="AW1462" s="173"/>
      <c r="AX1462" s="173"/>
      <c r="AY1462" s="173"/>
      <c r="AZ1462" s="211">
        <f t="shared" si="318"/>
        <v>5</v>
      </c>
      <c r="BA1462" s="211"/>
      <c r="BB1462" s="205">
        <f t="shared" si="313"/>
        <v>82950</v>
      </c>
      <c r="BC1462" s="205">
        <f t="shared" si="314"/>
        <v>82950</v>
      </c>
      <c r="BD1462" s="205">
        <f t="shared" si="315"/>
        <v>0</v>
      </c>
      <c r="BE1462" s="205">
        <f t="shared" si="316"/>
        <v>0</v>
      </c>
      <c r="BF1462" s="175">
        <v>82950</v>
      </c>
      <c r="BG1462" s="175">
        <v>14008</v>
      </c>
      <c r="BH1462" s="175"/>
      <c r="BI1462" s="175"/>
      <c r="BJ1462" s="175"/>
      <c r="BK1462" s="175">
        <v>31295</v>
      </c>
      <c r="BL1462" s="175">
        <v>4518</v>
      </c>
      <c r="BM1462" s="175">
        <v>18026</v>
      </c>
      <c r="BN1462" s="175">
        <v>9461</v>
      </c>
      <c r="BO1462" s="175">
        <v>5642</v>
      </c>
      <c r="BP1462" s="200">
        <f t="shared" si="317"/>
        <v>5642</v>
      </c>
    </row>
    <row r="1463" spans="1:68" s="201" customFormat="1" x14ac:dyDescent="0.15">
      <c r="A1463" s="117">
        <v>2221301001</v>
      </c>
      <c r="B1463" s="118" t="s">
        <v>1818</v>
      </c>
      <c r="C1463" s="118" t="s">
        <v>1773</v>
      </c>
      <c r="D1463" s="118" t="s">
        <v>1819</v>
      </c>
      <c r="E1463" s="118" t="s">
        <v>4380</v>
      </c>
      <c r="F1463" s="120">
        <v>12</v>
      </c>
      <c r="G1463" s="119">
        <v>2118880</v>
      </c>
      <c r="H1463" s="119"/>
      <c r="I1463" s="120" t="s">
        <v>5820</v>
      </c>
      <c r="J1463" s="120">
        <v>14300</v>
      </c>
      <c r="K1463" s="120">
        <v>2118880</v>
      </c>
      <c r="L1463" s="120">
        <v>0.40600000000000003</v>
      </c>
      <c r="M1463" s="121" t="s">
        <v>5654</v>
      </c>
      <c r="N1463" s="120">
        <v>1</v>
      </c>
      <c r="O1463" s="119">
        <v>140.9</v>
      </c>
      <c r="P1463" s="119"/>
      <c r="Q1463" s="119"/>
      <c r="R1463" s="120" t="s">
        <v>5671</v>
      </c>
      <c r="S1463" s="120">
        <v>91.9</v>
      </c>
      <c r="T1463" s="120"/>
      <c r="U1463" s="120"/>
      <c r="V1463" s="172">
        <v>1614.9</v>
      </c>
      <c r="W1463" s="172">
        <v>274.7</v>
      </c>
      <c r="X1463" s="172">
        <v>719.2</v>
      </c>
      <c r="Y1463" s="172">
        <v>335.9</v>
      </c>
      <c r="Z1463" s="172">
        <v>285.10000000000002</v>
      </c>
      <c r="AA1463" s="123">
        <v>14598</v>
      </c>
      <c r="AB1463" s="123"/>
      <c r="AC1463" s="123">
        <v>403</v>
      </c>
      <c r="AD1463" s="123"/>
      <c r="AE1463" s="123"/>
      <c r="AF1463" s="123"/>
      <c r="AG1463" s="214"/>
      <c r="AH1463" s="229" t="str">
        <f t="shared" si="312"/>
        <v>a3</v>
      </c>
      <c r="AI1463" s="199"/>
      <c r="AJ1463" s="199"/>
      <c r="AK1463" s="199"/>
      <c r="AL1463" s="199"/>
      <c r="AM1463" s="199"/>
      <c r="AN1463" s="173">
        <v>0.7</v>
      </c>
      <c r="AO1463" s="173"/>
      <c r="AP1463" s="173"/>
      <c r="AQ1463" s="173"/>
      <c r="AR1463" s="173"/>
      <c r="AS1463" s="173"/>
      <c r="AT1463" s="173"/>
      <c r="AU1463" s="173"/>
      <c r="AV1463" s="173"/>
      <c r="AW1463" s="173"/>
      <c r="AX1463" s="173"/>
      <c r="AY1463" s="173"/>
      <c r="AZ1463" s="211">
        <f t="shared" si="318"/>
        <v>0.7</v>
      </c>
      <c r="BA1463" s="211"/>
      <c r="BB1463" s="205">
        <f t="shared" si="313"/>
        <v>242710</v>
      </c>
      <c r="BC1463" s="205">
        <f t="shared" si="314"/>
        <v>171264</v>
      </c>
      <c r="BD1463" s="205">
        <f t="shared" si="315"/>
        <v>72135</v>
      </c>
      <c r="BE1463" s="205">
        <f t="shared" si="316"/>
        <v>689</v>
      </c>
      <c r="BF1463" s="175">
        <v>170575</v>
      </c>
      <c r="BG1463" s="175">
        <v>7580</v>
      </c>
      <c r="BH1463" s="175">
        <v>72135</v>
      </c>
      <c r="BI1463" s="175">
        <v>17240</v>
      </c>
      <c r="BJ1463" s="175">
        <v>54206</v>
      </c>
      <c r="BK1463" s="175">
        <v>35546</v>
      </c>
      <c r="BL1463" s="175">
        <v>26720</v>
      </c>
      <c r="BM1463" s="175">
        <v>22908</v>
      </c>
      <c r="BN1463" s="175">
        <v>495</v>
      </c>
      <c r="BO1463" s="175">
        <v>5880</v>
      </c>
      <c r="BP1463" s="200">
        <f t="shared" si="317"/>
        <v>78015</v>
      </c>
    </row>
    <row r="1464" spans="1:68" s="201" customFormat="1" x14ac:dyDescent="0.15">
      <c r="A1464" s="117">
        <v>2322601002</v>
      </c>
      <c r="B1464" s="118" t="s">
        <v>1812</v>
      </c>
      <c r="C1464" s="118" t="s">
        <v>1850</v>
      </c>
      <c r="D1464" s="118" t="s">
        <v>1909</v>
      </c>
      <c r="E1464" s="118" t="s">
        <v>4447</v>
      </c>
      <c r="F1464" s="120">
        <v>13</v>
      </c>
      <c r="G1464" s="119">
        <v>2119325</v>
      </c>
      <c r="H1464" s="119"/>
      <c r="I1464" s="120" t="s">
        <v>5820</v>
      </c>
      <c r="J1464" s="120">
        <v>8600</v>
      </c>
      <c r="K1464" s="120">
        <v>2119325</v>
      </c>
      <c r="L1464" s="120">
        <v>0.67500000000000004</v>
      </c>
      <c r="M1464" s="121" t="s">
        <v>5654</v>
      </c>
      <c r="N1464" s="120">
        <v>1</v>
      </c>
      <c r="O1464" s="119">
        <v>203.7</v>
      </c>
      <c r="P1464" s="119"/>
      <c r="Q1464" s="119"/>
      <c r="R1464" s="120" t="s">
        <v>5655</v>
      </c>
      <c r="S1464" s="120">
        <v>23.06</v>
      </c>
      <c r="T1464" s="120"/>
      <c r="U1464" s="120"/>
      <c r="V1464" s="172">
        <v>1463.38</v>
      </c>
      <c r="W1464" s="172">
        <v>204.76300000000001</v>
      </c>
      <c r="X1464" s="172">
        <v>1089.2650000000001</v>
      </c>
      <c r="Y1464" s="172">
        <v>94.412000000000006</v>
      </c>
      <c r="Z1464" s="172">
        <v>74.94</v>
      </c>
      <c r="AA1464" s="123">
        <v>16368</v>
      </c>
      <c r="AB1464" s="123"/>
      <c r="AC1464" s="123">
        <v>1818.68</v>
      </c>
      <c r="AD1464" s="123"/>
      <c r="AE1464" s="123"/>
      <c r="AF1464" s="123"/>
      <c r="AG1464" s="214"/>
      <c r="AH1464" s="229" t="str">
        <f t="shared" si="312"/>
        <v>a3</v>
      </c>
      <c r="AI1464" s="199"/>
      <c r="AJ1464" s="199"/>
      <c r="AK1464" s="199"/>
      <c r="AL1464" s="199"/>
      <c r="AM1464" s="199"/>
      <c r="AN1464" s="173">
        <v>0.5</v>
      </c>
      <c r="AO1464" s="173">
        <v>0.7</v>
      </c>
      <c r="AP1464" s="173">
        <v>0.7</v>
      </c>
      <c r="AQ1464" s="173">
        <v>0.7</v>
      </c>
      <c r="AR1464" s="173">
        <v>1</v>
      </c>
      <c r="AS1464" s="173"/>
      <c r="AT1464" s="173">
        <v>3</v>
      </c>
      <c r="AU1464" s="173"/>
      <c r="AV1464" s="173">
        <v>2</v>
      </c>
      <c r="AW1464" s="173"/>
      <c r="AX1464" s="173"/>
      <c r="AY1464" s="173"/>
      <c r="AZ1464" s="211">
        <f t="shared" si="318"/>
        <v>3.5999999999999996</v>
      </c>
      <c r="BA1464" s="211">
        <f t="shared" ref="BA1464:BA1494" si="319">SUBTOTAL(9,AT1464:AY1464)</f>
        <v>5</v>
      </c>
      <c r="BB1464" s="205">
        <f t="shared" si="313"/>
        <v>231460</v>
      </c>
      <c r="BC1464" s="205">
        <f t="shared" si="314"/>
        <v>201010</v>
      </c>
      <c r="BD1464" s="205">
        <f t="shared" si="315"/>
        <v>31670</v>
      </c>
      <c r="BE1464" s="205">
        <f t="shared" si="316"/>
        <v>1220</v>
      </c>
      <c r="BF1464" s="175">
        <v>199790</v>
      </c>
      <c r="BG1464" s="175">
        <v>26133</v>
      </c>
      <c r="BH1464" s="175">
        <v>40081</v>
      </c>
      <c r="BI1464" s="175">
        <v>30450</v>
      </c>
      <c r="BJ1464" s="175"/>
      <c r="BK1464" s="175">
        <v>36586</v>
      </c>
      <c r="BL1464" s="175">
        <v>24130</v>
      </c>
      <c r="BM1464" s="175">
        <v>21359</v>
      </c>
      <c r="BN1464" s="175">
        <v>23802</v>
      </c>
      <c r="BO1464" s="175">
        <v>28919</v>
      </c>
      <c r="BP1464" s="200">
        <f t="shared" si="317"/>
        <v>69000</v>
      </c>
    </row>
    <row r="1465" spans="1:68" s="201" customFormat="1" x14ac:dyDescent="0.15">
      <c r="A1465" s="117">
        <v>3420701002</v>
      </c>
      <c r="B1465" s="118" t="s">
        <v>2547</v>
      </c>
      <c r="C1465" s="118" t="s">
        <v>2517</v>
      </c>
      <c r="D1465" s="118" t="s">
        <v>2546</v>
      </c>
      <c r="E1465" s="118" t="s">
        <v>4928</v>
      </c>
      <c r="F1465" s="120">
        <v>21</v>
      </c>
      <c r="G1465" s="119"/>
      <c r="H1465" s="119"/>
      <c r="I1465" s="120" t="s">
        <v>5820</v>
      </c>
      <c r="J1465" s="120">
        <v>7400</v>
      </c>
      <c r="K1465" s="120">
        <v>2121437</v>
      </c>
      <c r="L1465" s="120">
        <v>0.78500000000000003</v>
      </c>
      <c r="M1465" s="121" t="s">
        <v>5654</v>
      </c>
      <c r="N1465" s="120">
        <v>1</v>
      </c>
      <c r="O1465" s="119">
        <v>178</v>
      </c>
      <c r="P1465" s="119">
        <v>39</v>
      </c>
      <c r="Q1465" s="119">
        <v>5.3</v>
      </c>
      <c r="R1465" s="120" t="s">
        <v>5655</v>
      </c>
      <c r="S1465" s="120">
        <v>29.4</v>
      </c>
      <c r="T1465" s="120"/>
      <c r="U1465" s="120"/>
      <c r="V1465" s="172">
        <v>1626</v>
      </c>
      <c r="W1465" s="172"/>
      <c r="X1465" s="172">
        <v>1077.4000000000001</v>
      </c>
      <c r="Y1465" s="172">
        <v>321.89999999999998</v>
      </c>
      <c r="Z1465" s="172">
        <v>226.7</v>
      </c>
      <c r="AA1465" s="123">
        <v>25529</v>
      </c>
      <c r="AB1465" s="123"/>
      <c r="AC1465" s="123">
        <v>2147</v>
      </c>
      <c r="AD1465" s="123"/>
      <c r="AE1465" s="123"/>
      <c r="AF1465" s="123"/>
      <c r="AG1465" s="214"/>
      <c r="AH1465" s="229" t="str">
        <f t="shared" si="312"/>
        <v>a3</v>
      </c>
      <c r="AI1465" s="199" t="s">
        <v>5401</v>
      </c>
      <c r="AJ1465" s="199" t="s">
        <v>5401</v>
      </c>
      <c r="AK1465" s="199" t="s">
        <v>5401</v>
      </c>
      <c r="AL1465" s="199"/>
      <c r="AM1465" s="199"/>
      <c r="AN1465" s="173">
        <v>1</v>
      </c>
      <c r="AO1465" s="173"/>
      <c r="AP1465" s="173"/>
      <c r="AQ1465" s="173">
        <v>1</v>
      </c>
      <c r="AR1465" s="173"/>
      <c r="AS1465" s="173">
        <v>1</v>
      </c>
      <c r="AT1465" s="173">
        <v>3</v>
      </c>
      <c r="AU1465" s="173">
        <v>4</v>
      </c>
      <c r="AV1465" s="173">
        <v>1</v>
      </c>
      <c r="AW1465" s="173">
        <v>1</v>
      </c>
      <c r="AX1465" s="173">
        <v>3</v>
      </c>
      <c r="AY1465" s="173"/>
      <c r="AZ1465" s="211">
        <f t="shared" si="318"/>
        <v>3</v>
      </c>
      <c r="BA1465" s="211">
        <f t="shared" si="319"/>
        <v>12</v>
      </c>
      <c r="BB1465" s="205">
        <f t="shared" si="313"/>
        <v>174368</v>
      </c>
      <c r="BC1465" s="205">
        <f t="shared" si="314"/>
        <v>174368</v>
      </c>
      <c r="BD1465" s="205">
        <f t="shared" si="315"/>
        <v>0</v>
      </c>
      <c r="BE1465" s="205">
        <f t="shared" si="316"/>
        <v>0</v>
      </c>
      <c r="BF1465" s="175">
        <v>174368</v>
      </c>
      <c r="BG1465" s="175">
        <v>16928</v>
      </c>
      <c r="BH1465" s="175">
        <v>120314</v>
      </c>
      <c r="BI1465" s="175"/>
      <c r="BJ1465" s="175"/>
      <c r="BK1465" s="175">
        <v>33975</v>
      </c>
      <c r="BL1465" s="175">
        <v>1911</v>
      </c>
      <c r="BM1465" s="175"/>
      <c r="BN1465" s="175">
        <v>80</v>
      </c>
      <c r="BO1465" s="175">
        <v>1160</v>
      </c>
      <c r="BP1465" s="200">
        <f t="shared" si="317"/>
        <v>121474</v>
      </c>
    </row>
    <row r="1466" spans="1:68" s="201" customFormat="1" x14ac:dyDescent="0.15">
      <c r="A1466" s="117">
        <v>2220301003</v>
      </c>
      <c r="B1466" s="118" t="s">
        <v>680</v>
      </c>
      <c r="C1466" s="118" t="s">
        <v>1773</v>
      </c>
      <c r="D1466" s="118" t="s">
        <v>1797</v>
      </c>
      <c r="E1466" s="118" t="s">
        <v>4367</v>
      </c>
      <c r="F1466" s="120">
        <v>9</v>
      </c>
      <c r="G1466" s="119">
        <v>2122058</v>
      </c>
      <c r="H1466" s="119"/>
      <c r="I1466" s="120" t="s">
        <v>5820</v>
      </c>
      <c r="J1466" s="120">
        <v>26000</v>
      </c>
      <c r="K1466" s="120">
        <v>2122058</v>
      </c>
      <c r="L1466" s="120">
        <v>0.224</v>
      </c>
      <c r="M1466" s="121" t="s">
        <v>5654</v>
      </c>
      <c r="N1466" s="120">
        <v>1</v>
      </c>
      <c r="O1466" s="119">
        <v>241</v>
      </c>
      <c r="P1466" s="119"/>
      <c r="Q1466" s="119"/>
      <c r="R1466" s="120" t="s">
        <v>5655</v>
      </c>
      <c r="S1466" s="120">
        <v>28.966999999999999</v>
      </c>
      <c r="T1466" s="120"/>
      <c r="U1466" s="120"/>
      <c r="V1466" s="172">
        <v>2930.7</v>
      </c>
      <c r="W1466" s="172">
        <v>534.29999999999995</v>
      </c>
      <c r="X1466" s="172">
        <v>1520.8</v>
      </c>
      <c r="Y1466" s="172">
        <v>381.3</v>
      </c>
      <c r="Z1466" s="172">
        <v>494.3</v>
      </c>
      <c r="AA1466" s="123">
        <v>21096</v>
      </c>
      <c r="AB1466" s="123"/>
      <c r="AC1466" s="123">
        <v>1900</v>
      </c>
      <c r="AD1466" s="123"/>
      <c r="AE1466" s="123"/>
      <c r="AF1466" s="123"/>
      <c r="AG1466" s="214"/>
      <c r="AH1466" s="229" t="str">
        <f t="shared" si="312"/>
        <v>a3</v>
      </c>
      <c r="AI1466" s="199"/>
      <c r="AJ1466" s="199"/>
      <c r="AK1466" s="199"/>
      <c r="AL1466" s="199"/>
      <c r="AM1466" s="199"/>
      <c r="AN1466" s="173">
        <v>9</v>
      </c>
      <c r="AO1466" s="173"/>
      <c r="AP1466" s="173"/>
      <c r="AQ1466" s="173"/>
      <c r="AR1466" s="173"/>
      <c r="AS1466" s="173">
        <v>0.8</v>
      </c>
      <c r="AT1466" s="173">
        <v>3.5</v>
      </c>
      <c r="AU1466" s="173">
        <v>6</v>
      </c>
      <c r="AV1466" s="173"/>
      <c r="AW1466" s="173"/>
      <c r="AX1466" s="173">
        <v>1</v>
      </c>
      <c r="AY1466" s="173"/>
      <c r="AZ1466" s="211">
        <f t="shared" si="318"/>
        <v>9.8000000000000007</v>
      </c>
      <c r="BA1466" s="211">
        <f t="shared" si="319"/>
        <v>10.5</v>
      </c>
      <c r="BB1466" s="205">
        <f t="shared" si="313"/>
        <v>269493</v>
      </c>
      <c r="BC1466" s="205">
        <f t="shared" si="314"/>
        <v>235962</v>
      </c>
      <c r="BD1466" s="205">
        <f t="shared" si="315"/>
        <v>35650</v>
      </c>
      <c r="BE1466" s="205">
        <f t="shared" si="316"/>
        <v>2119</v>
      </c>
      <c r="BF1466" s="175">
        <v>233843</v>
      </c>
      <c r="BG1466" s="175">
        <v>55247</v>
      </c>
      <c r="BH1466" s="175">
        <v>58110</v>
      </c>
      <c r="BI1466" s="175">
        <v>33531</v>
      </c>
      <c r="BJ1466" s="175"/>
      <c r="BK1466" s="175">
        <v>35880</v>
      </c>
      <c r="BL1466" s="175">
        <v>4967</v>
      </c>
      <c r="BM1466" s="175">
        <v>48867</v>
      </c>
      <c r="BN1466" s="175">
        <v>14501</v>
      </c>
      <c r="BO1466" s="175">
        <v>18390</v>
      </c>
      <c r="BP1466" s="200">
        <f t="shared" si="317"/>
        <v>76500</v>
      </c>
    </row>
    <row r="1467" spans="1:68" s="201" customFormat="1" x14ac:dyDescent="0.15">
      <c r="A1467" s="117">
        <v>3720101001</v>
      </c>
      <c r="B1467" s="118" t="s">
        <v>2681</v>
      </c>
      <c r="C1467" s="118" t="s">
        <v>2676</v>
      </c>
      <c r="D1467" s="118" t="s">
        <v>2682</v>
      </c>
      <c r="E1467" s="118" t="s">
        <v>5030</v>
      </c>
      <c r="F1467" s="120">
        <v>34</v>
      </c>
      <c r="G1467" s="119">
        <v>2139249</v>
      </c>
      <c r="H1467" s="119"/>
      <c r="I1467" s="120" t="s">
        <v>5820</v>
      </c>
      <c r="J1467" s="120">
        <v>11200</v>
      </c>
      <c r="K1467" s="120">
        <v>2139249</v>
      </c>
      <c r="L1467" s="120">
        <v>0.52300000000000002</v>
      </c>
      <c r="M1467" s="121" t="s">
        <v>5654</v>
      </c>
      <c r="N1467" s="120">
        <v>1</v>
      </c>
      <c r="O1467" s="119">
        <v>263</v>
      </c>
      <c r="P1467" s="119">
        <v>32.9</v>
      </c>
      <c r="Q1467" s="119">
        <v>4.4800000000000004</v>
      </c>
      <c r="R1467" s="120" t="s">
        <v>5655</v>
      </c>
      <c r="S1467" s="120">
        <v>4.6999999999999993</v>
      </c>
      <c r="T1467" s="120"/>
      <c r="U1467" s="120"/>
      <c r="V1467" s="172">
        <v>2002.5</v>
      </c>
      <c r="W1467" s="172">
        <v>266.8</v>
      </c>
      <c r="X1467" s="172">
        <v>921.4</v>
      </c>
      <c r="Y1467" s="172">
        <v>233.2</v>
      </c>
      <c r="Z1467" s="172">
        <v>581.1</v>
      </c>
      <c r="AA1467" s="123">
        <v>10584</v>
      </c>
      <c r="AB1467" s="123">
        <v>28960.199999999946</v>
      </c>
      <c r="AC1467" s="123">
        <v>918</v>
      </c>
      <c r="AD1467" s="123"/>
      <c r="AE1467" s="123"/>
      <c r="AF1467" s="123"/>
      <c r="AG1467" s="214"/>
      <c r="AH1467" s="229" t="str">
        <f t="shared" si="312"/>
        <v>a3</v>
      </c>
      <c r="AI1467" s="199" t="s">
        <v>5402</v>
      </c>
      <c r="AJ1467" s="199" t="s">
        <v>5402</v>
      </c>
      <c r="AK1467" s="199" t="s">
        <v>5402</v>
      </c>
      <c r="AL1467" s="199" t="s">
        <v>5402</v>
      </c>
      <c r="AM1467" s="199" t="s">
        <v>5402</v>
      </c>
      <c r="AN1467" s="173"/>
      <c r="AO1467" s="173"/>
      <c r="AP1467" s="173"/>
      <c r="AQ1467" s="173"/>
      <c r="AR1467" s="173"/>
      <c r="AS1467" s="173"/>
      <c r="AT1467" s="173"/>
      <c r="AU1467" s="173"/>
      <c r="AV1467" s="173"/>
      <c r="AW1467" s="173"/>
      <c r="AX1467" s="173"/>
      <c r="AY1467" s="173"/>
      <c r="AZ1467" s="211">
        <f t="shared" si="318"/>
        <v>0</v>
      </c>
      <c r="BA1467" s="211">
        <f t="shared" si="319"/>
        <v>0</v>
      </c>
      <c r="BB1467" s="205">
        <f t="shared" si="313"/>
        <v>0</v>
      </c>
      <c r="BC1467" s="205">
        <f t="shared" si="314"/>
        <v>0</v>
      </c>
      <c r="BD1467" s="205">
        <f t="shared" si="315"/>
        <v>0</v>
      </c>
      <c r="BE1467" s="205">
        <f t="shared" si="316"/>
        <v>0</v>
      </c>
      <c r="BF1467" s="175"/>
      <c r="BG1467" s="175"/>
      <c r="BH1467" s="175"/>
      <c r="BI1467" s="175"/>
      <c r="BJ1467" s="175"/>
      <c r="BK1467" s="175"/>
      <c r="BL1467" s="175"/>
      <c r="BM1467" s="175"/>
      <c r="BN1467" s="175"/>
      <c r="BO1467" s="175"/>
      <c r="BP1467" s="200">
        <f t="shared" si="317"/>
        <v>0</v>
      </c>
    </row>
    <row r="1468" spans="1:68" s="201" customFormat="1" x14ac:dyDescent="0.15">
      <c r="A1468" s="117">
        <v>2020801001</v>
      </c>
      <c r="B1468" s="118" t="s">
        <v>1520</v>
      </c>
      <c r="C1468" s="118" t="s">
        <v>1489</v>
      </c>
      <c r="D1468" s="118" t="s">
        <v>1521</v>
      </c>
      <c r="E1468" s="118" t="s">
        <v>4168</v>
      </c>
      <c r="F1468" s="120">
        <v>23</v>
      </c>
      <c r="G1468" s="119"/>
      <c r="H1468" s="119"/>
      <c r="I1468" s="120" t="s">
        <v>5820</v>
      </c>
      <c r="J1468" s="120">
        <v>9300</v>
      </c>
      <c r="K1468" s="120">
        <v>2149797</v>
      </c>
      <c r="L1468" s="120">
        <v>0.63300000000000001</v>
      </c>
      <c r="M1468" s="121" t="s">
        <v>5654</v>
      </c>
      <c r="N1468" s="120">
        <v>1</v>
      </c>
      <c r="O1468" s="119">
        <v>290</v>
      </c>
      <c r="P1468" s="119">
        <v>42.3</v>
      </c>
      <c r="Q1468" s="119">
        <v>6.22</v>
      </c>
      <c r="R1468" s="120" t="s">
        <v>5655</v>
      </c>
      <c r="S1468" s="120">
        <v>13.34</v>
      </c>
      <c r="T1468" s="120"/>
      <c r="U1468" s="120"/>
      <c r="V1468" s="172">
        <v>1167.83</v>
      </c>
      <c r="W1468" s="172"/>
      <c r="X1468" s="172">
        <v>907</v>
      </c>
      <c r="Y1468" s="172">
        <v>208.85</v>
      </c>
      <c r="Z1468" s="172">
        <v>51.98</v>
      </c>
      <c r="AA1468" s="123">
        <v>13864</v>
      </c>
      <c r="AB1468" s="123"/>
      <c r="AC1468" s="123">
        <v>1500.7</v>
      </c>
      <c r="AD1468" s="123"/>
      <c r="AE1468" s="123"/>
      <c r="AF1468" s="123"/>
      <c r="AG1468" s="214"/>
      <c r="AH1468" s="229" t="str">
        <f t="shared" si="312"/>
        <v>a3</v>
      </c>
      <c r="AI1468" s="199"/>
      <c r="AJ1468" s="199"/>
      <c r="AK1468" s="199"/>
      <c r="AL1468" s="199"/>
      <c r="AM1468" s="199"/>
      <c r="AN1468" s="173" t="s">
        <v>3186</v>
      </c>
      <c r="AO1468" s="173" t="s">
        <v>3186</v>
      </c>
      <c r="AP1468" s="173" t="s">
        <v>3186</v>
      </c>
      <c r="AQ1468" s="173" t="s">
        <v>3186</v>
      </c>
      <c r="AR1468" s="173" t="s">
        <v>3186</v>
      </c>
      <c r="AS1468" s="173">
        <v>1</v>
      </c>
      <c r="AT1468" s="173">
        <v>0.7</v>
      </c>
      <c r="AU1468" s="173">
        <v>3.1</v>
      </c>
      <c r="AV1468" s="173">
        <v>0.7</v>
      </c>
      <c r="AW1468" s="173">
        <v>1.3</v>
      </c>
      <c r="AX1468" s="173">
        <v>0.7</v>
      </c>
      <c r="AY1468" s="173"/>
      <c r="AZ1468" s="211">
        <f t="shared" si="318"/>
        <v>1</v>
      </c>
      <c r="BA1468" s="211">
        <f t="shared" si="319"/>
        <v>6.5</v>
      </c>
      <c r="BB1468" s="205">
        <f t="shared" si="313"/>
        <v>179542</v>
      </c>
      <c r="BC1468" s="205">
        <f t="shared" si="314"/>
        <v>143051</v>
      </c>
      <c r="BD1468" s="205">
        <f t="shared" si="315"/>
        <v>51421</v>
      </c>
      <c r="BE1468" s="205">
        <f t="shared" si="316"/>
        <v>14930</v>
      </c>
      <c r="BF1468" s="175">
        <v>128121</v>
      </c>
      <c r="BG1468" s="175"/>
      <c r="BH1468" s="175">
        <v>51421</v>
      </c>
      <c r="BI1468" s="175">
        <v>29851</v>
      </c>
      <c r="BJ1468" s="175">
        <v>6640</v>
      </c>
      <c r="BK1468" s="175">
        <v>46454</v>
      </c>
      <c r="BL1468" s="175">
        <v>8737</v>
      </c>
      <c r="BM1468" s="175">
        <v>17790</v>
      </c>
      <c r="BN1468" s="175">
        <v>1284</v>
      </c>
      <c r="BO1468" s="175">
        <v>17365</v>
      </c>
      <c r="BP1468" s="200">
        <f t="shared" si="317"/>
        <v>68786</v>
      </c>
    </row>
    <row r="1469" spans="1:68" s="201" customFormat="1" x14ac:dyDescent="0.15">
      <c r="A1469" s="117">
        <v>220701001</v>
      </c>
      <c r="B1469" s="118" t="s">
        <v>366</v>
      </c>
      <c r="C1469" s="118" t="s">
        <v>345</v>
      </c>
      <c r="D1469" s="118" t="s">
        <v>367</v>
      </c>
      <c r="E1469" s="118" t="s">
        <v>3399</v>
      </c>
      <c r="F1469" s="120">
        <v>18</v>
      </c>
      <c r="G1469" s="119">
        <v>2156531</v>
      </c>
      <c r="H1469" s="119"/>
      <c r="I1469" s="120" t="s">
        <v>5820</v>
      </c>
      <c r="J1469" s="120">
        <v>13175</v>
      </c>
      <c r="K1469" s="120">
        <v>2156531</v>
      </c>
      <c r="L1469" s="120">
        <v>0.44800000000000001</v>
      </c>
      <c r="M1469" s="121" t="s">
        <v>5654</v>
      </c>
      <c r="N1469" s="120">
        <v>1</v>
      </c>
      <c r="O1469" s="119">
        <v>285</v>
      </c>
      <c r="P1469" s="119">
        <v>50</v>
      </c>
      <c r="Q1469" s="119">
        <v>7.3</v>
      </c>
      <c r="R1469" s="120" t="s">
        <v>5655</v>
      </c>
      <c r="S1469" s="120">
        <v>28.4</v>
      </c>
      <c r="T1469" s="120"/>
      <c r="U1469" s="120"/>
      <c r="V1469" s="172">
        <v>1094.5999999999999</v>
      </c>
      <c r="W1469" s="172">
        <v>138.30000000000001</v>
      </c>
      <c r="X1469" s="172">
        <v>632.1</v>
      </c>
      <c r="Y1469" s="172">
        <v>67.2</v>
      </c>
      <c r="Z1469" s="172">
        <v>257</v>
      </c>
      <c r="AA1469" s="123">
        <v>19824</v>
      </c>
      <c r="AB1469" s="123"/>
      <c r="AC1469" s="123">
        <v>1814</v>
      </c>
      <c r="AD1469" s="123"/>
      <c r="AE1469" s="123"/>
      <c r="AF1469" s="123"/>
      <c r="AG1469" s="214"/>
      <c r="AH1469" s="229" t="str">
        <f t="shared" si="312"/>
        <v>a3</v>
      </c>
      <c r="AI1469" s="199"/>
      <c r="AJ1469" s="199"/>
      <c r="AK1469" s="199"/>
      <c r="AL1469" s="199"/>
      <c r="AM1469" s="199"/>
      <c r="AN1469" s="173">
        <v>2</v>
      </c>
      <c r="AO1469" s="173" t="s">
        <v>3186</v>
      </c>
      <c r="AP1469" s="173" t="s">
        <v>3186</v>
      </c>
      <c r="AQ1469" s="173" t="s">
        <v>3186</v>
      </c>
      <c r="AR1469" s="173" t="s">
        <v>3186</v>
      </c>
      <c r="AS1469" s="173">
        <v>1.5</v>
      </c>
      <c r="AT1469" s="173">
        <v>1.5</v>
      </c>
      <c r="AU1469" s="173">
        <v>2</v>
      </c>
      <c r="AV1469" s="173">
        <v>2</v>
      </c>
      <c r="AW1469" s="173">
        <v>2</v>
      </c>
      <c r="AX1469" s="173">
        <v>2</v>
      </c>
      <c r="AY1469" s="173">
        <v>1</v>
      </c>
      <c r="AZ1469" s="211">
        <f t="shared" si="318"/>
        <v>3.5</v>
      </c>
      <c r="BA1469" s="211">
        <f t="shared" si="319"/>
        <v>10.5</v>
      </c>
      <c r="BB1469" s="205">
        <f t="shared" si="313"/>
        <v>195592</v>
      </c>
      <c r="BC1469" s="205">
        <f t="shared" si="314"/>
        <v>195592</v>
      </c>
      <c r="BD1469" s="205">
        <f t="shared" si="315"/>
        <v>0</v>
      </c>
      <c r="BE1469" s="205">
        <f t="shared" si="316"/>
        <v>0</v>
      </c>
      <c r="BF1469" s="175">
        <v>195592</v>
      </c>
      <c r="BG1469" s="175"/>
      <c r="BH1469" s="175">
        <v>78825</v>
      </c>
      <c r="BI1469" s="175"/>
      <c r="BJ1469" s="175"/>
      <c r="BK1469" s="175">
        <v>25173</v>
      </c>
      <c r="BL1469" s="175">
        <v>40587</v>
      </c>
      <c r="BM1469" s="175">
        <v>19557</v>
      </c>
      <c r="BN1469" s="175">
        <v>14277</v>
      </c>
      <c r="BO1469" s="175">
        <v>17173</v>
      </c>
      <c r="BP1469" s="200">
        <f t="shared" si="317"/>
        <v>95998</v>
      </c>
    </row>
    <row r="1470" spans="1:68" s="201" customFormat="1" x14ac:dyDescent="0.15">
      <c r="A1470" s="117">
        <v>1900481001</v>
      </c>
      <c r="B1470" s="118" t="s">
        <v>1453</v>
      </c>
      <c r="C1470" s="118" t="s">
        <v>1447</v>
      </c>
      <c r="D1470" s="118" t="s">
        <v>1454</v>
      </c>
      <c r="E1470" s="118" t="s">
        <v>4115</v>
      </c>
      <c r="F1470" s="120">
        <v>9</v>
      </c>
      <c r="G1470" s="119"/>
      <c r="H1470" s="119"/>
      <c r="I1470" s="120" t="s">
        <v>5820</v>
      </c>
      <c r="J1470" s="120">
        <v>15000</v>
      </c>
      <c r="K1470" s="120">
        <v>2186710</v>
      </c>
      <c r="L1470" s="120">
        <v>0.39900000000000002</v>
      </c>
      <c r="M1470" s="121" t="s">
        <v>5654</v>
      </c>
      <c r="N1470" s="120">
        <v>1</v>
      </c>
      <c r="O1470" s="119">
        <v>200</v>
      </c>
      <c r="P1470" s="119">
        <v>35.1</v>
      </c>
      <c r="Q1470" s="119">
        <v>4.38</v>
      </c>
      <c r="R1470" s="120"/>
      <c r="S1470" s="120"/>
      <c r="T1470" s="120"/>
      <c r="U1470" s="120" t="s">
        <v>5689</v>
      </c>
      <c r="V1470" s="172">
        <v>1645.6</v>
      </c>
      <c r="W1470" s="172"/>
      <c r="X1470" s="172">
        <v>1189.8</v>
      </c>
      <c r="Y1470" s="172">
        <v>455.8</v>
      </c>
      <c r="Z1470" s="172"/>
      <c r="AA1470" s="123">
        <v>13150.1</v>
      </c>
      <c r="AB1470" s="123"/>
      <c r="AC1470" s="123">
        <v>1272.8999999999999</v>
      </c>
      <c r="AD1470" s="123"/>
      <c r="AE1470" s="123"/>
      <c r="AF1470" s="123"/>
      <c r="AG1470" s="214"/>
      <c r="AH1470" s="229" t="str">
        <f t="shared" si="312"/>
        <v>a3</v>
      </c>
      <c r="AI1470" s="199" t="s">
        <v>5400</v>
      </c>
      <c r="AJ1470" s="199"/>
      <c r="AK1470" s="199" t="s">
        <v>5400</v>
      </c>
      <c r="AL1470" s="199"/>
      <c r="AM1470" s="199" t="s">
        <v>5400</v>
      </c>
      <c r="AN1470" s="173"/>
      <c r="AO1470" s="173"/>
      <c r="AP1470" s="173"/>
      <c r="AQ1470" s="173"/>
      <c r="AR1470" s="173"/>
      <c r="AS1470" s="173">
        <v>4.5</v>
      </c>
      <c r="AT1470" s="173">
        <v>4</v>
      </c>
      <c r="AU1470" s="173">
        <v>3.5</v>
      </c>
      <c r="AV1470" s="173">
        <v>3.5</v>
      </c>
      <c r="AW1470" s="173">
        <v>3.5</v>
      </c>
      <c r="AX1470" s="173">
        <v>4</v>
      </c>
      <c r="AY1470" s="173">
        <v>1</v>
      </c>
      <c r="AZ1470" s="211">
        <f t="shared" si="318"/>
        <v>4.5</v>
      </c>
      <c r="BA1470" s="211">
        <f t="shared" si="319"/>
        <v>19.5</v>
      </c>
      <c r="BB1470" s="205">
        <f t="shared" si="313"/>
        <v>359657</v>
      </c>
      <c r="BC1470" s="205">
        <f t="shared" si="314"/>
        <v>359657</v>
      </c>
      <c r="BD1470" s="205">
        <f t="shared" si="315"/>
        <v>0</v>
      </c>
      <c r="BE1470" s="205">
        <f t="shared" si="316"/>
        <v>0</v>
      </c>
      <c r="BF1470" s="175">
        <v>359657</v>
      </c>
      <c r="BG1470" s="175"/>
      <c r="BH1470" s="175">
        <v>169807</v>
      </c>
      <c r="BI1470" s="175"/>
      <c r="BJ1470" s="175"/>
      <c r="BK1470" s="175">
        <v>27496</v>
      </c>
      <c r="BL1470" s="175">
        <v>46779</v>
      </c>
      <c r="BM1470" s="175">
        <v>48516</v>
      </c>
      <c r="BN1470" s="175">
        <v>14637</v>
      </c>
      <c r="BO1470" s="175">
        <v>52422</v>
      </c>
      <c r="BP1470" s="200">
        <f t="shared" si="317"/>
        <v>222229</v>
      </c>
    </row>
    <row r="1471" spans="1:68" s="201" customFormat="1" x14ac:dyDescent="0.15">
      <c r="A1471" s="117">
        <v>161001001</v>
      </c>
      <c r="B1471" s="118" t="s">
        <v>284</v>
      </c>
      <c r="C1471" s="118" t="s">
        <v>11</v>
      </c>
      <c r="D1471" s="118" t="s">
        <v>285</v>
      </c>
      <c r="E1471" s="118" t="s">
        <v>3351</v>
      </c>
      <c r="F1471" s="120">
        <v>24</v>
      </c>
      <c r="G1471" s="119">
        <v>1862548</v>
      </c>
      <c r="H1471" s="119"/>
      <c r="I1471" s="120" t="s">
        <v>5820</v>
      </c>
      <c r="J1471" s="120">
        <v>10000</v>
      </c>
      <c r="K1471" s="120">
        <v>2186894</v>
      </c>
      <c r="L1471" s="120">
        <v>0.59899999999999998</v>
      </c>
      <c r="M1471" s="121" t="s">
        <v>5654</v>
      </c>
      <c r="N1471" s="120">
        <v>1</v>
      </c>
      <c r="O1471" s="119">
        <v>208</v>
      </c>
      <c r="P1471" s="119"/>
      <c r="Q1471" s="119"/>
      <c r="R1471" s="120" t="s">
        <v>5663</v>
      </c>
      <c r="S1471" s="120">
        <v>4</v>
      </c>
      <c r="T1471" s="120"/>
      <c r="U1471" s="120"/>
      <c r="V1471" s="172">
        <v>1221.3</v>
      </c>
      <c r="W1471" s="172">
        <v>242.1</v>
      </c>
      <c r="X1471" s="172">
        <v>717</v>
      </c>
      <c r="Y1471" s="172">
        <v>165.8</v>
      </c>
      <c r="Z1471" s="172">
        <v>96.4</v>
      </c>
      <c r="AA1471" s="123">
        <v>17439</v>
      </c>
      <c r="AB1471" s="123">
        <v>36507.899999999965</v>
      </c>
      <c r="AC1471" s="123">
        <v>1222</v>
      </c>
      <c r="AD1471" s="123"/>
      <c r="AE1471" s="123"/>
      <c r="AF1471" s="123"/>
      <c r="AG1471" s="214"/>
      <c r="AH1471" s="229" t="str">
        <f t="shared" si="312"/>
        <v>a3</v>
      </c>
      <c r="AI1471" s="199"/>
      <c r="AJ1471" s="199"/>
      <c r="AK1471" s="199"/>
      <c r="AL1471" s="199"/>
      <c r="AM1471" s="199"/>
      <c r="AN1471" s="173">
        <v>1</v>
      </c>
      <c r="AO1471" s="173">
        <v>0.5</v>
      </c>
      <c r="AP1471" s="173">
        <v>0.5</v>
      </c>
      <c r="AQ1471" s="173"/>
      <c r="AR1471" s="173"/>
      <c r="AS1471" s="173">
        <v>1</v>
      </c>
      <c r="AT1471" s="173">
        <v>2</v>
      </c>
      <c r="AU1471" s="173">
        <v>2</v>
      </c>
      <c r="AV1471" s="173">
        <v>2</v>
      </c>
      <c r="AW1471" s="173">
        <v>1</v>
      </c>
      <c r="AX1471" s="173">
        <v>1</v>
      </c>
      <c r="AY1471" s="173">
        <v>3</v>
      </c>
      <c r="AZ1471" s="211">
        <f t="shared" si="318"/>
        <v>3</v>
      </c>
      <c r="BA1471" s="211">
        <f t="shared" si="319"/>
        <v>11</v>
      </c>
      <c r="BB1471" s="205">
        <f t="shared" si="313"/>
        <v>219412</v>
      </c>
      <c r="BC1471" s="205">
        <f t="shared" si="314"/>
        <v>164090</v>
      </c>
      <c r="BD1471" s="205">
        <f t="shared" si="315"/>
        <v>70098</v>
      </c>
      <c r="BE1471" s="205">
        <f t="shared" si="316"/>
        <v>14776</v>
      </c>
      <c r="BF1471" s="175">
        <v>149314</v>
      </c>
      <c r="BG1471" s="175">
        <v>2328</v>
      </c>
      <c r="BH1471" s="175">
        <v>70098</v>
      </c>
      <c r="BI1471" s="175">
        <v>55322</v>
      </c>
      <c r="BJ1471" s="175"/>
      <c r="BK1471" s="175">
        <v>17568</v>
      </c>
      <c r="BL1471" s="175">
        <v>15750</v>
      </c>
      <c r="BM1471" s="175">
        <v>16634</v>
      </c>
      <c r="BN1471" s="175">
        <v>23609</v>
      </c>
      <c r="BO1471" s="175">
        <v>18103</v>
      </c>
      <c r="BP1471" s="200">
        <f t="shared" si="317"/>
        <v>88201</v>
      </c>
    </row>
    <row r="1472" spans="1:68" s="201" customFormat="1" x14ac:dyDescent="0.15">
      <c r="A1472" s="117">
        <v>2321601001</v>
      </c>
      <c r="B1472" s="118" t="s">
        <v>1904</v>
      </c>
      <c r="C1472" s="118" t="s">
        <v>1850</v>
      </c>
      <c r="D1472" s="118" t="s">
        <v>1905</v>
      </c>
      <c r="E1472" s="118" t="s">
        <v>4443</v>
      </c>
      <c r="F1472" s="120">
        <v>12</v>
      </c>
      <c r="G1472" s="119">
        <v>2234098</v>
      </c>
      <c r="H1472" s="119"/>
      <c r="I1472" s="120" t="s">
        <v>5820</v>
      </c>
      <c r="J1472" s="120">
        <v>13200</v>
      </c>
      <c r="K1472" s="120">
        <v>2234098</v>
      </c>
      <c r="L1472" s="120">
        <v>0.46400000000000002</v>
      </c>
      <c r="M1472" s="121" t="s">
        <v>5661</v>
      </c>
      <c r="N1472" s="120">
        <v>1</v>
      </c>
      <c r="O1472" s="119">
        <v>210</v>
      </c>
      <c r="P1472" s="119">
        <v>51.5</v>
      </c>
      <c r="Q1472" s="119">
        <v>7.6</v>
      </c>
      <c r="R1472" s="120"/>
      <c r="S1472" s="120"/>
      <c r="T1472" s="120"/>
      <c r="U1472" s="120" t="s">
        <v>5689</v>
      </c>
      <c r="V1472" s="172">
        <v>2690.7</v>
      </c>
      <c r="W1472" s="172">
        <v>250.2</v>
      </c>
      <c r="X1472" s="172">
        <v>1941.5</v>
      </c>
      <c r="Y1472" s="172">
        <v>395.1</v>
      </c>
      <c r="Z1472" s="172">
        <v>103.9</v>
      </c>
      <c r="AA1472" s="123">
        <v>15293</v>
      </c>
      <c r="AB1472" s="123"/>
      <c r="AC1472" s="123">
        <v>2000.4</v>
      </c>
      <c r="AD1472" s="123"/>
      <c r="AE1472" s="123"/>
      <c r="AF1472" s="123"/>
      <c r="AG1472" s="214"/>
      <c r="AH1472" s="229" t="str">
        <f t="shared" si="312"/>
        <v>a3</v>
      </c>
      <c r="AI1472" s="199"/>
      <c r="AJ1472" s="199"/>
      <c r="AK1472" s="199"/>
      <c r="AL1472" s="199"/>
      <c r="AM1472" s="199"/>
      <c r="AN1472" s="173">
        <v>4</v>
      </c>
      <c r="AO1472" s="173"/>
      <c r="AP1472" s="173"/>
      <c r="AQ1472" s="173"/>
      <c r="AR1472" s="173"/>
      <c r="AS1472" s="173">
        <v>1</v>
      </c>
      <c r="AT1472" s="173">
        <v>2</v>
      </c>
      <c r="AU1472" s="173">
        <v>2</v>
      </c>
      <c r="AV1472" s="173">
        <v>2</v>
      </c>
      <c r="AW1472" s="173">
        <v>2</v>
      </c>
      <c r="AX1472" s="173">
        <v>1</v>
      </c>
      <c r="AY1472" s="173">
        <v>0.5</v>
      </c>
      <c r="AZ1472" s="211">
        <f t="shared" si="318"/>
        <v>5</v>
      </c>
      <c r="BA1472" s="211">
        <f t="shared" si="319"/>
        <v>9.5</v>
      </c>
      <c r="BB1472" s="205">
        <f t="shared" si="313"/>
        <v>240581</v>
      </c>
      <c r="BC1472" s="205">
        <f t="shared" si="314"/>
        <v>240581</v>
      </c>
      <c r="BD1472" s="205">
        <f t="shared" si="315"/>
        <v>0</v>
      </c>
      <c r="BE1472" s="205">
        <f t="shared" si="316"/>
        <v>0</v>
      </c>
      <c r="BF1472" s="175">
        <v>240581</v>
      </c>
      <c r="BG1472" s="175">
        <v>11212</v>
      </c>
      <c r="BH1472" s="175">
        <v>75579</v>
      </c>
      <c r="BI1472" s="175"/>
      <c r="BJ1472" s="175"/>
      <c r="BK1472" s="175">
        <v>38436</v>
      </c>
      <c r="BL1472" s="175">
        <v>52933</v>
      </c>
      <c r="BM1472" s="175">
        <v>40186</v>
      </c>
      <c r="BN1472" s="175">
        <v>11809</v>
      </c>
      <c r="BO1472" s="175">
        <v>10426</v>
      </c>
      <c r="BP1472" s="200">
        <f t="shared" si="317"/>
        <v>86005</v>
      </c>
    </row>
    <row r="1473" spans="1:68" s="201" customFormat="1" x14ac:dyDescent="0.15">
      <c r="A1473" s="117">
        <v>1620201002</v>
      </c>
      <c r="B1473" s="118" t="s">
        <v>1292</v>
      </c>
      <c r="C1473" s="118" t="s">
        <v>1276</v>
      </c>
      <c r="D1473" s="118" t="s">
        <v>1291</v>
      </c>
      <c r="E1473" s="118" t="s">
        <v>3999</v>
      </c>
      <c r="F1473" s="120">
        <v>41</v>
      </c>
      <c r="G1473" s="119">
        <v>2239509</v>
      </c>
      <c r="H1473" s="119"/>
      <c r="I1473" s="120" t="s">
        <v>5821</v>
      </c>
      <c r="J1473" s="120">
        <v>7500</v>
      </c>
      <c r="K1473" s="120">
        <v>2239509</v>
      </c>
      <c r="L1473" s="120">
        <v>0.81799999999999995</v>
      </c>
      <c r="M1473" s="121" t="s">
        <v>5654</v>
      </c>
      <c r="N1473" s="120">
        <v>1</v>
      </c>
      <c r="O1473" s="119">
        <v>74</v>
      </c>
      <c r="P1473" s="119"/>
      <c r="Q1473" s="119"/>
      <c r="R1473" s="120" t="s">
        <v>5655</v>
      </c>
      <c r="S1473" s="120">
        <v>1.7</v>
      </c>
      <c r="T1473" s="120"/>
      <c r="U1473" s="120"/>
      <c r="V1473" s="172">
        <v>590.79999999999995</v>
      </c>
      <c r="W1473" s="172">
        <v>156.5</v>
      </c>
      <c r="X1473" s="172">
        <v>346.4</v>
      </c>
      <c r="Y1473" s="172">
        <v>25.8</v>
      </c>
      <c r="Z1473" s="172">
        <v>62.1</v>
      </c>
      <c r="AA1473" s="123">
        <v>5979</v>
      </c>
      <c r="AB1473" s="123"/>
      <c r="AC1473" s="123">
        <v>543</v>
      </c>
      <c r="AD1473" s="123"/>
      <c r="AE1473" s="123"/>
      <c r="AF1473" s="123"/>
      <c r="AG1473" s="214"/>
      <c r="AH1473" s="229" t="str">
        <f t="shared" si="312"/>
        <v>a3</v>
      </c>
      <c r="AI1473" s="199"/>
      <c r="AJ1473" s="199"/>
      <c r="AK1473" s="199"/>
      <c r="AL1473" s="199"/>
      <c r="AM1473" s="199"/>
      <c r="AN1473" s="173"/>
      <c r="AO1473" s="173" t="s">
        <v>3186</v>
      </c>
      <c r="AP1473" s="173" t="s">
        <v>3186</v>
      </c>
      <c r="AQ1473" s="173" t="s">
        <v>3186</v>
      </c>
      <c r="AR1473" s="173" t="s">
        <v>3186</v>
      </c>
      <c r="AS1473" s="173"/>
      <c r="AT1473" s="173">
        <v>1</v>
      </c>
      <c r="AU1473" s="173">
        <v>0.5</v>
      </c>
      <c r="AV1473" s="173">
        <v>1</v>
      </c>
      <c r="AW1473" s="173">
        <v>0.5</v>
      </c>
      <c r="AX1473" s="173" t="s">
        <v>3186</v>
      </c>
      <c r="AY1473" s="173" t="s">
        <v>3186</v>
      </c>
      <c r="AZ1473" s="211">
        <f t="shared" si="318"/>
        <v>0</v>
      </c>
      <c r="BA1473" s="211">
        <f t="shared" si="319"/>
        <v>3</v>
      </c>
      <c r="BB1473" s="205">
        <f t="shared" si="313"/>
        <v>52233</v>
      </c>
      <c r="BC1473" s="205">
        <f t="shared" si="314"/>
        <v>50863</v>
      </c>
      <c r="BD1473" s="205">
        <f t="shared" si="315"/>
        <v>19530</v>
      </c>
      <c r="BE1473" s="205">
        <f t="shared" si="316"/>
        <v>18160</v>
      </c>
      <c r="BF1473" s="175">
        <v>32703</v>
      </c>
      <c r="BG1473" s="175"/>
      <c r="BH1473" s="175">
        <v>19530</v>
      </c>
      <c r="BI1473" s="175">
        <v>1370</v>
      </c>
      <c r="BJ1473" s="175"/>
      <c r="BK1473" s="175"/>
      <c r="BL1473" s="175">
        <v>1461</v>
      </c>
      <c r="BM1473" s="175">
        <v>8202</v>
      </c>
      <c r="BN1473" s="175">
        <v>2405</v>
      </c>
      <c r="BO1473" s="175">
        <v>19265</v>
      </c>
      <c r="BP1473" s="200">
        <f t="shared" si="317"/>
        <v>38795</v>
      </c>
    </row>
    <row r="1474" spans="1:68" s="201" customFormat="1" x14ac:dyDescent="0.15">
      <c r="A1474" s="117">
        <v>3020101003</v>
      </c>
      <c r="B1474" s="118" t="s">
        <v>2287</v>
      </c>
      <c r="C1474" s="118" t="s">
        <v>2280</v>
      </c>
      <c r="D1474" s="118" t="s">
        <v>2285</v>
      </c>
      <c r="E1474" s="118" t="s">
        <v>4739</v>
      </c>
      <c r="F1474" s="120">
        <v>12</v>
      </c>
      <c r="G1474" s="119">
        <v>2367101</v>
      </c>
      <c r="H1474" s="119"/>
      <c r="I1474" s="120" t="s">
        <v>5820</v>
      </c>
      <c r="J1474" s="120">
        <v>17550</v>
      </c>
      <c r="K1474" s="120">
        <v>2264123</v>
      </c>
      <c r="L1474" s="120">
        <v>0.35299999999999998</v>
      </c>
      <c r="M1474" s="121" t="s">
        <v>5654</v>
      </c>
      <c r="N1474" s="120">
        <v>1</v>
      </c>
      <c r="O1474" s="119">
        <v>137</v>
      </c>
      <c r="P1474" s="119">
        <v>46.2</v>
      </c>
      <c r="Q1474" s="119">
        <v>4.26</v>
      </c>
      <c r="R1474" s="120" t="s">
        <v>5655</v>
      </c>
      <c r="S1474" s="120">
        <v>29.28</v>
      </c>
      <c r="T1474" s="120"/>
      <c r="U1474" s="120"/>
      <c r="V1474" s="172">
        <v>2204.5</v>
      </c>
      <c r="W1474" s="172">
        <v>398.9</v>
      </c>
      <c r="X1474" s="172">
        <v>969.8</v>
      </c>
      <c r="Y1474" s="172">
        <v>418.3</v>
      </c>
      <c r="Z1474" s="172">
        <v>417.5</v>
      </c>
      <c r="AA1474" s="123">
        <v>4069</v>
      </c>
      <c r="AB1474" s="123"/>
      <c r="AC1474" s="123">
        <v>1752.7</v>
      </c>
      <c r="AD1474" s="123"/>
      <c r="AE1474" s="123"/>
      <c r="AF1474" s="123"/>
      <c r="AG1474" s="214"/>
      <c r="AH1474" s="229" t="str">
        <f t="shared" si="312"/>
        <v>a3</v>
      </c>
      <c r="AI1474" s="199"/>
      <c r="AJ1474" s="199"/>
      <c r="AK1474" s="199"/>
      <c r="AL1474" s="199"/>
      <c r="AM1474" s="199"/>
      <c r="AN1474" s="173">
        <v>6</v>
      </c>
      <c r="AO1474" s="173"/>
      <c r="AP1474" s="173"/>
      <c r="AQ1474" s="173"/>
      <c r="AR1474" s="173"/>
      <c r="AS1474" s="173">
        <v>2</v>
      </c>
      <c r="AT1474" s="173">
        <v>10</v>
      </c>
      <c r="AU1474" s="173">
        <v>4</v>
      </c>
      <c r="AV1474" s="173">
        <v>3</v>
      </c>
      <c r="AW1474" s="173">
        <v>2</v>
      </c>
      <c r="AX1474" s="173">
        <v>2</v>
      </c>
      <c r="AY1474" s="173">
        <v>7</v>
      </c>
      <c r="AZ1474" s="211">
        <f t="shared" si="318"/>
        <v>8</v>
      </c>
      <c r="BA1474" s="211">
        <f t="shared" si="319"/>
        <v>28</v>
      </c>
      <c r="BB1474" s="205">
        <f t="shared" si="313"/>
        <v>395232</v>
      </c>
      <c r="BC1474" s="205">
        <f t="shared" si="314"/>
        <v>295580</v>
      </c>
      <c r="BD1474" s="205">
        <f t="shared" si="315"/>
        <v>108868</v>
      </c>
      <c r="BE1474" s="205">
        <f t="shared" si="316"/>
        <v>9216</v>
      </c>
      <c r="BF1474" s="175">
        <v>286364</v>
      </c>
      <c r="BG1474" s="175">
        <v>29157</v>
      </c>
      <c r="BH1474" s="175">
        <v>156972</v>
      </c>
      <c r="BI1474" s="175">
        <v>82069</v>
      </c>
      <c r="BJ1474" s="175">
        <v>17583</v>
      </c>
      <c r="BK1474" s="175"/>
      <c r="BL1474" s="175">
        <v>1738</v>
      </c>
      <c r="BM1474" s="175">
        <v>30641</v>
      </c>
      <c r="BN1474" s="175">
        <v>14795</v>
      </c>
      <c r="BO1474" s="175">
        <v>62277</v>
      </c>
      <c r="BP1474" s="200">
        <f t="shared" si="317"/>
        <v>219249</v>
      </c>
    </row>
    <row r="1475" spans="1:68" s="201" customFormat="1" x14ac:dyDescent="0.15">
      <c r="A1475" s="117">
        <v>1880101001</v>
      </c>
      <c r="B1475" s="118" t="s">
        <v>1444</v>
      </c>
      <c r="C1475" s="118" t="s">
        <v>1400</v>
      </c>
      <c r="D1475" s="118" t="s">
        <v>1445</v>
      </c>
      <c r="E1475" s="118" t="s">
        <v>4111</v>
      </c>
      <c r="F1475" s="120">
        <v>30</v>
      </c>
      <c r="G1475" s="119">
        <v>2275880</v>
      </c>
      <c r="H1475" s="119"/>
      <c r="I1475" s="120" t="s">
        <v>5820</v>
      </c>
      <c r="J1475" s="120">
        <v>8300</v>
      </c>
      <c r="K1475" s="120">
        <v>2275880</v>
      </c>
      <c r="L1475" s="120">
        <v>0.751</v>
      </c>
      <c r="M1475" s="121" t="s">
        <v>5654</v>
      </c>
      <c r="N1475" s="120">
        <v>1</v>
      </c>
      <c r="O1475" s="119">
        <v>250</v>
      </c>
      <c r="P1475" s="119">
        <v>33</v>
      </c>
      <c r="Q1475" s="119">
        <v>3</v>
      </c>
      <c r="R1475" s="120" t="s">
        <v>5655</v>
      </c>
      <c r="S1475" s="120">
        <v>13</v>
      </c>
      <c r="T1475" s="120"/>
      <c r="U1475" s="120"/>
      <c r="V1475" s="172">
        <v>823</v>
      </c>
      <c r="W1475" s="172">
        <v>203</v>
      </c>
      <c r="X1475" s="172">
        <v>545</v>
      </c>
      <c r="Y1475" s="172">
        <v>67</v>
      </c>
      <c r="Z1475" s="172">
        <v>8</v>
      </c>
      <c r="AA1475" s="123">
        <v>19581</v>
      </c>
      <c r="AB1475" s="123"/>
      <c r="AC1475" s="123">
        <v>960</v>
      </c>
      <c r="AD1475" s="123"/>
      <c r="AE1475" s="123"/>
      <c r="AF1475" s="123"/>
      <c r="AG1475" s="214"/>
      <c r="AH1475" s="229" t="str">
        <f t="shared" si="312"/>
        <v>a3</v>
      </c>
      <c r="AI1475" s="199" t="s">
        <v>5402</v>
      </c>
      <c r="AJ1475" s="199"/>
      <c r="AK1475" s="199"/>
      <c r="AL1475" s="199" t="s">
        <v>5402</v>
      </c>
      <c r="AM1475" s="199" t="s">
        <v>5402</v>
      </c>
      <c r="AN1475" s="173"/>
      <c r="AO1475" s="173"/>
      <c r="AP1475" s="173"/>
      <c r="AQ1475" s="173"/>
      <c r="AR1475" s="173"/>
      <c r="AS1475" s="173">
        <v>2</v>
      </c>
      <c r="AT1475" s="173">
        <v>1</v>
      </c>
      <c r="AU1475" s="173">
        <v>1</v>
      </c>
      <c r="AV1475" s="173">
        <v>1</v>
      </c>
      <c r="AW1475" s="173">
        <v>1</v>
      </c>
      <c r="AX1475" s="173">
        <v>1</v>
      </c>
      <c r="AY1475" s="173">
        <v>1</v>
      </c>
      <c r="AZ1475" s="211">
        <f t="shared" si="318"/>
        <v>2</v>
      </c>
      <c r="BA1475" s="211">
        <f t="shared" si="319"/>
        <v>6</v>
      </c>
      <c r="BB1475" s="205">
        <f t="shared" si="313"/>
        <v>122233</v>
      </c>
      <c r="BC1475" s="205">
        <f t="shared" si="314"/>
        <v>122233</v>
      </c>
      <c r="BD1475" s="205">
        <f t="shared" si="315"/>
        <v>0</v>
      </c>
      <c r="BE1475" s="205">
        <f t="shared" si="316"/>
        <v>0</v>
      </c>
      <c r="BF1475" s="175">
        <v>122233</v>
      </c>
      <c r="BG1475" s="175">
        <v>12918</v>
      </c>
      <c r="BH1475" s="175">
        <v>78750</v>
      </c>
      <c r="BI1475" s="175"/>
      <c r="BJ1475" s="175"/>
      <c r="BK1475" s="175">
        <v>27321</v>
      </c>
      <c r="BL1475" s="175">
        <v>1691</v>
      </c>
      <c r="BM1475" s="175"/>
      <c r="BN1475" s="175"/>
      <c r="BO1475" s="175">
        <v>1553</v>
      </c>
      <c r="BP1475" s="200">
        <f t="shared" si="317"/>
        <v>80303</v>
      </c>
    </row>
    <row r="1476" spans="1:68" s="201" customFormat="1" x14ac:dyDescent="0.15">
      <c r="A1476" s="117">
        <v>4321301001</v>
      </c>
      <c r="B1476" s="118" t="s">
        <v>2984</v>
      </c>
      <c r="C1476" s="118" t="s">
        <v>2954</v>
      </c>
      <c r="D1476" s="118" t="s">
        <v>2985</v>
      </c>
      <c r="E1476" s="118" t="s">
        <v>5239</v>
      </c>
      <c r="F1476" s="120">
        <v>27</v>
      </c>
      <c r="G1476" s="119">
        <v>2166454</v>
      </c>
      <c r="H1476" s="119"/>
      <c r="I1476" s="120" t="s">
        <v>5820</v>
      </c>
      <c r="J1476" s="120">
        <v>10500</v>
      </c>
      <c r="K1476" s="120">
        <v>2281363</v>
      </c>
      <c r="L1476" s="120">
        <v>0.59499999999999997</v>
      </c>
      <c r="M1476" s="121" t="s">
        <v>5654</v>
      </c>
      <c r="N1476" s="120">
        <v>1</v>
      </c>
      <c r="O1476" s="119">
        <v>268</v>
      </c>
      <c r="P1476" s="119">
        <v>45</v>
      </c>
      <c r="Q1476" s="119">
        <v>11.4</v>
      </c>
      <c r="R1476" s="120" t="s">
        <v>5655</v>
      </c>
      <c r="S1476" s="120">
        <v>23.9</v>
      </c>
      <c r="T1476" s="120"/>
      <c r="U1476" s="120"/>
      <c r="V1476" s="172">
        <v>1441</v>
      </c>
      <c r="W1476" s="172">
        <v>203</v>
      </c>
      <c r="X1476" s="172">
        <v>452</v>
      </c>
      <c r="Y1476" s="172">
        <v>142</v>
      </c>
      <c r="Z1476" s="172">
        <v>644</v>
      </c>
      <c r="AA1476" s="123">
        <v>10034</v>
      </c>
      <c r="AB1476" s="123">
        <v>33531.169999999969</v>
      </c>
      <c r="AC1476" s="123">
        <v>1349</v>
      </c>
      <c r="AD1476" s="123"/>
      <c r="AE1476" s="123"/>
      <c r="AF1476" s="123"/>
      <c r="AG1476" s="214"/>
      <c r="AH1476" s="229" t="str">
        <f t="shared" si="312"/>
        <v>a3</v>
      </c>
      <c r="AI1476" s="199"/>
      <c r="AJ1476" s="199"/>
      <c r="AK1476" s="199"/>
      <c r="AL1476" s="199"/>
      <c r="AM1476" s="199"/>
      <c r="AN1476" s="173">
        <v>14</v>
      </c>
      <c r="AO1476" s="173"/>
      <c r="AP1476" s="173"/>
      <c r="AQ1476" s="173"/>
      <c r="AR1476" s="173"/>
      <c r="AS1476" s="173">
        <v>2</v>
      </c>
      <c r="AT1476" s="173">
        <v>2</v>
      </c>
      <c r="AU1476" s="173">
        <v>2</v>
      </c>
      <c r="AV1476" s="173">
        <v>2</v>
      </c>
      <c r="AW1476" s="173">
        <v>2</v>
      </c>
      <c r="AX1476" s="173">
        <v>2</v>
      </c>
      <c r="AY1476" s="173"/>
      <c r="AZ1476" s="211">
        <f t="shared" si="318"/>
        <v>16</v>
      </c>
      <c r="BA1476" s="211">
        <f t="shared" si="319"/>
        <v>10</v>
      </c>
      <c r="BB1476" s="205">
        <f t="shared" si="313"/>
        <v>191393</v>
      </c>
      <c r="BC1476" s="205">
        <f t="shared" si="314"/>
        <v>147300</v>
      </c>
      <c r="BD1476" s="205">
        <f t="shared" si="315"/>
        <v>80299</v>
      </c>
      <c r="BE1476" s="205">
        <f t="shared" si="316"/>
        <v>36206</v>
      </c>
      <c r="BF1476" s="175">
        <v>111094</v>
      </c>
      <c r="BG1476" s="175"/>
      <c r="BH1476" s="175">
        <v>76442</v>
      </c>
      <c r="BI1476" s="175">
        <v>44093</v>
      </c>
      <c r="BJ1476" s="175"/>
      <c r="BK1476" s="175">
        <v>25206</v>
      </c>
      <c r="BL1476" s="175">
        <v>6796</v>
      </c>
      <c r="BM1476" s="175">
        <v>19745</v>
      </c>
      <c r="BN1476" s="175">
        <v>14059</v>
      </c>
      <c r="BO1476" s="175">
        <v>5052</v>
      </c>
      <c r="BP1476" s="200">
        <f t="shared" si="317"/>
        <v>81494</v>
      </c>
    </row>
    <row r="1477" spans="1:68" s="201" customFormat="1" x14ac:dyDescent="0.15">
      <c r="A1477" s="117">
        <v>3520401001</v>
      </c>
      <c r="B1477" s="118" t="s">
        <v>2620</v>
      </c>
      <c r="C1477" s="118" t="s">
        <v>2601</v>
      </c>
      <c r="D1477" s="118" t="s">
        <v>2621</v>
      </c>
      <c r="E1477" s="118" t="s">
        <v>4988</v>
      </c>
      <c r="F1477" s="120">
        <v>28</v>
      </c>
      <c r="G1477" s="119">
        <v>2328145</v>
      </c>
      <c r="H1477" s="119"/>
      <c r="I1477" s="120" t="s">
        <v>5820</v>
      </c>
      <c r="J1477" s="120">
        <v>14400</v>
      </c>
      <c r="K1477" s="120">
        <v>2283449</v>
      </c>
      <c r="L1477" s="120">
        <v>0.434</v>
      </c>
      <c r="M1477" s="121" t="s">
        <v>5681</v>
      </c>
      <c r="N1477" s="120">
        <v>1</v>
      </c>
      <c r="O1477" s="119">
        <v>215</v>
      </c>
      <c r="P1477" s="119">
        <v>29.6</v>
      </c>
      <c r="Q1477" s="119">
        <v>3.52</v>
      </c>
      <c r="R1477" s="120" t="s">
        <v>5655</v>
      </c>
      <c r="S1477" s="120">
        <v>20.5</v>
      </c>
      <c r="T1477" s="120"/>
      <c r="U1477" s="120"/>
      <c r="V1477" s="172">
        <v>1611.7</v>
      </c>
      <c r="W1477" s="172">
        <v>162.30000000000001</v>
      </c>
      <c r="X1477" s="172">
        <v>1090.9000000000001</v>
      </c>
      <c r="Y1477" s="172">
        <v>270.10000000000002</v>
      </c>
      <c r="Z1477" s="172">
        <v>88.4</v>
      </c>
      <c r="AA1477" s="123">
        <v>8211</v>
      </c>
      <c r="AB1477" s="123">
        <v>45780.700000000055</v>
      </c>
      <c r="AC1477" s="123">
        <v>1280</v>
      </c>
      <c r="AD1477" s="123"/>
      <c r="AE1477" s="123"/>
      <c r="AF1477" s="123"/>
      <c r="AG1477" s="214"/>
      <c r="AH1477" s="229" t="str">
        <f t="shared" si="312"/>
        <v>a3</v>
      </c>
      <c r="AI1477" s="199"/>
      <c r="AJ1477" s="199"/>
      <c r="AK1477" s="199"/>
      <c r="AL1477" s="199"/>
      <c r="AM1477" s="199"/>
      <c r="AN1477" s="173">
        <v>2</v>
      </c>
      <c r="AO1477" s="173">
        <v>2</v>
      </c>
      <c r="AP1477" s="173"/>
      <c r="AQ1477" s="173"/>
      <c r="AR1477" s="173"/>
      <c r="AS1477" s="173">
        <v>1</v>
      </c>
      <c r="AT1477" s="173">
        <v>1</v>
      </c>
      <c r="AU1477" s="173">
        <v>3</v>
      </c>
      <c r="AV1477" s="173">
        <v>1</v>
      </c>
      <c r="AW1477" s="173">
        <v>2</v>
      </c>
      <c r="AX1477" s="173">
        <v>3</v>
      </c>
      <c r="AY1477" s="173"/>
      <c r="AZ1477" s="211">
        <f t="shared" si="318"/>
        <v>5</v>
      </c>
      <c r="BA1477" s="211">
        <f t="shared" si="319"/>
        <v>10</v>
      </c>
      <c r="BB1477" s="205">
        <f t="shared" si="313"/>
        <v>219536</v>
      </c>
      <c r="BC1477" s="205">
        <f t="shared" si="314"/>
        <v>177030</v>
      </c>
      <c r="BD1477" s="205">
        <f t="shared" si="315"/>
        <v>43961</v>
      </c>
      <c r="BE1477" s="205">
        <f t="shared" si="316"/>
        <v>1455</v>
      </c>
      <c r="BF1477" s="175">
        <v>175575</v>
      </c>
      <c r="BG1477" s="175">
        <v>17611</v>
      </c>
      <c r="BH1477" s="175">
        <v>72347</v>
      </c>
      <c r="BI1477" s="175">
        <v>42506</v>
      </c>
      <c r="BJ1477" s="175"/>
      <c r="BK1477" s="175">
        <v>19745</v>
      </c>
      <c r="BL1477" s="175">
        <v>20988</v>
      </c>
      <c r="BM1477" s="175">
        <v>25771</v>
      </c>
      <c r="BN1477" s="175">
        <v>11974</v>
      </c>
      <c r="BO1477" s="175">
        <v>8594</v>
      </c>
      <c r="BP1477" s="200">
        <f t="shared" si="317"/>
        <v>80941</v>
      </c>
    </row>
    <row r="1478" spans="1:68" s="201" customFormat="1" x14ac:dyDescent="0.15">
      <c r="A1478" s="117">
        <v>120301002</v>
      </c>
      <c r="B1478" s="118" t="s">
        <v>37</v>
      </c>
      <c r="C1478" s="118" t="s">
        <v>11</v>
      </c>
      <c r="D1478" s="118" t="s">
        <v>36</v>
      </c>
      <c r="E1478" s="118" t="s">
        <v>3204</v>
      </c>
      <c r="F1478" s="120">
        <v>23</v>
      </c>
      <c r="G1478" s="119">
        <v>2284438</v>
      </c>
      <c r="H1478" s="119"/>
      <c r="I1478" s="120" t="s">
        <v>5820</v>
      </c>
      <c r="J1478" s="120">
        <v>12880</v>
      </c>
      <c r="K1478" s="120">
        <v>2284438</v>
      </c>
      <c r="L1478" s="120">
        <v>0.48599999999999999</v>
      </c>
      <c r="M1478" s="121" t="s">
        <v>5654</v>
      </c>
      <c r="N1478" s="120">
        <v>1</v>
      </c>
      <c r="O1478" s="119">
        <v>386</v>
      </c>
      <c r="P1478" s="119">
        <v>49.8</v>
      </c>
      <c r="Q1478" s="119">
        <v>7</v>
      </c>
      <c r="R1478" s="120" t="s">
        <v>5655</v>
      </c>
      <c r="S1478" s="120">
        <v>2.2999999999999998</v>
      </c>
      <c r="T1478" s="120"/>
      <c r="U1478" s="120" t="s">
        <v>3186</v>
      </c>
      <c r="V1478" s="172">
        <v>874.9</v>
      </c>
      <c r="W1478" s="172">
        <v>121</v>
      </c>
      <c r="X1478" s="172">
        <v>397.4</v>
      </c>
      <c r="Y1478" s="172">
        <v>204.9</v>
      </c>
      <c r="Z1478" s="172">
        <v>151.6</v>
      </c>
      <c r="AA1478" s="123">
        <v>22680</v>
      </c>
      <c r="AB1478" s="123"/>
      <c r="AC1478" s="123">
        <v>2538</v>
      </c>
      <c r="AD1478" s="123"/>
      <c r="AE1478" s="123"/>
      <c r="AF1478" s="123"/>
      <c r="AG1478" s="214"/>
      <c r="AH1478" s="229" t="str">
        <f t="shared" si="312"/>
        <v>a3</v>
      </c>
      <c r="AI1478" s="199"/>
      <c r="AJ1478" s="199"/>
      <c r="AK1478" s="199"/>
      <c r="AL1478" s="199"/>
      <c r="AM1478" s="199"/>
      <c r="AN1478" s="173"/>
      <c r="AO1478" s="173"/>
      <c r="AP1478" s="173"/>
      <c r="AQ1478" s="173"/>
      <c r="AR1478" s="173"/>
      <c r="AS1478" s="173">
        <v>1</v>
      </c>
      <c r="AT1478" s="173">
        <v>1</v>
      </c>
      <c r="AU1478" s="173">
        <v>3.5</v>
      </c>
      <c r="AV1478" s="173">
        <v>1</v>
      </c>
      <c r="AW1478" s="173">
        <v>3.5</v>
      </c>
      <c r="AX1478" s="173">
        <v>1</v>
      </c>
      <c r="AY1478" s="173">
        <v>1</v>
      </c>
      <c r="AZ1478" s="211">
        <f t="shared" si="318"/>
        <v>1</v>
      </c>
      <c r="BA1478" s="211">
        <f t="shared" si="319"/>
        <v>11</v>
      </c>
      <c r="BB1478" s="205">
        <f t="shared" si="313"/>
        <v>168779</v>
      </c>
      <c r="BC1478" s="205">
        <f t="shared" si="314"/>
        <v>130765</v>
      </c>
      <c r="BD1478" s="205">
        <f t="shared" si="315"/>
        <v>41157</v>
      </c>
      <c r="BE1478" s="205">
        <f t="shared" si="316"/>
        <v>3143</v>
      </c>
      <c r="BF1478" s="175">
        <v>127622</v>
      </c>
      <c r="BG1478" s="175">
        <v>5447</v>
      </c>
      <c r="BH1478" s="175">
        <v>70235</v>
      </c>
      <c r="BI1478" s="175">
        <v>38014</v>
      </c>
      <c r="BJ1478" s="175"/>
      <c r="BK1478" s="175">
        <v>13595</v>
      </c>
      <c r="BL1478" s="175">
        <v>3770</v>
      </c>
      <c r="BM1478" s="175">
        <v>17930</v>
      </c>
      <c r="BN1478" s="175">
        <v>14047</v>
      </c>
      <c r="BO1478" s="175">
        <v>5741</v>
      </c>
      <c r="BP1478" s="200">
        <f t="shared" si="317"/>
        <v>75976</v>
      </c>
    </row>
    <row r="1479" spans="1:68" s="201" customFormat="1" x14ac:dyDescent="0.15">
      <c r="A1479" s="117">
        <v>4721301001</v>
      </c>
      <c r="B1479" s="118" t="s">
        <v>3166</v>
      </c>
      <c r="C1479" s="118" t="s">
        <v>3151</v>
      </c>
      <c r="D1479" s="118" t="s">
        <v>3167</v>
      </c>
      <c r="E1479" s="118" t="s">
        <v>5355</v>
      </c>
      <c r="F1479" s="120">
        <v>39</v>
      </c>
      <c r="G1479" s="119"/>
      <c r="H1479" s="119"/>
      <c r="I1479" s="120" t="s">
        <v>5820</v>
      </c>
      <c r="J1479" s="120">
        <v>8850</v>
      </c>
      <c r="K1479" s="120">
        <v>2284846</v>
      </c>
      <c r="L1479" s="120">
        <v>0.70699999999999996</v>
      </c>
      <c r="M1479" s="121" t="s">
        <v>5654</v>
      </c>
      <c r="N1479" s="120">
        <v>1</v>
      </c>
      <c r="O1479" s="119">
        <v>175</v>
      </c>
      <c r="P1479" s="119"/>
      <c r="Q1479" s="119"/>
      <c r="R1479" s="120" t="s">
        <v>5655</v>
      </c>
      <c r="S1479" s="120">
        <v>36.5</v>
      </c>
      <c r="T1479" s="120"/>
      <c r="U1479" s="120" t="s">
        <v>3186</v>
      </c>
      <c r="V1479" s="172">
        <v>961.7</v>
      </c>
      <c r="W1479" s="172"/>
      <c r="X1479" s="172"/>
      <c r="Y1479" s="172"/>
      <c r="Z1479" s="172">
        <v>961.7</v>
      </c>
      <c r="AA1479" s="123">
        <v>7511</v>
      </c>
      <c r="AB1479" s="123">
        <v>39484.700000000026</v>
      </c>
      <c r="AC1479" s="123">
        <v>1513</v>
      </c>
      <c r="AD1479" s="123"/>
      <c r="AE1479" s="123"/>
      <c r="AF1479" s="123"/>
      <c r="AG1479" s="214"/>
      <c r="AH1479" s="229" t="str">
        <f t="shared" si="312"/>
        <v>a3</v>
      </c>
      <c r="AI1479" s="199"/>
      <c r="AJ1479" s="199"/>
      <c r="AK1479" s="199"/>
      <c r="AL1479" s="199"/>
      <c r="AM1479" s="199"/>
      <c r="AN1479" s="173">
        <v>3</v>
      </c>
      <c r="AO1479" s="173">
        <v>1</v>
      </c>
      <c r="AP1479" s="173">
        <v>1</v>
      </c>
      <c r="AQ1479" s="173">
        <v>1</v>
      </c>
      <c r="AR1479" s="173"/>
      <c r="AS1479" s="173">
        <v>1</v>
      </c>
      <c r="AT1479" s="173">
        <v>10</v>
      </c>
      <c r="AU1479" s="173">
        <v>7</v>
      </c>
      <c r="AV1479" s="173">
        <v>1</v>
      </c>
      <c r="AW1479" s="173">
        <v>1</v>
      </c>
      <c r="AX1479" s="173">
        <v>1</v>
      </c>
      <c r="AY1479" s="173"/>
      <c r="AZ1479" s="211">
        <f t="shared" si="318"/>
        <v>7</v>
      </c>
      <c r="BA1479" s="211">
        <f t="shared" si="319"/>
        <v>20</v>
      </c>
      <c r="BB1479" s="205">
        <f t="shared" si="313"/>
        <v>115234</v>
      </c>
      <c r="BC1479" s="205">
        <f t="shared" si="314"/>
        <v>115234</v>
      </c>
      <c r="BD1479" s="205">
        <f t="shared" si="315"/>
        <v>0</v>
      </c>
      <c r="BE1479" s="205">
        <f t="shared" si="316"/>
        <v>0</v>
      </c>
      <c r="BF1479" s="175">
        <v>115234</v>
      </c>
      <c r="BG1479" s="175">
        <v>13553</v>
      </c>
      <c r="BH1479" s="175">
        <v>53280</v>
      </c>
      <c r="BI1479" s="175"/>
      <c r="BJ1479" s="175"/>
      <c r="BK1479" s="175">
        <v>6095</v>
      </c>
      <c r="BL1479" s="175">
        <v>2932</v>
      </c>
      <c r="BM1479" s="175">
        <v>17271</v>
      </c>
      <c r="BN1479" s="175">
        <v>11772</v>
      </c>
      <c r="BO1479" s="175">
        <v>10331</v>
      </c>
      <c r="BP1479" s="200">
        <f t="shared" si="317"/>
        <v>63611</v>
      </c>
    </row>
    <row r="1480" spans="1:68" s="201" customFormat="1" x14ac:dyDescent="0.15">
      <c r="A1480" s="117">
        <v>2120901001</v>
      </c>
      <c r="B1480" s="118" t="s">
        <v>1702</v>
      </c>
      <c r="C1480" s="118" t="s">
        <v>1650</v>
      </c>
      <c r="D1480" s="118" t="s">
        <v>1703</v>
      </c>
      <c r="E1480" s="118" t="s">
        <v>4293</v>
      </c>
      <c r="F1480" s="120">
        <v>13</v>
      </c>
      <c r="G1480" s="119">
        <v>2313100</v>
      </c>
      <c r="H1480" s="119"/>
      <c r="I1480" s="120" t="s">
        <v>5820</v>
      </c>
      <c r="J1480" s="120">
        <v>13200</v>
      </c>
      <c r="K1480" s="120">
        <v>2313100</v>
      </c>
      <c r="L1480" s="120">
        <v>0.48</v>
      </c>
      <c r="M1480" s="121" t="s">
        <v>5654</v>
      </c>
      <c r="N1480" s="120">
        <v>1</v>
      </c>
      <c r="O1480" s="119">
        <v>106</v>
      </c>
      <c r="P1480" s="119">
        <v>32.1</v>
      </c>
      <c r="Q1480" s="119">
        <v>3.2</v>
      </c>
      <c r="R1480" s="120" t="s">
        <v>5655</v>
      </c>
      <c r="S1480" s="120">
        <v>26.3</v>
      </c>
      <c r="T1480" s="120"/>
      <c r="U1480" s="120"/>
      <c r="V1480" s="172">
        <v>2220</v>
      </c>
      <c r="W1480" s="172">
        <v>1021</v>
      </c>
      <c r="X1480" s="172">
        <v>1065</v>
      </c>
      <c r="Y1480" s="172">
        <v>87</v>
      </c>
      <c r="Z1480" s="172">
        <v>47</v>
      </c>
      <c r="AA1480" s="123">
        <v>16009</v>
      </c>
      <c r="AB1480" s="123"/>
      <c r="AC1480" s="123">
        <v>1691</v>
      </c>
      <c r="AD1480" s="123"/>
      <c r="AE1480" s="123"/>
      <c r="AF1480" s="123"/>
      <c r="AG1480" s="214"/>
      <c r="AH1480" s="229" t="str">
        <f t="shared" si="312"/>
        <v>a3</v>
      </c>
      <c r="AI1480" s="199"/>
      <c r="AJ1480" s="199"/>
      <c r="AK1480" s="199"/>
      <c r="AL1480" s="199"/>
      <c r="AM1480" s="199"/>
      <c r="AN1480" s="173">
        <v>3</v>
      </c>
      <c r="AO1480" s="173">
        <v>2</v>
      </c>
      <c r="AP1480" s="173" t="s">
        <v>3186</v>
      </c>
      <c r="AQ1480" s="173" t="s">
        <v>3186</v>
      </c>
      <c r="AR1480" s="173" t="s">
        <v>3186</v>
      </c>
      <c r="AS1480" s="173" t="s">
        <v>3186</v>
      </c>
      <c r="AT1480" s="173" t="s">
        <v>3186</v>
      </c>
      <c r="AU1480" s="173">
        <v>2</v>
      </c>
      <c r="AV1480" s="173">
        <v>1</v>
      </c>
      <c r="AW1480" s="173">
        <v>1</v>
      </c>
      <c r="AX1480" s="173" t="s">
        <v>3186</v>
      </c>
      <c r="AY1480" s="173">
        <v>1</v>
      </c>
      <c r="AZ1480" s="211">
        <f t="shared" si="318"/>
        <v>5</v>
      </c>
      <c r="BA1480" s="211">
        <f t="shared" si="319"/>
        <v>5</v>
      </c>
      <c r="BB1480" s="205">
        <f t="shared" si="313"/>
        <v>239497</v>
      </c>
      <c r="BC1480" s="205">
        <f t="shared" si="314"/>
        <v>210124</v>
      </c>
      <c r="BD1480" s="205">
        <f t="shared" si="315"/>
        <v>30988</v>
      </c>
      <c r="BE1480" s="205">
        <f t="shared" si="316"/>
        <v>1615</v>
      </c>
      <c r="BF1480" s="175">
        <v>208509</v>
      </c>
      <c r="BG1480" s="175">
        <v>34381</v>
      </c>
      <c r="BH1480" s="175">
        <v>52962</v>
      </c>
      <c r="BI1480" s="175">
        <v>29373</v>
      </c>
      <c r="BJ1480" s="175"/>
      <c r="BK1480" s="175">
        <v>56727</v>
      </c>
      <c r="BL1480" s="175">
        <v>10125</v>
      </c>
      <c r="BM1480" s="175">
        <v>32695</v>
      </c>
      <c r="BN1480" s="175">
        <v>15009</v>
      </c>
      <c r="BO1480" s="175">
        <v>8225</v>
      </c>
      <c r="BP1480" s="200">
        <f t="shared" si="317"/>
        <v>61187</v>
      </c>
    </row>
    <row r="1481" spans="1:68" s="201" customFormat="1" x14ac:dyDescent="0.15">
      <c r="A1481" s="117">
        <v>400381001</v>
      </c>
      <c r="B1481" s="118" t="s">
        <v>489</v>
      </c>
      <c r="C1481" s="118" t="s">
        <v>485</v>
      </c>
      <c r="D1481" s="118" t="s">
        <v>490</v>
      </c>
      <c r="E1481" s="118" t="s">
        <v>3472</v>
      </c>
      <c r="F1481" s="120">
        <v>21</v>
      </c>
      <c r="G1481" s="119">
        <v>2319891</v>
      </c>
      <c r="H1481" s="119"/>
      <c r="I1481" s="120" t="s">
        <v>5820</v>
      </c>
      <c r="J1481" s="120">
        <v>8800</v>
      </c>
      <c r="K1481" s="120">
        <v>2319891</v>
      </c>
      <c r="L1481" s="120">
        <v>0.72199999999999998</v>
      </c>
      <c r="M1481" s="121" t="s">
        <v>5657</v>
      </c>
      <c r="N1481" s="120">
        <v>1</v>
      </c>
      <c r="O1481" s="119">
        <v>220</v>
      </c>
      <c r="P1481" s="119">
        <v>42</v>
      </c>
      <c r="Q1481" s="119">
        <v>4.8</v>
      </c>
      <c r="R1481" s="120" t="s">
        <v>5655</v>
      </c>
      <c r="S1481" s="120">
        <v>19.399999999999999</v>
      </c>
      <c r="T1481" s="120"/>
      <c r="U1481" s="120"/>
      <c r="V1481" s="172">
        <v>1356.7</v>
      </c>
      <c r="W1481" s="172"/>
      <c r="X1481" s="172">
        <v>1175</v>
      </c>
      <c r="Y1481" s="172">
        <v>181.7</v>
      </c>
      <c r="Z1481" s="172"/>
      <c r="AA1481" s="123"/>
      <c r="AB1481" s="123"/>
      <c r="AC1481" s="123">
        <v>1852</v>
      </c>
      <c r="AD1481" s="123"/>
      <c r="AE1481" s="123"/>
      <c r="AF1481" s="123"/>
      <c r="AG1481" s="214"/>
      <c r="AH1481" s="229" t="str">
        <f t="shared" si="312"/>
        <v>a3</v>
      </c>
      <c r="AI1481" s="199"/>
      <c r="AJ1481" s="199"/>
      <c r="AK1481" s="199"/>
      <c r="AL1481" s="199"/>
      <c r="AM1481" s="199"/>
      <c r="AN1481" s="173" t="s">
        <v>3186</v>
      </c>
      <c r="AO1481" s="173" t="s">
        <v>3186</v>
      </c>
      <c r="AP1481" s="173" t="s">
        <v>3186</v>
      </c>
      <c r="AQ1481" s="173" t="s">
        <v>3186</v>
      </c>
      <c r="AR1481" s="173" t="s">
        <v>3186</v>
      </c>
      <c r="AS1481" s="173">
        <v>0.8</v>
      </c>
      <c r="AT1481" s="173">
        <v>1</v>
      </c>
      <c r="AU1481" s="173">
        <v>1.9</v>
      </c>
      <c r="AV1481" s="173">
        <v>1</v>
      </c>
      <c r="AW1481" s="173">
        <v>0.7</v>
      </c>
      <c r="AX1481" s="173">
        <v>0.8</v>
      </c>
      <c r="AY1481" s="173">
        <v>2</v>
      </c>
      <c r="AZ1481" s="211">
        <f t="shared" si="318"/>
        <v>0.8</v>
      </c>
      <c r="BA1481" s="211">
        <f t="shared" si="319"/>
        <v>7.3999999999999995</v>
      </c>
      <c r="BB1481" s="205">
        <f t="shared" si="313"/>
        <v>335394</v>
      </c>
      <c r="BC1481" s="205">
        <f t="shared" si="314"/>
        <v>287544</v>
      </c>
      <c r="BD1481" s="205">
        <f t="shared" si="315"/>
        <v>90507</v>
      </c>
      <c r="BE1481" s="205">
        <f t="shared" si="316"/>
        <v>42657</v>
      </c>
      <c r="BF1481" s="175">
        <v>244887</v>
      </c>
      <c r="BG1481" s="175">
        <v>3350</v>
      </c>
      <c r="BH1481" s="175">
        <v>183077</v>
      </c>
      <c r="BI1481" s="175">
        <v>44835</v>
      </c>
      <c r="BJ1481" s="175">
        <v>3015</v>
      </c>
      <c r="BK1481" s="175"/>
      <c r="BL1481" s="175">
        <v>48940</v>
      </c>
      <c r="BM1481" s="175"/>
      <c r="BN1481" s="175"/>
      <c r="BO1481" s="175">
        <v>52177</v>
      </c>
      <c r="BP1481" s="200">
        <f t="shared" si="317"/>
        <v>235254</v>
      </c>
    </row>
    <row r="1482" spans="1:68" s="201" customFormat="1" x14ac:dyDescent="0.15">
      <c r="A1482" s="117">
        <v>2021001001</v>
      </c>
      <c r="B1482" s="118" t="s">
        <v>1528</v>
      </c>
      <c r="C1482" s="118" t="s">
        <v>1489</v>
      </c>
      <c r="D1482" s="118" t="s">
        <v>1529</v>
      </c>
      <c r="E1482" s="118" t="s">
        <v>4175</v>
      </c>
      <c r="F1482" s="120">
        <v>18</v>
      </c>
      <c r="G1482" s="119">
        <v>2349039</v>
      </c>
      <c r="H1482" s="119"/>
      <c r="I1482" s="120" t="s">
        <v>5820</v>
      </c>
      <c r="J1482" s="120">
        <v>10240</v>
      </c>
      <c r="K1482" s="120">
        <v>2349039</v>
      </c>
      <c r="L1482" s="120">
        <v>0.628</v>
      </c>
      <c r="M1482" s="121" t="s">
        <v>5654</v>
      </c>
      <c r="N1482" s="120">
        <v>1</v>
      </c>
      <c r="O1482" s="119">
        <v>230</v>
      </c>
      <c r="P1482" s="119">
        <v>41</v>
      </c>
      <c r="Q1482" s="119">
        <v>6.7</v>
      </c>
      <c r="R1482" s="120" t="s">
        <v>5655</v>
      </c>
      <c r="S1482" s="120">
        <v>19.7</v>
      </c>
      <c r="T1482" s="120"/>
      <c r="U1482" s="120"/>
      <c r="V1482" s="172">
        <v>1470.3</v>
      </c>
      <c r="W1482" s="172">
        <v>160.9</v>
      </c>
      <c r="X1482" s="172">
        <v>946.5</v>
      </c>
      <c r="Y1482" s="172">
        <v>128.30000000000001</v>
      </c>
      <c r="Z1482" s="172">
        <v>234.6</v>
      </c>
      <c r="AA1482" s="123">
        <v>18100</v>
      </c>
      <c r="AB1482" s="123"/>
      <c r="AC1482" s="123">
        <v>369</v>
      </c>
      <c r="AD1482" s="123"/>
      <c r="AE1482" s="123"/>
      <c r="AF1482" s="123"/>
      <c r="AG1482" s="214"/>
      <c r="AH1482" s="229" t="str">
        <f t="shared" si="312"/>
        <v>a3</v>
      </c>
      <c r="AI1482" s="199"/>
      <c r="AJ1482" s="199"/>
      <c r="AK1482" s="199"/>
      <c r="AL1482" s="199"/>
      <c r="AM1482" s="199"/>
      <c r="AN1482" s="173">
        <v>6</v>
      </c>
      <c r="AO1482" s="173" t="s">
        <v>3186</v>
      </c>
      <c r="AP1482" s="173" t="s">
        <v>3186</v>
      </c>
      <c r="AQ1482" s="173" t="s">
        <v>3186</v>
      </c>
      <c r="AR1482" s="173" t="s">
        <v>3186</v>
      </c>
      <c r="AS1482" s="173">
        <v>1</v>
      </c>
      <c r="AT1482" s="173">
        <v>5</v>
      </c>
      <c r="AU1482" s="173" t="s">
        <v>3186</v>
      </c>
      <c r="AV1482" s="173" t="s">
        <v>3186</v>
      </c>
      <c r="AW1482" s="173" t="s">
        <v>3186</v>
      </c>
      <c r="AX1482" s="173">
        <v>1</v>
      </c>
      <c r="AY1482" s="173" t="s">
        <v>3186</v>
      </c>
      <c r="AZ1482" s="211">
        <f t="shared" si="318"/>
        <v>7</v>
      </c>
      <c r="BA1482" s="211">
        <f t="shared" si="319"/>
        <v>6</v>
      </c>
      <c r="BB1482" s="205">
        <f t="shared" si="313"/>
        <v>118924</v>
      </c>
      <c r="BC1482" s="205">
        <f t="shared" si="314"/>
        <v>118924</v>
      </c>
      <c r="BD1482" s="205">
        <f t="shared" si="315"/>
        <v>0</v>
      </c>
      <c r="BE1482" s="205">
        <f t="shared" si="316"/>
        <v>0</v>
      </c>
      <c r="BF1482" s="175">
        <v>118924</v>
      </c>
      <c r="BG1482" s="175">
        <v>2435</v>
      </c>
      <c r="BH1482" s="175">
        <v>52694</v>
      </c>
      <c r="BI1482" s="175"/>
      <c r="BJ1482" s="175"/>
      <c r="BK1482" s="175">
        <v>27630</v>
      </c>
      <c r="BL1482" s="175">
        <v>14424</v>
      </c>
      <c r="BM1482" s="175">
        <v>18083</v>
      </c>
      <c r="BN1482" s="175">
        <v>680</v>
      </c>
      <c r="BO1482" s="175">
        <v>2978</v>
      </c>
      <c r="BP1482" s="200">
        <f t="shared" si="317"/>
        <v>55672</v>
      </c>
    </row>
    <row r="1483" spans="1:68" s="201" customFormat="1" x14ac:dyDescent="0.15">
      <c r="A1483" s="117">
        <v>4621001001</v>
      </c>
      <c r="B1483" s="118" t="s">
        <v>3121</v>
      </c>
      <c r="C1483" s="118" t="s">
        <v>3107</v>
      </c>
      <c r="D1483" s="118" t="s">
        <v>3122</v>
      </c>
      <c r="E1483" s="118" t="s">
        <v>5330</v>
      </c>
      <c r="F1483" s="120">
        <v>27</v>
      </c>
      <c r="G1483" s="119">
        <v>2418987</v>
      </c>
      <c r="H1483" s="119"/>
      <c r="I1483" s="120" t="s">
        <v>5820</v>
      </c>
      <c r="J1483" s="120">
        <v>12800</v>
      </c>
      <c r="K1483" s="120">
        <v>2383335</v>
      </c>
      <c r="L1483" s="120">
        <v>0.51</v>
      </c>
      <c r="M1483" s="121" t="s">
        <v>5654</v>
      </c>
      <c r="N1483" s="120">
        <v>1</v>
      </c>
      <c r="O1483" s="119">
        <v>161</v>
      </c>
      <c r="P1483" s="119">
        <v>27.75</v>
      </c>
      <c r="Q1483" s="119">
        <v>2.4300000000000002</v>
      </c>
      <c r="R1483" s="120" t="s">
        <v>5655</v>
      </c>
      <c r="S1483" s="120">
        <v>15</v>
      </c>
      <c r="T1483" s="120"/>
      <c r="U1483" s="120" t="s">
        <v>3186</v>
      </c>
      <c r="V1483" s="172">
        <v>1032.0999999999999</v>
      </c>
      <c r="W1483" s="172">
        <v>159.4</v>
      </c>
      <c r="X1483" s="172">
        <v>718.2</v>
      </c>
      <c r="Y1483" s="172">
        <v>30.3</v>
      </c>
      <c r="Z1483" s="172">
        <v>124.2</v>
      </c>
      <c r="AA1483" s="123"/>
      <c r="AB1483" s="123">
        <v>16327.200000000232</v>
      </c>
      <c r="AC1483" s="123">
        <v>558</v>
      </c>
      <c r="AD1483" s="123"/>
      <c r="AE1483" s="123"/>
      <c r="AF1483" s="123"/>
      <c r="AG1483" s="214"/>
      <c r="AH1483" s="229" t="str">
        <f t="shared" si="312"/>
        <v>a3</v>
      </c>
      <c r="AI1483" s="199" t="s">
        <v>5401</v>
      </c>
      <c r="AJ1483" s="199"/>
      <c r="AK1483" s="199"/>
      <c r="AL1483" s="199"/>
      <c r="AM1483" s="199"/>
      <c r="AN1483" s="173" t="s">
        <v>3186</v>
      </c>
      <c r="AO1483" s="173" t="s">
        <v>3186</v>
      </c>
      <c r="AP1483" s="173" t="s">
        <v>3186</v>
      </c>
      <c r="AQ1483" s="173" t="s">
        <v>3186</v>
      </c>
      <c r="AR1483" s="173" t="s">
        <v>3186</v>
      </c>
      <c r="AS1483" s="173">
        <v>1</v>
      </c>
      <c r="AT1483" s="173">
        <v>1</v>
      </c>
      <c r="AU1483" s="173">
        <v>1</v>
      </c>
      <c r="AV1483" s="173">
        <v>1</v>
      </c>
      <c r="AW1483" s="173">
        <v>2</v>
      </c>
      <c r="AX1483" s="173">
        <v>2</v>
      </c>
      <c r="AY1483" s="173" t="s">
        <v>3186</v>
      </c>
      <c r="AZ1483" s="211">
        <f t="shared" si="318"/>
        <v>1</v>
      </c>
      <c r="BA1483" s="211">
        <f t="shared" si="319"/>
        <v>7</v>
      </c>
      <c r="BB1483" s="205">
        <f t="shared" si="313"/>
        <v>99142</v>
      </c>
      <c r="BC1483" s="205">
        <f t="shared" si="314"/>
        <v>99142</v>
      </c>
      <c r="BD1483" s="205">
        <f t="shared" si="315"/>
        <v>0</v>
      </c>
      <c r="BE1483" s="205">
        <f t="shared" si="316"/>
        <v>0</v>
      </c>
      <c r="BF1483" s="175">
        <v>99142</v>
      </c>
      <c r="BG1483" s="175">
        <v>10073</v>
      </c>
      <c r="BH1483" s="175">
        <v>86565</v>
      </c>
      <c r="BI1483" s="175"/>
      <c r="BJ1483" s="175"/>
      <c r="BK1483" s="175"/>
      <c r="BL1483" s="175">
        <v>1559</v>
      </c>
      <c r="BM1483" s="175"/>
      <c r="BN1483" s="175"/>
      <c r="BO1483" s="175">
        <v>945</v>
      </c>
      <c r="BP1483" s="200">
        <f t="shared" si="317"/>
        <v>87510</v>
      </c>
    </row>
    <row r="1484" spans="1:68" s="201" customFormat="1" x14ac:dyDescent="0.15">
      <c r="A1484" s="117">
        <v>4300381001</v>
      </c>
      <c r="B1484" s="118" t="s">
        <v>2958</v>
      </c>
      <c r="C1484" s="118" t="s">
        <v>2954</v>
      </c>
      <c r="D1484" s="118" t="s">
        <v>2959</v>
      </c>
      <c r="E1484" s="118" t="s">
        <v>5220</v>
      </c>
      <c r="F1484" s="120">
        <v>11</v>
      </c>
      <c r="G1484" s="119">
        <v>2217648</v>
      </c>
      <c r="H1484" s="119"/>
      <c r="I1484" s="120" t="s">
        <v>5820</v>
      </c>
      <c r="J1484" s="120">
        <v>13400</v>
      </c>
      <c r="K1484" s="120">
        <v>2407723</v>
      </c>
      <c r="L1484" s="120">
        <v>0.49199999999999999</v>
      </c>
      <c r="M1484" s="121" t="s">
        <v>5654</v>
      </c>
      <c r="N1484" s="120">
        <v>1</v>
      </c>
      <c r="O1484" s="119">
        <v>177</v>
      </c>
      <c r="P1484" s="119">
        <v>47</v>
      </c>
      <c r="Q1484" s="119">
        <v>6.4</v>
      </c>
      <c r="R1484" s="120"/>
      <c r="S1484" s="120"/>
      <c r="T1484" s="120"/>
      <c r="U1484" s="120" t="s">
        <v>5689</v>
      </c>
      <c r="V1484" s="172">
        <v>1481.4</v>
      </c>
      <c r="W1484" s="172">
        <v>257.8</v>
      </c>
      <c r="X1484" s="172">
        <v>890.1</v>
      </c>
      <c r="Y1484" s="172">
        <v>108.7</v>
      </c>
      <c r="Z1484" s="172">
        <v>224.8</v>
      </c>
      <c r="AA1484" s="123">
        <v>13550.1</v>
      </c>
      <c r="AB1484" s="123"/>
      <c r="AC1484" s="123">
        <v>1473</v>
      </c>
      <c r="AD1484" s="123"/>
      <c r="AE1484" s="123"/>
      <c r="AF1484" s="123"/>
      <c r="AG1484" s="214"/>
      <c r="AH1484" s="229" t="str">
        <f t="shared" si="312"/>
        <v>a3</v>
      </c>
      <c r="AI1484" s="199"/>
      <c r="AJ1484" s="199"/>
      <c r="AK1484" s="199"/>
      <c r="AL1484" s="199"/>
      <c r="AM1484" s="199"/>
      <c r="AN1484" s="173" t="s">
        <v>3186</v>
      </c>
      <c r="AO1484" s="173" t="s">
        <v>3186</v>
      </c>
      <c r="AP1484" s="173" t="s">
        <v>3186</v>
      </c>
      <c r="AQ1484" s="173" t="s">
        <v>3186</v>
      </c>
      <c r="AR1484" s="173" t="s">
        <v>3186</v>
      </c>
      <c r="AS1484" s="173">
        <v>2.1</v>
      </c>
      <c r="AT1484" s="173">
        <v>1.7</v>
      </c>
      <c r="AU1484" s="173">
        <v>1.8</v>
      </c>
      <c r="AV1484" s="173">
        <v>1.7</v>
      </c>
      <c r="AW1484" s="173">
        <v>1.8</v>
      </c>
      <c r="AX1484" s="173">
        <v>1.4</v>
      </c>
      <c r="AY1484" s="173">
        <v>1</v>
      </c>
      <c r="AZ1484" s="211">
        <f t="shared" si="318"/>
        <v>2.1</v>
      </c>
      <c r="BA1484" s="211">
        <f t="shared" si="319"/>
        <v>9.4</v>
      </c>
      <c r="BB1484" s="205">
        <f t="shared" si="313"/>
        <v>200878</v>
      </c>
      <c r="BC1484" s="205">
        <f t="shared" si="314"/>
        <v>200878</v>
      </c>
      <c r="BD1484" s="205">
        <f t="shared" si="315"/>
        <v>11609</v>
      </c>
      <c r="BE1484" s="205">
        <f t="shared" si="316"/>
        <v>11609</v>
      </c>
      <c r="BF1484" s="175">
        <v>189269</v>
      </c>
      <c r="BG1484" s="175"/>
      <c r="BH1484" s="175">
        <v>66256</v>
      </c>
      <c r="BI1484" s="175"/>
      <c r="BJ1484" s="175"/>
      <c r="BK1484" s="175">
        <v>27216</v>
      </c>
      <c r="BL1484" s="175">
        <v>4810</v>
      </c>
      <c r="BM1484" s="175">
        <v>20979</v>
      </c>
      <c r="BN1484" s="175">
        <v>12926</v>
      </c>
      <c r="BO1484" s="175">
        <v>68691</v>
      </c>
      <c r="BP1484" s="200">
        <f t="shared" si="317"/>
        <v>134947</v>
      </c>
    </row>
    <row r="1485" spans="1:68" s="201" customFormat="1" x14ac:dyDescent="0.15">
      <c r="A1485" s="117">
        <v>4220101003</v>
      </c>
      <c r="B1485" s="118" t="s">
        <v>2911</v>
      </c>
      <c r="C1485" s="118" t="s">
        <v>2907</v>
      </c>
      <c r="D1485" s="118" t="s">
        <v>2909</v>
      </c>
      <c r="E1485" s="118" t="s">
        <v>5182</v>
      </c>
      <c r="F1485" s="120">
        <v>29</v>
      </c>
      <c r="G1485" s="119">
        <v>2410404</v>
      </c>
      <c r="H1485" s="119"/>
      <c r="I1485" s="120" t="s">
        <v>5820</v>
      </c>
      <c r="J1485" s="120">
        <v>11500</v>
      </c>
      <c r="K1485" s="120">
        <v>2410404</v>
      </c>
      <c r="L1485" s="120">
        <v>0.57399999999999995</v>
      </c>
      <c r="M1485" s="121" t="s">
        <v>5654</v>
      </c>
      <c r="N1485" s="120">
        <v>1</v>
      </c>
      <c r="O1485" s="119">
        <v>245</v>
      </c>
      <c r="P1485" s="119">
        <v>38.799999999999997</v>
      </c>
      <c r="Q1485" s="119">
        <v>5.7</v>
      </c>
      <c r="R1485" s="120" t="s">
        <v>5655</v>
      </c>
      <c r="S1485" s="120">
        <v>32.200000000000003</v>
      </c>
      <c r="T1485" s="120"/>
      <c r="U1485" s="120"/>
      <c r="V1485" s="172">
        <v>1825</v>
      </c>
      <c r="W1485" s="172">
        <v>143</v>
      </c>
      <c r="X1485" s="172">
        <v>1015</v>
      </c>
      <c r="Y1485" s="172">
        <v>171</v>
      </c>
      <c r="Z1485" s="172">
        <v>496</v>
      </c>
      <c r="AA1485" s="123">
        <v>19545</v>
      </c>
      <c r="AB1485" s="123"/>
      <c r="AC1485" s="123">
        <v>759</v>
      </c>
      <c r="AD1485" s="123"/>
      <c r="AE1485" s="123"/>
      <c r="AF1485" s="123"/>
      <c r="AG1485" s="214"/>
      <c r="AH1485" s="229" t="str">
        <f t="shared" si="312"/>
        <v>a3</v>
      </c>
      <c r="AI1485" s="199"/>
      <c r="AJ1485" s="199"/>
      <c r="AK1485" s="199"/>
      <c r="AL1485" s="199"/>
      <c r="AM1485" s="199"/>
      <c r="AN1485" s="173"/>
      <c r="AO1485" s="173"/>
      <c r="AP1485" s="173"/>
      <c r="AQ1485" s="173"/>
      <c r="AR1485" s="173"/>
      <c r="AS1485" s="173">
        <v>2</v>
      </c>
      <c r="AT1485" s="173">
        <v>3</v>
      </c>
      <c r="AU1485" s="173">
        <v>6</v>
      </c>
      <c r="AV1485" s="173">
        <v>1</v>
      </c>
      <c r="AW1485" s="173">
        <v>1</v>
      </c>
      <c r="AX1485" s="173">
        <v>1</v>
      </c>
      <c r="AY1485" s="173"/>
      <c r="AZ1485" s="211">
        <f t="shared" si="318"/>
        <v>2</v>
      </c>
      <c r="BA1485" s="211">
        <f t="shared" si="319"/>
        <v>12</v>
      </c>
      <c r="BB1485" s="205">
        <f t="shared" si="313"/>
        <v>358757</v>
      </c>
      <c r="BC1485" s="205">
        <f t="shared" si="314"/>
        <v>281359</v>
      </c>
      <c r="BD1485" s="205">
        <f t="shared" si="315"/>
        <v>137471</v>
      </c>
      <c r="BE1485" s="205">
        <f t="shared" si="316"/>
        <v>60073</v>
      </c>
      <c r="BF1485" s="175">
        <v>221286</v>
      </c>
      <c r="BG1485" s="175"/>
      <c r="BH1485" s="175">
        <v>160875</v>
      </c>
      <c r="BI1485" s="175">
        <v>63898</v>
      </c>
      <c r="BJ1485" s="175">
        <v>13500</v>
      </c>
      <c r="BK1485" s="175">
        <v>26393</v>
      </c>
      <c r="BL1485" s="175">
        <v>27742</v>
      </c>
      <c r="BM1485" s="175"/>
      <c r="BN1485" s="175">
        <v>2883</v>
      </c>
      <c r="BO1485" s="175">
        <v>63466</v>
      </c>
      <c r="BP1485" s="200">
        <f t="shared" si="317"/>
        <v>224341</v>
      </c>
    </row>
    <row r="1486" spans="1:68" s="201" customFormat="1" x14ac:dyDescent="0.15">
      <c r="A1486" s="117">
        <v>1620601001</v>
      </c>
      <c r="B1486" s="118" t="s">
        <v>1301</v>
      </c>
      <c r="C1486" s="118" t="s">
        <v>1276</v>
      </c>
      <c r="D1486" s="118" t="s">
        <v>1302</v>
      </c>
      <c r="E1486" s="118" t="s">
        <v>4006</v>
      </c>
      <c r="F1486" s="120">
        <v>23</v>
      </c>
      <c r="G1486" s="119"/>
      <c r="H1486" s="119"/>
      <c r="I1486" s="120" t="s">
        <v>5820</v>
      </c>
      <c r="J1486" s="120">
        <v>11750</v>
      </c>
      <c r="K1486" s="120">
        <v>2412444</v>
      </c>
      <c r="L1486" s="120">
        <v>0.56299999999999994</v>
      </c>
      <c r="M1486" s="121" t="s">
        <v>5657</v>
      </c>
      <c r="N1486" s="120">
        <v>1</v>
      </c>
      <c r="O1486" s="119">
        <v>147</v>
      </c>
      <c r="P1486" s="119">
        <v>32.200000000000003</v>
      </c>
      <c r="Q1486" s="119">
        <v>4</v>
      </c>
      <c r="R1486" s="120" t="s">
        <v>5655</v>
      </c>
      <c r="S1486" s="120">
        <v>23.2</v>
      </c>
      <c r="T1486" s="120"/>
      <c r="U1486" s="120"/>
      <c r="V1486" s="172">
        <v>1229.0999999999999</v>
      </c>
      <c r="W1486" s="172"/>
      <c r="X1486" s="172">
        <v>832.3</v>
      </c>
      <c r="Y1486" s="172">
        <v>183.7</v>
      </c>
      <c r="Z1486" s="172">
        <v>213.1</v>
      </c>
      <c r="AA1486" s="123">
        <v>7657</v>
      </c>
      <c r="AB1486" s="123"/>
      <c r="AC1486" s="123">
        <v>1562</v>
      </c>
      <c r="AD1486" s="123"/>
      <c r="AE1486" s="123"/>
      <c r="AF1486" s="123"/>
      <c r="AG1486" s="214"/>
      <c r="AH1486" s="229" t="str">
        <f t="shared" si="312"/>
        <v>a3</v>
      </c>
      <c r="AI1486" s="199"/>
      <c r="AJ1486" s="199"/>
      <c r="AK1486" s="199"/>
      <c r="AL1486" s="199"/>
      <c r="AM1486" s="199"/>
      <c r="AN1486" s="173" t="s">
        <v>3186</v>
      </c>
      <c r="AO1486" s="173" t="s">
        <v>3186</v>
      </c>
      <c r="AP1486" s="173" t="s">
        <v>3186</v>
      </c>
      <c r="AQ1486" s="173" t="s">
        <v>3186</v>
      </c>
      <c r="AR1486" s="173" t="s">
        <v>3186</v>
      </c>
      <c r="AS1486" s="173">
        <v>1</v>
      </c>
      <c r="AT1486" s="173">
        <v>1</v>
      </c>
      <c r="AU1486" s="173">
        <v>1</v>
      </c>
      <c r="AV1486" s="173">
        <v>1</v>
      </c>
      <c r="AW1486" s="173">
        <v>2</v>
      </c>
      <c r="AX1486" s="173">
        <v>1</v>
      </c>
      <c r="AY1486" s="173">
        <v>1</v>
      </c>
      <c r="AZ1486" s="211">
        <f t="shared" si="318"/>
        <v>1</v>
      </c>
      <c r="BA1486" s="211">
        <f t="shared" si="319"/>
        <v>7</v>
      </c>
      <c r="BB1486" s="205">
        <f t="shared" si="313"/>
        <v>158267</v>
      </c>
      <c r="BC1486" s="205">
        <f t="shared" si="314"/>
        <v>128396</v>
      </c>
      <c r="BD1486" s="205">
        <f t="shared" si="315"/>
        <v>30692</v>
      </c>
      <c r="BE1486" s="205">
        <f t="shared" si="316"/>
        <v>821</v>
      </c>
      <c r="BF1486" s="175">
        <v>127575</v>
      </c>
      <c r="BG1486" s="175">
        <v>7225</v>
      </c>
      <c r="BH1486" s="175">
        <v>30693</v>
      </c>
      <c r="BI1486" s="175">
        <v>29871</v>
      </c>
      <c r="BJ1486" s="175"/>
      <c r="BK1486" s="175">
        <v>39327</v>
      </c>
      <c r="BL1486" s="175">
        <v>9698</v>
      </c>
      <c r="BM1486" s="175">
        <v>21805</v>
      </c>
      <c r="BN1486" s="175">
        <v>7786</v>
      </c>
      <c r="BO1486" s="175">
        <v>11862</v>
      </c>
      <c r="BP1486" s="200">
        <f t="shared" si="317"/>
        <v>42555</v>
      </c>
    </row>
    <row r="1487" spans="1:68" s="201" customFormat="1" x14ac:dyDescent="0.15">
      <c r="A1487" s="117">
        <v>620501001</v>
      </c>
      <c r="B1487" s="118" t="s">
        <v>626</v>
      </c>
      <c r="C1487" s="118" t="s">
        <v>601</v>
      </c>
      <c r="D1487" s="118" t="s">
        <v>627</v>
      </c>
      <c r="E1487" s="118" t="s">
        <v>3566</v>
      </c>
      <c r="F1487" s="120">
        <v>24</v>
      </c>
      <c r="G1487" s="119">
        <v>2429180</v>
      </c>
      <c r="H1487" s="119"/>
      <c r="I1487" s="120" t="s">
        <v>5820</v>
      </c>
      <c r="J1487" s="120">
        <v>12000</v>
      </c>
      <c r="K1487" s="120">
        <v>2429180</v>
      </c>
      <c r="L1487" s="120">
        <v>0.55500000000000005</v>
      </c>
      <c r="M1487" s="121" t="s">
        <v>5654</v>
      </c>
      <c r="N1487" s="120">
        <v>1</v>
      </c>
      <c r="O1487" s="119">
        <v>311.8</v>
      </c>
      <c r="P1487" s="119">
        <v>53</v>
      </c>
      <c r="Q1487" s="119">
        <v>7</v>
      </c>
      <c r="R1487" s="120" t="s">
        <v>5655</v>
      </c>
      <c r="S1487" s="120">
        <v>11.33</v>
      </c>
      <c r="T1487" s="120"/>
      <c r="U1487" s="120"/>
      <c r="V1487" s="172">
        <v>1507</v>
      </c>
      <c r="W1487" s="172">
        <v>109</v>
      </c>
      <c r="X1487" s="172">
        <v>867</v>
      </c>
      <c r="Y1487" s="172">
        <v>172</v>
      </c>
      <c r="Z1487" s="172">
        <v>359</v>
      </c>
      <c r="AA1487" s="123">
        <v>26208</v>
      </c>
      <c r="AB1487" s="123"/>
      <c r="AC1487" s="123">
        <v>2068</v>
      </c>
      <c r="AD1487" s="123"/>
      <c r="AE1487" s="123"/>
      <c r="AF1487" s="123"/>
      <c r="AG1487" s="214"/>
      <c r="AH1487" s="229" t="str">
        <f t="shared" si="312"/>
        <v>a3</v>
      </c>
      <c r="AI1487" s="199"/>
      <c r="AJ1487" s="199"/>
      <c r="AK1487" s="199"/>
      <c r="AL1487" s="199"/>
      <c r="AM1487" s="199"/>
      <c r="AN1487" s="173">
        <v>1</v>
      </c>
      <c r="AO1487" s="173"/>
      <c r="AP1487" s="173"/>
      <c r="AQ1487" s="173"/>
      <c r="AR1487" s="173"/>
      <c r="AS1487" s="173"/>
      <c r="AT1487" s="173">
        <v>0.6</v>
      </c>
      <c r="AU1487" s="173">
        <v>3.5</v>
      </c>
      <c r="AV1487" s="173">
        <v>1</v>
      </c>
      <c r="AW1487" s="173">
        <v>1.9</v>
      </c>
      <c r="AX1487" s="173"/>
      <c r="AY1487" s="173"/>
      <c r="AZ1487" s="211">
        <f t="shared" ref="AZ1487:AZ1507" si="320">SUBTOTAL(9,AN1487:AS1487)</f>
        <v>1</v>
      </c>
      <c r="BA1487" s="211">
        <f t="shared" si="319"/>
        <v>7</v>
      </c>
      <c r="BB1487" s="205">
        <f t="shared" si="313"/>
        <v>188666</v>
      </c>
      <c r="BC1487" s="205">
        <f t="shared" si="314"/>
        <v>156502</v>
      </c>
      <c r="BD1487" s="205">
        <f t="shared" si="315"/>
        <v>33451</v>
      </c>
      <c r="BE1487" s="205">
        <f t="shared" si="316"/>
        <v>1287</v>
      </c>
      <c r="BF1487" s="175">
        <v>155215</v>
      </c>
      <c r="BG1487" s="175">
        <v>8568</v>
      </c>
      <c r="BH1487" s="175">
        <v>61469</v>
      </c>
      <c r="BI1487" s="175">
        <v>32164</v>
      </c>
      <c r="BJ1487" s="175"/>
      <c r="BK1487" s="175">
        <v>44190</v>
      </c>
      <c r="BL1487" s="175">
        <v>8955</v>
      </c>
      <c r="BM1487" s="175">
        <v>21891</v>
      </c>
      <c r="BN1487" s="175">
        <v>6998</v>
      </c>
      <c r="BO1487" s="175">
        <v>4431</v>
      </c>
      <c r="BP1487" s="200">
        <f t="shared" si="317"/>
        <v>65900</v>
      </c>
    </row>
    <row r="1488" spans="1:68" s="201" customFormat="1" x14ac:dyDescent="0.15">
      <c r="A1488" s="117">
        <v>1521601002</v>
      </c>
      <c r="B1488" s="118" t="s">
        <v>1224</v>
      </c>
      <c r="C1488" s="118" t="s">
        <v>1167</v>
      </c>
      <c r="D1488" s="118" t="s">
        <v>1223</v>
      </c>
      <c r="E1488" s="118" t="s">
        <v>3946</v>
      </c>
      <c r="F1488" s="120">
        <v>20</v>
      </c>
      <c r="G1488" s="119">
        <v>2431029</v>
      </c>
      <c r="H1488" s="119"/>
      <c r="I1488" s="120" t="s">
        <v>5820</v>
      </c>
      <c r="J1488" s="120">
        <v>13200</v>
      </c>
      <c r="K1488" s="120">
        <v>2431029</v>
      </c>
      <c r="L1488" s="120">
        <v>0.505</v>
      </c>
      <c r="M1488" s="121" t="s">
        <v>5654</v>
      </c>
      <c r="N1488" s="120">
        <v>1</v>
      </c>
      <c r="O1488" s="119">
        <v>199.7</v>
      </c>
      <c r="P1488" s="119">
        <v>39.76</v>
      </c>
      <c r="Q1488" s="119">
        <v>2.6</v>
      </c>
      <c r="R1488" s="120" t="s">
        <v>5655</v>
      </c>
      <c r="S1488" s="120">
        <v>6.7</v>
      </c>
      <c r="T1488" s="120"/>
      <c r="U1488" s="120"/>
      <c r="V1488" s="172">
        <v>1884.9</v>
      </c>
      <c r="W1488" s="172">
        <v>182.1</v>
      </c>
      <c r="X1488" s="172">
        <v>911.4</v>
      </c>
      <c r="Y1488" s="172">
        <v>87.9</v>
      </c>
      <c r="Z1488" s="172">
        <v>703.5</v>
      </c>
      <c r="AA1488" s="123">
        <v>13038</v>
      </c>
      <c r="AB1488" s="123"/>
      <c r="AC1488" s="123">
        <v>381.1</v>
      </c>
      <c r="AD1488" s="123"/>
      <c r="AE1488" s="123"/>
      <c r="AF1488" s="123"/>
      <c r="AG1488" s="214"/>
      <c r="AH1488" s="229" t="str">
        <f t="shared" si="312"/>
        <v>a3</v>
      </c>
      <c r="AI1488" s="199"/>
      <c r="AJ1488" s="199"/>
      <c r="AK1488" s="199"/>
      <c r="AL1488" s="199"/>
      <c r="AM1488" s="199"/>
      <c r="AN1488" s="173">
        <v>1</v>
      </c>
      <c r="AO1488" s="173"/>
      <c r="AP1488" s="173"/>
      <c r="AQ1488" s="173"/>
      <c r="AR1488" s="173"/>
      <c r="AS1488" s="173">
        <v>1</v>
      </c>
      <c r="AT1488" s="173">
        <v>3</v>
      </c>
      <c r="AU1488" s="173">
        <v>3</v>
      </c>
      <c r="AV1488" s="173">
        <v>1.5</v>
      </c>
      <c r="AW1488" s="173">
        <v>2</v>
      </c>
      <c r="AX1488" s="173">
        <v>2.5</v>
      </c>
      <c r="AY1488" s="173"/>
      <c r="AZ1488" s="211">
        <f t="shared" si="320"/>
        <v>2</v>
      </c>
      <c r="BA1488" s="211">
        <f t="shared" si="319"/>
        <v>12</v>
      </c>
      <c r="BB1488" s="205">
        <f t="shared" si="313"/>
        <v>205197</v>
      </c>
      <c r="BC1488" s="205">
        <f t="shared" si="314"/>
        <v>205197</v>
      </c>
      <c r="BD1488" s="205">
        <f t="shared" si="315"/>
        <v>1</v>
      </c>
      <c r="BE1488" s="205">
        <f t="shared" si="316"/>
        <v>1</v>
      </c>
      <c r="BF1488" s="175">
        <v>205196</v>
      </c>
      <c r="BG1488" s="175"/>
      <c r="BH1488" s="175">
        <v>81775</v>
      </c>
      <c r="BI1488" s="175"/>
      <c r="BJ1488" s="175"/>
      <c r="BK1488" s="175">
        <v>40992</v>
      </c>
      <c r="BL1488" s="175">
        <v>23280</v>
      </c>
      <c r="BM1488" s="175">
        <v>27830</v>
      </c>
      <c r="BN1488" s="175">
        <v>14535</v>
      </c>
      <c r="BO1488" s="175">
        <v>16785</v>
      </c>
      <c r="BP1488" s="200">
        <f t="shared" si="317"/>
        <v>98560</v>
      </c>
    </row>
    <row r="1489" spans="1:68" s="201" customFormat="1" x14ac:dyDescent="0.15">
      <c r="A1489" s="117">
        <v>4300281001</v>
      </c>
      <c r="B1489" s="118" t="s">
        <v>2956</v>
      </c>
      <c r="C1489" s="118" t="s">
        <v>2954</v>
      </c>
      <c r="D1489" s="118" t="s">
        <v>2957</v>
      </c>
      <c r="E1489" s="118" t="s">
        <v>5219</v>
      </c>
      <c r="F1489" s="120">
        <v>14</v>
      </c>
      <c r="G1489" s="119">
        <v>2436928</v>
      </c>
      <c r="H1489" s="119"/>
      <c r="I1489" s="120" t="s">
        <v>5820</v>
      </c>
      <c r="J1489" s="120">
        <v>9600</v>
      </c>
      <c r="K1489" s="120">
        <v>2436928</v>
      </c>
      <c r="L1489" s="120">
        <v>0.69499999999999995</v>
      </c>
      <c r="M1489" s="121" t="s">
        <v>5657</v>
      </c>
      <c r="N1489" s="120">
        <v>1</v>
      </c>
      <c r="O1489" s="119">
        <v>230</v>
      </c>
      <c r="P1489" s="119"/>
      <c r="Q1489" s="119"/>
      <c r="R1489" s="120"/>
      <c r="S1489" s="120"/>
      <c r="T1489" s="120"/>
      <c r="U1489" s="120" t="s">
        <v>5689</v>
      </c>
      <c r="V1489" s="172">
        <v>1217.3</v>
      </c>
      <c r="W1489" s="172">
        <v>176.7</v>
      </c>
      <c r="X1489" s="172">
        <v>807</v>
      </c>
      <c r="Y1489" s="172">
        <v>60</v>
      </c>
      <c r="Z1489" s="172">
        <v>173.6</v>
      </c>
      <c r="AA1489" s="123">
        <v>9459.9</v>
      </c>
      <c r="AB1489" s="123"/>
      <c r="AC1489" s="123">
        <v>1721</v>
      </c>
      <c r="AD1489" s="123"/>
      <c r="AE1489" s="123"/>
      <c r="AF1489" s="123"/>
      <c r="AG1489" s="214"/>
      <c r="AH1489" s="229" t="str">
        <f t="shared" si="312"/>
        <v>a3</v>
      </c>
      <c r="AI1489" s="199"/>
      <c r="AJ1489" s="199"/>
      <c r="AK1489" s="199"/>
      <c r="AL1489" s="199"/>
      <c r="AM1489" s="199"/>
      <c r="AN1489" s="173"/>
      <c r="AO1489" s="173"/>
      <c r="AP1489" s="173"/>
      <c r="AQ1489" s="173"/>
      <c r="AR1489" s="173"/>
      <c r="AS1489" s="173">
        <v>2</v>
      </c>
      <c r="AT1489" s="173">
        <v>1</v>
      </c>
      <c r="AU1489" s="173">
        <v>1</v>
      </c>
      <c r="AV1489" s="173">
        <v>1</v>
      </c>
      <c r="AW1489" s="173">
        <v>1</v>
      </c>
      <c r="AX1489" s="173">
        <v>1</v>
      </c>
      <c r="AY1489" s="173"/>
      <c r="AZ1489" s="211">
        <f t="shared" si="320"/>
        <v>2</v>
      </c>
      <c r="BA1489" s="211">
        <f t="shared" si="319"/>
        <v>5</v>
      </c>
      <c r="BB1489" s="205">
        <f t="shared" si="313"/>
        <v>227158</v>
      </c>
      <c r="BC1489" s="205">
        <f t="shared" si="314"/>
        <v>178459</v>
      </c>
      <c r="BD1489" s="205">
        <f t="shared" si="315"/>
        <v>48699</v>
      </c>
      <c r="BE1489" s="205">
        <f t="shared" si="316"/>
        <v>0</v>
      </c>
      <c r="BF1489" s="175">
        <v>178459</v>
      </c>
      <c r="BG1489" s="175"/>
      <c r="BH1489" s="175">
        <v>48699</v>
      </c>
      <c r="BI1489" s="175">
        <v>48699</v>
      </c>
      <c r="BJ1489" s="175"/>
      <c r="BK1489" s="175">
        <v>25209</v>
      </c>
      <c r="BL1489" s="175">
        <v>44318</v>
      </c>
      <c r="BM1489" s="175">
        <v>24162</v>
      </c>
      <c r="BN1489" s="175">
        <v>9721</v>
      </c>
      <c r="BO1489" s="175">
        <v>26350</v>
      </c>
      <c r="BP1489" s="200">
        <f t="shared" si="317"/>
        <v>75049</v>
      </c>
    </row>
    <row r="1490" spans="1:68" s="201" customFormat="1" x14ac:dyDescent="0.15">
      <c r="A1490" s="117">
        <v>900581001</v>
      </c>
      <c r="B1490" s="118" t="s">
        <v>852</v>
      </c>
      <c r="C1490" s="118" t="s">
        <v>842</v>
      </c>
      <c r="D1490" s="118" t="s">
        <v>853</v>
      </c>
      <c r="E1490" s="118" t="s">
        <v>3699</v>
      </c>
      <c r="F1490" s="120">
        <v>17</v>
      </c>
      <c r="G1490" s="119">
        <v>2458490</v>
      </c>
      <c r="H1490" s="119"/>
      <c r="I1490" s="120" t="s">
        <v>5820</v>
      </c>
      <c r="J1490" s="120">
        <v>9890</v>
      </c>
      <c r="K1490" s="120">
        <v>2458490</v>
      </c>
      <c r="L1490" s="120">
        <v>0.68100000000000005</v>
      </c>
      <c r="M1490" s="121" t="s">
        <v>5654</v>
      </c>
      <c r="N1490" s="120">
        <v>1</v>
      </c>
      <c r="O1490" s="119">
        <v>132</v>
      </c>
      <c r="P1490" s="119">
        <v>28</v>
      </c>
      <c r="Q1490" s="119">
        <v>3.04</v>
      </c>
      <c r="R1490" s="120" t="s">
        <v>5655</v>
      </c>
      <c r="S1490" s="120">
        <v>8.3699999999999992</v>
      </c>
      <c r="T1490" s="120"/>
      <c r="U1490" s="120"/>
      <c r="V1490" s="172">
        <v>1999</v>
      </c>
      <c r="W1490" s="172"/>
      <c r="X1490" s="172">
        <v>1465.4</v>
      </c>
      <c r="Y1490" s="172">
        <v>395.1</v>
      </c>
      <c r="Z1490" s="172">
        <v>138.5</v>
      </c>
      <c r="AA1490" s="123">
        <v>15675</v>
      </c>
      <c r="AB1490" s="123">
        <v>39575.430000000037</v>
      </c>
      <c r="AC1490" s="123">
        <v>178</v>
      </c>
      <c r="AD1490" s="123"/>
      <c r="AE1490" s="123"/>
      <c r="AF1490" s="123"/>
      <c r="AG1490" s="214"/>
      <c r="AH1490" s="229" t="str">
        <f t="shared" si="312"/>
        <v>a3</v>
      </c>
      <c r="AI1490" s="199" t="s">
        <v>5401</v>
      </c>
      <c r="AJ1490" s="199"/>
      <c r="AK1490" s="199" t="s">
        <v>5401</v>
      </c>
      <c r="AL1490" s="199"/>
      <c r="AM1490" s="199"/>
      <c r="AN1490" s="173">
        <v>1.6</v>
      </c>
      <c r="AO1490" s="173"/>
      <c r="AP1490" s="173"/>
      <c r="AQ1490" s="173"/>
      <c r="AR1490" s="173"/>
      <c r="AS1490" s="173">
        <v>3.9</v>
      </c>
      <c r="AT1490" s="173">
        <v>1.5</v>
      </c>
      <c r="AU1490" s="173">
        <v>1.6</v>
      </c>
      <c r="AV1490" s="173">
        <v>1.5</v>
      </c>
      <c r="AW1490" s="173">
        <v>1.6</v>
      </c>
      <c r="AX1490" s="173">
        <v>0.5</v>
      </c>
      <c r="AY1490" s="173">
        <v>3.2</v>
      </c>
      <c r="AZ1490" s="211">
        <f t="shared" si="320"/>
        <v>5.5</v>
      </c>
      <c r="BA1490" s="211">
        <f t="shared" si="319"/>
        <v>9.8999999999999986</v>
      </c>
      <c r="BB1490" s="205">
        <f t="shared" si="313"/>
        <v>376706</v>
      </c>
      <c r="BC1490" s="205">
        <f t="shared" si="314"/>
        <v>298861</v>
      </c>
      <c r="BD1490" s="205">
        <f t="shared" si="315"/>
        <v>131689</v>
      </c>
      <c r="BE1490" s="205">
        <f t="shared" si="316"/>
        <v>53844</v>
      </c>
      <c r="BF1490" s="175">
        <v>245017</v>
      </c>
      <c r="BG1490" s="175">
        <v>10495</v>
      </c>
      <c r="BH1490" s="175">
        <v>220208</v>
      </c>
      <c r="BI1490" s="175">
        <v>69805</v>
      </c>
      <c r="BJ1490" s="175">
        <v>8040</v>
      </c>
      <c r="BK1490" s="175"/>
      <c r="BL1490" s="175"/>
      <c r="BM1490" s="175"/>
      <c r="BN1490" s="175">
        <v>231</v>
      </c>
      <c r="BO1490" s="175">
        <v>67927</v>
      </c>
      <c r="BP1490" s="200">
        <f t="shared" si="317"/>
        <v>288135</v>
      </c>
    </row>
    <row r="1491" spans="1:68" s="201" customFormat="1" x14ac:dyDescent="0.15">
      <c r="A1491" s="117">
        <v>2221601001</v>
      </c>
      <c r="B1491" s="118" t="s">
        <v>1826</v>
      </c>
      <c r="C1491" s="118" t="s">
        <v>1773</v>
      </c>
      <c r="D1491" s="118" t="s">
        <v>1827</v>
      </c>
      <c r="E1491" s="118" t="s">
        <v>4385</v>
      </c>
      <c r="F1491" s="120">
        <v>14</v>
      </c>
      <c r="G1491" s="119">
        <v>2460666</v>
      </c>
      <c r="H1491" s="119"/>
      <c r="I1491" s="120" t="s">
        <v>5820</v>
      </c>
      <c r="J1491" s="120">
        <v>10080</v>
      </c>
      <c r="K1491" s="120">
        <v>2460666</v>
      </c>
      <c r="L1491" s="120">
        <v>0.66900000000000004</v>
      </c>
      <c r="M1491" s="121" t="s">
        <v>5654</v>
      </c>
      <c r="N1491" s="120">
        <v>1</v>
      </c>
      <c r="O1491" s="119">
        <v>131.69999999999999</v>
      </c>
      <c r="P1491" s="119"/>
      <c r="Q1491" s="119"/>
      <c r="R1491" s="120" t="s">
        <v>5655</v>
      </c>
      <c r="S1491" s="120">
        <v>5.7</v>
      </c>
      <c r="T1491" s="120"/>
      <c r="U1491" s="120"/>
      <c r="V1491" s="172">
        <v>1472.9</v>
      </c>
      <c r="W1491" s="172">
        <v>250.4</v>
      </c>
      <c r="X1491" s="172">
        <v>633.29999999999995</v>
      </c>
      <c r="Y1491" s="172">
        <v>250.4</v>
      </c>
      <c r="Z1491" s="172">
        <v>338.8</v>
      </c>
      <c r="AA1491" s="123">
        <v>26019</v>
      </c>
      <c r="AB1491" s="123"/>
      <c r="AC1491" s="123">
        <v>2160.41</v>
      </c>
      <c r="AD1491" s="123"/>
      <c r="AE1491" s="123"/>
      <c r="AF1491" s="123"/>
      <c r="AG1491" s="214"/>
      <c r="AH1491" s="229" t="str">
        <f t="shared" si="312"/>
        <v>a3</v>
      </c>
      <c r="AI1491" s="199"/>
      <c r="AJ1491" s="199"/>
      <c r="AK1491" s="199"/>
      <c r="AL1491" s="199"/>
      <c r="AM1491" s="199"/>
      <c r="AN1491" s="173">
        <v>0.8</v>
      </c>
      <c r="AO1491" s="173"/>
      <c r="AP1491" s="173"/>
      <c r="AQ1491" s="173"/>
      <c r="AR1491" s="173">
        <v>1.5</v>
      </c>
      <c r="AS1491" s="173"/>
      <c r="AT1491" s="173">
        <v>1</v>
      </c>
      <c r="AU1491" s="173">
        <v>2</v>
      </c>
      <c r="AV1491" s="173">
        <v>0.5</v>
      </c>
      <c r="AW1491" s="173">
        <v>1</v>
      </c>
      <c r="AX1491" s="173">
        <v>0.5</v>
      </c>
      <c r="AY1491" s="173"/>
      <c r="AZ1491" s="211">
        <f t="shared" si="320"/>
        <v>2.2999999999999998</v>
      </c>
      <c r="BA1491" s="211">
        <f t="shared" si="319"/>
        <v>5</v>
      </c>
      <c r="BB1491" s="205">
        <f t="shared" si="313"/>
        <v>198138</v>
      </c>
      <c r="BC1491" s="205">
        <f t="shared" si="314"/>
        <v>198138</v>
      </c>
      <c r="BD1491" s="205">
        <f t="shared" si="315"/>
        <v>0</v>
      </c>
      <c r="BE1491" s="205">
        <f t="shared" si="316"/>
        <v>0</v>
      </c>
      <c r="BF1491" s="175">
        <v>198138</v>
      </c>
      <c r="BG1491" s="175">
        <v>16526</v>
      </c>
      <c r="BH1491" s="175">
        <v>47124</v>
      </c>
      <c r="BI1491" s="175"/>
      <c r="BJ1491" s="175"/>
      <c r="BK1491" s="175">
        <v>36466</v>
      </c>
      <c r="BL1491" s="175">
        <v>45201</v>
      </c>
      <c r="BM1491" s="175">
        <v>25166</v>
      </c>
      <c r="BN1491" s="175">
        <v>10806</v>
      </c>
      <c r="BO1491" s="175">
        <v>16849</v>
      </c>
      <c r="BP1491" s="200">
        <f t="shared" si="317"/>
        <v>63973</v>
      </c>
    </row>
    <row r="1492" spans="1:68" s="201" customFormat="1" x14ac:dyDescent="0.15">
      <c r="A1492" s="117">
        <v>1736501001</v>
      </c>
      <c r="B1492" s="118" t="s">
        <v>1375</v>
      </c>
      <c r="C1492" s="118" t="s">
        <v>1324</v>
      </c>
      <c r="D1492" s="118" t="s">
        <v>1376</v>
      </c>
      <c r="E1492" s="118" t="s">
        <v>4060</v>
      </c>
      <c r="F1492" s="120">
        <v>24</v>
      </c>
      <c r="G1492" s="119"/>
      <c r="H1492" s="119"/>
      <c r="I1492" s="120" t="s">
        <v>5820</v>
      </c>
      <c r="J1492" s="120">
        <v>11600</v>
      </c>
      <c r="K1492" s="120">
        <v>2479283</v>
      </c>
      <c r="L1492" s="120">
        <v>0.58599999999999997</v>
      </c>
      <c r="M1492" s="121" t="s">
        <v>5657</v>
      </c>
      <c r="N1492" s="120">
        <v>1</v>
      </c>
      <c r="O1492" s="119">
        <v>250.6</v>
      </c>
      <c r="P1492" s="119"/>
      <c r="Q1492" s="119"/>
      <c r="R1492" s="120" t="s">
        <v>5655</v>
      </c>
      <c r="S1492" s="120">
        <v>17.8</v>
      </c>
      <c r="T1492" s="120"/>
      <c r="U1492" s="120"/>
      <c r="V1492" s="172">
        <v>1184.5999999999999</v>
      </c>
      <c r="W1492" s="172"/>
      <c r="X1492" s="172">
        <v>990.1</v>
      </c>
      <c r="Y1492" s="172">
        <v>107.26</v>
      </c>
      <c r="Z1492" s="172">
        <v>87.24</v>
      </c>
      <c r="AA1492" s="123">
        <v>35689.4</v>
      </c>
      <c r="AB1492" s="123"/>
      <c r="AC1492" s="123">
        <v>415.4</v>
      </c>
      <c r="AD1492" s="123"/>
      <c r="AE1492" s="123"/>
      <c r="AF1492" s="123"/>
      <c r="AG1492" s="214"/>
      <c r="AH1492" s="229" t="str">
        <f t="shared" si="312"/>
        <v>a3</v>
      </c>
      <c r="AI1492" s="199"/>
      <c r="AJ1492" s="199"/>
      <c r="AK1492" s="199"/>
      <c r="AL1492" s="199"/>
      <c r="AM1492" s="199"/>
      <c r="AN1492" s="173"/>
      <c r="AO1492" s="173"/>
      <c r="AP1492" s="173"/>
      <c r="AQ1492" s="173"/>
      <c r="AR1492" s="173"/>
      <c r="AS1492" s="173">
        <v>1</v>
      </c>
      <c r="AT1492" s="173">
        <v>0.8</v>
      </c>
      <c r="AU1492" s="173">
        <v>0.8</v>
      </c>
      <c r="AV1492" s="173">
        <v>0.8</v>
      </c>
      <c r="AW1492" s="173">
        <v>0.8</v>
      </c>
      <c r="AX1492" s="173">
        <v>0.8</v>
      </c>
      <c r="AY1492" s="173"/>
      <c r="AZ1492" s="211">
        <f t="shared" si="320"/>
        <v>1</v>
      </c>
      <c r="BA1492" s="211">
        <f t="shared" si="319"/>
        <v>4</v>
      </c>
      <c r="BB1492" s="205">
        <f t="shared" si="313"/>
        <v>168264</v>
      </c>
      <c r="BC1492" s="205">
        <f t="shared" si="314"/>
        <v>147282</v>
      </c>
      <c r="BD1492" s="205">
        <f t="shared" si="315"/>
        <v>22192</v>
      </c>
      <c r="BE1492" s="205">
        <f t="shared" si="316"/>
        <v>1210</v>
      </c>
      <c r="BF1492" s="175">
        <v>146072</v>
      </c>
      <c r="BG1492" s="175">
        <v>4389</v>
      </c>
      <c r="BH1492" s="175">
        <v>44415</v>
      </c>
      <c r="BI1492" s="175">
        <v>20982</v>
      </c>
      <c r="BJ1492" s="175"/>
      <c r="BK1492" s="175">
        <v>51236</v>
      </c>
      <c r="BL1492" s="175">
        <v>4388</v>
      </c>
      <c r="BM1492" s="175">
        <v>24069</v>
      </c>
      <c r="BN1492" s="175">
        <v>13769</v>
      </c>
      <c r="BO1492" s="175">
        <v>5016</v>
      </c>
      <c r="BP1492" s="200">
        <f t="shared" si="317"/>
        <v>49431</v>
      </c>
    </row>
    <row r="1493" spans="1:68" s="201" customFormat="1" x14ac:dyDescent="0.15">
      <c r="A1493" s="117">
        <v>169201001</v>
      </c>
      <c r="B1493" s="118" t="s">
        <v>339</v>
      </c>
      <c r="C1493" s="118" t="s">
        <v>11</v>
      </c>
      <c r="D1493" s="118" t="s">
        <v>340</v>
      </c>
      <c r="E1493" s="118" t="s">
        <v>3382</v>
      </c>
      <c r="F1493" s="120">
        <v>28</v>
      </c>
      <c r="G1493" s="119">
        <v>2333512</v>
      </c>
      <c r="H1493" s="119"/>
      <c r="I1493" s="120" t="s">
        <v>5820</v>
      </c>
      <c r="J1493" s="120">
        <v>11425</v>
      </c>
      <c r="K1493" s="120">
        <v>2481970</v>
      </c>
      <c r="L1493" s="120">
        <v>0.59499999999999997</v>
      </c>
      <c r="M1493" s="121" t="s">
        <v>5654</v>
      </c>
      <c r="N1493" s="120">
        <v>1</v>
      </c>
      <c r="O1493" s="119">
        <v>284.2</v>
      </c>
      <c r="P1493" s="119">
        <v>114.2</v>
      </c>
      <c r="Q1493" s="119">
        <v>17.3</v>
      </c>
      <c r="R1493" s="120" t="s">
        <v>5655</v>
      </c>
      <c r="S1493" s="120">
        <v>20</v>
      </c>
      <c r="T1493" s="120"/>
      <c r="U1493" s="120"/>
      <c r="V1493" s="172">
        <v>1254</v>
      </c>
      <c r="W1493" s="172">
        <v>160</v>
      </c>
      <c r="X1493" s="172">
        <v>758</v>
      </c>
      <c r="Y1493" s="172">
        <v>59</v>
      </c>
      <c r="Z1493" s="172">
        <v>277</v>
      </c>
      <c r="AA1493" s="123">
        <v>16618</v>
      </c>
      <c r="AB1493" s="123"/>
      <c r="AC1493" s="123">
        <v>2057</v>
      </c>
      <c r="AD1493" s="123"/>
      <c r="AE1493" s="123"/>
      <c r="AF1493" s="123"/>
      <c r="AG1493" s="214"/>
      <c r="AH1493" s="229" t="str">
        <f t="shared" si="312"/>
        <v>a3</v>
      </c>
      <c r="AI1493" s="199" t="s">
        <v>5401</v>
      </c>
      <c r="AJ1493" s="199"/>
      <c r="AK1493" s="199" t="s">
        <v>5401</v>
      </c>
      <c r="AL1493" s="199" t="s">
        <v>5401</v>
      </c>
      <c r="AM1493" s="199"/>
      <c r="AN1493" s="173">
        <v>1.7</v>
      </c>
      <c r="AO1493" s="173"/>
      <c r="AP1493" s="173"/>
      <c r="AQ1493" s="173"/>
      <c r="AR1493" s="173"/>
      <c r="AS1493" s="173"/>
      <c r="AT1493" s="173">
        <v>4.5</v>
      </c>
      <c r="AU1493" s="173">
        <v>5.4</v>
      </c>
      <c r="AV1493" s="173">
        <v>1.2</v>
      </c>
      <c r="AW1493" s="173">
        <v>0.8</v>
      </c>
      <c r="AX1493" s="173">
        <v>1.9</v>
      </c>
      <c r="AY1493" s="173">
        <v>1</v>
      </c>
      <c r="AZ1493" s="211">
        <f t="shared" si="320"/>
        <v>1.7</v>
      </c>
      <c r="BA1493" s="211">
        <f t="shared" si="319"/>
        <v>14.8</v>
      </c>
      <c r="BB1493" s="205">
        <f t="shared" si="313"/>
        <v>204534</v>
      </c>
      <c r="BC1493" s="205">
        <f t="shared" si="314"/>
        <v>154984</v>
      </c>
      <c r="BD1493" s="205">
        <f t="shared" si="315"/>
        <v>55634</v>
      </c>
      <c r="BE1493" s="205">
        <f t="shared" si="316"/>
        <v>6084</v>
      </c>
      <c r="BF1493" s="175">
        <v>148900</v>
      </c>
      <c r="BG1493" s="175">
        <v>7710</v>
      </c>
      <c r="BH1493" s="175">
        <v>89316</v>
      </c>
      <c r="BI1493" s="175">
        <v>49550</v>
      </c>
      <c r="BJ1493" s="175"/>
      <c r="BK1493" s="175">
        <v>9203</v>
      </c>
      <c r="BL1493" s="175">
        <v>6002</v>
      </c>
      <c r="BM1493" s="175">
        <v>20909</v>
      </c>
      <c r="BN1493" s="175">
        <v>14967</v>
      </c>
      <c r="BO1493" s="175">
        <v>6877</v>
      </c>
      <c r="BP1493" s="200">
        <f t="shared" si="317"/>
        <v>96193</v>
      </c>
    </row>
    <row r="1494" spans="1:68" s="201" customFormat="1" x14ac:dyDescent="0.15">
      <c r="A1494" s="117">
        <v>4700381001</v>
      </c>
      <c r="B1494" s="118" t="s">
        <v>3156</v>
      </c>
      <c r="C1494" s="118" t="s">
        <v>3151</v>
      </c>
      <c r="D1494" s="118" t="s">
        <v>3157</v>
      </c>
      <c r="E1494" s="118" t="s">
        <v>5349</v>
      </c>
      <c r="F1494" s="120">
        <v>11</v>
      </c>
      <c r="G1494" s="119">
        <v>2499030</v>
      </c>
      <c r="H1494" s="119"/>
      <c r="I1494" s="120" t="s">
        <v>5820</v>
      </c>
      <c r="J1494" s="120">
        <v>11900</v>
      </c>
      <c r="K1494" s="120">
        <v>2499030</v>
      </c>
      <c r="L1494" s="120">
        <v>0.57499999999999996</v>
      </c>
      <c r="M1494" s="121" t="s">
        <v>5654</v>
      </c>
      <c r="N1494" s="120">
        <v>1</v>
      </c>
      <c r="O1494" s="119">
        <v>220</v>
      </c>
      <c r="P1494" s="119">
        <v>39.700000000000003</v>
      </c>
      <c r="Q1494" s="119">
        <v>4.2</v>
      </c>
      <c r="R1494" s="120" t="s">
        <v>5655</v>
      </c>
      <c r="S1494" s="120">
        <v>24.3</v>
      </c>
      <c r="T1494" s="120"/>
      <c r="U1494" s="120" t="s">
        <v>3186</v>
      </c>
      <c r="V1494" s="172">
        <v>1943.99</v>
      </c>
      <c r="W1494" s="172">
        <v>154.19999999999999</v>
      </c>
      <c r="X1494" s="172">
        <v>969</v>
      </c>
      <c r="Y1494" s="172">
        <v>468.4</v>
      </c>
      <c r="Z1494" s="172">
        <v>352.39</v>
      </c>
      <c r="AA1494" s="123">
        <v>19915</v>
      </c>
      <c r="AB1494" s="123">
        <v>58327.000000000095</v>
      </c>
      <c r="AC1494" s="123">
        <v>1277.5</v>
      </c>
      <c r="AD1494" s="123"/>
      <c r="AE1494" s="123"/>
      <c r="AF1494" s="123"/>
      <c r="AG1494" s="214"/>
      <c r="AH1494" s="229" t="str">
        <f t="shared" si="312"/>
        <v>a3</v>
      </c>
      <c r="AI1494" s="199"/>
      <c r="AJ1494" s="199"/>
      <c r="AK1494" s="199"/>
      <c r="AL1494" s="199"/>
      <c r="AM1494" s="199"/>
      <c r="AN1494" s="173"/>
      <c r="AO1494" s="173">
        <v>1</v>
      </c>
      <c r="AP1494" s="173">
        <v>0.9</v>
      </c>
      <c r="AQ1494" s="173">
        <v>1.2</v>
      </c>
      <c r="AR1494" s="173"/>
      <c r="AS1494" s="173">
        <v>0.5</v>
      </c>
      <c r="AT1494" s="173">
        <v>4.9000000000000004</v>
      </c>
      <c r="AU1494" s="173">
        <v>2.4</v>
      </c>
      <c r="AV1494" s="173">
        <v>4.8</v>
      </c>
      <c r="AW1494" s="173">
        <v>2.4</v>
      </c>
      <c r="AX1494" s="173">
        <v>2</v>
      </c>
      <c r="AY1494" s="173">
        <v>6</v>
      </c>
      <c r="AZ1494" s="211">
        <f t="shared" si="320"/>
        <v>3.5999999999999996</v>
      </c>
      <c r="BA1494" s="211">
        <f t="shared" si="319"/>
        <v>22.5</v>
      </c>
      <c r="BB1494" s="205">
        <f t="shared" si="313"/>
        <v>231684</v>
      </c>
      <c r="BC1494" s="205">
        <f t="shared" si="314"/>
        <v>231684</v>
      </c>
      <c r="BD1494" s="205">
        <f t="shared" si="315"/>
        <v>0</v>
      </c>
      <c r="BE1494" s="205">
        <f t="shared" si="316"/>
        <v>0</v>
      </c>
      <c r="BF1494" s="175">
        <v>231684</v>
      </c>
      <c r="BG1494" s="175">
        <v>31015</v>
      </c>
      <c r="BH1494" s="175">
        <v>134784</v>
      </c>
      <c r="BI1494" s="175"/>
      <c r="BJ1494" s="175"/>
      <c r="BK1494" s="175">
        <v>12304</v>
      </c>
      <c r="BL1494" s="175">
        <v>21447</v>
      </c>
      <c r="BM1494" s="175"/>
      <c r="BN1494" s="175">
        <v>679</v>
      </c>
      <c r="BO1494" s="175">
        <v>31455</v>
      </c>
      <c r="BP1494" s="200">
        <f t="shared" si="317"/>
        <v>166239</v>
      </c>
    </row>
    <row r="1495" spans="1:68" s="201" customFormat="1" x14ac:dyDescent="0.15">
      <c r="A1495" s="117">
        <v>1521701001</v>
      </c>
      <c r="B1495" s="118" t="s">
        <v>1226</v>
      </c>
      <c r="C1495" s="118" t="s">
        <v>1167</v>
      </c>
      <c r="D1495" s="118" t="s">
        <v>1227</v>
      </c>
      <c r="E1495" s="118" t="s">
        <v>3949</v>
      </c>
      <c r="F1495" s="120">
        <v>24</v>
      </c>
      <c r="G1495" s="119">
        <v>2537864</v>
      </c>
      <c r="H1495" s="119"/>
      <c r="I1495" s="120" t="s">
        <v>5820</v>
      </c>
      <c r="J1495" s="120">
        <v>13200</v>
      </c>
      <c r="K1495" s="120">
        <v>2537864</v>
      </c>
      <c r="L1495" s="120">
        <v>0.52700000000000002</v>
      </c>
      <c r="M1495" s="121" t="s">
        <v>5654</v>
      </c>
      <c r="N1495" s="120">
        <v>1</v>
      </c>
      <c r="O1495" s="119">
        <v>294.10000000000002</v>
      </c>
      <c r="P1495" s="119">
        <v>48.7</v>
      </c>
      <c r="Q1495" s="119">
        <v>5.7</v>
      </c>
      <c r="R1495" s="120" t="s">
        <v>5655</v>
      </c>
      <c r="S1495" s="120">
        <v>31.5</v>
      </c>
      <c r="T1495" s="120"/>
      <c r="U1495" s="120"/>
      <c r="V1495" s="172">
        <v>1158.7</v>
      </c>
      <c r="W1495" s="172">
        <v>179.7</v>
      </c>
      <c r="X1495" s="172">
        <v>558</v>
      </c>
      <c r="Y1495" s="172">
        <v>69</v>
      </c>
      <c r="Z1495" s="172">
        <v>352</v>
      </c>
      <c r="AA1495" s="123">
        <v>21173</v>
      </c>
      <c r="AB1495" s="123"/>
      <c r="AC1495" s="123">
        <v>1839</v>
      </c>
      <c r="AD1495" s="123"/>
      <c r="AE1495" s="123"/>
      <c r="AF1495" s="123"/>
      <c r="AG1495" s="214"/>
      <c r="AH1495" s="229" t="str">
        <f t="shared" si="312"/>
        <v>a3</v>
      </c>
      <c r="AI1495" s="199"/>
      <c r="AJ1495" s="199"/>
      <c r="AK1495" s="199"/>
      <c r="AL1495" s="199"/>
      <c r="AM1495" s="199"/>
      <c r="AN1495" s="173">
        <v>2</v>
      </c>
      <c r="AO1495" s="173" t="s">
        <v>3186</v>
      </c>
      <c r="AP1495" s="173" t="s">
        <v>3186</v>
      </c>
      <c r="AQ1495" s="173" t="s">
        <v>3186</v>
      </c>
      <c r="AR1495" s="173" t="s">
        <v>3186</v>
      </c>
      <c r="AS1495" s="173" t="s">
        <v>3186</v>
      </c>
      <c r="AT1495" s="173" t="s">
        <v>3186</v>
      </c>
      <c r="AU1495" s="173" t="s">
        <v>3186</v>
      </c>
      <c r="AV1495" s="173" t="s">
        <v>3186</v>
      </c>
      <c r="AW1495" s="173" t="s">
        <v>3186</v>
      </c>
      <c r="AX1495" s="173" t="s">
        <v>3186</v>
      </c>
      <c r="AY1495" s="173" t="s">
        <v>3186</v>
      </c>
      <c r="AZ1495" s="211">
        <f t="shared" si="320"/>
        <v>2</v>
      </c>
      <c r="BA1495" s="211"/>
      <c r="BB1495" s="205">
        <f t="shared" si="313"/>
        <v>306461</v>
      </c>
      <c r="BC1495" s="205">
        <f t="shared" si="314"/>
        <v>306461</v>
      </c>
      <c r="BD1495" s="205">
        <f t="shared" si="315"/>
        <v>0</v>
      </c>
      <c r="BE1495" s="205">
        <f t="shared" si="316"/>
        <v>0</v>
      </c>
      <c r="BF1495" s="175">
        <v>306461</v>
      </c>
      <c r="BG1495" s="175">
        <v>7158</v>
      </c>
      <c r="BH1495" s="175">
        <v>70434</v>
      </c>
      <c r="BI1495" s="175"/>
      <c r="BJ1495" s="175"/>
      <c r="BK1495" s="175">
        <v>43992</v>
      </c>
      <c r="BL1495" s="175">
        <v>166996</v>
      </c>
      <c r="BM1495" s="175">
        <v>16711</v>
      </c>
      <c r="BN1495" s="175">
        <v>61</v>
      </c>
      <c r="BO1495" s="175">
        <v>1109</v>
      </c>
      <c r="BP1495" s="200">
        <f t="shared" si="317"/>
        <v>71543</v>
      </c>
    </row>
    <row r="1496" spans="1:68" s="201" customFormat="1" x14ac:dyDescent="0.15">
      <c r="A1496" s="117">
        <v>720901001</v>
      </c>
      <c r="B1496" s="118" t="s">
        <v>691</v>
      </c>
      <c r="C1496" s="118" t="s">
        <v>660</v>
      </c>
      <c r="D1496" s="118" t="s">
        <v>692</v>
      </c>
      <c r="E1496" s="118" t="s">
        <v>3604</v>
      </c>
      <c r="F1496" s="120">
        <v>23</v>
      </c>
      <c r="G1496" s="119">
        <v>2426576</v>
      </c>
      <c r="H1496" s="119"/>
      <c r="I1496" s="120" t="s">
        <v>5820</v>
      </c>
      <c r="J1496" s="120">
        <v>10125</v>
      </c>
      <c r="K1496" s="120">
        <v>2541493</v>
      </c>
      <c r="L1496" s="120">
        <v>0.68799999999999994</v>
      </c>
      <c r="M1496" s="121" t="s">
        <v>5654</v>
      </c>
      <c r="N1496" s="120">
        <v>1</v>
      </c>
      <c r="O1496" s="119">
        <v>171</v>
      </c>
      <c r="P1496" s="119">
        <v>35</v>
      </c>
      <c r="Q1496" s="119">
        <v>9.42</v>
      </c>
      <c r="R1496" s="120" t="s">
        <v>5655</v>
      </c>
      <c r="S1496" s="120">
        <v>53.9</v>
      </c>
      <c r="T1496" s="120"/>
      <c r="U1496" s="120"/>
      <c r="V1496" s="172">
        <v>1096.4000000000001</v>
      </c>
      <c r="W1496" s="172">
        <v>232.6</v>
      </c>
      <c r="X1496" s="172">
        <v>683.1</v>
      </c>
      <c r="Y1496" s="172">
        <v>101.7</v>
      </c>
      <c r="Z1496" s="172">
        <v>79</v>
      </c>
      <c r="AA1496" s="123">
        <v>14242</v>
      </c>
      <c r="AB1496" s="123"/>
      <c r="AC1496" s="123">
        <v>2192</v>
      </c>
      <c r="AD1496" s="123"/>
      <c r="AE1496" s="123"/>
      <c r="AF1496" s="123"/>
      <c r="AG1496" s="214"/>
      <c r="AH1496" s="229" t="str">
        <f t="shared" si="312"/>
        <v>a3</v>
      </c>
      <c r="AI1496" s="199"/>
      <c r="AJ1496" s="199"/>
      <c r="AK1496" s="199"/>
      <c r="AL1496" s="199"/>
      <c r="AM1496" s="199"/>
      <c r="AN1496" s="173">
        <v>3</v>
      </c>
      <c r="AO1496" s="173"/>
      <c r="AP1496" s="173"/>
      <c r="AQ1496" s="173"/>
      <c r="AR1496" s="173"/>
      <c r="AS1496" s="173">
        <v>1</v>
      </c>
      <c r="AT1496" s="173">
        <v>2</v>
      </c>
      <c r="AU1496" s="173">
        <v>2</v>
      </c>
      <c r="AV1496" s="173">
        <v>2</v>
      </c>
      <c r="AW1496" s="173">
        <v>2</v>
      </c>
      <c r="AX1496" s="173">
        <v>2</v>
      </c>
      <c r="AY1496" s="173"/>
      <c r="AZ1496" s="211">
        <f t="shared" si="320"/>
        <v>4</v>
      </c>
      <c r="BA1496" s="211">
        <f t="shared" ref="BA1496:BA1527" si="321">SUBTOTAL(9,AT1496:AY1496)</f>
        <v>10</v>
      </c>
      <c r="BB1496" s="205">
        <f t="shared" si="313"/>
        <v>176659</v>
      </c>
      <c r="BC1496" s="205">
        <f t="shared" si="314"/>
        <v>134646</v>
      </c>
      <c r="BD1496" s="205">
        <f t="shared" si="315"/>
        <v>43693</v>
      </c>
      <c r="BE1496" s="205">
        <f t="shared" si="316"/>
        <v>1680</v>
      </c>
      <c r="BF1496" s="175">
        <v>132966</v>
      </c>
      <c r="BG1496" s="175">
        <v>24899</v>
      </c>
      <c r="BH1496" s="175">
        <v>59831</v>
      </c>
      <c r="BI1496" s="175">
        <v>42013</v>
      </c>
      <c r="BJ1496" s="175"/>
      <c r="BK1496" s="175">
        <v>16743</v>
      </c>
      <c r="BL1496" s="175">
        <v>2640</v>
      </c>
      <c r="BM1496" s="175">
        <v>16009</v>
      </c>
      <c r="BN1496" s="175">
        <v>11084</v>
      </c>
      <c r="BO1496" s="175">
        <v>3440</v>
      </c>
      <c r="BP1496" s="200">
        <f t="shared" si="317"/>
        <v>63271</v>
      </c>
    </row>
    <row r="1497" spans="1:68" s="201" customFormat="1" x14ac:dyDescent="0.15">
      <c r="A1497" s="117">
        <v>1232901001</v>
      </c>
      <c r="B1497" s="118" t="s">
        <v>1060</v>
      </c>
      <c r="C1497" s="118" t="s">
        <v>1020</v>
      </c>
      <c r="D1497" s="118" t="s">
        <v>1061</v>
      </c>
      <c r="E1497" s="118" t="s">
        <v>3825</v>
      </c>
      <c r="F1497" s="120">
        <v>31</v>
      </c>
      <c r="G1497" s="119">
        <v>2643774</v>
      </c>
      <c r="H1497" s="119"/>
      <c r="I1497" s="120" t="s">
        <v>5820</v>
      </c>
      <c r="J1497" s="120">
        <v>10300</v>
      </c>
      <c r="K1497" s="120">
        <v>2550291</v>
      </c>
      <c r="L1497" s="120">
        <v>0.67800000000000005</v>
      </c>
      <c r="M1497" s="121" t="s">
        <v>5654</v>
      </c>
      <c r="N1497" s="120">
        <v>1</v>
      </c>
      <c r="O1497" s="119">
        <v>140</v>
      </c>
      <c r="P1497" s="119"/>
      <c r="Q1497" s="119"/>
      <c r="R1497" s="120" t="s">
        <v>5655</v>
      </c>
      <c r="S1497" s="120">
        <v>45.8</v>
      </c>
      <c r="T1497" s="120"/>
      <c r="U1497" s="120"/>
      <c r="V1497" s="172">
        <v>809.8</v>
      </c>
      <c r="W1497" s="172">
        <v>307.2</v>
      </c>
      <c r="X1497" s="172">
        <v>395</v>
      </c>
      <c r="Y1497" s="172">
        <v>107.6</v>
      </c>
      <c r="Z1497" s="172"/>
      <c r="AA1497" s="123">
        <v>79</v>
      </c>
      <c r="AB1497" s="123">
        <v>11128480</v>
      </c>
      <c r="AC1497" s="123">
        <v>766.04</v>
      </c>
      <c r="AD1497" s="123"/>
      <c r="AE1497" s="123"/>
      <c r="AF1497" s="123"/>
      <c r="AG1497" s="214"/>
      <c r="AH1497" s="229" t="str">
        <f t="shared" si="312"/>
        <v>a3</v>
      </c>
      <c r="AI1497" s="199" t="s">
        <v>5401</v>
      </c>
      <c r="AJ1497" s="199"/>
      <c r="AK1497" s="199" t="s">
        <v>5401</v>
      </c>
      <c r="AL1497" s="199" t="s">
        <v>5401</v>
      </c>
      <c r="AM1497" s="199" t="s">
        <v>5401</v>
      </c>
      <c r="AN1497" s="173">
        <v>2</v>
      </c>
      <c r="AO1497" s="173"/>
      <c r="AP1497" s="173"/>
      <c r="AQ1497" s="173"/>
      <c r="AR1497" s="173"/>
      <c r="AS1497" s="173">
        <v>1</v>
      </c>
      <c r="AT1497" s="173">
        <v>1</v>
      </c>
      <c r="AU1497" s="173">
        <v>4</v>
      </c>
      <c r="AV1497" s="173">
        <v>1</v>
      </c>
      <c r="AW1497" s="173">
        <v>4</v>
      </c>
      <c r="AX1497" s="173">
        <v>1</v>
      </c>
      <c r="AY1497" s="173"/>
      <c r="AZ1497" s="211">
        <f t="shared" si="320"/>
        <v>3</v>
      </c>
      <c r="BA1497" s="211">
        <f t="shared" si="321"/>
        <v>11</v>
      </c>
      <c r="BB1497" s="205">
        <f t="shared" si="313"/>
        <v>179277</v>
      </c>
      <c r="BC1497" s="205">
        <f t="shared" si="314"/>
        <v>179277</v>
      </c>
      <c r="BD1497" s="205">
        <f t="shared" si="315"/>
        <v>-4748</v>
      </c>
      <c r="BE1497" s="205">
        <f t="shared" si="316"/>
        <v>-4748</v>
      </c>
      <c r="BF1497" s="175">
        <v>184025</v>
      </c>
      <c r="BG1497" s="175">
        <v>33322</v>
      </c>
      <c r="BH1497" s="175">
        <v>97844</v>
      </c>
      <c r="BI1497" s="175"/>
      <c r="BJ1497" s="175"/>
      <c r="BK1497" s="175">
        <v>21792</v>
      </c>
      <c r="BL1497" s="175">
        <v>7934</v>
      </c>
      <c r="BM1497" s="175"/>
      <c r="BN1497" s="175">
        <v>33</v>
      </c>
      <c r="BO1497" s="175">
        <v>18352</v>
      </c>
      <c r="BP1497" s="200">
        <f t="shared" si="317"/>
        <v>116196</v>
      </c>
    </row>
    <row r="1498" spans="1:68" s="201" customFormat="1" x14ac:dyDescent="0.15">
      <c r="A1498" s="117">
        <v>3820301001</v>
      </c>
      <c r="B1498" s="118" t="s">
        <v>2712</v>
      </c>
      <c r="C1498" s="118" t="s">
        <v>2700</v>
      </c>
      <c r="D1498" s="118" t="s">
        <v>2713</v>
      </c>
      <c r="E1498" s="118" t="s">
        <v>5056</v>
      </c>
      <c r="F1498" s="120">
        <v>15</v>
      </c>
      <c r="G1498" s="119">
        <v>2557157</v>
      </c>
      <c r="H1498" s="119"/>
      <c r="I1498" s="120" t="s">
        <v>5820</v>
      </c>
      <c r="J1498" s="120">
        <v>10500</v>
      </c>
      <c r="K1498" s="120">
        <v>2557157</v>
      </c>
      <c r="L1498" s="120">
        <v>0.66700000000000004</v>
      </c>
      <c r="M1498" s="121" t="s">
        <v>5654</v>
      </c>
      <c r="N1498" s="120">
        <v>1</v>
      </c>
      <c r="O1498" s="119">
        <v>201</v>
      </c>
      <c r="P1498" s="119"/>
      <c r="Q1498" s="119"/>
      <c r="R1498" s="120" t="s">
        <v>5655</v>
      </c>
      <c r="S1498" s="120">
        <v>51.1</v>
      </c>
      <c r="T1498" s="120"/>
      <c r="U1498" s="120"/>
      <c r="V1498" s="172">
        <v>1915</v>
      </c>
      <c r="W1498" s="172">
        <v>191</v>
      </c>
      <c r="X1498" s="172">
        <v>1150</v>
      </c>
      <c r="Y1498" s="172">
        <v>306</v>
      </c>
      <c r="Z1498" s="172">
        <v>268</v>
      </c>
      <c r="AA1498" s="123">
        <v>513</v>
      </c>
      <c r="AB1498" s="123"/>
      <c r="AC1498" s="123">
        <v>460</v>
      </c>
      <c r="AD1498" s="123"/>
      <c r="AE1498" s="123"/>
      <c r="AF1498" s="123"/>
      <c r="AG1498" s="214"/>
      <c r="AH1498" s="229" t="str">
        <f t="shared" si="312"/>
        <v>a3</v>
      </c>
      <c r="AI1498" s="199"/>
      <c r="AJ1498" s="199"/>
      <c r="AK1498" s="199"/>
      <c r="AL1498" s="199"/>
      <c r="AM1498" s="199"/>
      <c r="AN1498" s="173">
        <v>1</v>
      </c>
      <c r="AO1498" s="173"/>
      <c r="AP1498" s="173"/>
      <c r="AQ1498" s="173"/>
      <c r="AR1498" s="173"/>
      <c r="AS1498" s="173">
        <v>1</v>
      </c>
      <c r="AT1498" s="173">
        <v>4</v>
      </c>
      <c r="AU1498" s="173">
        <v>4</v>
      </c>
      <c r="AV1498" s="173">
        <v>1.5</v>
      </c>
      <c r="AW1498" s="173">
        <v>1.5</v>
      </c>
      <c r="AX1498" s="173">
        <v>2</v>
      </c>
      <c r="AY1498" s="173">
        <v>1</v>
      </c>
      <c r="AZ1498" s="211">
        <f t="shared" si="320"/>
        <v>2</v>
      </c>
      <c r="BA1498" s="211">
        <f t="shared" si="321"/>
        <v>14</v>
      </c>
      <c r="BB1498" s="205">
        <f t="shared" si="313"/>
        <v>269574</v>
      </c>
      <c r="BC1498" s="205">
        <f t="shared" si="314"/>
        <v>195555</v>
      </c>
      <c r="BD1498" s="205">
        <f t="shared" si="315"/>
        <v>79590</v>
      </c>
      <c r="BE1498" s="205">
        <f t="shared" si="316"/>
        <v>5571</v>
      </c>
      <c r="BF1498" s="175">
        <v>189984</v>
      </c>
      <c r="BG1498" s="175">
        <v>9090</v>
      </c>
      <c r="BH1498" s="175">
        <v>79590</v>
      </c>
      <c r="BI1498" s="175">
        <v>62080</v>
      </c>
      <c r="BJ1498" s="175">
        <v>11939</v>
      </c>
      <c r="BK1498" s="175">
        <v>29766</v>
      </c>
      <c r="BL1498" s="175">
        <v>23457</v>
      </c>
      <c r="BM1498" s="175">
        <v>25667</v>
      </c>
      <c r="BN1498" s="175">
        <v>12095</v>
      </c>
      <c r="BO1498" s="175">
        <v>15890</v>
      </c>
      <c r="BP1498" s="200">
        <f t="shared" si="317"/>
        <v>95480</v>
      </c>
    </row>
    <row r="1499" spans="1:68" s="201" customFormat="1" x14ac:dyDescent="0.15">
      <c r="A1499" s="117">
        <v>157801001</v>
      </c>
      <c r="B1499" s="118" t="s">
        <v>261</v>
      </c>
      <c r="C1499" s="118" t="s">
        <v>11</v>
      </c>
      <c r="D1499" s="118" t="s">
        <v>262</v>
      </c>
      <c r="E1499" s="118" t="s">
        <v>3337</v>
      </c>
      <c r="F1499" s="120">
        <v>39</v>
      </c>
      <c r="G1499" s="119">
        <v>2510169</v>
      </c>
      <c r="H1499" s="119">
        <v>332745</v>
      </c>
      <c r="I1499" s="120" t="s">
        <v>5821</v>
      </c>
      <c r="J1499" s="120">
        <v>11050</v>
      </c>
      <c r="K1499" s="120">
        <v>2558064</v>
      </c>
      <c r="L1499" s="120">
        <v>0.63400000000000001</v>
      </c>
      <c r="M1499" s="121" t="s">
        <v>5654</v>
      </c>
      <c r="N1499" s="120">
        <v>1</v>
      </c>
      <c r="O1499" s="119">
        <v>250</v>
      </c>
      <c r="P1499" s="119"/>
      <c r="Q1499" s="119"/>
      <c r="R1499" s="120" t="s">
        <v>5655</v>
      </c>
      <c r="S1499" s="120">
        <v>56.9</v>
      </c>
      <c r="T1499" s="120"/>
      <c r="U1499" s="120"/>
      <c r="V1499" s="172">
        <v>1306.4000000000001</v>
      </c>
      <c r="W1499" s="172"/>
      <c r="X1499" s="172">
        <v>1306.4000000000001</v>
      </c>
      <c r="Y1499" s="172"/>
      <c r="Z1499" s="172"/>
      <c r="AA1499" s="123">
        <v>9965</v>
      </c>
      <c r="AB1499" s="123">
        <v>38296.799999999937</v>
      </c>
      <c r="AC1499" s="123">
        <v>1026</v>
      </c>
      <c r="AD1499" s="123"/>
      <c r="AE1499" s="123"/>
      <c r="AF1499" s="123"/>
      <c r="AG1499" s="214"/>
      <c r="AH1499" s="229" t="str">
        <f t="shared" si="312"/>
        <v>a3</v>
      </c>
      <c r="AI1499" s="199" t="s">
        <v>5402</v>
      </c>
      <c r="AJ1499" s="199" t="s">
        <v>5402</v>
      </c>
      <c r="AK1499" s="199" t="s">
        <v>5402</v>
      </c>
      <c r="AL1499" s="199" t="s">
        <v>5402</v>
      </c>
      <c r="AM1499" s="199" t="s">
        <v>5402</v>
      </c>
      <c r="AN1499" s="173">
        <v>2</v>
      </c>
      <c r="AO1499" s="173" t="s">
        <v>3186</v>
      </c>
      <c r="AP1499" s="173" t="s">
        <v>3186</v>
      </c>
      <c r="AQ1499" s="173" t="s">
        <v>3186</v>
      </c>
      <c r="AR1499" s="173" t="s">
        <v>3186</v>
      </c>
      <c r="AS1499" s="173">
        <v>1</v>
      </c>
      <c r="AT1499" s="173">
        <v>2</v>
      </c>
      <c r="AU1499" s="173">
        <v>2</v>
      </c>
      <c r="AV1499" s="173">
        <v>1</v>
      </c>
      <c r="AW1499" s="173">
        <v>1</v>
      </c>
      <c r="AX1499" s="173">
        <v>2</v>
      </c>
      <c r="AY1499" s="173" t="s">
        <v>3186</v>
      </c>
      <c r="AZ1499" s="211">
        <f t="shared" si="320"/>
        <v>3</v>
      </c>
      <c r="BA1499" s="211">
        <f t="shared" si="321"/>
        <v>8</v>
      </c>
      <c r="BB1499" s="205">
        <f t="shared" si="313"/>
        <v>177647</v>
      </c>
      <c r="BC1499" s="205">
        <f t="shared" si="314"/>
        <v>177647</v>
      </c>
      <c r="BD1499" s="205">
        <f t="shared" si="315"/>
        <v>0</v>
      </c>
      <c r="BE1499" s="205">
        <f t="shared" si="316"/>
        <v>0</v>
      </c>
      <c r="BF1499" s="175">
        <v>177647</v>
      </c>
      <c r="BG1499" s="175"/>
      <c r="BH1499" s="175">
        <v>144690</v>
      </c>
      <c r="BI1499" s="175"/>
      <c r="BJ1499" s="175"/>
      <c r="BK1499" s="175">
        <v>21277</v>
      </c>
      <c r="BL1499" s="175">
        <v>8253</v>
      </c>
      <c r="BM1499" s="175"/>
      <c r="BN1499" s="175"/>
      <c r="BO1499" s="175">
        <v>3427</v>
      </c>
      <c r="BP1499" s="200">
        <f t="shared" si="317"/>
        <v>148117</v>
      </c>
    </row>
    <row r="1500" spans="1:68" s="201" customFormat="1" x14ac:dyDescent="0.15">
      <c r="A1500" s="117">
        <v>154301001</v>
      </c>
      <c r="B1500" s="118" t="s">
        <v>233</v>
      </c>
      <c r="C1500" s="118" t="s">
        <v>11</v>
      </c>
      <c r="D1500" s="118" t="s">
        <v>234</v>
      </c>
      <c r="E1500" s="118" t="s">
        <v>3321</v>
      </c>
      <c r="F1500" s="120">
        <v>32</v>
      </c>
      <c r="G1500" s="119">
        <v>2595010</v>
      </c>
      <c r="H1500" s="119"/>
      <c r="I1500" s="120" t="s">
        <v>5820</v>
      </c>
      <c r="J1500" s="120">
        <v>9600</v>
      </c>
      <c r="K1500" s="120">
        <v>2595010</v>
      </c>
      <c r="L1500" s="120">
        <v>0.74099999999999999</v>
      </c>
      <c r="M1500" s="121" t="s">
        <v>5654</v>
      </c>
      <c r="N1500" s="120">
        <v>1</v>
      </c>
      <c r="O1500" s="119">
        <v>220</v>
      </c>
      <c r="P1500" s="119">
        <v>36.5</v>
      </c>
      <c r="Q1500" s="119">
        <v>3.8</v>
      </c>
      <c r="R1500" s="120" t="s">
        <v>5655</v>
      </c>
      <c r="S1500" s="120">
        <v>14.8</v>
      </c>
      <c r="T1500" s="120"/>
      <c r="U1500" s="120"/>
      <c r="V1500" s="172">
        <v>1464</v>
      </c>
      <c r="W1500" s="172"/>
      <c r="X1500" s="172">
        <v>1464</v>
      </c>
      <c r="Y1500" s="172"/>
      <c r="Z1500" s="172"/>
      <c r="AA1500" s="123">
        <v>15551</v>
      </c>
      <c r="AB1500" s="123">
        <v>49593.799999999908</v>
      </c>
      <c r="AC1500" s="123">
        <v>1025</v>
      </c>
      <c r="AD1500" s="123"/>
      <c r="AE1500" s="123"/>
      <c r="AF1500" s="123"/>
      <c r="AG1500" s="214"/>
      <c r="AH1500" s="229" t="str">
        <f t="shared" si="312"/>
        <v>a3</v>
      </c>
      <c r="AI1500" s="199"/>
      <c r="AJ1500" s="199"/>
      <c r="AK1500" s="199"/>
      <c r="AL1500" s="199"/>
      <c r="AM1500" s="199"/>
      <c r="AN1500" s="173">
        <v>4</v>
      </c>
      <c r="AO1500" s="173" t="s">
        <v>3186</v>
      </c>
      <c r="AP1500" s="173" t="s">
        <v>3186</v>
      </c>
      <c r="AQ1500" s="173" t="s">
        <v>3186</v>
      </c>
      <c r="AR1500" s="173" t="s">
        <v>3186</v>
      </c>
      <c r="AS1500" s="173">
        <v>1</v>
      </c>
      <c r="AT1500" s="173">
        <v>2</v>
      </c>
      <c r="AU1500" s="173">
        <v>4.5</v>
      </c>
      <c r="AV1500" s="173">
        <v>3</v>
      </c>
      <c r="AW1500" s="173">
        <v>4.5</v>
      </c>
      <c r="AX1500" s="173">
        <v>2.5</v>
      </c>
      <c r="AY1500" s="173">
        <v>0.5</v>
      </c>
      <c r="AZ1500" s="211">
        <f t="shared" si="320"/>
        <v>5</v>
      </c>
      <c r="BA1500" s="211">
        <f t="shared" si="321"/>
        <v>17</v>
      </c>
      <c r="BB1500" s="205">
        <f t="shared" si="313"/>
        <v>161207</v>
      </c>
      <c r="BC1500" s="205">
        <f t="shared" si="314"/>
        <v>161207</v>
      </c>
      <c r="BD1500" s="205">
        <f t="shared" si="315"/>
        <v>-200</v>
      </c>
      <c r="BE1500" s="205">
        <f t="shared" si="316"/>
        <v>-200</v>
      </c>
      <c r="BF1500" s="175">
        <v>161407</v>
      </c>
      <c r="BG1500" s="175">
        <v>1903</v>
      </c>
      <c r="BH1500" s="175">
        <v>110990</v>
      </c>
      <c r="BI1500" s="175"/>
      <c r="BJ1500" s="175"/>
      <c r="BK1500" s="175"/>
      <c r="BL1500" s="175">
        <v>15315</v>
      </c>
      <c r="BM1500" s="175">
        <v>20868</v>
      </c>
      <c r="BN1500" s="175">
        <v>7789</v>
      </c>
      <c r="BO1500" s="175">
        <v>4342</v>
      </c>
      <c r="BP1500" s="200">
        <f t="shared" si="317"/>
        <v>115332</v>
      </c>
    </row>
    <row r="1501" spans="1:68" s="201" customFormat="1" x14ac:dyDescent="0.15">
      <c r="A1501" s="117">
        <v>620901001</v>
      </c>
      <c r="B1501" s="118" t="s">
        <v>632</v>
      </c>
      <c r="C1501" s="118" t="s">
        <v>601</v>
      </c>
      <c r="D1501" s="118" t="s">
        <v>633</v>
      </c>
      <c r="E1501" s="118" t="s">
        <v>3569</v>
      </c>
      <c r="F1501" s="120">
        <v>25</v>
      </c>
      <c r="G1501" s="119">
        <v>2597513</v>
      </c>
      <c r="H1501" s="119"/>
      <c r="I1501" s="120" t="s">
        <v>5820</v>
      </c>
      <c r="J1501" s="120">
        <v>7500</v>
      </c>
      <c r="K1501" s="120">
        <v>2597513</v>
      </c>
      <c r="L1501" s="120">
        <v>0.94899999999999995</v>
      </c>
      <c r="M1501" s="121" t="s">
        <v>5654</v>
      </c>
      <c r="N1501" s="120">
        <v>1</v>
      </c>
      <c r="O1501" s="119">
        <v>126</v>
      </c>
      <c r="P1501" s="119">
        <v>25.6</v>
      </c>
      <c r="Q1501" s="119">
        <v>2.87</v>
      </c>
      <c r="R1501" s="120"/>
      <c r="S1501" s="120"/>
      <c r="T1501" s="120"/>
      <c r="U1501" s="120"/>
      <c r="V1501" s="172">
        <v>778</v>
      </c>
      <c r="W1501" s="172">
        <v>193</v>
      </c>
      <c r="X1501" s="172">
        <v>276</v>
      </c>
      <c r="Y1501" s="172">
        <v>92</v>
      </c>
      <c r="Z1501" s="172">
        <v>217</v>
      </c>
      <c r="AA1501" s="123">
        <v>12005</v>
      </c>
      <c r="AB1501" s="123"/>
      <c r="AC1501" s="123">
        <v>1307</v>
      </c>
      <c r="AD1501" s="123"/>
      <c r="AE1501" s="123"/>
      <c r="AF1501" s="123"/>
      <c r="AG1501" s="214"/>
      <c r="AH1501" s="229" t="str">
        <f t="shared" si="312"/>
        <v>a3</v>
      </c>
      <c r="AI1501" s="199"/>
      <c r="AJ1501" s="199"/>
      <c r="AK1501" s="199"/>
      <c r="AL1501" s="199"/>
      <c r="AM1501" s="199"/>
      <c r="AN1501" s="173">
        <v>1</v>
      </c>
      <c r="AO1501" s="173"/>
      <c r="AP1501" s="173"/>
      <c r="AQ1501" s="173"/>
      <c r="AR1501" s="173"/>
      <c r="AS1501" s="173">
        <v>1</v>
      </c>
      <c r="AT1501" s="173">
        <v>1</v>
      </c>
      <c r="AU1501" s="173">
        <v>0.5</v>
      </c>
      <c r="AV1501" s="173">
        <v>1</v>
      </c>
      <c r="AW1501" s="173">
        <v>0.5</v>
      </c>
      <c r="AX1501" s="173">
        <v>2</v>
      </c>
      <c r="AY1501" s="173"/>
      <c r="AZ1501" s="211">
        <f t="shared" si="320"/>
        <v>2</v>
      </c>
      <c r="BA1501" s="211">
        <f t="shared" si="321"/>
        <v>5</v>
      </c>
      <c r="BB1501" s="205">
        <f t="shared" si="313"/>
        <v>74757</v>
      </c>
      <c r="BC1501" s="205">
        <f t="shared" si="314"/>
        <v>74757</v>
      </c>
      <c r="BD1501" s="205">
        <f t="shared" si="315"/>
        <v>0</v>
      </c>
      <c r="BE1501" s="205">
        <f t="shared" si="316"/>
        <v>0</v>
      </c>
      <c r="BF1501" s="175">
        <v>74757</v>
      </c>
      <c r="BG1501" s="175"/>
      <c r="BH1501" s="175">
        <v>32634</v>
      </c>
      <c r="BI1501" s="175"/>
      <c r="BJ1501" s="175"/>
      <c r="BK1501" s="175">
        <v>20121</v>
      </c>
      <c r="BL1501" s="175">
        <v>2051</v>
      </c>
      <c r="BM1501" s="175">
        <v>12376</v>
      </c>
      <c r="BN1501" s="175">
        <v>5377</v>
      </c>
      <c r="BO1501" s="175">
        <v>2198</v>
      </c>
      <c r="BP1501" s="200">
        <f t="shared" si="317"/>
        <v>34832</v>
      </c>
    </row>
    <row r="1502" spans="1:68" s="201" customFormat="1" x14ac:dyDescent="0.15">
      <c r="A1502" s="117">
        <v>421201001</v>
      </c>
      <c r="B1502" s="118" t="s">
        <v>511</v>
      </c>
      <c r="C1502" s="118" t="s">
        <v>485</v>
      </c>
      <c r="D1502" s="118" t="s">
        <v>512</v>
      </c>
      <c r="E1502" s="118" t="s">
        <v>3487</v>
      </c>
      <c r="F1502" s="120">
        <v>19</v>
      </c>
      <c r="G1502" s="119">
        <v>2630409</v>
      </c>
      <c r="H1502" s="119"/>
      <c r="I1502" s="120" t="s">
        <v>5820</v>
      </c>
      <c r="J1502" s="120">
        <v>8500</v>
      </c>
      <c r="K1502" s="120">
        <v>2630409</v>
      </c>
      <c r="L1502" s="120">
        <v>0.84799999999999998</v>
      </c>
      <c r="M1502" s="121" t="s">
        <v>5657</v>
      </c>
      <c r="N1502" s="120">
        <v>1</v>
      </c>
      <c r="O1502" s="119">
        <v>260</v>
      </c>
      <c r="P1502" s="119">
        <v>45</v>
      </c>
      <c r="Q1502" s="119">
        <v>5.5</v>
      </c>
      <c r="R1502" s="120" t="s">
        <v>5655</v>
      </c>
      <c r="S1502" s="120">
        <v>35.4</v>
      </c>
      <c r="T1502" s="120"/>
      <c r="U1502" s="120"/>
      <c r="V1502" s="172">
        <v>1435.6</v>
      </c>
      <c r="W1502" s="172"/>
      <c r="X1502" s="172"/>
      <c r="Y1502" s="172"/>
      <c r="Z1502" s="172">
        <v>1435.6</v>
      </c>
      <c r="AA1502" s="123">
        <v>69213</v>
      </c>
      <c r="AB1502" s="123"/>
      <c r="AC1502" s="123">
        <v>3092</v>
      </c>
      <c r="AD1502" s="123"/>
      <c r="AE1502" s="123"/>
      <c r="AF1502" s="123"/>
      <c r="AG1502" s="214"/>
      <c r="AH1502" s="229" t="str">
        <f t="shared" si="312"/>
        <v>a3</v>
      </c>
      <c r="AI1502" s="199"/>
      <c r="AJ1502" s="199"/>
      <c r="AK1502" s="199"/>
      <c r="AL1502" s="199"/>
      <c r="AM1502" s="199"/>
      <c r="AN1502" s="173"/>
      <c r="AO1502" s="173"/>
      <c r="AP1502" s="173"/>
      <c r="AQ1502" s="173"/>
      <c r="AR1502" s="173"/>
      <c r="AS1502" s="173"/>
      <c r="AT1502" s="173">
        <v>2</v>
      </c>
      <c r="AU1502" s="173">
        <v>1</v>
      </c>
      <c r="AV1502" s="173">
        <v>1</v>
      </c>
      <c r="AW1502" s="173">
        <v>1</v>
      </c>
      <c r="AX1502" s="173">
        <v>1</v>
      </c>
      <c r="AY1502" s="173"/>
      <c r="AZ1502" s="211">
        <f t="shared" si="320"/>
        <v>0</v>
      </c>
      <c r="BA1502" s="211">
        <f t="shared" si="321"/>
        <v>6</v>
      </c>
      <c r="BB1502" s="205">
        <f t="shared" si="313"/>
        <v>138957</v>
      </c>
      <c r="BC1502" s="205">
        <f t="shared" si="314"/>
        <v>138957</v>
      </c>
      <c r="BD1502" s="205">
        <f t="shared" si="315"/>
        <v>0</v>
      </c>
      <c r="BE1502" s="205">
        <f t="shared" si="316"/>
        <v>0</v>
      </c>
      <c r="BF1502" s="175">
        <v>138957</v>
      </c>
      <c r="BG1502" s="175"/>
      <c r="BH1502" s="175">
        <v>44720</v>
      </c>
      <c r="BI1502" s="175"/>
      <c r="BJ1502" s="175"/>
      <c r="BK1502" s="175">
        <v>40797</v>
      </c>
      <c r="BL1502" s="175">
        <v>9324</v>
      </c>
      <c r="BM1502" s="175">
        <v>30770</v>
      </c>
      <c r="BN1502" s="175">
        <v>1985</v>
      </c>
      <c r="BO1502" s="175">
        <v>11361</v>
      </c>
      <c r="BP1502" s="200">
        <f t="shared" si="317"/>
        <v>56081</v>
      </c>
    </row>
    <row r="1503" spans="1:68" s="201" customFormat="1" x14ac:dyDescent="0.15">
      <c r="A1503" s="117">
        <v>1720601001</v>
      </c>
      <c r="B1503" s="118" t="s">
        <v>1350</v>
      </c>
      <c r="C1503" s="118" t="s">
        <v>1324</v>
      </c>
      <c r="D1503" s="118" t="s">
        <v>1351</v>
      </c>
      <c r="E1503" s="118" t="s">
        <v>4041</v>
      </c>
      <c r="F1503" s="120">
        <v>38</v>
      </c>
      <c r="G1503" s="119"/>
      <c r="H1503" s="119"/>
      <c r="I1503" s="120" t="s">
        <v>5820</v>
      </c>
      <c r="J1503" s="120">
        <v>10200</v>
      </c>
      <c r="K1503" s="120">
        <v>2635963</v>
      </c>
      <c r="L1503" s="120">
        <v>0.70799999999999996</v>
      </c>
      <c r="M1503" s="121" t="s">
        <v>5654</v>
      </c>
      <c r="N1503" s="120">
        <v>1</v>
      </c>
      <c r="O1503" s="119">
        <v>93.5</v>
      </c>
      <c r="P1503" s="119"/>
      <c r="Q1503" s="119"/>
      <c r="R1503" s="120" t="s">
        <v>5655</v>
      </c>
      <c r="S1503" s="120">
        <v>12.1</v>
      </c>
      <c r="T1503" s="120"/>
      <c r="U1503" s="120"/>
      <c r="V1503" s="172">
        <v>607.6</v>
      </c>
      <c r="W1503" s="172"/>
      <c r="X1503" s="172">
        <v>346.3</v>
      </c>
      <c r="Y1503" s="172">
        <v>48.6</v>
      </c>
      <c r="Z1503" s="172">
        <v>212.7</v>
      </c>
      <c r="AA1503" s="123">
        <v>8850</v>
      </c>
      <c r="AB1503" s="123"/>
      <c r="AC1503" s="123">
        <v>666</v>
      </c>
      <c r="AD1503" s="123"/>
      <c r="AE1503" s="123"/>
      <c r="AF1503" s="123"/>
      <c r="AG1503" s="214"/>
      <c r="AH1503" s="229" t="str">
        <f t="shared" si="312"/>
        <v>a3</v>
      </c>
      <c r="AI1503" s="199" t="s">
        <v>5400</v>
      </c>
      <c r="AJ1503" s="199"/>
      <c r="AK1503" s="199" t="s">
        <v>5400</v>
      </c>
      <c r="AL1503" s="199" t="s">
        <v>5400</v>
      </c>
      <c r="AM1503" s="199"/>
      <c r="AN1503" s="173"/>
      <c r="AO1503" s="173"/>
      <c r="AP1503" s="173"/>
      <c r="AQ1503" s="173"/>
      <c r="AR1503" s="173"/>
      <c r="AS1503" s="173">
        <v>0.7</v>
      </c>
      <c r="AT1503" s="173">
        <v>1.2</v>
      </c>
      <c r="AU1503" s="173">
        <v>1.2</v>
      </c>
      <c r="AV1503" s="173">
        <v>1.2</v>
      </c>
      <c r="AW1503" s="173">
        <v>1.2</v>
      </c>
      <c r="AX1503" s="173">
        <v>0.5</v>
      </c>
      <c r="AY1503" s="173"/>
      <c r="AZ1503" s="211">
        <f t="shared" si="320"/>
        <v>0.7</v>
      </c>
      <c r="BA1503" s="211">
        <f t="shared" si="321"/>
        <v>5.3</v>
      </c>
      <c r="BB1503" s="205">
        <f t="shared" si="313"/>
        <v>116993</v>
      </c>
      <c r="BC1503" s="205">
        <f t="shared" si="314"/>
        <v>116993</v>
      </c>
      <c r="BD1503" s="205">
        <f t="shared" si="315"/>
        <v>0</v>
      </c>
      <c r="BE1503" s="205">
        <f t="shared" si="316"/>
        <v>0</v>
      </c>
      <c r="BF1503" s="175">
        <v>116993</v>
      </c>
      <c r="BG1503" s="175"/>
      <c r="BH1503" s="175">
        <v>67935</v>
      </c>
      <c r="BI1503" s="175"/>
      <c r="BJ1503" s="175"/>
      <c r="BK1503" s="175">
        <v>20033</v>
      </c>
      <c r="BL1503" s="175">
        <v>23623</v>
      </c>
      <c r="BM1503" s="175"/>
      <c r="BN1503" s="175"/>
      <c r="BO1503" s="175">
        <v>5402</v>
      </c>
      <c r="BP1503" s="200">
        <f t="shared" si="317"/>
        <v>73337</v>
      </c>
    </row>
    <row r="1504" spans="1:68" s="201" customFormat="1" x14ac:dyDescent="0.15">
      <c r="A1504" s="117">
        <v>1720901002</v>
      </c>
      <c r="B1504" s="118" t="s">
        <v>1357</v>
      </c>
      <c r="C1504" s="118" t="s">
        <v>1324</v>
      </c>
      <c r="D1504" s="118" t="s">
        <v>1356</v>
      </c>
      <c r="E1504" s="118" t="s">
        <v>4045</v>
      </c>
      <c r="F1504" s="120">
        <v>22</v>
      </c>
      <c r="G1504" s="119">
        <v>2679524</v>
      </c>
      <c r="H1504" s="119"/>
      <c r="I1504" s="120" t="s">
        <v>5820</v>
      </c>
      <c r="J1504" s="120">
        <v>12500</v>
      </c>
      <c r="K1504" s="120">
        <v>2679524</v>
      </c>
      <c r="L1504" s="120">
        <v>0.58699999999999997</v>
      </c>
      <c r="M1504" s="121" t="s">
        <v>5657</v>
      </c>
      <c r="N1504" s="120">
        <v>1</v>
      </c>
      <c r="O1504" s="119">
        <v>183</v>
      </c>
      <c r="P1504" s="119">
        <v>46</v>
      </c>
      <c r="Q1504" s="119">
        <v>5.8</v>
      </c>
      <c r="R1504" s="120"/>
      <c r="S1504" s="120"/>
      <c r="T1504" s="120"/>
      <c r="U1504" s="120" t="s">
        <v>5689</v>
      </c>
      <c r="V1504" s="172">
        <v>1080</v>
      </c>
      <c r="W1504" s="172"/>
      <c r="X1504" s="172"/>
      <c r="Y1504" s="172"/>
      <c r="Z1504" s="172">
        <v>1080</v>
      </c>
      <c r="AA1504" s="123">
        <v>28399</v>
      </c>
      <c r="AB1504" s="123"/>
      <c r="AC1504" s="123">
        <v>1663</v>
      </c>
      <c r="AD1504" s="123"/>
      <c r="AE1504" s="123"/>
      <c r="AF1504" s="123"/>
      <c r="AG1504" s="214"/>
      <c r="AH1504" s="229" t="str">
        <f t="shared" si="312"/>
        <v>a3</v>
      </c>
      <c r="AI1504" s="199" t="s">
        <v>5401</v>
      </c>
      <c r="AJ1504" s="199" t="s">
        <v>5401</v>
      </c>
      <c r="AK1504" s="199" t="s">
        <v>5401</v>
      </c>
      <c r="AL1504" s="199" t="s">
        <v>5401</v>
      </c>
      <c r="AM1504" s="199"/>
      <c r="AN1504" s="173"/>
      <c r="AO1504" s="173"/>
      <c r="AP1504" s="173"/>
      <c r="AQ1504" s="173"/>
      <c r="AR1504" s="173"/>
      <c r="AS1504" s="173">
        <v>0.8</v>
      </c>
      <c r="AT1504" s="173"/>
      <c r="AU1504" s="173"/>
      <c r="AV1504" s="173">
        <v>0.8</v>
      </c>
      <c r="AW1504" s="173"/>
      <c r="AX1504" s="173"/>
      <c r="AY1504" s="173"/>
      <c r="AZ1504" s="211">
        <f t="shared" si="320"/>
        <v>0.8</v>
      </c>
      <c r="BA1504" s="211">
        <f t="shared" si="321"/>
        <v>0.8</v>
      </c>
      <c r="BB1504" s="205">
        <f t="shared" si="313"/>
        <v>117569</v>
      </c>
      <c r="BC1504" s="205">
        <f t="shared" si="314"/>
        <v>117569</v>
      </c>
      <c r="BD1504" s="205">
        <f t="shared" si="315"/>
        <v>0</v>
      </c>
      <c r="BE1504" s="205">
        <f t="shared" si="316"/>
        <v>0</v>
      </c>
      <c r="BF1504" s="175">
        <v>117569</v>
      </c>
      <c r="BG1504" s="175">
        <v>6560</v>
      </c>
      <c r="BH1504" s="175">
        <v>65198</v>
      </c>
      <c r="BI1504" s="175"/>
      <c r="BJ1504" s="175"/>
      <c r="BK1504" s="175">
        <v>37432</v>
      </c>
      <c r="BL1504" s="175">
        <v>7233</v>
      </c>
      <c r="BM1504" s="175"/>
      <c r="BN1504" s="175"/>
      <c r="BO1504" s="175">
        <v>1146</v>
      </c>
      <c r="BP1504" s="200">
        <f t="shared" si="317"/>
        <v>66344</v>
      </c>
    </row>
    <row r="1505" spans="1:68" s="201" customFormat="1" x14ac:dyDescent="0.15">
      <c r="A1505" s="117">
        <v>2300681001</v>
      </c>
      <c r="B1505" s="118" t="s">
        <v>1863</v>
      </c>
      <c r="C1505" s="118" t="s">
        <v>1850</v>
      </c>
      <c r="D1505" s="118" t="s">
        <v>1864</v>
      </c>
      <c r="E1505" s="118" t="s">
        <v>4408</v>
      </c>
      <c r="F1505" s="120">
        <v>5</v>
      </c>
      <c r="G1505" s="119">
        <v>2687915</v>
      </c>
      <c r="H1505" s="119"/>
      <c r="I1505" s="120" t="s">
        <v>5820</v>
      </c>
      <c r="J1505" s="120">
        <v>8250</v>
      </c>
      <c r="K1505" s="120">
        <v>2687915</v>
      </c>
      <c r="L1505" s="120">
        <v>0.89300000000000002</v>
      </c>
      <c r="M1505" s="121" t="s">
        <v>5676</v>
      </c>
      <c r="N1505" s="120">
        <v>1</v>
      </c>
      <c r="O1505" s="119">
        <v>220</v>
      </c>
      <c r="P1505" s="119"/>
      <c r="Q1505" s="119"/>
      <c r="R1505" s="120" t="s">
        <v>5655</v>
      </c>
      <c r="S1505" s="120">
        <v>38.734999999999999</v>
      </c>
      <c r="T1505" s="120"/>
      <c r="U1505" s="120"/>
      <c r="V1505" s="172">
        <v>1570.16</v>
      </c>
      <c r="W1505" s="172">
        <v>500.77</v>
      </c>
      <c r="X1505" s="172">
        <v>987.29</v>
      </c>
      <c r="Y1505" s="172"/>
      <c r="Z1505" s="172">
        <v>82.1</v>
      </c>
      <c r="AA1505" s="123"/>
      <c r="AB1505" s="123"/>
      <c r="AC1505" s="123">
        <v>2172</v>
      </c>
      <c r="AD1505" s="123"/>
      <c r="AE1505" s="123"/>
      <c r="AF1505" s="123"/>
      <c r="AG1505" s="214"/>
      <c r="AH1505" s="229" t="str">
        <f t="shared" si="312"/>
        <v>a3</v>
      </c>
      <c r="AI1505" s="199"/>
      <c r="AJ1505" s="199"/>
      <c r="AK1505" s="199"/>
      <c r="AL1505" s="199"/>
      <c r="AM1505" s="199"/>
      <c r="AN1505" s="173">
        <v>1.4</v>
      </c>
      <c r="AO1505" s="173"/>
      <c r="AP1505" s="173"/>
      <c r="AQ1505" s="173"/>
      <c r="AR1505" s="173"/>
      <c r="AS1505" s="173"/>
      <c r="AT1505" s="173">
        <v>0.5</v>
      </c>
      <c r="AU1505" s="173">
        <v>0.9</v>
      </c>
      <c r="AV1505" s="173"/>
      <c r="AW1505" s="173"/>
      <c r="AX1505" s="173">
        <v>0.9</v>
      </c>
      <c r="AY1505" s="173"/>
      <c r="AZ1505" s="211">
        <f t="shared" si="320"/>
        <v>1.4</v>
      </c>
      <c r="BA1505" s="211">
        <f t="shared" si="321"/>
        <v>2.2999999999999998</v>
      </c>
      <c r="BB1505" s="205">
        <f t="shared" si="313"/>
        <v>302905</v>
      </c>
      <c r="BC1505" s="205">
        <f t="shared" si="314"/>
        <v>270984</v>
      </c>
      <c r="BD1505" s="205">
        <f t="shared" si="315"/>
        <v>143194</v>
      </c>
      <c r="BE1505" s="205">
        <f t="shared" si="316"/>
        <v>111273</v>
      </c>
      <c r="BF1505" s="175">
        <v>159711</v>
      </c>
      <c r="BG1505" s="175">
        <v>11143</v>
      </c>
      <c r="BH1505" s="175">
        <v>143194</v>
      </c>
      <c r="BI1505" s="175">
        <v>23067</v>
      </c>
      <c r="BJ1505" s="175">
        <v>8854</v>
      </c>
      <c r="BK1505" s="175"/>
      <c r="BL1505" s="175">
        <v>802</v>
      </c>
      <c r="BM1505" s="175"/>
      <c r="BN1505" s="175"/>
      <c r="BO1505" s="175">
        <v>115845</v>
      </c>
      <c r="BP1505" s="200">
        <f t="shared" si="317"/>
        <v>259039</v>
      </c>
    </row>
    <row r="1506" spans="1:68" s="201" customFormat="1" x14ac:dyDescent="0.15">
      <c r="A1506" s="117">
        <v>1121601001</v>
      </c>
      <c r="B1506" s="118" t="s">
        <v>1002</v>
      </c>
      <c r="C1506" s="118" t="s">
        <v>971</v>
      </c>
      <c r="D1506" s="118" t="s">
        <v>1003</v>
      </c>
      <c r="E1506" s="118" t="s">
        <v>3793</v>
      </c>
      <c r="F1506" s="120">
        <v>27</v>
      </c>
      <c r="G1506" s="119">
        <v>2698334</v>
      </c>
      <c r="H1506" s="119"/>
      <c r="I1506" s="120" t="s">
        <v>5820</v>
      </c>
      <c r="J1506" s="120">
        <v>13100</v>
      </c>
      <c r="K1506" s="120">
        <v>2698334</v>
      </c>
      <c r="L1506" s="120">
        <v>0.56399999999999995</v>
      </c>
      <c r="M1506" s="121" t="s">
        <v>5654</v>
      </c>
      <c r="N1506" s="120">
        <v>1</v>
      </c>
      <c r="O1506" s="119">
        <v>181.7</v>
      </c>
      <c r="P1506" s="119">
        <v>39.1</v>
      </c>
      <c r="Q1506" s="119">
        <v>4.5</v>
      </c>
      <c r="R1506" s="120" t="s">
        <v>5655</v>
      </c>
      <c r="S1506" s="120">
        <v>36.700000000000003</v>
      </c>
      <c r="T1506" s="120"/>
      <c r="U1506" s="120"/>
      <c r="V1506" s="172">
        <v>1377.3</v>
      </c>
      <c r="W1506" s="172">
        <v>188.8</v>
      </c>
      <c r="X1506" s="172">
        <v>664.8</v>
      </c>
      <c r="Y1506" s="172">
        <v>224.5</v>
      </c>
      <c r="Z1506" s="172">
        <v>299.2</v>
      </c>
      <c r="AA1506" s="123">
        <v>12265</v>
      </c>
      <c r="AB1506" s="123"/>
      <c r="AC1506" s="123">
        <v>364.58192319999898</v>
      </c>
      <c r="AD1506" s="123"/>
      <c r="AE1506" s="123"/>
      <c r="AF1506" s="123"/>
      <c r="AG1506" s="214"/>
      <c r="AH1506" s="229" t="str">
        <f t="shared" si="312"/>
        <v>a3</v>
      </c>
      <c r="AI1506" s="199"/>
      <c r="AJ1506" s="199"/>
      <c r="AK1506" s="199"/>
      <c r="AL1506" s="199"/>
      <c r="AM1506" s="199"/>
      <c r="AN1506" s="173">
        <v>0.6</v>
      </c>
      <c r="AO1506" s="173"/>
      <c r="AP1506" s="173"/>
      <c r="AQ1506" s="173"/>
      <c r="AR1506" s="173"/>
      <c r="AS1506" s="173">
        <v>0.8</v>
      </c>
      <c r="AT1506" s="173">
        <v>0.7</v>
      </c>
      <c r="AU1506" s="173">
        <v>4</v>
      </c>
      <c r="AV1506" s="173"/>
      <c r="AW1506" s="173">
        <v>2</v>
      </c>
      <c r="AX1506" s="173">
        <v>1.2</v>
      </c>
      <c r="AY1506" s="173">
        <v>1</v>
      </c>
      <c r="AZ1506" s="211">
        <f t="shared" si="320"/>
        <v>1.4</v>
      </c>
      <c r="BA1506" s="211">
        <f t="shared" si="321"/>
        <v>8.9</v>
      </c>
      <c r="BB1506" s="205">
        <f t="shared" si="313"/>
        <v>220205</v>
      </c>
      <c r="BC1506" s="205">
        <f t="shared" si="314"/>
        <v>181227</v>
      </c>
      <c r="BD1506" s="205">
        <f t="shared" si="315"/>
        <v>58934</v>
      </c>
      <c r="BE1506" s="205">
        <f t="shared" si="316"/>
        <v>19956</v>
      </c>
      <c r="BF1506" s="175">
        <v>161271</v>
      </c>
      <c r="BG1506" s="175">
        <v>4930</v>
      </c>
      <c r="BH1506" s="175">
        <v>88724</v>
      </c>
      <c r="BI1506" s="175">
        <v>38978</v>
      </c>
      <c r="BJ1506" s="175"/>
      <c r="BK1506" s="175">
        <v>31992</v>
      </c>
      <c r="BL1506" s="175">
        <v>1364</v>
      </c>
      <c r="BM1506" s="175">
        <v>25003</v>
      </c>
      <c r="BN1506" s="175">
        <v>1642</v>
      </c>
      <c r="BO1506" s="175">
        <v>27572</v>
      </c>
      <c r="BP1506" s="200">
        <f t="shared" si="317"/>
        <v>116296</v>
      </c>
    </row>
    <row r="1507" spans="1:68" s="201" customFormat="1" x14ac:dyDescent="0.15">
      <c r="A1507" s="117">
        <v>2020901001</v>
      </c>
      <c r="B1507" s="118" t="s">
        <v>1522</v>
      </c>
      <c r="C1507" s="118" t="s">
        <v>1489</v>
      </c>
      <c r="D1507" s="118" t="s">
        <v>1523</v>
      </c>
      <c r="E1507" s="118" t="s">
        <v>4170</v>
      </c>
      <c r="F1507" s="120">
        <v>20</v>
      </c>
      <c r="G1507" s="119">
        <v>1238122</v>
      </c>
      <c r="H1507" s="119"/>
      <c r="I1507" s="120" t="s">
        <v>5820</v>
      </c>
      <c r="J1507" s="120">
        <v>12980</v>
      </c>
      <c r="K1507" s="120">
        <v>2699040</v>
      </c>
      <c r="L1507" s="120">
        <v>0.56999999999999995</v>
      </c>
      <c r="M1507" s="121" t="s">
        <v>5654</v>
      </c>
      <c r="N1507" s="120">
        <v>1</v>
      </c>
      <c r="O1507" s="119">
        <v>340</v>
      </c>
      <c r="P1507" s="119">
        <v>33</v>
      </c>
      <c r="Q1507" s="119">
        <v>3.5</v>
      </c>
      <c r="R1507" s="120" t="s">
        <v>5655</v>
      </c>
      <c r="S1507" s="120">
        <v>21.3</v>
      </c>
      <c r="T1507" s="120"/>
      <c r="U1507" s="120"/>
      <c r="V1507" s="172">
        <v>1436.6</v>
      </c>
      <c r="W1507" s="172">
        <v>97.9</v>
      </c>
      <c r="X1507" s="172">
        <v>447.4</v>
      </c>
      <c r="Y1507" s="172">
        <v>276.89999999999998</v>
      </c>
      <c r="Z1507" s="172">
        <v>614.4</v>
      </c>
      <c r="AA1507" s="123">
        <v>26914.799999999999</v>
      </c>
      <c r="AB1507" s="123"/>
      <c r="AC1507" s="123">
        <v>2573</v>
      </c>
      <c r="AD1507" s="123"/>
      <c r="AE1507" s="123"/>
      <c r="AF1507" s="123"/>
      <c r="AG1507" s="214"/>
      <c r="AH1507" s="229" t="str">
        <f t="shared" si="312"/>
        <v>a3</v>
      </c>
      <c r="AI1507" s="199"/>
      <c r="AJ1507" s="199"/>
      <c r="AK1507" s="199"/>
      <c r="AL1507" s="199"/>
      <c r="AM1507" s="199"/>
      <c r="AN1507" s="173">
        <v>1</v>
      </c>
      <c r="AO1507" s="173" t="s">
        <v>3186</v>
      </c>
      <c r="AP1507" s="173" t="s">
        <v>3186</v>
      </c>
      <c r="AQ1507" s="173" t="s">
        <v>3186</v>
      </c>
      <c r="AR1507" s="173" t="s">
        <v>3186</v>
      </c>
      <c r="AS1507" s="173">
        <v>1</v>
      </c>
      <c r="AT1507" s="173">
        <v>2</v>
      </c>
      <c r="AU1507" s="173">
        <v>1</v>
      </c>
      <c r="AV1507" s="173">
        <v>1</v>
      </c>
      <c r="AW1507" s="173">
        <v>1</v>
      </c>
      <c r="AX1507" s="173">
        <v>1</v>
      </c>
      <c r="AY1507" s="173"/>
      <c r="AZ1507" s="211">
        <f t="shared" si="320"/>
        <v>2</v>
      </c>
      <c r="BA1507" s="211">
        <f t="shared" si="321"/>
        <v>6</v>
      </c>
      <c r="BB1507" s="205">
        <f t="shared" si="313"/>
        <v>205975</v>
      </c>
      <c r="BC1507" s="205">
        <f t="shared" si="314"/>
        <v>154107</v>
      </c>
      <c r="BD1507" s="205">
        <f t="shared" si="315"/>
        <v>51868</v>
      </c>
      <c r="BE1507" s="205">
        <f t="shared" si="316"/>
        <v>0</v>
      </c>
      <c r="BF1507" s="175">
        <v>154107</v>
      </c>
      <c r="BG1507" s="175">
        <v>25119</v>
      </c>
      <c r="BH1507" s="175">
        <v>51868</v>
      </c>
      <c r="BI1507" s="175">
        <v>51868</v>
      </c>
      <c r="BJ1507" s="175"/>
      <c r="BK1507" s="175">
        <v>47531</v>
      </c>
      <c r="BL1507" s="175">
        <v>1960</v>
      </c>
      <c r="BM1507" s="175">
        <v>21288</v>
      </c>
      <c r="BN1507" s="175">
        <v>3888</v>
      </c>
      <c r="BO1507" s="175">
        <v>2453</v>
      </c>
      <c r="BP1507" s="200">
        <f t="shared" si="317"/>
        <v>54321</v>
      </c>
    </row>
    <row r="1508" spans="1:68" s="201" customFormat="1" x14ac:dyDescent="0.15">
      <c r="A1508" s="117">
        <v>2021101001</v>
      </c>
      <c r="B1508" s="118" t="s">
        <v>1530</v>
      </c>
      <c r="C1508" s="118" t="s">
        <v>1489</v>
      </c>
      <c r="D1508" s="118" t="s">
        <v>1531</v>
      </c>
      <c r="E1508" s="118" t="s">
        <v>4176</v>
      </c>
      <c r="F1508" s="120">
        <v>28</v>
      </c>
      <c r="G1508" s="119">
        <v>2702802</v>
      </c>
      <c r="H1508" s="119"/>
      <c r="I1508" s="120" t="s">
        <v>5820</v>
      </c>
      <c r="J1508" s="120">
        <v>14800</v>
      </c>
      <c r="K1508" s="120">
        <v>2702802</v>
      </c>
      <c r="L1508" s="120">
        <v>0.5</v>
      </c>
      <c r="M1508" s="121" t="s">
        <v>5654</v>
      </c>
      <c r="N1508" s="120">
        <v>1</v>
      </c>
      <c r="O1508" s="119">
        <v>333</v>
      </c>
      <c r="P1508" s="119"/>
      <c r="Q1508" s="119"/>
      <c r="R1508" s="120" t="s">
        <v>5655</v>
      </c>
      <c r="S1508" s="120">
        <v>10.6</v>
      </c>
      <c r="T1508" s="120"/>
      <c r="U1508" s="120"/>
      <c r="V1508" s="172">
        <v>1790.7</v>
      </c>
      <c r="W1508" s="172"/>
      <c r="X1508" s="172">
        <v>1266.9000000000001</v>
      </c>
      <c r="Y1508" s="172">
        <v>523.79999999999995</v>
      </c>
      <c r="Z1508" s="172"/>
      <c r="AA1508" s="123">
        <v>32058</v>
      </c>
      <c r="AB1508" s="123"/>
      <c r="AC1508" s="123">
        <v>2133</v>
      </c>
      <c r="AD1508" s="123"/>
      <c r="AE1508" s="123"/>
      <c r="AF1508" s="123"/>
      <c r="AG1508" s="214"/>
      <c r="AH1508" s="229" t="str">
        <f t="shared" ref="AH1508:AH1571" si="322">IF(N1508=1,IF(AG1508&gt;0,"a4",IF(AC1508&gt;0,"a3",IF(AA1508&gt;0,"a2","a1"))),IF(AG1508&gt;0,"b4",IF(AC1508&gt;0,"b3",IF(AA1508&gt;0,"b2","b1"))))</f>
        <v>a3</v>
      </c>
      <c r="AI1508" s="199" t="s">
        <v>5400</v>
      </c>
      <c r="AJ1508" s="199"/>
      <c r="AK1508" s="199"/>
      <c r="AL1508" s="199" t="s">
        <v>5400</v>
      </c>
      <c r="AM1508" s="199" t="s">
        <v>5400</v>
      </c>
      <c r="AN1508" s="173" t="s">
        <v>3186</v>
      </c>
      <c r="AO1508" s="173" t="s">
        <v>3186</v>
      </c>
      <c r="AP1508" s="173" t="s">
        <v>3186</v>
      </c>
      <c r="AQ1508" s="173" t="s">
        <v>3186</v>
      </c>
      <c r="AR1508" s="173" t="s">
        <v>3186</v>
      </c>
      <c r="AS1508" s="173"/>
      <c r="AT1508" s="173">
        <v>1.6</v>
      </c>
      <c r="AU1508" s="173">
        <v>1.9</v>
      </c>
      <c r="AV1508" s="173">
        <v>1.1000000000000001</v>
      </c>
      <c r="AW1508" s="173">
        <v>1.3</v>
      </c>
      <c r="AX1508" s="173"/>
      <c r="AY1508" s="173"/>
      <c r="AZ1508" s="211"/>
      <c r="BA1508" s="211">
        <f t="shared" si="321"/>
        <v>5.8999999999999995</v>
      </c>
      <c r="BB1508" s="205">
        <f t="shared" ref="BB1508:BB1571" si="323">SUM(BG1508:BO1508)</f>
        <v>195339</v>
      </c>
      <c r="BC1508" s="205">
        <f t="shared" ref="BC1508:BC1571" si="324">BG1508+BH1508+BK1508+BL1508+BM1508+BN1508+BO1508</f>
        <v>170907</v>
      </c>
      <c r="BD1508" s="205">
        <f t="shared" ref="BD1508:BD1571" si="325">BB1508-BF1508</f>
        <v>25387</v>
      </c>
      <c r="BE1508" s="205">
        <f t="shared" ref="BE1508:BE1571" si="326">BC1508-BF1508</f>
        <v>955</v>
      </c>
      <c r="BF1508" s="175">
        <v>169952</v>
      </c>
      <c r="BG1508" s="175">
        <v>7027</v>
      </c>
      <c r="BH1508" s="175">
        <v>49114</v>
      </c>
      <c r="BI1508" s="175">
        <v>23928</v>
      </c>
      <c r="BJ1508" s="175">
        <v>504</v>
      </c>
      <c r="BK1508" s="175">
        <v>20107</v>
      </c>
      <c r="BL1508" s="175">
        <v>46246</v>
      </c>
      <c r="BM1508" s="175">
        <v>28487</v>
      </c>
      <c r="BN1508" s="175">
        <v>15443</v>
      </c>
      <c r="BO1508" s="175">
        <v>4483</v>
      </c>
      <c r="BP1508" s="200">
        <f t="shared" ref="BP1508:BP1571" si="327">BH1508+BO1508</f>
        <v>53597</v>
      </c>
    </row>
    <row r="1509" spans="1:68" s="201" customFormat="1" x14ac:dyDescent="0.15">
      <c r="A1509" s="117">
        <v>1223901001</v>
      </c>
      <c r="B1509" s="118" t="s">
        <v>1058</v>
      </c>
      <c r="C1509" s="118" t="s">
        <v>1020</v>
      </c>
      <c r="D1509" s="118" t="s">
        <v>1059</v>
      </c>
      <c r="E1509" s="118" t="s">
        <v>3824</v>
      </c>
      <c r="F1509" s="120">
        <v>22</v>
      </c>
      <c r="G1509" s="119">
        <v>2704806</v>
      </c>
      <c r="H1509" s="119"/>
      <c r="I1509" s="120" t="s">
        <v>5820</v>
      </c>
      <c r="J1509" s="120">
        <v>12800</v>
      </c>
      <c r="K1509" s="120">
        <v>2704806</v>
      </c>
      <c r="L1509" s="120">
        <v>0.57899999999999996</v>
      </c>
      <c r="M1509" s="121" t="s">
        <v>5654</v>
      </c>
      <c r="N1509" s="120">
        <v>1</v>
      </c>
      <c r="O1509" s="119">
        <v>336.9</v>
      </c>
      <c r="P1509" s="119"/>
      <c r="Q1509" s="119"/>
      <c r="R1509" s="120" t="s">
        <v>5655</v>
      </c>
      <c r="S1509" s="120">
        <v>56.5</v>
      </c>
      <c r="T1509" s="120"/>
      <c r="U1509" s="120"/>
      <c r="V1509" s="172">
        <v>1267.4000000000001</v>
      </c>
      <c r="W1509" s="172">
        <v>200</v>
      </c>
      <c r="X1509" s="172">
        <v>570.4</v>
      </c>
      <c r="Y1509" s="172">
        <v>167.9</v>
      </c>
      <c r="Z1509" s="172">
        <v>329.1</v>
      </c>
      <c r="AA1509" s="123">
        <v>26583</v>
      </c>
      <c r="AB1509" s="123"/>
      <c r="AC1509" s="123">
        <v>1717</v>
      </c>
      <c r="AD1509" s="123"/>
      <c r="AE1509" s="123"/>
      <c r="AF1509" s="123"/>
      <c r="AG1509" s="214"/>
      <c r="AH1509" s="229" t="str">
        <f t="shared" si="322"/>
        <v>a3</v>
      </c>
      <c r="AI1509" s="199"/>
      <c r="AJ1509" s="199"/>
      <c r="AK1509" s="199"/>
      <c r="AL1509" s="199"/>
      <c r="AM1509" s="199"/>
      <c r="AN1509" s="173">
        <v>4</v>
      </c>
      <c r="AO1509" s="173">
        <v>2</v>
      </c>
      <c r="AP1509" s="173">
        <v>2</v>
      </c>
      <c r="AQ1509" s="173"/>
      <c r="AR1509" s="173"/>
      <c r="AS1509" s="173">
        <v>1</v>
      </c>
      <c r="AT1509" s="173">
        <v>4</v>
      </c>
      <c r="AU1509" s="173">
        <v>4</v>
      </c>
      <c r="AV1509" s="173">
        <v>1</v>
      </c>
      <c r="AW1509" s="173">
        <v>1</v>
      </c>
      <c r="AX1509" s="173">
        <v>3</v>
      </c>
      <c r="AY1509" s="173"/>
      <c r="AZ1509" s="211">
        <f t="shared" ref="AZ1509:AZ1540" si="328">SUBTOTAL(9,AN1509:AS1509)</f>
        <v>9</v>
      </c>
      <c r="BA1509" s="211">
        <f t="shared" si="321"/>
        <v>13</v>
      </c>
      <c r="BB1509" s="205">
        <f t="shared" si="323"/>
        <v>212413</v>
      </c>
      <c r="BC1509" s="205">
        <f t="shared" si="324"/>
        <v>212413</v>
      </c>
      <c r="BD1509" s="205">
        <f t="shared" si="325"/>
        <v>0</v>
      </c>
      <c r="BE1509" s="205">
        <f t="shared" si="326"/>
        <v>0</v>
      </c>
      <c r="BF1509" s="175">
        <v>212413</v>
      </c>
      <c r="BG1509" s="175">
        <v>21061</v>
      </c>
      <c r="BH1509" s="175">
        <v>93713</v>
      </c>
      <c r="BI1509" s="175"/>
      <c r="BJ1509" s="175"/>
      <c r="BK1509" s="175">
        <v>32453</v>
      </c>
      <c r="BL1509" s="175">
        <v>11383</v>
      </c>
      <c r="BM1509" s="175">
        <v>32052</v>
      </c>
      <c r="BN1509" s="175">
        <v>1613</v>
      </c>
      <c r="BO1509" s="175">
        <v>20138</v>
      </c>
      <c r="BP1509" s="200">
        <f t="shared" si="327"/>
        <v>113851</v>
      </c>
    </row>
    <row r="1510" spans="1:68" s="201" customFormat="1" x14ac:dyDescent="0.15">
      <c r="A1510" s="117">
        <v>4420501001</v>
      </c>
      <c r="B1510" s="118" t="s">
        <v>3029</v>
      </c>
      <c r="C1510" s="118" t="s">
        <v>3015</v>
      </c>
      <c r="D1510" s="118" t="s">
        <v>3030</v>
      </c>
      <c r="E1510" s="118" t="s">
        <v>5267</v>
      </c>
      <c r="F1510" s="120">
        <v>26</v>
      </c>
      <c r="G1510" s="119">
        <v>3206020</v>
      </c>
      <c r="H1510" s="119"/>
      <c r="I1510" s="120" t="s">
        <v>5820</v>
      </c>
      <c r="J1510" s="120">
        <v>12221</v>
      </c>
      <c r="K1510" s="120">
        <v>2744874</v>
      </c>
      <c r="L1510" s="120">
        <v>0.61499999999999999</v>
      </c>
      <c r="M1510" s="121" t="s">
        <v>5654</v>
      </c>
      <c r="N1510" s="120">
        <v>1</v>
      </c>
      <c r="O1510" s="119">
        <v>167.8</v>
      </c>
      <c r="P1510" s="119"/>
      <c r="Q1510" s="119"/>
      <c r="R1510" s="120" t="s">
        <v>5655</v>
      </c>
      <c r="S1510" s="120">
        <v>47.57</v>
      </c>
      <c r="T1510" s="120"/>
      <c r="U1510" s="120"/>
      <c r="V1510" s="172">
        <v>1206.3</v>
      </c>
      <c r="W1510" s="172">
        <v>221.6</v>
      </c>
      <c r="X1510" s="172">
        <v>774.8</v>
      </c>
      <c r="Y1510" s="172">
        <v>119.3</v>
      </c>
      <c r="Z1510" s="172">
        <v>90.6</v>
      </c>
      <c r="AA1510" s="123"/>
      <c r="AB1510" s="123"/>
      <c r="AC1510" s="123">
        <v>1436.45</v>
      </c>
      <c r="AD1510" s="123"/>
      <c r="AE1510" s="123"/>
      <c r="AF1510" s="123"/>
      <c r="AG1510" s="214"/>
      <c r="AH1510" s="229" t="str">
        <f t="shared" si="322"/>
        <v>a3</v>
      </c>
      <c r="AI1510" s="199"/>
      <c r="AJ1510" s="199"/>
      <c r="AK1510" s="199"/>
      <c r="AL1510" s="199"/>
      <c r="AM1510" s="199"/>
      <c r="AN1510" s="173">
        <v>1</v>
      </c>
      <c r="AO1510" s="173"/>
      <c r="AP1510" s="173"/>
      <c r="AQ1510" s="173"/>
      <c r="AR1510" s="173"/>
      <c r="AS1510" s="173"/>
      <c r="AT1510" s="173">
        <v>1</v>
      </c>
      <c r="AU1510" s="173">
        <v>3</v>
      </c>
      <c r="AV1510" s="173">
        <v>1</v>
      </c>
      <c r="AW1510" s="173">
        <v>1</v>
      </c>
      <c r="AX1510" s="173">
        <v>1</v>
      </c>
      <c r="AY1510" s="173"/>
      <c r="AZ1510" s="211">
        <f t="shared" si="328"/>
        <v>1</v>
      </c>
      <c r="BA1510" s="211">
        <f t="shared" si="321"/>
        <v>7</v>
      </c>
      <c r="BB1510" s="205">
        <f t="shared" si="323"/>
        <v>157662</v>
      </c>
      <c r="BC1510" s="205">
        <f t="shared" si="324"/>
        <v>114855</v>
      </c>
      <c r="BD1510" s="205">
        <f t="shared" si="325"/>
        <v>42808</v>
      </c>
      <c r="BE1510" s="205">
        <f t="shared" si="326"/>
        <v>1</v>
      </c>
      <c r="BF1510" s="175">
        <v>114854</v>
      </c>
      <c r="BG1510" s="175"/>
      <c r="BH1510" s="175">
        <v>45060</v>
      </c>
      <c r="BI1510" s="175">
        <v>42807</v>
      </c>
      <c r="BJ1510" s="175"/>
      <c r="BK1510" s="175">
        <v>28409</v>
      </c>
      <c r="BL1510" s="175">
        <v>12289</v>
      </c>
      <c r="BM1510" s="175">
        <v>18316</v>
      </c>
      <c r="BN1510" s="175">
        <v>6032</v>
      </c>
      <c r="BO1510" s="175">
        <v>4749</v>
      </c>
      <c r="BP1510" s="200">
        <f t="shared" si="327"/>
        <v>49809</v>
      </c>
    </row>
    <row r="1511" spans="1:68" s="201" customFormat="1" x14ac:dyDescent="0.15">
      <c r="A1511" s="117">
        <v>822701001</v>
      </c>
      <c r="B1511" s="118" t="s">
        <v>812</v>
      </c>
      <c r="C1511" s="118" t="s">
        <v>762</v>
      </c>
      <c r="D1511" s="118" t="s">
        <v>813</v>
      </c>
      <c r="E1511" s="118" t="s">
        <v>3677</v>
      </c>
      <c r="F1511" s="120">
        <v>33</v>
      </c>
      <c r="G1511" s="119">
        <v>2723780</v>
      </c>
      <c r="H1511" s="119"/>
      <c r="I1511" s="120" t="s">
        <v>5820</v>
      </c>
      <c r="J1511" s="120">
        <v>18400</v>
      </c>
      <c r="K1511" s="120">
        <v>2756708</v>
      </c>
      <c r="L1511" s="120">
        <v>0.41</v>
      </c>
      <c r="M1511" s="121" t="s">
        <v>5654</v>
      </c>
      <c r="N1511" s="120">
        <v>1</v>
      </c>
      <c r="O1511" s="119">
        <v>115</v>
      </c>
      <c r="P1511" s="119">
        <v>25.4</v>
      </c>
      <c r="Q1511" s="119">
        <v>2.1</v>
      </c>
      <c r="R1511" s="120" t="s">
        <v>5660</v>
      </c>
      <c r="S1511" s="120">
        <v>0.1</v>
      </c>
      <c r="T1511" s="120"/>
      <c r="U1511" s="120"/>
      <c r="V1511" s="172">
        <v>1594</v>
      </c>
      <c r="W1511" s="172"/>
      <c r="X1511" s="172"/>
      <c r="Y1511" s="172"/>
      <c r="Z1511" s="172">
        <v>1594</v>
      </c>
      <c r="AA1511" s="123">
        <v>19282</v>
      </c>
      <c r="AB1511" s="123">
        <v>49053.600000000049</v>
      </c>
      <c r="AC1511" s="123">
        <v>831.33</v>
      </c>
      <c r="AD1511" s="123"/>
      <c r="AE1511" s="123"/>
      <c r="AF1511" s="123"/>
      <c r="AG1511" s="214"/>
      <c r="AH1511" s="229" t="str">
        <f t="shared" si="322"/>
        <v>a3</v>
      </c>
      <c r="AI1511" s="199"/>
      <c r="AJ1511" s="199"/>
      <c r="AK1511" s="199"/>
      <c r="AL1511" s="199"/>
      <c r="AM1511" s="199"/>
      <c r="AN1511" s="173">
        <v>2</v>
      </c>
      <c r="AO1511" s="173"/>
      <c r="AP1511" s="173"/>
      <c r="AQ1511" s="173"/>
      <c r="AR1511" s="173"/>
      <c r="AS1511" s="173">
        <v>1</v>
      </c>
      <c r="AT1511" s="173">
        <v>4</v>
      </c>
      <c r="AU1511" s="173">
        <v>2</v>
      </c>
      <c r="AV1511" s="173">
        <v>2</v>
      </c>
      <c r="AW1511" s="173">
        <v>2</v>
      </c>
      <c r="AX1511" s="173">
        <v>1</v>
      </c>
      <c r="AY1511" s="173"/>
      <c r="AZ1511" s="211">
        <f t="shared" si="328"/>
        <v>3</v>
      </c>
      <c r="BA1511" s="211">
        <f t="shared" si="321"/>
        <v>11</v>
      </c>
      <c r="BB1511" s="205">
        <f t="shared" si="323"/>
        <v>147769</v>
      </c>
      <c r="BC1511" s="205">
        <f t="shared" si="324"/>
        <v>147769</v>
      </c>
      <c r="BD1511" s="205">
        <f t="shared" si="325"/>
        <v>0</v>
      </c>
      <c r="BE1511" s="205">
        <f t="shared" si="326"/>
        <v>0</v>
      </c>
      <c r="BF1511" s="175">
        <v>147769</v>
      </c>
      <c r="BG1511" s="175">
        <v>7843</v>
      </c>
      <c r="BH1511" s="175">
        <v>87180</v>
      </c>
      <c r="BI1511" s="175"/>
      <c r="BJ1511" s="175"/>
      <c r="BK1511" s="175">
        <v>1999</v>
      </c>
      <c r="BL1511" s="175">
        <v>7680</v>
      </c>
      <c r="BM1511" s="175">
        <v>28742</v>
      </c>
      <c r="BN1511" s="175">
        <v>10223</v>
      </c>
      <c r="BO1511" s="175">
        <v>4102</v>
      </c>
      <c r="BP1511" s="200">
        <f t="shared" si="327"/>
        <v>91282</v>
      </c>
    </row>
    <row r="1512" spans="1:68" s="201" customFormat="1" x14ac:dyDescent="0.15">
      <c r="A1512" s="117">
        <v>4344301001</v>
      </c>
      <c r="B1512" s="118" t="s">
        <v>3009</v>
      </c>
      <c r="C1512" s="118" t="s">
        <v>2954</v>
      </c>
      <c r="D1512" s="118" t="s">
        <v>3010</v>
      </c>
      <c r="E1512" s="118" t="s">
        <v>5254</v>
      </c>
      <c r="F1512" s="120">
        <v>19</v>
      </c>
      <c r="G1512" s="119">
        <v>2767457</v>
      </c>
      <c r="H1512" s="119"/>
      <c r="I1512" s="120" t="s">
        <v>5820</v>
      </c>
      <c r="J1512" s="120">
        <v>13160</v>
      </c>
      <c r="K1512" s="120">
        <v>2767457</v>
      </c>
      <c r="L1512" s="120">
        <v>0.57599999999999996</v>
      </c>
      <c r="M1512" s="121" t="s">
        <v>5654</v>
      </c>
      <c r="N1512" s="120">
        <v>1</v>
      </c>
      <c r="O1512" s="119">
        <v>236.3</v>
      </c>
      <c r="P1512" s="119"/>
      <c r="Q1512" s="119"/>
      <c r="R1512" s="120" t="s">
        <v>5655</v>
      </c>
      <c r="S1512" s="120">
        <v>26.5</v>
      </c>
      <c r="T1512" s="120"/>
      <c r="U1512" s="120"/>
      <c r="V1512" s="172">
        <v>1584.2</v>
      </c>
      <c r="W1512" s="172">
        <v>219.4</v>
      </c>
      <c r="X1512" s="172">
        <v>803.7</v>
      </c>
      <c r="Y1512" s="172">
        <v>321.5</v>
      </c>
      <c r="Z1512" s="172">
        <v>239.6</v>
      </c>
      <c r="AA1512" s="123">
        <v>15445</v>
      </c>
      <c r="AB1512" s="123">
        <v>55160</v>
      </c>
      <c r="AC1512" s="123">
        <v>1345</v>
      </c>
      <c r="AD1512" s="123"/>
      <c r="AE1512" s="123"/>
      <c r="AF1512" s="123"/>
      <c r="AG1512" s="214"/>
      <c r="AH1512" s="229" t="str">
        <f t="shared" si="322"/>
        <v>a3</v>
      </c>
      <c r="AI1512" s="199"/>
      <c r="AJ1512" s="199"/>
      <c r="AK1512" s="199"/>
      <c r="AL1512" s="199"/>
      <c r="AM1512" s="199"/>
      <c r="AN1512" s="173">
        <v>0.5</v>
      </c>
      <c r="AO1512" s="173"/>
      <c r="AP1512" s="173"/>
      <c r="AQ1512" s="173">
        <v>0.5</v>
      </c>
      <c r="AR1512" s="173"/>
      <c r="AS1512" s="173">
        <v>1</v>
      </c>
      <c r="AT1512" s="173">
        <v>1</v>
      </c>
      <c r="AU1512" s="173">
        <v>3</v>
      </c>
      <c r="AV1512" s="173">
        <v>1</v>
      </c>
      <c r="AW1512" s="173">
        <v>2</v>
      </c>
      <c r="AX1512" s="173">
        <v>1</v>
      </c>
      <c r="AY1512" s="173">
        <v>2</v>
      </c>
      <c r="AZ1512" s="211">
        <f t="shared" si="328"/>
        <v>2</v>
      </c>
      <c r="BA1512" s="211">
        <f t="shared" si="321"/>
        <v>10</v>
      </c>
      <c r="BB1512" s="205">
        <f t="shared" si="323"/>
        <v>221887</v>
      </c>
      <c r="BC1512" s="205">
        <f t="shared" si="324"/>
        <v>158489</v>
      </c>
      <c r="BD1512" s="205">
        <f t="shared" si="325"/>
        <v>65100</v>
      </c>
      <c r="BE1512" s="205">
        <f t="shared" si="326"/>
        <v>1702</v>
      </c>
      <c r="BF1512" s="175">
        <v>156787</v>
      </c>
      <c r="BG1512" s="175">
        <v>5958</v>
      </c>
      <c r="BH1512" s="175">
        <v>65100</v>
      </c>
      <c r="BI1512" s="175">
        <v>42559</v>
      </c>
      <c r="BJ1512" s="175">
        <v>20839</v>
      </c>
      <c r="BK1512" s="175">
        <v>18219</v>
      </c>
      <c r="BL1512" s="175">
        <v>3502</v>
      </c>
      <c r="BM1512" s="175">
        <v>21122</v>
      </c>
      <c r="BN1512" s="175">
        <v>21023</v>
      </c>
      <c r="BO1512" s="175">
        <v>23565</v>
      </c>
      <c r="BP1512" s="200">
        <f t="shared" si="327"/>
        <v>88665</v>
      </c>
    </row>
    <row r="1513" spans="1:68" s="201" customFormat="1" x14ac:dyDescent="0.15">
      <c r="A1513" s="117">
        <v>1000581001</v>
      </c>
      <c r="B1513" s="118" t="s">
        <v>916</v>
      </c>
      <c r="C1513" s="118" t="s">
        <v>913</v>
      </c>
      <c r="D1513" s="118" t="s">
        <v>917</v>
      </c>
      <c r="E1513" s="118" t="s">
        <v>3741</v>
      </c>
      <c r="F1513" s="120">
        <v>13</v>
      </c>
      <c r="G1513" s="119">
        <v>2771116</v>
      </c>
      <c r="H1513" s="119"/>
      <c r="I1513" s="120" t="s">
        <v>5820</v>
      </c>
      <c r="J1513" s="120">
        <v>19200</v>
      </c>
      <c r="K1513" s="120">
        <v>2771116</v>
      </c>
      <c r="L1513" s="120">
        <v>0.39500000000000002</v>
      </c>
      <c r="M1513" s="121" t="s">
        <v>5654</v>
      </c>
      <c r="N1513" s="120">
        <v>1</v>
      </c>
      <c r="O1513" s="119">
        <v>146.69999999999999</v>
      </c>
      <c r="P1513" s="119">
        <v>34.6</v>
      </c>
      <c r="Q1513" s="119">
        <v>3.5</v>
      </c>
      <c r="R1513" s="120"/>
      <c r="S1513" s="120"/>
      <c r="T1513" s="120"/>
      <c r="U1513" s="120"/>
      <c r="V1513" s="172"/>
      <c r="W1513" s="172"/>
      <c r="X1513" s="172"/>
      <c r="Y1513" s="172"/>
      <c r="Z1513" s="172"/>
      <c r="AA1513" s="123">
        <v>472</v>
      </c>
      <c r="AB1513" s="123"/>
      <c r="AC1513" s="123">
        <v>390</v>
      </c>
      <c r="AD1513" s="123"/>
      <c r="AE1513" s="123"/>
      <c r="AF1513" s="123"/>
      <c r="AG1513" s="214"/>
      <c r="AH1513" s="229" t="str">
        <f t="shared" si="322"/>
        <v>a3</v>
      </c>
      <c r="AI1513" s="199" t="s">
        <v>5401</v>
      </c>
      <c r="AJ1513" s="199"/>
      <c r="AK1513" s="199" t="s">
        <v>5401</v>
      </c>
      <c r="AL1513" s="199"/>
      <c r="AM1513" s="199" t="s">
        <v>5401</v>
      </c>
      <c r="AN1513" s="173"/>
      <c r="AO1513" s="173"/>
      <c r="AP1513" s="173"/>
      <c r="AQ1513" s="173"/>
      <c r="AR1513" s="173"/>
      <c r="AS1513" s="173"/>
      <c r="AT1513" s="173"/>
      <c r="AU1513" s="173"/>
      <c r="AV1513" s="173"/>
      <c r="AW1513" s="173"/>
      <c r="AX1513" s="173"/>
      <c r="AY1513" s="173"/>
      <c r="AZ1513" s="211">
        <f t="shared" si="328"/>
        <v>0</v>
      </c>
      <c r="BA1513" s="211">
        <f t="shared" si="321"/>
        <v>0</v>
      </c>
      <c r="BB1513" s="205">
        <f t="shared" si="323"/>
        <v>0</v>
      </c>
      <c r="BC1513" s="205">
        <f t="shared" si="324"/>
        <v>0</v>
      </c>
      <c r="BD1513" s="205">
        <f t="shared" si="325"/>
        <v>0</v>
      </c>
      <c r="BE1513" s="205">
        <f t="shared" si="326"/>
        <v>0</v>
      </c>
      <c r="BF1513" s="175"/>
      <c r="BG1513" s="175"/>
      <c r="BH1513" s="175"/>
      <c r="BI1513" s="175"/>
      <c r="BJ1513" s="175"/>
      <c r="BK1513" s="175"/>
      <c r="BL1513" s="175"/>
      <c r="BM1513" s="175"/>
      <c r="BN1513" s="175"/>
      <c r="BO1513" s="175"/>
      <c r="BP1513" s="200">
        <f t="shared" si="327"/>
        <v>0</v>
      </c>
    </row>
    <row r="1514" spans="1:68" s="201" customFormat="1" x14ac:dyDescent="0.15">
      <c r="A1514" s="117">
        <v>1736101001</v>
      </c>
      <c r="B1514" s="118" t="s">
        <v>1373</v>
      </c>
      <c r="C1514" s="118" t="s">
        <v>1324</v>
      </c>
      <c r="D1514" s="118" t="s">
        <v>1374</v>
      </c>
      <c r="E1514" s="118" t="s">
        <v>4059</v>
      </c>
      <c r="F1514" s="120">
        <v>23</v>
      </c>
      <c r="G1514" s="119">
        <v>3066627</v>
      </c>
      <c r="H1514" s="119"/>
      <c r="I1514" s="120" t="s">
        <v>5820</v>
      </c>
      <c r="J1514" s="120">
        <v>12800</v>
      </c>
      <c r="K1514" s="120">
        <v>2791441</v>
      </c>
      <c r="L1514" s="120">
        <v>0.59699999999999998</v>
      </c>
      <c r="M1514" s="121" t="s">
        <v>5657</v>
      </c>
      <c r="N1514" s="120">
        <v>1</v>
      </c>
      <c r="O1514" s="119">
        <v>161.19999999999999</v>
      </c>
      <c r="P1514" s="119"/>
      <c r="Q1514" s="119"/>
      <c r="R1514" s="120" t="s">
        <v>5655</v>
      </c>
      <c r="S1514" s="120">
        <v>20.7</v>
      </c>
      <c r="T1514" s="120"/>
      <c r="U1514" s="120"/>
      <c r="V1514" s="172">
        <v>2683.6</v>
      </c>
      <c r="W1514" s="172">
        <v>238.7</v>
      </c>
      <c r="X1514" s="172">
        <v>1696.3</v>
      </c>
      <c r="Y1514" s="172">
        <v>366</v>
      </c>
      <c r="Z1514" s="172">
        <v>382.6</v>
      </c>
      <c r="AA1514" s="123">
        <v>28689</v>
      </c>
      <c r="AB1514" s="123"/>
      <c r="AC1514" s="123">
        <v>1914</v>
      </c>
      <c r="AD1514" s="123"/>
      <c r="AE1514" s="123"/>
      <c r="AF1514" s="123"/>
      <c r="AG1514" s="214"/>
      <c r="AH1514" s="229" t="str">
        <f t="shared" si="322"/>
        <v>a3</v>
      </c>
      <c r="AI1514" s="199"/>
      <c r="AJ1514" s="199"/>
      <c r="AK1514" s="199"/>
      <c r="AL1514" s="199"/>
      <c r="AM1514" s="199"/>
      <c r="AN1514" s="173"/>
      <c r="AO1514" s="173"/>
      <c r="AP1514" s="173"/>
      <c r="AQ1514" s="173"/>
      <c r="AR1514" s="173"/>
      <c r="AS1514" s="173">
        <v>0.5</v>
      </c>
      <c r="AT1514" s="173">
        <v>3</v>
      </c>
      <c r="AU1514" s="173">
        <v>3</v>
      </c>
      <c r="AV1514" s="173">
        <v>3</v>
      </c>
      <c r="AW1514" s="173">
        <v>3</v>
      </c>
      <c r="AX1514" s="173">
        <v>1</v>
      </c>
      <c r="AY1514" s="173">
        <v>0.5</v>
      </c>
      <c r="AZ1514" s="211">
        <f t="shared" si="328"/>
        <v>0.5</v>
      </c>
      <c r="BA1514" s="211">
        <f t="shared" si="321"/>
        <v>13.5</v>
      </c>
      <c r="BB1514" s="205">
        <f t="shared" si="323"/>
        <v>155649</v>
      </c>
      <c r="BC1514" s="205">
        <f t="shared" si="324"/>
        <v>155649</v>
      </c>
      <c r="BD1514" s="205">
        <f t="shared" si="325"/>
        <v>-3221</v>
      </c>
      <c r="BE1514" s="205">
        <f t="shared" si="326"/>
        <v>-3221</v>
      </c>
      <c r="BF1514" s="175">
        <v>158870</v>
      </c>
      <c r="BG1514" s="175">
        <v>12335</v>
      </c>
      <c r="BH1514" s="175">
        <v>26168</v>
      </c>
      <c r="BI1514" s="175"/>
      <c r="BJ1514" s="175"/>
      <c r="BK1514" s="175">
        <v>46854</v>
      </c>
      <c r="BL1514" s="175">
        <v>13117</v>
      </c>
      <c r="BM1514" s="175">
        <v>32580</v>
      </c>
      <c r="BN1514" s="175">
        <v>11954</v>
      </c>
      <c r="BO1514" s="175">
        <v>12641</v>
      </c>
      <c r="BP1514" s="200">
        <f t="shared" si="327"/>
        <v>38809</v>
      </c>
    </row>
    <row r="1515" spans="1:68" s="201" customFormat="1" x14ac:dyDescent="0.15">
      <c r="A1515" s="117">
        <v>1634201001</v>
      </c>
      <c r="B1515" s="118" t="s">
        <v>1318</v>
      </c>
      <c r="C1515" s="118" t="s">
        <v>1276</v>
      </c>
      <c r="D1515" s="118" t="s">
        <v>1319</v>
      </c>
      <c r="E1515" s="118" t="s">
        <v>4018</v>
      </c>
      <c r="F1515" s="120">
        <v>12</v>
      </c>
      <c r="G1515" s="119">
        <v>2651657</v>
      </c>
      <c r="H1515" s="119"/>
      <c r="I1515" s="120" t="s">
        <v>5820</v>
      </c>
      <c r="J1515" s="120">
        <v>10000</v>
      </c>
      <c r="K1515" s="120">
        <v>2834128</v>
      </c>
      <c r="L1515" s="120">
        <v>0.77600000000000002</v>
      </c>
      <c r="M1515" s="121" t="s">
        <v>5657</v>
      </c>
      <c r="N1515" s="120">
        <v>1</v>
      </c>
      <c r="O1515" s="119">
        <v>164</v>
      </c>
      <c r="P1515" s="119">
        <v>31.6</v>
      </c>
      <c r="Q1515" s="119">
        <v>4.9000000000000004</v>
      </c>
      <c r="R1515" s="120" t="s">
        <v>5655</v>
      </c>
      <c r="S1515" s="120">
        <v>21.3</v>
      </c>
      <c r="T1515" s="120"/>
      <c r="U1515" s="120"/>
      <c r="V1515" s="172">
        <v>1478.3</v>
      </c>
      <c r="W1515" s="172">
        <v>150.30000000000001</v>
      </c>
      <c r="X1515" s="172">
        <v>863.6</v>
      </c>
      <c r="Y1515" s="172">
        <v>72.599999999999994</v>
      </c>
      <c r="Z1515" s="172">
        <v>391.8</v>
      </c>
      <c r="AA1515" s="123"/>
      <c r="AB1515" s="123"/>
      <c r="AC1515" s="123">
        <v>1751</v>
      </c>
      <c r="AD1515" s="123"/>
      <c r="AE1515" s="123"/>
      <c r="AF1515" s="123"/>
      <c r="AG1515" s="214"/>
      <c r="AH1515" s="229" t="str">
        <f t="shared" si="322"/>
        <v>a3</v>
      </c>
      <c r="AI1515" s="199"/>
      <c r="AJ1515" s="199"/>
      <c r="AK1515" s="199"/>
      <c r="AL1515" s="199"/>
      <c r="AM1515" s="199"/>
      <c r="AN1515" s="173">
        <v>2</v>
      </c>
      <c r="AO1515" s="173"/>
      <c r="AP1515" s="173"/>
      <c r="AQ1515" s="173"/>
      <c r="AR1515" s="173"/>
      <c r="AS1515" s="173"/>
      <c r="AT1515" s="173">
        <v>1</v>
      </c>
      <c r="AU1515" s="173">
        <v>1.9</v>
      </c>
      <c r="AV1515" s="173">
        <v>0.6</v>
      </c>
      <c r="AW1515" s="173"/>
      <c r="AX1515" s="173">
        <v>1.5</v>
      </c>
      <c r="AY1515" s="173">
        <v>0.5</v>
      </c>
      <c r="AZ1515" s="211">
        <f t="shared" si="328"/>
        <v>2</v>
      </c>
      <c r="BA1515" s="211">
        <f t="shared" si="321"/>
        <v>5.5</v>
      </c>
      <c r="BB1515" s="205">
        <f t="shared" si="323"/>
        <v>179418</v>
      </c>
      <c r="BC1515" s="205">
        <f t="shared" si="324"/>
        <v>147528</v>
      </c>
      <c r="BD1515" s="205">
        <f t="shared" si="325"/>
        <v>31890</v>
      </c>
      <c r="BE1515" s="205">
        <f t="shared" si="326"/>
        <v>0</v>
      </c>
      <c r="BF1515" s="175">
        <v>147528</v>
      </c>
      <c r="BG1515" s="175"/>
      <c r="BH1515" s="175">
        <v>31890</v>
      </c>
      <c r="BI1515" s="175">
        <v>31890</v>
      </c>
      <c r="BJ1515" s="175"/>
      <c r="BK1515" s="175">
        <v>49549</v>
      </c>
      <c r="BL1515" s="175">
        <v>17978</v>
      </c>
      <c r="BM1515" s="175">
        <v>19303</v>
      </c>
      <c r="BN1515" s="175">
        <v>7444</v>
      </c>
      <c r="BO1515" s="175">
        <v>21364</v>
      </c>
      <c r="BP1515" s="200">
        <f t="shared" si="327"/>
        <v>53254</v>
      </c>
    </row>
    <row r="1516" spans="1:68" s="201" customFormat="1" x14ac:dyDescent="0.15">
      <c r="A1516" s="117">
        <v>4038301001</v>
      </c>
      <c r="B1516" s="118" t="s">
        <v>2851</v>
      </c>
      <c r="C1516" s="118" t="s">
        <v>2791</v>
      </c>
      <c r="D1516" s="118" t="s">
        <v>2852</v>
      </c>
      <c r="E1516" s="118" t="s">
        <v>5144</v>
      </c>
      <c r="F1516" s="120">
        <v>22</v>
      </c>
      <c r="G1516" s="119">
        <v>2847118</v>
      </c>
      <c r="H1516" s="119"/>
      <c r="I1516" s="120" t="s">
        <v>5820</v>
      </c>
      <c r="J1516" s="120">
        <v>12667</v>
      </c>
      <c r="K1516" s="120">
        <v>2847118</v>
      </c>
      <c r="L1516" s="120">
        <v>0.61599999999999999</v>
      </c>
      <c r="M1516" s="121" t="s">
        <v>5654</v>
      </c>
      <c r="N1516" s="120">
        <v>1</v>
      </c>
      <c r="O1516" s="119">
        <v>168</v>
      </c>
      <c r="P1516" s="119">
        <v>44</v>
      </c>
      <c r="Q1516" s="119">
        <v>4.3</v>
      </c>
      <c r="R1516" s="120" t="s">
        <v>5655</v>
      </c>
      <c r="S1516" s="120">
        <v>25.2</v>
      </c>
      <c r="T1516" s="120"/>
      <c r="U1516" s="120"/>
      <c r="V1516" s="172">
        <v>1213.5</v>
      </c>
      <c r="W1516" s="172">
        <v>97.6</v>
      </c>
      <c r="X1516" s="172">
        <v>528.9</v>
      </c>
      <c r="Y1516" s="172">
        <v>220.7</v>
      </c>
      <c r="Z1516" s="172">
        <v>366.3</v>
      </c>
      <c r="AA1516" s="123">
        <v>14412</v>
      </c>
      <c r="AB1516" s="123">
        <v>20502</v>
      </c>
      <c r="AC1516" s="123">
        <v>1897</v>
      </c>
      <c r="AD1516" s="123"/>
      <c r="AE1516" s="123"/>
      <c r="AF1516" s="123"/>
      <c r="AG1516" s="214"/>
      <c r="AH1516" s="229" t="str">
        <f t="shared" si="322"/>
        <v>a3</v>
      </c>
      <c r="AI1516" s="199"/>
      <c r="AJ1516" s="199"/>
      <c r="AK1516" s="199"/>
      <c r="AL1516" s="199"/>
      <c r="AM1516" s="199"/>
      <c r="AN1516" s="173">
        <v>3.5</v>
      </c>
      <c r="AO1516" s="173"/>
      <c r="AP1516" s="173"/>
      <c r="AQ1516" s="173"/>
      <c r="AR1516" s="173"/>
      <c r="AS1516" s="173">
        <v>1</v>
      </c>
      <c r="AT1516" s="173">
        <v>1</v>
      </c>
      <c r="AU1516" s="173">
        <v>0.5</v>
      </c>
      <c r="AV1516" s="173">
        <v>1</v>
      </c>
      <c r="AW1516" s="173">
        <v>0.5</v>
      </c>
      <c r="AX1516" s="173">
        <v>1</v>
      </c>
      <c r="AY1516" s="173">
        <v>1</v>
      </c>
      <c r="AZ1516" s="211">
        <f t="shared" si="328"/>
        <v>4.5</v>
      </c>
      <c r="BA1516" s="211">
        <f t="shared" si="321"/>
        <v>5</v>
      </c>
      <c r="BB1516" s="205">
        <f t="shared" si="323"/>
        <v>148168</v>
      </c>
      <c r="BC1516" s="205">
        <f t="shared" si="324"/>
        <v>148168</v>
      </c>
      <c r="BD1516" s="205">
        <f t="shared" si="325"/>
        <v>0</v>
      </c>
      <c r="BE1516" s="205">
        <f t="shared" si="326"/>
        <v>0</v>
      </c>
      <c r="BF1516" s="175">
        <v>148168</v>
      </c>
      <c r="BG1516" s="175"/>
      <c r="BH1516" s="175">
        <v>81300</v>
      </c>
      <c r="BI1516" s="175"/>
      <c r="BJ1516" s="175"/>
      <c r="BK1516" s="175">
        <v>34078</v>
      </c>
      <c r="BL1516" s="175">
        <v>6693</v>
      </c>
      <c r="BM1516" s="175">
        <v>14658</v>
      </c>
      <c r="BN1516" s="175">
        <v>7344</v>
      </c>
      <c r="BO1516" s="175">
        <v>4095</v>
      </c>
      <c r="BP1516" s="200">
        <f t="shared" si="327"/>
        <v>85395</v>
      </c>
    </row>
    <row r="1517" spans="1:68" s="201" customFormat="1" x14ac:dyDescent="0.15">
      <c r="A1517" s="117">
        <v>1521101001</v>
      </c>
      <c r="B1517" s="118" t="s">
        <v>1207</v>
      </c>
      <c r="C1517" s="118" t="s">
        <v>1167</v>
      </c>
      <c r="D1517" s="118" t="s">
        <v>1208</v>
      </c>
      <c r="E1517" s="118" t="s">
        <v>3931</v>
      </c>
      <c r="F1517" s="120">
        <v>44</v>
      </c>
      <c r="G1517" s="119">
        <v>2866021</v>
      </c>
      <c r="H1517" s="119">
        <v>1817002</v>
      </c>
      <c r="I1517" s="120" t="s">
        <v>5822</v>
      </c>
      <c r="J1517" s="120">
        <v>5530</v>
      </c>
      <c r="K1517" s="120">
        <v>2866021</v>
      </c>
      <c r="L1517" s="120">
        <v>1.42</v>
      </c>
      <c r="M1517" s="121" t="s">
        <v>5654</v>
      </c>
      <c r="N1517" s="120">
        <v>1</v>
      </c>
      <c r="O1517" s="119">
        <v>109.6</v>
      </c>
      <c r="P1517" s="119">
        <v>26.6</v>
      </c>
      <c r="Q1517" s="119">
        <v>1.0900000000000001</v>
      </c>
      <c r="R1517" s="120" t="s">
        <v>5655</v>
      </c>
      <c r="S1517" s="120">
        <v>23.1</v>
      </c>
      <c r="T1517" s="120"/>
      <c r="U1517" s="120"/>
      <c r="V1517" s="172">
        <v>1023</v>
      </c>
      <c r="W1517" s="172">
        <v>187</v>
      </c>
      <c r="X1517" s="172">
        <v>698</v>
      </c>
      <c r="Y1517" s="172">
        <v>35</v>
      </c>
      <c r="Z1517" s="172">
        <v>103</v>
      </c>
      <c r="AA1517" s="123">
        <v>11979</v>
      </c>
      <c r="AB1517" s="123"/>
      <c r="AC1517" s="123">
        <v>986</v>
      </c>
      <c r="AD1517" s="123"/>
      <c r="AE1517" s="123"/>
      <c r="AF1517" s="123"/>
      <c r="AG1517" s="214"/>
      <c r="AH1517" s="229" t="str">
        <f t="shared" si="322"/>
        <v>a3</v>
      </c>
      <c r="AI1517" s="199" t="s">
        <v>5401</v>
      </c>
      <c r="AJ1517" s="199"/>
      <c r="AK1517" s="199" t="s">
        <v>5401</v>
      </c>
      <c r="AL1517" s="199"/>
      <c r="AM1517" s="199"/>
      <c r="AN1517" s="173">
        <v>1</v>
      </c>
      <c r="AO1517" s="173"/>
      <c r="AP1517" s="173"/>
      <c r="AQ1517" s="173"/>
      <c r="AR1517" s="173"/>
      <c r="AS1517" s="173">
        <v>2</v>
      </c>
      <c r="AT1517" s="173">
        <v>3</v>
      </c>
      <c r="AU1517" s="173">
        <v>2</v>
      </c>
      <c r="AV1517" s="173">
        <v>1</v>
      </c>
      <c r="AW1517" s="173">
        <v>1</v>
      </c>
      <c r="AX1517" s="173"/>
      <c r="AY1517" s="173"/>
      <c r="AZ1517" s="211">
        <f t="shared" si="328"/>
        <v>3</v>
      </c>
      <c r="BA1517" s="211">
        <f t="shared" si="321"/>
        <v>7</v>
      </c>
      <c r="BB1517" s="205">
        <f t="shared" si="323"/>
        <v>136595</v>
      </c>
      <c r="BC1517" s="205">
        <f t="shared" si="324"/>
        <v>136595</v>
      </c>
      <c r="BD1517" s="205">
        <f t="shared" si="325"/>
        <v>0</v>
      </c>
      <c r="BE1517" s="205">
        <f t="shared" si="326"/>
        <v>0</v>
      </c>
      <c r="BF1517" s="175">
        <v>136595</v>
      </c>
      <c r="BG1517" s="175">
        <v>9462</v>
      </c>
      <c r="BH1517" s="175">
        <v>57865</v>
      </c>
      <c r="BI1517" s="175"/>
      <c r="BJ1517" s="175"/>
      <c r="BK1517" s="175">
        <v>22007</v>
      </c>
      <c r="BL1517" s="175">
        <v>13668</v>
      </c>
      <c r="BM1517" s="175">
        <v>22079</v>
      </c>
      <c r="BN1517" s="175">
        <v>4095</v>
      </c>
      <c r="BO1517" s="175">
        <v>7419</v>
      </c>
      <c r="BP1517" s="200">
        <f t="shared" si="327"/>
        <v>65284</v>
      </c>
    </row>
    <row r="1518" spans="1:68" s="201" customFormat="1" x14ac:dyDescent="0.15">
      <c r="A1518" s="117">
        <v>936101001</v>
      </c>
      <c r="B1518" s="118" t="s">
        <v>901</v>
      </c>
      <c r="C1518" s="118" t="s">
        <v>842</v>
      </c>
      <c r="D1518" s="118" t="s">
        <v>902</v>
      </c>
      <c r="E1518" s="118" t="s">
        <v>3732</v>
      </c>
      <c r="F1518" s="120">
        <v>45</v>
      </c>
      <c r="G1518" s="119">
        <v>2847185</v>
      </c>
      <c r="H1518" s="119"/>
      <c r="I1518" s="120" t="s">
        <v>5822</v>
      </c>
      <c r="J1518" s="120">
        <v>11600</v>
      </c>
      <c r="K1518" s="120">
        <v>2897937</v>
      </c>
      <c r="L1518" s="120">
        <v>0.68400000000000005</v>
      </c>
      <c r="M1518" s="121" t="s">
        <v>5654</v>
      </c>
      <c r="N1518" s="120">
        <v>1</v>
      </c>
      <c r="O1518" s="119">
        <v>207</v>
      </c>
      <c r="P1518" s="119"/>
      <c r="Q1518" s="119"/>
      <c r="R1518" s="120" t="s">
        <v>5655</v>
      </c>
      <c r="S1518" s="120">
        <v>23.1</v>
      </c>
      <c r="T1518" s="120"/>
      <c r="U1518" s="120"/>
      <c r="V1518" s="172">
        <v>1516.7</v>
      </c>
      <c r="W1518" s="172">
        <v>190.7</v>
      </c>
      <c r="X1518" s="172">
        <v>1144</v>
      </c>
      <c r="Y1518" s="172">
        <v>182</v>
      </c>
      <c r="Z1518" s="172"/>
      <c r="AA1518" s="123">
        <v>12898</v>
      </c>
      <c r="AB1518" s="123">
        <v>36962.60000000002</v>
      </c>
      <c r="AC1518" s="123">
        <v>959</v>
      </c>
      <c r="AD1518" s="123"/>
      <c r="AE1518" s="123"/>
      <c r="AF1518" s="123"/>
      <c r="AG1518" s="214"/>
      <c r="AH1518" s="229" t="str">
        <f t="shared" si="322"/>
        <v>a3</v>
      </c>
      <c r="AI1518" s="199"/>
      <c r="AJ1518" s="199"/>
      <c r="AK1518" s="199"/>
      <c r="AL1518" s="199"/>
      <c r="AM1518" s="199"/>
      <c r="AN1518" s="173">
        <v>1</v>
      </c>
      <c r="AO1518" s="173">
        <v>0.5</v>
      </c>
      <c r="AP1518" s="173">
        <v>0.5</v>
      </c>
      <c r="AQ1518" s="173"/>
      <c r="AR1518" s="173"/>
      <c r="AS1518" s="173">
        <v>2</v>
      </c>
      <c r="AT1518" s="173">
        <v>5</v>
      </c>
      <c r="AU1518" s="173">
        <v>5</v>
      </c>
      <c r="AV1518" s="173">
        <v>1</v>
      </c>
      <c r="AW1518" s="173">
        <v>1</v>
      </c>
      <c r="AX1518" s="173">
        <v>1</v>
      </c>
      <c r="AY1518" s="173"/>
      <c r="AZ1518" s="211">
        <f t="shared" si="328"/>
        <v>4</v>
      </c>
      <c r="BA1518" s="211">
        <f t="shared" si="321"/>
        <v>13</v>
      </c>
      <c r="BB1518" s="205">
        <f t="shared" si="323"/>
        <v>304239</v>
      </c>
      <c r="BC1518" s="205">
        <f t="shared" si="324"/>
        <v>222448</v>
      </c>
      <c r="BD1518" s="205">
        <f t="shared" si="325"/>
        <v>85050</v>
      </c>
      <c r="BE1518" s="205">
        <f t="shared" si="326"/>
        <v>3259</v>
      </c>
      <c r="BF1518" s="175">
        <v>219189</v>
      </c>
      <c r="BG1518" s="175">
        <v>1665</v>
      </c>
      <c r="BH1518" s="175">
        <v>85050</v>
      </c>
      <c r="BI1518" s="175">
        <v>51571</v>
      </c>
      <c r="BJ1518" s="175">
        <v>30220</v>
      </c>
      <c r="BK1518" s="175">
        <v>47426</v>
      </c>
      <c r="BL1518" s="175">
        <v>22355</v>
      </c>
      <c r="BM1518" s="175">
        <v>29754</v>
      </c>
      <c r="BN1518" s="175">
        <v>11330</v>
      </c>
      <c r="BO1518" s="175">
        <v>24868</v>
      </c>
      <c r="BP1518" s="200">
        <f t="shared" si="327"/>
        <v>109918</v>
      </c>
    </row>
    <row r="1519" spans="1:68" s="201" customFormat="1" x14ac:dyDescent="0.15">
      <c r="A1519" s="117">
        <v>2221501001</v>
      </c>
      <c r="B1519" s="118" t="s">
        <v>1824</v>
      </c>
      <c r="C1519" s="118" t="s">
        <v>1773</v>
      </c>
      <c r="D1519" s="118" t="s">
        <v>1825</v>
      </c>
      <c r="E1519" s="118" t="s">
        <v>4384</v>
      </c>
      <c r="F1519" s="120">
        <v>19</v>
      </c>
      <c r="G1519" s="119"/>
      <c r="H1519" s="119"/>
      <c r="I1519" s="120" t="s">
        <v>5820</v>
      </c>
      <c r="J1519" s="120">
        <v>13000</v>
      </c>
      <c r="K1519" s="120">
        <v>2900271</v>
      </c>
      <c r="L1519" s="120">
        <v>0.61099999999999999</v>
      </c>
      <c r="M1519" s="121" t="s">
        <v>5654</v>
      </c>
      <c r="N1519" s="120">
        <v>1</v>
      </c>
      <c r="O1519" s="119">
        <v>271</v>
      </c>
      <c r="P1519" s="119">
        <v>69.2</v>
      </c>
      <c r="Q1519" s="119">
        <v>5</v>
      </c>
      <c r="R1519" s="120" t="s">
        <v>5655</v>
      </c>
      <c r="S1519" s="120">
        <v>11</v>
      </c>
      <c r="T1519" s="120"/>
      <c r="U1519" s="120"/>
      <c r="V1519" s="172">
        <v>1572.1</v>
      </c>
      <c r="W1519" s="172"/>
      <c r="X1519" s="172">
        <v>708.8</v>
      </c>
      <c r="Y1519" s="172">
        <v>863.3</v>
      </c>
      <c r="Z1519" s="172"/>
      <c r="AA1519" s="123">
        <v>29107</v>
      </c>
      <c r="AB1519" s="123"/>
      <c r="AC1519" s="123">
        <v>2218</v>
      </c>
      <c r="AD1519" s="123"/>
      <c r="AE1519" s="123"/>
      <c r="AF1519" s="123"/>
      <c r="AG1519" s="214"/>
      <c r="AH1519" s="229" t="str">
        <f t="shared" si="322"/>
        <v>a3</v>
      </c>
      <c r="AI1519" s="199"/>
      <c r="AJ1519" s="199"/>
      <c r="AK1519" s="199"/>
      <c r="AL1519" s="199"/>
      <c r="AM1519" s="199"/>
      <c r="AN1519" s="173">
        <v>3</v>
      </c>
      <c r="AO1519" s="173"/>
      <c r="AP1519" s="173"/>
      <c r="AQ1519" s="173"/>
      <c r="AR1519" s="173"/>
      <c r="AS1519" s="173"/>
      <c r="AT1519" s="173">
        <v>2.2000000000000002</v>
      </c>
      <c r="AU1519" s="173">
        <v>2.2000000000000002</v>
      </c>
      <c r="AV1519" s="173">
        <v>2.2000000000000002</v>
      </c>
      <c r="AW1519" s="173">
        <v>2.2000000000000002</v>
      </c>
      <c r="AX1519" s="173">
        <v>2.2000000000000002</v>
      </c>
      <c r="AY1519" s="173"/>
      <c r="AZ1519" s="211">
        <f t="shared" si="328"/>
        <v>3</v>
      </c>
      <c r="BA1519" s="211">
        <f t="shared" si="321"/>
        <v>11</v>
      </c>
      <c r="BB1519" s="205">
        <f t="shared" si="323"/>
        <v>483641</v>
      </c>
      <c r="BC1519" s="205">
        <f t="shared" si="324"/>
        <v>483641</v>
      </c>
      <c r="BD1519" s="205">
        <f t="shared" si="325"/>
        <v>26222</v>
      </c>
      <c r="BE1519" s="205">
        <f t="shared" si="326"/>
        <v>26222</v>
      </c>
      <c r="BF1519" s="175">
        <v>457419</v>
      </c>
      <c r="BG1519" s="175">
        <v>24163</v>
      </c>
      <c r="BH1519" s="175">
        <v>101714</v>
      </c>
      <c r="BI1519" s="175"/>
      <c r="BJ1519" s="175"/>
      <c r="BK1519" s="175">
        <v>44019</v>
      </c>
      <c r="BL1519" s="175">
        <v>17143</v>
      </c>
      <c r="BM1519" s="175">
        <v>26222</v>
      </c>
      <c r="BN1519" s="175">
        <v>5562</v>
      </c>
      <c r="BO1519" s="175">
        <v>264818</v>
      </c>
      <c r="BP1519" s="200">
        <f t="shared" si="327"/>
        <v>366532</v>
      </c>
    </row>
    <row r="1520" spans="1:68" s="201" customFormat="1" x14ac:dyDescent="0.15">
      <c r="A1520" s="117">
        <v>4520401001</v>
      </c>
      <c r="B1520" s="118" t="s">
        <v>3077</v>
      </c>
      <c r="C1520" s="118" t="s">
        <v>3060</v>
      </c>
      <c r="D1520" s="118" t="s">
        <v>3078</v>
      </c>
      <c r="E1520" s="118" t="s">
        <v>5304</v>
      </c>
      <c r="F1520" s="120">
        <v>29</v>
      </c>
      <c r="G1520" s="119">
        <v>2335214</v>
      </c>
      <c r="H1520" s="119">
        <v>573756</v>
      </c>
      <c r="I1520" s="120" t="s">
        <v>5821</v>
      </c>
      <c r="J1520" s="120">
        <v>14700</v>
      </c>
      <c r="K1520" s="120">
        <v>2908970</v>
      </c>
      <c r="L1520" s="120">
        <v>0.54200000000000004</v>
      </c>
      <c r="M1520" s="121" t="s">
        <v>5654</v>
      </c>
      <c r="N1520" s="120">
        <v>1</v>
      </c>
      <c r="O1520" s="119">
        <v>53.9</v>
      </c>
      <c r="P1520" s="119"/>
      <c r="Q1520" s="119"/>
      <c r="R1520" s="120" t="s">
        <v>5655</v>
      </c>
      <c r="S1520" s="120">
        <v>76.599999999999994</v>
      </c>
      <c r="T1520" s="120"/>
      <c r="U1520" s="120"/>
      <c r="V1520" s="172">
        <v>1745.5</v>
      </c>
      <c r="W1520" s="172">
        <v>328.2</v>
      </c>
      <c r="X1520" s="172">
        <v>953</v>
      </c>
      <c r="Y1520" s="172">
        <v>151.9</v>
      </c>
      <c r="Z1520" s="172">
        <v>312.39999999999998</v>
      </c>
      <c r="AA1520" s="123">
        <v>10847</v>
      </c>
      <c r="AB1520" s="123">
        <v>22648</v>
      </c>
      <c r="AC1520" s="123">
        <v>1029</v>
      </c>
      <c r="AD1520" s="123"/>
      <c r="AE1520" s="123"/>
      <c r="AF1520" s="123"/>
      <c r="AG1520" s="214"/>
      <c r="AH1520" s="229" t="str">
        <f t="shared" si="322"/>
        <v>a3</v>
      </c>
      <c r="AI1520" s="199"/>
      <c r="AJ1520" s="199"/>
      <c r="AK1520" s="199"/>
      <c r="AL1520" s="199"/>
      <c r="AM1520" s="199"/>
      <c r="AN1520" s="173"/>
      <c r="AO1520" s="173">
        <v>1.6</v>
      </c>
      <c r="AP1520" s="173">
        <v>0.9</v>
      </c>
      <c r="AQ1520" s="173"/>
      <c r="AR1520" s="173"/>
      <c r="AS1520" s="173">
        <v>0.5</v>
      </c>
      <c r="AT1520" s="173">
        <v>4.4000000000000004</v>
      </c>
      <c r="AU1520" s="173">
        <v>3.5</v>
      </c>
      <c r="AV1520" s="173"/>
      <c r="AW1520" s="173"/>
      <c r="AX1520" s="173">
        <v>1.7</v>
      </c>
      <c r="AY1520" s="173">
        <v>4.4000000000000004</v>
      </c>
      <c r="AZ1520" s="211">
        <f t="shared" si="328"/>
        <v>3</v>
      </c>
      <c r="BA1520" s="211">
        <f t="shared" si="321"/>
        <v>14</v>
      </c>
      <c r="BB1520" s="205">
        <f t="shared" si="323"/>
        <v>234555</v>
      </c>
      <c r="BC1520" s="205">
        <f t="shared" si="324"/>
        <v>156499</v>
      </c>
      <c r="BD1520" s="205">
        <f t="shared" si="325"/>
        <v>79780</v>
      </c>
      <c r="BE1520" s="205">
        <f t="shared" si="326"/>
        <v>1724</v>
      </c>
      <c r="BF1520" s="175">
        <v>154775</v>
      </c>
      <c r="BG1520" s="175">
        <v>27239</v>
      </c>
      <c r="BH1520" s="175">
        <v>79807</v>
      </c>
      <c r="BI1520" s="175">
        <v>41036</v>
      </c>
      <c r="BJ1520" s="175">
        <v>37020</v>
      </c>
      <c r="BK1520" s="175">
        <v>9680</v>
      </c>
      <c r="BL1520" s="175">
        <v>9109</v>
      </c>
      <c r="BM1520" s="175">
        <v>23964</v>
      </c>
      <c r="BN1520" s="175">
        <v>2414</v>
      </c>
      <c r="BO1520" s="175">
        <v>4286</v>
      </c>
      <c r="BP1520" s="200">
        <f t="shared" si="327"/>
        <v>84093</v>
      </c>
    </row>
    <row r="1521" spans="1:68" s="201" customFormat="1" x14ac:dyDescent="0.15">
      <c r="A1521" s="117">
        <v>1820401001</v>
      </c>
      <c r="B1521" s="118" t="s">
        <v>1413</v>
      </c>
      <c r="C1521" s="118" t="s">
        <v>1400</v>
      </c>
      <c r="D1521" s="118" t="s">
        <v>1414</v>
      </c>
      <c r="E1521" s="118" t="s">
        <v>4089</v>
      </c>
      <c r="F1521" s="120">
        <v>22</v>
      </c>
      <c r="G1521" s="119">
        <v>2910549</v>
      </c>
      <c r="H1521" s="119"/>
      <c r="I1521" s="120" t="s">
        <v>5820</v>
      </c>
      <c r="J1521" s="120">
        <v>12700</v>
      </c>
      <c r="K1521" s="120">
        <v>2910549</v>
      </c>
      <c r="L1521" s="120">
        <v>0.628</v>
      </c>
      <c r="M1521" s="121" t="s">
        <v>5654</v>
      </c>
      <c r="N1521" s="120">
        <v>1</v>
      </c>
      <c r="O1521" s="119">
        <v>282.2</v>
      </c>
      <c r="P1521" s="119">
        <v>37.4</v>
      </c>
      <c r="Q1521" s="119">
        <v>7.55</v>
      </c>
      <c r="R1521" s="120" t="s">
        <v>5655</v>
      </c>
      <c r="S1521" s="120">
        <v>40</v>
      </c>
      <c r="T1521" s="120"/>
      <c r="U1521" s="120"/>
      <c r="V1521" s="172">
        <v>1530</v>
      </c>
      <c r="W1521" s="172">
        <v>247</v>
      </c>
      <c r="X1521" s="172">
        <v>820.4</v>
      </c>
      <c r="Y1521" s="172">
        <v>170.8</v>
      </c>
      <c r="Z1521" s="172">
        <v>291.8</v>
      </c>
      <c r="AA1521" s="123">
        <v>21820</v>
      </c>
      <c r="AB1521" s="123"/>
      <c r="AC1521" s="123">
        <v>1538</v>
      </c>
      <c r="AD1521" s="123"/>
      <c r="AE1521" s="123"/>
      <c r="AF1521" s="123"/>
      <c r="AG1521" s="214"/>
      <c r="AH1521" s="229" t="str">
        <f t="shared" si="322"/>
        <v>a3</v>
      </c>
      <c r="AI1521" s="199"/>
      <c r="AJ1521" s="199"/>
      <c r="AK1521" s="199"/>
      <c r="AL1521" s="199"/>
      <c r="AM1521" s="199"/>
      <c r="AN1521" s="173">
        <v>2</v>
      </c>
      <c r="AO1521" s="173">
        <v>1</v>
      </c>
      <c r="AP1521" s="173">
        <v>1</v>
      </c>
      <c r="AQ1521" s="173"/>
      <c r="AR1521" s="173"/>
      <c r="AS1521" s="173"/>
      <c r="AT1521" s="173">
        <v>2</v>
      </c>
      <c r="AU1521" s="173">
        <v>2</v>
      </c>
      <c r="AV1521" s="173">
        <v>2</v>
      </c>
      <c r="AW1521" s="173">
        <v>2</v>
      </c>
      <c r="AX1521" s="173">
        <v>2</v>
      </c>
      <c r="AY1521" s="173"/>
      <c r="AZ1521" s="211">
        <f t="shared" si="328"/>
        <v>4</v>
      </c>
      <c r="BA1521" s="211">
        <f t="shared" si="321"/>
        <v>10</v>
      </c>
      <c r="BB1521" s="205">
        <f t="shared" si="323"/>
        <v>237308</v>
      </c>
      <c r="BC1521" s="205">
        <f t="shared" si="324"/>
        <v>196349</v>
      </c>
      <c r="BD1521" s="205">
        <f t="shared" si="325"/>
        <v>41517</v>
      </c>
      <c r="BE1521" s="205">
        <f t="shared" si="326"/>
        <v>558</v>
      </c>
      <c r="BF1521" s="175">
        <v>195791</v>
      </c>
      <c r="BG1521" s="175">
        <v>15283</v>
      </c>
      <c r="BH1521" s="175">
        <v>74472</v>
      </c>
      <c r="BI1521" s="175">
        <v>40959</v>
      </c>
      <c r="BJ1521" s="175"/>
      <c r="BK1521" s="175">
        <v>47933</v>
      </c>
      <c r="BL1521" s="175">
        <v>7007</v>
      </c>
      <c r="BM1521" s="175">
        <v>26715</v>
      </c>
      <c r="BN1521" s="175">
        <v>12225</v>
      </c>
      <c r="BO1521" s="175">
        <v>12714</v>
      </c>
      <c r="BP1521" s="200">
        <f t="shared" si="327"/>
        <v>87186</v>
      </c>
    </row>
    <row r="1522" spans="1:68" s="201" customFormat="1" x14ac:dyDescent="0.15">
      <c r="A1522" s="117">
        <v>2323001001</v>
      </c>
      <c r="B1522" s="118" t="s">
        <v>678</v>
      </c>
      <c r="C1522" s="118" t="s">
        <v>1850</v>
      </c>
      <c r="D1522" s="118" t="s">
        <v>1910</v>
      </c>
      <c r="E1522" s="118" t="s">
        <v>4448</v>
      </c>
      <c r="F1522" s="120">
        <v>24</v>
      </c>
      <c r="G1522" s="119">
        <v>2912610</v>
      </c>
      <c r="H1522" s="119"/>
      <c r="I1522" s="120" t="s">
        <v>5820</v>
      </c>
      <c r="J1522" s="120">
        <v>11000</v>
      </c>
      <c r="K1522" s="120">
        <v>2912610</v>
      </c>
      <c r="L1522" s="120">
        <v>0.72499999999999998</v>
      </c>
      <c r="M1522" s="121" t="s">
        <v>5659</v>
      </c>
      <c r="N1522" s="120">
        <v>1</v>
      </c>
      <c r="O1522" s="119">
        <v>198</v>
      </c>
      <c r="P1522" s="119">
        <v>36</v>
      </c>
      <c r="Q1522" s="119">
        <v>3.5</v>
      </c>
      <c r="R1522" s="120" t="s">
        <v>5655</v>
      </c>
      <c r="S1522" s="120">
        <v>23.6</v>
      </c>
      <c r="T1522" s="120"/>
      <c r="U1522" s="120"/>
      <c r="V1522" s="172">
        <v>2520.7089999999998</v>
      </c>
      <c r="W1522" s="172"/>
      <c r="X1522" s="172">
        <v>2057.2660000000001</v>
      </c>
      <c r="Y1522" s="172">
        <v>362.87099999999998</v>
      </c>
      <c r="Z1522" s="172">
        <v>100.572</v>
      </c>
      <c r="AA1522" s="123">
        <v>24031</v>
      </c>
      <c r="AB1522" s="123"/>
      <c r="AC1522" s="123">
        <v>1902</v>
      </c>
      <c r="AD1522" s="123"/>
      <c r="AE1522" s="123"/>
      <c r="AF1522" s="123"/>
      <c r="AG1522" s="214"/>
      <c r="AH1522" s="229" t="str">
        <f t="shared" si="322"/>
        <v>a3</v>
      </c>
      <c r="AI1522" s="199"/>
      <c r="AJ1522" s="199"/>
      <c r="AK1522" s="199"/>
      <c r="AL1522" s="199"/>
      <c r="AM1522" s="199"/>
      <c r="AN1522" s="173">
        <v>2</v>
      </c>
      <c r="AO1522" s="173"/>
      <c r="AP1522" s="173"/>
      <c r="AQ1522" s="173"/>
      <c r="AR1522" s="173"/>
      <c r="AS1522" s="173">
        <v>5</v>
      </c>
      <c r="AT1522" s="173">
        <v>1</v>
      </c>
      <c r="AU1522" s="173">
        <v>1</v>
      </c>
      <c r="AV1522" s="173">
        <v>1</v>
      </c>
      <c r="AW1522" s="173">
        <v>1</v>
      </c>
      <c r="AX1522" s="173">
        <v>1</v>
      </c>
      <c r="AY1522" s="173"/>
      <c r="AZ1522" s="211">
        <f t="shared" si="328"/>
        <v>7</v>
      </c>
      <c r="BA1522" s="211">
        <f t="shared" si="321"/>
        <v>5</v>
      </c>
      <c r="BB1522" s="205">
        <f t="shared" si="323"/>
        <v>209492</v>
      </c>
      <c r="BC1522" s="205">
        <f t="shared" si="324"/>
        <v>209492</v>
      </c>
      <c r="BD1522" s="205">
        <f t="shared" si="325"/>
        <v>0</v>
      </c>
      <c r="BE1522" s="205">
        <f t="shared" si="326"/>
        <v>0</v>
      </c>
      <c r="BF1522" s="175">
        <v>209492</v>
      </c>
      <c r="BG1522" s="175">
        <v>12658</v>
      </c>
      <c r="BH1522" s="175">
        <v>42210</v>
      </c>
      <c r="BI1522" s="175"/>
      <c r="BJ1522" s="175"/>
      <c r="BK1522" s="175">
        <v>37617</v>
      </c>
      <c r="BL1522" s="175">
        <v>1100</v>
      </c>
      <c r="BM1522" s="175">
        <v>39027</v>
      </c>
      <c r="BN1522" s="175">
        <v>11919</v>
      </c>
      <c r="BO1522" s="175">
        <v>64961</v>
      </c>
      <c r="BP1522" s="200">
        <f t="shared" si="327"/>
        <v>107171</v>
      </c>
    </row>
    <row r="1523" spans="1:68" s="201" customFormat="1" x14ac:dyDescent="0.15">
      <c r="A1523" s="117">
        <v>1700281002</v>
      </c>
      <c r="B1523" s="118" t="s">
        <v>1328</v>
      </c>
      <c r="C1523" s="118" t="s">
        <v>1324</v>
      </c>
      <c r="D1523" s="118" t="s">
        <v>1327</v>
      </c>
      <c r="E1523" s="118" t="s">
        <v>4023</v>
      </c>
      <c r="F1523" s="120">
        <v>18</v>
      </c>
      <c r="G1523" s="119"/>
      <c r="H1523" s="119"/>
      <c r="I1523" s="120" t="s">
        <v>5820</v>
      </c>
      <c r="J1523" s="120">
        <v>18375</v>
      </c>
      <c r="K1523" s="120">
        <v>2939362</v>
      </c>
      <c r="L1523" s="120">
        <v>0.438</v>
      </c>
      <c r="M1523" s="121" t="s">
        <v>5654</v>
      </c>
      <c r="N1523" s="120">
        <v>1</v>
      </c>
      <c r="O1523" s="119">
        <v>126</v>
      </c>
      <c r="P1523" s="119">
        <v>25.8</v>
      </c>
      <c r="Q1523" s="119">
        <v>2.99</v>
      </c>
      <c r="R1523" s="120" t="s">
        <v>5655</v>
      </c>
      <c r="S1523" s="120">
        <v>22.577999999999999</v>
      </c>
      <c r="T1523" s="120"/>
      <c r="U1523" s="120"/>
      <c r="V1523" s="172">
        <v>1167.3699999999999</v>
      </c>
      <c r="W1523" s="172"/>
      <c r="X1523" s="172">
        <v>701.02</v>
      </c>
      <c r="Y1523" s="172">
        <v>327.81</v>
      </c>
      <c r="Z1523" s="172">
        <v>138.54</v>
      </c>
      <c r="AA1523" s="123">
        <v>15111</v>
      </c>
      <c r="AB1523" s="123">
        <v>47929.199999999961</v>
      </c>
      <c r="AC1523" s="123">
        <v>820.4</v>
      </c>
      <c r="AD1523" s="123"/>
      <c r="AE1523" s="123"/>
      <c r="AF1523" s="123"/>
      <c r="AG1523" s="214"/>
      <c r="AH1523" s="229" t="str">
        <f t="shared" si="322"/>
        <v>a3</v>
      </c>
      <c r="AI1523" s="199"/>
      <c r="AJ1523" s="199"/>
      <c r="AK1523" s="199"/>
      <c r="AL1523" s="199"/>
      <c r="AM1523" s="199"/>
      <c r="AN1523" s="173" t="s">
        <v>3186</v>
      </c>
      <c r="AO1523" s="173" t="s">
        <v>3186</v>
      </c>
      <c r="AP1523" s="173" t="s">
        <v>3186</v>
      </c>
      <c r="AQ1523" s="173" t="s">
        <v>3186</v>
      </c>
      <c r="AR1523" s="173" t="s">
        <v>3186</v>
      </c>
      <c r="AS1523" s="173">
        <v>3</v>
      </c>
      <c r="AT1523" s="173">
        <v>1</v>
      </c>
      <c r="AU1523" s="173">
        <v>3</v>
      </c>
      <c r="AV1523" s="173">
        <v>1</v>
      </c>
      <c r="AW1523" s="173">
        <v>2</v>
      </c>
      <c r="AX1523" s="173">
        <v>1</v>
      </c>
      <c r="AY1523" s="173" t="s">
        <v>3186</v>
      </c>
      <c r="AZ1523" s="211">
        <f t="shared" si="328"/>
        <v>3</v>
      </c>
      <c r="BA1523" s="211">
        <f t="shared" si="321"/>
        <v>8</v>
      </c>
      <c r="BB1523" s="205">
        <f t="shared" si="323"/>
        <v>244191</v>
      </c>
      <c r="BC1523" s="205">
        <f t="shared" si="324"/>
        <v>244191</v>
      </c>
      <c r="BD1523" s="205">
        <f t="shared" si="325"/>
        <v>-3264</v>
      </c>
      <c r="BE1523" s="205">
        <f t="shared" si="326"/>
        <v>-3264</v>
      </c>
      <c r="BF1523" s="175">
        <v>247455</v>
      </c>
      <c r="BG1523" s="175">
        <v>12203</v>
      </c>
      <c r="BH1523" s="175">
        <v>113600</v>
      </c>
      <c r="BI1523" s="175"/>
      <c r="BJ1523" s="175"/>
      <c r="BK1523" s="175">
        <v>20552</v>
      </c>
      <c r="BL1523" s="175">
        <v>79520</v>
      </c>
      <c r="BM1523" s="175"/>
      <c r="BN1523" s="175"/>
      <c r="BO1523" s="175">
        <v>18316</v>
      </c>
      <c r="BP1523" s="200">
        <f t="shared" si="327"/>
        <v>131916</v>
      </c>
    </row>
    <row r="1524" spans="1:68" s="201" customFormat="1" x14ac:dyDescent="0.15">
      <c r="A1524" s="117">
        <v>500281001</v>
      </c>
      <c r="B1524" s="118" t="s">
        <v>550</v>
      </c>
      <c r="C1524" s="118" t="s">
        <v>546</v>
      </c>
      <c r="D1524" s="118" t="s">
        <v>551</v>
      </c>
      <c r="E1524" s="118" t="s">
        <v>3512</v>
      </c>
      <c r="F1524" s="120">
        <v>21</v>
      </c>
      <c r="G1524" s="119"/>
      <c r="H1524" s="119"/>
      <c r="I1524" s="120" t="s">
        <v>5820</v>
      </c>
      <c r="J1524" s="120">
        <v>12000</v>
      </c>
      <c r="K1524" s="120">
        <v>2942747</v>
      </c>
      <c r="L1524" s="120">
        <v>0.67200000000000004</v>
      </c>
      <c r="M1524" s="121" t="s">
        <v>5654</v>
      </c>
      <c r="N1524" s="120">
        <v>1</v>
      </c>
      <c r="O1524" s="119">
        <v>255.2</v>
      </c>
      <c r="P1524" s="119">
        <v>36</v>
      </c>
      <c r="Q1524" s="119">
        <v>3.3</v>
      </c>
      <c r="R1524" s="120" t="s">
        <v>5655</v>
      </c>
      <c r="S1524" s="120">
        <v>51.8</v>
      </c>
      <c r="T1524" s="120"/>
      <c r="U1524" s="120"/>
      <c r="V1524" s="172">
        <v>1263</v>
      </c>
      <c r="W1524" s="172"/>
      <c r="X1524" s="172">
        <v>885.3</v>
      </c>
      <c r="Y1524" s="172">
        <v>373.9</v>
      </c>
      <c r="Z1524" s="172">
        <v>3.8</v>
      </c>
      <c r="AA1524" s="123">
        <v>16774</v>
      </c>
      <c r="AB1524" s="123"/>
      <c r="AC1524" s="123">
        <v>2784</v>
      </c>
      <c r="AD1524" s="123"/>
      <c r="AE1524" s="123"/>
      <c r="AF1524" s="123"/>
      <c r="AG1524" s="214"/>
      <c r="AH1524" s="229" t="str">
        <f t="shared" si="322"/>
        <v>a3</v>
      </c>
      <c r="AI1524" s="199"/>
      <c r="AJ1524" s="199"/>
      <c r="AK1524" s="199"/>
      <c r="AL1524" s="199"/>
      <c r="AM1524" s="199"/>
      <c r="AN1524" s="173"/>
      <c r="AO1524" s="173"/>
      <c r="AP1524" s="173"/>
      <c r="AQ1524" s="173">
        <v>1</v>
      </c>
      <c r="AR1524" s="173"/>
      <c r="AS1524" s="173">
        <v>2</v>
      </c>
      <c r="AT1524" s="173">
        <v>2.5</v>
      </c>
      <c r="AU1524" s="173">
        <v>2.5</v>
      </c>
      <c r="AV1524" s="173">
        <v>2</v>
      </c>
      <c r="AW1524" s="173">
        <v>2</v>
      </c>
      <c r="AX1524" s="173">
        <v>1</v>
      </c>
      <c r="AY1524" s="173"/>
      <c r="AZ1524" s="211">
        <f t="shared" si="328"/>
        <v>3</v>
      </c>
      <c r="BA1524" s="211">
        <f t="shared" si="321"/>
        <v>10</v>
      </c>
      <c r="BB1524" s="205">
        <f t="shared" si="323"/>
        <v>312165</v>
      </c>
      <c r="BC1524" s="205">
        <f t="shared" si="324"/>
        <v>217265</v>
      </c>
      <c r="BD1524" s="205">
        <f t="shared" si="325"/>
        <v>152193</v>
      </c>
      <c r="BE1524" s="205">
        <f t="shared" si="326"/>
        <v>57293</v>
      </c>
      <c r="BF1524" s="175">
        <v>159972</v>
      </c>
      <c r="BG1524" s="175">
        <v>1670</v>
      </c>
      <c r="BH1524" s="175">
        <v>152193</v>
      </c>
      <c r="BI1524" s="175">
        <v>59588</v>
      </c>
      <c r="BJ1524" s="175">
        <v>35312</v>
      </c>
      <c r="BK1524" s="175">
        <v>501</v>
      </c>
      <c r="BL1524" s="175">
        <v>5471</v>
      </c>
      <c r="BM1524" s="175"/>
      <c r="BN1524" s="175"/>
      <c r="BO1524" s="175">
        <v>57430</v>
      </c>
      <c r="BP1524" s="200">
        <f t="shared" si="327"/>
        <v>209623</v>
      </c>
    </row>
    <row r="1525" spans="1:68" s="201" customFormat="1" x14ac:dyDescent="0.15">
      <c r="A1525" s="117">
        <v>102103001</v>
      </c>
      <c r="B1525" s="118" t="s">
        <v>17</v>
      </c>
      <c r="C1525" s="118" t="s">
        <v>11</v>
      </c>
      <c r="D1525" s="118" t="s">
        <v>18</v>
      </c>
      <c r="E1525" s="118" t="s">
        <v>3188</v>
      </c>
      <c r="F1525" s="120">
        <v>29</v>
      </c>
      <c r="G1525" s="119">
        <v>3100568</v>
      </c>
      <c r="H1525" s="119"/>
      <c r="I1525" s="120" t="s">
        <v>5820</v>
      </c>
      <c r="J1525" s="120">
        <v>8400</v>
      </c>
      <c r="K1525" s="120">
        <v>2963824</v>
      </c>
      <c r="L1525" s="120">
        <v>0.96699999999999997</v>
      </c>
      <c r="M1525" s="121" t="s">
        <v>5654</v>
      </c>
      <c r="N1525" s="120">
        <v>1</v>
      </c>
      <c r="O1525" s="119">
        <v>158</v>
      </c>
      <c r="P1525" s="119"/>
      <c r="Q1525" s="119"/>
      <c r="R1525" s="120" t="s">
        <v>5655</v>
      </c>
      <c r="S1525" s="120">
        <v>3.9956999999999998</v>
      </c>
      <c r="T1525" s="120"/>
      <c r="U1525" s="120" t="s">
        <v>3186</v>
      </c>
      <c r="V1525" s="172">
        <v>1513.6</v>
      </c>
      <c r="W1525" s="172">
        <v>485.2</v>
      </c>
      <c r="X1525" s="172">
        <v>743.5</v>
      </c>
      <c r="Y1525" s="172">
        <v>143.1</v>
      </c>
      <c r="Z1525" s="172">
        <v>141.80000000000001</v>
      </c>
      <c r="AA1525" s="123">
        <v>19110</v>
      </c>
      <c r="AB1525" s="123"/>
      <c r="AC1525" s="123">
        <v>2298</v>
      </c>
      <c r="AD1525" s="123"/>
      <c r="AE1525" s="123"/>
      <c r="AF1525" s="123"/>
      <c r="AG1525" s="214"/>
      <c r="AH1525" s="229" t="str">
        <f t="shared" si="322"/>
        <v>a3</v>
      </c>
      <c r="AI1525" s="199"/>
      <c r="AJ1525" s="199"/>
      <c r="AK1525" s="199"/>
      <c r="AL1525" s="199"/>
      <c r="AM1525" s="199"/>
      <c r="AN1525" s="173"/>
      <c r="AO1525" s="173"/>
      <c r="AP1525" s="173"/>
      <c r="AQ1525" s="173"/>
      <c r="AR1525" s="173"/>
      <c r="AS1525" s="173">
        <v>1</v>
      </c>
      <c r="AT1525" s="173">
        <v>2</v>
      </c>
      <c r="AU1525" s="173">
        <v>2</v>
      </c>
      <c r="AV1525" s="173">
        <v>2</v>
      </c>
      <c r="AW1525" s="173">
        <v>1</v>
      </c>
      <c r="AX1525" s="173">
        <v>1</v>
      </c>
      <c r="AY1525" s="173"/>
      <c r="AZ1525" s="211">
        <f t="shared" si="328"/>
        <v>1</v>
      </c>
      <c r="BA1525" s="211">
        <f t="shared" si="321"/>
        <v>8</v>
      </c>
      <c r="BB1525" s="205">
        <f t="shared" si="323"/>
        <v>213891</v>
      </c>
      <c r="BC1525" s="205">
        <f t="shared" si="324"/>
        <v>173594</v>
      </c>
      <c r="BD1525" s="205">
        <f t="shared" si="325"/>
        <v>41906</v>
      </c>
      <c r="BE1525" s="205">
        <f t="shared" si="326"/>
        <v>1609</v>
      </c>
      <c r="BF1525" s="175">
        <v>171985</v>
      </c>
      <c r="BG1525" s="175"/>
      <c r="BH1525" s="175">
        <v>71925</v>
      </c>
      <c r="BI1525" s="175">
        <v>40297</v>
      </c>
      <c r="BJ1525" s="175"/>
      <c r="BK1525" s="175">
        <v>41952</v>
      </c>
      <c r="BL1525" s="175">
        <v>567</v>
      </c>
      <c r="BM1525" s="175">
        <v>25111</v>
      </c>
      <c r="BN1525" s="175">
        <v>11659</v>
      </c>
      <c r="BO1525" s="175">
        <v>22380</v>
      </c>
      <c r="BP1525" s="200">
        <f t="shared" si="327"/>
        <v>94305</v>
      </c>
    </row>
    <row r="1526" spans="1:68" s="201" customFormat="1" x14ac:dyDescent="0.15">
      <c r="A1526" s="117">
        <v>220501001</v>
      </c>
      <c r="B1526" s="118" t="s">
        <v>360</v>
      </c>
      <c r="C1526" s="118" t="s">
        <v>345</v>
      </c>
      <c r="D1526" s="118" t="s">
        <v>361</v>
      </c>
      <c r="E1526" s="118" t="s">
        <v>3395</v>
      </c>
      <c r="F1526" s="120">
        <v>29</v>
      </c>
      <c r="G1526" s="119"/>
      <c r="H1526" s="119"/>
      <c r="I1526" s="120" t="s">
        <v>5820</v>
      </c>
      <c r="J1526" s="120">
        <v>13290</v>
      </c>
      <c r="K1526" s="120">
        <v>2965810</v>
      </c>
      <c r="L1526" s="120">
        <v>0.61099999999999999</v>
      </c>
      <c r="M1526" s="121" t="s">
        <v>5654</v>
      </c>
      <c r="N1526" s="120">
        <v>1</v>
      </c>
      <c r="O1526" s="119">
        <v>137.5</v>
      </c>
      <c r="P1526" s="119"/>
      <c r="Q1526" s="119"/>
      <c r="R1526" s="120" t="s">
        <v>5655</v>
      </c>
      <c r="S1526" s="120">
        <v>54.673999999999999</v>
      </c>
      <c r="T1526" s="120"/>
      <c r="U1526" s="120"/>
      <c r="V1526" s="172">
        <v>1241.9000000000001</v>
      </c>
      <c r="W1526" s="172">
        <v>233.417</v>
      </c>
      <c r="X1526" s="172">
        <v>904.95</v>
      </c>
      <c r="Y1526" s="172">
        <v>21.983000000000001</v>
      </c>
      <c r="Z1526" s="172">
        <v>81.55</v>
      </c>
      <c r="AA1526" s="123">
        <v>26</v>
      </c>
      <c r="AB1526" s="123">
        <v>56805</v>
      </c>
      <c r="AC1526" s="123">
        <v>1205.55</v>
      </c>
      <c r="AD1526" s="123"/>
      <c r="AE1526" s="123"/>
      <c r="AF1526" s="123"/>
      <c r="AG1526" s="214"/>
      <c r="AH1526" s="229" t="str">
        <f t="shared" si="322"/>
        <v>a3</v>
      </c>
      <c r="AI1526" s="199" t="s">
        <v>5402</v>
      </c>
      <c r="AJ1526" s="199" t="s">
        <v>5402</v>
      </c>
      <c r="AK1526" s="199" t="s">
        <v>5402</v>
      </c>
      <c r="AL1526" s="199" t="s">
        <v>5402</v>
      </c>
      <c r="AM1526" s="199" t="s">
        <v>5402</v>
      </c>
      <c r="AN1526" s="173">
        <v>4</v>
      </c>
      <c r="AO1526" s="173"/>
      <c r="AP1526" s="173"/>
      <c r="AQ1526" s="173"/>
      <c r="AR1526" s="173"/>
      <c r="AS1526" s="173">
        <v>1</v>
      </c>
      <c r="AT1526" s="173">
        <v>2</v>
      </c>
      <c r="AU1526" s="173">
        <v>2</v>
      </c>
      <c r="AV1526" s="173">
        <v>2</v>
      </c>
      <c r="AW1526" s="173">
        <v>2</v>
      </c>
      <c r="AX1526" s="173">
        <v>2</v>
      </c>
      <c r="AY1526" s="173">
        <v>1</v>
      </c>
      <c r="AZ1526" s="211">
        <f t="shared" si="328"/>
        <v>5</v>
      </c>
      <c r="BA1526" s="211">
        <f t="shared" si="321"/>
        <v>11</v>
      </c>
      <c r="BB1526" s="205">
        <f t="shared" si="323"/>
        <v>188973</v>
      </c>
      <c r="BC1526" s="205">
        <f t="shared" si="324"/>
        <v>188973</v>
      </c>
      <c r="BD1526" s="205">
        <f t="shared" si="325"/>
        <v>0</v>
      </c>
      <c r="BE1526" s="205">
        <f t="shared" si="326"/>
        <v>0</v>
      </c>
      <c r="BF1526" s="175">
        <v>188973</v>
      </c>
      <c r="BG1526" s="175"/>
      <c r="BH1526" s="175">
        <v>188892</v>
      </c>
      <c r="BI1526" s="175"/>
      <c r="BJ1526" s="175"/>
      <c r="BK1526" s="175"/>
      <c r="BL1526" s="175"/>
      <c r="BM1526" s="175"/>
      <c r="BN1526" s="175"/>
      <c r="BO1526" s="175">
        <v>81</v>
      </c>
      <c r="BP1526" s="200">
        <f t="shared" si="327"/>
        <v>188973</v>
      </c>
    </row>
    <row r="1527" spans="1:68" s="201" customFormat="1" x14ac:dyDescent="0.15">
      <c r="A1527" s="117">
        <v>4230801001</v>
      </c>
      <c r="B1527" s="118" t="s">
        <v>2941</v>
      </c>
      <c r="C1527" s="118" t="s">
        <v>2907</v>
      </c>
      <c r="D1527" s="118" t="s">
        <v>2942</v>
      </c>
      <c r="E1527" s="118" t="s">
        <v>5212</v>
      </c>
      <c r="F1527" s="120">
        <v>22</v>
      </c>
      <c r="G1527" s="119">
        <v>2991815</v>
      </c>
      <c r="H1527" s="119"/>
      <c r="I1527" s="120" t="s">
        <v>5820</v>
      </c>
      <c r="J1527" s="120">
        <v>13500</v>
      </c>
      <c r="K1527" s="120">
        <v>3004604</v>
      </c>
      <c r="L1527" s="120">
        <v>0.61</v>
      </c>
      <c r="M1527" s="121" t="s">
        <v>5654</v>
      </c>
      <c r="N1527" s="120">
        <v>1</v>
      </c>
      <c r="O1527" s="119">
        <v>343</v>
      </c>
      <c r="P1527" s="119">
        <v>43</v>
      </c>
      <c r="Q1527" s="119">
        <v>6.4</v>
      </c>
      <c r="R1527" s="120" t="s">
        <v>5655</v>
      </c>
      <c r="S1527" s="120">
        <v>4.2</v>
      </c>
      <c r="T1527" s="120"/>
      <c r="U1527" s="120"/>
      <c r="V1527" s="172">
        <v>1220</v>
      </c>
      <c r="W1527" s="172">
        <v>111</v>
      </c>
      <c r="X1527" s="172">
        <v>571</v>
      </c>
      <c r="Y1527" s="172">
        <v>316</v>
      </c>
      <c r="Z1527" s="172">
        <v>222</v>
      </c>
      <c r="AA1527" s="123">
        <v>31846</v>
      </c>
      <c r="AB1527" s="123">
        <v>102883.1099999999</v>
      </c>
      <c r="AC1527" s="123">
        <v>1646</v>
      </c>
      <c r="AD1527" s="123"/>
      <c r="AE1527" s="123"/>
      <c r="AF1527" s="123"/>
      <c r="AG1527" s="214"/>
      <c r="AH1527" s="229" t="str">
        <f t="shared" si="322"/>
        <v>a3</v>
      </c>
      <c r="AI1527" s="199" t="s">
        <v>5401</v>
      </c>
      <c r="AJ1527" s="199"/>
      <c r="AK1527" s="199" t="s">
        <v>5401</v>
      </c>
      <c r="AL1527" s="199" t="s">
        <v>5401</v>
      </c>
      <c r="AM1527" s="199" t="s">
        <v>5401</v>
      </c>
      <c r="AN1527" s="173">
        <v>4</v>
      </c>
      <c r="AO1527" s="173" t="s">
        <v>3186</v>
      </c>
      <c r="AP1527" s="173" t="s">
        <v>3186</v>
      </c>
      <c r="AQ1527" s="173" t="s">
        <v>3186</v>
      </c>
      <c r="AR1527" s="173" t="s">
        <v>3186</v>
      </c>
      <c r="AS1527" s="173" t="s">
        <v>3186</v>
      </c>
      <c r="AT1527" s="173">
        <v>9</v>
      </c>
      <c r="AU1527" s="173">
        <v>1</v>
      </c>
      <c r="AV1527" s="173">
        <v>1</v>
      </c>
      <c r="AW1527" s="173">
        <v>1</v>
      </c>
      <c r="AX1527" s="173">
        <v>1</v>
      </c>
      <c r="AY1527" s="173">
        <v>2</v>
      </c>
      <c r="AZ1527" s="211">
        <f t="shared" si="328"/>
        <v>4</v>
      </c>
      <c r="BA1527" s="211">
        <f t="shared" si="321"/>
        <v>15</v>
      </c>
      <c r="BB1527" s="205">
        <f t="shared" si="323"/>
        <v>222587</v>
      </c>
      <c r="BC1527" s="205">
        <f t="shared" si="324"/>
        <v>172628</v>
      </c>
      <c r="BD1527" s="205">
        <f t="shared" si="325"/>
        <v>73232</v>
      </c>
      <c r="BE1527" s="205">
        <f t="shared" si="326"/>
        <v>23273</v>
      </c>
      <c r="BF1527" s="175">
        <v>149355</v>
      </c>
      <c r="BG1527" s="175"/>
      <c r="BH1527" s="175">
        <v>114898</v>
      </c>
      <c r="BI1527" s="175">
        <v>46677</v>
      </c>
      <c r="BJ1527" s="175">
        <v>3282</v>
      </c>
      <c r="BK1527" s="175">
        <v>28152</v>
      </c>
      <c r="BL1527" s="175">
        <v>1629</v>
      </c>
      <c r="BM1527" s="175"/>
      <c r="BN1527" s="175"/>
      <c r="BO1527" s="175">
        <v>27949</v>
      </c>
      <c r="BP1527" s="200">
        <f t="shared" si="327"/>
        <v>142847</v>
      </c>
    </row>
    <row r="1528" spans="1:68" s="201" customFormat="1" x14ac:dyDescent="0.15">
      <c r="A1528" s="117">
        <v>3720501001</v>
      </c>
      <c r="B1528" s="118" t="s">
        <v>2687</v>
      </c>
      <c r="C1528" s="118" t="s">
        <v>2676</v>
      </c>
      <c r="D1528" s="118" t="s">
        <v>2688</v>
      </c>
      <c r="E1528" s="118" t="s">
        <v>5034</v>
      </c>
      <c r="F1528" s="120">
        <v>34</v>
      </c>
      <c r="G1528" s="119">
        <v>3007580</v>
      </c>
      <c r="H1528" s="119">
        <v>414985</v>
      </c>
      <c r="I1528" s="120" t="s">
        <v>5821</v>
      </c>
      <c r="J1528" s="120">
        <v>13000</v>
      </c>
      <c r="K1528" s="120">
        <v>3007580</v>
      </c>
      <c r="L1528" s="120">
        <v>0.63400000000000001</v>
      </c>
      <c r="M1528" s="121" t="s">
        <v>5654</v>
      </c>
      <c r="N1528" s="120">
        <v>1</v>
      </c>
      <c r="O1528" s="119">
        <v>154.6</v>
      </c>
      <c r="P1528" s="119">
        <v>24.87</v>
      </c>
      <c r="Q1528" s="119">
        <v>2.88</v>
      </c>
      <c r="R1528" s="120" t="s">
        <v>5655</v>
      </c>
      <c r="S1528" s="120">
        <v>2.2000000000000002</v>
      </c>
      <c r="T1528" s="120"/>
      <c r="U1528" s="120"/>
      <c r="V1528" s="172">
        <v>1161.0999999999999</v>
      </c>
      <c r="W1528" s="172">
        <v>185.4</v>
      </c>
      <c r="X1528" s="172">
        <v>667.3</v>
      </c>
      <c r="Y1528" s="172">
        <v>73.7</v>
      </c>
      <c r="Z1528" s="172">
        <v>234.7</v>
      </c>
      <c r="AA1528" s="123">
        <v>9982</v>
      </c>
      <c r="AB1528" s="123">
        <v>16760.799999999941</v>
      </c>
      <c r="AC1528" s="123">
        <v>650.20000000000005</v>
      </c>
      <c r="AD1528" s="123"/>
      <c r="AE1528" s="123"/>
      <c r="AF1528" s="123"/>
      <c r="AG1528" s="214"/>
      <c r="AH1528" s="229" t="str">
        <f t="shared" si="322"/>
        <v>a3</v>
      </c>
      <c r="AI1528" s="199" t="s">
        <v>5400</v>
      </c>
      <c r="AJ1528" s="199" t="s">
        <v>5400</v>
      </c>
      <c r="AK1528" s="199" t="s">
        <v>5400</v>
      </c>
      <c r="AL1528" s="199" t="s">
        <v>5400</v>
      </c>
      <c r="AM1528" s="199"/>
      <c r="AN1528" s="173">
        <v>3</v>
      </c>
      <c r="AO1528" s="173"/>
      <c r="AP1528" s="173"/>
      <c r="AQ1528" s="173"/>
      <c r="AR1528" s="173"/>
      <c r="AS1528" s="173">
        <v>2</v>
      </c>
      <c r="AT1528" s="173">
        <v>3</v>
      </c>
      <c r="AU1528" s="173">
        <v>4</v>
      </c>
      <c r="AV1528" s="173">
        <v>3</v>
      </c>
      <c r="AW1528" s="173">
        <v>3</v>
      </c>
      <c r="AX1528" s="173">
        <v>2</v>
      </c>
      <c r="AY1528" s="173"/>
      <c r="AZ1528" s="211">
        <f t="shared" si="328"/>
        <v>5</v>
      </c>
      <c r="BA1528" s="211">
        <f t="shared" ref="BA1528:BA1559" si="329">SUBTOTAL(9,AT1528:AY1528)</f>
        <v>15</v>
      </c>
      <c r="BB1528" s="205">
        <f t="shared" si="323"/>
        <v>144410</v>
      </c>
      <c r="BC1528" s="205">
        <f t="shared" si="324"/>
        <v>144410</v>
      </c>
      <c r="BD1528" s="205">
        <f t="shared" si="325"/>
        <v>0</v>
      </c>
      <c r="BE1528" s="205">
        <f t="shared" si="326"/>
        <v>0</v>
      </c>
      <c r="BF1528" s="175">
        <v>144410</v>
      </c>
      <c r="BG1528" s="175">
        <v>17248</v>
      </c>
      <c r="BH1528" s="175">
        <v>86012</v>
      </c>
      <c r="BI1528" s="175"/>
      <c r="BJ1528" s="175"/>
      <c r="BK1528" s="175">
        <v>14326</v>
      </c>
      <c r="BL1528" s="175">
        <v>2702</v>
      </c>
      <c r="BM1528" s="175">
        <v>15195</v>
      </c>
      <c r="BN1528" s="175">
        <v>3757</v>
      </c>
      <c r="BO1528" s="175">
        <v>5170</v>
      </c>
      <c r="BP1528" s="200">
        <f t="shared" si="327"/>
        <v>91182</v>
      </c>
    </row>
    <row r="1529" spans="1:68" s="201" customFormat="1" x14ac:dyDescent="0.15">
      <c r="A1529" s="117">
        <v>300281001</v>
      </c>
      <c r="B1529" s="118" t="s">
        <v>419</v>
      </c>
      <c r="C1529" s="118" t="s">
        <v>415</v>
      </c>
      <c r="D1529" s="118" t="s">
        <v>420</v>
      </c>
      <c r="E1529" s="118" t="s">
        <v>3431</v>
      </c>
      <c r="F1529" s="120">
        <v>23</v>
      </c>
      <c r="G1529" s="119">
        <v>3011024</v>
      </c>
      <c r="H1529" s="119"/>
      <c r="I1529" s="120" t="s">
        <v>5820</v>
      </c>
      <c r="J1529" s="120">
        <v>13400</v>
      </c>
      <c r="K1529" s="120">
        <v>3011024</v>
      </c>
      <c r="L1529" s="120">
        <v>0.61599999999999999</v>
      </c>
      <c r="M1529" s="121" t="s">
        <v>5654</v>
      </c>
      <c r="N1529" s="120">
        <v>1</v>
      </c>
      <c r="O1529" s="119">
        <v>220</v>
      </c>
      <c r="P1529" s="119">
        <v>50</v>
      </c>
      <c r="Q1529" s="119">
        <v>5.4</v>
      </c>
      <c r="R1529" s="120" t="s">
        <v>5655</v>
      </c>
      <c r="S1529" s="120">
        <v>84.2</v>
      </c>
      <c r="T1529" s="120"/>
      <c r="U1529" s="120"/>
      <c r="V1529" s="172">
        <v>1845.87</v>
      </c>
      <c r="W1529" s="172">
        <v>288.8</v>
      </c>
      <c r="X1529" s="172">
        <v>658.57</v>
      </c>
      <c r="Y1529" s="172">
        <v>359.5</v>
      </c>
      <c r="Z1529" s="172">
        <v>539</v>
      </c>
      <c r="AA1529" s="123">
        <v>11853.316800000001</v>
      </c>
      <c r="AB1529" s="123">
        <v>65524.800000000112</v>
      </c>
      <c r="AC1529" s="123">
        <v>1518.4</v>
      </c>
      <c r="AD1529" s="123"/>
      <c r="AE1529" s="123"/>
      <c r="AF1529" s="123"/>
      <c r="AG1529" s="214"/>
      <c r="AH1529" s="229" t="str">
        <f t="shared" si="322"/>
        <v>a3</v>
      </c>
      <c r="AI1529" s="199" t="s">
        <v>5401</v>
      </c>
      <c r="AJ1529" s="199"/>
      <c r="AK1529" s="199" t="s">
        <v>5401</v>
      </c>
      <c r="AL1529" s="199"/>
      <c r="AM1529" s="199"/>
      <c r="AN1529" s="173">
        <v>0.5</v>
      </c>
      <c r="AO1529" s="173"/>
      <c r="AP1529" s="173" t="s">
        <v>3186</v>
      </c>
      <c r="AQ1529" s="173" t="s">
        <v>3186</v>
      </c>
      <c r="AR1529" s="173"/>
      <c r="AS1529" s="173">
        <v>1.2</v>
      </c>
      <c r="AT1529" s="173">
        <v>3.1</v>
      </c>
      <c r="AU1529" s="173">
        <v>2.6</v>
      </c>
      <c r="AV1529" s="173">
        <v>2.1</v>
      </c>
      <c r="AW1529" s="173">
        <v>2.1</v>
      </c>
      <c r="AX1529" s="173">
        <v>2.5</v>
      </c>
      <c r="AY1529" s="173" t="s">
        <v>3186</v>
      </c>
      <c r="AZ1529" s="211">
        <f t="shared" si="328"/>
        <v>1.7</v>
      </c>
      <c r="BA1529" s="211">
        <f t="shared" si="329"/>
        <v>12.4</v>
      </c>
      <c r="BB1529" s="205">
        <f t="shared" si="323"/>
        <v>325762</v>
      </c>
      <c r="BC1529" s="205">
        <f t="shared" si="324"/>
        <v>325762</v>
      </c>
      <c r="BD1529" s="205">
        <f t="shared" si="325"/>
        <v>0</v>
      </c>
      <c r="BE1529" s="205">
        <f t="shared" si="326"/>
        <v>0</v>
      </c>
      <c r="BF1529" s="175">
        <v>325762</v>
      </c>
      <c r="BG1529" s="175">
        <v>12318</v>
      </c>
      <c r="BH1529" s="175">
        <v>159775</v>
      </c>
      <c r="BI1529" s="175"/>
      <c r="BJ1529" s="175"/>
      <c r="BK1529" s="175">
        <v>3856</v>
      </c>
      <c r="BL1529" s="175">
        <v>12174</v>
      </c>
      <c r="BM1529" s="175">
        <v>29446</v>
      </c>
      <c r="BN1529" s="175">
        <v>2999</v>
      </c>
      <c r="BO1529" s="175">
        <v>105194</v>
      </c>
      <c r="BP1529" s="200">
        <f t="shared" si="327"/>
        <v>264969</v>
      </c>
    </row>
    <row r="1530" spans="1:68" s="201" customFormat="1" x14ac:dyDescent="0.15">
      <c r="A1530" s="117">
        <v>4620801001</v>
      </c>
      <c r="B1530" s="118" t="s">
        <v>3118</v>
      </c>
      <c r="C1530" s="118" t="s">
        <v>3107</v>
      </c>
      <c r="D1530" s="118" t="s">
        <v>3119</v>
      </c>
      <c r="E1530" s="118" t="s">
        <v>5328</v>
      </c>
      <c r="F1530" s="120">
        <v>26</v>
      </c>
      <c r="G1530" s="119">
        <v>3024298</v>
      </c>
      <c r="H1530" s="119"/>
      <c r="I1530" s="120" t="s">
        <v>5820</v>
      </c>
      <c r="J1530" s="120">
        <v>15750</v>
      </c>
      <c r="K1530" s="120">
        <v>3024298</v>
      </c>
      <c r="L1530" s="120">
        <v>0.52600000000000002</v>
      </c>
      <c r="M1530" s="121" t="s">
        <v>5654</v>
      </c>
      <c r="N1530" s="120">
        <v>1</v>
      </c>
      <c r="O1530" s="119">
        <v>306.60000000000002</v>
      </c>
      <c r="P1530" s="119">
        <v>67.44</v>
      </c>
      <c r="Q1530" s="119">
        <v>21.42</v>
      </c>
      <c r="R1530" s="120" t="s">
        <v>5655</v>
      </c>
      <c r="S1530" s="120">
        <v>65.5</v>
      </c>
      <c r="T1530" s="120"/>
      <c r="U1530" s="120" t="s">
        <v>3186</v>
      </c>
      <c r="V1530" s="172">
        <v>1893.4</v>
      </c>
      <c r="W1530" s="172">
        <v>196.7</v>
      </c>
      <c r="X1530" s="172">
        <v>1026.8</v>
      </c>
      <c r="Y1530" s="172">
        <v>332.2</v>
      </c>
      <c r="Z1530" s="172">
        <v>337.7</v>
      </c>
      <c r="AA1530" s="123">
        <v>13845</v>
      </c>
      <c r="AB1530" s="123">
        <v>58311.200000000012</v>
      </c>
      <c r="AC1530" s="123">
        <v>333</v>
      </c>
      <c r="AD1530" s="123"/>
      <c r="AE1530" s="123"/>
      <c r="AF1530" s="123"/>
      <c r="AG1530" s="214"/>
      <c r="AH1530" s="229" t="str">
        <f t="shared" si="322"/>
        <v>a3</v>
      </c>
      <c r="AI1530" s="199"/>
      <c r="AJ1530" s="199"/>
      <c r="AK1530" s="199"/>
      <c r="AL1530" s="199"/>
      <c r="AM1530" s="199"/>
      <c r="AN1530" s="173"/>
      <c r="AO1530" s="173"/>
      <c r="AP1530" s="173"/>
      <c r="AQ1530" s="173"/>
      <c r="AR1530" s="173"/>
      <c r="AS1530" s="173">
        <v>1</v>
      </c>
      <c r="AT1530" s="173">
        <v>4</v>
      </c>
      <c r="AU1530" s="173">
        <v>5</v>
      </c>
      <c r="AV1530" s="173">
        <v>1</v>
      </c>
      <c r="AW1530" s="173">
        <v>1</v>
      </c>
      <c r="AX1530" s="173">
        <v>2</v>
      </c>
      <c r="AY1530" s="173"/>
      <c r="AZ1530" s="211">
        <f t="shared" si="328"/>
        <v>1</v>
      </c>
      <c r="BA1530" s="211">
        <f t="shared" si="329"/>
        <v>13</v>
      </c>
      <c r="BB1530" s="205">
        <f t="shared" si="323"/>
        <v>228943</v>
      </c>
      <c r="BC1530" s="205">
        <f t="shared" si="324"/>
        <v>174657</v>
      </c>
      <c r="BD1530" s="205">
        <f t="shared" si="325"/>
        <v>70140</v>
      </c>
      <c r="BE1530" s="205">
        <f t="shared" si="326"/>
        <v>15854</v>
      </c>
      <c r="BF1530" s="175">
        <v>158803</v>
      </c>
      <c r="BG1530" s="175"/>
      <c r="BH1530" s="175">
        <v>70140</v>
      </c>
      <c r="BI1530" s="175">
        <v>54286</v>
      </c>
      <c r="BJ1530" s="175"/>
      <c r="BK1530" s="175">
        <v>39233</v>
      </c>
      <c r="BL1530" s="175">
        <v>4633</v>
      </c>
      <c r="BM1530" s="175">
        <v>24561</v>
      </c>
      <c r="BN1530" s="175">
        <v>15452</v>
      </c>
      <c r="BO1530" s="175">
        <v>20638</v>
      </c>
      <c r="BP1530" s="200">
        <f t="shared" si="327"/>
        <v>90778</v>
      </c>
    </row>
    <row r="1531" spans="1:68" s="201" customFormat="1" x14ac:dyDescent="0.15">
      <c r="A1531" s="117">
        <v>123301001</v>
      </c>
      <c r="B1531" s="118" t="s">
        <v>104</v>
      </c>
      <c r="C1531" s="118" t="s">
        <v>11</v>
      </c>
      <c r="D1531" s="118" t="s">
        <v>105</v>
      </c>
      <c r="E1531" s="118" t="s">
        <v>3249</v>
      </c>
      <c r="F1531" s="120">
        <v>28</v>
      </c>
      <c r="G1531" s="119">
        <v>3055113</v>
      </c>
      <c r="H1531" s="119"/>
      <c r="I1531" s="120" t="s">
        <v>5820</v>
      </c>
      <c r="J1531" s="120">
        <v>15000</v>
      </c>
      <c r="K1531" s="120">
        <v>3055113</v>
      </c>
      <c r="L1531" s="120">
        <v>0.55800000000000005</v>
      </c>
      <c r="M1531" s="121" t="s">
        <v>5654</v>
      </c>
      <c r="N1531" s="120">
        <v>1</v>
      </c>
      <c r="O1531" s="119">
        <v>397</v>
      </c>
      <c r="P1531" s="119">
        <v>72.2</v>
      </c>
      <c r="Q1531" s="119">
        <v>9.1999999999999993</v>
      </c>
      <c r="R1531" s="120" t="s">
        <v>5655</v>
      </c>
      <c r="S1531" s="120">
        <v>52.6</v>
      </c>
      <c r="T1531" s="120"/>
      <c r="U1531" s="120" t="s">
        <v>3186</v>
      </c>
      <c r="V1531" s="172">
        <v>1838.8</v>
      </c>
      <c r="W1531" s="172">
        <v>185.1</v>
      </c>
      <c r="X1531" s="172">
        <v>835.9</v>
      </c>
      <c r="Y1531" s="172">
        <v>247.2</v>
      </c>
      <c r="Z1531" s="172">
        <v>570.6</v>
      </c>
      <c r="AA1531" s="123">
        <v>29540</v>
      </c>
      <c r="AB1531" s="123">
        <v>94038.809999999881</v>
      </c>
      <c r="AC1531" s="123">
        <v>2254</v>
      </c>
      <c r="AD1531" s="123"/>
      <c r="AE1531" s="123"/>
      <c r="AF1531" s="123"/>
      <c r="AG1531" s="214"/>
      <c r="AH1531" s="229" t="str">
        <f t="shared" si="322"/>
        <v>a3</v>
      </c>
      <c r="AI1531" s="199"/>
      <c r="AJ1531" s="199"/>
      <c r="AK1531" s="199"/>
      <c r="AL1531" s="199"/>
      <c r="AM1531" s="199"/>
      <c r="AN1531" s="173">
        <v>2.2999999999999998</v>
      </c>
      <c r="AO1531" s="173">
        <v>0.5</v>
      </c>
      <c r="AP1531" s="173"/>
      <c r="AQ1531" s="173"/>
      <c r="AR1531" s="173"/>
      <c r="AS1531" s="173">
        <v>1</v>
      </c>
      <c r="AT1531" s="173">
        <v>2</v>
      </c>
      <c r="AU1531" s="173">
        <v>2</v>
      </c>
      <c r="AV1531" s="173">
        <v>1</v>
      </c>
      <c r="AW1531" s="173">
        <v>2</v>
      </c>
      <c r="AX1531" s="173">
        <v>2</v>
      </c>
      <c r="AY1531" s="173">
        <v>4</v>
      </c>
      <c r="AZ1531" s="211">
        <f t="shared" si="328"/>
        <v>3.8</v>
      </c>
      <c r="BA1531" s="211">
        <f t="shared" si="329"/>
        <v>13</v>
      </c>
      <c r="BB1531" s="205">
        <f t="shared" si="323"/>
        <v>320667</v>
      </c>
      <c r="BC1531" s="205">
        <f t="shared" si="324"/>
        <v>272561</v>
      </c>
      <c r="BD1531" s="205">
        <f t="shared" si="325"/>
        <v>96761</v>
      </c>
      <c r="BE1531" s="205">
        <f t="shared" si="326"/>
        <v>48655</v>
      </c>
      <c r="BF1531" s="175">
        <v>223906</v>
      </c>
      <c r="BG1531" s="175">
        <v>18966</v>
      </c>
      <c r="BH1531" s="175">
        <v>99303</v>
      </c>
      <c r="BI1531" s="175">
        <v>48106</v>
      </c>
      <c r="BJ1531" s="175"/>
      <c r="BK1531" s="175">
        <v>46183</v>
      </c>
      <c r="BL1531" s="175">
        <v>23516</v>
      </c>
      <c r="BM1531" s="175">
        <v>25541</v>
      </c>
      <c r="BN1531" s="175">
        <v>1468</v>
      </c>
      <c r="BO1531" s="175">
        <v>57584</v>
      </c>
      <c r="BP1531" s="200">
        <f t="shared" si="327"/>
        <v>156887</v>
      </c>
    </row>
    <row r="1532" spans="1:68" s="201" customFormat="1" x14ac:dyDescent="0.15">
      <c r="A1532" s="117">
        <v>2120601001</v>
      </c>
      <c r="B1532" s="118" t="s">
        <v>1686</v>
      </c>
      <c r="C1532" s="118" t="s">
        <v>1650</v>
      </c>
      <c r="D1532" s="118" t="s">
        <v>1687</v>
      </c>
      <c r="E1532" s="118" t="s">
        <v>4280</v>
      </c>
      <c r="F1532" s="120">
        <v>24</v>
      </c>
      <c r="G1532" s="119"/>
      <c r="H1532" s="119"/>
      <c r="I1532" s="120" t="s">
        <v>5820</v>
      </c>
      <c r="J1532" s="120">
        <v>20000</v>
      </c>
      <c r="K1532" s="120">
        <v>3068435</v>
      </c>
      <c r="L1532" s="120">
        <v>0.42</v>
      </c>
      <c r="M1532" s="121" t="s">
        <v>5672</v>
      </c>
      <c r="N1532" s="120">
        <v>1</v>
      </c>
      <c r="O1532" s="119">
        <v>210</v>
      </c>
      <c r="P1532" s="119">
        <v>29</v>
      </c>
      <c r="Q1532" s="119">
        <v>3.81</v>
      </c>
      <c r="R1532" s="120"/>
      <c r="S1532" s="120"/>
      <c r="T1532" s="120">
        <v>16</v>
      </c>
      <c r="U1532" s="120"/>
      <c r="V1532" s="172">
        <v>1344.2</v>
      </c>
      <c r="W1532" s="172"/>
      <c r="X1532" s="172">
        <v>1090.3</v>
      </c>
      <c r="Y1532" s="172">
        <v>99.8</v>
      </c>
      <c r="Z1532" s="172">
        <v>154.1</v>
      </c>
      <c r="AA1532" s="123">
        <v>14203</v>
      </c>
      <c r="AB1532" s="123"/>
      <c r="AC1532" s="123">
        <v>1957</v>
      </c>
      <c r="AD1532" s="123"/>
      <c r="AE1532" s="123"/>
      <c r="AF1532" s="123"/>
      <c r="AG1532" s="214"/>
      <c r="AH1532" s="229" t="str">
        <f t="shared" si="322"/>
        <v>a3</v>
      </c>
      <c r="AI1532" s="199"/>
      <c r="AJ1532" s="199"/>
      <c r="AK1532" s="199"/>
      <c r="AL1532" s="199"/>
      <c r="AM1532" s="199"/>
      <c r="AN1532" s="173">
        <v>4</v>
      </c>
      <c r="AO1532" s="173">
        <v>1</v>
      </c>
      <c r="AP1532" s="173"/>
      <c r="AQ1532" s="173">
        <v>1</v>
      </c>
      <c r="AR1532" s="173"/>
      <c r="AS1532" s="173"/>
      <c r="AT1532" s="173">
        <v>1</v>
      </c>
      <c r="AU1532" s="173">
        <v>1</v>
      </c>
      <c r="AV1532" s="173">
        <v>2</v>
      </c>
      <c r="AW1532" s="173">
        <v>2</v>
      </c>
      <c r="AX1532" s="173">
        <v>1</v>
      </c>
      <c r="AY1532" s="173"/>
      <c r="AZ1532" s="211">
        <f t="shared" si="328"/>
        <v>6</v>
      </c>
      <c r="BA1532" s="211">
        <f t="shared" si="329"/>
        <v>7</v>
      </c>
      <c r="BB1532" s="205">
        <f t="shared" si="323"/>
        <v>211856</v>
      </c>
      <c r="BC1532" s="205">
        <f t="shared" si="324"/>
        <v>163592</v>
      </c>
      <c r="BD1532" s="205">
        <f t="shared" si="325"/>
        <v>50274</v>
      </c>
      <c r="BE1532" s="205">
        <f t="shared" si="326"/>
        <v>2010</v>
      </c>
      <c r="BF1532" s="175">
        <v>161582</v>
      </c>
      <c r="BG1532" s="175"/>
      <c r="BH1532" s="175">
        <v>50274</v>
      </c>
      <c r="BI1532" s="175">
        <v>48264</v>
      </c>
      <c r="BJ1532" s="175"/>
      <c r="BK1532" s="175">
        <v>51680</v>
      </c>
      <c r="BL1532" s="175">
        <v>11390</v>
      </c>
      <c r="BM1532" s="175">
        <v>24634</v>
      </c>
      <c r="BN1532" s="175">
        <v>18734</v>
      </c>
      <c r="BO1532" s="175">
        <v>6880</v>
      </c>
      <c r="BP1532" s="200">
        <f t="shared" si="327"/>
        <v>57154</v>
      </c>
    </row>
    <row r="1533" spans="1:68" s="201" customFormat="1" x14ac:dyDescent="0.15">
      <c r="A1533" s="117">
        <v>2020301003</v>
      </c>
      <c r="B1533" s="118" t="s">
        <v>1510</v>
      </c>
      <c r="C1533" s="118" t="s">
        <v>1489</v>
      </c>
      <c r="D1533" s="118" t="s">
        <v>1508</v>
      </c>
      <c r="E1533" s="118" t="s">
        <v>4159</v>
      </c>
      <c r="F1533" s="120">
        <v>14</v>
      </c>
      <c r="G1533" s="119">
        <v>3072315</v>
      </c>
      <c r="H1533" s="119"/>
      <c r="I1533" s="120" t="s">
        <v>5820</v>
      </c>
      <c r="J1533" s="120">
        <v>21450</v>
      </c>
      <c r="K1533" s="120">
        <v>3072315</v>
      </c>
      <c r="L1533" s="120">
        <v>0.39200000000000002</v>
      </c>
      <c r="M1533" s="121" t="s">
        <v>5654</v>
      </c>
      <c r="N1533" s="120">
        <v>1</v>
      </c>
      <c r="O1533" s="119">
        <v>290</v>
      </c>
      <c r="P1533" s="119">
        <v>55.8</v>
      </c>
      <c r="Q1533" s="119">
        <v>6.52</v>
      </c>
      <c r="R1533" s="120" t="s">
        <v>5655</v>
      </c>
      <c r="S1533" s="120">
        <v>39.6</v>
      </c>
      <c r="T1533" s="120"/>
      <c r="U1533" s="120"/>
      <c r="V1533" s="172">
        <v>1586.5</v>
      </c>
      <c r="W1533" s="172">
        <v>254.1</v>
      </c>
      <c r="X1533" s="172">
        <v>981.1</v>
      </c>
      <c r="Y1533" s="172">
        <v>144.6</v>
      </c>
      <c r="Z1533" s="172">
        <v>206.7</v>
      </c>
      <c r="AA1533" s="123">
        <v>32767</v>
      </c>
      <c r="AB1533" s="123"/>
      <c r="AC1533" s="123">
        <v>694.1</v>
      </c>
      <c r="AD1533" s="123"/>
      <c r="AE1533" s="123"/>
      <c r="AF1533" s="123"/>
      <c r="AG1533" s="214"/>
      <c r="AH1533" s="229" t="str">
        <f t="shared" si="322"/>
        <v>a3</v>
      </c>
      <c r="AI1533" s="199"/>
      <c r="AJ1533" s="199"/>
      <c r="AK1533" s="199"/>
      <c r="AL1533" s="199"/>
      <c r="AM1533" s="199"/>
      <c r="AN1533" s="173"/>
      <c r="AO1533" s="173"/>
      <c r="AP1533" s="173"/>
      <c r="AQ1533" s="173"/>
      <c r="AR1533" s="173"/>
      <c r="AS1533" s="173">
        <v>0.5</v>
      </c>
      <c r="AT1533" s="173">
        <v>0.5</v>
      </c>
      <c r="AU1533" s="173">
        <v>0.5</v>
      </c>
      <c r="AV1533" s="173">
        <v>0.5</v>
      </c>
      <c r="AW1533" s="173">
        <v>0.5</v>
      </c>
      <c r="AX1533" s="173">
        <v>0.5</v>
      </c>
      <c r="AY1533" s="173">
        <v>0.5</v>
      </c>
      <c r="AZ1533" s="211">
        <f t="shared" si="328"/>
        <v>0.5</v>
      </c>
      <c r="BA1533" s="211">
        <f t="shared" si="329"/>
        <v>3</v>
      </c>
      <c r="BB1533" s="205">
        <f t="shared" si="323"/>
        <v>200181</v>
      </c>
      <c r="BC1533" s="205">
        <f t="shared" si="324"/>
        <v>179164</v>
      </c>
      <c r="BD1533" s="205">
        <f t="shared" si="325"/>
        <v>36718</v>
      </c>
      <c r="BE1533" s="205">
        <f t="shared" si="326"/>
        <v>15701</v>
      </c>
      <c r="BF1533" s="175">
        <v>163463</v>
      </c>
      <c r="BG1533" s="175"/>
      <c r="BH1533" s="175">
        <v>68082</v>
      </c>
      <c r="BI1533" s="175">
        <v>21017</v>
      </c>
      <c r="BJ1533" s="175"/>
      <c r="BK1533" s="175">
        <v>67716</v>
      </c>
      <c r="BL1533" s="175">
        <v>2690</v>
      </c>
      <c r="BM1533" s="175">
        <v>23619</v>
      </c>
      <c r="BN1533" s="175">
        <v>282</v>
      </c>
      <c r="BO1533" s="175">
        <v>16775</v>
      </c>
      <c r="BP1533" s="200">
        <f t="shared" si="327"/>
        <v>84857</v>
      </c>
    </row>
    <row r="1534" spans="1:68" s="201" customFormat="1" x14ac:dyDescent="0.15">
      <c r="A1534" s="117">
        <v>2620201002</v>
      </c>
      <c r="B1534" s="118" t="s">
        <v>1137</v>
      </c>
      <c r="C1534" s="118" t="s">
        <v>1980</v>
      </c>
      <c r="D1534" s="118" t="s">
        <v>2001</v>
      </c>
      <c r="E1534" s="118" t="s">
        <v>4513</v>
      </c>
      <c r="F1534" s="120">
        <v>18</v>
      </c>
      <c r="G1534" s="119">
        <v>3171025</v>
      </c>
      <c r="H1534" s="119"/>
      <c r="I1534" s="120" t="s">
        <v>5820</v>
      </c>
      <c r="J1534" s="120">
        <v>13200</v>
      </c>
      <c r="K1534" s="120">
        <v>3171025</v>
      </c>
      <c r="L1534" s="120">
        <v>0.65800000000000003</v>
      </c>
      <c r="M1534" s="121" t="s">
        <v>5654</v>
      </c>
      <c r="N1534" s="120">
        <v>1</v>
      </c>
      <c r="O1534" s="119">
        <v>155.80000000000001</v>
      </c>
      <c r="P1534" s="119"/>
      <c r="Q1534" s="119"/>
      <c r="R1534" s="120" t="s">
        <v>5655</v>
      </c>
      <c r="S1534" s="120">
        <v>32.6</v>
      </c>
      <c r="T1534" s="120"/>
      <c r="U1534" s="120" t="s">
        <v>5689</v>
      </c>
      <c r="V1534" s="172">
        <v>1356.2</v>
      </c>
      <c r="W1534" s="172">
        <v>224.3</v>
      </c>
      <c r="X1534" s="172">
        <v>243.5</v>
      </c>
      <c r="Y1534" s="172">
        <v>53.3</v>
      </c>
      <c r="Z1534" s="172">
        <v>835.1</v>
      </c>
      <c r="AA1534" s="123">
        <v>24656</v>
      </c>
      <c r="AB1534" s="123"/>
      <c r="AC1534" s="123">
        <v>722</v>
      </c>
      <c r="AD1534" s="123"/>
      <c r="AE1534" s="123"/>
      <c r="AF1534" s="123"/>
      <c r="AG1534" s="214"/>
      <c r="AH1534" s="229" t="str">
        <f t="shared" si="322"/>
        <v>a3</v>
      </c>
      <c r="AI1534" s="199"/>
      <c r="AJ1534" s="199"/>
      <c r="AK1534" s="199"/>
      <c r="AL1534" s="199"/>
      <c r="AM1534" s="199"/>
      <c r="AN1534" s="173">
        <v>2.5</v>
      </c>
      <c r="AO1534" s="173">
        <v>2</v>
      </c>
      <c r="AP1534" s="173"/>
      <c r="AQ1534" s="173"/>
      <c r="AR1534" s="173">
        <v>2</v>
      </c>
      <c r="AS1534" s="173">
        <v>0.6</v>
      </c>
      <c r="AT1534" s="173">
        <v>1.4</v>
      </c>
      <c r="AU1534" s="173">
        <v>3.2</v>
      </c>
      <c r="AV1534" s="173">
        <v>0.7</v>
      </c>
      <c r="AW1534" s="173"/>
      <c r="AX1534" s="173">
        <v>0.8</v>
      </c>
      <c r="AY1534" s="173">
        <v>1</v>
      </c>
      <c r="AZ1534" s="211">
        <f t="shared" si="328"/>
        <v>7.1</v>
      </c>
      <c r="BA1534" s="211">
        <f t="shared" si="329"/>
        <v>7.1</v>
      </c>
      <c r="BB1534" s="205">
        <f t="shared" si="323"/>
        <v>271663</v>
      </c>
      <c r="BC1534" s="205">
        <f t="shared" si="324"/>
        <v>198583</v>
      </c>
      <c r="BD1534" s="205">
        <f t="shared" si="325"/>
        <v>73080</v>
      </c>
      <c r="BE1534" s="205">
        <f t="shared" si="326"/>
        <v>0</v>
      </c>
      <c r="BF1534" s="175">
        <v>198583</v>
      </c>
      <c r="BG1534" s="175">
        <v>28141</v>
      </c>
      <c r="BH1534" s="175">
        <v>73080</v>
      </c>
      <c r="BI1534" s="175">
        <v>73080</v>
      </c>
      <c r="BJ1534" s="175"/>
      <c r="BK1534" s="175">
        <v>36389</v>
      </c>
      <c r="BL1534" s="175">
        <v>17449</v>
      </c>
      <c r="BM1534" s="175">
        <v>20240</v>
      </c>
      <c r="BN1534" s="175">
        <v>5641</v>
      </c>
      <c r="BO1534" s="175">
        <v>17643</v>
      </c>
      <c r="BP1534" s="200">
        <f t="shared" si="327"/>
        <v>90723</v>
      </c>
    </row>
    <row r="1535" spans="1:68" s="201" customFormat="1" x14ac:dyDescent="0.15">
      <c r="A1535" s="117">
        <v>2720501001</v>
      </c>
      <c r="B1535" s="118" t="s">
        <v>2084</v>
      </c>
      <c r="C1535" s="118" t="s">
        <v>2037</v>
      </c>
      <c r="D1535" s="118" t="s">
        <v>2085</v>
      </c>
      <c r="E1535" s="118" t="s">
        <v>4574</v>
      </c>
      <c r="F1535" s="120">
        <v>50</v>
      </c>
      <c r="G1535" s="119">
        <v>3186066</v>
      </c>
      <c r="H1535" s="119"/>
      <c r="I1535" s="120" t="s">
        <v>5820</v>
      </c>
      <c r="J1535" s="120">
        <v>39200</v>
      </c>
      <c r="K1535" s="120">
        <v>3186066</v>
      </c>
      <c r="L1535" s="120">
        <v>0.223</v>
      </c>
      <c r="M1535" s="121" t="s">
        <v>3186</v>
      </c>
      <c r="N1535" s="120">
        <v>1</v>
      </c>
      <c r="O1535" s="119"/>
      <c r="P1535" s="119"/>
      <c r="Q1535" s="119"/>
      <c r="R1535" s="120" t="s">
        <v>5655</v>
      </c>
      <c r="S1535" s="120">
        <v>3.3</v>
      </c>
      <c r="T1535" s="120"/>
      <c r="U1535" s="120"/>
      <c r="V1535" s="172">
        <v>1449.8</v>
      </c>
      <c r="W1535" s="172">
        <v>344.9</v>
      </c>
      <c r="X1535" s="172">
        <v>923.4</v>
      </c>
      <c r="Y1535" s="172">
        <v>181.5</v>
      </c>
      <c r="Z1535" s="172"/>
      <c r="AA1535" s="123"/>
      <c r="AB1535" s="123"/>
      <c r="AC1535" s="123">
        <v>1716</v>
      </c>
      <c r="AD1535" s="123"/>
      <c r="AE1535" s="123"/>
      <c r="AF1535" s="123"/>
      <c r="AG1535" s="214"/>
      <c r="AH1535" s="229" t="str">
        <f t="shared" si="322"/>
        <v>a3</v>
      </c>
      <c r="AI1535" s="199"/>
      <c r="AJ1535" s="199"/>
      <c r="AK1535" s="199"/>
      <c r="AL1535" s="199"/>
      <c r="AM1535" s="199"/>
      <c r="AN1535" s="173">
        <v>1</v>
      </c>
      <c r="AO1535" s="173">
        <v>4</v>
      </c>
      <c r="AP1535" s="173">
        <v>1</v>
      </c>
      <c r="AQ1535" s="173">
        <v>1</v>
      </c>
      <c r="AR1535" s="173"/>
      <c r="AS1535" s="173"/>
      <c r="AT1535" s="173">
        <v>5</v>
      </c>
      <c r="AU1535" s="173">
        <v>5</v>
      </c>
      <c r="AV1535" s="173"/>
      <c r="AW1535" s="173">
        <v>11</v>
      </c>
      <c r="AX1535" s="173"/>
      <c r="AY1535" s="173"/>
      <c r="AZ1535" s="211">
        <f t="shared" si="328"/>
        <v>7</v>
      </c>
      <c r="BA1535" s="211">
        <f t="shared" si="329"/>
        <v>21</v>
      </c>
      <c r="BB1535" s="205">
        <f t="shared" si="323"/>
        <v>391558</v>
      </c>
      <c r="BC1535" s="205">
        <f t="shared" si="324"/>
        <v>301436</v>
      </c>
      <c r="BD1535" s="205">
        <f t="shared" si="325"/>
        <v>94928</v>
      </c>
      <c r="BE1535" s="205">
        <f t="shared" si="326"/>
        <v>4806</v>
      </c>
      <c r="BF1535" s="175">
        <v>296630</v>
      </c>
      <c r="BG1535" s="175">
        <v>39039</v>
      </c>
      <c r="BH1535" s="175">
        <v>120162</v>
      </c>
      <c r="BI1535" s="175">
        <v>90122</v>
      </c>
      <c r="BJ1535" s="175"/>
      <c r="BK1535" s="175">
        <v>49582</v>
      </c>
      <c r="BL1535" s="175">
        <v>1765</v>
      </c>
      <c r="BM1535" s="175">
        <v>39698</v>
      </c>
      <c r="BN1535" s="175">
        <v>26497</v>
      </c>
      <c r="BO1535" s="175">
        <v>24693</v>
      </c>
      <c r="BP1535" s="200">
        <f t="shared" si="327"/>
        <v>144855</v>
      </c>
    </row>
    <row r="1536" spans="1:68" s="201" customFormat="1" x14ac:dyDescent="0.15">
      <c r="A1536" s="117">
        <v>620601001</v>
      </c>
      <c r="B1536" s="118" t="s">
        <v>628</v>
      </c>
      <c r="C1536" s="118" t="s">
        <v>601</v>
      </c>
      <c r="D1536" s="118" t="s">
        <v>629</v>
      </c>
      <c r="E1536" s="118" t="s">
        <v>3567</v>
      </c>
      <c r="F1536" s="120">
        <v>30</v>
      </c>
      <c r="G1536" s="119">
        <v>3189028</v>
      </c>
      <c r="H1536" s="119"/>
      <c r="I1536" s="120" t="s">
        <v>5820</v>
      </c>
      <c r="J1536" s="120">
        <v>13640</v>
      </c>
      <c r="K1536" s="120">
        <v>3189028</v>
      </c>
      <c r="L1536" s="120">
        <v>0.64100000000000001</v>
      </c>
      <c r="M1536" s="121" t="s">
        <v>5654</v>
      </c>
      <c r="N1536" s="120">
        <v>1</v>
      </c>
      <c r="O1536" s="119">
        <v>208</v>
      </c>
      <c r="P1536" s="119"/>
      <c r="Q1536" s="119"/>
      <c r="R1536" s="120" t="s">
        <v>5655</v>
      </c>
      <c r="S1536" s="120">
        <v>58.6</v>
      </c>
      <c r="T1536" s="120"/>
      <c r="U1536" s="120"/>
      <c r="V1536" s="172">
        <v>1732</v>
      </c>
      <c r="W1536" s="172">
        <v>175</v>
      </c>
      <c r="X1536" s="172">
        <v>1179</v>
      </c>
      <c r="Y1536" s="172">
        <v>176</v>
      </c>
      <c r="Z1536" s="172">
        <v>202</v>
      </c>
      <c r="AA1536" s="123">
        <v>36958</v>
      </c>
      <c r="AB1536" s="123"/>
      <c r="AC1536" s="123">
        <v>2687</v>
      </c>
      <c r="AD1536" s="123"/>
      <c r="AE1536" s="123"/>
      <c r="AF1536" s="123"/>
      <c r="AG1536" s="214"/>
      <c r="AH1536" s="229" t="str">
        <f t="shared" si="322"/>
        <v>a3</v>
      </c>
      <c r="AI1536" s="199"/>
      <c r="AJ1536" s="199"/>
      <c r="AK1536" s="199"/>
      <c r="AL1536" s="199"/>
      <c r="AM1536" s="199"/>
      <c r="AN1536" s="173">
        <v>1</v>
      </c>
      <c r="AO1536" s="173"/>
      <c r="AP1536" s="173"/>
      <c r="AQ1536" s="173"/>
      <c r="AR1536" s="173"/>
      <c r="AS1536" s="173"/>
      <c r="AT1536" s="173">
        <v>1</v>
      </c>
      <c r="AU1536" s="173">
        <v>5</v>
      </c>
      <c r="AV1536" s="173">
        <v>1</v>
      </c>
      <c r="AW1536" s="173">
        <v>2</v>
      </c>
      <c r="AX1536" s="173">
        <v>2</v>
      </c>
      <c r="AY1536" s="173">
        <v>1</v>
      </c>
      <c r="AZ1536" s="211">
        <f t="shared" si="328"/>
        <v>1</v>
      </c>
      <c r="BA1536" s="211">
        <f t="shared" si="329"/>
        <v>12</v>
      </c>
      <c r="BB1536" s="205">
        <f t="shared" si="323"/>
        <v>219701</v>
      </c>
      <c r="BC1536" s="205">
        <f t="shared" si="324"/>
        <v>182389</v>
      </c>
      <c r="BD1536" s="205">
        <f t="shared" si="325"/>
        <v>38804</v>
      </c>
      <c r="BE1536" s="205">
        <f t="shared" si="326"/>
        <v>1492</v>
      </c>
      <c r="BF1536" s="175">
        <v>180897</v>
      </c>
      <c r="BG1536" s="175">
        <v>7975</v>
      </c>
      <c r="BH1536" s="175">
        <v>69300</v>
      </c>
      <c r="BI1536" s="175">
        <v>37312</v>
      </c>
      <c r="BJ1536" s="175"/>
      <c r="BK1536" s="175">
        <v>48170</v>
      </c>
      <c r="BL1536" s="175">
        <v>4822</v>
      </c>
      <c r="BM1536" s="175">
        <v>25819</v>
      </c>
      <c r="BN1536" s="175">
        <v>13588</v>
      </c>
      <c r="BO1536" s="175">
        <v>12715</v>
      </c>
      <c r="BP1536" s="200">
        <f t="shared" si="327"/>
        <v>82015</v>
      </c>
    </row>
    <row r="1537" spans="1:68" s="201" customFormat="1" x14ac:dyDescent="0.15">
      <c r="A1537" s="117">
        <v>3521601001</v>
      </c>
      <c r="B1537" s="118" t="s">
        <v>2645</v>
      </c>
      <c r="C1537" s="118" t="s">
        <v>2601</v>
      </c>
      <c r="D1537" s="118" t="s">
        <v>2646</v>
      </c>
      <c r="E1537" s="118" t="s">
        <v>5006</v>
      </c>
      <c r="F1537" s="120">
        <v>32</v>
      </c>
      <c r="G1537" s="119">
        <v>3212842</v>
      </c>
      <c r="H1537" s="119">
        <v>515452</v>
      </c>
      <c r="I1537" s="120" t="s">
        <v>5821</v>
      </c>
      <c r="J1537" s="120">
        <v>14280</v>
      </c>
      <c r="K1537" s="120">
        <v>3212842</v>
      </c>
      <c r="L1537" s="120">
        <v>0.61599999999999999</v>
      </c>
      <c r="M1537" s="121" t="s">
        <v>5654</v>
      </c>
      <c r="N1537" s="120">
        <v>1</v>
      </c>
      <c r="O1537" s="119">
        <v>163</v>
      </c>
      <c r="P1537" s="119">
        <v>38.700000000000003</v>
      </c>
      <c r="Q1537" s="119">
        <v>4.2</v>
      </c>
      <c r="R1537" s="120"/>
      <c r="S1537" s="120"/>
      <c r="T1537" s="120"/>
      <c r="U1537" s="120"/>
      <c r="V1537" s="172">
        <v>1374.4</v>
      </c>
      <c r="W1537" s="172">
        <v>295.89999999999998</v>
      </c>
      <c r="X1537" s="172">
        <v>882.8</v>
      </c>
      <c r="Y1537" s="172">
        <v>146.80000000000001</v>
      </c>
      <c r="Z1537" s="172">
        <v>48.9</v>
      </c>
      <c r="AA1537" s="123">
        <v>23963</v>
      </c>
      <c r="AB1537" s="123"/>
      <c r="AC1537" s="123">
        <v>2278</v>
      </c>
      <c r="AD1537" s="123"/>
      <c r="AE1537" s="123"/>
      <c r="AF1537" s="123"/>
      <c r="AG1537" s="214"/>
      <c r="AH1537" s="229" t="str">
        <f t="shared" si="322"/>
        <v>a3</v>
      </c>
      <c r="AI1537" s="199"/>
      <c r="AJ1537" s="199"/>
      <c r="AK1537" s="199"/>
      <c r="AL1537" s="199"/>
      <c r="AM1537" s="199"/>
      <c r="AN1537" s="173">
        <v>2</v>
      </c>
      <c r="AO1537" s="173" t="s">
        <v>3186</v>
      </c>
      <c r="AP1537" s="173" t="s">
        <v>3186</v>
      </c>
      <c r="AQ1537" s="173" t="s">
        <v>3186</v>
      </c>
      <c r="AR1537" s="173" t="s">
        <v>3186</v>
      </c>
      <c r="AS1537" s="173"/>
      <c r="AT1537" s="173">
        <v>5.3</v>
      </c>
      <c r="AU1537" s="173">
        <v>8.6999999999999993</v>
      </c>
      <c r="AV1537" s="173"/>
      <c r="AW1537" s="173"/>
      <c r="AX1537" s="173">
        <v>0.7</v>
      </c>
      <c r="AY1537" s="173">
        <v>1.5</v>
      </c>
      <c r="AZ1537" s="211">
        <f t="shared" si="328"/>
        <v>2</v>
      </c>
      <c r="BA1537" s="211">
        <f t="shared" si="329"/>
        <v>16.2</v>
      </c>
      <c r="BB1537" s="205">
        <f t="shared" si="323"/>
        <v>215993</v>
      </c>
      <c r="BC1537" s="205">
        <f t="shared" si="324"/>
        <v>164310</v>
      </c>
      <c r="BD1537" s="205">
        <f t="shared" si="325"/>
        <v>57298</v>
      </c>
      <c r="BE1537" s="205">
        <f t="shared" si="326"/>
        <v>5615</v>
      </c>
      <c r="BF1537" s="175">
        <v>158695</v>
      </c>
      <c r="BG1537" s="175">
        <v>8050</v>
      </c>
      <c r="BH1537" s="175">
        <v>91454</v>
      </c>
      <c r="BI1537" s="175">
        <v>51683</v>
      </c>
      <c r="BJ1537" s="175"/>
      <c r="BK1537" s="175">
        <v>32593</v>
      </c>
      <c r="BL1537" s="175">
        <v>2683</v>
      </c>
      <c r="BM1537" s="175">
        <v>21783</v>
      </c>
      <c r="BN1537" s="175">
        <v>842</v>
      </c>
      <c r="BO1537" s="175">
        <v>6905</v>
      </c>
      <c r="BP1537" s="200">
        <f t="shared" si="327"/>
        <v>98359</v>
      </c>
    </row>
    <row r="1538" spans="1:68" s="201" customFormat="1" x14ac:dyDescent="0.15">
      <c r="A1538" s="117">
        <v>1820601001</v>
      </c>
      <c r="B1538" s="118" t="s">
        <v>1417</v>
      </c>
      <c r="C1538" s="118" t="s">
        <v>1400</v>
      </c>
      <c r="D1538" s="118" t="s">
        <v>1418</v>
      </c>
      <c r="E1538" s="118" t="s">
        <v>4091</v>
      </c>
      <c r="F1538" s="120">
        <v>28</v>
      </c>
      <c r="G1538" s="119">
        <v>3243507</v>
      </c>
      <c r="H1538" s="119"/>
      <c r="I1538" s="120" t="s">
        <v>5820</v>
      </c>
      <c r="J1538" s="120">
        <v>13000</v>
      </c>
      <c r="K1538" s="120">
        <v>3243507</v>
      </c>
      <c r="L1538" s="120">
        <v>0.68400000000000005</v>
      </c>
      <c r="M1538" s="121" t="s">
        <v>5654</v>
      </c>
      <c r="N1538" s="120">
        <v>1</v>
      </c>
      <c r="O1538" s="119">
        <v>320</v>
      </c>
      <c r="P1538" s="119"/>
      <c r="Q1538" s="119"/>
      <c r="R1538" s="120" t="s">
        <v>5655</v>
      </c>
      <c r="S1538" s="120">
        <v>33.5</v>
      </c>
      <c r="T1538" s="120"/>
      <c r="U1538" s="120"/>
      <c r="V1538" s="172">
        <v>1624.7</v>
      </c>
      <c r="W1538" s="172">
        <v>142.80000000000001</v>
      </c>
      <c r="X1538" s="172">
        <v>817.4</v>
      </c>
      <c r="Y1538" s="172">
        <v>394.6</v>
      </c>
      <c r="Z1538" s="172">
        <v>269.89999999999998</v>
      </c>
      <c r="AA1538" s="123">
        <v>16234</v>
      </c>
      <c r="AB1538" s="123">
        <v>58020.300000000083</v>
      </c>
      <c r="AC1538" s="123">
        <v>218.4</v>
      </c>
      <c r="AD1538" s="123"/>
      <c r="AE1538" s="123"/>
      <c r="AF1538" s="123"/>
      <c r="AG1538" s="214"/>
      <c r="AH1538" s="229" t="str">
        <f t="shared" si="322"/>
        <v>a3</v>
      </c>
      <c r="AI1538" s="199" t="s">
        <v>5401</v>
      </c>
      <c r="AJ1538" s="199"/>
      <c r="AK1538" s="199"/>
      <c r="AL1538" s="199" t="s">
        <v>5401</v>
      </c>
      <c r="AM1538" s="199"/>
      <c r="AN1538" s="173">
        <v>2</v>
      </c>
      <c r="AO1538" s="173"/>
      <c r="AP1538" s="173"/>
      <c r="AQ1538" s="173"/>
      <c r="AR1538" s="173"/>
      <c r="AS1538" s="173">
        <v>2</v>
      </c>
      <c r="AT1538" s="173">
        <v>1</v>
      </c>
      <c r="AU1538" s="173">
        <v>2</v>
      </c>
      <c r="AV1538" s="173">
        <v>1</v>
      </c>
      <c r="AW1538" s="173">
        <v>2</v>
      </c>
      <c r="AX1538" s="173">
        <v>1</v>
      </c>
      <c r="AY1538" s="173"/>
      <c r="AZ1538" s="211">
        <f t="shared" si="328"/>
        <v>4</v>
      </c>
      <c r="BA1538" s="211">
        <f t="shared" si="329"/>
        <v>7</v>
      </c>
      <c r="BB1538" s="205">
        <f t="shared" si="323"/>
        <v>130329</v>
      </c>
      <c r="BC1538" s="205">
        <f t="shared" si="324"/>
        <v>130329</v>
      </c>
      <c r="BD1538" s="205">
        <f t="shared" si="325"/>
        <v>-33118</v>
      </c>
      <c r="BE1538" s="205">
        <f t="shared" si="326"/>
        <v>-33118</v>
      </c>
      <c r="BF1538" s="175">
        <v>163447</v>
      </c>
      <c r="BG1538" s="175"/>
      <c r="BH1538" s="175">
        <v>125303</v>
      </c>
      <c r="BI1538" s="175"/>
      <c r="BJ1538" s="175"/>
      <c r="BK1538" s="175"/>
      <c r="BL1538" s="175">
        <v>5026</v>
      </c>
      <c r="BM1538" s="175"/>
      <c r="BN1538" s="175"/>
      <c r="BO1538" s="175"/>
      <c r="BP1538" s="200">
        <f t="shared" si="327"/>
        <v>125303</v>
      </c>
    </row>
    <row r="1539" spans="1:68" s="201" customFormat="1" x14ac:dyDescent="0.15">
      <c r="A1539" s="117">
        <v>2600481001</v>
      </c>
      <c r="B1539" s="118" t="s">
        <v>1986</v>
      </c>
      <c r="C1539" s="118" t="s">
        <v>1980</v>
      </c>
      <c r="D1539" s="118" t="s">
        <v>1987</v>
      </c>
      <c r="E1539" s="118" t="s">
        <v>4502</v>
      </c>
      <c r="F1539" s="120">
        <v>20</v>
      </c>
      <c r="G1539" s="119"/>
      <c r="H1539" s="119"/>
      <c r="I1539" s="120" t="s">
        <v>5820</v>
      </c>
      <c r="J1539" s="120">
        <v>15000</v>
      </c>
      <c r="K1539" s="120">
        <v>3261200</v>
      </c>
      <c r="L1539" s="120">
        <v>0.59599999999999997</v>
      </c>
      <c r="M1539" s="121" t="s">
        <v>5654</v>
      </c>
      <c r="N1539" s="120">
        <v>1</v>
      </c>
      <c r="O1539" s="119">
        <v>155</v>
      </c>
      <c r="P1539" s="119">
        <v>31.1</v>
      </c>
      <c r="Q1539" s="119">
        <v>3.63</v>
      </c>
      <c r="R1539" s="120" t="s">
        <v>5655</v>
      </c>
      <c r="S1539" s="120">
        <v>5.8</v>
      </c>
      <c r="T1539" s="120"/>
      <c r="U1539" s="120"/>
      <c r="V1539" s="172">
        <v>1279.5</v>
      </c>
      <c r="W1539" s="172"/>
      <c r="X1539" s="172">
        <v>755.1</v>
      </c>
      <c r="Y1539" s="172">
        <v>197.6</v>
      </c>
      <c r="Z1539" s="172">
        <v>326.8</v>
      </c>
      <c r="AA1539" s="123">
        <v>19650</v>
      </c>
      <c r="AB1539" s="123"/>
      <c r="AC1539" s="123">
        <v>532</v>
      </c>
      <c r="AD1539" s="123"/>
      <c r="AE1539" s="123"/>
      <c r="AF1539" s="123"/>
      <c r="AG1539" s="214"/>
      <c r="AH1539" s="229" t="str">
        <f t="shared" si="322"/>
        <v>a3</v>
      </c>
      <c r="AI1539" s="199" t="s">
        <v>5401</v>
      </c>
      <c r="AJ1539" s="199"/>
      <c r="AK1539" s="199" t="s">
        <v>5401</v>
      </c>
      <c r="AL1539" s="199" t="s">
        <v>5401</v>
      </c>
      <c r="AM1539" s="199"/>
      <c r="AN1539" s="173">
        <v>2</v>
      </c>
      <c r="AO1539" s="173" t="s">
        <v>3186</v>
      </c>
      <c r="AP1539" s="173" t="s">
        <v>3186</v>
      </c>
      <c r="AQ1539" s="173" t="s">
        <v>3186</v>
      </c>
      <c r="AR1539" s="173" t="s">
        <v>3186</v>
      </c>
      <c r="AS1539" s="173">
        <v>2</v>
      </c>
      <c r="AT1539" s="173">
        <v>6</v>
      </c>
      <c r="AU1539" s="173">
        <v>6</v>
      </c>
      <c r="AV1539" s="173">
        <v>1</v>
      </c>
      <c r="AW1539" s="173">
        <v>1</v>
      </c>
      <c r="AX1539" s="173">
        <v>3</v>
      </c>
      <c r="AY1539" s="173" t="s">
        <v>3186</v>
      </c>
      <c r="AZ1539" s="211">
        <f t="shared" si="328"/>
        <v>4</v>
      </c>
      <c r="BA1539" s="211">
        <f t="shared" si="329"/>
        <v>17</v>
      </c>
      <c r="BB1539" s="205">
        <f t="shared" si="323"/>
        <v>572637</v>
      </c>
      <c r="BC1539" s="205">
        <f t="shared" si="324"/>
        <v>572637</v>
      </c>
      <c r="BD1539" s="205">
        <f t="shared" si="325"/>
        <v>0</v>
      </c>
      <c r="BE1539" s="205">
        <f t="shared" si="326"/>
        <v>0</v>
      </c>
      <c r="BF1539" s="175">
        <v>572637</v>
      </c>
      <c r="BG1539" s="175">
        <v>22550</v>
      </c>
      <c r="BH1539" s="175">
        <v>245025</v>
      </c>
      <c r="BI1539" s="175"/>
      <c r="BJ1539" s="175"/>
      <c r="BK1539" s="175">
        <v>64347</v>
      </c>
      <c r="BL1539" s="175">
        <v>212294</v>
      </c>
      <c r="BM1539" s="175"/>
      <c r="BN1539" s="175"/>
      <c r="BO1539" s="175">
        <v>28421</v>
      </c>
      <c r="BP1539" s="200">
        <f t="shared" si="327"/>
        <v>273446</v>
      </c>
    </row>
    <row r="1540" spans="1:68" s="201" customFormat="1" x14ac:dyDescent="0.15">
      <c r="A1540" s="117">
        <v>820401001</v>
      </c>
      <c r="B1540" s="118" t="s">
        <v>788</v>
      </c>
      <c r="C1540" s="118" t="s">
        <v>762</v>
      </c>
      <c r="D1540" s="118" t="s">
        <v>789</v>
      </c>
      <c r="E1540" s="118" t="s">
        <v>3663</v>
      </c>
      <c r="F1540" s="120">
        <v>28</v>
      </c>
      <c r="G1540" s="119">
        <v>3280972</v>
      </c>
      <c r="H1540" s="119"/>
      <c r="I1540" s="120" t="s">
        <v>5820</v>
      </c>
      <c r="J1540" s="120">
        <v>11910</v>
      </c>
      <c r="K1540" s="120">
        <v>3280972</v>
      </c>
      <c r="L1540" s="120">
        <v>0.755</v>
      </c>
      <c r="M1540" s="121" t="s">
        <v>5654</v>
      </c>
      <c r="N1540" s="120">
        <v>1</v>
      </c>
      <c r="O1540" s="119">
        <v>115.5</v>
      </c>
      <c r="P1540" s="119">
        <v>33.200000000000003</v>
      </c>
      <c r="Q1540" s="119">
        <v>3.43</v>
      </c>
      <c r="R1540" s="120" t="s">
        <v>5655</v>
      </c>
      <c r="S1540" s="120">
        <v>60</v>
      </c>
      <c r="T1540" s="120"/>
      <c r="U1540" s="120"/>
      <c r="V1540" s="172">
        <v>2296.8000000000002</v>
      </c>
      <c r="W1540" s="172">
        <v>516.79999999999995</v>
      </c>
      <c r="X1540" s="172">
        <v>1033.5999999999999</v>
      </c>
      <c r="Y1540" s="172">
        <v>424.9</v>
      </c>
      <c r="Z1540" s="172">
        <v>321.5</v>
      </c>
      <c r="AA1540" s="123">
        <v>19348</v>
      </c>
      <c r="AB1540" s="123"/>
      <c r="AC1540" s="123">
        <v>2328.5</v>
      </c>
      <c r="AD1540" s="123"/>
      <c r="AE1540" s="123"/>
      <c r="AF1540" s="123"/>
      <c r="AG1540" s="214"/>
      <c r="AH1540" s="229" t="str">
        <f t="shared" si="322"/>
        <v>a3</v>
      </c>
      <c r="AI1540" s="199"/>
      <c r="AJ1540" s="199"/>
      <c r="AK1540" s="199"/>
      <c r="AL1540" s="199"/>
      <c r="AM1540" s="199"/>
      <c r="AN1540" s="173"/>
      <c r="AO1540" s="173"/>
      <c r="AP1540" s="173"/>
      <c r="AQ1540" s="173"/>
      <c r="AR1540" s="173"/>
      <c r="AS1540" s="173">
        <v>1</v>
      </c>
      <c r="AT1540" s="173">
        <v>1</v>
      </c>
      <c r="AU1540" s="173">
        <v>7</v>
      </c>
      <c r="AV1540" s="173">
        <v>1</v>
      </c>
      <c r="AW1540" s="173">
        <v>4</v>
      </c>
      <c r="AX1540" s="173">
        <v>1</v>
      </c>
      <c r="AY1540" s="173">
        <v>1</v>
      </c>
      <c r="AZ1540" s="211">
        <f t="shared" si="328"/>
        <v>1</v>
      </c>
      <c r="BA1540" s="211">
        <f t="shared" si="329"/>
        <v>15</v>
      </c>
      <c r="BB1540" s="205">
        <f t="shared" si="323"/>
        <v>314447</v>
      </c>
      <c r="BC1540" s="205">
        <f t="shared" si="324"/>
        <v>268815</v>
      </c>
      <c r="BD1540" s="205">
        <f t="shared" si="325"/>
        <v>60147</v>
      </c>
      <c r="BE1540" s="205">
        <f t="shared" si="326"/>
        <v>14515</v>
      </c>
      <c r="BF1540" s="175">
        <v>254300</v>
      </c>
      <c r="BG1540" s="175">
        <v>19050</v>
      </c>
      <c r="BH1540" s="175">
        <v>99750</v>
      </c>
      <c r="BI1540" s="175">
        <v>45632</v>
      </c>
      <c r="BJ1540" s="175"/>
      <c r="BK1540" s="175">
        <v>40702</v>
      </c>
      <c r="BL1540" s="175">
        <v>36731</v>
      </c>
      <c r="BM1540" s="175">
        <v>43683</v>
      </c>
      <c r="BN1540" s="175">
        <v>690</v>
      </c>
      <c r="BO1540" s="175">
        <v>28209</v>
      </c>
      <c r="BP1540" s="200">
        <f t="shared" si="327"/>
        <v>127959</v>
      </c>
    </row>
    <row r="1541" spans="1:68" s="201" customFormat="1" x14ac:dyDescent="0.15">
      <c r="A1541" s="117">
        <v>3421301003</v>
      </c>
      <c r="B1541" s="118" t="s">
        <v>2573</v>
      </c>
      <c r="C1541" s="118" t="s">
        <v>2517</v>
      </c>
      <c r="D1541" s="118" t="s">
        <v>2572</v>
      </c>
      <c r="E1541" s="118" t="s">
        <v>4950</v>
      </c>
      <c r="F1541" s="120">
        <v>19</v>
      </c>
      <c r="G1541" s="119">
        <v>3284800</v>
      </c>
      <c r="H1541" s="119"/>
      <c r="I1541" s="120" t="s">
        <v>5820</v>
      </c>
      <c r="J1541" s="120">
        <v>16226</v>
      </c>
      <c r="K1541" s="120">
        <v>3284800</v>
      </c>
      <c r="L1541" s="120">
        <v>0.55500000000000005</v>
      </c>
      <c r="M1541" s="121" t="s">
        <v>5654</v>
      </c>
      <c r="N1541" s="120">
        <v>1</v>
      </c>
      <c r="O1541" s="119">
        <v>261.7</v>
      </c>
      <c r="P1541" s="119">
        <v>46.1</v>
      </c>
      <c r="Q1541" s="119">
        <v>5.4</v>
      </c>
      <c r="R1541" s="120"/>
      <c r="S1541" s="120"/>
      <c r="T1541" s="120"/>
      <c r="U1541" s="120"/>
      <c r="V1541" s="172">
        <v>2293</v>
      </c>
      <c r="W1541" s="172">
        <v>323.5</v>
      </c>
      <c r="X1541" s="172">
        <v>1094.5</v>
      </c>
      <c r="Y1541" s="172">
        <v>175.7</v>
      </c>
      <c r="Z1541" s="172">
        <v>699.3</v>
      </c>
      <c r="AA1541" s="123">
        <v>47945</v>
      </c>
      <c r="AB1541" s="123"/>
      <c r="AC1541" s="123">
        <v>779.9</v>
      </c>
      <c r="AD1541" s="123"/>
      <c r="AE1541" s="123"/>
      <c r="AF1541" s="123"/>
      <c r="AG1541" s="214"/>
      <c r="AH1541" s="229" t="str">
        <f t="shared" si="322"/>
        <v>a3</v>
      </c>
      <c r="AI1541" s="199"/>
      <c r="AJ1541" s="199"/>
      <c r="AK1541" s="199"/>
      <c r="AL1541" s="199"/>
      <c r="AM1541" s="199"/>
      <c r="AN1541" s="173">
        <v>4</v>
      </c>
      <c r="AO1541" s="173"/>
      <c r="AP1541" s="173"/>
      <c r="AQ1541" s="173"/>
      <c r="AR1541" s="173"/>
      <c r="AS1541" s="173">
        <v>1</v>
      </c>
      <c r="AT1541" s="173">
        <v>5</v>
      </c>
      <c r="AU1541" s="173">
        <v>5</v>
      </c>
      <c r="AV1541" s="173">
        <v>2</v>
      </c>
      <c r="AW1541" s="173">
        <v>2</v>
      </c>
      <c r="AX1541" s="173">
        <v>2</v>
      </c>
      <c r="AY1541" s="173"/>
      <c r="AZ1541" s="211">
        <f t="shared" ref="AZ1541:AZ1572" si="330">SUBTOTAL(9,AN1541:AS1541)</f>
        <v>5</v>
      </c>
      <c r="BA1541" s="211">
        <f t="shared" si="329"/>
        <v>16</v>
      </c>
      <c r="BB1541" s="205">
        <f t="shared" si="323"/>
        <v>323308</v>
      </c>
      <c r="BC1541" s="205">
        <f t="shared" si="324"/>
        <v>259848</v>
      </c>
      <c r="BD1541" s="205">
        <f t="shared" si="325"/>
        <v>65998</v>
      </c>
      <c r="BE1541" s="205">
        <f t="shared" si="326"/>
        <v>2538</v>
      </c>
      <c r="BF1541" s="175">
        <v>257310</v>
      </c>
      <c r="BG1541" s="175">
        <v>28375</v>
      </c>
      <c r="BH1541" s="175">
        <v>115080</v>
      </c>
      <c r="BI1541" s="175">
        <v>63460</v>
      </c>
      <c r="BJ1541" s="175"/>
      <c r="BK1541" s="175">
        <v>50856</v>
      </c>
      <c r="BL1541" s="175">
        <v>6087</v>
      </c>
      <c r="BM1541" s="175">
        <v>36707</v>
      </c>
      <c r="BN1541" s="175">
        <v>13599</v>
      </c>
      <c r="BO1541" s="175">
        <v>9144</v>
      </c>
      <c r="BP1541" s="200">
        <f t="shared" si="327"/>
        <v>124224</v>
      </c>
    </row>
    <row r="1542" spans="1:68" s="201" customFormat="1" x14ac:dyDescent="0.15">
      <c r="A1542" s="117">
        <v>1221301001</v>
      </c>
      <c r="B1542" s="118" t="s">
        <v>1043</v>
      </c>
      <c r="C1542" s="118" t="s">
        <v>1020</v>
      </c>
      <c r="D1542" s="118" t="s">
        <v>1044</v>
      </c>
      <c r="E1542" s="118" t="s">
        <v>3815</v>
      </c>
      <c r="F1542" s="120">
        <v>28</v>
      </c>
      <c r="G1542" s="119">
        <v>3295300</v>
      </c>
      <c r="H1542" s="119"/>
      <c r="I1542" s="120" t="s">
        <v>5820</v>
      </c>
      <c r="J1542" s="120">
        <v>14600</v>
      </c>
      <c r="K1542" s="120">
        <v>3295300</v>
      </c>
      <c r="L1542" s="120">
        <v>0.61799999999999999</v>
      </c>
      <c r="M1542" s="121" t="s">
        <v>5654</v>
      </c>
      <c r="N1542" s="120">
        <v>1</v>
      </c>
      <c r="O1542" s="119">
        <v>150.6</v>
      </c>
      <c r="P1542" s="119">
        <v>30.7</v>
      </c>
      <c r="Q1542" s="119">
        <v>4.17</v>
      </c>
      <c r="R1542" s="120" t="s">
        <v>5655</v>
      </c>
      <c r="S1542" s="120">
        <v>43.2</v>
      </c>
      <c r="T1542" s="120"/>
      <c r="U1542" s="120"/>
      <c r="V1542" s="172">
        <v>1650.4</v>
      </c>
      <c r="W1542" s="172">
        <v>200</v>
      </c>
      <c r="X1542" s="172">
        <v>727.9</v>
      </c>
      <c r="Y1542" s="172">
        <v>113.1</v>
      </c>
      <c r="Z1542" s="172">
        <v>609.4</v>
      </c>
      <c r="AA1542" s="123">
        <v>39959</v>
      </c>
      <c r="AB1542" s="123"/>
      <c r="AC1542" s="123">
        <v>644</v>
      </c>
      <c r="AD1542" s="123"/>
      <c r="AE1542" s="123"/>
      <c r="AF1542" s="123"/>
      <c r="AG1542" s="214"/>
      <c r="AH1542" s="229" t="str">
        <f t="shared" si="322"/>
        <v>a3</v>
      </c>
      <c r="AI1542" s="199"/>
      <c r="AJ1542" s="199"/>
      <c r="AK1542" s="199"/>
      <c r="AL1542" s="199"/>
      <c r="AM1542" s="199"/>
      <c r="AN1542" s="173">
        <v>2</v>
      </c>
      <c r="AO1542" s="173"/>
      <c r="AP1542" s="173"/>
      <c r="AQ1542" s="173"/>
      <c r="AR1542" s="173"/>
      <c r="AS1542" s="173">
        <v>1</v>
      </c>
      <c r="AT1542" s="173">
        <v>1</v>
      </c>
      <c r="AU1542" s="173">
        <v>1</v>
      </c>
      <c r="AV1542" s="173">
        <v>4</v>
      </c>
      <c r="AW1542" s="173">
        <v>2</v>
      </c>
      <c r="AX1542" s="173">
        <v>3</v>
      </c>
      <c r="AY1542" s="173"/>
      <c r="AZ1542" s="211">
        <f t="shared" si="330"/>
        <v>3</v>
      </c>
      <c r="BA1542" s="211">
        <f t="shared" si="329"/>
        <v>11</v>
      </c>
      <c r="BB1542" s="205">
        <f t="shared" si="323"/>
        <v>172954</v>
      </c>
      <c r="BC1542" s="205">
        <f t="shared" si="324"/>
        <v>146084</v>
      </c>
      <c r="BD1542" s="205">
        <f t="shared" si="325"/>
        <v>27930</v>
      </c>
      <c r="BE1542" s="205">
        <f t="shared" si="326"/>
        <v>1060</v>
      </c>
      <c r="BF1542" s="175">
        <v>145024</v>
      </c>
      <c r="BG1542" s="175">
        <v>8339</v>
      </c>
      <c r="BH1542" s="175">
        <v>43049</v>
      </c>
      <c r="BI1542" s="175">
        <v>26870</v>
      </c>
      <c r="BJ1542" s="175"/>
      <c r="BK1542" s="175">
        <v>54080</v>
      </c>
      <c r="BL1542" s="175">
        <v>1106</v>
      </c>
      <c r="BM1542" s="175">
        <v>25884</v>
      </c>
      <c r="BN1542" s="175">
        <v>8602</v>
      </c>
      <c r="BO1542" s="175">
        <v>5024</v>
      </c>
      <c r="BP1542" s="200">
        <f t="shared" si="327"/>
        <v>48073</v>
      </c>
    </row>
    <row r="1543" spans="1:68" s="201" customFormat="1" x14ac:dyDescent="0.15">
      <c r="A1543" s="117">
        <v>4340301001</v>
      </c>
      <c r="B1543" s="118" t="s">
        <v>3001</v>
      </c>
      <c r="C1543" s="118" t="s">
        <v>2954</v>
      </c>
      <c r="D1543" s="118" t="s">
        <v>3002</v>
      </c>
      <c r="E1543" s="118" t="s">
        <v>5250</v>
      </c>
      <c r="F1543" s="120">
        <v>24</v>
      </c>
      <c r="G1543" s="119"/>
      <c r="H1543" s="119"/>
      <c r="I1543" s="120" t="s">
        <v>5820</v>
      </c>
      <c r="J1543" s="120">
        <v>12000</v>
      </c>
      <c r="K1543" s="120">
        <v>3295523</v>
      </c>
      <c r="L1543" s="120">
        <v>0.752</v>
      </c>
      <c r="M1543" s="121" t="s">
        <v>5654</v>
      </c>
      <c r="N1543" s="120">
        <v>1</v>
      </c>
      <c r="O1543" s="119">
        <v>184</v>
      </c>
      <c r="P1543" s="119">
        <v>45</v>
      </c>
      <c r="Q1543" s="119">
        <v>5.0999999999999996</v>
      </c>
      <c r="R1543" s="120" t="s">
        <v>5655</v>
      </c>
      <c r="S1543" s="120">
        <v>34.1</v>
      </c>
      <c r="T1543" s="120"/>
      <c r="U1543" s="120"/>
      <c r="V1543" s="172">
        <v>1037</v>
      </c>
      <c r="W1543" s="172"/>
      <c r="X1543" s="172">
        <v>731</v>
      </c>
      <c r="Y1543" s="172">
        <v>145</v>
      </c>
      <c r="Z1543" s="172">
        <v>161</v>
      </c>
      <c r="AA1543" s="123">
        <v>35349</v>
      </c>
      <c r="AB1543" s="123">
        <v>201128.99999999959</v>
      </c>
      <c r="AC1543" s="123">
        <v>1501</v>
      </c>
      <c r="AD1543" s="123"/>
      <c r="AE1543" s="123"/>
      <c r="AF1543" s="123"/>
      <c r="AG1543" s="214"/>
      <c r="AH1543" s="229" t="str">
        <f t="shared" si="322"/>
        <v>a3</v>
      </c>
      <c r="AI1543" s="199" t="s">
        <v>5402</v>
      </c>
      <c r="AJ1543" s="199"/>
      <c r="AK1543" s="199" t="s">
        <v>5402</v>
      </c>
      <c r="AL1543" s="199" t="s">
        <v>5402</v>
      </c>
      <c r="AM1543" s="199"/>
      <c r="AN1543" s="173"/>
      <c r="AO1543" s="173"/>
      <c r="AP1543" s="173"/>
      <c r="AQ1543" s="173"/>
      <c r="AR1543" s="173"/>
      <c r="AS1543" s="173"/>
      <c r="AT1543" s="173"/>
      <c r="AU1543" s="173"/>
      <c r="AV1543" s="173"/>
      <c r="AW1543" s="173"/>
      <c r="AX1543" s="173"/>
      <c r="AY1543" s="173"/>
      <c r="AZ1543" s="211">
        <f t="shared" si="330"/>
        <v>0</v>
      </c>
      <c r="BA1543" s="211">
        <f t="shared" si="329"/>
        <v>0</v>
      </c>
      <c r="BB1543" s="205">
        <f t="shared" si="323"/>
        <v>0</v>
      </c>
      <c r="BC1543" s="205">
        <f t="shared" si="324"/>
        <v>0</v>
      </c>
      <c r="BD1543" s="205">
        <f t="shared" si="325"/>
        <v>0</v>
      </c>
      <c r="BE1543" s="205">
        <f t="shared" si="326"/>
        <v>0</v>
      </c>
      <c r="BF1543" s="175"/>
      <c r="BG1543" s="175"/>
      <c r="BH1543" s="175"/>
      <c r="BI1543" s="175"/>
      <c r="BJ1543" s="175"/>
      <c r="BK1543" s="175"/>
      <c r="BL1543" s="175"/>
      <c r="BM1543" s="175"/>
      <c r="BN1543" s="175"/>
      <c r="BO1543" s="175"/>
      <c r="BP1543" s="200">
        <f t="shared" si="327"/>
        <v>0</v>
      </c>
    </row>
    <row r="1544" spans="1:68" s="201" customFormat="1" x14ac:dyDescent="0.15">
      <c r="A1544" s="117">
        <v>4120501001</v>
      </c>
      <c r="B1544" s="118" t="s">
        <v>2880</v>
      </c>
      <c r="C1544" s="118" t="s">
        <v>2865</v>
      </c>
      <c r="D1544" s="118" t="s">
        <v>2881</v>
      </c>
      <c r="E1544" s="118" t="s">
        <v>5162</v>
      </c>
      <c r="F1544" s="120">
        <v>25</v>
      </c>
      <c r="G1544" s="119">
        <v>3329074</v>
      </c>
      <c r="H1544" s="119"/>
      <c r="I1544" s="120" t="s">
        <v>5820</v>
      </c>
      <c r="J1544" s="120">
        <v>15200</v>
      </c>
      <c r="K1544" s="120">
        <v>3329074</v>
      </c>
      <c r="L1544" s="120">
        <v>0.6</v>
      </c>
      <c r="M1544" s="121" t="s">
        <v>5654</v>
      </c>
      <c r="N1544" s="120">
        <v>1</v>
      </c>
      <c r="O1544" s="119">
        <v>170</v>
      </c>
      <c r="P1544" s="119">
        <v>55</v>
      </c>
      <c r="Q1544" s="119">
        <v>4.9000000000000004</v>
      </c>
      <c r="R1544" s="120" t="s">
        <v>5655</v>
      </c>
      <c r="S1544" s="120">
        <v>41.6</v>
      </c>
      <c r="T1544" s="120"/>
      <c r="U1544" s="120"/>
      <c r="V1544" s="172">
        <v>1460.384</v>
      </c>
      <c r="W1544" s="172">
        <v>282.89</v>
      </c>
      <c r="X1544" s="172">
        <v>778.38800000000003</v>
      </c>
      <c r="Y1544" s="172">
        <v>281.64699999999999</v>
      </c>
      <c r="Z1544" s="172">
        <v>117.459</v>
      </c>
      <c r="AA1544" s="123">
        <v>23213</v>
      </c>
      <c r="AB1544" s="123">
        <v>68505</v>
      </c>
      <c r="AC1544" s="123">
        <v>1511.787</v>
      </c>
      <c r="AD1544" s="123"/>
      <c r="AE1544" s="123"/>
      <c r="AF1544" s="123"/>
      <c r="AG1544" s="214"/>
      <c r="AH1544" s="229" t="str">
        <f t="shared" si="322"/>
        <v>a3</v>
      </c>
      <c r="AI1544" s="199"/>
      <c r="AJ1544" s="199"/>
      <c r="AK1544" s="199"/>
      <c r="AL1544" s="199"/>
      <c r="AM1544" s="199"/>
      <c r="AN1544" s="173">
        <v>3</v>
      </c>
      <c r="AO1544" s="173"/>
      <c r="AP1544" s="173"/>
      <c r="AQ1544" s="173"/>
      <c r="AR1544" s="173"/>
      <c r="AS1544" s="173">
        <v>1</v>
      </c>
      <c r="AT1544" s="173">
        <v>3.3</v>
      </c>
      <c r="AU1544" s="173">
        <v>3.3</v>
      </c>
      <c r="AV1544" s="173">
        <v>3.2</v>
      </c>
      <c r="AW1544" s="173">
        <v>3.2</v>
      </c>
      <c r="AX1544" s="173">
        <v>2</v>
      </c>
      <c r="AY1544" s="173"/>
      <c r="AZ1544" s="211">
        <f t="shared" si="330"/>
        <v>4</v>
      </c>
      <c r="BA1544" s="211">
        <f t="shared" si="329"/>
        <v>15</v>
      </c>
      <c r="BB1544" s="205">
        <f t="shared" si="323"/>
        <v>244032</v>
      </c>
      <c r="BC1544" s="205">
        <f t="shared" si="324"/>
        <v>182221</v>
      </c>
      <c r="BD1544" s="205">
        <f t="shared" si="325"/>
        <v>68458</v>
      </c>
      <c r="BE1544" s="205">
        <f t="shared" si="326"/>
        <v>6647</v>
      </c>
      <c r="BF1544" s="175">
        <v>175574</v>
      </c>
      <c r="BG1544" s="175">
        <v>4480</v>
      </c>
      <c r="BH1544" s="175">
        <v>104824</v>
      </c>
      <c r="BI1544" s="175">
        <v>61311</v>
      </c>
      <c r="BJ1544" s="175">
        <v>500</v>
      </c>
      <c r="BK1544" s="175">
        <v>19400</v>
      </c>
      <c r="BL1544" s="175">
        <v>15524</v>
      </c>
      <c r="BM1544" s="175">
        <v>19884</v>
      </c>
      <c r="BN1544" s="175">
        <v>5472</v>
      </c>
      <c r="BO1544" s="175">
        <v>12637</v>
      </c>
      <c r="BP1544" s="200">
        <f t="shared" si="327"/>
        <v>117461</v>
      </c>
    </row>
    <row r="1545" spans="1:68" s="201" customFormat="1" x14ac:dyDescent="0.15">
      <c r="A1545" s="117">
        <v>4520601001</v>
      </c>
      <c r="B1545" s="118" t="s">
        <v>3082</v>
      </c>
      <c r="C1545" s="118" t="s">
        <v>3060</v>
      </c>
      <c r="D1545" s="118" t="s">
        <v>3083</v>
      </c>
      <c r="E1545" s="118" t="s">
        <v>5308</v>
      </c>
      <c r="F1545" s="120">
        <v>26</v>
      </c>
      <c r="G1545" s="119">
        <v>3452112</v>
      </c>
      <c r="H1545" s="119"/>
      <c r="I1545" s="120" t="s">
        <v>5820</v>
      </c>
      <c r="J1545" s="120">
        <v>14160</v>
      </c>
      <c r="K1545" s="120">
        <v>3452112</v>
      </c>
      <c r="L1545" s="120">
        <v>0.66800000000000004</v>
      </c>
      <c r="M1545" s="121" t="s">
        <v>5654</v>
      </c>
      <c r="N1545" s="120">
        <v>1</v>
      </c>
      <c r="O1545" s="119">
        <v>295</v>
      </c>
      <c r="P1545" s="119">
        <v>49</v>
      </c>
      <c r="Q1545" s="119">
        <v>5.75</v>
      </c>
      <c r="R1545" s="120" t="s">
        <v>5655</v>
      </c>
      <c r="S1545" s="120">
        <v>36.6</v>
      </c>
      <c r="T1545" s="120"/>
      <c r="U1545" s="120"/>
      <c r="V1545" s="172">
        <v>2383</v>
      </c>
      <c r="W1545" s="172">
        <v>386</v>
      </c>
      <c r="X1545" s="172">
        <v>927</v>
      </c>
      <c r="Y1545" s="172">
        <v>767</v>
      </c>
      <c r="Z1545" s="172">
        <v>303</v>
      </c>
      <c r="AA1545" s="123">
        <v>24186</v>
      </c>
      <c r="AB1545" s="123">
        <v>172420.60000000006</v>
      </c>
      <c r="AC1545" s="123">
        <v>332</v>
      </c>
      <c r="AD1545" s="123"/>
      <c r="AE1545" s="123"/>
      <c r="AF1545" s="123"/>
      <c r="AG1545" s="214"/>
      <c r="AH1545" s="229" t="str">
        <f t="shared" si="322"/>
        <v>a3</v>
      </c>
      <c r="AI1545" s="199"/>
      <c r="AJ1545" s="199"/>
      <c r="AK1545" s="199"/>
      <c r="AL1545" s="199"/>
      <c r="AM1545" s="199"/>
      <c r="AN1545" s="173">
        <v>4</v>
      </c>
      <c r="AO1545" s="173"/>
      <c r="AP1545" s="173"/>
      <c r="AQ1545" s="173"/>
      <c r="AR1545" s="173"/>
      <c r="AS1545" s="173">
        <v>3</v>
      </c>
      <c r="AT1545" s="173">
        <v>3</v>
      </c>
      <c r="AU1545" s="173">
        <v>5.5</v>
      </c>
      <c r="AV1545" s="173">
        <v>2</v>
      </c>
      <c r="AW1545" s="173">
        <v>0.5</v>
      </c>
      <c r="AX1545" s="173">
        <v>2</v>
      </c>
      <c r="AY1545" s="173">
        <v>2</v>
      </c>
      <c r="AZ1545" s="211">
        <f t="shared" si="330"/>
        <v>7</v>
      </c>
      <c r="BA1545" s="211">
        <f t="shared" si="329"/>
        <v>15</v>
      </c>
      <c r="BB1545" s="205">
        <f t="shared" si="323"/>
        <v>262883</v>
      </c>
      <c r="BC1545" s="205">
        <f t="shared" si="324"/>
        <v>205263</v>
      </c>
      <c r="BD1545" s="205">
        <f t="shared" si="325"/>
        <v>59927</v>
      </c>
      <c r="BE1545" s="205">
        <f t="shared" si="326"/>
        <v>2307</v>
      </c>
      <c r="BF1545" s="175">
        <v>202956</v>
      </c>
      <c r="BG1545" s="175">
        <v>8751</v>
      </c>
      <c r="BH1545" s="175">
        <v>92937</v>
      </c>
      <c r="BI1545" s="175">
        <v>57620</v>
      </c>
      <c r="BJ1545" s="175"/>
      <c r="BK1545" s="175">
        <v>16298</v>
      </c>
      <c r="BL1545" s="175">
        <v>11017</v>
      </c>
      <c r="BM1545" s="175">
        <v>42428</v>
      </c>
      <c r="BN1545" s="175">
        <v>11671</v>
      </c>
      <c r="BO1545" s="175">
        <v>22161</v>
      </c>
      <c r="BP1545" s="200">
        <f t="shared" si="327"/>
        <v>115098</v>
      </c>
    </row>
    <row r="1546" spans="1:68" s="201" customFormat="1" x14ac:dyDescent="0.15">
      <c r="A1546" s="117">
        <v>1500281001</v>
      </c>
      <c r="B1546" s="118" t="s">
        <v>1171</v>
      </c>
      <c r="C1546" s="118" t="s">
        <v>1167</v>
      </c>
      <c r="D1546" s="118" t="s">
        <v>1172</v>
      </c>
      <c r="E1546" s="118" t="s">
        <v>3903</v>
      </c>
      <c r="F1546" s="120">
        <v>23</v>
      </c>
      <c r="G1546" s="119">
        <v>3472561</v>
      </c>
      <c r="H1546" s="119"/>
      <c r="I1546" s="120" t="s">
        <v>5820</v>
      </c>
      <c r="J1546" s="120">
        <v>16500</v>
      </c>
      <c r="K1546" s="120">
        <v>3472561</v>
      </c>
      <c r="L1546" s="120">
        <v>0.57699999999999996</v>
      </c>
      <c r="M1546" s="121" t="s">
        <v>5654</v>
      </c>
      <c r="N1546" s="120">
        <v>1</v>
      </c>
      <c r="O1546" s="119">
        <v>180</v>
      </c>
      <c r="P1546" s="119">
        <v>38</v>
      </c>
      <c r="Q1546" s="119">
        <v>7.2</v>
      </c>
      <c r="R1546" s="120" t="s">
        <v>5655</v>
      </c>
      <c r="S1546" s="120">
        <v>30</v>
      </c>
      <c r="T1546" s="120"/>
      <c r="U1546" s="120"/>
      <c r="V1546" s="172">
        <v>1095.3</v>
      </c>
      <c r="W1546" s="172">
        <v>131.69999999999999</v>
      </c>
      <c r="X1546" s="172">
        <v>374.7</v>
      </c>
      <c r="Y1546" s="172">
        <v>202.3</v>
      </c>
      <c r="Z1546" s="172">
        <v>386.6</v>
      </c>
      <c r="AA1546" s="123">
        <v>15820</v>
      </c>
      <c r="AB1546" s="123">
        <v>75634.000000000044</v>
      </c>
      <c r="AC1546" s="123">
        <v>1704</v>
      </c>
      <c r="AD1546" s="123"/>
      <c r="AE1546" s="123"/>
      <c r="AF1546" s="123"/>
      <c r="AG1546" s="214"/>
      <c r="AH1546" s="229" t="str">
        <f t="shared" si="322"/>
        <v>a3</v>
      </c>
      <c r="AI1546" s="199"/>
      <c r="AJ1546" s="199"/>
      <c r="AK1546" s="199"/>
      <c r="AL1546" s="199"/>
      <c r="AM1546" s="199"/>
      <c r="AN1546" s="173"/>
      <c r="AO1546" s="173"/>
      <c r="AP1546" s="173"/>
      <c r="AQ1546" s="173"/>
      <c r="AR1546" s="173"/>
      <c r="AS1546" s="173">
        <v>3</v>
      </c>
      <c r="AT1546" s="173">
        <v>2.5</v>
      </c>
      <c r="AU1546" s="173">
        <v>5</v>
      </c>
      <c r="AV1546" s="173">
        <v>5</v>
      </c>
      <c r="AW1546" s="173">
        <v>1.5</v>
      </c>
      <c r="AX1546" s="173">
        <v>2.5</v>
      </c>
      <c r="AY1546" s="173">
        <v>1</v>
      </c>
      <c r="AZ1546" s="211">
        <f t="shared" si="330"/>
        <v>3</v>
      </c>
      <c r="BA1546" s="211">
        <f t="shared" si="329"/>
        <v>17.5</v>
      </c>
      <c r="BB1546" s="205">
        <f t="shared" si="323"/>
        <v>223939</v>
      </c>
      <c r="BC1546" s="205">
        <f t="shared" si="324"/>
        <v>223939</v>
      </c>
      <c r="BD1546" s="205">
        <f t="shared" si="325"/>
        <v>0</v>
      </c>
      <c r="BE1546" s="205">
        <f t="shared" si="326"/>
        <v>0</v>
      </c>
      <c r="BF1546" s="175">
        <v>223939</v>
      </c>
      <c r="BG1546" s="175"/>
      <c r="BH1546" s="175">
        <v>97020</v>
      </c>
      <c r="BI1546" s="175"/>
      <c r="BJ1546" s="175"/>
      <c r="BK1546" s="175">
        <v>33539</v>
      </c>
      <c r="BL1546" s="175">
        <v>18436</v>
      </c>
      <c r="BM1546" s="175">
        <v>14364</v>
      </c>
      <c r="BN1546" s="175">
        <v>9860</v>
      </c>
      <c r="BO1546" s="175">
        <v>50720</v>
      </c>
      <c r="BP1546" s="200">
        <f t="shared" si="327"/>
        <v>147740</v>
      </c>
    </row>
    <row r="1547" spans="1:68" s="201" customFormat="1" x14ac:dyDescent="0.15">
      <c r="A1547" s="117">
        <v>4420101004</v>
      </c>
      <c r="B1547" s="118" t="s">
        <v>3019</v>
      </c>
      <c r="C1547" s="118" t="s">
        <v>3015</v>
      </c>
      <c r="D1547" s="118" t="s">
        <v>3016</v>
      </c>
      <c r="E1547" s="118" t="s">
        <v>5260</v>
      </c>
      <c r="F1547" s="120">
        <v>23</v>
      </c>
      <c r="G1547" s="119">
        <v>3568352</v>
      </c>
      <c r="H1547" s="119"/>
      <c r="I1547" s="120" t="s">
        <v>5820</v>
      </c>
      <c r="J1547" s="120">
        <v>15600</v>
      </c>
      <c r="K1547" s="120">
        <v>3496978</v>
      </c>
      <c r="L1547" s="120">
        <v>0.61399999999999999</v>
      </c>
      <c r="M1547" s="121" t="s">
        <v>5654</v>
      </c>
      <c r="N1547" s="120">
        <v>1</v>
      </c>
      <c r="O1547" s="119">
        <v>200</v>
      </c>
      <c r="P1547" s="119"/>
      <c r="Q1547" s="119"/>
      <c r="R1547" s="120" t="s">
        <v>5655</v>
      </c>
      <c r="S1547" s="120">
        <v>53.9</v>
      </c>
      <c r="T1547" s="120"/>
      <c r="U1547" s="120"/>
      <c r="V1547" s="172">
        <v>1675.81</v>
      </c>
      <c r="W1547" s="172">
        <v>163.92</v>
      </c>
      <c r="X1547" s="172">
        <v>1391.49</v>
      </c>
      <c r="Y1547" s="172">
        <v>120.4</v>
      </c>
      <c r="Z1547" s="172"/>
      <c r="AA1547" s="123">
        <v>22537</v>
      </c>
      <c r="AB1547" s="123"/>
      <c r="AC1547" s="123">
        <v>2174</v>
      </c>
      <c r="AD1547" s="123"/>
      <c r="AE1547" s="123"/>
      <c r="AF1547" s="123"/>
      <c r="AG1547" s="214"/>
      <c r="AH1547" s="229" t="str">
        <f t="shared" si="322"/>
        <v>a3</v>
      </c>
      <c r="AI1547" s="199" t="s">
        <v>5401</v>
      </c>
      <c r="AJ1547" s="199"/>
      <c r="AK1547" s="199" t="s">
        <v>5401</v>
      </c>
      <c r="AL1547" s="199" t="s">
        <v>5401</v>
      </c>
      <c r="AM1547" s="199"/>
      <c r="AN1547" s="173"/>
      <c r="AO1547" s="173"/>
      <c r="AP1547" s="173"/>
      <c r="AQ1547" s="173"/>
      <c r="AR1547" s="173"/>
      <c r="AS1547" s="173">
        <v>1</v>
      </c>
      <c r="AT1547" s="173">
        <v>4</v>
      </c>
      <c r="AU1547" s="173">
        <v>2</v>
      </c>
      <c r="AV1547" s="173">
        <v>4</v>
      </c>
      <c r="AW1547" s="173">
        <v>2</v>
      </c>
      <c r="AX1547" s="173">
        <v>1</v>
      </c>
      <c r="AY1547" s="173"/>
      <c r="AZ1547" s="211">
        <f t="shared" si="330"/>
        <v>1</v>
      </c>
      <c r="BA1547" s="211">
        <f t="shared" si="329"/>
        <v>13</v>
      </c>
      <c r="BB1547" s="205">
        <f t="shared" si="323"/>
        <v>178342</v>
      </c>
      <c r="BC1547" s="205">
        <f t="shared" si="324"/>
        <v>178342</v>
      </c>
      <c r="BD1547" s="205">
        <f t="shared" si="325"/>
        <v>-39632</v>
      </c>
      <c r="BE1547" s="205">
        <f t="shared" si="326"/>
        <v>-39632</v>
      </c>
      <c r="BF1547" s="175">
        <v>217974</v>
      </c>
      <c r="BG1547" s="175"/>
      <c r="BH1547" s="175">
        <v>146160</v>
      </c>
      <c r="BI1547" s="175"/>
      <c r="BJ1547" s="175"/>
      <c r="BK1547" s="175">
        <v>30785</v>
      </c>
      <c r="BL1547" s="175">
        <v>1397</v>
      </c>
      <c r="BM1547" s="175"/>
      <c r="BN1547" s="175"/>
      <c r="BO1547" s="175"/>
      <c r="BP1547" s="200">
        <f t="shared" si="327"/>
        <v>146160</v>
      </c>
    </row>
    <row r="1548" spans="1:68" s="201" customFormat="1" x14ac:dyDescent="0.15">
      <c r="A1548" s="117">
        <v>4420301001</v>
      </c>
      <c r="B1548" s="118" t="s">
        <v>3023</v>
      </c>
      <c r="C1548" s="118" t="s">
        <v>3015</v>
      </c>
      <c r="D1548" s="118" t="s">
        <v>3024</v>
      </c>
      <c r="E1548" s="118" t="s">
        <v>5263</v>
      </c>
      <c r="F1548" s="120">
        <v>27</v>
      </c>
      <c r="G1548" s="119">
        <v>3520416</v>
      </c>
      <c r="H1548" s="119"/>
      <c r="I1548" s="120" t="s">
        <v>5820</v>
      </c>
      <c r="J1548" s="120">
        <v>13600</v>
      </c>
      <c r="K1548" s="120">
        <v>3520416</v>
      </c>
      <c r="L1548" s="120">
        <v>0.70899999999999996</v>
      </c>
      <c r="M1548" s="121" t="s">
        <v>5654</v>
      </c>
      <c r="N1548" s="120">
        <v>1</v>
      </c>
      <c r="O1548" s="119">
        <v>203.8</v>
      </c>
      <c r="P1548" s="119">
        <v>49.18</v>
      </c>
      <c r="Q1548" s="119">
        <v>5.23</v>
      </c>
      <c r="R1548" s="120" t="s">
        <v>5655</v>
      </c>
      <c r="S1548" s="120">
        <v>27.5</v>
      </c>
      <c r="T1548" s="120"/>
      <c r="U1548" s="120"/>
      <c r="V1548" s="172">
        <v>1952.6</v>
      </c>
      <c r="W1548" s="172">
        <v>338.4</v>
      </c>
      <c r="X1548" s="172">
        <v>1110.3</v>
      </c>
      <c r="Y1548" s="172">
        <v>312.89999999999998</v>
      </c>
      <c r="Z1548" s="172">
        <v>191</v>
      </c>
      <c r="AA1548" s="123">
        <v>13939</v>
      </c>
      <c r="AB1548" s="123">
        <v>57335.630000000063</v>
      </c>
      <c r="AC1548" s="123">
        <v>262.89999999999998</v>
      </c>
      <c r="AD1548" s="123"/>
      <c r="AE1548" s="123"/>
      <c r="AF1548" s="123"/>
      <c r="AG1548" s="214"/>
      <c r="AH1548" s="229" t="str">
        <f t="shared" si="322"/>
        <v>a3</v>
      </c>
      <c r="AI1548" s="199"/>
      <c r="AJ1548" s="199"/>
      <c r="AK1548" s="199"/>
      <c r="AL1548" s="199"/>
      <c r="AM1548" s="199"/>
      <c r="AN1548" s="173">
        <v>3</v>
      </c>
      <c r="AO1548" s="173"/>
      <c r="AP1548" s="173"/>
      <c r="AQ1548" s="173"/>
      <c r="AR1548" s="173"/>
      <c r="AS1548" s="173">
        <v>2</v>
      </c>
      <c r="AT1548" s="173">
        <v>6</v>
      </c>
      <c r="AU1548" s="173">
        <v>6</v>
      </c>
      <c r="AV1548" s="173">
        <v>2</v>
      </c>
      <c r="AW1548" s="173">
        <v>4</v>
      </c>
      <c r="AX1548" s="173">
        <v>2</v>
      </c>
      <c r="AY1548" s="173">
        <v>5</v>
      </c>
      <c r="AZ1548" s="211">
        <f t="shared" si="330"/>
        <v>5</v>
      </c>
      <c r="BA1548" s="211">
        <f t="shared" si="329"/>
        <v>25</v>
      </c>
      <c r="BB1548" s="205">
        <f t="shared" si="323"/>
        <v>229922</v>
      </c>
      <c r="BC1548" s="205">
        <f t="shared" si="324"/>
        <v>180481</v>
      </c>
      <c r="BD1548" s="205">
        <f t="shared" si="325"/>
        <v>51419</v>
      </c>
      <c r="BE1548" s="205">
        <f t="shared" si="326"/>
        <v>1978</v>
      </c>
      <c r="BF1548" s="175">
        <v>178503</v>
      </c>
      <c r="BG1548" s="175">
        <v>25916</v>
      </c>
      <c r="BH1548" s="175">
        <v>76440</v>
      </c>
      <c r="BI1548" s="175">
        <v>49441</v>
      </c>
      <c r="BJ1548" s="175"/>
      <c r="BK1548" s="175">
        <v>12867</v>
      </c>
      <c r="BL1548" s="175">
        <v>1812</v>
      </c>
      <c r="BM1548" s="175">
        <v>26425</v>
      </c>
      <c r="BN1548" s="175">
        <v>11427</v>
      </c>
      <c r="BO1548" s="175">
        <v>25594</v>
      </c>
      <c r="BP1548" s="200">
        <f t="shared" si="327"/>
        <v>102034</v>
      </c>
    </row>
    <row r="1549" spans="1:68" s="201" customFormat="1" x14ac:dyDescent="0.15">
      <c r="A1549" s="117">
        <v>2820101003</v>
      </c>
      <c r="B1549" s="118" t="s">
        <v>2117</v>
      </c>
      <c r="C1549" s="118" t="s">
        <v>2099</v>
      </c>
      <c r="D1549" s="118" t="s">
        <v>2116</v>
      </c>
      <c r="E1549" s="118" t="s">
        <v>4598</v>
      </c>
      <c r="F1549" s="120">
        <v>24</v>
      </c>
      <c r="G1549" s="119">
        <v>2890356</v>
      </c>
      <c r="H1549" s="119">
        <v>632554</v>
      </c>
      <c r="I1549" s="120" t="s">
        <v>5821</v>
      </c>
      <c r="J1549" s="120">
        <v>16500</v>
      </c>
      <c r="K1549" s="120">
        <v>3522910</v>
      </c>
      <c r="L1549" s="120">
        <v>0.58499999999999996</v>
      </c>
      <c r="M1549" s="121" t="s">
        <v>5654</v>
      </c>
      <c r="N1549" s="120">
        <v>1</v>
      </c>
      <c r="O1549" s="119">
        <v>160</v>
      </c>
      <c r="P1549" s="119">
        <v>28</v>
      </c>
      <c r="Q1549" s="119">
        <v>3.3</v>
      </c>
      <c r="R1549" s="120" t="s">
        <v>5655</v>
      </c>
      <c r="S1549" s="120">
        <v>35.1</v>
      </c>
      <c r="T1549" s="120"/>
      <c r="U1549" s="120"/>
      <c r="V1549" s="172">
        <v>1697.8</v>
      </c>
      <c r="W1549" s="172">
        <v>378.1</v>
      </c>
      <c r="X1549" s="172">
        <v>754.1</v>
      </c>
      <c r="Y1549" s="172">
        <v>80.099999999999994</v>
      </c>
      <c r="Z1549" s="172">
        <v>485.5</v>
      </c>
      <c r="AA1549" s="123">
        <v>33318</v>
      </c>
      <c r="AB1549" s="123"/>
      <c r="AC1549" s="123">
        <v>1611</v>
      </c>
      <c r="AD1549" s="123"/>
      <c r="AE1549" s="123"/>
      <c r="AF1549" s="123"/>
      <c r="AG1549" s="214"/>
      <c r="AH1549" s="229" t="str">
        <f t="shared" si="322"/>
        <v>a3</v>
      </c>
      <c r="AI1549" s="199"/>
      <c r="AJ1549" s="199"/>
      <c r="AK1549" s="199"/>
      <c r="AL1549" s="199"/>
      <c r="AM1549" s="199"/>
      <c r="AN1549" s="173"/>
      <c r="AO1549" s="173">
        <v>6.5</v>
      </c>
      <c r="AP1549" s="173">
        <v>6.5</v>
      </c>
      <c r="AQ1549" s="173"/>
      <c r="AR1549" s="173"/>
      <c r="AS1549" s="173"/>
      <c r="AT1549" s="173"/>
      <c r="AU1549" s="173">
        <v>0.5</v>
      </c>
      <c r="AV1549" s="173"/>
      <c r="AW1549" s="173">
        <v>0.5</v>
      </c>
      <c r="AX1549" s="173">
        <v>1</v>
      </c>
      <c r="AY1549" s="173"/>
      <c r="AZ1549" s="211">
        <f t="shared" si="330"/>
        <v>13</v>
      </c>
      <c r="BA1549" s="211">
        <f t="shared" si="329"/>
        <v>2</v>
      </c>
      <c r="BB1549" s="205">
        <f t="shared" si="323"/>
        <v>242908</v>
      </c>
      <c r="BC1549" s="205">
        <f t="shared" si="324"/>
        <v>242908</v>
      </c>
      <c r="BD1549" s="205">
        <f t="shared" si="325"/>
        <v>0</v>
      </c>
      <c r="BE1549" s="205">
        <f t="shared" si="326"/>
        <v>0</v>
      </c>
      <c r="BF1549" s="175">
        <v>242908</v>
      </c>
      <c r="BG1549" s="175">
        <v>117648</v>
      </c>
      <c r="BH1549" s="175">
        <v>10322</v>
      </c>
      <c r="BI1549" s="175"/>
      <c r="BJ1549" s="175"/>
      <c r="BK1549" s="175">
        <v>56889</v>
      </c>
      <c r="BL1549" s="175">
        <v>5163</v>
      </c>
      <c r="BM1549" s="175">
        <v>26335</v>
      </c>
      <c r="BN1549" s="175">
        <v>16904</v>
      </c>
      <c r="BO1549" s="175">
        <v>9647</v>
      </c>
      <c r="BP1549" s="200">
        <f t="shared" si="327"/>
        <v>19969</v>
      </c>
    </row>
    <row r="1550" spans="1:68" s="201" customFormat="1" x14ac:dyDescent="0.15">
      <c r="A1550" s="117">
        <v>900581002</v>
      </c>
      <c r="B1550" s="118" t="s">
        <v>854</v>
      </c>
      <c r="C1550" s="118" t="s">
        <v>842</v>
      </c>
      <c r="D1550" s="118" t="s">
        <v>853</v>
      </c>
      <c r="E1550" s="118" t="s">
        <v>3700</v>
      </c>
      <c r="F1550" s="120">
        <v>15</v>
      </c>
      <c r="G1550" s="119">
        <v>3557862</v>
      </c>
      <c r="H1550" s="119"/>
      <c r="I1550" s="120" t="s">
        <v>5820</v>
      </c>
      <c r="J1550" s="120">
        <v>12901</v>
      </c>
      <c r="K1550" s="120">
        <v>3557862</v>
      </c>
      <c r="L1550" s="120">
        <v>0.75600000000000001</v>
      </c>
      <c r="M1550" s="121" t="s">
        <v>5654</v>
      </c>
      <c r="N1550" s="120">
        <v>1</v>
      </c>
      <c r="O1550" s="119">
        <v>177</v>
      </c>
      <c r="P1550" s="119">
        <v>40.6</v>
      </c>
      <c r="Q1550" s="119">
        <v>4.18</v>
      </c>
      <c r="R1550" s="120" t="s">
        <v>5655</v>
      </c>
      <c r="S1550" s="120">
        <v>7.87</v>
      </c>
      <c r="T1550" s="120"/>
      <c r="U1550" s="120"/>
      <c r="V1550" s="172">
        <v>1986.1</v>
      </c>
      <c r="W1550" s="172"/>
      <c r="X1550" s="172">
        <v>1294.0999999999999</v>
      </c>
      <c r="Y1550" s="172">
        <v>444.7</v>
      </c>
      <c r="Z1550" s="172">
        <v>247.3</v>
      </c>
      <c r="AA1550" s="123">
        <v>20209</v>
      </c>
      <c r="AB1550" s="123">
        <v>67219.48000000004</v>
      </c>
      <c r="AC1550" s="123">
        <v>279</v>
      </c>
      <c r="AD1550" s="123"/>
      <c r="AE1550" s="123"/>
      <c r="AF1550" s="123"/>
      <c r="AG1550" s="214"/>
      <c r="AH1550" s="229" t="str">
        <f t="shared" si="322"/>
        <v>a3</v>
      </c>
      <c r="AI1550" s="199" t="s">
        <v>5401</v>
      </c>
      <c r="AJ1550" s="199"/>
      <c r="AK1550" s="199" t="s">
        <v>5401</v>
      </c>
      <c r="AL1550" s="199"/>
      <c r="AM1550" s="199"/>
      <c r="AN1550" s="173">
        <v>1.6</v>
      </c>
      <c r="AO1550" s="173"/>
      <c r="AP1550" s="173"/>
      <c r="AQ1550" s="173"/>
      <c r="AR1550" s="173"/>
      <c r="AS1550" s="173">
        <v>4.5999999999999996</v>
      </c>
      <c r="AT1550" s="173">
        <v>1.8</v>
      </c>
      <c r="AU1550" s="173">
        <v>1.6</v>
      </c>
      <c r="AV1550" s="173">
        <v>1.8</v>
      </c>
      <c r="AW1550" s="173">
        <v>1.6</v>
      </c>
      <c r="AX1550" s="173">
        <v>3.8</v>
      </c>
      <c r="AY1550" s="173">
        <v>2.2000000000000002</v>
      </c>
      <c r="AZ1550" s="211">
        <f t="shared" si="330"/>
        <v>6.1999999999999993</v>
      </c>
      <c r="BA1550" s="211">
        <f t="shared" si="329"/>
        <v>12.8</v>
      </c>
      <c r="BB1550" s="205">
        <f t="shared" si="323"/>
        <v>369550</v>
      </c>
      <c r="BC1550" s="205">
        <f t="shared" si="324"/>
        <v>289070</v>
      </c>
      <c r="BD1550" s="205">
        <f t="shared" si="325"/>
        <v>123402</v>
      </c>
      <c r="BE1550" s="205">
        <f t="shared" si="326"/>
        <v>42922</v>
      </c>
      <c r="BF1550" s="175">
        <v>246148</v>
      </c>
      <c r="BG1550" s="175">
        <v>10496</v>
      </c>
      <c r="BH1550" s="175">
        <v>223624</v>
      </c>
      <c r="BI1550" s="175">
        <v>72984</v>
      </c>
      <c r="BJ1550" s="175">
        <v>7496</v>
      </c>
      <c r="BK1550" s="175"/>
      <c r="BL1550" s="175"/>
      <c r="BM1550" s="175"/>
      <c r="BN1550" s="175">
        <v>231</v>
      </c>
      <c r="BO1550" s="175">
        <v>54719</v>
      </c>
      <c r="BP1550" s="200">
        <f t="shared" si="327"/>
        <v>278343</v>
      </c>
    </row>
    <row r="1551" spans="1:68" s="201" customFormat="1" x14ac:dyDescent="0.15">
      <c r="A1551" s="117">
        <v>320201001</v>
      </c>
      <c r="B1551" s="118" t="s">
        <v>421</v>
      </c>
      <c r="C1551" s="118" t="s">
        <v>415</v>
      </c>
      <c r="D1551" s="118" t="s">
        <v>422</v>
      </c>
      <c r="E1551" s="118" t="s">
        <v>3432</v>
      </c>
      <c r="F1551" s="120">
        <v>25</v>
      </c>
      <c r="G1551" s="119"/>
      <c r="H1551" s="119"/>
      <c r="I1551" s="120" t="s">
        <v>5820</v>
      </c>
      <c r="J1551" s="120">
        <v>14000</v>
      </c>
      <c r="K1551" s="120">
        <v>3585801</v>
      </c>
      <c r="L1551" s="120">
        <v>0.70199999999999996</v>
      </c>
      <c r="M1551" s="121" t="s">
        <v>5654</v>
      </c>
      <c r="N1551" s="120">
        <v>1</v>
      </c>
      <c r="O1551" s="119">
        <v>122</v>
      </c>
      <c r="P1551" s="119">
        <v>29.2</v>
      </c>
      <c r="Q1551" s="119">
        <v>2.88</v>
      </c>
      <c r="R1551" s="120" t="s">
        <v>5655</v>
      </c>
      <c r="S1551" s="120">
        <v>3.9</v>
      </c>
      <c r="T1551" s="120"/>
      <c r="U1551" s="120"/>
      <c r="V1551" s="172">
        <v>1185</v>
      </c>
      <c r="W1551" s="172"/>
      <c r="X1551" s="172">
        <v>866</v>
      </c>
      <c r="Y1551" s="172">
        <v>196</v>
      </c>
      <c r="Z1551" s="172">
        <v>123</v>
      </c>
      <c r="AA1551" s="123">
        <v>30212</v>
      </c>
      <c r="AB1551" s="123"/>
      <c r="AC1551" s="123">
        <v>3123</v>
      </c>
      <c r="AD1551" s="123"/>
      <c r="AE1551" s="123"/>
      <c r="AF1551" s="123"/>
      <c r="AG1551" s="214"/>
      <c r="AH1551" s="229" t="str">
        <f t="shared" si="322"/>
        <v>a3</v>
      </c>
      <c r="AI1551" s="199"/>
      <c r="AJ1551" s="199"/>
      <c r="AK1551" s="199"/>
      <c r="AL1551" s="199"/>
      <c r="AM1551" s="199"/>
      <c r="AN1551" s="173">
        <v>3</v>
      </c>
      <c r="AO1551" s="173"/>
      <c r="AP1551" s="173"/>
      <c r="AQ1551" s="173"/>
      <c r="AR1551" s="173"/>
      <c r="AS1551" s="173">
        <v>2</v>
      </c>
      <c r="AT1551" s="173">
        <v>1</v>
      </c>
      <c r="AU1551" s="173">
        <v>2</v>
      </c>
      <c r="AV1551" s="173">
        <v>1</v>
      </c>
      <c r="AW1551" s="173">
        <v>1</v>
      </c>
      <c r="AX1551" s="173">
        <v>2</v>
      </c>
      <c r="AY1551" s="173">
        <v>1</v>
      </c>
      <c r="AZ1551" s="211">
        <f t="shared" si="330"/>
        <v>5</v>
      </c>
      <c r="BA1551" s="211">
        <f t="shared" si="329"/>
        <v>8</v>
      </c>
      <c r="BB1551" s="205">
        <f t="shared" si="323"/>
        <v>196788</v>
      </c>
      <c r="BC1551" s="205">
        <f t="shared" si="324"/>
        <v>152876</v>
      </c>
      <c r="BD1551" s="205">
        <f t="shared" si="325"/>
        <v>47391</v>
      </c>
      <c r="BE1551" s="205">
        <f t="shared" si="326"/>
        <v>3479</v>
      </c>
      <c r="BF1551" s="175">
        <v>149397</v>
      </c>
      <c r="BG1551" s="175"/>
      <c r="BH1551" s="175">
        <v>66197</v>
      </c>
      <c r="BI1551" s="175">
        <v>43912</v>
      </c>
      <c r="BJ1551" s="175"/>
      <c r="BK1551" s="175">
        <v>8946</v>
      </c>
      <c r="BL1551" s="175">
        <v>41617</v>
      </c>
      <c r="BM1551" s="175">
        <v>16675</v>
      </c>
      <c r="BN1551" s="175">
        <v>11483</v>
      </c>
      <c r="BO1551" s="175">
        <v>7958</v>
      </c>
      <c r="BP1551" s="200">
        <f t="shared" si="327"/>
        <v>74155</v>
      </c>
    </row>
    <row r="1552" spans="1:68" s="201" customFormat="1" x14ac:dyDescent="0.15">
      <c r="A1552" s="117">
        <v>2120801001</v>
      </c>
      <c r="B1552" s="118" t="s">
        <v>1700</v>
      </c>
      <c r="C1552" s="118" t="s">
        <v>1650</v>
      </c>
      <c r="D1552" s="118" t="s">
        <v>1701</v>
      </c>
      <c r="E1552" s="118" t="s">
        <v>4292</v>
      </c>
      <c r="F1552" s="120">
        <v>48</v>
      </c>
      <c r="G1552" s="119">
        <v>3595757</v>
      </c>
      <c r="H1552" s="119"/>
      <c r="I1552" s="120" t="s">
        <v>5820</v>
      </c>
      <c r="J1552" s="120">
        <v>12000</v>
      </c>
      <c r="K1552" s="120">
        <v>3595757</v>
      </c>
      <c r="L1552" s="120">
        <v>0.82099999999999995</v>
      </c>
      <c r="M1552" s="121" t="s">
        <v>5661</v>
      </c>
      <c r="N1552" s="120">
        <v>1</v>
      </c>
      <c r="O1552" s="119">
        <v>234</v>
      </c>
      <c r="P1552" s="119">
        <v>32.299999999999997</v>
      </c>
      <c r="Q1552" s="119">
        <v>4.16</v>
      </c>
      <c r="R1552" s="120" t="s">
        <v>5655</v>
      </c>
      <c r="S1552" s="120">
        <v>12</v>
      </c>
      <c r="T1552" s="120"/>
      <c r="U1552" s="120"/>
      <c r="V1552" s="172">
        <v>1360.3</v>
      </c>
      <c r="W1552" s="172">
        <v>186.5</v>
      </c>
      <c r="X1552" s="172">
        <v>995.8</v>
      </c>
      <c r="Y1552" s="172">
        <v>115.3</v>
      </c>
      <c r="Z1552" s="172">
        <v>62.7</v>
      </c>
      <c r="AA1552" s="123">
        <v>28398</v>
      </c>
      <c r="AB1552" s="123"/>
      <c r="AC1552" s="123">
        <v>2041</v>
      </c>
      <c r="AD1552" s="123"/>
      <c r="AE1552" s="123"/>
      <c r="AF1552" s="123"/>
      <c r="AG1552" s="214"/>
      <c r="AH1552" s="229" t="str">
        <f t="shared" si="322"/>
        <v>a3</v>
      </c>
      <c r="AI1552" s="199"/>
      <c r="AJ1552" s="199"/>
      <c r="AK1552" s="199"/>
      <c r="AL1552" s="199"/>
      <c r="AM1552" s="199"/>
      <c r="AN1552" s="173">
        <v>3</v>
      </c>
      <c r="AO1552" s="173">
        <v>3</v>
      </c>
      <c r="AP1552" s="173">
        <v>1.5</v>
      </c>
      <c r="AQ1552" s="173">
        <v>0.5</v>
      </c>
      <c r="AR1552" s="173" t="s">
        <v>3186</v>
      </c>
      <c r="AS1552" s="173" t="s">
        <v>3186</v>
      </c>
      <c r="AT1552" s="173" t="s">
        <v>3186</v>
      </c>
      <c r="AU1552" s="173" t="s">
        <v>3186</v>
      </c>
      <c r="AV1552" s="173" t="s">
        <v>3186</v>
      </c>
      <c r="AW1552" s="173" t="s">
        <v>3186</v>
      </c>
      <c r="AX1552" s="173" t="s">
        <v>3186</v>
      </c>
      <c r="AY1552" s="173">
        <v>1</v>
      </c>
      <c r="AZ1552" s="211">
        <f t="shared" si="330"/>
        <v>8</v>
      </c>
      <c r="BA1552" s="211">
        <f t="shared" si="329"/>
        <v>1</v>
      </c>
      <c r="BB1552" s="205">
        <f t="shared" si="323"/>
        <v>145516</v>
      </c>
      <c r="BC1552" s="205">
        <f t="shared" si="324"/>
        <v>145516</v>
      </c>
      <c r="BD1552" s="205">
        <f t="shared" si="325"/>
        <v>0</v>
      </c>
      <c r="BE1552" s="205">
        <f t="shared" si="326"/>
        <v>0</v>
      </c>
      <c r="BF1552" s="175">
        <v>145516</v>
      </c>
      <c r="BG1552" s="175">
        <v>45379</v>
      </c>
      <c r="BH1552" s="175"/>
      <c r="BI1552" s="175"/>
      <c r="BJ1552" s="175"/>
      <c r="BK1552" s="175">
        <v>40168</v>
      </c>
      <c r="BL1552" s="175">
        <v>6904</v>
      </c>
      <c r="BM1552" s="175">
        <v>21451</v>
      </c>
      <c r="BN1552" s="175">
        <v>8974</v>
      </c>
      <c r="BO1552" s="175">
        <v>22640</v>
      </c>
      <c r="BP1552" s="200">
        <f t="shared" si="327"/>
        <v>22640</v>
      </c>
    </row>
    <row r="1553" spans="1:68" s="201" customFormat="1" x14ac:dyDescent="0.15">
      <c r="A1553" s="117">
        <v>1223601001</v>
      </c>
      <c r="B1553" s="118" t="s">
        <v>1055</v>
      </c>
      <c r="C1553" s="118" t="s">
        <v>1020</v>
      </c>
      <c r="D1553" s="118" t="s">
        <v>1056</v>
      </c>
      <c r="E1553" s="118" t="s">
        <v>3822</v>
      </c>
      <c r="F1553" s="120">
        <v>32</v>
      </c>
      <c r="G1553" s="119">
        <v>3757887</v>
      </c>
      <c r="H1553" s="119">
        <v>284723</v>
      </c>
      <c r="I1553" s="120" t="s">
        <v>5821</v>
      </c>
      <c r="J1553" s="120">
        <v>11900</v>
      </c>
      <c r="K1553" s="120">
        <v>3604099</v>
      </c>
      <c r="L1553" s="120">
        <v>0.83</v>
      </c>
      <c r="M1553" s="121" t="s">
        <v>5654</v>
      </c>
      <c r="N1553" s="120">
        <v>1</v>
      </c>
      <c r="O1553" s="119">
        <v>100.2</v>
      </c>
      <c r="P1553" s="119"/>
      <c r="Q1553" s="119"/>
      <c r="R1553" s="120" t="s">
        <v>5655</v>
      </c>
      <c r="S1553" s="120">
        <v>35.299999999999997</v>
      </c>
      <c r="T1553" s="120"/>
      <c r="U1553" s="120"/>
      <c r="V1553" s="172">
        <v>1851.1</v>
      </c>
      <c r="W1553" s="172">
        <v>287</v>
      </c>
      <c r="X1553" s="172">
        <v>904.2</v>
      </c>
      <c r="Y1553" s="172">
        <v>182.7</v>
      </c>
      <c r="Z1553" s="172">
        <v>477.2</v>
      </c>
      <c r="AA1553" s="123">
        <v>5001</v>
      </c>
      <c r="AB1553" s="123"/>
      <c r="AC1553" s="123">
        <v>733</v>
      </c>
      <c r="AD1553" s="123"/>
      <c r="AE1553" s="123"/>
      <c r="AF1553" s="123"/>
      <c r="AG1553" s="214"/>
      <c r="AH1553" s="229" t="str">
        <f t="shared" si="322"/>
        <v>a3</v>
      </c>
      <c r="AI1553" s="199"/>
      <c r="AJ1553" s="199"/>
      <c r="AK1553" s="199"/>
      <c r="AL1553" s="199"/>
      <c r="AM1553" s="199"/>
      <c r="AN1553" s="173">
        <v>2.5</v>
      </c>
      <c r="AO1553" s="173">
        <v>0.5</v>
      </c>
      <c r="AP1553" s="173">
        <v>0.5</v>
      </c>
      <c r="AQ1553" s="173">
        <v>0.5</v>
      </c>
      <c r="AR1553" s="173"/>
      <c r="AS1553" s="173">
        <v>1</v>
      </c>
      <c r="AT1553" s="173">
        <v>7</v>
      </c>
      <c r="AU1553" s="173">
        <v>3</v>
      </c>
      <c r="AV1553" s="173">
        <v>1</v>
      </c>
      <c r="AW1553" s="173">
        <v>1</v>
      </c>
      <c r="AX1553" s="173">
        <v>1</v>
      </c>
      <c r="AY1553" s="173"/>
      <c r="AZ1553" s="211">
        <f t="shared" si="330"/>
        <v>5</v>
      </c>
      <c r="BA1553" s="211">
        <f t="shared" si="329"/>
        <v>13</v>
      </c>
      <c r="BB1553" s="205">
        <f t="shared" si="323"/>
        <v>230712</v>
      </c>
      <c r="BC1553" s="205">
        <f t="shared" si="324"/>
        <v>178429</v>
      </c>
      <c r="BD1553" s="205">
        <f t="shared" si="325"/>
        <v>67788</v>
      </c>
      <c r="BE1553" s="205">
        <f t="shared" si="326"/>
        <v>15505</v>
      </c>
      <c r="BF1553" s="175">
        <v>162924</v>
      </c>
      <c r="BG1553" s="175">
        <v>8803</v>
      </c>
      <c r="BH1553" s="175">
        <v>67788</v>
      </c>
      <c r="BI1553" s="175">
        <v>52283</v>
      </c>
      <c r="BJ1553" s="175"/>
      <c r="BK1553" s="175">
        <v>13434</v>
      </c>
      <c r="BL1553" s="175">
        <v>11234</v>
      </c>
      <c r="BM1553" s="175">
        <v>31026</v>
      </c>
      <c r="BN1553" s="175">
        <v>5051</v>
      </c>
      <c r="BO1553" s="175">
        <v>41093</v>
      </c>
      <c r="BP1553" s="200">
        <f t="shared" si="327"/>
        <v>108881</v>
      </c>
    </row>
    <row r="1554" spans="1:68" s="201" customFormat="1" x14ac:dyDescent="0.15">
      <c r="A1554" s="117">
        <v>1521101002</v>
      </c>
      <c r="B1554" s="118" t="s">
        <v>1209</v>
      </c>
      <c r="C1554" s="118" t="s">
        <v>1167</v>
      </c>
      <c r="D1554" s="118" t="s">
        <v>1208</v>
      </c>
      <c r="E1554" s="118" t="s">
        <v>3932</v>
      </c>
      <c r="F1554" s="120">
        <v>27</v>
      </c>
      <c r="G1554" s="119">
        <v>3605480</v>
      </c>
      <c r="H1554" s="119"/>
      <c r="I1554" s="120" t="s">
        <v>5820</v>
      </c>
      <c r="J1554" s="120">
        <v>11640</v>
      </c>
      <c r="K1554" s="120">
        <v>3605480</v>
      </c>
      <c r="L1554" s="120">
        <v>0.84899999999999998</v>
      </c>
      <c r="M1554" s="121" t="s">
        <v>5654</v>
      </c>
      <c r="N1554" s="120">
        <v>1</v>
      </c>
      <c r="O1554" s="119">
        <v>242.5</v>
      </c>
      <c r="P1554" s="119">
        <v>43.4</v>
      </c>
      <c r="Q1554" s="119">
        <v>2.54</v>
      </c>
      <c r="R1554" s="120" t="s">
        <v>5655</v>
      </c>
      <c r="S1554" s="120">
        <v>72.8</v>
      </c>
      <c r="T1554" s="120"/>
      <c r="U1554" s="120"/>
      <c r="V1554" s="172">
        <v>1580</v>
      </c>
      <c r="W1554" s="172">
        <v>168</v>
      </c>
      <c r="X1554" s="172">
        <v>1051</v>
      </c>
      <c r="Y1554" s="172">
        <v>71</v>
      </c>
      <c r="Z1554" s="172">
        <v>290</v>
      </c>
      <c r="AA1554" s="123">
        <v>25538</v>
      </c>
      <c r="AB1554" s="123"/>
      <c r="AC1554" s="123">
        <v>2237</v>
      </c>
      <c r="AD1554" s="123"/>
      <c r="AE1554" s="123"/>
      <c r="AF1554" s="123"/>
      <c r="AG1554" s="214"/>
      <c r="AH1554" s="229" t="str">
        <f t="shared" si="322"/>
        <v>a3</v>
      </c>
      <c r="AI1554" s="199" t="s">
        <v>5401</v>
      </c>
      <c r="AJ1554" s="199"/>
      <c r="AK1554" s="199" t="s">
        <v>5401</v>
      </c>
      <c r="AL1554" s="199"/>
      <c r="AM1554" s="199"/>
      <c r="AN1554" s="173">
        <v>1</v>
      </c>
      <c r="AO1554" s="173"/>
      <c r="AP1554" s="173"/>
      <c r="AQ1554" s="173"/>
      <c r="AR1554" s="173"/>
      <c r="AS1554" s="173">
        <v>1</v>
      </c>
      <c r="AT1554" s="173">
        <v>2.5</v>
      </c>
      <c r="AU1554" s="173">
        <v>1.5</v>
      </c>
      <c r="AV1554" s="173">
        <v>1</v>
      </c>
      <c r="AW1554" s="173">
        <v>1</v>
      </c>
      <c r="AX1554" s="173">
        <v>3</v>
      </c>
      <c r="AY1554" s="173"/>
      <c r="AZ1554" s="211">
        <f t="shared" si="330"/>
        <v>2</v>
      </c>
      <c r="BA1554" s="211">
        <f t="shared" si="329"/>
        <v>9</v>
      </c>
      <c r="BB1554" s="205">
        <f t="shared" si="323"/>
        <v>189226</v>
      </c>
      <c r="BC1554" s="205">
        <f t="shared" si="324"/>
        <v>189226</v>
      </c>
      <c r="BD1554" s="205">
        <f t="shared" si="325"/>
        <v>0</v>
      </c>
      <c r="BE1554" s="205">
        <f t="shared" si="326"/>
        <v>0</v>
      </c>
      <c r="BF1554" s="175">
        <v>189226</v>
      </c>
      <c r="BG1554" s="175">
        <v>6308</v>
      </c>
      <c r="BH1554" s="175">
        <v>77371</v>
      </c>
      <c r="BI1554" s="175"/>
      <c r="BJ1554" s="175"/>
      <c r="BK1554" s="175">
        <v>46422</v>
      </c>
      <c r="BL1554" s="175">
        <v>23537</v>
      </c>
      <c r="BM1554" s="175">
        <v>23700</v>
      </c>
      <c r="BN1554" s="175">
        <v>5194</v>
      </c>
      <c r="BO1554" s="175">
        <v>6694</v>
      </c>
      <c r="BP1554" s="200">
        <f t="shared" si="327"/>
        <v>84065</v>
      </c>
    </row>
    <row r="1555" spans="1:68" s="201" customFormat="1" x14ac:dyDescent="0.15">
      <c r="A1555" s="117">
        <v>2121001001</v>
      </c>
      <c r="B1555" s="118" t="s">
        <v>1704</v>
      </c>
      <c r="C1555" s="118" t="s">
        <v>1650</v>
      </c>
      <c r="D1555" s="118" t="s">
        <v>1705</v>
      </c>
      <c r="E1555" s="118" t="s">
        <v>4294</v>
      </c>
      <c r="F1555" s="120">
        <v>34</v>
      </c>
      <c r="G1555" s="119"/>
      <c r="H1555" s="119"/>
      <c r="I1555" s="120" t="s">
        <v>5820</v>
      </c>
      <c r="J1555" s="120">
        <v>9600</v>
      </c>
      <c r="K1555" s="120">
        <v>3654132</v>
      </c>
      <c r="L1555" s="120">
        <v>1.0429999999999999</v>
      </c>
      <c r="M1555" s="121" t="s">
        <v>5654</v>
      </c>
      <c r="N1555" s="120">
        <v>1</v>
      </c>
      <c r="O1555" s="119">
        <v>199</v>
      </c>
      <c r="P1555" s="119"/>
      <c r="Q1555" s="119"/>
      <c r="R1555" s="120" t="s">
        <v>5655</v>
      </c>
      <c r="S1555" s="120">
        <v>28</v>
      </c>
      <c r="T1555" s="120"/>
      <c r="U1555" s="120"/>
      <c r="V1555" s="172">
        <v>1302.9000000000001</v>
      </c>
      <c r="W1555" s="172"/>
      <c r="X1555" s="172">
        <v>776.1</v>
      </c>
      <c r="Y1555" s="172">
        <v>290.10000000000002</v>
      </c>
      <c r="Z1555" s="172">
        <v>236.7</v>
      </c>
      <c r="AA1555" s="123">
        <v>19536</v>
      </c>
      <c r="AB1555" s="123">
        <v>18700.799999999992</v>
      </c>
      <c r="AC1555" s="123">
        <v>1968</v>
      </c>
      <c r="AD1555" s="123"/>
      <c r="AE1555" s="123"/>
      <c r="AF1555" s="123"/>
      <c r="AG1555" s="214"/>
      <c r="AH1555" s="229" t="str">
        <f t="shared" si="322"/>
        <v>a3</v>
      </c>
      <c r="AI1555" s="199" t="s">
        <v>5402</v>
      </c>
      <c r="AJ1555" s="199"/>
      <c r="AK1555" s="199" t="s">
        <v>5402</v>
      </c>
      <c r="AL1555" s="199"/>
      <c r="AM1555" s="199"/>
      <c r="AN1555" s="173" t="s">
        <v>3186</v>
      </c>
      <c r="AO1555" s="173" t="s">
        <v>3186</v>
      </c>
      <c r="AP1555" s="173" t="s">
        <v>3186</v>
      </c>
      <c r="AQ1555" s="173" t="s">
        <v>3186</v>
      </c>
      <c r="AR1555" s="173" t="s">
        <v>3186</v>
      </c>
      <c r="AS1555" s="173">
        <v>3</v>
      </c>
      <c r="AT1555" s="173">
        <v>2</v>
      </c>
      <c r="AU1555" s="173">
        <v>3</v>
      </c>
      <c r="AV1555" s="173">
        <v>1</v>
      </c>
      <c r="AW1555" s="173">
        <v>2</v>
      </c>
      <c r="AX1555" s="173">
        <v>2</v>
      </c>
      <c r="AY1555" s="173">
        <v>1</v>
      </c>
      <c r="AZ1555" s="211">
        <f t="shared" si="330"/>
        <v>3</v>
      </c>
      <c r="BA1555" s="211">
        <f t="shared" si="329"/>
        <v>11</v>
      </c>
      <c r="BB1555" s="205">
        <f t="shared" si="323"/>
        <v>215894</v>
      </c>
      <c r="BC1555" s="205">
        <f t="shared" si="324"/>
        <v>215894</v>
      </c>
      <c r="BD1555" s="205">
        <f t="shared" si="325"/>
        <v>0</v>
      </c>
      <c r="BE1555" s="205">
        <f t="shared" si="326"/>
        <v>0</v>
      </c>
      <c r="BF1555" s="175">
        <v>215894</v>
      </c>
      <c r="BG1555" s="175"/>
      <c r="BH1555" s="175">
        <v>164878</v>
      </c>
      <c r="BI1555" s="175"/>
      <c r="BJ1555" s="175"/>
      <c r="BK1555" s="175">
        <v>50126</v>
      </c>
      <c r="BL1555" s="175"/>
      <c r="BM1555" s="175"/>
      <c r="BN1555" s="175"/>
      <c r="BO1555" s="175">
        <v>890</v>
      </c>
      <c r="BP1555" s="200">
        <f t="shared" si="327"/>
        <v>165768</v>
      </c>
    </row>
    <row r="1556" spans="1:68" s="201" customFormat="1" x14ac:dyDescent="0.15">
      <c r="A1556" s="117">
        <v>620701001</v>
      </c>
      <c r="B1556" s="118" t="s">
        <v>630</v>
      </c>
      <c r="C1556" s="118" t="s">
        <v>601</v>
      </c>
      <c r="D1556" s="118" t="s">
        <v>631</v>
      </c>
      <c r="E1556" s="118" t="s">
        <v>3568</v>
      </c>
      <c r="F1556" s="120">
        <v>32</v>
      </c>
      <c r="G1556" s="119">
        <v>3660389</v>
      </c>
      <c r="H1556" s="119"/>
      <c r="I1556" s="120" t="s">
        <v>5820</v>
      </c>
      <c r="J1556" s="120">
        <v>14400</v>
      </c>
      <c r="K1556" s="120">
        <v>3660389</v>
      </c>
      <c r="L1556" s="120">
        <v>0.69599999999999995</v>
      </c>
      <c r="M1556" s="121" t="s">
        <v>5654</v>
      </c>
      <c r="N1556" s="120">
        <v>1</v>
      </c>
      <c r="O1556" s="119">
        <v>244</v>
      </c>
      <c r="P1556" s="119">
        <v>48</v>
      </c>
      <c r="Q1556" s="119">
        <v>5.3</v>
      </c>
      <c r="R1556" s="120" t="s">
        <v>5655</v>
      </c>
      <c r="S1556" s="120">
        <v>9.6999999999999993</v>
      </c>
      <c r="T1556" s="120"/>
      <c r="U1556" s="120"/>
      <c r="V1556" s="172">
        <v>1517</v>
      </c>
      <c r="W1556" s="172">
        <v>240</v>
      </c>
      <c r="X1556" s="172">
        <v>617</v>
      </c>
      <c r="Y1556" s="172">
        <v>312</v>
      </c>
      <c r="Z1556" s="172">
        <v>348</v>
      </c>
      <c r="AA1556" s="123"/>
      <c r="AB1556" s="123">
        <v>56240.800000000076</v>
      </c>
      <c r="AC1556" s="123">
        <v>908</v>
      </c>
      <c r="AD1556" s="123"/>
      <c r="AE1556" s="123"/>
      <c r="AF1556" s="123"/>
      <c r="AG1556" s="214"/>
      <c r="AH1556" s="229" t="str">
        <f t="shared" si="322"/>
        <v>a3</v>
      </c>
      <c r="AI1556" s="199"/>
      <c r="AJ1556" s="199"/>
      <c r="AK1556" s="199"/>
      <c r="AL1556" s="199"/>
      <c r="AM1556" s="199"/>
      <c r="AN1556" s="173"/>
      <c r="AO1556" s="173"/>
      <c r="AP1556" s="173"/>
      <c r="AQ1556" s="173"/>
      <c r="AR1556" s="173"/>
      <c r="AS1556" s="173">
        <v>2</v>
      </c>
      <c r="AT1556" s="173">
        <v>3.5</v>
      </c>
      <c r="AU1556" s="173">
        <v>4.2</v>
      </c>
      <c r="AV1556" s="173">
        <v>1.5</v>
      </c>
      <c r="AW1556" s="173">
        <v>1.8</v>
      </c>
      <c r="AX1556" s="173">
        <v>2</v>
      </c>
      <c r="AY1556" s="173">
        <v>2</v>
      </c>
      <c r="AZ1556" s="211">
        <f t="shared" si="330"/>
        <v>2</v>
      </c>
      <c r="BA1556" s="211">
        <f t="shared" si="329"/>
        <v>15</v>
      </c>
      <c r="BB1556" s="205">
        <f t="shared" si="323"/>
        <v>172123</v>
      </c>
      <c r="BC1556" s="205">
        <f t="shared" si="324"/>
        <v>172123</v>
      </c>
      <c r="BD1556" s="205">
        <f t="shared" si="325"/>
        <v>0</v>
      </c>
      <c r="BE1556" s="205">
        <f t="shared" si="326"/>
        <v>0</v>
      </c>
      <c r="BF1556" s="175">
        <v>172123</v>
      </c>
      <c r="BG1556" s="175"/>
      <c r="BH1556" s="175">
        <v>172123</v>
      </c>
      <c r="BI1556" s="175"/>
      <c r="BJ1556" s="175"/>
      <c r="BK1556" s="175"/>
      <c r="BL1556" s="175"/>
      <c r="BM1556" s="175"/>
      <c r="BN1556" s="175"/>
      <c r="BO1556" s="175"/>
      <c r="BP1556" s="200">
        <f t="shared" si="327"/>
        <v>172123</v>
      </c>
    </row>
    <row r="1557" spans="1:68" s="201" customFormat="1" x14ac:dyDescent="0.15">
      <c r="A1557" s="117">
        <v>2820301003</v>
      </c>
      <c r="B1557" s="118" t="s">
        <v>2125</v>
      </c>
      <c r="C1557" s="118" t="s">
        <v>2099</v>
      </c>
      <c r="D1557" s="118" t="s">
        <v>2123</v>
      </c>
      <c r="E1557" s="118" t="s">
        <v>4606</v>
      </c>
      <c r="F1557" s="120">
        <v>27</v>
      </c>
      <c r="G1557" s="119">
        <v>3685648</v>
      </c>
      <c r="H1557" s="119"/>
      <c r="I1557" s="120" t="s">
        <v>5820</v>
      </c>
      <c r="J1557" s="120">
        <v>12700</v>
      </c>
      <c r="K1557" s="120">
        <v>3685648</v>
      </c>
      <c r="L1557" s="120">
        <v>0.79500000000000004</v>
      </c>
      <c r="M1557" s="121" t="s">
        <v>5654</v>
      </c>
      <c r="N1557" s="120">
        <v>1</v>
      </c>
      <c r="O1557" s="119">
        <v>170</v>
      </c>
      <c r="P1557" s="119">
        <v>36</v>
      </c>
      <c r="Q1557" s="119">
        <v>4.0999999999999996</v>
      </c>
      <c r="R1557" s="120" t="s">
        <v>5655</v>
      </c>
      <c r="S1557" s="120">
        <v>35</v>
      </c>
      <c r="T1557" s="120"/>
      <c r="U1557" s="120"/>
      <c r="V1557" s="172">
        <v>1735.6</v>
      </c>
      <c r="W1557" s="172"/>
      <c r="X1557" s="172">
        <v>1735.6</v>
      </c>
      <c r="Y1557" s="172"/>
      <c r="Z1557" s="172"/>
      <c r="AA1557" s="123">
        <v>22194</v>
      </c>
      <c r="AB1557" s="123"/>
      <c r="AC1557" s="123">
        <v>2331</v>
      </c>
      <c r="AD1557" s="123"/>
      <c r="AE1557" s="123"/>
      <c r="AF1557" s="123"/>
      <c r="AG1557" s="214"/>
      <c r="AH1557" s="229" t="str">
        <f t="shared" si="322"/>
        <v>a3</v>
      </c>
      <c r="AI1557" s="199"/>
      <c r="AJ1557" s="199"/>
      <c r="AK1557" s="199"/>
      <c r="AL1557" s="199"/>
      <c r="AM1557" s="199"/>
      <c r="AN1557" s="173"/>
      <c r="AO1557" s="173">
        <v>1.5</v>
      </c>
      <c r="AP1557" s="173">
        <v>1.5</v>
      </c>
      <c r="AQ1557" s="173">
        <v>1</v>
      </c>
      <c r="AR1557" s="173"/>
      <c r="AS1557" s="173"/>
      <c r="AT1557" s="173">
        <v>3</v>
      </c>
      <c r="AU1557" s="173"/>
      <c r="AV1557" s="173"/>
      <c r="AW1557" s="173"/>
      <c r="AX1557" s="173">
        <v>1</v>
      </c>
      <c r="AY1557" s="173">
        <v>2</v>
      </c>
      <c r="AZ1557" s="211">
        <f t="shared" si="330"/>
        <v>4</v>
      </c>
      <c r="BA1557" s="211">
        <f t="shared" si="329"/>
        <v>6</v>
      </c>
      <c r="BB1557" s="205">
        <f t="shared" si="323"/>
        <v>104329</v>
      </c>
      <c r="BC1557" s="205">
        <f t="shared" si="324"/>
        <v>104329</v>
      </c>
      <c r="BD1557" s="205">
        <f t="shared" si="325"/>
        <v>0</v>
      </c>
      <c r="BE1557" s="205">
        <f t="shared" si="326"/>
        <v>0</v>
      </c>
      <c r="BF1557" s="175">
        <v>104329</v>
      </c>
      <c r="BG1557" s="175"/>
      <c r="BH1557" s="175"/>
      <c r="BI1557" s="175"/>
      <c r="BJ1557" s="175"/>
      <c r="BK1557" s="175">
        <v>12489</v>
      </c>
      <c r="BL1557" s="175">
        <v>38461</v>
      </c>
      <c r="BM1557" s="175">
        <v>25789</v>
      </c>
      <c r="BN1557" s="175">
        <v>10333</v>
      </c>
      <c r="BO1557" s="175">
        <v>17257</v>
      </c>
      <c r="BP1557" s="200">
        <f t="shared" si="327"/>
        <v>17257</v>
      </c>
    </row>
    <row r="1558" spans="1:68" s="201" customFormat="1" x14ac:dyDescent="0.15">
      <c r="A1558" s="117">
        <v>123001001</v>
      </c>
      <c r="B1558" s="118" t="s">
        <v>100</v>
      </c>
      <c r="C1558" s="118" t="s">
        <v>11</v>
      </c>
      <c r="D1558" s="118" t="s">
        <v>101</v>
      </c>
      <c r="E1558" s="118" t="s">
        <v>3247</v>
      </c>
      <c r="F1558" s="120">
        <v>23</v>
      </c>
      <c r="G1558" s="119">
        <v>3757291</v>
      </c>
      <c r="H1558" s="119"/>
      <c r="I1558" s="120" t="s">
        <v>5820</v>
      </c>
      <c r="J1558" s="120">
        <v>15000</v>
      </c>
      <c r="K1558" s="120">
        <v>3768754</v>
      </c>
      <c r="L1558" s="120">
        <v>0.68799999999999994</v>
      </c>
      <c r="M1558" s="121" t="s">
        <v>5657</v>
      </c>
      <c r="N1558" s="120">
        <v>1</v>
      </c>
      <c r="O1558" s="119">
        <v>223.4</v>
      </c>
      <c r="P1558" s="119">
        <v>43.1</v>
      </c>
      <c r="Q1558" s="119">
        <v>5.3</v>
      </c>
      <c r="R1558" s="120" t="s">
        <v>5655</v>
      </c>
      <c r="S1558" s="120">
        <v>72.64</v>
      </c>
      <c r="T1558" s="120"/>
      <c r="U1558" s="120" t="s">
        <v>3186</v>
      </c>
      <c r="V1558" s="172">
        <v>3815.3780000000002</v>
      </c>
      <c r="W1558" s="172">
        <v>390.01499999999999</v>
      </c>
      <c r="X1558" s="172">
        <v>2114.547</v>
      </c>
      <c r="Y1558" s="172">
        <v>680.85799999999995</v>
      </c>
      <c r="Z1558" s="172">
        <v>629.95799999999997</v>
      </c>
      <c r="AA1558" s="123">
        <v>105817</v>
      </c>
      <c r="AB1558" s="123"/>
      <c r="AC1558" s="123">
        <v>3162</v>
      </c>
      <c r="AD1558" s="123"/>
      <c r="AE1558" s="123"/>
      <c r="AF1558" s="123"/>
      <c r="AG1558" s="214"/>
      <c r="AH1558" s="229" t="str">
        <f t="shared" si="322"/>
        <v>a3</v>
      </c>
      <c r="AI1558" s="199" t="s">
        <v>5402</v>
      </c>
      <c r="AJ1558" s="199" t="s">
        <v>5402</v>
      </c>
      <c r="AK1558" s="199" t="s">
        <v>5402</v>
      </c>
      <c r="AL1558" s="199" t="s">
        <v>5402</v>
      </c>
      <c r="AM1558" s="199"/>
      <c r="AN1558" s="173">
        <v>3</v>
      </c>
      <c r="AO1558" s="173" t="s">
        <v>3186</v>
      </c>
      <c r="AP1558" s="173" t="s">
        <v>3186</v>
      </c>
      <c r="AQ1558" s="173" t="s">
        <v>3186</v>
      </c>
      <c r="AR1558" s="173" t="s">
        <v>3186</v>
      </c>
      <c r="AS1558" s="173">
        <v>1.5</v>
      </c>
      <c r="AT1558" s="173">
        <v>1.5</v>
      </c>
      <c r="AU1558" s="173">
        <v>1.5</v>
      </c>
      <c r="AV1558" s="173">
        <v>1.5</v>
      </c>
      <c r="AW1558" s="173">
        <v>1.5</v>
      </c>
      <c r="AX1558" s="173">
        <v>1.5</v>
      </c>
      <c r="AY1558" s="173" t="s">
        <v>3186</v>
      </c>
      <c r="AZ1558" s="211">
        <f t="shared" si="330"/>
        <v>4.5</v>
      </c>
      <c r="BA1558" s="211">
        <f t="shared" si="329"/>
        <v>7.5</v>
      </c>
      <c r="BB1558" s="205">
        <f t="shared" si="323"/>
        <v>269520</v>
      </c>
      <c r="BC1558" s="205">
        <f t="shared" si="324"/>
        <v>242225</v>
      </c>
      <c r="BD1558" s="205">
        <f t="shared" si="325"/>
        <v>29661</v>
      </c>
      <c r="BE1558" s="205">
        <f t="shared" si="326"/>
        <v>2366</v>
      </c>
      <c r="BF1558" s="175">
        <v>239859</v>
      </c>
      <c r="BG1558" s="175">
        <v>9840</v>
      </c>
      <c r="BH1558" s="175">
        <v>49875</v>
      </c>
      <c r="BI1558" s="175">
        <v>27295</v>
      </c>
      <c r="BJ1558" s="175"/>
      <c r="BK1558" s="175">
        <v>31589</v>
      </c>
      <c r="BL1558" s="175">
        <v>30355</v>
      </c>
      <c r="BM1558" s="175">
        <v>57517</v>
      </c>
      <c r="BN1558" s="175">
        <v>51628</v>
      </c>
      <c r="BO1558" s="175">
        <v>11421</v>
      </c>
      <c r="BP1558" s="200">
        <f t="shared" si="327"/>
        <v>61296</v>
      </c>
    </row>
    <row r="1559" spans="1:68" s="201" customFormat="1" x14ac:dyDescent="0.15">
      <c r="A1559" s="117">
        <v>921301001</v>
      </c>
      <c r="B1559" s="118" t="s">
        <v>884</v>
      </c>
      <c r="C1559" s="118" t="s">
        <v>842</v>
      </c>
      <c r="D1559" s="118" t="s">
        <v>885</v>
      </c>
      <c r="E1559" s="118" t="s">
        <v>3722</v>
      </c>
      <c r="F1559" s="120">
        <v>33</v>
      </c>
      <c r="G1559" s="119">
        <v>3799359</v>
      </c>
      <c r="H1559" s="119"/>
      <c r="I1559" s="120" t="s">
        <v>5820</v>
      </c>
      <c r="J1559" s="120">
        <v>20880</v>
      </c>
      <c r="K1559" s="120">
        <v>3799359</v>
      </c>
      <c r="L1559" s="120">
        <v>0.499</v>
      </c>
      <c r="M1559" s="121" t="s">
        <v>5654</v>
      </c>
      <c r="N1559" s="120">
        <v>1</v>
      </c>
      <c r="O1559" s="119">
        <v>278</v>
      </c>
      <c r="P1559" s="119"/>
      <c r="Q1559" s="119"/>
      <c r="R1559" s="120" t="s">
        <v>5655</v>
      </c>
      <c r="S1559" s="120">
        <v>32.770000000000003</v>
      </c>
      <c r="T1559" s="120"/>
      <c r="U1559" s="120"/>
      <c r="V1559" s="172">
        <v>1623.6</v>
      </c>
      <c r="W1559" s="172"/>
      <c r="X1559" s="172">
        <v>818.8</v>
      </c>
      <c r="Y1559" s="172">
        <v>804.8</v>
      </c>
      <c r="Z1559" s="172"/>
      <c r="AA1559" s="123">
        <v>29692.5</v>
      </c>
      <c r="AB1559" s="123">
        <v>75066.75</v>
      </c>
      <c r="AC1559" s="123">
        <v>1488.18</v>
      </c>
      <c r="AD1559" s="123"/>
      <c r="AE1559" s="123"/>
      <c r="AF1559" s="123"/>
      <c r="AG1559" s="214"/>
      <c r="AH1559" s="229" t="str">
        <f t="shared" si="322"/>
        <v>a3</v>
      </c>
      <c r="AI1559" s="199" t="s">
        <v>5402</v>
      </c>
      <c r="AJ1559" s="199"/>
      <c r="AK1559" s="199" t="s">
        <v>5402</v>
      </c>
      <c r="AL1559" s="199" t="s">
        <v>5402</v>
      </c>
      <c r="AM1559" s="199" t="s">
        <v>5402</v>
      </c>
      <c r="AN1559" s="173">
        <v>0.7</v>
      </c>
      <c r="AO1559" s="173"/>
      <c r="AP1559" s="173"/>
      <c r="AQ1559" s="173"/>
      <c r="AR1559" s="173"/>
      <c r="AS1559" s="173">
        <v>1</v>
      </c>
      <c r="AT1559" s="173">
        <v>4</v>
      </c>
      <c r="AU1559" s="173">
        <v>3</v>
      </c>
      <c r="AV1559" s="173">
        <v>2</v>
      </c>
      <c r="AW1559" s="173">
        <v>2</v>
      </c>
      <c r="AX1559" s="173">
        <v>1</v>
      </c>
      <c r="AY1559" s="173">
        <v>1</v>
      </c>
      <c r="AZ1559" s="211">
        <f t="shared" si="330"/>
        <v>1.7</v>
      </c>
      <c r="BA1559" s="211">
        <f t="shared" si="329"/>
        <v>13</v>
      </c>
      <c r="BB1559" s="205">
        <f t="shared" si="323"/>
        <v>312856</v>
      </c>
      <c r="BC1559" s="205">
        <f t="shared" si="324"/>
        <v>312856</v>
      </c>
      <c r="BD1559" s="205">
        <f t="shared" si="325"/>
        <v>0</v>
      </c>
      <c r="BE1559" s="205">
        <f t="shared" si="326"/>
        <v>0</v>
      </c>
      <c r="BF1559" s="175">
        <v>312856</v>
      </c>
      <c r="BG1559" s="175">
        <v>8690</v>
      </c>
      <c r="BH1559" s="175">
        <v>221312</v>
      </c>
      <c r="BI1559" s="175"/>
      <c r="BJ1559" s="175"/>
      <c r="BK1559" s="175">
        <v>82214</v>
      </c>
      <c r="BL1559" s="175"/>
      <c r="BM1559" s="175"/>
      <c r="BN1559" s="175"/>
      <c r="BO1559" s="175">
        <v>640</v>
      </c>
      <c r="BP1559" s="200">
        <f t="shared" si="327"/>
        <v>221952</v>
      </c>
    </row>
    <row r="1560" spans="1:68" s="201" customFormat="1" x14ac:dyDescent="0.15">
      <c r="A1560" s="117">
        <v>600281001</v>
      </c>
      <c r="B1560" s="118" t="s">
        <v>605</v>
      </c>
      <c r="C1560" s="118" t="s">
        <v>601</v>
      </c>
      <c r="D1560" s="118" t="s">
        <v>606</v>
      </c>
      <c r="E1560" s="118" t="s">
        <v>3550</v>
      </c>
      <c r="F1560" s="120">
        <v>14</v>
      </c>
      <c r="G1560" s="119">
        <v>3799972</v>
      </c>
      <c r="H1560" s="119"/>
      <c r="I1560" s="120" t="s">
        <v>5820</v>
      </c>
      <c r="J1560" s="120">
        <v>15300</v>
      </c>
      <c r="K1560" s="120">
        <v>3799972</v>
      </c>
      <c r="L1560" s="120">
        <v>0.68</v>
      </c>
      <c r="M1560" s="121" t="s">
        <v>5654</v>
      </c>
      <c r="N1560" s="120">
        <v>1</v>
      </c>
      <c r="O1560" s="119">
        <v>210</v>
      </c>
      <c r="P1560" s="119">
        <v>40</v>
      </c>
      <c r="Q1560" s="119">
        <v>4.5</v>
      </c>
      <c r="R1560" s="120" t="s">
        <v>5655</v>
      </c>
      <c r="S1560" s="120">
        <v>87.43</v>
      </c>
      <c r="T1560" s="120"/>
      <c r="U1560" s="120"/>
      <c r="V1560" s="172">
        <v>1975.12</v>
      </c>
      <c r="W1560" s="172"/>
      <c r="X1560" s="172"/>
      <c r="Y1560" s="172"/>
      <c r="Z1560" s="172">
        <v>1975.12</v>
      </c>
      <c r="AA1560" s="123">
        <v>21220</v>
      </c>
      <c r="AB1560" s="123"/>
      <c r="AC1560" s="123">
        <v>3105</v>
      </c>
      <c r="AD1560" s="123"/>
      <c r="AE1560" s="123"/>
      <c r="AF1560" s="123"/>
      <c r="AG1560" s="214"/>
      <c r="AH1560" s="229" t="str">
        <f t="shared" si="322"/>
        <v>a3</v>
      </c>
      <c r="AI1560" s="199"/>
      <c r="AJ1560" s="199"/>
      <c r="AK1560" s="199"/>
      <c r="AL1560" s="199"/>
      <c r="AM1560" s="199"/>
      <c r="AN1560" s="173" t="s">
        <v>3186</v>
      </c>
      <c r="AO1560" s="173" t="s">
        <v>3186</v>
      </c>
      <c r="AP1560" s="173" t="s">
        <v>3186</v>
      </c>
      <c r="AQ1560" s="173" t="s">
        <v>3186</v>
      </c>
      <c r="AR1560" s="173" t="s">
        <v>3186</v>
      </c>
      <c r="AS1560" s="173">
        <v>3</v>
      </c>
      <c r="AT1560" s="173">
        <v>2</v>
      </c>
      <c r="AU1560" s="173">
        <v>3</v>
      </c>
      <c r="AV1560" s="173">
        <v>1</v>
      </c>
      <c r="AW1560" s="173">
        <v>2</v>
      </c>
      <c r="AX1560" s="173">
        <v>2</v>
      </c>
      <c r="AY1560" s="173">
        <v>1</v>
      </c>
      <c r="AZ1560" s="211">
        <f t="shared" si="330"/>
        <v>3</v>
      </c>
      <c r="BA1560" s="211">
        <f t="shared" ref="BA1560:BA1591" si="331">SUBTOTAL(9,AT1560:AY1560)</f>
        <v>11</v>
      </c>
      <c r="BB1560" s="205">
        <f t="shared" si="323"/>
        <v>305950</v>
      </c>
      <c r="BC1560" s="205">
        <f t="shared" si="324"/>
        <v>305950</v>
      </c>
      <c r="BD1560" s="205">
        <f t="shared" si="325"/>
        <v>0</v>
      </c>
      <c r="BE1560" s="205">
        <f t="shared" si="326"/>
        <v>0</v>
      </c>
      <c r="BF1560" s="175">
        <v>305950</v>
      </c>
      <c r="BG1560" s="175">
        <v>5072</v>
      </c>
      <c r="BH1560" s="175">
        <v>280178</v>
      </c>
      <c r="BI1560" s="175"/>
      <c r="BJ1560" s="175"/>
      <c r="BK1560" s="175"/>
      <c r="BL1560" s="175">
        <v>6999</v>
      </c>
      <c r="BM1560" s="175"/>
      <c r="BN1560" s="175"/>
      <c r="BO1560" s="175">
        <v>13701</v>
      </c>
      <c r="BP1560" s="200">
        <f t="shared" si="327"/>
        <v>293879</v>
      </c>
    </row>
    <row r="1561" spans="1:68" s="201" customFormat="1" x14ac:dyDescent="0.15">
      <c r="A1561" s="117">
        <v>4320401002</v>
      </c>
      <c r="B1561" s="118" t="s">
        <v>2968</v>
      </c>
      <c r="C1561" s="118" t="s">
        <v>2954</v>
      </c>
      <c r="D1561" s="118" t="s">
        <v>2967</v>
      </c>
      <c r="E1561" s="118" t="s">
        <v>5229</v>
      </c>
      <c r="F1561" s="120">
        <v>30</v>
      </c>
      <c r="G1561" s="119">
        <v>3806373</v>
      </c>
      <c r="H1561" s="119"/>
      <c r="I1561" s="120" t="s">
        <v>5820</v>
      </c>
      <c r="J1561" s="120">
        <v>16700</v>
      </c>
      <c r="K1561" s="120">
        <v>3806373</v>
      </c>
      <c r="L1561" s="120">
        <v>0.624</v>
      </c>
      <c r="M1561" s="121" t="s">
        <v>5654</v>
      </c>
      <c r="N1561" s="120">
        <v>1</v>
      </c>
      <c r="O1561" s="119">
        <v>201</v>
      </c>
      <c r="P1561" s="119">
        <v>35.5</v>
      </c>
      <c r="Q1561" s="119">
        <v>7.68</v>
      </c>
      <c r="R1561" s="120"/>
      <c r="S1561" s="120"/>
      <c r="T1561" s="120"/>
      <c r="U1561" s="120" t="s">
        <v>5689</v>
      </c>
      <c r="V1561" s="172">
        <v>2445</v>
      </c>
      <c r="W1561" s="172">
        <v>286</v>
      </c>
      <c r="X1561" s="172">
        <v>658</v>
      </c>
      <c r="Y1561" s="172">
        <v>518.6</v>
      </c>
      <c r="Z1561" s="172">
        <v>982.4</v>
      </c>
      <c r="AA1561" s="123">
        <v>18290</v>
      </c>
      <c r="AB1561" s="123">
        <v>79132.200000000055</v>
      </c>
      <c r="AC1561" s="123">
        <v>2524</v>
      </c>
      <c r="AD1561" s="123"/>
      <c r="AE1561" s="123"/>
      <c r="AF1561" s="123"/>
      <c r="AG1561" s="214"/>
      <c r="AH1561" s="229" t="str">
        <f t="shared" si="322"/>
        <v>a3</v>
      </c>
      <c r="AI1561" s="199"/>
      <c r="AJ1561" s="199"/>
      <c r="AK1561" s="199"/>
      <c r="AL1561" s="199"/>
      <c r="AM1561" s="199"/>
      <c r="AN1561" s="173">
        <v>2</v>
      </c>
      <c r="AO1561" s="173"/>
      <c r="AP1561" s="173"/>
      <c r="AQ1561" s="173"/>
      <c r="AR1561" s="173"/>
      <c r="AS1561" s="173">
        <v>2.5</v>
      </c>
      <c r="AT1561" s="173">
        <v>4</v>
      </c>
      <c r="AU1561" s="173">
        <v>3.5</v>
      </c>
      <c r="AV1561" s="173">
        <v>1</v>
      </c>
      <c r="AW1561" s="173">
        <v>2</v>
      </c>
      <c r="AX1561" s="173">
        <v>2</v>
      </c>
      <c r="AY1561" s="173">
        <v>1</v>
      </c>
      <c r="AZ1561" s="211">
        <f t="shared" si="330"/>
        <v>4.5</v>
      </c>
      <c r="BA1561" s="211">
        <f t="shared" si="331"/>
        <v>13.5</v>
      </c>
      <c r="BB1561" s="205">
        <f t="shared" si="323"/>
        <v>316642</v>
      </c>
      <c r="BC1561" s="205">
        <f t="shared" si="324"/>
        <v>227098</v>
      </c>
      <c r="BD1561" s="205">
        <f t="shared" si="325"/>
        <v>109200</v>
      </c>
      <c r="BE1561" s="205">
        <f t="shared" si="326"/>
        <v>19656</v>
      </c>
      <c r="BF1561" s="175">
        <v>207442</v>
      </c>
      <c r="BG1561" s="175">
        <v>10424</v>
      </c>
      <c r="BH1561" s="175">
        <v>109200</v>
      </c>
      <c r="BI1561" s="175">
        <v>89544</v>
      </c>
      <c r="BJ1561" s="175"/>
      <c r="BK1561" s="175">
        <v>32371</v>
      </c>
      <c r="BL1561" s="175">
        <v>11574</v>
      </c>
      <c r="BM1561" s="175">
        <v>32402</v>
      </c>
      <c r="BN1561" s="175">
        <v>7133</v>
      </c>
      <c r="BO1561" s="175">
        <v>23994</v>
      </c>
      <c r="BP1561" s="200">
        <f t="shared" si="327"/>
        <v>133194</v>
      </c>
    </row>
    <row r="1562" spans="1:68" s="201" customFormat="1" x14ac:dyDescent="0.15">
      <c r="A1562" s="117">
        <v>1500281002</v>
      </c>
      <c r="B1562" s="118" t="s">
        <v>1173</v>
      </c>
      <c r="C1562" s="118" t="s">
        <v>1167</v>
      </c>
      <c r="D1562" s="118" t="s">
        <v>1172</v>
      </c>
      <c r="E1562" s="118" t="s">
        <v>3904</v>
      </c>
      <c r="F1562" s="120">
        <v>21</v>
      </c>
      <c r="G1562" s="119">
        <v>3820936</v>
      </c>
      <c r="H1562" s="119"/>
      <c r="I1562" s="120" t="s">
        <v>5820</v>
      </c>
      <c r="J1562" s="120">
        <v>14450</v>
      </c>
      <c r="K1562" s="120">
        <v>3820936</v>
      </c>
      <c r="L1562" s="120">
        <v>0.72399999999999998</v>
      </c>
      <c r="M1562" s="121" t="s">
        <v>5654</v>
      </c>
      <c r="N1562" s="120">
        <v>1</v>
      </c>
      <c r="O1562" s="119">
        <v>240</v>
      </c>
      <c r="P1562" s="119">
        <v>35</v>
      </c>
      <c r="Q1562" s="119">
        <v>3.3</v>
      </c>
      <c r="R1562" s="120" t="s">
        <v>5655</v>
      </c>
      <c r="S1562" s="120">
        <v>20.9</v>
      </c>
      <c r="T1562" s="120"/>
      <c r="U1562" s="120"/>
      <c r="V1562" s="172">
        <v>975.3</v>
      </c>
      <c r="W1562" s="172"/>
      <c r="X1562" s="172">
        <v>355</v>
      </c>
      <c r="Y1562" s="172">
        <v>268.2</v>
      </c>
      <c r="Z1562" s="172">
        <v>352.1</v>
      </c>
      <c r="AA1562" s="123">
        <v>33490</v>
      </c>
      <c r="AB1562" s="123">
        <v>69643.700000000084</v>
      </c>
      <c r="AC1562" s="123">
        <v>1210</v>
      </c>
      <c r="AD1562" s="123"/>
      <c r="AE1562" s="123"/>
      <c r="AF1562" s="123"/>
      <c r="AG1562" s="214"/>
      <c r="AH1562" s="229" t="str">
        <f t="shared" si="322"/>
        <v>a3</v>
      </c>
      <c r="AI1562" s="199"/>
      <c r="AJ1562" s="199"/>
      <c r="AK1562" s="199"/>
      <c r="AL1562" s="199"/>
      <c r="AM1562" s="199"/>
      <c r="AN1562" s="173"/>
      <c r="AO1562" s="173"/>
      <c r="AP1562" s="173"/>
      <c r="AQ1562" s="173"/>
      <c r="AR1562" s="173"/>
      <c r="AS1562" s="173">
        <v>2.5</v>
      </c>
      <c r="AT1562" s="173">
        <v>5.5</v>
      </c>
      <c r="AU1562" s="173">
        <v>2.9</v>
      </c>
      <c r="AV1562" s="173">
        <v>5.9</v>
      </c>
      <c r="AW1562" s="173">
        <v>1.7</v>
      </c>
      <c r="AX1562" s="173">
        <v>1.5</v>
      </c>
      <c r="AY1562" s="173">
        <v>2</v>
      </c>
      <c r="AZ1562" s="211">
        <f t="shared" si="330"/>
        <v>2.5</v>
      </c>
      <c r="BA1562" s="211">
        <f t="shared" si="331"/>
        <v>19.5</v>
      </c>
      <c r="BB1562" s="205">
        <f t="shared" si="323"/>
        <v>239076</v>
      </c>
      <c r="BC1562" s="205">
        <f t="shared" si="324"/>
        <v>239076</v>
      </c>
      <c r="BD1562" s="205">
        <f t="shared" si="325"/>
        <v>0</v>
      </c>
      <c r="BE1562" s="205">
        <f t="shared" si="326"/>
        <v>0</v>
      </c>
      <c r="BF1562" s="175">
        <v>239076</v>
      </c>
      <c r="BG1562" s="175"/>
      <c r="BH1562" s="175">
        <v>101255</v>
      </c>
      <c r="BI1562" s="175"/>
      <c r="BJ1562" s="175"/>
      <c r="BK1562" s="175">
        <v>26256</v>
      </c>
      <c r="BL1562" s="175">
        <v>24359</v>
      </c>
      <c r="BM1562" s="175">
        <v>25894</v>
      </c>
      <c r="BN1562" s="175">
        <v>12477</v>
      </c>
      <c r="BO1562" s="175">
        <v>48835</v>
      </c>
      <c r="BP1562" s="200">
        <f t="shared" si="327"/>
        <v>150090</v>
      </c>
    </row>
    <row r="1563" spans="1:68" s="201" customFormat="1" x14ac:dyDescent="0.15">
      <c r="A1563" s="117">
        <v>2820801001</v>
      </c>
      <c r="B1563" s="118" t="s">
        <v>2136</v>
      </c>
      <c r="C1563" s="118" t="s">
        <v>2099</v>
      </c>
      <c r="D1563" s="118" t="s">
        <v>2137</v>
      </c>
      <c r="E1563" s="118" t="s">
        <v>4615</v>
      </c>
      <c r="F1563" s="120">
        <v>24</v>
      </c>
      <c r="G1563" s="119">
        <v>3825284</v>
      </c>
      <c r="H1563" s="119"/>
      <c r="I1563" s="120" t="s">
        <v>5820</v>
      </c>
      <c r="J1563" s="120">
        <v>18000</v>
      </c>
      <c r="K1563" s="120">
        <v>3825284</v>
      </c>
      <c r="L1563" s="120">
        <v>0.58199999999999996</v>
      </c>
      <c r="M1563" s="121" t="s">
        <v>5654</v>
      </c>
      <c r="N1563" s="120">
        <v>1</v>
      </c>
      <c r="O1563" s="119">
        <v>131.1</v>
      </c>
      <c r="P1563" s="119"/>
      <c r="Q1563" s="119"/>
      <c r="R1563" s="120" t="s">
        <v>5655</v>
      </c>
      <c r="S1563" s="120">
        <v>28.8</v>
      </c>
      <c r="T1563" s="120"/>
      <c r="U1563" s="120"/>
      <c r="V1563" s="172">
        <v>2622.1</v>
      </c>
      <c r="W1563" s="172">
        <v>353.6</v>
      </c>
      <c r="X1563" s="172">
        <v>1621.2</v>
      </c>
      <c r="Y1563" s="172">
        <v>228.6</v>
      </c>
      <c r="Z1563" s="172">
        <v>418.7</v>
      </c>
      <c r="AA1563" s="123">
        <v>14364</v>
      </c>
      <c r="AB1563" s="123"/>
      <c r="AC1563" s="123">
        <v>2177</v>
      </c>
      <c r="AD1563" s="123"/>
      <c r="AE1563" s="123"/>
      <c r="AF1563" s="123"/>
      <c r="AG1563" s="214"/>
      <c r="AH1563" s="229" t="str">
        <f t="shared" si="322"/>
        <v>a3</v>
      </c>
      <c r="AI1563" s="199" t="s">
        <v>5402</v>
      </c>
      <c r="AJ1563" s="199"/>
      <c r="AK1563" s="199" t="s">
        <v>5402</v>
      </c>
      <c r="AL1563" s="199" t="s">
        <v>5402</v>
      </c>
      <c r="AM1563" s="199" t="s">
        <v>5400</v>
      </c>
      <c r="AN1563" s="173">
        <v>5</v>
      </c>
      <c r="AO1563" s="173"/>
      <c r="AP1563" s="173"/>
      <c r="AQ1563" s="173"/>
      <c r="AR1563" s="173"/>
      <c r="AS1563" s="173">
        <v>1</v>
      </c>
      <c r="AT1563" s="173">
        <v>8</v>
      </c>
      <c r="AU1563" s="173">
        <v>4</v>
      </c>
      <c r="AV1563" s="173">
        <v>1</v>
      </c>
      <c r="AW1563" s="173">
        <v>1</v>
      </c>
      <c r="AX1563" s="173">
        <v>2</v>
      </c>
      <c r="AY1563" s="173"/>
      <c r="AZ1563" s="211">
        <f t="shared" si="330"/>
        <v>6</v>
      </c>
      <c r="BA1563" s="211">
        <f t="shared" si="331"/>
        <v>16</v>
      </c>
      <c r="BB1563" s="205">
        <f t="shared" si="323"/>
        <v>250817</v>
      </c>
      <c r="BC1563" s="205">
        <f t="shared" si="324"/>
        <v>250817</v>
      </c>
      <c r="BD1563" s="205">
        <f t="shared" si="325"/>
        <v>0</v>
      </c>
      <c r="BE1563" s="205">
        <f t="shared" si="326"/>
        <v>0</v>
      </c>
      <c r="BF1563" s="175">
        <v>250817</v>
      </c>
      <c r="BG1563" s="175"/>
      <c r="BH1563" s="175">
        <v>206690</v>
      </c>
      <c r="BI1563" s="175"/>
      <c r="BJ1563" s="175"/>
      <c r="BK1563" s="175">
        <v>40844</v>
      </c>
      <c r="BL1563" s="175">
        <v>84</v>
      </c>
      <c r="BM1563" s="175"/>
      <c r="BN1563" s="175">
        <v>162</v>
      </c>
      <c r="BO1563" s="175">
        <v>3037</v>
      </c>
      <c r="BP1563" s="200">
        <f t="shared" si="327"/>
        <v>209727</v>
      </c>
    </row>
    <row r="1564" spans="1:68" s="201" customFormat="1" x14ac:dyDescent="0.15">
      <c r="A1564" s="117">
        <v>1220701001</v>
      </c>
      <c r="B1564" s="118" t="s">
        <v>1039</v>
      </c>
      <c r="C1564" s="118" t="s">
        <v>1020</v>
      </c>
      <c r="D1564" s="118" t="s">
        <v>1040</v>
      </c>
      <c r="E1564" s="118" t="s">
        <v>3813</v>
      </c>
      <c r="F1564" s="120">
        <v>53</v>
      </c>
      <c r="G1564" s="119">
        <v>3840869</v>
      </c>
      <c r="H1564" s="119"/>
      <c r="I1564" s="120" t="s">
        <v>5822</v>
      </c>
      <c r="J1564" s="120">
        <v>12700</v>
      </c>
      <c r="K1564" s="120">
        <v>3840869</v>
      </c>
      <c r="L1564" s="120">
        <v>0.82899999999999996</v>
      </c>
      <c r="M1564" s="121" t="s">
        <v>5654</v>
      </c>
      <c r="N1564" s="120">
        <v>1</v>
      </c>
      <c r="O1564" s="119">
        <v>279.7</v>
      </c>
      <c r="P1564" s="119">
        <v>27.3</v>
      </c>
      <c r="Q1564" s="119">
        <v>3.13</v>
      </c>
      <c r="R1564" s="120" t="s">
        <v>5655</v>
      </c>
      <c r="S1564" s="120">
        <v>23</v>
      </c>
      <c r="T1564" s="120"/>
      <c r="U1564" s="120"/>
      <c r="V1564" s="172">
        <v>1675</v>
      </c>
      <c r="W1564" s="172">
        <v>335</v>
      </c>
      <c r="X1564" s="172">
        <v>1005</v>
      </c>
      <c r="Y1564" s="172">
        <v>251</v>
      </c>
      <c r="Z1564" s="172">
        <v>84</v>
      </c>
      <c r="AA1564" s="123">
        <v>36657</v>
      </c>
      <c r="AB1564" s="123">
        <v>69881.399999999892</v>
      </c>
      <c r="AC1564" s="123">
        <v>1368</v>
      </c>
      <c r="AD1564" s="123"/>
      <c r="AE1564" s="123"/>
      <c r="AF1564" s="123"/>
      <c r="AG1564" s="214"/>
      <c r="AH1564" s="229" t="str">
        <f t="shared" si="322"/>
        <v>a3</v>
      </c>
      <c r="AI1564" s="199"/>
      <c r="AJ1564" s="199"/>
      <c r="AK1564" s="199"/>
      <c r="AL1564" s="199"/>
      <c r="AM1564" s="199"/>
      <c r="AN1564" s="173">
        <v>4</v>
      </c>
      <c r="AO1564" s="173"/>
      <c r="AP1564" s="173"/>
      <c r="AQ1564" s="173"/>
      <c r="AR1564" s="173"/>
      <c r="AS1564" s="173">
        <v>1</v>
      </c>
      <c r="AT1564" s="173">
        <v>3</v>
      </c>
      <c r="AU1564" s="173">
        <v>1</v>
      </c>
      <c r="AV1564" s="173">
        <v>3</v>
      </c>
      <c r="AW1564" s="173">
        <v>1</v>
      </c>
      <c r="AX1564" s="173">
        <v>1</v>
      </c>
      <c r="AY1564" s="173">
        <v>1</v>
      </c>
      <c r="AZ1564" s="211">
        <f t="shared" si="330"/>
        <v>5</v>
      </c>
      <c r="BA1564" s="211">
        <f t="shared" si="331"/>
        <v>10</v>
      </c>
      <c r="BB1564" s="205">
        <f t="shared" si="323"/>
        <v>257426</v>
      </c>
      <c r="BC1564" s="205">
        <f t="shared" si="324"/>
        <v>193686</v>
      </c>
      <c r="BD1564" s="205">
        <f t="shared" si="325"/>
        <v>63951</v>
      </c>
      <c r="BE1564" s="205">
        <f t="shared" si="326"/>
        <v>211</v>
      </c>
      <c r="BF1564" s="175">
        <v>193475</v>
      </c>
      <c r="BG1564" s="175">
        <v>9701</v>
      </c>
      <c r="BH1564" s="175">
        <v>63951</v>
      </c>
      <c r="BI1564" s="175">
        <v>44425</v>
      </c>
      <c r="BJ1564" s="175">
        <v>19315</v>
      </c>
      <c r="BK1564" s="175">
        <v>39954</v>
      </c>
      <c r="BL1564" s="175">
        <v>33218</v>
      </c>
      <c r="BM1564" s="175">
        <v>28830</v>
      </c>
      <c r="BN1564" s="175">
        <v>10717</v>
      </c>
      <c r="BO1564" s="175">
        <v>7315</v>
      </c>
      <c r="BP1564" s="200">
        <f t="shared" si="327"/>
        <v>71266</v>
      </c>
    </row>
    <row r="1565" spans="1:68" s="201" customFormat="1" x14ac:dyDescent="0.15">
      <c r="A1565" s="117">
        <v>4220101004</v>
      </c>
      <c r="B1565" s="118" t="s">
        <v>2683</v>
      </c>
      <c r="C1565" s="118" t="s">
        <v>2907</v>
      </c>
      <c r="D1565" s="118" t="s">
        <v>2909</v>
      </c>
      <c r="E1565" s="118" t="s">
        <v>5183</v>
      </c>
      <c r="F1565" s="120">
        <v>24</v>
      </c>
      <c r="G1565" s="119">
        <v>3862011</v>
      </c>
      <c r="H1565" s="119"/>
      <c r="I1565" s="120" t="s">
        <v>5820</v>
      </c>
      <c r="J1565" s="120">
        <v>19900</v>
      </c>
      <c r="K1565" s="120">
        <v>3862011</v>
      </c>
      <c r="L1565" s="120">
        <v>0.53200000000000003</v>
      </c>
      <c r="M1565" s="121" t="s">
        <v>5654</v>
      </c>
      <c r="N1565" s="120">
        <v>1</v>
      </c>
      <c r="O1565" s="119">
        <v>285</v>
      </c>
      <c r="P1565" s="119">
        <v>44.8</v>
      </c>
      <c r="Q1565" s="119">
        <v>7</v>
      </c>
      <c r="R1565" s="120" t="s">
        <v>5655</v>
      </c>
      <c r="S1565" s="120">
        <v>60.7</v>
      </c>
      <c r="T1565" s="120"/>
      <c r="U1565" s="120"/>
      <c r="V1565" s="172">
        <v>3687.1</v>
      </c>
      <c r="W1565" s="172">
        <v>695</v>
      </c>
      <c r="X1565" s="172">
        <v>1487.5</v>
      </c>
      <c r="Y1565" s="172">
        <v>1419.4</v>
      </c>
      <c r="Z1565" s="172">
        <v>85.2</v>
      </c>
      <c r="AA1565" s="123">
        <v>26702</v>
      </c>
      <c r="AB1565" s="123">
        <v>73257</v>
      </c>
      <c r="AC1565" s="123">
        <v>522</v>
      </c>
      <c r="AD1565" s="123"/>
      <c r="AE1565" s="123"/>
      <c r="AF1565" s="123"/>
      <c r="AG1565" s="214"/>
      <c r="AH1565" s="229" t="str">
        <f t="shared" si="322"/>
        <v>a3</v>
      </c>
      <c r="AI1565" s="199"/>
      <c r="AJ1565" s="199"/>
      <c r="AK1565" s="199"/>
      <c r="AL1565" s="199"/>
      <c r="AM1565" s="199"/>
      <c r="AN1565" s="173"/>
      <c r="AO1565" s="173"/>
      <c r="AP1565" s="173"/>
      <c r="AQ1565" s="173"/>
      <c r="AR1565" s="173"/>
      <c r="AS1565" s="173">
        <v>1</v>
      </c>
      <c r="AT1565" s="173">
        <v>2</v>
      </c>
      <c r="AU1565" s="173">
        <v>6</v>
      </c>
      <c r="AV1565" s="173">
        <v>1</v>
      </c>
      <c r="AW1565" s="173">
        <v>1</v>
      </c>
      <c r="AX1565" s="173">
        <v>1</v>
      </c>
      <c r="AY1565" s="173"/>
      <c r="AZ1565" s="211">
        <f t="shared" si="330"/>
        <v>1</v>
      </c>
      <c r="BA1565" s="211">
        <f t="shared" si="331"/>
        <v>11</v>
      </c>
      <c r="BB1565" s="205">
        <f t="shared" si="323"/>
        <v>420030</v>
      </c>
      <c r="BC1565" s="205">
        <f t="shared" si="324"/>
        <v>360173</v>
      </c>
      <c r="BD1565" s="205">
        <f t="shared" si="325"/>
        <v>124114</v>
      </c>
      <c r="BE1565" s="205">
        <f t="shared" si="326"/>
        <v>64257</v>
      </c>
      <c r="BF1565" s="175">
        <v>295916</v>
      </c>
      <c r="BG1565" s="175"/>
      <c r="BH1565" s="175">
        <v>180535</v>
      </c>
      <c r="BI1565" s="175">
        <v>49334</v>
      </c>
      <c r="BJ1565" s="175">
        <v>10523</v>
      </c>
      <c r="BK1565" s="175">
        <v>52967</v>
      </c>
      <c r="BL1565" s="175">
        <v>54467</v>
      </c>
      <c r="BM1565" s="175"/>
      <c r="BN1565" s="175">
        <v>4736</v>
      </c>
      <c r="BO1565" s="175">
        <v>67468</v>
      </c>
      <c r="BP1565" s="200">
        <f t="shared" si="327"/>
        <v>248003</v>
      </c>
    </row>
    <row r="1566" spans="1:68" s="201" customFormat="1" x14ac:dyDescent="0.15">
      <c r="A1566" s="117">
        <v>1100781001</v>
      </c>
      <c r="B1566" s="118" t="s">
        <v>984</v>
      </c>
      <c r="C1566" s="118" t="s">
        <v>971</v>
      </c>
      <c r="D1566" s="118" t="s">
        <v>985</v>
      </c>
      <c r="E1566" s="118" t="s">
        <v>3783</v>
      </c>
      <c r="F1566" s="120">
        <v>19</v>
      </c>
      <c r="G1566" s="119">
        <v>3880667</v>
      </c>
      <c r="H1566" s="119"/>
      <c r="I1566" s="120" t="s">
        <v>5820</v>
      </c>
      <c r="J1566" s="120">
        <v>17800</v>
      </c>
      <c r="K1566" s="120">
        <v>3880667</v>
      </c>
      <c r="L1566" s="120">
        <v>0.59699999999999998</v>
      </c>
      <c r="M1566" s="121" t="s">
        <v>5657</v>
      </c>
      <c r="N1566" s="120">
        <v>1</v>
      </c>
      <c r="O1566" s="119">
        <v>180</v>
      </c>
      <c r="P1566" s="119">
        <v>59</v>
      </c>
      <c r="Q1566" s="119">
        <v>4.5999999999999996</v>
      </c>
      <c r="R1566" s="120" t="s">
        <v>5655</v>
      </c>
      <c r="S1566" s="120">
        <v>24.5</v>
      </c>
      <c r="T1566" s="120"/>
      <c r="U1566" s="120"/>
      <c r="V1566" s="172">
        <v>2099.1999999999998</v>
      </c>
      <c r="W1566" s="172">
        <v>1012.3</v>
      </c>
      <c r="X1566" s="172">
        <v>730.1</v>
      </c>
      <c r="Y1566" s="172">
        <v>356.8</v>
      </c>
      <c r="Z1566" s="172"/>
      <c r="AA1566" s="123">
        <v>16655</v>
      </c>
      <c r="AB1566" s="123"/>
      <c r="AC1566" s="123">
        <v>3044</v>
      </c>
      <c r="AD1566" s="123"/>
      <c r="AE1566" s="123"/>
      <c r="AF1566" s="123"/>
      <c r="AG1566" s="214"/>
      <c r="AH1566" s="229" t="str">
        <f t="shared" si="322"/>
        <v>a3</v>
      </c>
      <c r="AI1566" s="199" t="s">
        <v>5401</v>
      </c>
      <c r="AJ1566" s="199"/>
      <c r="AK1566" s="199"/>
      <c r="AL1566" s="199" t="s">
        <v>5401</v>
      </c>
      <c r="AM1566" s="199"/>
      <c r="AN1566" s="173">
        <v>21</v>
      </c>
      <c r="AO1566" s="173"/>
      <c r="AP1566" s="173"/>
      <c r="AQ1566" s="173"/>
      <c r="AR1566" s="173"/>
      <c r="AS1566" s="173">
        <v>4</v>
      </c>
      <c r="AT1566" s="173">
        <v>2</v>
      </c>
      <c r="AU1566" s="173">
        <v>8</v>
      </c>
      <c r="AV1566" s="173">
        <v>0.5</v>
      </c>
      <c r="AW1566" s="173">
        <v>0.5</v>
      </c>
      <c r="AX1566" s="173">
        <v>2</v>
      </c>
      <c r="AY1566" s="173">
        <v>3</v>
      </c>
      <c r="AZ1566" s="211">
        <f t="shared" si="330"/>
        <v>25</v>
      </c>
      <c r="BA1566" s="211">
        <f t="shared" si="331"/>
        <v>16</v>
      </c>
      <c r="BB1566" s="205">
        <f t="shared" si="323"/>
        <v>366902</v>
      </c>
      <c r="BC1566" s="205">
        <f t="shared" si="324"/>
        <v>366902</v>
      </c>
      <c r="BD1566" s="205">
        <f t="shared" si="325"/>
        <v>0</v>
      </c>
      <c r="BE1566" s="205">
        <f t="shared" si="326"/>
        <v>0</v>
      </c>
      <c r="BF1566" s="175">
        <v>366902</v>
      </c>
      <c r="BG1566" s="175">
        <v>14153</v>
      </c>
      <c r="BH1566" s="175">
        <v>195568</v>
      </c>
      <c r="BI1566" s="175"/>
      <c r="BJ1566" s="175"/>
      <c r="BK1566" s="175">
        <v>18886</v>
      </c>
      <c r="BL1566" s="175">
        <v>610</v>
      </c>
      <c r="BM1566" s="175"/>
      <c r="BN1566" s="175">
        <v>377</v>
      </c>
      <c r="BO1566" s="175">
        <v>137308</v>
      </c>
      <c r="BP1566" s="200">
        <f t="shared" si="327"/>
        <v>332876</v>
      </c>
    </row>
    <row r="1567" spans="1:68" s="201" customFormat="1" x14ac:dyDescent="0.15">
      <c r="A1567" s="117">
        <v>3521101002</v>
      </c>
      <c r="B1567" s="118" t="s">
        <v>2634</v>
      </c>
      <c r="C1567" s="118" t="s">
        <v>2601</v>
      </c>
      <c r="D1567" s="118" t="s">
        <v>2633</v>
      </c>
      <c r="E1567" s="118" t="s">
        <v>4997</v>
      </c>
      <c r="F1567" s="120">
        <v>41</v>
      </c>
      <c r="G1567" s="119">
        <v>3907948</v>
      </c>
      <c r="H1567" s="119"/>
      <c r="I1567" s="120" t="s">
        <v>5821</v>
      </c>
      <c r="J1567" s="120">
        <v>13000</v>
      </c>
      <c r="K1567" s="120">
        <v>3907948</v>
      </c>
      <c r="L1567" s="120">
        <v>0.82399999999999995</v>
      </c>
      <c r="M1567" s="121" t="s">
        <v>5654</v>
      </c>
      <c r="N1567" s="120">
        <v>1</v>
      </c>
      <c r="O1567" s="119">
        <v>209.2</v>
      </c>
      <c r="P1567" s="119">
        <v>60</v>
      </c>
      <c r="Q1567" s="119">
        <v>10</v>
      </c>
      <c r="R1567" s="120" t="s">
        <v>5655</v>
      </c>
      <c r="S1567" s="120">
        <v>69.3</v>
      </c>
      <c r="T1567" s="120"/>
      <c r="U1567" s="120"/>
      <c r="V1567" s="172">
        <v>1757</v>
      </c>
      <c r="W1567" s="172">
        <v>246</v>
      </c>
      <c r="X1567" s="172">
        <v>1019</v>
      </c>
      <c r="Y1567" s="172">
        <v>404</v>
      </c>
      <c r="Z1567" s="172">
        <v>88</v>
      </c>
      <c r="AA1567" s="123">
        <v>21497</v>
      </c>
      <c r="AB1567" s="123">
        <v>54261.100000000057</v>
      </c>
      <c r="AC1567" s="123">
        <v>1275</v>
      </c>
      <c r="AD1567" s="123"/>
      <c r="AE1567" s="123"/>
      <c r="AF1567" s="123"/>
      <c r="AG1567" s="214"/>
      <c r="AH1567" s="229" t="str">
        <f t="shared" si="322"/>
        <v>a3</v>
      </c>
      <c r="AI1567" s="199"/>
      <c r="AJ1567" s="199"/>
      <c r="AK1567" s="199"/>
      <c r="AL1567" s="199"/>
      <c r="AM1567" s="199"/>
      <c r="AN1567" s="173">
        <v>1</v>
      </c>
      <c r="AO1567" s="173">
        <v>2</v>
      </c>
      <c r="AP1567" s="173">
        <v>2</v>
      </c>
      <c r="AQ1567" s="173">
        <v>1</v>
      </c>
      <c r="AR1567" s="173">
        <v>3</v>
      </c>
      <c r="AS1567" s="173"/>
      <c r="AT1567" s="173"/>
      <c r="AU1567" s="173">
        <v>1</v>
      </c>
      <c r="AV1567" s="173">
        <v>2</v>
      </c>
      <c r="AW1567" s="173"/>
      <c r="AX1567" s="173">
        <v>1</v>
      </c>
      <c r="AY1567" s="173">
        <v>4</v>
      </c>
      <c r="AZ1567" s="211">
        <f t="shared" si="330"/>
        <v>9</v>
      </c>
      <c r="BA1567" s="211">
        <f t="shared" si="331"/>
        <v>8</v>
      </c>
      <c r="BB1567" s="205">
        <f t="shared" si="323"/>
        <v>164490</v>
      </c>
      <c r="BC1567" s="205">
        <f t="shared" si="324"/>
        <v>147686</v>
      </c>
      <c r="BD1567" s="205">
        <f t="shared" si="325"/>
        <v>28040</v>
      </c>
      <c r="BE1567" s="205">
        <f t="shared" si="326"/>
        <v>11236</v>
      </c>
      <c r="BF1567" s="175">
        <v>136450</v>
      </c>
      <c r="BG1567" s="175">
        <v>24456</v>
      </c>
      <c r="BH1567" s="175">
        <v>28040</v>
      </c>
      <c r="BI1567" s="175">
        <v>16804</v>
      </c>
      <c r="BJ1567" s="175"/>
      <c r="BK1567" s="175">
        <v>17225</v>
      </c>
      <c r="BL1567" s="175">
        <v>13331</v>
      </c>
      <c r="BM1567" s="175">
        <v>26143</v>
      </c>
      <c r="BN1567" s="175">
        <v>11500</v>
      </c>
      <c r="BO1567" s="175">
        <v>26991</v>
      </c>
      <c r="BP1567" s="200">
        <f t="shared" si="327"/>
        <v>55031</v>
      </c>
    </row>
    <row r="1568" spans="1:68" s="201" customFormat="1" x14ac:dyDescent="0.15">
      <c r="A1568" s="117">
        <v>3320301001</v>
      </c>
      <c r="B1568" s="118" t="s">
        <v>515</v>
      </c>
      <c r="C1568" s="118" t="s">
        <v>2427</v>
      </c>
      <c r="D1568" s="118" t="s">
        <v>2445</v>
      </c>
      <c r="E1568" s="118" t="s">
        <v>4850</v>
      </c>
      <c r="F1568" s="120">
        <v>22</v>
      </c>
      <c r="G1568" s="119">
        <v>5203866</v>
      </c>
      <c r="H1568" s="119"/>
      <c r="I1568" s="120" t="s">
        <v>5820</v>
      </c>
      <c r="J1568" s="120">
        <v>27900</v>
      </c>
      <c r="K1568" s="120">
        <v>3912744</v>
      </c>
      <c r="L1568" s="120">
        <v>0.38400000000000001</v>
      </c>
      <c r="M1568" s="121" t="s">
        <v>5654</v>
      </c>
      <c r="N1568" s="120">
        <v>1</v>
      </c>
      <c r="O1568" s="119">
        <v>198.2</v>
      </c>
      <c r="P1568" s="119"/>
      <c r="Q1568" s="119"/>
      <c r="R1568" s="120" t="s">
        <v>5655</v>
      </c>
      <c r="S1568" s="120">
        <v>97.5</v>
      </c>
      <c r="T1568" s="120"/>
      <c r="U1568" s="120"/>
      <c r="V1568" s="172">
        <v>2396</v>
      </c>
      <c r="W1568" s="172">
        <v>204</v>
      </c>
      <c r="X1568" s="172">
        <v>1453</v>
      </c>
      <c r="Y1568" s="172">
        <v>302</v>
      </c>
      <c r="Z1568" s="172">
        <v>437</v>
      </c>
      <c r="AA1568" s="123">
        <v>18020.400000000001</v>
      </c>
      <c r="AB1568" s="123"/>
      <c r="AC1568" s="123">
        <v>3374</v>
      </c>
      <c r="AD1568" s="123"/>
      <c r="AE1568" s="123"/>
      <c r="AF1568" s="123"/>
      <c r="AG1568" s="214"/>
      <c r="AH1568" s="229" t="str">
        <f t="shared" si="322"/>
        <v>a3</v>
      </c>
      <c r="AI1568" s="199"/>
      <c r="AJ1568" s="199"/>
      <c r="AK1568" s="199"/>
      <c r="AL1568" s="199"/>
      <c r="AM1568" s="199"/>
      <c r="AN1568" s="173">
        <v>3</v>
      </c>
      <c r="AO1568" s="173"/>
      <c r="AP1568" s="173"/>
      <c r="AQ1568" s="173"/>
      <c r="AR1568" s="173"/>
      <c r="AS1568" s="173">
        <v>1</v>
      </c>
      <c r="AT1568" s="173">
        <v>5</v>
      </c>
      <c r="AU1568" s="173">
        <v>1</v>
      </c>
      <c r="AV1568" s="173">
        <v>4</v>
      </c>
      <c r="AW1568" s="173">
        <v>1</v>
      </c>
      <c r="AX1568" s="173">
        <v>2</v>
      </c>
      <c r="AY1568" s="173"/>
      <c r="AZ1568" s="211">
        <f t="shared" si="330"/>
        <v>4</v>
      </c>
      <c r="BA1568" s="211">
        <f t="shared" si="331"/>
        <v>13</v>
      </c>
      <c r="BB1568" s="205">
        <f t="shared" si="323"/>
        <v>230783</v>
      </c>
      <c r="BC1568" s="205">
        <f t="shared" si="324"/>
        <v>230783</v>
      </c>
      <c r="BD1568" s="205">
        <f t="shared" si="325"/>
        <v>0</v>
      </c>
      <c r="BE1568" s="205">
        <f t="shared" si="326"/>
        <v>0</v>
      </c>
      <c r="BF1568" s="175">
        <v>230783</v>
      </c>
      <c r="BG1568" s="175">
        <v>15006</v>
      </c>
      <c r="BH1568" s="175">
        <v>92496</v>
      </c>
      <c r="BI1568" s="175"/>
      <c r="BJ1568" s="175"/>
      <c r="BK1568" s="175">
        <v>44792</v>
      </c>
      <c r="BL1568" s="175">
        <v>5800</v>
      </c>
      <c r="BM1568" s="175">
        <v>38543</v>
      </c>
      <c r="BN1568" s="175">
        <v>19067</v>
      </c>
      <c r="BO1568" s="175">
        <v>15079</v>
      </c>
      <c r="BP1568" s="200">
        <f t="shared" si="327"/>
        <v>107575</v>
      </c>
    </row>
    <row r="1569" spans="1:68" s="201" customFormat="1" x14ac:dyDescent="0.15">
      <c r="A1569" s="117">
        <v>3821301002</v>
      </c>
      <c r="B1569" s="118" t="s">
        <v>2731</v>
      </c>
      <c r="C1569" s="118" t="s">
        <v>2700</v>
      </c>
      <c r="D1569" s="118" t="s">
        <v>2730</v>
      </c>
      <c r="E1569" s="118" t="s">
        <v>5068</v>
      </c>
      <c r="F1569" s="120">
        <v>32</v>
      </c>
      <c r="G1569" s="119">
        <v>4343275</v>
      </c>
      <c r="H1569" s="119"/>
      <c r="I1569" s="120" t="s">
        <v>5820</v>
      </c>
      <c r="J1569" s="120">
        <v>15200</v>
      </c>
      <c r="K1569" s="120">
        <v>3975857</v>
      </c>
      <c r="L1569" s="120">
        <v>0.71699999999999997</v>
      </c>
      <c r="M1569" s="121" t="s">
        <v>5654</v>
      </c>
      <c r="N1569" s="120">
        <v>1</v>
      </c>
      <c r="O1569" s="119">
        <v>226</v>
      </c>
      <c r="P1569" s="119"/>
      <c r="Q1569" s="119"/>
      <c r="R1569" s="120" t="s">
        <v>5655</v>
      </c>
      <c r="S1569" s="120">
        <v>17.2</v>
      </c>
      <c r="T1569" s="120"/>
      <c r="U1569" s="120"/>
      <c r="V1569" s="172">
        <v>1543.9</v>
      </c>
      <c r="W1569" s="172">
        <v>172.5</v>
      </c>
      <c r="X1569" s="172">
        <v>831.2</v>
      </c>
      <c r="Y1569" s="172">
        <v>261.8</v>
      </c>
      <c r="Z1569" s="172">
        <v>278.39999999999998</v>
      </c>
      <c r="AA1569" s="123">
        <v>35805</v>
      </c>
      <c r="AB1569" s="123">
        <v>83546.400000000052</v>
      </c>
      <c r="AC1569" s="123">
        <v>1071</v>
      </c>
      <c r="AD1569" s="123"/>
      <c r="AE1569" s="123"/>
      <c r="AF1569" s="123"/>
      <c r="AG1569" s="214"/>
      <c r="AH1569" s="229" t="str">
        <f t="shared" si="322"/>
        <v>a3</v>
      </c>
      <c r="AI1569" s="199" t="s">
        <v>5400</v>
      </c>
      <c r="AJ1569" s="199" t="s">
        <v>5400</v>
      </c>
      <c r="AK1569" s="199" t="s">
        <v>5400</v>
      </c>
      <c r="AL1569" s="199" t="s">
        <v>5400</v>
      </c>
      <c r="AM1569" s="199" t="s">
        <v>5400</v>
      </c>
      <c r="AN1569" s="173">
        <v>1</v>
      </c>
      <c r="AO1569" s="173">
        <v>0.5</v>
      </c>
      <c r="AP1569" s="173">
        <v>1</v>
      </c>
      <c r="AQ1569" s="173">
        <v>0.5</v>
      </c>
      <c r="AR1569" s="173"/>
      <c r="AS1569" s="173">
        <v>1.5</v>
      </c>
      <c r="AT1569" s="173">
        <v>2</v>
      </c>
      <c r="AU1569" s="173">
        <v>5</v>
      </c>
      <c r="AV1569" s="173">
        <v>2</v>
      </c>
      <c r="AW1569" s="173">
        <v>4</v>
      </c>
      <c r="AX1569" s="173">
        <v>1</v>
      </c>
      <c r="AY1569" s="173">
        <v>0.5</v>
      </c>
      <c r="AZ1569" s="211">
        <f t="shared" si="330"/>
        <v>4.5</v>
      </c>
      <c r="BA1569" s="211">
        <f t="shared" si="331"/>
        <v>14.5</v>
      </c>
      <c r="BB1569" s="205">
        <f t="shared" si="323"/>
        <v>316865</v>
      </c>
      <c r="BC1569" s="205">
        <f t="shared" si="324"/>
        <v>252252</v>
      </c>
      <c r="BD1569" s="205">
        <f t="shared" si="325"/>
        <v>92305</v>
      </c>
      <c r="BE1569" s="205">
        <f t="shared" si="326"/>
        <v>27692</v>
      </c>
      <c r="BF1569" s="175">
        <v>224560</v>
      </c>
      <c r="BG1569" s="175">
        <v>30057</v>
      </c>
      <c r="BH1569" s="175">
        <v>92305</v>
      </c>
      <c r="BI1569" s="175">
        <v>52614</v>
      </c>
      <c r="BJ1569" s="175">
        <v>11999</v>
      </c>
      <c r="BK1569" s="175">
        <v>30658</v>
      </c>
      <c r="BL1569" s="175">
        <v>10330</v>
      </c>
      <c r="BM1569" s="175">
        <v>32323</v>
      </c>
      <c r="BN1569" s="175">
        <v>24162</v>
      </c>
      <c r="BO1569" s="175">
        <v>32417</v>
      </c>
      <c r="BP1569" s="200">
        <f t="shared" si="327"/>
        <v>124722</v>
      </c>
    </row>
    <row r="1570" spans="1:68" s="201" customFormat="1" x14ac:dyDescent="0.15">
      <c r="A1570" s="117">
        <v>2821601002</v>
      </c>
      <c r="B1570" s="118" t="s">
        <v>2161</v>
      </c>
      <c r="C1570" s="118" t="s">
        <v>2099</v>
      </c>
      <c r="D1570" s="118" t="s">
        <v>2160</v>
      </c>
      <c r="E1570" s="118" t="s">
        <v>4635</v>
      </c>
      <c r="F1570" s="120">
        <v>29</v>
      </c>
      <c r="G1570" s="119">
        <v>3995449</v>
      </c>
      <c r="H1570" s="119"/>
      <c r="I1570" s="120" t="s">
        <v>5820</v>
      </c>
      <c r="J1570" s="120">
        <v>16400</v>
      </c>
      <c r="K1570" s="120">
        <v>3995449</v>
      </c>
      <c r="L1570" s="120">
        <v>0.66700000000000004</v>
      </c>
      <c r="M1570" s="121" t="s">
        <v>5654</v>
      </c>
      <c r="N1570" s="120">
        <v>1</v>
      </c>
      <c r="O1570" s="119">
        <v>180</v>
      </c>
      <c r="P1570" s="119">
        <v>45</v>
      </c>
      <c r="Q1570" s="119">
        <v>5</v>
      </c>
      <c r="R1570" s="120" t="s">
        <v>5655</v>
      </c>
      <c r="S1570" s="120">
        <v>52</v>
      </c>
      <c r="T1570" s="120"/>
      <c r="U1570" s="120"/>
      <c r="V1570" s="172">
        <v>1705.4</v>
      </c>
      <c r="W1570" s="172">
        <v>238</v>
      </c>
      <c r="X1570" s="172">
        <v>1130.5999999999999</v>
      </c>
      <c r="Y1570" s="172">
        <v>336.8</v>
      </c>
      <c r="Z1570" s="172"/>
      <c r="AA1570" s="123">
        <v>16098.6</v>
      </c>
      <c r="AB1570" s="123">
        <v>57373.310000000041</v>
      </c>
      <c r="AC1570" s="123">
        <v>1513</v>
      </c>
      <c r="AD1570" s="123"/>
      <c r="AE1570" s="123"/>
      <c r="AF1570" s="123"/>
      <c r="AG1570" s="214"/>
      <c r="AH1570" s="229" t="str">
        <f t="shared" si="322"/>
        <v>a3</v>
      </c>
      <c r="AI1570" s="199"/>
      <c r="AJ1570" s="199"/>
      <c r="AK1570" s="199"/>
      <c r="AL1570" s="199"/>
      <c r="AM1570" s="199"/>
      <c r="AN1570" s="173">
        <v>7</v>
      </c>
      <c r="AO1570" s="173"/>
      <c r="AP1570" s="173">
        <v>3</v>
      </c>
      <c r="AQ1570" s="173">
        <v>1</v>
      </c>
      <c r="AR1570" s="173">
        <v>2</v>
      </c>
      <c r="AS1570" s="173"/>
      <c r="AT1570" s="173">
        <v>3.5</v>
      </c>
      <c r="AU1570" s="173">
        <v>3.5</v>
      </c>
      <c r="AV1570" s="173"/>
      <c r="AW1570" s="173"/>
      <c r="AX1570" s="173"/>
      <c r="AY1570" s="173">
        <v>1</v>
      </c>
      <c r="AZ1570" s="211">
        <f t="shared" si="330"/>
        <v>13</v>
      </c>
      <c r="BA1570" s="211">
        <f t="shared" si="331"/>
        <v>8</v>
      </c>
      <c r="BB1570" s="205">
        <f t="shared" si="323"/>
        <v>231838</v>
      </c>
      <c r="BC1570" s="205">
        <f t="shared" si="324"/>
        <v>205147</v>
      </c>
      <c r="BD1570" s="205">
        <f t="shared" si="325"/>
        <v>27021</v>
      </c>
      <c r="BE1570" s="205">
        <f t="shared" si="326"/>
        <v>330</v>
      </c>
      <c r="BF1570" s="175">
        <v>204817</v>
      </c>
      <c r="BG1570" s="175">
        <v>86541</v>
      </c>
      <c r="BH1570" s="175">
        <v>38266</v>
      </c>
      <c r="BI1570" s="175">
        <v>26691</v>
      </c>
      <c r="BJ1570" s="175"/>
      <c r="BK1570" s="175"/>
      <c r="BL1570" s="175">
        <v>7601</v>
      </c>
      <c r="BM1570" s="175">
        <v>26385</v>
      </c>
      <c r="BN1570" s="175">
        <v>16374</v>
      </c>
      <c r="BO1570" s="175">
        <v>29980</v>
      </c>
      <c r="BP1570" s="200">
        <f t="shared" si="327"/>
        <v>68246</v>
      </c>
    </row>
    <row r="1571" spans="1:68" s="201" customFormat="1" x14ac:dyDescent="0.15">
      <c r="A1571" s="117">
        <v>1220201001</v>
      </c>
      <c r="B1571" s="118" t="s">
        <v>1028</v>
      </c>
      <c r="C1571" s="118" t="s">
        <v>1020</v>
      </c>
      <c r="D1571" s="118" t="s">
        <v>1029</v>
      </c>
      <c r="E1571" s="118" t="s">
        <v>3807</v>
      </c>
      <c r="F1571" s="120">
        <v>29</v>
      </c>
      <c r="G1571" s="119">
        <v>4015074</v>
      </c>
      <c r="H1571" s="119"/>
      <c r="I1571" s="120" t="s">
        <v>5820</v>
      </c>
      <c r="J1571" s="120">
        <v>24000</v>
      </c>
      <c r="K1571" s="120">
        <v>4015074</v>
      </c>
      <c r="L1571" s="120">
        <v>0.45800000000000002</v>
      </c>
      <c r="M1571" s="121" t="s">
        <v>5654</v>
      </c>
      <c r="N1571" s="120">
        <v>1</v>
      </c>
      <c r="O1571" s="119">
        <v>223</v>
      </c>
      <c r="P1571" s="119"/>
      <c r="Q1571" s="119"/>
      <c r="R1571" s="120" t="s">
        <v>5655</v>
      </c>
      <c r="S1571" s="120">
        <v>78.3</v>
      </c>
      <c r="T1571" s="120"/>
      <c r="U1571" s="120"/>
      <c r="V1571" s="172">
        <v>1550.75</v>
      </c>
      <c r="W1571" s="172">
        <v>217.27</v>
      </c>
      <c r="X1571" s="172">
        <v>1007.96</v>
      </c>
      <c r="Y1571" s="172">
        <v>232.11</v>
      </c>
      <c r="Z1571" s="172">
        <v>93.41</v>
      </c>
      <c r="AA1571" s="123">
        <v>39124</v>
      </c>
      <c r="AB1571" s="123">
        <v>111563.05999999985</v>
      </c>
      <c r="AC1571" s="123">
        <v>2639</v>
      </c>
      <c r="AD1571" s="123"/>
      <c r="AE1571" s="123"/>
      <c r="AF1571" s="123"/>
      <c r="AG1571" s="214"/>
      <c r="AH1571" s="229" t="str">
        <f t="shared" si="322"/>
        <v>a3</v>
      </c>
      <c r="AI1571" s="199" t="s">
        <v>5401</v>
      </c>
      <c r="AJ1571" s="199" t="s">
        <v>5401</v>
      </c>
      <c r="AK1571" s="199" t="s">
        <v>5401</v>
      </c>
      <c r="AL1571" s="199" t="s">
        <v>5401</v>
      </c>
      <c r="AM1571" s="199" t="s">
        <v>5401</v>
      </c>
      <c r="AN1571" s="173">
        <v>3</v>
      </c>
      <c r="AO1571" s="173"/>
      <c r="AP1571" s="173"/>
      <c r="AQ1571" s="173"/>
      <c r="AR1571" s="173"/>
      <c r="AS1571" s="173">
        <v>1</v>
      </c>
      <c r="AT1571" s="173">
        <v>2</v>
      </c>
      <c r="AU1571" s="173">
        <v>3</v>
      </c>
      <c r="AV1571" s="173">
        <v>1</v>
      </c>
      <c r="AW1571" s="173">
        <v>1</v>
      </c>
      <c r="AX1571" s="173">
        <v>1</v>
      </c>
      <c r="AY1571" s="173"/>
      <c r="AZ1571" s="211">
        <f t="shared" si="330"/>
        <v>4</v>
      </c>
      <c r="BA1571" s="211">
        <f t="shared" si="331"/>
        <v>8</v>
      </c>
      <c r="BB1571" s="205">
        <f t="shared" si="323"/>
        <v>304330</v>
      </c>
      <c r="BC1571" s="205">
        <f t="shared" si="324"/>
        <v>255309</v>
      </c>
      <c r="BD1571" s="205">
        <f t="shared" si="325"/>
        <v>93845</v>
      </c>
      <c r="BE1571" s="205">
        <f t="shared" si="326"/>
        <v>44824</v>
      </c>
      <c r="BF1571" s="175">
        <v>210485</v>
      </c>
      <c r="BG1571" s="175">
        <v>16115</v>
      </c>
      <c r="BH1571" s="175">
        <v>93845</v>
      </c>
      <c r="BI1571" s="175">
        <v>42594</v>
      </c>
      <c r="BJ1571" s="175">
        <v>6427</v>
      </c>
      <c r="BK1571" s="175">
        <v>46450</v>
      </c>
      <c r="BL1571" s="175">
        <v>20145</v>
      </c>
      <c r="BM1571" s="175">
        <v>26894</v>
      </c>
      <c r="BN1571" s="175">
        <v>2809</v>
      </c>
      <c r="BO1571" s="175">
        <v>49051</v>
      </c>
      <c r="BP1571" s="200">
        <f t="shared" si="327"/>
        <v>142896</v>
      </c>
    </row>
    <row r="1572" spans="1:68" s="201" customFormat="1" x14ac:dyDescent="0.15">
      <c r="A1572" s="117">
        <v>4622201001</v>
      </c>
      <c r="B1572" s="118" t="s">
        <v>3135</v>
      </c>
      <c r="C1572" s="118" t="s">
        <v>3107</v>
      </c>
      <c r="D1572" s="118" t="s">
        <v>3136</v>
      </c>
      <c r="E1572" s="118" t="s">
        <v>5338</v>
      </c>
      <c r="F1572" s="120">
        <v>29</v>
      </c>
      <c r="G1572" s="119">
        <v>4037840</v>
      </c>
      <c r="H1572" s="119"/>
      <c r="I1572" s="120" t="s">
        <v>5820</v>
      </c>
      <c r="J1572" s="120">
        <v>18100</v>
      </c>
      <c r="K1572" s="120">
        <v>4037840</v>
      </c>
      <c r="L1572" s="120">
        <v>0.61099999999999999</v>
      </c>
      <c r="M1572" s="121" t="s">
        <v>5654</v>
      </c>
      <c r="N1572" s="120">
        <v>1</v>
      </c>
      <c r="O1572" s="119">
        <v>168.6</v>
      </c>
      <c r="P1572" s="119"/>
      <c r="Q1572" s="119"/>
      <c r="R1572" s="120" t="s">
        <v>5663</v>
      </c>
      <c r="S1572" s="120">
        <v>2.4049999999999998</v>
      </c>
      <c r="T1572" s="120"/>
      <c r="U1572" s="120" t="s">
        <v>3186</v>
      </c>
      <c r="V1572" s="172">
        <v>2493.8980000000001</v>
      </c>
      <c r="W1572" s="172">
        <v>715.20799999999997</v>
      </c>
      <c r="X1572" s="172">
        <v>1018.626</v>
      </c>
      <c r="Y1572" s="172">
        <v>638.50300000000004</v>
      </c>
      <c r="Z1572" s="172">
        <v>121.56100000000001</v>
      </c>
      <c r="AA1572" s="123">
        <v>55371</v>
      </c>
      <c r="AB1572" s="123">
        <v>83800.231999999916</v>
      </c>
      <c r="AC1572" s="123">
        <v>2234</v>
      </c>
      <c r="AD1572" s="123"/>
      <c r="AE1572" s="123"/>
      <c r="AF1572" s="123"/>
      <c r="AG1572" s="214"/>
      <c r="AH1572" s="229" t="str">
        <f t="shared" ref="AH1572:AH1635" si="332">IF(N1572=1,IF(AG1572&gt;0,"a4",IF(AC1572&gt;0,"a3",IF(AA1572&gt;0,"a2","a1"))),IF(AG1572&gt;0,"b4",IF(AC1572&gt;0,"b3",IF(AA1572&gt;0,"b2","b1"))))</f>
        <v>a3</v>
      </c>
      <c r="AI1572" s="199"/>
      <c r="AJ1572" s="199"/>
      <c r="AK1572" s="199"/>
      <c r="AL1572" s="199"/>
      <c r="AM1572" s="199"/>
      <c r="AN1572" s="173">
        <v>10</v>
      </c>
      <c r="AO1572" s="173" t="s">
        <v>3186</v>
      </c>
      <c r="AP1572" s="173" t="s">
        <v>3186</v>
      </c>
      <c r="AQ1572" s="173" t="s">
        <v>3186</v>
      </c>
      <c r="AR1572" s="173" t="s">
        <v>3186</v>
      </c>
      <c r="AS1572" s="173">
        <v>1</v>
      </c>
      <c r="AT1572" s="173">
        <v>4</v>
      </c>
      <c r="AU1572" s="173">
        <v>4</v>
      </c>
      <c r="AV1572" s="173">
        <v>4</v>
      </c>
      <c r="AW1572" s="173">
        <v>3</v>
      </c>
      <c r="AX1572" s="173">
        <v>1</v>
      </c>
      <c r="AY1572" s="173">
        <v>1</v>
      </c>
      <c r="AZ1572" s="211">
        <f t="shared" si="330"/>
        <v>11</v>
      </c>
      <c r="BA1572" s="211">
        <f t="shared" si="331"/>
        <v>17</v>
      </c>
      <c r="BB1572" s="205">
        <f t="shared" ref="BB1572:BB1635" si="333">SUM(BG1572:BO1572)</f>
        <v>164861</v>
      </c>
      <c r="BC1572" s="205">
        <f t="shared" ref="BC1572:BC1635" si="334">BG1572+BH1572+BK1572+BL1572+BM1572+BN1572+BO1572</f>
        <v>164861</v>
      </c>
      <c r="BD1572" s="205">
        <f t="shared" ref="BD1572:BD1635" si="335">BB1572-BF1572</f>
        <v>0</v>
      </c>
      <c r="BE1572" s="205">
        <f t="shared" ref="BE1572:BE1635" si="336">BC1572-BF1572</f>
        <v>0</v>
      </c>
      <c r="BF1572" s="175">
        <v>164861</v>
      </c>
      <c r="BG1572" s="175">
        <v>13573</v>
      </c>
      <c r="BH1572" s="175">
        <v>84630</v>
      </c>
      <c r="BI1572" s="175"/>
      <c r="BJ1572" s="175"/>
      <c r="BK1572" s="175"/>
      <c r="BL1572" s="175">
        <v>10286</v>
      </c>
      <c r="BM1572" s="175">
        <v>33416</v>
      </c>
      <c r="BN1572" s="175">
        <v>11287</v>
      </c>
      <c r="BO1572" s="175">
        <v>11669</v>
      </c>
      <c r="BP1572" s="200">
        <f t="shared" ref="BP1572:BP1635" si="337">BH1572+BO1572</f>
        <v>96299</v>
      </c>
    </row>
    <row r="1573" spans="1:68" s="201" customFormat="1" x14ac:dyDescent="0.15">
      <c r="A1573" s="117">
        <v>4621801001</v>
      </c>
      <c r="B1573" s="118" t="s">
        <v>3130</v>
      </c>
      <c r="C1573" s="118" t="s">
        <v>3107</v>
      </c>
      <c r="D1573" s="118" t="s">
        <v>3131</v>
      </c>
      <c r="E1573" s="118" t="s">
        <v>5335</v>
      </c>
      <c r="F1573" s="120">
        <v>17</v>
      </c>
      <c r="G1573" s="119">
        <v>4043023</v>
      </c>
      <c r="H1573" s="119"/>
      <c r="I1573" s="120" t="s">
        <v>5820</v>
      </c>
      <c r="J1573" s="120">
        <v>14250</v>
      </c>
      <c r="K1573" s="120">
        <v>4043023</v>
      </c>
      <c r="L1573" s="120">
        <v>0.77700000000000002</v>
      </c>
      <c r="M1573" s="121" t="s">
        <v>5654</v>
      </c>
      <c r="N1573" s="120">
        <v>1</v>
      </c>
      <c r="O1573" s="119">
        <v>239</v>
      </c>
      <c r="P1573" s="119"/>
      <c r="Q1573" s="119"/>
      <c r="R1573" s="120" t="s">
        <v>5655</v>
      </c>
      <c r="S1573" s="120">
        <v>55.86</v>
      </c>
      <c r="T1573" s="120"/>
      <c r="U1573" s="120" t="s">
        <v>3186</v>
      </c>
      <c r="V1573" s="172">
        <v>1486.277</v>
      </c>
      <c r="W1573" s="172">
        <v>251.38399999999999</v>
      </c>
      <c r="X1573" s="172">
        <v>951.745</v>
      </c>
      <c r="Y1573" s="172">
        <v>106.038</v>
      </c>
      <c r="Z1573" s="172">
        <v>177.11</v>
      </c>
      <c r="AA1573" s="123">
        <v>73120</v>
      </c>
      <c r="AB1573" s="123"/>
      <c r="AC1573" s="123">
        <v>2929.7</v>
      </c>
      <c r="AD1573" s="123"/>
      <c r="AE1573" s="123"/>
      <c r="AF1573" s="123"/>
      <c r="AG1573" s="214"/>
      <c r="AH1573" s="229" t="str">
        <f t="shared" si="332"/>
        <v>a3</v>
      </c>
      <c r="AI1573" s="199"/>
      <c r="AJ1573" s="199"/>
      <c r="AK1573" s="199"/>
      <c r="AL1573" s="199"/>
      <c r="AM1573" s="199"/>
      <c r="AN1573" s="173"/>
      <c r="AO1573" s="173"/>
      <c r="AP1573" s="173"/>
      <c r="AQ1573" s="173"/>
      <c r="AR1573" s="173"/>
      <c r="AS1573" s="173">
        <v>1</v>
      </c>
      <c r="AT1573" s="173">
        <v>2</v>
      </c>
      <c r="AU1573" s="173">
        <v>2</v>
      </c>
      <c r="AV1573" s="173">
        <v>1</v>
      </c>
      <c r="AW1573" s="173">
        <v>2</v>
      </c>
      <c r="AX1573" s="173">
        <v>1</v>
      </c>
      <c r="AY1573" s="173"/>
      <c r="AZ1573" s="211">
        <f t="shared" ref="AZ1573:AZ1586" si="338">SUBTOTAL(9,AN1573:AS1573)</f>
        <v>1</v>
      </c>
      <c r="BA1573" s="211">
        <f t="shared" si="331"/>
        <v>8</v>
      </c>
      <c r="BB1573" s="205">
        <f t="shared" si="333"/>
        <v>235143</v>
      </c>
      <c r="BC1573" s="205">
        <f t="shared" si="334"/>
        <v>235143</v>
      </c>
      <c r="BD1573" s="205">
        <f t="shared" si="335"/>
        <v>0</v>
      </c>
      <c r="BE1573" s="205">
        <f t="shared" si="336"/>
        <v>0</v>
      </c>
      <c r="BF1573" s="175">
        <v>235143</v>
      </c>
      <c r="BG1573" s="175">
        <v>6689</v>
      </c>
      <c r="BH1573" s="175">
        <v>52498</v>
      </c>
      <c r="BI1573" s="175"/>
      <c r="BJ1573" s="175"/>
      <c r="BK1573" s="175">
        <v>20310</v>
      </c>
      <c r="BL1573" s="175">
        <v>23230</v>
      </c>
      <c r="BM1573" s="175">
        <v>22301</v>
      </c>
      <c r="BN1573" s="175">
        <v>12281</v>
      </c>
      <c r="BO1573" s="175">
        <v>97834</v>
      </c>
      <c r="BP1573" s="200">
        <f t="shared" si="337"/>
        <v>150332</v>
      </c>
    </row>
    <row r="1574" spans="1:68" s="201" customFormat="1" x14ac:dyDescent="0.15">
      <c r="A1574" s="117">
        <v>500181003</v>
      </c>
      <c r="B1574" s="118" t="s">
        <v>549</v>
      </c>
      <c r="C1574" s="118" t="s">
        <v>546</v>
      </c>
      <c r="D1574" s="118" t="s">
        <v>547</v>
      </c>
      <c r="E1574" s="118" t="s">
        <v>3511</v>
      </c>
      <c r="F1574" s="120">
        <v>24</v>
      </c>
      <c r="G1574" s="119">
        <v>4050740</v>
      </c>
      <c r="H1574" s="119"/>
      <c r="I1574" s="120" t="s">
        <v>5820</v>
      </c>
      <c r="J1574" s="120">
        <v>24600</v>
      </c>
      <c r="K1574" s="120">
        <v>4050740</v>
      </c>
      <c r="L1574" s="120">
        <v>0.45100000000000001</v>
      </c>
      <c r="M1574" s="121" t="s">
        <v>5654</v>
      </c>
      <c r="N1574" s="120">
        <v>1</v>
      </c>
      <c r="O1574" s="119">
        <v>110</v>
      </c>
      <c r="P1574" s="119">
        <v>48</v>
      </c>
      <c r="Q1574" s="119">
        <v>4.8</v>
      </c>
      <c r="R1574" s="120" t="s">
        <v>5655</v>
      </c>
      <c r="S1574" s="120">
        <v>19.100000000000001</v>
      </c>
      <c r="T1574" s="120"/>
      <c r="U1574" s="120"/>
      <c r="V1574" s="172">
        <v>1954.1</v>
      </c>
      <c r="W1574" s="172">
        <v>177.1</v>
      </c>
      <c r="X1574" s="172">
        <v>1362</v>
      </c>
      <c r="Y1574" s="172">
        <v>353</v>
      </c>
      <c r="Z1574" s="172">
        <v>62</v>
      </c>
      <c r="AA1574" s="123">
        <v>17518</v>
      </c>
      <c r="AB1574" s="123"/>
      <c r="AC1574" s="123">
        <v>2946</v>
      </c>
      <c r="AD1574" s="123"/>
      <c r="AE1574" s="123"/>
      <c r="AF1574" s="123"/>
      <c r="AG1574" s="214"/>
      <c r="AH1574" s="229" t="str">
        <f t="shared" si="332"/>
        <v>a3</v>
      </c>
      <c r="AI1574" s="199"/>
      <c r="AJ1574" s="199"/>
      <c r="AK1574" s="199"/>
      <c r="AL1574" s="199"/>
      <c r="AM1574" s="199"/>
      <c r="AN1574" s="173"/>
      <c r="AO1574" s="173"/>
      <c r="AP1574" s="173"/>
      <c r="AQ1574" s="173">
        <v>0.5</v>
      </c>
      <c r="AR1574" s="173"/>
      <c r="AS1574" s="173">
        <v>1</v>
      </c>
      <c r="AT1574" s="173">
        <v>1</v>
      </c>
      <c r="AU1574" s="173">
        <v>4</v>
      </c>
      <c r="AV1574" s="173">
        <v>1</v>
      </c>
      <c r="AW1574" s="173">
        <v>4</v>
      </c>
      <c r="AX1574" s="173">
        <v>1</v>
      </c>
      <c r="AY1574" s="173">
        <v>2</v>
      </c>
      <c r="AZ1574" s="211">
        <f t="shared" si="338"/>
        <v>1.5</v>
      </c>
      <c r="BA1574" s="211">
        <f t="shared" si="331"/>
        <v>13</v>
      </c>
      <c r="BB1574" s="205">
        <f t="shared" si="333"/>
        <v>158211</v>
      </c>
      <c r="BC1574" s="205">
        <f t="shared" si="334"/>
        <v>158211</v>
      </c>
      <c r="BD1574" s="205">
        <f t="shared" si="335"/>
        <v>0</v>
      </c>
      <c r="BE1574" s="205">
        <f t="shared" si="336"/>
        <v>0</v>
      </c>
      <c r="BF1574" s="175">
        <v>158211</v>
      </c>
      <c r="BG1574" s="175">
        <v>760</v>
      </c>
      <c r="BH1574" s="175">
        <v>130561</v>
      </c>
      <c r="BI1574" s="175"/>
      <c r="BJ1574" s="175"/>
      <c r="BK1574" s="175">
        <v>1371</v>
      </c>
      <c r="BL1574" s="175">
        <v>3275</v>
      </c>
      <c r="BM1574" s="175"/>
      <c r="BN1574" s="175"/>
      <c r="BO1574" s="175">
        <v>22244</v>
      </c>
      <c r="BP1574" s="200">
        <f t="shared" si="337"/>
        <v>152805</v>
      </c>
    </row>
    <row r="1575" spans="1:68" s="201" customFormat="1" x14ac:dyDescent="0.15">
      <c r="A1575" s="117">
        <v>421501001</v>
      </c>
      <c r="B1575" s="118" t="s">
        <v>522</v>
      </c>
      <c r="C1575" s="118" t="s">
        <v>485</v>
      </c>
      <c r="D1575" s="118" t="s">
        <v>523</v>
      </c>
      <c r="E1575" s="118" t="s">
        <v>3495</v>
      </c>
      <c r="F1575" s="120">
        <v>29</v>
      </c>
      <c r="G1575" s="119">
        <v>4066574</v>
      </c>
      <c r="H1575" s="119"/>
      <c r="I1575" s="120" t="s">
        <v>5820</v>
      </c>
      <c r="J1575" s="120">
        <v>13500</v>
      </c>
      <c r="K1575" s="120">
        <v>4066574</v>
      </c>
      <c r="L1575" s="120">
        <v>0.82499999999999996</v>
      </c>
      <c r="M1575" s="121" t="s">
        <v>5654</v>
      </c>
      <c r="N1575" s="120">
        <v>1</v>
      </c>
      <c r="O1575" s="119">
        <v>180</v>
      </c>
      <c r="P1575" s="119">
        <v>39</v>
      </c>
      <c r="Q1575" s="119">
        <v>3.5</v>
      </c>
      <c r="R1575" s="120" t="s">
        <v>5655</v>
      </c>
      <c r="S1575" s="120">
        <v>42.7</v>
      </c>
      <c r="T1575" s="120"/>
      <c r="U1575" s="120"/>
      <c r="V1575" s="172">
        <v>1670.4</v>
      </c>
      <c r="W1575" s="172">
        <v>191.6</v>
      </c>
      <c r="X1575" s="172">
        <v>224.5</v>
      </c>
      <c r="Y1575" s="172">
        <v>42</v>
      </c>
      <c r="Z1575" s="172">
        <v>1212.3</v>
      </c>
      <c r="AA1575" s="123">
        <v>33311</v>
      </c>
      <c r="AB1575" s="123"/>
      <c r="AC1575" s="123">
        <v>3653</v>
      </c>
      <c r="AD1575" s="123"/>
      <c r="AE1575" s="123"/>
      <c r="AF1575" s="123"/>
      <c r="AG1575" s="214"/>
      <c r="AH1575" s="229" t="str">
        <f t="shared" si="332"/>
        <v>a3</v>
      </c>
      <c r="AI1575" s="199"/>
      <c r="AJ1575" s="199"/>
      <c r="AK1575" s="199"/>
      <c r="AL1575" s="199"/>
      <c r="AM1575" s="199"/>
      <c r="AN1575" s="173"/>
      <c r="AO1575" s="173"/>
      <c r="AP1575" s="173"/>
      <c r="AQ1575" s="173"/>
      <c r="AR1575" s="173"/>
      <c r="AS1575" s="173">
        <v>1</v>
      </c>
      <c r="AT1575" s="173">
        <v>2</v>
      </c>
      <c r="AU1575" s="173">
        <v>2</v>
      </c>
      <c r="AV1575" s="173">
        <v>2</v>
      </c>
      <c r="AW1575" s="173">
        <v>2</v>
      </c>
      <c r="AX1575" s="173">
        <v>2</v>
      </c>
      <c r="AY1575" s="173">
        <v>1</v>
      </c>
      <c r="AZ1575" s="211">
        <f t="shared" si="338"/>
        <v>1</v>
      </c>
      <c r="BA1575" s="211">
        <f t="shared" si="331"/>
        <v>11</v>
      </c>
      <c r="BB1575" s="205">
        <f t="shared" si="333"/>
        <v>269465</v>
      </c>
      <c r="BC1575" s="205">
        <f t="shared" si="334"/>
        <v>211742</v>
      </c>
      <c r="BD1575" s="205">
        <f t="shared" si="335"/>
        <v>59309</v>
      </c>
      <c r="BE1575" s="205">
        <f t="shared" si="336"/>
        <v>1586</v>
      </c>
      <c r="BF1575" s="175">
        <v>210156</v>
      </c>
      <c r="BG1575" s="175"/>
      <c r="BH1575" s="175">
        <v>71983</v>
      </c>
      <c r="BI1575" s="175">
        <v>57723</v>
      </c>
      <c r="BJ1575" s="175"/>
      <c r="BK1575" s="175">
        <v>74899</v>
      </c>
      <c r="BL1575" s="175">
        <v>21656</v>
      </c>
      <c r="BM1575" s="175">
        <v>21849</v>
      </c>
      <c r="BN1575" s="175">
        <v>15752</v>
      </c>
      <c r="BO1575" s="175">
        <v>5603</v>
      </c>
      <c r="BP1575" s="200">
        <f t="shared" si="337"/>
        <v>77586</v>
      </c>
    </row>
    <row r="1576" spans="1:68" s="201" customFormat="1" x14ac:dyDescent="0.15">
      <c r="A1576" s="117">
        <v>820701001</v>
      </c>
      <c r="B1576" s="118" t="s">
        <v>793</v>
      </c>
      <c r="C1576" s="118" t="s">
        <v>762</v>
      </c>
      <c r="D1576" s="118" t="s">
        <v>794</v>
      </c>
      <c r="E1576" s="118" t="s">
        <v>3666</v>
      </c>
      <c r="F1576" s="120">
        <v>35</v>
      </c>
      <c r="G1576" s="119">
        <v>4169040</v>
      </c>
      <c r="H1576" s="119"/>
      <c r="I1576" s="120" t="s">
        <v>5820</v>
      </c>
      <c r="J1576" s="120">
        <v>22960</v>
      </c>
      <c r="K1576" s="120">
        <v>4107672</v>
      </c>
      <c r="L1576" s="120">
        <v>0.49</v>
      </c>
      <c r="M1576" s="121" t="s">
        <v>5654</v>
      </c>
      <c r="N1576" s="120">
        <v>1</v>
      </c>
      <c r="O1576" s="119">
        <v>177.8</v>
      </c>
      <c r="P1576" s="119"/>
      <c r="Q1576" s="119"/>
      <c r="R1576" s="120" t="s">
        <v>5671</v>
      </c>
      <c r="S1576" s="120">
        <v>78.8</v>
      </c>
      <c r="T1576" s="120"/>
      <c r="U1576" s="120"/>
      <c r="V1576" s="172">
        <v>2041.3</v>
      </c>
      <c r="W1576" s="172">
        <v>326.60000000000002</v>
      </c>
      <c r="X1576" s="172">
        <v>1388.1</v>
      </c>
      <c r="Y1576" s="172">
        <v>81.599999999999994</v>
      </c>
      <c r="Z1576" s="172">
        <v>245</v>
      </c>
      <c r="AA1576" s="123">
        <v>19725</v>
      </c>
      <c r="AB1576" s="123"/>
      <c r="AC1576" s="123">
        <v>2064</v>
      </c>
      <c r="AD1576" s="123"/>
      <c r="AE1576" s="123"/>
      <c r="AF1576" s="123"/>
      <c r="AG1576" s="214"/>
      <c r="AH1576" s="229" t="str">
        <f t="shared" si="332"/>
        <v>a3</v>
      </c>
      <c r="AI1576" s="199"/>
      <c r="AJ1576" s="199"/>
      <c r="AK1576" s="199"/>
      <c r="AL1576" s="199"/>
      <c r="AM1576" s="199"/>
      <c r="AN1576" s="173" t="s">
        <v>3186</v>
      </c>
      <c r="AO1576" s="173" t="s">
        <v>3186</v>
      </c>
      <c r="AP1576" s="173" t="s">
        <v>3186</v>
      </c>
      <c r="AQ1576" s="173" t="s">
        <v>3186</v>
      </c>
      <c r="AR1576" s="173" t="s">
        <v>3186</v>
      </c>
      <c r="AS1576" s="173">
        <v>2</v>
      </c>
      <c r="AT1576" s="173">
        <v>2.5</v>
      </c>
      <c r="AU1576" s="173">
        <v>2.5</v>
      </c>
      <c r="AV1576" s="173">
        <v>2.5</v>
      </c>
      <c r="AW1576" s="173">
        <v>2.5</v>
      </c>
      <c r="AX1576" s="173">
        <v>2</v>
      </c>
      <c r="AY1576" s="173">
        <v>1</v>
      </c>
      <c r="AZ1576" s="211">
        <f t="shared" si="338"/>
        <v>2</v>
      </c>
      <c r="BA1576" s="211">
        <f t="shared" si="331"/>
        <v>13</v>
      </c>
      <c r="BB1576" s="205">
        <f t="shared" si="333"/>
        <v>284979</v>
      </c>
      <c r="BC1576" s="205">
        <f t="shared" si="334"/>
        <v>230217</v>
      </c>
      <c r="BD1576" s="205">
        <f t="shared" si="335"/>
        <v>81182</v>
      </c>
      <c r="BE1576" s="205">
        <f t="shared" si="336"/>
        <v>26420</v>
      </c>
      <c r="BF1576" s="175">
        <v>203797</v>
      </c>
      <c r="BG1576" s="175">
        <v>14832</v>
      </c>
      <c r="BH1576" s="175">
        <v>81186</v>
      </c>
      <c r="BI1576" s="175">
        <v>54762</v>
      </c>
      <c r="BJ1576" s="175"/>
      <c r="BK1576" s="175">
        <v>12441</v>
      </c>
      <c r="BL1576" s="175">
        <v>24747</v>
      </c>
      <c r="BM1576" s="175">
        <v>52802</v>
      </c>
      <c r="BN1576" s="175">
        <v>12209</v>
      </c>
      <c r="BO1576" s="175">
        <v>32000</v>
      </c>
      <c r="BP1576" s="200">
        <f t="shared" si="337"/>
        <v>113186</v>
      </c>
    </row>
    <row r="1577" spans="1:68" s="201" customFormat="1" x14ac:dyDescent="0.15">
      <c r="A1577" s="117">
        <v>822201001</v>
      </c>
      <c r="B1577" s="118" t="s">
        <v>808</v>
      </c>
      <c r="C1577" s="118" t="s">
        <v>762</v>
      </c>
      <c r="D1577" s="118" t="s">
        <v>809</v>
      </c>
      <c r="E1577" s="118" t="s">
        <v>3675</v>
      </c>
      <c r="F1577" s="120">
        <v>28</v>
      </c>
      <c r="G1577" s="119">
        <v>4298716</v>
      </c>
      <c r="H1577" s="119"/>
      <c r="I1577" s="120" t="s">
        <v>5820</v>
      </c>
      <c r="J1577" s="120">
        <v>14320</v>
      </c>
      <c r="K1577" s="120">
        <v>4110011</v>
      </c>
      <c r="L1577" s="120">
        <v>0.78600000000000003</v>
      </c>
      <c r="M1577" s="121" t="s">
        <v>5673</v>
      </c>
      <c r="N1577" s="120">
        <v>1</v>
      </c>
      <c r="O1577" s="119">
        <v>394</v>
      </c>
      <c r="P1577" s="119"/>
      <c r="Q1577" s="119"/>
      <c r="R1577" s="120" t="s">
        <v>5655</v>
      </c>
      <c r="S1577" s="120">
        <v>86.8</v>
      </c>
      <c r="T1577" s="120"/>
      <c r="U1577" s="120"/>
      <c r="V1577" s="172">
        <v>1395.3</v>
      </c>
      <c r="W1577" s="172">
        <v>210.7</v>
      </c>
      <c r="X1577" s="172">
        <v>196</v>
      </c>
      <c r="Y1577" s="172">
        <v>179.8</v>
      </c>
      <c r="Z1577" s="172">
        <v>808.8</v>
      </c>
      <c r="AA1577" s="123">
        <v>30749.599999999999</v>
      </c>
      <c r="AB1577" s="123"/>
      <c r="AC1577" s="123">
        <v>629</v>
      </c>
      <c r="AD1577" s="123"/>
      <c r="AE1577" s="123"/>
      <c r="AF1577" s="123"/>
      <c r="AG1577" s="214"/>
      <c r="AH1577" s="229" t="str">
        <f t="shared" si="332"/>
        <v>a3</v>
      </c>
      <c r="AI1577" s="199"/>
      <c r="AJ1577" s="199"/>
      <c r="AK1577" s="199"/>
      <c r="AL1577" s="199"/>
      <c r="AM1577" s="199"/>
      <c r="AN1577" s="173">
        <v>2</v>
      </c>
      <c r="AO1577" s="173">
        <v>0.8</v>
      </c>
      <c r="AP1577" s="173"/>
      <c r="AQ1577" s="173"/>
      <c r="AR1577" s="173">
        <v>1</v>
      </c>
      <c r="AS1577" s="173">
        <v>1</v>
      </c>
      <c r="AT1577" s="173">
        <v>2</v>
      </c>
      <c r="AU1577" s="173">
        <v>1</v>
      </c>
      <c r="AV1577" s="173">
        <v>2</v>
      </c>
      <c r="AW1577" s="173">
        <v>1</v>
      </c>
      <c r="AX1577" s="173">
        <v>1</v>
      </c>
      <c r="AY1577" s="173" t="s">
        <v>3186</v>
      </c>
      <c r="AZ1577" s="211">
        <f t="shared" si="338"/>
        <v>4.8</v>
      </c>
      <c r="BA1577" s="211">
        <f t="shared" si="331"/>
        <v>7</v>
      </c>
      <c r="BB1577" s="205">
        <f t="shared" si="333"/>
        <v>249118</v>
      </c>
      <c r="BC1577" s="205">
        <f t="shared" si="334"/>
        <v>203708</v>
      </c>
      <c r="BD1577" s="205">
        <f t="shared" si="335"/>
        <v>51765</v>
      </c>
      <c r="BE1577" s="205">
        <f t="shared" si="336"/>
        <v>6355</v>
      </c>
      <c r="BF1577" s="175">
        <v>197353</v>
      </c>
      <c r="BG1577" s="175">
        <v>18799</v>
      </c>
      <c r="BH1577" s="175">
        <v>51765</v>
      </c>
      <c r="BI1577" s="175">
        <v>45410</v>
      </c>
      <c r="BJ1577" s="175"/>
      <c r="BK1577" s="175">
        <v>47360</v>
      </c>
      <c r="BL1577" s="175">
        <v>18037</v>
      </c>
      <c r="BM1577" s="175">
        <v>39354</v>
      </c>
      <c r="BN1577" s="175">
        <v>12294</v>
      </c>
      <c r="BO1577" s="175">
        <v>16099</v>
      </c>
      <c r="BP1577" s="200">
        <f t="shared" si="337"/>
        <v>67864</v>
      </c>
    </row>
    <row r="1578" spans="1:68" s="201" customFormat="1" x14ac:dyDescent="0.15">
      <c r="A1578" s="117">
        <v>4321501001</v>
      </c>
      <c r="B1578" s="118" t="s">
        <v>2988</v>
      </c>
      <c r="C1578" s="118" t="s">
        <v>2954</v>
      </c>
      <c r="D1578" s="118" t="s">
        <v>2989</v>
      </c>
      <c r="E1578" s="118" t="s">
        <v>5241</v>
      </c>
      <c r="F1578" s="120">
        <v>35</v>
      </c>
      <c r="G1578" s="119">
        <v>4115110</v>
      </c>
      <c r="H1578" s="119">
        <v>1167834</v>
      </c>
      <c r="I1578" s="120" t="s">
        <v>5821</v>
      </c>
      <c r="J1578" s="120">
        <v>14800</v>
      </c>
      <c r="K1578" s="120">
        <v>4115110</v>
      </c>
      <c r="L1578" s="120">
        <v>0.76200000000000001</v>
      </c>
      <c r="M1578" s="121" t="s">
        <v>5654</v>
      </c>
      <c r="N1578" s="120">
        <v>1</v>
      </c>
      <c r="O1578" s="119">
        <v>242</v>
      </c>
      <c r="P1578" s="119">
        <v>44.3</v>
      </c>
      <c r="Q1578" s="119">
        <v>4.0999999999999996</v>
      </c>
      <c r="R1578" s="120" t="s">
        <v>5655</v>
      </c>
      <c r="S1578" s="120">
        <v>44.8</v>
      </c>
      <c r="T1578" s="120"/>
      <c r="U1578" s="120"/>
      <c r="V1578" s="172">
        <v>2149</v>
      </c>
      <c r="W1578" s="172">
        <v>623</v>
      </c>
      <c r="X1578" s="172">
        <v>1139</v>
      </c>
      <c r="Y1578" s="172">
        <v>129</v>
      </c>
      <c r="Z1578" s="172">
        <v>258</v>
      </c>
      <c r="AA1578" s="123">
        <v>29610</v>
      </c>
      <c r="AB1578" s="123">
        <v>55145.600000000166</v>
      </c>
      <c r="AC1578" s="123">
        <v>1231</v>
      </c>
      <c r="AD1578" s="123"/>
      <c r="AE1578" s="123"/>
      <c r="AF1578" s="123"/>
      <c r="AG1578" s="214"/>
      <c r="AH1578" s="229" t="str">
        <f t="shared" si="332"/>
        <v>a3</v>
      </c>
      <c r="AI1578" s="199" t="s">
        <v>5401</v>
      </c>
      <c r="AJ1578" s="199"/>
      <c r="AK1578" s="199" t="s">
        <v>5401</v>
      </c>
      <c r="AL1578" s="199"/>
      <c r="AM1578" s="199"/>
      <c r="AN1578" s="173">
        <v>2.5</v>
      </c>
      <c r="AO1578" s="173" t="s">
        <v>3186</v>
      </c>
      <c r="AP1578" s="173" t="s">
        <v>3186</v>
      </c>
      <c r="AQ1578" s="173">
        <v>0.5</v>
      </c>
      <c r="AR1578" s="173" t="s">
        <v>3186</v>
      </c>
      <c r="AS1578" s="173">
        <v>1</v>
      </c>
      <c r="AT1578" s="173">
        <v>15</v>
      </c>
      <c r="AU1578" s="173"/>
      <c r="AV1578" s="173">
        <v>1.5</v>
      </c>
      <c r="AW1578" s="173"/>
      <c r="AX1578" s="173">
        <v>0.5</v>
      </c>
      <c r="AY1578" s="173"/>
      <c r="AZ1578" s="211">
        <f t="shared" si="338"/>
        <v>4</v>
      </c>
      <c r="BA1578" s="211">
        <f t="shared" si="331"/>
        <v>17</v>
      </c>
      <c r="BB1578" s="205">
        <f t="shared" si="333"/>
        <v>265991</v>
      </c>
      <c r="BC1578" s="205">
        <f t="shared" si="334"/>
        <v>212731</v>
      </c>
      <c r="BD1578" s="205">
        <f t="shared" si="335"/>
        <v>55386</v>
      </c>
      <c r="BE1578" s="205">
        <f t="shared" si="336"/>
        <v>2126</v>
      </c>
      <c r="BF1578" s="175">
        <v>210605</v>
      </c>
      <c r="BG1578" s="175">
        <v>9549</v>
      </c>
      <c r="BH1578" s="175">
        <v>109919</v>
      </c>
      <c r="BI1578" s="175">
        <v>53260</v>
      </c>
      <c r="BJ1578" s="175"/>
      <c r="BK1578" s="175">
        <v>18179</v>
      </c>
      <c r="BL1578" s="175">
        <v>17216</v>
      </c>
      <c r="BM1578" s="175">
        <v>27261</v>
      </c>
      <c r="BN1578" s="175">
        <v>8121</v>
      </c>
      <c r="BO1578" s="175">
        <v>22486</v>
      </c>
      <c r="BP1578" s="200">
        <f t="shared" si="337"/>
        <v>132405</v>
      </c>
    </row>
    <row r="1579" spans="1:68" s="201" customFormat="1" x14ac:dyDescent="0.15">
      <c r="A1579" s="117">
        <v>1521301001</v>
      </c>
      <c r="B1579" s="118" t="s">
        <v>1220</v>
      </c>
      <c r="C1579" s="118" t="s">
        <v>1167</v>
      </c>
      <c r="D1579" s="118" t="s">
        <v>1221</v>
      </c>
      <c r="E1579" s="118" t="s">
        <v>3944</v>
      </c>
      <c r="F1579" s="120">
        <v>34</v>
      </c>
      <c r="G1579" s="119">
        <v>4131169</v>
      </c>
      <c r="H1579" s="119">
        <v>266904</v>
      </c>
      <c r="I1579" s="120" t="s">
        <v>5821</v>
      </c>
      <c r="J1579" s="120">
        <v>17250</v>
      </c>
      <c r="K1579" s="120">
        <v>4131169</v>
      </c>
      <c r="L1579" s="120">
        <v>0.65600000000000003</v>
      </c>
      <c r="M1579" s="121" t="s">
        <v>5654</v>
      </c>
      <c r="N1579" s="120">
        <v>1</v>
      </c>
      <c r="O1579" s="119">
        <v>35.299999999999997</v>
      </c>
      <c r="P1579" s="119"/>
      <c r="Q1579" s="119"/>
      <c r="R1579" s="120" t="s">
        <v>5655</v>
      </c>
      <c r="S1579" s="120">
        <v>11.4</v>
      </c>
      <c r="T1579" s="120"/>
      <c r="U1579" s="120"/>
      <c r="V1579" s="172">
        <v>1550.1</v>
      </c>
      <c r="W1579" s="172">
        <v>558</v>
      </c>
      <c r="X1579" s="172">
        <v>713</v>
      </c>
      <c r="Y1579" s="172">
        <v>170.5</v>
      </c>
      <c r="Z1579" s="172">
        <v>108.6</v>
      </c>
      <c r="AA1579" s="123"/>
      <c r="AB1579" s="123">
        <v>80169.599999999919</v>
      </c>
      <c r="AC1579" s="123">
        <v>995</v>
      </c>
      <c r="AD1579" s="123"/>
      <c r="AE1579" s="123"/>
      <c r="AF1579" s="123"/>
      <c r="AG1579" s="214"/>
      <c r="AH1579" s="229" t="str">
        <f t="shared" si="332"/>
        <v>a3</v>
      </c>
      <c r="AI1579" s="199" t="s">
        <v>5401</v>
      </c>
      <c r="AJ1579" s="199" t="s">
        <v>5401</v>
      </c>
      <c r="AK1579" s="199"/>
      <c r="AL1579" s="199" t="s">
        <v>5401</v>
      </c>
      <c r="AM1579" s="199" t="s">
        <v>5401</v>
      </c>
      <c r="AN1579" s="173">
        <v>1</v>
      </c>
      <c r="AO1579" s="173"/>
      <c r="AP1579" s="173"/>
      <c r="AQ1579" s="173"/>
      <c r="AR1579" s="173"/>
      <c r="AS1579" s="173">
        <v>2</v>
      </c>
      <c r="AT1579" s="173">
        <v>2</v>
      </c>
      <c r="AU1579" s="173">
        <v>2</v>
      </c>
      <c r="AV1579" s="173">
        <v>1</v>
      </c>
      <c r="AW1579" s="173">
        <v>2</v>
      </c>
      <c r="AX1579" s="173">
        <v>2</v>
      </c>
      <c r="AY1579" s="173">
        <v>4</v>
      </c>
      <c r="AZ1579" s="211">
        <f t="shared" si="338"/>
        <v>3</v>
      </c>
      <c r="BA1579" s="211">
        <f t="shared" si="331"/>
        <v>13</v>
      </c>
      <c r="BB1579" s="205">
        <f t="shared" si="333"/>
        <v>152928</v>
      </c>
      <c r="BC1579" s="205">
        <f t="shared" si="334"/>
        <v>152928</v>
      </c>
      <c r="BD1579" s="205">
        <f t="shared" si="335"/>
        <v>0</v>
      </c>
      <c r="BE1579" s="205">
        <f t="shared" si="336"/>
        <v>0</v>
      </c>
      <c r="BF1579" s="175">
        <v>152928</v>
      </c>
      <c r="BG1579" s="175">
        <v>8062</v>
      </c>
      <c r="BH1579" s="175">
        <v>79606</v>
      </c>
      <c r="BI1579" s="175"/>
      <c r="BJ1579" s="175"/>
      <c r="BK1579" s="175">
        <v>21913</v>
      </c>
      <c r="BL1579" s="175">
        <v>12818</v>
      </c>
      <c r="BM1579" s="175">
        <v>25137</v>
      </c>
      <c r="BN1579" s="175">
        <v>3216</v>
      </c>
      <c r="BO1579" s="175">
        <v>2176</v>
      </c>
      <c r="BP1579" s="200">
        <f t="shared" si="337"/>
        <v>81782</v>
      </c>
    </row>
    <row r="1580" spans="1:68" s="201" customFormat="1" x14ac:dyDescent="0.15">
      <c r="A1580" s="117">
        <v>3520101002</v>
      </c>
      <c r="B1580" s="118" t="s">
        <v>2607</v>
      </c>
      <c r="C1580" s="118" t="s">
        <v>2601</v>
      </c>
      <c r="D1580" s="118" t="s">
        <v>2606</v>
      </c>
      <c r="E1580" s="118" t="s">
        <v>4975</v>
      </c>
      <c r="F1580" s="120">
        <v>33</v>
      </c>
      <c r="G1580" s="119">
        <v>4453565</v>
      </c>
      <c r="H1580" s="119"/>
      <c r="I1580" s="120" t="s">
        <v>5820</v>
      </c>
      <c r="J1580" s="120">
        <v>24000</v>
      </c>
      <c r="K1580" s="120">
        <v>4133773</v>
      </c>
      <c r="L1580" s="120">
        <v>0.47199999999999998</v>
      </c>
      <c r="M1580" s="121" t="s">
        <v>5654</v>
      </c>
      <c r="N1580" s="120">
        <v>1</v>
      </c>
      <c r="O1580" s="119">
        <v>230</v>
      </c>
      <c r="P1580" s="119">
        <v>44</v>
      </c>
      <c r="Q1580" s="119">
        <v>5.4</v>
      </c>
      <c r="R1580" s="120" t="s">
        <v>5655</v>
      </c>
      <c r="S1580" s="120">
        <v>74.5</v>
      </c>
      <c r="T1580" s="120"/>
      <c r="U1580" s="120"/>
      <c r="V1580" s="172">
        <v>2591</v>
      </c>
      <c r="W1580" s="172">
        <v>411</v>
      </c>
      <c r="X1580" s="172">
        <v>1727</v>
      </c>
      <c r="Y1580" s="172">
        <v>177</v>
      </c>
      <c r="Z1580" s="172">
        <v>276</v>
      </c>
      <c r="AA1580" s="123">
        <v>50613</v>
      </c>
      <c r="AB1580" s="123">
        <v>100688</v>
      </c>
      <c r="AC1580" s="123">
        <v>1396</v>
      </c>
      <c r="AD1580" s="123"/>
      <c r="AE1580" s="123"/>
      <c r="AF1580" s="123"/>
      <c r="AG1580" s="214"/>
      <c r="AH1580" s="229" t="str">
        <f t="shared" si="332"/>
        <v>a3</v>
      </c>
      <c r="AI1580" s="199"/>
      <c r="AJ1580" s="199"/>
      <c r="AK1580" s="199"/>
      <c r="AL1580" s="199"/>
      <c r="AM1580" s="199"/>
      <c r="AN1580" s="173">
        <v>2</v>
      </c>
      <c r="AO1580" s="173"/>
      <c r="AP1580" s="173"/>
      <c r="AQ1580" s="173"/>
      <c r="AR1580" s="173"/>
      <c r="AS1580" s="173">
        <v>2</v>
      </c>
      <c r="AT1580" s="173">
        <v>8</v>
      </c>
      <c r="AU1580" s="173">
        <v>4</v>
      </c>
      <c r="AV1580" s="173">
        <v>3</v>
      </c>
      <c r="AW1580" s="173">
        <v>2</v>
      </c>
      <c r="AX1580" s="173">
        <v>1</v>
      </c>
      <c r="AY1580" s="173"/>
      <c r="AZ1580" s="211">
        <f t="shared" si="338"/>
        <v>4</v>
      </c>
      <c r="BA1580" s="211">
        <f t="shared" si="331"/>
        <v>18</v>
      </c>
      <c r="BB1580" s="205">
        <f t="shared" si="333"/>
        <v>336460</v>
      </c>
      <c r="BC1580" s="205">
        <f t="shared" si="334"/>
        <v>250758</v>
      </c>
      <c r="BD1580" s="205">
        <f t="shared" si="335"/>
        <v>86559</v>
      </c>
      <c r="BE1580" s="205">
        <f t="shared" si="336"/>
        <v>857</v>
      </c>
      <c r="BF1580" s="175">
        <v>249901</v>
      </c>
      <c r="BG1580" s="175">
        <v>15120</v>
      </c>
      <c r="BH1580" s="175">
        <v>109116</v>
      </c>
      <c r="BI1580" s="175">
        <v>85702</v>
      </c>
      <c r="BJ1580" s="175"/>
      <c r="BK1580" s="175">
        <v>25057</v>
      </c>
      <c r="BL1580" s="175">
        <v>20919</v>
      </c>
      <c r="BM1580" s="175">
        <v>53548</v>
      </c>
      <c r="BN1580" s="175">
        <v>15323</v>
      </c>
      <c r="BO1580" s="175">
        <v>11675</v>
      </c>
      <c r="BP1580" s="200">
        <f t="shared" si="337"/>
        <v>120791</v>
      </c>
    </row>
    <row r="1581" spans="1:68" s="201" customFormat="1" x14ac:dyDescent="0.15">
      <c r="A1581" s="117">
        <v>4321101001</v>
      </c>
      <c r="B1581" s="118" t="s">
        <v>2980</v>
      </c>
      <c r="C1581" s="118" t="s">
        <v>2954</v>
      </c>
      <c r="D1581" s="118" t="s">
        <v>2981</v>
      </c>
      <c r="E1581" s="118" t="s">
        <v>5237</v>
      </c>
      <c r="F1581" s="120">
        <v>33</v>
      </c>
      <c r="G1581" s="119">
        <v>4141040</v>
      </c>
      <c r="H1581" s="119"/>
      <c r="I1581" s="120" t="s">
        <v>5820</v>
      </c>
      <c r="J1581" s="120">
        <v>15375</v>
      </c>
      <c r="K1581" s="120">
        <v>4141040</v>
      </c>
      <c r="L1581" s="120">
        <v>0.73799999999999999</v>
      </c>
      <c r="M1581" s="121" t="s">
        <v>5654</v>
      </c>
      <c r="N1581" s="120">
        <v>1</v>
      </c>
      <c r="O1581" s="119">
        <v>172.9</v>
      </c>
      <c r="P1581" s="119"/>
      <c r="Q1581" s="119"/>
      <c r="R1581" s="120" t="s">
        <v>5655</v>
      </c>
      <c r="S1581" s="120">
        <v>3.9</v>
      </c>
      <c r="T1581" s="120"/>
      <c r="U1581" s="120"/>
      <c r="V1581" s="172">
        <v>2421</v>
      </c>
      <c r="W1581" s="172">
        <v>331.9</v>
      </c>
      <c r="X1581" s="172">
        <v>1564</v>
      </c>
      <c r="Y1581" s="172">
        <v>404.1</v>
      </c>
      <c r="Z1581" s="172">
        <v>121</v>
      </c>
      <c r="AA1581" s="123">
        <v>25568</v>
      </c>
      <c r="AB1581" s="123">
        <v>34552.500000000058</v>
      </c>
      <c r="AC1581" s="123">
        <v>1632</v>
      </c>
      <c r="AD1581" s="123"/>
      <c r="AE1581" s="123"/>
      <c r="AF1581" s="123"/>
      <c r="AG1581" s="214"/>
      <c r="AH1581" s="229" t="str">
        <f t="shared" si="332"/>
        <v>a3</v>
      </c>
      <c r="AI1581" s="199"/>
      <c r="AJ1581" s="199"/>
      <c r="AK1581" s="199"/>
      <c r="AL1581" s="199"/>
      <c r="AM1581" s="199"/>
      <c r="AN1581" s="173">
        <v>2</v>
      </c>
      <c r="AO1581" s="173"/>
      <c r="AP1581" s="173"/>
      <c r="AQ1581" s="173"/>
      <c r="AR1581" s="173"/>
      <c r="AS1581" s="173">
        <v>1</v>
      </c>
      <c r="AT1581" s="173">
        <v>4.5</v>
      </c>
      <c r="AU1581" s="173">
        <v>3.5</v>
      </c>
      <c r="AV1581" s="173">
        <v>3.5</v>
      </c>
      <c r="AW1581" s="173">
        <v>2.5</v>
      </c>
      <c r="AX1581" s="173">
        <v>1</v>
      </c>
      <c r="AY1581" s="173"/>
      <c r="AZ1581" s="211">
        <f t="shared" si="338"/>
        <v>3</v>
      </c>
      <c r="BA1581" s="211">
        <f t="shared" si="331"/>
        <v>15</v>
      </c>
      <c r="BB1581" s="205">
        <f t="shared" si="333"/>
        <v>307111</v>
      </c>
      <c r="BC1581" s="205">
        <f t="shared" si="334"/>
        <v>224043</v>
      </c>
      <c r="BD1581" s="205">
        <f t="shared" si="335"/>
        <v>83068</v>
      </c>
      <c r="BE1581" s="205">
        <f t="shared" si="336"/>
        <v>0</v>
      </c>
      <c r="BF1581" s="175">
        <v>224043</v>
      </c>
      <c r="BG1581" s="175">
        <v>9307</v>
      </c>
      <c r="BH1581" s="175">
        <v>83068</v>
      </c>
      <c r="BI1581" s="175">
        <v>83068</v>
      </c>
      <c r="BJ1581" s="175"/>
      <c r="BK1581" s="175">
        <v>6671</v>
      </c>
      <c r="BL1581" s="175">
        <v>12074</v>
      </c>
      <c r="BM1581" s="175">
        <v>34737</v>
      </c>
      <c r="BN1581" s="175">
        <v>24428</v>
      </c>
      <c r="BO1581" s="175">
        <v>53758</v>
      </c>
      <c r="BP1581" s="200">
        <f t="shared" si="337"/>
        <v>136826</v>
      </c>
    </row>
    <row r="1582" spans="1:68" s="201" customFormat="1" x14ac:dyDescent="0.15">
      <c r="A1582" s="117">
        <v>2320801001</v>
      </c>
      <c r="B1582" s="118" t="s">
        <v>1898</v>
      </c>
      <c r="C1582" s="118" t="s">
        <v>1850</v>
      </c>
      <c r="D1582" s="118" t="s">
        <v>1899</v>
      </c>
      <c r="E1582" s="118" t="s">
        <v>4440</v>
      </c>
      <c r="F1582" s="120">
        <v>49</v>
      </c>
      <c r="G1582" s="119">
        <v>3869071</v>
      </c>
      <c r="H1582" s="119">
        <v>610480</v>
      </c>
      <c r="I1582" s="120" t="s">
        <v>5823</v>
      </c>
      <c r="J1582" s="120">
        <v>15400</v>
      </c>
      <c r="K1582" s="120">
        <v>4153051</v>
      </c>
      <c r="L1582" s="120">
        <v>0.73899999999999999</v>
      </c>
      <c r="M1582" s="121" t="s">
        <v>5654</v>
      </c>
      <c r="N1582" s="120">
        <v>1</v>
      </c>
      <c r="O1582" s="119">
        <v>81.400000000000006</v>
      </c>
      <c r="P1582" s="119">
        <v>14</v>
      </c>
      <c r="Q1582" s="119">
        <v>4.3</v>
      </c>
      <c r="R1582" s="120" t="s">
        <v>5655</v>
      </c>
      <c r="S1582" s="120">
        <v>16.100000000000001</v>
      </c>
      <c r="T1582" s="120"/>
      <c r="U1582" s="120"/>
      <c r="V1582" s="172">
        <v>1031</v>
      </c>
      <c r="W1582" s="172">
        <v>127</v>
      </c>
      <c r="X1582" s="172">
        <v>711</v>
      </c>
      <c r="Y1582" s="172">
        <v>47</v>
      </c>
      <c r="Z1582" s="172">
        <v>146</v>
      </c>
      <c r="AA1582" s="123">
        <v>9656</v>
      </c>
      <c r="AB1582" s="123">
        <v>18471.599999999969</v>
      </c>
      <c r="AC1582" s="123">
        <v>630</v>
      </c>
      <c r="AD1582" s="123"/>
      <c r="AE1582" s="123"/>
      <c r="AF1582" s="123"/>
      <c r="AG1582" s="214"/>
      <c r="AH1582" s="229" t="str">
        <f t="shared" si="332"/>
        <v>a3</v>
      </c>
      <c r="AI1582" s="199"/>
      <c r="AJ1582" s="199"/>
      <c r="AK1582" s="199"/>
      <c r="AL1582" s="199"/>
      <c r="AM1582" s="199"/>
      <c r="AN1582" s="173">
        <v>3</v>
      </c>
      <c r="AO1582" s="173" t="s">
        <v>3186</v>
      </c>
      <c r="AP1582" s="173" t="s">
        <v>3186</v>
      </c>
      <c r="AQ1582" s="173" t="s">
        <v>3186</v>
      </c>
      <c r="AR1582" s="173" t="s">
        <v>3186</v>
      </c>
      <c r="AS1582" s="173">
        <v>1</v>
      </c>
      <c r="AT1582" s="173">
        <v>1.5</v>
      </c>
      <c r="AU1582" s="173">
        <v>1.5</v>
      </c>
      <c r="AV1582" s="173">
        <v>0.5</v>
      </c>
      <c r="AW1582" s="173">
        <v>0.5</v>
      </c>
      <c r="AX1582" s="173">
        <v>1</v>
      </c>
      <c r="AY1582" s="173" t="s">
        <v>3186</v>
      </c>
      <c r="AZ1582" s="211">
        <f t="shared" si="338"/>
        <v>4</v>
      </c>
      <c r="BA1582" s="211">
        <f t="shared" si="331"/>
        <v>5</v>
      </c>
      <c r="BB1582" s="205">
        <f t="shared" si="333"/>
        <v>174964</v>
      </c>
      <c r="BC1582" s="205">
        <f t="shared" si="334"/>
        <v>124527</v>
      </c>
      <c r="BD1582" s="205">
        <f t="shared" si="335"/>
        <v>51837</v>
      </c>
      <c r="BE1582" s="205">
        <f t="shared" si="336"/>
        <v>1400</v>
      </c>
      <c r="BF1582" s="175">
        <v>123127</v>
      </c>
      <c r="BG1582" s="175">
        <v>7938</v>
      </c>
      <c r="BH1582" s="175">
        <v>51837</v>
      </c>
      <c r="BI1582" s="175">
        <v>32225</v>
      </c>
      <c r="BJ1582" s="175">
        <v>18212</v>
      </c>
      <c r="BK1582" s="175">
        <v>19558</v>
      </c>
      <c r="BL1582" s="175">
        <v>22614</v>
      </c>
      <c r="BM1582" s="175">
        <v>16231</v>
      </c>
      <c r="BN1582" s="175">
        <v>3308</v>
      </c>
      <c r="BO1582" s="175">
        <v>3041</v>
      </c>
      <c r="BP1582" s="200">
        <f t="shared" si="337"/>
        <v>54878</v>
      </c>
    </row>
    <row r="1583" spans="1:68" s="201" customFormat="1" x14ac:dyDescent="0.15">
      <c r="A1583" s="117">
        <v>3400381001</v>
      </c>
      <c r="B1583" s="118" t="s">
        <v>2521</v>
      </c>
      <c r="C1583" s="118" t="s">
        <v>2517</v>
      </c>
      <c r="D1583" s="118" t="s">
        <v>2522</v>
      </c>
      <c r="E1583" s="118" t="s">
        <v>4908</v>
      </c>
      <c r="F1583" s="120">
        <v>17</v>
      </c>
      <c r="G1583" s="119">
        <v>4160813</v>
      </c>
      <c r="H1583" s="119"/>
      <c r="I1583" s="120" t="s">
        <v>5820</v>
      </c>
      <c r="J1583" s="120">
        <v>23800</v>
      </c>
      <c r="K1583" s="120">
        <v>4160813</v>
      </c>
      <c r="L1583" s="120">
        <v>0.47899999999999998</v>
      </c>
      <c r="M1583" s="121" t="s">
        <v>5654</v>
      </c>
      <c r="N1583" s="120">
        <v>1</v>
      </c>
      <c r="O1583" s="119">
        <v>170</v>
      </c>
      <c r="P1583" s="119"/>
      <c r="Q1583" s="119"/>
      <c r="R1583" s="120" t="s">
        <v>5655</v>
      </c>
      <c r="S1583" s="120">
        <v>137.80000000000001</v>
      </c>
      <c r="T1583" s="120"/>
      <c r="U1583" s="120"/>
      <c r="V1583" s="172">
        <v>3734.2</v>
      </c>
      <c r="W1583" s="172">
        <v>1017.5</v>
      </c>
      <c r="X1583" s="172">
        <v>1781.2</v>
      </c>
      <c r="Y1583" s="172">
        <v>688.4</v>
      </c>
      <c r="Z1583" s="172">
        <v>247.1</v>
      </c>
      <c r="AA1583" s="123">
        <v>33528</v>
      </c>
      <c r="AB1583" s="123"/>
      <c r="AC1583" s="123">
        <v>823.11</v>
      </c>
      <c r="AD1583" s="123"/>
      <c r="AE1583" s="123"/>
      <c r="AF1583" s="123"/>
      <c r="AG1583" s="214"/>
      <c r="AH1583" s="229" t="str">
        <f t="shared" si="332"/>
        <v>a3</v>
      </c>
      <c r="AI1583" s="199"/>
      <c r="AJ1583" s="199"/>
      <c r="AK1583" s="199"/>
      <c r="AL1583" s="199"/>
      <c r="AM1583" s="199"/>
      <c r="AN1583" s="173">
        <v>1.7</v>
      </c>
      <c r="AO1583" s="173"/>
      <c r="AP1583" s="173"/>
      <c r="AQ1583" s="173"/>
      <c r="AR1583" s="173"/>
      <c r="AS1583" s="173">
        <v>3.5</v>
      </c>
      <c r="AT1583" s="173">
        <v>5</v>
      </c>
      <c r="AU1583" s="173">
        <v>7.3</v>
      </c>
      <c r="AV1583" s="173">
        <v>1</v>
      </c>
      <c r="AW1583" s="173">
        <v>3</v>
      </c>
      <c r="AX1583" s="173">
        <v>5.2</v>
      </c>
      <c r="AY1583" s="173">
        <v>1</v>
      </c>
      <c r="AZ1583" s="211">
        <f t="shared" si="338"/>
        <v>5.2</v>
      </c>
      <c r="BA1583" s="211">
        <f t="shared" si="331"/>
        <v>22.5</v>
      </c>
      <c r="BB1583" s="205">
        <f t="shared" si="333"/>
        <v>440962</v>
      </c>
      <c r="BC1583" s="205">
        <f t="shared" si="334"/>
        <v>440962</v>
      </c>
      <c r="BD1583" s="205">
        <f t="shared" si="335"/>
        <v>0</v>
      </c>
      <c r="BE1583" s="205">
        <f t="shared" si="336"/>
        <v>0</v>
      </c>
      <c r="BF1583" s="175">
        <v>440962</v>
      </c>
      <c r="BG1583" s="175">
        <v>477</v>
      </c>
      <c r="BH1583" s="175">
        <v>439378</v>
      </c>
      <c r="BI1583" s="175"/>
      <c r="BJ1583" s="175"/>
      <c r="BK1583" s="175"/>
      <c r="BL1583" s="175">
        <v>756</v>
      </c>
      <c r="BM1583" s="175"/>
      <c r="BN1583" s="175"/>
      <c r="BO1583" s="175">
        <v>351</v>
      </c>
      <c r="BP1583" s="200">
        <f t="shared" si="337"/>
        <v>439729</v>
      </c>
    </row>
    <row r="1584" spans="1:68" s="201" customFormat="1" x14ac:dyDescent="0.15">
      <c r="A1584" s="117">
        <v>4320301001</v>
      </c>
      <c r="B1584" s="118" t="s">
        <v>2964</v>
      </c>
      <c r="C1584" s="118" t="s">
        <v>2954</v>
      </c>
      <c r="D1584" s="118" t="s">
        <v>2965</v>
      </c>
      <c r="E1584" s="118" t="s">
        <v>5227</v>
      </c>
      <c r="F1584" s="120">
        <v>31</v>
      </c>
      <c r="G1584" s="119">
        <v>4176424</v>
      </c>
      <c r="H1584" s="119"/>
      <c r="I1584" s="120" t="s">
        <v>5820</v>
      </c>
      <c r="J1584" s="120">
        <v>16500</v>
      </c>
      <c r="K1584" s="120">
        <v>4176424</v>
      </c>
      <c r="L1584" s="120">
        <v>0.69299999999999995</v>
      </c>
      <c r="M1584" s="121" t="s">
        <v>5654</v>
      </c>
      <c r="N1584" s="120">
        <v>1</v>
      </c>
      <c r="O1584" s="119">
        <v>134.80000000000001</v>
      </c>
      <c r="P1584" s="119">
        <v>33.200000000000003</v>
      </c>
      <c r="Q1584" s="119">
        <v>10.45</v>
      </c>
      <c r="R1584" s="120" t="s">
        <v>5655</v>
      </c>
      <c r="S1584" s="120">
        <v>31.62</v>
      </c>
      <c r="T1584" s="120"/>
      <c r="U1584" s="120"/>
      <c r="V1584" s="172">
        <v>1734.1310000000001</v>
      </c>
      <c r="W1584" s="172">
        <v>352.625</v>
      </c>
      <c r="X1584" s="172">
        <v>872.255</v>
      </c>
      <c r="Y1584" s="172">
        <v>230.99299999999999</v>
      </c>
      <c r="Z1584" s="172">
        <v>278.25799999999998</v>
      </c>
      <c r="AA1584" s="123">
        <v>613.9</v>
      </c>
      <c r="AB1584" s="123">
        <v>62005.680000000015</v>
      </c>
      <c r="AC1584" s="123">
        <v>267.08</v>
      </c>
      <c r="AD1584" s="123"/>
      <c r="AE1584" s="123"/>
      <c r="AF1584" s="123"/>
      <c r="AG1584" s="214"/>
      <c r="AH1584" s="229" t="str">
        <f t="shared" si="332"/>
        <v>a3</v>
      </c>
      <c r="AI1584" s="199" t="s">
        <v>5402</v>
      </c>
      <c r="AJ1584" s="199"/>
      <c r="AK1584" s="199" t="s">
        <v>5402</v>
      </c>
      <c r="AL1584" s="199" t="s">
        <v>5402</v>
      </c>
      <c r="AM1584" s="199"/>
      <c r="AN1584" s="173">
        <v>2</v>
      </c>
      <c r="AO1584" s="173" t="s">
        <v>3186</v>
      </c>
      <c r="AP1584" s="173" t="s">
        <v>3186</v>
      </c>
      <c r="AQ1584" s="173" t="s">
        <v>3186</v>
      </c>
      <c r="AR1584" s="173" t="s">
        <v>3186</v>
      </c>
      <c r="AS1584" s="173">
        <v>3</v>
      </c>
      <c r="AT1584" s="173">
        <v>2</v>
      </c>
      <c r="AU1584" s="173">
        <v>1</v>
      </c>
      <c r="AV1584" s="173">
        <v>2</v>
      </c>
      <c r="AW1584" s="173">
        <v>1</v>
      </c>
      <c r="AX1584" s="173">
        <v>1</v>
      </c>
      <c r="AY1584" s="173" t="s">
        <v>3186</v>
      </c>
      <c r="AZ1584" s="211">
        <f t="shared" si="338"/>
        <v>5</v>
      </c>
      <c r="BA1584" s="211">
        <f t="shared" si="331"/>
        <v>7</v>
      </c>
      <c r="BB1584" s="205">
        <f t="shared" si="333"/>
        <v>253709</v>
      </c>
      <c r="BC1584" s="205">
        <f t="shared" si="334"/>
        <v>253709</v>
      </c>
      <c r="BD1584" s="205">
        <f t="shared" si="335"/>
        <v>-10</v>
      </c>
      <c r="BE1584" s="205">
        <f t="shared" si="336"/>
        <v>-10</v>
      </c>
      <c r="BF1584" s="175">
        <v>253719</v>
      </c>
      <c r="BG1584" s="175">
        <v>13236</v>
      </c>
      <c r="BH1584" s="175">
        <v>108872</v>
      </c>
      <c r="BI1584" s="175"/>
      <c r="BJ1584" s="175"/>
      <c r="BK1584" s="175">
        <v>25368</v>
      </c>
      <c r="BL1584" s="175">
        <v>8468</v>
      </c>
      <c r="BM1584" s="175">
        <v>29722</v>
      </c>
      <c r="BN1584" s="175">
        <v>1683</v>
      </c>
      <c r="BO1584" s="175">
        <v>66360</v>
      </c>
      <c r="BP1584" s="200">
        <f t="shared" si="337"/>
        <v>175232</v>
      </c>
    </row>
    <row r="1585" spans="1:68" s="201" customFormat="1" x14ac:dyDescent="0.15">
      <c r="A1585" s="117">
        <v>2221201001</v>
      </c>
      <c r="B1585" s="118" t="s">
        <v>1816</v>
      </c>
      <c r="C1585" s="118" t="s">
        <v>1773</v>
      </c>
      <c r="D1585" s="118" t="s">
        <v>1817</v>
      </c>
      <c r="E1585" s="118" t="s">
        <v>4379</v>
      </c>
      <c r="F1585" s="120">
        <v>33</v>
      </c>
      <c r="G1585" s="119">
        <v>4236695</v>
      </c>
      <c r="H1585" s="119"/>
      <c r="I1585" s="120" t="s">
        <v>5820</v>
      </c>
      <c r="J1585" s="120">
        <v>22600</v>
      </c>
      <c r="K1585" s="120">
        <v>4236695</v>
      </c>
      <c r="L1585" s="120">
        <v>0.51400000000000001</v>
      </c>
      <c r="M1585" s="121" t="s">
        <v>5654</v>
      </c>
      <c r="N1585" s="120">
        <v>1</v>
      </c>
      <c r="O1585" s="119">
        <v>179</v>
      </c>
      <c r="P1585" s="119">
        <v>29</v>
      </c>
      <c r="Q1585" s="119">
        <v>8</v>
      </c>
      <c r="R1585" s="120" t="s">
        <v>5655</v>
      </c>
      <c r="S1585" s="120">
        <v>53.3</v>
      </c>
      <c r="T1585" s="120"/>
      <c r="U1585" s="120"/>
      <c r="V1585" s="172">
        <v>2582.1</v>
      </c>
      <c r="W1585" s="172">
        <v>258.2</v>
      </c>
      <c r="X1585" s="172">
        <v>1807.5</v>
      </c>
      <c r="Y1585" s="172">
        <v>129.1</v>
      </c>
      <c r="Z1585" s="172">
        <v>387.3</v>
      </c>
      <c r="AA1585" s="123"/>
      <c r="AB1585" s="123"/>
      <c r="AC1585" s="123">
        <v>3448</v>
      </c>
      <c r="AD1585" s="123"/>
      <c r="AE1585" s="123"/>
      <c r="AF1585" s="123"/>
      <c r="AG1585" s="214"/>
      <c r="AH1585" s="229" t="str">
        <f t="shared" si="332"/>
        <v>a3</v>
      </c>
      <c r="AI1585" s="199" t="s">
        <v>5400</v>
      </c>
      <c r="AJ1585" s="199" t="s">
        <v>5400</v>
      </c>
      <c r="AK1585" s="199" t="s">
        <v>5400</v>
      </c>
      <c r="AL1585" s="199" t="s">
        <v>5400</v>
      </c>
      <c r="AM1585" s="199"/>
      <c r="AN1585" s="173">
        <v>2</v>
      </c>
      <c r="AO1585" s="173">
        <v>1</v>
      </c>
      <c r="AP1585" s="173" t="s">
        <v>3186</v>
      </c>
      <c r="AQ1585" s="173" t="s">
        <v>3186</v>
      </c>
      <c r="AR1585" s="173" t="s">
        <v>3186</v>
      </c>
      <c r="AS1585" s="173">
        <v>2</v>
      </c>
      <c r="AT1585" s="173">
        <v>3</v>
      </c>
      <c r="AU1585" s="173">
        <v>4</v>
      </c>
      <c r="AV1585" s="173">
        <v>1</v>
      </c>
      <c r="AW1585" s="173">
        <v>2</v>
      </c>
      <c r="AX1585" s="173">
        <v>3</v>
      </c>
      <c r="AY1585" s="173" t="s">
        <v>3186</v>
      </c>
      <c r="AZ1585" s="211">
        <f t="shared" si="338"/>
        <v>5</v>
      </c>
      <c r="BA1585" s="211">
        <f t="shared" si="331"/>
        <v>13</v>
      </c>
      <c r="BB1585" s="205">
        <f t="shared" si="333"/>
        <v>348041</v>
      </c>
      <c r="BC1585" s="205">
        <f t="shared" si="334"/>
        <v>290821</v>
      </c>
      <c r="BD1585" s="205">
        <f t="shared" si="335"/>
        <v>73081</v>
      </c>
      <c r="BE1585" s="205">
        <f t="shared" si="336"/>
        <v>15861</v>
      </c>
      <c r="BF1585" s="175">
        <v>274960</v>
      </c>
      <c r="BG1585" s="175">
        <v>25529</v>
      </c>
      <c r="BH1585" s="175">
        <v>107977</v>
      </c>
      <c r="BI1585" s="175">
        <v>57220</v>
      </c>
      <c r="BJ1585" s="175"/>
      <c r="BK1585" s="175">
        <v>70227</v>
      </c>
      <c r="BL1585" s="175">
        <v>13177</v>
      </c>
      <c r="BM1585" s="175">
        <v>41463</v>
      </c>
      <c r="BN1585" s="175">
        <v>7956</v>
      </c>
      <c r="BO1585" s="175">
        <v>24492</v>
      </c>
      <c r="BP1585" s="200">
        <f t="shared" si="337"/>
        <v>132469</v>
      </c>
    </row>
    <row r="1586" spans="1:68" s="201" customFormat="1" x14ac:dyDescent="0.15">
      <c r="A1586" s="117">
        <v>3521501003</v>
      </c>
      <c r="B1586" s="118" t="s">
        <v>2643</v>
      </c>
      <c r="C1586" s="118" t="s">
        <v>2601</v>
      </c>
      <c r="D1586" s="118" t="s">
        <v>2641</v>
      </c>
      <c r="E1586" s="118" t="s">
        <v>5003</v>
      </c>
      <c r="F1586" s="120">
        <v>23</v>
      </c>
      <c r="G1586" s="119">
        <v>4244987</v>
      </c>
      <c r="H1586" s="119"/>
      <c r="I1586" s="120" t="s">
        <v>5820</v>
      </c>
      <c r="J1586" s="120">
        <v>19200</v>
      </c>
      <c r="K1586" s="120">
        <v>4244987</v>
      </c>
      <c r="L1586" s="120">
        <v>0.60599999999999998</v>
      </c>
      <c r="M1586" s="121" t="s">
        <v>5654</v>
      </c>
      <c r="N1586" s="120">
        <v>1</v>
      </c>
      <c r="O1586" s="119">
        <v>223.8</v>
      </c>
      <c r="P1586" s="119"/>
      <c r="Q1586" s="119"/>
      <c r="R1586" s="120" t="s">
        <v>5655</v>
      </c>
      <c r="S1586" s="120">
        <v>46.7</v>
      </c>
      <c r="T1586" s="120"/>
      <c r="U1586" s="120"/>
      <c r="V1586" s="172">
        <v>1861.2</v>
      </c>
      <c r="W1586" s="172">
        <v>292.39999999999998</v>
      </c>
      <c r="X1586" s="172">
        <v>1274.7</v>
      </c>
      <c r="Y1586" s="172">
        <v>294.10000000000002</v>
      </c>
      <c r="Z1586" s="172"/>
      <c r="AA1586" s="123">
        <v>47491</v>
      </c>
      <c r="AB1586" s="123">
        <v>128975</v>
      </c>
      <c r="AC1586" s="123">
        <v>1933</v>
      </c>
      <c r="AD1586" s="123"/>
      <c r="AE1586" s="123"/>
      <c r="AF1586" s="123"/>
      <c r="AG1586" s="214"/>
      <c r="AH1586" s="229" t="str">
        <f t="shared" si="332"/>
        <v>a3</v>
      </c>
      <c r="AI1586" s="199"/>
      <c r="AJ1586" s="199"/>
      <c r="AK1586" s="199"/>
      <c r="AL1586" s="199"/>
      <c r="AM1586" s="199"/>
      <c r="AN1586" s="173">
        <v>1.5</v>
      </c>
      <c r="AO1586" s="173">
        <v>0.5</v>
      </c>
      <c r="AP1586" s="173">
        <v>0.5</v>
      </c>
      <c r="AQ1586" s="173">
        <v>0.5</v>
      </c>
      <c r="AR1586" s="173"/>
      <c r="AS1586" s="173"/>
      <c r="AT1586" s="173">
        <v>6</v>
      </c>
      <c r="AU1586" s="173">
        <v>2</v>
      </c>
      <c r="AV1586" s="173">
        <v>2</v>
      </c>
      <c r="AW1586" s="173">
        <v>2</v>
      </c>
      <c r="AX1586" s="173">
        <v>2</v>
      </c>
      <c r="AY1586" s="173">
        <v>1</v>
      </c>
      <c r="AZ1586" s="211">
        <f t="shared" si="338"/>
        <v>3</v>
      </c>
      <c r="BA1586" s="211">
        <f t="shared" si="331"/>
        <v>15</v>
      </c>
      <c r="BB1586" s="205">
        <f t="shared" si="333"/>
        <v>232804</v>
      </c>
      <c r="BC1586" s="205">
        <f t="shared" si="334"/>
        <v>191142</v>
      </c>
      <c r="BD1586" s="205">
        <f t="shared" si="335"/>
        <v>43328</v>
      </c>
      <c r="BE1586" s="205">
        <f t="shared" si="336"/>
        <v>1666</v>
      </c>
      <c r="BF1586" s="175">
        <v>189476</v>
      </c>
      <c r="BG1586" s="175">
        <v>26386</v>
      </c>
      <c r="BH1586" s="175">
        <v>67305</v>
      </c>
      <c r="BI1586" s="175">
        <v>41662</v>
      </c>
      <c r="BJ1586" s="175"/>
      <c r="BK1586" s="175">
        <v>28623</v>
      </c>
      <c r="BL1586" s="175">
        <v>19150</v>
      </c>
      <c r="BM1586" s="175">
        <v>32894</v>
      </c>
      <c r="BN1586" s="175">
        <v>8989</v>
      </c>
      <c r="BO1586" s="175">
        <v>7795</v>
      </c>
      <c r="BP1586" s="200">
        <f t="shared" si="337"/>
        <v>75100</v>
      </c>
    </row>
    <row r="1587" spans="1:68" s="201" customFormat="1" x14ac:dyDescent="0.15">
      <c r="A1587" s="117">
        <v>1020501002</v>
      </c>
      <c r="B1587" s="118" t="s">
        <v>936</v>
      </c>
      <c r="C1587" s="118" t="s">
        <v>913</v>
      </c>
      <c r="D1587" s="118" t="s">
        <v>935</v>
      </c>
      <c r="E1587" s="118" t="s">
        <v>3753</v>
      </c>
      <c r="F1587" s="120">
        <v>22</v>
      </c>
      <c r="G1587" s="119">
        <v>4246780</v>
      </c>
      <c r="H1587" s="119"/>
      <c r="I1587" s="120" t="s">
        <v>5820</v>
      </c>
      <c r="J1587" s="120">
        <v>18000</v>
      </c>
      <c r="K1587" s="120">
        <v>4246780</v>
      </c>
      <c r="L1587" s="120">
        <v>0.64600000000000002</v>
      </c>
      <c r="M1587" s="121" t="s">
        <v>5654</v>
      </c>
      <c r="N1587" s="120">
        <v>1</v>
      </c>
      <c r="O1587" s="119">
        <v>230</v>
      </c>
      <c r="P1587" s="119">
        <v>38</v>
      </c>
      <c r="Q1587" s="119">
        <v>5</v>
      </c>
      <c r="R1587" s="120" t="s">
        <v>5655</v>
      </c>
      <c r="S1587" s="120">
        <v>46.6</v>
      </c>
      <c r="T1587" s="120"/>
      <c r="U1587" s="120"/>
      <c r="V1587" s="172">
        <v>2015.914</v>
      </c>
      <c r="W1587" s="172"/>
      <c r="X1587" s="172"/>
      <c r="Y1587" s="172"/>
      <c r="Z1587" s="172">
        <v>2015.914</v>
      </c>
      <c r="AA1587" s="123">
        <v>39581</v>
      </c>
      <c r="AB1587" s="123"/>
      <c r="AC1587" s="123">
        <v>5168</v>
      </c>
      <c r="AD1587" s="123"/>
      <c r="AE1587" s="123"/>
      <c r="AF1587" s="123"/>
      <c r="AG1587" s="214"/>
      <c r="AH1587" s="229" t="str">
        <f t="shared" si="332"/>
        <v>a3</v>
      </c>
      <c r="AI1587" s="199"/>
      <c r="AJ1587" s="199"/>
      <c r="AK1587" s="199"/>
      <c r="AL1587" s="199"/>
      <c r="AM1587" s="199"/>
      <c r="AN1587" s="173"/>
      <c r="AO1587" s="173" t="s">
        <v>3186</v>
      </c>
      <c r="AP1587" s="173" t="s">
        <v>3186</v>
      </c>
      <c r="AQ1587" s="173" t="s">
        <v>3186</v>
      </c>
      <c r="AR1587" s="173" t="s">
        <v>3186</v>
      </c>
      <c r="AS1587" s="173"/>
      <c r="AT1587" s="173">
        <v>1.2</v>
      </c>
      <c r="AU1587" s="173">
        <v>2.5</v>
      </c>
      <c r="AV1587" s="173" t="s">
        <v>3186</v>
      </c>
      <c r="AW1587" s="173" t="s">
        <v>3186</v>
      </c>
      <c r="AX1587" s="173">
        <v>0.7</v>
      </c>
      <c r="AY1587" s="173"/>
      <c r="AZ1587" s="211"/>
      <c r="BA1587" s="211">
        <f t="shared" si="331"/>
        <v>4.4000000000000004</v>
      </c>
      <c r="BB1587" s="205">
        <f t="shared" si="333"/>
        <v>269499</v>
      </c>
      <c r="BC1587" s="205">
        <f t="shared" si="334"/>
        <v>269499</v>
      </c>
      <c r="BD1587" s="205">
        <f t="shared" si="335"/>
        <v>0</v>
      </c>
      <c r="BE1587" s="205">
        <f t="shared" si="336"/>
        <v>0</v>
      </c>
      <c r="BF1587" s="175">
        <v>269499</v>
      </c>
      <c r="BG1587" s="175">
        <v>6134</v>
      </c>
      <c r="BH1587" s="175">
        <v>95792</v>
      </c>
      <c r="BI1587" s="175"/>
      <c r="BJ1587" s="175"/>
      <c r="BK1587" s="175">
        <v>96611</v>
      </c>
      <c r="BL1587" s="175">
        <v>2823</v>
      </c>
      <c r="BM1587" s="175">
        <v>31715</v>
      </c>
      <c r="BN1587" s="175">
        <v>25490</v>
      </c>
      <c r="BO1587" s="175">
        <v>10934</v>
      </c>
      <c r="BP1587" s="200">
        <f t="shared" si="337"/>
        <v>106726</v>
      </c>
    </row>
    <row r="1588" spans="1:68" s="201" customFormat="1" x14ac:dyDescent="0.15">
      <c r="A1588" s="117">
        <v>3520101001</v>
      </c>
      <c r="B1588" s="118" t="s">
        <v>2605</v>
      </c>
      <c r="C1588" s="118" t="s">
        <v>2601</v>
      </c>
      <c r="D1588" s="118" t="s">
        <v>2606</v>
      </c>
      <c r="E1588" s="118" t="s">
        <v>4974</v>
      </c>
      <c r="F1588" s="120">
        <v>48</v>
      </c>
      <c r="G1588" s="119"/>
      <c r="H1588" s="119"/>
      <c r="I1588" s="120" t="s">
        <v>5820</v>
      </c>
      <c r="J1588" s="120">
        <v>39000</v>
      </c>
      <c r="K1588" s="120">
        <v>4299196</v>
      </c>
      <c r="L1588" s="120">
        <v>0.30199999999999999</v>
      </c>
      <c r="M1588" s="121" t="s">
        <v>5654</v>
      </c>
      <c r="N1588" s="120">
        <v>1</v>
      </c>
      <c r="O1588" s="119">
        <v>150</v>
      </c>
      <c r="P1588" s="119">
        <v>29</v>
      </c>
      <c r="Q1588" s="119">
        <v>3.6</v>
      </c>
      <c r="R1588" s="120" t="s">
        <v>5655</v>
      </c>
      <c r="S1588" s="120">
        <v>155.80000000000001</v>
      </c>
      <c r="T1588" s="120"/>
      <c r="U1588" s="120"/>
      <c r="V1588" s="172">
        <v>1881</v>
      </c>
      <c r="W1588" s="172"/>
      <c r="X1588" s="172">
        <v>1179</v>
      </c>
      <c r="Y1588" s="172">
        <v>494</v>
      </c>
      <c r="Z1588" s="172">
        <v>208</v>
      </c>
      <c r="AA1588" s="123">
        <v>63306</v>
      </c>
      <c r="AB1588" s="123">
        <v>150870.29999999958</v>
      </c>
      <c r="AC1588" s="123">
        <v>1331</v>
      </c>
      <c r="AD1588" s="123"/>
      <c r="AE1588" s="123"/>
      <c r="AF1588" s="123"/>
      <c r="AG1588" s="214"/>
      <c r="AH1588" s="229" t="str">
        <f t="shared" si="332"/>
        <v>a3</v>
      </c>
      <c r="AI1588" s="199"/>
      <c r="AJ1588" s="199"/>
      <c r="AK1588" s="199"/>
      <c r="AL1588" s="199"/>
      <c r="AM1588" s="199"/>
      <c r="AN1588" s="173">
        <v>2</v>
      </c>
      <c r="AO1588" s="173"/>
      <c r="AP1588" s="173"/>
      <c r="AQ1588" s="173"/>
      <c r="AR1588" s="173"/>
      <c r="AS1588" s="173">
        <v>1</v>
      </c>
      <c r="AT1588" s="173">
        <v>11</v>
      </c>
      <c r="AU1588" s="173">
        <v>7</v>
      </c>
      <c r="AV1588" s="173">
        <v>3</v>
      </c>
      <c r="AW1588" s="173">
        <v>3</v>
      </c>
      <c r="AX1588" s="173">
        <v>1</v>
      </c>
      <c r="AY1588" s="173">
        <v>2</v>
      </c>
      <c r="AZ1588" s="211">
        <f t="shared" ref="AZ1588:AZ1619" si="339">SUBTOTAL(9,AN1588:AS1588)</f>
        <v>3</v>
      </c>
      <c r="BA1588" s="211">
        <f t="shared" si="331"/>
        <v>27</v>
      </c>
      <c r="BB1588" s="205">
        <f t="shared" si="333"/>
        <v>431536</v>
      </c>
      <c r="BC1588" s="205">
        <f t="shared" si="334"/>
        <v>330991</v>
      </c>
      <c r="BD1588" s="205">
        <f t="shared" si="335"/>
        <v>101349</v>
      </c>
      <c r="BE1588" s="205">
        <f t="shared" si="336"/>
        <v>804</v>
      </c>
      <c r="BF1588" s="175">
        <v>330187</v>
      </c>
      <c r="BG1588" s="175">
        <v>15120</v>
      </c>
      <c r="BH1588" s="175">
        <v>127397</v>
      </c>
      <c r="BI1588" s="175">
        <v>100545</v>
      </c>
      <c r="BJ1588" s="175"/>
      <c r="BK1588" s="175">
        <v>23779</v>
      </c>
      <c r="BL1588" s="175">
        <v>42330</v>
      </c>
      <c r="BM1588" s="175">
        <v>55369</v>
      </c>
      <c r="BN1588" s="175">
        <v>31122</v>
      </c>
      <c r="BO1588" s="175">
        <v>35874</v>
      </c>
      <c r="BP1588" s="200">
        <f t="shared" si="337"/>
        <v>163271</v>
      </c>
    </row>
    <row r="1589" spans="1:68" s="201" customFormat="1" x14ac:dyDescent="0.15">
      <c r="A1589" s="117">
        <v>720501001</v>
      </c>
      <c r="B1589" s="118" t="s">
        <v>681</v>
      </c>
      <c r="C1589" s="118" t="s">
        <v>660</v>
      </c>
      <c r="D1589" s="118" t="s">
        <v>682</v>
      </c>
      <c r="E1589" s="118" t="s">
        <v>3597</v>
      </c>
      <c r="F1589" s="120">
        <v>19</v>
      </c>
      <c r="G1589" s="119">
        <v>4378080</v>
      </c>
      <c r="H1589" s="119"/>
      <c r="I1589" s="120" t="s">
        <v>5820</v>
      </c>
      <c r="J1589" s="120">
        <v>19800</v>
      </c>
      <c r="K1589" s="120">
        <v>4378080</v>
      </c>
      <c r="L1589" s="120">
        <v>0.60599999999999998</v>
      </c>
      <c r="M1589" s="121" t="s">
        <v>5654</v>
      </c>
      <c r="N1589" s="120">
        <v>1</v>
      </c>
      <c r="O1589" s="119">
        <v>272.3</v>
      </c>
      <c r="P1589" s="119">
        <v>36.6</v>
      </c>
      <c r="Q1589" s="119">
        <v>5.04</v>
      </c>
      <c r="R1589" s="120" t="s">
        <v>5655</v>
      </c>
      <c r="S1589" s="120">
        <v>45.9</v>
      </c>
      <c r="T1589" s="120"/>
      <c r="U1589" s="120"/>
      <c r="V1589" s="172">
        <v>2300.6</v>
      </c>
      <c r="W1589" s="172">
        <v>1047.0999999999999</v>
      </c>
      <c r="X1589" s="172">
        <v>992.9</v>
      </c>
      <c r="Y1589" s="172">
        <v>134.5</v>
      </c>
      <c r="Z1589" s="172">
        <v>126.1</v>
      </c>
      <c r="AA1589" s="123">
        <v>1400.1</v>
      </c>
      <c r="AB1589" s="123"/>
      <c r="AC1589" s="123">
        <v>29920</v>
      </c>
      <c r="AD1589" s="123"/>
      <c r="AE1589" s="123"/>
      <c r="AF1589" s="123"/>
      <c r="AG1589" s="214"/>
      <c r="AH1589" s="229" t="str">
        <f t="shared" si="332"/>
        <v>a3</v>
      </c>
      <c r="AI1589" s="199"/>
      <c r="AJ1589" s="199"/>
      <c r="AK1589" s="199"/>
      <c r="AL1589" s="199"/>
      <c r="AM1589" s="199"/>
      <c r="AN1589" s="173">
        <v>3</v>
      </c>
      <c r="AO1589" s="173"/>
      <c r="AP1589" s="173"/>
      <c r="AQ1589" s="173"/>
      <c r="AR1589" s="173"/>
      <c r="AS1589" s="173">
        <v>1</v>
      </c>
      <c r="AT1589" s="173">
        <v>6</v>
      </c>
      <c r="AU1589" s="173">
        <v>3</v>
      </c>
      <c r="AV1589" s="173">
        <v>3</v>
      </c>
      <c r="AW1589" s="173">
        <v>1.5</v>
      </c>
      <c r="AX1589" s="173">
        <v>1</v>
      </c>
      <c r="AY1589" s="173">
        <v>0.5</v>
      </c>
      <c r="AZ1589" s="211">
        <f t="shared" si="339"/>
        <v>4</v>
      </c>
      <c r="BA1589" s="211">
        <f t="shared" si="331"/>
        <v>15</v>
      </c>
      <c r="BB1589" s="205">
        <f t="shared" si="333"/>
        <v>402620</v>
      </c>
      <c r="BC1589" s="205">
        <f t="shared" si="334"/>
        <v>322286</v>
      </c>
      <c r="BD1589" s="205">
        <f t="shared" si="335"/>
        <v>82945</v>
      </c>
      <c r="BE1589" s="205">
        <f t="shared" si="336"/>
        <v>2611</v>
      </c>
      <c r="BF1589" s="175">
        <v>319675</v>
      </c>
      <c r="BG1589" s="175">
        <v>3613</v>
      </c>
      <c r="BH1589" s="175">
        <v>114135</v>
      </c>
      <c r="BI1589" s="175">
        <v>80334</v>
      </c>
      <c r="BJ1589" s="175"/>
      <c r="BK1589" s="175"/>
      <c r="BL1589" s="175">
        <v>18764</v>
      </c>
      <c r="BM1589" s="175">
        <v>29285</v>
      </c>
      <c r="BN1589" s="175">
        <v>36912</v>
      </c>
      <c r="BO1589" s="175">
        <v>119577</v>
      </c>
      <c r="BP1589" s="200">
        <f t="shared" si="337"/>
        <v>233712</v>
      </c>
    </row>
    <row r="1590" spans="1:68" s="201" customFormat="1" x14ac:dyDescent="0.15">
      <c r="A1590" s="117">
        <v>320603001</v>
      </c>
      <c r="B1590" s="118" t="s">
        <v>429</v>
      </c>
      <c r="C1590" s="118" t="s">
        <v>415</v>
      </c>
      <c r="D1590" s="118" t="s">
        <v>430</v>
      </c>
      <c r="E1590" s="118" t="s">
        <v>3437</v>
      </c>
      <c r="F1590" s="120">
        <v>29</v>
      </c>
      <c r="G1590" s="119"/>
      <c r="H1590" s="119"/>
      <c r="I1590" s="120" t="s">
        <v>5820</v>
      </c>
      <c r="J1590" s="120">
        <v>27000</v>
      </c>
      <c r="K1590" s="120">
        <v>4424012</v>
      </c>
      <c r="L1590" s="120">
        <v>0.44900000000000001</v>
      </c>
      <c r="M1590" s="121" t="s">
        <v>5654</v>
      </c>
      <c r="N1590" s="120">
        <v>1</v>
      </c>
      <c r="O1590" s="119">
        <v>44.95</v>
      </c>
      <c r="P1590" s="119"/>
      <c r="Q1590" s="119"/>
      <c r="R1590" s="120" t="s">
        <v>5655</v>
      </c>
      <c r="S1590" s="120">
        <v>33.9</v>
      </c>
      <c r="T1590" s="120"/>
      <c r="U1590" s="120"/>
      <c r="V1590" s="172">
        <v>824</v>
      </c>
      <c r="W1590" s="172"/>
      <c r="X1590" s="172">
        <v>437</v>
      </c>
      <c r="Y1590" s="172">
        <v>355</v>
      </c>
      <c r="Z1590" s="172">
        <v>32</v>
      </c>
      <c r="AA1590" s="123">
        <v>2334</v>
      </c>
      <c r="AB1590" s="123"/>
      <c r="AC1590" s="123">
        <v>298</v>
      </c>
      <c r="AD1590" s="123"/>
      <c r="AE1590" s="123"/>
      <c r="AF1590" s="123"/>
      <c r="AG1590" s="214"/>
      <c r="AH1590" s="229" t="str">
        <f t="shared" si="332"/>
        <v>a3</v>
      </c>
      <c r="AI1590" s="199"/>
      <c r="AJ1590" s="199"/>
      <c r="AK1590" s="199"/>
      <c r="AL1590" s="199"/>
      <c r="AM1590" s="199"/>
      <c r="AN1590" s="173">
        <v>1</v>
      </c>
      <c r="AO1590" s="173"/>
      <c r="AP1590" s="173"/>
      <c r="AQ1590" s="173"/>
      <c r="AR1590" s="173"/>
      <c r="AS1590" s="173">
        <v>1</v>
      </c>
      <c r="AT1590" s="173">
        <v>3</v>
      </c>
      <c r="AU1590" s="173">
        <v>3</v>
      </c>
      <c r="AV1590" s="173">
        <v>3</v>
      </c>
      <c r="AW1590" s="173">
        <v>2</v>
      </c>
      <c r="AX1590" s="173">
        <v>1</v>
      </c>
      <c r="AY1590" s="173"/>
      <c r="AZ1590" s="211">
        <f t="shared" si="339"/>
        <v>2</v>
      </c>
      <c r="BA1590" s="211">
        <f t="shared" si="331"/>
        <v>12</v>
      </c>
      <c r="BB1590" s="205">
        <f t="shared" si="333"/>
        <v>110859</v>
      </c>
      <c r="BC1590" s="205">
        <f t="shared" si="334"/>
        <v>110859</v>
      </c>
      <c r="BD1590" s="205">
        <f t="shared" si="335"/>
        <v>0</v>
      </c>
      <c r="BE1590" s="205">
        <f t="shared" si="336"/>
        <v>0</v>
      </c>
      <c r="BF1590" s="175">
        <v>110859</v>
      </c>
      <c r="BG1590" s="175">
        <v>2066</v>
      </c>
      <c r="BH1590" s="175">
        <v>80010</v>
      </c>
      <c r="BI1590" s="175"/>
      <c r="BJ1590" s="175"/>
      <c r="BK1590" s="175">
        <v>4536</v>
      </c>
      <c r="BL1590" s="175">
        <v>1817</v>
      </c>
      <c r="BM1590" s="175">
        <v>12426</v>
      </c>
      <c r="BN1590" s="175">
        <v>3644</v>
      </c>
      <c r="BO1590" s="175">
        <v>6360</v>
      </c>
      <c r="BP1590" s="200">
        <f t="shared" si="337"/>
        <v>86370</v>
      </c>
    </row>
    <row r="1591" spans="1:68" s="201" customFormat="1" x14ac:dyDescent="0.15">
      <c r="A1591" s="117">
        <v>1521001001</v>
      </c>
      <c r="B1591" s="118" t="s">
        <v>988</v>
      </c>
      <c r="C1591" s="118" t="s">
        <v>1167</v>
      </c>
      <c r="D1591" s="118" t="s">
        <v>1203</v>
      </c>
      <c r="E1591" s="118" t="s">
        <v>3927</v>
      </c>
      <c r="F1591" s="120">
        <v>30</v>
      </c>
      <c r="G1591" s="119">
        <v>4438369</v>
      </c>
      <c r="H1591" s="119"/>
      <c r="I1591" s="120" t="s">
        <v>5820</v>
      </c>
      <c r="J1591" s="120">
        <v>24800</v>
      </c>
      <c r="K1591" s="120">
        <v>4438369</v>
      </c>
      <c r="L1591" s="120">
        <v>0.49</v>
      </c>
      <c r="M1591" s="121" t="s">
        <v>5654</v>
      </c>
      <c r="N1591" s="120">
        <v>1</v>
      </c>
      <c r="O1591" s="119">
        <v>233.3</v>
      </c>
      <c r="P1591" s="119"/>
      <c r="Q1591" s="119"/>
      <c r="R1591" s="120" t="s">
        <v>5655</v>
      </c>
      <c r="S1591" s="120">
        <v>105.2</v>
      </c>
      <c r="T1591" s="120"/>
      <c r="U1591" s="120"/>
      <c r="V1591" s="172">
        <v>2200</v>
      </c>
      <c r="W1591" s="172">
        <v>166</v>
      </c>
      <c r="X1591" s="172">
        <v>1570</v>
      </c>
      <c r="Y1591" s="172">
        <v>381</v>
      </c>
      <c r="Z1591" s="172">
        <v>83</v>
      </c>
      <c r="AA1591" s="123">
        <v>24909</v>
      </c>
      <c r="AB1591" s="123">
        <v>78143.999999999927</v>
      </c>
      <c r="AC1591" s="123">
        <v>2500</v>
      </c>
      <c r="AD1591" s="123"/>
      <c r="AE1591" s="123"/>
      <c r="AF1591" s="123"/>
      <c r="AG1591" s="214"/>
      <c r="AH1591" s="229" t="str">
        <f t="shared" si="332"/>
        <v>a3</v>
      </c>
      <c r="AI1591" s="199"/>
      <c r="AJ1591" s="199"/>
      <c r="AK1591" s="199"/>
      <c r="AL1591" s="199"/>
      <c r="AM1591" s="199"/>
      <c r="AN1591" s="173">
        <v>7</v>
      </c>
      <c r="AO1591" s="173" t="s">
        <v>3186</v>
      </c>
      <c r="AP1591" s="173" t="s">
        <v>3186</v>
      </c>
      <c r="AQ1591" s="173" t="s">
        <v>3186</v>
      </c>
      <c r="AR1591" s="173" t="s">
        <v>3186</v>
      </c>
      <c r="AS1591" s="173">
        <v>2</v>
      </c>
      <c r="AT1591" s="173">
        <v>4.5</v>
      </c>
      <c r="AU1591" s="173">
        <v>4.5</v>
      </c>
      <c r="AV1591" s="173">
        <v>4.5</v>
      </c>
      <c r="AW1591" s="173">
        <v>4.5</v>
      </c>
      <c r="AX1591" s="173">
        <v>2</v>
      </c>
      <c r="AY1591" s="173" t="s">
        <v>3186</v>
      </c>
      <c r="AZ1591" s="211">
        <f t="shared" si="339"/>
        <v>9</v>
      </c>
      <c r="BA1591" s="211">
        <f t="shared" si="331"/>
        <v>20</v>
      </c>
      <c r="BB1591" s="205">
        <f t="shared" si="333"/>
        <v>274880</v>
      </c>
      <c r="BC1591" s="205">
        <f t="shared" si="334"/>
        <v>274880</v>
      </c>
      <c r="BD1591" s="205">
        <f t="shared" si="335"/>
        <v>0</v>
      </c>
      <c r="BE1591" s="205">
        <f t="shared" si="336"/>
        <v>0</v>
      </c>
      <c r="BF1591" s="175">
        <v>274880</v>
      </c>
      <c r="BG1591" s="175">
        <v>13094</v>
      </c>
      <c r="BH1591" s="175">
        <v>119952</v>
      </c>
      <c r="BI1591" s="175"/>
      <c r="BJ1591" s="175"/>
      <c r="BK1591" s="175">
        <v>43080</v>
      </c>
      <c r="BL1591" s="175">
        <v>36289</v>
      </c>
      <c r="BM1591" s="175">
        <v>34798</v>
      </c>
      <c r="BN1591" s="175">
        <v>13798</v>
      </c>
      <c r="BO1591" s="175">
        <v>13869</v>
      </c>
      <c r="BP1591" s="200">
        <f t="shared" si="337"/>
        <v>133821</v>
      </c>
    </row>
    <row r="1592" spans="1:68" s="201" customFormat="1" x14ac:dyDescent="0.15">
      <c r="A1592" s="117">
        <v>4320601001</v>
      </c>
      <c r="B1592" s="118" t="s">
        <v>2972</v>
      </c>
      <c r="C1592" s="118" t="s">
        <v>2954</v>
      </c>
      <c r="D1592" s="118" t="s">
        <v>2973</v>
      </c>
      <c r="E1592" s="118" t="s">
        <v>5232</v>
      </c>
      <c r="F1592" s="120">
        <v>32</v>
      </c>
      <c r="G1592" s="119">
        <v>4000759</v>
      </c>
      <c r="H1592" s="119"/>
      <c r="I1592" s="120" t="s">
        <v>5821</v>
      </c>
      <c r="J1592" s="120">
        <v>19200</v>
      </c>
      <c r="K1592" s="120">
        <v>4440021</v>
      </c>
      <c r="L1592" s="120">
        <v>0.63400000000000001</v>
      </c>
      <c r="M1592" s="121" t="s">
        <v>5654</v>
      </c>
      <c r="N1592" s="120">
        <v>1</v>
      </c>
      <c r="O1592" s="119">
        <v>287</v>
      </c>
      <c r="P1592" s="119">
        <v>42.7</v>
      </c>
      <c r="Q1592" s="119">
        <v>4.51</v>
      </c>
      <c r="R1592" s="120" t="s">
        <v>5655</v>
      </c>
      <c r="S1592" s="120">
        <v>29.2</v>
      </c>
      <c r="T1592" s="120"/>
      <c r="U1592" s="120"/>
      <c r="V1592" s="172">
        <v>2089.8000000000002</v>
      </c>
      <c r="W1592" s="172">
        <v>8.4</v>
      </c>
      <c r="X1592" s="172">
        <v>1611</v>
      </c>
      <c r="Y1592" s="172">
        <v>368.3</v>
      </c>
      <c r="Z1592" s="172">
        <v>102.1</v>
      </c>
      <c r="AA1592" s="123">
        <v>19375</v>
      </c>
      <c r="AB1592" s="123">
        <v>79978.200000000128</v>
      </c>
      <c r="AC1592" s="123">
        <v>1669</v>
      </c>
      <c r="AD1592" s="123"/>
      <c r="AE1592" s="123"/>
      <c r="AF1592" s="123"/>
      <c r="AG1592" s="214"/>
      <c r="AH1592" s="229" t="str">
        <f t="shared" si="332"/>
        <v>a3</v>
      </c>
      <c r="AI1592" s="199" t="s">
        <v>5401</v>
      </c>
      <c r="AJ1592" s="199" t="s">
        <v>5401</v>
      </c>
      <c r="AK1592" s="199" t="s">
        <v>5401</v>
      </c>
      <c r="AL1592" s="199" t="s">
        <v>5401</v>
      </c>
      <c r="AM1592" s="199" t="s">
        <v>5401</v>
      </c>
      <c r="AN1592" s="173"/>
      <c r="AO1592" s="173"/>
      <c r="AP1592" s="173"/>
      <c r="AQ1592" s="173"/>
      <c r="AR1592" s="173"/>
      <c r="AS1592" s="173">
        <v>1</v>
      </c>
      <c r="AT1592" s="173">
        <v>3</v>
      </c>
      <c r="AU1592" s="173">
        <v>2</v>
      </c>
      <c r="AV1592" s="173">
        <v>3</v>
      </c>
      <c r="AW1592" s="173">
        <v>2</v>
      </c>
      <c r="AX1592" s="173">
        <v>2</v>
      </c>
      <c r="AY1592" s="173">
        <v>1</v>
      </c>
      <c r="AZ1592" s="211">
        <f t="shared" si="339"/>
        <v>1</v>
      </c>
      <c r="BA1592" s="211">
        <f t="shared" ref="BA1592:BA1623" si="340">SUBTOTAL(9,AT1592:AY1592)</f>
        <v>13</v>
      </c>
      <c r="BB1592" s="205">
        <f t="shared" si="333"/>
        <v>208471</v>
      </c>
      <c r="BC1592" s="205">
        <f t="shared" si="334"/>
        <v>141132</v>
      </c>
      <c r="BD1592" s="205">
        <f t="shared" si="335"/>
        <v>71073</v>
      </c>
      <c r="BE1592" s="205">
        <f t="shared" si="336"/>
        <v>3734</v>
      </c>
      <c r="BF1592" s="175">
        <v>137398</v>
      </c>
      <c r="BG1592" s="175"/>
      <c r="BH1592" s="175">
        <v>74605</v>
      </c>
      <c r="BI1592" s="175">
        <v>65177</v>
      </c>
      <c r="BJ1592" s="175">
        <v>2162</v>
      </c>
      <c r="BK1592" s="175">
        <v>28674</v>
      </c>
      <c r="BL1592" s="175">
        <v>2826</v>
      </c>
      <c r="BM1592" s="175">
        <v>29622</v>
      </c>
      <c r="BN1592" s="175"/>
      <c r="BO1592" s="175">
        <v>5405</v>
      </c>
      <c r="BP1592" s="200">
        <f t="shared" si="337"/>
        <v>80010</v>
      </c>
    </row>
    <row r="1593" spans="1:68" s="201" customFormat="1" x14ac:dyDescent="0.15">
      <c r="A1593" s="117">
        <v>220601001</v>
      </c>
      <c r="B1593" s="118" t="s">
        <v>363</v>
      </c>
      <c r="C1593" s="118" t="s">
        <v>345</v>
      </c>
      <c r="D1593" s="118" t="s">
        <v>364</v>
      </c>
      <c r="E1593" s="118" t="s">
        <v>3397</v>
      </c>
      <c r="F1593" s="120">
        <v>33</v>
      </c>
      <c r="G1593" s="119">
        <v>4499860</v>
      </c>
      <c r="H1593" s="119"/>
      <c r="I1593" s="120" t="s">
        <v>5820</v>
      </c>
      <c r="J1593" s="120">
        <v>17790</v>
      </c>
      <c r="K1593" s="120">
        <v>4499860</v>
      </c>
      <c r="L1593" s="120">
        <v>0.69299999999999995</v>
      </c>
      <c r="M1593" s="121" t="s">
        <v>5654</v>
      </c>
      <c r="N1593" s="120">
        <v>1</v>
      </c>
      <c r="O1593" s="119">
        <v>311</v>
      </c>
      <c r="P1593" s="119">
        <v>50</v>
      </c>
      <c r="Q1593" s="119">
        <v>6.6</v>
      </c>
      <c r="R1593" s="120" t="s">
        <v>5655</v>
      </c>
      <c r="S1593" s="120">
        <v>84.8</v>
      </c>
      <c r="T1593" s="120"/>
      <c r="U1593" s="120"/>
      <c r="V1593" s="172">
        <v>1904.7</v>
      </c>
      <c r="W1593" s="172">
        <v>102.6</v>
      </c>
      <c r="X1593" s="172">
        <v>1275.4000000000001</v>
      </c>
      <c r="Y1593" s="172">
        <v>405.4</v>
      </c>
      <c r="Z1593" s="172">
        <v>121.3</v>
      </c>
      <c r="AA1593" s="123">
        <v>18147.599999999999</v>
      </c>
      <c r="AB1593" s="123">
        <v>99870.399999999892</v>
      </c>
      <c r="AC1593" s="123">
        <v>1755</v>
      </c>
      <c r="AD1593" s="123"/>
      <c r="AE1593" s="123"/>
      <c r="AF1593" s="123"/>
      <c r="AG1593" s="214"/>
      <c r="AH1593" s="229" t="str">
        <f t="shared" si="332"/>
        <v>a3</v>
      </c>
      <c r="AI1593" s="199"/>
      <c r="AJ1593" s="199"/>
      <c r="AK1593" s="199"/>
      <c r="AL1593" s="199"/>
      <c r="AM1593" s="199"/>
      <c r="AN1593" s="173">
        <v>4</v>
      </c>
      <c r="AO1593" s="173" t="s">
        <v>3186</v>
      </c>
      <c r="AP1593" s="173" t="s">
        <v>3186</v>
      </c>
      <c r="AQ1593" s="173" t="s">
        <v>3186</v>
      </c>
      <c r="AR1593" s="173" t="s">
        <v>3186</v>
      </c>
      <c r="AS1593" s="173">
        <v>2</v>
      </c>
      <c r="AT1593" s="173">
        <v>4</v>
      </c>
      <c r="AU1593" s="173">
        <v>4</v>
      </c>
      <c r="AV1593" s="173">
        <v>3.5</v>
      </c>
      <c r="AW1593" s="173">
        <v>3.5</v>
      </c>
      <c r="AX1593" s="173">
        <v>4</v>
      </c>
      <c r="AY1593" s="173">
        <v>2</v>
      </c>
      <c r="AZ1593" s="211">
        <f t="shared" si="339"/>
        <v>6</v>
      </c>
      <c r="BA1593" s="211">
        <f t="shared" si="340"/>
        <v>21</v>
      </c>
      <c r="BB1593" s="205">
        <f t="shared" si="333"/>
        <v>257882</v>
      </c>
      <c r="BC1593" s="205">
        <f t="shared" si="334"/>
        <v>202415</v>
      </c>
      <c r="BD1593" s="205">
        <f t="shared" si="335"/>
        <v>57663</v>
      </c>
      <c r="BE1593" s="205">
        <f t="shared" si="336"/>
        <v>2196</v>
      </c>
      <c r="BF1593" s="175">
        <v>200219</v>
      </c>
      <c r="BG1593" s="175">
        <v>16868</v>
      </c>
      <c r="BH1593" s="175">
        <v>92232</v>
      </c>
      <c r="BI1593" s="175">
        <v>55467</v>
      </c>
      <c r="BJ1593" s="175"/>
      <c r="BK1593" s="175">
        <v>21122</v>
      </c>
      <c r="BL1593" s="175">
        <v>11645</v>
      </c>
      <c r="BM1593" s="175">
        <v>28530</v>
      </c>
      <c r="BN1593" s="175">
        <v>13937</v>
      </c>
      <c r="BO1593" s="175">
        <v>18081</v>
      </c>
      <c r="BP1593" s="200">
        <f t="shared" si="337"/>
        <v>110313</v>
      </c>
    </row>
    <row r="1594" spans="1:68" s="201" customFormat="1" x14ac:dyDescent="0.15">
      <c r="A1594" s="117">
        <v>3320801001</v>
      </c>
      <c r="B1594" s="118" t="s">
        <v>2454</v>
      </c>
      <c r="C1594" s="118" t="s">
        <v>2427</v>
      </c>
      <c r="D1594" s="118" t="s">
        <v>2455</v>
      </c>
      <c r="E1594" s="118" t="s">
        <v>4856</v>
      </c>
      <c r="F1594" s="120">
        <v>29</v>
      </c>
      <c r="G1594" s="119">
        <v>4501337</v>
      </c>
      <c r="H1594" s="119"/>
      <c r="I1594" s="120" t="s">
        <v>5820</v>
      </c>
      <c r="J1594" s="120">
        <v>19400</v>
      </c>
      <c r="K1594" s="120">
        <v>4501337</v>
      </c>
      <c r="L1594" s="120">
        <v>0.63600000000000001</v>
      </c>
      <c r="M1594" s="121" t="s">
        <v>5654</v>
      </c>
      <c r="N1594" s="120">
        <v>1</v>
      </c>
      <c r="O1594" s="119">
        <v>125</v>
      </c>
      <c r="P1594" s="119">
        <v>32.1</v>
      </c>
      <c r="Q1594" s="119">
        <v>4.29</v>
      </c>
      <c r="R1594" s="120" t="s">
        <v>5655</v>
      </c>
      <c r="S1594" s="120">
        <v>78</v>
      </c>
      <c r="T1594" s="120"/>
      <c r="U1594" s="120"/>
      <c r="V1594" s="172">
        <v>3198</v>
      </c>
      <c r="W1594" s="172">
        <v>390.1</v>
      </c>
      <c r="X1594" s="172">
        <v>2053.1</v>
      </c>
      <c r="Y1594" s="172">
        <v>537.29999999999995</v>
      </c>
      <c r="Z1594" s="172">
        <v>217.5</v>
      </c>
      <c r="AA1594" s="123">
        <v>13891</v>
      </c>
      <c r="AB1594" s="123"/>
      <c r="AC1594" s="123">
        <v>3359</v>
      </c>
      <c r="AD1594" s="123"/>
      <c r="AE1594" s="123"/>
      <c r="AF1594" s="123"/>
      <c r="AG1594" s="214"/>
      <c r="AH1594" s="229" t="str">
        <f t="shared" si="332"/>
        <v>a3</v>
      </c>
      <c r="AI1594" s="199"/>
      <c r="AJ1594" s="199"/>
      <c r="AK1594" s="199"/>
      <c r="AL1594" s="199"/>
      <c r="AM1594" s="199"/>
      <c r="AN1594" s="173">
        <v>1.5</v>
      </c>
      <c r="AO1594" s="173">
        <v>0.5</v>
      </c>
      <c r="AP1594" s="173">
        <v>0.5</v>
      </c>
      <c r="AQ1594" s="173"/>
      <c r="AR1594" s="173"/>
      <c r="AS1594" s="173">
        <v>1</v>
      </c>
      <c r="AT1594" s="173">
        <v>4</v>
      </c>
      <c r="AU1594" s="173">
        <v>8</v>
      </c>
      <c r="AV1594" s="173">
        <v>1</v>
      </c>
      <c r="AW1594" s="173">
        <v>1</v>
      </c>
      <c r="AX1594" s="173">
        <v>2</v>
      </c>
      <c r="AY1594" s="173">
        <v>1</v>
      </c>
      <c r="AZ1594" s="211">
        <f t="shared" si="339"/>
        <v>3.5</v>
      </c>
      <c r="BA1594" s="211">
        <f t="shared" si="340"/>
        <v>17</v>
      </c>
      <c r="BB1594" s="205">
        <f t="shared" si="333"/>
        <v>326831</v>
      </c>
      <c r="BC1594" s="205">
        <f t="shared" si="334"/>
        <v>261385</v>
      </c>
      <c r="BD1594" s="205">
        <f t="shared" si="335"/>
        <v>86113</v>
      </c>
      <c r="BE1594" s="205">
        <f t="shared" si="336"/>
        <v>20667</v>
      </c>
      <c r="BF1594" s="175">
        <v>240718</v>
      </c>
      <c r="BG1594" s="175"/>
      <c r="BH1594" s="175">
        <v>86113</v>
      </c>
      <c r="BI1594" s="175">
        <v>65446</v>
      </c>
      <c r="BJ1594" s="175"/>
      <c r="BK1594" s="175">
        <v>64996</v>
      </c>
      <c r="BL1594" s="175">
        <v>4995</v>
      </c>
      <c r="BM1594" s="175">
        <v>46736</v>
      </c>
      <c r="BN1594" s="175">
        <v>21297</v>
      </c>
      <c r="BO1594" s="175">
        <v>37248</v>
      </c>
      <c r="BP1594" s="200">
        <f t="shared" si="337"/>
        <v>123361</v>
      </c>
    </row>
    <row r="1595" spans="1:68" s="201" customFormat="1" x14ac:dyDescent="0.15">
      <c r="A1595" s="117">
        <v>121901001</v>
      </c>
      <c r="B1595" s="118" t="s">
        <v>78</v>
      </c>
      <c r="C1595" s="118" t="s">
        <v>11</v>
      </c>
      <c r="D1595" s="118" t="s">
        <v>79</v>
      </c>
      <c r="E1595" s="118" t="s">
        <v>3233</v>
      </c>
      <c r="F1595" s="120">
        <v>41</v>
      </c>
      <c r="G1595" s="119">
        <v>4507062</v>
      </c>
      <c r="H1595" s="119"/>
      <c r="I1595" s="120" t="s">
        <v>5820</v>
      </c>
      <c r="J1595" s="120">
        <v>14700</v>
      </c>
      <c r="K1595" s="120">
        <v>4507062</v>
      </c>
      <c r="L1595" s="120">
        <v>0.84</v>
      </c>
      <c r="M1595" s="121" t="s">
        <v>5654</v>
      </c>
      <c r="N1595" s="120">
        <v>1</v>
      </c>
      <c r="O1595" s="119">
        <v>238</v>
      </c>
      <c r="P1595" s="119">
        <v>38.6</v>
      </c>
      <c r="Q1595" s="119">
        <v>4.2</v>
      </c>
      <c r="R1595" s="120" t="s">
        <v>5655</v>
      </c>
      <c r="S1595" s="120">
        <v>57.1</v>
      </c>
      <c r="T1595" s="120"/>
      <c r="U1595" s="120" t="s">
        <v>3186</v>
      </c>
      <c r="V1595" s="172">
        <v>1426.7</v>
      </c>
      <c r="W1595" s="172">
        <v>248.2</v>
      </c>
      <c r="X1595" s="172">
        <v>716.2</v>
      </c>
      <c r="Y1595" s="172">
        <v>135.5</v>
      </c>
      <c r="Z1595" s="172">
        <v>326.8</v>
      </c>
      <c r="AA1595" s="123">
        <v>20083</v>
      </c>
      <c r="AB1595" s="123">
        <v>82501.799999999945</v>
      </c>
      <c r="AC1595" s="123">
        <v>979</v>
      </c>
      <c r="AD1595" s="123"/>
      <c r="AE1595" s="123"/>
      <c r="AF1595" s="123"/>
      <c r="AG1595" s="214"/>
      <c r="AH1595" s="229" t="str">
        <f t="shared" si="332"/>
        <v>a3</v>
      </c>
      <c r="AI1595" s="199" t="s">
        <v>5402</v>
      </c>
      <c r="AJ1595" s="199" t="s">
        <v>5402</v>
      </c>
      <c r="AK1595" s="199" t="s">
        <v>5402</v>
      </c>
      <c r="AL1595" s="199" t="s">
        <v>5402</v>
      </c>
      <c r="AM1595" s="199" t="s">
        <v>5402</v>
      </c>
      <c r="AN1595" s="173">
        <v>8</v>
      </c>
      <c r="AO1595" s="173" t="s">
        <v>3186</v>
      </c>
      <c r="AP1595" s="173" t="s">
        <v>3186</v>
      </c>
      <c r="AQ1595" s="173">
        <v>1</v>
      </c>
      <c r="AR1595" s="173" t="s">
        <v>3186</v>
      </c>
      <c r="AS1595" s="173">
        <v>2</v>
      </c>
      <c r="AT1595" s="173">
        <v>2</v>
      </c>
      <c r="AU1595" s="173">
        <v>3</v>
      </c>
      <c r="AV1595" s="173">
        <v>3</v>
      </c>
      <c r="AW1595" s="173">
        <v>3</v>
      </c>
      <c r="AX1595" s="173">
        <v>2</v>
      </c>
      <c r="AY1595" s="173">
        <v>1</v>
      </c>
      <c r="AZ1595" s="211">
        <f t="shared" si="339"/>
        <v>11</v>
      </c>
      <c r="BA1595" s="211">
        <f t="shared" si="340"/>
        <v>14</v>
      </c>
      <c r="BB1595" s="205">
        <f t="shared" si="333"/>
        <v>90354</v>
      </c>
      <c r="BC1595" s="205">
        <f t="shared" si="334"/>
        <v>90354</v>
      </c>
      <c r="BD1595" s="205">
        <f t="shared" si="335"/>
        <v>-64106</v>
      </c>
      <c r="BE1595" s="205">
        <f t="shared" si="336"/>
        <v>-64106</v>
      </c>
      <c r="BF1595" s="175">
        <v>154460</v>
      </c>
      <c r="BG1595" s="175">
        <v>2160</v>
      </c>
      <c r="BH1595" s="175">
        <v>73481</v>
      </c>
      <c r="BI1595" s="175"/>
      <c r="BJ1595" s="175"/>
      <c r="BK1595" s="175"/>
      <c r="BL1595" s="175">
        <v>2773</v>
      </c>
      <c r="BM1595" s="175"/>
      <c r="BN1595" s="175"/>
      <c r="BO1595" s="175">
        <v>11940</v>
      </c>
      <c r="BP1595" s="200">
        <f t="shared" si="337"/>
        <v>85421</v>
      </c>
    </row>
    <row r="1596" spans="1:68" s="201" customFormat="1" x14ac:dyDescent="0.15">
      <c r="A1596" s="117">
        <v>4310001004</v>
      </c>
      <c r="B1596" s="118" t="s">
        <v>1812</v>
      </c>
      <c r="C1596" s="118" t="s">
        <v>2954</v>
      </c>
      <c r="D1596" s="118" t="s">
        <v>2960</v>
      </c>
      <c r="E1596" s="118" t="s">
        <v>5224</v>
      </c>
      <c r="F1596" s="120">
        <v>11</v>
      </c>
      <c r="G1596" s="119">
        <v>4508564</v>
      </c>
      <c r="H1596" s="119"/>
      <c r="I1596" s="120" t="s">
        <v>5820</v>
      </c>
      <c r="J1596" s="120">
        <v>17200</v>
      </c>
      <c r="K1596" s="120">
        <v>4508564</v>
      </c>
      <c r="L1596" s="120">
        <v>0.71799999999999997</v>
      </c>
      <c r="M1596" s="121" t="s">
        <v>5654</v>
      </c>
      <c r="N1596" s="120">
        <v>1</v>
      </c>
      <c r="O1596" s="119">
        <v>116</v>
      </c>
      <c r="P1596" s="119">
        <v>26.8</v>
      </c>
      <c r="Q1596" s="119">
        <v>2.8</v>
      </c>
      <c r="R1596" s="120"/>
      <c r="S1596" s="120"/>
      <c r="T1596" s="120"/>
      <c r="U1596" s="120" t="s">
        <v>5694</v>
      </c>
      <c r="V1596" s="172">
        <v>2934.4</v>
      </c>
      <c r="W1596" s="172">
        <v>714.8</v>
      </c>
      <c r="X1596" s="172">
        <v>1067.0999999999999</v>
      </c>
      <c r="Y1596" s="172">
        <v>617.4</v>
      </c>
      <c r="Z1596" s="172">
        <v>535.1</v>
      </c>
      <c r="AA1596" s="123">
        <v>28102</v>
      </c>
      <c r="AB1596" s="123">
        <v>95438.00000000016</v>
      </c>
      <c r="AC1596" s="123">
        <v>2575</v>
      </c>
      <c r="AD1596" s="123"/>
      <c r="AE1596" s="123"/>
      <c r="AF1596" s="123"/>
      <c r="AG1596" s="214"/>
      <c r="AH1596" s="229" t="str">
        <f t="shared" si="332"/>
        <v>a3</v>
      </c>
      <c r="AI1596" s="199" t="s">
        <v>5401</v>
      </c>
      <c r="AJ1596" s="199" t="s">
        <v>5401</v>
      </c>
      <c r="AK1596" s="199" t="s">
        <v>5401</v>
      </c>
      <c r="AL1596" s="199"/>
      <c r="AM1596" s="199"/>
      <c r="AN1596" s="173">
        <v>3</v>
      </c>
      <c r="AO1596" s="173"/>
      <c r="AP1596" s="173"/>
      <c r="AQ1596" s="173"/>
      <c r="AR1596" s="173"/>
      <c r="AS1596" s="173">
        <v>3</v>
      </c>
      <c r="AT1596" s="173">
        <v>7</v>
      </c>
      <c r="AU1596" s="173">
        <v>7</v>
      </c>
      <c r="AV1596" s="173">
        <v>0.5</v>
      </c>
      <c r="AW1596" s="173">
        <v>0.5</v>
      </c>
      <c r="AX1596" s="173">
        <v>1</v>
      </c>
      <c r="AY1596" s="173"/>
      <c r="AZ1596" s="211">
        <f t="shared" si="339"/>
        <v>6</v>
      </c>
      <c r="BA1596" s="211">
        <f t="shared" si="340"/>
        <v>16</v>
      </c>
      <c r="BB1596" s="205">
        <f t="shared" si="333"/>
        <v>350475</v>
      </c>
      <c r="BC1596" s="205">
        <f t="shared" si="334"/>
        <v>283116</v>
      </c>
      <c r="BD1596" s="205">
        <f t="shared" si="335"/>
        <v>85166</v>
      </c>
      <c r="BE1596" s="205">
        <f t="shared" si="336"/>
        <v>17807</v>
      </c>
      <c r="BF1596" s="175">
        <v>265309</v>
      </c>
      <c r="BG1596" s="175">
        <v>26740</v>
      </c>
      <c r="BH1596" s="175">
        <v>127934</v>
      </c>
      <c r="BI1596" s="175">
        <v>67359</v>
      </c>
      <c r="BJ1596" s="175"/>
      <c r="BK1596" s="175">
        <v>4705</v>
      </c>
      <c r="BL1596" s="175">
        <v>29159</v>
      </c>
      <c r="BM1596" s="175">
        <v>34223</v>
      </c>
      <c r="BN1596" s="175">
        <v>5001</v>
      </c>
      <c r="BO1596" s="175">
        <v>55354</v>
      </c>
      <c r="BP1596" s="200">
        <f t="shared" si="337"/>
        <v>183288</v>
      </c>
    </row>
    <row r="1597" spans="1:68" s="201" customFormat="1" x14ac:dyDescent="0.15">
      <c r="A1597" s="117">
        <v>4230701001</v>
      </c>
      <c r="B1597" s="118" t="s">
        <v>2939</v>
      </c>
      <c r="C1597" s="118" t="s">
        <v>2907</v>
      </c>
      <c r="D1597" s="118" t="s">
        <v>2940</v>
      </c>
      <c r="E1597" s="118" t="s">
        <v>5211</v>
      </c>
      <c r="F1597" s="120">
        <v>32</v>
      </c>
      <c r="G1597" s="119">
        <v>4514020</v>
      </c>
      <c r="H1597" s="119"/>
      <c r="I1597" s="120" t="s">
        <v>5820</v>
      </c>
      <c r="J1597" s="120">
        <v>18000</v>
      </c>
      <c r="K1597" s="120">
        <v>4514020</v>
      </c>
      <c r="L1597" s="120">
        <v>0.68700000000000006</v>
      </c>
      <c r="M1597" s="121" t="s">
        <v>5654</v>
      </c>
      <c r="N1597" s="120">
        <v>1</v>
      </c>
      <c r="O1597" s="119">
        <v>193</v>
      </c>
      <c r="P1597" s="119"/>
      <c r="Q1597" s="119"/>
      <c r="R1597" s="120" t="s">
        <v>5655</v>
      </c>
      <c r="S1597" s="120">
        <v>81.099999999999994</v>
      </c>
      <c r="T1597" s="120"/>
      <c r="U1597" s="120"/>
      <c r="V1597" s="172">
        <v>2069</v>
      </c>
      <c r="W1597" s="172"/>
      <c r="X1597" s="172"/>
      <c r="Y1597" s="172"/>
      <c r="Z1597" s="172">
        <v>2069</v>
      </c>
      <c r="AA1597" s="123">
        <v>25287</v>
      </c>
      <c r="AB1597" s="123">
        <v>58382.999999999869</v>
      </c>
      <c r="AC1597" s="123">
        <v>1641</v>
      </c>
      <c r="AD1597" s="123"/>
      <c r="AE1597" s="123"/>
      <c r="AF1597" s="123"/>
      <c r="AG1597" s="214"/>
      <c r="AH1597" s="229" t="str">
        <f t="shared" si="332"/>
        <v>a3</v>
      </c>
      <c r="AI1597" s="199"/>
      <c r="AJ1597" s="199"/>
      <c r="AK1597" s="199"/>
      <c r="AL1597" s="199"/>
      <c r="AM1597" s="199"/>
      <c r="AN1597" s="173">
        <v>1</v>
      </c>
      <c r="AO1597" s="173" t="s">
        <v>3186</v>
      </c>
      <c r="AP1597" s="173" t="s">
        <v>3186</v>
      </c>
      <c r="AQ1597" s="173" t="s">
        <v>3186</v>
      </c>
      <c r="AR1597" s="173" t="s">
        <v>3186</v>
      </c>
      <c r="AS1597" s="173">
        <v>1</v>
      </c>
      <c r="AT1597" s="173">
        <v>4</v>
      </c>
      <c r="AU1597" s="173">
        <v>2</v>
      </c>
      <c r="AV1597" s="173">
        <v>3</v>
      </c>
      <c r="AW1597" s="173">
        <v>2</v>
      </c>
      <c r="AX1597" s="173">
        <v>1</v>
      </c>
      <c r="AY1597" s="173" t="s">
        <v>3186</v>
      </c>
      <c r="AZ1597" s="211">
        <f t="shared" si="339"/>
        <v>2</v>
      </c>
      <c r="BA1597" s="211">
        <f t="shared" si="340"/>
        <v>12</v>
      </c>
      <c r="BB1597" s="205">
        <f t="shared" si="333"/>
        <v>172174</v>
      </c>
      <c r="BC1597" s="205">
        <f t="shared" si="334"/>
        <v>172174</v>
      </c>
      <c r="BD1597" s="205">
        <f t="shared" si="335"/>
        <v>0</v>
      </c>
      <c r="BE1597" s="205">
        <f t="shared" si="336"/>
        <v>0</v>
      </c>
      <c r="BF1597" s="175">
        <v>172174</v>
      </c>
      <c r="BG1597" s="175">
        <v>8790</v>
      </c>
      <c r="BH1597" s="175">
        <v>66600</v>
      </c>
      <c r="BI1597" s="175"/>
      <c r="BJ1597" s="175"/>
      <c r="BK1597" s="175">
        <v>27457</v>
      </c>
      <c r="BL1597" s="175">
        <v>5370</v>
      </c>
      <c r="BM1597" s="175">
        <v>25479</v>
      </c>
      <c r="BN1597" s="175">
        <v>22323</v>
      </c>
      <c r="BO1597" s="175">
        <v>16155</v>
      </c>
      <c r="BP1597" s="200">
        <f t="shared" si="337"/>
        <v>82755</v>
      </c>
    </row>
    <row r="1598" spans="1:68" s="201" customFormat="1" x14ac:dyDescent="0.15">
      <c r="A1598" s="117">
        <v>821601001</v>
      </c>
      <c r="B1598" s="118" t="s">
        <v>803</v>
      </c>
      <c r="C1598" s="118" t="s">
        <v>762</v>
      </c>
      <c r="D1598" s="118" t="s">
        <v>804</v>
      </c>
      <c r="E1598" s="118" t="s">
        <v>3672</v>
      </c>
      <c r="F1598" s="120">
        <v>21</v>
      </c>
      <c r="G1598" s="119">
        <v>4460535</v>
      </c>
      <c r="H1598" s="119"/>
      <c r="I1598" s="120" t="s">
        <v>5820</v>
      </c>
      <c r="J1598" s="120">
        <v>15100</v>
      </c>
      <c r="K1598" s="120">
        <v>4515374</v>
      </c>
      <c r="L1598" s="120">
        <v>0.81899999999999995</v>
      </c>
      <c r="M1598" s="121" t="s">
        <v>5657</v>
      </c>
      <c r="N1598" s="120">
        <v>1</v>
      </c>
      <c r="O1598" s="119">
        <v>203</v>
      </c>
      <c r="P1598" s="119"/>
      <c r="Q1598" s="119"/>
      <c r="R1598" s="120" t="s">
        <v>5671</v>
      </c>
      <c r="S1598" s="120">
        <v>37</v>
      </c>
      <c r="T1598" s="120"/>
      <c r="U1598" s="120"/>
      <c r="V1598" s="172">
        <v>1849.3</v>
      </c>
      <c r="W1598" s="172">
        <v>42.5</v>
      </c>
      <c r="X1598" s="172">
        <v>1086.9000000000001</v>
      </c>
      <c r="Y1598" s="172">
        <v>91.2</v>
      </c>
      <c r="Z1598" s="172">
        <v>628.70000000000005</v>
      </c>
      <c r="AA1598" s="123">
        <v>24132</v>
      </c>
      <c r="AB1598" s="123"/>
      <c r="AC1598" s="123">
        <v>2931</v>
      </c>
      <c r="AD1598" s="123"/>
      <c r="AE1598" s="123"/>
      <c r="AF1598" s="123"/>
      <c r="AG1598" s="214"/>
      <c r="AH1598" s="229" t="str">
        <f t="shared" si="332"/>
        <v>a3</v>
      </c>
      <c r="AI1598" s="199" t="s">
        <v>5401</v>
      </c>
      <c r="AJ1598" s="199"/>
      <c r="AK1598" s="199" t="s">
        <v>5401</v>
      </c>
      <c r="AL1598" s="199" t="s">
        <v>5401</v>
      </c>
      <c r="AM1598" s="199" t="s">
        <v>5401</v>
      </c>
      <c r="AN1598" s="173">
        <v>2</v>
      </c>
      <c r="AO1598" s="173" t="s">
        <v>3186</v>
      </c>
      <c r="AP1598" s="173" t="s">
        <v>3186</v>
      </c>
      <c r="AQ1598" s="173" t="s">
        <v>3186</v>
      </c>
      <c r="AR1598" s="173" t="s">
        <v>3186</v>
      </c>
      <c r="AS1598" s="173" t="s">
        <v>3186</v>
      </c>
      <c r="AT1598" s="173">
        <v>1</v>
      </c>
      <c r="AU1598" s="173">
        <v>1</v>
      </c>
      <c r="AV1598" s="173">
        <v>1</v>
      </c>
      <c r="AW1598" s="173">
        <v>1</v>
      </c>
      <c r="AX1598" s="173">
        <v>1</v>
      </c>
      <c r="AY1598" s="173" t="s">
        <v>3186</v>
      </c>
      <c r="AZ1598" s="211">
        <f t="shared" si="339"/>
        <v>2</v>
      </c>
      <c r="BA1598" s="211">
        <f t="shared" si="340"/>
        <v>5</v>
      </c>
      <c r="BB1598" s="205">
        <f t="shared" si="333"/>
        <v>322916</v>
      </c>
      <c r="BC1598" s="205">
        <f t="shared" si="334"/>
        <v>298279</v>
      </c>
      <c r="BD1598" s="205">
        <f t="shared" si="335"/>
        <v>52412</v>
      </c>
      <c r="BE1598" s="205">
        <f t="shared" si="336"/>
        <v>27775</v>
      </c>
      <c r="BF1598" s="175">
        <v>270504</v>
      </c>
      <c r="BG1598" s="175">
        <v>26350</v>
      </c>
      <c r="BH1598" s="175">
        <v>106622</v>
      </c>
      <c r="BI1598" s="175">
        <v>24637</v>
      </c>
      <c r="BJ1598" s="175"/>
      <c r="BK1598" s="175">
        <v>46874</v>
      </c>
      <c r="BL1598" s="175">
        <v>29176</v>
      </c>
      <c r="BM1598" s="175">
        <v>32080</v>
      </c>
      <c r="BN1598" s="175">
        <v>417</v>
      </c>
      <c r="BO1598" s="175">
        <v>56760</v>
      </c>
      <c r="BP1598" s="200">
        <f t="shared" si="337"/>
        <v>163382</v>
      </c>
    </row>
    <row r="1599" spans="1:68" s="201" customFormat="1" x14ac:dyDescent="0.15">
      <c r="A1599" s="117">
        <v>1000181001</v>
      </c>
      <c r="B1599" s="118" t="s">
        <v>912</v>
      </c>
      <c r="C1599" s="118" t="s">
        <v>913</v>
      </c>
      <c r="D1599" s="118" t="s">
        <v>914</v>
      </c>
      <c r="E1599" s="118" t="s">
        <v>3739</v>
      </c>
      <c r="F1599" s="120">
        <v>32</v>
      </c>
      <c r="G1599" s="119">
        <v>4567580</v>
      </c>
      <c r="H1599" s="119"/>
      <c r="I1599" s="120" t="s">
        <v>5820</v>
      </c>
      <c r="J1599" s="120">
        <v>21300</v>
      </c>
      <c r="K1599" s="120">
        <v>4567580</v>
      </c>
      <c r="L1599" s="120">
        <v>0.58799999999999997</v>
      </c>
      <c r="M1599" s="121" t="s">
        <v>5654</v>
      </c>
      <c r="N1599" s="120">
        <v>1</v>
      </c>
      <c r="O1599" s="119">
        <v>202</v>
      </c>
      <c r="P1599" s="119">
        <v>30</v>
      </c>
      <c r="Q1599" s="119">
        <v>3.4</v>
      </c>
      <c r="R1599" s="120" t="s">
        <v>5655</v>
      </c>
      <c r="S1599" s="120">
        <v>4.0999999999999996</v>
      </c>
      <c r="T1599" s="120"/>
      <c r="U1599" s="120"/>
      <c r="V1599" s="172">
        <v>2355.6999999999998</v>
      </c>
      <c r="W1599" s="172"/>
      <c r="X1599" s="172"/>
      <c r="Y1599" s="172"/>
      <c r="Z1599" s="172">
        <v>2355.6999999999998</v>
      </c>
      <c r="AA1599" s="123">
        <v>22348</v>
      </c>
      <c r="AB1599" s="123"/>
      <c r="AC1599" s="123">
        <v>2445</v>
      </c>
      <c r="AD1599" s="123"/>
      <c r="AE1599" s="123"/>
      <c r="AF1599" s="123"/>
      <c r="AG1599" s="214"/>
      <c r="AH1599" s="229" t="str">
        <f t="shared" si="332"/>
        <v>a3</v>
      </c>
      <c r="AI1599" s="199"/>
      <c r="AJ1599" s="199"/>
      <c r="AK1599" s="199"/>
      <c r="AL1599" s="199"/>
      <c r="AM1599" s="199"/>
      <c r="AN1599" s="173">
        <v>4</v>
      </c>
      <c r="AO1599" s="173" t="s">
        <v>3186</v>
      </c>
      <c r="AP1599" s="173" t="s">
        <v>3186</v>
      </c>
      <c r="AQ1599" s="173" t="s">
        <v>3186</v>
      </c>
      <c r="AR1599" s="173">
        <v>1</v>
      </c>
      <c r="AS1599" s="173">
        <v>1</v>
      </c>
      <c r="AT1599" s="173">
        <v>5</v>
      </c>
      <c r="AU1599" s="173">
        <v>2</v>
      </c>
      <c r="AV1599" s="173">
        <v>4</v>
      </c>
      <c r="AW1599" s="173">
        <v>2</v>
      </c>
      <c r="AX1599" s="173">
        <v>2</v>
      </c>
      <c r="AY1599" s="173">
        <v>1</v>
      </c>
      <c r="AZ1599" s="211">
        <f t="shared" si="339"/>
        <v>6</v>
      </c>
      <c r="BA1599" s="211">
        <f t="shared" si="340"/>
        <v>16</v>
      </c>
      <c r="BB1599" s="205">
        <f t="shared" si="333"/>
        <v>416760</v>
      </c>
      <c r="BC1599" s="205">
        <f t="shared" si="334"/>
        <v>329072</v>
      </c>
      <c r="BD1599" s="205">
        <f t="shared" si="335"/>
        <v>90850</v>
      </c>
      <c r="BE1599" s="205">
        <f t="shared" si="336"/>
        <v>3162</v>
      </c>
      <c r="BF1599" s="175">
        <v>325910</v>
      </c>
      <c r="BG1599" s="175">
        <v>1236</v>
      </c>
      <c r="BH1599" s="175">
        <v>232061</v>
      </c>
      <c r="BI1599" s="175">
        <v>82288</v>
      </c>
      <c r="BJ1599" s="175">
        <v>5400</v>
      </c>
      <c r="BK1599" s="175">
        <v>42593</v>
      </c>
      <c r="BL1599" s="175">
        <v>34106</v>
      </c>
      <c r="BM1599" s="175"/>
      <c r="BN1599" s="175">
        <v>954</v>
      </c>
      <c r="BO1599" s="175">
        <v>18122</v>
      </c>
      <c r="BP1599" s="200">
        <f t="shared" si="337"/>
        <v>250183</v>
      </c>
    </row>
    <row r="1600" spans="1:68" s="201" customFormat="1" x14ac:dyDescent="0.15">
      <c r="A1600" s="117">
        <v>1680101001</v>
      </c>
      <c r="B1600" s="118" t="s">
        <v>1321</v>
      </c>
      <c r="C1600" s="118" t="s">
        <v>1276</v>
      </c>
      <c r="D1600" s="118" t="s">
        <v>1322</v>
      </c>
      <c r="E1600" s="118" t="s">
        <v>4020</v>
      </c>
      <c r="F1600" s="120">
        <v>18</v>
      </c>
      <c r="G1600" s="119">
        <v>4665503</v>
      </c>
      <c r="H1600" s="119"/>
      <c r="I1600" s="120" t="s">
        <v>5820</v>
      </c>
      <c r="J1600" s="120">
        <v>19000</v>
      </c>
      <c r="K1600" s="120">
        <v>4665503</v>
      </c>
      <c r="L1600" s="120">
        <v>0.67300000000000004</v>
      </c>
      <c r="M1600" s="121" t="s">
        <v>5657</v>
      </c>
      <c r="N1600" s="120">
        <v>1</v>
      </c>
      <c r="O1600" s="119">
        <v>246</v>
      </c>
      <c r="P1600" s="119">
        <v>30</v>
      </c>
      <c r="Q1600" s="119">
        <v>5.6</v>
      </c>
      <c r="R1600" s="120" t="s">
        <v>5655</v>
      </c>
      <c r="S1600" s="120">
        <v>61.2</v>
      </c>
      <c r="T1600" s="120"/>
      <c r="U1600" s="120"/>
      <c r="V1600" s="172">
        <v>2400</v>
      </c>
      <c r="W1600" s="172">
        <v>299.3</v>
      </c>
      <c r="X1600" s="172">
        <v>1931</v>
      </c>
      <c r="Y1600" s="172">
        <v>58.8</v>
      </c>
      <c r="Z1600" s="172">
        <v>110.9</v>
      </c>
      <c r="AA1600" s="123">
        <v>24222</v>
      </c>
      <c r="AB1600" s="123"/>
      <c r="AC1600" s="123">
        <v>2004</v>
      </c>
      <c r="AD1600" s="123"/>
      <c r="AE1600" s="123"/>
      <c r="AF1600" s="123"/>
      <c r="AG1600" s="214"/>
      <c r="AH1600" s="229" t="str">
        <f t="shared" si="332"/>
        <v>a3</v>
      </c>
      <c r="AI1600" s="199" t="s">
        <v>5401</v>
      </c>
      <c r="AJ1600" s="199"/>
      <c r="AK1600" s="199"/>
      <c r="AL1600" s="199"/>
      <c r="AM1600" s="199"/>
      <c r="AN1600" s="173">
        <v>13</v>
      </c>
      <c r="AO1600" s="173"/>
      <c r="AP1600" s="173"/>
      <c r="AQ1600" s="173"/>
      <c r="AR1600" s="173"/>
      <c r="AS1600" s="173">
        <v>1</v>
      </c>
      <c r="AT1600" s="173">
        <v>1</v>
      </c>
      <c r="AU1600" s="173">
        <v>1</v>
      </c>
      <c r="AV1600" s="173">
        <v>1</v>
      </c>
      <c r="AW1600" s="173">
        <v>1</v>
      </c>
      <c r="AX1600" s="173">
        <v>1</v>
      </c>
      <c r="AY1600" s="173">
        <v>2</v>
      </c>
      <c r="AZ1600" s="211">
        <f t="shared" si="339"/>
        <v>14</v>
      </c>
      <c r="BA1600" s="211">
        <f t="shared" si="340"/>
        <v>7</v>
      </c>
      <c r="BB1600" s="205">
        <f t="shared" si="333"/>
        <v>317379</v>
      </c>
      <c r="BC1600" s="205">
        <f t="shared" si="334"/>
        <v>290379</v>
      </c>
      <c r="BD1600" s="205">
        <f t="shared" si="335"/>
        <v>44100</v>
      </c>
      <c r="BE1600" s="205">
        <f t="shared" si="336"/>
        <v>17100</v>
      </c>
      <c r="BF1600" s="175">
        <v>273279</v>
      </c>
      <c r="BG1600" s="175">
        <v>30577</v>
      </c>
      <c r="BH1600" s="175">
        <v>44100</v>
      </c>
      <c r="BI1600" s="175">
        <v>25000</v>
      </c>
      <c r="BJ1600" s="175">
        <v>2000</v>
      </c>
      <c r="BK1600" s="175">
        <v>54521</v>
      </c>
      <c r="BL1600" s="175">
        <v>17414</v>
      </c>
      <c r="BM1600" s="175">
        <v>37768</v>
      </c>
      <c r="BN1600" s="175">
        <v>1107</v>
      </c>
      <c r="BO1600" s="175">
        <v>104892</v>
      </c>
      <c r="BP1600" s="200">
        <f t="shared" si="337"/>
        <v>148992</v>
      </c>
    </row>
    <row r="1601" spans="1:68" s="201" customFormat="1" x14ac:dyDescent="0.15">
      <c r="A1601" s="117">
        <v>2210001004</v>
      </c>
      <c r="B1601" s="118" t="s">
        <v>1783</v>
      </c>
      <c r="C1601" s="118" t="s">
        <v>1773</v>
      </c>
      <c r="D1601" s="118" t="s">
        <v>1780</v>
      </c>
      <c r="E1601" s="118" t="s">
        <v>4351</v>
      </c>
      <c r="F1601" s="120">
        <v>32</v>
      </c>
      <c r="G1601" s="119">
        <v>4113585</v>
      </c>
      <c r="H1601" s="119">
        <v>1269319</v>
      </c>
      <c r="I1601" s="120" t="s">
        <v>5821</v>
      </c>
      <c r="J1601" s="120">
        <v>15140</v>
      </c>
      <c r="K1601" s="120">
        <v>4707449</v>
      </c>
      <c r="L1601" s="120">
        <v>0.85199999999999998</v>
      </c>
      <c r="M1601" s="121" t="s">
        <v>5654</v>
      </c>
      <c r="N1601" s="120">
        <v>1</v>
      </c>
      <c r="O1601" s="119">
        <v>111</v>
      </c>
      <c r="P1601" s="119">
        <v>21</v>
      </c>
      <c r="Q1601" s="119">
        <v>2.7</v>
      </c>
      <c r="R1601" s="120" t="s">
        <v>5655</v>
      </c>
      <c r="S1601" s="120">
        <v>6.1</v>
      </c>
      <c r="T1601" s="120"/>
      <c r="U1601" s="120"/>
      <c r="V1601" s="172">
        <v>2552.4</v>
      </c>
      <c r="W1601" s="172">
        <v>422.3</v>
      </c>
      <c r="X1601" s="172">
        <v>1882.8</v>
      </c>
      <c r="Y1601" s="172">
        <v>57.9</v>
      </c>
      <c r="Z1601" s="172">
        <v>189.4</v>
      </c>
      <c r="AA1601" s="123">
        <v>21031</v>
      </c>
      <c r="AB1601" s="123"/>
      <c r="AC1601" s="123">
        <v>375.50700000000001</v>
      </c>
      <c r="AD1601" s="123"/>
      <c r="AE1601" s="123"/>
      <c r="AF1601" s="123"/>
      <c r="AG1601" s="214"/>
      <c r="AH1601" s="229" t="str">
        <f t="shared" si="332"/>
        <v>a3</v>
      </c>
      <c r="AI1601" s="199"/>
      <c r="AJ1601" s="199"/>
      <c r="AK1601" s="199"/>
      <c r="AL1601" s="199"/>
      <c r="AM1601" s="199"/>
      <c r="AN1601" s="173">
        <v>3.5</v>
      </c>
      <c r="AO1601" s="173"/>
      <c r="AP1601" s="173"/>
      <c r="AQ1601" s="173">
        <v>1.5</v>
      </c>
      <c r="AR1601" s="173"/>
      <c r="AS1601" s="173">
        <v>1.2</v>
      </c>
      <c r="AT1601" s="173">
        <v>5.8</v>
      </c>
      <c r="AU1601" s="173">
        <v>4.8</v>
      </c>
      <c r="AV1601" s="173">
        <v>1.4</v>
      </c>
      <c r="AW1601" s="173">
        <v>1.2</v>
      </c>
      <c r="AX1601" s="173">
        <v>0.8</v>
      </c>
      <c r="AY1601" s="173">
        <v>0.8</v>
      </c>
      <c r="AZ1601" s="211">
        <f t="shared" si="339"/>
        <v>6.2</v>
      </c>
      <c r="BA1601" s="211">
        <f t="shared" si="340"/>
        <v>14.8</v>
      </c>
      <c r="BB1601" s="205">
        <f t="shared" si="333"/>
        <v>391782</v>
      </c>
      <c r="BC1601" s="205">
        <f t="shared" si="334"/>
        <v>316684</v>
      </c>
      <c r="BD1601" s="205">
        <f t="shared" si="335"/>
        <v>79968</v>
      </c>
      <c r="BE1601" s="205">
        <f t="shared" si="336"/>
        <v>4870</v>
      </c>
      <c r="BF1601" s="175">
        <v>311814</v>
      </c>
      <c r="BG1601" s="175">
        <v>53818</v>
      </c>
      <c r="BH1601" s="175">
        <v>124589</v>
      </c>
      <c r="BI1601" s="175">
        <v>75098</v>
      </c>
      <c r="BJ1601" s="175"/>
      <c r="BK1601" s="175">
        <v>34436</v>
      </c>
      <c r="BL1601" s="175">
        <v>16480</v>
      </c>
      <c r="BM1601" s="175">
        <v>45239</v>
      </c>
      <c r="BN1601" s="175">
        <v>24626</v>
      </c>
      <c r="BO1601" s="175">
        <v>17496</v>
      </c>
      <c r="BP1601" s="200">
        <f t="shared" si="337"/>
        <v>142085</v>
      </c>
    </row>
    <row r="1602" spans="1:68" s="201" customFormat="1" x14ac:dyDescent="0.15">
      <c r="A1602" s="117">
        <v>2420101001</v>
      </c>
      <c r="B1602" s="118" t="s">
        <v>1926</v>
      </c>
      <c r="C1602" s="118" t="s">
        <v>1919</v>
      </c>
      <c r="D1602" s="118" t="s">
        <v>1927</v>
      </c>
      <c r="E1602" s="118" t="s">
        <v>4461</v>
      </c>
      <c r="F1602" s="120">
        <v>36</v>
      </c>
      <c r="G1602" s="119">
        <v>4756560</v>
      </c>
      <c r="H1602" s="119">
        <v>1703000</v>
      </c>
      <c r="I1602" s="120" t="s">
        <v>5823</v>
      </c>
      <c r="J1602" s="120">
        <v>25374</v>
      </c>
      <c r="K1602" s="120">
        <v>4756560</v>
      </c>
      <c r="L1602" s="120">
        <v>0.51400000000000001</v>
      </c>
      <c r="M1602" s="121" t="s">
        <v>5654</v>
      </c>
      <c r="N1602" s="120">
        <v>1</v>
      </c>
      <c r="O1602" s="119">
        <v>68</v>
      </c>
      <c r="P1602" s="119">
        <v>19</v>
      </c>
      <c r="Q1602" s="119">
        <v>2</v>
      </c>
      <c r="R1602" s="120" t="s">
        <v>5655</v>
      </c>
      <c r="S1602" s="120">
        <v>13.2</v>
      </c>
      <c r="T1602" s="120"/>
      <c r="U1602" s="120"/>
      <c r="V1602" s="172">
        <v>3260.1</v>
      </c>
      <c r="W1602" s="172">
        <v>607.4</v>
      </c>
      <c r="X1602" s="172">
        <v>2219.1999999999998</v>
      </c>
      <c r="Y1602" s="172">
        <v>122</v>
      </c>
      <c r="Z1602" s="172">
        <v>311.5</v>
      </c>
      <c r="AA1602" s="123">
        <v>3749.8</v>
      </c>
      <c r="AB1602" s="123"/>
      <c r="AC1602" s="123">
        <v>1500</v>
      </c>
      <c r="AD1602" s="123"/>
      <c r="AE1602" s="123"/>
      <c r="AF1602" s="123"/>
      <c r="AG1602" s="214"/>
      <c r="AH1602" s="229" t="str">
        <f t="shared" si="332"/>
        <v>a3</v>
      </c>
      <c r="AI1602" s="199"/>
      <c r="AJ1602" s="199"/>
      <c r="AK1602" s="199"/>
      <c r="AL1602" s="199"/>
      <c r="AM1602" s="199"/>
      <c r="AN1602" s="173"/>
      <c r="AO1602" s="173" t="s">
        <v>3186</v>
      </c>
      <c r="AP1602" s="173" t="s">
        <v>3186</v>
      </c>
      <c r="AQ1602" s="173" t="s">
        <v>3186</v>
      </c>
      <c r="AR1602" s="173" t="s">
        <v>3186</v>
      </c>
      <c r="AS1602" s="173">
        <v>4</v>
      </c>
      <c r="AT1602" s="173">
        <v>8</v>
      </c>
      <c r="AU1602" s="173">
        <v>4</v>
      </c>
      <c r="AV1602" s="173">
        <v>2</v>
      </c>
      <c r="AW1602" s="173">
        <v>2</v>
      </c>
      <c r="AX1602" s="173">
        <v>3</v>
      </c>
      <c r="AY1602" s="173" t="s">
        <v>3186</v>
      </c>
      <c r="AZ1602" s="211">
        <f t="shared" si="339"/>
        <v>4</v>
      </c>
      <c r="BA1602" s="211">
        <f t="shared" si="340"/>
        <v>19</v>
      </c>
      <c r="BB1602" s="205">
        <f t="shared" si="333"/>
        <v>533676</v>
      </c>
      <c r="BC1602" s="205">
        <f t="shared" si="334"/>
        <v>421435</v>
      </c>
      <c r="BD1602" s="205">
        <f t="shared" si="335"/>
        <v>116997</v>
      </c>
      <c r="BE1602" s="205">
        <f t="shared" si="336"/>
        <v>4756</v>
      </c>
      <c r="BF1602" s="175">
        <v>416679</v>
      </c>
      <c r="BG1602" s="175"/>
      <c r="BH1602" s="175">
        <v>204330</v>
      </c>
      <c r="BI1602" s="175">
        <v>109691</v>
      </c>
      <c r="BJ1602" s="175">
        <v>2550</v>
      </c>
      <c r="BK1602" s="175">
        <v>29562</v>
      </c>
      <c r="BL1602" s="175">
        <v>113884</v>
      </c>
      <c r="BM1602" s="175">
        <v>54455</v>
      </c>
      <c r="BN1602" s="175">
        <v>8556</v>
      </c>
      <c r="BO1602" s="175">
        <v>10648</v>
      </c>
      <c r="BP1602" s="200">
        <f t="shared" si="337"/>
        <v>214978</v>
      </c>
    </row>
    <row r="1603" spans="1:68" s="201" customFormat="1" x14ac:dyDescent="0.15">
      <c r="A1603" s="117">
        <v>1221001001</v>
      </c>
      <c r="B1603" s="118" t="s">
        <v>1041</v>
      </c>
      <c r="C1603" s="118" t="s">
        <v>1020</v>
      </c>
      <c r="D1603" s="118" t="s">
        <v>1042</v>
      </c>
      <c r="E1603" s="118" t="s">
        <v>3814</v>
      </c>
      <c r="F1603" s="120">
        <v>41</v>
      </c>
      <c r="G1603" s="119">
        <v>1005258</v>
      </c>
      <c r="H1603" s="119">
        <v>348180</v>
      </c>
      <c r="I1603" s="120" t="s">
        <v>5821</v>
      </c>
      <c r="J1603" s="120">
        <v>15410</v>
      </c>
      <c r="K1603" s="120">
        <v>4772004</v>
      </c>
      <c r="L1603" s="120">
        <v>0.84799999999999998</v>
      </c>
      <c r="M1603" s="121" t="s">
        <v>5654</v>
      </c>
      <c r="N1603" s="120">
        <v>1</v>
      </c>
      <c r="O1603" s="119">
        <v>149</v>
      </c>
      <c r="P1603" s="119">
        <v>32</v>
      </c>
      <c r="Q1603" s="119">
        <v>2.97</v>
      </c>
      <c r="R1603" s="120" t="s">
        <v>5655</v>
      </c>
      <c r="S1603" s="120">
        <v>91</v>
      </c>
      <c r="T1603" s="120"/>
      <c r="U1603" s="120"/>
      <c r="V1603" s="172">
        <v>2238</v>
      </c>
      <c r="W1603" s="172">
        <v>300</v>
      </c>
      <c r="X1603" s="172">
        <v>1677</v>
      </c>
      <c r="Y1603" s="172">
        <v>223</v>
      </c>
      <c r="Z1603" s="172">
        <v>38</v>
      </c>
      <c r="AA1603" s="123">
        <v>44716</v>
      </c>
      <c r="AB1603" s="123"/>
      <c r="AC1603" s="123">
        <v>2419</v>
      </c>
      <c r="AD1603" s="123"/>
      <c r="AE1603" s="123"/>
      <c r="AF1603" s="123"/>
      <c r="AG1603" s="214"/>
      <c r="AH1603" s="229" t="str">
        <f t="shared" si="332"/>
        <v>a3</v>
      </c>
      <c r="AI1603" s="199"/>
      <c r="AJ1603" s="199"/>
      <c r="AK1603" s="199"/>
      <c r="AL1603" s="199"/>
      <c r="AM1603" s="199"/>
      <c r="AN1603" s="173">
        <v>1</v>
      </c>
      <c r="AO1603" s="173">
        <v>2</v>
      </c>
      <c r="AP1603" s="173">
        <v>0.5</v>
      </c>
      <c r="AQ1603" s="173">
        <v>0.5</v>
      </c>
      <c r="AR1603" s="173" t="s">
        <v>3186</v>
      </c>
      <c r="AS1603" s="173" t="s">
        <v>3186</v>
      </c>
      <c r="AT1603" s="173">
        <v>2</v>
      </c>
      <c r="AU1603" s="173">
        <v>2.5</v>
      </c>
      <c r="AV1603" s="173">
        <v>1</v>
      </c>
      <c r="AW1603" s="173">
        <v>0.5</v>
      </c>
      <c r="AX1603" s="173">
        <v>1</v>
      </c>
      <c r="AY1603" s="173">
        <v>4</v>
      </c>
      <c r="AZ1603" s="211">
        <f t="shared" si="339"/>
        <v>4</v>
      </c>
      <c r="BA1603" s="211">
        <f t="shared" si="340"/>
        <v>11</v>
      </c>
      <c r="BB1603" s="205">
        <f t="shared" si="333"/>
        <v>347709</v>
      </c>
      <c r="BC1603" s="205">
        <f t="shared" si="334"/>
        <v>301628</v>
      </c>
      <c r="BD1603" s="205">
        <f t="shared" si="335"/>
        <v>47851</v>
      </c>
      <c r="BE1603" s="205">
        <f t="shared" si="336"/>
        <v>1770</v>
      </c>
      <c r="BF1603" s="175">
        <v>299858</v>
      </c>
      <c r="BG1603" s="175">
        <v>56686</v>
      </c>
      <c r="BH1603" s="175">
        <v>62445</v>
      </c>
      <c r="BI1603" s="175">
        <v>44243</v>
      </c>
      <c r="BJ1603" s="175">
        <v>1838</v>
      </c>
      <c r="BK1603" s="175">
        <v>51050</v>
      </c>
      <c r="BL1603" s="175">
        <v>72478</v>
      </c>
      <c r="BM1603" s="175">
        <v>46052</v>
      </c>
      <c r="BN1603" s="175">
        <v>2038</v>
      </c>
      <c r="BO1603" s="175">
        <v>10879</v>
      </c>
      <c r="BP1603" s="200">
        <f t="shared" si="337"/>
        <v>73324</v>
      </c>
    </row>
    <row r="1604" spans="1:68" s="201" customFormat="1" x14ac:dyDescent="0.15">
      <c r="A1604" s="117">
        <v>200281001</v>
      </c>
      <c r="B1604" s="118" t="s">
        <v>347</v>
      </c>
      <c r="C1604" s="118" t="s">
        <v>345</v>
      </c>
      <c r="D1604" s="118" t="s">
        <v>348</v>
      </c>
      <c r="E1604" s="118" t="s">
        <v>3387</v>
      </c>
      <c r="F1604" s="120">
        <v>22</v>
      </c>
      <c r="G1604" s="119">
        <v>2726629</v>
      </c>
      <c r="H1604" s="119"/>
      <c r="I1604" s="120" t="s">
        <v>5820</v>
      </c>
      <c r="J1604" s="120">
        <v>19200</v>
      </c>
      <c r="K1604" s="120">
        <v>4784623</v>
      </c>
      <c r="L1604" s="120">
        <v>0.68300000000000005</v>
      </c>
      <c r="M1604" s="121" t="s">
        <v>5654</v>
      </c>
      <c r="N1604" s="120">
        <v>1</v>
      </c>
      <c r="O1604" s="119">
        <v>210</v>
      </c>
      <c r="P1604" s="119">
        <v>47</v>
      </c>
      <c r="Q1604" s="119">
        <v>4.4000000000000004</v>
      </c>
      <c r="R1604" s="120" t="s">
        <v>5655</v>
      </c>
      <c r="S1604" s="120">
        <v>40</v>
      </c>
      <c r="T1604" s="120"/>
      <c r="U1604" s="120"/>
      <c r="V1604" s="172">
        <v>1904</v>
      </c>
      <c r="W1604" s="172">
        <v>253.9</v>
      </c>
      <c r="X1604" s="172">
        <v>851.7</v>
      </c>
      <c r="Y1604" s="172">
        <v>329.7</v>
      </c>
      <c r="Z1604" s="172">
        <v>468.7</v>
      </c>
      <c r="AA1604" s="123">
        <v>36473</v>
      </c>
      <c r="AB1604" s="123"/>
      <c r="AC1604" s="123">
        <v>4008</v>
      </c>
      <c r="AD1604" s="123"/>
      <c r="AE1604" s="123"/>
      <c r="AF1604" s="123"/>
      <c r="AG1604" s="214"/>
      <c r="AH1604" s="229" t="str">
        <f t="shared" si="332"/>
        <v>a3</v>
      </c>
      <c r="AI1604" s="199"/>
      <c r="AJ1604" s="199"/>
      <c r="AK1604" s="199"/>
      <c r="AL1604" s="199"/>
      <c r="AM1604" s="199"/>
      <c r="AN1604" s="173" t="s">
        <v>3186</v>
      </c>
      <c r="AO1604" s="173" t="s">
        <v>3186</v>
      </c>
      <c r="AP1604" s="173" t="s">
        <v>3186</v>
      </c>
      <c r="AQ1604" s="173" t="s">
        <v>3186</v>
      </c>
      <c r="AR1604" s="173" t="s">
        <v>3186</v>
      </c>
      <c r="AS1604" s="173">
        <v>1</v>
      </c>
      <c r="AT1604" s="173">
        <v>5</v>
      </c>
      <c r="AU1604" s="173">
        <v>4</v>
      </c>
      <c r="AV1604" s="173">
        <v>4</v>
      </c>
      <c r="AW1604" s="173">
        <v>4</v>
      </c>
      <c r="AX1604" s="173">
        <v>2</v>
      </c>
      <c r="AY1604" s="173">
        <v>1</v>
      </c>
      <c r="AZ1604" s="211">
        <f t="shared" si="339"/>
        <v>1</v>
      </c>
      <c r="BA1604" s="211">
        <f t="shared" si="340"/>
        <v>20</v>
      </c>
      <c r="BB1604" s="205">
        <f t="shared" si="333"/>
        <v>454453</v>
      </c>
      <c r="BC1604" s="205">
        <f t="shared" si="334"/>
        <v>416194</v>
      </c>
      <c r="BD1604" s="205">
        <f t="shared" si="335"/>
        <v>89447</v>
      </c>
      <c r="BE1604" s="205">
        <f t="shared" si="336"/>
        <v>51188</v>
      </c>
      <c r="BF1604" s="175">
        <v>365006</v>
      </c>
      <c r="BG1604" s="175"/>
      <c r="BH1604" s="175">
        <v>228222</v>
      </c>
      <c r="BI1604" s="175">
        <v>31911</v>
      </c>
      <c r="BJ1604" s="175">
        <v>6348</v>
      </c>
      <c r="BK1604" s="175">
        <v>45829</v>
      </c>
      <c r="BL1604" s="175">
        <v>71744</v>
      </c>
      <c r="BM1604" s="175"/>
      <c r="BN1604" s="175"/>
      <c r="BO1604" s="175">
        <v>70399</v>
      </c>
      <c r="BP1604" s="200">
        <f t="shared" si="337"/>
        <v>298621</v>
      </c>
    </row>
    <row r="1605" spans="1:68" s="201" customFormat="1" x14ac:dyDescent="0.15">
      <c r="A1605" s="117">
        <v>3700181002</v>
      </c>
      <c r="B1605" s="118" t="s">
        <v>2678</v>
      </c>
      <c r="C1605" s="118" t="s">
        <v>2676</v>
      </c>
      <c r="D1605" s="118" t="s">
        <v>2677</v>
      </c>
      <c r="E1605" s="118" t="s">
        <v>5028</v>
      </c>
      <c r="F1605" s="120">
        <v>23</v>
      </c>
      <c r="G1605" s="119">
        <v>4893779</v>
      </c>
      <c r="H1605" s="119"/>
      <c r="I1605" s="120" t="s">
        <v>5820</v>
      </c>
      <c r="J1605" s="120">
        <v>20000</v>
      </c>
      <c r="K1605" s="120">
        <v>4806067</v>
      </c>
      <c r="L1605" s="120">
        <v>0.65800000000000003</v>
      </c>
      <c r="M1605" s="121" t="s">
        <v>5654</v>
      </c>
      <c r="N1605" s="120">
        <v>1</v>
      </c>
      <c r="O1605" s="119">
        <v>181</v>
      </c>
      <c r="P1605" s="119"/>
      <c r="Q1605" s="119"/>
      <c r="R1605" s="120" t="s">
        <v>5655</v>
      </c>
      <c r="S1605" s="120">
        <v>53</v>
      </c>
      <c r="T1605" s="120"/>
      <c r="U1605" s="120"/>
      <c r="V1605" s="172">
        <v>2632</v>
      </c>
      <c r="W1605" s="172">
        <v>416</v>
      </c>
      <c r="X1605" s="172">
        <v>1022</v>
      </c>
      <c r="Y1605" s="172">
        <v>379.1</v>
      </c>
      <c r="Z1605" s="172">
        <v>814.9</v>
      </c>
      <c r="AA1605" s="123">
        <v>52289</v>
      </c>
      <c r="AB1605" s="123"/>
      <c r="AC1605" s="123">
        <v>3998</v>
      </c>
      <c r="AD1605" s="123"/>
      <c r="AE1605" s="123"/>
      <c r="AF1605" s="123"/>
      <c r="AG1605" s="214"/>
      <c r="AH1605" s="229" t="str">
        <f t="shared" si="332"/>
        <v>a3</v>
      </c>
      <c r="AI1605" s="199"/>
      <c r="AJ1605" s="199"/>
      <c r="AK1605" s="199"/>
      <c r="AL1605" s="199"/>
      <c r="AM1605" s="199"/>
      <c r="AN1605" s="173"/>
      <c r="AO1605" s="173"/>
      <c r="AP1605" s="173"/>
      <c r="AQ1605" s="173"/>
      <c r="AR1605" s="173"/>
      <c r="AS1605" s="173">
        <v>2</v>
      </c>
      <c r="AT1605" s="173">
        <v>3</v>
      </c>
      <c r="AU1605" s="173">
        <v>8.6</v>
      </c>
      <c r="AV1605" s="173">
        <v>1</v>
      </c>
      <c r="AW1605" s="173">
        <v>2.4</v>
      </c>
      <c r="AX1605" s="173">
        <v>2</v>
      </c>
      <c r="AY1605" s="173"/>
      <c r="AZ1605" s="211">
        <f t="shared" si="339"/>
        <v>2</v>
      </c>
      <c r="BA1605" s="211">
        <f t="shared" si="340"/>
        <v>17</v>
      </c>
      <c r="BB1605" s="205">
        <f t="shared" si="333"/>
        <v>278916</v>
      </c>
      <c r="BC1605" s="205">
        <f t="shared" si="334"/>
        <v>278916</v>
      </c>
      <c r="BD1605" s="205">
        <f t="shared" si="335"/>
        <v>0</v>
      </c>
      <c r="BE1605" s="205">
        <f t="shared" si="336"/>
        <v>0</v>
      </c>
      <c r="BF1605" s="175">
        <v>278916</v>
      </c>
      <c r="BG1605" s="175"/>
      <c r="BH1605" s="175">
        <v>83173</v>
      </c>
      <c r="BI1605" s="175"/>
      <c r="BJ1605" s="175"/>
      <c r="BK1605" s="175">
        <v>70368</v>
      </c>
      <c r="BL1605" s="175">
        <v>49705</v>
      </c>
      <c r="BM1605" s="175">
        <v>34777</v>
      </c>
      <c r="BN1605" s="175">
        <v>3557</v>
      </c>
      <c r="BO1605" s="175">
        <v>37336</v>
      </c>
      <c r="BP1605" s="200">
        <f t="shared" si="337"/>
        <v>120509</v>
      </c>
    </row>
    <row r="1606" spans="1:68" s="201" customFormat="1" x14ac:dyDescent="0.15">
      <c r="A1606" s="117">
        <v>1420101003</v>
      </c>
      <c r="B1606" s="118" t="s">
        <v>1136</v>
      </c>
      <c r="C1606" s="118" t="s">
        <v>1107</v>
      </c>
      <c r="D1606" s="118" t="s">
        <v>1134</v>
      </c>
      <c r="E1606" s="118" t="s">
        <v>3881</v>
      </c>
      <c r="F1606" s="120">
        <v>29</v>
      </c>
      <c r="G1606" s="119">
        <v>4986433</v>
      </c>
      <c r="H1606" s="119"/>
      <c r="I1606" s="120" t="s">
        <v>5821</v>
      </c>
      <c r="J1606" s="120">
        <v>20400</v>
      </c>
      <c r="K1606" s="120">
        <v>4902127</v>
      </c>
      <c r="L1606" s="120">
        <v>0.65800000000000003</v>
      </c>
      <c r="M1606" s="121" t="s">
        <v>5654</v>
      </c>
      <c r="N1606" s="120">
        <v>1</v>
      </c>
      <c r="O1606" s="119">
        <v>143</v>
      </c>
      <c r="P1606" s="119">
        <v>43</v>
      </c>
      <c r="Q1606" s="119">
        <v>4.3</v>
      </c>
      <c r="R1606" s="120" t="s">
        <v>5655</v>
      </c>
      <c r="S1606" s="120">
        <v>55.5</v>
      </c>
      <c r="T1606" s="120"/>
      <c r="U1606" s="120"/>
      <c r="V1606" s="172">
        <v>2361.9</v>
      </c>
      <c r="W1606" s="172">
        <v>186</v>
      </c>
      <c r="X1606" s="172">
        <v>1264</v>
      </c>
      <c r="Y1606" s="172">
        <v>476.7</v>
      </c>
      <c r="Z1606" s="172">
        <v>435.2</v>
      </c>
      <c r="AA1606" s="123">
        <v>22321</v>
      </c>
      <c r="AB1606" s="123"/>
      <c r="AC1606" s="123">
        <v>2749</v>
      </c>
      <c r="AD1606" s="123"/>
      <c r="AE1606" s="123"/>
      <c r="AF1606" s="123"/>
      <c r="AG1606" s="214"/>
      <c r="AH1606" s="229" t="str">
        <f t="shared" si="332"/>
        <v>a3</v>
      </c>
      <c r="AI1606" s="199"/>
      <c r="AJ1606" s="199"/>
      <c r="AK1606" s="199"/>
      <c r="AL1606" s="199"/>
      <c r="AM1606" s="199"/>
      <c r="AN1606" s="173"/>
      <c r="AO1606" s="173"/>
      <c r="AP1606" s="173"/>
      <c r="AQ1606" s="173">
        <v>3</v>
      </c>
      <c r="AR1606" s="173"/>
      <c r="AS1606" s="173"/>
      <c r="AT1606" s="173">
        <v>3</v>
      </c>
      <c r="AU1606" s="173">
        <v>3</v>
      </c>
      <c r="AV1606" s="173">
        <v>0.6</v>
      </c>
      <c r="AW1606" s="173">
        <v>0.6</v>
      </c>
      <c r="AX1606" s="173"/>
      <c r="AY1606" s="173"/>
      <c r="AZ1606" s="211">
        <f t="shared" si="339"/>
        <v>3</v>
      </c>
      <c r="BA1606" s="211">
        <f t="shared" si="340"/>
        <v>7.1999999999999993</v>
      </c>
      <c r="BB1606" s="205">
        <f t="shared" si="333"/>
        <v>261845</v>
      </c>
      <c r="BC1606" s="205">
        <f t="shared" si="334"/>
        <v>261845</v>
      </c>
      <c r="BD1606" s="205">
        <f t="shared" si="335"/>
        <v>0</v>
      </c>
      <c r="BE1606" s="205">
        <f t="shared" si="336"/>
        <v>0</v>
      </c>
      <c r="BF1606" s="175">
        <v>261845</v>
      </c>
      <c r="BG1606" s="175">
        <v>24990</v>
      </c>
      <c r="BH1606" s="175">
        <v>107103</v>
      </c>
      <c r="BI1606" s="175"/>
      <c r="BJ1606" s="175"/>
      <c r="BK1606" s="175">
        <v>22492</v>
      </c>
      <c r="BL1606" s="175">
        <v>5907</v>
      </c>
      <c r="BM1606" s="175">
        <v>35977</v>
      </c>
      <c r="BN1606" s="175">
        <v>16861</v>
      </c>
      <c r="BO1606" s="175">
        <v>48515</v>
      </c>
      <c r="BP1606" s="200">
        <f t="shared" si="337"/>
        <v>155618</v>
      </c>
    </row>
    <row r="1607" spans="1:68" s="201" customFormat="1" x14ac:dyDescent="0.15">
      <c r="A1607" s="117">
        <v>1222901001</v>
      </c>
      <c r="B1607" s="118" t="s">
        <v>1053</v>
      </c>
      <c r="C1607" s="118" t="s">
        <v>1020</v>
      </c>
      <c r="D1607" s="118" t="s">
        <v>1054</v>
      </c>
      <c r="E1607" s="118" t="s">
        <v>3821</v>
      </c>
      <c r="F1607" s="120">
        <v>29</v>
      </c>
      <c r="G1607" s="119">
        <v>4938139</v>
      </c>
      <c r="H1607" s="119"/>
      <c r="I1607" s="120" t="s">
        <v>5820</v>
      </c>
      <c r="J1607" s="120">
        <v>21600</v>
      </c>
      <c r="K1607" s="120">
        <v>4938139</v>
      </c>
      <c r="L1607" s="120">
        <v>0.626</v>
      </c>
      <c r="M1607" s="121" t="s">
        <v>5654</v>
      </c>
      <c r="N1607" s="120">
        <v>1</v>
      </c>
      <c r="O1607" s="119">
        <v>265</v>
      </c>
      <c r="P1607" s="119">
        <v>55.2</v>
      </c>
      <c r="Q1607" s="119">
        <v>5.3</v>
      </c>
      <c r="R1607" s="120" t="s">
        <v>5655</v>
      </c>
      <c r="S1607" s="120">
        <v>34.5</v>
      </c>
      <c r="T1607" s="120"/>
      <c r="U1607" s="120"/>
      <c r="V1607" s="172">
        <v>2511</v>
      </c>
      <c r="W1607" s="172">
        <v>522.5</v>
      </c>
      <c r="X1607" s="172">
        <v>1864.7</v>
      </c>
      <c r="Y1607" s="172">
        <v>102.8</v>
      </c>
      <c r="Z1607" s="172">
        <v>21</v>
      </c>
      <c r="AA1607" s="123">
        <v>30203</v>
      </c>
      <c r="AB1607" s="123"/>
      <c r="AC1607" s="123">
        <v>3925.76</v>
      </c>
      <c r="AD1607" s="123"/>
      <c r="AE1607" s="123"/>
      <c r="AF1607" s="123"/>
      <c r="AG1607" s="214"/>
      <c r="AH1607" s="229" t="str">
        <f t="shared" si="332"/>
        <v>a3</v>
      </c>
      <c r="AI1607" s="199" t="s">
        <v>5401</v>
      </c>
      <c r="AJ1607" s="199"/>
      <c r="AK1607" s="199"/>
      <c r="AL1607" s="199"/>
      <c r="AM1607" s="199"/>
      <c r="AN1607" s="173"/>
      <c r="AO1607" s="173"/>
      <c r="AP1607" s="173"/>
      <c r="AQ1607" s="173"/>
      <c r="AR1607" s="173"/>
      <c r="AS1607" s="173"/>
      <c r="AT1607" s="173"/>
      <c r="AU1607" s="173"/>
      <c r="AV1607" s="173"/>
      <c r="AW1607" s="173"/>
      <c r="AX1607" s="173"/>
      <c r="AY1607" s="173"/>
      <c r="AZ1607" s="211">
        <f t="shared" si="339"/>
        <v>0</v>
      </c>
      <c r="BA1607" s="211">
        <f t="shared" si="340"/>
        <v>0</v>
      </c>
      <c r="BB1607" s="205">
        <f t="shared" si="333"/>
        <v>0</v>
      </c>
      <c r="BC1607" s="205">
        <f t="shared" si="334"/>
        <v>0</v>
      </c>
      <c r="BD1607" s="205">
        <f t="shared" si="335"/>
        <v>0</v>
      </c>
      <c r="BE1607" s="205">
        <f t="shared" si="336"/>
        <v>0</v>
      </c>
      <c r="BF1607" s="175"/>
      <c r="BG1607" s="175"/>
      <c r="BH1607" s="175"/>
      <c r="BI1607" s="175"/>
      <c r="BJ1607" s="175"/>
      <c r="BK1607" s="175"/>
      <c r="BL1607" s="175"/>
      <c r="BM1607" s="175"/>
      <c r="BN1607" s="175"/>
      <c r="BO1607" s="175"/>
      <c r="BP1607" s="200">
        <f t="shared" si="337"/>
        <v>0</v>
      </c>
    </row>
    <row r="1608" spans="1:68" s="201" customFormat="1" x14ac:dyDescent="0.15">
      <c r="A1608" s="117">
        <v>1100881001</v>
      </c>
      <c r="B1608" s="118" t="s">
        <v>986</v>
      </c>
      <c r="C1608" s="118" t="s">
        <v>971</v>
      </c>
      <c r="D1608" s="118" t="s">
        <v>987</v>
      </c>
      <c r="E1608" s="118" t="s">
        <v>3784</v>
      </c>
      <c r="F1608" s="120">
        <v>27</v>
      </c>
      <c r="G1608" s="119">
        <v>4943062</v>
      </c>
      <c r="H1608" s="119"/>
      <c r="I1608" s="120" t="s">
        <v>5820</v>
      </c>
      <c r="J1608" s="120">
        <v>30000</v>
      </c>
      <c r="K1608" s="120">
        <v>4943062</v>
      </c>
      <c r="L1608" s="120">
        <v>0.45100000000000001</v>
      </c>
      <c r="M1608" s="121" t="s">
        <v>5654</v>
      </c>
      <c r="N1608" s="120">
        <v>1</v>
      </c>
      <c r="O1608" s="119">
        <v>230</v>
      </c>
      <c r="P1608" s="119">
        <v>36</v>
      </c>
      <c r="Q1608" s="119">
        <v>3.5</v>
      </c>
      <c r="R1608" s="120" t="s">
        <v>5655</v>
      </c>
      <c r="S1608" s="120">
        <v>29.7</v>
      </c>
      <c r="T1608" s="120"/>
      <c r="U1608" s="120"/>
      <c r="V1608" s="172">
        <v>2334.4</v>
      </c>
      <c r="W1608" s="172">
        <v>1485.5</v>
      </c>
      <c r="X1608" s="172">
        <v>571.79999999999995</v>
      </c>
      <c r="Y1608" s="172">
        <v>277.10000000000002</v>
      </c>
      <c r="Z1608" s="172"/>
      <c r="AA1608" s="123">
        <v>65219</v>
      </c>
      <c r="AB1608" s="123"/>
      <c r="AC1608" s="123">
        <v>4447</v>
      </c>
      <c r="AD1608" s="123"/>
      <c r="AE1608" s="123"/>
      <c r="AF1608" s="123"/>
      <c r="AG1608" s="214"/>
      <c r="AH1608" s="229" t="str">
        <f t="shared" si="332"/>
        <v>a3</v>
      </c>
      <c r="AI1608" s="199"/>
      <c r="AJ1608" s="199"/>
      <c r="AK1608" s="199"/>
      <c r="AL1608" s="199"/>
      <c r="AM1608" s="199"/>
      <c r="AN1608" s="173">
        <v>21</v>
      </c>
      <c r="AO1608" s="173"/>
      <c r="AP1608" s="173"/>
      <c r="AQ1608" s="173"/>
      <c r="AR1608" s="173"/>
      <c r="AS1608" s="173">
        <v>3</v>
      </c>
      <c r="AT1608" s="173">
        <v>8.5</v>
      </c>
      <c r="AU1608" s="173">
        <v>6</v>
      </c>
      <c r="AV1608" s="173">
        <v>1.5</v>
      </c>
      <c r="AW1608" s="173">
        <v>2</v>
      </c>
      <c r="AX1608" s="173">
        <v>3</v>
      </c>
      <c r="AY1608" s="173">
        <v>1</v>
      </c>
      <c r="AZ1608" s="211">
        <f t="shared" si="339"/>
        <v>24</v>
      </c>
      <c r="BA1608" s="211">
        <f t="shared" si="340"/>
        <v>22</v>
      </c>
      <c r="BB1608" s="205">
        <f t="shared" si="333"/>
        <v>600089</v>
      </c>
      <c r="BC1608" s="205">
        <f t="shared" si="334"/>
        <v>526634</v>
      </c>
      <c r="BD1608" s="205">
        <f t="shared" si="335"/>
        <v>138540</v>
      </c>
      <c r="BE1608" s="205">
        <f t="shared" si="336"/>
        <v>65085</v>
      </c>
      <c r="BF1608" s="175">
        <v>461549</v>
      </c>
      <c r="BG1608" s="175">
        <v>14119</v>
      </c>
      <c r="BH1608" s="175">
        <v>269482</v>
      </c>
      <c r="BI1608" s="175">
        <v>34099</v>
      </c>
      <c r="BJ1608" s="175">
        <v>39356</v>
      </c>
      <c r="BK1608" s="175">
        <v>24428</v>
      </c>
      <c r="BL1608" s="175">
        <v>1023</v>
      </c>
      <c r="BM1608" s="175"/>
      <c r="BN1608" s="175">
        <v>25</v>
      </c>
      <c r="BO1608" s="175">
        <v>217557</v>
      </c>
      <c r="BP1608" s="200">
        <f t="shared" si="337"/>
        <v>487039</v>
      </c>
    </row>
    <row r="1609" spans="1:68" s="201" customFormat="1" x14ac:dyDescent="0.15">
      <c r="A1609" s="117">
        <v>1620501001</v>
      </c>
      <c r="B1609" s="118" t="s">
        <v>1298</v>
      </c>
      <c r="C1609" s="118" t="s">
        <v>1276</v>
      </c>
      <c r="D1609" s="118" t="s">
        <v>1299</v>
      </c>
      <c r="E1609" s="118" t="s">
        <v>4004</v>
      </c>
      <c r="F1609" s="120">
        <v>30</v>
      </c>
      <c r="G1609" s="119">
        <v>4952959</v>
      </c>
      <c r="H1609" s="119"/>
      <c r="I1609" s="120" t="s">
        <v>5820</v>
      </c>
      <c r="J1609" s="120">
        <v>19600</v>
      </c>
      <c r="K1609" s="120">
        <v>4952959</v>
      </c>
      <c r="L1609" s="120">
        <v>0.69199999999999995</v>
      </c>
      <c r="M1609" s="121" t="s">
        <v>5654</v>
      </c>
      <c r="N1609" s="120">
        <v>1</v>
      </c>
      <c r="O1609" s="119">
        <v>225.5</v>
      </c>
      <c r="P1609" s="119"/>
      <c r="Q1609" s="119"/>
      <c r="R1609" s="120" t="s">
        <v>5655</v>
      </c>
      <c r="S1609" s="120">
        <v>40.1</v>
      </c>
      <c r="T1609" s="120"/>
      <c r="U1609" s="120"/>
      <c r="V1609" s="172">
        <v>2440</v>
      </c>
      <c r="W1609" s="172">
        <v>613.5</v>
      </c>
      <c r="X1609" s="172">
        <v>1342.7</v>
      </c>
      <c r="Y1609" s="172">
        <v>467.4</v>
      </c>
      <c r="Z1609" s="172">
        <v>16.399999999999999</v>
      </c>
      <c r="AA1609" s="123">
        <v>44584</v>
      </c>
      <c r="AB1609" s="123"/>
      <c r="AC1609" s="123">
        <v>3297</v>
      </c>
      <c r="AD1609" s="123"/>
      <c r="AE1609" s="123"/>
      <c r="AF1609" s="123"/>
      <c r="AG1609" s="214"/>
      <c r="AH1609" s="229" t="str">
        <f t="shared" si="332"/>
        <v>a3</v>
      </c>
      <c r="AI1609" s="199" t="s">
        <v>5401</v>
      </c>
      <c r="AJ1609" s="199"/>
      <c r="AK1609" s="199" t="s">
        <v>5401</v>
      </c>
      <c r="AL1609" s="199" t="s">
        <v>5401</v>
      </c>
      <c r="AM1609" s="199"/>
      <c r="AN1609" s="173">
        <v>2</v>
      </c>
      <c r="AO1609" s="173"/>
      <c r="AP1609" s="173"/>
      <c r="AQ1609" s="173"/>
      <c r="AR1609" s="173"/>
      <c r="AS1609" s="173">
        <v>3</v>
      </c>
      <c r="AT1609" s="173">
        <v>2</v>
      </c>
      <c r="AU1609" s="173">
        <v>2</v>
      </c>
      <c r="AV1609" s="173">
        <v>1</v>
      </c>
      <c r="AW1609" s="173">
        <v>1</v>
      </c>
      <c r="AX1609" s="173">
        <v>1</v>
      </c>
      <c r="AY1609" s="173">
        <v>1</v>
      </c>
      <c r="AZ1609" s="211">
        <f t="shared" si="339"/>
        <v>5</v>
      </c>
      <c r="BA1609" s="211">
        <f t="shared" si="340"/>
        <v>8</v>
      </c>
      <c r="BB1609" s="205">
        <f t="shared" si="333"/>
        <v>203272</v>
      </c>
      <c r="BC1609" s="205">
        <f t="shared" si="334"/>
        <v>203272</v>
      </c>
      <c r="BD1609" s="205">
        <f t="shared" si="335"/>
        <v>0</v>
      </c>
      <c r="BE1609" s="205">
        <f t="shared" si="336"/>
        <v>0</v>
      </c>
      <c r="BF1609" s="175">
        <v>203272</v>
      </c>
      <c r="BG1609" s="175">
        <v>13936</v>
      </c>
      <c r="BH1609" s="175">
        <v>122274</v>
      </c>
      <c r="BI1609" s="175"/>
      <c r="BJ1609" s="175"/>
      <c r="BK1609" s="175">
        <v>60060</v>
      </c>
      <c r="BL1609" s="175">
        <v>6972</v>
      </c>
      <c r="BM1609" s="175"/>
      <c r="BN1609" s="175"/>
      <c r="BO1609" s="175">
        <v>30</v>
      </c>
      <c r="BP1609" s="200">
        <f t="shared" si="337"/>
        <v>122304</v>
      </c>
    </row>
    <row r="1610" spans="1:68" s="201" customFormat="1" x14ac:dyDescent="0.15">
      <c r="A1610" s="117">
        <v>600181002</v>
      </c>
      <c r="B1610" s="118" t="s">
        <v>603</v>
      </c>
      <c r="C1610" s="118" t="s">
        <v>601</v>
      </c>
      <c r="D1610" s="118" t="s">
        <v>602</v>
      </c>
      <c r="E1610" s="118" t="s">
        <v>3548</v>
      </c>
      <c r="F1610" s="120">
        <v>26</v>
      </c>
      <c r="G1610" s="119">
        <v>4961521</v>
      </c>
      <c r="H1610" s="119"/>
      <c r="I1610" s="120" t="s">
        <v>5820</v>
      </c>
      <c r="J1610" s="120">
        <v>19500</v>
      </c>
      <c r="K1610" s="120">
        <v>4961521</v>
      </c>
      <c r="L1610" s="120">
        <v>0.69699999999999995</v>
      </c>
      <c r="M1610" s="121" t="s">
        <v>5654</v>
      </c>
      <c r="N1610" s="120">
        <v>1</v>
      </c>
      <c r="O1610" s="119">
        <v>192</v>
      </c>
      <c r="P1610" s="119">
        <v>38</v>
      </c>
      <c r="Q1610" s="119">
        <v>7.1</v>
      </c>
      <c r="R1610" s="120" t="s">
        <v>5655</v>
      </c>
      <c r="S1610" s="120">
        <v>106.68</v>
      </c>
      <c r="T1610" s="120"/>
      <c r="U1610" s="120"/>
      <c r="V1610" s="172">
        <v>2493.9499999999998</v>
      </c>
      <c r="W1610" s="172"/>
      <c r="X1610" s="172"/>
      <c r="Y1610" s="172"/>
      <c r="Z1610" s="172">
        <v>2493.9499999999998</v>
      </c>
      <c r="AA1610" s="123">
        <v>25589</v>
      </c>
      <c r="AB1610" s="123"/>
      <c r="AC1610" s="123">
        <v>3669.6</v>
      </c>
      <c r="AD1610" s="123"/>
      <c r="AE1610" s="123"/>
      <c r="AF1610" s="123"/>
      <c r="AG1610" s="214"/>
      <c r="AH1610" s="229" t="str">
        <f t="shared" si="332"/>
        <v>a3</v>
      </c>
      <c r="AI1610" s="199"/>
      <c r="AJ1610" s="199"/>
      <c r="AK1610" s="199"/>
      <c r="AL1610" s="199"/>
      <c r="AM1610" s="199"/>
      <c r="AN1610" s="173" t="s">
        <v>3186</v>
      </c>
      <c r="AO1610" s="173" t="s">
        <v>3186</v>
      </c>
      <c r="AP1610" s="173" t="s">
        <v>3186</v>
      </c>
      <c r="AQ1610" s="173" t="s">
        <v>3186</v>
      </c>
      <c r="AR1610" s="173" t="s">
        <v>3186</v>
      </c>
      <c r="AS1610" s="173">
        <v>3</v>
      </c>
      <c r="AT1610" s="173">
        <v>2</v>
      </c>
      <c r="AU1610" s="173">
        <v>5</v>
      </c>
      <c r="AV1610" s="173">
        <v>1</v>
      </c>
      <c r="AW1610" s="173">
        <v>4</v>
      </c>
      <c r="AX1610" s="173">
        <v>3</v>
      </c>
      <c r="AY1610" s="173">
        <v>1</v>
      </c>
      <c r="AZ1610" s="211">
        <f t="shared" si="339"/>
        <v>3</v>
      </c>
      <c r="BA1610" s="211">
        <f t="shared" si="340"/>
        <v>16</v>
      </c>
      <c r="BB1610" s="205">
        <f t="shared" si="333"/>
        <v>298990</v>
      </c>
      <c r="BC1610" s="205">
        <f t="shared" si="334"/>
        <v>298990</v>
      </c>
      <c r="BD1610" s="205">
        <f t="shared" si="335"/>
        <v>0</v>
      </c>
      <c r="BE1610" s="205">
        <f t="shared" si="336"/>
        <v>0</v>
      </c>
      <c r="BF1610" s="175">
        <v>298990</v>
      </c>
      <c r="BG1610" s="175">
        <v>5545</v>
      </c>
      <c r="BH1610" s="175">
        <v>273770</v>
      </c>
      <c r="BI1610" s="175"/>
      <c r="BJ1610" s="175"/>
      <c r="BK1610" s="175"/>
      <c r="BL1610" s="175">
        <v>6917</v>
      </c>
      <c r="BM1610" s="175"/>
      <c r="BN1610" s="175"/>
      <c r="BO1610" s="175">
        <v>12758</v>
      </c>
      <c r="BP1610" s="200">
        <f t="shared" si="337"/>
        <v>286528</v>
      </c>
    </row>
    <row r="1611" spans="1:68" s="201" customFormat="1" x14ac:dyDescent="0.15">
      <c r="A1611" s="117">
        <v>520201001</v>
      </c>
      <c r="B1611" s="118" t="s">
        <v>558</v>
      </c>
      <c r="C1611" s="118" t="s">
        <v>546</v>
      </c>
      <c r="D1611" s="118" t="s">
        <v>559</v>
      </c>
      <c r="E1611" s="118" t="s">
        <v>3518</v>
      </c>
      <c r="F1611" s="120">
        <v>29</v>
      </c>
      <c r="G1611" s="119">
        <v>12272</v>
      </c>
      <c r="H1611" s="119"/>
      <c r="I1611" s="120" t="s">
        <v>5821</v>
      </c>
      <c r="J1611" s="120">
        <v>11800</v>
      </c>
      <c r="K1611" s="120">
        <v>4991132</v>
      </c>
      <c r="L1611" s="120">
        <v>1.159</v>
      </c>
      <c r="M1611" s="121" t="s">
        <v>5654</v>
      </c>
      <c r="N1611" s="120">
        <v>1</v>
      </c>
      <c r="O1611" s="119">
        <v>172.9</v>
      </c>
      <c r="P1611" s="119">
        <v>30.6</v>
      </c>
      <c r="Q1611" s="119">
        <v>4.2</v>
      </c>
      <c r="R1611" s="120" t="s">
        <v>5655</v>
      </c>
      <c r="S1611" s="120">
        <v>53.8</v>
      </c>
      <c r="T1611" s="120"/>
      <c r="U1611" s="120"/>
      <c r="V1611" s="172">
        <v>1390</v>
      </c>
      <c r="W1611" s="172"/>
      <c r="X1611" s="172">
        <v>1061</v>
      </c>
      <c r="Y1611" s="172">
        <v>329</v>
      </c>
      <c r="Z1611" s="172"/>
      <c r="AA1611" s="123">
        <v>17657</v>
      </c>
      <c r="AB1611" s="123">
        <v>38806</v>
      </c>
      <c r="AC1611" s="123">
        <v>1109.3</v>
      </c>
      <c r="AD1611" s="123"/>
      <c r="AE1611" s="123"/>
      <c r="AF1611" s="123"/>
      <c r="AG1611" s="214"/>
      <c r="AH1611" s="229" t="str">
        <f t="shared" si="332"/>
        <v>a3</v>
      </c>
      <c r="AI1611" s="199" t="s">
        <v>5401</v>
      </c>
      <c r="AJ1611" s="199"/>
      <c r="AK1611" s="199" t="s">
        <v>5401</v>
      </c>
      <c r="AL1611" s="199"/>
      <c r="AM1611" s="199"/>
      <c r="AN1611" s="173">
        <v>2</v>
      </c>
      <c r="AO1611" s="173"/>
      <c r="AP1611" s="173"/>
      <c r="AQ1611" s="173"/>
      <c r="AR1611" s="173"/>
      <c r="AS1611" s="173"/>
      <c r="AT1611" s="173">
        <v>5</v>
      </c>
      <c r="AU1611" s="173">
        <v>6</v>
      </c>
      <c r="AV1611" s="173">
        <v>2</v>
      </c>
      <c r="AW1611" s="173">
        <v>2</v>
      </c>
      <c r="AX1611" s="173">
        <v>2</v>
      </c>
      <c r="AY1611" s="173">
        <v>1</v>
      </c>
      <c r="AZ1611" s="211">
        <f t="shared" si="339"/>
        <v>2</v>
      </c>
      <c r="BA1611" s="211">
        <f t="shared" si="340"/>
        <v>18</v>
      </c>
      <c r="BB1611" s="205">
        <f t="shared" si="333"/>
        <v>248167</v>
      </c>
      <c r="BC1611" s="205">
        <f t="shared" si="334"/>
        <v>192146</v>
      </c>
      <c r="BD1611" s="205">
        <f t="shared" si="335"/>
        <v>58135</v>
      </c>
      <c r="BE1611" s="205">
        <f t="shared" si="336"/>
        <v>2114</v>
      </c>
      <c r="BF1611" s="175">
        <v>190032</v>
      </c>
      <c r="BG1611" s="175"/>
      <c r="BH1611" s="175">
        <v>119921</v>
      </c>
      <c r="BI1611" s="175">
        <v>52868</v>
      </c>
      <c r="BJ1611" s="175">
        <v>3153</v>
      </c>
      <c r="BK1611" s="175">
        <v>17696</v>
      </c>
      <c r="BL1611" s="175">
        <v>8007</v>
      </c>
      <c r="BM1611" s="175">
        <v>33383</v>
      </c>
      <c r="BN1611" s="175"/>
      <c r="BO1611" s="175">
        <v>13139</v>
      </c>
      <c r="BP1611" s="200">
        <f t="shared" si="337"/>
        <v>133060</v>
      </c>
    </row>
    <row r="1612" spans="1:68" s="201" customFormat="1" x14ac:dyDescent="0.15">
      <c r="A1612" s="117">
        <v>4020201002</v>
      </c>
      <c r="B1612" s="118" t="s">
        <v>680</v>
      </c>
      <c r="C1612" s="118" t="s">
        <v>2791</v>
      </c>
      <c r="D1612" s="118" t="s">
        <v>2816</v>
      </c>
      <c r="E1612" s="118" t="s">
        <v>5120</v>
      </c>
      <c r="F1612" s="120">
        <v>13</v>
      </c>
      <c r="G1612" s="119"/>
      <c r="H1612" s="119"/>
      <c r="I1612" s="120" t="s">
        <v>5823</v>
      </c>
      <c r="J1612" s="120">
        <v>14200</v>
      </c>
      <c r="K1612" s="120">
        <v>5024713</v>
      </c>
      <c r="L1612" s="120">
        <v>0.96899999999999997</v>
      </c>
      <c r="M1612" s="121" t="s">
        <v>5654</v>
      </c>
      <c r="N1612" s="120">
        <v>1</v>
      </c>
      <c r="O1612" s="119">
        <v>79.599999999999994</v>
      </c>
      <c r="P1612" s="119">
        <v>18.7</v>
      </c>
      <c r="Q1612" s="119">
        <v>1.61</v>
      </c>
      <c r="R1612" s="120"/>
      <c r="S1612" s="120"/>
      <c r="T1612" s="120">
        <v>16.3</v>
      </c>
      <c r="U1612" s="120"/>
      <c r="V1612" s="172">
        <v>2247</v>
      </c>
      <c r="W1612" s="172"/>
      <c r="X1612" s="172">
        <v>1733</v>
      </c>
      <c r="Y1612" s="172">
        <v>379</v>
      </c>
      <c r="Z1612" s="172">
        <v>135</v>
      </c>
      <c r="AA1612" s="123">
        <v>21119</v>
      </c>
      <c r="AB1612" s="123">
        <v>53411.20658333398</v>
      </c>
      <c r="AC1612" s="123">
        <v>2486</v>
      </c>
      <c r="AD1612" s="123"/>
      <c r="AE1612" s="123"/>
      <c r="AF1612" s="123"/>
      <c r="AG1612" s="214"/>
      <c r="AH1612" s="229" t="str">
        <f t="shared" si="332"/>
        <v>a3</v>
      </c>
      <c r="AI1612" s="199" t="s">
        <v>5401</v>
      </c>
      <c r="AJ1612" s="199" t="s">
        <v>5401</v>
      </c>
      <c r="AK1612" s="199" t="s">
        <v>5401</v>
      </c>
      <c r="AL1612" s="199" t="s">
        <v>5401</v>
      </c>
      <c r="AM1612" s="199" t="s">
        <v>5401</v>
      </c>
      <c r="AN1612" s="173">
        <v>6</v>
      </c>
      <c r="AO1612" s="173"/>
      <c r="AP1612" s="173"/>
      <c r="AQ1612" s="173">
        <v>3</v>
      </c>
      <c r="AR1612" s="173"/>
      <c r="AS1612" s="173">
        <v>1</v>
      </c>
      <c r="AT1612" s="173">
        <v>6</v>
      </c>
      <c r="AU1612" s="173">
        <v>3</v>
      </c>
      <c r="AV1612" s="173">
        <v>1</v>
      </c>
      <c r="AW1612" s="173">
        <v>3</v>
      </c>
      <c r="AX1612" s="173">
        <v>2</v>
      </c>
      <c r="AY1612" s="173">
        <v>0.5</v>
      </c>
      <c r="AZ1612" s="211">
        <f t="shared" si="339"/>
        <v>10</v>
      </c>
      <c r="BA1612" s="211">
        <f t="shared" si="340"/>
        <v>15.5</v>
      </c>
      <c r="BB1612" s="205">
        <f t="shared" si="333"/>
        <v>310003</v>
      </c>
      <c r="BC1612" s="205">
        <f t="shared" si="334"/>
        <v>218836</v>
      </c>
      <c r="BD1612" s="205">
        <f t="shared" si="335"/>
        <v>95869</v>
      </c>
      <c r="BE1612" s="205">
        <f t="shared" si="336"/>
        <v>4702</v>
      </c>
      <c r="BF1612" s="175">
        <v>214134</v>
      </c>
      <c r="BG1612" s="175">
        <v>39129</v>
      </c>
      <c r="BH1612" s="175">
        <v>128096</v>
      </c>
      <c r="BI1612" s="175">
        <v>85543</v>
      </c>
      <c r="BJ1612" s="175">
        <v>5624</v>
      </c>
      <c r="BK1612" s="175">
        <v>32865</v>
      </c>
      <c r="BL1612" s="175">
        <v>4223</v>
      </c>
      <c r="BM1612" s="175"/>
      <c r="BN1612" s="175">
        <v>2806</v>
      </c>
      <c r="BO1612" s="175">
        <v>11717</v>
      </c>
      <c r="BP1612" s="200">
        <f t="shared" si="337"/>
        <v>139813</v>
      </c>
    </row>
    <row r="1613" spans="1:68" s="201" customFormat="1" x14ac:dyDescent="0.15">
      <c r="A1613" s="117">
        <v>2400381001</v>
      </c>
      <c r="B1613" s="118" t="s">
        <v>1924</v>
      </c>
      <c r="C1613" s="118" t="s">
        <v>1919</v>
      </c>
      <c r="D1613" s="118" t="s">
        <v>1925</v>
      </c>
      <c r="E1613" s="118" t="s">
        <v>4460</v>
      </c>
      <c r="F1613" s="120">
        <v>7</v>
      </c>
      <c r="G1613" s="119">
        <v>4977041</v>
      </c>
      <c r="H1613" s="119"/>
      <c r="I1613" s="120" t="s">
        <v>5820</v>
      </c>
      <c r="J1613" s="120">
        <v>26800</v>
      </c>
      <c r="K1613" s="120">
        <v>5042757</v>
      </c>
      <c r="L1613" s="120">
        <v>0.51600000000000001</v>
      </c>
      <c r="M1613" s="121" t="s">
        <v>5661</v>
      </c>
      <c r="N1613" s="120">
        <v>1</v>
      </c>
      <c r="O1613" s="119">
        <v>100</v>
      </c>
      <c r="P1613" s="119">
        <v>30</v>
      </c>
      <c r="Q1613" s="119">
        <v>3.3</v>
      </c>
      <c r="R1613" s="120" t="s">
        <v>5655</v>
      </c>
      <c r="S1613" s="120">
        <v>8.8000000000000007</v>
      </c>
      <c r="T1613" s="120"/>
      <c r="U1613" s="120"/>
      <c r="V1613" s="172">
        <v>4187</v>
      </c>
      <c r="W1613" s="172">
        <v>754</v>
      </c>
      <c r="X1613" s="172">
        <v>2786</v>
      </c>
      <c r="Y1613" s="172">
        <v>501</v>
      </c>
      <c r="Z1613" s="172">
        <v>146</v>
      </c>
      <c r="AA1613" s="123">
        <v>46098</v>
      </c>
      <c r="AB1613" s="123"/>
      <c r="AC1613" s="123">
        <v>4065</v>
      </c>
      <c r="AD1613" s="123"/>
      <c r="AE1613" s="123"/>
      <c r="AF1613" s="123"/>
      <c r="AG1613" s="214"/>
      <c r="AH1613" s="229" t="str">
        <f t="shared" si="332"/>
        <v>a3</v>
      </c>
      <c r="AI1613" s="199"/>
      <c r="AJ1613" s="199"/>
      <c r="AK1613" s="199"/>
      <c r="AL1613" s="199"/>
      <c r="AM1613" s="199"/>
      <c r="AN1613" s="173"/>
      <c r="AO1613" s="173"/>
      <c r="AP1613" s="173"/>
      <c r="AQ1613" s="173"/>
      <c r="AR1613" s="173"/>
      <c r="AS1613" s="173">
        <v>2</v>
      </c>
      <c r="AT1613" s="173">
        <v>9.5</v>
      </c>
      <c r="AU1613" s="173">
        <v>7.5</v>
      </c>
      <c r="AV1613" s="173">
        <v>1.5</v>
      </c>
      <c r="AW1613" s="173">
        <v>1.5</v>
      </c>
      <c r="AX1613" s="173">
        <v>4</v>
      </c>
      <c r="AY1613" s="173">
        <v>1</v>
      </c>
      <c r="AZ1613" s="211">
        <f t="shared" si="339"/>
        <v>2</v>
      </c>
      <c r="BA1613" s="211">
        <f t="shared" si="340"/>
        <v>25</v>
      </c>
      <c r="BB1613" s="205">
        <f t="shared" si="333"/>
        <v>380380</v>
      </c>
      <c r="BC1613" s="205">
        <f t="shared" si="334"/>
        <v>380380</v>
      </c>
      <c r="BD1613" s="205">
        <f t="shared" si="335"/>
        <v>0</v>
      </c>
      <c r="BE1613" s="205">
        <f t="shared" si="336"/>
        <v>0</v>
      </c>
      <c r="BF1613" s="175">
        <v>380380</v>
      </c>
      <c r="BG1613" s="175"/>
      <c r="BH1613" s="175">
        <v>317310</v>
      </c>
      <c r="BI1613" s="175"/>
      <c r="BJ1613" s="175"/>
      <c r="BK1613" s="175">
        <v>63070</v>
      </c>
      <c r="BL1613" s="175"/>
      <c r="BM1613" s="175"/>
      <c r="BN1613" s="175"/>
      <c r="BO1613" s="175"/>
      <c r="BP1613" s="200">
        <f t="shared" si="337"/>
        <v>317310</v>
      </c>
    </row>
    <row r="1614" spans="1:68" s="201" customFormat="1" x14ac:dyDescent="0.15">
      <c r="A1614" s="117">
        <v>1220301001</v>
      </c>
      <c r="B1614" s="118" t="s">
        <v>1030</v>
      </c>
      <c r="C1614" s="118" t="s">
        <v>1020</v>
      </c>
      <c r="D1614" s="118" t="s">
        <v>1031</v>
      </c>
      <c r="E1614" s="118" t="s">
        <v>3808</v>
      </c>
      <c r="F1614" s="120">
        <v>41</v>
      </c>
      <c r="G1614" s="119">
        <v>5086129</v>
      </c>
      <c r="H1614" s="119">
        <v>1331875</v>
      </c>
      <c r="I1614" s="120" t="s">
        <v>5822</v>
      </c>
      <c r="J1614" s="120">
        <v>16320</v>
      </c>
      <c r="K1614" s="120">
        <v>5066129</v>
      </c>
      <c r="L1614" s="120">
        <v>0.85</v>
      </c>
      <c r="M1614" s="121" t="s">
        <v>5654</v>
      </c>
      <c r="N1614" s="120">
        <v>1</v>
      </c>
      <c r="O1614" s="119">
        <v>62.5</v>
      </c>
      <c r="P1614" s="119">
        <v>13.4</v>
      </c>
      <c r="Q1614" s="119">
        <v>2.16</v>
      </c>
      <c r="R1614" s="120" t="s">
        <v>5655</v>
      </c>
      <c r="S1614" s="120">
        <v>119.93</v>
      </c>
      <c r="T1614" s="120"/>
      <c r="U1614" s="120"/>
      <c r="V1614" s="172">
        <v>1576.6</v>
      </c>
      <c r="W1614" s="172">
        <v>282</v>
      </c>
      <c r="X1614" s="172">
        <v>1079.73</v>
      </c>
      <c r="Y1614" s="172">
        <v>199.3</v>
      </c>
      <c r="Z1614" s="172">
        <v>15.57</v>
      </c>
      <c r="AA1614" s="123">
        <v>27972</v>
      </c>
      <c r="AB1614" s="123"/>
      <c r="AC1614" s="123">
        <v>3705</v>
      </c>
      <c r="AD1614" s="123"/>
      <c r="AE1614" s="123"/>
      <c r="AF1614" s="123"/>
      <c r="AG1614" s="214"/>
      <c r="AH1614" s="229" t="str">
        <f t="shared" si="332"/>
        <v>a3</v>
      </c>
      <c r="AI1614" s="199"/>
      <c r="AJ1614" s="199"/>
      <c r="AK1614" s="199"/>
      <c r="AL1614" s="199"/>
      <c r="AM1614" s="199"/>
      <c r="AN1614" s="173">
        <v>5</v>
      </c>
      <c r="AO1614" s="173">
        <v>6</v>
      </c>
      <c r="AP1614" s="173"/>
      <c r="AQ1614" s="173">
        <v>1</v>
      </c>
      <c r="AR1614" s="173"/>
      <c r="AS1614" s="173"/>
      <c r="AT1614" s="173">
        <v>1</v>
      </c>
      <c r="AU1614" s="173">
        <v>1</v>
      </c>
      <c r="AV1614" s="173">
        <v>2</v>
      </c>
      <c r="AW1614" s="173">
        <v>1</v>
      </c>
      <c r="AX1614" s="173"/>
      <c r="AY1614" s="173">
        <v>1</v>
      </c>
      <c r="AZ1614" s="211">
        <f t="shared" si="339"/>
        <v>12</v>
      </c>
      <c r="BA1614" s="211">
        <f t="shared" si="340"/>
        <v>6</v>
      </c>
      <c r="BB1614" s="205">
        <f t="shared" si="333"/>
        <v>426966</v>
      </c>
      <c r="BC1614" s="205">
        <f t="shared" si="334"/>
        <v>380586</v>
      </c>
      <c r="BD1614" s="205">
        <f t="shared" si="335"/>
        <v>48345</v>
      </c>
      <c r="BE1614" s="205">
        <f t="shared" si="336"/>
        <v>1965</v>
      </c>
      <c r="BF1614" s="175">
        <v>378621</v>
      </c>
      <c r="BG1614" s="175">
        <v>96654</v>
      </c>
      <c r="BH1614" s="175">
        <v>75127</v>
      </c>
      <c r="BI1614" s="175">
        <v>46380</v>
      </c>
      <c r="BJ1614" s="175"/>
      <c r="BK1614" s="175">
        <v>73209</v>
      </c>
      <c r="BL1614" s="175">
        <v>50648</v>
      </c>
      <c r="BM1614" s="175">
        <v>31205</v>
      </c>
      <c r="BN1614" s="175">
        <v>33761</v>
      </c>
      <c r="BO1614" s="175">
        <v>19982</v>
      </c>
      <c r="BP1614" s="200">
        <f t="shared" si="337"/>
        <v>95109</v>
      </c>
    </row>
    <row r="1615" spans="1:68" s="201" customFormat="1" x14ac:dyDescent="0.15">
      <c r="A1615" s="117">
        <v>2320401001</v>
      </c>
      <c r="B1615" s="118" t="s">
        <v>1812</v>
      </c>
      <c r="C1615" s="118" t="s">
        <v>1850</v>
      </c>
      <c r="D1615" s="118" t="s">
        <v>1893</v>
      </c>
      <c r="E1615" s="118" t="s">
        <v>4435</v>
      </c>
      <c r="F1615" s="120">
        <v>43</v>
      </c>
      <c r="G1615" s="119">
        <v>5159068</v>
      </c>
      <c r="H1615" s="119"/>
      <c r="I1615" s="120" t="s">
        <v>5820</v>
      </c>
      <c r="J1615" s="120">
        <v>18300</v>
      </c>
      <c r="K1615" s="120">
        <v>5159068</v>
      </c>
      <c r="L1615" s="120">
        <v>0.77200000000000002</v>
      </c>
      <c r="M1615" s="121" t="s">
        <v>5654</v>
      </c>
      <c r="N1615" s="120">
        <v>1</v>
      </c>
      <c r="O1615" s="119">
        <v>253</v>
      </c>
      <c r="P1615" s="119">
        <v>48</v>
      </c>
      <c r="Q1615" s="119">
        <v>5.2</v>
      </c>
      <c r="R1615" s="120" t="s">
        <v>5655</v>
      </c>
      <c r="S1615" s="120">
        <v>31.46</v>
      </c>
      <c r="T1615" s="120"/>
      <c r="U1615" s="120"/>
      <c r="V1615" s="172">
        <v>3430.2179999999998</v>
      </c>
      <c r="W1615" s="172">
        <v>326.96899999999999</v>
      </c>
      <c r="X1615" s="172">
        <v>2734.2550000000001</v>
      </c>
      <c r="Y1615" s="172">
        <v>362.05200000000002</v>
      </c>
      <c r="Z1615" s="172">
        <v>6.9420000000000002</v>
      </c>
      <c r="AA1615" s="123">
        <v>47521</v>
      </c>
      <c r="AB1615" s="123"/>
      <c r="AC1615" s="123">
        <v>4520.63</v>
      </c>
      <c r="AD1615" s="123"/>
      <c r="AE1615" s="123"/>
      <c r="AF1615" s="123"/>
      <c r="AG1615" s="214"/>
      <c r="AH1615" s="229" t="str">
        <f t="shared" si="332"/>
        <v>a3</v>
      </c>
      <c r="AI1615" s="199"/>
      <c r="AJ1615" s="199"/>
      <c r="AK1615" s="199"/>
      <c r="AL1615" s="199"/>
      <c r="AM1615" s="199"/>
      <c r="AN1615" s="173">
        <v>3</v>
      </c>
      <c r="AO1615" s="173">
        <v>1</v>
      </c>
      <c r="AP1615" s="173">
        <v>1</v>
      </c>
      <c r="AQ1615" s="173">
        <v>1</v>
      </c>
      <c r="AR1615" s="173" t="s">
        <v>3186</v>
      </c>
      <c r="AS1615" s="173">
        <v>3</v>
      </c>
      <c r="AT1615" s="173">
        <v>3</v>
      </c>
      <c r="AU1615" s="173">
        <v>1</v>
      </c>
      <c r="AV1615" s="173">
        <v>3</v>
      </c>
      <c r="AW1615" s="173">
        <v>1</v>
      </c>
      <c r="AX1615" s="173">
        <v>1</v>
      </c>
      <c r="AY1615" s="173" t="s">
        <v>3186</v>
      </c>
      <c r="AZ1615" s="211">
        <f t="shared" si="339"/>
        <v>9</v>
      </c>
      <c r="BA1615" s="211">
        <f t="shared" si="340"/>
        <v>9</v>
      </c>
      <c r="BB1615" s="205">
        <f t="shared" si="333"/>
        <v>309487</v>
      </c>
      <c r="BC1615" s="205">
        <f t="shared" si="334"/>
        <v>309487</v>
      </c>
      <c r="BD1615" s="205">
        <f t="shared" si="335"/>
        <v>1</v>
      </c>
      <c r="BE1615" s="205">
        <f t="shared" si="336"/>
        <v>1</v>
      </c>
      <c r="BF1615" s="175">
        <v>309486</v>
      </c>
      <c r="BG1615" s="175">
        <v>29532</v>
      </c>
      <c r="BH1615" s="175">
        <v>66540</v>
      </c>
      <c r="BI1615" s="175"/>
      <c r="BJ1615" s="175"/>
      <c r="BK1615" s="175">
        <v>85330</v>
      </c>
      <c r="BL1615" s="175">
        <v>44887</v>
      </c>
      <c r="BM1615" s="175">
        <v>51719</v>
      </c>
      <c r="BN1615" s="175">
        <v>17075</v>
      </c>
      <c r="BO1615" s="175">
        <v>14404</v>
      </c>
      <c r="BP1615" s="200">
        <f t="shared" si="337"/>
        <v>80944</v>
      </c>
    </row>
    <row r="1616" spans="1:68" s="201" customFormat="1" x14ac:dyDescent="0.15">
      <c r="A1616" s="117">
        <v>300181003</v>
      </c>
      <c r="B1616" s="118" t="s">
        <v>418</v>
      </c>
      <c r="C1616" s="118" t="s">
        <v>415</v>
      </c>
      <c r="D1616" s="118" t="s">
        <v>416</v>
      </c>
      <c r="E1616" s="118" t="s">
        <v>3430</v>
      </c>
      <c r="F1616" s="120">
        <v>21</v>
      </c>
      <c r="G1616" s="119">
        <v>5207749</v>
      </c>
      <c r="H1616" s="119"/>
      <c r="I1616" s="120" t="s">
        <v>5820</v>
      </c>
      <c r="J1616" s="120">
        <v>22700</v>
      </c>
      <c r="K1616" s="120">
        <v>5207749</v>
      </c>
      <c r="L1616" s="120">
        <v>0.629</v>
      </c>
      <c r="M1616" s="121" t="s">
        <v>5654</v>
      </c>
      <c r="N1616" s="120">
        <v>1</v>
      </c>
      <c r="O1616" s="119">
        <v>213</v>
      </c>
      <c r="P1616" s="119">
        <v>54</v>
      </c>
      <c r="Q1616" s="119">
        <v>5.7</v>
      </c>
      <c r="R1616" s="120" t="s">
        <v>5655</v>
      </c>
      <c r="S1616" s="120">
        <v>198.29999999999998</v>
      </c>
      <c r="T1616" s="120"/>
      <c r="U1616" s="120"/>
      <c r="V1616" s="172">
        <v>2560.1</v>
      </c>
      <c r="W1616" s="172">
        <v>1295.7</v>
      </c>
      <c r="X1616" s="172">
        <v>1022.4</v>
      </c>
      <c r="Y1616" s="172">
        <v>86.4</v>
      </c>
      <c r="Z1616" s="172">
        <v>155.6</v>
      </c>
      <c r="AA1616" s="123">
        <v>28755</v>
      </c>
      <c r="AB1616" s="123">
        <v>100861.19999999984</v>
      </c>
      <c r="AC1616" s="123">
        <v>4328</v>
      </c>
      <c r="AD1616" s="123"/>
      <c r="AE1616" s="123"/>
      <c r="AF1616" s="123"/>
      <c r="AG1616" s="214"/>
      <c r="AH1616" s="229" t="str">
        <f t="shared" si="332"/>
        <v>a3</v>
      </c>
      <c r="AI1616" s="199"/>
      <c r="AJ1616" s="199"/>
      <c r="AK1616" s="199"/>
      <c r="AL1616" s="199"/>
      <c r="AM1616" s="199"/>
      <c r="AN1616" s="173">
        <v>0.5</v>
      </c>
      <c r="AO1616" s="173"/>
      <c r="AP1616" s="173"/>
      <c r="AQ1616" s="173"/>
      <c r="AR1616" s="173"/>
      <c r="AS1616" s="173">
        <v>1.2</v>
      </c>
      <c r="AT1616" s="173">
        <v>5.3</v>
      </c>
      <c r="AU1616" s="173">
        <v>5.5</v>
      </c>
      <c r="AV1616" s="173">
        <v>5.3</v>
      </c>
      <c r="AW1616" s="173">
        <v>4.5</v>
      </c>
      <c r="AX1616" s="173">
        <v>2.1</v>
      </c>
      <c r="AY1616" s="173">
        <v>1</v>
      </c>
      <c r="AZ1616" s="211">
        <f t="shared" si="339"/>
        <v>1.7</v>
      </c>
      <c r="BA1616" s="211">
        <f t="shared" si="340"/>
        <v>23.700000000000003</v>
      </c>
      <c r="BB1616" s="205">
        <f t="shared" si="333"/>
        <v>433107</v>
      </c>
      <c r="BC1616" s="205">
        <f t="shared" si="334"/>
        <v>433107</v>
      </c>
      <c r="BD1616" s="205">
        <f t="shared" si="335"/>
        <v>0</v>
      </c>
      <c r="BE1616" s="205">
        <f t="shared" si="336"/>
        <v>0</v>
      </c>
      <c r="BF1616" s="175">
        <v>433107</v>
      </c>
      <c r="BG1616" s="175">
        <v>20465</v>
      </c>
      <c r="BH1616" s="175">
        <v>171039</v>
      </c>
      <c r="BI1616" s="175"/>
      <c r="BJ1616" s="175"/>
      <c r="BK1616" s="175">
        <v>6126</v>
      </c>
      <c r="BL1616" s="175"/>
      <c r="BM1616" s="175">
        <v>47303</v>
      </c>
      <c r="BN1616" s="175">
        <v>9767</v>
      </c>
      <c r="BO1616" s="175">
        <v>178407</v>
      </c>
      <c r="BP1616" s="200">
        <f t="shared" si="337"/>
        <v>349446</v>
      </c>
    </row>
    <row r="1617" spans="1:68" s="201" customFormat="1" x14ac:dyDescent="0.15">
      <c r="A1617" s="117">
        <v>1121001001</v>
      </c>
      <c r="B1617" s="118" t="s">
        <v>997</v>
      </c>
      <c r="C1617" s="118" t="s">
        <v>971</v>
      </c>
      <c r="D1617" s="118" t="s">
        <v>998</v>
      </c>
      <c r="E1617" s="118" t="s">
        <v>3790</v>
      </c>
      <c r="F1617" s="120">
        <v>30</v>
      </c>
      <c r="G1617" s="119">
        <v>5217404</v>
      </c>
      <c r="H1617" s="119"/>
      <c r="I1617" s="120" t="s">
        <v>5820</v>
      </c>
      <c r="J1617" s="120">
        <v>24920</v>
      </c>
      <c r="K1617" s="120">
        <v>5217404</v>
      </c>
      <c r="L1617" s="120">
        <v>0.57399999999999995</v>
      </c>
      <c r="M1617" s="121" t="s">
        <v>5654</v>
      </c>
      <c r="N1617" s="120">
        <v>1</v>
      </c>
      <c r="O1617" s="119">
        <v>254.6</v>
      </c>
      <c r="P1617" s="119">
        <v>40.700000000000003</v>
      </c>
      <c r="Q1617" s="119">
        <v>5.3</v>
      </c>
      <c r="R1617" s="120" t="s">
        <v>5655</v>
      </c>
      <c r="S1617" s="120">
        <v>152.4</v>
      </c>
      <c r="T1617" s="120"/>
      <c r="U1617" s="120"/>
      <c r="V1617" s="172">
        <v>1964.9</v>
      </c>
      <c r="W1617" s="172">
        <v>269.2</v>
      </c>
      <c r="X1617" s="172">
        <v>938.9</v>
      </c>
      <c r="Y1617" s="172">
        <v>32.799999999999997</v>
      </c>
      <c r="Z1617" s="172">
        <v>724</v>
      </c>
      <c r="AA1617" s="123">
        <v>51847</v>
      </c>
      <c r="AB1617" s="123"/>
      <c r="AC1617" s="123">
        <v>4718</v>
      </c>
      <c r="AD1617" s="123"/>
      <c r="AE1617" s="123"/>
      <c r="AF1617" s="123"/>
      <c r="AG1617" s="214"/>
      <c r="AH1617" s="229" t="str">
        <f t="shared" si="332"/>
        <v>a3</v>
      </c>
      <c r="AI1617" s="199"/>
      <c r="AJ1617" s="199"/>
      <c r="AK1617" s="199"/>
      <c r="AL1617" s="199"/>
      <c r="AM1617" s="199"/>
      <c r="AN1617" s="173">
        <v>6</v>
      </c>
      <c r="AO1617" s="173"/>
      <c r="AP1617" s="173"/>
      <c r="AQ1617" s="173"/>
      <c r="AR1617" s="173"/>
      <c r="AS1617" s="173">
        <v>3</v>
      </c>
      <c r="AT1617" s="173">
        <v>3</v>
      </c>
      <c r="AU1617" s="173">
        <v>1</v>
      </c>
      <c r="AV1617" s="173">
        <v>1</v>
      </c>
      <c r="AW1617" s="173">
        <v>1</v>
      </c>
      <c r="AX1617" s="173">
        <v>1</v>
      </c>
      <c r="AY1617" s="173"/>
      <c r="AZ1617" s="211">
        <f t="shared" si="339"/>
        <v>9</v>
      </c>
      <c r="BA1617" s="211">
        <f t="shared" si="340"/>
        <v>7</v>
      </c>
      <c r="BB1617" s="205">
        <f t="shared" si="333"/>
        <v>300102</v>
      </c>
      <c r="BC1617" s="205">
        <f t="shared" si="334"/>
        <v>248386</v>
      </c>
      <c r="BD1617" s="205">
        <f t="shared" si="335"/>
        <v>53596</v>
      </c>
      <c r="BE1617" s="205">
        <f t="shared" si="336"/>
        <v>1880</v>
      </c>
      <c r="BF1617" s="175">
        <v>246506</v>
      </c>
      <c r="BG1617" s="175">
        <v>11783</v>
      </c>
      <c r="BH1617" s="175">
        <v>80163</v>
      </c>
      <c r="BI1617" s="175">
        <v>51716</v>
      </c>
      <c r="BJ1617" s="175"/>
      <c r="BK1617" s="175">
        <v>84569</v>
      </c>
      <c r="BL1617" s="175">
        <v>9417</v>
      </c>
      <c r="BM1617" s="175">
        <v>36744</v>
      </c>
      <c r="BN1617" s="175">
        <v>18160</v>
      </c>
      <c r="BO1617" s="175">
        <v>7550</v>
      </c>
      <c r="BP1617" s="200">
        <f t="shared" si="337"/>
        <v>87713</v>
      </c>
    </row>
    <row r="1618" spans="1:68" s="201" customFormat="1" x14ac:dyDescent="0.15">
      <c r="A1618" s="117">
        <v>3520301001</v>
      </c>
      <c r="B1618" s="118" t="s">
        <v>2615</v>
      </c>
      <c r="C1618" s="118" t="s">
        <v>2601</v>
      </c>
      <c r="D1618" s="118" t="s">
        <v>2616</v>
      </c>
      <c r="E1618" s="118" t="s">
        <v>4984</v>
      </c>
      <c r="F1618" s="120">
        <v>46</v>
      </c>
      <c r="G1618" s="119">
        <v>3161105</v>
      </c>
      <c r="H1618" s="119"/>
      <c r="I1618" s="120" t="s">
        <v>5821</v>
      </c>
      <c r="J1618" s="120">
        <v>19225</v>
      </c>
      <c r="K1618" s="120">
        <v>5248377</v>
      </c>
      <c r="L1618" s="120">
        <v>0.748</v>
      </c>
      <c r="M1618" s="121" t="s">
        <v>5654</v>
      </c>
      <c r="N1618" s="120">
        <v>1</v>
      </c>
      <c r="O1618" s="119">
        <v>39.4</v>
      </c>
      <c r="P1618" s="119">
        <v>8.1</v>
      </c>
      <c r="Q1618" s="119">
        <v>0.94</v>
      </c>
      <c r="R1618" s="120" t="s">
        <v>5655</v>
      </c>
      <c r="S1618" s="120">
        <v>43.6</v>
      </c>
      <c r="T1618" s="120"/>
      <c r="U1618" s="120"/>
      <c r="V1618" s="172">
        <v>2130.8000000000002</v>
      </c>
      <c r="W1618" s="172">
        <v>215</v>
      </c>
      <c r="X1618" s="172">
        <v>1082.9000000000001</v>
      </c>
      <c r="Y1618" s="172">
        <v>148.69999999999999</v>
      </c>
      <c r="Z1618" s="172">
        <v>684.2</v>
      </c>
      <c r="AA1618" s="123">
        <v>13298</v>
      </c>
      <c r="AB1618" s="123">
        <v>52375.399999999958</v>
      </c>
      <c r="AC1618" s="123">
        <v>1059</v>
      </c>
      <c r="AD1618" s="123"/>
      <c r="AE1618" s="123"/>
      <c r="AF1618" s="123"/>
      <c r="AG1618" s="214"/>
      <c r="AH1618" s="229" t="str">
        <f t="shared" si="332"/>
        <v>a3</v>
      </c>
      <c r="AI1618" s="199" t="s">
        <v>5401</v>
      </c>
      <c r="AJ1618" s="199"/>
      <c r="AK1618" s="199" t="s">
        <v>5401</v>
      </c>
      <c r="AL1618" s="199" t="s">
        <v>5401</v>
      </c>
      <c r="AM1618" s="199"/>
      <c r="AN1618" s="173">
        <v>0.5</v>
      </c>
      <c r="AO1618" s="173">
        <v>1.5</v>
      </c>
      <c r="AP1618" s="173">
        <v>1.5</v>
      </c>
      <c r="AQ1618" s="173">
        <v>0.5</v>
      </c>
      <c r="AR1618" s="173"/>
      <c r="AS1618" s="173">
        <v>2</v>
      </c>
      <c r="AT1618" s="173">
        <v>6</v>
      </c>
      <c r="AU1618" s="173">
        <v>4</v>
      </c>
      <c r="AV1618" s="173">
        <v>2</v>
      </c>
      <c r="AW1618" s="173">
        <v>2</v>
      </c>
      <c r="AX1618" s="173">
        <v>2</v>
      </c>
      <c r="AY1618" s="173"/>
      <c r="AZ1618" s="211">
        <f t="shared" si="339"/>
        <v>6</v>
      </c>
      <c r="BA1618" s="211">
        <f t="shared" si="340"/>
        <v>16</v>
      </c>
      <c r="BB1618" s="205">
        <f t="shared" si="333"/>
        <v>182184</v>
      </c>
      <c r="BC1618" s="205">
        <f t="shared" si="334"/>
        <v>182184</v>
      </c>
      <c r="BD1618" s="205">
        <f t="shared" si="335"/>
        <v>0</v>
      </c>
      <c r="BE1618" s="205">
        <f t="shared" si="336"/>
        <v>0</v>
      </c>
      <c r="BF1618" s="175">
        <v>182184</v>
      </c>
      <c r="BG1618" s="175">
        <v>22510</v>
      </c>
      <c r="BH1618" s="175">
        <v>104516</v>
      </c>
      <c r="BI1618" s="175"/>
      <c r="BJ1618" s="175"/>
      <c r="BK1618" s="175">
        <v>14235</v>
      </c>
      <c r="BL1618" s="175">
        <v>6055</v>
      </c>
      <c r="BM1618" s="175">
        <v>32507</v>
      </c>
      <c r="BN1618" s="175">
        <v>1379</v>
      </c>
      <c r="BO1618" s="175">
        <v>982</v>
      </c>
      <c r="BP1618" s="200">
        <f t="shared" si="337"/>
        <v>105498</v>
      </c>
    </row>
    <row r="1619" spans="1:68" s="201" customFormat="1" x14ac:dyDescent="0.15">
      <c r="A1619" s="117">
        <v>920901001</v>
      </c>
      <c r="B1619" s="118" t="s">
        <v>877</v>
      </c>
      <c r="C1619" s="118" t="s">
        <v>842</v>
      </c>
      <c r="D1619" s="118" t="s">
        <v>878</v>
      </c>
      <c r="E1619" s="118" t="s">
        <v>3718</v>
      </c>
      <c r="F1619" s="120">
        <v>30</v>
      </c>
      <c r="G1619" s="119">
        <v>5287236</v>
      </c>
      <c r="H1619" s="119"/>
      <c r="I1619" s="120" t="s">
        <v>5820</v>
      </c>
      <c r="J1619" s="120">
        <v>21760</v>
      </c>
      <c r="K1619" s="120">
        <v>5287236</v>
      </c>
      <c r="L1619" s="120">
        <v>0.66600000000000004</v>
      </c>
      <c r="M1619" s="121" t="s">
        <v>5654</v>
      </c>
      <c r="N1619" s="120">
        <v>1</v>
      </c>
      <c r="O1619" s="119">
        <v>279</v>
      </c>
      <c r="P1619" s="119">
        <v>37.700000000000003</v>
      </c>
      <c r="Q1619" s="119">
        <v>4.2</v>
      </c>
      <c r="R1619" s="120" t="s">
        <v>5655</v>
      </c>
      <c r="S1619" s="120">
        <v>54.2</v>
      </c>
      <c r="T1619" s="120"/>
      <c r="U1619" s="120"/>
      <c r="V1619" s="172">
        <v>2821</v>
      </c>
      <c r="W1619" s="172">
        <v>235</v>
      </c>
      <c r="X1619" s="172">
        <v>1489</v>
      </c>
      <c r="Y1619" s="172">
        <v>626</v>
      </c>
      <c r="Z1619" s="172">
        <v>471</v>
      </c>
      <c r="AA1619" s="123">
        <v>157225.29999999999</v>
      </c>
      <c r="AB1619" s="123">
        <v>105859.4400000001</v>
      </c>
      <c r="AC1619" s="123">
        <v>2122</v>
      </c>
      <c r="AD1619" s="123"/>
      <c r="AE1619" s="123"/>
      <c r="AF1619" s="123"/>
      <c r="AG1619" s="214"/>
      <c r="AH1619" s="229" t="str">
        <f t="shared" si="332"/>
        <v>a3</v>
      </c>
      <c r="AI1619" s="199"/>
      <c r="AJ1619" s="199"/>
      <c r="AK1619" s="199"/>
      <c r="AL1619" s="199"/>
      <c r="AM1619" s="199"/>
      <c r="AN1619" s="173">
        <v>1.3</v>
      </c>
      <c r="AO1619" s="173"/>
      <c r="AP1619" s="173"/>
      <c r="AQ1619" s="173">
        <v>0.9</v>
      </c>
      <c r="AR1619" s="173"/>
      <c r="AS1619" s="173">
        <v>0.8</v>
      </c>
      <c r="AT1619" s="173">
        <v>1.4</v>
      </c>
      <c r="AU1619" s="173">
        <v>1</v>
      </c>
      <c r="AV1619" s="173">
        <v>1.8</v>
      </c>
      <c r="AW1619" s="173">
        <v>1</v>
      </c>
      <c r="AX1619" s="173">
        <v>0.8</v>
      </c>
      <c r="AY1619" s="173">
        <v>2</v>
      </c>
      <c r="AZ1619" s="211">
        <f t="shared" si="339"/>
        <v>3</v>
      </c>
      <c r="BA1619" s="211">
        <f t="shared" si="340"/>
        <v>8</v>
      </c>
      <c r="BB1619" s="205">
        <f t="shared" si="333"/>
        <v>292711</v>
      </c>
      <c r="BC1619" s="205">
        <f t="shared" si="334"/>
        <v>226365</v>
      </c>
      <c r="BD1619" s="205">
        <f t="shared" si="335"/>
        <v>68040</v>
      </c>
      <c r="BE1619" s="205">
        <f t="shared" si="336"/>
        <v>1694</v>
      </c>
      <c r="BF1619" s="175">
        <v>224671</v>
      </c>
      <c r="BG1619" s="175">
        <v>23948</v>
      </c>
      <c r="BH1619" s="175">
        <v>68040</v>
      </c>
      <c r="BI1619" s="175">
        <v>52231</v>
      </c>
      <c r="BJ1619" s="175">
        <v>14115</v>
      </c>
      <c r="BK1619" s="175">
        <v>63588</v>
      </c>
      <c r="BL1619" s="175">
        <v>3501</v>
      </c>
      <c r="BM1619" s="175">
        <v>45529</v>
      </c>
      <c r="BN1619" s="175">
        <v>11810</v>
      </c>
      <c r="BO1619" s="175">
        <v>9949</v>
      </c>
      <c r="BP1619" s="200">
        <f t="shared" si="337"/>
        <v>77989</v>
      </c>
    </row>
    <row r="1620" spans="1:68" s="201" customFormat="1" x14ac:dyDescent="0.15">
      <c r="A1620" s="117">
        <v>400681001</v>
      </c>
      <c r="B1620" s="118" t="s">
        <v>495</v>
      </c>
      <c r="C1620" s="118" t="s">
        <v>485</v>
      </c>
      <c r="D1620" s="118" t="s">
        <v>496</v>
      </c>
      <c r="E1620" s="118" t="s">
        <v>3475</v>
      </c>
      <c r="F1620" s="120">
        <v>32</v>
      </c>
      <c r="G1620" s="119">
        <v>4853297</v>
      </c>
      <c r="H1620" s="119"/>
      <c r="I1620" s="120" t="s">
        <v>5820</v>
      </c>
      <c r="J1620" s="120">
        <v>25300</v>
      </c>
      <c r="K1620" s="120">
        <v>5305845</v>
      </c>
      <c r="L1620" s="120">
        <v>0.57499999999999996</v>
      </c>
      <c r="M1620" s="121" t="s">
        <v>5672</v>
      </c>
      <c r="N1620" s="120">
        <v>1</v>
      </c>
      <c r="O1620" s="119">
        <v>350</v>
      </c>
      <c r="P1620" s="119">
        <v>55</v>
      </c>
      <c r="Q1620" s="119">
        <v>11</v>
      </c>
      <c r="R1620" s="120" t="s">
        <v>5655</v>
      </c>
      <c r="S1620" s="120">
        <v>191</v>
      </c>
      <c r="T1620" s="120"/>
      <c r="U1620" s="120"/>
      <c r="V1620" s="172">
        <v>3539.52</v>
      </c>
      <c r="W1620" s="172">
        <v>936.89</v>
      </c>
      <c r="X1620" s="172">
        <v>2107.77</v>
      </c>
      <c r="Y1620" s="172">
        <v>494.86</v>
      </c>
      <c r="Z1620" s="172"/>
      <c r="AA1620" s="123">
        <v>43158</v>
      </c>
      <c r="AB1620" s="123"/>
      <c r="AC1620" s="123">
        <v>5790.94</v>
      </c>
      <c r="AD1620" s="123"/>
      <c r="AE1620" s="123"/>
      <c r="AF1620" s="123"/>
      <c r="AG1620" s="214"/>
      <c r="AH1620" s="229" t="str">
        <f t="shared" si="332"/>
        <v>a3</v>
      </c>
      <c r="AI1620" s="199"/>
      <c r="AJ1620" s="199"/>
      <c r="AK1620" s="199"/>
      <c r="AL1620" s="199"/>
      <c r="AM1620" s="199"/>
      <c r="AN1620" s="173">
        <v>6.6</v>
      </c>
      <c r="AO1620" s="173" t="s">
        <v>3186</v>
      </c>
      <c r="AP1620" s="173" t="s">
        <v>3186</v>
      </c>
      <c r="AQ1620" s="173" t="s">
        <v>3186</v>
      </c>
      <c r="AR1620" s="173" t="s">
        <v>3186</v>
      </c>
      <c r="AS1620" s="173">
        <v>2</v>
      </c>
      <c r="AT1620" s="173">
        <v>4.0999999999999996</v>
      </c>
      <c r="AU1620" s="173">
        <v>4.0999999999999996</v>
      </c>
      <c r="AV1620" s="173">
        <v>4.0999999999999996</v>
      </c>
      <c r="AW1620" s="173">
        <v>4.0999999999999996</v>
      </c>
      <c r="AX1620" s="173">
        <v>3.3</v>
      </c>
      <c r="AY1620" s="173">
        <v>1</v>
      </c>
      <c r="AZ1620" s="211">
        <f t="shared" ref="AZ1620:AZ1651" si="341">SUBTOTAL(9,AN1620:AS1620)</f>
        <v>8.6</v>
      </c>
      <c r="BA1620" s="211">
        <f t="shared" si="340"/>
        <v>20.7</v>
      </c>
      <c r="BB1620" s="205">
        <f t="shared" si="333"/>
        <v>614260</v>
      </c>
      <c r="BC1620" s="205">
        <f t="shared" si="334"/>
        <v>511884</v>
      </c>
      <c r="BD1620" s="205">
        <f t="shared" si="335"/>
        <v>185871</v>
      </c>
      <c r="BE1620" s="205">
        <f t="shared" si="336"/>
        <v>83495</v>
      </c>
      <c r="BF1620" s="175">
        <v>428389</v>
      </c>
      <c r="BG1620" s="175">
        <v>19817</v>
      </c>
      <c r="BH1620" s="175">
        <v>382407</v>
      </c>
      <c r="BI1620" s="175">
        <v>99011</v>
      </c>
      <c r="BJ1620" s="175">
        <v>3365</v>
      </c>
      <c r="BK1620" s="175"/>
      <c r="BL1620" s="175">
        <v>15374</v>
      </c>
      <c r="BM1620" s="175"/>
      <c r="BN1620" s="175"/>
      <c r="BO1620" s="175">
        <v>94286</v>
      </c>
      <c r="BP1620" s="200">
        <f t="shared" si="337"/>
        <v>476693</v>
      </c>
    </row>
    <row r="1621" spans="1:68" s="201" customFormat="1" x14ac:dyDescent="0.15">
      <c r="A1621" s="117">
        <v>4320201001</v>
      </c>
      <c r="B1621" s="118" t="s">
        <v>2962</v>
      </c>
      <c r="C1621" s="118" t="s">
        <v>2954</v>
      </c>
      <c r="D1621" s="118" t="s">
        <v>2963</v>
      </c>
      <c r="E1621" s="118" t="s">
        <v>5226</v>
      </c>
      <c r="F1621" s="120">
        <v>28</v>
      </c>
      <c r="G1621" s="119">
        <v>5431792</v>
      </c>
      <c r="H1621" s="119"/>
      <c r="I1621" s="120" t="s">
        <v>5820</v>
      </c>
      <c r="J1621" s="120">
        <v>20400</v>
      </c>
      <c r="K1621" s="120">
        <v>5431792</v>
      </c>
      <c r="L1621" s="120">
        <v>0.72899999999999998</v>
      </c>
      <c r="M1621" s="121" t="s">
        <v>5654</v>
      </c>
      <c r="N1621" s="120">
        <v>1</v>
      </c>
      <c r="O1621" s="119">
        <v>224</v>
      </c>
      <c r="P1621" s="119">
        <v>35.5</v>
      </c>
      <c r="Q1621" s="119">
        <v>9.58</v>
      </c>
      <c r="R1621" s="120" t="s">
        <v>5655</v>
      </c>
      <c r="S1621" s="120">
        <v>6.8</v>
      </c>
      <c r="T1621" s="120"/>
      <c r="U1621" s="120"/>
      <c r="V1621" s="172">
        <v>2972</v>
      </c>
      <c r="W1621" s="172">
        <v>1832</v>
      </c>
      <c r="X1621" s="172">
        <v>299</v>
      </c>
      <c r="Y1621" s="172">
        <v>329</v>
      </c>
      <c r="Z1621" s="172">
        <v>512</v>
      </c>
      <c r="AA1621" s="123">
        <v>21810</v>
      </c>
      <c r="AB1621" s="123">
        <v>89922.800000000119</v>
      </c>
      <c r="AC1621" s="123">
        <v>2579</v>
      </c>
      <c r="AD1621" s="123"/>
      <c r="AE1621" s="123"/>
      <c r="AF1621" s="123"/>
      <c r="AG1621" s="214"/>
      <c r="AH1621" s="229" t="str">
        <f t="shared" si="332"/>
        <v>a3</v>
      </c>
      <c r="AI1621" s="199"/>
      <c r="AJ1621" s="199"/>
      <c r="AK1621" s="199"/>
      <c r="AL1621" s="199"/>
      <c r="AM1621" s="199"/>
      <c r="AN1621" s="173">
        <v>1</v>
      </c>
      <c r="AO1621" s="173">
        <v>1.2</v>
      </c>
      <c r="AP1621" s="173">
        <v>1.2</v>
      </c>
      <c r="AQ1621" s="173">
        <v>0.6</v>
      </c>
      <c r="AR1621" s="173"/>
      <c r="AS1621" s="173">
        <v>1</v>
      </c>
      <c r="AT1621" s="173">
        <v>5.5</v>
      </c>
      <c r="AU1621" s="173">
        <v>1</v>
      </c>
      <c r="AV1621" s="173">
        <v>5.5</v>
      </c>
      <c r="AW1621" s="173">
        <v>2</v>
      </c>
      <c r="AX1621" s="173">
        <v>2</v>
      </c>
      <c r="AY1621" s="173">
        <v>1</v>
      </c>
      <c r="AZ1621" s="211">
        <f t="shared" si="341"/>
        <v>5</v>
      </c>
      <c r="BA1621" s="211">
        <f t="shared" si="340"/>
        <v>17</v>
      </c>
      <c r="BB1621" s="205">
        <f t="shared" si="333"/>
        <v>369998</v>
      </c>
      <c r="BC1621" s="205">
        <f t="shared" si="334"/>
        <v>293309</v>
      </c>
      <c r="BD1621" s="205">
        <f t="shared" si="335"/>
        <v>79407</v>
      </c>
      <c r="BE1621" s="205">
        <f t="shared" si="336"/>
        <v>2718</v>
      </c>
      <c r="BF1621" s="175">
        <v>290591</v>
      </c>
      <c r="BG1621" s="175">
        <v>25475</v>
      </c>
      <c r="BH1621" s="175">
        <v>115416</v>
      </c>
      <c r="BI1621" s="175">
        <v>68001</v>
      </c>
      <c r="BJ1621" s="175">
        <v>8688</v>
      </c>
      <c r="BK1621" s="175">
        <v>37303</v>
      </c>
      <c r="BL1621" s="175">
        <v>15549</v>
      </c>
      <c r="BM1621" s="175">
        <v>48205</v>
      </c>
      <c r="BN1621" s="175">
        <v>13137</v>
      </c>
      <c r="BO1621" s="175">
        <v>38224</v>
      </c>
      <c r="BP1621" s="200">
        <f t="shared" si="337"/>
        <v>153640</v>
      </c>
    </row>
    <row r="1622" spans="1:68" s="201" customFormat="1" x14ac:dyDescent="0.15">
      <c r="A1622" s="117">
        <v>1110001001</v>
      </c>
      <c r="B1622" s="118" t="s">
        <v>988</v>
      </c>
      <c r="C1622" s="118" t="s">
        <v>971</v>
      </c>
      <c r="D1622" s="118" t="s">
        <v>989</v>
      </c>
      <c r="E1622" s="118" t="s">
        <v>3785</v>
      </c>
      <c r="F1622" s="120">
        <v>47</v>
      </c>
      <c r="G1622" s="119">
        <v>5453060</v>
      </c>
      <c r="H1622" s="119"/>
      <c r="I1622" s="120" t="s">
        <v>5822</v>
      </c>
      <c r="J1622" s="120">
        <v>23000</v>
      </c>
      <c r="K1622" s="120">
        <v>5453060</v>
      </c>
      <c r="L1622" s="120">
        <v>0.65</v>
      </c>
      <c r="M1622" s="121" t="s">
        <v>5654</v>
      </c>
      <c r="N1622" s="120">
        <v>1</v>
      </c>
      <c r="O1622" s="119">
        <v>122</v>
      </c>
      <c r="P1622" s="119"/>
      <c r="Q1622" s="119"/>
      <c r="R1622" s="120" t="s">
        <v>5655</v>
      </c>
      <c r="S1622" s="120">
        <v>80.459999999999994</v>
      </c>
      <c r="T1622" s="120"/>
      <c r="U1622" s="120"/>
      <c r="V1622" s="172">
        <v>1943.09</v>
      </c>
      <c r="W1622" s="172">
        <v>239.56</v>
      </c>
      <c r="X1622" s="172">
        <v>941.75</v>
      </c>
      <c r="Y1622" s="172">
        <v>207.4</v>
      </c>
      <c r="Z1622" s="172">
        <v>554.38</v>
      </c>
      <c r="AA1622" s="123">
        <v>61880</v>
      </c>
      <c r="AB1622" s="123">
        <v>279971.99999999953</v>
      </c>
      <c r="AC1622" s="123">
        <v>1488</v>
      </c>
      <c r="AD1622" s="123"/>
      <c r="AE1622" s="123"/>
      <c r="AF1622" s="123"/>
      <c r="AG1622" s="214"/>
      <c r="AH1622" s="229" t="str">
        <f t="shared" si="332"/>
        <v>a3</v>
      </c>
      <c r="AI1622" s="199"/>
      <c r="AJ1622" s="199"/>
      <c r="AK1622" s="199"/>
      <c r="AL1622" s="199"/>
      <c r="AM1622" s="199"/>
      <c r="AN1622" s="173">
        <v>3</v>
      </c>
      <c r="AO1622" s="173">
        <v>3</v>
      </c>
      <c r="AP1622" s="173">
        <v>3</v>
      </c>
      <c r="AQ1622" s="173">
        <v>1</v>
      </c>
      <c r="AR1622" s="173"/>
      <c r="AS1622" s="173"/>
      <c r="AT1622" s="173">
        <v>8</v>
      </c>
      <c r="AU1622" s="173">
        <v>6</v>
      </c>
      <c r="AV1622" s="173"/>
      <c r="AW1622" s="173"/>
      <c r="AX1622" s="173"/>
      <c r="AY1622" s="173"/>
      <c r="AZ1622" s="211">
        <f t="shared" si="341"/>
        <v>10</v>
      </c>
      <c r="BA1622" s="211">
        <f t="shared" si="340"/>
        <v>14</v>
      </c>
      <c r="BB1622" s="205">
        <f t="shared" si="333"/>
        <v>358417</v>
      </c>
      <c r="BC1622" s="205">
        <f t="shared" si="334"/>
        <v>273099</v>
      </c>
      <c r="BD1622" s="205">
        <f t="shared" si="335"/>
        <v>87378</v>
      </c>
      <c r="BE1622" s="205">
        <f t="shared" si="336"/>
        <v>2060</v>
      </c>
      <c r="BF1622" s="175">
        <v>271039</v>
      </c>
      <c r="BG1622" s="175">
        <v>81833</v>
      </c>
      <c r="BH1622" s="175">
        <v>72450</v>
      </c>
      <c r="BI1622" s="175">
        <v>51519</v>
      </c>
      <c r="BJ1622" s="175">
        <v>33799</v>
      </c>
      <c r="BK1622" s="175">
        <v>34933</v>
      </c>
      <c r="BL1622" s="175">
        <v>18459</v>
      </c>
      <c r="BM1622" s="175">
        <v>28715</v>
      </c>
      <c r="BN1622" s="175">
        <v>15105</v>
      </c>
      <c r="BO1622" s="175">
        <v>21604</v>
      </c>
      <c r="BP1622" s="200">
        <f t="shared" si="337"/>
        <v>94054</v>
      </c>
    </row>
    <row r="1623" spans="1:68" s="201" customFormat="1" x14ac:dyDescent="0.15">
      <c r="A1623" s="117">
        <v>4000681001</v>
      </c>
      <c r="B1623" s="118" t="s">
        <v>2799</v>
      </c>
      <c r="C1623" s="118" t="s">
        <v>2791</v>
      </c>
      <c r="D1623" s="118" t="s">
        <v>2800</v>
      </c>
      <c r="E1623" s="118" t="s">
        <v>5106</v>
      </c>
      <c r="F1623" s="120">
        <v>10</v>
      </c>
      <c r="G1623" s="119">
        <v>5484960</v>
      </c>
      <c r="H1623" s="119"/>
      <c r="I1623" s="120" t="s">
        <v>5820</v>
      </c>
      <c r="J1623" s="120">
        <v>28000</v>
      </c>
      <c r="K1623" s="120">
        <v>5484960</v>
      </c>
      <c r="L1623" s="120">
        <v>0.53700000000000003</v>
      </c>
      <c r="M1623" s="121" t="s">
        <v>5654</v>
      </c>
      <c r="N1623" s="120">
        <v>1</v>
      </c>
      <c r="O1623" s="119">
        <v>211</v>
      </c>
      <c r="P1623" s="119">
        <v>39</v>
      </c>
      <c r="Q1623" s="119">
        <v>5.3</v>
      </c>
      <c r="R1623" s="120" t="s">
        <v>5655</v>
      </c>
      <c r="S1623" s="120">
        <v>77.352000000000004</v>
      </c>
      <c r="T1623" s="120"/>
      <c r="U1623" s="120"/>
      <c r="V1623" s="172">
        <v>3101.3</v>
      </c>
      <c r="W1623" s="172">
        <v>468.27800000000002</v>
      </c>
      <c r="X1623" s="172">
        <v>1703.36</v>
      </c>
      <c r="Y1623" s="172">
        <v>487.42</v>
      </c>
      <c r="Z1623" s="172">
        <v>442.24200000000002</v>
      </c>
      <c r="AA1623" s="123">
        <v>29608</v>
      </c>
      <c r="AB1623" s="123"/>
      <c r="AC1623" s="123">
        <v>4375</v>
      </c>
      <c r="AD1623" s="123"/>
      <c r="AE1623" s="123"/>
      <c r="AF1623" s="123"/>
      <c r="AG1623" s="214"/>
      <c r="AH1623" s="229" t="str">
        <f t="shared" si="332"/>
        <v>a3</v>
      </c>
      <c r="AI1623" s="199"/>
      <c r="AJ1623" s="199"/>
      <c r="AK1623" s="199"/>
      <c r="AL1623" s="199"/>
      <c r="AM1623" s="199"/>
      <c r="AN1623" s="173"/>
      <c r="AO1623" s="173"/>
      <c r="AP1623" s="173"/>
      <c r="AQ1623" s="173"/>
      <c r="AR1623" s="173"/>
      <c r="AS1623" s="173">
        <v>5.5</v>
      </c>
      <c r="AT1623" s="173">
        <v>15</v>
      </c>
      <c r="AU1623" s="173">
        <v>5</v>
      </c>
      <c r="AV1623" s="173">
        <v>2</v>
      </c>
      <c r="AW1623" s="173">
        <v>2</v>
      </c>
      <c r="AX1623" s="173">
        <v>5</v>
      </c>
      <c r="AY1623" s="173">
        <v>4</v>
      </c>
      <c r="AZ1623" s="211">
        <f t="shared" si="341"/>
        <v>5.5</v>
      </c>
      <c r="BA1623" s="211">
        <f t="shared" si="340"/>
        <v>33</v>
      </c>
      <c r="BB1623" s="205">
        <f t="shared" si="333"/>
        <v>483820</v>
      </c>
      <c r="BC1623" s="205">
        <f t="shared" si="334"/>
        <v>483820</v>
      </c>
      <c r="BD1623" s="205">
        <f t="shared" si="335"/>
        <v>1</v>
      </c>
      <c r="BE1623" s="205">
        <f t="shared" si="336"/>
        <v>1</v>
      </c>
      <c r="BF1623" s="175">
        <v>483819</v>
      </c>
      <c r="BG1623" s="175"/>
      <c r="BH1623" s="175">
        <v>232869</v>
      </c>
      <c r="BI1623" s="175"/>
      <c r="BJ1623" s="175"/>
      <c r="BK1623" s="175">
        <v>61450</v>
      </c>
      <c r="BL1623" s="175">
        <v>57500</v>
      </c>
      <c r="BM1623" s="175">
        <v>47203</v>
      </c>
      <c r="BN1623" s="175">
        <v>14879</v>
      </c>
      <c r="BO1623" s="175">
        <v>69919</v>
      </c>
      <c r="BP1623" s="200">
        <f t="shared" si="337"/>
        <v>302788</v>
      </c>
    </row>
    <row r="1624" spans="1:68" s="201" customFormat="1" x14ac:dyDescent="0.15">
      <c r="A1624" s="117">
        <v>1820901001</v>
      </c>
      <c r="B1624" s="118" t="s">
        <v>1421</v>
      </c>
      <c r="C1624" s="118" t="s">
        <v>1400</v>
      </c>
      <c r="D1624" s="118" t="s">
        <v>1422</v>
      </c>
      <c r="E1624" s="118" t="s">
        <v>4093</v>
      </c>
      <c r="F1624" s="120">
        <v>33</v>
      </c>
      <c r="G1624" s="119">
        <v>4859138</v>
      </c>
      <c r="H1624" s="119">
        <v>645698</v>
      </c>
      <c r="I1624" s="120" t="s">
        <v>5821</v>
      </c>
      <c r="J1624" s="120">
        <v>19200</v>
      </c>
      <c r="K1624" s="120">
        <v>5504836</v>
      </c>
      <c r="L1624" s="120">
        <v>0.78600000000000003</v>
      </c>
      <c r="M1624" s="121" t="s">
        <v>5654</v>
      </c>
      <c r="N1624" s="120">
        <v>1</v>
      </c>
      <c r="O1624" s="119">
        <v>99.8</v>
      </c>
      <c r="P1624" s="119"/>
      <c r="Q1624" s="119"/>
      <c r="R1624" s="120" t="s">
        <v>5655</v>
      </c>
      <c r="S1624" s="120">
        <v>63.6</v>
      </c>
      <c r="T1624" s="120"/>
      <c r="U1624" s="120"/>
      <c r="V1624" s="172">
        <v>2061.69</v>
      </c>
      <c r="W1624" s="172">
        <v>890.9</v>
      </c>
      <c r="X1624" s="172">
        <v>817.16</v>
      </c>
      <c r="Y1624" s="172">
        <v>294.82</v>
      </c>
      <c r="Z1624" s="172">
        <v>58.81</v>
      </c>
      <c r="AA1624" s="123">
        <v>24343</v>
      </c>
      <c r="AB1624" s="123">
        <v>211378</v>
      </c>
      <c r="AC1624" s="123">
        <v>1257.0999999999999</v>
      </c>
      <c r="AD1624" s="123"/>
      <c r="AE1624" s="123"/>
      <c r="AF1624" s="123"/>
      <c r="AG1624" s="214"/>
      <c r="AH1624" s="229" t="str">
        <f t="shared" si="332"/>
        <v>a3</v>
      </c>
      <c r="AI1624" s="199" t="s">
        <v>5401</v>
      </c>
      <c r="AJ1624" s="199"/>
      <c r="AK1624" s="199" t="s">
        <v>5401</v>
      </c>
      <c r="AL1624" s="199" t="s">
        <v>5401</v>
      </c>
      <c r="AM1624" s="199" t="s">
        <v>5402</v>
      </c>
      <c r="AN1624" s="173">
        <v>2</v>
      </c>
      <c r="AO1624" s="173" t="s">
        <v>3186</v>
      </c>
      <c r="AP1624" s="173" t="s">
        <v>3186</v>
      </c>
      <c r="AQ1624" s="173" t="s">
        <v>3186</v>
      </c>
      <c r="AR1624" s="173" t="s">
        <v>3186</v>
      </c>
      <c r="AS1624" s="173">
        <v>1.8</v>
      </c>
      <c r="AT1624" s="173">
        <v>2.7</v>
      </c>
      <c r="AU1624" s="173">
        <v>2.7</v>
      </c>
      <c r="AV1624" s="173"/>
      <c r="AW1624" s="173">
        <v>0.6</v>
      </c>
      <c r="AX1624" s="173">
        <v>1.3</v>
      </c>
      <c r="AY1624" s="173">
        <v>3</v>
      </c>
      <c r="AZ1624" s="211">
        <f t="shared" si="341"/>
        <v>3.8</v>
      </c>
      <c r="BA1624" s="211">
        <f t="shared" ref="BA1624:BA1633" si="342">SUBTOTAL(9,AT1624:AY1624)</f>
        <v>10.3</v>
      </c>
      <c r="BB1624" s="205">
        <f t="shared" si="333"/>
        <v>196652</v>
      </c>
      <c r="BC1624" s="205">
        <f t="shared" si="334"/>
        <v>196652</v>
      </c>
      <c r="BD1624" s="205">
        <f t="shared" si="335"/>
        <v>-559</v>
      </c>
      <c r="BE1624" s="205">
        <f t="shared" si="336"/>
        <v>-559</v>
      </c>
      <c r="BF1624" s="175">
        <v>197211</v>
      </c>
      <c r="BG1624" s="175">
        <v>34350</v>
      </c>
      <c r="BH1624" s="175">
        <v>117000</v>
      </c>
      <c r="BI1624" s="175"/>
      <c r="BJ1624" s="175"/>
      <c r="BK1624" s="175">
        <v>26073</v>
      </c>
      <c r="BL1624" s="175">
        <v>4483</v>
      </c>
      <c r="BM1624" s="175"/>
      <c r="BN1624" s="175"/>
      <c r="BO1624" s="175">
        <v>14746</v>
      </c>
      <c r="BP1624" s="200">
        <f t="shared" si="337"/>
        <v>131746</v>
      </c>
    </row>
    <row r="1625" spans="1:68" s="201" customFormat="1" x14ac:dyDescent="0.15">
      <c r="A1625" s="117">
        <v>4420401001</v>
      </c>
      <c r="B1625" s="118" t="s">
        <v>3026</v>
      </c>
      <c r="C1625" s="118" t="s">
        <v>3015</v>
      </c>
      <c r="D1625" s="118" t="s">
        <v>3027</v>
      </c>
      <c r="E1625" s="118" t="s">
        <v>5265</v>
      </c>
      <c r="F1625" s="120">
        <v>32</v>
      </c>
      <c r="G1625" s="119">
        <v>5948820</v>
      </c>
      <c r="H1625" s="119"/>
      <c r="I1625" s="120" t="s">
        <v>5820</v>
      </c>
      <c r="J1625" s="120">
        <v>31710</v>
      </c>
      <c r="K1625" s="120">
        <v>5625972</v>
      </c>
      <c r="L1625" s="120">
        <v>0.48599999999999999</v>
      </c>
      <c r="M1625" s="121" t="s">
        <v>5654</v>
      </c>
      <c r="N1625" s="120">
        <v>1</v>
      </c>
      <c r="O1625" s="119">
        <v>212.7</v>
      </c>
      <c r="P1625" s="119"/>
      <c r="Q1625" s="119"/>
      <c r="R1625" s="120" t="s">
        <v>5655</v>
      </c>
      <c r="S1625" s="120">
        <v>83.2</v>
      </c>
      <c r="T1625" s="120"/>
      <c r="U1625" s="120"/>
      <c r="V1625" s="172">
        <v>3166.6</v>
      </c>
      <c r="W1625" s="172">
        <v>302.39999999999998</v>
      </c>
      <c r="X1625" s="172">
        <v>2064.5</v>
      </c>
      <c r="Y1625" s="172">
        <v>589.79999999999995</v>
      </c>
      <c r="Z1625" s="172">
        <v>209.9</v>
      </c>
      <c r="AA1625" s="123">
        <v>49684</v>
      </c>
      <c r="AB1625" s="123">
        <v>63620.290000000103</v>
      </c>
      <c r="AC1625" s="123">
        <v>2988.4500000000003</v>
      </c>
      <c r="AD1625" s="123"/>
      <c r="AE1625" s="123"/>
      <c r="AF1625" s="123"/>
      <c r="AG1625" s="214"/>
      <c r="AH1625" s="229" t="str">
        <f t="shared" si="332"/>
        <v>a3</v>
      </c>
      <c r="AI1625" s="199"/>
      <c r="AJ1625" s="199"/>
      <c r="AK1625" s="199"/>
      <c r="AL1625" s="199"/>
      <c r="AM1625" s="199"/>
      <c r="AN1625" s="173">
        <v>1</v>
      </c>
      <c r="AO1625" s="173">
        <v>1</v>
      </c>
      <c r="AP1625" s="173">
        <v>1</v>
      </c>
      <c r="AQ1625" s="173">
        <v>1</v>
      </c>
      <c r="AR1625" s="173"/>
      <c r="AS1625" s="173">
        <v>1</v>
      </c>
      <c r="AT1625" s="173">
        <v>5.2</v>
      </c>
      <c r="AU1625" s="173">
        <v>5.2</v>
      </c>
      <c r="AV1625" s="173">
        <v>2.2999999999999998</v>
      </c>
      <c r="AW1625" s="173">
        <v>2.2999999999999998</v>
      </c>
      <c r="AX1625" s="173"/>
      <c r="AY1625" s="173">
        <v>1</v>
      </c>
      <c r="AZ1625" s="211">
        <f t="shared" si="341"/>
        <v>5</v>
      </c>
      <c r="BA1625" s="211">
        <f t="shared" si="342"/>
        <v>16</v>
      </c>
      <c r="BB1625" s="205">
        <f t="shared" si="333"/>
        <v>367561</v>
      </c>
      <c r="BC1625" s="205">
        <f t="shared" si="334"/>
        <v>285110</v>
      </c>
      <c r="BD1625" s="205">
        <f t="shared" si="335"/>
        <v>107856</v>
      </c>
      <c r="BE1625" s="205">
        <f t="shared" si="336"/>
        <v>25405</v>
      </c>
      <c r="BF1625" s="175">
        <v>259705</v>
      </c>
      <c r="BG1625" s="175">
        <v>24385</v>
      </c>
      <c r="BH1625" s="175">
        <v>107856</v>
      </c>
      <c r="BI1625" s="175">
        <v>67585</v>
      </c>
      <c r="BJ1625" s="175">
        <v>14866</v>
      </c>
      <c r="BK1625" s="175">
        <v>50577</v>
      </c>
      <c r="BL1625" s="175">
        <v>5392</v>
      </c>
      <c r="BM1625" s="175">
        <v>30110</v>
      </c>
      <c r="BN1625" s="175">
        <v>18660</v>
      </c>
      <c r="BO1625" s="175">
        <v>48130</v>
      </c>
      <c r="BP1625" s="200">
        <f t="shared" si="337"/>
        <v>155986</v>
      </c>
    </row>
    <row r="1626" spans="1:68" s="201" customFormat="1" x14ac:dyDescent="0.15">
      <c r="A1626" s="117">
        <v>3821301001</v>
      </c>
      <c r="B1626" s="118" t="s">
        <v>2729</v>
      </c>
      <c r="C1626" s="118" t="s">
        <v>2700</v>
      </c>
      <c r="D1626" s="118" t="s">
        <v>2730</v>
      </c>
      <c r="E1626" s="118" t="s">
        <v>5067</v>
      </c>
      <c r="F1626" s="120">
        <v>34</v>
      </c>
      <c r="G1626" s="119">
        <v>5763871</v>
      </c>
      <c r="H1626" s="119">
        <v>433952</v>
      </c>
      <c r="I1626" s="120" t="s">
        <v>5821</v>
      </c>
      <c r="J1626" s="120">
        <v>9500</v>
      </c>
      <c r="K1626" s="120">
        <v>5763871</v>
      </c>
      <c r="L1626" s="120">
        <v>1.6619999999999999</v>
      </c>
      <c r="M1626" s="121" t="s">
        <v>5654</v>
      </c>
      <c r="N1626" s="120">
        <v>1</v>
      </c>
      <c r="O1626" s="119">
        <v>96.2</v>
      </c>
      <c r="P1626" s="119">
        <v>17.399999999999999</v>
      </c>
      <c r="Q1626" s="119">
        <v>2.21</v>
      </c>
      <c r="R1626" s="120" t="s">
        <v>5655</v>
      </c>
      <c r="S1626" s="120">
        <v>164.2</v>
      </c>
      <c r="T1626" s="120"/>
      <c r="U1626" s="120"/>
      <c r="V1626" s="172">
        <v>1440.7</v>
      </c>
      <c r="W1626" s="172">
        <v>130.69999999999999</v>
      </c>
      <c r="X1626" s="172">
        <v>845.4</v>
      </c>
      <c r="Y1626" s="172">
        <v>271.60000000000002</v>
      </c>
      <c r="Z1626" s="172">
        <v>193</v>
      </c>
      <c r="AA1626" s="123">
        <v>9657</v>
      </c>
      <c r="AB1626" s="123">
        <v>31333.500000000033</v>
      </c>
      <c r="AC1626" s="123">
        <v>500</v>
      </c>
      <c r="AD1626" s="123"/>
      <c r="AE1626" s="123"/>
      <c r="AF1626" s="123"/>
      <c r="AG1626" s="214"/>
      <c r="AH1626" s="229" t="str">
        <f t="shared" si="332"/>
        <v>a3</v>
      </c>
      <c r="AI1626" s="199" t="s">
        <v>5400</v>
      </c>
      <c r="AJ1626" s="199" t="s">
        <v>5400</v>
      </c>
      <c r="AK1626" s="199" t="s">
        <v>5400</v>
      </c>
      <c r="AL1626" s="199" t="s">
        <v>5400</v>
      </c>
      <c r="AM1626" s="199" t="s">
        <v>5400</v>
      </c>
      <c r="AN1626" s="173">
        <v>1</v>
      </c>
      <c r="AO1626" s="173">
        <v>0.5</v>
      </c>
      <c r="AP1626" s="173">
        <v>0.5</v>
      </c>
      <c r="AQ1626" s="173">
        <v>1</v>
      </c>
      <c r="AR1626" s="173"/>
      <c r="AS1626" s="173">
        <v>1</v>
      </c>
      <c r="AT1626" s="173">
        <v>5</v>
      </c>
      <c r="AU1626" s="173">
        <v>4</v>
      </c>
      <c r="AV1626" s="173">
        <v>0.5</v>
      </c>
      <c r="AW1626" s="173">
        <v>0.5</v>
      </c>
      <c r="AX1626" s="173"/>
      <c r="AY1626" s="173">
        <v>1</v>
      </c>
      <c r="AZ1626" s="211">
        <f t="shared" si="341"/>
        <v>4</v>
      </c>
      <c r="BA1626" s="211">
        <f t="shared" si="342"/>
        <v>11</v>
      </c>
      <c r="BB1626" s="205">
        <f t="shared" si="333"/>
        <v>276677</v>
      </c>
      <c r="BC1626" s="205">
        <f t="shared" si="334"/>
        <v>205959</v>
      </c>
      <c r="BD1626" s="205">
        <f t="shared" si="335"/>
        <v>80718</v>
      </c>
      <c r="BE1626" s="205">
        <f t="shared" si="336"/>
        <v>10000</v>
      </c>
      <c r="BF1626" s="175">
        <v>195959</v>
      </c>
      <c r="BG1626" s="175">
        <v>24777</v>
      </c>
      <c r="BH1626" s="175">
        <v>84754</v>
      </c>
      <c r="BI1626" s="175">
        <v>70718</v>
      </c>
      <c r="BJ1626" s="175"/>
      <c r="BK1626" s="175">
        <v>18863</v>
      </c>
      <c r="BL1626" s="175">
        <v>16936</v>
      </c>
      <c r="BM1626" s="175">
        <v>28211</v>
      </c>
      <c r="BN1626" s="175">
        <v>19211</v>
      </c>
      <c r="BO1626" s="175">
        <v>13207</v>
      </c>
      <c r="BP1626" s="200">
        <f t="shared" si="337"/>
        <v>97961</v>
      </c>
    </row>
    <row r="1627" spans="1:68" s="201" customFormat="1" x14ac:dyDescent="0.15">
      <c r="A1627" s="117">
        <v>120601003</v>
      </c>
      <c r="B1627" s="118" t="s">
        <v>47</v>
      </c>
      <c r="C1627" s="118" t="s">
        <v>11</v>
      </c>
      <c r="D1627" s="118" t="s">
        <v>45</v>
      </c>
      <c r="E1627" s="118" t="s">
        <v>3211</v>
      </c>
      <c r="F1627" s="120">
        <v>26</v>
      </c>
      <c r="G1627" s="119">
        <v>5012430</v>
      </c>
      <c r="H1627" s="119"/>
      <c r="I1627" s="120" t="s">
        <v>5820</v>
      </c>
      <c r="J1627" s="120">
        <v>15460</v>
      </c>
      <c r="K1627" s="120">
        <v>5768700</v>
      </c>
      <c r="L1627" s="120">
        <v>1.022</v>
      </c>
      <c r="M1627" s="121" t="s">
        <v>5654</v>
      </c>
      <c r="N1627" s="120">
        <v>1</v>
      </c>
      <c r="O1627" s="119">
        <v>220</v>
      </c>
      <c r="P1627" s="119"/>
      <c r="Q1627" s="119"/>
      <c r="R1627" s="120" t="s">
        <v>5655</v>
      </c>
      <c r="S1627" s="120">
        <v>5.5</v>
      </c>
      <c r="T1627" s="120"/>
      <c r="U1627" s="120" t="s">
        <v>3186</v>
      </c>
      <c r="V1627" s="172">
        <v>3037.3</v>
      </c>
      <c r="W1627" s="172">
        <v>431</v>
      </c>
      <c r="X1627" s="172">
        <v>1614</v>
      </c>
      <c r="Y1627" s="172">
        <v>531.5</v>
      </c>
      <c r="Z1627" s="172">
        <v>460.8</v>
      </c>
      <c r="AA1627" s="123">
        <v>36791</v>
      </c>
      <c r="AB1627" s="123">
        <v>118078.99999999978</v>
      </c>
      <c r="AC1627" s="123">
        <v>3826</v>
      </c>
      <c r="AD1627" s="123"/>
      <c r="AE1627" s="123"/>
      <c r="AF1627" s="123"/>
      <c r="AG1627" s="214"/>
      <c r="AH1627" s="229" t="str">
        <f t="shared" si="332"/>
        <v>a3</v>
      </c>
      <c r="AI1627" s="199" t="s">
        <v>5401</v>
      </c>
      <c r="AJ1627" s="199"/>
      <c r="AK1627" s="199"/>
      <c r="AL1627" s="199" t="s">
        <v>5401</v>
      </c>
      <c r="AM1627" s="199" t="s">
        <v>5401</v>
      </c>
      <c r="AN1627" s="173"/>
      <c r="AO1627" s="173"/>
      <c r="AP1627" s="173"/>
      <c r="AQ1627" s="173"/>
      <c r="AR1627" s="173"/>
      <c r="AS1627" s="173">
        <v>1</v>
      </c>
      <c r="AT1627" s="173">
        <v>6</v>
      </c>
      <c r="AU1627" s="173">
        <v>5.5</v>
      </c>
      <c r="AV1627" s="173">
        <v>1</v>
      </c>
      <c r="AW1627" s="173">
        <v>1</v>
      </c>
      <c r="AX1627" s="173">
        <v>0.5</v>
      </c>
      <c r="AY1627" s="173">
        <v>1</v>
      </c>
      <c r="AZ1627" s="211">
        <f t="shared" si="341"/>
        <v>1</v>
      </c>
      <c r="BA1627" s="211">
        <f t="shared" si="342"/>
        <v>15</v>
      </c>
      <c r="BB1627" s="205">
        <f t="shared" si="333"/>
        <v>252558</v>
      </c>
      <c r="BC1627" s="205">
        <f t="shared" si="334"/>
        <v>252558</v>
      </c>
      <c r="BD1627" s="205">
        <f t="shared" si="335"/>
        <v>0</v>
      </c>
      <c r="BE1627" s="205">
        <f t="shared" si="336"/>
        <v>0</v>
      </c>
      <c r="BF1627" s="175">
        <v>252558</v>
      </c>
      <c r="BG1627" s="175">
        <v>7866</v>
      </c>
      <c r="BH1627" s="175">
        <v>160113</v>
      </c>
      <c r="BI1627" s="175"/>
      <c r="BJ1627" s="175"/>
      <c r="BK1627" s="175">
        <v>38785</v>
      </c>
      <c r="BL1627" s="175">
        <v>21712</v>
      </c>
      <c r="BM1627" s="175"/>
      <c r="BN1627" s="175"/>
      <c r="BO1627" s="175">
        <v>24082</v>
      </c>
      <c r="BP1627" s="200">
        <f t="shared" si="337"/>
        <v>184195</v>
      </c>
    </row>
    <row r="1628" spans="1:68" s="201" customFormat="1" x14ac:dyDescent="0.15">
      <c r="A1628" s="117">
        <v>1180101001</v>
      </c>
      <c r="B1628" s="118" t="s">
        <v>1013</v>
      </c>
      <c r="C1628" s="118" t="s">
        <v>971</v>
      </c>
      <c r="D1628" s="118" t="s">
        <v>5680</v>
      </c>
      <c r="E1628" s="118" t="s">
        <v>5692</v>
      </c>
      <c r="F1628" s="120">
        <v>40</v>
      </c>
      <c r="G1628" s="119">
        <v>5775110</v>
      </c>
      <c r="H1628" s="119"/>
      <c r="I1628" s="120" t="s">
        <v>5820</v>
      </c>
      <c r="J1628" s="120">
        <v>25800</v>
      </c>
      <c r="K1628" s="120">
        <v>5775110</v>
      </c>
      <c r="L1628" s="120">
        <v>0.61299999999999999</v>
      </c>
      <c r="M1628" s="121" t="s">
        <v>5654</v>
      </c>
      <c r="N1628" s="120">
        <v>1</v>
      </c>
      <c r="O1628" s="119">
        <v>182</v>
      </c>
      <c r="P1628" s="119">
        <v>22</v>
      </c>
      <c r="Q1628" s="119">
        <v>2.1</v>
      </c>
      <c r="R1628" s="120" t="s">
        <v>5655</v>
      </c>
      <c r="S1628" s="120">
        <v>45.1</v>
      </c>
      <c r="T1628" s="120"/>
      <c r="U1628" s="120"/>
      <c r="V1628" s="172">
        <v>2628.8</v>
      </c>
      <c r="W1628" s="172">
        <v>490.6</v>
      </c>
      <c r="X1628" s="172">
        <v>935.9</v>
      </c>
      <c r="Y1628" s="172">
        <v>210.9</v>
      </c>
      <c r="Z1628" s="172">
        <v>991.4</v>
      </c>
      <c r="AA1628" s="123">
        <v>73627</v>
      </c>
      <c r="AB1628" s="123"/>
      <c r="AC1628" s="123">
        <v>3969</v>
      </c>
      <c r="AD1628" s="123"/>
      <c r="AE1628" s="123"/>
      <c r="AF1628" s="123"/>
      <c r="AG1628" s="214"/>
      <c r="AH1628" s="229" t="str">
        <f t="shared" si="332"/>
        <v>a3</v>
      </c>
      <c r="AI1628" s="199"/>
      <c r="AJ1628" s="199"/>
      <c r="AK1628" s="199"/>
      <c r="AL1628" s="199"/>
      <c r="AM1628" s="199"/>
      <c r="AN1628" s="173">
        <v>1</v>
      </c>
      <c r="AO1628" s="173"/>
      <c r="AP1628" s="173"/>
      <c r="AQ1628" s="173"/>
      <c r="AR1628" s="173"/>
      <c r="AS1628" s="173">
        <v>1</v>
      </c>
      <c r="AT1628" s="173">
        <v>8</v>
      </c>
      <c r="AU1628" s="173">
        <v>4</v>
      </c>
      <c r="AV1628" s="173">
        <v>1</v>
      </c>
      <c r="AW1628" s="173">
        <v>2</v>
      </c>
      <c r="AX1628" s="173">
        <v>1</v>
      </c>
      <c r="AY1628" s="173">
        <v>1</v>
      </c>
      <c r="AZ1628" s="211">
        <f t="shared" si="341"/>
        <v>2</v>
      </c>
      <c r="BA1628" s="211">
        <f t="shared" si="342"/>
        <v>17</v>
      </c>
      <c r="BB1628" s="205">
        <f t="shared" si="333"/>
        <v>161913</v>
      </c>
      <c r="BC1628" s="205">
        <f t="shared" si="334"/>
        <v>139195</v>
      </c>
      <c r="BD1628" s="205">
        <f t="shared" si="335"/>
        <v>26739</v>
      </c>
      <c r="BE1628" s="205">
        <f t="shared" si="336"/>
        <v>4021</v>
      </c>
      <c r="BF1628" s="175">
        <v>135174</v>
      </c>
      <c r="BG1628" s="175">
        <v>8059</v>
      </c>
      <c r="BH1628" s="175">
        <v>24804</v>
      </c>
      <c r="BI1628" s="175">
        <v>8000</v>
      </c>
      <c r="BJ1628" s="175">
        <v>14718</v>
      </c>
      <c r="BK1628" s="175">
        <v>55012</v>
      </c>
      <c r="BL1628" s="175"/>
      <c r="BM1628" s="175">
        <v>45364</v>
      </c>
      <c r="BN1628" s="175">
        <v>1935</v>
      </c>
      <c r="BO1628" s="175">
        <v>4021</v>
      </c>
      <c r="BP1628" s="200">
        <f t="shared" si="337"/>
        <v>28825</v>
      </c>
    </row>
    <row r="1629" spans="1:68" s="201" customFormat="1" x14ac:dyDescent="0.15">
      <c r="A1629" s="117">
        <v>4200181001</v>
      </c>
      <c r="B1629" s="118" t="s">
        <v>2906</v>
      </c>
      <c r="C1629" s="118" t="s">
        <v>2907</v>
      </c>
      <c r="D1629" s="118" t="s">
        <v>2908</v>
      </c>
      <c r="E1629" s="118" t="s">
        <v>5179</v>
      </c>
      <c r="F1629" s="120">
        <v>13</v>
      </c>
      <c r="G1629" s="119">
        <v>6257270</v>
      </c>
      <c r="H1629" s="119"/>
      <c r="I1629" s="120" t="s">
        <v>5820</v>
      </c>
      <c r="J1629" s="120">
        <v>26917</v>
      </c>
      <c r="K1629" s="120">
        <v>5818970</v>
      </c>
      <c r="L1629" s="120">
        <v>0.59199999999999997</v>
      </c>
      <c r="M1629" s="121" t="s">
        <v>5654</v>
      </c>
      <c r="N1629" s="120">
        <v>1</v>
      </c>
      <c r="O1629" s="119">
        <v>87</v>
      </c>
      <c r="P1629" s="119"/>
      <c r="Q1629" s="119"/>
      <c r="R1629" s="120" t="s">
        <v>5655</v>
      </c>
      <c r="S1629" s="120">
        <v>39.4</v>
      </c>
      <c r="T1629" s="120"/>
      <c r="U1629" s="120"/>
      <c r="V1629" s="172">
        <v>2285.5</v>
      </c>
      <c r="W1629" s="172">
        <v>1348.5</v>
      </c>
      <c r="X1629" s="172">
        <v>320</v>
      </c>
      <c r="Y1629" s="172">
        <v>468.4</v>
      </c>
      <c r="Z1629" s="172">
        <v>148.6</v>
      </c>
      <c r="AA1629" s="123">
        <v>31549</v>
      </c>
      <c r="AB1629" s="123">
        <v>75025.999999999913</v>
      </c>
      <c r="AC1629" s="123">
        <v>1763.6</v>
      </c>
      <c r="AD1629" s="123"/>
      <c r="AE1629" s="123"/>
      <c r="AF1629" s="123"/>
      <c r="AG1629" s="214"/>
      <c r="AH1629" s="229" t="str">
        <f t="shared" si="332"/>
        <v>a3</v>
      </c>
      <c r="AI1629" s="199" t="s">
        <v>5401</v>
      </c>
      <c r="AJ1629" s="199"/>
      <c r="AK1629" s="199"/>
      <c r="AL1629" s="199"/>
      <c r="AM1629" s="199"/>
      <c r="AN1629" s="173">
        <v>1</v>
      </c>
      <c r="AO1629" s="173" t="s">
        <v>3186</v>
      </c>
      <c r="AP1629" s="173" t="s">
        <v>3186</v>
      </c>
      <c r="AQ1629" s="173" t="s">
        <v>3186</v>
      </c>
      <c r="AR1629" s="173" t="s">
        <v>3186</v>
      </c>
      <c r="AS1629" s="173">
        <v>2</v>
      </c>
      <c r="AT1629" s="173">
        <v>3</v>
      </c>
      <c r="AU1629" s="173">
        <v>3</v>
      </c>
      <c r="AV1629" s="173">
        <v>4</v>
      </c>
      <c r="AW1629" s="173">
        <v>3</v>
      </c>
      <c r="AX1629" s="173">
        <v>2</v>
      </c>
      <c r="AY1629" s="173" t="s">
        <v>3186</v>
      </c>
      <c r="AZ1629" s="211">
        <f t="shared" si="341"/>
        <v>3</v>
      </c>
      <c r="BA1629" s="211">
        <f t="shared" si="342"/>
        <v>15</v>
      </c>
      <c r="BB1629" s="205">
        <f t="shared" si="333"/>
        <v>230581</v>
      </c>
      <c r="BC1629" s="205">
        <f t="shared" si="334"/>
        <v>230581</v>
      </c>
      <c r="BD1629" s="205">
        <f t="shared" si="335"/>
        <v>0</v>
      </c>
      <c r="BE1629" s="205">
        <f t="shared" si="336"/>
        <v>0</v>
      </c>
      <c r="BF1629" s="175">
        <v>230581</v>
      </c>
      <c r="BG1629" s="175"/>
      <c r="BH1629" s="175">
        <v>175455</v>
      </c>
      <c r="BI1629" s="175"/>
      <c r="BJ1629" s="175"/>
      <c r="BK1629" s="175">
        <v>23481</v>
      </c>
      <c r="BL1629" s="175">
        <v>27153</v>
      </c>
      <c r="BM1629" s="175"/>
      <c r="BN1629" s="175"/>
      <c r="BO1629" s="175">
        <v>4492</v>
      </c>
      <c r="BP1629" s="200">
        <f t="shared" si="337"/>
        <v>179947</v>
      </c>
    </row>
    <row r="1630" spans="1:68" s="201" customFormat="1" x14ac:dyDescent="0.15">
      <c r="A1630" s="117">
        <v>4520201001</v>
      </c>
      <c r="B1630" s="118" t="s">
        <v>2286</v>
      </c>
      <c r="C1630" s="118" t="s">
        <v>3060</v>
      </c>
      <c r="D1630" s="118" t="s">
        <v>3067</v>
      </c>
      <c r="E1630" s="118" t="s">
        <v>5294</v>
      </c>
      <c r="F1630" s="120">
        <v>41</v>
      </c>
      <c r="G1630" s="119">
        <v>5930831</v>
      </c>
      <c r="H1630" s="119"/>
      <c r="I1630" s="120" t="s">
        <v>5821</v>
      </c>
      <c r="J1630" s="120">
        <v>21200</v>
      </c>
      <c r="K1630" s="120">
        <v>5930831</v>
      </c>
      <c r="L1630" s="120">
        <v>0.76600000000000001</v>
      </c>
      <c r="M1630" s="121" t="s">
        <v>5654</v>
      </c>
      <c r="N1630" s="120">
        <v>1</v>
      </c>
      <c r="O1630" s="119">
        <v>224</v>
      </c>
      <c r="P1630" s="119">
        <v>32.1</v>
      </c>
      <c r="Q1630" s="119">
        <v>5.6</v>
      </c>
      <c r="R1630" s="120" t="s">
        <v>5655</v>
      </c>
      <c r="S1630" s="120">
        <v>59.67</v>
      </c>
      <c r="T1630" s="120"/>
      <c r="U1630" s="120"/>
      <c r="V1630" s="172">
        <v>2204.3000000000002</v>
      </c>
      <c r="W1630" s="172"/>
      <c r="X1630" s="172"/>
      <c r="Y1630" s="172"/>
      <c r="Z1630" s="172">
        <v>2204.3000000000002</v>
      </c>
      <c r="AA1630" s="123">
        <v>17883</v>
      </c>
      <c r="AB1630" s="123">
        <v>67306.02000000012</v>
      </c>
      <c r="AC1630" s="123">
        <v>1662.4</v>
      </c>
      <c r="AD1630" s="123"/>
      <c r="AE1630" s="123"/>
      <c r="AF1630" s="123"/>
      <c r="AG1630" s="214"/>
      <c r="AH1630" s="229" t="str">
        <f t="shared" si="332"/>
        <v>a3</v>
      </c>
      <c r="AI1630" s="199" t="s">
        <v>5401</v>
      </c>
      <c r="AJ1630" s="199" t="s">
        <v>5401</v>
      </c>
      <c r="AK1630" s="199" t="s">
        <v>5401</v>
      </c>
      <c r="AL1630" s="199" t="s">
        <v>5400</v>
      </c>
      <c r="AM1630" s="199"/>
      <c r="AN1630" s="173"/>
      <c r="AO1630" s="173"/>
      <c r="AP1630" s="173"/>
      <c r="AQ1630" s="173"/>
      <c r="AR1630" s="173"/>
      <c r="AS1630" s="173">
        <v>3</v>
      </c>
      <c r="AT1630" s="173">
        <v>3</v>
      </c>
      <c r="AU1630" s="173">
        <v>3</v>
      </c>
      <c r="AV1630" s="173">
        <v>3</v>
      </c>
      <c r="AW1630" s="173">
        <v>2</v>
      </c>
      <c r="AX1630" s="173">
        <v>5</v>
      </c>
      <c r="AY1630" s="173">
        <v>1</v>
      </c>
      <c r="AZ1630" s="211">
        <f t="shared" si="341"/>
        <v>3</v>
      </c>
      <c r="BA1630" s="211">
        <f t="shared" si="342"/>
        <v>17</v>
      </c>
      <c r="BB1630" s="205">
        <f t="shared" si="333"/>
        <v>200054</v>
      </c>
      <c r="BC1630" s="205">
        <f t="shared" si="334"/>
        <v>200054</v>
      </c>
      <c r="BD1630" s="205">
        <f t="shared" si="335"/>
        <v>0</v>
      </c>
      <c r="BE1630" s="205">
        <f t="shared" si="336"/>
        <v>0</v>
      </c>
      <c r="BF1630" s="175">
        <v>200054</v>
      </c>
      <c r="BG1630" s="175">
        <v>10981</v>
      </c>
      <c r="BH1630" s="175">
        <v>153228</v>
      </c>
      <c r="BI1630" s="175"/>
      <c r="BJ1630" s="175"/>
      <c r="BK1630" s="175">
        <v>16969</v>
      </c>
      <c r="BL1630" s="175">
        <v>13867</v>
      </c>
      <c r="BM1630" s="175"/>
      <c r="BN1630" s="175">
        <v>516</v>
      </c>
      <c r="BO1630" s="175">
        <v>4493</v>
      </c>
      <c r="BP1630" s="200">
        <f t="shared" si="337"/>
        <v>157721</v>
      </c>
    </row>
    <row r="1631" spans="1:68" s="201" customFormat="1" x14ac:dyDescent="0.15">
      <c r="A1631" s="117">
        <v>122001001</v>
      </c>
      <c r="B1631" s="118" t="s">
        <v>80</v>
      </c>
      <c r="C1631" s="118" t="s">
        <v>11</v>
      </c>
      <c r="D1631" s="118" t="s">
        <v>81</v>
      </c>
      <c r="E1631" s="118" t="s">
        <v>3234</v>
      </c>
      <c r="F1631" s="120">
        <v>39</v>
      </c>
      <c r="G1631" s="119">
        <v>4560976</v>
      </c>
      <c r="H1631" s="119">
        <v>1419384</v>
      </c>
      <c r="I1631" s="120" t="s">
        <v>5821</v>
      </c>
      <c r="J1631" s="120">
        <v>10800</v>
      </c>
      <c r="K1631" s="120">
        <v>5980360</v>
      </c>
      <c r="L1631" s="120">
        <v>1.5169999999999999</v>
      </c>
      <c r="M1631" s="121" t="s">
        <v>5654</v>
      </c>
      <c r="N1631" s="120">
        <v>1</v>
      </c>
      <c r="O1631" s="119">
        <v>122.4</v>
      </c>
      <c r="P1631" s="119">
        <v>32.1</v>
      </c>
      <c r="Q1631" s="119">
        <v>1.03</v>
      </c>
      <c r="R1631" s="120" t="s">
        <v>5655</v>
      </c>
      <c r="S1631" s="120">
        <v>32.299999999999997</v>
      </c>
      <c r="T1631" s="120"/>
      <c r="U1631" s="120" t="s">
        <v>3186</v>
      </c>
      <c r="V1631" s="172">
        <v>1261.8</v>
      </c>
      <c r="W1631" s="172"/>
      <c r="X1631" s="172"/>
      <c r="Y1631" s="172"/>
      <c r="Z1631" s="172">
        <v>1261.8</v>
      </c>
      <c r="AA1631" s="123">
        <v>18261</v>
      </c>
      <c r="AB1631" s="123">
        <v>52279.500000000102</v>
      </c>
      <c r="AC1631" s="123">
        <v>931</v>
      </c>
      <c r="AD1631" s="123"/>
      <c r="AE1631" s="123"/>
      <c r="AF1631" s="123"/>
      <c r="AG1631" s="214"/>
      <c r="AH1631" s="229" t="str">
        <f t="shared" si="332"/>
        <v>a3</v>
      </c>
      <c r="AI1631" s="199"/>
      <c r="AJ1631" s="199"/>
      <c r="AK1631" s="199"/>
      <c r="AL1631" s="199"/>
      <c r="AM1631" s="199"/>
      <c r="AN1631" s="173">
        <v>0.5</v>
      </c>
      <c r="AO1631" s="173"/>
      <c r="AP1631" s="173"/>
      <c r="AQ1631" s="173"/>
      <c r="AR1631" s="173"/>
      <c r="AS1631" s="173">
        <v>2.5</v>
      </c>
      <c r="AT1631" s="173">
        <v>2.5</v>
      </c>
      <c r="AU1631" s="173">
        <v>1.5</v>
      </c>
      <c r="AV1631" s="173">
        <v>2</v>
      </c>
      <c r="AW1631" s="173">
        <v>1.5</v>
      </c>
      <c r="AX1631" s="173">
        <v>1</v>
      </c>
      <c r="AY1631" s="173"/>
      <c r="AZ1631" s="211">
        <f t="shared" si="341"/>
        <v>3</v>
      </c>
      <c r="BA1631" s="211">
        <f t="shared" si="342"/>
        <v>8.5</v>
      </c>
      <c r="BB1631" s="205">
        <f t="shared" si="333"/>
        <v>140289</v>
      </c>
      <c r="BC1631" s="205">
        <f t="shared" si="334"/>
        <v>107112</v>
      </c>
      <c r="BD1631" s="205">
        <f t="shared" si="335"/>
        <v>45252</v>
      </c>
      <c r="BE1631" s="205">
        <f t="shared" si="336"/>
        <v>12075</v>
      </c>
      <c r="BF1631" s="175">
        <v>95037</v>
      </c>
      <c r="BG1631" s="175"/>
      <c r="BH1631" s="175">
        <v>68548</v>
      </c>
      <c r="BI1631" s="175">
        <v>33177</v>
      </c>
      <c r="BJ1631" s="175"/>
      <c r="BK1631" s="175"/>
      <c r="BL1631" s="175">
        <v>5427</v>
      </c>
      <c r="BM1631" s="175">
        <v>18122</v>
      </c>
      <c r="BN1631" s="175"/>
      <c r="BO1631" s="175">
        <v>15015</v>
      </c>
      <c r="BP1631" s="200">
        <f t="shared" si="337"/>
        <v>83563</v>
      </c>
    </row>
    <row r="1632" spans="1:68" s="124" customFormat="1" x14ac:dyDescent="0.15">
      <c r="A1632" s="117">
        <v>4023001001</v>
      </c>
      <c r="B1632" s="118" t="s">
        <v>2844</v>
      </c>
      <c r="C1632" s="118" t="s">
        <v>2791</v>
      </c>
      <c r="D1632" s="118" t="s">
        <v>2845</v>
      </c>
      <c r="E1632" s="118" t="s">
        <v>5140</v>
      </c>
      <c r="F1632" s="120">
        <v>22</v>
      </c>
      <c r="G1632" s="119">
        <v>5992300</v>
      </c>
      <c r="H1632" s="119"/>
      <c r="I1632" s="120" t="s">
        <v>5820</v>
      </c>
      <c r="J1632" s="120">
        <v>23500</v>
      </c>
      <c r="K1632" s="120">
        <v>5992300</v>
      </c>
      <c r="L1632" s="120">
        <v>0.69899999999999995</v>
      </c>
      <c r="M1632" s="121" t="s">
        <v>5654</v>
      </c>
      <c r="N1632" s="120">
        <v>1</v>
      </c>
      <c r="O1632" s="119">
        <v>200</v>
      </c>
      <c r="P1632" s="119">
        <v>40</v>
      </c>
      <c r="Q1632" s="119">
        <v>3.9</v>
      </c>
      <c r="R1632" s="120" t="s">
        <v>5655</v>
      </c>
      <c r="S1632" s="120">
        <v>55.8</v>
      </c>
      <c r="T1632" s="120"/>
      <c r="U1632" s="120"/>
      <c r="V1632" s="172">
        <v>2211.8000000000002</v>
      </c>
      <c r="W1632" s="172">
        <v>488.5</v>
      </c>
      <c r="X1632" s="172">
        <v>1365.2</v>
      </c>
      <c r="Y1632" s="172">
        <v>290.60000000000002</v>
      </c>
      <c r="Z1632" s="172">
        <v>67.5</v>
      </c>
      <c r="AA1632" s="123">
        <v>53442.2</v>
      </c>
      <c r="AB1632" s="123">
        <v>164014.49999999988</v>
      </c>
      <c r="AC1632" s="123">
        <v>3740</v>
      </c>
      <c r="AD1632" s="123"/>
      <c r="AE1632" s="123"/>
      <c r="AF1632" s="123"/>
      <c r="AG1632" s="214"/>
      <c r="AH1632" s="229" t="str">
        <f t="shared" si="332"/>
        <v>a3</v>
      </c>
      <c r="AI1632" s="199"/>
      <c r="AJ1632" s="199"/>
      <c r="AK1632" s="199"/>
      <c r="AL1632" s="199"/>
      <c r="AM1632" s="199"/>
      <c r="AN1632" s="173">
        <v>1</v>
      </c>
      <c r="AO1632" s="173" t="s">
        <v>3186</v>
      </c>
      <c r="AP1632" s="173" t="s">
        <v>3186</v>
      </c>
      <c r="AQ1632" s="173" t="s">
        <v>3186</v>
      </c>
      <c r="AR1632" s="173" t="s">
        <v>3186</v>
      </c>
      <c r="AS1632" s="173">
        <v>1</v>
      </c>
      <c r="AT1632" s="173">
        <v>2</v>
      </c>
      <c r="AU1632" s="173">
        <v>6</v>
      </c>
      <c r="AV1632" s="173">
        <v>1</v>
      </c>
      <c r="AW1632" s="173">
        <v>1</v>
      </c>
      <c r="AX1632" s="173">
        <v>1</v>
      </c>
      <c r="AY1632" s="173">
        <v>5</v>
      </c>
      <c r="AZ1632" s="211">
        <f t="shared" si="341"/>
        <v>2</v>
      </c>
      <c r="BA1632" s="211">
        <f t="shared" si="342"/>
        <v>16</v>
      </c>
      <c r="BB1632" s="205">
        <f t="shared" si="333"/>
        <v>239307</v>
      </c>
      <c r="BC1632" s="205">
        <f t="shared" si="334"/>
        <v>239307</v>
      </c>
      <c r="BD1632" s="205">
        <f t="shared" si="335"/>
        <v>0</v>
      </c>
      <c r="BE1632" s="205">
        <f t="shared" si="336"/>
        <v>0</v>
      </c>
      <c r="BF1632" s="175">
        <v>239307</v>
      </c>
      <c r="BG1632" s="175"/>
      <c r="BH1632" s="175">
        <v>238287</v>
      </c>
      <c r="BI1632" s="175"/>
      <c r="BJ1632" s="175"/>
      <c r="BK1632" s="175"/>
      <c r="BL1632" s="175">
        <v>789</v>
      </c>
      <c r="BM1632" s="175"/>
      <c r="BN1632" s="175"/>
      <c r="BO1632" s="175">
        <v>231</v>
      </c>
      <c r="BP1632" s="200">
        <f t="shared" si="337"/>
        <v>238518</v>
      </c>
    </row>
    <row r="1633" spans="1:68" s="201" customFormat="1" x14ac:dyDescent="0.15">
      <c r="A1633" s="117">
        <v>1620401001</v>
      </c>
      <c r="B1633" s="118" t="s">
        <v>1294</v>
      </c>
      <c r="C1633" s="118" t="s">
        <v>1276</v>
      </c>
      <c r="D1633" s="118" t="s">
        <v>1295</v>
      </c>
      <c r="E1633" s="118" t="s">
        <v>4001</v>
      </c>
      <c r="F1633" s="120">
        <v>22</v>
      </c>
      <c r="G1633" s="119">
        <v>6007710</v>
      </c>
      <c r="H1633" s="119"/>
      <c r="I1633" s="120" t="s">
        <v>5820</v>
      </c>
      <c r="J1633" s="120">
        <v>25100</v>
      </c>
      <c r="K1633" s="120">
        <v>6007710</v>
      </c>
      <c r="L1633" s="120">
        <v>0.65600000000000003</v>
      </c>
      <c r="M1633" s="121" t="s">
        <v>5654</v>
      </c>
      <c r="N1633" s="120">
        <v>1</v>
      </c>
      <c r="O1633" s="119">
        <v>177.9</v>
      </c>
      <c r="P1633" s="119">
        <v>35.6</v>
      </c>
      <c r="Q1633" s="119">
        <v>4.8</v>
      </c>
      <c r="R1633" s="120" t="s">
        <v>5655</v>
      </c>
      <c r="S1633" s="120">
        <v>12</v>
      </c>
      <c r="T1633" s="120"/>
      <c r="U1633" s="120"/>
      <c r="V1633" s="172">
        <v>1834</v>
      </c>
      <c r="W1633" s="172">
        <v>2</v>
      </c>
      <c r="X1633" s="172">
        <v>1416</v>
      </c>
      <c r="Y1633" s="172">
        <v>339</v>
      </c>
      <c r="Z1633" s="172">
        <v>77</v>
      </c>
      <c r="AA1633" s="123">
        <v>150726</v>
      </c>
      <c r="AB1633" s="123"/>
      <c r="AC1633" s="123">
        <v>6402</v>
      </c>
      <c r="AD1633" s="123"/>
      <c r="AE1633" s="123"/>
      <c r="AF1633" s="123"/>
      <c r="AG1633" s="214"/>
      <c r="AH1633" s="229" t="str">
        <f t="shared" si="332"/>
        <v>a3</v>
      </c>
      <c r="AI1633" s="199" t="s">
        <v>5401</v>
      </c>
      <c r="AJ1633" s="199" t="s">
        <v>5401</v>
      </c>
      <c r="AK1633" s="199" t="s">
        <v>5401</v>
      </c>
      <c r="AL1633" s="199" t="s">
        <v>5401</v>
      </c>
      <c r="AM1633" s="199"/>
      <c r="AN1633" s="173"/>
      <c r="AO1633" s="173"/>
      <c r="AP1633" s="173"/>
      <c r="AQ1633" s="173"/>
      <c r="AR1633" s="173"/>
      <c r="AS1633" s="173"/>
      <c r="AT1633" s="173">
        <v>2.4</v>
      </c>
      <c r="AU1633" s="173">
        <v>1.6</v>
      </c>
      <c r="AV1633" s="173">
        <v>1.6</v>
      </c>
      <c r="AW1633" s="173">
        <v>0.7</v>
      </c>
      <c r="AX1633" s="173">
        <v>0.7</v>
      </c>
      <c r="AY1633" s="173"/>
      <c r="AZ1633" s="211">
        <f t="shared" si="341"/>
        <v>0</v>
      </c>
      <c r="BA1633" s="211">
        <f t="shared" si="342"/>
        <v>7</v>
      </c>
      <c r="BB1633" s="205">
        <f t="shared" si="333"/>
        <v>296127</v>
      </c>
      <c r="BC1633" s="205">
        <f t="shared" si="334"/>
        <v>293098</v>
      </c>
      <c r="BD1633" s="205">
        <f t="shared" si="335"/>
        <v>102004</v>
      </c>
      <c r="BE1633" s="205">
        <f t="shared" si="336"/>
        <v>98975</v>
      </c>
      <c r="BF1633" s="175">
        <v>194123</v>
      </c>
      <c r="BG1633" s="175"/>
      <c r="BH1633" s="175">
        <v>102004</v>
      </c>
      <c r="BI1633" s="175"/>
      <c r="BJ1633" s="175">
        <v>3029</v>
      </c>
      <c r="BK1633" s="175">
        <v>83123</v>
      </c>
      <c r="BL1633" s="175">
        <v>5298</v>
      </c>
      <c r="BM1633" s="175"/>
      <c r="BN1633" s="175">
        <v>26</v>
      </c>
      <c r="BO1633" s="175">
        <v>102647</v>
      </c>
      <c r="BP1633" s="200">
        <f t="shared" si="337"/>
        <v>204651</v>
      </c>
    </row>
    <row r="1634" spans="1:68" s="201" customFormat="1" x14ac:dyDescent="0.15">
      <c r="A1634" s="117">
        <v>122101001</v>
      </c>
      <c r="B1634" s="118" t="s">
        <v>83</v>
      </c>
      <c r="C1634" s="118" t="s">
        <v>11</v>
      </c>
      <c r="D1634" s="118" t="s">
        <v>84</v>
      </c>
      <c r="E1634" s="118" t="s">
        <v>3236</v>
      </c>
      <c r="F1634" s="120">
        <v>33</v>
      </c>
      <c r="G1634" s="119">
        <v>6063125</v>
      </c>
      <c r="H1634" s="119">
        <v>523440</v>
      </c>
      <c r="I1634" s="120" t="s">
        <v>5821</v>
      </c>
      <c r="J1634" s="120">
        <v>17300</v>
      </c>
      <c r="K1634" s="120">
        <v>6063125</v>
      </c>
      <c r="L1634" s="120">
        <v>0.96</v>
      </c>
      <c r="M1634" s="121" t="s">
        <v>5654</v>
      </c>
      <c r="N1634" s="120">
        <v>1</v>
      </c>
      <c r="O1634" s="119">
        <v>127.2</v>
      </c>
      <c r="P1634" s="119">
        <v>34.299999999999997</v>
      </c>
      <c r="Q1634" s="119">
        <v>3.82</v>
      </c>
      <c r="R1634" s="120" t="s">
        <v>5655</v>
      </c>
      <c r="S1634" s="120">
        <v>67.900000000000006</v>
      </c>
      <c r="T1634" s="120"/>
      <c r="U1634" s="120" t="s">
        <v>3186</v>
      </c>
      <c r="V1634" s="172">
        <v>1792</v>
      </c>
      <c r="W1634" s="172">
        <v>468</v>
      </c>
      <c r="X1634" s="172">
        <v>826</v>
      </c>
      <c r="Y1634" s="172">
        <v>179</v>
      </c>
      <c r="Z1634" s="172">
        <v>319</v>
      </c>
      <c r="AA1634" s="123">
        <v>17993</v>
      </c>
      <c r="AB1634" s="123">
        <v>47430.599999999875</v>
      </c>
      <c r="AC1634" s="123">
        <v>193</v>
      </c>
      <c r="AD1634" s="123"/>
      <c r="AE1634" s="123"/>
      <c r="AF1634" s="123"/>
      <c r="AG1634" s="214"/>
      <c r="AH1634" s="229" t="str">
        <f t="shared" si="332"/>
        <v>a3</v>
      </c>
      <c r="AI1634" s="199"/>
      <c r="AJ1634" s="199"/>
      <c r="AK1634" s="199"/>
      <c r="AL1634" s="199"/>
      <c r="AM1634" s="199"/>
      <c r="AN1634" s="173">
        <v>2</v>
      </c>
      <c r="AO1634" s="173">
        <v>1</v>
      </c>
      <c r="AP1634" s="173">
        <v>1</v>
      </c>
      <c r="AQ1634" s="173">
        <v>1</v>
      </c>
      <c r="AR1634" s="173">
        <v>10</v>
      </c>
      <c r="AS1634" s="173"/>
      <c r="AT1634" s="173"/>
      <c r="AU1634" s="173"/>
      <c r="AV1634" s="173"/>
      <c r="AW1634" s="173"/>
      <c r="AX1634" s="173"/>
      <c r="AY1634" s="173"/>
      <c r="AZ1634" s="211">
        <f t="shared" si="341"/>
        <v>15</v>
      </c>
      <c r="BA1634" s="211"/>
      <c r="BB1634" s="205">
        <f t="shared" si="333"/>
        <v>173686</v>
      </c>
      <c r="BC1634" s="205">
        <f t="shared" si="334"/>
        <v>173686</v>
      </c>
      <c r="BD1634" s="205">
        <f t="shared" si="335"/>
        <v>0</v>
      </c>
      <c r="BE1634" s="205">
        <f t="shared" si="336"/>
        <v>0</v>
      </c>
      <c r="BF1634" s="175">
        <v>173686</v>
      </c>
      <c r="BG1634" s="175">
        <v>69349</v>
      </c>
      <c r="BH1634" s="175"/>
      <c r="BI1634" s="175"/>
      <c r="BJ1634" s="175"/>
      <c r="BK1634" s="175">
        <v>14718</v>
      </c>
      <c r="BL1634" s="175">
        <v>19252</v>
      </c>
      <c r="BM1634" s="175">
        <v>24566</v>
      </c>
      <c r="BN1634" s="175">
        <v>28492</v>
      </c>
      <c r="BO1634" s="175">
        <v>17309</v>
      </c>
      <c r="BP1634" s="200">
        <f t="shared" si="337"/>
        <v>17309</v>
      </c>
    </row>
    <row r="1635" spans="1:68" s="201" customFormat="1" x14ac:dyDescent="0.15">
      <c r="A1635" s="117">
        <v>1020701001</v>
      </c>
      <c r="B1635" s="118" t="s">
        <v>940</v>
      </c>
      <c r="C1635" s="118" t="s">
        <v>913</v>
      </c>
      <c r="D1635" s="118" t="s">
        <v>941</v>
      </c>
      <c r="E1635" s="118" t="s">
        <v>3756</v>
      </c>
      <c r="F1635" s="120">
        <v>39</v>
      </c>
      <c r="G1635" s="119">
        <v>6153634</v>
      </c>
      <c r="H1635" s="119"/>
      <c r="I1635" s="120" t="s">
        <v>5820</v>
      </c>
      <c r="J1635" s="120">
        <v>23170</v>
      </c>
      <c r="K1635" s="120">
        <v>6153634</v>
      </c>
      <c r="L1635" s="120">
        <v>0.72799999999999998</v>
      </c>
      <c r="M1635" s="121" t="s">
        <v>5654</v>
      </c>
      <c r="N1635" s="120">
        <v>1</v>
      </c>
      <c r="O1635" s="119">
        <v>132</v>
      </c>
      <c r="P1635" s="119"/>
      <c r="Q1635" s="119"/>
      <c r="R1635" s="120" t="s">
        <v>5655</v>
      </c>
      <c r="S1635" s="120">
        <v>1.5</v>
      </c>
      <c r="T1635" s="120"/>
      <c r="U1635" s="120"/>
      <c r="V1635" s="172">
        <v>2351.8000000000002</v>
      </c>
      <c r="W1635" s="172">
        <v>408.2</v>
      </c>
      <c r="X1635" s="172">
        <v>1384.6</v>
      </c>
      <c r="Y1635" s="172">
        <v>446.7</v>
      </c>
      <c r="Z1635" s="172">
        <v>112.3</v>
      </c>
      <c r="AA1635" s="123">
        <v>26522</v>
      </c>
      <c r="AB1635" s="123"/>
      <c r="AC1635" s="123">
        <v>1028</v>
      </c>
      <c r="AD1635" s="123"/>
      <c r="AE1635" s="123"/>
      <c r="AF1635" s="123"/>
      <c r="AG1635" s="214"/>
      <c r="AH1635" s="229" t="str">
        <f t="shared" si="332"/>
        <v>a3</v>
      </c>
      <c r="AI1635" s="199"/>
      <c r="AJ1635" s="199"/>
      <c r="AK1635" s="199"/>
      <c r="AL1635" s="199"/>
      <c r="AM1635" s="199"/>
      <c r="AN1635" s="173">
        <v>2.5</v>
      </c>
      <c r="AO1635" s="173">
        <v>0.5</v>
      </c>
      <c r="AP1635" s="173"/>
      <c r="AQ1635" s="173">
        <v>1</v>
      </c>
      <c r="AR1635" s="173"/>
      <c r="AS1635" s="173">
        <v>1</v>
      </c>
      <c r="AT1635" s="173">
        <v>1.5</v>
      </c>
      <c r="AU1635" s="173">
        <v>1.5</v>
      </c>
      <c r="AV1635" s="173">
        <v>1.5</v>
      </c>
      <c r="AW1635" s="173">
        <v>1.5</v>
      </c>
      <c r="AX1635" s="173">
        <v>1</v>
      </c>
      <c r="AY1635" s="173" t="s">
        <v>3186</v>
      </c>
      <c r="AZ1635" s="211">
        <f t="shared" si="341"/>
        <v>5</v>
      </c>
      <c r="BA1635" s="211">
        <f t="shared" ref="BA1635:BA1640" si="343">SUBTOTAL(9,AT1635:AY1635)</f>
        <v>7</v>
      </c>
      <c r="BB1635" s="205">
        <f t="shared" si="333"/>
        <v>303744</v>
      </c>
      <c r="BC1635" s="205">
        <f t="shared" si="334"/>
        <v>269335</v>
      </c>
      <c r="BD1635" s="205">
        <f t="shared" si="335"/>
        <v>53764</v>
      </c>
      <c r="BE1635" s="205">
        <f t="shared" si="336"/>
        <v>19355</v>
      </c>
      <c r="BF1635" s="175">
        <v>249980</v>
      </c>
      <c r="BG1635" s="175">
        <v>24397</v>
      </c>
      <c r="BH1635" s="175">
        <v>53764</v>
      </c>
      <c r="BI1635" s="175">
        <v>34409</v>
      </c>
      <c r="BJ1635" s="175"/>
      <c r="BK1635" s="175">
        <v>58463</v>
      </c>
      <c r="BL1635" s="175">
        <v>34193</v>
      </c>
      <c r="BM1635" s="175">
        <v>44558</v>
      </c>
      <c r="BN1635" s="175">
        <v>22500</v>
      </c>
      <c r="BO1635" s="175">
        <v>31460</v>
      </c>
      <c r="BP1635" s="200">
        <f t="shared" si="337"/>
        <v>85224</v>
      </c>
    </row>
    <row r="1636" spans="1:68" s="201" customFormat="1" x14ac:dyDescent="0.15">
      <c r="A1636" s="117">
        <v>3521501002</v>
      </c>
      <c r="B1636" s="118" t="s">
        <v>2642</v>
      </c>
      <c r="C1636" s="118" t="s">
        <v>2601</v>
      </c>
      <c r="D1636" s="118" t="s">
        <v>2641</v>
      </c>
      <c r="E1636" s="118" t="s">
        <v>5002</v>
      </c>
      <c r="F1636" s="120">
        <v>34</v>
      </c>
      <c r="G1636" s="119">
        <v>6177785</v>
      </c>
      <c r="H1636" s="119"/>
      <c r="I1636" s="120" t="s">
        <v>5820</v>
      </c>
      <c r="J1636" s="120">
        <v>32700</v>
      </c>
      <c r="K1636" s="120">
        <v>6177785</v>
      </c>
      <c r="L1636" s="120">
        <v>0.51800000000000002</v>
      </c>
      <c r="M1636" s="121" t="s">
        <v>5673</v>
      </c>
      <c r="N1636" s="120">
        <v>1</v>
      </c>
      <c r="O1636" s="119">
        <v>131.9</v>
      </c>
      <c r="P1636" s="119"/>
      <c r="Q1636" s="119"/>
      <c r="R1636" s="120" t="s">
        <v>5655</v>
      </c>
      <c r="S1636" s="120">
        <v>55.825000000000003</v>
      </c>
      <c r="T1636" s="120"/>
      <c r="U1636" s="120"/>
      <c r="V1636" s="172">
        <v>2658.8249999999998</v>
      </c>
      <c r="W1636" s="172">
        <v>310.625</v>
      </c>
      <c r="X1636" s="172">
        <v>1770.7</v>
      </c>
      <c r="Y1636" s="172">
        <v>288.89999999999998</v>
      </c>
      <c r="Z1636" s="172">
        <v>288.60000000000002</v>
      </c>
      <c r="AA1636" s="123">
        <v>22368</v>
      </c>
      <c r="AB1636" s="123">
        <v>90386.549999999945</v>
      </c>
      <c r="AC1636" s="123">
        <v>1690.96</v>
      </c>
      <c r="AD1636" s="123"/>
      <c r="AE1636" s="123"/>
      <c r="AF1636" s="123"/>
      <c r="AG1636" s="214"/>
      <c r="AH1636" s="229" t="str">
        <f t="shared" ref="AH1636:AH1699" si="344">IF(N1636=1,IF(AG1636&gt;0,"a4",IF(AC1636&gt;0,"a3",IF(AA1636&gt;0,"a2","a1"))),IF(AG1636&gt;0,"b4",IF(AC1636&gt;0,"b3",IF(AA1636&gt;0,"b2","b1"))))</f>
        <v>a3</v>
      </c>
      <c r="AI1636" s="199"/>
      <c r="AJ1636" s="199"/>
      <c r="AK1636" s="199"/>
      <c r="AL1636" s="199"/>
      <c r="AM1636" s="199"/>
      <c r="AN1636" s="173">
        <v>1</v>
      </c>
      <c r="AO1636" s="173">
        <v>0.5</v>
      </c>
      <c r="AP1636" s="173">
        <v>0.5</v>
      </c>
      <c r="AQ1636" s="173">
        <v>0.5</v>
      </c>
      <c r="AR1636" s="173"/>
      <c r="AS1636" s="173">
        <v>1</v>
      </c>
      <c r="AT1636" s="173">
        <v>5</v>
      </c>
      <c r="AU1636" s="173">
        <v>5</v>
      </c>
      <c r="AV1636" s="173">
        <v>1</v>
      </c>
      <c r="AW1636" s="173">
        <v>3</v>
      </c>
      <c r="AX1636" s="173">
        <v>1</v>
      </c>
      <c r="AY1636" s="173">
        <v>1</v>
      </c>
      <c r="AZ1636" s="211">
        <f t="shared" si="341"/>
        <v>3.5</v>
      </c>
      <c r="BA1636" s="211">
        <f t="shared" si="343"/>
        <v>16</v>
      </c>
      <c r="BB1636" s="205">
        <f t="shared" ref="BB1636:BB1699" si="345">SUM(BG1636:BO1636)</f>
        <v>289965</v>
      </c>
      <c r="BC1636" s="205">
        <f t="shared" ref="BC1636:BC1699" si="346">BG1636+BH1636+BK1636+BL1636+BM1636+BN1636+BO1636</f>
        <v>236654</v>
      </c>
      <c r="BD1636" s="205">
        <f t="shared" ref="BD1636:BD1699" si="347">BB1636-BF1636</f>
        <v>55443</v>
      </c>
      <c r="BE1636" s="205">
        <f t="shared" ref="BE1636:BE1699" si="348">BC1636-BF1636</f>
        <v>2132</v>
      </c>
      <c r="BF1636" s="175">
        <v>234522</v>
      </c>
      <c r="BG1636" s="175">
        <v>22166</v>
      </c>
      <c r="BH1636" s="175">
        <v>89077</v>
      </c>
      <c r="BI1636" s="175">
        <v>53311</v>
      </c>
      <c r="BJ1636" s="175"/>
      <c r="BK1636" s="175">
        <v>30315</v>
      </c>
      <c r="BL1636" s="175">
        <v>28806</v>
      </c>
      <c r="BM1636" s="175">
        <v>39199</v>
      </c>
      <c r="BN1636" s="175">
        <v>16662</v>
      </c>
      <c r="BO1636" s="175">
        <v>10429</v>
      </c>
      <c r="BP1636" s="200">
        <f t="shared" ref="BP1636:BP1699" si="349">BH1636+BO1636</f>
        <v>99506</v>
      </c>
    </row>
    <row r="1637" spans="1:68" s="201" customFormat="1" x14ac:dyDescent="0.15">
      <c r="A1637" s="117">
        <v>1121801001</v>
      </c>
      <c r="B1637" s="118" t="s">
        <v>1004</v>
      </c>
      <c r="C1637" s="118" t="s">
        <v>971</v>
      </c>
      <c r="D1637" s="118" t="s">
        <v>1005</v>
      </c>
      <c r="E1637" s="118" t="s">
        <v>3794</v>
      </c>
      <c r="F1637" s="120">
        <v>28</v>
      </c>
      <c r="G1637" s="119">
        <v>6182528</v>
      </c>
      <c r="H1637" s="119"/>
      <c r="I1637" s="120" t="s">
        <v>5820</v>
      </c>
      <c r="J1637" s="120">
        <v>30880</v>
      </c>
      <c r="K1637" s="120">
        <v>6182528</v>
      </c>
      <c r="L1637" s="120">
        <v>0.54900000000000004</v>
      </c>
      <c r="M1637" s="121" t="s">
        <v>5654</v>
      </c>
      <c r="N1637" s="120">
        <v>1</v>
      </c>
      <c r="O1637" s="119">
        <v>265.39999999999998</v>
      </c>
      <c r="P1637" s="119"/>
      <c r="Q1637" s="119"/>
      <c r="R1637" s="120" t="s">
        <v>5655</v>
      </c>
      <c r="S1637" s="120">
        <v>67.2</v>
      </c>
      <c r="T1637" s="120"/>
      <c r="U1637" s="120"/>
      <c r="V1637" s="172">
        <v>2998</v>
      </c>
      <c r="W1637" s="172">
        <v>485</v>
      </c>
      <c r="X1637" s="172">
        <v>2179</v>
      </c>
      <c r="Y1637" s="172">
        <v>334</v>
      </c>
      <c r="Z1637" s="172"/>
      <c r="AA1637" s="123">
        <v>71169</v>
      </c>
      <c r="AB1637" s="123"/>
      <c r="AC1637" s="123">
        <v>6053</v>
      </c>
      <c r="AD1637" s="123"/>
      <c r="AE1637" s="123"/>
      <c r="AF1637" s="123"/>
      <c r="AG1637" s="214"/>
      <c r="AH1637" s="229" t="str">
        <f t="shared" si="344"/>
        <v>a3</v>
      </c>
      <c r="AI1637" s="199"/>
      <c r="AJ1637" s="199"/>
      <c r="AK1637" s="199"/>
      <c r="AL1637" s="199"/>
      <c r="AM1637" s="199"/>
      <c r="AN1637" s="173">
        <v>3.4</v>
      </c>
      <c r="AO1637" s="173"/>
      <c r="AP1637" s="173"/>
      <c r="AQ1637" s="173"/>
      <c r="AR1637" s="173"/>
      <c r="AS1637" s="173">
        <v>1</v>
      </c>
      <c r="AT1637" s="173">
        <v>4</v>
      </c>
      <c r="AU1637" s="173">
        <v>2.5</v>
      </c>
      <c r="AV1637" s="173">
        <v>1</v>
      </c>
      <c r="AW1637" s="173">
        <v>2</v>
      </c>
      <c r="AX1637" s="173">
        <v>1.5</v>
      </c>
      <c r="AY1637" s="173">
        <v>0.5</v>
      </c>
      <c r="AZ1637" s="211">
        <f t="shared" si="341"/>
        <v>4.4000000000000004</v>
      </c>
      <c r="BA1637" s="211">
        <f t="shared" si="343"/>
        <v>11.5</v>
      </c>
      <c r="BB1637" s="205">
        <f t="shared" si="345"/>
        <v>319542</v>
      </c>
      <c r="BC1637" s="205">
        <f t="shared" si="346"/>
        <v>319542</v>
      </c>
      <c r="BD1637" s="205">
        <f t="shared" si="347"/>
        <v>0</v>
      </c>
      <c r="BE1637" s="205">
        <f t="shared" si="348"/>
        <v>0</v>
      </c>
      <c r="BF1637" s="175">
        <v>319542</v>
      </c>
      <c r="BG1637" s="175">
        <v>7268</v>
      </c>
      <c r="BH1637" s="175">
        <v>92610</v>
      </c>
      <c r="BI1637" s="175"/>
      <c r="BJ1637" s="175"/>
      <c r="BK1637" s="175">
        <v>122198</v>
      </c>
      <c r="BL1637" s="175">
        <v>21436</v>
      </c>
      <c r="BM1637" s="175">
        <v>48733</v>
      </c>
      <c r="BN1637" s="175">
        <v>22296</v>
      </c>
      <c r="BO1637" s="175">
        <v>5001</v>
      </c>
      <c r="BP1637" s="200">
        <f t="shared" si="349"/>
        <v>97611</v>
      </c>
    </row>
    <row r="1638" spans="1:68" s="201" customFormat="1" x14ac:dyDescent="0.15">
      <c r="A1638" s="117">
        <v>1000581002</v>
      </c>
      <c r="B1638" s="118" t="s">
        <v>918</v>
      </c>
      <c r="C1638" s="118" t="s">
        <v>913</v>
      </c>
      <c r="D1638" s="118" t="s">
        <v>919</v>
      </c>
      <c r="E1638" s="118" t="s">
        <v>3742</v>
      </c>
      <c r="F1638" s="120">
        <v>28</v>
      </c>
      <c r="G1638" s="119">
        <v>6187144</v>
      </c>
      <c r="H1638" s="119"/>
      <c r="I1638" s="120" t="s">
        <v>5820</v>
      </c>
      <c r="J1638" s="120">
        <v>36000</v>
      </c>
      <c r="K1638" s="120">
        <v>6184144</v>
      </c>
      <c r="L1638" s="120">
        <v>0.47099999999999997</v>
      </c>
      <c r="M1638" s="121" t="s">
        <v>5654</v>
      </c>
      <c r="N1638" s="120">
        <v>1</v>
      </c>
      <c r="O1638" s="119">
        <v>178</v>
      </c>
      <c r="P1638" s="119">
        <v>37</v>
      </c>
      <c r="Q1638" s="119">
        <v>3.7</v>
      </c>
      <c r="R1638" s="120"/>
      <c r="S1638" s="120"/>
      <c r="T1638" s="120"/>
      <c r="U1638" s="120"/>
      <c r="V1638" s="172"/>
      <c r="W1638" s="172"/>
      <c r="X1638" s="172"/>
      <c r="Y1638" s="172"/>
      <c r="Z1638" s="172"/>
      <c r="AA1638" s="123">
        <v>25994</v>
      </c>
      <c r="AB1638" s="123"/>
      <c r="AC1638" s="123">
        <v>982.8</v>
      </c>
      <c r="AD1638" s="123"/>
      <c r="AE1638" s="123"/>
      <c r="AF1638" s="123"/>
      <c r="AG1638" s="214"/>
      <c r="AH1638" s="229" t="str">
        <f t="shared" si="344"/>
        <v>a3</v>
      </c>
      <c r="AI1638" s="199" t="s">
        <v>5401</v>
      </c>
      <c r="AJ1638" s="199"/>
      <c r="AK1638" s="199" t="s">
        <v>5401</v>
      </c>
      <c r="AL1638" s="199"/>
      <c r="AM1638" s="199" t="s">
        <v>5401</v>
      </c>
      <c r="AN1638" s="173">
        <v>4</v>
      </c>
      <c r="AO1638" s="173" t="s">
        <v>3186</v>
      </c>
      <c r="AP1638" s="173" t="s">
        <v>3186</v>
      </c>
      <c r="AQ1638" s="173" t="s">
        <v>3186</v>
      </c>
      <c r="AR1638" s="173">
        <v>1</v>
      </c>
      <c r="AS1638" s="173"/>
      <c r="AT1638" s="173">
        <v>8.4</v>
      </c>
      <c r="AU1638" s="173">
        <v>2.9</v>
      </c>
      <c r="AV1638" s="173">
        <v>2.4</v>
      </c>
      <c r="AW1638" s="173">
        <v>2.9</v>
      </c>
      <c r="AX1638" s="173">
        <v>2.4</v>
      </c>
      <c r="AY1638" s="173">
        <v>1</v>
      </c>
      <c r="AZ1638" s="211">
        <f t="shared" si="341"/>
        <v>5</v>
      </c>
      <c r="BA1638" s="211">
        <f t="shared" si="343"/>
        <v>20</v>
      </c>
      <c r="BB1638" s="205">
        <f t="shared" si="345"/>
        <v>420981</v>
      </c>
      <c r="BC1638" s="205">
        <f t="shared" si="346"/>
        <v>420981</v>
      </c>
      <c r="BD1638" s="205">
        <f t="shared" si="347"/>
        <v>0</v>
      </c>
      <c r="BE1638" s="205">
        <f t="shared" si="348"/>
        <v>0</v>
      </c>
      <c r="BF1638" s="175">
        <v>420981</v>
      </c>
      <c r="BG1638" s="175">
        <v>39294</v>
      </c>
      <c r="BH1638" s="175">
        <v>260484</v>
      </c>
      <c r="BI1638" s="175"/>
      <c r="BJ1638" s="175"/>
      <c r="BK1638" s="175">
        <v>51364</v>
      </c>
      <c r="BL1638" s="175">
        <v>45245</v>
      </c>
      <c r="BM1638" s="175"/>
      <c r="BN1638" s="175">
        <v>1229</v>
      </c>
      <c r="BO1638" s="175">
        <v>23365</v>
      </c>
      <c r="BP1638" s="200">
        <f t="shared" si="349"/>
        <v>283849</v>
      </c>
    </row>
    <row r="1639" spans="1:68" s="201" customFormat="1" x14ac:dyDescent="0.15">
      <c r="A1639" s="117">
        <v>2220501001</v>
      </c>
      <c r="B1639" s="118" t="s">
        <v>1801</v>
      </c>
      <c r="C1639" s="118" t="s">
        <v>1773</v>
      </c>
      <c r="D1639" s="118" t="s">
        <v>1802</v>
      </c>
      <c r="E1639" s="118" t="s">
        <v>4370</v>
      </c>
      <c r="F1639" s="120">
        <v>28</v>
      </c>
      <c r="G1639" s="119">
        <v>6243000</v>
      </c>
      <c r="H1639" s="119"/>
      <c r="I1639" s="120" t="s">
        <v>5820</v>
      </c>
      <c r="J1639" s="120">
        <v>47500</v>
      </c>
      <c r="K1639" s="120">
        <v>6243000</v>
      </c>
      <c r="L1639" s="120">
        <v>0.36</v>
      </c>
      <c r="M1639" s="121" t="s">
        <v>5654</v>
      </c>
      <c r="N1639" s="120">
        <v>1</v>
      </c>
      <c r="O1639" s="119">
        <v>141</v>
      </c>
      <c r="P1639" s="119"/>
      <c r="Q1639" s="119"/>
      <c r="R1639" s="120" t="s">
        <v>5655</v>
      </c>
      <c r="S1639" s="120">
        <v>144.10000000000002</v>
      </c>
      <c r="T1639" s="120"/>
      <c r="U1639" s="120"/>
      <c r="V1639" s="172">
        <v>2665</v>
      </c>
      <c r="W1639" s="172">
        <v>432.7</v>
      </c>
      <c r="X1639" s="172">
        <v>1861.9</v>
      </c>
      <c r="Y1639" s="172">
        <v>157.69999999999999</v>
      </c>
      <c r="Z1639" s="172">
        <v>212.7</v>
      </c>
      <c r="AA1639" s="123">
        <v>39880</v>
      </c>
      <c r="AB1639" s="123"/>
      <c r="AC1639" s="123">
        <v>1994</v>
      </c>
      <c r="AD1639" s="123"/>
      <c r="AE1639" s="123"/>
      <c r="AF1639" s="123"/>
      <c r="AG1639" s="214"/>
      <c r="AH1639" s="229" t="str">
        <f t="shared" si="344"/>
        <v>a3</v>
      </c>
      <c r="AI1639" s="199" t="s">
        <v>5401</v>
      </c>
      <c r="AJ1639" s="199"/>
      <c r="AK1639" s="199" t="s">
        <v>5401</v>
      </c>
      <c r="AL1639" s="199"/>
      <c r="AM1639" s="199" t="s">
        <v>5401</v>
      </c>
      <c r="AN1639" s="173">
        <v>1</v>
      </c>
      <c r="AO1639" s="173"/>
      <c r="AP1639" s="173"/>
      <c r="AQ1639" s="173"/>
      <c r="AR1639" s="173"/>
      <c r="AS1639" s="173">
        <v>0.5</v>
      </c>
      <c r="AT1639" s="173">
        <v>12</v>
      </c>
      <c r="AU1639" s="173">
        <v>2</v>
      </c>
      <c r="AV1639" s="173">
        <v>1.5</v>
      </c>
      <c r="AW1639" s="173">
        <v>0.5</v>
      </c>
      <c r="AX1639" s="173">
        <v>0.5</v>
      </c>
      <c r="AY1639" s="173"/>
      <c r="AZ1639" s="211">
        <f t="shared" si="341"/>
        <v>1.5</v>
      </c>
      <c r="BA1639" s="211">
        <f t="shared" si="343"/>
        <v>16.5</v>
      </c>
      <c r="BB1639" s="205">
        <f t="shared" si="345"/>
        <v>299071</v>
      </c>
      <c r="BC1639" s="205">
        <f t="shared" si="346"/>
        <v>299071</v>
      </c>
      <c r="BD1639" s="205">
        <f t="shared" si="347"/>
        <v>0</v>
      </c>
      <c r="BE1639" s="205">
        <f t="shared" si="348"/>
        <v>0</v>
      </c>
      <c r="BF1639" s="175">
        <v>299071</v>
      </c>
      <c r="BG1639" s="175">
        <v>9097</v>
      </c>
      <c r="BH1639" s="175">
        <v>215400</v>
      </c>
      <c r="BI1639" s="175"/>
      <c r="BJ1639" s="175"/>
      <c r="BK1639" s="175">
        <v>32471</v>
      </c>
      <c r="BL1639" s="175">
        <v>39641</v>
      </c>
      <c r="BM1639" s="175"/>
      <c r="BN1639" s="175"/>
      <c r="BO1639" s="175">
        <v>2462</v>
      </c>
      <c r="BP1639" s="200">
        <f t="shared" si="349"/>
        <v>217862</v>
      </c>
    </row>
    <row r="1640" spans="1:68" s="201" customFormat="1" x14ac:dyDescent="0.15">
      <c r="A1640" s="117">
        <v>3700181001</v>
      </c>
      <c r="B1640" s="118" t="s">
        <v>2675</v>
      </c>
      <c r="C1640" s="118" t="s">
        <v>2676</v>
      </c>
      <c r="D1640" s="118" t="s">
        <v>2677</v>
      </c>
      <c r="E1640" s="118" t="s">
        <v>5027</v>
      </c>
      <c r="F1640" s="120">
        <v>28</v>
      </c>
      <c r="G1640" s="119">
        <v>6260860</v>
      </c>
      <c r="H1640" s="119"/>
      <c r="I1640" s="120" t="s">
        <v>5820</v>
      </c>
      <c r="J1640" s="120">
        <v>24000</v>
      </c>
      <c r="K1640" s="120">
        <v>6260860</v>
      </c>
      <c r="L1640" s="120">
        <v>0.71499999999999997</v>
      </c>
      <c r="M1640" s="121" t="s">
        <v>5654</v>
      </c>
      <c r="N1640" s="120">
        <v>1</v>
      </c>
      <c r="O1640" s="119">
        <v>198</v>
      </c>
      <c r="P1640" s="119">
        <v>33.299999999999997</v>
      </c>
      <c r="Q1640" s="119">
        <v>4.24</v>
      </c>
      <c r="R1640" s="120" t="s">
        <v>5655</v>
      </c>
      <c r="S1640" s="120">
        <v>144.4</v>
      </c>
      <c r="T1640" s="120"/>
      <c r="U1640" s="120"/>
      <c r="V1640" s="172">
        <v>3679.8</v>
      </c>
      <c r="W1640" s="172">
        <v>633</v>
      </c>
      <c r="X1640" s="172">
        <v>2070.6</v>
      </c>
      <c r="Y1640" s="172">
        <v>423.2</v>
      </c>
      <c r="Z1640" s="172">
        <v>553</v>
      </c>
      <c r="AA1640" s="123">
        <v>38317</v>
      </c>
      <c r="AB1640" s="123"/>
      <c r="AC1640" s="123">
        <v>4780</v>
      </c>
      <c r="AD1640" s="123"/>
      <c r="AE1640" s="123"/>
      <c r="AF1640" s="123"/>
      <c r="AG1640" s="214"/>
      <c r="AH1640" s="229" t="str">
        <f t="shared" si="344"/>
        <v>a3</v>
      </c>
      <c r="AI1640" s="199"/>
      <c r="AJ1640" s="199"/>
      <c r="AK1640" s="199"/>
      <c r="AL1640" s="199"/>
      <c r="AM1640" s="199"/>
      <c r="AN1640" s="173"/>
      <c r="AO1640" s="173"/>
      <c r="AP1640" s="173"/>
      <c r="AQ1640" s="173"/>
      <c r="AR1640" s="173"/>
      <c r="AS1640" s="173"/>
      <c r="AT1640" s="173"/>
      <c r="AU1640" s="173"/>
      <c r="AV1640" s="173"/>
      <c r="AW1640" s="173"/>
      <c r="AX1640" s="173"/>
      <c r="AY1640" s="173"/>
      <c r="AZ1640" s="211">
        <f t="shared" si="341"/>
        <v>0</v>
      </c>
      <c r="BA1640" s="211">
        <f t="shared" si="343"/>
        <v>0</v>
      </c>
      <c r="BB1640" s="205">
        <f t="shared" si="345"/>
        <v>0</v>
      </c>
      <c r="BC1640" s="205">
        <f t="shared" si="346"/>
        <v>0</v>
      </c>
      <c r="BD1640" s="205">
        <f t="shared" si="347"/>
        <v>0</v>
      </c>
      <c r="BE1640" s="205">
        <f t="shared" si="348"/>
        <v>0</v>
      </c>
      <c r="BF1640" s="175"/>
      <c r="BG1640" s="175"/>
      <c r="BH1640" s="175"/>
      <c r="BI1640" s="175"/>
      <c r="BJ1640" s="175"/>
      <c r="BK1640" s="175"/>
      <c r="BL1640" s="175"/>
      <c r="BM1640" s="175"/>
      <c r="BN1640" s="175"/>
      <c r="BO1640" s="175"/>
      <c r="BP1640" s="200">
        <f t="shared" si="349"/>
        <v>0</v>
      </c>
    </row>
    <row r="1641" spans="1:68" s="201" customFormat="1" x14ac:dyDescent="0.15">
      <c r="A1641" s="117">
        <v>220101002</v>
      </c>
      <c r="B1641" s="118" t="s">
        <v>353</v>
      </c>
      <c r="C1641" s="118" t="s">
        <v>345</v>
      </c>
      <c r="D1641" s="118" t="s">
        <v>352</v>
      </c>
      <c r="E1641" s="118" t="s">
        <v>3390</v>
      </c>
      <c r="F1641" s="120">
        <v>27</v>
      </c>
      <c r="G1641" s="119">
        <v>6338670</v>
      </c>
      <c r="H1641" s="119"/>
      <c r="I1641" s="120" t="s">
        <v>5820</v>
      </c>
      <c r="J1641" s="120">
        <v>26400</v>
      </c>
      <c r="K1641" s="120">
        <v>6338670</v>
      </c>
      <c r="L1641" s="120">
        <v>0.65800000000000003</v>
      </c>
      <c r="M1641" s="121" t="s">
        <v>5654</v>
      </c>
      <c r="N1641" s="120">
        <v>1</v>
      </c>
      <c r="O1641" s="119">
        <v>250</v>
      </c>
      <c r="P1641" s="119">
        <v>53</v>
      </c>
      <c r="Q1641" s="119">
        <v>5.12</v>
      </c>
      <c r="R1641" s="120" t="s">
        <v>5655</v>
      </c>
      <c r="S1641" s="120">
        <v>105.1</v>
      </c>
      <c r="T1641" s="120"/>
      <c r="U1641" s="120"/>
      <c r="V1641" s="172">
        <v>1691.7</v>
      </c>
      <c r="W1641" s="172">
        <v>503.3</v>
      </c>
      <c r="X1641" s="172">
        <v>587</v>
      </c>
      <c r="Y1641" s="172">
        <v>601.4</v>
      </c>
      <c r="Z1641" s="172"/>
      <c r="AA1641" s="123">
        <v>23045.5</v>
      </c>
      <c r="AB1641" s="123">
        <v>109548</v>
      </c>
      <c r="AC1641" s="123">
        <v>2771</v>
      </c>
      <c r="AD1641" s="123"/>
      <c r="AE1641" s="123"/>
      <c r="AF1641" s="123"/>
      <c r="AG1641" s="214"/>
      <c r="AH1641" s="229" t="str">
        <f t="shared" si="344"/>
        <v>a3</v>
      </c>
      <c r="AI1641" s="199"/>
      <c r="AJ1641" s="199"/>
      <c r="AK1641" s="199"/>
      <c r="AL1641" s="199"/>
      <c r="AM1641" s="199"/>
      <c r="AN1641" s="173">
        <v>3</v>
      </c>
      <c r="AO1641" s="173">
        <v>5</v>
      </c>
      <c r="AP1641" s="173">
        <v>5</v>
      </c>
      <c r="AQ1641" s="173">
        <v>4</v>
      </c>
      <c r="AR1641" s="173"/>
      <c r="AS1641" s="173"/>
      <c r="AT1641" s="173"/>
      <c r="AU1641" s="173"/>
      <c r="AV1641" s="173"/>
      <c r="AW1641" s="173"/>
      <c r="AX1641" s="173"/>
      <c r="AY1641" s="173"/>
      <c r="AZ1641" s="211">
        <f t="shared" si="341"/>
        <v>17</v>
      </c>
      <c r="BA1641" s="211"/>
      <c r="BB1641" s="205">
        <f t="shared" si="345"/>
        <v>239149</v>
      </c>
      <c r="BC1641" s="205">
        <f t="shared" si="346"/>
        <v>239149</v>
      </c>
      <c r="BD1641" s="205">
        <f t="shared" si="347"/>
        <v>0</v>
      </c>
      <c r="BE1641" s="205">
        <f t="shared" si="348"/>
        <v>0</v>
      </c>
      <c r="BF1641" s="175">
        <v>239149</v>
      </c>
      <c r="BG1641" s="175">
        <v>103766</v>
      </c>
      <c r="BH1641" s="175"/>
      <c r="BI1641" s="175"/>
      <c r="BJ1641" s="175"/>
      <c r="BK1641" s="175">
        <v>60664</v>
      </c>
      <c r="BL1641" s="175">
        <v>9600</v>
      </c>
      <c r="BM1641" s="175">
        <v>31123</v>
      </c>
      <c r="BN1641" s="175">
        <v>17448</v>
      </c>
      <c r="BO1641" s="175">
        <v>16548</v>
      </c>
      <c r="BP1641" s="200">
        <f t="shared" si="349"/>
        <v>16548</v>
      </c>
    </row>
    <row r="1642" spans="1:68" s="201" customFormat="1" x14ac:dyDescent="0.15">
      <c r="A1642" s="117">
        <v>820401002</v>
      </c>
      <c r="B1642" s="118" t="s">
        <v>790</v>
      </c>
      <c r="C1642" s="118" t="s">
        <v>762</v>
      </c>
      <c r="D1642" s="118" t="s">
        <v>789</v>
      </c>
      <c r="E1642" s="118" t="s">
        <v>3664</v>
      </c>
      <c r="F1642" s="120">
        <v>27</v>
      </c>
      <c r="G1642" s="119">
        <v>6375219</v>
      </c>
      <c r="H1642" s="119"/>
      <c r="I1642" s="120" t="s">
        <v>5820</v>
      </c>
      <c r="J1642" s="120">
        <v>22530</v>
      </c>
      <c r="K1642" s="120">
        <v>6375219</v>
      </c>
      <c r="L1642" s="120">
        <v>0.77500000000000002</v>
      </c>
      <c r="M1642" s="121" t="s">
        <v>5654</v>
      </c>
      <c r="N1642" s="120">
        <v>1</v>
      </c>
      <c r="O1642" s="119">
        <v>153.6</v>
      </c>
      <c r="P1642" s="119">
        <v>33</v>
      </c>
      <c r="Q1642" s="119">
        <v>3.44</v>
      </c>
      <c r="R1642" s="120" t="s">
        <v>5655</v>
      </c>
      <c r="S1642" s="120">
        <v>41.668999999999997</v>
      </c>
      <c r="T1642" s="120"/>
      <c r="U1642" s="120"/>
      <c r="V1642" s="172">
        <v>2429</v>
      </c>
      <c r="W1642" s="172">
        <v>260.2</v>
      </c>
      <c r="X1642" s="172">
        <v>1751.3</v>
      </c>
      <c r="Y1642" s="172">
        <v>257.7</v>
      </c>
      <c r="Z1642" s="172">
        <v>159.80000000000001</v>
      </c>
      <c r="AA1642" s="123">
        <v>50991.5</v>
      </c>
      <c r="AB1642" s="123"/>
      <c r="AC1642" s="123">
        <v>3460.8</v>
      </c>
      <c r="AD1642" s="123"/>
      <c r="AE1642" s="123"/>
      <c r="AF1642" s="123"/>
      <c r="AG1642" s="214"/>
      <c r="AH1642" s="229" t="str">
        <f t="shared" si="344"/>
        <v>a3</v>
      </c>
      <c r="AI1642" s="199"/>
      <c r="AJ1642" s="199"/>
      <c r="AK1642" s="199"/>
      <c r="AL1642" s="199"/>
      <c r="AM1642" s="199"/>
      <c r="AN1642" s="173"/>
      <c r="AO1642" s="173"/>
      <c r="AP1642" s="173"/>
      <c r="AQ1642" s="173"/>
      <c r="AR1642" s="173"/>
      <c r="AS1642" s="173">
        <v>1</v>
      </c>
      <c r="AT1642" s="173">
        <v>1</v>
      </c>
      <c r="AU1642" s="173">
        <v>8</v>
      </c>
      <c r="AV1642" s="173">
        <v>1</v>
      </c>
      <c r="AW1642" s="173">
        <v>5</v>
      </c>
      <c r="AX1642" s="173">
        <v>1</v>
      </c>
      <c r="AY1642" s="173">
        <v>1</v>
      </c>
      <c r="AZ1642" s="211">
        <f t="shared" si="341"/>
        <v>1</v>
      </c>
      <c r="BA1642" s="211">
        <f t="shared" ref="BA1642:BA1673" si="350">SUBTOTAL(9,AT1642:AY1642)</f>
        <v>17</v>
      </c>
      <c r="BB1642" s="205">
        <f t="shared" si="345"/>
        <v>356106</v>
      </c>
      <c r="BC1642" s="205">
        <f t="shared" si="346"/>
        <v>297369</v>
      </c>
      <c r="BD1642" s="205">
        <f t="shared" si="347"/>
        <v>68537</v>
      </c>
      <c r="BE1642" s="205">
        <f t="shared" si="348"/>
        <v>9800</v>
      </c>
      <c r="BF1642" s="175">
        <v>287569</v>
      </c>
      <c r="BG1642" s="175">
        <v>20343</v>
      </c>
      <c r="BH1642" s="175">
        <v>108150</v>
      </c>
      <c r="BI1642" s="175">
        <v>58737</v>
      </c>
      <c r="BJ1642" s="175"/>
      <c r="BK1642" s="175">
        <v>61204</v>
      </c>
      <c r="BL1642" s="175">
        <v>34270</v>
      </c>
      <c r="BM1642" s="175">
        <v>47761</v>
      </c>
      <c r="BN1642" s="175">
        <v>1592</v>
      </c>
      <c r="BO1642" s="175">
        <v>24049</v>
      </c>
      <c r="BP1642" s="200">
        <f t="shared" si="349"/>
        <v>132199</v>
      </c>
    </row>
    <row r="1643" spans="1:68" s="201" customFormat="1" x14ac:dyDescent="0.15">
      <c r="A1643" s="117">
        <v>2021701001</v>
      </c>
      <c r="B1643" s="118" t="s">
        <v>1545</v>
      </c>
      <c r="C1643" s="118" t="s">
        <v>1489</v>
      </c>
      <c r="D1643" s="118" t="s">
        <v>1546</v>
      </c>
      <c r="E1643" s="118" t="s">
        <v>4187</v>
      </c>
      <c r="F1643" s="120">
        <v>31</v>
      </c>
      <c r="G1643" s="119">
        <v>6420035</v>
      </c>
      <c r="H1643" s="119"/>
      <c r="I1643" s="120" t="s">
        <v>5820</v>
      </c>
      <c r="J1643" s="120">
        <v>25023</v>
      </c>
      <c r="K1643" s="120">
        <v>6420035</v>
      </c>
      <c r="L1643" s="120">
        <v>0.70299999999999996</v>
      </c>
      <c r="M1643" s="121" t="s">
        <v>5654</v>
      </c>
      <c r="N1643" s="120">
        <v>1</v>
      </c>
      <c r="O1643" s="119">
        <v>208</v>
      </c>
      <c r="P1643" s="119">
        <v>38</v>
      </c>
      <c r="Q1643" s="119">
        <v>4.9000000000000004</v>
      </c>
      <c r="R1643" s="120" t="s">
        <v>5655</v>
      </c>
      <c r="S1643" s="120">
        <v>63.069000000000003</v>
      </c>
      <c r="T1643" s="120"/>
      <c r="U1643" s="120"/>
      <c r="V1643" s="172">
        <v>3044.51</v>
      </c>
      <c r="W1643" s="172">
        <v>796.66</v>
      </c>
      <c r="X1643" s="172">
        <v>1039.94</v>
      </c>
      <c r="Y1643" s="172">
        <v>1049.55</v>
      </c>
      <c r="Z1643" s="172">
        <v>158.36000000000001</v>
      </c>
      <c r="AA1643" s="123">
        <v>59674</v>
      </c>
      <c r="AB1643" s="123"/>
      <c r="AC1643" s="123">
        <v>5863</v>
      </c>
      <c r="AD1643" s="123"/>
      <c r="AE1643" s="123"/>
      <c r="AF1643" s="123"/>
      <c r="AG1643" s="214"/>
      <c r="AH1643" s="229" t="str">
        <f t="shared" si="344"/>
        <v>a3</v>
      </c>
      <c r="AI1643" s="199"/>
      <c r="AJ1643" s="199"/>
      <c r="AK1643" s="199"/>
      <c r="AL1643" s="199"/>
      <c r="AM1643" s="199"/>
      <c r="AN1643" s="173">
        <v>5</v>
      </c>
      <c r="AO1643" s="173" t="s">
        <v>3186</v>
      </c>
      <c r="AP1643" s="173" t="s">
        <v>3186</v>
      </c>
      <c r="AQ1643" s="173" t="s">
        <v>3186</v>
      </c>
      <c r="AR1643" s="173" t="s">
        <v>3186</v>
      </c>
      <c r="AS1643" s="173">
        <v>1</v>
      </c>
      <c r="AT1643" s="173">
        <v>3</v>
      </c>
      <c r="AU1643" s="173">
        <v>6</v>
      </c>
      <c r="AV1643" s="173">
        <v>1</v>
      </c>
      <c r="AW1643" s="173">
        <v>2</v>
      </c>
      <c r="AX1643" s="173">
        <v>2</v>
      </c>
      <c r="AY1643" s="173" t="s">
        <v>3186</v>
      </c>
      <c r="AZ1643" s="211">
        <f t="shared" si="341"/>
        <v>6</v>
      </c>
      <c r="BA1643" s="211">
        <f t="shared" si="350"/>
        <v>14</v>
      </c>
      <c r="BB1643" s="205">
        <f t="shared" si="345"/>
        <v>473781</v>
      </c>
      <c r="BC1643" s="205">
        <f t="shared" si="346"/>
        <v>402843</v>
      </c>
      <c r="BD1643" s="205">
        <f t="shared" si="347"/>
        <v>73853</v>
      </c>
      <c r="BE1643" s="205">
        <f t="shared" si="348"/>
        <v>2915</v>
      </c>
      <c r="BF1643" s="175">
        <v>399928</v>
      </c>
      <c r="BG1643" s="175">
        <v>1307</v>
      </c>
      <c r="BH1643" s="175">
        <v>132470</v>
      </c>
      <c r="BI1643" s="175">
        <v>70938</v>
      </c>
      <c r="BJ1643" s="175"/>
      <c r="BK1643" s="175">
        <v>100535</v>
      </c>
      <c r="BL1643" s="175">
        <v>45467</v>
      </c>
      <c r="BM1643" s="175">
        <v>59918</v>
      </c>
      <c r="BN1643" s="175">
        <v>24409</v>
      </c>
      <c r="BO1643" s="175">
        <v>38737</v>
      </c>
      <c r="BP1643" s="200">
        <f t="shared" si="349"/>
        <v>171207</v>
      </c>
    </row>
    <row r="1644" spans="1:68" s="201" customFormat="1" x14ac:dyDescent="0.15">
      <c r="A1644" s="117">
        <v>3820401001</v>
      </c>
      <c r="B1644" s="118" t="s">
        <v>2714</v>
      </c>
      <c r="C1644" s="118" t="s">
        <v>2700</v>
      </c>
      <c r="D1644" s="118" t="s">
        <v>2715</v>
      </c>
      <c r="E1644" s="118" t="s">
        <v>5057</v>
      </c>
      <c r="F1644" s="120">
        <v>28</v>
      </c>
      <c r="G1644" s="119">
        <v>5441370</v>
      </c>
      <c r="H1644" s="119">
        <v>521019</v>
      </c>
      <c r="I1644" s="120" t="s">
        <v>5821</v>
      </c>
      <c r="J1644" s="120">
        <v>16500</v>
      </c>
      <c r="K1644" s="120">
        <v>6421931</v>
      </c>
      <c r="L1644" s="120">
        <v>1.0660000000000001</v>
      </c>
      <c r="M1644" s="121" t="s">
        <v>5654</v>
      </c>
      <c r="N1644" s="120">
        <v>1</v>
      </c>
      <c r="O1644" s="119">
        <v>107.5</v>
      </c>
      <c r="P1644" s="119"/>
      <c r="Q1644" s="119"/>
      <c r="R1644" s="120" t="s">
        <v>5655</v>
      </c>
      <c r="S1644" s="120">
        <v>45.2</v>
      </c>
      <c r="T1644" s="120"/>
      <c r="U1644" s="120"/>
      <c r="V1644" s="172">
        <v>1811</v>
      </c>
      <c r="W1644" s="172">
        <v>902</v>
      </c>
      <c r="X1644" s="172">
        <v>596</v>
      </c>
      <c r="Y1644" s="172">
        <v>98</v>
      </c>
      <c r="Z1644" s="172">
        <v>215</v>
      </c>
      <c r="AA1644" s="123">
        <v>13095</v>
      </c>
      <c r="AB1644" s="123">
        <v>37832.400000000038</v>
      </c>
      <c r="AC1644" s="123">
        <v>962</v>
      </c>
      <c r="AD1644" s="123"/>
      <c r="AE1644" s="123"/>
      <c r="AF1644" s="123"/>
      <c r="AG1644" s="214"/>
      <c r="AH1644" s="229" t="str">
        <f t="shared" si="344"/>
        <v>a3</v>
      </c>
      <c r="AI1644" s="199"/>
      <c r="AJ1644" s="199"/>
      <c r="AK1644" s="199"/>
      <c r="AL1644" s="199"/>
      <c r="AM1644" s="199"/>
      <c r="AN1644" s="173">
        <v>1</v>
      </c>
      <c r="AO1644" s="173">
        <v>1</v>
      </c>
      <c r="AP1644" s="173">
        <v>1</v>
      </c>
      <c r="AQ1644" s="173"/>
      <c r="AR1644" s="173"/>
      <c r="AS1644" s="173">
        <v>3</v>
      </c>
      <c r="AT1644" s="173">
        <v>6</v>
      </c>
      <c r="AU1644" s="173">
        <v>5</v>
      </c>
      <c r="AV1644" s="173">
        <v>3</v>
      </c>
      <c r="AW1644" s="173">
        <v>2</v>
      </c>
      <c r="AX1644" s="173">
        <v>1</v>
      </c>
      <c r="AY1644" s="173">
        <v>1</v>
      </c>
      <c r="AZ1644" s="211">
        <f t="shared" si="341"/>
        <v>6</v>
      </c>
      <c r="BA1644" s="211">
        <f t="shared" si="350"/>
        <v>18</v>
      </c>
      <c r="BB1644" s="205">
        <f t="shared" si="345"/>
        <v>228289</v>
      </c>
      <c r="BC1644" s="205">
        <f t="shared" si="346"/>
        <v>154114</v>
      </c>
      <c r="BD1644" s="205">
        <f t="shared" si="347"/>
        <v>82417</v>
      </c>
      <c r="BE1644" s="205">
        <f t="shared" si="348"/>
        <v>8242</v>
      </c>
      <c r="BF1644" s="175">
        <v>145872</v>
      </c>
      <c r="BG1644" s="175"/>
      <c r="BH1644" s="175">
        <v>82417</v>
      </c>
      <c r="BI1644" s="175">
        <v>70054</v>
      </c>
      <c r="BJ1644" s="175">
        <v>4121</v>
      </c>
      <c r="BK1644" s="175">
        <v>13689</v>
      </c>
      <c r="BL1644" s="175">
        <v>5098</v>
      </c>
      <c r="BM1644" s="175">
        <v>25316</v>
      </c>
      <c r="BN1644" s="175">
        <v>15011</v>
      </c>
      <c r="BO1644" s="175">
        <v>12583</v>
      </c>
      <c r="BP1644" s="200">
        <f t="shared" si="349"/>
        <v>95000</v>
      </c>
    </row>
    <row r="1645" spans="1:68" s="201" customFormat="1" x14ac:dyDescent="0.15">
      <c r="A1645" s="117">
        <v>4020501001</v>
      </c>
      <c r="B1645" s="118" t="s">
        <v>2819</v>
      </c>
      <c r="C1645" s="118" t="s">
        <v>2791</v>
      </c>
      <c r="D1645" s="118" t="s">
        <v>2820</v>
      </c>
      <c r="E1645" s="118" t="s">
        <v>5124</v>
      </c>
      <c r="F1645" s="120">
        <v>39</v>
      </c>
      <c r="G1645" s="119">
        <v>5465744</v>
      </c>
      <c r="H1645" s="119"/>
      <c r="I1645" s="120" t="s">
        <v>5821</v>
      </c>
      <c r="J1645" s="120">
        <v>30000</v>
      </c>
      <c r="K1645" s="120">
        <v>6424360</v>
      </c>
      <c r="L1645" s="120">
        <v>0.58699999999999997</v>
      </c>
      <c r="M1645" s="121" t="s">
        <v>5654</v>
      </c>
      <c r="N1645" s="120">
        <v>1</v>
      </c>
      <c r="O1645" s="119">
        <v>226</v>
      </c>
      <c r="P1645" s="119"/>
      <c r="Q1645" s="119"/>
      <c r="R1645" s="120" t="s">
        <v>5655</v>
      </c>
      <c r="S1645" s="120">
        <v>168.9</v>
      </c>
      <c r="T1645" s="120"/>
      <c r="U1645" s="120"/>
      <c r="V1645" s="172">
        <v>2685.3</v>
      </c>
      <c r="W1645" s="172">
        <v>671.3</v>
      </c>
      <c r="X1645" s="172">
        <v>913</v>
      </c>
      <c r="Y1645" s="172">
        <v>1020.4</v>
      </c>
      <c r="Z1645" s="172">
        <v>80.599999999999994</v>
      </c>
      <c r="AA1645" s="123">
        <v>42136</v>
      </c>
      <c r="AB1645" s="123">
        <v>96643.20000000023</v>
      </c>
      <c r="AC1645" s="123">
        <v>2552</v>
      </c>
      <c r="AD1645" s="123"/>
      <c r="AE1645" s="123"/>
      <c r="AF1645" s="123"/>
      <c r="AG1645" s="214"/>
      <c r="AH1645" s="229" t="str">
        <f t="shared" si="344"/>
        <v>a3</v>
      </c>
      <c r="AI1645" s="199"/>
      <c r="AJ1645" s="199"/>
      <c r="AK1645" s="199"/>
      <c r="AL1645" s="199"/>
      <c r="AM1645" s="199"/>
      <c r="AN1645" s="173">
        <v>1.5</v>
      </c>
      <c r="AO1645" s="173"/>
      <c r="AP1645" s="173"/>
      <c r="AQ1645" s="173">
        <v>0.5</v>
      </c>
      <c r="AR1645" s="173"/>
      <c r="AS1645" s="173"/>
      <c r="AT1645" s="173">
        <v>9</v>
      </c>
      <c r="AU1645" s="173">
        <v>5.0999999999999996</v>
      </c>
      <c r="AV1645" s="173">
        <v>1</v>
      </c>
      <c r="AW1645" s="173">
        <v>1</v>
      </c>
      <c r="AX1645" s="173">
        <v>0.9</v>
      </c>
      <c r="AY1645" s="173">
        <v>4</v>
      </c>
      <c r="AZ1645" s="211">
        <f t="shared" si="341"/>
        <v>2</v>
      </c>
      <c r="BA1645" s="211">
        <f t="shared" si="350"/>
        <v>21</v>
      </c>
      <c r="BB1645" s="205">
        <f t="shared" si="345"/>
        <v>265337</v>
      </c>
      <c r="BC1645" s="205">
        <f t="shared" si="346"/>
        <v>237044</v>
      </c>
      <c r="BD1645" s="205">
        <f t="shared" si="347"/>
        <v>29427</v>
      </c>
      <c r="BE1645" s="205">
        <f t="shared" si="348"/>
        <v>1134</v>
      </c>
      <c r="BF1645" s="175">
        <v>235910</v>
      </c>
      <c r="BG1645" s="175">
        <v>20064</v>
      </c>
      <c r="BH1645" s="175">
        <v>46725</v>
      </c>
      <c r="BI1645" s="175">
        <v>28293</v>
      </c>
      <c r="BJ1645" s="175"/>
      <c r="BK1645" s="175">
        <v>36900</v>
      </c>
      <c r="BL1645" s="175">
        <v>12236</v>
      </c>
      <c r="BM1645" s="175">
        <v>46673</v>
      </c>
      <c r="BN1645" s="175">
        <v>12068</v>
      </c>
      <c r="BO1645" s="175">
        <v>62378</v>
      </c>
      <c r="BP1645" s="200">
        <f t="shared" si="349"/>
        <v>109103</v>
      </c>
    </row>
    <row r="1646" spans="1:68" s="201" customFormat="1" x14ac:dyDescent="0.15">
      <c r="A1646" s="117">
        <v>2821201001</v>
      </c>
      <c r="B1646" s="118" t="s">
        <v>2148</v>
      </c>
      <c r="C1646" s="118" t="s">
        <v>2099</v>
      </c>
      <c r="D1646" s="118" t="s">
        <v>2149</v>
      </c>
      <c r="E1646" s="118" t="s">
        <v>4626</v>
      </c>
      <c r="F1646" s="120">
        <v>32</v>
      </c>
      <c r="G1646" s="119">
        <v>6539535</v>
      </c>
      <c r="H1646" s="119"/>
      <c r="I1646" s="120" t="s">
        <v>5820</v>
      </c>
      <c r="J1646" s="120">
        <v>26800</v>
      </c>
      <c r="K1646" s="120">
        <v>6539535</v>
      </c>
      <c r="L1646" s="120">
        <v>0.66900000000000004</v>
      </c>
      <c r="M1646" s="121" t="s">
        <v>5654</v>
      </c>
      <c r="N1646" s="120">
        <v>1</v>
      </c>
      <c r="O1646" s="119">
        <v>108.1</v>
      </c>
      <c r="P1646" s="119"/>
      <c r="Q1646" s="119"/>
      <c r="R1646" s="120" t="s">
        <v>5655</v>
      </c>
      <c r="S1646" s="120">
        <v>25</v>
      </c>
      <c r="T1646" s="120"/>
      <c r="U1646" s="120"/>
      <c r="V1646" s="172">
        <v>1966</v>
      </c>
      <c r="W1646" s="172">
        <v>164</v>
      </c>
      <c r="X1646" s="172">
        <v>1067</v>
      </c>
      <c r="Y1646" s="172">
        <v>735</v>
      </c>
      <c r="Z1646" s="172"/>
      <c r="AA1646" s="123">
        <v>18950</v>
      </c>
      <c r="AB1646" s="123">
        <v>90945</v>
      </c>
      <c r="AC1646" s="123">
        <v>3175.1</v>
      </c>
      <c r="AD1646" s="123"/>
      <c r="AE1646" s="123"/>
      <c r="AF1646" s="123"/>
      <c r="AG1646" s="214"/>
      <c r="AH1646" s="229" t="str">
        <f t="shared" si="344"/>
        <v>a3</v>
      </c>
      <c r="AI1646" s="199"/>
      <c r="AJ1646" s="199"/>
      <c r="AK1646" s="199"/>
      <c r="AL1646" s="199"/>
      <c r="AM1646" s="199"/>
      <c r="AN1646" s="173">
        <v>1</v>
      </c>
      <c r="AO1646" s="173">
        <v>1</v>
      </c>
      <c r="AP1646" s="173">
        <v>1</v>
      </c>
      <c r="AQ1646" s="173">
        <v>1</v>
      </c>
      <c r="AR1646" s="173"/>
      <c r="AS1646" s="173">
        <v>2</v>
      </c>
      <c r="AT1646" s="173">
        <v>7</v>
      </c>
      <c r="AU1646" s="173">
        <v>2</v>
      </c>
      <c r="AV1646" s="173">
        <v>2</v>
      </c>
      <c r="AW1646" s="173">
        <v>2</v>
      </c>
      <c r="AX1646" s="173">
        <v>2</v>
      </c>
      <c r="AY1646" s="173">
        <v>1</v>
      </c>
      <c r="AZ1646" s="211">
        <f t="shared" si="341"/>
        <v>6</v>
      </c>
      <c r="BA1646" s="211">
        <f t="shared" si="350"/>
        <v>16</v>
      </c>
      <c r="BB1646" s="205">
        <f t="shared" si="345"/>
        <v>234211</v>
      </c>
      <c r="BC1646" s="205">
        <f t="shared" si="346"/>
        <v>234211</v>
      </c>
      <c r="BD1646" s="205">
        <f t="shared" si="347"/>
        <v>0</v>
      </c>
      <c r="BE1646" s="205">
        <f t="shared" si="348"/>
        <v>0</v>
      </c>
      <c r="BF1646" s="175">
        <v>234211</v>
      </c>
      <c r="BG1646" s="175">
        <v>20891</v>
      </c>
      <c r="BH1646" s="175">
        <v>85435</v>
      </c>
      <c r="BI1646" s="175"/>
      <c r="BJ1646" s="175"/>
      <c r="BK1646" s="175">
        <v>24122</v>
      </c>
      <c r="BL1646" s="175">
        <v>25340</v>
      </c>
      <c r="BM1646" s="175">
        <v>41851</v>
      </c>
      <c r="BN1646" s="175">
        <v>28637</v>
      </c>
      <c r="BO1646" s="175">
        <v>7935</v>
      </c>
      <c r="BP1646" s="200">
        <f t="shared" si="349"/>
        <v>93370</v>
      </c>
    </row>
    <row r="1647" spans="1:68" s="201" customFormat="1" x14ac:dyDescent="0.15">
      <c r="A1647" s="117">
        <v>2620201001</v>
      </c>
      <c r="B1647" s="118" t="s">
        <v>2000</v>
      </c>
      <c r="C1647" s="118" t="s">
        <v>1980</v>
      </c>
      <c r="D1647" s="118" t="s">
        <v>2001</v>
      </c>
      <c r="E1647" s="118" t="s">
        <v>4512</v>
      </c>
      <c r="F1647" s="120">
        <v>44</v>
      </c>
      <c r="G1647" s="119">
        <v>6526611</v>
      </c>
      <c r="H1647" s="119"/>
      <c r="I1647" s="120" t="s">
        <v>5820</v>
      </c>
      <c r="J1647" s="120">
        <v>26400</v>
      </c>
      <c r="K1647" s="120">
        <v>6574017</v>
      </c>
      <c r="L1647" s="120">
        <v>0.68200000000000005</v>
      </c>
      <c r="M1647" s="121" t="s">
        <v>5654</v>
      </c>
      <c r="N1647" s="120">
        <v>1</v>
      </c>
      <c r="O1647" s="119">
        <v>149.19999999999999</v>
      </c>
      <c r="P1647" s="119">
        <v>26.7</v>
      </c>
      <c r="Q1647" s="119">
        <v>4.12</v>
      </c>
      <c r="R1647" s="120" t="s">
        <v>5655</v>
      </c>
      <c r="S1647" s="120">
        <v>15.4</v>
      </c>
      <c r="T1647" s="120"/>
      <c r="U1647" s="120" t="s">
        <v>5689</v>
      </c>
      <c r="V1647" s="172">
        <v>3851.4</v>
      </c>
      <c r="W1647" s="172">
        <v>445</v>
      </c>
      <c r="X1647" s="172">
        <v>2521.4</v>
      </c>
      <c r="Y1647" s="172">
        <v>798</v>
      </c>
      <c r="Z1647" s="172">
        <v>87</v>
      </c>
      <c r="AA1647" s="123">
        <v>53291</v>
      </c>
      <c r="AB1647" s="123">
        <v>830880.9</v>
      </c>
      <c r="AC1647" s="123">
        <v>4402</v>
      </c>
      <c r="AD1647" s="123"/>
      <c r="AE1647" s="123"/>
      <c r="AF1647" s="123"/>
      <c r="AG1647" s="214"/>
      <c r="AH1647" s="229" t="str">
        <f t="shared" si="344"/>
        <v>a3</v>
      </c>
      <c r="AI1647" s="199"/>
      <c r="AJ1647" s="199"/>
      <c r="AK1647" s="199"/>
      <c r="AL1647" s="199"/>
      <c r="AM1647" s="199"/>
      <c r="AN1647" s="173">
        <v>2</v>
      </c>
      <c r="AO1647" s="173">
        <v>2</v>
      </c>
      <c r="AP1647" s="173">
        <v>2</v>
      </c>
      <c r="AQ1647" s="173">
        <v>3</v>
      </c>
      <c r="AR1647" s="173">
        <v>2</v>
      </c>
      <c r="AS1647" s="173">
        <v>2</v>
      </c>
      <c r="AT1647" s="173">
        <v>2</v>
      </c>
      <c r="AU1647" s="173">
        <v>2</v>
      </c>
      <c r="AV1647" s="173">
        <v>3</v>
      </c>
      <c r="AW1647" s="173">
        <v>2</v>
      </c>
      <c r="AX1647" s="173"/>
      <c r="AY1647" s="173"/>
      <c r="AZ1647" s="211">
        <f t="shared" si="341"/>
        <v>13</v>
      </c>
      <c r="BA1647" s="211">
        <f t="shared" si="350"/>
        <v>9</v>
      </c>
      <c r="BB1647" s="205">
        <f t="shared" si="345"/>
        <v>318453</v>
      </c>
      <c r="BC1647" s="205">
        <f t="shared" si="346"/>
        <v>226803</v>
      </c>
      <c r="BD1647" s="205">
        <f t="shared" si="347"/>
        <v>91650</v>
      </c>
      <c r="BE1647" s="205">
        <f t="shared" si="348"/>
        <v>0</v>
      </c>
      <c r="BF1647" s="175">
        <v>226803</v>
      </c>
      <c r="BG1647" s="175">
        <v>23527</v>
      </c>
      <c r="BH1647" s="175">
        <v>91650</v>
      </c>
      <c r="BI1647" s="175">
        <v>91650</v>
      </c>
      <c r="BJ1647" s="175"/>
      <c r="BK1647" s="175"/>
      <c r="BL1647" s="175">
        <v>26782</v>
      </c>
      <c r="BM1647" s="175">
        <v>49265</v>
      </c>
      <c r="BN1647" s="175">
        <v>13921</v>
      </c>
      <c r="BO1647" s="175">
        <v>21658</v>
      </c>
      <c r="BP1647" s="200">
        <f t="shared" si="349"/>
        <v>113308</v>
      </c>
    </row>
    <row r="1648" spans="1:68" s="201" customFormat="1" x14ac:dyDescent="0.15">
      <c r="A1648" s="117">
        <v>2320601001</v>
      </c>
      <c r="B1648" s="118" t="s">
        <v>1895</v>
      </c>
      <c r="C1648" s="118" t="s">
        <v>1850</v>
      </c>
      <c r="D1648" s="118" t="s">
        <v>1896</v>
      </c>
      <c r="E1648" s="118" t="s">
        <v>4437</v>
      </c>
      <c r="F1648" s="120">
        <v>45</v>
      </c>
      <c r="G1648" s="119">
        <v>6585300</v>
      </c>
      <c r="H1648" s="119"/>
      <c r="I1648" s="120" t="s">
        <v>5820</v>
      </c>
      <c r="J1648" s="120">
        <v>36600</v>
      </c>
      <c r="K1648" s="120">
        <v>6585300</v>
      </c>
      <c r="L1648" s="120">
        <v>0.49299999999999999</v>
      </c>
      <c r="M1648" s="121" t="s">
        <v>5654</v>
      </c>
      <c r="N1648" s="120">
        <v>1</v>
      </c>
      <c r="O1648" s="119">
        <v>134</v>
      </c>
      <c r="P1648" s="119">
        <v>36</v>
      </c>
      <c r="Q1648" s="119">
        <v>3.8</v>
      </c>
      <c r="R1648" s="120" t="s">
        <v>5655</v>
      </c>
      <c r="S1648" s="120">
        <v>93.75</v>
      </c>
      <c r="T1648" s="120"/>
      <c r="U1648" s="120"/>
      <c r="V1648" s="172">
        <v>2930.3</v>
      </c>
      <c r="W1648" s="172"/>
      <c r="X1648" s="172"/>
      <c r="Y1648" s="172"/>
      <c r="Z1648" s="172">
        <v>2930.3</v>
      </c>
      <c r="AA1648" s="123">
        <v>45026</v>
      </c>
      <c r="AB1648" s="123"/>
      <c r="AC1648" s="123">
        <v>4572.46</v>
      </c>
      <c r="AD1648" s="123"/>
      <c r="AE1648" s="123"/>
      <c r="AF1648" s="123"/>
      <c r="AG1648" s="214"/>
      <c r="AH1648" s="229" t="str">
        <f t="shared" si="344"/>
        <v>a3</v>
      </c>
      <c r="AI1648" s="199"/>
      <c r="AJ1648" s="199"/>
      <c r="AK1648" s="199"/>
      <c r="AL1648" s="199"/>
      <c r="AM1648" s="199"/>
      <c r="AN1648" s="173">
        <v>5</v>
      </c>
      <c r="AO1648" s="173"/>
      <c r="AP1648" s="173"/>
      <c r="AQ1648" s="173"/>
      <c r="AR1648" s="173"/>
      <c r="AS1648" s="173">
        <v>1</v>
      </c>
      <c r="AT1648" s="173">
        <v>7</v>
      </c>
      <c r="AU1648" s="173">
        <v>2</v>
      </c>
      <c r="AV1648" s="173">
        <v>2</v>
      </c>
      <c r="AW1648" s="173">
        <v>2</v>
      </c>
      <c r="AX1648" s="173"/>
      <c r="AY1648" s="173"/>
      <c r="AZ1648" s="211">
        <f t="shared" si="341"/>
        <v>6</v>
      </c>
      <c r="BA1648" s="211">
        <f t="shared" si="350"/>
        <v>13</v>
      </c>
      <c r="BB1648" s="205">
        <f t="shared" si="345"/>
        <v>429611</v>
      </c>
      <c r="BC1648" s="205">
        <f t="shared" si="346"/>
        <v>371063</v>
      </c>
      <c r="BD1648" s="205">
        <f t="shared" si="347"/>
        <v>60863</v>
      </c>
      <c r="BE1648" s="205">
        <f t="shared" si="348"/>
        <v>2315</v>
      </c>
      <c r="BF1648" s="175">
        <v>368748</v>
      </c>
      <c r="BG1648" s="175">
        <v>27925</v>
      </c>
      <c r="BH1648" s="175">
        <v>105210</v>
      </c>
      <c r="BI1648" s="175">
        <v>57865</v>
      </c>
      <c r="BJ1648" s="175">
        <v>683</v>
      </c>
      <c r="BK1648" s="175">
        <v>103240</v>
      </c>
      <c r="BL1648" s="175">
        <v>40342</v>
      </c>
      <c r="BM1648" s="175">
        <v>49330</v>
      </c>
      <c r="BN1648" s="175">
        <v>13637</v>
      </c>
      <c r="BO1648" s="175">
        <v>31379</v>
      </c>
      <c r="BP1648" s="200">
        <f t="shared" si="349"/>
        <v>136589</v>
      </c>
    </row>
    <row r="1649" spans="1:68" s="201" customFormat="1" x14ac:dyDescent="0.15">
      <c r="A1649" s="117">
        <v>400581001</v>
      </c>
      <c r="B1649" s="118" t="s">
        <v>493</v>
      </c>
      <c r="C1649" s="118" t="s">
        <v>485</v>
      </c>
      <c r="D1649" s="118" t="s">
        <v>494</v>
      </c>
      <c r="E1649" s="118" t="s">
        <v>3474</v>
      </c>
      <c r="F1649" s="120">
        <v>15</v>
      </c>
      <c r="G1649" s="119">
        <v>6296178</v>
      </c>
      <c r="H1649" s="119"/>
      <c r="I1649" s="120" t="s">
        <v>5820</v>
      </c>
      <c r="J1649" s="120">
        <v>19400</v>
      </c>
      <c r="K1649" s="120">
        <v>6617030</v>
      </c>
      <c r="L1649" s="120">
        <v>0.93400000000000005</v>
      </c>
      <c r="M1649" s="121" t="s">
        <v>5654</v>
      </c>
      <c r="N1649" s="120">
        <v>1</v>
      </c>
      <c r="O1649" s="119">
        <v>260</v>
      </c>
      <c r="P1649" s="119">
        <v>45</v>
      </c>
      <c r="Q1649" s="119">
        <v>5.7</v>
      </c>
      <c r="R1649" s="120" t="s">
        <v>5655</v>
      </c>
      <c r="S1649" s="120">
        <v>86.2</v>
      </c>
      <c r="T1649" s="120"/>
      <c r="U1649" s="120"/>
      <c r="V1649" s="172">
        <v>3093.16</v>
      </c>
      <c r="W1649" s="172"/>
      <c r="X1649" s="172">
        <v>2436.5</v>
      </c>
      <c r="Y1649" s="172">
        <v>620.5</v>
      </c>
      <c r="Z1649" s="172">
        <v>36.159999999999997</v>
      </c>
      <c r="AA1649" s="123">
        <v>85517</v>
      </c>
      <c r="AB1649" s="123"/>
      <c r="AC1649" s="123">
        <v>6668.9</v>
      </c>
      <c r="AD1649" s="123"/>
      <c r="AE1649" s="123"/>
      <c r="AF1649" s="123"/>
      <c r="AG1649" s="214"/>
      <c r="AH1649" s="229" t="str">
        <f t="shared" si="344"/>
        <v>a3</v>
      </c>
      <c r="AI1649" s="199"/>
      <c r="AJ1649" s="199"/>
      <c r="AK1649" s="199"/>
      <c r="AL1649" s="199"/>
      <c r="AM1649" s="199"/>
      <c r="AN1649" s="173">
        <v>6.6</v>
      </c>
      <c r="AO1649" s="173" t="s">
        <v>3186</v>
      </c>
      <c r="AP1649" s="173" t="s">
        <v>3186</v>
      </c>
      <c r="AQ1649" s="173" t="s">
        <v>3186</v>
      </c>
      <c r="AR1649" s="173" t="s">
        <v>3186</v>
      </c>
      <c r="AS1649" s="173">
        <v>2</v>
      </c>
      <c r="AT1649" s="173">
        <v>4.0999999999999996</v>
      </c>
      <c r="AU1649" s="173">
        <v>4.0999999999999996</v>
      </c>
      <c r="AV1649" s="173">
        <v>4.0999999999999996</v>
      </c>
      <c r="AW1649" s="173">
        <v>4.0999999999999996</v>
      </c>
      <c r="AX1649" s="173">
        <v>3.3</v>
      </c>
      <c r="AY1649" s="173">
        <v>2</v>
      </c>
      <c r="AZ1649" s="211">
        <f t="shared" si="341"/>
        <v>8.6</v>
      </c>
      <c r="BA1649" s="211">
        <f t="shared" si="350"/>
        <v>21.7</v>
      </c>
      <c r="BB1649" s="205">
        <f t="shared" si="345"/>
        <v>654835</v>
      </c>
      <c r="BC1649" s="205">
        <f t="shared" si="346"/>
        <v>550209</v>
      </c>
      <c r="BD1649" s="205">
        <f t="shared" si="347"/>
        <v>182741</v>
      </c>
      <c r="BE1649" s="205">
        <f t="shared" si="348"/>
        <v>78115</v>
      </c>
      <c r="BF1649" s="175">
        <v>472094</v>
      </c>
      <c r="BG1649" s="175">
        <v>19694</v>
      </c>
      <c r="BH1649" s="175">
        <v>433953</v>
      </c>
      <c r="BI1649" s="175">
        <v>99011</v>
      </c>
      <c r="BJ1649" s="175">
        <v>5615</v>
      </c>
      <c r="BK1649" s="175"/>
      <c r="BL1649" s="175">
        <v>7723</v>
      </c>
      <c r="BM1649" s="175"/>
      <c r="BN1649" s="175"/>
      <c r="BO1649" s="175">
        <v>88839</v>
      </c>
      <c r="BP1649" s="200">
        <f t="shared" si="349"/>
        <v>522792</v>
      </c>
    </row>
    <row r="1650" spans="1:68" s="201" customFormat="1" x14ac:dyDescent="0.15">
      <c r="A1650" s="117">
        <v>1500581001</v>
      </c>
      <c r="B1650" s="118" t="s">
        <v>634</v>
      </c>
      <c r="C1650" s="118" t="s">
        <v>1167</v>
      </c>
      <c r="D1650" s="118" t="s">
        <v>1178</v>
      </c>
      <c r="E1650" s="118" t="s">
        <v>3907</v>
      </c>
      <c r="F1650" s="120">
        <v>11</v>
      </c>
      <c r="G1650" s="119">
        <v>6641703</v>
      </c>
      <c r="H1650" s="119"/>
      <c r="I1650" s="120" t="s">
        <v>5820</v>
      </c>
      <c r="J1650" s="120">
        <v>36000</v>
      </c>
      <c r="K1650" s="120">
        <v>6641703</v>
      </c>
      <c r="L1650" s="120">
        <v>0.505</v>
      </c>
      <c r="M1650" s="121" t="s">
        <v>5654</v>
      </c>
      <c r="N1650" s="120">
        <v>1</v>
      </c>
      <c r="O1650" s="119">
        <v>170</v>
      </c>
      <c r="P1650" s="119">
        <v>43</v>
      </c>
      <c r="Q1650" s="119">
        <v>10</v>
      </c>
      <c r="R1650" s="120" t="s">
        <v>5655</v>
      </c>
      <c r="S1650" s="120">
        <v>151.80000000000001</v>
      </c>
      <c r="T1650" s="120"/>
      <c r="U1650" s="120"/>
      <c r="V1650" s="172">
        <v>2610</v>
      </c>
      <c r="W1650" s="172">
        <v>552</v>
      </c>
      <c r="X1650" s="172">
        <v>1177</v>
      </c>
      <c r="Y1650" s="172">
        <v>676</v>
      </c>
      <c r="Z1650" s="172">
        <v>205</v>
      </c>
      <c r="AA1650" s="123">
        <v>37857</v>
      </c>
      <c r="AB1650" s="123"/>
      <c r="AC1650" s="123">
        <v>3361</v>
      </c>
      <c r="AD1650" s="123"/>
      <c r="AE1650" s="123"/>
      <c r="AF1650" s="123"/>
      <c r="AG1650" s="214"/>
      <c r="AH1650" s="229" t="str">
        <f t="shared" si="344"/>
        <v>a3</v>
      </c>
      <c r="AI1650" s="199"/>
      <c r="AJ1650" s="199"/>
      <c r="AK1650" s="199"/>
      <c r="AL1650" s="199"/>
      <c r="AM1650" s="199"/>
      <c r="AN1650" s="173"/>
      <c r="AO1650" s="173"/>
      <c r="AP1650" s="173"/>
      <c r="AQ1650" s="173"/>
      <c r="AR1650" s="173"/>
      <c r="AS1650" s="173">
        <v>2.5</v>
      </c>
      <c r="AT1650" s="173">
        <v>5.5</v>
      </c>
      <c r="AU1650" s="173">
        <v>8.5</v>
      </c>
      <c r="AV1650" s="173">
        <v>1.5</v>
      </c>
      <c r="AW1650" s="173">
        <v>4.5</v>
      </c>
      <c r="AX1650" s="173">
        <v>1.5</v>
      </c>
      <c r="AY1650" s="173">
        <v>1</v>
      </c>
      <c r="AZ1650" s="211">
        <f t="shared" si="341"/>
        <v>2.5</v>
      </c>
      <c r="BA1650" s="211">
        <f t="shared" si="350"/>
        <v>22.5</v>
      </c>
      <c r="BB1650" s="205">
        <f t="shared" si="345"/>
        <v>469554</v>
      </c>
      <c r="BC1650" s="205">
        <f t="shared" si="346"/>
        <v>402476</v>
      </c>
      <c r="BD1650" s="205">
        <f t="shared" si="347"/>
        <v>69759</v>
      </c>
      <c r="BE1650" s="205">
        <f t="shared" si="348"/>
        <v>2681</v>
      </c>
      <c r="BF1650" s="175">
        <v>399795</v>
      </c>
      <c r="BG1650" s="175"/>
      <c r="BH1650" s="175">
        <v>116550</v>
      </c>
      <c r="BI1650" s="175">
        <v>67078</v>
      </c>
      <c r="BJ1650" s="175"/>
      <c r="BK1650" s="175">
        <v>102309</v>
      </c>
      <c r="BL1650" s="175">
        <v>31302</v>
      </c>
      <c r="BM1650" s="175">
        <v>52916</v>
      </c>
      <c r="BN1650" s="175">
        <v>23153</v>
      </c>
      <c r="BO1650" s="175">
        <v>76246</v>
      </c>
      <c r="BP1650" s="200">
        <f t="shared" si="349"/>
        <v>192796</v>
      </c>
    </row>
    <row r="1651" spans="1:68" s="201" customFormat="1" x14ac:dyDescent="0.15">
      <c r="A1651" s="117">
        <v>4320801001</v>
      </c>
      <c r="B1651" s="118" t="s">
        <v>2974</v>
      </c>
      <c r="C1651" s="118" t="s">
        <v>2954</v>
      </c>
      <c r="D1651" s="118" t="s">
        <v>2975</v>
      </c>
      <c r="E1651" s="118" t="s">
        <v>5233</v>
      </c>
      <c r="F1651" s="120">
        <v>38</v>
      </c>
      <c r="G1651" s="119">
        <v>6080496</v>
      </c>
      <c r="H1651" s="119">
        <v>634054</v>
      </c>
      <c r="I1651" s="120" t="s">
        <v>5821</v>
      </c>
      <c r="J1651" s="120">
        <v>24600</v>
      </c>
      <c r="K1651" s="120">
        <v>6714550</v>
      </c>
      <c r="L1651" s="120">
        <v>0.748</v>
      </c>
      <c r="M1651" s="121" t="s">
        <v>5654</v>
      </c>
      <c r="N1651" s="120">
        <v>1</v>
      </c>
      <c r="O1651" s="119">
        <v>15.6</v>
      </c>
      <c r="P1651" s="119">
        <v>23</v>
      </c>
      <c r="Q1651" s="119">
        <v>2.5</v>
      </c>
      <c r="R1651" s="120" t="s">
        <v>5655</v>
      </c>
      <c r="S1651" s="120">
        <v>29.1</v>
      </c>
      <c r="T1651" s="120"/>
      <c r="U1651" s="120"/>
      <c r="V1651" s="172">
        <v>2972</v>
      </c>
      <c r="W1651" s="172"/>
      <c r="X1651" s="172"/>
      <c r="Y1651" s="172"/>
      <c r="Z1651" s="172">
        <v>2972</v>
      </c>
      <c r="AA1651" s="123">
        <v>12076.8</v>
      </c>
      <c r="AB1651" s="123">
        <v>45915.57999999998</v>
      </c>
      <c r="AC1651" s="123">
        <v>535.9</v>
      </c>
      <c r="AD1651" s="123"/>
      <c r="AE1651" s="123"/>
      <c r="AF1651" s="123"/>
      <c r="AG1651" s="214"/>
      <c r="AH1651" s="229" t="str">
        <f t="shared" si="344"/>
        <v>a3</v>
      </c>
      <c r="AI1651" s="199" t="s">
        <v>5401</v>
      </c>
      <c r="AJ1651" s="199"/>
      <c r="AK1651" s="199" t="s">
        <v>5401</v>
      </c>
      <c r="AL1651" s="199" t="s">
        <v>5401</v>
      </c>
      <c r="AM1651" s="199" t="s">
        <v>5401</v>
      </c>
      <c r="AN1651" s="173"/>
      <c r="AO1651" s="173"/>
      <c r="AP1651" s="173"/>
      <c r="AQ1651" s="173"/>
      <c r="AR1651" s="173"/>
      <c r="AS1651" s="173">
        <v>3</v>
      </c>
      <c r="AT1651" s="173">
        <v>1</v>
      </c>
      <c r="AU1651" s="173">
        <v>2</v>
      </c>
      <c r="AV1651" s="173">
        <v>1</v>
      </c>
      <c r="AW1651" s="173">
        <v>2</v>
      </c>
      <c r="AX1651" s="173">
        <v>2</v>
      </c>
      <c r="AY1651" s="173">
        <v>3</v>
      </c>
      <c r="AZ1651" s="211">
        <f t="shared" si="341"/>
        <v>3</v>
      </c>
      <c r="BA1651" s="211">
        <f t="shared" si="350"/>
        <v>11</v>
      </c>
      <c r="BB1651" s="205">
        <f t="shared" si="345"/>
        <v>230585</v>
      </c>
      <c r="BC1651" s="205">
        <f t="shared" si="346"/>
        <v>185439</v>
      </c>
      <c r="BD1651" s="205">
        <f t="shared" si="347"/>
        <v>45146</v>
      </c>
      <c r="BE1651" s="205">
        <f t="shared" si="348"/>
        <v>0</v>
      </c>
      <c r="BF1651" s="175">
        <v>185439</v>
      </c>
      <c r="BG1651" s="175">
        <v>7821</v>
      </c>
      <c r="BH1651" s="175">
        <v>96406</v>
      </c>
      <c r="BI1651" s="175">
        <v>39958</v>
      </c>
      <c r="BJ1651" s="175">
        <v>5188</v>
      </c>
      <c r="BK1651" s="175">
        <v>4451</v>
      </c>
      <c r="BL1651" s="175">
        <v>21463</v>
      </c>
      <c r="BM1651" s="175">
        <v>37628</v>
      </c>
      <c r="BN1651" s="175">
        <v>13497</v>
      </c>
      <c r="BO1651" s="175">
        <v>4173</v>
      </c>
      <c r="BP1651" s="200">
        <f t="shared" si="349"/>
        <v>100579</v>
      </c>
    </row>
    <row r="1652" spans="1:68" s="201" customFormat="1" x14ac:dyDescent="0.15">
      <c r="A1652" s="117">
        <v>3520701001</v>
      </c>
      <c r="B1652" s="118" t="s">
        <v>2625</v>
      </c>
      <c r="C1652" s="118" t="s">
        <v>2601</v>
      </c>
      <c r="D1652" s="118" t="s">
        <v>2626</v>
      </c>
      <c r="E1652" s="118" t="s">
        <v>4991</v>
      </c>
      <c r="F1652" s="120">
        <v>35</v>
      </c>
      <c r="G1652" s="119">
        <v>6729541</v>
      </c>
      <c r="H1652" s="119">
        <v>1064880</v>
      </c>
      <c r="I1652" s="120" t="s">
        <v>5821</v>
      </c>
      <c r="J1652" s="120">
        <v>24200</v>
      </c>
      <c r="K1652" s="120">
        <v>6729541</v>
      </c>
      <c r="L1652" s="120">
        <v>0.76200000000000001</v>
      </c>
      <c r="M1652" s="121" t="s">
        <v>5654</v>
      </c>
      <c r="N1652" s="120">
        <v>1</v>
      </c>
      <c r="O1652" s="119">
        <v>163</v>
      </c>
      <c r="P1652" s="119">
        <v>31.8</v>
      </c>
      <c r="Q1652" s="119">
        <v>3.8</v>
      </c>
      <c r="R1652" s="120" t="s">
        <v>5655</v>
      </c>
      <c r="S1652" s="120">
        <v>50.4</v>
      </c>
      <c r="T1652" s="120"/>
      <c r="U1652" s="120"/>
      <c r="V1652" s="172">
        <v>2690.7</v>
      </c>
      <c r="W1652" s="172">
        <v>412</v>
      </c>
      <c r="X1652" s="172">
        <v>1614.4</v>
      </c>
      <c r="Y1652" s="172">
        <v>534.79999999999995</v>
      </c>
      <c r="Z1652" s="172">
        <v>129.5</v>
      </c>
      <c r="AA1652" s="123">
        <v>28848</v>
      </c>
      <c r="AB1652" s="123">
        <v>113828.40000000008</v>
      </c>
      <c r="AC1652" s="123">
        <v>2026</v>
      </c>
      <c r="AD1652" s="123"/>
      <c r="AE1652" s="123"/>
      <c r="AF1652" s="123"/>
      <c r="AG1652" s="214"/>
      <c r="AH1652" s="229" t="str">
        <f t="shared" si="344"/>
        <v>a3</v>
      </c>
      <c r="AI1652" s="199" t="s">
        <v>5402</v>
      </c>
      <c r="AJ1652" s="199"/>
      <c r="AK1652" s="199" t="s">
        <v>5402</v>
      </c>
      <c r="AL1652" s="199" t="s">
        <v>5402</v>
      </c>
      <c r="AM1652" s="199" t="s">
        <v>5402</v>
      </c>
      <c r="AN1652" s="173">
        <v>3</v>
      </c>
      <c r="AO1652" s="173">
        <v>1</v>
      </c>
      <c r="AP1652" s="173">
        <v>1</v>
      </c>
      <c r="AQ1652" s="173"/>
      <c r="AR1652" s="173"/>
      <c r="AS1652" s="173"/>
      <c r="AT1652" s="173">
        <v>5</v>
      </c>
      <c r="AU1652" s="173">
        <v>4</v>
      </c>
      <c r="AV1652" s="173">
        <v>4</v>
      </c>
      <c r="AW1652" s="173">
        <v>2</v>
      </c>
      <c r="AX1652" s="173">
        <v>1</v>
      </c>
      <c r="AY1652" s="173">
        <v>1</v>
      </c>
      <c r="AZ1652" s="211">
        <f t="shared" ref="AZ1652:AZ1683" si="351">SUBTOTAL(9,AN1652:AS1652)</f>
        <v>5</v>
      </c>
      <c r="BA1652" s="211">
        <f t="shared" si="350"/>
        <v>17</v>
      </c>
      <c r="BB1652" s="205">
        <f t="shared" si="345"/>
        <v>301031</v>
      </c>
      <c r="BC1652" s="205">
        <f t="shared" si="346"/>
        <v>210405</v>
      </c>
      <c r="BD1652" s="205">
        <f t="shared" si="347"/>
        <v>93064</v>
      </c>
      <c r="BE1652" s="205">
        <f t="shared" si="348"/>
        <v>2438</v>
      </c>
      <c r="BF1652" s="175">
        <v>207967</v>
      </c>
      <c r="BG1652" s="175">
        <v>9828</v>
      </c>
      <c r="BH1652" s="175">
        <v>93064</v>
      </c>
      <c r="BI1652" s="175">
        <v>60882</v>
      </c>
      <c r="BJ1652" s="175">
        <v>29744</v>
      </c>
      <c r="BK1652" s="175">
        <v>37196</v>
      </c>
      <c r="BL1652" s="175">
        <v>14249</v>
      </c>
      <c r="BM1652" s="175">
        <v>32476</v>
      </c>
      <c r="BN1652" s="175">
        <v>13318</v>
      </c>
      <c r="BO1652" s="175">
        <v>10274</v>
      </c>
      <c r="BP1652" s="200">
        <f t="shared" si="349"/>
        <v>103338</v>
      </c>
    </row>
    <row r="1653" spans="1:68" s="201" customFormat="1" x14ac:dyDescent="0.15">
      <c r="A1653" s="117">
        <v>4022301001</v>
      </c>
      <c r="B1653" s="118" t="s">
        <v>2831</v>
      </c>
      <c r="C1653" s="118" t="s">
        <v>2791</v>
      </c>
      <c r="D1653" s="118" t="s">
        <v>2832</v>
      </c>
      <c r="E1653" s="118" t="s">
        <v>5130</v>
      </c>
      <c r="F1653" s="120">
        <v>35</v>
      </c>
      <c r="G1653" s="119">
        <v>6869623</v>
      </c>
      <c r="H1653" s="119"/>
      <c r="I1653" s="120" t="s">
        <v>5821</v>
      </c>
      <c r="J1653" s="120">
        <v>33700</v>
      </c>
      <c r="K1653" s="120">
        <v>6869623</v>
      </c>
      <c r="L1653" s="120">
        <v>0.55800000000000005</v>
      </c>
      <c r="M1653" s="121" t="s">
        <v>5654</v>
      </c>
      <c r="N1653" s="120">
        <v>1</v>
      </c>
      <c r="O1653" s="119">
        <v>165.8</v>
      </c>
      <c r="P1653" s="119"/>
      <c r="Q1653" s="119">
        <v>2.36</v>
      </c>
      <c r="R1653" s="120" t="s">
        <v>5655</v>
      </c>
      <c r="S1653" s="120">
        <v>53.6</v>
      </c>
      <c r="T1653" s="120"/>
      <c r="U1653" s="120"/>
      <c r="V1653" s="172">
        <v>4200.5</v>
      </c>
      <c r="W1653" s="172">
        <v>850.1</v>
      </c>
      <c r="X1653" s="172">
        <v>2500.3000000000002</v>
      </c>
      <c r="Y1653" s="172">
        <v>850.1</v>
      </c>
      <c r="Z1653" s="172"/>
      <c r="AA1653" s="123">
        <v>22299.9</v>
      </c>
      <c r="AB1653" s="123">
        <v>114807.00000000015</v>
      </c>
      <c r="AC1653" s="123">
        <v>3793</v>
      </c>
      <c r="AD1653" s="123"/>
      <c r="AE1653" s="123"/>
      <c r="AF1653" s="123"/>
      <c r="AG1653" s="214"/>
      <c r="AH1653" s="229" t="str">
        <f t="shared" si="344"/>
        <v>a3</v>
      </c>
      <c r="AI1653" s="199"/>
      <c r="AJ1653" s="199"/>
      <c r="AK1653" s="199"/>
      <c r="AL1653" s="199"/>
      <c r="AM1653" s="199"/>
      <c r="AN1653" s="173">
        <v>1</v>
      </c>
      <c r="AO1653" s="173"/>
      <c r="AP1653" s="173"/>
      <c r="AQ1653" s="173"/>
      <c r="AR1653" s="173"/>
      <c r="AS1653" s="173">
        <v>3</v>
      </c>
      <c r="AT1653" s="173">
        <v>11</v>
      </c>
      <c r="AU1653" s="173">
        <v>1</v>
      </c>
      <c r="AV1653" s="173">
        <v>2</v>
      </c>
      <c r="AW1653" s="173">
        <v>1</v>
      </c>
      <c r="AX1653" s="173">
        <v>1</v>
      </c>
      <c r="AY1653" s="173">
        <v>2</v>
      </c>
      <c r="AZ1653" s="211">
        <f t="shared" si="351"/>
        <v>4</v>
      </c>
      <c r="BA1653" s="211">
        <f t="shared" si="350"/>
        <v>18</v>
      </c>
      <c r="BB1653" s="205">
        <f t="shared" si="345"/>
        <v>346889</v>
      </c>
      <c r="BC1653" s="205">
        <f t="shared" si="346"/>
        <v>346889</v>
      </c>
      <c r="BD1653" s="205">
        <f t="shared" si="347"/>
        <v>0</v>
      </c>
      <c r="BE1653" s="205">
        <f t="shared" si="348"/>
        <v>0</v>
      </c>
      <c r="BF1653" s="175">
        <v>346889</v>
      </c>
      <c r="BG1653" s="175">
        <v>2396</v>
      </c>
      <c r="BH1653" s="175">
        <v>143262</v>
      </c>
      <c r="BI1653" s="175"/>
      <c r="BJ1653" s="175"/>
      <c r="BK1653" s="175">
        <v>19968</v>
      </c>
      <c r="BL1653" s="175">
        <v>9093</v>
      </c>
      <c r="BM1653" s="175">
        <v>40935</v>
      </c>
      <c r="BN1653" s="175">
        <v>39435</v>
      </c>
      <c r="BO1653" s="175">
        <v>91800</v>
      </c>
      <c r="BP1653" s="200">
        <f t="shared" si="349"/>
        <v>235062</v>
      </c>
    </row>
    <row r="1654" spans="1:68" s="201" customFormat="1" x14ac:dyDescent="0.15">
      <c r="A1654" s="117">
        <v>4120201001</v>
      </c>
      <c r="B1654" s="118" t="s">
        <v>2870</v>
      </c>
      <c r="C1654" s="118" t="s">
        <v>2865</v>
      </c>
      <c r="D1654" s="118" t="s">
        <v>2871</v>
      </c>
      <c r="E1654" s="118" t="s">
        <v>5155</v>
      </c>
      <c r="F1654" s="120">
        <v>30</v>
      </c>
      <c r="G1654" s="119">
        <v>6940478</v>
      </c>
      <c r="H1654" s="119"/>
      <c r="I1654" s="120" t="s">
        <v>5820</v>
      </c>
      <c r="J1654" s="120">
        <v>24750</v>
      </c>
      <c r="K1654" s="120">
        <v>6940408</v>
      </c>
      <c r="L1654" s="120">
        <v>0.76800000000000002</v>
      </c>
      <c r="M1654" s="121" t="s">
        <v>5654</v>
      </c>
      <c r="N1654" s="120">
        <v>1</v>
      </c>
      <c r="O1654" s="119">
        <v>350</v>
      </c>
      <c r="P1654" s="119">
        <v>60.13</v>
      </c>
      <c r="Q1654" s="119">
        <v>6.63</v>
      </c>
      <c r="R1654" s="120" t="s">
        <v>5655</v>
      </c>
      <c r="S1654" s="120">
        <v>12.4</v>
      </c>
      <c r="T1654" s="120"/>
      <c r="U1654" s="120"/>
      <c r="V1654" s="172">
        <v>3931</v>
      </c>
      <c r="W1654" s="172">
        <v>2246</v>
      </c>
      <c r="X1654" s="172">
        <v>803</v>
      </c>
      <c r="Y1654" s="172">
        <v>632</v>
      </c>
      <c r="Z1654" s="172">
        <v>250</v>
      </c>
      <c r="AA1654" s="123">
        <v>39786</v>
      </c>
      <c r="AB1654" s="123">
        <v>165705.80000000028</v>
      </c>
      <c r="AC1654" s="123">
        <v>3898</v>
      </c>
      <c r="AD1654" s="123"/>
      <c r="AE1654" s="123"/>
      <c r="AF1654" s="123"/>
      <c r="AG1654" s="214"/>
      <c r="AH1654" s="229" t="str">
        <f t="shared" si="344"/>
        <v>a3</v>
      </c>
      <c r="AI1654" s="199"/>
      <c r="AJ1654" s="199"/>
      <c r="AK1654" s="199"/>
      <c r="AL1654" s="199"/>
      <c r="AM1654" s="199"/>
      <c r="AN1654" s="173" t="s">
        <v>3186</v>
      </c>
      <c r="AO1654" s="173" t="s">
        <v>3186</v>
      </c>
      <c r="AP1654" s="173" t="s">
        <v>3186</v>
      </c>
      <c r="AQ1654" s="173" t="s">
        <v>3186</v>
      </c>
      <c r="AR1654" s="173" t="s">
        <v>3186</v>
      </c>
      <c r="AS1654" s="173">
        <v>1.5</v>
      </c>
      <c r="AT1654" s="173">
        <v>6</v>
      </c>
      <c r="AU1654" s="173">
        <v>3.5</v>
      </c>
      <c r="AV1654" s="173">
        <v>3</v>
      </c>
      <c r="AW1654" s="173">
        <v>1.8</v>
      </c>
      <c r="AX1654" s="173">
        <v>1.2</v>
      </c>
      <c r="AY1654" s="173"/>
      <c r="AZ1654" s="211">
        <f t="shared" si="351"/>
        <v>1.5</v>
      </c>
      <c r="BA1654" s="211">
        <f t="shared" si="350"/>
        <v>15.5</v>
      </c>
      <c r="BB1654" s="205">
        <f t="shared" si="345"/>
        <v>536376</v>
      </c>
      <c r="BC1654" s="205">
        <f t="shared" si="346"/>
        <v>453104</v>
      </c>
      <c r="BD1654" s="205">
        <f t="shared" si="347"/>
        <v>115002</v>
      </c>
      <c r="BE1654" s="205">
        <f t="shared" si="348"/>
        <v>31730</v>
      </c>
      <c r="BF1654" s="175">
        <v>421374</v>
      </c>
      <c r="BG1654" s="175">
        <v>90844</v>
      </c>
      <c r="BH1654" s="175">
        <v>152180</v>
      </c>
      <c r="BI1654" s="175">
        <v>83272</v>
      </c>
      <c r="BJ1654" s="175"/>
      <c r="BK1654" s="175">
        <v>50824</v>
      </c>
      <c r="BL1654" s="175">
        <v>50136</v>
      </c>
      <c r="BM1654" s="175">
        <v>64162</v>
      </c>
      <c r="BN1654" s="175">
        <v>5366</v>
      </c>
      <c r="BO1654" s="175">
        <v>39592</v>
      </c>
      <c r="BP1654" s="200">
        <f t="shared" si="349"/>
        <v>191772</v>
      </c>
    </row>
    <row r="1655" spans="1:68" s="201" customFormat="1" x14ac:dyDescent="0.15">
      <c r="A1655" s="117">
        <v>1020401001</v>
      </c>
      <c r="B1655" s="118" t="s">
        <v>932</v>
      </c>
      <c r="C1655" s="118" t="s">
        <v>913</v>
      </c>
      <c r="D1655" s="118" t="s">
        <v>933</v>
      </c>
      <c r="E1655" s="118" t="s">
        <v>3751</v>
      </c>
      <c r="F1655" s="120">
        <v>36</v>
      </c>
      <c r="G1655" s="119">
        <v>7268308</v>
      </c>
      <c r="H1655" s="119"/>
      <c r="I1655" s="120" t="s">
        <v>5820</v>
      </c>
      <c r="J1655" s="120">
        <v>31200</v>
      </c>
      <c r="K1655" s="120">
        <v>7268308</v>
      </c>
      <c r="L1655" s="120">
        <v>0.63800000000000001</v>
      </c>
      <c r="M1655" s="121" t="s">
        <v>5654</v>
      </c>
      <c r="N1655" s="120">
        <v>1</v>
      </c>
      <c r="O1655" s="119">
        <v>243.7</v>
      </c>
      <c r="P1655" s="119">
        <v>43.7</v>
      </c>
      <c r="Q1655" s="119">
        <v>5.18</v>
      </c>
      <c r="R1655" s="120" t="s">
        <v>5655</v>
      </c>
      <c r="S1655" s="120">
        <v>57.8</v>
      </c>
      <c r="T1655" s="120"/>
      <c r="U1655" s="120"/>
      <c r="V1655" s="172">
        <v>3291.2</v>
      </c>
      <c r="W1655" s="172">
        <v>401.7</v>
      </c>
      <c r="X1655" s="172">
        <v>2453</v>
      </c>
      <c r="Y1655" s="172">
        <v>199</v>
      </c>
      <c r="Z1655" s="172">
        <v>237.5</v>
      </c>
      <c r="AA1655" s="123">
        <v>73281.125</v>
      </c>
      <c r="AB1655" s="123">
        <v>112152.59999999982</v>
      </c>
      <c r="AC1655" s="123">
        <v>456</v>
      </c>
      <c r="AD1655" s="123"/>
      <c r="AE1655" s="123"/>
      <c r="AF1655" s="123"/>
      <c r="AG1655" s="214"/>
      <c r="AH1655" s="229" t="str">
        <f t="shared" si="344"/>
        <v>a3</v>
      </c>
      <c r="AI1655" s="199"/>
      <c r="AJ1655" s="199"/>
      <c r="AK1655" s="199"/>
      <c r="AL1655" s="199"/>
      <c r="AM1655" s="199"/>
      <c r="AN1655" s="173">
        <v>6</v>
      </c>
      <c r="AO1655" s="173" t="s">
        <v>3186</v>
      </c>
      <c r="AP1655" s="173" t="s">
        <v>3186</v>
      </c>
      <c r="AQ1655" s="173" t="s">
        <v>3186</v>
      </c>
      <c r="AR1655" s="173" t="s">
        <v>3186</v>
      </c>
      <c r="AS1655" s="173" t="s">
        <v>3186</v>
      </c>
      <c r="AT1655" s="173">
        <v>4.5</v>
      </c>
      <c r="AU1655" s="173">
        <v>2</v>
      </c>
      <c r="AV1655" s="173">
        <v>0.5</v>
      </c>
      <c r="AW1655" s="173">
        <v>0.5</v>
      </c>
      <c r="AX1655" s="173">
        <v>0.5</v>
      </c>
      <c r="AY1655" s="173" t="s">
        <v>3186</v>
      </c>
      <c r="AZ1655" s="211">
        <f t="shared" si="351"/>
        <v>6</v>
      </c>
      <c r="BA1655" s="211">
        <f t="shared" si="350"/>
        <v>8</v>
      </c>
      <c r="BB1655" s="205">
        <f t="shared" si="345"/>
        <v>299236</v>
      </c>
      <c r="BC1655" s="205">
        <f t="shared" si="346"/>
        <v>267756</v>
      </c>
      <c r="BD1655" s="205">
        <f t="shared" si="347"/>
        <v>32737</v>
      </c>
      <c r="BE1655" s="205">
        <f t="shared" si="348"/>
        <v>1257</v>
      </c>
      <c r="BF1655" s="175">
        <v>266499</v>
      </c>
      <c r="BG1655" s="175">
        <v>50407</v>
      </c>
      <c r="BH1655" s="175">
        <v>50295</v>
      </c>
      <c r="BI1655" s="175">
        <v>31480</v>
      </c>
      <c r="BJ1655" s="175"/>
      <c r="BK1655" s="175">
        <v>49329</v>
      </c>
      <c r="BL1655" s="175">
        <v>33263</v>
      </c>
      <c r="BM1655" s="175">
        <v>54342</v>
      </c>
      <c r="BN1655" s="175">
        <v>13176</v>
      </c>
      <c r="BO1655" s="175">
        <v>16944</v>
      </c>
      <c r="BP1655" s="200">
        <f t="shared" si="349"/>
        <v>67239</v>
      </c>
    </row>
    <row r="1656" spans="1:68" s="201" customFormat="1" x14ac:dyDescent="0.15">
      <c r="A1656" s="117">
        <v>2021501001</v>
      </c>
      <c r="B1656" s="118" t="s">
        <v>1542</v>
      </c>
      <c r="C1656" s="118" t="s">
        <v>1489</v>
      </c>
      <c r="D1656" s="118" t="s">
        <v>1543</v>
      </c>
      <c r="E1656" s="118" t="s">
        <v>4185</v>
      </c>
      <c r="F1656" s="120">
        <v>28</v>
      </c>
      <c r="G1656" s="119"/>
      <c r="H1656" s="119"/>
      <c r="I1656" s="120" t="s">
        <v>5820</v>
      </c>
      <c r="J1656" s="120">
        <v>30700</v>
      </c>
      <c r="K1656" s="120">
        <v>7329576</v>
      </c>
      <c r="L1656" s="120">
        <v>0.65400000000000003</v>
      </c>
      <c r="M1656" s="121" t="s">
        <v>5654</v>
      </c>
      <c r="N1656" s="120">
        <v>1</v>
      </c>
      <c r="O1656" s="119">
        <v>248</v>
      </c>
      <c r="P1656" s="119">
        <v>52</v>
      </c>
      <c r="Q1656" s="119">
        <v>6.2</v>
      </c>
      <c r="R1656" s="120" t="s">
        <v>5655</v>
      </c>
      <c r="S1656" s="120">
        <v>84.46</v>
      </c>
      <c r="T1656" s="120"/>
      <c r="U1656" s="120"/>
      <c r="V1656" s="172">
        <v>3364.6680000000001</v>
      </c>
      <c r="W1656" s="172"/>
      <c r="X1656" s="172">
        <v>1411.1418000000001</v>
      </c>
      <c r="Y1656" s="172">
        <v>1857.9697000000001</v>
      </c>
      <c r="Z1656" s="172">
        <v>95.5565</v>
      </c>
      <c r="AA1656" s="123">
        <v>40266</v>
      </c>
      <c r="AB1656" s="123"/>
      <c r="AC1656" s="123">
        <v>5212.53</v>
      </c>
      <c r="AD1656" s="123"/>
      <c r="AE1656" s="123"/>
      <c r="AF1656" s="123"/>
      <c r="AG1656" s="214"/>
      <c r="AH1656" s="229" t="str">
        <f t="shared" si="344"/>
        <v>a3</v>
      </c>
      <c r="AI1656" s="199"/>
      <c r="AJ1656" s="199"/>
      <c r="AK1656" s="199"/>
      <c r="AL1656" s="199"/>
      <c r="AM1656" s="199"/>
      <c r="AN1656" s="173">
        <v>1.5</v>
      </c>
      <c r="AO1656" s="173">
        <v>0.5</v>
      </c>
      <c r="AP1656" s="173">
        <v>0.5</v>
      </c>
      <c r="AQ1656" s="173">
        <v>0.5</v>
      </c>
      <c r="AR1656" s="173" t="s">
        <v>3186</v>
      </c>
      <c r="AS1656" s="173">
        <v>1</v>
      </c>
      <c r="AT1656" s="173">
        <v>2</v>
      </c>
      <c r="AU1656" s="173">
        <v>4</v>
      </c>
      <c r="AV1656" s="173">
        <v>2</v>
      </c>
      <c r="AW1656" s="173">
        <v>3</v>
      </c>
      <c r="AX1656" s="173">
        <v>1</v>
      </c>
      <c r="AY1656" s="173" t="s">
        <v>3186</v>
      </c>
      <c r="AZ1656" s="211">
        <f t="shared" si="351"/>
        <v>4</v>
      </c>
      <c r="BA1656" s="211">
        <f t="shared" si="350"/>
        <v>12</v>
      </c>
      <c r="BB1656" s="205">
        <f t="shared" si="345"/>
        <v>450448</v>
      </c>
      <c r="BC1656" s="205">
        <f t="shared" si="346"/>
        <v>403830</v>
      </c>
      <c r="BD1656" s="205">
        <f t="shared" si="347"/>
        <v>87675</v>
      </c>
      <c r="BE1656" s="205">
        <f t="shared" si="348"/>
        <v>41057</v>
      </c>
      <c r="BF1656" s="175">
        <v>362773</v>
      </c>
      <c r="BG1656" s="175">
        <v>18163</v>
      </c>
      <c r="BH1656" s="175">
        <v>87675</v>
      </c>
      <c r="BI1656" s="175">
        <v>46618</v>
      </c>
      <c r="BJ1656" s="175"/>
      <c r="BK1656" s="175">
        <v>112070</v>
      </c>
      <c r="BL1656" s="175">
        <v>37190</v>
      </c>
      <c r="BM1656" s="175">
        <v>47769</v>
      </c>
      <c r="BN1656" s="175">
        <v>43965</v>
      </c>
      <c r="BO1656" s="175">
        <v>56998</v>
      </c>
      <c r="BP1656" s="200">
        <f t="shared" si="349"/>
        <v>144673</v>
      </c>
    </row>
    <row r="1657" spans="1:68" s="201" customFormat="1" x14ac:dyDescent="0.15">
      <c r="A1657" s="117">
        <v>2221401001</v>
      </c>
      <c r="B1657" s="118" t="s">
        <v>1822</v>
      </c>
      <c r="C1657" s="118" t="s">
        <v>1773</v>
      </c>
      <c r="D1657" s="118" t="s">
        <v>1823</v>
      </c>
      <c r="E1657" s="118" t="s">
        <v>4383</v>
      </c>
      <c r="F1657" s="120">
        <v>28</v>
      </c>
      <c r="G1657" s="119">
        <v>7380524</v>
      </c>
      <c r="H1657" s="119"/>
      <c r="I1657" s="120" t="s">
        <v>5820</v>
      </c>
      <c r="J1657" s="120">
        <v>32325</v>
      </c>
      <c r="K1657" s="120">
        <v>7380524</v>
      </c>
      <c r="L1657" s="120">
        <v>0.626</v>
      </c>
      <c r="M1657" s="121" t="s">
        <v>5654</v>
      </c>
      <c r="N1657" s="120">
        <v>1</v>
      </c>
      <c r="O1657" s="119">
        <v>169</v>
      </c>
      <c r="P1657" s="119"/>
      <c r="Q1657" s="119"/>
      <c r="R1657" s="120"/>
      <c r="S1657" s="120"/>
      <c r="T1657" s="120"/>
      <c r="U1657" s="120"/>
      <c r="V1657" s="172">
        <v>3325.3</v>
      </c>
      <c r="W1657" s="172">
        <v>508.9</v>
      </c>
      <c r="X1657" s="172">
        <v>1640.7</v>
      </c>
      <c r="Y1657" s="172">
        <v>330.2</v>
      </c>
      <c r="Z1657" s="172">
        <v>845.5</v>
      </c>
      <c r="AA1657" s="123">
        <v>38615</v>
      </c>
      <c r="AB1657" s="123">
        <v>175977.59999999977</v>
      </c>
      <c r="AC1657" s="123">
        <v>577</v>
      </c>
      <c r="AD1657" s="123"/>
      <c r="AE1657" s="123"/>
      <c r="AF1657" s="123"/>
      <c r="AG1657" s="214"/>
      <c r="AH1657" s="229" t="str">
        <f t="shared" si="344"/>
        <v>a3</v>
      </c>
      <c r="AI1657" s="199" t="s">
        <v>5401</v>
      </c>
      <c r="AJ1657" s="199"/>
      <c r="AK1657" s="199" t="s">
        <v>5401</v>
      </c>
      <c r="AL1657" s="199" t="s">
        <v>5401</v>
      </c>
      <c r="AM1657" s="199"/>
      <c r="AN1657" s="173">
        <v>3</v>
      </c>
      <c r="AO1657" s="173"/>
      <c r="AP1657" s="173"/>
      <c r="AQ1657" s="173"/>
      <c r="AR1657" s="173"/>
      <c r="AS1657" s="173">
        <v>1</v>
      </c>
      <c r="AT1657" s="173">
        <v>6</v>
      </c>
      <c r="AU1657" s="173">
        <v>3</v>
      </c>
      <c r="AV1657" s="173">
        <v>2</v>
      </c>
      <c r="AW1657" s="173">
        <v>3</v>
      </c>
      <c r="AX1657" s="173">
        <v>1</v>
      </c>
      <c r="AY1657" s="173"/>
      <c r="AZ1657" s="211">
        <f t="shared" si="351"/>
        <v>4</v>
      </c>
      <c r="BA1657" s="211">
        <f t="shared" si="350"/>
        <v>15</v>
      </c>
      <c r="BB1657" s="205">
        <f t="shared" si="345"/>
        <v>279818</v>
      </c>
      <c r="BC1657" s="205">
        <f t="shared" si="346"/>
        <v>279818</v>
      </c>
      <c r="BD1657" s="205">
        <f t="shared" si="347"/>
        <v>0</v>
      </c>
      <c r="BE1657" s="205">
        <f t="shared" si="348"/>
        <v>0</v>
      </c>
      <c r="BF1657" s="175">
        <v>279818</v>
      </c>
      <c r="BG1657" s="175">
        <v>11490</v>
      </c>
      <c r="BH1657" s="175">
        <v>204750</v>
      </c>
      <c r="BI1657" s="175"/>
      <c r="BJ1657" s="175"/>
      <c r="BK1657" s="175">
        <v>50232</v>
      </c>
      <c r="BL1657" s="175">
        <v>10140</v>
      </c>
      <c r="BM1657" s="175"/>
      <c r="BN1657" s="175"/>
      <c r="BO1657" s="175">
        <v>3206</v>
      </c>
      <c r="BP1657" s="200">
        <f t="shared" si="349"/>
        <v>207956</v>
      </c>
    </row>
    <row r="1658" spans="1:68" s="201" customFormat="1" x14ac:dyDescent="0.15">
      <c r="A1658" s="117">
        <v>1421801001</v>
      </c>
      <c r="B1658" s="118" t="s">
        <v>1155</v>
      </c>
      <c r="C1658" s="118" t="s">
        <v>1107</v>
      </c>
      <c r="D1658" s="118" t="s">
        <v>1156</v>
      </c>
      <c r="E1658" s="118" t="s">
        <v>3894</v>
      </c>
      <c r="F1658" s="120">
        <v>26</v>
      </c>
      <c r="G1658" s="119">
        <v>7439930</v>
      </c>
      <c r="H1658" s="119"/>
      <c r="I1658" s="120" t="s">
        <v>5820</v>
      </c>
      <c r="J1658" s="120">
        <v>30300</v>
      </c>
      <c r="K1658" s="120">
        <v>7387328</v>
      </c>
      <c r="L1658" s="120">
        <v>0.66800000000000004</v>
      </c>
      <c r="M1658" s="121" t="s">
        <v>5654</v>
      </c>
      <c r="N1658" s="120">
        <v>1</v>
      </c>
      <c r="O1658" s="119">
        <v>204</v>
      </c>
      <c r="P1658" s="119"/>
      <c r="Q1658" s="119"/>
      <c r="R1658" s="120" t="s">
        <v>5655</v>
      </c>
      <c r="S1658" s="120">
        <v>44.112000000000002</v>
      </c>
      <c r="T1658" s="120"/>
      <c r="U1658" s="120"/>
      <c r="V1658" s="172">
        <v>2895.4879999999998</v>
      </c>
      <c r="W1658" s="172">
        <v>370.8</v>
      </c>
      <c r="X1658" s="172">
        <v>1702.43</v>
      </c>
      <c r="Y1658" s="172">
        <v>362.93</v>
      </c>
      <c r="Z1658" s="172">
        <v>459.32799999999997</v>
      </c>
      <c r="AA1658" s="123">
        <v>81937</v>
      </c>
      <c r="AB1658" s="123"/>
      <c r="AC1658" s="123">
        <v>5185.92</v>
      </c>
      <c r="AD1658" s="123"/>
      <c r="AE1658" s="123"/>
      <c r="AF1658" s="123"/>
      <c r="AG1658" s="214"/>
      <c r="AH1658" s="229" t="str">
        <f t="shared" si="344"/>
        <v>a3</v>
      </c>
      <c r="AI1658" s="199" t="s">
        <v>5401</v>
      </c>
      <c r="AJ1658" s="199"/>
      <c r="AK1658" s="199" t="s">
        <v>5401</v>
      </c>
      <c r="AL1658" s="199" t="s">
        <v>5401</v>
      </c>
      <c r="AM1658" s="199"/>
      <c r="AN1658" s="173">
        <v>1</v>
      </c>
      <c r="AO1658" s="173">
        <v>1</v>
      </c>
      <c r="AP1658" s="173">
        <v>1</v>
      </c>
      <c r="AQ1658" s="173">
        <v>1</v>
      </c>
      <c r="AR1658" s="173"/>
      <c r="AS1658" s="173">
        <v>1</v>
      </c>
      <c r="AT1658" s="173">
        <v>6</v>
      </c>
      <c r="AU1658" s="173">
        <v>2</v>
      </c>
      <c r="AV1658" s="173">
        <v>1</v>
      </c>
      <c r="AW1658" s="173">
        <v>2</v>
      </c>
      <c r="AX1658" s="173">
        <v>3</v>
      </c>
      <c r="AY1658" s="173">
        <v>1.5</v>
      </c>
      <c r="AZ1658" s="211">
        <f t="shared" si="351"/>
        <v>5</v>
      </c>
      <c r="BA1658" s="211">
        <f t="shared" si="350"/>
        <v>15.5</v>
      </c>
      <c r="BB1658" s="205">
        <f t="shared" si="345"/>
        <v>442525</v>
      </c>
      <c r="BC1658" s="205">
        <f t="shared" si="346"/>
        <v>442525</v>
      </c>
      <c r="BD1658" s="205">
        <f t="shared" si="347"/>
        <v>0</v>
      </c>
      <c r="BE1658" s="205">
        <f t="shared" si="348"/>
        <v>0</v>
      </c>
      <c r="BF1658" s="175">
        <v>442525</v>
      </c>
      <c r="BG1658" s="175">
        <v>36248</v>
      </c>
      <c r="BH1658" s="175">
        <v>276927</v>
      </c>
      <c r="BI1658" s="175"/>
      <c r="BJ1658" s="175"/>
      <c r="BK1658" s="175">
        <v>123574</v>
      </c>
      <c r="BL1658" s="175">
        <v>5776</v>
      </c>
      <c r="BM1658" s="175"/>
      <c r="BN1658" s="175"/>
      <c r="BO1658" s="175"/>
      <c r="BP1658" s="200">
        <f t="shared" si="349"/>
        <v>276927</v>
      </c>
    </row>
    <row r="1659" spans="1:68" s="201" customFormat="1" x14ac:dyDescent="0.15">
      <c r="A1659" s="117">
        <v>1120701001</v>
      </c>
      <c r="B1659" s="118" t="s">
        <v>992</v>
      </c>
      <c r="C1659" s="118" t="s">
        <v>971</v>
      </c>
      <c r="D1659" s="118" t="s">
        <v>993</v>
      </c>
      <c r="E1659" s="118" t="s">
        <v>3787</v>
      </c>
      <c r="F1659" s="120">
        <v>45</v>
      </c>
      <c r="G1659" s="119"/>
      <c r="H1659" s="119"/>
      <c r="I1659" s="120" t="s">
        <v>5821</v>
      </c>
      <c r="J1659" s="120">
        <v>21000</v>
      </c>
      <c r="K1659" s="120">
        <v>7435267</v>
      </c>
      <c r="L1659" s="120">
        <v>0.97</v>
      </c>
      <c r="M1659" s="121" t="s">
        <v>5654</v>
      </c>
      <c r="N1659" s="120">
        <v>1</v>
      </c>
      <c r="O1659" s="119">
        <v>200</v>
      </c>
      <c r="P1659" s="119">
        <v>30</v>
      </c>
      <c r="Q1659" s="119">
        <v>2.7</v>
      </c>
      <c r="R1659" s="120" t="s">
        <v>5655</v>
      </c>
      <c r="S1659" s="120">
        <v>31.8</v>
      </c>
      <c r="T1659" s="120"/>
      <c r="U1659" s="120"/>
      <c r="V1659" s="172">
        <v>1868.8</v>
      </c>
      <c r="W1659" s="172"/>
      <c r="X1659" s="172">
        <v>1480.8</v>
      </c>
      <c r="Y1659" s="172">
        <v>215.5</v>
      </c>
      <c r="Z1659" s="172">
        <v>172.5</v>
      </c>
      <c r="AA1659" s="123">
        <v>26727</v>
      </c>
      <c r="AB1659" s="123">
        <v>55112.399999999914</v>
      </c>
      <c r="AC1659" s="123">
        <v>1738</v>
      </c>
      <c r="AD1659" s="123"/>
      <c r="AE1659" s="123"/>
      <c r="AF1659" s="123"/>
      <c r="AG1659" s="214"/>
      <c r="AH1659" s="229" t="str">
        <f t="shared" si="344"/>
        <v>a3</v>
      </c>
      <c r="AI1659" s="199"/>
      <c r="AJ1659" s="199"/>
      <c r="AK1659" s="199"/>
      <c r="AL1659" s="199"/>
      <c r="AM1659" s="199"/>
      <c r="AN1659" s="173">
        <v>3</v>
      </c>
      <c r="AO1659" s="173" t="s">
        <v>3186</v>
      </c>
      <c r="AP1659" s="173" t="s">
        <v>3186</v>
      </c>
      <c r="AQ1659" s="173" t="s">
        <v>3186</v>
      </c>
      <c r="AR1659" s="173" t="s">
        <v>3186</v>
      </c>
      <c r="AS1659" s="173">
        <v>2</v>
      </c>
      <c r="AT1659" s="173">
        <v>6</v>
      </c>
      <c r="AU1659" s="173">
        <v>2</v>
      </c>
      <c r="AV1659" s="173">
        <v>5</v>
      </c>
      <c r="AW1659" s="173">
        <v>2</v>
      </c>
      <c r="AX1659" s="173">
        <v>1</v>
      </c>
      <c r="AY1659" s="173" t="s">
        <v>3186</v>
      </c>
      <c r="AZ1659" s="211">
        <f t="shared" si="351"/>
        <v>5</v>
      </c>
      <c r="BA1659" s="211">
        <f t="shared" si="350"/>
        <v>16</v>
      </c>
      <c r="BB1659" s="205">
        <f t="shared" si="345"/>
        <v>212990</v>
      </c>
      <c r="BC1659" s="205">
        <f t="shared" si="346"/>
        <v>212990</v>
      </c>
      <c r="BD1659" s="205">
        <f t="shared" si="347"/>
        <v>0</v>
      </c>
      <c r="BE1659" s="205">
        <f t="shared" si="348"/>
        <v>0</v>
      </c>
      <c r="BF1659" s="175">
        <v>212990</v>
      </c>
      <c r="BG1659" s="175">
        <v>33914</v>
      </c>
      <c r="BH1659" s="175">
        <v>72914</v>
      </c>
      <c r="BI1659" s="175"/>
      <c r="BJ1659" s="175"/>
      <c r="BK1659" s="175">
        <v>28287</v>
      </c>
      <c r="BL1659" s="175">
        <v>7512</v>
      </c>
      <c r="BM1659" s="175">
        <v>39900</v>
      </c>
      <c r="BN1659" s="175">
        <v>9392</v>
      </c>
      <c r="BO1659" s="175">
        <v>21071</v>
      </c>
      <c r="BP1659" s="200">
        <f t="shared" si="349"/>
        <v>93985</v>
      </c>
    </row>
    <row r="1660" spans="1:68" s="201" customFormat="1" x14ac:dyDescent="0.15">
      <c r="A1660" s="117">
        <v>1121201001</v>
      </c>
      <c r="B1660" s="118" t="s">
        <v>999</v>
      </c>
      <c r="C1660" s="118" t="s">
        <v>971</v>
      </c>
      <c r="D1660" s="118" t="s">
        <v>1000</v>
      </c>
      <c r="E1660" s="118" t="s">
        <v>3791</v>
      </c>
      <c r="F1660" s="120">
        <v>36</v>
      </c>
      <c r="G1660" s="119">
        <v>6762720</v>
      </c>
      <c r="H1660" s="119">
        <v>702240</v>
      </c>
      <c r="I1660" s="120" t="s">
        <v>5821</v>
      </c>
      <c r="J1660" s="120">
        <v>20300</v>
      </c>
      <c r="K1660" s="120">
        <v>7484960</v>
      </c>
      <c r="L1660" s="120">
        <v>1.01</v>
      </c>
      <c r="M1660" s="121" t="s">
        <v>5654</v>
      </c>
      <c r="N1660" s="120">
        <v>1</v>
      </c>
      <c r="O1660" s="119">
        <v>182.45888888888899</v>
      </c>
      <c r="P1660" s="119">
        <v>22.824999999999999</v>
      </c>
      <c r="Q1660" s="119">
        <v>3.4862500000000001</v>
      </c>
      <c r="R1660" s="120" t="s">
        <v>5655</v>
      </c>
      <c r="S1660" s="120">
        <v>92.8</v>
      </c>
      <c r="T1660" s="120"/>
      <c r="U1660" s="120"/>
      <c r="V1660" s="172">
        <v>2842.2</v>
      </c>
      <c r="W1660" s="172">
        <v>508.6</v>
      </c>
      <c r="X1660" s="172">
        <v>1435.9</v>
      </c>
      <c r="Y1660" s="172">
        <v>359</v>
      </c>
      <c r="Z1660" s="172">
        <v>538.70000000000005</v>
      </c>
      <c r="AA1660" s="123">
        <v>29361</v>
      </c>
      <c r="AB1660" s="123"/>
      <c r="AC1660" s="123">
        <v>3070</v>
      </c>
      <c r="AD1660" s="123"/>
      <c r="AE1660" s="123"/>
      <c r="AF1660" s="123"/>
      <c r="AG1660" s="214"/>
      <c r="AH1660" s="229" t="str">
        <f t="shared" si="344"/>
        <v>a3</v>
      </c>
      <c r="AI1660" s="199"/>
      <c r="AJ1660" s="199"/>
      <c r="AK1660" s="199"/>
      <c r="AL1660" s="199"/>
      <c r="AM1660" s="199"/>
      <c r="AN1660" s="173">
        <v>4</v>
      </c>
      <c r="AO1660" s="173"/>
      <c r="AP1660" s="173"/>
      <c r="AQ1660" s="173"/>
      <c r="AR1660" s="173"/>
      <c r="AS1660" s="173">
        <v>0.5</v>
      </c>
      <c r="AT1660" s="173">
        <v>2.2000000000000002</v>
      </c>
      <c r="AU1660" s="173">
        <v>7.1</v>
      </c>
      <c r="AV1660" s="173">
        <v>1.6</v>
      </c>
      <c r="AW1660" s="173">
        <v>4.0999999999999996</v>
      </c>
      <c r="AX1660" s="173">
        <v>2.4</v>
      </c>
      <c r="AY1660" s="173">
        <v>1</v>
      </c>
      <c r="AZ1660" s="211">
        <f t="shared" si="351"/>
        <v>4.5</v>
      </c>
      <c r="BA1660" s="211">
        <f t="shared" si="350"/>
        <v>18.399999999999999</v>
      </c>
      <c r="BB1660" s="205">
        <f t="shared" si="345"/>
        <v>338486</v>
      </c>
      <c r="BC1660" s="205">
        <f t="shared" si="346"/>
        <v>338486</v>
      </c>
      <c r="BD1660" s="205">
        <f t="shared" si="347"/>
        <v>0</v>
      </c>
      <c r="BE1660" s="205">
        <f t="shared" si="348"/>
        <v>0</v>
      </c>
      <c r="BF1660" s="175">
        <v>338486</v>
      </c>
      <c r="BG1660" s="175">
        <v>19684</v>
      </c>
      <c r="BH1660" s="175">
        <v>117086</v>
      </c>
      <c r="BI1660" s="175"/>
      <c r="BJ1660" s="175"/>
      <c r="BK1660" s="175">
        <v>70969</v>
      </c>
      <c r="BL1660" s="175">
        <v>44754</v>
      </c>
      <c r="BM1660" s="175">
        <v>48818</v>
      </c>
      <c r="BN1660" s="175">
        <v>26825</v>
      </c>
      <c r="BO1660" s="175">
        <v>10350</v>
      </c>
      <c r="BP1660" s="200">
        <f t="shared" si="349"/>
        <v>127436</v>
      </c>
    </row>
    <row r="1661" spans="1:68" s="201" customFormat="1" x14ac:dyDescent="0.15">
      <c r="A1661" s="117">
        <v>2220601001</v>
      </c>
      <c r="B1661" s="118" t="s">
        <v>1803</v>
      </c>
      <c r="C1661" s="118" t="s">
        <v>1773</v>
      </c>
      <c r="D1661" s="118" t="s">
        <v>1804</v>
      </c>
      <c r="E1661" s="118" t="s">
        <v>4371</v>
      </c>
      <c r="F1661" s="120">
        <v>37</v>
      </c>
      <c r="G1661" s="119">
        <v>7631290</v>
      </c>
      <c r="H1661" s="119"/>
      <c r="I1661" s="120" t="s">
        <v>5820</v>
      </c>
      <c r="J1661" s="120">
        <v>26800</v>
      </c>
      <c r="K1661" s="120">
        <v>7631290</v>
      </c>
      <c r="L1661" s="120">
        <v>0.78</v>
      </c>
      <c r="M1661" s="121" t="s">
        <v>5654</v>
      </c>
      <c r="N1661" s="120">
        <v>1</v>
      </c>
      <c r="O1661" s="119">
        <v>222</v>
      </c>
      <c r="P1661" s="119"/>
      <c r="Q1661" s="119"/>
      <c r="R1661" s="120" t="s">
        <v>5655</v>
      </c>
      <c r="S1661" s="120">
        <v>80.3</v>
      </c>
      <c r="T1661" s="120"/>
      <c r="U1661" s="120"/>
      <c r="V1661" s="172">
        <v>2482.79</v>
      </c>
      <c r="W1661" s="172">
        <v>205.59505999999999</v>
      </c>
      <c r="X1661" s="172">
        <v>1663.4509399999999</v>
      </c>
      <c r="Y1661" s="172">
        <v>613.74400000000003</v>
      </c>
      <c r="Z1661" s="172"/>
      <c r="AA1661" s="123">
        <v>39305</v>
      </c>
      <c r="AB1661" s="123"/>
      <c r="AC1661" s="123">
        <v>3674.5</v>
      </c>
      <c r="AD1661" s="123"/>
      <c r="AE1661" s="123"/>
      <c r="AF1661" s="123"/>
      <c r="AG1661" s="214"/>
      <c r="AH1661" s="229" t="str">
        <f t="shared" si="344"/>
        <v>a3</v>
      </c>
      <c r="AI1661" s="199"/>
      <c r="AJ1661" s="199"/>
      <c r="AK1661" s="199"/>
      <c r="AL1661" s="199"/>
      <c r="AM1661" s="199"/>
      <c r="AN1661" s="173">
        <v>1</v>
      </c>
      <c r="AO1661" s="173">
        <v>1</v>
      </c>
      <c r="AP1661" s="173">
        <v>1</v>
      </c>
      <c r="AQ1661" s="173">
        <v>1</v>
      </c>
      <c r="AR1661" s="173">
        <v>3</v>
      </c>
      <c r="AS1661" s="173">
        <v>1</v>
      </c>
      <c r="AT1661" s="173">
        <v>12</v>
      </c>
      <c r="AU1661" s="173"/>
      <c r="AV1661" s="173">
        <v>6</v>
      </c>
      <c r="AW1661" s="173"/>
      <c r="AX1661" s="173"/>
      <c r="AY1661" s="173">
        <v>1</v>
      </c>
      <c r="AZ1661" s="211">
        <f t="shared" si="351"/>
        <v>8</v>
      </c>
      <c r="BA1661" s="211">
        <f t="shared" si="350"/>
        <v>19</v>
      </c>
      <c r="BB1661" s="205">
        <f t="shared" si="345"/>
        <v>355529</v>
      </c>
      <c r="BC1661" s="205">
        <f t="shared" si="346"/>
        <v>295332</v>
      </c>
      <c r="BD1661" s="205">
        <f t="shared" si="347"/>
        <v>59964</v>
      </c>
      <c r="BE1661" s="205">
        <f t="shared" si="348"/>
        <v>-233</v>
      </c>
      <c r="BF1661" s="175">
        <v>295565</v>
      </c>
      <c r="BG1661" s="175">
        <v>10682</v>
      </c>
      <c r="BH1661" s="175">
        <v>96272</v>
      </c>
      <c r="BI1661" s="175">
        <v>60197</v>
      </c>
      <c r="BJ1661" s="175"/>
      <c r="BK1661" s="175">
        <v>90056</v>
      </c>
      <c r="BL1661" s="175">
        <v>15211</v>
      </c>
      <c r="BM1661" s="175">
        <v>46183</v>
      </c>
      <c r="BN1661" s="175">
        <v>22522</v>
      </c>
      <c r="BO1661" s="175">
        <v>14406</v>
      </c>
      <c r="BP1661" s="200">
        <f t="shared" si="349"/>
        <v>110678</v>
      </c>
    </row>
    <row r="1662" spans="1:68" s="201" customFormat="1" x14ac:dyDescent="0.15">
      <c r="A1662" s="117">
        <v>1900181001</v>
      </c>
      <c r="B1662" s="118" t="s">
        <v>1446</v>
      </c>
      <c r="C1662" s="118" t="s">
        <v>1447</v>
      </c>
      <c r="D1662" s="118" t="s">
        <v>1448</v>
      </c>
      <c r="E1662" s="118" t="s">
        <v>4112</v>
      </c>
      <c r="F1662" s="120">
        <v>27</v>
      </c>
      <c r="G1662" s="119"/>
      <c r="H1662" s="119"/>
      <c r="I1662" s="120" t="s">
        <v>5820</v>
      </c>
      <c r="J1662" s="120">
        <v>42100</v>
      </c>
      <c r="K1662" s="120">
        <v>7726740</v>
      </c>
      <c r="L1662" s="120">
        <v>0.503</v>
      </c>
      <c r="M1662" s="121" t="s">
        <v>5654</v>
      </c>
      <c r="N1662" s="120">
        <v>1</v>
      </c>
      <c r="O1662" s="119">
        <v>148</v>
      </c>
      <c r="P1662" s="119">
        <v>23.2</v>
      </c>
      <c r="Q1662" s="119">
        <v>2.9</v>
      </c>
      <c r="R1662" s="120" t="s">
        <v>5655</v>
      </c>
      <c r="S1662" s="120">
        <v>52.6</v>
      </c>
      <c r="T1662" s="120"/>
      <c r="U1662" s="120"/>
      <c r="V1662" s="172">
        <v>2433</v>
      </c>
      <c r="W1662" s="172"/>
      <c r="X1662" s="172">
        <v>1881</v>
      </c>
      <c r="Y1662" s="172">
        <v>446</v>
      </c>
      <c r="Z1662" s="172">
        <v>106</v>
      </c>
      <c r="AA1662" s="123">
        <v>34997</v>
      </c>
      <c r="AB1662" s="123"/>
      <c r="AC1662" s="123">
        <v>3970</v>
      </c>
      <c r="AD1662" s="123"/>
      <c r="AE1662" s="123"/>
      <c r="AF1662" s="123"/>
      <c r="AG1662" s="214"/>
      <c r="AH1662" s="229" t="str">
        <f t="shared" si="344"/>
        <v>a3</v>
      </c>
      <c r="AI1662" s="199" t="s">
        <v>5401</v>
      </c>
      <c r="AJ1662" s="199"/>
      <c r="AK1662" s="199" t="s">
        <v>5401</v>
      </c>
      <c r="AL1662" s="199"/>
      <c r="AM1662" s="199" t="s">
        <v>5401</v>
      </c>
      <c r="AN1662" s="173" t="s">
        <v>3186</v>
      </c>
      <c r="AO1662" s="173" t="s">
        <v>3186</v>
      </c>
      <c r="AP1662" s="173" t="s">
        <v>3186</v>
      </c>
      <c r="AQ1662" s="173" t="s">
        <v>3186</v>
      </c>
      <c r="AR1662" s="173" t="s">
        <v>3186</v>
      </c>
      <c r="AS1662" s="173">
        <v>4</v>
      </c>
      <c r="AT1662" s="173">
        <v>4</v>
      </c>
      <c r="AU1662" s="173">
        <v>4</v>
      </c>
      <c r="AV1662" s="173">
        <v>4</v>
      </c>
      <c r="AW1662" s="173">
        <v>4</v>
      </c>
      <c r="AX1662" s="173">
        <v>5</v>
      </c>
      <c r="AY1662" s="173">
        <v>1</v>
      </c>
      <c r="AZ1662" s="211">
        <f t="shared" si="351"/>
        <v>4</v>
      </c>
      <c r="BA1662" s="211">
        <f t="shared" si="350"/>
        <v>22</v>
      </c>
      <c r="BB1662" s="205">
        <f t="shared" si="345"/>
        <v>572026</v>
      </c>
      <c r="BC1662" s="205">
        <f t="shared" si="346"/>
        <v>477231</v>
      </c>
      <c r="BD1662" s="205">
        <f t="shared" si="347"/>
        <v>99591</v>
      </c>
      <c r="BE1662" s="205">
        <f t="shared" si="348"/>
        <v>4796</v>
      </c>
      <c r="BF1662" s="175">
        <v>472435</v>
      </c>
      <c r="BG1662" s="175">
        <v>34464</v>
      </c>
      <c r="BH1662" s="175">
        <v>261342</v>
      </c>
      <c r="BI1662" s="175">
        <v>94795</v>
      </c>
      <c r="BJ1662" s="175"/>
      <c r="BK1662" s="175">
        <v>75007</v>
      </c>
      <c r="BL1662" s="175">
        <v>41304</v>
      </c>
      <c r="BM1662" s="175"/>
      <c r="BN1662" s="175">
        <v>3167</v>
      </c>
      <c r="BO1662" s="175">
        <v>61947</v>
      </c>
      <c r="BP1662" s="200">
        <f t="shared" si="349"/>
        <v>323289</v>
      </c>
    </row>
    <row r="1663" spans="1:68" s="201" customFormat="1" x14ac:dyDescent="0.15">
      <c r="A1663" s="117">
        <v>3421101001</v>
      </c>
      <c r="B1663" s="118" t="s">
        <v>2563</v>
      </c>
      <c r="C1663" s="118" t="s">
        <v>2517</v>
      </c>
      <c r="D1663" s="118" t="s">
        <v>2564</v>
      </c>
      <c r="E1663" s="118" t="s">
        <v>4942</v>
      </c>
      <c r="F1663" s="120">
        <v>43</v>
      </c>
      <c r="G1663" s="119"/>
      <c r="H1663" s="119"/>
      <c r="I1663" s="120" t="s">
        <v>5821</v>
      </c>
      <c r="J1663" s="120">
        <v>25170</v>
      </c>
      <c r="K1663" s="120">
        <v>7776099</v>
      </c>
      <c r="L1663" s="120">
        <v>0.84599999999999997</v>
      </c>
      <c r="M1663" s="121" t="s">
        <v>5654</v>
      </c>
      <c r="N1663" s="120">
        <v>1</v>
      </c>
      <c r="O1663" s="119">
        <v>148.5</v>
      </c>
      <c r="P1663" s="119"/>
      <c r="Q1663" s="119"/>
      <c r="R1663" s="120" t="s">
        <v>5671</v>
      </c>
      <c r="S1663" s="120">
        <v>70.900000000000006</v>
      </c>
      <c r="T1663" s="120"/>
      <c r="U1663" s="120"/>
      <c r="V1663" s="172">
        <v>1813</v>
      </c>
      <c r="W1663" s="172"/>
      <c r="X1663" s="172">
        <v>1813</v>
      </c>
      <c r="Y1663" s="172"/>
      <c r="Z1663" s="172"/>
      <c r="AA1663" s="123">
        <v>26253</v>
      </c>
      <c r="AB1663" s="123"/>
      <c r="AC1663" s="123">
        <v>2202</v>
      </c>
      <c r="AD1663" s="123"/>
      <c r="AE1663" s="123"/>
      <c r="AF1663" s="123"/>
      <c r="AG1663" s="214"/>
      <c r="AH1663" s="229" t="str">
        <f t="shared" si="344"/>
        <v>a3</v>
      </c>
      <c r="AI1663" s="199" t="s">
        <v>5401</v>
      </c>
      <c r="AJ1663" s="199"/>
      <c r="AK1663" s="199" t="s">
        <v>5401</v>
      </c>
      <c r="AL1663" s="199" t="s">
        <v>5401</v>
      </c>
      <c r="AM1663" s="199"/>
      <c r="AN1663" s="173"/>
      <c r="AO1663" s="173"/>
      <c r="AP1663" s="173"/>
      <c r="AQ1663" s="173"/>
      <c r="AR1663" s="173"/>
      <c r="AS1663" s="173"/>
      <c r="AT1663" s="173">
        <v>4</v>
      </c>
      <c r="AU1663" s="173">
        <v>10</v>
      </c>
      <c r="AV1663" s="173">
        <v>12</v>
      </c>
      <c r="AW1663" s="173">
        <v>3</v>
      </c>
      <c r="AX1663" s="173">
        <v>5</v>
      </c>
      <c r="AY1663" s="173"/>
      <c r="AZ1663" s="211">
        <f t="shared" si="351"/>
        <v>0</v>
      </c>
      <c r="BA1663" s="211">
        <f t="shared" si="350"/>
        <v>34</v>
      </c>
      <c r="BB1663" s="205">
        <f t="shared" si="345"/>
        <v>245437</v>
      </c>
      <c r="BC1663" s="205">
        <f t="shared" si="346"/>
        <v>245437</v>
      </c>
      <c r="BD1663" s="205">
        <f t="shared" si="347"/>
        <v>0</v>
      </c>
      <c r="BE1663" s="205">
        <f t="shared" si="348"/>
        <v>0</v>
      </c>
      <c r="BF1663" s="175">
        <v>245437</v>
      </c>
      <c r="BG1663" s="175"/>
      <c r="BH1663" s="175">
        <v>181580</v>
      </c>
      <c r="BI1663" s="175"/>
      <c r="BJ1663" s="175"/>
      <c r="BK1663" s="175">
        <v>27510</v>
      </c>
      <c r="BL1663" s="175">
        <v>12355</v>
      </c>
      <c r="BM1663" s="175"/>
      <c r="BN1663" s="175"/>
      <c r="BO1663" s="175">
        <v>23992</v>
      </c>
      <c r="BP1663" s="200">
        <f t="shared" si="349"/>
        <v>205572</v>
      </c>
    </row>
    <row r="1664" spans="1:68" s="201" customFormat="1" x14ac:dyDescent="0.15">
      <c r="A1664" s="117">
        <v>2000381001</v>
      </c>
      <c r="B1664" s="118" t="s">
        <v>1494</v>
      </c>
      <c r="C1664" s="118" t="s">
        <v>1489</v>
      </c>
      <c r="D1664" s="118" t="s">
        <v>1495</v>
      </c>
      <c r="E1664" s="118" t="s">
        <v>4145</v>
      </c>
      <c r="F1664" s="120">
        <v>16</v>
      </c>
      <c r="G1664" s="119">
        <v>5695178</v>
      </c>
      <c r="H1664" s="119"/>
      <c r="I1664" s="120" t="s">
        <v>5820</v>
      </c>
      <c r="J1664" s="120">
        <v>42000</v>
      </c>
      <c r="K1664" s="120">
        <v>7825874</v>
      </c>
      <c r="L1664" s="120">
        <v>0.51</v>
      </c>
      <c r="M1664" s="121" t="s">
        <v>5654</v>
      </c>
      <c r="N1664" s="120">
        <v>1</v>
      </c>
      <c r="O1664" s="119">
        <v>310</v>
      </c>
      <c r="P1664" s="119">
        <v>58</v>
      </c>
      <c r="Q1664" s="119">
        <v>6.8</v>
      </c>
      <c r="R1664" s="120" t="s">
        <v>5655</v>
      </c>
      <c r="S1664" s="120">
        <v>88.3</v>
      </c>
      <c r="T1664" s="120"/>
      <c r="U1664" s="120"/>
      <c r="V1664" s="172">
        <v>4606.2</v>
      </c>
      <c r="W1664" s="172">
        <v>404.8</v>
      </c>
      <c r="X1664" s="172">
        <v>2946.1</v>
      </c>
      <c r="Y1664" s="172">
        <v>720.7</v>
      </c>
      <c r="Z1664" s="172">
        <v>534.6</v>
      </c>
      <c r="AA1664" s="123">
        <v>56518.7</v>
      </c>
      <c r="AB1664" s="123">
        <v>141712.80000000034</v>
      </c>
      <c r="AC1664" s="123">
        <v>3395</v>
      </c>
      <c r="AD1664" s="123"/>
      <c r="AE1664" s="123"/>
      <c r="AF1664" s="123"/>
      <c r="AG1664" s="214"/>
      <c r="AH1664" s="229" t="str">
        <f t="shared" si="344"/>
        <v>a3</v>
      </c>
      <c r="AI1664" s="199" t="s">
        <v>5401</v>
      </c>
      <c r="AJ1664" s="199" t="s">
        <v>5401</v>
      </c>
      <c r="AK1664" s="199" t="s">
        <v>5401</v>
      </c>
      <c r="AL1664" s="199" t="s">
        <v>5401</v>
      </c>
      <c r="AM1664" s="199"/>
      <c r="AN1664" s="173"/>
      <c r="AO1664" s="173"/>
      <c r="AP1664" s="173"/>
      <c r="AQ1664" s="173"/>
      <c r="AR1664" s="173"/>
      <c r="AS1664" s="173">
        <v>2</v>
      </c>
      <c r="AT1664" s="173">
        <v>5</v>
      </c>
      <c r="AU1664" s="173">
        <v>4</v>
      </c>
      <c r="AV1664" s="173">
        <v>4</v>
      </c>
      <c r="AW1664" s="173">
        <v>4</v>
      </c>
      <c r="AX1664" s="173">
        <v>4</v>
      </c>
      <c r="AY1664" s="173">
        <v>1</v>
      </c>
      <c r="AZ1664" s="211">
        <f t="shared" si="351"/>
        <v>2</v>
      </c>
      <c r="BA1664" s="211">
        <f t="shared" si="350"/>
        <v>22</v>
      </c>
      <c r="BB1664" s="205">
        <f t="shared" si="345"/>
        <v>743281</v>
      </c>
      <c r="BC1664" s="205">
        <f t="shared" si="346"/>
        <v>743281</v>
      </c>
      <c r="BD1664" s="205">
        <f t="shared" si="347"/>
        <v>81636</v>
      </c>
      <c r="BE1664" s="205">
        <f t="shared" si="348"/>
        <v>81636</v>
      </c>
      <c r="BF1664" s="175">
        <v>661645</v>
      </c>
      <c r="BG1664" s="175"/>
      <c r="BH1664" s="175">
        <v>563730</v>
      </c>
      <c r="BI1664" s="175"/>
      <c r="BJ1664" s="175"/>
      <c r="BK1664" s="175">
        <v>68934</v>
      </c>
      <c r="BL1664" s="175"/>
      <c r="BM1664" s="175">
        <v>79582</v>
      </c>
      <c r="BN1664" s="175">
        <v>2054</v>
      </c>
      <c r="BO1664" s="175">
        <v>28981</v>
      </c>
      <c r="BP1664" s="200">
        <f t="shared" si="349"/>
        <v>592711</v>
      </c>
    </row>
    <row r="1665" spans="1:68" s="201" customFormat="1" x14ac:dyDescent="0.15">
      <c r="A1665" s="117">
        <v>3500181001</v>
      </c>
      <c r="B1665" s="118" t="s">
        <v>2600</v>
      </c>
      <c r="C1665" s="118" t="s">
        <v>2601</v>
      </c>
      <c r="D1665" s="118" t="s">
        <v>2602</v>
      </c>
      <c r="E1665" s="118" t="s">
        <v>4972</v>
      </c>
      <c r="F1665" s="120">
        <v>27</v>
      </c>
      <c r="G1665" s="119">
        <v>7820157</v>
      </c>
      <c r="H1665" s="119"/>
      <c r="I1665" s="120" t="s">
        <v>5820</v>
      </c>
      <c r="J1665" s="120">
        <v>33600</v>
      </c>
      <c r="K1665" s="120">
        <v>7855130</v>
      </c>
      <c r="L1665" s="120">
        <v>0.64100000000000001</v>
      </c>
      <c r="M1665" s="121" t="s">
        <v>5654</v>
      </c>
      <c r="N1665" s="120">
        <v>1</v>
      </c>
      <c r="O1665" s="119">
        <v>141</v>
      </c>
      <c r="P1665" s="119">
        <v>25.3</v>
      </c>
      <c r="Q1665" s="119">
        <v>3</v>
      </c>
      <c r="R1665" s="120"/>
      <c r="S1665" s="120"/>
      <c r="T1665" s="120"/>
      <c r="U1665" s="120" t="s">
        <v>5689</v>
      </c>
      <c r="V1665" s="172">
        <v>4475.8999999999996</v>
      </c>
      <c r="W1665" s="172">
        <v>1119.5</v>
      </c>
      <c r="X1665" s="172">
        <v>2148.9</v>
      </c>
      <c r="Y1665" s="172">
        <v>760.3</v>
      </c>
      <c r="Z1665" s="172">
        <v>447.2</v>
      </c>
      <c r="AA1665" s="123">
        <v>26380</v>
      </c>
      <c r="AB1665" s="123">
        <v>110019.79999999993</v>
      </c>
      <c r="AC1665" s="123">
        <v>2986.3</v>
      </c>
      <c r="AD1665" s="123"/>
      <c r="AE1665" s="123"/>
      <c r="AF1665" s="123"/>
      <c r="AG1665" s="214"/>
      <c r="AH1665" s="229" t="str">
        <f t="shared" si="344"/>
        <v>a3</v>
      </c>
      <c r="AI1665" s="199"/>
      <c r="AJ1665" s="199"/>
      <c r="AK1665" s="199"/>
      <c r="AL1665" s="199"/>
      <c r="AM1665" s="199"/>
      <c r="AN1665" s="173">
        <v>3</v>
      </c>
      <c r="AO1665" s="173" t="s">
        <v>3186</v>
      </c>
      <c r="AP1665" s="173" t="s">
        <v>3186</v>
      </c>
      <c r="AQ1665" s="173" t="s">
        <v>3186</v>
      </c>
      <c r="AR1665" s="173" t="s">
        <v>3186</v>
      </c>
      <c r="AS1665" s="173">
        <v>1</v>
      </c>
      <c r="AT1665" s="173">
        <v>4.5</v>
      </c>
      <c r="AU1665" s="173">
        <v>2.5</v>
      </c>
      <c r="AV1665" s="173">
        <v>4.5</v>
      </c>
      <c r="AW1665" s="173">
        <v>2.5</v>
      </c>
      <c r="AX1665" s="173">
        <v>2</v>
      </c>
      <c r="AY1665" s="173">
        <v>1</v>
      </c>
      <c r="AZ1665" s="211">
        <f t="shared" si="351"/>
        <v>4</v>
      </c>
      <c r="BA1665" s="211">
        <f t="shared" si="350"/>
        <v>17</v>
      </c>
      <c r="BB1665" s="205">
        <f t="shared" si="345"/>
        <v>673847</v>
      </c>
      <c r="BC1665" s="205">
        <f t="shared" si="346"/>
        <v>504131</v>
      </c>
      <c r="BD1665" s="205">
        <f t="shared" si="347"/>
        <v>266175</v>
      </c>
      <c r="BE1665" s="205">
        <f t="shared" si="348"/>
        <v>96459</v>
      </c>
      <c r="BF1665" s="175">
        <v>407672</v>
      </c>
      <c r="BG1665" s="175">
        <v>14109</v>
      </c>
      <c r="BH1665" s="175">
        <v>266175</v>
      </c>
      <c r="BI1665" s="175">
        <v>106116</v>
      </c>
      <c r="BJ1665" s="175">
        <v>63600</v>
      </c>
      <c r="BK1665" s="175">
        <v>45918</v>
      </c>
      <c r="BL1665" s="175">
        <v>47040</v>
      </c>
      <c r="BM1665" s="175"/>
      <c r="BN1665" s="175"/>
      <c r="BO1665" s="175">
        <v>130889</v>
      </c>
      <c r="BP1665" s="200">
        <f t="shared" si="349"/>
        <v>397064</v>
      </c>
    </row>
    <row r="1666" spans="1:68" s="201" customFormat="1" x14ac:dyDescent="0.15">
      <c r="A1666" s="117">
        <v>1120901001</v>
      </c>
      <c r="B1666" s="118" t="s">
        <v>994</v>
      </c>
      <c r="C1666" s="118" t="s">
        <v>971</v>
      </c>
      <c r="D1666" s="118" t="s">
        <v>995</v>
      </c>
      <c r="E1666" s="118" t="s">
        <v>3788</v>
      </c>
      <c r="F1666" s="120">
        <v>47</v>
      </c>
      <c r="G1666" s="119">
        <v>8224560</v>
      </c>
      <c r="H1666" s="119"/>
      <c r="I1666" s="120" t="s">
        <v>5821</v>
      </c>
      <c r="J1666" s="120">
        <v>33800</v>
      </c>
      <c r="K1666" s="120">
        <v>7875640</v>
      </c>
      <c r="L1666" s="120">
        <v>0.63800000000000001</v>
      </c>
      <c r="M1666" s="121" t="s">
        <v>5654</v>
      </c>
      <c r="N1666" s="120">
        <v>1</v>
      </c>
      <c r="O1666" s="119">
        <v>196</v>
      </c>
      <c r="P1666" s="119">
        <v>38.200000000000003</v>
      </c>
      <c r="Q1666" s="119">
        <v>3.9</v>
      </c>
      <c r="R1666" s="120" t="s">
        <v>5655</v>
      </c>
      <c r="S1666" s="120">
        <v>27.4</v>
      </c>
      <c r="T1666" s="120"/>
      <c r="U1666" s="120"/>
      <c r="V1666" s="172">
        <v>3126.3</v>
      </c>
      <c r="W1666" s="172"/>
      <c r="X1666" s="172">
        <v>2516.4</v>
      </c>
      <c r="Y1666" s="172">
        <v>609.9</v>
      </c>
      <c r="Z1666" s="172"/>
      <c r="AA1666" s="123">
        <v>48865.1</v>
      </c>
      <c r="AB1666" s="123">
        <v>253308.59999999977</v>
      </c>
      <c r="AC1666" s="123">
        <v>1405</v>
      </c>
      <c r="AD1666" s="123"/>
      <c r="AE1666" s="123"/>
      <c r="AF1666" s="123"/>
      <c r="AG1666" s="214"/>
      <c r="AH1666" s="229" t="str">
        <f t="shared" si="344"/>
        <v>a3</v>
      </c>
      <c r="AI1666" s="199" t="s">
        <v>5400</v>
      </c>
      <c r="AJ1666" s="199"/>
      <c r="AK1666" s="199" t="s">
        <v>5400</v>
      </c>
      <c r="AL1666" s="199" t="s">
        <v>5400</v>
      </c>
      <c r="AM1666" s="199"/>
      <c r="AN1666" s="173">
        <v>4</v>
      </c>
      <c r="AO1666" s="173"/>
      <c r="AP1666" s="173"/>
      <c r="AQ1666" s="173"/>
      <c r="AR1666" s="173"/>
      <c r="AS1666" s="173">
        <v>0.7</v>
      </c>
      <c r="AT1666" s="173">
        <v>7.5</v>
      </c>
      <c r="AU1666" s="173">
        <v>3.5</v>
      </c>
      <c r="AV1666" s="173">
        <v>2</v>
      </c>
      <c r="AW1666" s="173">
        <v>2</v>
      </c>
      <c r="AX1666" s="173">
        <v>1.5</v>
      </c>
      <c r="AY1666" s="173">
        <v>1</v>
      </c>
      <c r="AZ1666" s="211">
        <f t="shared" si="351"/>
        <v>4.7</v>
      </c>
      <c r="BA1666" s="211">
        <f t="shared" si="350"/>
        <v>17.5</v>
      </c>
      <c r="BB1666" s="205">
        <f t="shared" si="345"/>
        <v>363501</v>
      </c>
      <c r="BC1666" s="205">
        <f t="shared" si="346"/>
        <v>363501</v>
      </c>
      <c r="BD1666" s="205">
        <f t="shared" si="347"/>
        <v>0</v>
      </c>
      <c r="BE1666" s="205">
        <f t="shared" si="348"/>
        <v>0</v>
      </c>
      <c r="BF1666" s="175">
        <v>363501</v>
      </c>
      <c r="BG1666" s="175">
        <v>22120</v>
      </c>
      <c r="BH1666" s="175">
        <v>182184</v>
      </c>
      <c r="BI1666" s="175"/>
      <c r="BJ1666" s="175"/>
      <c r="BK1666" s="175">
        <v>43399</v>
      </c>
      <c r="BL1666" s="175">
        <v>47746</v>
      </c>
      <c r="BM1666" s="175">
        <v>58563</v>
      </c>
      <c r="BN1666" s="175">
        <v>1253</v>
      </c>
      <c r="BO1666" s="175">
        <v>8236</v>
      </c>
      <c r="BP1666" s="200">
        <f t="shared" si="349"/>
        <v>190420</v>
      </c>
    </row>
    <row r="1667" spans="1:68" s="201" customFormat="1" x14ac:dyDescent="0.15">
      <c r="A1667" s="117">
        <v>1220601001</v>
      </c>
      <c r="B1667" s="118" t="s">
        <v>1037</v>
      </c>
      <c r="C1667" s="118" t="s">
        <v>1020</v>
      </c>
      <c r="D1667" s="118" t="s">
        <v>1038</v>
      </c>
      <c r="E1667" s="118" t="s">
        <v>3812</v>
      </c>
      <c r="F1667" s="120">
        <v>28</v>
      </c>
      <c r="G1667" s="119">
        <v>7978054</v>
      </c>
      <c r="H1667" s="119">
        <v>322585</v>
      </c>
      <c r="I1667" s="120" t="s">
        <v>5821</v>
      </c>
      <c r="J1667" s="120">
        <v>32950</v>
      </c>
      <c r="K1667" s="120">
        <v>7978054</v>
      </c>
      <c r="L1667" s="120">
        <v>0.66300000000000003</v>
      </c>
      <c r="M1667" s="121" t="s">
        <v>5661</v>
      </c>
      <c r="N1667" s="120">
        <v>1</v>
      </c>
      <c r="O1667" s="119">
        <v>203</v>
      </c>
      <c r="P1667" s="119"/>
      <c r="Q1667" s="119"/>
      <c r="R1667" s="120" t="s">
        <v>5655</v>
      </c>
      <c r="S1667" s="120">
        <v>64.460000000000008</v>
      </c>
      <c r="T1667" s="120"/>
      <c r="U1667" s="120"/>
      <c r="V1667" s="172">
        <v>3943</v>
      </c>
      <c r="W1667" s="172">
        <v>820</v>
      </c>
      <c r="X1667" s="172">
        <v>2362.1999999999998</v>
      </c>
      <c r="Y1667" s="172">
        <v>353.3</v>
      </c>
      <c r="Z1667" s="172">
        <v>407.5</v>
      </c>
      <c r="AA1667" s="123">
        <v>96617</v>
      </c>
      <c r="AB1667" s="123"/>
      <c r="AC1667" s="123">
        <v>5805.55</v>
      </c>
      <c r="AD1667" s="123"/>
      <c r="AE1667" s="123"/>
      <c r="AF1667" s="123"/>
      <c r="AG1667" s="214"/>
      <c r="AH1667" s="229" t="str">
        <f t="shared" si="344"/>
        <v>a3</v>
      </c>
      <c r="AI1667" s="199" t="s">
        <v>5401</v>
      </c>
      <c r="AJ1667" s="199"/>
      <c r="AK1667" s="199" t="s">
        <v>5401</v>
      </c>
      <c r="AL1667" s="199" t="s">
        <v>5401</v>
      </c>
      <c r="AM1667" s="199" t="s">
        <v>5401</v>
      </c>
      <c r="AN1667" s="173">
        <v>3</v>
      </c>
      <c r="AO1667" s="173"/>
      <c r="AP1667" s="173"/>
      <c r="AQ1667" s="173"/>
      <c r="AR1667" s="173"/>
      <c r="AS1667" s="173"/>
      <c r="AT1667" s="173">
        <v>8</v>
      </c>
      <c r="AU1667" s="173">
        <v>6</v>
      </c>
      <c r="AV1667" s="173">
        <v>0.5</v>
      </c>
      <c r="AW1667" s="173">
        <v>0.5</v>
      </c>
      <c r="AX1667" s="173">
        <v>2</v>
      </c>
      <c r="AY1667" s="173"/>
      <c r="AZ1667" s="211">
        <f t="shared" si="351"/>
        <v>3</v>
      </c>
      <c r="BA1667" s="211">
        <f t="shared" si="350"/>
        <v>17</v>
      </c>
      <c r="BB1667" s="205">
        <f t="shared" si="345"/>
        <v>367627</v>
      </c>
      <c r="BC1667" s="205">
        <f t="shared" si="346"/>
        <v>367627</v>
      </c>
      <c r="BD1667" s="205">
        <f t="shared" si="347"/>
        <v>0</v>
      </c>
      <c r="BE1667" s="205">
        <f t="shared" si="348"/>
        <v>0</v>
      </c>
      <c r="BF1667" s="175">
        <v>367627</v>
      </c>
      <c r="BG1667" s="175">
        <v>24599</v>
      </c>
      <c r="BH1667" s="175">
        <v>202230</v>
      </c>
      <c r="BI1667" s="175"/>
      <c r="BJ1667" s="175"/>
      <c r="BK1667" s="175">
        <v>129110</v>
      </c>
      <c r="BL1667" s="175">
        <v>3613</v>
      </c>
      <c r="BM1667" s="175"/>
      <c r="BN1667" s="175"/>
      <c r="BO1667" s="175">
        <v>8075</v>
      </c>
      <c r="BP1667" s="200">
        <f t="shared" si="349"/>
        <v>210305</v>
      </c>
    </row>
    <row r="1668" spans="1:68" s="201" customFormat="1" x14ac:dyDescent="0.15">
      <c r="A1668" s="117">
        <v>1280101001</v>
      </c>
      <c r="B1668" s="118" t="s">
        <v>1066</v>
      </c>
      <c r="C1668" s="118" t="s">
        <v>1020</v>
      </c>
      <c r="D1668" s="118" t="s">
        <v>1067</v>
      </c>
      <c r="E1668" s="118" t="s">
        <v>3828</v>
      </c>
      <c r="F1668" s="120">
        <v>24</v>
      </c>
      <c r="G1668" s="119">
        <v>8108100</v>
      </c>
      <c r="H1668" s="119">
        <v>1037340</v>
      </c>
      <c r="I1668" s="120" t="s">
        <v>5821</v>
      </c>
      <c r="J1668" s="120">
        <v>40000</v>
      </c>
      <c r="K1668" s="120">
        <v>8108100</v>
      </c>
      <c r="L1668" s="120">
        <v>0.55500000000000005</v>
      </c>
      <c r="M1668" s="121" t="s">
        <v>5654</v>
      </c>
      <c r="N1668" s="120">
        <v>1</v>
      </c>
      <c r="O1668" s="119">
        <v>138</v>
      </c>
      <c r="P1668" s="119">
        <v>38.5</v>
      </c>
      <c r="Q1668" s="119">
        <v>4.2</v>
      </c>
      <c r="R1668" s="120" t="s">
        <v>5655</v>
      </c>
      <c r="S1668" s="120">
        <v>78.2</v>
      </c>
      <c r="T1668" s="120"/>
      <c r="U1668" s="120"/>
      <c r="V1668" s="172">
        <v>4211.1000000000004</v>
      </c>
      <c r="W1668" s="172">
        <v>1552.6</v>
      </c>
      <c r="X1668" s="172">
        <v>1889</v>
      </c>
      <c r="Y1668" s="172">
        <v>422.8</v>
      </c>
      <c r="Z1668" s="172">
        <v>346.7</v>
      </c>
      <c r="AA1668" s="123">
        <v>59778</v>
      </c>
      <c r="AB1668" s="123"/>
      <c r="AC1668" s="123">
        <v>4906</v>
      </c>
      <c r="AD1668" s="123"/>
      <c r="AE1668" s="123"/>
      <c r="AF1668" s="123"/>
      <c r="AG1668" s="214"/>
      <c r="AH1668" s="229" t="str">
        <f t="shared" si="344"/>
        <v>a3</v>
      </c>
      <c r="AI1668" s="199"/>
      <c r="AJ1668" s="199"/>
      <c r="AK1668" s="199"/>
      <c r="AL1668" s="199"/>
      <c r="AM1668" s="199"/>
      <c r="AN1668" s="173"/>
      <c r="AO1668" s="173">
        <v>0.7</v>
      </c>
      <c r="AP1668" s="173">
        <v>0.7</v>
      </c>
      <c r="AQ1668" s="173"/>
      <c r="AR1668" s="173"/>
      <c r="AS1668" s="173">
        <v>2</v>
      </c>
      <c r="AT1668" s="173">
        <v>4.5</v>
      </c>
      <c r="AU1668" s="173">
        <v>4.5</v>
      </c>
      <c r="AV1668" s="173">
        <v>4.5</v>
      </c>
      <c r="AW1668" s="173">
        <v>4.5</v>
      </c>
      <c r="AX1668" s="173">
        <v>3</v>
      </c>
      <c r="AY1668" s="173">
        <v>1</v>
      </c>
      <c r="AZ1668" s="211">
        <f t="shared" si="351"/>
        <v>3.4</v>
      </c>
      <c r="BA1668" s="211">
        <f t="shared" si="350"/>
        <v>22</v>
      </c>
      <c r="BB1668" s="205">
        <f t="shared" si="345"/>
        <v>465822</v>
      </c>
      <c r="BC1668" s="205">
        <f t="shared" si="346"/>
        <v>465822</v>
      </c>
      <c r="BD1668" s="205">
        <f t="shared" si="347"/>
        <v>0</v>
      </c>
      <c r="BE1668" s="205">
        <f t="shared" si="348"/>
        <v>0</v>
      </c>
      <c r="BF1668" s="175">
        <v>465822</v>
      </c>
      <c r="BG1668" s="175">
        <v>18078</v>
      </c>
      <c r="BH1668" s="175">
        <v>171150</v>
      </c>
      <c r="BI1668" s="175"/>
      <c r="BJ1668" s="175"/>
      <c r="BK1668" s="175">
        <v>99946</v>
      </c>
      <c r="BL1668" s="175">
        <v>76515</v>
      </c>
      <c r="BM1668" s="175">
        <v>63617</v>
      </c>
      <c r="BN1668" s="175">
        <v>2651</v>
      </c>
      <c r="BO1668" s="175">
        <v>33865</v>
      </c>
      <c r="BP1668" s="200">
        <f t="shared" si="349"/>
        <v>205015</v>
      </c>
    </row>
    <row r="1669" spans="1:68" s="201" customFormat="1" x14ac:dyDescent="0.15">
      <c r="A1669" s="117">
        <v>620201001</v>
      </c>
      <c r="B1669" s="118" t="s">
        <v>610</v>
      </c>
      <c r="C1669" s="118" t="s">
        <v>601</v>
      </c>
      <c r="D1669" s="118" t="s">
        <v>611</v>
      </c>
      <c r="E1669" s="118" t="s">
        <v>3553</v>
      </c>
      <c r="F1669" s="120">
        <v>27</v>
      </c>
      <c r="G1669" s="119">
        <v>8461850</v>
      </c>
      <c r="H1669" s="119"/>
      <c r="I1669" s="120" t="s">
        <v>5820</v>
      </c>
      <c r="J1669" s="120">
        <v>32800</v>
      </c>
      <c r="K1669" s="120">
        <v>8121970</v>
      </c>
      <c r="L1669" s="120">
        <v>0.67800000000000005</v>
      </c>
      <c r="M1669" s="121" t="s">
        <v>5654</v>
      </c>
      <c r="N1669" s="120">
        <v>1</v>
      </c>
      <c r="O1669" s="119">
        <v>305</v>
      </c>
      <c r="P1669" s="119">
        <v>54.3</v>
      </c>
      <c r="Q1669" s="119">
        <v>5.8</v>
      </c>
      <c r="R1669" s="120" t="s">
        <v>5655</v>
      </c>
      <c r="S1669" s="120">
        <v>102.5</v>
      </c>
      <c r="T1669" s="120"/>
      <c r="U1669" s="120"/>
      <c r="V1669" s="172">
        <v>3391</v>
      </c>
      <c r="W1669" s="172">
        <v>551</v>
      </c>
      <c r="X1669" s="172">
        <v>1609</v>
      </c>
      <c r="Y1669" s="172">
        <v>517</v>
      </c>
      <c r="Z1669" s="172">
        <v>714</v>
      </c>
      <c r="AA1669" s="123">
        <v>44135</v>
      </c>
      <c r="AB1669" s="123">
        <v>115690.99999999997</v>
      </c>
      <c r="AC1669" s="123">
        <v>3178</v>
      </c>
      <c r="AD1669" s="123"/>
      <c r="AE1669" s="123"/>
      <c r="AF1669" s="123"/>
      <c r="AG1669" s="214"/>
      <c r="AH1669" s="229" t="str">
        <f t="shared" si="344"/>
        <v>a3</v>
      </c>
      <c r="AI1669" s="199"/>
      <c r="AJ1669" s="199"/>
      <c r="AK1669" s="199"/>
      <c r="AL1669" s="199"/>
      <c r="AM1669" s="199"/>
      <c r="AN1669" s="173">
        <v>3</v>
      </c>
      <c r="AO1669" s="173"/>
      <c r="AP1669" s="173"/>
      <c r="AQ1669" s="173"/>
      <c r="AR1669" s="173"/>
      <c r="AS1669" s="173">
        <v>2</v>
      </c>
      <c r="AT1669" s="173">
        <v>1</v>
      </c>
      <c r="AU1669" s="173">
        <v>5</v>
      </c>
      <c r="AV1669" s="173">
        <v>2</v>
      </c>
      <c r="AW1669" s="173">
        <v>5</v>
      </c>
      <c r="AX1669" s="173">
        <v>4</v>
      </c>
      <c r="AY1669" s="173"/>
      <c r="AZ1669" s="211">
        <f t="shared" si="351"/>
        <v>5</v>
      </c>
      <c r="BA1669" s="211">
        <f t="shared" si="350"/>
        <v>17</v>
      </c>
      <c r="BB1669" s="205">
        <f t="shared" si="345"/>
        <v>472033</v>
      </c>
      <c r="BC1669" s="205">
        <f t="shared" si="346"/>
        <v>376679</v>
      </c>
      <c r="BD1669" s="205">
        <f t="shared" si="347"/>
        <v>98636</v>
      </c>
      <c r="BE1669" s="205">
        <f t="shared" si="348"/>
        <v>3282</v>
      </c>
      <c r="BF1669" s="175">
        <v>373397</v>
      </c>
      <c r="BG1669" s="175">
        <v>22217</v>
      </c>
      <c r="BH1669" s="175">
        <v>157500</v>
      </c>
      <c r="BI1669" s="175">
        <v>82092</v>
      </c>
      <c r="BJ1669" s="175">
        <v>13262</v>
      </c>
      <c r="BK1669" s="175">
        <v>54260</v>
      </c>
      <c r="BL1669" s="175">
        <v>38729</v>
      </c>
      <c r="BM1669" s="175">
        <v>55450</v>
      </c>
      <c r="BN1669" s="175">
        <v>26595</v>
      </c>
      <c r="BO1669" s="175">
        <v>21928</v>
      </c>
      <c r="BP1669" s="200">
        <f t="shared" si="349"/>
        <v>179428</v>
      </c>
    </row>
    <row r="1670" spans="1:68" s="201" customFormat="1" x14ac:dyDescent="0.15">
      <c r="A1670" s="117">
        <v>600181001</v>
      </c>
      <c r="B1670" s="118" t="s">
        <v>600</v>
      </c>
      <c r="C1670" s="118" t="s">
        <v>601</v>
      </c>
      <c r="D1670" s="118" t="s">
        <v>602</v>
      </c>
      <c r="E1670" s="118" t="s">
        <v>3547</v>
      </c>
      <c r="F1670" s="120">
        <v>26</v>
      </c>
      <c r="G1670" s="119">
        <v>8201377</v>
      </c>
      <c r="H1670" s="119"/>
      <c r="I1670" s="120" t="s">
        <v>5820</v>
      </c>
      <c r="J1670" s="120">
        <v>28400</v>
      </c>
      <c r="K1670" s="120">
        <v>8201377</v>
      </c>
      <c r="L1670" s="120">
        <v>0.79100000000000004</v>
      </c>
      <c r="M1670" s="121" t="s">
        <v>5654</v>
      </c>
      <c r="N1670" s="120">
        <v>1</v>
      </c>
      <c r="O1670" s="119">
        <v>159</v>
      </c>
      <c r="P1670" s="119">
        <v>33</v>
      </c>
      <c r="Q1670" s="119">
        <v>3.6</v>
      </c>
      <c r="R1670" s="120" t="s">
        <v>5655</v>
      </c>
      <c r="S1670" s="120">
        <v>148.11000000000001</v>
      </c>
      <c r="T1670" s="120"/>
      <c r="U1670" s="120"/>
      <c r="V1670" s="172">
        <v>3096.5129999999999</v>
      </c>
      <c r="W1670" s="172"/>
      <c r="X1670" s="172"/>
      <c r="Y1670" s="172"/>
      <c r="Z1670" s="172">
        <v>3096.5129999999999</v>
      </c>
      <c r="AA1670" s="123">
        <v>70027</v>
      </c>
      <c r="AB1670" s="123"/>
      <c r="AC1670" s="123">
        <v>6726.2</v>
      </c>
      <c r="AD1670" s="123"/>
      <c r="AE1670" s="123"/>
      <c r="AF1670" s="123"/>
      <c r="AG1670" s="214"/>
      <c r="AH1670" s="229" t="str">
        <f t="shared" si="344"/>
        <v>a3</v>
      </c>
      <c r="AI1670" s="199"/>
      <c r="AJ1670" s="199"/>
      <c r="AK1670" s="199"/>
      <c r="AL1670" s="199"/>
      <c r="AM1670" s="199"/>
      <c r="AN1670" s="173" t="s">
        <v>3186</v>
      </c>
      <c r="AO1670" s="173" t="s">
        <v>3186</v>
      </c>
      <c r="AP1670" s="173" t="s">
        <v>3186</v>
      </c>
      <c r="AQ1670" s="173" t="s">
        <v>3186</v>
      </c>
      <c r="AR1670" s="173" t="s">
        <v>3186</v>
      </c>
      <c r="AS1670" s="173">
        <v>3</v>
      </c>
      <c r="AT1670" s="173">
        <v>2</v>
      </c>
      <c r="AU1670" s="173">
        <v>4</v>
      </c>
      <c r="AV1670" s="173">
        <v>1</v>
      </c>
      <c r="AW1670" s="173">
        <v>2</v>
      </c>
      <c r="AX1670" s="173">
        <v>3</v>
      </c>
      <c r="AY1670" s="173">
        <v>1</v>
      </c>
      <c r="AZ1670" s="211">
        <f t="shared" si="351"/>
        <v>3</v>
      </c>
      <c r="BA1670" s="211">
        <f t="shared" si="350"/>
        <v>13</v>
      </c>
      <c r="BB1670" s="205">
        <f t="shared" si="345"/>
        <v>479718</v>
      </c>
      <c r="BC1670" s="205">
        <f t="shared" si="346"/>
        <v>479718</v>
      </c>
      <c r="BD1670" s="205">
        <f t="shared" si="347"/>
        <v>0</v>
      </c>
      <c r="BE1670" s="205">
        <f t="shared" si="348"/>
        <v>0</v>
      </c>
      <c r="BF1670" s="175">
        <v>479718</v>
      </c>
      <c r="BG1670" s="175">
        <v>7189</v>
      </c>
      <c r="BH1670" s="175">
        <v>427413</v>
      </c>
      <c r="BI1670" s="175"/>
      <c r="BJ1670" s="175"/>
      <c r="BK1670" s="175"/>
      <c r="BL1670" s="175">
        <v>30412</v>
      </c>
      <c r="BM1670" s="175"/>
      <c r="BN1670" s="175"/>
      <c r="BO1670" s="175">
        <v>14704</v>
      </c>
      <c r="BP1670" s="200">
        <f t="shared" si="349"/>
        <v>442117</v>
      </c>
    </row>
    <row r="1671" spans="1:68" s="201" customFormat="1" x14ac:dyDescent="0.15">
      <c r="A1671" s="117">
        <v>4700281001</v>
      </c>
      <c r="B1671" s="118" t="s">
        <v>3154</v>
      </c>
      <c r="C1671" s="118" t="s">
        <v>3151</v>
      </c>
      <c r="D1671" s="118" t="s">
        <v>3155</v>
      </c>
      <c r="E1671" s="118" t="s">
        <v>5348</v>
      </c>
      <c r="F1671" s="120">
        <v>26</v>
      </c>
      <c r="G1671" s="119">
        <v>8269580</v>
      </c>
      <c r="H1671" s="119"/>
      <c r="I1671" s="120" t="s">
        <v>5820</v>
      </c>
      <c r="J1671" s="120">
        <v>26400</v>
      </c>
      <c r="K1671" s="120">
        <v>8269580</v>
      </c>
      <c r="L1671" s="120">
        <v>0.85799999999999998</v>
      </c>
      <c r="M1671" s="121" t="s">
        <v>5654</v>
      </c>
      <c r="N1671" s="120">
        <v>1</v>
      </c>
      <c r="O1671" s="119">
        <v>200</v>
      </c>
      <c r="P1671" s="119">
        <v>44.9</v>
      </c>
      <c r="Q1671" s="119">
        <v>4.8</v>
      </c>
      <c r="R1671" s="120" t="s">
        <v>5655</v>
      </c>
      <c r="S1671" s="120">
        <v>80.2</v>
      </c>
      <c r="T1671" s="120"/>
      <c r="U1671" s="120" t="s">
        <v>3186</v>
      </c>
      <c r="V1671" s="172">
        <v>4903.9390000000003</v>
      </c>
      <c r="W1671" s="172">
        <v>847.48</v>
      </c>
      <c r="X1671" s="172">
        <v>2683.3890000000001</v>
      </c>
      <c r="Y1671" s="172">
        <v>1311.35</v>
      </c>
      <c r="Z1671" s="172">
        <v>61.72</v>
      </c>
      <c r="AA1671" s="123">
        <v>58765</v>
      </c>
      <c r="AB1671" s="123">
        <v>227467.99999999983</v>
      </c>
      <c r="AC1671" s="123">
        <v>4417</v>
      </c>
      <c r="AD1671" s="123"/>
      <c r="AE1671" s="123"/>
      <c r="AF1671" s="123"/>
      <c r="AG1671" s="214"/>
      <c r="AH1671" s="229" t="str">
        <f t="shared" si="344"/>
        <v>a3</v>
      </c>
      <c r="AI1671" s="199"/>
      <c r="AJ1671" s="199"/>
      <c r="AK1671" s="199"/>
      <c r="AL1671" s="199"/>
      <c r="AM1671" s="199"/>
      <c r="AN1671" s="173"/>
      <c r="AO1671" s="173">
        <v>1.5</v>
      </c>
      <c r="AP1671" s="173">
        <v>1.5</v>
      </c>
      <c r="AQ1671" s="173">
        <v>1.7</v>
      </c>
      <c r="AR1671" s="173"/>
      <c r="AS1671" s="173">
        <v>0.5</v>
      </c>
      <c r="AT1671" s="173">
        <v>3</v>
      </c>
      <c r="AU1671" s="173">
        <v>4.8</v>
      </c>
      <c r="AV1671" s="173">
        <v>3</v>
      </c>
      <c r="AW1671" s="173">
        <v>4.7</v>
      </c>
      <c r="AX1671" s="173">
        <v>1</v>
      </c>
      <c r="AY1671" s="173">
        <v>5</v>
      </c>
      <c r="AZ1671" s="211">
        <f t="shared" si="351"/>
        <v>5.2</v>
      </c>
      <c r="BA1671" s="211">
        <f t="shared" si="350"/>
        <v>21.5</v>
      </c>
      <c r="BB1671" s="205">
        <f t="shared" si="345"/>
        <v>552668</v>
      </c>
      <c r="BC1671" s="205">
        <f t="shared" si="346"/>
        <v>552668</v>
      </c>
      <c r="BD1671" s="205">
        <f t="shared" si="347"/>
        <v>0</v>
      </c>
      <c r="BE1671" s="205">
        <f t="shared" si="348"/>
        <v>0</v>
      </c>
      <c r="BF1671" s="175">
        <v>552668</v>
      </c>
      <c r="BG1671" s="175">
        <v>39011</v>
      </c>
      <c r="BH1671" s="175">
        <v>269000</v>
      </c>
      <c r="BI1671" s="175"/>
      <c r="BJ1671" s="175"/>
      <c r="BK1671" s="175">
        <v>41394</v>
      </c>
      <c r="BL1671" s="175">
        <v>47429</v>
      </c>
      <c r="BM1671" s="175"/>
      <c r="BN1671" s="175">
        <v>728</v>
      </c>
      <c r="BO1671" s="175">
        <v>155106</v>
      </c>
      <c r="BP1671" s="200">
        <f t="shared" si="349"/>
        <v>424106</v>
      </c>
    </row>
    <row r="1672" spans="1:68" s="201" customFormat="1" x14ac:dyDescent="0.15">
      <c r="A1672" s="117">
        <v>2700781003</v>
      </c>
      <c r="B1672" s="118" t="s">
        <v>2057</v>
      </c>
      <c r="C1672" s="118" t="s">
        <v>2037</v>
      </c>
      <c r="D1672" s="118" t="s">
        <v>2055</v>
      </c>
      <c r="E1672" s="118" t="s">
        <v>4552</v>
      </c>
      <c r="F1672" s="120">
        <v>20</v>
      </c>
      <c r="G1672" s="119">
        <v>7816163</v>
      </c>
      <c r="H1672" s="119"/>
      <c r="I1672" s="120" t="s">
        <v>5820</v>
      </c>
      <c r="J1672" s="120">
        <v>25400</v>
      </c>
      <c r="K1672" s="120">
        <v>8344439</v>
      </c>
      <c r="L1672" s="120">
        <v>0.9</v>
      </c>
      <c r="M1672" s="121" t="s">
        <v>5661</v>
      </c>
      <c r="N1672" s="120">
        <v>1</v>
      </c>
      <c r="O1672" s="119">
        <v>150</v>
      </c>
      <c r="P1672" s="119">
        <v>27</v>
      </c>
      <c r="Q1672" s="119">
        <v>3</v>
      </c>
      <c r="R1672" s="120" t="s">
        <v>5655</v>
      </c>
      <c r="S1672" s="120">
        <v>71.900000000000006</v>
      </c>
      <c r="T1672" s="120"/>
      <c r="U1672" s="120"/>
      <c r="V1672" s="172">
        <v>4774.6000000000004</v>
      </c>
      <c r="W1672" s="172">
        <v>748.6</v>
      </c>
      <c r="X1672" s="172">
        <v>3350.6</v>
      </c>
      <c r="Y1672" s="172">
        <v>482.5</v>
      </c>
      <c r="Z1672" s="172">
        <v>192.9</v>
      </c>
      <c r="AA1672" s="123">
        <v>45165</v>
      </c>
      <c r="AB1672" s="123"/>
      <c r="AC1672" s="123">
        <v>5682.68</v>
      </c>
      <c r="AD1672" s="123"/>
      <c r="AE1672" s="123"/>
      <c r="AF1672" s="123"/>
      <c r="AG1672" s="214"/>
      <c r="AH1672" s="229" t="str">
        <f t="shared" si="344"/>
        <v>a3</v>
      </c>
      <c r="AI1672" s="199"/>
      <c r="AJ1672" s="199"/>
      <c r="AK1672" s="199"/>
      <c r="AL1672" s="199"/>
      <c r="AM1672" s="199"/>
      <c r="AN1672" s="173">
        <v>1</v>
      </c>
      <c r="AO1672" s="173">
        <v>2</v>
      </c>
      <c r="AP1672" s="173">
        <v>1</v>
      </c>
      <c r="AQ1672" s="173">
        <v>1</v>
      </c>
      <c r="AR1672" s="173"/>
      <c r="AS1672" s="173">
        <v>0.5</v>
      </c>
      <c r="AT1672" s="173">
        <v>3</v>
      </c>
      <c r="AU1672" s="173">
        <v>7</v>
      </c>
      <c r="AV1672" s="173">
        <v>1</v>
      </c>
      <c r="AW1672" s="173">
        <v>2</v>
      </c>
      <c r="AX1672" s="173">
        <v>2.5</v>
      </c>
      <c r="AY1672" s="173">
        <v>1</v>
      </c>
      <c r="AZ1672" s="211">
        <f t="shared" si="351"/>
        <v>5.5</v>
      </c>
      <c r="BA1672" s="211">
        <f t="shared" si="350"/>
        <v>16.5</v>
      </c>
      <c r="BB1672" s="205">
        <f t="shared" si="345"/>
        <v>378461</v>
      </c>
      <c r="BC1672" s="205">
        <f t="shared" si="346"/>
        <v>378461</v>
      </c>
      <c r="BD1672" s="205">
        <f t="shared" si="347"/>
        <v>0</v>
      </c>
      <c r="BE1672" s="205">
        <f t="shared" si="348"/>
        <v>0</v>
      </c>
      <c r="BF1672" s="175">
        <v>378461</v>
      </c>
      <c r="BG1672" s="175">
        <v>68979</v>
      </c>
      <c r="BH1672" s="175">
        <v>143676</v>
      </c>
      <c r="BI1672" s="175"/>
      <c r="BJ1672" s="175"/>
      <c r="BK1672" s="175">
        <v>13117</v>
      </c>
      <c r="BL1672" s="175">
        <v>19999</v>
      </c>
      <c r="BM1672" s="175">
        <v>63781</v>
      </c>
      <c r="BN1672" s="175">
        <v>12442</v>
      </c>
      <c r="BO1672" s="175">
        <v>56467</v>
      </c>
      <c r="BP1672" s="200">
        <f t="shared" si="349"/>
        <v>200143</v>
      </c>
    </row>
    <row r="1673" spans="1:68" s="201" customFormat="1" x14ac:dyDescent="0.15">
      <c r="A1673" s="117">
        <v>900281001</v>
      </c>
      <c r="B1673" s="118" t="s">
        <v>846</v>
      </c>
      <c r="C1673" s="118" t="s">
        <v>842</v>
      </c>
      <c r="D1673" s="118" t="s">
        <v>847</v>
      </c>
      <c r="E1673" s="118" t="s">
        <v>3696</v>
      </c>
      <c r="F1673" s="120">
        <v>31</v>
      </c>
      <c r="G1673" s="119">
        <v>8397186</v>
      </c>
      <c r="H1673" s="119"/>
      <c r="I1673" s="120" t="s">
        <v>5820</v>
      </c>
      <c r="J1673" s="120">
        <v>41030</v>
      </c>
      <c r="K1673" s="120">
        <v>8397186</v>
      </c>
      <c r="L1673" s="120">
        <v>0.56100000000000005</v>
      </c>
      <c r="M1673" s="121" t="s">
        <v>5654</v>
      </c>
      <c r="N1673" s="120">
        <v>1</v>
      </c>
      <c r="O1673" s="119">
        <v>232</v>
      </c>
      <c r="P1673" s="119">
        <v>34.9</v>
      </c>
      <c r="Q1673" s="119">
        <v>4.4800000000000004</v>
      </c>
      <c r="R1673" s="120" t="s">
        <v>5655</v>
      </c>
      <c r="S1673" s="120">
        <v>19.79</v>
      </c>
      <c r="T1673" s="120"/>
      <c r="U1673" s="120"/>
      <c r="V1673" s="172">
        <v>3324</v>
      </c>
      <c r="W1673" s="172"/>
      <c r="X1673" s="172">
        <v>1913.8</v>
      </c>
      <c r="Y1673" s="172">
        <v>994.7</v>
      </c>
      <c r="Z1673" s="172">
        <v>415.5</v>
      </c>
      <c r="AA1673" s="123">
        <v>39346</v>
      </c>
      <c r="AB1673" s="123">
        <v>164400.60000000012</v>
      </c>
      <c r="AC1673" s="123">
        <v>582</v>
      </c>
      <c r="AD1673" s="123"/>
      <c r="AE1673" s="123"/>
      <c r="AF1673" s="123"/>
      <c r="AG1673" s="214"/>
      <c r="AH1673" s="229" t="str">
        <f t="shared" si="344"/>
        <v>a3</v>
      </c>
      <c r="AI1673" s="199"/>
      <c r="AJ1673" s="199"/>
      <c r="AK1673" s="199"/>
      <c r="AL1673" s="199"/>
      <c r="AM1673" s="199"/>
      <c r="AN1673" s="173">
        <v>1.6</v>
      </c>
      <c r="AO1673" s="173"/>
      <c r="AP1673" s="173"/>
      <c r="AQ1673" s="173"/>
      <c r="AR1673" s="173"/>
      <c r="AS1673" s="173">
        <v>7.2</v>
      </c>
      <c r="AT1673" s="173">
        <v>3</v>
      </c>
      <c r="AU1673" s="173">
        <v>1.6</v>
      </c>
      <c r="AV1673" s="173">
        <v>1.5</v>
      </c>
      <c r="AW1673" s="173">
        <v>1.6</v>
      </c>
      <c r="AX1673" s="173">
        <v>0.6</v>
      </c>
      <c r="AY1673" s="173">
        <v>3.2</v>
      </c>
      <c r="AZ1673" s="211">
        <f t="shared" si="351"/>
        <v>8.8000000000000007</v>
      </c>
      <c r="BA1673" s="211">
        <f t="shared" si="350"/>
        <v>11.5</v>
      </c>
      <c r="BB1673" s="205">
        <f t="shared" si="345"/>
        <v>542029</v>
      </c>
      <c r="BC1673" s="205">
        <f t="shared" si="346"/>
        <v>413950</v>
      </c>
      <c r="BD1673" s="205">
        <f t="shared" si="347"/>
        <v>157209</v>
      </c>
      <c r="BE1673" s="205">
        <f t="shared" si="348"/>
        <v>29130</v>
      </c>
      <c r="BF1673" s="175">
        <v>384820</v>
      </c>
      <c r="BG1673" s="175">
        <v>10496</v>
      </c>
      <c r="BH1673" s="175">
        <v>220079</v>
      </c>
      <c r="BI1673" s="175">
        <v>90600</v>
      </c>
      <c r="BJ1673" s="175">
        <v>37479</v>
      </c>
      <c r="BK1673" s="175">
        <v>66668</v>
      </c>
      <c r="BL1673" s="175"/>
      <c r="BM1673" s="175">
        <v>62670</v>
      </c>
      <c r="BN1673" s="175">
        <v>231</v>
      </c>
      <c r="BO1673" s="175">
        <v>53806</v>
      </c>
      <c r="BP1673" s="200">
        <f t="shared" si="349"/>
        <v>273885</v>
      </c>
    </row>
    <row r="1674" spans="1:68" s="201" customFormat="1" x14ac:dyDescent="0.15">
      <c r="A1674" s="117">
        <v>3420201002</v>
      </c>
      <c r="B1674" s="118" t="s">
        <v>2531</v>
      </c>
      <c r="C1674" s="118" t="s">
        <v>2517</v>
      </c>
      <c r="D1674" s="118" t="s">
        <v>2530</v>
      </c>
      <c r="E1674" s="118" t="s">
        <v>4915</v>
      </c>
      <c r="F1674" s="120">
        <v>39</v>
      </c>
      <c r="G1674" s="119">
        <v>8425098</v>
      </c>
      <c r="H1674" s="119"/>
      <c r="I1674" s="120" t="s">
        <v>5820</v>
      </c>
      <c r="J1674" s="120">
        <v>41900</v>
      </c>
      <c r="K1674" s="120">
        <v>8425098</v>
      </c>
      <c r="L1674" s="120">
        <v>0.55100000000000005</v>
      </c>
      <c r="M1674" s="121" t="s">
        <v>5654</v>
      </c>
      <c r="N1674" s="120">
        <v>1</v>
      </c>
      <c r="O1674" s="119">
        <v>150</v>
      </c>
      <c r="P1674" s="119">
        <v>27</v>
      </c>
      <c r="Q1674" s="119">
        <v>3.9</v>
      </c>
      <c r="R1674" s="120" t="s">
        <v>5655</v>
      </c>
      <c r="S1674" s="120">
        <v>141.19999999999999</v>
      </c>
      <c r="T1674" s="120"/>
      <c r="U1674" s="120"/>
      <c r="V1674" s="172">
        <v>4003</v>
      </c>
      <c r="W1674" s="172">
        <v>538.9</v>
      </c>
      <c r="X1674" s="172">
        <v>2709.7</v>
      </c>
      <c r="Y1674" s="172">
        <v>551.1</v>
      </c>
      <c r="Z1674" s="172">
        <v>203.3</v>
      </c>
      <c r="AA1674" s="123">
        <v>94973</v>
      </c>
      <c r="AB1674" s="123"/>
      <c r="AC1674" s="123">
        <v>7049.31</v>
      </c>
      <c r="AD1674" s="123"/>
      <c r="AE1674" s="123"/>
      <c r="AF1674" s="123"/>
      <c r="AG1674" s="214"/>
      <c r="AH1674" s="229" t="str">
        <f t="shared" si="344"/>
        <v>a3</v>
      </c>
      <c r="AI1674" s="199"/>
      <c r="AJ1674" s="199"/>
      <c r="AK1674" s="199"/>
      <c r="AL1674" s="199"/>
      <c r="AM1674" s="199"/>
      <c r="AN1674" s="173">
        <v>1</v>
      </c>
      <c r="AO1674" s="173">
        <v>5</v>
      </c>
      <c r="AP1674" s="173" t="s">
        <v>3186</v>
      </c>
      <c r="AQ1674" s="173">
        <v>2</v>
      </c>
      <c r="AR1674" s="173">
        <v>2</v>
      </c>
      <c r="AS1674" s="173">
        <v>1</v>
      </c>
      <c r="AT1674" s="173">
        <v>8</v>
      </c>
      <c r="AU1674" s="173">
        <v>10</v>
      </c>
      <c r="AV1674" s="173">
        <v>3</v>
      </c>
      <c r="AW1674" s="173">
        <v>1</v>
      </c>
      <c r="AX1674" s="173">
        <v>1</v>
      </c>
      <c r="AY1674" s="173">
        <v>1</v>
      </c>
      <c r="AZ1674" s="211">
        <f t="shared" si="351"/>
        <v>11</v>
      </c>
      <c r="BA1674" s="211">
        <f t="shared" ref="BA1674:BA1705" si="352">SUBTOTAL(9,AT1674:AY1674)</f>
        <v>24</v>
      </c>
      <c r="BB1674" s="205">
        <f t="shared" si="345"/>
        <v>475182</v>
      </c>
      <c r="BC1674" s="205">
        <f t="shared" si="346"/>
        <v>395106</v>
      </c>
      <c r="BD1674" s="205">
        <f t="shared" si="347"/>
        <v>82400</v>
      </c>
      <c r="BE1674" s="205">
        <f t="shared" si="348"/>
        <v>2324</v>
      </c>
      <c r="BF1674" s="175">
        <v>392782</v>
      </c>
      <c r="BG1674" s="175">
        <v>43522</v>
      </c>
      <c r="BH1674" s="175">
        <v>82400</v>
      </c>
      <c r="BI1674" s="175">
        <v>58108</v>
      </c>
      <c r="BJ1674" s="175">
        <v>21968</v>
      </c>
      <c r="BK1674" s="175">
        <v>100455</v>
      </c>
      <c r="BL1674" s="175">
        <v>62915</v>
      </c>
      <c r="BM1674" s="175">
        <v>57422</v>
      </c>
      <c r="BN1674" s="175">
        <v>33237</v>
      </c>
      <c r="BO1674" s="175">
        <v>15155</v>
      </c>
      <c r="BP1674" s="200">
        <f t="shared" si="349"/>
        <v>97555</v>
      </c>
    </row>
    <row r="1675" spans="1:68" s="201" customFormat="1" x14ac:dyDescent="0.15">
      <c r="A1675" s="117">
        <v>720401002</v>
      </c>
      <c r="B1675" s="118" t="s">
        <v>678</v>
      </c>
      <c r="C1675" s="118" t="s">
        <v>660</v>
      </c>
      <c r="D1675" s="118" t="s">
        <v>677</v>
      </c>
      <c r="E1675" s="118" t="s">
        <v>3594</v>
      </c>
      <c r="F1675" s="120">
        <v>39</v>
      </c>
      <c r="G1675" s="119">
        <v>9098410</v>
      </c>
      <c r="H1675" s="119">
        <v>719360</v>
      </c>
      <c r="I1675" s="120" t="s">
        <v>5821</v>
      </c>
      <c r="J1675" s="120">
        <v>40100</v>
      </c>
      <c r="K1675" s="120">
        <v>8476522</v>
      </c>
      <c r="L1675" s="120">
        <v>0.57899999999999996</v>
      </c>
      <c r="M1675" s="121" t="s">
        <v>5654</v>
      </c>
      <c r="N1675" s="120">
        <v>1</v>
      </c>
      <c r="O1675" s="119">
        <v>226.5</v>
      </c>
      <c r="P1675" s="119">
        <v>37.5</v>
      </c>
      <c r="Q1675" s="119">
        <v>6.2</v>
      </c>
      <c r="R1675" s="120" t="s">
        <v>5655</v>
      </c>
      <c r="S1675" s="120">
        <v>338.85</v>
      </c>
      <c r="T1675" s="120"/>
      <c r="U1675" s="120"/>
      <c r="V1675" s="172">
        <v>4026.7</v>
      </c>
      <c r="W1675" s="172">
        <v>855.4</v>
      </c>
      <c r="X1675" s="172">
        <v>1697.8</v>
      </c>
      <c r="Y1675" s="172">
        <v>555.4</v>
      </c>
      <c r="Z1675" s="172">
        <v>918.1</v>
      </c>
      <c r="AA1675" s="123">
        <v>76241</v>
      </c>
      <c r="AB1675" s="123">
        <v>122008.19999999959</v>
      </c>
      <c r="AC1675" s="123">
        <v>3740.88</v>
      </c>
      <c r="AD1675" s="123"/>
      <c r="AE1675" s="123"/>
      <c r="AF1675" s="123"/>
      <c r="AG1675" s="214"/>
      <c r="AH1675" s="229" t="str">
        <f t="shared" si="344"/>
        <v>a3</v>
      </c>
      <c r="AI1675" s="199" t="s">
        <v>5402</v>
      </c>
      <c r="AJ1675" s="199" t="s">
        <v>5402</v>
      </c>
      <c r="AK1675" s="199" t="s">
        <v>5400</v>
      </c>
      <c r="AL1675" s="199" t="s">
        <v>5400</v>
      </c>
      <c r="AM1675" s="199"/>
      <c r="AN1675" s="173">
        <v>4</v>
      </c>
      <c r="AO1675" s="173">
        <v>5</v>
      </c>
      <c r="AP1675" s="173">
        <v>3</v>
      </c>
      <c r="AQ1675" s="173">
        <v>1</v>
      </c>
      <c r="AR1675" s="173">
        <v>3</v>
      </c>
      <c r="AS1675" s="173"/>
      <c r="AT1675" s="173">
        <v>1</v>
      </c>
      <c r="AU1675" s="173">
        <v>0.5</v>
      </c>
      <c r="AV1675" s="173">
        <v>1</v>
      </c>
      <c r="AW1675" s="173">
        <v>0.5</v>
      </c>
      <c r="AX1675" s="173"/>
      <c r="AY1675" s="173"/>
      <c r="AZ1675" s="211">
        <f t="shared" si="351"/>
        <v>16</v>
      </c>
      <c r="BA1675" s="211">
        <f t="shared" si="352"/>
        <v>3</v>
      </c>
      <c r="BB1675" s="205">
        <f t="shared" si="345"/>
        <v>462503</v>
      </c>
      <c r="BC1675" s="205">
        <f t="shared" si="346"/>
        <v>436866</v>
      </c>
      <c r="BD1675" s="205">
        <f t="shared" si="347"/>
        <v>26222</v>
      </c>
      <c r="BE1675" s="205">
        <f t="shared" si="348"/>
        <v>585</v>
      </c>
      <c r="BF1675" s="175">
        <v>436281</v>
      </c>
      <c r="BG1675" s="175">
        <v>87011</v>
      </c>
      <c r="BH1675" s="175">
        <v>41312</v>
      </c>
      <c r="BI1675" s="175">
        <v>25637</v>
      </c>
      <c r="BJ1675" s="175"/>
      <c r="BK1675" s="175">
        <v>19799</v>
      </c>
      <c r="BL1675" s="175">
        <v>186905</v>
      </c>
      <c r="BM1675" s="175">
        <v>59504</v>
      </c>
      <c r="BN1675" s="175">
        <v>31641</v>
      </c>
      <c r="BO1675" s="175">
        <v>10694</v>
      </c>
      <c r="BP1675" s="200">
        <f t="shared" si="349"/>
        <v>52006</v>
      </c>
    </row>
    <row r="1676" spans="1:68" s="201" customFormat="1" x14ac:dyDescent="0.15">
      <c r="A1676" s="117">
        <v>900381001</v>
      </c>
      <c r="B1676" s="118" t="s">
        <v>848</v>
      </c>
      <c r="C1676" s="118" t="s">
        <v>842</v>
      </c>
      <c r="D1676" s="118" t="s">
        <v>849</v>
      </c>
      <c r="E1676" s="118" t="s">
        <v>3697</v>
      </c>
      <c r="F1676" s="120">
        <v>30</v>
      </c>
      <c r="G1676" s="119">
        <v>8497082</v>
      </c>
      <c r="H1676" s="119"/>
      <c r="I1676" s="120" t="s">
        <v>5820</v>
      </c>
      <c r="J1676" s="120">
        <v>34650</v>
      </c>
      <c r="K1676" s="120">
        <v>8497082</v>
      </c>
      <c r="L1676" s="120">
        <v>0.67200000000000004</v>
      </c>
      <c r="M1676" s="121" t="s">
        <v>5654</v>
      </c>
      <c r="N1676" s="120">
        <v>1</v>
      </c>
      <c r="O1676" s="119">
        <v>189</v>
      </c>
      <c r="P1676" s="119">
        <v>49.4</v>
      </c>
      <c r="Q1676" s="119">
        <v>4.63</v>
      </c>
      <c r="R1676" s="120" t="s">
        <v>5655</v>
      </c>
      <c r="S1676" s="120">
        <v>28.05</v>
      </c>
      <c r="T1676" s="120"/>
      <c r="U1676" s="120"/>
      <c r="V1676" s="172">
        <v>2458.6999999999998</v>
      </c>
      <c r="W1676" s="172"/>
      <c r="X1676" s="172">
        <v>1403.5</v>
      </c>
      <c r="Y1676" s="172">
        <v>940.1</v>
      </c>
      <c r="Z1676" s="172">
        <v>115.1</v>
      </c>
      <c r="AA1676" s="123">
        <v>57658</v>
      </c>
      <c r="AB1676" s="123">
        <v>169416</v>
      </c>
      <c r="AC1676" s="123">
        <v>624.39400000000001</v>
      </c>
      <c r="AD1676" s="123"/>
      <c r="AE1676" s="123"/>
      <c r="AF1676" s="123"/>
      <c r="AG1676" s="214"/>
      <c r="AH1676" s="229" t="str">
        <f t="shared" si="344"/>
        <v>a3</v>
      </c>
      <c r="AI1676" s="199" t="s">
        <v>5401</v>
      </c>
      <c r="AJ1676" s="199"/>
      <c r="AK1676" s="199"/>
      <c r="AL1676" s="199"/>
      <c r="AM1676" s="199"/>
      <c r="AN1676" s="173">
        <v>1.6</v>
      </c>
      <c r="AO1676" s="173"/>
      <c r="AP1676" s="173"/>
      <c r="AQ1676" s="173"/>
      <c r="AR1676" s="173"/>
      <c r="AS1676" s="173">
        <v>6.3</v>
      </c>
      <c r="AT1676" s="173">
        <v>1</v>
      </c>
      <c r="AU1676" s="173">
        <v>2</v>
      </c>
      <c r="AV1676" s="173">
        <v>1</v>
      </c>
      <c r="AW1676" s="173">
        <v>2</v>
      </c>
      <c r="AX1676" s="173">
        <v>1</v>
      </c>
      <c r="AY1676" s="173">
        <v>4</v>
      </c>
      <c r="AZ1676" s="211">
        <f t="shared" si="351"/>
        <v>7.9</v>
      </c>
      <c r="BA1676" s="211">
        <f t="shared" si="352"/>
        <v>11</v>
      </c>
      <c r="BB1676" s="205">
        <f t="shared" si="345"/>
        <v>575947</v>
      </c>
      <c r="BC1676" s="205">
        <f t="shared" si="346"/>
        <v>453027</v>
      </c>
      <c r="BD1676" s="205">
        <f t="shared" si="347"/>
        <v>148715</v>
      </c>
      <c r="BE1676" s="205">
        <f t="shared" si="348"/>
        <v>25795</v>
      </c>
      <c r="BF1676" s="175">
        <v>427232</v>
      </c>
      <c r="BG1676" s="175">
        <v>12052</v>
      </c>
      <c r="BH1676" s="175">
        <v>203444</v>
      </c>
      <c r="BI1676" s="175">
        <v>94115</v>
      </c>
      <c r="BJ1676" s="175">
        <v>28805</v>
      </c>
      <c r="BK1676" s="175">
        <v>41443</v>
      </c>
      <c r="BL1676" s="175"/>
      <c r="BM1676" s="175">
        <v>40372</v>
      </c>
      <c r="BN1676" s="175">
        <v>231</v>
      </c>
      <c r="BO1676" s="175">
        <v>155485</v>
      </c>
      <c r="BP1676" s="200">
        <f t="shared" si="349"/>
        <v>358929</v>
      </c>
    </row>
    <row r="1677" spans="1:68" s="201" customFormat="1" x14ac:dyDescent="0.15">
      <c r="A1677" s="117">
        <v>2220701001</v>
      </c>
      <c r="B1677" s="118" t="s">
        <v>1805</v>
      </c>
      <c r="C1677" s="118" t="s">
        <v>1773</v>
      </c>
      <c r="D1677" s="118" t="s">
        <v>1806</v>
      </c>
      <c r="E1677" s="118" t="s">
        <v>4372</v>
      </c>
      <c r="F1677" s="120">
        <v>31</v>
      </c>
      <c r="G1677" s="119"/>
      <c r="H1677" s="119"/>
      <c r="I1677" s="120" t="s">
        <v>5820</v>
      </c>
      <c r="J1677" s="120">
        <v>35850</v>
      </c>
      <c r="K1677" s="120">
        <v>8498383</v>
      </c>
      <c r="L1677" s="120">
        <v>0.64900000000000002</v>
      </c>
      <c r="M1677" s="121" t="s">
        <v>5654</v>
      </c>
      <c r="N1677" s="120">
        <v>1</v>
      </c>
      <c r="O1677" s="119">
        <v>126</v>
      </c>
      <c r="P1677" s="119"/>
      <c r="Q1677" s="119"/>
      <c r="R1677" s="120" t="s">
        <v>5655</v>
      </c>
      <c r="S1677" s="120">
        <v>58.3</v>
      </c>
      <c r="T1677" s="120"/>
      <c r="U1677" s="120"/>
      <c r="V1677" s="172">
        <v>3050.5</v>
      </c>
      <c r="W1677" s="172"/>
      <c r="X1677" s="172">
        <v>1748.3</v>
      </c>
      <c r="Y1677" s="172">
        <v>758.2</v>
      </c>
      <c r="Z1677" s="172">
        <v>544</v>
      </c>
      <c r="AA1677" s="123">
        <v>77738</v>
      </c>
      <c r="AB1677" s="123"/>
      <c r="AC1677" s="123">
        <v>5106</v>
      </c>
      <c r="AD1677" s="123"/>
      <c r="AE1677" s="123"/>
      <c r="AF1677" s="123"/>
      <c r="AG1677" s="214"/>
      <c r="AH1677" s="229" t="str">
        <f t="shared" si="344"/>
        <v>a3</v>
      </c>
      <c r="AI1677" s="199"/>
      <c r="AJ1677" s="199"/>
      <c r="AK1677" s="199"/>
      <c r="AL1677" s="199"/>
      <c r="AM1677" s="199"/>
      <c r="AN1677" s="173">
        <v>3</v>
      </c>
      <c r="AO1677" s="173"/>
      <c r="AP1677" s="173"/>
      <c r="AQ1677" s="173"/>
      <c r="AR1677" s="173"/>
      <c r="AS1677" s="173">
        <v>2</v>
      </c>
      <c r="AT1677" s="173">
        <v>6</v>
      </c>
      <c r="AU1677" s="173">
        <v>4</v>
      </c>
      <c r="AV1677" s="173">
        <v>2</v>
      </c>
      <c r="AW1677" s="173">
        <v>3</v>
      </c>
      <c r="AX1677" s="173">
        <v>1</v>
      </c>
      <c r="AY1677" s="173"/>
      <c r="AZ1677" s="211">
        <f t="shared" si="351"/>
        <v>5</v>
      </c>
      <c r="BA1677" s="211">
        <f t="shared" si="352"/>
        <v>16</v>
      </c>
      <c r="BB1677" s="205">
        <f t="shared" si="345"/>
        <v>443129</v>
      </c>
      <c r="BC1677" s="205">
        <f t="shared" si="346"/>
        <v>365517</v>
      </c>
      <c r="BD1677" s="205">
        <f t="shared" si="347"/>
        <v>125364</v>
      </c>
      <c r="BE1677" s="205">
        <f t="shared" si="348"/>
        <v>47752</v>
      </c>
      <c r="BF1677" s="175">
        <v>317765</v>
      </c>
      <c r="BG1677" s="175">
        <v>16646</v>
      </c>
      <c r="BH1677" s="175">
        <v>125181</v>
      </c>
      <c r="BI1677" s="175">
        <v>77612</v>
      </c>
      <c r="BJ1677" s="175"/>
      <c r="BK1677" s="175">
        <v>84862</v>
      </c>
      <c r="BL1677" s="175">
        <v>15702</v>
      </c>
      <c r="BM1677" s="175">
        <v>55140</v>
      </c>
      <c r="BN1677" s="175">
        <v>9835</v>
      </c>
      <c r="BO1677" s="175">
        <v>58151</v>
      </c>
      <c r="BP1677" s="200">
        <f t="shared" si="349"/>
        <v>183332</v>
      </c>
    </row>
    <row r="1678" spans="1:68" s="201" customFormat="1" x14ac:dyDescent="0.15">
      <c r="A1678" s="117">
        <v>4420101002</v>
      </c>
      <c r="B1678" s="118" t="s">
        <v>3017</v>
      </c>
      <c r="C1678" s="118" t="s">
        <v>3015</v>
      </c>
      <c r="D1678" s="118" t="s">
        <v>3016</v>
      </c>
      <c r="E1678" s="118" t="s">
        <v>5258</v>
      </c>
      <c r="F1678" s="120">
        <v>40</v>
      </c>
      <c r="G1678" s="119">
        <v>9204850</v>
      </c>
      <c r="H1678" s="119"/>
      <c r="I1678" s="120" t="s">
        <v>5820</v>
      </c>
      <c r="J1678" s="120">
        <v>49782</v>
      </c>
      <c r="K1678" s="120">
        <v>8537357</v>
      </c>
      <c r="L1678" s="120">
        <v>0.47</v>
      </c>
      <c r="M1678" s="121" t="s">
        <v>5654</v>
      </c>
      <c r="N1678" s="120">
        <v>1</v>
      </c>
      <c r="O1678" s="119">
        <v>210</v>
      </c>
      <c r="P1678" s="119"/>
      <c r="Q1678" s="119"/>
      <c r="R1678" s="120" t="s">
        <v>5655</v>
      </c>
      <c r="S1678" s="120">
        <v>103.9</v>
      </c>
      <c r="T1678" s="120"/>
      <c r="U1678" s="120"/>
      <c r="V1678" s="172">
        <v>3041.2820000000002</v>
      </c>
      <c r="W1678" s="172">
        <v>371.44</v>
      </c>
      <c r="X1678" s="172">
        <v>2103.373</v>
      </c>
      <c r="Y1678" s="172">
        <v>566.46900000000005</v>
      </c>
      <c r="Z1678" s="172"/>
      <c r="AA1678" s="123">
        <v>50043</v>
      </c>
      <c r="AB1678" s="123"/>
      <c r="AC1678" s="123">
        <v>6378</v>
      </c>
      <c r="AD1678" s="123"/>
      <c r="AE1678" s="123"/>
      <c r="AF1678" s="123"/>
      <c r="AG1678" s="214"/>
      <c r="AH1678" s="229" t="str">
        <f t="shared" si="344"/>
        <v>a3</v>
      </c>
      <c r="AI1678" s="199" t="s">
        <v>5401</v>
      </c>
      <c r="AJ1678" s="199"/>
      <c r="AK1678" s="199" t="s">
        <v>5401</v>
      </c>
      <c r="AL1678" s="199" t="s">
        <v>5401</v>
      </c>
      <c r="AM1678" s="199"/>
      <c r="AN1678" s="173"/>
      <c r="AO1678" s="173"/>
      <c r="AP1678" s="173"/>
      <c r="AQ1678" s="173"/>
      <c r="AR1678" s="173"/>
      <c r="AS1678" s="173">
        <v>4</v>
      </c>
      <c r="AT1678" s="173">
        <v>3</v>
      </c>
      <c r="AU1678" s="173">
        <v>5</v>
      </c>
      <c r="AV1678" s="173">
        <v>2</v>
      </c>
      <c r="AW1678" s="173">
        <v>3</v>
      </c>
      <c r="AX1678" s="173">
        <v>2</v>
      </c>
      <c r="AY1678" s="173">
        <v>1</v>
      </c>
      <c r="AZ1678" s="211">
        <f t="shared" si="351"/>
        <v>4</v>
      </c>
      <c r="BA1678" s="211">
        <f t="shared" si="352"/>
        <v>16</v>
      </c>
      <c r="BB1678" s="205">
        <f t="shared" si="345"/>
        <v>334806</v>
      </c>
      <c r="BC1678" s="205">
        <f t="shared" si="346"/>
        <v>334806</v>
      </c>
      <c r="BD1678" s="205">
        <f t="shared" si="347"/>
        <v>0</v>
      </c>
      <c r="BE1678" s="205">
        <f t="shared" si="348"/>
        <v>0</v>
      </c>
      <c r="BF1678" s="175">
        <v>334806</v>
      </c>
      <c r="BG1678" s="175"/>
      <c r="BH1678" s="175">
        <v>230469</v>
      </c>
      <c r="BI1678" s="175"/>
      <c r="BJ1678" s="175"/>
      <c r="BK1678" s="175">
        <v>99816</v>
      </c>
      <c r="BL1678" s="175">
        <v>4521</v>
      </c>
      <c r="BM1678" s="175"/>
      <c r="BN1678" s="175"/>
      <c r="BO1678" s="175"/>
      <c r="BP1678" s="200">
        <f t="shared" si="349"/>
        <v>230469</v>
      </c>
    </row>
    <row r="1679" spans="1:68" s="201" customFormat="1" x14ac:dyDescent="0.15">
      <c r="A1679" s="117">
        <v>4120301001</v>
      </c>
      <c r="B1679" s="118" t="s">
        <v>2876</v>
      </c>
      <c r="C1679" s="118" t="s">
        <v>2865</v>
      </c>
      <c r="D1679" s="118" t="s">
        <v>2877</v>
      </c>
      <c r="E1679" s="118" t="s">
        <v>5160</v>
      </c>
      <c r="F1679" s="120">
        <v>23</v>
      </c>
      <c r="G1679" s="119">
        <v>8579313</v>
      </c>
      <c r="H1679" s="119"/>
      <c r="I1679" s="120" t="s">
        <v>5820</v>
      </c>
      <c r="J1679" s="120">
        <v>33375</v>
      </c>
      <c r="K1679" s="120">
        <v>8579313</v>
      </c>
      <c r="L1679" s="120">
        <v>0.70399999999999996</v>
      </c>
      <c r="M1679" s="121" t="s">
        <v>5654</v>
      </c>
      <c r="N1679" s="120">
        <v>1</v>
      </c>
      <c r="O1679" s="119">
        <v>170.4</v>
      </c>
      <c r="P1679" s="119"/>
      <c r="Q1679" s="119"/>
      <c r="R1679" s="120" t="s">
        <v>5655</v>
      </c>
      <c r="S1679" s="120">
        <v>96.6</v>
      </c>
      <c r="T1679" s="120"/>
      <c r="U1679" s="120"/>
      <c r="V1679" s="172">
        <v>3060.8</v>
      </c>
      <c r="W1679" s="172">
        <v>447.5</v>
      </c>
      <c r="X1679" s="172">
        <v>2229.1</v>
      </c>
      <c r="Y1679" s="172">
        <v>384.2</v>
      </c>
      <c r="Z1679" s="172"/>
      <c r="AA1679" s="123">
        <v>82334</v>
      </c>
      <c r="AB1679" s="123">
        <v>243173.29999999955</v>
      </c>
      <c r="AC1679" s="123">
        <v>4996</v>
      </c>
      <c r="AD1679" s="123"/>
      <c r="AE1679" s="123"/>
      <c r="AF1679" s="123"/>
      <c r="AG1679" s="214"/>
      <c r="AH1679" s="229" t="str">
        <f t="shared" si="344"/>
        <v>a3</v>
      </c>
      <c r="AI1679" s="199" t="s">
        <v>5401</v>
      </c>
      <c r="AJ1679" s="199"/>
      <c r="AK1679" s="199" t="s">
        <v>5401</v>
      </c>
      <c r="AL1679" s="199" t="s">
        <v>5401</v>
      </c>
      <c r="AM1679" s="199"/>
      <c r="AN1679" s="173" t="s">
        <v>3186</v>
      </c>
      <c r="AO1679" s="173" t="s">
        <v>3186</v>
      </c>
      <c r="AP1679" s="173" t="s">
        <v>3186</v>
      </c>
      <c r="AQ1679" s="173" t="s">
        <v>3186</v>
      </c>
      <c r="AR1679" s="173" t="s">
        <v>3186</v>
      </c>
      <c r="AS1679" s="173">
        <v>2</v>
      </c>
      <c r="AT1679" s="173">
        <v>8</v>
      </c>
      <c r="AU1679" s="173">
        <v>4</v>
      </c>
      <c r="AV1679" s="173">
        <v>2</v>
      </c>
      <c r="AW1679" s="173">
        <v>3</v>
      </c>
      <c r="AX1679" s="173">
        <v>3</v>
      </c>
      <c r="AY1679" s="173">
        <v>1</v>
      </c>
      <c r="AZ1679" s="211">
        <f t="shared" si="351"/>
        <v>2</v>
      </c>
      <c r="BA1679" s="211">
        <f t="shared" si="352"/>
        <v>21</v>
      </c>
      <c r="BB1679" s="205">
        <f t="shared" si="345"/>
        <v>333075</v>
      </c>
      <c r="BC1679" s="205">
        <f t="shared" si="346"/>
        <v>333075</v>
      </c>
      <c r="BD1679" s="205">
        <f t="shared" si="347"/>
        <v>0</v>
      </c>
      <c r="BE1679" s="205">
        <f t="shared" si="348"/>
        <v>0</v>
      </c>
      <c r="BF1679" s="175">
        <v>333075</v>
      </c>
      <c r="BG1679" s="175">
        <v>14115</v>
      </c>
      <c r="BH1679" s="175">
        <v>251039</v>
      </c>
      <c r="BI1679" s="175"/>
      <c r="BJ1679" s="175"/>
      <c r="BK1679" s="175">
        <v>58438</v>
      </c>
      <c r="BL1679" s="175">
        <v>4860</v>
      </c>
      <c r="BM1679" s="175"/>
      <c r="BN1679" s="175">
        <v>1801</v>
      </c>
      <c r="BO1679" s="175">
        <v>2822</v>
      </c>
      <c r="BP1679" s="200">
        <f t="shared" si="349"/>
        <v>253861</v>
      </c>
    </row>
    <row r="1680" spans="1:68" s="201" customFormat="1" x14ac:dyDescent="0.15">
      <c r="A1680" s="117">
        <v>3520801001</v>
      </c>
      <c r="B1680" s="118" t="s">
        <v>2627</v>
      </c>
      <c r="C1680" s="118" t="s">
        <v>2601</v>
      </c>
      <c r="D1680" s="118" t="s">
        <v>2628</v>
      </c>
      <c r="E1680" s="118" t="s">
        <v>4992</v>
      </c>
      <c r="F1680" s="120">
        <v>32</v>
      </c>
      <c r="G1680" s="119">
        <v>165468</v>
      </c>
      <c r="H1680" s="119"/>
      <c r="I1680" s="120" t="s">
        <v>5821</v>
      </c>
      <c r="J1680" s="120">
        <v>22700</v>
      </c>
      <c r="K1680" s="120">
        <v>8621498</v>
      </c>
      <c r="L1680" s="120">
        <v>1.0409999999999999</v>
      </c>
      <c r="M1680" s="121" t="s">
        <v>5654</v>
      </c>
      <c r="N1680" s="120">
        <v>1</v>
      </c>
      <c r="O1680" s="119">
        <v>59</v>
      </c>
      <c r="P1680" s="119"/>
      <c r="Q1680" s="119"/>
      <c r="R1680" s="120" t="s">
        <v>5655</v>
      </c>
      <c r="S1680" s="120">
        <v>92.43</v>
      </c>
      <c r="T1680" s="120"/>
      <c r="U1680" s="120"/>
      <c r="V1680" s="172">
        <v>2792.6</v>
      </c>
      <c r="W1680" s="172"/>
      <c r="X1680" s="172"/>
      <c r="Y1680" s="172"/>
      <c r="Z1680" s="172">
        <v>2792.6</v>
      </c>
      <c r="AA1680" s="123">
        <v>150818</v>
      </c>
      <c r="AB1680" s="123">
        <v>76164</v>
      </c>
      <c r="AC1680" s="123">
        <v>724</v>
      </c>
      <c r="AD1680" s="123"/>
      <c r="AE1680" s="123"/>
      <c r="AF1680" s="123"/>
      <c r="AG1680" s="214"/>
      <c r="AH1680" s="229" t="str">
        <f t="shared" si="344"/>
        <v>a3</v>
      </c>
      <c r="AI1680" s="199"/>
      <c r="AJ1680" s="199"/>
      <c r="AK1680" s="199"/>
      <c r="AL1680" s="199"/>
      <c r="AM1680" s="199"/>
      <c r="AN1680" s="173">
        <v>2</v>
      </c>
      <c r="AO1680" s="173">
        <v>1</v>
      </c>
      <c r="AP1680" s="173">
        <v>1</v>
      </c>
      <c r="AQ1680" s="173">
        <v>1</v>
      </c>
      <c r="AR1680" s="173"/>
      <c r="AS1680" s="173">
        <v>2</v>
      </c>
      <c r="AT1680" s="173">
        <v>3</v>
      </c>
      <c r="AU1680" s="173">
        <v>5</v>
      </c>
      <c r="AV1680" s="173">
        <v>1</v>
      </c>
      <c r="AW1680" s="173">
        <v>2</v>
      </c>
      <c r="AX1680" s="173">
        <v>1</v>
      </c>
      <c r="AY1680" s="173">
        <v>1</v>
      </c>
      <c r="AZ1680" s="211">
        <f t="shared" si="351"/>
        <v>7</v>
      </c>
      <c r="BA1680" s="211">
        <f t="shared" si="352"/>
        <v>13</v>
      </c>
      <c r="BB1680" s="205">
        <f t="shared" si="345"/>
        <v>217379</v>
      </c>
      <c r="BC1680" s="205">
        <f t="shared" si="346"/>
        <v>217379</v>
      </c>
      <c r="BD1680" s="205">
        <f t="shared" si="347"/>
        <v>0</v>
      </c>
      <c r="BE1680" s="205">
        <f t="shared" si="348"/>
        <v>0</v>
      </c>
      <c r="BF1680" s="175">
        <v>217379</v>
      </c>
      <c r="BG1680" s="175">
        <v>8696</v>
      </c>
      <c r="BH1680" s="175">
        <v>104265</v>
      </c>
      <c r="BI1680" s="175"/>
      <c r="BJ1680" s="175"/>
      <c r="BK1680" s="175">
        <v>14665</v>
      </c>
      <c r="BL1680" s="175">
        <v>19302</v>
      </c>
      <c r="BM1680" s="175">
        <v>42174</v>
      </c>
      <c r="BN1680" s="175">
        <v>11425</v>
      </c>
      <c r="BO1680" s="175">
        <v>16852</v>
      </c>
      <c r="BP1680" s="200">
        <f t="shared" si="349"/>
        <v>121117</v>
      </c>
    </row>
    <row r="1681" spans="1:68" s="201" customFormat="1" x14ac:dyDescent="0.15">
      <c r="A1681" s="117">
        <v>1520501001</v>
      </c>
      <c r="B1681" s="118" t="s">
        <v>1195</v>
      </c>
      <c r="C1681" s="118" t="s">
        <v>1167</v>
      </c>
      <c r="D1681" s="118" t="s">
        <v>1196</v>
      </c>
      <c r="E1681" s="118" t="s">
        <v>3922</v>
      </c>
      <c r="F1681" s="120">
        <v>32</v>
      </c>
      <c r="G1681" s="119">
        <v>8638183</v>
      </c>
      <c r="H1681" s="119"/>
      <c r="I1681" s="120" t="s">
        <v>5820</v>
      </c>
      <c r="J1681" s="120">
        <v>40700</v>
      </c>
      <c r="K1681" s="120">
        <v>8638183</v>
      </c>
      <c r="L1681" s="120">
        <v>0.58099999999999996</v>
      </c>
      <c r="M1681" s="121" t="s">
        <v>5654</v>
      </c>
      <c r="N1681" s="120">
        <v>1</v>
      </c>
      <c r="O1681" s="119">
        <v>153</v>
      </c>
      <c r="P1681" s="119"/>
      <c r="Q1681" s="119"/>
      <c r="R1681" s="120" t="s">
        <v>5655</v>
      </c>
      <c r="S1681" s="120">
        <v>100.9</v>
      </c>
      <c r="T1681" s="120"/>
      <c r="U1681" s="120"/>
      <c r="V1681" s="172">
        <v>2537</v>
      </c>
      <c r="W1681" s="172">
        <v>420.5</v>
      </c>
      <c r="X1681" s="172">
        <v>1896.2</v>
      </c>
      <c r="Y1681" s="172">
        <v>161.4</v>
      </c>
      <c r="Z1681" s="172">
        <v>58.9</v>
      </c>
      <c r="AA1681" s="123">
        <v>30331</v>
      </c>
      <c r="AB1681" s="123">
        <v>174873.60000000018</v>
      </c>
      <c r="AC1681" s="123">
        <v>3191.89</v>
      </c>
      <c r="AD1681" s="123"/>
      <c r="AE1681" s="123"/>
      <c r="AF1681" s="123"/>
      <c r="AG1681" s="214"/>
      <c r="AH1681" s="229" t="str">
        <f t="shared" si="344"/>
        <v>a3</v>
      </c>
      <c r="AI1681" s="199"/>
      <c r="AJ1681" s="199"/>
      <c r="AK1681" s="199"/>
      <c r="AL1681" s="199"/>
      <c r="AM1681" s="199"/>
      <c r="AN1681" s="173">
        <v>5</v>
      </c>
      <c r="AO1681" s="173"/>
      <c r="AP1681" s="173"/>
      <c r="AQ1681" s="173"/>
      <c r="AR1681" s="173"/>
      <c r="AS1681" s="173">
        <v>1</v>
      </c>
      <c r="AT1681" s="173">
        <v>6</v>
      </c>
      <c r="AU1681" s="173">
        <v>7</v>
      </c>
      <c r="AV1681" s="173">
        <v>2</v>
      </c>
      <c r="AW1681" s="173">
        <v>2</v>
      </c>
      <c r="AX1681" s="173">
        <v>2</v>
      </c>
      <c r="AY1681" s="173">
        <v>1</v>
      </c>
      <c r="AZ1681" s="211">
        <f t="shared" si="351"/>
        <v>6</v>
      </c>
      <c r="BA1681" s="211">
        <f t="shared" si="352"/>
        <v>20</v>
      </c>
      <c r="BB1681" s="205">
        <f t="shared" si="345"/>
        <v>392566</v>
      </c>
      <c r="BC1681" s="205">
        <f t="shared" si="346"/>
        <v>392566</v>
      </c>
      <c r="BD1681" s="205">
        <f t="shared" si="347"/>
        <v>0</v>
      </c>
      <c r="BE1681" s="205">
        <f t="shared" si="348"/>
        <v>0</v>
      </c>
      <c r="BF1681" s="175">
        <v>392566</v>
      </c>
      <c r="BG1681" s="175">
        <v>69616</v>
      </c>
      <c r="BH1681" s="175">
        <v>89727</v>
      </c>
      <c r="BI1681" s="175"/>
      <c r="BJ1681" s="175"/>
      <c r="BK1681" s="175">
        <v>63404</v>
      </c>
      <c r="BL1681" s="175">
        <v>80858</v>
      </c>
      <c r="BM1681" s="175">
        <v>48894</v>
      </c>
      <c r="BN1681" s="175">
        <v>22333</v>
      </c>
      <c r="BO1681" s="175">
        <v>17734</v>
      </c>
      <c r="BP1681" s="200">
        <f t="shared" si="349"/>
        <v>107461</v>
      </c>
    </row>
    <row r="1682" spans="1:68" s="201" customFormat="1" x14ac:dyDescent="0.15">
      <c r="A1682" s="117">
        <v>3520201001</v>
      </c>
      <c r="B1682" s="118" t="s">
        <v>1812</v>
      </c>
      <c r="C1682" s="118" t="s">
        <v>2601</v>
      </c>
      <c r="D1682" s="118" t="s">
        <v>2613</v>
      </c>
      <c r="E1682" s="118" t="s">
        <v>4981</v>
      </c>
      <c r="F1682" s="120">
        <v>52</v>
      </c>
      <c r="G1682" s="119">
        <v>8658345</v>
      </c>
      <c r="H1682" s="119">
        <v>964415</v>
      </c>
      <c r="I1682" s="120" t="s">
        <v>5821</v>
      </c>
      <c r="J1682" s="120">
        <v>39640</v>
      </c>
      <c r="K1682" s="120">
        <v>8658342</v>
      </c>
      <c r="L1682" s="120">
        <v>0.59799999999999998</v>
      </c>
      <c r="M1682" s="121" t="s">
        <v>5654</v>
      </c>
      <c r="N1682" s="120">
        <v>1</v>
      </c>
      <c r="O1682" s="119">
        <v>56</v>
      </c>
      <c r="P1682" s="119">
        <v>17</v>
      </c>
      <c r="Q1682" s="119">
        <v>2.8</v>
      </c>
      <c r="R1682" s="120" t="s">
        <v>5655</v>
      </c>
      <c r="S1682" s="120">
        <v>75.099999999999994</v>
      </c>
      <c r="T1682" s="120"/>
      <c r="U1682" s="120"/>
      <c r="V1682" s="172">
        <v>2346.1</v>
      </c>
      <c r="W1682" s="172">
        <v>385.9</v>
      </c>
      <c r="X1682" s="172">
        <v>802.3</v>
      </c>
      <c r="Y1682" s="172">
        <v>429.3</v>
      </c>
      <c r="Z1682" s="172">
        <v>728.6</v>
      </c>
      <c r="AA1682" s="123">
        <v>64688</v>
      </c>
      <c r="AB1682" s="123">
        <v>112840.90000000018</v>
      </c>
      <c r="AC1682" s="123">
        <v>2844</v>
      </c>
      <c r="AD1682" s="123"/>
      <c r="AE1682" s="123"/>
      <c r="AF1682" s="123"/>
      <c r="AG1682" s="214"/>
      <c r="AH1682" s="229" t="str">
        <f t="shared" si="344"/>
        <v>a3</v>
      </c>
      <c r="AI1682" s="199"/>
      <c r="AJ1682" s="199"/>
      <c r="AK1682" s="199"/>
      <c r="AL1682" s="199"/>
      <c r="AM1682" s="199"/>
      <c r="AN1682" s="173">
        <v>1</v>
      </c>
      <c r="AO1682" s="173">
        <v>8.5</v>
      </c>
      <c r="AP1682" s="173">
        <v>8.5</v>
      </c>
      <c r="AQ1682" s="173"/>
      <c r="AR1682" s="173"/>
      <c r="AS1682" s="173"/>
      <c r="AT1682" s="173"/>
      <c r="AU1682" s="173"/>
      <c r="AV1682" s="173"/>
      <c r="AW1682" s="173"/>
      <c r="AX1682" s="173"/>
      <c r="AY1682" s="173">
        <v>1</v>
      </c>
      <c r="AZ1682" s="211">
        <f t="shared" si="351"/>
        <v>18</v>
      </c>
      <c r="BA1682" s="211">
        <f t="shared" si="352"/>
        <v>1</v>
      </c>
      <c r="BB1682" s="205">
        <f t="shared" si="345"/>
        <v>242884</v>
      </c>
      <c r="BC1682" s="205">
        <f t="shared" si="346"/>
        <v>242884</v>
      </c>
      <c r="BD1682" s="205">
        <f t="shared" si="347"/>
        <v>1</v>
      </c>
      <c r="BE1682" s="205">
        <f t="shared" si="348"/>
        <v>1</v>
      </c>
      <c r="BF1682" s="175">
        <v>242883</v>
      </c>
      <c r="BG1682" s="175">
        <v>150407</v>
      </c>
      <c r="BH1682" s="175"/>
      <c r="BI1682" s="175"/>
      <c r="BJ1682" s="175"/>
      <c r="BK1682" s="175">
        <v>28284</v>
      </c>
      <c r="BL1682" s="175">
        <v>3705</v>
      </c>
      <c r="BM1682" s="175">
        <v>40995</v>
      </c>
      <c r="BN1682" s="175">
        <v>10824</v>
      </c>
      <c r="BO1682" s="175">
        <v>8669</v>
      </c>
      <c r="BP1682" s="200">
        <f t="shared" si="349"/>
        <v>8669</v>
      </c>
    </row>
    <row r="1683" spans="1:68" s="201" customFormat="1" x14ac:dyDescent="0.15">
      <c r="A1683" s="117">
        <v>2120101001</v>
      </c>
      <c r="B1683" s="118" t="s">
        <v>1652</v>
      </c>
      <c r="C1683" s="118" t="s">
        <v>1650</v>
      </c>
      <c r="D1683" s="118" t="s">
        <v>1653</v>
      </c>
      <c r="E1683" s="118" t="s">
        <v>4251</v>
      </c>
      <c r="F1683" s="120">
        <v>76</v>
      </c>
      <c r="G1683" s="119">
        <v>8659530</v>
      </c>
      <c r="H1683" s="119"/>
      <c r="I1683" s="120" t="s">
        <v>5820</v>
      </c>
      <c r="J1683" s="120">
        <v>33900</v>
      </c>
      <c r="K1683" s="120">
        <v>8659530</v>
      </c>
      <c r="L1683" s="120">
        <v>0.7</v>
      </c>
      <c r="M1683" s="121" t="s">
        <v>5673</v>
      </c>
      <c r="N1683" s="120">
        <v>1</v>
      </c>
      <c r="O1683" s="119">
        <v>230</v>
      </c>
      <c r="P1683" s="119">
        <v>28.3</v>
      </c>
      <c r="Q1683" s="119">
        <v>3.7</v>
      </c>
      <c r="R1683" s="120" t="s">
        <v>5655</v>
      </c>
      <c r="S1683" s="120">
        <v>88.36</v>
      </c>
      <c r="T1683" s="120"/>
      <c r="U1683" s="120"/>
      <c r="V1683" s="172">
        <v>2362.5039999999999</v>
      </c>
      <c r="W1683" s="172">
        <v>410.55</v>
      </c>
      <c r="X1683" s="172">
        <v>1792.3240000000001</v>
      </c>
      <c r="Y1683" s="172">
        <v>159.63</v>
      </c>
      <c r="Z1683" s="172"/>
      <c r="AA1683" s="123">
        <v>19526</v>
      </c>
      <c r="AB1683" s="123"/>
      <c r="AC1683" s="123">
        <v>5069.47</v>
      </c>
      <c r="AD1683" s="123"/>
      <c r="AE1683" s="123"/>
      <c r="AF1683" s="123"/>
      <c r="AG1683" s="214"/>
      <c r="AH1683" s="229" t="str">
        <f t="shared" si="344"/>
        <v>a3</v>
      </c>
      <c r="AI1683" s="199"/>
      <c r="AJ1683" s="199"/>
      <c r="AK1683" s="199"/>
      <c r="AL1683" s="199"/>
      <c r="AM1683" s="199"/>
      <c r="AN1683" s="173">
        <v>2</v>
      </c>
      <c r="AO1683" s="173">
        <v>11</v>
      </c>
      <c r="AP1683" s="173">
        <v>1</v>
      </c>
      <c r="AQ1683" s="173"/>
      <c r="AR1683" s="173"/>
      <c r="AS1683" s="173">
        <v>1</v>
      </c>
      <c r="AT1683" s="173"/>
      <c r="AU1683" s="173"/>
      <c r="AV1683" s="173">
        <v>1</v>
      </c>
      <c r="AW1683" s="173">
        <v>1</v>
      </c>
      <c r="AX1683" s="173"/>
      <c r="AY1683" s="173">
        <v>4</v>
      </c>
      <c r="AZ1683" s="211">
        <f t="shared" si="351"/>
        <v>15</v>
      </c>
      <c r="BA1683" s="211">
        <f t="shared" si="352"/>
        <v>6</v>
      </c>
      <c r="BB1683" s="205">
        <f t="shared" si="345"/>
        <v>231192</v>
      </c>
      <c r="BC1683" s="205">
        <f t="shared" si="346"/>
        <v>220086</v>
      </c>
      <c r="BD1683" s="205">
        <f t="shared" si="347"/>
        <v>11556</v>
      </c>
      <c r="BE1683" s="205">
        <f t="shared" si="348"/>
        <v>450</v>
      </c>
      <c r="BF1683" s="175">
        <v>219636</v>
      </c>
      <c r="BG1683" s="175">
        <v>99724</v>
      </c>
      <c r="BH1683" s="175">
        <v>19656</v>
      </c>
      <c r="BI1683" s="175">
        <v>11106</v>
      </c>
      <c r="BJ1683" s="175"/>
      <c r="BK1683" s="175">
        <v>14516</v>
      </c>
      <c r="BL1683" s="175">
        <v>827</v>
      </c>
      <c r="BM1683" s="175">
        <v>37442</v>
      </c>
      <c r="BN1683" s="175">
        <v>16223</v>
      </c>
      <c r="BO1683" s="175">
        <v>31698</v>
      </c>
      <c r="BP1683" s="200">
        <f t="shared" si="349"/>
        <v>51354</v>
      </c>
    </row>
    <row r="1684" spans="1:68" s="201" customFormat="1" x14ac:dyDescent="0.15">
      <c r="A1684" s="117">
        <v>900181001</v>
      </c>
      <c r="B1684" s="118" t="s">
        <v>841</v>
      </c>
      <c r="C1684" s="118" t="s">
        <v>842</v>
      </c>
      <c r="D1684" s="118" t="s">
        <v>843</v>
      </c>
      <c r="E1684" s="118" t="s">
        <v>3693</v>
      </c>
      <c r="F1684" s="120">
        <v>32</v>
      </c>
      <c r="G1684" s="119"/>
      <c r="H1684" s="119"/>
      <c r="I1684" s="120" t="s">
        <v>5820</v>
      </c>
      <c r="J1684" s="120">
        <v>42660</v>
      </c>
      <c r="K1684" s="120">
        <v>8670000</v>
      </c>
      <c r="L1684" s="120">
        <v>0.55700000000000005</v>
      </c>
      <c r="M1684" s="121" t="s">
        <v>5654</v>
      </c>
      <c r="N1684" s="120">
        <v>1</v>
      </c>
      <c r="O1684" s="119">
        <v>175</v>
      </c>
      <c r="P1684" s="119">
        <v>33.4</v>
      </c>
      <c r="Q1684" s="119">
        <v>3.42</v>
      </c>
      <c r="R1684" s="120" t="s">
        <v>5655</v>
      </c>
      <c r="S1684" s="120">
        <v>10.923999999999999</v>
      </c>
      <c r="T1684" s="120"/>
      <c r="U1684" s="120"/>
      <c r="V1684" s="172">
        <v>2391.6</v>
      </c>
      <c r="W1684" s="172"/>
      <c r="X1684" s="172">
        <v>1484.2</v>
      </c>
      <c r="Y1684" s="172">
        <v>592</v>
      </c>
      <c r="Z1684" s="172">
        <v>315.39999999999998</v>
      </c>
      <c r="AA1684" s="123">
        <v>40964</v>
      </c>
      <c r="AB1684" s="123">
        <v>142569</v>
      </c>
      <c r="AC1684" s="123">
        <v>478</v>
      </c>
      <c r="AD1684" s="123"/>
      <c r="AE1684" s="123"/>
      <c r="AF1684" s="123"/>
      <c r="AG1684" s="214"/>
      <c r="AH1684" s="229" t="str">
        <f t="shared" si="344"/>
        <v>a3</v>
      </c>
      <c r="AI1684" s="199"/>
      <c r="AJ1684" s="199"/>
      <c r="AK1684" s="199"/>
      <c r="AL1684" s="199"/>
      <c r="AM1684" s="199"/>
      <c r="AN1684" s="173">
        <v>1.6</v>
      </c>
      <c r="AO1684" s="173"/>
      <c r="AP1684" s="173"/>
      <c r="AQ1684" s="173"/>
      <c r="AR1684" s="173"/>
      <c r="AS1684" s="173">
        <v>8.3000000000000007</v>
      </c>
      <c r="AT1684" s="173">
        <v>1</v>
      </c>
      <c r="AU1684" s="173">
        <v>3</v>
      </c>
      <c r="AV1684" s="173">
        <v>1</v>
      </c>
      <c r="AW1684" s="173">
        <v>3</v>
      </c>
      <c r="AX1684" s="173">
        <v>1</v>
      </c>
      <c r="AY1684" s="173">
        <v>2</v>
      </c>
      <c r="AZ1684" s="211">
        <f t="shared" ref="AZ1684:AZ1715" si="353">SUBTOTAL(9,AN1684:AS1684)</f>
        <v>9.9</v>
      </c>
      <c r="BA1684" s="211">
        <f t="shared" si="352"/>
        <v>11</v>
      </c>
      <c r="BB1684" s="205">
        <f t="shared" si="345"/>
        <v>577750</v>
      </c>
      <c r="BC1684" s="205">
        <f t="shared" si="346"/>
        <v>463413</v>
      </c>
      <c r="BD1684" s="205">
        <f t="shared" si="347"/>
        <v>142068</v>
      </c>
      <c r="BE1684" s="205">
        <f t="shared" si="348"/>
        <v>27731</v>
      </c>
      <c r="BF1684" s="175">
        <v>435682</v>
      </c>
      <c r="BG1684" s="175">
        <v>10496</v>
      </c>
      <c r="BH1684" s="175">
        <v>214440</v>
      </c>
      <c r="BI1684" s="175">
        <v>94702</v>
      </c>
      <c r="BJ1684" s="175">
        <v>19635</v>
      </c>
      <c r="BK1684" s="175">
        <v>39253</v>
      </c>
      <c r="BL1684" s="175"/>
      <c r="BM1684" s="175">
        <v>56746</v>
      </c>
      <c r="BN1684" s="175">
        <v>231</v>
      </c>
      <c r="BO1684" s="175">
        <v>142247</v>
      </c>
      <c r="BP1684" s="200">
        <f t="shared" si="349"/>
        <v>356687</v>
      </c>
    </row>
    <row r="1685" spans="1:68" s="201" customFormat="1" x14ac:dyDescent="0.15">
      <c r="A1685" s="117">
        <v>321101001</v>
      </c>
      <c r="B1685" s="118" t="s">
        <v>445</v>
      </c>
      <c r="C1685" s="118" t="s">
        <v>415</v>
      </c>
      <c r="D1685" s="118" t="s">
        <v>446</v>
      </c>
      <c r="E1685" s="118" t="s">
        <v>3448</v>
      </c>
      <c r="F1685" s="120">
        <v>35</v>
      </c>
      <c r="G1685" s="119"/>
      <c r="H1685" s="119"/>
      <c r="I1685" s="120" t="s">
        <v>5821</v>
      </c>
      <c r="J1685" s="120">
        <v>14480</v>
      </c>
      <c r="K1685" s="120">
        <v>8709929</v>
      </c>
      <c r="L1685" s="120">
        <v>1.6479999999999999</v>
      </c>
      <c r="M1685" s="121" t="s">
        <v>5654</v>
      </c>
      <c r="N1685" s="120">
        <v>1</v>
      </c>
      <c r="O1685" s="119">
        <v>48</v>
      </c>
      <c r="P1685" s="119">
        <v>10.3</v>
      </c>
      <c r="Q1685" s="119">
        <v>1.59</v>
      </c>
      <c r="R1685" s="120" t="s">
        <v>5655</v>
      </c>
      <c r="S1685" s="120">
        <v>201.8</v>
      </c>
      <c r="T1685" s="120"/>
      <c r="U1685" s="120"/>
      <c r="V1685" s="172">
        <v>612.5</v>
      </c>
      <c r="W1685" s="172"/>
      <c r="X1685" s="172">
        <v>435.1</v>
      </c>
      <c r="Y1685" s="172">
        <v>137.30000000000001</v>
      </c>
      <c r="Z1685" s="172">
        <v>40.1</v>
      </c>
      <c r="AA1685" s="123">
        <v>12179</v>
      </c>
      <c r="AB1685" s="123"/>
      <c r="AC1685" s="123">
        <v>614</v>
      </c>
      <c r="AD1685" s="123"/>
      <c r="AE1685" s="123"/>
      <c r="AF1685" s="123"/>
      <c r="AG1685" s="214"/>
      <c r="AH1685" s="229" t="str">
        <f t="shared" si="344"/>
        <v>a3</v>
      </c>
      <c r="AI1685" s="199"/>
      <c r="AJ1685" s="199"/>
      <c r="AK1685" s="199"/>
      <c r="AL1685" s="199"/>
      <c r="AM1685" s="199"/>
      <c r="AN1685" s="173"/>
      <c r="AO1685" s="173"/>
      <c r="AP1685" s="173"/>
      <c r="AQ1685" s="173"/>
      <c r="AR1685" s="173"/>
      <c r="AS1685" s="173">
        <v>0.5</v>
      </c>
      <c r="AT1685" s="173">
        <v>0.7</v>
      </c>
      <c r="AU1685" s="173"/>
      <c r="AV1685" s="173"/>
      <c r="AW1685" s="173"/>
      <c r="AX1685" s="173">
        <v>0.7</v>
      </c>
      <c r="AY1685" s="173"/>
      <c r="AZ1685" s="211">
        <f t="shared" si="353"/>
        <v>0.5</v>
      </c>
      <c r="BA1685" s="211">
        <f t="shared" si="352"/>
        <v>1.4</v>
      </c>
      <c r="BB1685" s="205">
        <f t="shared" si="345"/>
        <v>30406</v>
      </c>
      <c r="BC1685" s="205">
        <f t="shared" si="346"/>
        <v>22296</v>
      </c>
      <c r="BD1685" s="205">
        <f t="shared" si="347"/>
        <v>8556</v>
      </c>
      <c r="BE1685" s="205">
        <f t="shared" si="348"/>
        <v>446</v>
      </c>
      <c r="BF1685" s="175">
        <v>21850</v>
      </c>
      <c r="BG1685" s="175">
        <v>2577</v>
      </c>
      <c r="BH1685" s="175">
        <v>13850</v>
      </c>
      <c r="BI1685" s="175">
        <v>8110</v>
      </c>
      <c r="BJ1685" s="175"/>
      <c r="BK1685" s="175">
        <v>656</v>
      </c>
      <c r="BL1685" s="175">
        <v>221</v>
      </c>
      <c r="BM1685" s="175">
        <v>2827</v>
      </c>
      <c r="BN1685" s="175">
        <v>883</v>
      </c>
      <c r="BO1685" s="175">
        <v>1282</v>
      </c>
      <c r="BP1685" s="200">
        <f t="shared" si="349"/>
        <v>15132</v>
      </c>
    </row>
    <row r="1686" spans="1:68" s="201" customFormat="1" x14ac:dyDescent="0.15">
      <c r="A1686" s="117">
        <v>880201001</v>
      </c>
      <c r="B1686" s="118" t="s">
        <v>839</v>
      </c>
      <c r="C1686" s="118" t="s">
        <v>762</v>
      </c>
      <c r="D1686" s="118" t="s">
        <v>840</v>
      </c>
      <c r="E1686" s="118" t="s">
        <v>3692</v>
      </c>
      <c r="F1686" s="120">
        <v>24</v>
      </c>
      <c r="G1686" s="119">
        <v>8730411</v>
      </c>
      <c r="H1686" s="119"/>
      <c r="I1686" s="120" t="s">
        <v>5820</v>
      </c>
      <c r="J1686" s="120">
        <v>39000</v>
      </c>
      <c r="K1686" s="120">
        <v>8730411</v>
      </c>
      <c r="L1686" s="120">
        <v>0.61299999999999999</v>
      </c>
      <c r="M1686" s="121" t="s">
        <v>5654</v>
      </c>
      <c r="N1686" s="120">
        <v>1</v>
      </c>
      <c r="O1686" s="119">
        <v>214.1</v>
      </c>
      <c r="P1686" s="119"/>
      <c r="Q1686" s="119"/>
      <c r="R1686" s="120" t="s">
        <v>5655</v>
      </c>
      <c r="S1686" s="120">
        <v>45.6</v>
      </c>
      <c r="T1686" s="120"/>
      <c r="U1686" s="120"/>
      <c r="V1686" s="172">
        <v>3601.5</v>
      </c>
      <c r="W1686" s="172">
        <v>689</v>
      </c>
      <c r="X1686" s="172">
        <v>1447</v>
      </c>
      <c r="Y1686" s="172">
        <v>366.9</v>
      </c>
      <c r="Z1686" s="172">
        <v>1098.5999999999999</v>
      </c>
      <c r="AA1686" s="123">
        <v>39325</v>
      </c>
      <c r="AB1686" s="123">
        <v>168657.59999999977</v>
      </c>
      <c r="AC1686" s="123">
        <v>3640</v>
      </c>
      <c r="AD1686" s="123"/>
      <c r="AE1686" s="123"/>
      <c r="AF1686" s="123"/>
      <c r="AG1686" s="214"/>
      <c r="AH1686" s="229" t="str">
        <f t="shared" si="344"/>
        <v>a3</v>
      </c>
      <c r="AI1686" s="199"/>
      <c r="AJ1686" s="199"/>
      <c r="AK1686" s="199"/>
      <c r="AL1686" s="199"/>
      <c r="AM1686" s="199"/>
      <c r="AN1686" s="173">
        <v>1</v>
      </c>
      <c r="AO1686" s="173">
        <v>2</v>
      </c>
      <c r="AP1686" s="173">
        <v>2</v>
      </c>
      <c r="AQ1686" s="173">
        <v>1</v>
      </c>
      <c r="AR1686" s="173"/>
      <c r="AS1686" s="173">
        <v>0.5</v>
      </c>
      <c r="AT1686" s="173">
        <v>0.5</v>
      </c>
      <c r="AU1686" s="173">
        <v>3</v>
      </c>
      <c r="AV1686" s="173">
        <v>2.5</v>
      </c>
      <c r="AW1686" s="173">
        <v>3</v>
      </c>
      <c r="AX1686" s="173">
        <v>0.5</v>
      </c>
      <c r="AY1686" s="173"/>
      <c r="AZ1686" s="211">
        <f t="shared" si="353"/>
        <v>6.5</v>
      </c>
      <c r="BA1686" s="211">
        <f t="shared" si="352"/>
        <v>9.5</v>
      </c>
      <c r="BB1686" s="205">
        <f t="shared" si="345"/>
        <v>328935</v>
      </c>
      <c r="BC1686" s="205">
        <f t="shared" si="346"/>
        <v>271411</v>
      </c>
      <c r="BD1686" s="205">
        <f t="shared" si="347"/>
        <v>60002</v>
      </c>
      <c r="BE1686" s="205">
        <f t="shared" si="348"/>
        <v>2478</v>
      </c>
      <c r="BF1686" s="175">
        <v>268933</v>
      </c>
      <c r="BG1686" s="175">
        <v>31613</v>
      </c>
      <c r="BH1686" s="175">
        <v>72492</v>
      </c>
      <c r="BI1686" s="175">
        <v>57524</v>
      </c>
      <c r="BJ1686" s="175"/>
      <c r="BK1686" s="175">
        <v>55723</v>
      </c>
      <c r="BL1686" s="175">
        <v>22480</v>
      </c>
      <c r="BM1686" s="175">
        <v>36152</v>
      </c>
      <c r="BN1686" s="175">
        <v>20641</v>
      </c>
      <c r="BO1686" s="175">
        <v>32310</v>
      </c>
      <c r="BP1686" s="200">
        <f t="shared" si="349"/>
        <v>104802</v>
      </c>
    </row>
    <row r="1687" spans="1:68" s="201" customFormat="1" x14ac:dyDescent="0.15">
      <c r="A1687" s="117">
        <v>2620601001</v>
      </c>
      <c r="B1687" s="118" t="s">
        <v>2010</v>
      </c>
      <c r="C1687" s="118" t="s">
        <v>1980</v>
      </c>
      <c r="D1687" s="118" t="s">
        <v>2011</v>
      </c>
      <c r="E1687" s="118" t="s">
        <v>4520</v>
      </c>
      <c r="F1687" s="120">
        <v>30</v>
      </c>
      <c r="G1687" s="119">
        <v>8764099</v>
      </c>
      <c r="H1687" s="119"/>
      <c r="I1687" s="120" t="s">
        <v>5820</v>
      </c>
      <c r="J1687" s="120">
        <v>41900</v>
      </c>
      <c r="K1687" s="120">
        <v>8764099</v>
      </c>
      <c r="L1687" s="120">
        <v>0.57299999999999995</v>
      </c>
      <c r="M1687" s="121" t="s">
        <v>5654</v>
      </c>
      <c r="N1687" s="120">
        <v>1</v>
      </c>
      <c r="O1687" s="119">
        <v>179</v>
      </c>
      <c r="P1687" s="119">
        <v>28.4</v>
      </c>
      <c r="Q1687" s="119">
        <v>3.53</v>
      </c>
      <c r="R1687" s="120" t="s">
        <v>5655</v>
      </c>
      <c r="S1687" s="120">
        <v>89.5</v>
      </c>
      <c r="T1687" s="120"/>
      <c r="U1687" s="120"/>
      <c r="V1687" s="172">
        <v>3839.7</v>
      </c>
      <c r="W1687" s="172">
        <v>486.3</v>
      </c>
      <c r="X1687" s="172">
        <v>2192.5</v>
      </c>
      <c r="Y1687" s="172">
        <v>641.9</v>
      </c>
      <c r="Z1687" s="172">
        <v>519</v>
      </c>
      <c r="AA1687" s="123">
        <v>75065</v>
      </c>
      <c r="AB1687" s="123">
        <v>187344.30000000028</v>
      </c>
      <c r="AC1687" s="123">
        <v>3795.5</v>
      </c>
      <c r="AD1687" s="123"/>
      <c r="AE1687" s="123"/>
      <c r="AF1687" s="123"/>
      <c r="AG1687" s="214"/>
      <c r="AH1687" s="229" t="str">
        <f t="shared" si="344"/>
        <v>a3</v>
      </c>
      <c r="AI1687" s="199"/>
      <c r="AJ1687" s="199"/>
      <c r="AK1687" s="199"/>
      <c r="AL1687" s="199"/>
      <c r="AM1687" s="199"/>
      <c r="AN1687" s="173">
        <v>0.6</v>
      </c>
      <c r="AO1687" s="173">
        <v>0.7</v>
      </c>
      <c r="AP1687" s="173">
        <v>0.7</v>
      </c>
      <c r="AQ1687" s="173">
        <v>0.6</v>
      </c>
      <c r="AR1687" s="173"/>
      <c r="AS1687" s="173">
        <v>3</v>
      </c>
      <c r="AT1687" s="173">
        <v>4.4000000000000004</v>
      </c>
      <c r="AU1687" s="173">
        <v>7.1</v>
      </c>
      <c r="AV1687" s="173">
        <v>2.4</v>
      </c>
      <c r="AW1687" s="173">
        <v>2.4</v>
      </c>
      <c r="AX1687" s="173">
        <v>2</v>
      </c>
      <c r="AY1687" s="173"/>
      <c r="AZ1687" s="211">
        <f t="shared" si="353"/>
        <v>5.6</v>
      </c>
      <c r="BA1687" s="211">
        <f t="shared" si="352"/>
        <v>18.3</v>
      </c>
      <c r="BB1687" s="205">
        <f t="shared" si="345"/>
        <v>480381</v>
      </c>
      <c r="BC1687" s="205">
        <f t="shared" si="346"/>
        <v>381425</v>
      </c>
      <c r="BD1687" s="205">
        <f t="shared" si="347"/>
        <v>102914</v>
      </c>
      <c r="BE1687" s="205">
        <f t="shared" si="348"/>
        <v>3958</v>
      </c>
      <c r="BF1687" s="175">
        <v>377467</v>
      </c>
      <c r="BG1687" s="175">
        <v>16042</v>
      </c>
      <c r="BH1687" s="175">
        <v>186002</v>
      </c>
      <c r="BI1687" s="175">
        <v>98956</v>
      </c>
      <c r="BJ1687" s="175"/>
      <c r="BK1687" s="175">
        <v>96062</v>
      </c>
      <c r="BL1687" s="175">
        <v>12782</v>
      </c>
      <c r="BM1687" s="175">
        <v>48510</v>
      </c>
      <c r="BN1687" s="175">
        <v>7570</v>
      </c>
      <c r="BO1687" s="175">
        <v>14457</v>
      </c>
      <c r="BP1687" s="200">
        <f t="shared" si="349"/>
        <v>200459</v>
      </c>
    </row>
    <row r="1688" spans="1:68" s="201" customFormat="1" x14ac:dyDescent="0.15">
      <c r="A1688" s="117">
        <v>3200181002</v>
      </c>
      <c r="B1688" s="118" t="s">
        <v>2375</v>
      </c>
      <c r="C1688" s="118" t="s">
        <v>2373</v>
      </c>
      <c r="D1688" s="118" t="s">
        <v>2374</v>
      </c>
      <c r="E1688" s="118" t="s">
        <v>4796</v>
      </c>
      <c r="F1688" s="120">
        <v>24</v>
      </c>
      <c r="G1688" s="119">
        <v>8825216</v>
      </c>
      <c r="H1688" s="119"/>
      <c r="I1688" s="120" t="s">
        <v>5820</v>
      </c>
      <c r="J1688" s="120">
        <v>36000</v>
      </c>
      <c r="K1688" s="120">
        <v>8825216</v>
      </c>
      <c r="L1688" s="120">
        <v>0.67200000000000004</v>
      </c>
      <c r="M1688" s="121" t="s">
        <v>5654</v>
      </c>
      <c r="N1688" s="120">
        <v>1</v>
      </c>
      <c r="O1688" s="119">
        <v>190</v>
      </c>
      <c r="P1688" s="119"/>
      <c r="Q1688" s="119"/>
      <c r="R1688" s="120" t="s">
        <v>5655</v>
      </c>
      <c r="S1688" s="120">
        <v>75.19</v>
      </c>
      <c r="T1688" s="120"/>
      <c r="U1688" s="120"/>
      <c r="V1688" s="172">
        <v>4269.3</v>
      </c>
      <c r="W1688" s="172">
        <v>718.1</v>
      </c>
      <c r="X1688" s="172">
        <v>1709.2</v>
      </c>
      <c r="Y1688" s="172">
        <v>465.2</v>
      </c>
      <c r="Z1688" s="172">
        <v>1376.8</v>
      </c>
      <c r="AA1688" s="123">
        <v>51256</v>
      </c>
      <c r="AB1688" s="123">
        <v>179528.90000000029</v>
      </c>
      <c r="AC1688" s="123">
        <v>4843</v>
      </c>
      <c r="AD1688" s="123"/>
      <c r="AE1688" s="123"/>
      <c r="AF1688" s="123"/>
      <c r="AG1688" s="214"/>
      <c r="AH1688" s="229" t="str">
        <f t="shared" si="344"/>
        <v>a3</v>
      </c>
      <c r="AI1688" s="199" t="s">
        <v>5401</v>
      </c>
      <c r="AJ1688" s="199" t="s">
        <v>5401</v>
      </c>
      <c r="AK1688" s="199" t="s">
        <v>5401</v>
      </c>
      <c r="AL1688" s="199" t="s">
        <v>5401</v>
      </c>
      <c r="AM1688" s="199" t="s">
        <v>5401</v>
      </c>
      <c r="AN1688" s="173">
        <v>3</v>
      </c>
      <c r="AO1688" s="173" t="s">
        <v>3186</v>
      </c>
      <c r="AP1688" s="173" t="s">
        <v>3186</v>
      </c>
      <c r="AQ1688" s="173" t="s">
        <v>3186</v>
      </c>
      <c r="AR1688" s="173" t="s">
        <v>3186</v>
      </c>
      <c r="AS1688" s="173">
        <v>2</v>
      </c>
      <c r="AT1688" s="173">
        <v>4</v>
      </c>
      <c r="AU1688" s="173">
        <v>5</v>
      </c>
      <c r="AV1688" s="173">
        <v>4</v>
      </c>
      <c r="AW1688" s="173">
        <v>5</v>
      </c>
      <c r="AX1688" s="173">
        <v>3.4</v>
      </c>
      <c r="AY1688" s="173">
        <v>1</v>
      </c>
      <c r="AZ1688" s="211">
        <f t="shared" si="353"/>
        <v>5</v>
      </c>
      <c r="BA1688" s="211">
        <f t="shared" si="352"/>
        <v>22.4</v>
      </c>
      <c r="BB1688" s="205">
        <f t="shared" si="345"/>
        <v>512917</v>
      </c>
      <c r="BC1688" s="205">
        <f t="shared" si="346"/>
        <v>512917</v>
      </c>
      <c r="BD1688" s="205">
        <f t="shared" si="347"/>
        <v>0</v>
      </c>
      <c r="BE1688" s="205">
        <f t="shared" si="348"/>
        <v>0</v>
      </c>
      <c r="BF1688" s="175">
        <v>512917</v>
      </c>
      <c r="BG1688" s="175">
        <v>27786</v>
      </c>
      <c r="BH1688" s="175">
        <v>308566</v>
      </c>
      <c r="BI1688" s="175"/>
      <c r="BJ1688" s="175"/>
      <c r="BK1688" s="175">
        <v>75757</v>
      </c>
      <c r="BL1688" s="175">
        <v>96072</v>
      </c>
      <c r="BM1688" s="175"/>
      <c r="BN1688" s="175">
        <v>2368</v>
      </c>
      <c r="BO1688" s="175">
        <v>2368</v>
      </c>
      <c r="BP1688" s="200">
        <f t="shared" si="349"/>
        <v>310934</v>
      </c>
    </row>
    <row r="1689" spans="1:68" s="201" customFormat="1" x14ac:dyDescent="0.15">
      <c r="A1689" s="117">
        <v>620301001</v>
      </c>
      <c r="B1689" s="118" t="s">
        <v>612</v>
      </c>
      <c r="C1689" s="118" t="s">
        <v>601</v>
      </c>
      <c r="D1689" s="118" t="s">
        <v>613</v>
      </c>
      <c r="E1689" s="118" t="s">
        <v>3554</v>
      </c>
      <c r="F1689" s="120">
        <v>33</v>
      </c>
      <c r="G1689" s="119">
        <v>10362840</v>
      </c>
      <c r="H1689" s="119"/>
      <c r="I1689" s="120" t="s">
        <v>5820</v>
      </c>
      <c r="J1689" s="120">
        <v>38800</v>
      </c>
      <c r="K1689" s="120">
        <v>8983160</v>
      </c>
      <c r="L1689" s="120">
        <v>0.63400000000000001</v>
      </c>
      <c r="M1689" s="121" t="s">
        <v>5654</v>
      </c>
      <c r="N1689" s="120">
        <v>1</v>
      </c>
      <c r="O1689" s="119">
        <v>241.4</v>
      </c>
      <c r="P1689" s="119"/>
      <c r="Q1689" s="119"/>
      <c r="R1689" s="120" t="s">
        <v>5655</v>
      </c>
      <c r="S1689" s="120">
        <v>89.1</v>
      </c>
      <c r="T1689" s="120"/>
      <c r="U1689" s="120"/>
      <c r="V1689" s="172">
        <v>3463.6</v>
      </c>
      <c r="W1689" s="172">
        <v>251.2</v>
      </c>
      <c r="X1689" s="172">
        <v>1866.8</v>
      </c>
      <c r="Y1689" s="172">
        <v>583.6</v>
      </c>
      <c r="Z1689" s="172">
        <v>762</v>
      </c>
      <c r="AA1689" s="123">
        <v>54380</v>
      </c>
      <c r="AB1689" s="123">
        <v>211637.19999999984</v>
      </c>
      <c r="AC1689" s="123">
        <v>3848</v>
      </c>
      <c r="AD1689" s="123"/>
      <c r="AE1689" s="123"/>
      <c r="AF1689" s="123"/>
      <c r="AG1689" s="214"/>
      <c r="AH1689" s="229" t="str">
        <f t="shared" si="344"/>
        <v>a3</v>
      </c>
      <c r="AI1689" s="199"/>
      <c r="AJ1689" s="199"/>
      <c r="AK1689" s="199"/>
      <c r="AL1689" s="199"/>
      <c r="AM1689" s="199"/>
      <c r="AN1689" s="173">
        <v>2.6</v>
      </c>
      <c r="AO1689" s="173">
        <v>1</v>
      </c>
      <c r="AP1689" s="173">
        <v>0.8</v>
      </c>
      <c r="AQ1689" s="173"/>
      <c r="AR1689" s="173" t="s">
        <v>3186</v>
      </c>
      <c r="AS1689" s="173">
        <v>0.5</v>
      </c>
      <c r="AT1689" s="173">
        <v>1.2</v>
      </c>
      <c r="AU1689" s="173">
        <v>3</v>
      </c>
      <c r="AV1689" s="173">
        <v>1.2</v>
      </c>
      <c r="AW1689" s="173">
        <v>3</v>
      </c>
      <c r="AX1689" s="173">
        <v>1.6</v>
      </c>
      <c r="AY1689" s="173">
        <v>1</v>
      </c>
      <c r="AZ1689" s="211">
        <f t="shared" si="353"/>
        <v>4.9000000000000004</v>
      </c>
      <c r="BA1689" s="211">
        <f t="shared" si="352"/>
        <v>11</v>
      </c>
      <c r="BB1689" s="205">
        <f t="shared" si="345"/>
        <v>328084</v>
      </c>
      <c r="BC1689" s="205">
        <f t="shared" si="346"/>
        <v>276094</v>
      </c>
      <c r="BD1689" s="205">
        <f t="shared" si="347"/>
        <v>54070</v>
      </c>
      <c r="BE1689" s="205">
        <f t="shared" si="348"/>
        <v>2080</v>
      </c>
      <c r="BF1689" s="175">
        <v>274014</v>
      </c>
      <c r="BG1689" s="175">
        <v>34152</v>
      </c>
      <c r="BH1689" s="175">
        <v>86520</v>
      </c>
      <c r="BI1689" s="175">
        <v>51990</v>
      </c>
      <c r="BJ1689" s="175"/>
      <c r="BK1689" s="175">
        <v>41426</v>
      </c>
      <c r="BL1689" s="175">
        <v>10315</v>
      </c>
      <c r="BM1689" s="175">
        <v>48762</v>
      </c>
      <c r="BN1689" s="175">
        <v>41387</v>
      </c>
      <c r="BO1689" s="175">
        <v>13532</v>
      </c>
      <c r="BP1689" s="200">
        <f t="shared" si="349"/>
        <v>100052</v>
      </c>
    </row>
    <row r="1690" spans="1:68" s="201" customFormat="1" x14ac:dyDescent="0.15">
      <c r="A1690" s="117">
        <v>2400281001</v>
      </c>
      <c r="B1690" s="118" t="s">
        <v>1921</v>
      </c>
      <c r="C1690" s="118" t="s">
        <v>1919</v>
      </c>
      <c r="D1690" s="118" t="s">
        <v>1922</v>
      </c>
      <c r="E1690" s="118" t="s">
        <v>4458</v>
      </c>
      <c r="F1690" s="120">
        <v>20</v>
      </c>
      <c r="G1690" s="119">
        <v>8998958</v>
      </c>
      <c r="H1690" s="119"/>
      <c r="I1690" s="120" t="s">
        <v>5820</v>
      </c>
      <c r="J1690" s="120">
        <v>40220</v>
      </c>
      <c r="K1690" s="120">
        <v>8998958</v>
      </c>
      <c r="L1690" s="120">
        <v>0.61299999999999999</v>
      </c>
      <c r="M1690" s="121" t="s">
        <v>5661</v>
      </c>
      <c r="N1690" s="120">
        <v>1</v>
      </c>
      <c r="O1690" s="119">
        <v>190</v>
      </c>
      <c r="P1690" s="119">
        <v>33</v>
      </c>
      <c r="Q1690" s="119">
        <v>4</v>
      </c>
      <c r="R1690" s="120" t="s">
        <v>5655</v>
      </c>
      <c r="S1690" s="120">
        <v>29.1</v>
      </c>
      <c r="T1690" s="120"/>
      <c r="U1690" s="120"/>
      <c r="V1690" s="172">
        <v>5878.3</v>
      </c>
      <c r="W1690" s="172">
        <v>1260.0999999999999</v>
      </c>
      <c r="X1690" s="172">
        <v>3673.3</v>
      </c>
      <c r="Y1690" s="172">
        <v>741.9</v>
      </c>
      <c r="Z1690" s="172">
        <v>203</v>
      </c>
      <c r="AA1690" s="123">
        <v>48257</v>
      </c>
      <c r="AB1690" s="123"/>
      <c r="AC1690" s="123">
        <v>6021</v>
      </c>
      <c r="AD1690" s="123"/>
      <c r="AE1690" s="123"/>
      <c r="AF1690" s="123"/>
      <c r="AG1690" s="214"/>
      <c r="AH1690" s="229" t="str">
        <f t="shared" si="344"/>
        <v>a3</v>
      </c>
      <c r="AI1690" s="199"/>
      <c r="AJ1690" s="199"/>
      <c r="AK1690" s="199"/>
      <c r="AL1690" s="199"/>
      <c r="AM1690" s="199"/>
      <c r="AN1690" s="173"/>
      <c r="AO1690" s="173"/>
      <c r="AP1690" s="173"/>
      <c r="AQ1690" s="173"/>
      <c r="AR1690" s="173"/>
      <c r="AS1690" s="173">
        <v>7.5</v>
      </c>
      <c r="AT1690" s="173">
        <v>10.5</v>
      </c>
      <c r="AU1690" s="173">
        <v>5.5</v>
      </c>
      <c r="AV1690" s="173">
        <v>2</v>
      </c>
      <c r="AW1690" s="173">
        <v>2</v>
      </c>
      <c r="AX1690" s="173">
        <v>2.5</v>
      </c>
      <c r="AY1690" s="173">
        <v>2</v>
      </c>
      <c r="AZ1690" s="211">
        <f t="shared" si="353"/>
        <v>7.5</v>
      </c>
      <c r="BA1690" s="211">
        <f t="shared" si="352"/>
        <v>24.5</v>
      </c>
      <c r="BB1690" s="205">
        <f t="shared" si="345"/>
        <v>555827</v>
      </c>
      <c r="BC1690" s="205">
        <f t="shared" si="346"/>
        <v>555827</v>
      </c>
      <c r="BD1690" s="205">
        <f t="shared" si="347"/>
        <v>0</v>
      </c>
      <c r="BE1690" s="205">
        <f t="shared" si="348"/>
        <v>0</v>
      </c>
      <c r="BF1690" s="175">
        <v>555827</v>
      </c>
      <c r="BG1690" s="175"/>
      <c r="BH1690" s="175">
        <v>433777</v>
      </c>
      <c r="BI1690" s="175"/>
      <c r="BJ1690" s="175"/>
      <c r="BK1690" s="175">
        <v>122050</v>
      </c>
      <c r="BL1690" s="175"/>
      <c r="BM1690" s="175"/>
      <c r="BN1690" s="175"/>
      <c r="BO1690" s="175"/>
      <c r="BP1690" s="200">
        <f t="shared" si="349"/>
        <v>433777</v>
      </c>
    </row>
    <row r="1691" spans="1:68" s="201" customFormat="1" x14ac:dyDescent="0.15">
      <c r="A1691" s="117">
        <v>1720301001</v>
      </c>
      <c r="B1691" s="118" t="s">
        <v>1341</v>
      </c>
      <c r="C1691" s="118" t="s">
        <v>1324</v>
      </c>
      <c r="D1691" s="118" t="s">
        <v>1342</v>
      </c>
      <c r="E1691" s="118" t="s">
        <v>4035</v>
      </c>
      <c r="F1691" s="120">
        <v>34</v>
      </c>
      <c r="G1691" s="119"/>
      <c r="H1691" s="119"/>
      <c r="I1691" s="120" t="s">
        <v>5821</v>
      </c>
      <c r="J1691" s="120">
        <v>36100</v>
      </c>
      <c r="K1691" s="120">
        <v>9106269</v>
      </c>
      <c r="L1691" s="120">
        <v>0.69099999999999995</v>
      </c>
      <c r="M1691" s="121" t="s">
        <v>5654</v>
      </c>
      <c r="N1691" s="120">
        <v>1</v>
      </c>
      <c r="O1691" s="119">
        <v>115</v>
      </c>
      <c r="P1691" s="119">
        <v>25</v>
      </c>
      <c r="Q1691" s="119">
        <v>2.5</v>
      </c>
      <c r="R1691" s="120" t="s">
        <v>5655</v>
      </c>
      <c r="S1691" s="120">
        <v>10.8</v>
      </c>
      <c r="T1691" s="120"/>
      <c r="U1691" s="120"/>
      <c r="V1691" s="172">
        <v>2608.3000000000002</v>
      </c>
      <c r="W1691" s="172"/>
      <c r="X1691" s="172">
        <v>1882.7</v>
      </c>
      <c r="Y1691" s="172">
        <v>276.10000000000002</v>
      </c>
      <c r="Z1691" s="172">
        <v>449.5</v>
      </c>
      <c r="AA1691" s="123">
        <v>26846</v>
      </c>
      <c r="AB1691" s="123">
        <v>62274.799999999923</v>
      </c>
      <c r="AC1691" s="123">
        <v>432</v>
      </c>
      <c r="AD1691" s="123"/>
      <c r="AE1691" s="123"/>
      <c r="AF1691" s="123"/>
      <c r="AG1691" s="214"/>
      <c r="AH1691" s="229" t="str">
        <f t="shared" si="344"/>
        <v>a3</v>
      </c>
      <c r="AI1691" s="199"/>
      <c r="AJ1691" s="199"/>
      <c r="AK1691" s="199"/>
      <c r="AL1691" s="199"/>
      <c r="AM1691" s="199"/>
      <c r="AN1691" s="173" t="s">
        <v>3186</v>
      </c>
      <c r="AO1691" s="173" t="s">
        <v>3186</v>
      </c>
      <c r="AP1691" s="173" t="s">
        <v>3186</v>
      </c>
      <c r="AQ1691" s="173" t="s">
        <v>3186</v>
      </c>
      <c r="AR1691" s="173" t="s">
        <v>3186</v>
      </c>
      <c r="AS1691" s="173">
        <v>1</v>
      </c>
      <c r="AT1691" s="173">
        <v>2.7</v>
      </c>
      <c r="AU1691" s="173">
        <v>5.0999999999999996</v>
      </c>
      <c r="AV1691" s="173">
        <v>2.7</v>
      </c>
      <c r="AW1691" s="173">
        <v>2</v>
      </c>
      <c r="AX1691" s="173">
        <v>1.7</v>
      </c>
      <c r="AY1691" s="173">
        <v>0.8</v>
      </c>
      <c r="AZ1691" s="211">
        <f t="shared" si="353"/>
        <v>1</v>
      </c>
      <c r="BA1691" s="211">
        <f t="shared" si="352"/>
        <v>15</v>
      </c>
      <c r="BB1691" s="205">
        <f t="shared" si="345"/>
        <v>217442</v>
      </c>
      <c r="BC1691" s="205">
        <f t="shared" si="346"/>
        <v>175552</v>
      </c>
      <c r="BD1691" s="205">
        <f t="shared" si="347"/>
        <v>42811</v>
      </c>
      <c r="BE1691" s="205">
        <f t="shared" si="348"/>
        <v>921</v>
      </c>
      <c r="BF1691" s="175">
        <v>174631</v>
      </c>
      <c r="BG1691" s="175">
        <v>7781</v>
      </c>
      <c r="BH1691" s="175">
        <v>58288</v>
      </c>
      <c r="BI1691" s="175">
        <v>41890</v>
      </c>
      <c r="BJ1691" s="175"/>
      <c r="BK1691" s="175">
        <v>9939</v>
      </c>
      <c r="BL1691" s="175">
        <v>46459</v>
      </c>
      <c r="BM1691" s="175">
        <v>28072</v>
      </c>
      <c r="BN1691" s="175">
        <v>13993</v>
      </c>
      <c r="BO1691" s="175">
        <v>11020</v>
      </c>
      <c r="BP1691" s="200">
        <f t="shared" si="349"/>
        <v>69308</v>
      </c>
    </row>
    <row r="1692" spans="1:68" s="201" customFormat="1" x14ac:dyDescent="0.15">
      <c r="A1692" s="117">
        <v>2400281002</v>
      </c>
      <c r="B1692" s="118" t="s">
        <v>1923</v>
      </c>
      <c r="C1692" s="118" t="s">
        <v>1919</v>
      </c>
      <c r="D1692" s="118" t="s">
        <v>1922</v>
      </c>
      <c r="E1692" s="118" t="s">
        <v>4459</v>
      </c>
      <c r="F1692" s="120">
        <v>15</v>
      </c>
      <c r="G1692" s="119">
        <v>9436753</v>
      </c>
      <c r="H1692" s="119"/>
      <c r="I1692" s="120" t="s">
        <v>5820</v>
      </c>
      <c r="J1692" s="120">
        <v>38950</v>
      </c>
      <c r="K1692" s="120">
        <v>9436753</v>
      </c>
      <c r="L1692" s="120">
        <v>0.66400000000000003</v>
      </c>
      <c r="M1692" s="121" t="s">
        <v>5661</v>
      </c>
      <c r="N1692" s="120">
        <v>1</v>
      </c>
      <c r="O1692" s="119">
        <v>160</v>
      </c>
      <c r="P1692" s="119">
        <v>32.9</v>
      </c>
      <c r="Q1692" s="119">
        <v>3.7469999999999999</v>
      </c>
      <c r="R1692" s="120" t="s">
        <v>5655</v>
      </c>
      <c r="S1692" s="120">
        <v>9.2100000000000009</v>
      </c>
      <c r="T1692" s="120"/>
      <c r="U1692" s="120"/>
      <c r="V1692" s="172">
        <v>5748.8789999999999</v>
      </c>
      <c r="W1692" s="172">
        <v>1593.085</v>
      </c>
      <c r="X1692" s="172">
        <v>3147.0169999999998</v>
      </c>
      <c r="Y1692" s="172">
        <v>655.36</v>
      </c>
      <c r="Z1692" s="172">
        <v>353.41699999999997</v>
      </c>
      <c r="AA1692" s="123">
        <v>82613</v>
      </c>
      <c r="AB1692" s="123"/>
      <c r="AC1692" s="123">
        <v>7227.19</v>
      </c>
      <c r="AD1692" s="123"/>
      <c r="AE1692" s="123"/>
      <c r="AF1692" s="123"/>
      <c r="AG1692" s="214"/>
      <c r="AH1692" s="229" t="str">
        <f t="shared" si="344"/>
        <v>a3</v>
      </c>
      <c r="AI1692" s="199"/>
      <c r="AJ1692" s="199"/>
      <c r="AK1692" s="199"/>
      <c r="AL1692" s="199"/>
      <c r="AM1692" s="199"/>
      <c r="AN1692" s="173"/>
      <c r="AO1692" s="173"/>
      <c r="AP1692" s="173"/>
      <c r="AQ1692" s="173"/>
      <c r="AR1692" s="173"/>
      <c r="AS1692" s="173">
        <v>3</v>
      </c>
      <c r="AT1692" s="173">
        <v>7.9</v>
      </c>
      <c r="AU1692" s="173">
        <v>6.5</v>
      </c>
      <c r="AV1692" s="173">
        <v>1.5</v>
      </c>
      <c r="AW1692" s="173">
        <v>6.5</v>
      </c>
      <c r="AX1692" s="173">
        <v>3.6</v>
      </c>
      <c r="AY1692" s="173">
        <v>1</v>
      </c>
      <c r="AZ1692" s="211">
        <f t="shared" si="353"/>
        <v>3</v>
      </c>
      <c r="BA1692" s="211">
        <f t="shared" si="352"/>
        <v>27</v>
      </c>
      <c r="BB1692" s="205">
        <f t="shared" si="345"/>
        <v>583252</v>
      </c>
      <c r="BC1692" s="205">
        <f t="shared" si="346"/>
        <v>583252</v>
      </c>
      <c r="BD1692" s="205">
        <f t="shared" si="347"/>
        <v>0</v>
      </c>
      <c r="BE1692" s="205">
        <f t="shared" si="348"/>
        <v>0</v>
      </c>
      <c r="BF1692" s="175">
        <v>583252</v>
      </c>
      <c r="BG1692" s="175"/>
      <c r="BH1692" s="175">
        <v>446957</v>
      </c>
      <c r="BI1692" s="175"/>
      <c r="BJ1692" s="175"/>
      <c r="BK1692" s="175">
        <v>136295</v>
      </c>
      <c r="BL1692" s="175"/>
      <c r="BM1692" s="175"/>
      <c r="BN1692" s="175"/>
      <c r="BO1692" s="175"/>
      <c r="BP1692" s="200">
        <f t="shared" si="349"/>
        <v>446957</v>
      </c>
    </row>
    <row r="1693" spans="1:68" s="201" customFormat="1" x14ac:dyDescent="0.15">
      <c r="A1693" s="117">
        <v>1420801001</v>
      </c>
      <c r="B1693" s="118" t="s">
        <v>1146</v>
      </c>
      <c r="C1693" s="118" t="s">
        <v>1107</v>
      </c>
      <c r="D1693" s="118" t="s">
        <v>1147</v>
      </c>
      <c r="E1693" s="118" t="s">
        <v>3888</v>
      </c>
      <c r="F1693" s="120">
        <v>41</v>
      </c>
      <c r="G1693" s="119">
        <v>9441601</v>
      </c>
      <c r="H1693" s="119"/>
      <c r="I1693" s="120" t="s">
        <v>5821</v>
      </c>
      <c r="J1693" s="120">
        <v>38250</v>
      </c>
      <c r="K1693" s="120">
        <v>9441601</v>
      </c>
      <c r="L1693" s="120">
        <v>0.67600000000000005</v>
      </c>
      <c r="M1693" s="121" t="s">
        <v>5654</v>
      </c>
      <c r="N1693" s="120">
        <v>1</v>
      </c>
      <c r="O1693" s="119">
        <v>173</v>
      </c>
      <c r="P1693" s="119"/>
      <c r="Q1693" s="119"/>
      <c r="R1693" s="120" t="s">
        <v>5655</v>
      </c>
      <c r="S1693" s="120">
        <v>915.8</v>
      </c>
      <c r="T1693" s="120"/>
      <c r="U1693" s="120"/>
      <c r="V1693" s="172">
        <v>3995.9</v>
      </c>
      <c r="W1693" s="172">
        <v>751</v>
      </c>
      <c r="X1693" s="172">
        <v>2889.8</v>
      </c>
      <c r="Y1693" s="172">
        <v>355.1</v>
      </c>
      <c r="Z1693" s="172"/>
      <c r="AA1693" s="123">
        <v>598342</v>
      </c>
      <c r="AB1693" s="123"/>
      <c r="AC1693" s="123">
        <v>4639.8</v>
      </c>
      <c r="AD1693" s="123"/>
      <c r="AE1693" s="123"/>
      <c r="AF1693" s="123"/>
      <c r="AG1693" s="214"/>
      <c r="AH1693" s="229" t="str">
        <f t="shared" si="344"/>
        <v>a3</v>
      </c>
      <c r="AI1693" s="199" t="s">
        <v>5400</v>
      </c>
      <c r="AJ1693" s="199" t="s">
        <v>5400</v>
      </c>
      <c r="AK1693" s="199" t="s">
        <v>5400</v>
      </c>
      <c r="AL1693" s="199" t="s">
        <v>5400</v>
      </c>
      <c r="AM1693" s="199" t="s">
        <v>5400</v>
      </c>
      <c r="AN1693" s="173">
        <v>2</v>
      </c>
      <c r="AO1693" s="173">
        <v>0.5</v>
      </c>
      <c r="AP1693" s="173">
        <v>0.5</v>
      </c>
      <c r="AQ1693" s="173" t="s">
        <v>3186</v>
      </c>
      <c r="AR1693" s="173"/>
      <c r="AS1693" s="173">
        <v>2</v>
      </c>
      <c r="AT1693" s="173">
        <v>10</v>
      </c>
      <c r="AU1693" s="173">
        <v>2</v>
      </c>
      <c r="AV1693" s="173">
        <v>4</v>
      </c>
      <c r="AW1693" s="173" t="s">
        <v>3186</v>
      </c>
      <c r="AX1693" s="173">
        <v>1</v>
      </c>
      <c r="AY1693" s="173" t="s">
        <v>3186</v>
      </c>
      <c r="AZ1693" s="211">
        <f t="shared" si="353"/>
        <v>5</v>
      </c>
      <c r="BA1693" s="211">
        <f t="shared" si="352"/>
        <v>17</v>
      </c>
      <c r="BB1693" s="205">
        <f t="shared" si="345"/>
        <v>451807</v>
      </c>
      <c r="BC1693" s="205">
        <f t="shared" si="346"/>
        <v>451807</v>
      </c>
      <c r="BD1693" s="205">
        <f t="shared" si="347"/>
        <v>0</v>
      </c>
      <c r="BE1693" s="205">
        <f t="shared" si="348"/>
        <v>0</v>
      </c>
      <c r="BF1693" s="175">
        <v>451807</v>
      </c>
      <c r="BG1693" s="175">
        <v>17738</v>
      </c>
      <c r="BH1693" s="175">
        <v>291349</v>
      </c>
      <c r="BI1693" s="175"/>
      <c r="BJ1693" s="175"/>
      <c r="BK1693" s="175">
        <v>84177</v>
      </c>
      <c r="BL1693" s="175">
        <v>2093</v>
      </c>
      <c r="BM1693" s="175">
        <v>20463</v>
      </c>
      <c r="BN1693" s="175"/>
      <c r="BO1693" s="175">
        <v>35987</v>
      </c>
      <c r="BP1693" s="200">
        <f t="shared" si="349"/>
        <v>327336</v>
      </c>
    </row>
    <row r="1694" spans="1:68" s="201" customFormat="1" x14ac:dyDescent="0.15">
      <c r="A1694" s="117">
        <v>1421401001</v>
      </c>
      <c r="B1694" s="118" t="s">
        <v>1153</v>
      </c>
      <c r="C1694" s="118" t="s">
        <v>1107</v>
      </c>
      <c r="D1694" s="118" t="s">
        <v>1154</v>
      </c>
      <c r="E1694" s="118" t="s">
        <v>3893</v>
      </c>
      <c r="F1694" s="120">
        <v>26</v>
      </c>
      <c r="G1694" s="119">
        <v>10329632</v>
      </c>
      <c r="H1694" s="119"/>
      <c r="I1694" s="120" t="s">
        <v>5820</v>
      </c>
      <c r="J1694" s="120">
        <v>41400</v>
      </c>
      <c r="K1694" s="120">
        <v>9612371</v>
      </c>
      <c r="L1694" s="120">
        <v>0.63600000000000001</v>
      </c>
      <c r="M1694" s="121" t="s">
        <v>5654</v>
      </c>
      <c r="N1694" s="120">
        <v>1</v>
      </c>
      <c r="O1694" s="119">
        <v>220</v>
      </c>
      <c r="P1694" s="119"/>
      <c r="Q1694" s="119"/>
      <c r="R1694" s="120" t="s">
        <v>5655</v>
      </c>
      <c r="S1694" s="120">
        <v>147.69999999999999</v>
      </c>
      <c r="T1694" s="120"/>
      <c r="U1694" s="120"/>
      <c r="V1694" s="172">
        <v>6139.8</v>
      </c>
      <c r="W1694" s="172">
        <v>529.79999999999995</v>
      </c>
      <c r="X1694" s="172">
        <v>4185.8</v>
      </c>
      <c r="Y1694" s="172">
        <v>1065.8</v>
      </c>
      <c r="Z1694" s="172">
        <v>358.4</v>
      </c>
      <c r="AA1694" s="123">
        <v>17460</v>
      </c>
      <c r="AB1694" s="123"/>
      <c r="AC1694" s="123">
        <v>5880</v>
      </c>
      <c r="AD1694" s="123"/>
      <c r="AE1694" s="123"/>
      <c r="AF1694" s="123"/>
      <c r="AG1694" s="214"/>
      <c r="AH1694" s="229" t="str">
        <f t="shared" si="344"/>
        <v>a3</v>
      </c>
      <c r="AI1694" s="199"/>
      <c r="AJ1694" s="199"/>
      <c r="AK1694" s="199"/>
      <c r="AL1694" s="199"/>
      <c r="AM1694" s="199"/>
      <c r="AN1694" s="173">
        <v>3</v>
      </c>
      <c r="AO1694" s="173"/>
      <c r="AP1694" s="173"/>
      <c r="AQ1694" s="173"/>
      <c r="AR1694" s="173"/>
      <c r="AS1694" s="173">
        <v>1.2</v>
      </c>
      <c r="AT1694" s="173">
        <v>5.2</v>
      </c>
      <c r="AU1694" s="173">
        <v>9.6999999999999993</v>
      </c>
      <c r="AV1694" s="173">
        <v>2.1</v>
      </c>
      <c r="AW1694" s="173">
        <v>4.0999999999999996</v>
      </c>
      <c r="AX1694" s="173">
        <v>6.3</v>
      </c>
      <c r="AY1694" s="173">
        <v>2.4</v>
      </c>
      <c r="AZ1694" s="211">
        <f t="shared" si="353"/>
        <v>4.2</v>
      </c>
      <c r="BA1694" s="211">
        <f t="shared" si="352"/>
        <v>29.8</v>
      </c>
      <c r="BB1694" s="205">
        <f t="shared" si="345"/>
        <v>933158</v>
      </c>
      <c r="BC1694" s="205">
        <f t="shared" si="346"/>
        <v>709097</v>
      </c>
      <c r="BD1694" s="205">
        <f t="shared" si="347"/>
        <v>333900</v>
      </c>
      <c r="BE1694" s="205">
        <f t="shared" si="348"/>
        <v>109839</v>
      </c>
      <c r="BF1694" s="175">
        <v>599258</v>
      </c>
      <c r="BG1694" s="175">
        <v>21967</v>
      </c>
      <c r="BH1694" s="175">
        <v>333900</v>
      </c>
      <c r="BI1694" s="175">
        <v>175704</v>
      </c>
      <c r="BJ1694" s="175">
        <v>48357</v>
      </c>
      <c r="BK1694" s="175">
        <v>133903</v>
      </c>
      <c r="BL1694" s="175">
        <v>7386</v>
      </c>
      <c r="BM1694" s="175">
        <v>94665</v>
      </c>
      <c r="BN1694" s="175">
        <v>5362</v>
      </c>
      <c r="BO1694" s="175">
        <v>111914</v>
      </c>
      <c r="BP1694" s="200">
        <f t="shared" si="349"/>
        <v>445814</v>
      </c>
    </row>
    <row r="1695" spans="1:68" s="201" customFormat="1" x14ac:dyDescent="0.15">
      <c r="A1695" s="117">
        <v>4020301002</v>
      </c>
      <c r="B1695" s="118" t="s">
        <v>680</v>
      </c>
      <c r="C1695" s="118" t="s">
        <v>2791</v>
      </c>
      <c r="D1695" s="118" t="s">
        <v>2817</v>
      </c>
      <c r="E1695" s="118" t="s">
        <v>5122</v>
      </c>
      <c r="F1695" s="120">
        <v>19</v>
      </c>
      <c r="G1695" s="119">
        <v>9631533</v>
      </c>
      <c r="H1695" s="119"/>
      <c r="I1695" s="120" t="s">
        <v>5820</v>
      </c>
      <c r="J1695" s="120">
        <v>41200</v>
      </c>
      <c r="K1695" s="120">
        <v>9631533</v>
      </c>
      <c r="L1695" s="120">
        <v>0.64</v>
      </c>
      <c r="M1695" s="121" t="s">
        <v>5654</v>
      </c>
      <c r="N1695" s="120">
        <v>1</v>
      </c>
      <c r="O1695" s="119">
        <v>187</v>
      </c>
      <c r="P1695" s="119"/>
      <c r="Q1695" s="119"/>
      <c r="R1695" s="120" t="s">
        <v>5655</v>
      </c>
      <c r="S1695" s="120">
        <v>114.6</v>
      </c>
      <c r="T1695" s="120"/>
      <c r="U1695" s="120"/>
      <c r="V1695" s="172">
        <v>3500.7</v>
      </c>
      <c r="W1695" s="172">
        <v>858</v>
      </c>
      <c r="X1695" s="172">
        <v>1579.5</v>
      </c>
      <c r="Y1695" s="172">
        <v>882.9</v>
      </c>
      <c r="Z1695" s="172">
        <v>180.3</v>
      </c>
      <c r="AA1695" s="123">
        <v>61628</v>
      </c>
      <c r="AB1695" s="123">
        <v>175467.60000000018</v>
      </c>
      <c r="AC1695" s="123">
        <v>4862</v>
      </c>
      <c r="AD1695" s="123"/>
      <c r="AE1695" s="123"/>
      <c r="AF1695" s="123"/>
      <c r="AG1695" s="214"/>
      <c r="AH1695" s="229" t="str">
        <f t="shared" si="344"/>
        <v>a3</v>
      </c>
      <c r="AI1695" s="199"/>
      <c r="AJ1695" s="199"/>
      <c r="AK1695" s="199"/>
      <c r="AL1695" s="199"/>
      <c r="AM1695" s="199"/>
      <c r="AN1695" s="173">
        <v>4</v>
      </c>
      <c r="AO1695" s="173"/>
      <c r="AP1695" s="173"/>
      <c r="AQ1695" s="173">
        <v>2</v>
      </c>
      <c r="AR1695" s="173"/>
      <c r="AS1695" s="173">
        <v>1</v>
      </c>
      <c r="AT1695" s="173">
        <v>7</v>
      </c>
      <c r="AU1695" s="173">
        <v>6</v>
      </c>
      <c r="AV1695" s="173">
        <v>2</v>
      </c>
      <c r="AW1695" s="173">
        <v>2</v>
      </c>
      <c r="AX1695" s="173">
        <v>1</v>
      </c>
      <c r="AY1695" s="173">
        <v>1</v>
      </c>
      <c r="AZ1695" s="211">
        <f t="shared" si="353"/>
        <v>7</v>
      </c>
      <c r="BA1695" s="211">
        <f t="shared" si="352"/>
        <v>19</v>
      </c>
      <c r="BB1695" s="205">
        <f t="shared" si="345"/>
        <v>311311</v>
      </c>
      <c r="BC1695" s="205">
        <f t="shared" si="346"/>
        <v>311311</v>
      </c>
      <c r="BD1695" s="205">
        <f t="shared" si="347"/>
        <v>0</v>
      </c>
      <c r="BE1695" s="205">
        <f t="shared" si="348"/>
        <v>0</v>
      </c>
      <c r="BF1695" s="175">
        <v>311311</v>
      </c>
      <c r="BG1695" s="175">
        <v>49614</v>
      </c>
      <c r="BH1695" s="175">
        <v>117684</v>
      </c>
      <c r="BI1695" s="175"/>
      <c r="BJ1695" s="175"/>
      <c r="BK1695" s="175">
        <v>50907</v>
      </c>
      <c r="BL1695" s="175">
        <v>12440</v>
      </c>
      <c r="BM1695" s="175">
        <v>39049</v>
      </c>
      <c r="BN1695" s="175">
        <v>24398</v>
      </c>
      <c r="BO1695" s="175">
        <v>17219</v>
      </c>
      <c r="BP1695" s="200">
        <f t="shared" si="349"/>
        <v>134903</v>
      </c>
    </row>
    <row r="1696" spans="1:68" s="201" customFormat="1" x14ac:dyDescent="0.15">
      <c r="A1696" s="117">
        <v>3521501001</v>
      </c>
      <c r="B1696" s="118" t="s">
        <v>2640</v>
      </c>
      <c r="C1696" s="118" t="s">
        <v>2601</v>
      </c>
      <c r="D1696" s="118" t="s">
        <v>2641</v>
      </c>
      <c r="E1696" s="118" t="s">
        <v>5001</v>
      </c>
      <c r="F1696" s="120">
        <v>47</v>
      </c>
      <c r="G1696" s="119">
        <v>7530091</v>
      </c>
      <c r="H1696" s="119">
        <v>2199625</v>
      </c>
      <c r="I1696" s="120" t="s">
        <v>5821</v>
      </c>
      <c r="J1696" s="120">
        <v>42000</v>
      </c>
      <c r="K1696" s="120">
        <v>9729716</v>
      </c>
      <c r="L1696" s="120">
        <v>0.63500000000000001</v>
      </c>
      <c r="M1696" s="121" t="s">
        <v>5654</v>
      </c>
      <c r="N1696" s="120">
        <v>1</v>
      </c>
      <c r="O1696" s="119">
        <v>93</v>
      </c>
      <c r="P1696" s="119">
        <v>22</v>
      </c>
      <c r="Q1696" s="119">
        <v>2.2999999999999998</v>
      </c>
      <c r="R1696" s="120" t="s">
        <v>5655</v>
      </c>
      <c r="S1696" s="120">
        <v>64</v>
      </c>
      <c r="T1696" s="120"/>
      <c r="U1696" s="120"/>
      <c r="V1696" s="172">
        <v>3003.9</v>
      </c>
      <c r="W1696" s="172">
        <v>901.2</v>
      </c>
      <c r="X1696" s="172">
        <v>1652.1</v>
      </c>
      <c r="Y1696" s="172">
        <v>300.39999999999998</v>
      </c>
      <c r="Z1696" s="172">
        <v>150.19999999999999</v>
      </c>
      <c r="AA1696" s="123">
        <v>16958</v>
      </c>
      <c r="AB1696" s="123">
        <v>57010.799999999952</v>
      </c>
      <c r="AC1696" s="123">
        <v>1482.87</v>
      </c>
      <c r="AD1696" s="123"/>
      <c r="AE1696" s="123"/>
      <c r="AF1696" s="123"/>
      <c r="AG1696" s="214"/>
      <c r="AH1696" s="229" t="str">
        <f t="shared" si="344"/>
        <v>a3</v>
      </c>
      <c r="AI1696" s="199"/>
      <c r="AJ1696" s="199"/>
      <c r="AK1696" s="199"/>
      <c r="AL1696" s="199"/>
      <c r="AM1696" s="199"/>
      <c r="AN1696" s="173">
        <v>1.5</v>
      </c>
      <c r="AO1696" s="173">
        <v>1.5</v>
      </c>
      <c r="AP1696" s="173">
        <v>0.5</v>
      </c>
      <c r="AQ1696" s="173">
        <v>0.5</v>
      </c>
      <c r="AR1696" s="173"/>
      <c r="AS1696" s="173">
        <v>1</v>
      </c>
      <c r="AT1696" s="173">
        <v>6.5</v>
      </c>
      <c r="AU1696" s="173">
        <v>6.5</v>
      </c>
      <c r="AV1696" s="173">
        <v>3</v>
      </c>
      <c r="AW1696" s="173">
        <v>3</v>
      </c>
      <c r="AX1696" s="173">
        <v>2</v>
      </c>
      <c r="AY1696" s="173">
        <v>2</v>
      </c>
      <c r="AZ1696" s="211">
        <f t="shared" si="353"/>
        <v>5</v>
      </c>
      <c r="BA1696" s="211">
        <f t="shared" si="352"/>
        <v>23</v>
      </c>
      <c r="BB1696" s="205">
        <f t="shared" si="345"/>
        <v>448645</v>
      </c>
      <c r="BC1696" s="205">
        <f t="shared" si="346"/>
        <v>359283</v>
      </c>
      <c r="BD1696" s="205">
        <f t="shared" si="347"/>
        <v>115406</v>
      </c>
      <c r="BE1696" s="205">
        <f t="shared" si="348"/>
        <v>26044</v>
      </c>
      <c r="BF1696" s="175">
        <v>333239</v>
      </c>
      <c r="BG1696" s="175">
        <v>36278</v>
      </c>
      <c r="BH1696" s="175">
        <v>115406</v>
      </c>
      <c r="BI1696" s="175">
        <v>89362</v>
      </c>
      <c r="BJ1696" s="175"/>
      <c r="BK1696" s="175">
        <v>26866</v>
      </c>
      <c r="BL1696" s="175">
        <v>80366</v>
      </c>
      <c r="BM1696" s="175">
        <v>42909</v>
      </c>
      <c r="BN1696" s="175">
        <v>13106</v>
      </c>
      <c r="BO1696" s="175">
        <v>44352</v>
      </c>
      <c r="BP1696" s="200">
        <f t="shared" si="349"/>
        <v>159758</v>
      </c>
    </row>
    <row r="1697" spans="1:68" s="201" customFormat="1" x14ac:dyDescent="0.15">
      <c r="A1697" s="117">
        <v>4220101002</v>
      </c>
      <c r="B1697" s="118" t="s">
        <v>2910</v>
      </c>
      <c r="C1697" s="118" t="s">
        <v>2907</v>
      </c>
      <c r="D1697" s="118" t="s">
        <v>2909</v>
      </c>
      <c r="E1697" s="118" t="s">
        <v>5181</v>
      </c>
      <c r="F1697" s="120">
        <v>29</v>
      </c>
      <c r="G1697" s="119">
        <v>9823078</v>
      </c>
      <c r="H1697" s="119"/>
      <c r="I1697" s="120" t="s">
        <v>5820</v>
      </c>
      <c r="J1697" s="120">
        <v>39000</v>
      </c>
      <c r="K1697" s="120">
        <v>9823078</v>
      </c>
      <c r="L1697" s="120">
        <v>0.69</v>
      </c>
      <c r="M1697" s="121" t="s">
        <v>5654</v>
      </c>
      <c r="N1697" s="120">
        <v>1</v>
      </c>
      <c r="O1697" s="119">
        <v>228</v>
      </c>
      <c r="P1697" s="119"/>
      <c r="Q1697" s="119"/>
      <c r="R1697" s="120" t="s">
        <v>5655</v>
      </c>
      <c r="S1697" s="120">
        <v>124.9</v>
      </c>
      <c r="T1697" s="120"/>
      <c r="U1697" s="120"/>
      <c r="V1697" s="172">
        <v>4508.7</v>
      </c>
      <c r="W1697" s="172">
        <v>924.8</v>
      </c>
      <c r="X1697" s="172">
        <v>2214.6</v>
      </c>
      <c r="Y1697" s="172">
        <v>621.1</v>
      </c>
      <c r="Z1697" s="172">
        <v>748.2</v>
      </c>
      <c r="AA1697" s="123">
        <v>80533</v>
      </c>
      <c r="AB1697" s="123"/>
      <c r="AC1697" s="123">
        <v>2012</v>
      </c>
      <c r="AD1697" s="123"/>
      <c r="AE1697" s="123"/>
      <c r="AF1697" s="123"/>
      <c r="AG1697" s="214"/>
      <c r="AH1697" s="229" t="str">
        <f t="shared" si="344"/>
        <v>a3</v>
      </c>
      <c r="AI1697" s="199"/>
      <c r="AJ1697" s="199"/>
      <c r="AK1697" s="199"/>
      <c r="AL1697" s="199"/>
      <c r="AM1697" s="199"/>
      <c r="AN1697" s="173"/>
      <c r="AO1697" s="173"/>
      <c r="AP1697" s="173"/>
      <c r="AQ1697" s="173"/>
      <c r="AR1697" s="173"/>
      <c r="AS1697" s="173">
        <v>1</v>
      </c>
      <c r="AT1697" s="173">
        <v>2</v>
      </c>
      <c r="AU1697" s="173">
        <v>6</v>
      </c>
      <c r="AV1697" s="173">
        <v>1</v>
      </c>
      <c r="AW1697" s="173">
        <v>5</v>
      </c>
      <c r="AX1697" s="173">
        <v>1</v>
      </c>
      <c r="AY1697" s="173">
        <v>1</v>
      </c>
      <c r="AZ1697" s="211">
        <f t="shared" si="353"/>
        <v>1</v>
      </c>
      <c r="BA1697" s="211">
        <f t="shared" si="352"/>
        <v>16</v>
      </c>
      <c r="BB1697" s="205">
        <f t="shared" si="345"/>
        <v>629015</v>
      </c>
      <c r="BC1697" s="205">
        <f t="shared" si="346"/>
        <v>550777</v>
      </c>
      <c r="BD1697" s="205">
        <f t="shared" si="347"/>
        <v>206570</v>
      </c>
      <c r="BE1697" s="205">
        <f t="shared" si="348"/>
        <v>128332</v>
      </c>
      <c r="BF1697" s="175">
        <v>422445</v>
      </c>
      <c r="BG1697" s="175"/>
      <c r="BH1697" s="175">
        <v>254222</v>
      </c>
      <c r="BI1697" s="175">
        <v>65382</v>
      </c>
      <c r="BJ1697" s="175">
        <v>12856</v>
      </c>
      <c r="BK1697" s="175">
        <v>118765</v>
      </c>
      <c r="BL1697" s="175">
        <v>38014</v>
      </c>
      <c r="BM1697" s="175"/>
      <c r="BN1697" s="175">
        <v>4500</v>
      </c>
      <c r="BO1697" s="175">
        <v>135276</v>
      </c>
      <c r="BP1697" s="200">
        <f t="shared" si="349"/>
        <v>389498</v>
      </c>
    </row>
    <row r="1698" spans="1:68" s="201" customFormat="1" x14ac:dyDescent="0.15">
      <c r="A1698" s="117">
        <v>880101001</v>
      </c>
      <c r="B1698" s="118" t="s">
        <v>837</v>
      </c>
      <c r="C1698" s="118" t="s">
        <v>762</v>
      </c>
      <c r="D1698" s="118" t="s">
        <v>838</v>
      </c>
      <c r="E1698" s="118" t="s">
        <v>3691</v>
      </c>
      <c r="F1698" s="120">
        <v>28</v>
      </c>
      <c r="G1698" s="119">
        <v>9865930</v>
      </c>
      <c r="H1698" s="119"/>
      <c r="I1698" s="120" t="s">
        <v>5820</v>
      </c>
      <c r="J1698" s="120">
        <v>49065</v>
      </c>
      <c r="K1698" s="120">
        <v>9865930</v>
      </c>
      <c r="L1698" s="120">
        <v>0.55100000000000005</v>
      </c>
      <c r="M1698" s="121" t="s">
        <v>5654</v>
      </c>
      <c r="N1698" s="120">
        <v>1</v>
      </c>
      <c r="O1698" s="119">
        <v>13.3</v>
      </c>
      <c r="P1698" s="119">
        <v>37</v>
      </c>
      <c r="Q1698" s="119">
        <v>4</v>
      </c>
      <c r="R1698" s="120" t="s">
        <v>5655</v>
      </c>
      <c r="S1698" s="120">
        <v>85.4</v>
      </c>
      <c r="T1698" s="120"/>
      <c r="U1698" s="120"/>
      <c r="V1698" s="172">
        <v>3276.2</v>
      </c>
      <c r="W1698" s="172">
        <v>604</v>
      </c>
      <c r="X1698" s="172">
        <v>1870.8</v>
      </c>
      <c r="Y1698" s="172">
        <v>274.3</v>
      </c>
      <c r="Z1698" s="172">
        <v>527.1</v>
      </c>
      <c r="AA1698" s="123">
        <v>99086</v>
      </c>
      <c r="AB1698" s="123"/>
      <c r="AC1698" s="123">
        <v>5753.77</v>
      </c>
      <c r="AD1698" s="123"/>
      <c r="AE1698" s="123"/>
      <c r="AF1698" s="123"/>
      <c r="AG1698" s="214"/>
      <c r="AH1698" s="229" t="str">
        <f t="shared" si="344"/>
        <v>a3</v>
      </c>
      <c r="AI1698" s="199"/>
      <c r="AJ1698" s="199"/>
      <c r="AK1698" s="199"/>
      <c r="AL1698" s="199"/>
      <c r="AM1698" s="199"/>
      <c r="AN1698" s="173"/>
      <c r="AO1698" s="173"/>
      <c r="AP1698" s="173"/>
      <c r="AQ1698" s="173"/>
      <c r="AR1698" s="173"/>
      <c r="AS1698" s="173">
        <v>3</v>
      </c>
      <c r="AT1698" s="173">
        <v>2</v>
      </c>
      <c r="AU1698" s="173">
        <v>3</v>
      </c>
      <c r="AV1698" s="173">
        <v>1</v>
      </c>
      <c r="AW1698" s="173">
        <v>2</v>
      </c>
      <c r="AX1698" s="173">
        <v>1</v>
      </c>
      <c r="AY1698" s="173"/>
      <c r="AZ1698" s="211">
        <f t="shared" si="353"/>
        <v>3</v>
      </c>
      <c r="BA1698" s="211">
        <f t="shared" si="352"/>
        <v>9</v>
      </c>
      <c r="BB1698" s="205">
        <f t="shared" si="345"/>
        <v>398547</v>
      </c>
      <c r="BC1698" s="205">
        <f t="shared" si="346"/>
        <v>398547</v>
      </c>
      <c r="BD1698" s="205">
        <f t="shared" si="347"/>
        <v>0</v>
      </c>
      <c r="BE1698" s="205">
        <f t="shared" si="348"/>
        <v>0</v>
      </c>
      <c r="BF1698" s="175">
        <v>398547</v>
      </c>
      <c r="BG1698" s="175">
        <v>17323</v>
      </c>
      <c r="BH1698" s="175">
        <v>164657</v>
      </c>
      <c r="BI1698" s="175"/>
      <c r="BJ1698" s="175"/>
      <c r="BK1698" s="175">
        <v>121480</v>
      </c>
      <c r="BL1698" s="175">
        <v>34092</v>
      </c>
      <c r="BM1698" s="175">
        <v>48937</v>
      </c>
      <c r="BN1698" s="175">
        <v>1896</v>
      </c>
      <c r="BO1698" s="175">
        <v>10162</v>
      </c>
      <c r="BP1698" s="200">
        <f t="shared" si="349"/>
        <v>174819</v>
      </c>
    </row>
    <row r="1699" spans="1:68" s="201" customFormat="1" x14ac:dyDescent="0.15">
      <c r="A1699" s="117">
        <v>1522201001</v>
      </c>
      <c r="B1699" s="118" t="s">
        <v>1231</v>
      </c>
      <c r="C1699" s="118" t="s">
        <v>1167</v>
      </c>
      <c r="D1699" s="118" t="s">
        <v>1232</v>
      </c>
      <c r="E1699" s="118" t="s">
        <v>3953</v>
      </c>
      <c r="F1699" s="120">
        <v>24</v>
      </c>
      <c r="G1699" s="119">
        <v>9874384</v>
      </c>
      <c r="H1699" s="119"/>
      <c r="I1699" s="120" t="s">
        <v>5820</v>
      </c>
      <c r="J1699" s="120">
        <v>44400</v>
      </c>
      <c r="K1699" s="120">
        <v>9874384</v>
      </c>
      <c r="L1699" s="120">
        <v>0.60899999999999999</v>
      </c>
      <c r="M1699" s="121" t="s">
        <v>5654</v>
      </c>
      <c r="N1699" s="120">
        <v>1</v>
      </c>
      <c r="O1699" s="119">
        <v>386</v>
      </c>
      <c r="P1699" s="119">
        <v>54.1</v>
      </c>
      <c r="Q1699" s="119">
        <v>2</v>
      </c>
      <c r="R1699" s="120" t="s">
        <v>5655</v>
      </c>
      <c r="S1699" s="120">
        <v>55</v>
      </c>
      <c r="T1699" s="120"/>
      <c r="U1699" s="120"/>
      <c r="V1699" s="172">
        <v>3752.7</v>
      </c>
      <c r="W1699" s="172">
        <v>766.1</v>
      </c>
      <c r="X1699" s="172">
        <v>1801.8</v>
      </c>
      <c r="Y1699" s="172">
        <v>824.9</v>
      </c>
      <c r="Z1699" s="172">
        <v>359.9</v>
      </c>
      <c r="AA1699" s="123">
        <v>55992</v>
      </c>
      <c r="AB1699" s="123">
        <v>214598.09999999971</v>
      </c>
      <c r="AC1699" s="123">
        <v>50544</v>
      </c>
      <c r="AD1699" s="123"/>
      <c r="AE1699" s="123"/>
      <c r="AF1699" s="123"/>
      <c r="AG1699" s="214"/>
      <c r="AH1699" s="229" t="str">
        <f t="shared" si="344"/>
        <v>a3</v>
      </c>
      <c r="AI1699" s="199"/>
      <c r="AJ1699" s="199"/>
      <c r="AK1699" s="199"/>
      <c r="AL1699" s="199"/>
      <c r="AM1699" s="199"/>
      <c r="AN1699" s="173">
        <v>4</v>
      </c>
      <c r="AO1699" s="173"/>
      <c r="AP1699" s="173"/>
      <c r="AQ1699" s="173"/>
      <c r="AR1699" s="173"/>
      <c r="AS1699" s="173"/>
      <c r="AT1699" s="173">
        <v>4</v>
      </c>
      <c r="AU1699" s="173">
        <v>4</v>
      </c>
      <c r="AV1699" s="173">
        <v>1.5</v>
      </c>
      <c r="AW1699" s="173">
        <v>1.5</v>
      </c>
      <c r="AX1699" s="173">
        <v>2</v>
      </c>
      <c r="AY1699" s="173">
        <v>2</v>
      </c>
      <c r="AZ1699" s="211">
        <f t="shared" si="353"/>
        <v>4</v>
      </c>
      <c r="BA1699" s="211">
        <f t="shared" si="352"/>
        <v>15</v>
      </c>
      <c r="BB1699" s="205">
        <f t="shared" si="345"/>
        <v>381756</v>
      </c>
      <c r="BC1699" s="205">
        <f t="shared" si="346"/>
        <v>381756</v>
      </c>
      <c r="BD1699" s="205">
        <f t="shared" si="347"/>
        <v>0</v>
      </c>
      <c r="BE1699" s="205">
        <f t="shared" si="348"/>
        <v>0</v>
      </c>
      <c r="BF1699" s="175">
        <v>381756</v>
      </c>
      <c r="BG1699" s="175"/>
      <c r="BH1699" s="175">
        <v>106712</v>
      </c>
      <c r="BI1699" s="175"/>
      <c r="BJ1699" s="175"/>
      <c r="BK1699" s="175">
        <v>112802</v>
      </c>
      <c r="BL1699" s="175">
        <v>35001</v>
      </c>
      <c r="BM1699" s="175">
        <v>51720</v>
      </c>
      <c r="BN1699" s="175">
        <v>22700</v>
      </c>
      <c r="BO1699" s="175">
        <v>52821</v>
      </c>
      <c r="BP1699" s="200">
        <f t="shared" si="349"/>
        <v>159533</v>
      </c>
    </row>
    <row r="1700" spans="1:68" s="201" customFormat="1" x14ac:dyDescent="0.15">
      <c r="A1700" s="117">
        <v>3820601001</v>
      </c>
      <c r="B1700" s="118" t="s">
        <v>2720</v>
      </c>
      <c r="C1700" s="118" t="s">
        <v>2700</v>
      </c>
      <c r="D1700" s="118" t="s">
        <v>2721</v>
      </c>
      <c r="E1700" s="118" t="s">
        <v>5061</v>
      </c>
      <c r="F1700" s="120">
        <v>28</v>
      </c>
      <c r="G1700" s="119">
        <v>9940651</v>
      </c>
      <c r="H1700" s="119"/>
      <c r="I1700" s="120" t="s">
        <v>5820</v>
      </c>
      <c r="J1700" s="120">
        <v>31500</v>
      </c>
      <c r="K1700" s="120">
        <v>9940651</v>
      </c>
      <c r="L1700" s="120">
        <v>0.86499999999999999</v>
      </c>
      <c r="M1700" s="121" t="s">
        <v>5654</v>
      </c>
      <c r="N1700" s="120">
        <v>1</v>
      </c>
      <c r="O1700" s="119">
        <v>140</v>
      </c>
      <c r="P1700" s="119">
        <v>17.899999999999999</v>
      </c>
      <c r="Q1700" s="119">
        <v>2.2599999999999998</v>
      </c>
      <c r="R1700" s="120"/>
      <c r="S1700" s="120"/>
      <c r="T1700" s="120"/>
      <c r="U1700" s="120" t="s">
        <v>5689</v>
      </c>
      <c r="V1700" s="172">
        <v>2869.6680000000001</v>
      </c>
      <c r="W1700" s="172">
        <v>713.43470000000002</v>
      </c>
      <c r="X1700" s="172">
        <v>1475.7851000000001</v>
      </c>
      <c r="Y1700" s="172">
        <v>367.82400000000001</v>
      </c>
      <c r="Z1700" s="172">
        <v>312.62419999999997</v>
      </c>
      <c r="AA1700" s="123">
        <v>44729</v>
      </c>
      <c r="AB1700" s="123">
        <v>138845.89999999973</v>
      </c>
      <c r="AC1700" s="123">
        <v>2192</v>
      </c>
      <c r="AD1700" s="123"/>
      <c r="AE1700" s="123"/>
      <c r="AF1700" s="123"/>
      <c r="AG1700" s="214"/>
      <c r="AH1700" s="229" t="str">
        <f t="shared" ref="AH1700:AH1763" si="354">IF(N1700=1,IF(AG1700&gt;0,"a4",IF(AC1700&gt;0,"a3",IF(AA1700&gt;0,"a2","a1"))),IF(AG1700&gt;0,"b4",IF(AC1700&gt;0,"b3",IF(AA1700&gt;0,"b2","b1"))))</f>
        <v>a3</v>
      </c>
      <c r="AI1700" s="199"/>
      <c r="AJ1700" s="199"/>
      <c r="AK1700" s="199"/>
      <c r="AL1700" s="199"/>
      <c r="AM1700" s="199"/>
      <c r="AN1700" s="173">
        <v>1.5</v>
      </c>
      <c r="AO1700" s="173">
        <v>0.5</v>
      </c>
      <c r="AP1700" s="173">
        <v>0.5</v>
      </c>
      <c r="AQ1700" s="173" t="s">
        <v>3186</v>
      </c>
      <c r="AR1700" s="173" t="s">
        <v>3186</v>
      </c>
      <c r="AS1700" s="173">
        <v>1</v>
      </c>
      <c r="AT1700" s="173">
        <v>8</v>
      </c>
      <c r="AU1700" s="173">
        <v>1</v>
      </c>
      <c r="AV1700" s="173">
        <v>3</v>
      </c>
      <c r="AW1700" s="173">
        <v>1</v>
      </c>
      <c r="AX1700" s="173">
        <v>1</v>
      </c>
      <c r="AY1700" s="173">
        <v>1</v>
      </c>
      <c r="AZ1700" s="211">
        <f t="shared" si="353"/>
        <v>3.5</v>
      </c>
      <c r="BA1700" s="211">
        <f t="shared" si="352"/>
        <v>15</v>
      </c>
      <c r="BB1700" s="205">
        <f t="shared" ref="BB1700:BB1763" si="355">SUM(BG1700:BO1700)</f>
        <v>258776</v>
      </c>
      <c r="BC1700" s="205">
        <f t="shared" ref="BC1700:BC1763" si="356">BG1700+BH1700+BK1700+BL1700+BM1700+BN1700+BO1700</f>
        <v>202151</v>
      </c>
      <c r="BD1700" s="205">
        <f t="shared" ref="BD1700:BD1763" si="357">BB1700-BF1700</f>
        <v>57195</v>
      </c>
      <c r="BE1700" s="205">
        <f t="shared" ref="BE1700:BE1763" si="358">BC1700-BF1700</f>
        <v>570</v>
      </c>
      <c r="BF1700" s="175">
        <v>201581</v>
      </c>
      <c r="BG1700" s="175">
        <v>18757</v>
      </c>
      <c r="BH1700" s="175">
        <v>69825</v>
      </c>
      <c r="BI1700" s="175">
        <v>56625</v>
      </c>
      <c r="BJ1700" s="175"/>
      <c r="BK1700" s="175">
        <v>55572</v>
      </c>
      <c r="BL1700" s="175">
        <v>4290</v>
      </c>
      <c r="BM1700" s="175">
        <v>33511</v>
      </c>
      <c r="BN1700" s="175">
        <v>10574</v>
      </c>
      <c r="BO1700" s="175">
        <v>9622</v>
      </c>
      <c r="BP1700" s="200">
        <f t="shared" ref="BP1700:BP1763" si="359">BH1700+BO1700</f>
        <v>79447</v>
      </c>
    </row>
    <row r="1701" spans="1:68" s="201" customFormat="1" x14ac:dyDescent="0.15">
      <c r="A1701" s="117">
        <v>1820701001</v>
      </c>
      <c r="B1701" s="118" t="s">
        <v>1419</v>
      </c>
      <c r="C1701" s="118" t="s">
        <v>1400</v>
      </c>
      <c r="D1701" s="118" t="s">
        <v>1420</v>
      </c>
      <c r="E1701" s="118" t="s">
        <v>4092</v>
      </c>
      <c r="F1701" s="120">
        <v>30</v>
      </c>
      <c r="G1701" s="119">
        <v>9940814</v>
      </c>
      <c r="H1701" s="119"/>
      <c r="I1701" s="120" t="s">
        <v>5820</v>
      </c>
      <c r="J1701" s="120">
        <v>39000</v>
      </c>
      <c r="K1701" s="120">
        <v>9940814</v>
      </c>
      <c r="L1701" s="120">
        <v>0.69799999999999995</v>
      </c>
      <c r="M1701" s="121" t="s">
        <v>5654</v>
      </c>
      <c r="N1701" s="120">
        <v>1</v>
      </c>
      <c r="O1701" s="119">
        <v>160</v>
      </c>
      <c r="P1701" s="119">
        <v>23</v>
      </c>
      <c r="Q1701" s="119">
        <v>3.4</v>
      </c>
      <c r="R1701" s="120" t="s">
        <v>5655</v>
      </c>
      <c r="S1701" s="120">
        <v>86.7</v>
      </c>
      <c r="T1701" s="120"/>
      <c r="U1701" s="120"/>
      <c r="V1701" s="172">
        <v>4959</v>
      </c>
      <c r="W1701" s="172">
        <v>892</v>
      </c>
      <c r="X1701" s="172">
        <v>2538</v>
      </c>
      <c r="Y1701" s="172">
        <v>1361</v>
      </c>
      <c r="Z1701" s="172">
        <v>168</v>
      </c>
      <c r="AA1701" s="123">
        <v>46951</v>
      </c>
      <c r="AB1701" s="123">
        <v>106358.40000000026</v>
      </c>
      <c r="AC1701" s="123">
        <v>3002</v>
      </c>
      <c r="AD1701" s="123"/>
      <c r="AE1701" s="123"/>
      <c r="AF1701" s="123"/>
      <c r="AG1701" s="214"/>
      <c r="AH1701" s="229" t="str">
        <f t="shared" si="354"/>
        <v>a3</v>
      </c>
      <c r="AI1701" s="199" t="s">
        <v>5401</v>
      </c>
      <c r="AJ1701" s="199" t="s">
        <v>5401</v>
      </c>
      <c r="AK1701" s="199" t="s">
        <v>5401</v>
      </c>
      <c r="AL1701" s="199" t="s">
        <v>5401</v>
      </c>
      <c r="AM1701" s="199"/>
      <c r="AN1701" s="173">
        <v>1</v>
      </c>
      <c r="AO1701" s="173"/>
      <c r="AP1701" s="173"/>
      <c r="AQ1701" s="173"/>
      <c r="AR1701" s="173"/>
      <c r="AS1701" s="173">
        <v>2</v>
      </c>
      <c r="AT1701" s="173">
        <v>1</v>
      </c>
      <c r="AU1701" s="173">
        <v>4</v>
      </c>
      <c r="AV1701" s="173">
        <v>1</v>
      </c>
      <c r="AW1701" s="173">
        <v>4</v>
      </c>
      <c r="AX1701" s="173">
        <v>2</v>
      </c>
      <c r="AY1701" s="173"/>
      <c r="AZ1701" s="211">
        <f t="shared" si="353"/>
        <v>3</v>
      </c>
      <c r="BA1701" s="211">
        <f t="shared" si="352"/>
        <v>12</v>
      </c>
      <c r="BB1701" s="205">
        <f t="shared" si="355"/>
        <v>197313</v>
      </c>
      <c r="BC1701" s="205">
        <f t="shared" si="356"/>
        <v>197313</v>
      </c>
      <c r="BD1701" s="205">
        <f t="shared" si="357"/>
        <v>-63058</v>
      </c>
      <c r="BE1701" s="205">
        <f t="shared" si="358"/>
        <v>-63058</v>
      </c>
      <c r="BF1701" s="175">
        <v>260371</v>
      </c>
      <c r="BG1701" s="175">
        <v>4575</v>
      </c>
      <c r="BH1701" s="175">
        <v>181745</v>
      </c>
      <c r="BI1701" s="175"/>
      <c r="BJ1701" s="175"/>
      <c r="BK1701" s="175"/>
      <c r="BL1701" s="175">
        <v>9667</v>
      </c>
      <c r="BM1701" s="175"/>
      <c r="BN1701" s="175"/>
      <c r="BO1701" s="175">
        <v>1326</v>
      </c>
      <c r="BP1701" s="200">
        <f t="shared" si="359"/>
        <v>183071</v>
      </c>
    </row>
    <row r="1702" spans="1:68" s="201" customFormat="1" x14ac:dyDescent="0.15">
      <c r="A1702" s="117">
        <v>920501001</v>
      </c>
      <c r="B1702" s="118" t="s">
        <v>864</v>
      </c>
      <c r="C1702" s="118" t="s">
        <v>842</v>
      </c>
      <c r="D1702" s="118" t="s">
        <v>865</v>
      </c>
      <c r="E1702" s="118" t="s">
        <v>3708</v>
      </c>
      <c r="F1702" s="120">
        <v>37</v>
      </c>
      <c r="G1702" s="119">
        <v>10030975</v>
      </c>
      <c r="H1702" s="119"/>
      <c r="I1702" s="120" t="s">
        <v>5820</v>
      </c>
      <c r="J1702" s="120">
        <v>34000</v>
      </c>
      <c r="K1702" s="120">
        <v>10030975</v>
      </c>
      <c r="L1702" s="120">
        <v>0.80800000000000005</v>
      </c>
      <c r="M1702" s="121" t="s">
        <v>5654</v>
      </c>
      <c r="N1702" s="120">
        <v>1</v>
      </c>
      <c r="O1702" s="119">
        <v>197.2</v>
      </c>
      <c r="P1702" s="119">
        <v>31.9</v>
      </c>
      <c r="Q1702" s="119">
        <v>2.61</v>
      </c>
      <c r="R1702" s="120" t="s">
        <v>5655</v>
      </c>
      <c r="S1702" s="120">
        <v>13.45</v>
      </c>
      <c r="T1702" s="120"/>
      <c r="U1702" s="120"/>
      <c r="V1702" s="172">
        <v>3735.5810000000001</v>
      </c>
      <c r="W1702" s="172"/>
      <c r="X1702" s="172">
        <v>2877.6089999999999</v>
      </c>
      <c r="Y1702" s="172">
        <v>857.97199999999998</v>
      </c>
      <c r="Z1702" s="172"/>
      <c r="AA1702" s="123">
        <v>35683</v>
      </c>
      <c r="AB1702" s="123">
        <v>126369.04500000001</v>
      </c>
      <c r="AC1702" s="123">
        <v>3189.21</v>
      </c>
      <c r="AD1702" s="123"/>
      <c r="AE1702" s="123"/>
      <c r="AF1702" s="123"/>
      <c r="AG1702" s="214"/>
      <c r="AH1702" s="229" t="str">
        <f t="shared" si="354"/>
        <v>a3</v>
      </c>
      <c r="AI1702" s="199"/>
      <c r="AJ1702" s="199"/>
      <c r="AK1702" s="199"/>
      <c r="AL1702" s="199"/>
      <c r="AM1702" s="199"/>
      <c r="AN1702" s="173">
        <v>12</v>
      </c>
      <c r="AO1702" s="173">
        <v>4</v>
      </c>
      <c r="AP1702" s="173">
        <v>3</v>
      </c>
      <c r="AQ1702" s="173">
        <v>1</v>
      </c>
      <c r="AR1702" s="173">
        <v>4</v>
      </c>
      <c r="AS1702" s="173">
        <v>0.5</v>
      </c>
      <c r="AT1702" s="173">
        <v>3.8</v>
      </c>
      <c r="AU1702" s="173"/>
      <c r="AV1702" s="173">
        <v>0.7</v>
      </c>
      <c r="AW1702" s="173"/>
      <c r="AX1702" s="173"/>
      <c r="AY1702" s="173">
        <v>2</v>
      </c>
      <c r="AZ1702" s="211">
        <f t="shared" si="353"/>
        <v>24.5</v>
      </c>
      <c r="BA1702" s="211">
        <f t="shared" si="352"/>
        <v>6.5</v>
      </c>
      <c r="BB1702" s="205">
        <f t="shared" si="355"/>
        <v>467679</v>
      </c>
      <c r="BC1702" s="205">
        <f t="shared" si="356"/>
        <v>440632</v>
      </c>
      <c r="BD1702" s="205">
        <f t="shared" si="357"/>
        <v>28670</v>
      </c>
      <c r="BE1702" s="205">
        <f t="shared" si="358"/>
        <v>1623</v>
      </c>
      <c r="BF1702" s="175">
        <v>439009</v>
      </c>
      <c r="BG1702" s="175">
        <v>127085</v>
      </c>
      <c r="BH1702" s="175">
        <v>40005</v>
      </c>
      <c r="BI1702" s="175">
        <v>27047</v>
      </c>
      <c r="BJ1702" s="175"/>
      <c r="BK1702" s="175">
        <v>147904</v>
      </c>
      <c r="BL1702" s="175">
        <v>17202</v>
      </c>
      <c r="BM1702" s="175">
        <v>69325</v>
      </c>
      <c r="BN1702" s="175">
        <v>22019</v>
      </c>
      <c r="BO1702" s="175">
        <v>17092</v>
      </c>
      <c r="BP1702" s="200">
        <f t="shared" si="359"/>
        <v>57097</v>
      </c>
    </row>
    <row r="1703" spans="1:68" s="201" customFormat="1" x14ac:dyDescent="0.15">
      <c r="A1703" s="117">
        <v>1500181002</v>
      </c>
      <c r="B1703" s="118" t="s">
        <v>1169</v>
      </c>
      <c r="C1703" s="118" t="s">
        <v>1167</v>
      </c>
      <c r="D1703" s="118" t="s">
        <v>1168</v>
      </c>
      <c r="E1703" s="118" t="s">
        <v>3901</v>
      </c>
      <c r="F1703" s="120">
        <v>30</v>
      </c>
      <c r="G1703" s="119">
        <v>10080371</v>
      </c>
      <c r="H1703" s="119"/>
      <c r="I1703" s="120" t="s">
        <v>5820</v>
      </c>
      <c r="J1703" s="120">
        <v>37500</v>
      </c>
      <c r="K1703" s="120">
        <v>10080371</v>
      </c>
      <c r="L1703" s="120">
        <v>0.73599999999999999</v>
      </c>
      <c r="M1703" s="121" t="s">
        <v>5654</v>
      </c>
      <c r="N1703" s="120">
        <v>1</v>
      </c>
      <c r="O1703" s="119">
        <v>170</v>
      </c>
      <c r="P1703" s="119"/>
      <c r="Q1703" s="119"/>
      <c r="R1703" s="120" t="s">
        <v>5655</v>
      </c>
      <c r="S1703" s="120">
        <v>104.7</v>
      </c>
      <c r="T1703" s="120"/>
      <c r="U1703" s="120"/>
      <c r="V1703" s="172">
        <v>3854.5</v>
      </c>
      <c r="W1703" s="172">
        <v>601.9</v>
      </c>
      <c r="X1703" s="172">
        <v>2488.6999999999998</v>
      </c>
      <c r="Y1703" s="172">
        <v>585.79999999999995</v>
      </c>
      <c r="Z1703" s="172">
        <v>178.1</v>
      </c>
      <c r="AA1703" s="123">
        <v>56595</v>
      </c>
      <c r="AB1703" s="123">
        <v>215999.59999999983</v>
      </c>
      <c r="AC1703" s="123">
        <v>4624</v>
      </c>
      <c r="AD1703" s="123"/>
      <c r="AE1703" s="123"/>
      <c r="AF1703" s="123"/>
      <c r="AG1703" s="214"/>
      <c r="AH1703" s="229" t="str">
        <f t="shared" si="354"/>
        <v>a3</v>
      </c>
      <c r="AI1703" s="199"/>
      <c r="AJ1703" s="199"/>
      <c r="AK1703" s="199"/>
      <c r="AL1703" s="199"/>
      <c r="AM1703" s="199"/>
      <c r="AN1703" s="173"/>
      <c r="AO1703" s="173"/>
      <c r="AP1703" s="173"/>
      <c r="AQ1703" s="173"/>
      <c r="AR1703" s="173"/>
      <c r="AS1703" s="173">
        <v>3.5</v>
      </c>
      <c r="AT1703" s="173">
        <v>5.8</v>
      </c>
      <c r="AU1703" s="173">
        <v>5</v>
      </c>
      <c r="AV1703" s="173">
        <v>1.9</v>
      </c>
      <c r="AW1703" s="173">
        <v>5</v>
      </c>
      <c r="AX1703" s="173">
        <v>1.7</v>
      </c>
      <c r="AY1703" s="173">
        <v>2</v>
      </c>
      <c r="AZ1703" s="211">
        <f t="shared" si="353"/>
        <v>3.5</v>
      </c>
      <c r="BA1703" s="211">
        <f t="shared" si="352"/>
        <v>21.400000000000002</v>
      </c>
      <c r="BB1703" s="205">
        <f t="shared" si="355"/>
        <v>400607</v>
      </c>
      <c r="BC1703" s="205">
        <f t="shared" si="356"/>
        <v>400607</v>
      </c>
      <c r="BD1703" s="205">
        <f t="shared" si="357"/>
        <v>0</v>
      </c>
      <c r="BE1703" s="205">
        <f t="shared" si="358"/>
        <v>0</v>
      </c>
      <c r="BF1703" s="175">
        <v>400607</v>
      </c>
      <c r="BG1703" s="175"/>
      <c r="BH1703" s="175">
        <v>113820</v>
      </c>
      <c r="BI1703" s="175"/>
      <c r="BJ1703" s="175"/>
      <c r="BK1703" s="175">
        <v>98748</v>
      </c>
      <c r="BL1703" s="175">
        <v>44325</v>
      </c>
      <c r="BM1703" s="175">
        <v>58286</v>
      </c>
      <c r="BN1703" s="175">
        <v>32538</v>
      </c>
      <c r="BO1703" s="175">
        <v>52890</v>
      </c>
      <c r="BP1703" s="200">
        <f t="shared" si="359"/>
        <v>166710</v>
      </c>
    </row>
    <row r="1704" spans="1:68" s="201" customFormat="1" x14ac:dyDescent="0.15">
      <c r="A1704" s="117">
        <v>400481001</v>
      </c>
      <c r="B1704" s="118" t="s">
        <v>491</v>
      </c>
      <c r="C1704" s="118" t="s">
        <v>485</v>
      </c>
      <c r="D1704" s="118" t="s">
        <v>492</v>
      </c>
      <c r="E1704" s="118" t="s">
        <v>3473</v>
      </c>
      <c r="F1704" s="120">
        <v>21</v>
      </c>
      <c r="G1704" s="119">
        <v>10124400</v>
      </c>
      <c r="H1704" s="119"/>
      <c r="I1704" s="120" t="s">
        <v>5820</v>
      </c>
      <c r="J1704" s="120">
        <v>38850</v>
      </c>
      <c r="K1704" s="120">
        <v>10124400</v>
      </c>
      <c r="L1704" s="120">
        <v>0.71399999999999997</v>
      </c>
      <c r="M1704" s="121" t="s">
        <v>5654</v>
      </c>
      <c r="N1704" s="120">
        <v>1</v>
      </c>
      <c r="O1704" s="119">
        <v>210</v>
      </c>
      <c r="P1704" s="119">
        <v>41</v>
      </c>
      <c r="Q1704" s="119">
        <v>4.7</v>
      </c>
      <c r="R1704" s="120" t="s">
        <v>5655</v>
      </c>
      <c r="S1704" s="120">
        <v>84.157399999999996</v>
      </c>
      <c r="T1704" s="120"/>
      <c r="U1704" s="120"/>
      <c r="V1704" s="172">
        <v>4295.5600000000004</v>
      </c>
      <c r="W1704" s="172"/>
      <c r="X1704" s="172">
        <v>3639.08</v>
      </c>
      <c r="Y1704" s="172">
        <v>656.48</v>
      </c>
      <c r="Z1704" s="172"/>
      <c r="AA1704" s="123">
        <v>63130</v>
      </c>
      <c r="AB1704" s="123"/>
      <c r="AC1704" s="123">
        <v>7311</v>
      </c>
      <c r="AD1704" s="123"/>
      <c r="AE1704" s="123"/>
      <c r="AF1704" s="123"/>
      <c r="AG1704" s="214"/>
      <c r="AH1704" s="229" t="str">
        <f t="shared" si="354"/>
        <v>a3</v>
      </c>
      <c r="AI1704" s="199"/>
      <c r="AJ1704" s="199"/>
      <c r="AK1704" s="199"/>
      <c r="AL1704" s="199"/>
      <c r="AM1704" s="199"/>
      <c r="AN1704" s="173" t="s">
        <v>3186</v>
      </c>
      <c r="AO1704" s="173" t="s">
        <v>3186</v>
      </c>
      <c r="AP1704" s="173" t="s">
        <v>3186</v>
      </c>
      <c r="AQ1704" s="173" t="s">
        <v>3186</v>
      </c>
      <c r="AR1704" s="173" t="s">
        <v>3186</v>
      </c>
      <c r="AS1704" s="173">
        <v>3.2</v>
      </c>
      <c r="AT1704" s="173">
        <v>6</v>
      </c>
      <c r="AU1704" s="173">
        <v>8.1999999999999993</v>
      </c>
      <c r="AV1704" s="173">
        <v>1</v>
      </c>
      <c r="AW1704" s="173">
        <v>3.2</v>
      </c>
      <c r="AX1704" s="173">
        <v>3.2</v>
      </c>
      <c r="AY1704" s="173">
        <v>1</v>
      </c>
      <c r="AZ1704" s="211">
        <f t="shared" si="353"/>
        <v>3.2</v>
      </c>
      <c r="BA1704" s="211">
        <f t="shared" si="352"/>
        <v>22.599999999999998</v>
      </c>
      <c r="BB1704" s="205">
        <f t="shared" si="355"/>
        <v>740356</v>
      </c>
      <c r="BC1704" s="205">
        <f t="shared" si="356"/>
        <v>605586</v>
      </c>
      <c r="BD1704" s="205">
        <f t="shared" si="357"/>
        <v>226837</v>
      </c>
      <c r="BE1704" s="205">
        <f t="shared" si="358"/>
        <v>92067</v>
      </c>
      <c r="BF1704" s="175">
        <v>513519</v>
      </c>
      <c r="BG1704" s="175">
        <v>13899</v>
      </c>
      <c r="BH1704" s="175">
        <v>435097</v>
      </c>
      <c r="BI1704" s="175">
        <v>127785</v>
      </c>
      <c r="BJ1704" s="175">
        <v>6985</v>
      </c>
      <c r="BK1704" s="175"/>
      <c r="BL1704" s="175">
        <v>52372</v>
      </c>
      <c r="BM1704" s="175"/>
      <c r="BN1704" s="175"/>
      <c r="BO1704" s="175">
        <v>104218</v>
      </c>
      <c r="BP1704" s="200">
        <f t="shared" si="359"/>
        <v>539315</v>
      </c>
    </row>
    <row r="1705" spans="1:68" s="201" customFormat="1" x14ac:dyDescent="0.15">
      <c r="A1705" s="117">
        <v>1720101003</v>
      </c>
      <c r="B1705" s="118" t="s">
        <v>1332</v>
      </c>
      <c r="C1705" s="118" t="s">
        <v>1324</v>
      </c>
      <c r="D1705" s="118" t="s">
        <v>1330</v>
      </c>
      <c r="E1705" s="118" t="s">
        <v>4026</v>
      </c>
      <c r="F1705" s="120">
        <v>19</v>
      </c>
      <c r="G1705" s="119">
        <v>6850976</v>
      </c>
      <c r="H1705" s="119"/>
      <c r="I1705" s="120" t="s">
        <v>5820</v>
      </c>
      <c r="J1705" s="120">
        <v>46000</v>
      </c>
      <c r="K1705" s="120">
        <v>10309028</v>
      </c>
      <c r="L1705" s="120">
        <v>0.61399999999999999</v>
      </c>
      <c r="M1705" s="121" t="s">
        <v>5654</v>
      </c>
      <c r="N1705" s="120">
        <v>1</v>
      </c>
      <c r="O1705" s="119">
        <v>210</v>
      </c>
      <c r="P1705" s="119">
        <v>42</v>
      </c>
      <c r="Q1705" s="119">
        <v>6.1</v>
      </c>
      <c r="R1705" s="120" t="s">
        <v>5655</v>
      </c>
      <c r="S1705" s="120">
        <v>63.4</v>
      </c>
      <c r="T1705" s="120"/>
      <c r="U1705" s="120"/>
      <c r="V1705" s="172">
        <v>4610.7241999999997</v>
      </c>
      <c r="W1705" s="172">
        <v>693.61180000000002</v>
      </c>
      <c r="X1705" s="172">
        <v>2344.9249</v>
      </c>
      <c r="Y1705" s="172">
        <v>1357.5251000000001</v>
      </c>
      <c r="Z1705" s="172">
        <v>214.66239999999999</v>
      </c>
      <c r="AA1705" s="123">
        <v>84174</v>
      </c>
      <c r="AB1705" s="123">
        <v>228100.69999999949</v>
      </c>
      <c r="AC1705" s="123">
        <v>4866.3</v>
      </c>
      <c r="AD1705" s="123"/>
      <c r="AE1705" s="123"/>
      <c r="AF1705" s="123"/>
      <c r="AG1705" s="214"/>
      <c r="AH1705" s="229" t="str">
        <f t="shared" si="354"/>
        <v>a3</v>
      </c>
      <c r="AI1705" s="199"/>
      <c r="AJ1705" s="199"/>
      <c r="AK1705" s="199"/>
      <c r="AL1705" s="199"/>
      <c r="AM1705" s="199"/>
      <c r="AN1705" s="173">
        <v>2</v>
      </c>
      <c r="AO1705" s="173">
        <v>1</v>
      </c>
      <c r="AP1705" s="173">
        <v>2</v>
      </c>
      <c r="AQ1705" s="173"/>
      <c r="AR1705" s="173"/>
      <c r="AS1705" s="173">
        <v>1</v>
      </c>
      <c r="AT1705" s="173">
        <v>11</v>
      </c>
      <c r="AU1705" s="173">
        <v>1</v>
      </c>
      <c r="AV1705" s="173">
        <v>1</v>
      </c>
      <c r="AW1705" s="173">
        <v>1</v>
      </c>
      <c r="AX1705" s="173">
        <v>1</v>
      </c>
      <c r="AY1705" s="173"/>
      <c r="AZ1705" s="211">
        <f t="shared" si="353"/>
        <v>6</v>
      </c>
      <c r="BA1705" s="211">
        <f t="shared" si="352"/>
        <v>15</v>
      </c>
      <c r="BB1705" s="205">
        <f t="shared" si="355"/>
        <v>453047</v>
      </c>
      <c r="BC1705" s="205">
        <f t="shared" si="356"/>
        <v>392613</v>
      </c>
      <c r="BD1705" s="205">
        <f t="shared" si="357"/>
        <v>62758</v>
      </c>
      <c r="BE1705" s="205">
        <f t="shared" si="358"/>
        <v>2324</v>
      </c>
      <c r="BF1705" s="175">
        <v>390289</v>
      </c>
      <c r="BG1705" s="175">
        <v>30272</v>
      </c>
      <c r="BH1705" s="175">
        <v>94500</v>
      </c>
      <c r="BI1705" s="175">
        <v>60434</v>
      </c>
      <c r="BJ1705" s="175"/>
      <c r="BK1705" s="175">
        <v>6344</v>
      </c>
      <c r="BL1705" s="175">
        <v>74176</v>
      </c>
      <c r="BM1705" s="175">
        <v>64018</v>
      </c>
      <c r="BN1705" s="175">
        <v>46752</v>
      </c>
      <c r="BO1705" s="175">
        <v>76551</v>
      </c>
      <c r="BP1705" s="200">
        <f t="shared" si="359"/>
        <v>171051</v>
      </c>
    </row>
    <row r="1706" spans="1:68" s="201" customFormat="1" x14ac:dyDescent="0.15">
      <c r="A1706" s="117">
        <v>1900281001</v>
      </c>
      <c r="B1706" s="118" t="s">
        <v>1449</v>
      </c>
      <c r="C1706" s="118" t="s">
        <v>1447</v>
      </c>
      <c r="D1706" s="118" t="s">
        <v>1450</v>
      </c>
      <c r="E1706" s="118" t="s">
        <v>4113</v>
      </c>
      <c r="F1706" s="120">
        <v>24</v>
      </c>
      <c r="G1706" s="119">
        <v>10376071</v>
      </c>
      <c r="H1706" s="119"/>
      <c r="I1706" s="120" t="s">
        <v>5820</v>
      </c>
      <c r="J1706" s="120">
        <v>46350</v>
      </c>
      <c r="K1706" s="120">
        <v>10376071</v>
      </c>
      <c r="L1706" s="120">
        <v>0.61299999999999999</v>
      </c>
      <c r="M1706" s="121" t="s">
        <v>5654</v>
      </c>
      <c r="N1706" s="120">
        <v>1</v>
      </c>
      <c r="O1706" s="119">
        <v>140</v>
      </c>
      <c r="P1706" s="119">
        <v>26.4</v>
      </c>
      <c r="Q1706" s="119">
        <v>4.2869999999999999</v>
      </c>
      <c r="R1706" s="120" t="s">
        <v>5655</v>
      </c>
      <c r="S1706" s="120">
        <v>113.7</v>
      </c>
      <c r="T1706" s="120"/>
      <c r="U1706" s="120"/>
      <c r="V1706" s="172">
        <v>3945.3</v>
      </c>
      <c r="W1706" s="172">
        <v>974.7</v>
      </c>
      <c r="X1706" s="172">
        <v>2069.4</v>
      </c>
      <c r="Y1706" s="172">
        <v>901.2</v>
      </c>
      <c r="Z1706" s="172"/>
      <c r="AA1706" s="123">
        <v>59130</v>
      </c>
      <c r="AB1706" s="123"/>
      <c r="AC1706" s="123">
        <v>1874.7</v>
      </c>
      <c r="AD1706" s="123"/>
      <c r="AE1706" s="123"/>
      <c r="AF1706" s="123"/>
      <c r="AG1706" s="214"/>
      <c r="AH1706" s="229" t="str">
        <f t="shared" si="354"/>
        <v>a3</v>
      </c>
      <c r="AI1706" s="199" t="s">
        <v>5401</v>
      </c>
      <c r="AJ1706" s="199"/>
      <c r="AK1706" s="199" t="s">
        <v>5401</v>
      </c>
      <c r="AL1706" s="199" t="s">
        <v>5401</v>
      </c>
      <c r="AM1706" s="199" t="s">
        <v>5401</v>
      </c>
      <c r="AN1706" s="173"/>
      <c r="AO1706" s="173"/>
      <c r="AP1706" s="173"/>
      <c r="AQ1706" s="173"/>
      <c r="AR1706" s="173"/>
      <c r="AS1706" s="173">
        <v>6</v>
      </c>
      <c r="AT1706" s="173">
        <v>5</v>
      </c>
      <c r="AU1706" s="173">
        <v>5</v>
      </c>
      <c r="AV1706" s="173">
        <v>5</v>
      </c>
      <c r="AW1706" s="173">
        <v>5</v>
      </c>
      <c r="AX1706" s="173">
        <v>3</v>
      </c>
      <c r="AY1706" s="173">
        <v>1</v>
      </c>
      <c r="AZ1706" s="211">
        <f t="shared" si="353"/>
        <v>6</v>
      </c>
      <c r="BA1706" s="211">
        <f t="shared" ref="BA1706:BA1737" si="360">SUBTOTAL(9,AT1706:AY1706)</f>
        <v>24</v>
      </c>
      <c r="BB1706" s="205">
        <f t="shared" si="355"/>
        <v>644851</v>
      </c>
      <c r="BC1706" s="205">
        <f t="shared" si="356"/>
        <v>644851</v>
      </c>
      <c r="BD1706" s="205">
        <f t="shared" si="357"/>
        <v>0</v>
      </c>
      <c r="BE1706" s="205">
        <f t="shared" si="358"/>
        <v>0</v>
      </c>
      <c r="BF1706" s="175">
        <v>644851</v>
      </c>
      <c r="BG1706" s="175">
        <v>44857</v>
      </c>
      <c r="BH1706" s="175">
        <v>285036</v>
      </c>
      <c r="BI1706" s="175"/>
      <c r="BJ1706" s="175"/>
      <c r="BK1706" s="175">
        <v>143344</v>
      </c>
      <c r="BL1706" s="175">
        <v>109533</v>
      </c>
      <c r="BM1706" s="175"/>
      <c r="BN1706" s="175">
        <v>2609</v>
      </c>
      <c r="BO1706" s="175">
        <v>59472</v>
      </c>
      <c r="BP1706" s="200">
        <f t="shared" si="359"/>
        <v>344508</v>
      </c>
    </row>
    <row r="1707" spans="1:68" s="201" customFormat="1" x14ac:dyDescent="0.15">
      <c r="A1707" s="117">
        <v>2820301001</v>
      </c>
      <c r="B1707" s="118" t="s">
        <v>2122</v>
      </c>
      <c r="C1707" s="118" t="s">
        <v>2099</v>
      </c>
      <c r="D1707" s="118" t="s">
        <v>2123</v>
      </c>
      <c r="E1707" s="118" t="s">
        <v>4604</v>
      </c>
      <c r="F1707" s="120">
        <v>42</v>
      </c>
      <c r="G1707" s="119">
        <v>10480961</v>
      </c>
      <c r="H1707" s="119"/>
      <c r="I1707" s="120" t="s">
        <v>5823</v>
      </c>
      <c r="J1707" s="120">
        <v>38700</v>
      </c>
      <c r="K1707" s="120">
        <v>10480961</v>
      </c>
      <c r="L1707" s="120">
        <v>0.74199999999999999</v>
      </c>
      <c r="M1707" s="121" t="s">
        <v>5654</v>
      </c>
      <c r="N1707" s="120">
        <v>1</v>
      </c>
      <c r="O1707" s="119">
        <v>140</v>
      </c>
      <c r="P1707" s="119">
        <v>38</v>
      </c>
      <c r="Q1707" s="119">
        <v>5.4</v>
      </c>
      <c r="R1707" s="120" t="s">
        <v>5655</v>
      </c>
      <c r="S1707" s="120">
        <v>33.6</v>
      </c>
      <c r="T1707" s="120"/>
      <c r="U1707" s="120"/>
      <c r="V1707" s="172">
        <v>4362</v>
      </c>
      <c r="W1707" s="172">
        <v>1231</v>
      </c>
      <c r="X1707" s="172">
        <v>2568</v>
      </c>
      <c r="Y1707" s="172">
        <v>469</v>
      </c>
      <c r="Z1707" s="172">
        <v>94</v>
      </c>
      <c r="AA1707" s="123">
        <v>58320</v>
      </c>
      <c r="AB1707" s="123"/>
      <c r="AC1707" s="123">
        <v>12766</v>
      </c>
      <c r="AD1707" s="123"/>
      <c r="AE1707" s="123"/>
      <c r="AF1707" s="123"/>
      <c r="AG1707" s="214"/>
      <c r="AH1707" s="229" t="str">
        <f t="shared" si="354"/>
        <v>a3</v>
      </c>
      <c r="AI1707" s="199"/>
      <c r="AJ1707" s="199"/>
      <c r="AK1707" s="199"/>
      <c r="AL1707" s="199"/>
      <c r="AM1707" s="199"/>
      <c r="AN1707" s="173">
        <v>1</v>
      </c>
      <c r="AO1707" s="173">
        <v>7</v>
      </c>
      <c r="AP1707" s="173"/>
      <c r="AQ1707" s="173">
        <v>1</v>
      </c>
      <c r="AR1707" s="173">
        <v>1</v>
      </c>
      <c r="AS1707" s="173">
        <v>2</v>
      </c>
      <c r="AT1707" s="173">
        <v>4</v>
      </c>
      <c r="AU1707" s="173"/>
      <c r="AV1707" s="173">
        <v>2</v>
      </c>
      <c r="AW1707" s="173"/>
      <c r="AX1707" s="173">
        <v>1</v>
      </c>
      <c r="AY1707" s="173">
        <v>2</v>
      </c>
      <c r="AZ1707" s="211">
        <f t="shared" si="353"/>
        <v>12</v>
      </c>
      <c r="BA1707" s="211">
        <f t="shared" si="360"/>
        <v>9</v>
      </c>
      <c r="BB1707" s="205">
        <f t="shared" si="355"/>
        <v>420347</v>
      </c>
      <c r="BC1707" s="205">
        <f t="shared" si="356"/>
        <v>377257</v>
      </c>
      <c r="BD1707" s="205">
        <f t="shared" si="357"/>
        <v>44629</v>
      </c>
      <c r="BE1707" s="205">
        <f t="shared" si="358"/>
        <v>1539</v>
      </c>
      <c r="BF1707" s="175">
        <v>375718</v>
      </c>
      <c r="BG1707" s="175">
        <v>114988</v>
      </c>
      <c r="BH1707" s="175">
        <v>59189</v>
      </c>
      <c r="BI1707" s="175">
        <v>38473</v>
      </c>
      <c r="BJ1707" s="175">
        <v>4617</v>
      </c>
      <c r="BK1707" s="175">
        <v>25934</v>
      </c>
      <c r="BL1707" s="175">
        <v>49584</v>
      </c>
      <c r="BM1707" s="175">
        <v>55111</v>
      </c>
      <c r="BN1707" s="175">
        <v>50783</v>
      </c>
      <c r="BO1707" s="175">
        <v>21668</v>
      </c>
      <c r="BP1707" s="200">
        <f t="shared" si="359"/>
        <v>80857</v>
      </c>
    </row>
    <row r="1708" spans="1:68" s="201" customFormat="1" x14ac:dyDescent="0.15">
      <c r="A1708" s="117">
        <v>121001001</v>
      </c>
      <c r="B1708" s="118" t="s">
        <v>60</v>
      </c>
      <c r="C1708" s="118" t="s">
        <v>11</v>
      </c>
      <c r="D1708" s="118" t="s">
        <v>61</v>
      </c>
      <c r="E1708" s="118" t="s">
        <v>3221</v>
      </c>
      <c r="F1708" s="120">
        <v>40</v>
      </c>
      <c r="G1708" s="119">
        <v>10542023</v>
      </c>
      <c r="H1708" s="119"/>
      <c r="I1708" s="120" t="s">
        <v>5821</v>
      </c>
      <c r="J1708" s="120">
        <v>27000</v>
      </c>
      <c r="K1708" s="120">
        <v>10542023</v>
      </c>
      <c r="L1708" s="120">
        <v>1.07</v>
      </c>
      <c r="M1708" s="121" t="s">
        <v>5654</v>
      </c>
      <c r="N1708" s="120">
        <v>1</v>
      </c>
      <c r="O1708" s="119">
        <v>333</v>
      </c>
      <c r="P1708" s="119"/>
      <c r="Q1708" s="119"/>
      <c r="R1708" s="120" t="s">
        <v>5655</v>
      </c>
      <c r="S1708" s="120">
        <v>94.2</v>
      </c>
      <c r="T1708" s="120"/>
      <c r="U1708" s="120" t="s">
        <v>3186</v>
      </c>
      <c r="V1708" s="172">
        <v>3246.9</v>
      </c>
      <c r="W1708" s="172">
        <v>463.1</v>
      </c>
      <c r="X1708" s="172">
        <v>2083.8000000000002</v>
      </c>
      <c r="Y1708" s="172">
        <v>470</v>
      </c>
      <c r="Z1708" s="172">
        <v>230</v>
      </c>
      <c r="AA1708" s="123">
        <v>58111.199999999997</v>
      </c>
      <c r="AB1708" s="123">
        <v>58208.40000000014</v>
      </c>
      <c r="AC1708" s="123">
        <v>3085</v>
      </c>
      <c r="AD1708" s="123"/>
      <c r="AE1708" s="123"/>
      <c r="AF1708" s="123"/>
      <c r="AG1708" s="214"/>
      <c r="AH1708" s="229" t="str">
        <f t="shared" si="354"/>
        <v>a3</v>
      </c>
      <c r="AI1708" s="199"/>
      <c r="AJ1708" s="199"/>
      <c r="AK1708" s="199"/>
      <c r="AL1708" s="199"/>
      <c r="AM1708" s="199"/>
      <c r="AN1708" s="173"/>
      <c r="AO1708" s="173"/>
      <c r="AP1708" s="173"/>
      <c r="AQ1708" s="173"/>
      <c r="AR1708" s="173"/>
      <c r="AS1708" s="173">
        <v>1</v>
      </c>
      <c r="AT1708" s="173">
        <v>1</v>
      </c>
      <c r="AU1708" s="173">
        <v>2</v>
      </c>
      <c r="AV1708" s="173">
        <v>1</v>
      </c>
      <c r="AW1708" s="173">
        <v>2</v>
      </c>
      <c r="AX1708" s="173">
        <v>1</v>
      </c>
      <c r="AY1708" s="173">
        <v>6</v>
      </c>
      <c r="AZ1708" s="211">
        <f t="shared" si="353"/>
        <v>1</v>
      </c>
      <c r="BA1708" s="211">
        <f t="shared" si="360"/>
        <v>13</v>
      </c>
      <c r="BB1708" s="205">
        <f t="shared" si="355"/>
        <v>262275</v>
      </c>
      <c r="BC1708" s="205">
        <f t="shared" si="356"/>
        <v>261740</v>
      </c>
      <c r="BD1708" s="205">
        <f t="shared" si="357"/>
        <v>2223</v>
      </c>
      <c r="BE1708" s="205">
        <f t="shared" si="358"/>
        <v>1688</v>
      </c>
      <c r="BF1708" s="175">
        <v>260052</v>
      </c>
      <c r="BG1708" s="175"/>
      <c r="BH1708" s="175">
        <v>109620</v>
      </c>
      <c r="BI1708" s="175"/>
      <c r="BJ1708" s="175">
        <v>535</v>
      </c>
      <c r="BK1708" s="175">
        <v>20823</v>
      </c>
      <c r="BL1708" s="175">
        <v>66885</v>
      </c>
      <c r="BM1708" s="175">
        <v>44146</v>
      </c>
      <c r="BN1708" s="175">
        <v>11310</v>
      </c>
      <c r="BO1708" s="175">
        <v>8956</v>
      </c>
      <c r="BP1708" s="200">
        <f t="shared" si="359"/>
        <v>118576</v>
      </c>
    </row>
    <row r="1709" spans="1:68" s="201" customFormat="1" x14ac:dyDescent="0.15">
      <c r="A1709" s="117">
        <v>3720201001</v>
      </c>
      <c r="B1709" s="118" t="s">
        <v>2685</v>
      </c>
      <c r="C1709" s="118" t="s">
        <v>2676</v>
      </c>
      <c r="D1709" s="118" t="s">
        <v>2686</v>
      </c>
      <c r="E1709" s="118" t="s">
        <v>5033</v>
      </c>
      <c r="F1709" s="120">
        <v>37</v>
      </c>
      <c r="G1709" s="119">
        <v>9831050</v>
      </c>
      <c r="H1709" s="119"/>
      <c r="I1709" s="120" t="s">
        <v>5821</v>
      </c>
      <c r="J1709" s="120">
        <v>37400</v>
      </c>
      <c r="K1709" s="120">
        <v>10614310</v>
      </c>
      <c r="L1709" s="120">
        <v>0.77800000000000002</v>
      </c>
      <c r="M1709" s="121" t="s">
        <v>5654</v>
      </c>
      <c r="N1709" s="120">
        <v>1</v>
      </c>
      <c r="O1709" s="119">
        <v>130</v>
      </c>
      <c r="P1709" s="119">
        <v>38.64</v>
      </c>
      <c r="Q1709" s="119">
        <v>2.68</v>
      </c>
      <c r="R1709" s="120" t="s">
        <v>5655</v>
      </c>
      <c r="S1709" s="120">
        <v>49.63</v>
      </c>
      <c r="T1709" s="120"/>
      <c r="U1709" s="120"/>
      <c r="V1709" s="172">
        <v>2905.6</v>
      </c>
      <c r="W1709" s="172">
        <v>337.4</v>
      </c>
      <c r="X1709" s="172">
        <v>1824.9</v>
      </c>
      <c r="Y1709" s="172">
        <v>444.7</v>
      </c>
      <c r="Z1709" s="172">
        <v>298.60000000000002</v>
      </c>
      <c r="AA1709" s="123">
        <v>38652</v>
      </c>
      <c r="AB1709" s="123">
        <v>117215</v>
      </c>
      <c r="AC1709" s="123">
        <v>3147.44</v>
      </c>
      <c r="AD1709" s="123"/>
      <c r="AE1709" s="123"/>
      <c r="AF1709" s="123"/>
      <c r="AG1709" s="214"/>
      <c r="AH1709" s="229" t="str">
        <f t="shared" si="354"/>
        <v>a3</v>
      </c>
      <c r="AI1709" s="199" t="s">
        <v>5402</v>
      </c>
      <c r="AJ1709" s="199"/>
      <c r="AK1709" s="199" t="s">
        <v>5402</v>
      </c>
      <c r="AL1709" s="199" t="s">
        <v>5402</v>
      </c>
      <c r="AM1709" s="199"/>
      <c r="AN1709" s="173">
        <v>3</v>
      </c>
      <c r="AO1709" s="173"/>
      <c r="AP1709" s="173"/>
      <c r="AQ1709" s="173"/>
      <c r="AR1709" s="173"/>
      <c r="AS1709" s="173">
        <v>2</v>
      </c>
      <c r="AT1709" s="173">
        <v>6</v>
      </c>
      <c r="AU1709" s="173">
        <v>6</v>
      </c>
      <c r="AV1709" s="173">
        <v>2</v>
      </c>
      <c r="AW1709" s="173">
        <v>2</v>
      </c>
      <c r="AX1709" s="173">
        <v>2</v>
      </c>
      <c r="AY1709" s="173">
        <v>1</v>
      </c>
      <c r="AZ1709" s="211">
        <f t="shared" si="353"/>
        <v>5</v>
      </c>
      <c r="BA1709" s="211">
        <f t="shared" si="360"/>
        <v>19</v>
      </c>
      <c r="BB1709" s="205">
        <f t="shared" si="355"/>
        <v>458819</v>
      </c>
      <c r="BC1709" s="205">
        <f t="shared" si="356"/>
        <v>376946</v>
      </c>
      <c r="BD1709" s="205">
        <f t="shared" si="357"/>
        <v>136767</v>
      </c>
      <c r="BE1709" s="205">
        <f t="shared" si="358"/>
        <v>54894</v>
      </c>
      <c r="BF1709" s="175">
        <v>322052</v>
      </c>
      <c r="BG1709" s="175">
        <v>14922</v>
      </c>
      <c r="BH1709" s="175">
        <v>189823</v>
      </c>
      <c r="BI1709" s="175">
        <v>81873</v>
      </c>
      <c r="BJ1709" s="175"/>
      <c r="BK1709" s="175">
        <v>56003</v>
      </c>
      <c r="BL1709" s="175">
        <v>9178</v>
      </c>
      <c r="BM1709" s="175"/>
      <c r="BN1709" s="175">
        <v>2604</v>
      </c>
      <c r="BO1709" s="175">
        <v>104416</v>
      </c>
      <c r="BP1709" s="200">
        <f t="shared" si="359"/>
        <v>294239</v>
      </c>
    </row>
    <row r="1710" spans="1:68" s="201" customFormat="1" x14ac:dyDescent="0.15">
      <c r="A1710" s="117">
        <v>120701001</v>
      </c>
      <c r="B1710" s="118" t="s">
        <v>51</v>
      </c>
      <c r="C1710" s="118" t="s">
        <v>11</v>
      </c>
      <c r="D1710" s="118" t="s">
        <v>52</v>
      </c>
      <c r="E1710" s="118" t="s">
        <v>3215</v>
      </c>
      <c r="F1710" s="120">
        <v>46</v>
      </c>
      <c r="G1710" s="119">
        <v>9437827</v>
      </c>
      <c r="H1710" s="119">
        <v>626929</v>
      </c>
      <c r="I1710" s="120" t="s">
        <v>5823</v>
      </c>
      <c r="J1710" s="120">
        <v>22500</v>
      </c>
      <c r="K1710" s="120">
        <v>10788354</v>
      </c>
      <c r="L1710" s="120">
        <v>1.3140000000000001</v>
      </c>
      <c r="M1710" s="121" t="s">
        <v>5654</v>
      </c>
      <c r="N1710" s="120">
        <v>1</v>
      </c>
      <c r="O1710" s="119">
        <v>109</v>
      </c>
      <c r="P1710" s="119">
        <v>22.2</v>
      </c>
      <c r="Q1710" s="119">
        <v>3.28</v>
      </c>
      <c r="R1710" s="120" t="s">
        <v>5655</v>
      </c>
      <c r="S1710" s="120">
        <v>69</v>
      </c>
      <c r="T1710" s="120"/>
      <c r="U1710" s="120" t="s">
        <v>3186</v>
      </c>
      <c r="V1710" s="172">
        <v>2878.4</v>
      </c>
      <c r="W1710" s="172"/>
      <c r="X1710" s="172">
        <v>2014.9</v>
      </c>
      <c r="Y1710" s="172">
        <v>662</v>
      </c>
      <c r="Z1710" s="172">
        <v>201.5</v>
      </c>
      <c r="AA1710" s="123">
        <v>36659</v>
      </c>
      <c r="AB1710" s="123">
        <v>130569.60000000012</v>
      </c>
      <c r="AC1710" s="123">
        <v>2060</v>
      </c>
      <c r="AD1710" s="123"/>
      <c r="AE1710" s="123"/>
      <c r="AF1710" s="123"/>
      <c r="AG1710" s="214"/>
      <c r="AH1710" s="229" t="str">
        <f t="shared" si="354"/>
        <v>a3</v>
      </c>
      <c r="AI1710" s="199"/>
      <c r="AJ1710" s="199"/>
      <c r="AK1710" s="199"/>
      <c r="AL1710" s="199"/>
      <c r="AM1710" s="199"/>
      <c r="AN1710" s="173">
        <v>4</v>
      </c>
      <c r="AO1710" s="173"/>
      <c r="AP1710" s="173"/>
      <c r="AQ1710" s="173"/>
      <c r="AR1710" s="173"/>
      <c r="AS1710" s="173">
        <v>2</v>
      </c>
      <c r="AT1710" s="173">
        <v>4</v>
      </c>
      <c r="AU1710" s="173">
        <v>1.5</v>
      </c>
      <c r="AV1710" s="173">
        <v>4</v>
      </c>
      <c r="AW1710" s="173">
        <v>1</v>
      </c>
      <c r="AX1710" s="173">
        <v>1.5</v>
      </c>
      <c r="AY1710" s="173">
        <v>2.5</v>
      </c>
      <c r="AZ1710" s="211">
        <f t="shared" si="353"/>
        <v>6</v>
      </c>
      <c r="BA1710" s="211">
        <f t="shared" si="360"/>
        <v>14.5</v>
      </c>
      <c r="BB1710" s="205">
        <f t="shared" si="355"/>
        <v>576217</v>
      </c>
      <c r="BC1710" s="205">
        <f t="shared" si="356"/>
        <v>449736</v>
      </c>
      <c r="BD1710" s="205">
        <f t="shared" si="357"/>
        <v>132365</v>
      </c>
      <c r="BE1710" s="205">
        <f t="shared" si="358"/>
        <v>5884</v>
      </c>
      <c r="BF1710" s="175">
        <v>443852</v>
      </c>
      <c r="BG1710" s="175">
        <v>30962</v>
      </c>
      <c r="BH1710" s="175">
        <v>132365</v>
      </c>
      <c r="BI1710" s="175">
        <v>50673</v>
      </c>
      <c r="BJ1710" s="175">
        <v>75808</v>
      </c>
      <c r="BK1710" s="175">
        <v>29940</v>
      </c>
      <c r="BL1710" s="175">
        <v>188717</v>
      </c>
      <c r="BM1710" s="175">
        <v>45651</v>
      </c>
      <c r="BN1710" s="175">
        <v>3845</v>
      </c>
      <c r="BO1710" s="175">
        <v>18256</v>
      </c>
      <c r="BP1710" s="200">
        <f t="shared" si="359"/>
        <v>150621</v>
      </c>
    </row>
    <row r="1711" spans="1:68" s="201" customFormat="1" x14ac:dyDescent="0.15">
      <c r="A1711" s="117">
        <v>121301002</v>
      </c>
      <c r="B1711" s="118" t="s">
        <v>72</v>
      </c>
      <c r="C1711" s="118" t="s">
        <v>11</v>
      </c>
      <c r="D1711" s="118" t="s">
        <v>71</v>
      </c>
      <c r="E1711" s="118" t="s">
        <v>3229</v>
      </c>
      <c r="F1711" s="120">
        <v>45</v>
      </c>
      <c r="G1711" s="119"/>
      <c r="H1711" s="119"/>
      <c r="I1711" s="120" t="s">
        <v>5821</v>
      </c>
      <c r="J1711" s="120">
        <v>28240</v>
      </c>
      <c r="K1711" s="120">
        <v>10831833</v>
      </c>
      <c r="L1711" s="120">
        <v>1.0509999999999999</v>
      </c>
      <c r="M1711" s="121" t="s">
        <v>5654</v>
      </c>
      <c r="N1711" s="120">
        <v>1</v>
      </c>
      <c r="O1711" s="119">
        <v>240</v>
      </c>
      <c r="P1711" s="119"/>
      <c r="Q1711" s="119"/>
      <c r="R1711" s="120" t="s">
        <v>5655</v>
      </c>
      <c r="S1711" s="120">
        <v>135</v>
      </c>
      <c r="T1711" s="120"/>
      <c r="U1711" s="120" t="s">
        <v>3186</v>
      </c>
      <c r="V1711" s="172">
        <v>2732.6</v>
      </c>
      <c r="W1711" s="172"/>
      <c r="X1711" s="172">
        <v>2324.9</v>
      </c>
      <c r="Y1711" s="172">
        <v>282.2</v>
      </c>
      <c r="Z1711" s="172">
        <v>125.5</v>
      </c>
      <c r="AA1711" s="123">
        <v>92804</v>
      </c>
      <c r="AB1711" s="123">
        <v>416473.19999999937</v>
      </c>
      <c r="AC1711" s="123">
        <v>7694.6</v>
      </c>
      <c r="AD1711" s="123"/>
      <c r="AE1711" s="123"/>
      <c r="AF1711" s="123"/>
      <c r="AG1711" s="214"/>
      <c r="AH1711" s="229" t="str">
        <f t="shared" si="354"/>
        <v>a3</v>
      </c>
      <c r="AI1711" s="199"/>
      <c r="AJ1711" s="199"/>
      <c r="AK1711" s="199"/>
      <c r="AL1711" s="199"/>
      <c r="AM1711" s="199"/>
      <c r="AN1711" s="173">
        <v>2</v>
      </c>
      <c r="AO1711" s="173">
        <v>6</v>
      </c>
      <c r="AP1711" s="173">
        <v>6</v>
      </c>
      <c r="AQ1711" s="173">
        <v>4</v>
      </c>
      <c r="AR1711" s="173"/>
      <c r="AS1711" s="173">
        <v>5</v>
      </c>
      <c r="AT1711" s="173"/>
      <c r="AU1711" s="173"/>
      <c r="AV1711" s="173">
        <v>2.5</v>
      </c>
      <c r="AW1711" s="173">
        <v>2.5</v>
      </c>
      <c r="AX1711" s="173"/>
      <c r="AY1711" s="173">
        <v>2</v>
      </c>
      <c r="AZ1711" s="211">
        <f t="shared" si="353"/>
        <v>23</v>
      </c>
      <c r="BA1711" s="211">
        <f t="shared" si="360"/>
        <v>7</v>
      </c>
      <c r="BB1711" s="205">
        <f t="shared" si="355"/>
        <v>436238</v>
      </c>
      <c r="BC1711" s="205">
        <f t="shared" si="356"/>
        <v>436238</v>
      </c>
      <c r="BD1711" s="205">
        <f t="shared" si="357"/>
        <v>0</v>
      </c>
      <c r="BE1711" s="205">
        <f t="shared" si="358"/>
        <v>0</v>
      </c>
      <c r="BF1711" s="175">
        <v>436238</v>
      </c>
      <c r="BG1711" s="175">
        <v>140592</v>
      </c>
      <c r="BH1711" s="175"/>
      <c r="BI1711" s="175"/>
      <c r="BJ1711" s="175"/>
      <c r="BK1711" s="175">
        <v>25381</v>
      </c>
      <c r="BL1711" s="175">
        <v>39269</v>
      </c>
      <c r="BM1711" s="175">
        <v>51408</v>
      </c>
      <c r="BN1711" s="175">
        <v>25158</v>
      </c>
      <c r="BO1711" s="175">
        <v>154430</v>
      </c>
      <c r="BP1711" s="200">
        <f t="shared" si="359"/>
        <v>154430</v>
      </c>
    </row>
    <row r="1712" spans="1:68" s="201" customFormat="1" x14ac:dyDescent="0.15">
      <c r="A1712" s="117">
        <v>220201001</v>
      </c>
      <c r="B1712" s="118" t="s">
        <v>354</v>
      </c>
      <c r="C1712" s="118" t="s">
        <v>345</v>
      </c>
      <c r="D1712" s="118" t="s">
        <v>355</v>
      </c>
      <c r="E1712" s="118" t="s">
        <v>3391</v>
      </c>
      <c r="F1712" s="120">
        <v>40</v>
      </c>
      <c r="G1712" s="119">
        <v>10752558</v>
      </c>
      <c r="H1712" s="119"/>
      <c r="I1712" s="120" t="s">
        <v>5821</v>
      </c>
      <c r="J1712" s="120">
        <v>20000</v>
      </c>
      <c r="K1712" s="120">
        <v>10836339</v>
      </c>
      <c r="L1712" s="120">
        <v>1.484</v>
      </c>
      <c r="M1712" s="121" t="s">
        <v>5654</v>
      </c>
      <c r="N1712" s="120">
        <v>1</v>
      </c>
      <c r="O1712" s="119">
        <v>174</v>
      </c>
      <c r="P1712" s="119"/>
      <c r="Q1712" s="119"/>
      <c r="R1712" s="120" t="s">
        <v>5655</v>
      </c>
      <c r="S1712" s="120">
        <v>121.4</v>
      </c>
      <c r="T1712" s="120"/>
      <c r="U1712" s="120"/>
      <c r="V1712" s="172">
        <v>3903</v>
      </c>
      <c r="W1712" s="172">
        <v>780</v>
      </c>
      <c r="X1712" s="172">
        <v>2069</v>
      </c>
      <c r="Y1712" s="172">
        <v>937</v>
      </c>
      <c r="Z1712" s="172">
        <v>117</v>
      </c>
      <c r="AA1712" s="123">
        <v>31146.7</v>
      </c>
      <c r="AB1712" s="123">
        <v>120900.79999999992</v>
      </c>
      <c r="AC1712" s="123">
        <v>2810</v>
      </c>
      <c r="AD1712" s="123"/>
      <c r="AE1712" s="123"/>
      <c r="AF1712" s="123"/>
      <c r="AG1712" s="214"/>
      <c r="AH1712" s="229" t="str">
        <f t="shared" si="354"/>
        <v>a3</v>
      </c>
      <c r="AI1712" s="199"/>
      <c r="AJ1712" s="199"/>
      <c r="AK1712" s="199"/>
      <c r="AL1712" s="199"/>
      <c r="AM1712" s="199"/>
      <c r="AN1712" s="173">
        <v>3</v>
      </c>
      <c r="AO1712" s="173">
        <v>2.5</v>
      </c>
      <c r="AP1712" s="173">
        <v>2.5</v>
      </c>
      <c r="AQ1712" s="173">
        <v>4</v>
      </c>
      <c r="AR1712" s="173">
        <v>2</v>
      </c>
      <c r="AS1712" s="173">
        <v>0.5</v>
      </c>
      <c r="AT1712" s="173">
        <v>6</v>
      </c>
      <c r="AU1712" s="173">
        <v>6</v>
      </c>
      <c r="AV1712" s="173">
        <v>2</v>
      </c>
      <c r="AW1712" s="173">
        <v>2</v>
      </c>
      <c r="AX1712" s="173">
        <v>3</v>
      </c>
      <c r="AY1712" s="173">
        <v>1</v>
      </c>
      <c r="AZ1712" s="211">
        <f t="shared" si="353"/>
        <v>14.5</v>
      </c>
      <c r="BA1712" s="211">
        <f t="shared" si="360"/>
        <v>20</v>
      </c>
      <c r="BB1712" s="205">
        <f t="shared" si="355"/>
        <v>391195</v>
      </c>
      <c r="BC1712" s="205">
        <f t="shared" si="356"/>
        <v>348597</v>
      </c>
      <c r="BD1712" s="205">
        <f t="shared" si="357"/>
        <v>43279</v>
      </c>
      <c r="BE1712" s="205">
        <f t="shared" si="358"/>
        <v>681</v>
      </c>
      <c r="BF1712" s="175">
        <v>347916</v>
      </c>
      <c r="BG1712" s="175">
        <v>96135</v>
      </c>
      <c r="BH1712" s="175">
        <v>72485</v>
      </c>
      <c r="BI1712" s="175">
        <v>42598</v>
      </c>
      <c r="BJ1712" s="175"/>
      <c r="BK1712" s="175">
        <v>32403</v>
      </c>
      <c r="BL1712" s="175">
        <v>24959</v>
      </c>
      <c r="BM1712" s="175">
        <v>58729</v>
      </c>
      <c r="BN1712" s="175">
        <v>20898</v>
      </c>
      <c r="BO1712" s="175">
        <v>42988</v>
      </c>
      <c r="BP1712" s="200">
        <f t="shared" si="359"/>
        <v>115473</v>
      </c>
    </row>
    <row r="1713" spans="1:68" s="201" customFormat="1" x14ac:dyDescent="0.15">
      <c r="A1713" s="117">
        <v>1500481001</v>
      </c>
      <c r="B1713" s="118" t="s">
        <v>1176</v>
      </c>
      <c r="C1713" s="118" t="s">
        <v>1167</v>
      </c>
      <c r="D1713" s="118" t="s">
        <v>1177</v>
      </c>
      <c r="E1713" s="118" t="s">
        <v>3906</v>
      </c>
      <c r="F1713" s="120">
        <v>15</v>
      </c>
      <c r="G1713" s="119">
        <v>10881584</v>
      </c>
      <c r="H1713" s="119"/>
      <c r="I1713" s="120" t="s">
        <v>5820</v>
      </c>
      <c r="J1713" s="120">
        <v>44200</v>
      </c>
      <c r="K1713" s="120">
        <v>10881584</v>
      </c>
      <c r="L1713" s="120">
        <v>0.67400000000000004</v>
      </c>
      <c r="M1713" s="121" t="s">
        <v>5654</v>
      </c>
      <c r="N1713" s="120">
        <v>1</v>
      </c>
      <c r="O1713" s="119">
        <v>220</v>
      </c>
      <c r="P1713" s="119"/>
      <c r="Q1713" s="119"/>
      <c r="R1713" s="120" t="s">
        <v>5655</v>
      </c>
      <c r="S1713" s="120">
        <v>140.6</v>
      </c>
      <c r="T1713" s="120"/>
      <c r="U1713" s="120"/>
      <c r="V1713" s="172">
        <v>4036</v>
      </c>
      <c r="W1713" s="172">
        <v>1173.3</v>
      </c>
      <c r="X1713" s="172">
        <v>1667.5</v>
      </c>
      <c r="Y1713" s="172">
        <v>972.2</v>
      </c>
      <c r="Z1713" s="172">
        <v>223</v>
      </c>
      <c r="AA1713" s="123">
        <v>77584</v>
      </c>
      <c r="AB1713" s="123">
        <v>263837.20000000036</v>
      </c>
      <c r="AC1713" s="123">
        <v>4784</v>
      </c>
      <c r="AD1713" s="123"/>
      <c r="AE1713" s="123"/>
      <c r="AF1713" s="123"/>
      <c r="AG1713" s="214"/>
      <c r="AH1713" s="229" t="str">
        <f t="shared" si="354"/>
        <v>a3</v>
      </c>
      <c r="AI1713" s="199"/>
      <c r="AJ1713" s="199"/>
      <c r="AK1713" s="199"/>
      <c r="AL1713" s="199"/>
      <c r="AM1713" s="199"/>
      <c r="AN1713" s="173"/>
      <c r="AO1713" s="173"/>
      <c r="AP1713" s="173"/>
      <c r="AQ1713" s="173"/>
      <c r="AR1713" s="173"/>
      <c r="AS1713" s="173">
        <v>2.5</v>
      </c>
      <c r="AT1713" s="173">
        <v>5.5</v>
      </c>
      <c r="AU1713" s="173">
        <v>9.4</v>
      </c>
      <c r="AV1713" s="173">
        <v>1.5</v>
      </c>
      <c r="AW1713" s="173">
        <v>4.5999999999999996</v>
      </c>
      <c r="AX1713" s="173">
        <v>1.5</v>
      </c>
      <c r="AY1713" s="173">
        <v>1</v>
      </c>
      <c r="AZ1713" s="211">
        <f t="shared" si="353"/>
        <v>2.5</v>
      </c>
      <c r="BA1713" s="211">
        <f t="shared" si="360"/>
        <v>23.5</v>
      </c>
      <c r="BB1713" s="205">
        <f t="shared" si="355"/>
        <v>488494</v>
      </c>
      <c r="BC1713" s="205">
        <f t="shared" si="356"/>
        <v>482110</v>
      </c>
      <c r="BD1713" s="205">
        <f t="shared" si="357"/>
        <v>8937</v>
      </c>
      <c r="BE1713" s="205">
        <f t="shared" si="358"/>
        <v>2553</v>
      </c>
      <c r="BF1713" s="175">
        <v>479557</v>
      </c>
      <c r="BG1713" s="175"/>
      <c r="BH1713" s="175">
        <v>117936</v>
      </c>
      <c r="BI1713" s="175">
        <v>6384</v>
      </c>
      <c r="BJ1713" s="175"/>
      <c r="BK1713" s="175">
        <v>110643</v>
      </c>
      <c r="BL1713" s="175">
        <v>83336</v>
      </c>
      <c r="BM1713" s="175">
        <v>60922</v>
      </c>
      <c r="BN1713" s="175">
        <v>36286</v>
      </c>
      <c r="BO1713" s="175">
        <v>72987</v>
      </c>
      <c r="BP1713" s="200">
        <f t="shared" si="359"/>
        <v>190923</v>
      </c>
    </row>
    <row r="1714" spans="1:68" s="201" customFormat="1" x14ac:dyDescent="0.15">
      <c r="A1714" s="117">
        <v>1420401001</v>
      </c>
      <c r="B1714" s="118" t="s">
        <v>1138</v>
      </c>
      <c r="C1714" s="118" t="s">
        <v>1107</v>
      </c>
      <c r="D1714" s="118" t="s">
        <v>1139</v>
      </c>
      <c r="E1714" s="118" t="s">
        <v>3883</v>
      </c>
      <c r="F1714" s="120">
        <v>41</v>
      </c>
      <c r="G1714" s="119">
        <v>10917450</v>
      </c>
      <c r="H1714" s="119"/>
      <c r="I1714" s="120" t="s">
        <v>5820</v>
      </c>
      <c r="J1714" s="120">
        <v>48600</v>
      </c>
      <c r="K1714" s="120">
        <v>10917450</v>
      </c>
      <c r="L1714" s="120">
        <v>0.61499999999999999</v>
      </c>
      <c r="M1714" s="121" t="s">
        <v>5654</v>
      </c>
      <c r="N1714" s="120">
        <v>1</v>
      </c>
      <c r="O1714" s="119">
        <v>161</v>
      </c>
      <c r="P1714" s="119">
        <v>36</v>
      </c>
      <c r="Q1714" s="119">
        <v>4.2</v>
      </c>
      <c r="R1714" s="120" t="s">
        <v>5655</v>
      </c>
      <c r="S1714" s="120">
        <v>144.1</v>
      </c>
      <c r="T1714" s="120"/>
      <c r="U1714" s="120"/>
      <c r="V1714" s="172">
        <v>4636.8999999999996</v>
      </c>
      <c r="W1714" s="172">
        <v>482.2</v>
      </c>
      <c r="X1714" s="172">
        <v>2299.9</v>
      </c>
      <c r="Y1714" s="172">
        <v>296.8</v>
      </c>
      <c r="Z1714" s="172">
        <v>1558</v>
      </c>
      <c r="AA1714" s="123">
        <v>57747</v>
      </c>
      <c r="AB1714" s="123"/>
      <c r="AC1714" s="123">
        <v>6053</v>
      </c>
      <c r="AD1714" s="123"/>
      <c r="AE1714" s="123"/>
      <c r="AF1714" s="123"/>
      <c r="AG1714" s="214"/>
      <c r="AH1714" s="229" t="str">
        <f t="shared" si="354"/>
        <v>a3</v>
      </c>
      <c r="AI1714" s="199"/>
      <c r="AJ1714" s="199"/>
      <c r="AK1714" s="199"/>
      <c r="AL1714" s="199"/>
      <c r="AM1714" s="199"/>
      <c r="AN1714" s="173">
        <v>0.5</v>
      </c>
      <c r="AO1714" s="173">
        <v>3</v>
      </c>
      <c r="AP1714" s="173">
        <v>1.5</v>
      </c>
      <c r="AQ1714" s="173">
        <v>1</v>
      </c>
      <c r="AR1714" s="173"/>
      <c r="AS1714" s="173">
        <v>1.5</v>
      </c>
      <c r="AT1714" s="173">
        <v>10</v>
      </c>
      <c r="AU1714" s="173">
        <v>4</v>
      </c>
      <c r="AV1714" s="173">
        <v>2</v>
      </c>
      <c r="AW1714" s="173">
        <v>1</v>
      </c>
      <c r="AX1714" s="173">
        <v>2</v>
      </c>
      <c r="AY1714" s="173">
        <v>1</v>
      </c>
      <c r="AZ1714" s="211">
        <f t="shared" si="353"/>
        <v>7.5</v>
      </c>
      <c r="BA1714" s="211">
        <f t="shared" si="360"/>
        <v>20</v>
      </c>
      <c r="BB1714" s="205">
        <f t="shared" si="355"/>
        <v>585295</v>
      </c>
      <c r="BC1714" s="205">
        <f t="shared" si="356"/>
        <v>424546</v>
      </c>
      <c r="BD1714" s="205">
        <f t="shared" si="357"/>
        <v>197882</v>
      </c>
      <c r="BE1714" s="205">
        <f t="shared" si="358"/>
        <v>37133</v>
      </c>
      <c r="BF1714" s="175">
        <v>387413</v>
      </c>
      <c r="BG1714" s="175">
        <v>47474</v>
      </c>
      <c r="BH1714" s="175">
        <v>186918</v>
      </c>
      <c r="BI1714" s="175">
        <v>147665</v>
      </c>
      <c r="BJ1714" s="175">
        <v>13084</v>
      </c>
      <c r="BK1714" s="175">
        <v>22163</v>
      </c>
      <c r="BL1714" s="175">
        <v>9008</v>
      </c>
      <c r="BM1714" s="175">
        <v>73900</v>
      </c>
      <c r="BN1714" s="175">
        <v>38074</v>
      </c>
      <c r="BO1714" s="175">
        <v>47009</v>
      </c>
      <c r="BP1714" s="200">
        <f t="shared" si="359"/>
        <v>233927</v>
      </c>
    </row>
    <row r="1715" spans="1:68" s="201" customFormat="1" x14ac:dyDescent="0.15">
      <c r="A1715" s="117">
        <v>3420201001</v>
      </c>
      <c r="B1715" s="118" t="s">
        <v>2529</v>
      </c>
      <c r="C1715" s="118" t="s">
        <v>2517</v>
      </c>
      <c r="D1715" s="118" t="s">
        <v>2530</v>
      </c>
      <c r="E1715" s="118" t="s">
        <v>4914</v>
      </c>
      <c r="F1715" s="120">
        <v>44</v>
      </c>
      <c r="G1715" s="119">
        <v>10953982</v>
      </c>
      <c r="H1715" s="119">
        <v>110229</v>
      </c>
      <c r="I1715" s="120" t="s">
        <v>5821</v>
      </c>
      <c r="J1715" s="120">
        <v>52200</v>
      </c>
      <c r="K1715" s="120">
        <v>10953982</v>
      </c>
      <c r="L1715" s="120">
        <v>0.57499999999999996</v>
      </c>
      <c r="M1715" s="121" t="s">
        <v>5654</v>
      </c>
      <c r="N1715" s="120">
        <v>1</v>
      </c>
      <c r="O1715" s="119">
        <v>180</v>
      </c>
      <c r="P1715" s="119">
        <v>27</v>
      </c>
      <c r="Q1715" s="119">
        <v>3.4</v>
      </c>
      <c r="R1715" s="120" t="s">
        <v>5655</v>
      </c>
      <c r="S1715" s="120">
        <v>249.20000000000002</v>
      </c>
      <c r="T1715" s="120"/>
      <c r="U1715" s="120"/>
      <c r="V1715" s="172">
        <v>5987.1</v>
      </c>
      <c r="W1715" s="172">
        <v>502.9</v>
      </c>
      <c r="X1715" s="172">
        <v>4031.5</v>
      </c>
      <c r="Y1715" s="172">
        <v>429.5</v>
      </c>
      <c r="Z1715" s="172">
        <v>1023.2</v>
      </c>
      <c r="AA1715" s="123">
        <v>153901</v>
      </c>
      <c r="AB1715" s="123"/>
      <c r="AC1715" s="123">
        <v>7478.3</v>
      </c>
      <c r="AD1715" s="123"/>
      <c r="AE1715" s="123"/>
      <c r="AF1715" s="123"/>
      <c r="AG1715" s="214"/>
      <c r="AH1715" s="229" t="str">
        <f t="shared" si="354"/>
        <v>a3</v>
      </c>
      <c r="AI1715" s="199"/>
      <c r="AJ1715" s="199"/>
      <c r="AK1715" s="199"/>
      <c r="AL1715" s="199"/>
      <c r="AM1715" s="199"/>
      <c r="AN1715" s="173">
        <v>8</v>
      </c>
      <c r="AO1715" s="173">
        <v>6</v>
      </c>
      <c r="AP1715" s="173" t="s">
        <v>3186</v>
      </c>
      <c r="AQ1715" s="173">
        <v>2</v>
      </c>
      <c r="AR1715" s="173">
        <v>3</v>
      </c>
      <c r="AS1715" s="173">
        <v>2</v>
      </c>
      <c r="AT1715" s="173">
        <v>8</v>
      </c>
      <c r="AU1715" s="173">
        <v>6</v>
      </c>
      <c r="AV1715" s="173">
        <v>3</v>
      </c>
      <c r="AW1715" s="173">
        <v>2</v>
      </c>
      <c r="AX1715" s="173">
        <v>2</v>
      </c>
      <c r="AY1715" s="173">
        <v>1</v>
      </c>
      <c r="AZ1715" s="211">
        <f t="shared" si="353"/>
        <v>21</v>
      </c>
      <c r="BA1715" s="211">
        <f t="shared" si="360"/>
        <v>22</v>
      </c>
      <c r="BB1715" s="205">
        <f t="shared" si="355"/>
        <v>617720</v>
      </c>
      <c r="BC1715" s="205">
        <f t="shared" si="356"/>
        <v>547815</v>
      </c>
      <c r="BD1715" s="205">
        <f t="shared" si="357"/>
        <v>71941</v>
      </c>
      <c r="BE1715" s="205">
        <f t="shared" si="358"/>
        <v>2036</v>
      </c>
      <c r="BF1715" s="175">
        <v>545779</v>
      </c>
      <c r="BG1715" s="175">
        <v>63652</v>
      </c>
      <c r="BH1715" s="175">
        <v>71941</v>
      </c>
      <c r="BI1715" s="175">
        <v>50826</v>
      </c>
      <c r="BJ1715" s="175">
        <v>19079</v>
      </c>
      <c r="BK1715" s="175">
        <v>117083</v>
      </c>
      <c r="BL1715" s="175">
        <v>98004</v>
      </c>
      <c r="BM1715" s="175">
        <v>83962</v>
      </c>
      <c r="BN1715" s="175">
        <v>18795</v>
      </c>
      <c r="BO1715" s="175">
        <v>94378</v>
      </c>
      <c r="BP1715" s="200">
        <f t="shared" si="359"/>
        <v>166319</v>
      </c>
    </row>
    <row r="1716" spans="1:68" s="201" customFormat="1" x14ac:dyDescent="0.15">
      <c r="A1716" s="117">
        <v>920801001</v>
      </c>
      <c r="B1716" s="118" t="s">
        <v>874</v>
      </c>
      <c r="C1716" s="118" t="s">
        <v>842</v>
      </c>
      <c r="D1716" s="118" t="s">
        <v>875</v>
      </c>
      <c r="E1716" s="118" t="s">
        <v>3716</v>
      </c>
      <c r="F1716" s="120">
        <v>37</v>
      </c>
      <c r="G1716" s="119"/>
      <c r="H1716" s="119"/>
      <c r="I1716" s="120" t="s">
        <v>5821</v>
      </c>
      <c r="J1716" s="120">
        <v>43650</v>
      </c>
      <c r="K1716" s="120">
        <v>10982995</v>
      </c>
      <c r="L1716" s="120">
        <v>0.68899999999999995</v>
      </c>
      <c r="M1716" s="121" t="s">
        <v>5654</v>
      </c>
      <c r="N1716" s="120">
        <v>1</v>
      </c>
      <c r="O1716" s="119">
        <v>204.4</v>
      </c>
      <c r="P1716" s="119"/>
      <c r="Q1716" s="119"/>
      <c r="R1716" s="120" t="s">
        <v>5655</v>
      </c>
      <c r="S1716" s="120">
        <v>112</v>
      </c>
      <c r="T1716" s="120"/>
      <c r="U1716" s="120"/>
      <c r="V1716" s="172">
        <v>3193.82</v>
      </c>
      <c r="W1716" s="172"/>
      <c r="X1716" s="172">
        <v>2944.03</v>
      </c>
      <c r="Y1716" s="172">
        <v>249.79</v>
      </c>
      <c r="Z1716" s="172"/>
      <c r="AA1716" s="123">
        <v>94747</v>
      </c>
      <c r="AB1716" s="123">
        <v>83790</v>
      </c>
      <c r="AC1716" s="123">
        <v>5596</v>
      </c>
      <c r="AD1716" s="123"/>
      <c r="AE1716" s="123"/>
      <c r="AF1716" s="123"/>
      <c r="AG1716" s="214"/>
      <c r="AH1716" s="229" t="str">
        <f t="shared" si="354"/>
        <v>a3</v>
      </c>
      <c r="AI1716" s="199"/>
      <c r="AJ1716" s="199"/>
      <c r="AK1716" s="199"/>
      <c r="AL1716" s="199"/>
      <c r="AM1716" s="199"/>
      <c r="AN1716" s="173">
        <v>1</v>
      </c>
      <c r="AO1716" s="173">
        <v>3</v>
      </c>
      <c r="AP1716" s="173"/>
      <c r="AQ1716" s="173">
        <v>1</v>
      </c>
      <c r="AR1716" s="173"/>
      <c r="AS1716" s="173">
        <v>1</v>
      </c>
      <c r="AT1716" s="173">
        <v>4</v>
      </c>
      <c r="AU1716" s="173">
        <v>5</v>
      </c>
      <c r="AV1716" s="173">
        <v>4</v>
      </c>
      <c r="AW1716" s="173">
        <v>3</v>
      </c>
      <c r="AX1716" s="173">
        <v>1</v>
      </c>
      <c r="AY1716" s="173"/>
      <c r="AZ1716" s="211">
        <f t="shared" ref="AZ1716:AZ1745" si="361">SUBTOTAL(9,AN1716:AS1716)</f>
        <v>6</v>
      </c>
      <c r="BA1716" s="211">
        <f t="shared" si="360"/>
        <v>17</v>
      </c>
      <c r="BB1716" s="205">
        <f t="shared" si="355"/>
        <v>426089</v>
      </c>
      <c r="BC1716" s="205">
        <f t="shared" si="356"/>
        <v>356715</v>
      </c>
      <c r="BD1716" s="205">
        <f t="shared" si="357"/>
        <v>72148</v>
      </c>
      <c r="BE1716" s="205">
        <f t="shared" si="358"/>
        <v>2774</v>
      </c>
      <c r="BF1716" s="175">
        <v>353941</v>
      </c>
      <c r="BG1716" s="175">
        <v>27056</v>
      </c>
      <c r="BH1716" s="175">
        <v>114660</v>
      </c>
      <c r="BI1716" s="175">
        <v>69374</v>
      </c>
      <c r="BJ1716" s="175"/>
      <c r="BK1716" s="175">
        <v>121216</v>
      </c>
      <c r="BL1716" s="175">
        <v>5760</v>
      </c>
      <c r="BM1716" s="175">
        <v>56124</v>
      </c>
      <c r="BN1716" s="175">
        <v>14482</v>
      </c>
      <c r="BO1716" s="175">
        <v>17417</v>
      </c>
      <c r="BP1716" s="200">
        <f t="shared" si="359"/>
        <v>132077</v>
      </c>
    </row>
    <row r="1717" spans="1:68" s="201" customFormat="1" x14ac:dyDescent="0.15">
      <c r="A1717" s="117">
        <v>4420101001</v>
      </c>
      <c r="B1717" s="118" t="s">
        <v>3014</v>
      </c>
      <c r="C1717" s="118" t="s">
        <v>3015</v>
      </c>
      <c r="D1717" s="118" t="s">
        <v>3016</v>
      </c>
      <c r="E1717" s="118" t="s">
        <v>5257</v>
      </c>
      <c r="F1717" s="120">
        <v>44</v>
      </c>
      <c r="G1717" s="119">
        <v>12147440</v>
      </c>
      <c r="H1717" s="119"/>
      <c r="I1717" s="120" t="s">
        <v>5820</v>
      </c>
      <c r="J1717" s="120">
        <v>47885</v>
      </c>
      <c r="K1717" s="120">
        <v>11016415</v>
      </c>
      <c r="L1717" s="120">
        <v>0.63</v>
      </c>
      <c r="M1717" s="121" t="s">
        <v>5672</v>
      </c>
      <c r="N1717" s="120">
        <v>1</v>
      </c>
      <c r="O1717" s="119">
        <v>200</v>
      </c>
      <c r="P1717" s="119"/>
      <c r="Q1717" s="119"/>
      <c r="R1717" s="120" t="s">
        <v>5655</v>
      </c>
      <c r="S1717" s="120">
        <v>238.49299999999999</v>
      </c>
      <c r="T1717" s="120"/>
      <c r="U1717" s="120"/>
      <c r="V1717" s="172">
        <v>4760.6639999999998</v>
      </c>
      <c r="W1717" s="172">
        <v>968.54</v>
      </c>
      <c r="X1717" s="172">
        <v>3246.424</v>
      </c>
      <c r="Y1717" s="172">
        <v>545.70000000000005</v>
      </c>
      <c r="Z1717" s="172"/>
      <c r="AA1717" s="123">
        <v>78597</v>
      </c>
      <c r="AB1717" s="123"/>
      <c r="AC1717" s="123">
        <v>6995</v>
      </c>
      <c r="AD1717" s="123"/>
      <c r="AE1717" s="123"/>
      <c r="AF1717" s="123"/>
      <c r="AG1717" s="214"/>
      <c r="AH1717" s="229" t="str">
        <f t="shared" si="354"/>
        <v>a3</v>
      </c>
      <c r="AI1717" s="199" t="s">
        <v>5401</v>
      </c>
      <c r="AJ1717" s="199"/>
      <c r="AK1717" s="199" t="s">
        <v>5401</v>
      </c>
      <c r="AL1717" s="199" t="s">
        <v>5401</v>
      </c>
      <c r="AM1717" s="199"/>
      <c r="AN1717" s="173"/>
      <c r="AO1717" s="173"/>
      <c r="AP1717" s="173"/>
      <c r="AQ1717" s="173"/>
      <c r="AR1717" s="173"/>
      <c r="AS1717" s="173">
        <v>2</v>
      </c>
      <c r="AT1717" s="173">
        <v>8</v>
      </c>
      <c r="AU1717" s="173">
        <v>5</v>
      </c>
      <c r="AV1717" s="173">
        <v>0.5</v>
      </c>
      <c r="AW1717" s="173">
        <v>0.5</v>
      </c>
      <c r="AX1717" s="173">
        <v>2</v>
      </c>
      <c r="AY1717" s="173"/>
      <c r="AZ1717" s="211">
        <f t="shared" si="361"/>
        <v>2</v>
      </c>
      <c r="BA1717" s="211">
        <f t="shared" si="360"/>
        <v>16</v>
      </c>
      <c r="BB1717" s="205">
        <f t="shared" si="355"/>
        <v>354330</v>
      </c>
      <c r="BC1717" s="205">
        <f t="shared" si="356"/>
        <v>354330</v>
      </c>
      <c r="BD1717" s="205">
        <f t="shared" si="357"/>
        <v>-100724</v>
      </c>
      <c r="BE1717" s="205">
        <f t="shared" si="358"/>
        <v>-100724</v>
      </c>
      <c r="BF1717" s="175">
        <v>455054</v>
      </c>
      <c r="BG1717" s="175"/>
      <c r="BH1717" s="175">
        <v>231256</v>
      </c>
      <c r="BI1717" s="175"/>
      <c r="BJ1717" s="175"/>
      <c r="BK1717" s="175">
        <v>103832</v>
      </c>
      <c r="BL1717" s="175">
        <v>19242</v>
      </c>
      <c r="BM1717" s="175"/>
      <c r="BN1717" s="175"/>
      <c r="BO1717" s="175"/>
      <c r="BP1717" s="200">
        <f t="shared" si="359"/>
        <v>231256</v>
      </c>
    </row>
    <row r="1718" spans="1:68" s="201" customFormat="1" x14ac:dyDescent="0.15">
      <c r="A1718" s="117">
        <v>4310001003</v>
      </c>
      <c r="B1718" s="118" t="s">
        <v>680</v>
      </c>
      <c r="C1718" s="118" t="s">
        <v>2954</v>
      </c>
      <c r="D1718" s="118" t="s">
        <v>2960</v>
      </c>
      <c r="E1718" s="118" t="s">
        <v>5223</v>
      </c>
      <c r="F1718" s="120">
        <v>26</v>
      </c>
      <c r="G1718" s="119">
        <v>11126086</v>
      </c>
      <c r="H1718" s="119"/>
      <c r="I1718" s="120" t="s">
        <v>5820</v>
      </c>
      <c r="J1718" s="120">
        <v>48300</v>
      </c>
      <c r="K1718" s="120">
        <v>11126622</v>
      </c>
      <c r="L1718" s="120">
        <v>0.63100000000000001</v>
      </c>
      <c r="M1718" s="121" t="s">
        <v>5654</v>
      </c>
      <c r="N1718" s="120">
        <v>1</v>
      </c>
      <c r="O1718" s="119">
        <v>186</v>
      </c>
      <c r="P1718" s="119">
        <v>46.4</v>
      </c>
      <c r="Q1718" s="119">
        <v>5.4</v>
      </c>
      <c r="R1718" s="120" t="s">
        <v>5655</v>
      </c>
      <c r="S1718" s="120">
        <v>85.3</v>
      </c>
      <c r="T1718" s="120"/>
      <c r="U1718" s="120"/>
      <c r="V1718" s="172">
        <v>7141.8</v>
      </c>
      <c r="W1718" s="172"/>
      <c r="X1718" s="172">
        <v>3432.2</v>
      </c>
      <c r="Y1718" s="172">
        <v>1192</v>
      </c>
      <c r="Z1718" s="172">
        <v>2517.6</v>
      </c>
      <c r="AA1718" s="123">
        <v>68465</v>
      </c>
      <c r="AB1718" s="123">
        <v>242765.99999999962</v>
      </c>
      <c r="AC1718" s="123">
        <v>6160</v>
      </c>
      <c r="AD1718" s="123"/>
      <c r="AE1718" s="123"/>
      <c r="AF1718" s="123"/>
      <c r="AG1718" s="214"/>
      <c r="AH1718" s="229" t="str">
        <f t="shared" si="354"/>
        <v>a3</v>
      </c>
      <c r="AI1718" s="199" t="s">
        <v>5401</v>
      </c>
      <c r="AJ1718" s="199" t="s">
        <v>5401</v>
      </c>
      <c r="AK1718" s="199" t="s">
        <v>5401</v>
      </c>
      <c r="AL1718" s="199"/>
      <c r="AM1718" s="199"/>
      <c r="AN1718" s="173">
        <v>8</v>
      </c>
      <c r="AO1718" s="173"/>
      <c r="AP1718" s="173"/>
      <c r="AQ1718" s="173"/>
      <c r="AR1718" s="173"/>
      <c r="AS1718" s="173">
        <v>2</v>
      </c>
      <c r="AT1718" s="173">
        <v>3</v>
      </c>
      <c r="AU1718" s="173">
        <v>6</v>
      </c>
      <c r="AV1718" s="173">
        <v>11</v>
      </c>
      <c r="AW1718" s="173">
        <v>6</v>
      </c>
      <c r="AX1718" s="173">
        <v>2</v>
      </c>
      <c r="AY1718" s="173">
        <v>2</v>
      </c>
      <c r="AZ1718" s="211">
        <f t="shared" si="361"/>
        <v>10</v>
      </c>
      <c r="BA1718" s="211">
        <f t="shared" si="360"/>
        <v>30</v>
      </c>
      <c r="BB1718" s="205">
        <f t="shared" si="355"/>
        <v>832516</v>
      </c>
      <c r="BC1718" s="205">
        <f t="shared" si="356"/>
        <v>693433</v>
      </c>
      <c r="BD1718" s="205">
        <f t="shared" si="357"/>
        <v>166276</v>
      </c>
      <c r="BE1718" s="205">
        <f t="shared" si="358"/>
        <v>27193</v>
      </c>
      <c r="BF1718" s="175">
        <v>666240</v>
      </c>
      <c r="BG1718" s="175">
        <v>71306</v>
      </c>
      <c r="BH1718" s="175">
        <v>264033</v>
      </c>
      <c r="BI1718" s="175">
        <v>139083</v>
      </c>
      <c r="BJ1718" s="175"/>
      <c r="BK1718" s="175">
        <v>16596</v>
      </c>
      <c r="BL1718" s="175">
        <v>45588</v>
      </c>
      <c r="BM1718" s="175">
        <v>91960</v>
      </c>
      <c r="BN1718" s="175">
        <v>81723</v>
      </c>
      <c r="BO1718" s="175">
        <v>122227</v>
      </c>
      <c r="BP1718" s="200">
        <f t="shared" si="359"/>
        <v>386260</v>
      </c>
    </row>
    <row r="1719" spans="1:68" s="201" customFormat="1" x14ac:dyDescent="0.15">
      <c r="A1719" s="117">
        <v>3700381001</v>
      </c>
      <c r="B1719" s="118" t="s">
        <v>2679</v>
      </c>
      <c r="C1719" s="118" t="s">
        <v>2676</v>
      </c>
      <c r="D1719" s="118" t="s">
        <v>2680</v>
      </c>
      <c r="E1719" s="118" t="s">
        <v>5029</v>
      </c>
      <c r="F1719" s="120">
        <v>12</v>
      </c>
      <c r="G1719" s="119">
        <v>11440496</v>
      </c>
      <c r="H1719" s="119"/>
      <c r="I1719" s="120" t="s">
        <v>5821</v>
      </c>
      <c r="J1719" s="120">
        <v>47600</v>
      </c>
      <c r="K1719" s="120">
        <v>11154521</v>
      </c>
      <c r="L1719" s="120">
        <v>0.64200000000000002</v>
      </c>
      <c r="M1719" s="121" t="s">
        <v>5654</v>
      </c>
      <c r="N1719" s="120">
        <v>1</v>
      </c>
      <c r="O1719" s="119">
        <v>187</v>
      </c>
      <c r="P1719" s="119">
        <v>31.4</v>
      </c>
      <c r="Q1719" s="119">
        <v>3.99</v>
      </c>
      <c r="R1719" s="120" t="s">
        <v>5655</v>
      </c>
      <c r="S1719" s="120">
        <v>134.80000000000001</v>
      </c>
      <c r="T1719" s="120"/>
      <c r="U1719" s="120"/>
      <c r="V1719" s="172">
        <v>4460.1000000000004</v>
      </c>
      <c r="W1719" s="172">
        <v>1405</v>
      </c>
      <c r="X1719" s="172">
        <v>2240.6</v>
      </c>
      <c r="Y1719" s="172">
        <v>607.4</v>
      </c>
      <c r="Z1719" s="172">
        <v>207.1</v>
      </c>
      <c r="AA1719" s="123">
        <v>41433.199999999997</v>
      </c>
      <c r="AB1719" s="123"/>
      <c r="AC1719" s="123">
        <v>1414</v>
      </c>
      <c r="AD1719" s="123"/>
      <c r="AE1719" s="123"/>
      <c r="AF1719" s="123"/>
      <c r="AG1719" s="214"/>
      <c r="AH1719" s="229" t="str">
        <f t="shared" si="354"/>
        <v>a3</v>
      </c>
      <c r="AI1719" s="199"/>
      <c r="AJ1719" s="199"/>
      <c r="AK1719" s="199"/>
      <c r="AL1719" s="199"/>
      <c r="AM1719" s="199"/>
      <c r="AN1719" s="173" t="s">
        <v>3186</v>
      </c>
      <c r="AO1719" s="173" t="s">
        <v>3186</v>
      </c>
      <c r="AP1719" s="173" t="s">
        <v>3186</v>
      </c>
      <c r="AQ1719" s="173" t="s">
        <v>3186</v>
      </c>
      <c r="AR1719" s="173" t="s">
        <v>3186</v>
      </c>
      <c r="AS1719" s="173">
        <v>3</v>
      </c>
      <c r="AT1719" s="173">
        <v>3.9</v>
      </c>
      <c r="AU1719" s="173">
        <v>7.9</v>
      </c>
      <c r="AV1719" s="173">
        <v>1</v>
      </c>
      <c r="AW1719" s="173">
        <v>4.0999999999999996</v>
      </c>
      <c r="AX1719" s="173">
        <v>2</v>
      </c>
      <c r="AY1719" s="173">
        <v>1.1000000000000001</v>
      </c>
      <c r="AZ1719" s="211">
        <f t="shared" si="361"/>
        <v>3</v>
      </c>
      <c r="BA1719" s="211">
        <f t="shared" si="360"/>
        <v>20</v>
      </c>
      <c r="BB1719" s="205">
        <f t="shared" si="355"/>
        <v>495057</v>
      </c>
      <c r="BC1719" s="205">
        <f t="shared" si="356"/>
        <v>436311</v>
      </c>
      <c r="BD1719" s="205">
        <f t="shared" si="357"/>
        <v>121744</v>
      </c>
      <c r="BE1719" s="205">
        <f t="shared" si="358"/>
        <v>62998</v>
      </c>
      <c r="BF1719" s="175">
        <v>373313</v>
      </c>
      <c r="BG1719" s="175"/>
      <c r="BH1719" s="175">
        <v>121744</v>
      </c>
      <c r="BI1719" s="175">
        <v>58746</v>
      </c>
      <c r="BJ1719" s="175"/>
      <c r="BK1719" s="175">
        <v>92026</v>
      </c>
      <c r="BL1719" s="175">
        <v>47565</v>
      </c>
      <c r="BM1719" s="175">
        <v>59979</v>
      </c>
      <c r="BN1719" s="175">
        <v>3549</v>
      </c>
      <c r="BO1719" s="175">
        <v>111448</v>
      </c>
      <c r="BP1719" s="200">
        <f t="shared" si="359"/>
        <v>233192</v>
      </c>
    </row>
    <row r="1720" spans="1:68" s="201" customFormat="1" x14ac:dyDescent="0.15">
      <c r="A1720" s="117">
        <v>620401001</v>
      </c>
      <c r="B1720" s="118" t="s">
        <v>622</v>
      </c>
      <c r="C1720" s="118" t="s">
        <v>601</v>
      </c>
      <c r="D1720" s="118" t="s">
        <v>623</v>
      </c>
      <c r="E1720" s="118" t="s">
        <v>3563</v>
      </c>
      <c r="F1720" s="120">
        <v>34</v>
      </c>
      <c r="G1720" s="119">
        <v>11263700</v>
      </c>
      <c r="H1720" s="119"/>
      <c r="I1720" s="120" t="s">
        <v>5821</v>
      </c>
      <c r="J1720" s="120">
        <v>36870</v>
      </c>
      <c r="K1720" s="120">
        <v>11160660</v>
      </c>
      <c r="L1720" s="120">
        <v>0.82899999999999996</v>
      </c>
      <c r="M1720" s="121" t="s">
        <v>5654</v>
      </c>
      <c r="N1720" s="120">
        <v>1</v>
      </c>
      <c r="O1720" s="119">
        <v>64.7</v>
      </c>
      <c r="P1720" s="119"/>
      <c r="Q1720" s="119"/>
      <c r="R1720" s="120" t="s">
        <v>5655</v>
      </c>
      <c r="S1720" s="120">
        <v>221</v>
      </c>
      <c r="T1720" s="120"/>
      <c r="U1720" s="120"/>
      <c r="V1720" s="172">
        <v>5180.3</v>
      </c>
      <c r="W1720" s="172">
        <v>653.79999999999995</v>
      </c>
      <c r="X1720" s="172">
        <v>1494.7</v>
      </c>
      <c r="Y1720" s="172">
        <v>922.7</v>
      </c>
      <c r="Z1720" s="172">
        <v>2109.1</v>
      </c>
      <c r="AA1720" s="123">
        <v>55870</v>
      </c>
      <c r="AB1720" s="123">
        <v>139247.5</v>
      </c>
      <c r="AC1720" s="123">
        <v>2566</v>
      </c>
      <c r="AD1720" s="123"/>
      <c r="AE1720" s="123"/>
      <c r="AF1720" s="123"/>
      <c r="AG1720" s="214"/>
      <c r="AH1720" s="229" t="str">
        <f t="shared" si="354"/>
        <v>a3</v>
      </c>
      <c r="AI1720" s="199"/>
      <c r="AJ1720" s="199"/>
      <c r="AK1720" s="199"/>
      <c r="AL1720" s="199"/>
      <c r="AM1720" s="199"/>
      <c r="AN1720" s="173">
        <v>3</v>
      </c>
      <c r="AO1720" s="173"/>
      <c r="AP1720" s="173"/>
      <c r="AQ1720" s="173"/>
      <c r="AR1720" s="173"/>
      <c r="AS1720" s="173">
        <v>1</v>
      </c>
      <c r="AT1720" s="173">
        <v>8</v>
      </c>
      <c r="AU1720" s="173">
        <v>7</v>
      </c>
      <c r="AV1720" s="173">
        <v>1</v>
      </c>
      <c r="AW1720" s="173">
        <v>2</v>
      </c>
      <c r="AX1720" s="173">
        <v>5</v>
      </c>
      <c r="AY1720" s="173">
        <v>1</v>
      </c>
      <c r="AZ1720" s="211">
        <f t="shared" si="361"/>
        <v>4</v>
      </c>
      <c r="BA1720" s="211">
        <f t="shared" si="360"/>
        <v>24</v>
      </c>
      <c r="BB1720" s="205">
        <f t="shared" si="355"/>
        <v>274312</v>
      </c>
      <c r="BC1720" s="205">
        <f t="shared" si="356"/>
        <v>274312</v>
      </c>
      <c r="BD1720" s="205">
        <f t="shared" si="357"/>
        <v>-73105</v>
      </c>
      <c r="BE1720" s="205">
        <f t="shared" si="358"/>
        <v>-73105</v>
      </c>
      <c r="BF1720" s="175">
        <v>347417</v>
      </c>
      <c r="BG1720" s="175">
        <v>22502</v>
      </c>
      <c r="BH1720" s="175">
        <v>104431</v>
      </c>
      <c r="BI1720" s="175"/>
      <c r="BJ1720" s="175"/>
      <c r="BK1720" s="175">
        <v>55276</v>
      </c>
      <c r="BL1720" s="175">
        <v>15365</v>
      </c>
      <c r="BM1720" s="175"/>
      <c r="BN1720" s="175">
        <v>39398</v>
      </c>
      <c r="BO1720" s="175">
        <v>37340</v>
      </c>
      <c r="BP1720" s="200">
        <f t="shared" si="359"/>
        <v>141771</v>
      </c>
    </row>
    <row r="1721" spans="1:68" s="201" customFormat="1" x14ac:dyDescent="0.15">
      <c r="A1721" s="117">
        <v>2200281001</v>
      </c>
      <c r="B1721" s="118" t="s">
        <v>1775</v>
      </c>
      <c r="C1721" s="118" t="s">
        <v>1773</v>
      </c>
      <c r="D1721" s="118" t="s">
        <v>1776</v>
      </c>
      <c r="E1721" s="118" t="s">
        <v>4345</v>
      </c>
      <c r="F1721" s="120">
        <v>28</v>
      </c>
      <c r="G1721" s="119">
        <v>11472080</v>
      </c>
      <c r="H1721" s="119"/>
      <c r="I1721" s="120" t="s">
        <v>5820</v>
      </c>
      <c r="J1721" s="120">
        <v>54000</v>
      </c>
      <c r="K1721" s="120">
        <v>11472080</v>
      </c>
      <c r="L1721" s="120">
        <v>0.58199999999999996</v>
      </c>
      <c r="M1721" s="121" t="s">
        <v>5654</v>
      </c>
      <c r="N1721" s="120">
        <v>1</v>
      </c>
      <c r="O1721" s="119">
        <v>158</v>
      </c>
      <c r="P1721" s="119">
        <v>23.2</v>
      </c>
      <c r="Q1721" s="119">
        <v>2.8</v>
      </c>
      <c r="R1721" s="120" t="s">
        <v>5655</v>
      </c>
      <c r="S1721" s="120">
        <v>173.5</v>
      </c>
      <c r="T1721" s="120"/>
      <c r="U1721" s="120"/>
      <c r="V1721" s="172">
        <v>4755.2</v>
      </c>
      <c r="W1721" s="172">
        <v>748.5</v>
      </c>
      <c r="X1721" s="172">
        <v>2708.9</v>
      </c>
      <c r="Y1721" s="172">
        <v>1046.5</v>
      </c>
      <c r="Z1721" s="172">
        <v>251.3</v>
      </c>
      <c r="AA1721" s="123">
        <v>62323</v>
      </c>
      <c r="AB1721" s="123"/>
      <c r="AC1721" s="123">
        <v>6204</v>
      </c>
      <c r="AD1721" s="123"/>
      <c r="AE1721" s="123"/>
      <c r="AF1721" s="123"/>
      <c r="AG1721" s="214"/>
      <c r="AH1721" s="229" t="str">
        <f t="shared" si="354"/>
        <v>a3</v>
      </c>
      <c r="AI1721" s="199"/>
      <c r="AJ1721" s="199"/>
      <c r="AK1721" s="199"/>
      <c r="AL1721" s="199"/>
      <c r="AM1721" s="199"/>
      <c r="AN1721" s="173"/>
      <c r="AO1721" s="173"/>
      <c r="AP1721" s="173"/>
      <c r="AQ1721" s="173"/>
      <c r="AR1721" s="173"/>
      <c r="AS1721" s="173"/>
      <c r="AT1721" s="173"/>
      <c r="AU1721" s="173"/>
      <c r="AV1721" s="173"/>
      <c r="AW1721" s="173"/>
      <c r="AX1721" s="173"/>
      <c r="AY1721" s="173"/>
      <c r="AZ1721" s="211">
        <f t="shared" si="361"/>
        <v>0</v>
      </c>
      <c r="BA1721" s="211">
        <f t="shared" si="360"/>
        <v>0</v>
      </c>
      <c r="BB1721" s="205">
        <f t="shared" si="355"/>
        <v>0</v>
      </c>
      <c r="BC1721" s="205">
        <f t="shared" si="356"/>
        <v>0</v>
      </c>
      <c r="BD1721" s="205">
        <f t="shared" si="357"/>
        <v>0</v>
      </c>
      <c r="BE1721" s="205">
        <f t="shared" si="358"/>
        <v>0</v>
      </c>
      <c r="BF1721" s="175"/>
      <c r="BG1721" s="175"/>
      <c r="BH1721" s="175"/>
      <c r="BI1721" s="175"/>
      <c r="BJ1721" s="175"/>
      <c r="BK1721" s="175"/>
      <c r="BL1721" s="175"/>
      <c r="BM1721" s="175"/>
      <c r="BN1721" s="175"/>
      <c r="BO1721" s="175"/>
      <c r="BP1721" s="200">
        <f t="shared" si="359"/>
        <v>0</v>
      </c>
    </row>
    <row r="1722" spans="1:68" s="201" customFormat="1" x14ac:dyDescent="0.15">
      <c r="A1722" s="117">
        <v>2320601002</v>
      </c>
      <c r="B1722" s="118" t="s">
        <v>1897</v>
      </c>
      <c r="C1722" s="118" t="s">
        <v>1850</v>
      </c>
      <c r="D1722" s="118" t="s">
        <v>1896</v>
      </c>
      <c r="E1722" s="118" t="s">
        <v>4438</v>
      </c>
      <c r="F1722" s="120">
        <v>37</v>
      </c>
      <c r="G1722" s="119">
        <v>11579910</v>
      </c>
      <c r="H1722" s="119"/>
      <c r="I1722" s="120" t="s">
        <v>5820</v>
      </c>
      <c r="J1722" s="120">
        <v>49550</v>
      </c>
      <c r="K1722" s="120">
        <v>11579910</v>
      </c>
      <c r="L1722" s="120">
        <v>0.64</v>
      </c>
      <c r="M1722" s="121" t="s">
        <v>5654</v>
      </c>
      <c r="N1722" s="120">
        <v>1</v>
      </c>
      <c r="O1722" s="119">
        <v>130</v>
      </c>
      <c r="P1722" s="119">
        <v>24</v>
      </c>
      <c r="Q1722" s="119">
        <v>3</v>
      </c>
      <c r="R1722" s="120" t="s">
        <v>5655</v>
      </c>
      <c r="S1722" s="120">
        <v>79.5</v>
      </c>
      <c r="T1722" s="120"/>
      <c r="U1722" s="120"/>
      <c r="V1722" s="172">
        <v>5097.1000000000004</v>
      </c>
      <c r="W1722" s="172">
        <v>2156.5</v>
      </c>
      <c r="X1722" s="172">
        <v>1999.1</v>
      </c>
      <c r="Y1722" s="172">
        <v>877.9</v>
      </c>
      <c r="Z1722" s="172">
        <v>63.6</v>
      </c>
      <c r="AA1722" s="123">
        <v>80921</v>
      </c>
      <c r="AB1722" s="123"/>
      <c r="AC1722" s="123">
        <v>7327</v>
      </c>
      <c r="AD1722" s="123"/>
      <c r="AE1722" s="123"/>
      <c r="AF1722" s="123"/>
      <c r="AG1722" s="214"/>
      <c r="AH1722" s="229" t="str">
        <f t="shared" si="354"/>
        <v>a3</v>
      </c>
      <c r="AI1722" s="199"/>
      <c r="AJ1722" s="199"/>
      <c r="AK1722" s="199"/>
      <c r="AL1722" s="199"/>
      <c r="AM1722" s="199"/>
      <c r="AN1722" s="173">
        <v>5</v>
      </c>
      <c r="AO1722" s="173"/>
      <c r="AP1722" s="173"/>
      <c r="AQ1722" s="173">
        <v>1</v>
      </c>
      <c r="AR1722" s="173"/>
      <c r="AS1722" s="173">
        <v>0.9</v>
      </c>
      <c r="AT1722" s="173">
        <v>4.5999999999999996</v>
      </c>
      <c r="AU1722" s="173">
        <v>7.5</v>
      </c>
      <c r="AV1722" s="173">
        <v>1.5</v>
      </c>
      <c r="AW1722" s="173">
        <v>2.5</v>
      </c>
      <c r="AX1722" s="173"/>
      <c r="AY1722" s="173">
        <v>1</v>
      </c>
      <c r="AZ1722" s="211">
        <f t="shared" si="361"/>
        <v>6.9</v>
      </c>
      <c r="BA1722" s="211">
        <f t="shared" si="360"/>
        <v>17.100000000000001</v>
      </c>
      <c r="BB1722" s="205">
        <f t="shared" si="355"/>
        <v>617486</v>
      </c>
      <c r="BC1722" s="205">
        <f t="shared" si="356"/>
        <v>506926</v>
      </c>
      <c r="BD1722" s="205">
        <f t="shared" si="357"/>
        <v>132090</v>
      </c>
      <c r="BE1722" s="205">
        <f t="shared" si="358"/>
        <v>21530</v>
      </c>
      <c r="BF1722" s="175">
        <v>485396</v>
      </c>
      <c r="BG1722" s="175">
        <v>34038</v>
      </c>
      <c r="BH1722" s="175">
        <v>132090</v>
      </c>
      <c r="BI1722" s="175">
        <v>90746</v>
      </c>
      <c r="BJ1722" s="175">
        <v>19814</v>
      </c>
      <c r="BK1722" s="175">
        <v>164187</v>
      </c>
      <c r="BL1722" s="175">
        <v>51389</v>
      </c>
      <c r="BM1722" s="175">
        <v>75987</v>
      </c>
      <c r="BN1722" s="175">
        <v>8047</v>
      </c>
      <c r="BO1722" s="175">
        <v>41188</v>
      </c>
      <c r="BP1722" s="200">
        <f t="shared" si="359"/>
        <v>173278</v>
      </c>
    </row>
    <row r="1723" spans="1:68" s="201" customFormat="1" x14ac:dyDescent="0.15">
      <c r="A1723" s="117">
        <v>3421201001</v>
      </c>
      <c r="B1723" s="118" t="s">
        <v>2565</v>
      </c>
      <c r="C1723" s="118" t="s">
        <v>2517</v>
      </c>
      <c r="D1723" s="118" t="s">
        <v>2566</v>
      </c>
      <c r="E1723" s="118" t="s">
        <v>4943</v>
      </c>
      <c r="F1723" s="120">
        <v>27</v>
      </c>
      <c r="G1723" s="119">
        <v>11462910</v>
      </c>
      <c r="H1723" s="119"/>
      <c r="I1723" s="120" t="s">
        <v>5820</v>
      </c>
      <c r="J1723" s="120">
        <v>56250</v>
      </c>
      <c r="K1723" s="120">
        <v>11613709</v>
      </c>
      <c r="L1723" s="120">
        <v>0.56599999999999995</v>
      </c>
      <c r="M1723" s="121" t="s">
        <v>5654</v>
      </c>
      <c r="N1723" s="120">
        <v>1</v>
      </c>
      <c r="O1723" s="119">
        <v>199</v>
      </c>
      <c r="P1723" s="119">
        <v>47</v>
      </c>
      <c r="Q1723" s="119">
        <v>4.0999999999999996</v>
      </c>
      <c r="R1723" s="120" t="s">
        <v>5655</v>
      </c>
      <c r="S1723" s="120">
        <v>227.3</v>
      </c>
      <c r="T1723" s="120"/>
      <c r="U1723" s="120"/>
      <c r="V1723" s="172">
        <v>5491.3</v>
      </c>
      <c r="W1723" s="172">
        <v>1432.6</v>
      </c>
      <c r="X1723" s="172">
        <v>3469.4</v>
      </c>
      <c r="Y1723" s="172">
        <v>589.29999999999995</v>
      </c>
      <c r="Z1723" s="172"/>
      <c r="AA1723" s="123">
        <v>68612.899999999994</v>
      </c>
      <c r="AB1723" s="123"/>
      <c r="AC1723" s="123">
        <v>8047.4</v>
      </c>
      <c r="AD1723" s="123"/>
      <c r="AE1723" s="123"/>
      <c r="AF1723" s="123"/>
      <c r="AG1723" s="214"/>
      <c r="AH1723" s="229" t="str">
        <f t="shared" si="354"/>
        <v>a3</v>
      </c>
      <c r="AI1723" s="199"/>
      <c r="AJ1723" s="199"/>
      <c r="AK1723" s="199"/>
      <c r="AL1723" s="199"/>
      <c r="AM1723" s="199"/>
      <c r="AN1723" s="173">
        <v>5</v>
      </c>
      <c r="AO1723" s="173">
        <v>0.5</v>
      </c>
      <c r="AP1723" s="173"/>
      <c r="AQ1723" s="173"/>
      <c r="AR1723" s="173"/>
      <c r="AS1723" s="173">
        <v>3</v>
      </c>
      <c r="AT1723" s="173">
        <v>5</v>
      </c>
      <c r="AU1723" s="173">
        <v>5</v>
      </c>
      <c r="AV1723" s="173">
        <v>2</v>
      </c>
      <c r="AW1723" s="173">
        <v>4</v>
      </c>
      <c r="AX1723" s="173">
        <v>1</v>
      </c>
      <c r="AY1723" s="173">
        <v>2</v>
      </c>
      <c r="AZ1723" s="211">
        <f t="shared" si="361"/>
        <v>8.5</v>
      </c>
      <c r="BA1723" s="211">
        <f t="shared" si="360"/>
        <v>19</v>
      </c>
      <c r="BB1723" s="205">
        <f t="shared" si="355"/>
        <v>491700</v>
      </c>
      <c r="BC1723" s="205">
        <f t="shared" si="356"/>
        <v>491700</v>
      </c>
      <c r="BD1723" s="205">
        <f t="shared" si="357"/>
        <v>0</v>
      </c>
      <c r="BE1723" s="205">
        <f t="shared" si="358"/>
        <v>0</v>
      </c>
      <c r="BF1723" s="175">
        <v>491700</v>
      </c>
      <c r="BG1723" s="175">
        <v>34710</v>
      </c>
      <c r="BH1723" s="175">
        <v>163463</v>
      </c>
      <c r="BI1723" s="175"/>
      <c r="BJ1723" s="175"/>
      <c r="BK1723" s="175">
        <v>123167</v>
      </c>
      <c r="BL1723" s="175">
        <v>12563</v>
      </c>
      <c r="BM1723" s="175">
        <v>76344</v>
      </c>
      <c r="BN1723" s="175">
        <v>42025</v>
      </c>
      <c r="BO1723" s="175">
        <v>39428</v>
      </c>
      <c r="BP1723" s="200">
        <f t="shared" si="359"/>
        <v>202891</v>
      </c>
    </row>
    <row r="1724" spans="1:68" s="201" customFormat="1" x14ac:dyDescent="0.15">
      <c r="A1724" s="117">
        <v>920101001</v>
      </c>
      <c r="B1724" s="118" t="s">
        <v>855</v>
      </c>
      <c r="C1724" s="118" t="s">
        <v>842</v>
      </c>
      <c r="D1724" s="118" t="s">
        <v>856</v>
      </c>
      <c r="E1724" s="118" t="s">
        <v>3701</v>
      </c>
      <c r="F1724" s="120">
        <v>48</v>
      </c>
      <c r="G1724" s="119">
        <v>11698382</v>
      </c>
      <c r="H1724" s="119"/>
      <c r="I1724" s="120" t="s">
        <v>5823</v>
      </c>
      <c r="J1724" s="120">
        <v>39600</v>
      </c>
      <c r="K1724" s="120">
        <v>11698382</v>
      </c>
      <c r="L1724" s="120">
        <v>0.80900000000000005</v>
      </c>
      <c r="M1724" s="121" t="s">
        <v>5654</v>
      </c>
      <c r="N1724" s="120">
        <v>1</v>
      </c>
      <c r="O1724" s="119">
        <v>149.69999999999999</v>
      </c>
      <c r="P1724" s="119">
        <v>37.200000000000003</v>
      </c>
      <c r="Q1724" s="119">
        <v>5</v>
      </c>
      <c r="R1724" s="120" t="s">
        <v>5655</v>
      </c>
      <c r="S1724" s="120">
        <v>44.3</v>
      </c>
      <c r="T1724" s="120"/>
      <c r="U1724" s="120"/>
      <c r="V1724" s="172">
        <v>2669.1</v>
      </c>
      <c r="W1724" s="172">
        <v>507.6</v>
      </c>
      <c r="X1724" s="172">
        <v>1877</v>
      </c>
      <c r="Y1724" s="172">
        <v>284.5</v>
      </c>
      <c r="Z1724" s="172"/>
      <c r="AA1724" s="123">
        <v>47925</v>
      </c>
      <c r="AB1724" s="123">
        <v>109909.7999999997</v>
      </c>
      <c r="AC1724" s="123">
        <v>1849</v>
      </c>
      <c r="AD1724" s="123"/>
      <c r="AE1724" s="123"/>
      <c r="AF1724" s="123"/>
      <c r="AG1724" s="214"/>
      <c r="AH1724" s="229" t="str">
        <f t="shared" si="354"/>
        <v>a3</v>
      </c>
      <c r="AI1724" s="199" t="s">
        <v>5401</v>
      </c>
      <c r="AJ1724" s="199"/>
      <c r="AK1724" s="199"/>
      <c r="AL1724" s="199"/>
      <c r="AM1724" s="199"/>
      <c r="AN1724" s="173" t="s">
        <v>3186</v>
      </c>
      <c r="AO1724" s="173" t="s">
        <v>3186</v>
      </c>
      <c r="AP1724" s="173" t="s">
        <v>3186</v>
      </c>
      <c r="AQ1724" s="173" t="s">
        <v>3186</v>
      </c>
      <c r="AR1724" s="173" t="s">
        <v>3186</v>
      </c>
      <c r="AS1724" s="173">
        <v>2</v>
      </c>
      <c r="AT1724" s="173">
        <v>6.9</v>
      </c>
      <c r="AU1724" s="173">
        <v>2</v>
      </c>
      <c r="AV1724" s="173">
        <v>2.1</v>
      </c>
      <c r="AW1724" s="173">
        <v>2</v>
      </c>
      <c r="AX1724" s="173">
        <v>1</v>
      </c>
      <c r="AY1724" s="173"/>
      <c r="AZ1724" s="211">
        <f t="shared" si="361"/>
        <v>2</v>
      </c>
      <c r="BA1724" s="211">
        <f t="shared" si="360"/>
        <v>14</v>
      </c>
      <c r="BB1724" s="205">
        <f t="shared" si="355"/>
        <v>304472</v>
      </c>
      <c r="BC1724" s="205">
        <f t="shared" si="356"/>
        <v>304472</v>
      </c>
      <c r="BD1724" s="205">
        <f t="shared" si="357"/>
        <v>0</v>
      </c>
      <c r="BE1724" s="205">
        <f t="shared" si="358"/>
        <v>0</v>
      </c>
      <c r="BF1724" s="175">
        <v>304472</v>
      </c>
      <c r="BG1724" s="175"/>
      <c r="BH1724" s="175">
        <v>186900</v>
      </c>
      <c r="BI1724" s="175"/>
      <c r="BJ1724" s="175"/>
      <c r="BK1724" s="175">
        <v>59624</v>
      </c>
      <c r="BL1724" s="175">
        <v>56541</v>
      </c>
      <c r="BM1724" s="175"/>
      <c r="BN1724" s="175">
        <v>157</v>
      </c>
      <c r="BO1724" s="175">
        <v>1250</v>
      </c>
      <c r="BP1724" s="200">
        <f t="shared" si="359"/>
        <v>188150</v>
      </c>
    </row>
    <row r="1725" spans="1:68" s="201" customFormat="1" x14ac:dyDescent="0.15">
      <c r="A1725" s="117">
        <v>3820501001</v>
      </c>
      <c r="B1725" s="118" t="s">
        <v>2718</v>
      </c>
      <c r="C1725" s="118" t="s">
        <v>2700</v>
      </c>
      <c r="D1725" s="118" t="s">
        <v>2719</v>
      </c>
      <c r="E1725" s="118" t="s">
        <v>5060</v>
      </c>
      <c r="F1725" s="120">
        <v>33</v>
      </c>
      <c r="G1725" s="119">
        <v>14264186</v>
      </c>
      <c r="H1725" s="119"/>
      <c r="I1725" s="120" t="s">
        <v>5820</v>
      </c>
      <c r="J1725" s="120">
        <v>51400</v>
      </c>
      <c r="K1725" s="120">
        <v>11729218</v>
      </c>
      <c r="L1725" s="120">
        <v>0.625</v>
      </c>
      <c r="M1725" s="121" t="s">
        <v>5656</v>
      </c>
      <c r="N1725" s="120">
        <v>1</v>
      </c>
      <c r="O1725" s="119">
        <v>147</v>
      </c>
      <c r="P1725" s="119">
        <v>32</v>
      </c>
      <c r="Q1725" s="119">
        <v>2.8</v>
      </c>
      <c r="R1725" s="120" t="s">
        <v>5655</v>
      </c>
      <c r="S1725" s="120">
        <v>110</v>
      </c>
      <c r="T1725" s="120"/>
      <c r="U1725" s="120"/>
      <c r="V1725" s="172">
        <v>5504</v>
      </c>
      <c r="W1725" s="172">
        <v>1342</v>
      </c>
      <c r="X1725" s="172">
        <v>3623</v>
      </c>
      <c r="Y1725" s="172">
        <v>72</v>
      </c>
      <c r="Z1725" s="172">
        <v>467</v>
      </c>
      <c r="AA1725" s="123">
        <v>31389</v>
      </c>
      <c r="AB1725" s="123">
        <v>143299.19999999984</v>
      </c>
      <c r="AC1725" s="123">
        <v>5212</v>
      </c>
      <c r="AD1725" s="123"/>
      <c r="AE1725" s="123"/>
      <c r="AF1725" s="123"/>
      <c r="AG1725" s="214"/>
      <c r="AH1725" s="229" t="str">
        <f t="shared" si="354"/>
        <v>a3</v>
      </c>
      <c r="AI1725" s="199"/>
      <c r="AJ1725" s="199"/>
      <c r="AK1725" s="199"/>
      <c r="AL1725" s="199"/>
      <c r="AM1725" s="199"/>
      <c r="AN1725" s="173">
        <v>2</v>
      </c>
      <c r="AO1725" s="173">
        <v>1</v>
      </c>
      <c r="AP1725" s="173">
        <v>0.8</v>
      </c>
      <c r="AQ1725" s="173"/>
      <c r="AR1725" s="173"/>
      <c r="AS1725" s="173">
        <v>1</v>
      </c>
      <c r="AT1725" s="173">
        <v>6</v>
      </c>
      <c r="AU1725" s="173">
        <v>5</v>
      </c>
      <c r="AV1725" s="173">
        <v>2</v>
      </c>
      <c r="AW1725" s="173">
        <v>2</v>
      </c>
      <c r="AX1725" s="173">
        <v>1</v>
      </c>
      <c r="AY1725" s="173">
        <v>1</v>
      </c>
      <c r="AZ1725" s="211">
        <f t="shared" si="361"/>
        <v>4.8</v>
      </c>
      <c r="BA1725" s="211">
        <f t="shared" si="360"/>
        <v>17</v>
      </c>
      <c r="BB1725" s="205">
        <f t="shared" si="355"/>
        <v>468035</v>
      </c>
      <c r="BC1725" s="205">
        <f t="shared" si="356"/>
        <v>398475</v>
      </c>
      <c r="BD1725" s="205">
        <f t="shared" si="357"/>
        <v>72342</v>
      </c>
      <c r="BE1725" s="205">
        <f t="shared" si="358"/>
        <v>2782</v>
      </c>
      <c r="BF1725" s="175">
        <v>395693</v>
      </c>
      <c r="BG1725" s="175">
        <v>29552</v>
      </c>
      <c r="BH1725" s="175">
        <v>115500</v>
      </c>
      <c r="BI1725" s="175">
        <v>69560</v>
      </c>
      <c r="BJ1725" s="175"/>
      <c r="BK1725" s="175">
        <v>99749</v>
      </c>
      <c r="BL1725" s="175">
        <v>26097</v>
      </c>
      <c r="BM1725" s="175">
        <v>67252</v>
      </c>
      <c r="BN1725" s="175">
        <v>34349</v>
      </c>
      <c r="BO1725" s="175">
        <v>25976</v>
      </c>
      <c r="BP1725" s="200">
        <f t="shared" si="359"/>
        <v>141476</v>
      </c>
    </row>
    <row r="1726" spans="1:68" s="124" customFormat="1" x14ac:dyDescent="0.15">
      <c r="A1726" s="117">
        <v>2020201002</v>
      </c>
      <c r="B1726" s="118" t="s">
        <v>1503</v>
      </c>
      <c r="C1726" s="118" t="s">
        <v>1489</v>
      </c>
      <c r="D1726" s="118" t="s">
        <v>1502</v>
      </c>
      <c r="E1726" s="118" t="s">
        <v>4153</v>
      </c>
      <c r="F1726" s="120">
        <v>25</v>
      </c>
      <c r="G1726" s="119">
        <v>11730018</v>
      </c>
      <c r="H1726" s="119"/>
      <c r="I1726" s="120" t="s">
        <v>5820</v>
      </c>
      <c r="J1726" s="120">
        <v>41100</v>
      </c>
      <c r="K1726" s="120">
        <v>11730018</v>
      </c>
      <c r="L1726" s="120">
        <v>0.78200000000000003</v>
      </c>
      <c r="M1726" s="121" t="s">
        <v>5654</v>
      </c>
      <c r="N1726" s="120">
        <v>1</v>
      </c>
      <c r="O1726" s="119">
        <v>224</v>
      </c>
      <c r="P1726" s="119">
        <v>27</v>
      </c>
      <c r="Q1726" s="119">
        <v>3.2</v>
      </c>
      <c r="R1726" s="120" t="s">
        <v>5655</v>
      </c>
      <c r="S1726" s="120">
        <v>84.8</v>
      </c>
      <c r="T1726" s="120"/>
      <c r="U1726" s="120"/>
      <c r="V1726" s="172">
        <v>3939.1</v>
      </c>
      <c r="W1726" s="172">
        <v>771.1</v>
      </c>
      <c r="X1726" s="172">
        <v>2144.6999999999998</v>
      </c>
      <c r="Y1726" s="172">
        <v>1023.3</v>
      </c>
      <c r="Z1726" s="172"/>
      <c r="AA1726" s="123">
        <v>60792</v>
      </c>
      <c r="AB1726" s="123">
        <v>184934.40000000017</v>
      </c>
      <c r="AC1726" s="123">
        <v>3901</v>
      </c>
      <c r="AD1726" s="123"/>
      <c r="AE1726" s="123"/>
      <c r="AF1726" s="123"/>
      <c r="AG1726" s="214"/>
      <c r="AH1726" s="229" t="str">
        <f t="shared" si="354"/>
        <v>a3</v>
      </c>
      <c r="AI1726" s="199"/>
      <c r="AJ1726" s="199"/>
      <c r="AK1726" s="199"/>
      <c r="AL1726" s="199"/>
      <c r="AM1726" s="199"/>
      <c r="AN1726" s="173">
        <v>1</v>
      </c>
      <c r="AO1726" s="173">
        <v>1</v>
      </c>
      <c r="AP1726" s="173">
        <v>1</v>
      </c>
      <c r="AQ1726" s="173">
        <v>1</v>
      </c>
      <c r="AR1726" s="173"/>
      <c r="AS1726" s="173">
        <v>1</v>
      </c>
      <c r="AT1726" s="173">
        <v>1</v>
      </c>
      <c r="AU1726" s="173">
        <v>4.4000000000000004</v>
      </c>
      <c r="AV1726" s="173">
        <v>1</v>
      </c>
      <c r="AW1726" s="173">
        <v>3.9</v>
      </c>
      <c r="AX1726" s="173">
        <v>1.5</v>
      </c>
      <c r="AY1726" s="173"/>
      <c r="AZ1726" s="211">
        <f t="shared" si="361"/>
        <v>5</v>
      </c>
      <c r="BA1726" s="211">
        <f t="shared" si="360"/>
        <v>11.8</v>
      </c>
      <c r="BB1726" s="205">
        <f t="shared" si="355"/>
        <v>440339</v>
      </c>
      <c r="BC1726" s="205">
        <f t="shared" si="356"/>
        <v>377828</v>
      </c>
      <c r="BD1726" s="205">
        <f t="shared" si="357"/>
        <v>65011</v>
      </c>
      <c r="BE1726" s="205">
        <f t="shared" si="358"/>
        <v>2500</v>
      </c>
      <c r="BF1726" s="175">
        <v>375328</v>
      </c>
      <c r="BG1726" s="175">
        <v>27723</v>
      </c>
      <c r="BH1726" s="175">
        <v>104475</v>
      </c>
      <c r="BI1726" s="175">
        <v>62511</v>
      </c>
      <c r="BJ1726" s="175"/>
      <c r="BK1726" s="175">
        <v>78939</v>
      </c>
      <c r="BL1726" s="175">
        <v>69804</v>
      </c>
      <c r="BM1726" s="175">
        <v>49340</v>
      </c>
      <c r="BN1726" s="175">
        <v>29689</v>
      </c>
      <c r="BO1726" s="175">
        <v>17858</v>
      </c>
      <c r="BP1726" s="200">
        <f t="shared" si="359"/>
        <v>122333</v>
      </c>
    </row>
    <row r="1727" spans="1:68" s="124" customFormat="1" x14ac:dyDescent="0.15">
      <c r="A1727" s="117">
        <v>1421101001</v>
      </c>
      <c r="B1727" s="118" t="s">
        <v>1150</v>
      </c>
      <c r="C1727" s="118" t="s">
        <v>1107</v>
      </c>
      <c r="D1727" s="118" t="s">
        <v>1151</v>
      </c>
      <c r="E1727" s="118" t="s">
        <v>3890</v>
      </c>
      <c r="F1727" s="120">
        <v>32</v>
      </c>
      <c r="G1727" s="119">
        <v>11815648</v>
      </c>
      <c r="H1727" s="119"/>
      <c r="I1727" s="120" t="s">
        <v>5820</v>
      </c>
      <c r="J1727" s="120">
        <v>47250</v>
      </c>
      <c r="K1727" s="120">
        <v>11815648</v>
      </c>
      <c r="L1727" s="120">
        <v>0.68500000000000005</v>
      </c>
      <c r="M1727" s="121" t="s">
        <v>5654</v>
      </c>
      <c r="N1727" s="120">
        <v>1</v>
      </c>
      <c r="O1727" s="119">
        <v>270</v>
      </c>
      <c r="P1727" s="119">
        <v>48</v>
      </c>
      <c r="Q1727" s="119">
        <v>8.1999999999999993</v>
      </c>
      <c r="R1727" s="120" t="s">
        <v>5655</v>
      </c>
      <c r="S1727" s="120">
        <v>207.7</v>
      </c>
      <c r="T1727" s="120"/>
      <c r="U1727" s="120"/>
      <c r="V1727" s="172">
        <v>5054.5749999999998</v>
      </c>
      <c r="W1727" s="172">
        <v>1157.49</v>
      </c>
      <c r="X1727" s="172">
        <v>3139.9229999999998</v>
      </c>
      <c r="Y1727" s="172">
        <v>615.75</v>
      </c>
      <c r="Z1727" s="172">
        <v>141.41200000000001</v>
      </c>
      <c r="AA1727" s="123">
        <v>49022</v>
      </c>
      <c r="AB1727" s="123"/>
      <c r="AC1727" s="123">
        <v>9383</v>
      </c>
      <c r="AD1727" s="123"/>
      <c r="AE1727" s="123"/>
      <c r="AF1727" s="123"/>
      <c r="AG1727" s="214"/>
      <c r="AH1727" s="229" t="str">
        <f t="shared" si="354"/>
        <v>a3</v>
      </c>
      <c r="AI1727" s="199"/>
      <c r="AJ1727" s="199"/>
      <c r="AK1727" s="199"/>
      <c r="AL1727" s="199"/>
      <c r="AM1727" s="199"/>
      <c r="AN1727" s="173">
        <v>3</v>
      </c>
      <c r="AO1727" s="173">
        <v>1.3</v>
      </c>
      <c r="AP1727" s="173">
        <v>1.2</v>
      </c>
      <c r="AQ1727" s="173">
        <v>0.5</v>
      </c>
      <c r="AR1727" s="173"/>
      <c r="AS1727" s="173">
        <v>1</v>
      </c>
      <c r="AT1727" s="173">
        <v>10</v>
      </c>
      <c r="AU1727" s="173">
        <v>2.5</v>
      </c>
      <c r="AV1727" s="173">
        <v>2</v>
      </c>
      <c r="AW1727" s="173">
        <v>0.5</v>
      </c>
      <c r="AX1727" s="173">
        <v>1</v>
      </c>
      <c r="AY1727" s="173">
        <v>2</v>
      </c>
      <c r="AZ1727" s="211">
        <f t="shared" si="361"/>
        <v>7</v>
      </c>
      <c r="BA1727" s="211">
        <f t="shared" si="360"/>
        <v>18</v>
      </c>
      <c r="BB1727" s="205">
        <f t="shared" si="355"/>
        <v>730674</v>
      </c>
      <c r="BC1727" s="205">
        <f t="shared" si="356"/>
        <v>607760</v>
      </c>
      <c r="BD1727" s="205">
        <f t="shared" si="357"/>
        <v>122915</v>
      </c>
      <c r="BE1727" s="205">
        <f t="shared" si="358"/>
        <v>1</v>
      </c>
      <c r="BF1727" s="175">
        <v>607759</v>
      </c>
      <c r="BG1727" s="175">
        <v>41938</v>
      </c>
      <c r="BH1727" s="175">
        <v>122914</v>
      </c>
      <c r="BI1727" s="175">
        <v>122914</v>
      </c>
      <c r="BJ1727" s="175"/>
      <c r="BK1727" s="175">
        <v>218847</v>
      </c>
      <c r="BL1727" s="175">
        <v>6400</v>
      </c>
      <c r="BM1727" s="175">
        <v>75518</v>
      </c>
      <c r="BN1727" s="175">
        <v>84845</v>
      </c>
      <c r="BO1727" s="175">
        <v>57298</v>
      </c>
      <c r="BP1727" s="200">
        <f t="shared" si="359"/>
        <v>180212</v>
      </c>
    </row>
    <row r="1728" spans="1:68" s="124" customFormat="1" x14ac:dyDescent="0.15">
      <c r="A1728" s="117">
        <v>123101001</v>
      </c>
      <c r="B1728" s="118" t="s">
        <v>102</v>
      </c>
      <c r="C1728" s="118" t="s">
        <v>11</v>
      </c>
      <c r="D1728" s="118" t="s">
        <v>103</v>
      </c>
      <c r="E1728" s="118" t="s">
        <v>3248</v>
      </c>
      <c r="F1728" s="120">
        <v>33</v>
      </c>
      <c r="G1728" s="119">
        <v>11817184</v>
      </c>
      <c r="H1728" s="119"/>
      <c r="I1728" s="120" t="s">
        <v>5821</v>
      </c>
      <c r="J1728" s="120">
        <v>47500</v>
      </c>
      <c r="K1728" s="120">
        <v>11817184</v>
      </c>
      <c r="L1728" s="120">
        <v>0.68200000000000005</v>
      </c>
      <c r="M1728" s="121" t="s">
        <v>5654</v>
      </c>
      <c r="N1728" s="120">
        <v>1</v>
      </c>
      <c r="O1728" s="119">
        <v>233.5</v>
      </c>
      <c r="P1728" s="119"/>
      <c r="Q1728" s="119"/>
      <c r="R1728" s="120" t="s">
        <v>5655</v>
      </c>
      <c r="S1728" s="120">
        <v>86.1</v>
      </c>
      <c r="T1728" s="120"/>
      <c r="U1728" s="120" t="s">
        <v>3186</v>
      </c>
      <c r="V1728" s="172">
        <v>1248.5</v>
      </c>
      <c r="W1728" s="172">
        <v>182.4</v>
      </c>
      <c r="X1728" s="172">
        <v>472.4</v>
      </c>
      <c r="Y1728" s="172">
        <v>572.70000000000005</v>
      </c>
      <c r="Z1728" s="172">
        <v>21</v>
      </c>
      <c r="AA1728" s="123">
        <v>87235</v>
      </c>
      <c r="AB1728" s="123">
        <v>266093.10000000027</v>
      </c>
      <c r="AC1728" s="123">
        <v>6.2859999999999996</v>
      </c>
      <c r="AD1728" s="123"/>
      <c r="AE1728" s="123"/>
      <c r="AF1728" s="123"/>
      <c r="AG1728" s="214"/>
      <c r="AH1728" s="229" t="str">
        <f t="shared" si="354"/>
        <v>a3</v>
      </c>
      <c r="AI1728" s="199"/>
      <c r="AJ1728" s="199"/>
      <c r="AK1728" s="199"/>
      <c r="AL1728" s="199"/>
      <c r="AM1728" s="199"/>
      <c r="AN1728" s="173">
        <v>2</v>
      </c>
      <c r="AO1728" s="173" t="s">
        <v>3186</v>
      </c>
      <c r="AP1728" s="173" t="s">
        <v>3186</v>
      </c>
      <c r="AQ1728" s="173" t="s">
        <v>3186</v>
      </c>
      <c r="AR1728" s="173" t="s">
        <v>3186</v>
      </c>
      <c r="AS1728" s="173">
        <v>3</v>
      </c>
      <c r="AT1728" s="173">
        <v>3</v>
      </c>
      <c r="AU1728" s="173">
        <v>6</v>
      </c>
      <c r="AV1728" s="173">
        <v>5</v>
      </c>
      <c r="AW1728" s="173">
        <v>3</v>
      </c>
      <c r="AX1728" s="173">
        <v>2</v>
      </c>
      <c r="AY1728" s="173">
        <v>3</v>
      </c>
      <c r="AZ1728" s="211">
        <f t="shared" si="361"/>
        <v>5</v>
      </c>
      <c r="BA1728" s="211">
        <f t="shared" si="360"/>
        <v>22</v>
      </c>
      <c r="BB1728" s="205">
        <f t="shared" si="355"/>
        <v>462278</v>
      </c>
      <c r="BC1728" s="205">
        <f t="shared" si="356"/>
        <v>391700</v>
      </c>
      <c r="BD1728" s="205">
        <f t="shared" si="357"/>
        <v>133795</v>
      </c>
      <c r="BE1728" s="205">
        <f t="shared" si="358"/>
        <v>63217</v>
      </c>
      <c r="BF1728" s="175">
        <v>328483</v>
      </c>
      <c r="BG1728" s="175">
        <v>14965</v>
      </c>
      <c r="BH1728" s="175">
        <v>171751</v>
      </c>
      <c r="BI1728" s="175">
        <v>70578</v>
      </c>
      <c r="BJ1728" s="175"/>
      <c r="BK1728" s="175">
        <v>55653</v>
      </c>
      <c r="BL1728" s="175">
        <v>41713</v>
      </c>
      <c r="BM1728" s="175">
        <v>25047</v>
      </c>
      <c r="BN1728" s="175">
        <v>3760</v>
      </c>
      <c r="BO1728" s="175">
        <v>78811</v>
      </c>
      <c r="BP1728" s="200">
        <f t="shared" si="359"/>
        <v>250562</v>
      </c>
    </row>
    <row r="1729" spans="1:68" s="124" customFormat="1" x14ac:dyDescent="0.15">
      <c r="A1729" s="117">
        <v>822401001</v>
      </c>
      <c r="B1729" s="118" t="s">
        <v>810</v>
      </c>
      <c r="C1729" s="118" t="s">
        <v>762</v>
      </c>
      <c r="D1729" s="118" t="s">
        <v>811</v>
      </c>
      <c r="E1729" s="118" t="s">
        <v>3676</v>
      </c>
      <c r="F1729" s="120">
        <v>32</v>
      </c>
      <c r="G1729" s="119">
        <v>11890006</v>
      </c>
      <c r="H1729" s="119"/>
      <c r="I1729" s="120" t="s">
        <v>5820</v>
      </c>
      <c r="J1729" s="120">
        <v>48000</v>
      </c>
      <c r="K1729" s="120">
        <v>11890006</v>
      </c>
      <c r="L1729" s="120">
        <v>0.67900000000000005</v>
      </c>
      <c r="M1729" s="121" t="s">
        <v>5654</v>
      </c>
      <c r="N1729" s="120">
        <v>1</v>
      </c>
      <c r="O1729" s="119">
        <v>154.30000000000001</v>
      </c>
      <c r="P1729" s="119">
        <v>26.1</v>
      </c>
      <c r="Q1729" s="119">
        <v>3.9</v>
      </c>
      <c r="R1729" s="120" t="s">
        <v>5655</v>
      </c>
      <c r="S1729" s="120">
        <v>141.9</v>
      </c>
      <c r="T1729" s="120"/>
      <c r="U1729" s="120"/>
      <c r="V1729" s="172">
        <v>3961.43</v>
      </c>
      <c r="W1729" s="172"/>
      <c r="X1729" s="172">
        <v>3004.23</v>
      </c>
      <c r="Y1729" s="172">
        <v>947.2</v>
      </c>
      <c r="Z1729" s="172">
        <v>10</v>
      </c>
      <c r="AA1729" s="123">
        <v>60188</v>
      </c>
      <c r="AB1729" s="123">
        <v>152393.40000000017</v>
      </c>
      <c r="AC1729" s="123">
        <v>3259.3</v>
      </c>
      <c r="AD1729" s="123"/>
      <c r="AE1729" s="123"/>
      <c r="AF1729" s="123"/>
      <c r="AG1729" s="214"/>
      <c r="AH1729" s="229" t="str">
        <f t="shared" si="354"/>
        <v>a3</v>
      </c>
      <c r="AI1729" s="199" t="s">
        <v>5402</v>
      </c>
      <c r="AJ1729" s="199"/>
      <c r="AK1729" s="199" t="s">
        <v>5402</v>
      </c>
      <c r="AL1729" s="199" t="s">
        <v>5402</v>
      </c>
      <c r="AM1729" s="199"/>
      <c r="AN1729" s="173">
        <v>1</v>
      </c>
      <c r="AO1729" s="173"/>
      <c r="AP1729" s="173"/>
      <c r="AQ1729" s="173"/>
      <c r="AR1729" s="173"/>
      <c r="AS1729" s="173">
        <v>1</v>
      </c>
      <c r="AT1729" s="173">
        <v>3</v>
      </c>
      <c r="AU1729" s="173">
        <v>3</v>
      </c>
      <c r="AV1729" s="173">
        <v>3</v>
      </c>
      <c r="AW1729" s="173">
        <v>3</v>
      </c>
      <c r="AX1729" s="173">
        <v>1</v>
      </c>
      <c r="AY1729" s="173">
        <v>1</v>
      </c>
      <c r="AZ1729" s="211">
        <f t="shared" si="361"/>
        <v>2</v>
      </c>
      <c r="BA1729" s="211">
        <f t="shared" si="360"/>
        <v>14</v>
      </c>
      <c r="BB1729" s="205">
        <f t="shared" si="355"/>
        <v>365740</v>
      </c>
      <c r="BC1729" s="205">
        <f t="shared" si="356"/>
        <v>365740</v>
      </c>
      <c r="BD1729" s="205">
        <f t="shared" si="357"/>
        <v>0</v>
      </c>
      <c r="BE1729" s="205">
        <f t="shared" si="358"/>
        <v>0</v>
      </c>
      <c r="BF1729" s="175">
        <v>365740</v>
      </c>
      <c r="BG1729" s="175"/>
      <c r="BH1729" s="175">
        <v>275721</v>
      </c>
      <c r="BI1729" s="175"/>
      <c r="BJ1729" s="175"/>
      <c r="BK1729" s="175">
        <v>85295</v>
      </c>
      <c r="BL1729" s="175">
        <v>25</v>
      </c>
      <c r="BM1729" s="175"/>
      <c r="BN1729" s="175"/>
      <c r="BO1729" s="175">
        <v>4699</v>
      </c>
      <c r="BP1729" s="200">
        <f t="shared" si="359"/>
        <v>280420</v>
      </c>
    </row>
    <row r="1730" spans="1:68" s="201" customFormat="1" x14ac:dyDescent="0.15">
      <c r="A1730" s="117">
        <v>4220501001</v>
      </c>
      <c r="B1730" s="118" t="s">
        <v>2925</v>
      </c>
      <c r="C1730" s="118" t="s">
        <v>2907</v>
      </c>
      <c r="D1730" s="118" t="s">
        <v>2926</v>
      </c>
      <c r="E1730" s="118" t="s">
        <v>5199</v>
      </c>
      <c r="F1730" s="120">
        <v>32</v>
      </c>
      <c r="G1730" s="119">
        <v>11980122</v>
      </c>
      <c r="H1730" s="119"/>
      <c r="I1730" s="120" t="s">
        <v>5820</v>
      </c>
      <c r="J1730" s="120">
        <v>47700</v>
      </c>
      <c r="K1730" s="120">
        <v>11980122</v>
      </c>
      <c r="L1730" s="120">
        <v>0.68799999999999994</v>
      </c>
      <c r="M1730" s="121" t="s">
        <v>5654</v>
      </c>
      <c r="N1730" s="120">
        <v>1</v>
      </c>
      <c r="O1730" s="119">
        <v>196</v>
      </c>
      <c r="P1730" s="119">
        <v>35.299999999999997</v>
      </c>
      <c r="Q1730" s="119">
        <v>4.42</v>
      </c>
      <c r="R1730" s="120" t="s">
        <v>5655</v>
      </c>
      <c r="S1730" s="120">
        <v>105.4</v>
      </c>
      <c r="T1730" s="120"/>
      <c r="U1730" s="120"/>
      <c r="V1730" s="172">
        <v>4307.6000000000004</v>
      </c>
      <c r="W1730" s="172">
        <v>758.2</v>
      </c>
      <c r="X1730" s="172">
        <v>2159.5</v>
      </c>
      <c r="Y1730" s="172">
        <v>894.8</v>
      </c>
      <c r="Z1730" s="172">
        <v>495.1</v>
      </c>
      <c r="AA1730" s="123">
        <v>70213</v>
      </c>
      <c r="AB1730" s="123">
        <v>223971.20000000019</v>
      </c>
      <c r="AC1730" s="123">
        <v>4477</v>
      </c>
      <c r="AD1730" s="123"/>
      <c r="AE1730" s="123"/>
      <c r="AF1730" s="123"/>
      <c r="AG1730" s="214"/>
      <c r="AH1730" s="229" t="str">
        <f t="shared" si="354"/>
        <v>a3</v>
      </c>
      <c r="AI1730" s="199"/>
      <c r="AJ1730" s="199"/>
      <c r="AK1730" s="199"/>
      <c r="AL1730" s="199"/>
      <c r="AM1730" s="199"/>
      <c r="AN1730" s="173">
        <v>1.5</v>
      </c>
      <c r="AO1730" s="173">
        <v>0.5</v>
      </c>
      <c r="AP1730" s="173"/>
      <c r="AQ1730" s="173">
        <v>0.8</v>
      </c>
      <c r="AR1730" s="173"/>
      <c r="AS1730" s="173">
        <v>2</v>
      </c>
      <c r="AT1730" s="173">
        <v>3.4</v>
      </c>
      <c r="AU1730" s="173">
        <v>12.1</v>
      </c>
      <c r="AV1730" s="173">
        <v>1.9</v>
      </c>
      <c r="AW1730" s="173">
        <v>2.2000000000000002</v>
      </c>
      <c r="AX1730" s="173">
        <v>0.5</v>
      </c>
      <c r="AY1730" s="173"/>
      <c r="AZ1730" s="211">
        <f t="shared" si="361"/>
        <v>4.8</v>
      </c>
      <c r="BA1730" s="211">
        <f t="shared" si="360"/>
        <v>20.099999999999998</v>
      </c>
      <c r="BB1730" s="205">
        <f t="shared" si="355"/>
        <v>464240</v>
      </c>
      <c r="BC1730" s="205">
        <f t="shared" si="356"/>
        <v>384115</v>
      </c>
      <c r="BD1730" s="205">
        <f t="shared" si="357"/>
        <v>83653</v>
      </c>
      <c r="BE1730" s="205">
        <f t="shared" si="358"/>
        <v>3528</v>
      </c>
      <c r="BF1730" s="175">
        <v>380587</v>
      </c>
      <c r="BG1730" s="175">
        <v>28715</v>
      </c>
      <c r="BH1730" s="175">
        <v>177660</v>
      </c>
      <c r="BI1730" s="175">
        <v>80125</v>
      </c>
      <c r="BJ1730" s="175"/>
      <c r="BK1730" s="175">
        <v>52524</v>
      </c>
      <c r="BL1730" s="175">
        <v>11155</v>
      </c>
      <c r="BM1730" s="175">
        <v>69368</v>
      </c>
      <c r="BN1730" s="175">
        <v>12014</v>
      </c>
      <c r="BO1730" s="175">
        <v>32679</v>
      </c>
      <c r="BP1730" s="200">
        <f t="shared" si="359"/>
        <v>210339</v>
      </c>
    </row>
    <row r="1731" spans="1:68" s="201" customFormat="1" x14ac:dyDescent="0.15">
      <c r="A1731" s="117">
        <v>3520201002</v>
      </c>
      <c r="B1731" s="118" t="s">
        <v>676</v>
      </c>
      <c r="C1731" s="118" t="s">
        <v>2601</v>
      </c>
      <c r="D1731" s="118" t="s">
        <v>2613</v>
      </c>
      <c r="E1731" s="118" t="s">
        <v>4982</v>
      </c>
      <c r="F1731" s="120">
        <v>51</v>
      </c>
      <c r="G1731" s="119"/>
      <c r="H1731" s="119"/>
      <c r="I1731" s="120" t="s">
        <v>5821</v>
      </c>
      <c r="J1731" s="120">
        <v>68400</v>
      </c>
      <c r="K1731" s="120">
        <v>11988190</v>
      </c>
      <c r="L1731" s="120">
        <v>0.48</v>
      </c>
      <c r="M1731" s="121" t="s">
        <v>5654</v>
      </c>
      <c r="N1731" s="120">
        <v>1</v>
      </c>
      <c r="O1731" s="119">
        <v>120</v>
      </c>
      <c r="P1731" s="119">
        <v>25</v>
      </c>
      <c r="Q1731" s="119">
        <v>2.2999999999999998</v>
      </c>
      <c r="R1731" s="120" t="s">
        <v>5655</v>
      </c>
      <c r="S1731" s="120">
        <v>150</v>
      </c>
      <c r="T1731" s="120"/>
      <c r="U1731" s="120"/>
      <c r="V1731" s="172">
        <v>1605.1</v>
      </c>
      <c r="W1731" s="172"/>
      <c r="X1731" s="172">
        <v>657</v>
      </c>
      <c r="Y1731" s="172">
        <v>351.5</v>
      </c>
      <c r="Z1731" s="172">
        <v>596.6</v>
      </c>
      <c r="AA1731" s="123">
        <v>87095</v>
      </c>
      <c r="AB1731" s="123">
        <v>122524.8000000005</v>
      </c>
      <c r="AC1731" s="123">
        <v>3677</v>
      </c>
      <c r="AD1731" s="123"/>
      <c r="AE1731" s="123"/>
      <c r="AF1731" s="123"/>
      <c r="AG1731" s="214"/>
      <c r="AH1731" s="229" t="str">
        <f t="shared" si="354"/>
        <v>a3</v>
      </c>
      <c r="AI1731" s="199"/>
      <c r="AJ1731" s="199"/>
      <c r="AK1731" s="199"/>
      <c r="AL1731" s="199"/>
      <c r="AM1731" s="199"/>
      <c r="AN1731" s="173">
        <v>5</v>
      </c>
      <c r="AO1731" s="173">
        <v>10</v>
      </c>
      <c r="AP1731" s="173">
        <v>10</v>
      </c>
      <c r="AQ1731" s="173">
        <v>2</v>
      </c>
      <c r="AR1731" s="173"/>
      <c r="AS1731" s="173"/>
      <c r="AT1731" s="173"/>
      <c r="AU1731" s="173"/>
      <c r="AV1731" s="173"/>
      <c r="AW1731" s="173"/>
      <c r="AX1731" s="173"/>
      <c r="AY1731" s="173">
        <v>1</v>
      </c>
      <c r="AZ1731" s="211">
        <f t="shared" si="361"/>
        <v>27</v>
      </c>
      <c r="BA1731" s="211">
        <f t="shared" si="360"/>
        <v>1</v>
      </c>
      <c r="BB1731" s="205">
        <f t="shared" si="355"/>
        <v>322129</v>
      </c>
      <c r="BC1731" s="205">
        <f t="shared" si="356"/>
        <v>322129</v>
      </c>
      <c r="BD1731" s="205">
        <f t="shared" si="357"/>
        <v>0</v>
      </c>
      <c r="BE1731" s="205">
        <f t="shared" si="358"/>
        <v>0</v>
      </c>
      <c r="BF1731" s="175">
        <v>322129</v>
      </c>
      <c r="BG1731" s="175">
        <v>211257</v>
      </c>
      <c r="BH1731" s="175"/>
      <c r="BI1731" s="175"/>
      <c r="BJ1731" s="175"/>
      <c r="BK1731" s="175">
        <v>39533</v>
      </c>
      <c r="BL1731" s="175">
        <v>18156</v>
      </c>
      <c r="BM1731" s="175">
        <v>26315</v>
      </c>
      <c r="BN1731" s="175">
        <v>16248</v>
      </c>
      <c r="BO1731" s="175">
        <v>10620</v>
      </c>
      <c r="BP1731" s="200">
        <f t="shared" si="359"/>
        <v>10620</v>
      </c>
    </row>
    <row r="1732" spans="1:68" s="201" customFormat="1" x14ac:dyDescent="0.15">
      <c r="A1732" s="117">
        <v>4013001002</v>
      </c>
      <c r="B1732" s="118" t="s">
        <v>2812</v>
      </c>
      <c r="C1732" s="118" t="s">
        <v>2791</v>
      </c>
      <c r="D1732" s="118" t="s">
        <v>2811</v>
      </c>
      <c r="E1732" s="118" t="s">
        <v>5115</v>
      </c>
      <c r="F1732" s="120">
        <v>38</v>
      </c>
      <c r="G1732" s="119">
        <v>12038980</v>
      </c>
      <c r="H1732" s="119"/>
      <c r="I1732" s="120" t="s">
        <v>5820</v>
      </c>
      <c r="J1732" s="120">
        <v>52700</v>
      </c>
      <c r="K1732" s="120">
        <v>12038980</v>
      </c>
      <c r="L1732" s="120">
        <v>0.626</v>
      </c>
      <c r="M1732" s="121" t="s">
        <v>5673</v>
      </c>
      <c r="N1732" s="120">
        <v>1</v>
      </c>
      <c r="O1732" s="119">
        <v>190</v>
      </c>
      <c r="P1732" s="119">
        <v>37.1</v>
      </c>
      <c r="Q1732" s="119">
        <v>4.8099999999999996</v>
      </c>
      <c r="R1732" s="120" t="s">
        <v>5655</v>
      </c>
      <c r="S1732" s="120">
        <v>12.5</v>
      </c>
      <c r="T1732" s="120"/>
      <c r="U1732" s="120"/>
      <c r="V1732" s="172">
        <v>5750</v>
      </c>
      <c r="W1732" s="172">
        <v>925</v>
      </c>
      <c r="X1732" s="172">
        <v>3509</v>
      </c>
      <c r="Y1732" s="172">
        <v>924</v>
      </c>
      <c r="Z1732" s="172">
        <v>392</v>
      </c>
      <c r="AA1732" s="123">
        <v>62834</v>
      </c>
      <c r="AB1732" s="123">
        <v>223298.70000000016</v>
      </c>
      <c r="AC1732" s="123">
        <v>4769</v>
      </c>
      <c r="AD1732" s="123"/>
      <c r="AE1732" s="123"/>
      <c r="AF1732" s="123"/>
      <c r="AG1732" s="214"/>
      <c r="AH1732" s="229" t="str">
        <f t="shared" si="354"/>
        <v>a3</v>
      </c>
      <c r="AI1732" s="199"/>
      <c r="AJ1732" s="199"/>
      <c r="AK1732" s="199"/>
      <c r="AL1732" s="199"/>
      <c r="AM1732" s="199"/>
      <c r="AN1732" s="173">
        <v>3</v>
      </c>
      <c r="AO1732" s="173">
        <v>2</v>
      </c>
      <c r="AP1732" s="173">
        <v>2</v>
      </c>
      <c r="AQ1732" s="173">
        <v>3</v>
      </c>
      <c r="AR1732" s="173" t="s">
        <v>3186</v>
      </c>
      <c r="AS1732" s="173">
        <v>3</v>
      </c>
      <c r="AT1732" s="173">
        <v>9</v>
      </c>
      <c r="AU1732" s="173">
        <v>6</v>
      </c>
      <c r="AV1732" s="173">
        <v>6</v>
      </c>
      <c r="AW1732" s="173">
        <v>4</v>
      </c>
      <c r="AX1732" s="173">
        <v>1</v>
      </c>
      <c r="AY1732" s="173">
        <v>8</v>
      </c>
      <c r="AZ1732" s="211">
        <f t="shared" si="361"/>
        <v>13</v>
      </c>
      <c r="BA1732" s="211">
        <f t="shared" si="360"/>
        <v>34</v>
      </c>
      <c r="BB1732" s="205">
        <f t="shared" si="355"/>
        <v>755156</v>
      </c>
      <c r="BC1732" s="205">
        <f t="shared" si="356"/>
        <v>606852</v>
      </c>
      <c r="BD1732" s="205">
        <f t="shared" si="357"/>
        <v>154931</v>
      </c>
      <c r="BE1732" s="205">
        <f t="shared" si="358"/>
        <v>6627</v>
      </c>
      <c r="BF1732" s="175">
        <v>600225</v>
      </c>
      <c r="BG1732" s="175">
        <v>81578</v>
      </c>
      <c r="BH1732" s="175">
        <v>216627</v>
      </c>
      <c r="BI1732" s="175">
        <v>148304</v>
      </c>
      <c r="BJ1732" s="175"/>
      <c r="BK1732" s="175">
        <v>29428</v>
      </c>
      <c r="BL1732" s="175">
        <v>62417</v>
      </c>
      <c r="BM1732" s="175">
        <v>76232</v>
      </c>
      <c r="BN1732" s="175">
        <v>33411</v>
      </c>
      <c r="BO1732" s="175">
        <v>107159</v>
      </c>
      <c r="BP1732" s="200">
        <f t="shared" si="359"/>
        <v>323786</v>
      </c>
    </row>
    <row r="1733" spans="1:68" s="201" customFormat="1" x14ac:dyDescent="0.15">
      <c r="A1733" s="117">
        <v>3520601001</v>
      </c>
      <c r="B1733" s="118" t="s">
        <v>2623</v>
      </c>
      <c r="C1733" s="118" t="s">
        <v>2601</v>
      </c>
      <c r="D1733" s="118" t="s">
        <v>2624</v>
      </c>
      <c r="E1733" s="118" t="s">
        <v>4990</v>
      </c>
      <c r="F1733" s="120">
        <v>35</v>
      </c>
      <c r="G1733" s="119">
        <v>12656584</v>
      </c>
      <c r="H1733" s="119"/>
      <c r="I1733" s="120" t="s">
        <v>5821</v>
      </c>
      <c r="J1733" s="120">
        <v>50400</v>
      </c>
      <c r="K1733" s="120">
        <v>12656584</v>
      </c>
      <c r="L1733" s="120">
        <v>0.68799999999999994</v>
      </c>
      <c r="M1733" s="121" t="s">
        <v>5654</v>
      </c>
      <c r="N1733" s="120">
        <v>1</v>
      </c>
      <c r="O1733" s="119">
        <v>94.9</v>
      </c>
      <c r="P1733" s="119">
        <v>16.5</v>
      </c>
      <c r="Q1733" s="119">
        <v>1.54</v>
      </c>
      <c r="R1733" s="120" t="s">
        <v>5655</v>
      </c>
      <c r="S1733" s="120">
        <v>92</v>
      </c>
      <c r="T1733" s="120"/>
      <c r="U1733" s="120"/>
      <c r="V1733" s="172">
        <v>3896.1</v>
      </c>
      <c r="W1733" s="172">
        <v>924.3</v>
      </c>
      <c r="X1733" s="172">
        <v>2480.6999999999998</v>
      </c>
      <c r="Y1733" s="172">
        <v>452.6</v>
      </c>
      <c r="Z1733" s="172">
        <v>38.5</v>
      </c>
      <c r="AA1733" s="123">
        <v>97909</v>
      </c>
      <c r="AB1733" s="123">
        <v>127905.59999999954</v>
      </c>
      <c r="AC1733" s="123">
        <v>4444</v>
      </c>
      <c r="AD1733" s="123"/>
      <c r="AE1733" s="123"/>
      <c r="AF1733" s="123"/>
      <c r="AG1733" s="214"/>
      <c r="AH1733" s="229" t="str">
        <f t="shared" si="354"/>
        <v>a3</v>
      </c>
      <c r="AI1733" s="199" t="s">
        <v>5401</v>
      </c>
      <c r="AJ1733" s="199"/>
      <c r="AK1733" s="199" t="s">
        <v>5401</v>
      </c>
      <c r="AL1733" s="199"/>
      <c r="AM1733" s="199" t="s">
        <v>5401</v>
      </c>
      <c r="AN1733" s="173">
        <v>6</v>
      </c>
      <c r="AO1733" s="173"/>
      <c r="AP1733" s="173"/>
      <c r="AQ1733" s="173"/>
      <c r="AR1733" s="173"/>
      <c r="AS1733" s="173">
        <v>1</v>
      </c>
      <c r="AT1733" s="173">
        <v>11</v>
      </c>
      <c r="AU1733" s="173">
        <v>5</v>
      </c>
      <c r="AV1733" s="173">
        <v>3</v>
      </c>
      <c r="AW1733" s="173">
        <v>3</v>
      </c>
      <c r="AX1733" s="173">
        <v>1</v>
      </c>
      <c r="AY1733" s="173">
        <v>1</v>
      </c>
      <c r="AZ1733" s="211">
        <f t="shared" si="361"/>
        <v>7</v>
      </c>
      <c r="BA1733" s="211">
        <f t="shared" si="360"/>
        <v>24</v>
      </c>
      <c r="BB1733" s="205">
        <f t="shared" si="355"/>
        <v>340380</v>
      </c>
      <c r="BC1733" s="205">
        <f t="shared" si="356"/>
        <v>340380</v>
      </c>
      <c r="BD1733" s="205">
        <f t="shared" si="357"/>
        <v>0</v>
      </c>
      <c r="BE1733" s="205">
        <f t="shared" si="358"/>
        <v>0</v>
      </c>
      <c r="BF1733" s="175">
        <v>340380</v>
      </c>
      <c r="BG1733" s="175">
        <v>13682</v>
      </c>
      <c r="BH1733" s="175">
        <v>238299</v>
      </c>
      <c r="BI1733" s="175"/>
      <c r="BJ1733" s="175"/>
      <c r="BK1733" s="175">
        <v>71663</v>
      </c>
      <c r="BL1733" s="175">
        <v>13324</v>
      </c>
      <c r="BM1733" s="175"/>
      <c r="BN1733" s="175"/>
      <c r="BO1733" s="175">
        <v>3412</v>
      </c>
      <c r="BP1733" s="200">
        <f t="shared" si="359"/>
        <v>241711</v>
      </c>
    </row>
    <row r="1734" spans="1:68" s="201" customFormat="1" x14ac:dyDescent="0.15">
      <c r="A1734" s="117">
        <v>4520301002</v>
      </c>
      <c r="B1734" s="118" t="s">
        <v>3074</v>
      </c>
      <c r="C1734" s="118" t="s">
        <v>3060</v>
      </c>
      <c r="D1734" s="118" t="s">
        <v>3073</v>
      </c>
      <c r="E1734" s="118" t="s">
        <v>5301</v>
      </c>
      <c r="F1734" s="120">
        <v>41</v>
      </c>
      <c r="G1734" s="119">
        <v>12715831</v>
      </c>
      <c r="H1734" s="119"/>
      <c r="I1734" s="120" t="s">
        <v>5821</v>
      </c>
      <c r="J1734" s="120">
        <v>51200</v>
      </c>
      <c r="K1734" s="120">
        <v>12715831</v>
      </c>
      <c r="L1734" s="120">
        <v>0.68</v>
      </c>
      <c r="M1734" s="121" t="s">
        <v>5654</v>
      </c>
      <c r="N1734" s="120">
        <v>1</v>
      </c>
      <c r="O1734" s="119">
        <v>160</v>
      </c>
      <c r="P1734" s="119">
        <v>38</v>
      </c>
      <c r="Q1734" s="119">
        <v>4.0999999999999996</v>
      </c>
      <c r="R1734" s="120" t="s">
        <v>5655</v>
      </c>
      <c r="S1734" s="120">
        <v>113.4</v>
      </c>
      <c r="T1734" s="120"/>
      <c r="U1734" s="120"/>
      <c r="V1734" s="172">
        <v>4089.2</v>
      </c>
      <c r="W1734" s="172">
        <v>803.7</v>
      </c>
      <c r="X1734" s="172">
        <v>2623.3</v>
      </c>
      <c r="Y1734" s="172">
        <v>560.4</v>
      </c>
      <c r="Z1734" s="172">
        <v>101.8</v>
      </c>
      <c r="AA1734" s="123">
        <v>32229</v>
      </c>
      <c r="AB1734" s="123">
        <v>210415.41000000021</v>
      </c>
      <c r="AC1734" s="123">
        <v>4180</v>
      </c>
      <c r="AD1734" s="123"/>
      <c r="AE1734" s="123"/>
      <c r="AF1734" s="123"/>
      <c r="AG1734" s="214"/>
      <c r="AH1734" s="229" t="str">
        <f t="shared" si="354"/>
        <v>a3</v>
      </c>
      <c r="AI1734" s="199"/>
      <c r="AJ1734" s="199"/>
      <c r="AK1734" s="199"/>
      <c r="AL1734" s="199"/>
      <c r="AM1734" s="199"/>
      <c r="AN1734" s="173"/>
      <c r="AO1734" s="173"/>
      <c r="AP1734" s="173"/>
      <c r="AQ1734" s="173"/>
      <c r="AR1734" s="173"/>
      <c r="AS1734" s="173">
        <v>1.7</v>
      </c>
      <c r="AT1734" s="173">
        <v>7.5</v>
      </c>
      <c r="AU1734" s="173">
        <v>5.8</v>
      </c>
      <c r="AV1734" s="173">
        <v>0.8</v>
      </c>
      <c r="AW1734" s="173">
        <v>1.7</v>
      </c>
      <c r="AX1734" s="173">
        <v>1.7</v>
      </c>
      <c r="AY1734" s="173">
        <v>0.8</v>
      </c>
      <c r="AZ1734" s="211">
        <f t="shared" si="361"/>
        <v>1.7</v>
      </c>
      <c r="BA1734" s="211">
        <f t="shared" si="360"/>
        <v>18.3</v>
      </c>
      <c r="BB1734" s="205">
        <f t="shared" si="355"/>
        <v>313921</v>
      </c>
      <c r="BC1734" s="205">
        <f t="shared" si="356"/>
        <v>313921</v>
      </c>
      <c r="BD1734" s="205">
        <f t="shared" si="357"/>
        <v>0</v>
      </c>
      <c r="BE1734" s="205">
        <f t="shared" si="358"/>
        <v>0</v>
      </c>
      <c r="BF1734" s="175">
        <v>313921</v>
      </c>
      <c r="BG1734" s="175"/>
      <c r="BH1734" s="175">
        <v>228937</v>
      </c>
      <c r="BI1734" s="175"/>
      <c r="BJ1734" s="175"/>
      <c r="BK1734" s="175">
        <v>56524</v>
      </c>
      <c r="BL1734" s="175">
        <v>26527</v>
      </c>
      <c r="BM1734" s="175"/>
      <c r="BN1734" s="175"/>
      <c r="BO1734" s="175">
        <v>1933</v>
      </c>
      <c r="BP1734" s="200">
        <f t="shared" si="359"/>
        <v>230870</v>
      </c>
    </row>
    <row r="1735" spans="1:68" s="201" customFormat="1" x14ac:dyDescent="0.15">
      <c r="A1735" s="117">
        <v>2210001002</v>
      </c>
      <c r="B1735" s="118" t="s">
        <v>1781</v>
      </c>
      <c r="C1735" s="118" t="s">
        <v>1773</v>
      </c>
      <c r="D1735" s="118" t="s">
        <v>1780</v>
      </c>
      <c r="E1735" s="118" t="s">
        <v>4349</v>
      </c>
      <c r="F1735" s="120">
        <v>41</v>
      </c>
      <c r="G1735" s="119"/>
      <c r="H1735" s="119"/>
      <c r="I1735" s="120" t="s">
        <v>5821</v>
      </c>
      <c r="J1735" s="120">
        <v>45600</v>
      </c>
      <c r="K1735" s="120">
        <v>12841607</v>
      </c>
      <c r="L1735" s="120">
        <v>0.77200000000000002</v>
      </c>
      <c r="M1735" s="121" t="s">
        <v>5654</v>
      </c>
      <c r="N1735" s="120">
        <v>1</v>
      </c>
      <c r="O1735" s="119">
        <v>197</v>
      </c>
      <c r="P1735" s="119">
        <v>36</v>
      </c>
      <c r="Q1735" s="119">
        <v>3.2</v>
      </c>
      <c r="R1735" s="120" t="s">
        <v>5655</v>
      </c>
      <c r="S1735" s="120">
        <v>15.8</v>
      </c>
      <c r="T1735" s="120"/>
      <c r="U1735" s="120"/>
      <c r="V1735" s="172">
        <v>5574.2</v>
      </c>
      <c r="W1735" s="172"/>
      <c r="X1735" s="172">
        <v>4900.8999999999996</v>
      </c>
      <c r="Y1735" s="172">
        <v>673.3</v>
      </c>
      <c r="Z1735" s="172"/>
      <c r="AA1735" s="123">
        <v>133237</v>
      </c>
      <c r="AB1735" s="123"/>
      <c r="AC1735" s="123">
        <v>1488</v>
      </c>
      <c r="AD1735" s="123"/>
      <c r="AE1735" s="123"/>
      <c r="AF1735" s="123"/>
      <c r="AG1735" s="214"/>
      <c r="AH1735" s="229" t="str">
        <f t="shared" si="354"/>
        <v>a3</v>
      </c>
      <c r="AI1735" s="199"/>
      <c r="AJ1735" s="199"/>
      <c r="AK1735" s="199"/>
      <c r="AL1735" s="199"/>
      <c r="AM1735" s="199"/>
      <c r="AN1735" s="173">
        <v>7.5</v>
      </c>
      <c r="AO1735" s="173"/>
      <c r="AP1735" s="173"/>
      <c r="AQ1735" s="173">
        <v>1.5</v>
      </c>
      <c r="AR1735" s="173"/>
      <c r="AS1735" s="173">
        <v>2</v>
      </c>
      <c r="AT1735" s="173">
        <v>9.9</v>
      </c>
      <c r="AU1735" s="173">
        <v>10.1</v>
      </c>
      <c r="AV1735" s="173">
        <v>2.8</v>
      </c>
      <c r="AW1735" s="173">
        <v>2.9</v>
      </c>
      <c r="AX1735" s="173">
        <v>2</v>
      </c>
      <c r="AY1735" s="173">
        <v>1.3</v>
      </c>
      <c r="AZ1735" s="211">
        <f t="shared" si="361"/>
        <v>11</v>
      </c>
      <c r="BA1735" s="211">
        <f t="shared" si="360"/>
        <v>29</v>
      </c>
      <c r="BB1735" s="205">
        <f t="shared" si="355"/>
        <v>984180</v>
      </c>
      <c r="BC1735" s="205">
        <f t="shared" si="356"/>
        <v>811341</v>
      </c>
      <c r="BD1735" s="205">
        <f t="shared" si="357"/>
        <v>179741</v>
      </c>
      <c r="BE1735" s="205">
        <f t="shared" si="358"/>
        <v>6902</v>
      </c>
      <c r="BF1735" s="175">
        <v>804439</v>
      </c>
      <c r="BG1735" s="175">
        <v>45335</v>
      </c>
      <c r="BH1735" s="175">
        <v>292261</v>
      </c>
      <c r="BI1735" s="175">
        <v>172839</v>
      </c>
      <c r="BJ1735" s="175"/>
      <c r="BK1735" s="175">
        <v>124937</v>
      </c>
      <c r="BL1735" s="175">
        <v>67468</v>
      </c>
      <c r="BM1735" s="175">
        <v>151335</v>
      </c>
      <c r="BN1735" s="175">
        <v>61210</v>
      </c>
      <c r="BO1735" s="175">
        <v>68795</v>
      </c>
      <c r="BP1735" s="200">
        <f t="shared" si="359"/>
        <v>361056</v>
      </c>
    </row>
    <row r="1736" spans="1:68" s="201" customFormat="1" x14ac:dyDescent="0.15">
      <c r="A1736" s="117">
        <v>2221001003</v>
      </c>
      <c r="B1736" s="118" t="s">
        <v>676</v>
      </c>
      <c r="C1736" s="118" t="s">
        <v>1773</v>
      </c>
      <c r="D1736" s="118" t="s">
        <v>1813</v>
      </c>
      <c r="E1736" s="118" t="s">
        <v>4377</v>
      </c>
      <c r="F1736" s="120">
        <v>23</v>
      </c>
      <c r="G1736" s="119">
        <v>12847545</v>
      </c>
      <c r="H1736" s="119"/>
      <c r="I1736" s="120" t="s">
        <v>5820</v>
      </c>
      <c r="J1736" s="120">
        <v>55800</v>
      </c>
      <c r="K1736" s="120">
        <v>12847545</v>
      </c>
      <c r="L1736" s="120">
        <v>0.63100000000000001</v>
      </c>
      <c r="M1736" s="121" t="s">
        <v>5654</v>
      </c>
      <c r="N1736" s="120">
        <v>1</v>
      </c>
      <c r="O1736" s="119">
        <v>165</v>
      </c>
      <c r="P1736" s="119"/>
      <c r="Q1736" s="119"/>
      <c r="R1736" s="120" t="s">
        <v>5655</v>
      </c>
      <c r="S1736" s="120">
        <v>297.60000000000002</v>
      </c>
      <c r="T1736" s="120"/>
      <c r="U1736" s="120"/>
      <c r="V1736" s="172">
        <v>5361.4</v>
      </c>
      <c r="W1736" s="172">
        <v>1022.3</v>
      </c>
      <c r="X1736" s="172">
        <v>1566.2</v>
      </c>
      <c r="Y1736" s="172">
        <v>321.60000000000002</v>
      </c>
      <c r="Z1736" s="172">
        <v>2451.3000000000002</v>
      </c>
      <c r="AA1736" s="123">
        <v>45920</v>
      </c>
      <c r="AB1736" s="123"/>
      <c r="AC1736" s="123">
        <v>6668</v>
      </c>
      <c r="AD1736" s="123"/>
      <c r="AE1736" s="123"/>
      <c r="AF1736" s="123"/>
      <c r="AG1736" s="214"/>
      <c r="AH1736" s="229" t="str">
        <f t="shared" si="354"/>
        <v>a3</v>
      </c>
      <c r="AI1736" s="199" t="s">
        <v>5401</v>
      </c>
      <c r="AJ1736" s="199"/>
      <c r="AK1736" s="199"/>
      <c r="AL1736" s="199"/>
      <c r="AM1736" s="199"/>
      <c r="AN1736" s="173">
        <v>3</v>
      </c>
      <c r="AO1736" s="173" t="s">
        <v>3186</v>
      </c>
      <c r="AP1736" s="173" t="s">
        <v>3186</v>
      </c>
      <c r="AQ1736" s="173" t="s">
        <v>3186</v>
      </c>
      <c r="AR1736" s="173" t="s">
        <v>3186</v>
      </c>
      <c r="AS1736" s="173">
        <v>2</v>
      </c>
      <c r="AT1736" s="173">
        <v>5</v>
      </c>
      <c r="AU1736" s="173">
        <v>3</v>
      </c>
      <c r="AV1736" s="173">
        <v>6</v>
      </c>
      <c r="AW1736" s="173">
        <v>3</v>
      </c>
      <c r="AX1736" s="173">
        <v>2</v>
      </c>
      <c r="AY1736" s="173">
        <v>2</v>
      </c>
      <c r="AZ1736" s="211">
        <f t="shared" si="361"/>
        <v>5</v>
      </c>
      <c r="BA1736" s="211">
        <f t="shared" si="360"/>
        <v>21</v>
      </c>
      <c r="BB1736" s="205">
        <f t="shared" si="355"/>
        <v>921536</v>
      </c>
      <c r="BC1736" s="205">
        <f t="shared" si="356"/>
        <v>669843</v>
      </c>
      <c r="BD1736" s="205">
        <f t="shared" si="357"/>
        <v>385549</v>
      </c>
      <c r="BE1736" s="205">
        <f t="shared" si="358"/>
        <v>133856</v>
      </c>
      <c r="BF1736" s="175">
        <v>535987</v>
      </c>
      <c r="BG1736" s="175">
        <v>27454</v>
      </c>
      <c r="BH1736" s="175">
        <v>385549</v>
      </c>
      <c r="BI1736" s="175">
        <v>172272</v>
      </c>
      <c r="BJ1736" s="175">
        <v>79421</v>
      </c>
      <c r="BK1736" s="175">
        <v>102026</v>
      </c>
      <c r="BL1736" s="175">
        <v>18032</v>
      </c>
      <c r="BM1736" s="175"/>
      <c r="BN1736" s="175"/>
      <c r="BO1736" s="175">
        <v>136782</v>
      </c>
      <c r="BP1736" s="200">
        <f t="shared" si="359"/>
        <v>522331</v>
      </c>
    </row>
    <row r="1737" spans="1:68" s="201" customFormat="1" x14ac:dyDescent="0.15">
      <c r="A1737" s="117">
        <v>2221001002</v>
      </c>
      <c r="B1737" s="118" t="s">
        <v>1812</v>
      </c>
      <c r="C1737" s="118" t="s">
        <v>1773</v>
      </c>
      <c r="D1737" s="118" t="s">
        <v>1813</v>
      </c>
      <c r="E1737" s="118" t="s">
        <v>4376</v>
      </c>
      <c r="F1737" s="120">
        <v>33</v>
      </c>
      <c r="G1737" s="119">
        <v>13017656</v>
      </c>
      <c r="H1737" s="119"/>
      <c r="I1737" s="120" t="s">
        <v>5820</v>
      </c>
      <c r="J1737" s="120">
        <v>43500</v>
      </c>
      <c r="K1737" s="120">
        <v>13017656</v>
      </c>
      <c r="L1737" s="120">
        <v>0.82</v>
      </c>
      <c r="M1737" s="121" t="s">
        <v>5654</v>
      </c>
      <c r="N1737" s="120">
        <v>1</v>
      </c>
      <c r="O1737" s="119">
        <v>162</v>
      </c>
      <c r="P1737" s="119"/>
      <c r="Q1737" s="119"/>
      <c r="R1737" s="120" t="s">
        <v>5655</v>
      </c>
      <c r="S1737" s="120">
        <v>192.8</v>
      </c>
      <c r="T1737" s="120"/>
      <c r="U1737" s="120"/>
      <c r="V1737" s="172">
        <v>6127</v>
      </c>
      <c r="W1737" s="172">
        <v>623.29999999999995</v>
      </c>
      <c r="X1737" s="172">
        <v>3380.3</v>
      </c>
      <c r="Y1737" s="172">
        <v>1058</v>
      </c>
      <c r="Z1737" s="172">
        <v>1065.4000000000001</v>
      </c>
      <c r="AA1737" s="123">
        <v>83433</v>
      </c>
      <c r="AB1737" s="123">
        <v>128089.49999999988</v>
      </c>
      <c r="AC1737" s="123">
        <v>5222</v>
      </c>
      <c r="AD1737" s="123"/>
      <c r="AE1737" s="123"/>
      <c r="AF1737" s="123"/>
      <c r="AG1737" s="214"/>
      <c r="AH1737" s="229" t="str">
        <f t="shared" si="354"/>
        <v>a3</v>
      </c>
      <c r="AI1737" s="199" t="s">
        <v>5401</v>
      </c>
      <c r="AJ1737" s="199"/>
      <c r="AK1737" s="199"/>
      <c r="AL1737" s="199"/>
      <c r="AM1737" s="199"/>
      <c r="AN1737" s="173">
        <v>3</v>
      </c>
      <c r="AO1737" s="173" t="s">
        <v>3186</v>
      </c>
      <c r="AP1737" s="173" t="s">
        <v>3186</v>
      </c>
      <c r="AQ1737" s="173" t="s">
        <v>3186</v>
      </c>
      <c r="AR1737" s="173" t="s">
        <v>3186</v>
      </c>
      <c r="AS1737" s="173">
        <v>3</v>
      </c>
      <c r="AT1737" s="173">
        <v>7</v>
      </c>
      <c r="AU1737" s="173">
        <v>2</v>
      </c>
      <c r="AV1737" s="173">
        <v>5</v>
      </c>
      <c r="AW1737" s="173">
        <v>2</v>
      </c>
      <c r="AX1737" s="173">
        <v>2</v>
      </c>
      <c r="AY1737" s="173">
        <v>2</v>
      </c>
      <c r="AZ1737" s="211">
        <f t="shared" si="361"/>
        <v>6</v>
      </c>
      <c r="BA1737" s="211">
        <f t="shared" si="360"/>
        <v>20</v>
      </c>
      <c r="BB1737" s="205">
        <f t="shared" si="355"/>
        <v>940166</v>
      </c>
      <c r="BC1737" s="205">
        <f t="shared" si="356"/>
        <v>704403</v>
      </c>
      <c r="BD1737" s="205">
        <f t="shared" si="357"/>
        <v>391902</v>
      </c>
      <c r="BE1737" s="205">
        <f t="shared" si="358"/>
        <v>156139</v>
      </c>
      <c r="BF1737" s="175">
        <v>548264</v>
      </c>
      <c r="BG1737" s="175">
        <v>27907</v>
      </c>
      <c r="BH1737" s="175">
        <v>391902</v>
      </c>
      <c r="BI1737" s="175">
        <v>182364</v>
      </c>
      <c r="BJ1737" s="175">
        <v>53399</v>
      </c>
      <c r="BK1737" s="175">
        <v>88902</v>
      </c>
      <c r="BL1737" s="175">
        <v>36362</v>
      </c>
      <c r="BM1737" s="175"/>
      <c r="BN1737" s="175"/>
      <c r="BO1737" s="175">
        <v>159330</v>
      </c>
      <c r="BP1737" s="200">
        <f t="shared" si="359"/>
        <v>551232</v>
      </c>
    </row>
    <row r="1738" spans="1:68" s="201" customFormat="1" x14ac:dyDescent="0.15">
      <c r="A1738" s="117">
        <v>2210001007</v>
      </c>
      <c r="B1738" s="118" t="s">
        <v>1785</v>
      </c>
      <c r="C1738" s="118" t="s">
        <v>1773</v>
      </c>
      <c r="D1738" s="118" t="s">
        <v>1780</v>
      </c>
      <c r="E1738" s="118" t="s">
        <v>4354</v>
      </c>
      <c r="F1738" s="120">
        <v>16</v>
      </c>
      <c r="G1738" s="119">
        <v>13072753</v>
      </c>
      <c r="H1738" s="119"/>
      <c r="I1738" s="120" t="s">
        <v>5820</v>
      </c>
      <c r="J1738" s="120">
        <v>83750</v>
      </c>
      <c r="K1738" s="120">
        <v>13072753</v>
      </c>
      <c r="L1738" s="120">
        <v>0.42799999999999999</v>
      </c>
      <c r="M1738" s="121" t="s">
        <v>5654</v>
      </c>
      <c r="N1738" s="120">
        <v>1</v>
      </c>
      <c r="O1738" s="119">
        <v>188</v>
      </c>
      <c r="P1738" s="119">
        <v>48</v>
      </c>
      <c r="Q1738" s="119">
        <v>5</v>
      </c>
      <c r="R1738" s="120" t="s">
        <v>5655</v>
      </c>
      <c r="S1738" s="120">
        <v>10.6</v>
      </c>
      <c r="T1738" s="120"/>
      <c r="U1738" s="120"/>
      <c r="V1738" s="172">
        <v>6569.4960000000001</v>
      </c>
      <c r="W1738" s="172">
        <v>1143.0920000000001</v>
      </c>
      <c r="X1738" s="172">
        <v>4079.6570000000002</v>
      </c>
      <c r="Y1738" s="172">
        <v>965.71500000000003</v>
      </c>
      <c r="Z1738" s="172">
        <v>381.03199999999998</v>
      </c>
      <c r="AA1738" s="123">
        <v>51174</v>
      </c>
      <c r="AB1738" s="123"/>
      <c r="AC1738" s="123">
        <v>2494.71</v>
      </c>
      <c r="AD1738" s="123"/>
      <c r="AE1738" s="123"/>
      <c r="AF1738" s="123"/>
      <c r="AG1738" s="214"/>
      <c r="AH1738" s="229" t="str">
        <f t="shared" si="354"/>
        <v>a3</v>
      </c>
      <c r="AI1738" s="199" t="s">
        <v>5401</v>
      </c>
      <c r="AJ1738" s="199" t="s">
        <v>5401</v>
      </c>
      <c r="AK1738" s="199"/>
      <c r="AL1738" s="199"/>
      <c r="AM1738" s="199"/>
      <c r="AN1738" s="173"/>
      <c r="AO1738" s="173"/>
      <c r="AP1738" s="173"/>
      <c r="AQ1738" s="173"/>
      <c r="AR1738" s="173"/>
      <c r="AS1738" s="173"/>
      <c r="AT1738" s="173"/>
      <c r="AU1738" s="173"/>
      <c r="AV1738" s="173"/>
      <c r="AW1738" s="173"/>
      <c r="AX1738" s="173"/>
      <c r="AY1738" s="173"/>
      <c r="AZ1738" s="211">
        <f t="shared" si="361"/>
        <v>0</v>
      </c>
      <c r="BA1738" s="211">
        <f t="shared" ref="BA1738:BA1745" si="362">SUBTOTAL(9,AT1738:AY1738)</f>
        <v>0</v>
      </c>
      <c r="BB1738" s="205">
        <f t="shared" si="355"/>
        <v>0</v>
      </c>
      <c r="BC1738" s="205">
        <f t="shared" si="356"/>
        <v>0</v>
      </c>
      <c r="BD1738" s="205">
        <f t="shared" si="357"/>
        <v>0</v>
      </c>
      <c r="BE1738" s="205">
        <f t="shared" si="358"/>
        <v>0</v>
      </c>
      <c r="BF1738" s="175"/>
      <c r="BG1738" s="175"/>
      <c r="BH1738" s="175"/>
      <c r="BI1738" s="175"/>
      <c r="BJ1738" s="175"/>
      <c r="BK1738" s="175"/>
      <c r="BL1738" s="175"/>
      <c r="BM1738" s="175"/>
      <c r="BN1738" s="175"/>
      <c r="BO1738" s="175"/>
      <c r="BP1738" s="200">
        <f t="shared" si="359"/>
        <v>0</v>
      </c>
    </row>
    <row r="1739" spans="1:68" s="201" customFormat="1" x14ac:dyDescent="0.15">
      <c r="A1739" s="117">
        <v>4220101001</v>
      </c>
      <c r="B1739" s="118" t="s">
        <v>1181</v>
      </c>
      <c r="C1739" s="118" t="s">
        <v>2907</v>
      </c>
      <c r="D1739" s="118" t="s">
        <v>2909</v>
      </c>
      <c r="E1739" s="118" t="s">
        <v>5180</v>
      </c>
      <c r="F1739" s="120">
        <v>52</v>
      </c>
      <c r="G1739" s="119">
        <v>13124779</v>
      </c>
      <c r="H1739" s="119"/>
      <c r="I1739" s="120" t="s">
        <v>5820</v>
      </c>
      <c r="J1739" s="120">
        <v>65800</v>
      </c>
      <c r="K1739" s="120">
        <v>13124779</v>
      </c>
      <c r="L1739" s="120">
        <v>0.54600000000000004</v>
      </c>
      <c r="M1739" s="121" t="s">
        <v>5654</v>
      </c>
      <c r="N1739" s="120">
        <v>1</v>
      </c>
      <c r="O1739" s="119">
        <v>190</v>
      </c>
      <c r="P1739" s="119">
        <v>29.9</v>
      </c>
      <c r="Q1739" s="119">
        <v>3.5</v>
      </c>
      <c r="R1739" s="120" t="s">
        <v>5655</v>
      </c>
      <c r="S1739" s="120">
        <v>89.9</v>
      </c>
      <c r="T1739" s="120"/>
      <c r="U1739" s="120"/>
      <c r="V1739" s="172">
        <v>5315.7</v>
      </c>
      <c r="W1739" s="172">
        <v>2907.7</v>
      </c>
      <c r="X1739" s="172">
        <v>1057.8</v>
      </c>
      <c r="Y1739" s="172">
        <v>893</v>
      </c>
      <c r="Z1739" s="172">
        <v>457.2</v>
      </c>
      <c r="AA1739" s="123">
        <v>65757</v>
      </c>
      <c r="AB1739" s="123"/>
      <c r="AC1739" s="123">
        <v>2800</v>
      </c>
      <c r="AD1739" s="123"/>
      <c r="AE1739" s="123"/>
      <c r="AF1739" s="123"/>
      <c r="AG1739" s="214"/>
      <c r="AH1739" s="229" t="str">
        <f t="shared" si="354"/>
        <v>a3</v>
      </c>
      <c r="AI1739" s="199"/>
      <c r="AJ1739" s="199"/>
      <c r="AK1739" s="199"/>
      <c r="AL1739" s="199"/>
      <c r="AM1739" s="199"/>
      <c r="AN1739" s="173"/>
      <c r="AO1739" s="173"/>
      <c r="AP1739" s="173"/>
      <c r="AQ1739" s="173"/>
      <c r="AR1739" s="173"/>
      <c r="AS1739" s="173">
        <v>1.5</v>
      </c>
      <c r="AT1739" s="173">
        <v>2</v>
      </c>
      <c r="AU1739" s="173">
        <v>7</v>
      </c>
      <c r="AV1739" s="173">
        <v>1</v>
      </c>
      <c r="AW1739" s="173">
        <v>2</v>
      </c>
      <c r="AX1739" s="173">
        <v>1.5</v>
      </c>
      <c r="AY1739" s="173"/>
      <c r="AZ1739" s="211">
        <f t="shared" si="361"/>
        <v>1.5</v>
      </c>
      <c r="BA1739" s="211">
        <f t="shared" si="362"/>
        <v>13.5</v>
      </c>
      <c r="BB1739" s="205">
        <f t="shared" si="355"/>
        <v>717011</v>
      </c>
      <c r="BC1739" s="205">
        <f t="shared" si="356"/>
        <v>642889</v>
      </c>
      <c r="BD1739" s="205">
        <f t="shared" si="357"/>
        <v>238237</v>
      </c>
      <c r="BE1739" s="205">
        <f t="shared" si="358"/>
        <v>164115</v>
      </c>
      <c r="BF1739" s="175">
        <v>478774</v>
      </c>
      <c r="BG1739" s="175"/>
      <c r="BH1739" s="175">
        <v>300590</v>
      </c>
      <c r="BI1739" s="175">
        <v>62622</v>
      </c>
      <c r="BJ1739" s="175">
        <v>11500</v>
      </c>
      <c r="BK1739" s="175">
        <v>92007</v>
      </c>
      <c r="BL1739" s="175">
        <v>70945</v>
      </c>
      <c r="BM1739" s="175"/>
      <c r="BN1739" s="175">
        <v>7749</v>
      </c>
      <c r="BO1739" s="175">
        <v>171598</v>
      </c>
      <c r="BP1739" s="200">
        <f t="shared" si="359"/>
        <v>472188</v>
      </c>
    </row>
    <row r="1740" spans="1:68" s="201" customFormat="1" x14ac:dyDescent="0.15">
      <c r="A1740" s="117">
        <v>4220201001</v>
      </c>
      <c r="B1740" s="118" t="s">
        <v>1181</v>
      </c>
      <c r="C1740" s="118" t="s">
        <v>2907</v>
      </c>
      <c r="D1740" s="118" t="s">
        <v>2917</v>
      </c>
      <c r="E1740" s="118" t="s">
        <v>5191</v>
      </c>
      <c r="F1740" s="120">
        <v>52</v>
      </c>
      <c r="G1740" s="119">
        <v>14437980</v>
      </c>
      <c r="H1740" s="119"/>
      <c r="I1740" s="120" t="s">
        <v>5820</v>
      </c>
      <c r="J1740" s="120">
        <v>65400</v>
      </c>
      <c r="K1740" s="120">
        <v>13422225</v>
      </c>
      <c r="L1740" s="120">
        <v>0.56200000000000006</v>
      </c>
      <c r="M1740" s="121" t="s">
        <v>5654</v>
      </c>
      <c r="N1740" s="120">
        <v>1</v>
      </c>
      <c r="O1740" s="119">
        <v>213</v>
      </c>
      <c r="P1740" s="119">
        <v>38.6</v>
      </c>
      <c r="Q1740" s="119">
        <v>4.33</v>
      </c>
      <c r="R1740" s="120" t="s">
        <v>5655</v>
      </c>
      <c r="S1740" s="120">
        <v>133</v>
      </c>
      <c r="T1740" s="120"/>
      <c r="U1740" s="120"/>
      <c r="V1740" s="172">
        <v>5715</v>
      </c>
      <c r="W1740" s="172">
        <v>1327.4</v>
      </c>
      <c r="X1740" s="172">
        <v>3464.1</v>
      </c>
      <c r="Y1740" s="172">
        <v>768.9</v>
      </c>
      <c r="Z1740" s="172">
        <v>154.6</v>
      </c>
      <c r="AA1740" s="123">
        <v>85807</v>
      </c>
      <c r="AB1740" s="123">
        <v>221768.00999999989</v>
      </c>
      <c r="AC1740" s="123">
        <v>8712.9</v>
      </c>
      <c r="AD1740" s="123"/>
      <c r="AE1740" s="123"/>
      <c r="AF1740" s="123"/>
      <c r="AG1740" s="214"/>
      <c r="AH1740" s="229" t="str">
        <f t="shared" si="354"/>
        <v>a3</v>
      </c>
      <c r="AI1740" s="199"/>
      <c r="AJ1740" s="199"/>
      <c r="AK1740" s="199"/>
      <c r="AL1740" s="199"/>
      <c r="AM1740" s="199"/>
      <c r="AN1740" s="173">
        <v>2.5</v>
      </c>
      <c r="AO1740" s="173">
        <v>3.1</v>
      </c>
      <c r="AP1740" s="173">
        <v>2.6</v>
      </c>
      <c r="AQ1740" s="173">
        <v>2.8</v>
      </c>
      <c r="AR1740" s="173"/>
      <c r="AS1740" s="173">
        <v>0.8</v>
      </c>
      <c r="AT1740" s="173">
        <v>6</v>
      </c>
      <c r="AU1740" s="173">
        <v>4</v>
      </c>
      <c r="AV1740" s="173">
        <v>4</v>
      </c>
      <c r="AW1740" s="173">
        <v>3</v>
      </c>
      <c r="AX1740" s="173"/>
      <c r="AY1740" s="173"/>
      <c r="AZ1740" s="211">
        <f t="shared" si="361"/>
        <v>11.8</v>
      </c>
      <c r="BA1740" s="211">
        <f t="shared" si="362"/>
        <v>17</v>
      </c>
      <c r="BB1740" s="205">
        <f t="shared" si="355"/>
        <v>559905</v>
      </c>
      <c r="BC1740" s="205">
        <f t="shared" si="356"/>
        <v>484786</v>
      </c>
      <c r="BD1740" s="205">
        <f t="shared" si="357"/>
        <v>78008</v>
      </c>
      <c r="BE1740" s="205">
        <f t="shared" si="358"/>
        <v>2889</v>
      </c>
      <c r="BF1740" s="175">
        <v>481897</v>
      </c>
      <c r="BG1740" s="175">
        <v>58523</v>
      </c>
      <c r="BH1740" s="175">
        <v>119700</v>
      </c>
      <c r="BI1740" s="175">
        <v>75119</v>
      </c>
      <c r="BJ1740" s="175"/>
      <c r="BK1740" s="175">
        <v>95923</v>
      </c>
      <c r="BL1740" s="175">
        <v>58331</v>
      </c>
      <c r="BM1740" s="175">
        <v>73513</v>
      </c>
      <c r="BN1740" s="175">
        <v>42017</v>
      </c>
      <c r="BO1740" s="175">
        <v>36779</v>
      </c>
      <c r="BP1740" s="200">
        <f t="shared" si="359"/>
        <v>156479</v>
      </c>
    </row>
    <row r="1741" spans="1:68" s="201" customFormat="1" x14ac:dyDescent="0.15">
      <c r="A1741" s="117">
        <v>1700181001</v>
      </c>
      <c r="B1741" s="118" t="s">
        <v>1323</v>
      </c>
      <c r="C1741" s="118" t="s">
        <v>1324</v>
      </c>
      <c r="D1741" s="118" t="s">
        <v>1325</v>
      </c>
      <c r="E1741" s="118" t="s">
        <v>4021</v>
      </c>
      <c r="F1741" s="120">
        <v>19</v>
      </c>
      <c r="G1741" s="119">
        <v>13465073</v>
      </c>
      <c r="H1741" s="119"/>
      <c r="I1741" s="120" t="s">
        <v>5820</v>
      </c>
      <c r="J1741" s="120">
        <v>68800</v>
      </c>
      <c r="K1741" s="120">
        <v>13465073</v>
      </c>
      <c r="L1741" s="120">
        <v>0.53600000000000003</v>
      </c>
      <c r="M1741" s="121" t="s">
        <v>5654</v>
      </c>
      <c r="N1741" s="120">
        <v>1</v>
      </c>
      <c r="O1741" s="119">
        <v>289</v>
      </c>
      <c r="P1741" s="119">
        <v>39.4</v>
      </c>
      <c r="Q1741" s="119">
        <v>6.03</v>
      </c>
      <c r="R1741" s="120" t="s">
        <v>5655</v>
      </c>
      <c r="S1741" s="120">
        <v>123.9</v>
      </c>
      <c r="T1741" s="120"/>
      <c r="U1741" s="120"/>
      <c r="V1741" s="172">
        <v>5944</v>
      </c>
      <c r="W1741" s="172"/>
      <c r="X1741" s="172">
        <v>4512</v>
      </c>
      <c r="Y1741" s="172">
        <v>1432</v>
      </c>
      <c r="Z1741" s="172"/>
      <c r="AA1741" s="123">
        <v>103202</v>
      </c>
      <c r="AB1741" s="123">
        <v>356609.79999999952</v>
      </c>
      <c r="AC1741" s="123">
        <v>5062</v>
      </c>
      <c r="AD1741" s="123"/>
      <c r="AE1741" s="123"/>
      <c r="AF1741" s="123"/>
      <c r="AG1741" s="214"/>
      <c r="AH1741" s="229" t="str">
        <f t="shared" si="354"/>
        <v>a3</v>
      </c>
      <c r="AI1741" s="199"/>
      <c r="AJ1741" s="199"/>
      <c r="AK1741" s="199"/>
      <c r="AL1741" s="199"/>
      <c r="AM1741" s="199"/>
      <c r="AN1741" s="173" t="s">
        <v>3186</v>
      </c>
      <c r="AO1741" s="173" t="s">
        <v>3186</v>
      </c>
      <c r="AP1741" s="173" t="s">
        <v>3186</v>
      </c>
      <c r="AQ1741" s="173" t="s">
        <v>3186</v>
      </c>
      <c r="AR1741" s="173" t="s">
        <v>3186</v>
      </c>
      <c r="AS1741" s="173">
        <v>2</v>
      </c>
      <c r="AT1741" s="173">
        <v>2</v>
      </c>
      <c r="AU1741" s="173">
        <v>3</v>
      </c>
      <c r="AV1741" s="173">
        <v>1</v>
      </c>
      <c r="AW1741" s="173">
        <v>3</v>
      </c>
      <c r="AX1741" s="173">
        <v>2</v>
      </c>
      <c r="AY1741" s="173" t="s">
        <v>3186</v>
      </c>
      <c r="AZ1741" s="211">
        <f t="shared" si="361"/>
        <v>2</v>
      </c>
      <c r="BA1741" s="211">
        <f t="shared" si="362"/>
        <v>11</v>
      </c>
      <c r="BB1741" s="205">
        <f t="shared" si="355"/>
        <v>380233</v>
      </c>
      <c r="BC1741" s="205">
        <f t="shared" si="356"/>
        <v>380233</v>
      </c>
      <c r="BD1741" s="205">
        <f t="shared" si="357"/>
        <v>0</v>
      </c>
      <c r="BE1741" s="205">
        <f t="shared" si="358"/>
        <v>0</v>
      </c>
      <c r="BF1741" s="175">
        <v>380233</v>
      </c>
      <c r="BG1741" s="175">
        <v>17536</v>
      </c>
      <c r="BH1741" s="175">
        <v>164281</v>
      </c>
      <c r="BI1741" s="175"/>
      <c r="BJ1741" s="175"/>
      <c r="BK1741" s="175">
        <v>8536</v>
      </c>
      <c r="BL1741" s="175">
        <v>112924</v>
      </c>
      <c r="BM1741" s="175">
        <v>44634</v>
      </c>
      <c r="BN1741" s="175">
        <v>2684</v>
      </c>
      <c r="BO1741" s="175">
        <v>29638</v>
      </c>
      <c r="BP1741" s="200">
        <f t="shared" si="359"/>
        <v>193919</v>
      </c>
    </row>
    <row r="1742" spans="1:68" s="201" customFormat="1" x14ac:dyDescent="0.15">
      <c r="A1742" s="117">
        <v>2220301001</v>
      </c>
      <c r="B1742" s="118" t="s">
        <v>1796</v>
      </c>
      <c r="C1742" s="118" t="s">
        <v>1773</v>
      </c>
      <c r="D1742" s="118" t="s">
        <v>1797</v>
      </c>
      <c r="E1742" s="118" t="s">
        <v>4365</v>
      </c>
      <c r="F1742" s="120">
        <v>35</v>
      </c>
      <c r="G1742" s="119"/>
      <c r="H1742" s="119"/>
      <c r="I1742" s="120" t="s">
        <v>5822</v>
      </c>
      <c r="J1742" s="120">
        <v>24150</v>
      </c>
      <c r="K1742" s="120">
        <v>13677721</v>
      </c>
      <c r="L1742" s="120">
        <v>1.552</v>
      </c>
      <c r="M1742" s="121" t="s">
        <v>5654</v>
      </c>
      <c r="N1742" s="120">
        <v>1</v>
      </c>
      <c r="O1742" s="119">
        <v>140</v>
      </c>
      <c r="P1742" s="119"/>
      <c r="Q1742" s="119"/>
      <c r="R1742" s="120" t="s">
        <v>5655</v>
      </c>
      <c r="S1742" s="120">
        <v>100.81</v>
      </c>
      <c r="T1742" s="120"/>
      <c r="U1742" s="120"/>
      <c r="V1742" s="172">
        <v>3953.6</v>
      </c>
      <c r="W1742" s="172"/>
      <c r="X1742" s="172"/>
      <c r="Y1742" s="172"/>
      <c r="Z1742" s="172">
        <v>3953.6</v>
      </c>
      <c r="AA1742" s="123">
        <v>24295</v>
      </c>
      <c r="AB1742" s="123">
        <v>62020</v>
      </c>
      <c r="AC1742" s="123">
        <v>1835.6</v>
      </c>
      <c r="AD1742" s="123"/>
      <c r="AE1742" s="123"/>
      <c r="AF1742" s="123"/>
      <c r="AG1742" s="214"/>
      <c r="AH1742" s="229" t="str">
        <f t="shared" si="354"/>
        <v>a3</v>
      </c>
      <c r="AI1742" s="199"/>
      <c r="AJ1742" s="199"/>
      <c r="AK1742" s="199"/>
      <c r="AL1742" s="199"/>
      <c r="AM1742" s="199"/>
      <c r="AN1742" s="173"/>
      <c r="AO1742" s="173"/>
      <c r="AP1742" s="173"/>
      <c r="AQ1742" s="173"/>
      <c r="AR1742" s="173"/>
      <c r="AS1742" s="173">
        <v>1.2</v>
      </c>
      <c r="AT1742" s="173">
        <v>6</v>
      </c>
      <c r="AU1742" s="173">
        <v>10.5</v>
      </c>
      <c r="AV1742" s="173">
        <v>0.5</v>
      </c>
      <c r="AW1742" s="173">
        <v>0.5</v>
      </c>
      <c r="AX1742" s="173">
        <v>0.8</v>
      </c>
      <c r="AY1742" s="173">
        <v>0.5</v>
      </c>
      <c r="AZ1742" s="211">
        <f t="shared" si="361"/>
        <v>1.2</v>
      </c>
      <c r="BA1742" s="211">
        <f t="shared" si="362"/>
        <v>18.8</v>
      </c>
      <c r="BB1742" s="205">
        <f t="shared" si="355"/>
        <v>511244</v>
      </c>
      <c r="BC1742" s="205">
        <f t="shared" si="356"/>
        <v>448012</v>
      </c>
      <c r="BD1742" s="205">
        <f t="shared" si="357"/>
        <v>67224</v>
      </c>
      <c r="BE1742" s="205">
        <f t="shared" si="358"/>
        <v>3992</v>
      </c>
      <c r="BF1742" s="175">
        <v>444020</v>
      </c>
      <c r="BG1742" s="175"/>
      <c r="BH1742" s="175">
        <v>109582</v>
      </c>
      <c r="BI1742" s="175">
        <v>63232</v>
      </c>
      <c r="BJ1742" s="175"/>
      <c r="BK1742" s="175">
        <v>37783</v>
      </c>
      <c r="BL1742" s="175">
        <v>7325</v>
      </c>
      <c r="BM1742" s="175">
        <v>75465</v>
      </c>
      <c r="BN1742" s="175">
        <v>16903</v>
      </c>
      <c r="BO1742" s="175">
        <v>200954</v>
      </c>
      <c r="BP1742" s="200">
        <f t="shared" si="359"/>
        <v>310536</v>
      </c>
    </row>
    <row r="1743" spans="1:68" s="201" customFormat="1" x14ac:dyDescent="0.15">
      <c r="A1743" s="117">
        <v>2400181002</v>
      </c>
      <c r="B1743" s="118" t="s">
        <v>680</v>
      </c>
      <c r="C1743" s="118" t="s">
        <v>1919</v>
      </c>
      <c r="D1743" s="118" t="s">
        <v>1920</v>
      </c>
      <c r="E1743" s="118" t="s">
        <v>4457</v>
      </c>
      <c r="F1743" s="120">
        <v>17</v>
      </c>
      <c r="G1743" s="119">
        <v>13871343</v>
      </c>
      <c r="H1743" s="119"/>
      <c r="I1743" s="120" t="s">
        <v>5820</v>
      </c>
      <c r="J1743" s="120">
        <v>60000</v>
      </c>
      <c r="K1743" s="120">
        <v>13871343</v>
      </c>
      <c r="L1743" s="120">
        <v>0.63300000000000001</v>
      </c>
      <c r="M1743" s="121" t="s">
        <v>5661</v>
      </c>
      <c r="N1743" s="120">
        <v>1</v>
      </c>
      <c r="O1743" s="119">
        <v>140</v>
      </c>
      <c r="P1743" s="119">
        <v>29</v>
      </c>
      <c r="Q1743" s="119">
        <v>3.3</v>
      </c>
      <c r="R1743" s="120"/>
      <c r="S1743" s="120"/>
      <c r="T1743" s="120"/>
      <c r="U1743" s="120" t="s">
        <v>5689</v>
      </c>
      <c r="V1743" s="172">
        <v>7761.2</v>
      </c>
      <c r="W1743" s="172">
        <v>1546.4</v>
      </c>
      <c r="X1743" s="172">
        <v>4932.5</v>
      </c>
      <c r="Y1743" s="172">
        <v>1071.5999999999999</v>
      </c>
      <c r="Z1743" s="172">
        <v>210.7</v>
      </c>
      <c r="AA1743" s="123">
        <v>56843</v>
      </c>
      <c r="AB1743" s="123"/>
      <c r="AC1743" s="123">
        <v>8929</v>
      </c>
      <c r="AD1743" s="123"/>
      <c r="AE1743" s="123"/>
      <c r="AF1743" s="123"/>
      <c r="AG1743" s="214"/>
      <c r="AH1743" s="229" t="str">
        <f t="shared" si="354"/>
        <v>a3</v>
      </c>
      <c r="AI1743" s="199"/>
      <c r="AJ1743" s="199"/>
      <c r="AK1743" s="199"/>
      <c r="AL1743" s="199"/>
      <c r="AM1743" s="199"/>
      <c r="AN1743" s="173"/>
      <c r="AO1743" s="173"/>
      <c r="AP1743" s="173"/>
      <c r="AQ1743" s="173"/>
      <c r="AR1743" s="173"/>
      <c r="AS1743" s="173">
        <v>4</v>
      </c>
      <c r="AT1743" s="173">
        <v>9</v>
      </c>
      <c r="AU1743" s="173">
        <v>8</v>
      </c>
      <c r="AV1743" s="173">
        <v>2</v>
      </c>
      <c r="AW1743" s="173">
        <v>8</v>
      </c>
      <c r="AX1743" s="173">
        <v>3</v>
      </c>
      <c r="AY1743" s="173">
        <v>1</v>
      </c>
      <c r="AZ1743" s="211">
        <f t="shared" si="361"/>
        <v>4</v>
      </c>
      <c r="BA1743" s="211">
        <f t="shared" si="362"/>
        <v>31</v>
      </c>
      <c r="BB1743" s="205">
        <f t="shared" si="355"/>
        <v>670542</v>
      </c>
      <c r="BC1743" s="205">
        <f t="shared" si="356"/>
        <v>670542</v>
      </c>
      <c r="BD1743" s="205">
        <f t="shared" si="357"/>
        <v>0</v>
      </c>
      <c r="BE1743" s="205">
        <f t="shared" si="358"/>
        <v>0</v>
      </c>
      <c r="BF1743" s="175">
        <v>670542</v>
      </c>
      <c r="BG1743" s="175"/>
      <c r="BH1743" s="175">
        <v>503173</v>
      </c>
      <c r="BI1743" s="175"/>
      <c r="BJ1743" s="175"/>
      <c r="BK1743" s="175">
        <v>167369</v>
      </c>
      <c r="BL1743" s="175"/>
      <c r="BM1743" s="175"/>
      <c r="BN1743" s="175"/>
      <c r="BO1743" s="175"/>
      <c r="BP1743" s="200">
        <f t="shared" si="359"/>
        <v>503173</v>
      </c>
    </row>
    <row r="1744" spans="1:68" s="201" customFormat="1" x14ac:dyDescent="0.15">
      <c r="A1744" s="117">
        <v>4010001004</v>
      </c>
      <c r="B1744" s="118" t="s">
        <v>2808</v>
      </c>
      <c r="C1744" s="118" t="s">
        <v>2791</v>
      </c>
      <c r="D1744" s="118" t="s">
        <v>2806</v>
      </c>
      <c r="E1744" s="118" t="s">
        <v>5112</v>
      </c>
      <c r="F1744" s="120">
        <v>41</v>
      </c>
      <c r="G1744" s="119">
        <v>11503013</v>
      </c>
      <c r="H1744" s="119">
        <v>930836</v>
      </c>
      <c r="I1744" s="120" t="s">
        <v>5821</v>
      </c>
      <c r="J1744" s="120">
        <v>44000</v>
      </c>
      <c r="K1744" s="120">
        <v>14144686</v>
      </c>
      <c r="L1744" s="120">
        <v>0.88100000000000001</v>
      </c>
      <c r="M1744" s="121" t="s">
        <v>5654</v>
      </c>
      <c r="N1744" s="120">
        <v>1</v>
      </c>
      <c r="O1744" s="119">
        <v>96</v>
      </c>
      <c r="P1744" s="119">
        <v>27</v>
      </c>
      <c r="Q1744" s="119">
        <v>2.7</v>
      </c>
      <c r="R1744" s="120" t="s">
        <v>5655</v>
      </c>
      <c r="S1744" s="120">
        <v>24.5</v>
      </c>
      <c r="T1744" s="120"/>
      <c r="U1744" s="120"/>
      <c r="V1744" s="172">
        <v>3258.8</v>
      </c>
      <c r="W1744" s="172">
        <v>718.9</v>
      </c>
      <c r="X1744" s="172">
        <v>1581.6</v>
      </c>
      <c r="Y1744" s="172">
        <v>383.2</v>
      </c>
      <c r="Z1744" s="172">
        <v>575.1</v>
      </c>
      <c r="AA1744" s="123">
        <v>85608</v>
      </c>
      <c r="AB1744" s="123"/>
      <c r="AC1744" s="123">
        <v>6573</v>
      </c>
      <c r="AD1744" s="123"/>
      <c r="AE1744" s="123"/>
      <c r="AF1744" s="123"/>
      <c r="AG1744" s="214"/>
      <c r="AH1744" s="229" t="str">
        <f t="shared" si="354"/>
        <v>a3</v>
      </c>
      <c r="AI1744" s="199"/>
      <c r="AJ1744" s="199"/>
      <c r="AK1744" s="199"/>
      <c r="AL1744" s="199"/>
      <c r="AM1744" s="199"/>
      <c r="AN1744" s="173"/>
      <c r="AO1744" s="173"/>
      <c r="AP1744" s="173"/>
      <c r="AQ1744" s="173"/>
      <c r="AR1744" s="173"/>
      <c r="AS1744" s="173">
        <v>2</v>
      </c>
      <c r="AT1744" s="173">
        <v>12.5</v>
      </c>
      <c r="AU1744" s="173">
        <v>5</v>
      </c>
      <c r="AV1744" s="173">
        <v>1.5</v>
      </c>
      <c r="AW1744" s="173">
        <v>2</v>
      </c>
      <c r="AX1744" s="173">
        <v>1</v>
      </c>
      <c r="AY1744" s="173">
        <v>1</v>
      </c>
      <c r="AZ1744" s="211">
        <f t="shared" si="361"/>
        <v>2</v>
      </c>
      <c r="BA1744" s="211">
        <f t="shared" si="362"/>
        <v>23</v>
      </c>
      <c r="BB1744" s="205">
        <f t="shared" si="355"/>
        <v>375608</v>
      </c>
      <c r="BC1744" s="205">
        <f t="shared" si="356"/>
        <v>300510</v>
      </c>
      <c r="BD1744" s="205">
        <f t="shared" si="357"/>
        <v>79406</v>
      </c>
      <c r="BE1744" s="205">
        <f t="shared" si="358"/>
        <v>4308</v>
      </c>
      <c r="BF1744" s="175">
        <v>296202</v>
      </c>
      <c r="BG1744" s="175"/>
      <c r="BH1744" s="175">
        <v>130472</v>
      </c>
      <c r="BI1744" s="175">
        <v>75098</v>
      </c>
      <c r="BJ1744" s="175"/>
      <c r="BK1744" s="175">
        <v>48033</v>
      </c>
      <c r="BL1744" s="175">
        <v>27294</v>
      </c>
      <c r="BM1744" s="175">
        <v>43245</v>
      </c>
      <c r="BN1744" s="175">
        <v>13007</v>
      </c>
      <c r="BO1744" s="175">
        <v>38459</v>
      </c>
      <c r="BP1744" s="200">
        <f t="shared" si="359"/>
        <v>168931</v>
      </c>
    </row>
    <row r="1745" spans="1:68" s="201" customFormat="1" x14ac:dyDescent="0.15">
      <c r="A1745" s="117">
        <v>120501001</v>
      </c>
      <c r="B1745" s="118" t="s">
        <v>42</v>
      </c>
      <c r="C1745" s="118" t="s">
        <v>11</v>
      </c>
      <c r="D1745" s="118" t="s">
        <v>43</v>
      </c>
      <c r="E1745" s="118" t="s">
        <v>3208</v>
      </c>
      <c r="F1745" s="120">
        <v>35</v>
      </c>
      <c r="G1745" s="119">
        <v>14331250</v>
      </c>
      <c r="H1745" s="119">
        <v>1625812</v>
      </c>
      <c r="I1745" s="120" t="s">
        <v>5821</v>
      </c>
      <c r="J1745" s="120">
        <v>48000</v>
      </c>
      <c r="K1745" s="120">
        <v>14331250</v>
      </c>
      <c r="L1745" s="120">
        <v>0.81799999999999995</v>
      </c>
      <c r="M1745" s="121" t="s">
        <v>5654</v>
      </c>
      <c r="N1745" s="120">
        <v>1</v>
      </c>
      <c r="O1745" s="119">
        <v>205</v>
      </c>
      <c r="P1745" s="119"/>
      <c r="Q1745" s="119"/>
      <c r="R1745" s="120" t="s">
        <v>5655</v>
      </c>
      <c r="S1745" s="120">
        <v>144.69999999999999</v>
      </c>
      <c r="T1745" s="120"/>
      <c r="U1745" s="120" t="s">
        <v>3186</v>
      </c>
      <c r="V1745" s="172">
        <v>3940</v>
      </c>
      <c r="W1745" s="172">
        <v>101.3</v>
      </c>
      <c r="X1745" s="172">
        <v>2560</v>
      </c>
      <c r="Y1745" s="172">
        <v>803</v>
      </c>
      <c r="Z1745" s="172">
        <v>475.7</v>
      </c>
      <c r="AA1745" s="123">
        <v>73486</v>
      </c>
      <c r="AB1745" s="123">
        <v>299598.19999999978</v>
      </c>
      <c r="AC1745" s="123">
        <v>3232</v>
      </c>
      <c r="AD1745" s="123"/>
      <c r="AE1745" s="123"/>
      <c r="AF1745" s="123"/>
      <c r="AG1745" s="214"/>
      <c r="AH1745" s="229" t="str">
        <f t="shared" si="354"/>
        <v>a3</v>
      </c>
      <c r="AI1745" s="199"/>
      <c r="AJ1745" s="199"/>
      <c r="AK1745" s="199"/>
      <c r="AL1745" s="199"/>
      <c r="AM1745" s="199"/>
      <c r="AN1745" s="173">
        <v>1</v>
      </c>
      <c r="AO1745" s="173">
        <v>1</v>
      </c>
      <c r="AP1745" s="173"/>
      <c r="AQ1745" s="173"/>
      <c r="AR1745" s="173">
        <v>1</v>
      </c>
      <c r="AS1745" s="173">
        <v>1</v>
      </c>
      <c r="AT1745" s="173">
        <v>1</v>
      </c>
      <c r="AU1745" s="173">
        <v>11</v>
      </c>
      <c r="AV1745" s="173">
        <v>4</v>
      </c>
      <c r="AW1745" s="173">
        <v>4</v>
      </c>
      <c r="AX1745" s="173">
        <v>2</v>
      </c>
      <c r="AY1745" s="173">
        <v>4</v>
      </c>
      <c r="AZ1745" s="211">
        <f t="shared" si="361"/>
        <v>4</v>
      </c>
      <c r="BA1745" s="211">
        <f t="shared" si="362"/>
        <v>26</v>
      </c>
      <c r="BB1745" s="205">
        <f t="shared" si="355"/>
        <v>609306</v>
      </c>
      <c r="BC1745" s="205">
        <f t="shared" si="356"/>
        <v>485104</v>
      </c>
      <c r="BD1745" s="205">
        <f t="shared" si="357"/>
        <v>129280</v>
      </c>
      <c r="BE1745" s="205">
        <f t="shared" si="358"/>
        <v>5078</v>
      </c>
      <c r="BF1745" s="175">
        <v>480026</v>
      </c>
      <c r="BG1745" s="175">
        <v>12558</v>
      </c>
      <c r="BH1745" s="175">
        <v>247905</v>
      </c>
      <c r="BI1745" s="175">
        <v>124202</v>
      </c>
      <c r="BJ1745" s="175"/>
      <c r="BK1745" s="175">
        <v>96020</v>
      </c>
      <c r="BL1745" s="175">
        <v>41152</v>
      </c>
      <c r="BM1745" s="175">
        <v>55617</v>
      </c>
      <c r="BN1745" s="175">
        <v>14078</v>
      </c>
      <c r="BO1745" s="175">
        <v>17774</v>
      </c>
      <c r="BP1745" s="200">
        <f t="shared" si="359"/>
        <v>265679</v>
      </c>
    </row>
    <row r="1746" spans="1:68" s="201" customFormat="1" x14ac:dyDescent="0.15">
      <c r="A1746" s="117">
        <v>100181001</v>
      </c>
      <c r="B1746" s="118" t="s">
        <v>10</v>
      </c>
      <c r="C1746" s="118" t="s">
        <v>11</v>
      </c>
      <c r="D1746" s="118" t="s">
        <v>12</v>
      </c>
      <c r="E1746" s="118" t="s">
        <v>3184</v>
      </c>
      <c r="F1746" s="120">
        <v>27</v>
      </c>
      <c r="G1746" s="119">
        <v>14661960</v>
      </c>
      <c r="H1746" s="119"/>
      <c r="I1746" s="120" t="s">
        <v>5820</v>
      </c>
      <c r="J1746" s="120">
        <v>48400</v>
      </c>
      <c r="K1746" s="120">
        <v>14661960</v>
      </c>
      <c r="L1746" s="141">
        <v>0.83</v>
      </c>
      <c r="M1746" s="121" t="s">
        <v>5654</v>
      </c>
      <c r="N1746" s="120">
        <v>1</v>
      </c>
      <c r="O1746" s="119">
        <v>201</v>
      </c>
      <c r="P1746" s="119">
        <v>31</v>
      </c>
      <c r="Q1746" s="119">
        <v>2.7</v>
      </c>
      <c r="R1746" s="120" t="s">
        <v>5655</v>
      </c>
      <c r="S1746" s="120">
        <v>59.3</v>
      </c>
      <c r="T1746" s="120"/>
      <c r="U1746" s="120"/>
      <c r="V1746" s="172">
        <v>4456</v>
      </c>
      <c r="W1746" s="119">
        <v>618.20000000000005</v>
      </c>
      <c r="X1746" s="119">
        <v>1468.4</v>
      </c>
      <c r="Y1746" s="119">
        <v>2188.5</v>
      </c>
      <c r="Z1746" s="119">
        <v>180.9</v>
      </c>
      <c r="AA1746" s="123">
        <v>79960</v>
      </c>
      <c r="AB1746" s="123">
        <v>317197.39999999979</v>
      </c>
      <c r="AC1746" s="123">
        <v>3616.2</v>
      </c>
      <c r="AD1746" s="123"/>
      <c r="AE1746" s="123"/>
      <c r="AF1746" s="123"/>
      <c r="AG1746" s="214"/>
      <c r="AH1746" s="229" t="str">
        <f t="shared" si="354"/>
        <v>a3</v>
      </c>
      <c r="AI1746" s="199"/>
      <c r="AJ1746" s="199"/>
      <c r="AK1746" s="199"/>
      <c r="AL1746" s="199"/>
      <c r="AM1746" s="199"/>
      <c r="AN1746" s="173"/>
      <c r="AO1746" s="173"/>
      <c r="AP1746" s="173"/>
      <c r="AQ1746" s="173"/>
      <c r="AR1746" s="173"/>
      <c r="AS1746" s="173">
        <v>6</v>
      </c>
      <c r="AT1746" s="173">
        <v>4</v>
      </c>
      <c r="AU1746" s="173">
        <v>6</v>
      </c>
      <c r="AV1746" s="173">
        <v>3</v>
      </c>
      <c r="AW1746" s="173">
        <v>5</v>
      </c>
      <c r="AX1746" s="173">
        <v>2</v>
      </c>
      <c r="AY1746" s="173">
        <v>1</v>
      </c>
      <c r="AZ1746" s="211"/>
      <c r="BA1746" s="211">
        <v>27</v>
      </c>
      <c r="BB1746" s="205">
        <f t="shared" si="355"/>
        <v>592153</v>
      </c>
      <c r="BC1746" s="205">
        <f t="shared" si="356"/>
        <v>490137</v>
      </c>
      <c r="BD1746" s="205">
        <f t="shared" si="357"/>
        <v>189525</v>
      </c>
      <c r="BE1746" s="205">
        <f t="shared" si="358"/>
        <v>87509</v>
      </c>
      <c r="BF1746" s="174">
        <v>402628</v>
      </c>
      <c r="BG1746" s="175"/>
      <c r="BH1746" s="175">
        <v>189525</v>
      </c>
      <c r="BI1746" s="175">
        <v>102016</v>
      </c>
      <c r="BJ1746" s="175"/>
      <c r="BK1746" s="175">
        <v>18878</v>
      </c>
      <c r="BL1746" s="175">
        <v>25926</v>
      </c>
      <c r="BM1746" s="175">
        <v>105964</v>
      </c>
      <c r="BN1746" s="175">
        <v>4358</v>
      </c>
      <c r="BO1746" s="175">
        <v>145486</v>
      </c>
      <c r="BP1746" s="200">
        <f t="shared" si="359"/>
        <v>335011</v>
      </c>
    </row>
    <row r="1747" spans="1:68" s="201" customFormat="1" x14ac:dyDescent="0.15">
      <c r="A1747" s="117">
        <v>1421301001</v>
      </c>
      <c r="B1747" s="118" t="s">
        <v>679</v>
      </c>
      <c r="C1747" s="118" t="s">
        <v>1107</v>
      </c>
      <c r="D1747" s="118" t="s">
        <v>1152</v>
      </c>
      <c r="E1747" s="118" t="s">
        <v>3891</v>
      </c>
      <c r="F1747" s="120">
        <v>44</v>
      </c>
      <c r="G1747" s="119">
        <v>922740</v>
      </c>
      <c r="H1747" s="119"/>
      <c r="I1747" s="120" t="s">
        <v>5821</v>
      </c>
      <c r="J1747" s="120">
        <v>59000</v>
      </c>
      <c r="K1747" s="120">
        <v>14679052</v>
      </c>
      <c r="L1747" s="120">
        <v>0.68200000000000005</v>
      </c>
      <c r="M1747" s="121" t="s">
        <v>5654</v>
      </c>
      <c r="N1747" s="120">
        <v>1</v>
      </c>
      <c r="O1747" s="119">
        <v>227</v>
      </c>
      <c r="P1747" s="119">
        <v>46</v>
      </c>
      <c r="Q1747" s="119">
        <v>5.0999999999999996</v>
      </c>
      <c r="R1747" s="120" t="s">
        <v>5655</v>
      </c>
      <c r="S1747" s="120">
        <v>119.8</v>
      </c>
      <c r="T1747" s="120"/>
      <c r="U1747" s="120"/>
      <c r="V1747" s="172">
        <v>9089.2999999999993</v>
      </c>
      <c r="W1747" s="172">
        <v>1681.7</v>
      </c>
      <c r="X1747" s="172">
        <v>4812.7</v>
      </c>
      <c r="Y1747" s="172">
        <v>1280.8</v>
      </c>
      <c r="Z1747" s="172">
        <v>1314.1</v>
      </c>
      <c r="AA1747" s="123">
        <v>107643</v>
      </c>
      <c r="AB1747" s="123"/>
      <c r="AC1747" s="123">
        <v>10788.6</v>
      </c>
      <c r="AD1747" s="123"/>
      <c r="AE1747" s="123"/>
      <c r="AF1747" s="123"/>
      <c r="AG1747" s="214"/>
      <c r="AH1747" s="229" t="str">
        <f t="shared" si="354"/>
        <v>a3</v>
      </c>
      <c r="AI1747" s="199" t="s">
        <v>5401</v>
      </c>
      <c r="AJ1747" s="199" t="s">
        <v>5401</v>
      </c>
      <c r="AK1747" s="199" t="s">
        <v>5401</v>
      </c>
      <c r="AL1747" s="199"/>
      <c r="AM1747" s="199"/>
      <c r="AN1747" s="173">
        <v>1</v>
      </c>
      <c r="AO1747" s="173">
        <v>1.5</v>
      </c>
      <c r="AP1747" s="173">
        <v>1.5</v>
      </c>
      <c r="AQ1747" s="173">
        <v>2</v>
      </c>
      <c r="AR1747" s="173"/>
      <c r="AS1747" s="173">
        <v>2</v>
      </c>
      <c r="AT1747" s="173">
        <v>13</v>
      </c>
      <c r="AU1747" s="173">
        <v>4</v>
      </c>
      <c r="AV1747" s="173">
        <v>2</v>
      </c>
      <c r="AW1747" s="173">
        <v>3</v>
      </c>
      <c r="AX1747" s="173">
        <v>2</v>
      </c>
      <c r="AY1747" s="173">
        <v>5</v>
      </c>
      <c r="AZ1747" s="211">
        <f t="shared" ref="AZ1747:AZ1778" si="363">SUBTOTAL(9,AN1747:AS1747)</f>
        <v>8</v>
      </c>
      <c r="BA1747" s="211">
        <f t="shared" ref="BA1747:BA1774" si="364">SUBTOTAL(9,AT1747:AY1747)</f>
        <v>29</v>
      </c>
      <c r="BB1747" s="205">
        <f t="shared" si="355"/>
        <v>533495</v>
      </c>
      <c r="BC1747" s="205">
        <f t="shared" si="356"/>
        <v>533495</v>
      </c>
      <c r="BD1747" s="205">
        <f t="shared" si="357"/>
        <v>0</v>
      </c>
      <c r="BE1747" s="205">
        <f t="shared" si="358"/>
        <v>0</v>
      </c>
      <c r="BF1747" s="175">
        <v>533495</v>
      </c>
      <c r="BG1747" s="175">
        <v>39869</v>
      </c>
      <c r="BH1747" s="175">
        <v>347505</v>
      </c>
      <c r="BI1747" s="175"/>
      <c r="BJ1747" s="175"/>
      <c r="BK1747" s="175">
        <v>26453</v>
      </c>
      <c r="BL1747" s="175">
        <v>106985</v>
      </c>
      <c r="BM1747" s="175"/>
      <c r="BN1747" s="175">
        <v>1436</v>
      </c>
      <c r="BO1747" s="175">
        <v>11247</v>
      </c>
      <c r="BP1747" s="200">
        <f t="shared" si="359"/>
        <v>358752</v>
      </c>
    </row>
    <row r="1748" spans="1:68" s="201" customFormat="1" x14ac:dyDescent="0.15">
      <c r="A1748" s="117">
        <v>620101001</v>
      </c>
      <c r="B1748" s="118" t="s">
        <v>607</v>
      </c>
      <c r="C1748" s="118" t="s">
        <v>601</v>
      </c>
      <c r="D1748" s="118" t="s">
        <v>608</v>
      </c>
      <c r="E1748" s="118" t="s">
        <v>3551</v>
      </c>
      <c r="F1748" s="120">
        <v>48</v>
      </c>
      <c r="G1748" s="119">
        <v>14740490</v>
      </c>
      <c r="H1748" s="119"/>
      <c r="I1748" s="120" t="s">
        <v>5820</v>
      </c>
      <c r="J1748" s="120">
        <v>52000</v>
      </c>
      <c r="K1748" s="120">
        <v>14740490</v>
      </c>
      <c r="L1748" s="120">
        <v>0.77700000000000002</v>
      </c>
      <c r="M1748" s="121" t="s">
        <v>5654</v>
      </c>
      <c r="N1748" s="120">
        <v>1</v>
      </c>
      <c r="O1748" s="119">
        <v>262</v>
      </c>
      <c r="P1748" s="119">
        <v>41.7</v>
      </c>
      <c r="Q1748" s="119">
        <v>5.9</v>
      </c>
      <c r="R1748" s="120" t="s">
        <v>5655</v>
      </c>
      <c r="S1748" s="120">
        <v>110.8</v>
      </c>
      <c r="T1748" s="120"/>
      <c r="U1748" s="120"/>
      <c r="V1748" s="172">
        <v>4866.3</v>
      </c>
      <c r="W1748" s="172"/>
      <c r="X1748" s="172"/>
      <c r="Y1748" s="172"/>
      <c r="Z1748" s="172">
        <v>4866.3</v>
      </c>
      <c r="AA1748" s="123">
        <v>117059</v>
      </c>
      <c r="AB1748" s="123">
        <v>339484</v>
      </c>
      <c r="AC1748" s="123">
        <v>4505</v>
      </c>
      <c r="AD1748" s="123"/>
      <c r="AE1748" s="123"/>
      <c r="AF1748" s="123"/>
      <c r="AG1748" s="214"/>
      <c r="AH1748" s="229" t="str">
        <f t="shared" si="354"/>
        <v>a3</v>
      </c>
      <c r="AI1748" s="199" t="s">
        <v>5401</v>
      </c>
      <c r="AJ1748" s="199"/>
      <c r="AK1748" s="199" t="s">
        <v>5401</v>
      </c>
      <c r="AL1748" s="199" t="s">
        <v>5400</v>
      </c>
      <c r="AM1748" s="199"/>
      <c r="AN1748" s="173">
        <v>3</v>
      </c>
      <c r="AO1748" s="173">
        <v>2</v>
      </c>
      <c r="AP1748" s="173">
        <v>3</v>
      </c>
      <c r="AQ1748" s="173">
        <v>2</v>
      </c>
      <c r="AR1748" s="173"/>
      <c r="AS1748" s="173">
        <v>1</v>
      </c>
      <c r="AT1748" s="173">
        <v>4</v>
      </c>
      <c r="AU1748" s="173">
        <v>1</v>
      </c>
      <c r="AV1748" s="173">
        <v>5</v>
      </c>
      <c r="AW1748" s="173">
        <v>1</v>
      </c>
      <c r="AX1748" s="173">
        <v>2</v>
      </c>
      <c r="AY1748" s="173"/>
      <c r="AZ1748" s="211">
        <f t="shared" si="363"/>
        <v>11</v>
      </c>
      <c r="BA1748" s="211">
        <f t="shared" si="364"/>
        <v>13</v>
      </c>
      <c r="BB1748" s="205">
        <f t="shared" si="355"/>
        <v>409485</v>
      </c>
      <c r="BC1748" s="205">
        <f t="shared" si="356"/>
        <v>409485</v>
      </c>
      <c r="BD1748" s="205">
        <f t="shared" si="357"/>
        <v>0</v>
      </c>
      <c r="BE1748" s="205">
        <f t="shared" si="358"/>
        <v>0</v>
      </c>
      <c r="BF1748" s="175">
        <v>409485</v>
      </c>
      <c r="BG1748" s="175">
        <v>43126</v>
      </c>
      <c r="BH1748" s="175">
        <v>140980</v>
      </c>
      <c r="BI1748" s="175"/>
      <c r="BJ1748" s="175"/>
      <c r="BK1748" s="175">
        <v>68542</v>
      </c>
      <c r="BL1748" s="175">
        <v>15448</v>
      </c>
      <c r="BM1748" s="175">
        <v>35133</v>
      </c>
      <c r="BN1748" s="175">
        <v>49996</v>
      </c>
      <c r="BO1748" s="175">
        <v>56260</v>
      </c>
      <c r="BP1748" s="200">
        <f t="shared" si="359"/>
        <v>197240</v>
      </c>
    </row>
    <row r="1749" spans="1:68" s="201" customFormat="1" x14ac:dyDescent="0.15">
      <c r="A1749" s="117">
        <v>3820201001</v>
      </c>
      <c r="B1749" s="118" t="s">
        <v>2703</v>
      </c>
      <c r="C1749" s="118" t="s">
        <v>2700</v>
      </c>
      <c r="D1749" s="118" t="s">
        <v>2704</v>
      </c>
      <c r="E1749" s="118" t="s">
        <v>5047</v>
      </c>
      <c r="F1749" s="120">
        <v>37</v>
      </c>
      <c r="G1749" s="119"/>
      <c r="H1749" s="119"/>
      <c r="I1749" s="120" t="s">
        <v>5821</v>
      </c>
      <c r="J1749" s="120">
        <v>54750</v>
      </c>
      <c r="K1749" s="120">
        <v>14856172</v>
      </c>
      <c r="L1749" s="120">
        <v>0.74299999999999999</v>
      </c>
      <c r="M1749" s="121" t="s">
        <v>5654</v>
      </c>
      <c r="N1749" s="120">
        <v>1</v>
      </c>
      <c r="O1749" s="119">
        <v>151.6</v>
      </c>
      <c r="P1749" s="119">
        <v>27.3</v>
      </c>
      <c r="Q1749" s="119">
        <v>3.13</v>
      </c>
      <c r="R1749" s="120" t="s">
        <v>5655</v>
      </c>
      <c r="S1749" s="120">
        <v>185</v>
      </c>
      <c r="T1749" s="120"/>
      <c r="U1749" s="120"/>
      <c r="V1749" s="172">
        <v>4274.4880000000003</v>
      </c>
      <c r="W1749" s="172"/>
      <c r="X1749" s="172">
        <v>3696.8339999999998</v>
      </c>
      <c r="Y1749" s="172">
        <v>577.654</v>
      </c>
      <c r="Z1749" s="172"/>
      <c r="AA1749" s="123">
        <v>56033</v>
      </c>
      <c r="AB1749" s="123">
        <v>196953.44000000012</v>
      </c>
      <c r="AC1749" s="123">
        <v>3297</v>
      </c>
      <c r="AD1749" s="123"/>
      <c r="AE1749" s="123"/>
      <c r="AF1749" s="123"/>
      <c r="AG1749" s="214"/>
      <c r="AH1749" s="229" t="str">
        <f t="shared" si="354"/>
        <v>a3</v>
      </c>
      <c r="AI1749" s="199"/>
      <c r="AJ1749" s="199"/>
      <c r="AK1749" s="199"/>
      <c r="AL1749" s="199"/>
      <c r="AM1749" s="199"/>
      <c r="AN1749" s="173">
        <v>5</v>
      </c>
      <c r="AO1749" s="173">
        <v>5</v>
      </c>
      <c r="AP1749" s="173"/>
      <c r="AQ1749" s="173">
        <v>3</v>
      </c>
      <c r="AR1749" s="173"/>
      <c r="AS1749" s="173">
        <v>2</v>
      </c>
      <c r="AT1749" s="173">
        <v>8</v>
      </c>
      <c r="AU1749" s="173">
        <v>4</v>
      </c>
      <c r="AV1749" s="173">
        <v>4</v>
      </c>
      <c r="AW1749" s="173">
        <v>3</v>
      </c>
      <c r="AX1749" s="173"/>
      <c r="AY1749" s="173">
        <v>2</v>
      </c>
      <c r="AZ1749" s="211">
        <f t="shared" si="363"/>
        <v>15</v>
      </c>
      <c r="BA1749" s="211">
        <f t="shared" si="364"/>
        <v>21</v>
      </c>
      <c r="BB1749" s="205">
        <f t="shared" si="355"/>
        <v>454021</v>
      </c>
      <c r="BC1749" s="205">
        <f t="shared" si="356"/>
        <v>396645</v>
      </c>
      <c r="BD1749" s="205">
        <f t="shared" si="357"/>
        <v>59671</v>
      </c>
      <c r="BE1749" s="205">
        <f t="shared" si="358"/>
        <v>2295</v>
      </c>
      <c r="BF1749" s="175">
        <v>394350</v>
      </c>
      <c r="BG1749" s="175">
        <v>33402</v>
      </c>
      <c r="BH1749" s="175">
        <v>102985</v>
      </c>
      <c r="BI1749" s="175">
        <v>57376</v>
      </c>
      <c r="BJ1749" s="175"/>
      <c r="BK1749" s="175">
        <v>89175</v>
      </c>
      <c r="BL1749" s="175">
        <v>59058</v>
      </c>
      <c r="BM1749" s="175">
        <v>48475</v>
      </c>
      <c r="BN1749" s="175">
        <v>33822</v>
      </c>
      <c r="BO1749" s="175">
        <v>29728</v>
      </c>
      <c r="BP1749" s="200">
        <f t="shared" si="359"/>
        <v>132713</v>
      </c>
    </row>
    <row r="1750" spans="1:68" s="201" customFormat="1" x14ac:dyDescent="0.15">
      <c r="A1750" s="117">
        <v>820201001</v>
      </c>
      <c r="B1750" s="118" t="s">
        <v>786</v>
      </c>
      <c r="C1750" s="118" t="s">
        <v>762</v>
      </c>
      <c r="D1750" s="118" t="s">
        <v>787</v>
      </c>
      <c r="E1750" s="118" t="s">
        <v>3662</v>
      </c>
      <c r="F1750" s="120">
        <v>40</v>
      </c>
      <c r="G1750" s="119"/>
      <c r="H1750" s="119"/>
      <c r="I1750" s="120" t="s">
        <v>5820</v>
      </c>
      <c r="J1750" s="120">
        <v>84000</v>
      </c>
      <c r="K1750" s="120">
        <v>15012270</v>
      </c>
      <c r="L1750" s="120">
        <v>0.49</v>
      </c>
      <c r="M1750" s="121" t="s">
        <v>5673</v>
      </c>
      <c r="N1750" s="120">
        <v>1</v>
      </c>
      <c r="O1750" s="119">
        <v>220</v>
      </c>
      <c r="P1750" s="119">
        <v>31.7</v>
      </c>
      <c r="Q1750" s="119">
        <v>4.13</v>
      </c>
      <c r="R1750" s="120" t="s">
        <v>5655</v>
      </c>
      <c r="S1750" s="120">
        <v>53.2</v>
      </c>
      <c r="T1750" s="120"/>
      <c r="U1750" s="120"/>
      <c r="V1750" s="172">
        <v>2550.9</v>
      </c>
      <c r="W1750" s="172"/>
      <c r="X1750" s="172">
        <v>1233.9000000000001</v>
      </c>
      <c r="Y1750" s="172">
        <v>1317</v>
      </c>
      <c r="Z1750" s="172"/>
      <c r="AA1750" s="123">
        <v>48087</v>
      </c>
      <c r="AB1750" s="123">
        <v>233087.40000000017</v>
      </c>
      <c r="AC1750" s="123">
        <v>869</v>
      </c>
      <c r="AD1750" s="123"/>
      <c r="AE1750" s="123"/>
      <c r="AF1750" s="123"/>
      <c r="AG1750" s="214"/>
      <c r="AH1750" s="229" t="str">
        <f t="shared" si="354"/>
        <v>a3</v>
      </c>
      <c r="AI1750" s="199"/>
      <c r="AJ1750" s="199"/>
      <c r="AK1750" s="199"/>
      <c r="AL1750" s="199"/>
      <c r="AM1750" s="199"/>
      <c r="AN1750" s="173">
        <v>2</v>
      </c>
      <c r="AO1750" s="173">
        <v>3</v>
      </c>
      <c r="AP1750" s="173">
        <v>2</v>
      </c>
      <c r="AQ1750" s="173">
        <v>2</v>
      </c>
      <c r="AR1750" s="173"/>
      <c r="AS1750" s="173"/>
      <c r="AT1750" s="173">
        <v>2</v>
      </c>
      <c r="AU1750" s="173">
        <v>1</v>
      </c>
      <c r="AV1750" s="173">
        <v>6</v>
      </c>
      <c r="AW1750" s="173">
        <v>1</v>
      </c>
      <c r="AX1750" s="173">
        <v>2</v>
      </c>
      <c r="AY1750" s="173">
        <v>2</v>
      </c>
      <c r="AZ1750" s="211">
        <f t="shared" si="363"/>
        <v>9</v>
      </c>
      <c r="BA1750" s="211">
        <f t="shared" si="364"/>
        <v>14</v>
      </c>
      <c r="BB1750" s="205">
        <f t="shared" si="355"/>
        <v>638551</v>
      </c>
      <c r="BC1750" s="205">
        <f t="shared" si="356"/>
        <v>550708</v>
      </c>
      <c r="BD1750" s="205">
        <f t="shared" si="357"/>
        <v>88182</v>
      </c>
      <c r="BE1750" s="205">
        <f t="shared" si="358"/>
        <v>339</v>
      </c>
      <c r="BF1750" s="175">
        <v>550369</v>
      </c>
      <c r="BG1750" s="175">
        <v>82310</v>
      </c>
      <c r="BH1750" s="175">
        <v>101850</v>
      </c>
      <c r="BI1750" s="175">
        <v>87843</v>
      </c>
      <c r="BJ1750" s="175"/>
      <c r="BK1750" s="175">
        <v>120805</v>
      </c>
      <c r="BL1750" s="175">
        <v>56112</v>
      </c>
      <c r="BM1750" s="175">
        <v>95939</v>
      </c>
      <c r="BN1750" s="175">
        <v>41079</v>
      </c>
      <c r="BO1750" s="175">
        <v>52613</v>
      </c>
      <c r="BP1750" s="200">
        <f t="shared" si="359"/>
        <v>154463</v>
      </c>
    </row>
    <row r="1751" spans="1:68" s="201" customFormat="1" x14ac:dyDescent="0.15">
      <c r="A1751" s="117">
        <v>3620101001</v>
      </c>
      <c r="B1751" s="118" t="s">
        <v>189</v>
      </c>
      <c r="C1751" s="118" t="s">
        <v>2654</v>
      </c>
      <c r="D1751" s="118" t="s">
        <v>2656</v>
      </c>
      <c r="E1751" s="118" t="s">
        <v>5012</v>
      </c>
      <c r="F1751" s="120">
        <v>51</v>
      </c>
      <c r="G1751" s="119">
        <v>20000900</v>
      </c>
      <c r="H1751" s="119">
        <v>2403500</v>
      </c>
      <c r="I1751" s="120" t="s">
        <v>5822</v>
      </c>
      <c r="J1751" s="120">
        <v>63300</v>
      </c>
      <c r="K1751" s="120">
        <v>15013225</v>
      </c>
      <c r="L1751" s="120">
        <v>0.65</v>
      </c>
      <c r="M1751" s="121" t="s">
        <v>5677</v>
      </c>
      <c r="N1751" s="120">
        <v>1</v>
      </c>
      <c r="O1751" s="119">
        <v>93.7</v>
      </c>
      <c r="P1751" s="119"/>
      <c r="Q1751" s="119"/>
      <c r="R1751" s="120"/>
      <c r="S1751" s="120"/>
      <c r="T1751" s="120"/>
      <c r="U1751" s="120"/>
      <c r="V1751" s="172">
        <v>3366.4</v>
      </c>
      <c r="W1751" s="172">
        <v>559.9</v>
      </c>
      <c r="X1751" s="172">
        <v>1936.8</v>
      </c>
      <c r="Y1751" s="172">
        <v>730.8</v>
      </c>
      <c r="Z1751" s="172">
        <v>138.9</v>
      </c>
      <c r="AA1751" s="123">
        <v>46047</v>
      </c>
      <c r="AB1751" s="123">
        <v>160030.19999999987</v>
      </c>
      <c r="AC1751" s="123">
        <v>1470</v>
      </c>
      <c r="AD1751" s="123"/>
      <c r="AE1751" s="123"/>
      <c r="AF1751" s="123"/>
      <c r="AG1751" s="214"/>
      <c r="AH1751" s="229" t="str">
        <f t="shared" si="354"/>
        <v>a3</v>
      </c>
      <c r="AI1751" s="199"/>
      <c r="AJ1751" s="199"/>
      <c r="AK1751" s="199"/>
      <c r="AL1751" s="199"/>
      <c r="AM1751" s="199"/>
      <c r="AN1751" s="173">
        <v>3</v>
      </c>
      <c r="AO1751" s="173">
        <v>25</v>
      </c>
      <c r="AP1751" s="173"/>
      <c r="AQ1751" s="173">
        <v>2</v>
      </c>
      <c r="AR1751" s="173">
        <v>11</v>
      </c>
      <c r="AS1751" s="173" t="s">
        <v>3186</v>
      </c>
      <c r="AT1751" s="173" t="s">
        <v>3186</v>
      </c>
      <c r="AU1751" s="173" t="s">
        <v>3186</v>
      </c>
      <c r="AV1751" s="173">
        <v>2</v>
      </c>
      <c r="AW1751" s="173">
        <v>2</v>
      </c>
      <c r="AX1751" s="173" t="s">
        <v>3186</v>
      </c>
      <c r="AY1751" s="173" t="s">
        <v>3186</v>
      </c>
      <c r="AZ1751" s="211">
        <f t="shared" si="363"/>
        <v>41</v>
      </c>
      <c r="BA1751" s="211">
        <f t="shared" si="364"/>
        <v>4</v>
      </c>
      <c r="BB1751" s="205">
        <f t="shared" si="355"/>
        <v>401621</v>
      </c>
      <c r="BC1751" s="205">
        <f t="shared" si="356"/>
        <v>393539</v>
      </c>
      <c r="BD1751" s="205">
        <f t="shared" si="357"/>
        <v>8405</v>
      </c>
      <c r="BE1751" s="205">
        <f t="shared" si="358"/>
        <v>323</v>
      </c>
      <c r="BF1751" s="175">
        <v>393216</v>
      </c>
      <c r="BG1751" s="175">
        <v>153212</v>
      </c>
      <c r="BH1751" s="175">
        <v>17745</v>
      </c>
      <c r="BI1751" s="175">
        <v>8082</v>
      </c>
      <c r="BJ1751" s="175"/>
      <c r="BK1751" s="175">
        <v>19933</v>
      </c>
      <c r="BL1751" s="175">
        <v>60474</v>
      </c>
      <c r="BM1751" s="175">
        <v>49395</v>
      </c>
      <c r="BN1751" s="175">
        <v>30657</v>
      </c>
      <c r="BO1751" s="175">
        <v>62123</v>
      </c>
      <c r="BP1751" s="200">
        <f t="shared" si="359"/>
        <v>79868</v>
      </c>
    </row>
    <row r="1752" spans="1:68" s="201" customFormat="1" x14ac:dyDescent="0.15">
      <c r="A1752" s="117">
        <v>1620201001</v>
      </c>
      <c r="B1752" s="118" t="s">
        <v>1290</v>
      </c>
      <c r="C1752" s="118" t="s">
        <v>1276</v>
      </c>
      <c r="D1752" s="118" t="s">
        <v>1291</v>
      </c>
      <c r="E1752" s="118" t="s">
        <v>3998</v>
      </c>
      <c r="F1752" s="120">
        <v>48</v>
      </c>
      <c r="G1752" s="119">
        <v>15019498</v>
      </c>
      <c r="H1752" s="119"/>
      <c r="I1752" s="120" t="s">
        <v>5823</v>
      </c>
      <c r="J1752" s="120">
        <v>55000</v>
      </c>
      <c r="K1752" s="120">
        <v>15019498</v>
      </c>
      <c r="L1752" s="120">
        <v>0.748</v>
      </c>
      <c r="M1752" s="121" t="s">
        <v>5654</v>
      </c>
      <c r="N1752" s="120">
        <v>1</v>
      </c>
      <c r="O1752" s="119">
        <v>79</v>
      </c>
      <c r="P1752" s="119"/>
      <c r="Q1752" s="119"/>
      <c r="R1752" s="120" t="s">
        <v>5655</v>
      </c>
      <c r="S1752" s="120">
        <v>11.9</v>
      </c>
      <c r="T1752" s="120"/>
      <c r="U1752" s="120"/>
      <c r="V1752" s="172">
        <v>3863.7</v>
      </c>
      <c r="W1752" s="172">
        <v>809.2</v>
      </c>
      <c r="X1752" s="172">
        <v>2561.8000000000002</v>
      </c>
      <c r="Y1752" s="172">
        <v>270.7</v>
      </c>
      <c r="Z1752" s="172">
        <v>222</v>
      </c>
      <c r="AA1752" s="123">
        <v>35623</v>
      </c>
      <c r="AB1752" s="123"/>
      <c r="AC1752" s="123">
        <v>3576</v>
      </c>
      <c r="AD1752" s="123"/>
      <c r="AE1752" s="123"/>
      <c r="AF1752" s="123"/>
      <c r="AG1752" s="214"/>
      <c r="AH1752" s="229" t="str">
        <f t="shared" si="354"/>
        <v>a3</v>
      </c>
      <c r="AI1752" s="199"/>
      <c r="AJ1752" s="199"/>
      <c r="AK1752" s="199"/>
      <c r="AL1752" s="199"/>
      <c r="AM1752" s="199"/>
      <c r="AN1752" s="173">
        <v>2</v>
      </c>
      <c r="AO1752" s="173">
        <v>3</v>
      </c>
      <c r="AP1752" s="173">
        <v>2</v>
      </c>
      <c r="AQ1752" s="173">
        <v>1</v>
      </c>
      <c r="AR1752" s="173">
        <v>4</v>
      </c>
      <c r="AS1752" s="173"/>
      <c r="AT1752" s="173" t="s">
        <v>3186</v>
      </c>
      <c r="AU1752" s="173">
        <v>1</v>
      </c>
      <c r="AV1752" s="173">
        <v>2</v>
      </c>
      <c r="AW1752" s="173">
        <v>1</v>
      </c>
      <c r="AX1752" s="173">
        <v>1</v>
      </c>
      <c r="AY1752" s="173">
        <v>2</v>
      </c>
      <c r="AZ1752" s="211">
        <f t="shared" si="363"/>
        <v>12</v>
      </c>
      <c r="BA1752" s="211">
        <f t="shared" si="364"/>
        <v>7</v>
      </c>
      <c r="BB1752" s="205">
        <f t="shared" si="355"/>
        <v>398001</v>
      </c>
      <c r="BC1752" s="205">
        <f t="shared" si="356"/>
        <v>394826</v>
      </c>
      <c r="BD1752" s="205">
        <f t="shared" si="357"/>
        <v>50400</v>
      </c>
      <c r="BE1752" s="205">
        <f t="shared" si="358"/>
        <v>47225</v>
      </c>
      <c r="BF1752" s="175">
        <v>347601</v>
      </c>
      <c r="BG1752" s="175">
        <v>71480</v>
      </c>
      <c r="BH1752" s="175">
        <v>50400</v>
      </c>
      <c r="BI1752" s="175">
        <v>3175</v>
      </c>
      <c r="BJ1752" s="175"/>
      <c r="BK1752" s="175">
        <v>125075</v>
      </c>
      <c r="BL1752" s="175">
        <v>15519</v>
      </c>
      <c r="BM1752" s="175">
        <v>46701</v>
      </c>
      <c r="BN1752" s="175">
        <v>20192</v>
      </c>
      <c r="BO1752" s="175">
        <v>65459</v>
      </c>
      <c r="BP1752" s="200">
        <f t="shared" si="359"/>
        <v>115859</v>
      </c>
    </row>
    <row r="1753" spans="1:68" s="201" customFormat="1" x14ac:dyDescent="0.15">
      <c r="A1753" s="117">
        <v>1900381001</v>
      </c>
      <c r="B1753" s="118" t="s">
        <v>1451</v>
      </c>
      <c r="C1753" s="118" t="s">
        <v>1447</v>
      </c>
      <c r="D1753" s="118" t="s">
        <v>1452</v>
      </c>
      <c r="E1753" s="118" t="s">
        <v>4114</v>
      </c>
      <c r="F1753" s="120">
        <v>20</v>
      </c>
      <c r="G1753" s="119">
        <v>15464091</v>
      </c>
      <c r="H1753" s="119"/>
      <c r="I1753" s="120" t="s">
        <v>5820</v>
      </c>
      <c r="J1753" s="120">
        <v>73250</v>
      </c>
      <c r="K1753" s="120">
        <v>15464091</v>
      </c>
      <c r="L1753" s="120">
        <v>0.57799999999999996</v>
      </c>
      <c r="M1753" s="121" t="s">
        <v>5654</v>
      </c>
      <c r="N1753" s="120">
        <v>1</v>
      </c>
      <c r="O1753" s="119">
        <v>190</v>
      </c>
      <c r="P1753" s="119">
        <v>33.200000000000003</v>
      </c>
      <c r="Q1753" s="119">
        <v>6.67</v>
      </c>
      <c r="R1753" s="120" t="s">
        <v>5655</v>
      </c>
      <c r="S1753" s="120">
        <v>143.69999999999999</v>
      </c>
      <c r="T1753" s="120"/>
      <c r="U1753" s="120"/>
      <c r="V1753" s="172">
        <v>4721.8</v>
      </c>
      <c r="W1753" s="172">
        <v>1175.7</v>
      </c>
      <c r="X1753" s="172">
        <v>2139</v>
      </c>
      <c r="Y1753" s="172">
        <v>972.7</v>
      </c>
      <c r="Z1753" s="172">
        <v>434.4</v>
      </c>
      <c r="AA1753" s="123">
        <v>117709</v>
      </c>
      <c r="AB1753" s="123"/>
      <c r="AC1753" s="123">
        <v>13335.1</v>
      </c>
      <c r="AD1753" s="123"/>
      <c r="AE1753" s="123"/>
      <c r="AF1753" s="123"/>
      <c r="AG1753" s="214"/>
      <c r="AH1753" s="229" t="str">
        <f t="shared" si="354"/>
        <v>a3</v>
      </c>
      <c r="AI1753" s="199" t="s">
        <v>5401</v>
      </c>
      <c r="AJ1753" s="199" t="s">
        <v>5401</v>
      </c>
      <c r="AK1753" s="199" t="s">
        <v>5401</v>
      </c>
      <c r="AL1753" s="199" t="s">
        <v>5401</v>
      </c>
      <c r="AM1753" s="199" t="s">
        <v>5401</v>
      </c>
      <c r="AN1753" s="173"/>
      <c r="AO1753" s="173"/>
      <c r="AP1753" s="173"/>
      <c r="AQ1753" s="173"/>
      <c r="AR1753" s="173"/>
      <c r="AS1753" s="173">
        <v>2</v>
      </c>
      <c r="AT1753" s="173">
        <v>6.5</v>
      </c>
      <c r="AU1753" s="173">
        <v>6.5</v>
      </c>
      <c r="AV1753" s="173">
        <v>6.5</v>
      </c>
      <c r="AW1753" s="173">
        <v>6.5</v>
      </c>
      <c r="AX1753" s="173">
        <v>3</v>
      </c>
      <c r="AY1753" s="173">
        <v>1</v>
      </c>
      <c r="AZ1753" s="211">
        <f t="shared" si="363"/>
        <v>2</v>
      </c>
      <c r="BA1753" s="211">
        <f t="shared" si="364"/>
        <v>30</v>
      </c>
      <c r="BB1753" s="205">
        <f t="shared" si="355"/>
        <v>950457</v>
      </c>
      <c r="BC1753" s="205">
        <f t="shared" si="356"/>
        <v>950457</v>
      </c>
      <c r="BD1753" s="205">
        <f t="shared" si="357"/>
        <v>0</v>
      </c>
      <c r="BE1753" s="205">
        <f t="shared" si="358"/>
        <v>0</v>
      </c>
      <c r="BF1753" s="175">
        <v>950457</v>
      </c>
      <c r="BG1753" s="175"/>
      <c r="BH1753" s="175">
        <v>441550</v>
      </c>
      <c r="BI1753" s="175"/>
      <c r="BJ1753" s="175"/>
      <c r="BK1753" s="175">
        <v>282804</v>
      </c>
      <c r="BL1753" s="175">
        <v>101023</v>
      </c>
      <c r="BM1753" s="175"/>
      <c r="BN1753" s="175">
        <v>3815</v>
      </c>
      <c r="BO1753" s="175">
        <v>121265</v>
      </c>
      <c r="BP1753" s="200">
        <f t="shared" si="359"/>
        <v>562815</v>
      </c>
    </row>
    <row r="1754" spans="1:68" s="201" customFormat="1" x14ac:dyDescent="0.15">
      <c r="A1754" s="117">
        <v>900481001</v>
      </c>
      <c r="B1754" s="118" t="s">
        <v>850</v>
      </c>
      <c r="C1754" s="118" t="s">
        <v>842</v>
      </c>
      <c r="D1754" s="118" t="s">
        <v>851</v>
      </c>
      <c r="E1754" s="118" t="s">
        <v>3698</v>
      </c>
      <c r="F1754" s="120">
        <v>37</v>
      </c>
      <c r="G1754" s="119"/>
      <c r="H1754" s="119"/>
      <c r="I1754" s="120" t="s">
        <v>5821</v>
      </c>
      <c r="J1754" s="120">
        <v>57700</v>
      </c>
      <c r="K1754" s="120">
        <v>15818265</v>
      </c>
      <c r="L1754" s="120">
        <v>0.751</v>
      </c>
      <c r="M1754" s="121" t="s">
        <v>5654</v>
      </c>
      <c r="N1754" s="120">
        <v>1</v>
      </c>
      <c r="O1754" s="119">
        <v>110.7</v>
      </c>
      <c r="P1754" s="119">
        <v>27.7</v>
      </c>
      <c r="Q1754" s="119">
        <v>2.67</v>
      </c>
      <c r="R1754" s="120" t="s">
        <v>5655</v>
      </c>
      <c r="S1754" s="120">
        <v>26.312999999999999</v>
      </c>
      <c r="T1754" s="120"/>
      <c r="U1754" s="120"/>
      <c r="V1754" s="172">
        <v>4682.7</v>
      </c>
      <c r="W1754" s="172">
        <v>223.1</v>
      </c>
      <c r="X1754" s="172">
        <v>3233.3</v>
      </c>
      <c r="Y1754" s="172">
        <v>1226.3</v>
      </c>
      <c r="Z1754" s="172"/>
      <c r="AA1754" s="123">
        <v>46269</v>
      </c>
      <c r="AB1754" s="123">
        <v>201612.32000000027</v>
      </c>
      <c r="AC1754" s="123">
        <v>791</v>
      </c>
      <c r="AD1754" s="123"/>
      <c r="AE1754" s="123"/>
      <c r="AF1754" s="123"/>
      <c r="AG1754" s="214"/>
      <c r="AH1754" s="229" t="str">
        <f t="shared" si="354"/>
        <v>a3</v>
      </c>
      <c r="AI1754" s="199"/>
      <c r="AJ1754" s="199"/>
      <c r="AK1754" s="199"/>
      <c r="AL1754" s="199"/>
      <c r="AM1754" s="199"/>
      <c r="AN1754" s="173">
        <v>1.6</v>
      </c>
      <c r="AO1754" s="173"/>
      <c r="AP1754" s="173"/>
      <c r="AQ1754" s="173"/>
      <c r="AR1754" s="173"/>
      <c r="AS1754" s="173">
        <v>7.8</v>
      </c>
      <c r="AT1754" s="173">
        <v>1</v>
      </c>
      <c r="AU1754" s="173">
        <v>3.5</v>
      </c>
      <c r="AV1754" s="173">
        <v>1</v>
      </c>
      <c r="AW1754" s="173">
        <v>3.5</v>
      </c>
      <c r="AX1754" s="173">
        <v>1</v>
      </c>
      <c r="AY1754" s="173">
        <v>1</v>
      </c>
      <c r="AZ1754" s="211">
        <f t="shared" si="363"/>
        <v>9.4</v>
      </c>
      <c r="BA1754" s="211">
        <f t="shared" si="364"/>
        <v>11</v>
      </c>
      <c r="BB1754" s="205">
        <f t="shared" si="355"/>
        <v>768770</v>
      </c>
      <c r="BC1754" s="205">
        <f t="shared" si="356"/>
        <v>627123</v>
      </c>
      <c r="BD1754" s="205">
        <f t="shared" si="357"/>
        <v>177342</v>
      </c>
      <c r="BE1754" s="205">
        <f t="shared" si="358"/>
        <v>35695</v>
      </c>
      <c r="BF1754" s="175">
        <v>591428</v>
      </c>
      <c r="BG1754" s="175">
        <v>10496</v>
      </c>
      <c r="BH1754" s="175">
        <v>243857</v>
      </c>
      <c r="BI1754" s="175">
        <v>105844</v>
      </c>
      <c r="BJ1754" s="175">
        <v>35803</v>
      </c>
      <c r="BK1754" s="175">
        <v>79191</v>
      </c>
      <c r="BL1754" s="175"/>
      <c r="BM1754" s="175">
        <v>101102</v>
      </c>
      <c r="BN1754" s="175">
        <v>231</v>
      </c>
      <c r="BO1754" s="175">
        <v>192246</v>
      </c>
      <c r="BP1754" s="200">
        <f t="shared" si="359"/>
        <v>436103</v>
      </c>
    </row>
    <row r="1755" spans="1:68" s="201" customFormat="1" x14ac:dyDescent="0.15">
      <c r="A1755" s="117">
        <v>4420201001</v>
      </c>
      <c r="B1755" s="118" t="s">
        <v>3021</v>
      </c>
      <c r="C1755" s="118" t="s">
        <v>3015</v>
      </c>
      <c r="D1755" s="118" t="s">
        <v>3022</v>
      </c>
      <c r="E1755" s="118" t="s">
        <v>5262</v>
      </c>
      <c r="F1755" s="120">
        <v>34</v>
      </c>
      <c r="G1755" s="119">
        <v>16056530</v>
      </c>
      <c r="H1755" s="119"/>
      <c r="I1755" s="120" t="s">
        <v>5820</v>
      </c>
      <c r="J1755" s="120">
        <v>70500</v>
      </c>
      <c r="K1755" s="120">
        <v>16056530</v>
      </c>
      <c r="L1755" s="120">
        <v>0.624</v>
      </c>
      <c r="M1755" s="121" t="s">
        <v>5654</v>
      </c>
      <c r="N1755" s="120">
        <v>1</v>
      </c>
      <c r="O1755" s="119">
        <v>83.3</v>
      </c>
      <c r="P1755" s="119"/>
      <c r="Q1755" s="119"/>
      <c r="R1755" s="120" t="s">
        <v>5655</v>
      </c>
      <c r="S1755" s="120">
        <v>90</v>
      </c>
      <c r="T1755" s="120"/>
      <c r="U1755" s="120"/>
      <c r="V1755" s="172">
        <v>4438.3999999999996</v>
      </c>
      <c r="W1755" s="172">
        <v>652.70000000000005</v>
      </c>
      <c r="X1755" s="172">
        <v>2032</v>
      </c>
      <c r="Y1755" s="172">
        <v>1016.3</v>
      </c>
      <c r="Z1755" s="172">
        <v>737.4</v>
      </c>
      <c r="AA1755" s="123">
        <v>46716</v>
      </c>
      <c r="AB1755" s="123">
        <v>229299.19999999987</v>
      </c>
      <c r="AC1755" s="123">
        <v>4064</v>
      </c>
      <c r="AD1755" s="123"/>
      <c r="AE1755" s="123"/>
      <c r="AF1755" s="123"/>
      <c r="AG1755" s="214"/>
      <c r="AH1755" s="229" t="str">
        <f t="shared" si="354"/>
        <v>a3</v>
      </c>
      <c r="AI1755" s="199"/>
      <c r="AJ1755" s="199"/>
      <c r="AK1755" s="199"/>
      <c r="AL1755" s="199"/>
      <c r="AM1755" s="199"/>
      <c r="AN1755" s="173"/>
      <c r="AO1755" s="173"/>
      <c r="AP1755" s="173"/>
      <c r="AQ1755" s="173"/>
      <c r="AR1755" s="173"/>
      <c r="AS1755" s="173">
        <v>3</v>
      </c>
      <c r="AT1755" s="173">
        <v>10</v>
      </c>
      <c r="AU1755" s="173">
        <v>5</v>
      </c>
      <c r="AV1755" s="173">
        <v>3</v>
      </c>
      <c r="AW1755" s="173">
        <v>3</v>
      </c>
      <c r="AX1755" s="173">
        <v>1</v>
      </c>
      <c r="AY1755" s="173"/>
      <c r="AZ1755" s="211">
        <f t="shared" si="363"/>
        <v>3</v>
      </c>
      <c r="BA1755" s="211">
        <f t="shared" si="364"/>
        <v>22</v>
      </c>
      <c r="BB1755" s="205">
        <f t="shared" si="355"/>
        <v>501643</v>
      </c>
      <c r="BC1755" s="205">
        <f t="shared" si="356"/>
        <v>399079</v>
      </c>
      <c r="BD1755" s="205">
        <f t="shared" si="357"/>
        <v>105553</v>
      </c>
      <c r="BE1755" s="205">
        <f t="shared" si="358"/>
        <v>2989</v>
      </c>
      <c r="BF1755" s="175">
        <v>396090</v>
      </c>
      <c r="BG1755" s="175">
        <v>18502</v>
      </c>
      <c r="BH1755" s="175">
        <v>173250</v>
      </c>
      <c r="BI1755" s="175">
        <v>102564</v>
      </c>
      <c r="BJ1755" s="175"/>
      <c r="BK1755" s="175">
        <v>61559</v>
      </c>
      <c r="BL1755" s="175">
        <v>10268</v>
      </c>
      <c r="BM1755" s="175">
        <v>81439</v>
      </c>
      <c r="BN1755" s="175">
        <v>30942</v>
      </c>
      <c r="BO1755" s="175">
        <v>23119</v>
      </c>
      <c r="BP1755" s="200">
        <f t="shared" si="359"/>
        <v>196369</v>
      </c>
    </row>
    <row r="1756" spans="1:68" s="201" customFormat="1" x14ac:dyDescent="0.15">
      <c r="A1756" s="117">
        <v>4020301001</v>
      </c>
      <c r="B1756" s="118" t="s">
        <v>189</v>
      </c>
      <c r="C1756" s="118" t="s">
        <v>2791</v>
      </c>
      <c r="D1756" s="118" t="s">
        <v>2817</v>
      </c>
      <c r="E1756" s="118" t="s">
        <v>5121</v>
      </c>
      <c r="F1756" s="120">
        <v>41</v>
      </c>
      <c r="G1756" s="119">
        <v>16134318</v>
      </c>
      <c r="H1756" s="119"/>
      <c r="I1756" s="120" t="s">
        <v>5820</v>
      </c>
      <c r="J1756" s="120">
        <v>60600</v>
      </c>
      <c r="K1756" s="120">
        <v>16134318</v>
      </c>
      <c r="L1756" s="120">
        <v>0.72899999999999998</v>
      </c>
      <c r="M1756" s="121" t="s">
        <v>5654</v>
      </c>
      <c r="N1756" s="120">
        <v>1</v>
      </c>
      <c r="O1756" s="119">
        <v>202</v>
      </c>
      <c r="P1756" s="119"/>
      <c r="Q1756" s="119"/>
      <c r="R1756" s="120" t="s">
        <v>5655</v>
      </c>
      <c r="S1756" s="120">
        <v>171.4</v>
      </c>
      <c r="T1756" s="120"/>
      <c r="U1756" s="120"/>
      <c r="V1756" s="172">
        <v>3781.6</v>
      </c>
      <c r="W1756" s="172">
        <v>739.3</v>
      </c>
      <c r="X1756" s="172">
        <v>3036.2</v>
      </c>
      <c r="Y1756" s="172">
        <v>6.1</v>
      </c>
      <c r="Z1756" s="172"/>
      <c r="AA1756" s="123">
        <v>102513.7</v>
      </c>
      <c r="AB1756" s="123">
        <v>318707.39999999973</v>
      </c>
      <c r="AC1756" s="123">
        <v>10204.200000000001</v>
      </c>
      <c r="AD1756" s="123"/>
      <c r="AE1756" s="123"/>
      <c r="AF1756" s="123"/>
      <c r="AG1756" s="214"/>
      <c r="AH1756" s="229" t="str">
        <f t="shared" si="354"/>
        <v>a3</v>
      </c>
      <c r="AI1756" s="199"/>
      <c r="AJ1756" s="199"/>
      <c r="AK1756" s="199"/>
      <c r="AL1756" s="199"/>
      <c r="AM1756" s="199"/>
      <c r="AN1756" s="173">
        <v>1</v>
      </c>
      <c r="AO1756" s="173">
        <v>3</v>
      </c>
      <c r="AP1756" s="173">
        <v>1</v>
      </c>
      <c r="AQ1756" s="173">
        <v>2</v>
      </c>
      <c r="AR1756" s="173" t="s">
        <v>3186</v>
      </c>
      <c r="AS1756" s="173">
        <v>2</v>
      </c>
      <c r="AT1756" s="173">
        <v>8</v>
      </c>
      <c r="AU1756" s="173">
        <v>9.1</v>
      </c>
      <c r="AV1756" s="173">
        <v>1</v>
      </c>
      <c r="AW1756" s="173">
        <v>0.7</v>
      </c>
      <c r="AX1756" s="173">
        <v>0.7</v>
      </c>
      <c r="AY1756" s="173">
        <v>1.5</v>
      </c>
      <c r="AZ1756" s="211">
        <f t="shared" si="363"/>
        <v>9</v>
      </c>
      <c r="BA1756" s="211">
        <f t="shared" si="364"/>
        <v>21</v>
      </c>
      <c r="BB1756" s="205">
        <f t="shared" si="355"/>
        <v>504531</v>
      </c>
      <c r="BC1756" s="205">
        <f t="shared" si="356"/>
        <v>423269</v>
      </c>
      <c r="BD1756" s="205">
        <f t="shared" si="357"/>
        <v>84512</v>
      </c>
      <c r="BE1756" s="205">
        <f t="shared" si="358"/>
        <v>3250</v>
      </c>
      <c r="BF1756" s="175">
        <v>420019</v>
      </c>
      <c r="BG1756" s="175">
        <v>57883</v>
      </c>
      <c r="BH1756" s="175">
        <v>134883</v>
      </c>
      <c r="BI1756" s="175">
        <v>81262</v>
      </c>
      <c r="BJ1756" s="175"/>
      <c r="BK1756" s="175">
        <v>105901</v>
      </c>
      <c r="BL1756" s="175">
        <v>14214</v>
      </c>
      <c r="BM1756" s="175">
        <v>41527</v>
      </c>
      <c r="BN1756" s="175">
        <v>31125</v>
      </c>
      <c r="BO1756" s="175">
        <v>37736</v>
      </c>
      <c r="BP1756" s="200">
        <f t="shared" si="359"/>
        <v>172619</v>
      </c>
    </row>
    <row r="1757" spans="1:68" s="201" customFormat="1" x14ac:dyDescent="0.15">
      <c r="A1757" s="117">
        <v>220301003</v>
      </c>
      <c r="B1757" s="118" t="s">
        <v>359</v>
      </c>
      <c r="C1757" s="118" t="s">
        <v>345</v>
      </c>
      <c r="D1757" s="118" t="s">
        <v>358</v>
      </c>
      <c r="E1757" s="118" t="s">
        <v>3394</v>
      </c>
      <c r="F1757" s="120">
        <v>35</v>
      </c>
      <c r="G1757" s="119">
        <v>16600038</v>
      </c>
      <c r="H1757" s="119"/>
      <c r="I1757" s="120" t="s">
        <v>5821</v>
      </c>
      <c r="J1757" s="120">
        <v>35100</v>
      </c>
      <c r="K1757" s="120">
        <v>16361912</v>
      </c>
      <c r="L1757" s="120">
        <v>1.2769999999999999</v>
      </c>
      <c r="M1757" s="121" t="s">
        <v>5654</v>
      </c>
      <c r="N1757" s="120">
        <v>1</v>
      </c>
      <c r="O1757" s="119">
        <v>230</v>
      </c>
      <c r="P1757" s="119"/>
      <c r="Q1757" s="119"/>
      <c r="R1757" s="120" t="s">
        <v>5655</v>
      </c>
      <c r="S1757" s="120">
        <v>169.46166400000001</v>
      </c>
      <c r="T1757" s="120"/>
      <c r="U1757" s="120"/>
      <c r="V1757" s="172">
        <v>4747.8</v>
      </c>
      <c r="W1757" s="172">
        <v>991.9</v>
      </c>
      <c r="X1757" s="172">
        <v>2715.5</v>
      </c>
      <c r="Y1757" s="172">
        <v>648.9</v>
      </c>
      <c r="Z1757" s="172">
        <v>391.5</v>
      </c>
      <c r="AA1757" s="123">
        <v>107724</v>
      </c>
      <c r="AB1757" s="123">
        <v>321689.16999999969</v>
      </c>
      <c r="AC1757" s="123">
        <v>1442</v>
      </c>
      <c r="AD1757" s="123"/>
      <c r="AE1757" s="123"/>
      <c r="AF1757" s="123"/>
      <c r="AG1757" s="214"/>
      <c r="AH1757" s="229" t="str">
        <f t="shared" si="354"/>
        <v>a3</v>
      </c>
      <c r="AI1757" s="199" t="s">
        <v>5401</v>
      </c>
      <c r="AJ1757" s="199" t="s">
        <v>5401</v>
      </c>
      <c r="AK1757" s="199" t="s">
        <v>5401</v>
      </c>
      <c r="AL1757" s="199" t="s">
        <v>5401</v>
      </c>
      <c r="AM1757" s="199" t="s">
        <v>5401</v>
      </c>
      <c r="AN1757" s="173">
        <v>3</v>
      </c>
      <c r="AO1757" s="173">
        <v>2</v>
      </c>
      <c r="AP1757" s="173">
        <v>1</v>
      </c>
      <c r="AQ1757" s="173">
        <v>2</v>
      </c>
      <c r="AR1757" s="173"/>
      <c r="AS1757" s="173">
        <v>2.5</v>
      </c>
      <c r="AT1757" s="173">
        <v>6</v>
      </c>
      <c r="AU1757" s="173">
        <v>5</v>
      </c>
      <c r="AV1757" s="173">
        <v>2</v>
      </c>
      <c r="AW1757" s="173">
        <v>2</v>
      </c>
      <c r="AX1757" s="173">
        <v>4.5</v>
      </c>
      <c r="AY1757" s="173">
        <v>5</v>
      </c>
      <c r="AZ1757" s="211">
        <f t="shared" si="363"/>
        <v>10.5</v>
      </c>
      <c r="BA1757" s="211">
        <f t="shared" si="364"/>
        <v>24.5</v>
      </c>
      <c r="BB1757" s="205">
        <f t="shared" si="355"/>
        <v>674273</v>
      </c>
      <c r="BC1757" s="205">
        <f t="shared" si="356"/>
        <v>528284</v>
      </c>
      <c r="BD1757" s="205">
        <f t="shared" si="357"/>
        <v>148370</v>
      </c>
      <c r="BE1757" s="205">
        <f t="shared" si="358"/>
        <v>2381</v>
      </c>
      <c r="BF1757" s="175">
        <v>525903</v>
      </c>
      <c r="BG1757" s="175">
        <v>59628</v>
      </c>
      <c r="BH1757" s="175">
        <v>225077</v>
      </c>
      <c r="BI1757" s="175">
        <v>145989</v>
      </c>
      <c r="BJ1757" s="175"/>
      <c r="BK1757" s="175">
        <v>91817</v>
      </c>
      <c r="BL1757" s="175">
        <v>47175</v>
      </c>
      <c r="BM1757" s="175">
        <v>71806</v>
      </c>
      <c r="BN1757" s="175">
        <v>9766</v>
      </c>
      <c r="BO1757" s="175">
        <v>23015</v>
      </c>
      <c r="BP1757" s="200">
        <f t="shared" si="359"/>
        <v>248092</v>
      </c>
    </row>
    <row r="1758" spans="1:68" s="201" customFormat="1" x14ac:dyDescent="0.15">
      <c r="A1758" s="117">
        <v>900181002</v>
      </c>
      <c r="B1758" s="118" t="s">
        <v>844</v>
      </c>
      <c r="C1758" s="118" t="s">
        <v>842</v>
      </c>
      <c r="D1758" s="118" t="s">
        <v>843</v>
      </c>
      <c r="E1758" s="118" t="s">
        <v>3694</v>
      </c>
      <c r="F1758" s="120">
        <v>26</v>
      </c>
      <c r="G1758" s="119">
        <v>16414720</v>
      </c>
      <c r="H1758" s="119"/>
      <c r="I1758" s="120" t="s">
        <v>5820</v>
      </c>
      <c r="J1758" s="120">
        <v>64500</v>
      </c>
      <c r="K1758" s="120">
        <v>16414720</v>
      </c>
      <c r="L1758" s="120">
        <v>0.69699999999999995</v>
      </c>
      <c r="M1758" s="121" t="s">
        <v>5654</v>
      </c>
      <c r="N1758" s="120">
        <v>1</v>
      </c>
      <c r="O1758" s="119">
        <v>175</v>
      </c>
      <c r="P1758" s="119">
        <v>42.5</v>
      </c>
      <c r="Q1758" s="119">
        <v>4.9000000000000004</v>
      </c>
      <c r="R1758" s="120" t="s">
        <v>5655</v>
      </c>
      <c r="S1758" s="120">
        <v>45.738</v>
      </c>
      <c r="T1758" s="120"/>
      <c r="U1758" s="120"/>
      <c r="V1758" s="172">
        <v>6727.6</v>
      </c>
      <c r="W1758" s="172"/>
      <c r="X1758" s="172">
        <v>4577</v>
      </c>
      <c r="Y1758" s="172">
        <v>1603.9</v>
      </c>
      <c r="Z1758" s="172">
        <v>546.70000000000005</v>
      </c>
      <c r="AA1758" s="123">
        <v>81134</v>
      </c>
      <c r="AB1758" s="123">
        <v>310604.39999999979</v>
      </c>
      <c r="AC1758" s="123">
        <v>1324.4540000000002</v>
      </c>
      <c r="AD1758" s="123"/>
      <c r="AE1758" s="123"/>
      <c r="AF1758" s="123"/>
      <c r="AG1758" s="214"/>
      <c r="AH1758" s="229" t="str">
        <f t="shared" si="354"/>
        <v>a3</v>
      </c>
      <c r="AI1758" s="199"/>
      <c r="AJ1758" s="199"/>
      <c r="AK1758" s="199"/>
      <c r="AL1758" s="199"/>
      <c r="AM1758" s="199"/>
      <c r="AN1758" s="173">
        <v>1.8</v>
      </c>
      <c r="AO1758" s="173"/>
      <c r="AP1758" s="173"/>
      <c r="AQ1758" s="173"/>
      <c r="AR1758" s="173"/>
      <c r="AS1758" s="173">
        <v>8.8000000000000007</v>
      </c>
      <c r="AT1758" s="173">
        <v>8</v>
      </c>
      <c r="AU1758" s="173">
        <v>6</v>
      </c>
      <c r="AV1758" s="173">
        <v>2</v>
      </c>
      <c r="AW1758" s="173">
        <v>2</v>
      </c>
      <c r="AX1758" s="173">
        <v>3</v>
      </c>
      <c r="AY1758" s="173">
        <v>1</v>
      </c>
      <c r="AZ1758" s="211">
        <f t="shared" si="363"/>
        <v>10.600000000000001</v>
      </c>
      <c r="BA1758" s="211">
        <f t="shared" si="364"/>
        <v>22</v>
      </c>
      <c r="BB1758" s="205">
        <f t="shared" si="355"/>
        <v>848893</v>
      </c>
      <c r="BC1758" s="205">
        <f t="shared" si="356"/>
        <v>692809</v>
      </c>
      <c r="BD1758" s="205">
        <f t="shared" si="357"/>
        <v>220190</v>
      </c>
      <c r="BE1758" s="205">
        <f t="shared" si="358"/>
        <v>64106</v>
      </c>
      <c r="BF1758" s="175">
        <v>628703</v>
      </c>
      <c r="BG1758" s="175">
        <v>10496</v>
      </c>
      <c r="BH1758" s="175">
        <v>315828</v>
      </c>
      <c r="BI1758" s="175">
        <v>116908</v>
      </c>
      <c r="BJ1758" s="175">
        <v>39176</v>
      </c>
      <c r="BK1758" s="175">
        <v>143791</v>
      </c>
      <c r="BL1758" s="175"/>
      <c r="BM1758" s="175">
        <v>131167</v>
      </c>
      <c r="BN1758" s="175">
        <v>231</v>
      </c>
      <c r="BO1758" s="175">
        <v>91296</v>
      </c>
      <c r="BP1758" s="200">
        <f t="shared" si="359"/>
        <v>407124</v>
      </c>
    </row>
    <row r="1759" spans="1:68" s="201" customFormat="1" x14ac:dyDescent="0.15">
      <c r="A1759" s="117">
        <v>2210001003</v>
      </c>
      <c r="B1759" s="118" t="s">
        <v>1782</v>
      </c>
      <c r="C1759" s="118" t="s">
        <v>1773</v>
      </c>
      <c r="D1759" s="118" t="s">
        <v>1780</v>
      </c>
      <c r="E1759" s="118" t="s">
        <v>4350</v>
      </c>
      <c r="F1759" s="120">
        <v>36</v>
      </c>
      <c r="G1759" s="119">
        <v>17414850</v>
      </c>
      <c r="H1759" s="119">
        <v>920420</v>
      </c>
      <c r="I1759" s="120" t="s">
        <v>5821</v>
      </c>
      <c r="J1759" s="120">
        <v>54000</v>
      </c>
      <c r="K1759" s="120">
        <v>16467100</v>
      </c>
      <c r="L1759" s="120">
        <v>0.83499999999999996</v>
      </c>
      <c r="M1759" s="121" t="s">
        <v>5654</v>
      </c>
      <c r="N1759" s="120">
        <v>1</v>
      </c>
      <c r="O1759" s="119">
        <v>74.7</v>
      </c>
      <c r="P1759" s="119">
        <v>17</v>
      </c>
      <c r="Q1759" s="119">
        <v>2.1</v>
      </c>
      <c r="R1759" s="120" t="s">
        <v>5655</v>
      </c>
      <c r="S1759" s="120">
        <v>6.8</v>
      </c>
      <c r="T1759" s="120"/>
      <c r="U1759" s="120"/>
      <c r="V1759" s="172">
        <v>4569</v>
      </c>
      <c r="W1759" s="172">
        <v>788</v>
      </c>
      <c r="X1759" s="172">
        <v>3044.3</v>
      </c>
      <c r="Y1759" s="172">
        <v>736.7</v>
      </c>
      <c r="Z1759" s="172"/>
      <c r="AA1759" s="123">
        <v>59252</v>
      </c>
      <c r="AB1759" s="123"/>
      <c r="AC1759" s="123">
        <v>1657</v>
      </c>
      <c r="AD1759" s="123"/>
      <c r="AE1759" s="123"/>
      <c r="AF1759" s="123"/>
      <c r="AG1759" s="214"/>
      <c r="AH1759" s="229" t="str">
        <f t="shared" si="354"/>
        <v>a3</v>
      </c>
      <c r="AI1759" s="199" t="s">
        <v>5401</v>
      </c>
      <c r="AJ1759" s="199"/>
      <c r="AK1759" s="199"/>
      <c r="AL1759" s="199"/>
      <c r="AM1759" s="199" t="s">
        <v>5401</v>
      </c>
      <c r="AN1759" s="173">
        <v>4.5</v>
      </c>
      <c r="AO1759" s="173"/>
      <c r="AP1759" s="173"/>
      <c r="AQ1759" s="173"/>
      <c r="AR1759" s="173"/>
      <c r="AS1759" s="173">
        <v>0.8</v>
      </c>
      <c r="AT1759" s="173">
        <v>5.9</v>
      </c>
      <c r="AU1759" s="173">
        <v>4</v>
      </c>
      <c r="AV1759" s="173">
        <v>2.9</v>
      </c>
      <c r="AW1759" s="173">
        <v>1.9</v>
      </c>
      <c r="AX1759" s="173">
        <v>1.5</v>
      </c>
      <c r="AY1759" s="173">
        <v>2</v>
      </c>
      <c r="AZ1759" s="211">
        <f t="shared" si="363"/>
        <v>5.3</v>
      </c>
      <c r="BA1759" s="211">
        <f t="shared" si="364"/>
        <v>18.200000000000003</v>
      </c>
      <c r="BB1759" s="205">
        <f t="shared" si="355"/>
        <v>434143</v>
      </c>
      <c r="BC1759" s="205">
        <f t="shared" si="356"/>
        <v>368001</v>
      </c>
      <c r="BD1759" s="205">
        <f t="shared" si="357"/>
        <v>68788</v>
      </c>
      <c r="BE1759" s="205">
        <f t="shared" si="358"/>
        <v>2646</v>
      </c>
      <c r="BF1759" s="175">
        <v>365355</v>
      </c>
      <c r="BG1759" s="175">
        <v>42663</v>
      </c>
      <c r="BH1759" s="175">
        <v>156450</v>
      </c>
      <c r="BI1759" s="175">
        <v>66142</v>
      </c>
      <c r="BJ1759" s="175"/>
      <c r="BK1759" s="175">
        <v>39896</v>
      </c>
      <c r="BL1759" s="175">
        <v>42819</v>
      </c>
      <c r="BM1759" s="175">
        <v>69636</v>
      </c>
      <c r="BN1759" s="175">
        <v>9637</v>
      </c>
      <c r="BO1759" s="175">
        <v>6900</v>
      </c>
      <c r="BP1759" s="200">
        <f t="shared" si="359"/>
        <v>163350</v>
      </c>
    </row>
    <row r="1760" spans="1:68" s="201" customFormat="1" x14ac:dyDescent="0.15">
      <c r="A1760" s="117">
        <v>2120401001</v>
      </c>
      <c r="B1760" s="118" t="s">
        <v>1674</v>
      </c>
      <c r="C1760" s="118" t="s">
        <v>1650</v>
      </c>
      <c r="D1760" s="118" t="s">
        <v>1675</v>
      </c>
      <c r="E1760" s="118" t="s">
        <v>4270</v>
      </c>
      <c r="F1760" s="120">
        <v>36</v>
      </c>
      <c r="G1760" s="119">
        <v>16877654</v>
      </c>
      <c r="H1760" s="119">
        <v>177598</v>
      </c>
      <c r="I1760" s="120" t="s">
        <v>5821</v>
      </c>
      <c r="J1760" s="120">
        <v>43000</v>
      </c>
      <c r="K1760" s="120">
        <v>16877654</v>
      </c>
      <c r="L1760" s="120">
        <v>1.075</v>
      </c>
      <c r="M1760" s="121" t="s">
        <v>5654</v>
      </c>
      <c r="N1760" s="120">
        <v>1</v>
      </c>
      <c r="O1760" s="119">
        <v>130</v>
      </c>
      <c r="P1760" s="119">
        <v>25</v>
      </c>
      <c r="Q1760" s="119">
        <v>2.2999999999999998</v>
      </c>
      <c r="R1760" s="120" t="s">
        <v>5655</v>
      </c>
      <c r="S1760" s="120">
        <v>58.4</v>
      </c>
      <c r="T1760" s="120"/>
      <c r="U1760" s="120"/>
      <c r="V1760" s="172">
        <v>4542.3689999999997</v>
      </c>
      <c r="W1760" s="172">
        <v>1347.0350000000001</v>
      </c>
      <c r="X1760" s="172">
        <v>2818.8339999999998</v>
      </c>
      <c r="Y1760" s="172">
        <v>376.5</v>
      </c>
      <c r="Z1760" s="172"/>
      <c r="AA1760" s="123">
        <v>52198</v>
      </c>
      <c r="AB1760" s="123"/>
      <c r="AC1760" s="123">
        <v>1841</v>
      </c>
      <c r="AD1760" s="123"/>
      <c r="AE1760" s="123"/>
      <c r="AF1760" s="123"/>
      <c r="AG1760" s="214"/>
      <c r="AH1760" s="229" t="str">
        <f t="shared" si="354"/>
        <v>a3</v>
      </c>
      <c r="AI1760" s="199"/>
      <c r="AJ1760" s="199"/>
      <c r="AK1760" s="199"/>
      <c r="AL1760" s="199"/>
      <c r="AM1760" s="199"/>
      <c r="AN1760" s="173">
        <v>1</v>
      </c>
      <c r="AO1760" s="173">
        <v>4.5</v>
      </c>
      <c r="AP1760" s="173">
        <v>1</v>
      </c>
      <c r="AQ1760" s="173">
        <v>1</v>
      </c>
      <c r="AR1760" s="173"/>
      <c r="AS1760" s="173"/>
      <c r="AT1760" s="173">
        <v>0.9</v>
      </c>
      <c r="AU1760" s="173">
        <v>0.9</v>
      </c>
      <c r="AV1760" s="173"/>
      <c r="AW1760" s="173"/>
      <c r="AX1760" s="173"/>
      <c r="AY1760" s="173"/>
      <c r="AZ1760" s="211">
        <f t="shared" si="363"/>
        <v>7.5</v>
      </c>
      <c r="BA1760" s="211">
        <f t="shared" si="364"/>
        <v>1.8</v>
      </c>
      <c r="BB1760" s="205">
        <f t="shared" si="355"/>
        <v>346427</v>
      </c>
      <c r="BC1760" s="205">
        <f t="shared" si="356"/>
        <v>331604</v>
      </c>
      <c r="BD1760" s="205">
        <f t="shared" si="357"/>
        <v>18650</v>
      </c>
      <c r="BE1760" s="205">
        <f t="shared" si="358"/>
        <v>3827</v>
      </c>
      <c r="BF1760" s="175">
        <v>327777</v>
      </c>
      <c r="BG1760" s="175">
        <v>33336</v>
      </c>
      <c r="BH1760" s="175">
        <v>27603</v>
      </c>
      <c r="BI1760" s="175">
        <v>14823</v>
      </c>
      <c r="BJ1760" s="175"/>
      <c r="BK1760" s="175">
        <v>146980</v>
      </c>
      <c r="BL1760" s="175">
        <v>11975</v>
      </c>
      <c r="BM1760" s="175">
        <v>70849</v>
      </c>
      <c r="BN1760" s="175">
        <v>29093</v>
      </c>
      <c r="BO1760" s="175">
        <v>11768</v>
      </c>
      <c r="BP1760" s="200">
        <f t="shared" si="359"/>
        <v>39371</v>
      </c>
    </row>
    <row r="1761" spans="1:68" s="201" customFormat="1" x14ac:dyDescent="0.15">
      <c r="A1761" s="117">
        <v>4010001003</v>
      </c>
      <c r="B1761" s="118" t="s">
        <v>751</v>
      </c>
      <c r="C1761" s="118" t="s">
        <v>2791</v>
      </c>
      <c r="D1761" s="118" t="s">
        <v>2806</v>
      </c>
      <c r="E1761" s="118" t="s">
        <v>5111</v>
      </c>
      <c r="F1761" s="120">
        <v>41</v>
      </c>
      <c r="G1761" s="119">
        <v>16878208</v>
      </c>
      <c r="H1761" s="119"/>
      <c r="I1761" s="120" t="s">
        <v>5821</v>
      </c>
      <c r="J1761" s="120">
        <v>64000</v>
      </c>
      <c r="K1761" s="120">
        <v>16878208</v>
      </c>
      <c r="L1761" s="120">
        <v>0.72299999999999998</v>
      </c>
      <c r="M1761" s="121" t="s">
        <v>5654</v>
      </c>
      <c r="N1761" s="120">
        <v>1</v>
      </c>
      <c r="O1761" s="119">
        <v>130</v>
      </c>
      <c r="P1761" s="119">
        <v>34</v>
      </c>
      <c r="Q1761" s="119">
        <v>3.9</v>
      </c>
      <c r="R1761" s="120" t="s">
        <v>5655</v>
      </c>
      <c r="S1761" s="120">
        <v>14.7</v>
      </c>
      <c r="T1761" s="120"/>
      <c r="U1761" s="120"/>
      <c r="V1761" s="172">
        <v>3956.5</v>
      </c>
      <c r="W1761" s="172">
        <v>791.3</v>
      </c>
      <c r="X1761" s="172">
        <v>2532.1999999999998</v>
      </c>
      <c r="Y1761" s="172">
        <v>261.10000000000002</v>
      </c>
      <c r="Z1761" s="172">
        <v>371.9</v>
      </c>
      <c r="AA1761" s="123">
        <v>277254</v>
      </c>
      <c r="AB1761" s="123"/>
      <c r="AC1761" s="123">
        <v>8361</v>
      </c>
      <c r="AD1761" s="123"/>
      <c r="AE1761" s="123"/>
      <c r="AF1761" s="123"/>
      <c r="AG1761" s="214"/>
      <c r="AH1761" s="229" t="str">
        <f t="shared" si="354"/>
        <v>a3</v>
      </c>
      <c r="AI1761" s="199"/>
      <c r="AJ1761" s="199"/>
      <c r="AK1761" s="199"/>
      <c r="AL1761" s="199"/>
      <c r="AM1761" s="199"/>
      <c r="AN1761" s="173"/>
      <c r="AO1761" s="173"/>
      <c r="AP1761" s="173"/>
      <c r="AQ1761" s="173"/>
      <c r="AR1761" s="173"/>
      <c r="AS1761" s="173">
        <v>3</v>
      </c>
      <c r="AT1761" s="173">
        <v>11.5</v>
      </c>
      <c r="AU1761" s="173">
        <v>5</v>
      </c>
      <c r="AV1761" s="173">
        <v>1.5</v>
      </c>
      <c r="AW1761" s="173">
        <v>2</v>
      </c>
      <c r="AX1761" s="173">
        <v>1</v>
      </c>
      <c r="AY1761" s="173">
        <v>1</v>
      </c>
      <c r="AZ1761" s="211">
        <f t="shared" si="363"/>
        <v>3</v>
      </c>
      <c r="BA1761" s="211">
        <f t="shared" si="364"/>
        <v>22</v>
      </c>
      <c r="BB1761" s="205">
        <f t="shared" si="355"/>
        <v>391687</v>
      </c>
      <c r="BC1761" s="205">
        <f t="shared" si="356"/>
        <v>316589</v>
      </c>
      <c r="BD1761" s="205">
        <f t="shared" si="357"/>
        <v>79476</v>
      </c>
      <c r="BE1761" s="205">
        <f t="shared" si="358"/>
        <v>4378</v>
      </c>
      <c r="BF1761" s="175">
        <v>312211</v>
      </c>
      <c r="BG1761" s="175"/>
      <c r="BH1761" s="175">
        <v>129330</v>
      </c>
      <c r="BI1761" s="175">
        <v>75098</v>
      </c>
      <c r="BJ1761" s="175"/>
      <c r="BK1761" s="175">
        <v>56730</v>
      </c>
      <c r="BL1761" s="175">
        <v>21966</v>
      </c>
      <c r="BM1761" s="175">
        <v>52312</v>
      </c>
      <c r="BN1761" s="175">
        <v>8777</v>
      </c>
      <c r="BO1761" s="175">
        <v>47474</v>
      </c>
      <c r="BP1761" s="200">
        <f t="shared" si="359"/>
        <v>176804</v>
      </c>
    </row>
    <row r="1762" spans="1:68" s="201" customFormat="1" x14ac:dyDescent="0.15">
      <c r="A1762" s="117">
        <v>3410001003</v>
      </c>
      <c r="B1762" s="118" t="s">
        <v>2526</v>
      </c>
      <c r="C1762" s="118" t="s">
        <v>2517</v>
      </c>
      <c r="D1762" s="118" t="s">
        <v>2524</v>
      </c>
      <c r="E1762" s="118" t="s">
        <v>4911</v>
      </c>
      <c r="F1762" s="120">
        <v>36</v>
      </c>
      <c r="G1762" s="119"/>
      <c r="H1762" s="119"/>
      <c r="I1762" s="120" t="s">
        <v>5823</v>
      </c>
      <c r="J1762" s="120">
        <v>56700</v>
      </c>
      <c r="K1762" s="120">
        <v>17000540</v>
      </c>
      <c r="L1762" s="120">
        <v>0.82099999999999995</v>
      </c>
      <c r="M1762" s="121" t="s">
        <v>5654</v>
      </c>
      <c r="N1762" s="120">
        <v>1</v>
      </c>
      <c r="O1762" s="119">
        <v>110</v>
      </c>
      <c r="P1762" s="119">
        <v>20.9</v>
      </c>
      <c r="Q1762" s="119">
        <v>2.2000000000000002</v>
      </c>
      <c r="R1762" s="120" t="s">
        <v>5655</v>
      </c>
      <c r="S1762" s="120">
        <v>233.4</v>
      </c>
      <c r="T1762" s="120"/>
      <c r="U1762" s="120"/>
      <c r="V1762" s="172">
        <v>5555.9949999999999</v>
      </c>
      <c r="W1762" s="172"/>
      <c r="X1762" s="172">
        <v>2580.8000000000002</v>
      </c>
      <c r="Y1762" s="172">
        <v>668.16800000000001</v>
      </c>
      <c r="Z1762" s="172">
        <v>2307.027</v>
      </c>
      <c r="AA1762" s="123">
        <v>53580</v>
      </c>
      <c r="AB1762" s="123"/>
      <c r="AC1762" s="123">
        <v>1472.21</v>
      </c>
      <c r="AD1762" s="123"/>
      <c r="AE1762" s="123"/>
      <c r="AF1762" s="123"/>
      <c r="AG1762" s="214"/>
      <c r="AH1762" s="229" t="str">
        <f t="shared" si="354"/>
        <v>a3</v>
      </c>
      <c r="AI1762" s="199"/>
      <c r="AJ1762" s="199"/>
      <c r="AK1762" s="199"/>
      <c r="AL1762" s="199"/>
      <c r="AM1762" s="199"/>
      <c r="AN1762" s="173">
        <v>8</v>
      </c>
      <c r="AO1762" s="173"/>
      <c r="AP1762" s="173"/>
      <c r="AQ1762" s="173">
        <v>4</v>
      </c>
      <c r="AR1762" s="173"/>
      <c r="AS1762" s="173">
        <v>2</v>
      </c>
      <c r="AT1762" s="173">
        <v>8</v>
      </c>
      <c r="AU1762" s="173">
        <v>4</v>
      </c>
      <c r="AV1762" s="173">
        <v>8</v>
      </c>
      <c r="AW1762" s="173">
        <v>4</v>
      </c>
      <c r="AX1762" s="173"/>
      <c r="AY1762" s="173"/>
      <c r="AZ1762" s="211">
        <f t="shared" si="363"/>
        <v>14</v>
      </c>
      <c r="BA1762" s="211">
        <f t="shared" si="364"/>
        <v>24</v>
      </c>
      <c r="BB1762" s="205">
        <f t="shared" si="355"/>
        <v>593456</v>
      </c>
      <c r="BC1762" s="205">
        <f t="shared" si="356"/>
        <v>492182</v>
      </c>
      <c r="BD1762" s="205">
        <f t="shared" si="357"/>
        <v>105325</v>
      </c>
      <c r="BE1762" s="205">
        <f t="shared" si="358"/>
        <v>4051</v>
      </c>
      <c r="BF1762" s="175">
        <v>488131</v>
      </c>
      <c r="BG1762" s="175">
        <v>83887</v>
      </c>
      <c r="BH1762" s="175">
        <v>163800</v>
      </c>
      <c r="BI1762" s="175">
        <v>101274</v>
      </c>
      <c r="BJ1762" s="175"/>
      <c r="BK1762" s="175">
        <v>78171</v>
      </c>
      <c r="BL1762" s="175">
        <v>26882</v>
      </c>
      <c r="BM1762" s="175">
        <v>77560</v>
      </c>
      <c r="BN1762" s="175">
        <v>31174</v>
      </c>
      <c r="BO1762" s="175">
        <v>30708</v>
      </c>
      <c r="BP1762" s="200">
        <f t="shared" si="359"/>
        <v>194508</v>
      </c>
    </row>
    <row r="1763" spans="1:68" s="201" customFormat="1" x14ac:dyDescent="0.15">
      <c r="A1763" s="117">
        <v>1020201002</v>
      </c>
      <c r="B1763" s="118" t="s">
        <v>928</v>
      </c>
      <c r="C1763" s="118" t="s">
        <v>913</v>
      </c>
      <c r="D1763" s="118" t="s">
        <v>927</v>
      </c>
      <c r="E1763" s="118" t="s">
        <v>3748</v>
      </c>
      <c r="F1763" s="120">
        <v>32</v>
      </c>
      <c r="G1763" s="119">
        <v>17315060</v>
      </c>
      <c r="H1763" s="119"/>
      <c r="I1763" s="120" t="s">
        <v>5820</v>
      </c>
      <c r="J1763" s="120">
        <v>75400</v>
      </c>
      <c r="K1763" s="120">
        <v>17315060</v>
      </c>
      <c r="L1763" s="120">
        <v>0.629</v>
      </c>
      <c r="M1763" s="121" t="s">
        <v>5654</v>
      </c>
      <c r="N1763" s="120">
        <v>1</v>
      </c>
      <c r="O1763" s="119">
        <v>151</v>
      </c>
      <c r="P1763" s="119">
        <v>33.71</v>
      </c>
      <c r="Q1763" s="119">
        <v>3.3</v>
      </c>
      <c r="R1763" s="120" t="s">
        <v>5655</v>
      </c>
      <c r="S1763" s="120">
        <v>127.88</v>
      </c>
      <c r="T1763" s="120"/>
      <c r="U1763" s="120"/>
      <c r="V1763" s="172">
        <v>5362.6</v>
      </c>
      <c r="W1763" s="172">
        <v>1302.9000000000001</v>
      </c>
      <c r="X1763" s="172">
        <v>2945.7</v>
      </c>
      <c r="Y1763" s="172">
        <v>1114</v>
      </c>
      <c r="Z1763" s="172"/>
      <c r="AA1763" s="123">
        <v>98994.2</v>
      </c>
      <c r="AB1763" s="123"/>
      <c r="AC1763" s="123">
        <v>11939.6</v>
      </c>
      <c r="AD1763" s="123"/>
      <c r="AE1763" s="123"/>
      <c r="AF1763" s="123"/>
      <c r="AG1763" s="214"/>
      <c r="AH1763" s="229" t="str">
        <f t="shared" si="354"/>
        <v>a3</v>
      </c>
      <c r="AI1763" s="199"/>
      <c r="AJ1763" s="199"/>
      <c r="AK1763" s="199"/>
      <c r="AL1763" s="199"/>
      <c r="AM1763" s="199"/>
      <c r="AN1763" s="173">
        <v>2</v>
      </c>
      <c r="AO1763" s="173">
        <v>2</v>
      </c>
      <c r="AP1763" s="173">
        <v>1</v>
      </c>
      <c r="AQ1763" s="173"/>
      <c r="AR1763" s="173"/>
      <c r="AS1763" s="173">
        <v>2</v>
      </c>
      <c r="AT1763" s="173">
        <v>6</v>
      </c>
      <c r="AU1763" s="173">
        <v>6</v>
      </c>
      <c r="AV1763" s="173">
        <v>2</v>
      </c>
      <c r="AW1763" s="173">
        <v>3</v>
      </c>
      <c r="AX1763" s="173">
        <v>2</v>
      </c>
      <c r="AY1763" s="173">
        <v>1</v>
      </c>
      <c r="AZ1763" s="211">
        <f t="shared" si="363"/>
        <v>7</v>
      </c>
      <c r="BA1763" s="211">
        <f t="shared" si="364"/>
        <v>20</v>
      </c>
      <c r="BB1763" s="205">
        <f t="shared" si="355"/>
        <v>909955</v>
      </c>
      <c r="BC1763" s="205">
        <f t="shared" si="356"/>
        <v>817290</v>
      </c>
      <c r="BD1763" s="205">
        <f t="shared" si="357"/>
        <v>135730</v>
      </c>
      <c r="BE1763" s="205">
        <f t="shared" si="358"/>
        <v>43065</v>
      </c>
      <c r="BF1763" s="175">
        <v>774225</v>
      </c>
      <c r="BG1763" s="175">
        <v>46350</v>
      </c>
      <c r="BH1763" s="175">
        <v>135730</v>
      </c>
      <c r="BI1763" s="175">
        <v>92665</v>
      </c>
      <c r="BJ1763" s="175"/>
      <c r="BK1763" s="175">
        <v>209935</v>
      </c>
      <c r="BL1763" s="175">
        <v>242253</v>
      </c>
      <c r="BM1763" s="175">
        <v>82439</v>
      </c>
      <c r="BN1763" s="175">
        <v>14591</v>
      </c>
      <c r="BO1763" s="175">
        <v>85992</v>
      </c>
      <c r="BP1763" s="200">
        <f t="shared" si="359"/>
        <v>221722</v>
      </c>
    </row>
    <row r="1764" spans="1:68" s="124" customFormat="1" x14ac:dyDescent="0.15">
      <c r="A1764" s="117">
        <v>3410001002</v>
      </c>
      <c r="B1764" s="118" t="s">
        <v>2525</v>
      </c>
      <c r="C1764" s="118" t="s">
        <v>2517</v>
      </c>
      <c r="D1764" s="118" t="s">
        <v>2524</v>
      </c>
      <c r="E1764" s="118" t="s">
        <v>4910</v>
      </c>
      <c r="F1764" s="120">
        <v>41</v>
      </c>
      <c r="G1764" s="119">
        <v>13784890</v>
      </c>
      <c r="H1764" s="119">
        <v>5955580</v>
      </c>
      <c r="I1764" s="120" t="s">
        <v>5821</v>
      </c>
      <c r="J1764" s="120">
        <v>63000</v>
      </c>
      <c r="K1764" s="120">
        <v>17527420</v>
      </c>
      <c r="L1764" s="120">
        <v>0.76200000000000001</v>
      </c>
      <c r="M1764" s="121" t="s">
        <v>5654</v>
      </c>
      <c r="N1764" s="120">
        <v>1</v>
      </c>
      <c r="O1764" s="119">
        <v>160</v>
      </c>
      <c r="P1764" s="119">
        <v>24.1</v>
      </c>
      <c r="Q1764" s="119">
        <v>2.5</v>
      </c>
      <c r="R1764" s="120" t="s">
        <v>5655</v>
      </c>
      <c r="S1764" s="120">
        <v>171.5</v>
      </c>
      <c r="T1764" s="120"/>
      <c r="U1764" s="120"/>
      <c r="V1764" s="172">
        <v>5942.6</v>
      </c>
      <c r="W1764" s="172">
        <v>1458.2</v>
      </c>
      <c r="X1764" s="172">
        <v>3000.1</v>
      </c>
      <c r="Y1764" s="172">
        <v>883.4</v>
      </c>
      <c r="Z1764" s="172">
        <v>600.9</v>
      </c>
      <c r="AA1764" s="123">
        <v>87930</v>
      </c>
      <c r="AB1764" s="123"/>
      <c r="AC1764" s="123">
        <v>2536</v>
      </c>
      <c r="AD1764" s="123"/>
      <c r="AE1764" s="123"/>
      <c r="AF1764" s="123"/>
      <c r="AG1764" s="214"/>
      <c r="AH1764" s="229" t="str">
        <f t="shared" ref="AH1764:AH1802" si="365">IF(N1764=1,IF(AG1764&gt;0,"a4",IF(AC1764&gt;0,"a3",IF(AA1764&gt;0,"a2","a1"))),IF(AG1764&gt;0,"b4",IF(AC1764&gt;0,"b3",IF(AA1764&gt;0,"b2","b1"))))</f>
        <v>a3</v>
      </c>
      <c r="AI1764" s="199"/>
      <c r="AJ1764" s="199"/>
      <c r="AK1764" s="199"/>
      <c r="AL1764" s="199"/>
      <c r="AM1764" s="199"/>
      <c r="AN1764" s="173">
        <v>2</v>
      </c>
      <c r="AO1764" s="173">
        <v>26</v>
      </c>
      <c r="AP1764" s="173" t="s">
        <v>3186</v>
      </c>
      <c r="AQ1764" s="173">
        <v>4</v>
      </c>
      <c r="AR1764" s="173"/>
      <c r="AS1764" s="173">
        <v>2</v>
      </c>
      <c r="AT1764" s="173"/>
      <c r="AU1764" s="173"/>
      <c r="AV1764" s="173">
        <v>11</v>
      </c>
      <c r="AW1764" s="173">
        <v>3</v>
      </c>
      <c r="AX1764" s="173"/>
      <c r="AY1764" s="173"/>
      <c r="AZ1764" s="211">
        <f t="shared" si="363"/>
        <v>34</v>
      </c>
      <c r="BA1764" s="211">
        <f t="shared" si="364"/>
        <v>14</v>
      </c>
      <c r="BB1764" s="205">
        <f t="shared" ref="BB1764:BB1802" si="366">SUM(BG1764:BO1764)</f>
        <v>636113</v>
      </c>
      <c r="BC1764" s="205">
        <f t="shared" ref="BC1764:BC1802" si="367">BG1764+BH1764+BK1764+BL1764+BM1764+BN1764+BO1764</f>
        <v>636113</v>
      </c>
      <c r="BD1764" s="205">
        <f t="shared" ref="BD1764:BD1802" si="368">BB1764-BF1764</f>
        <v>0</v>
      </c>
      <c r="BE1764" s="205">
        <f t="shared" ref="BE1764:BE1802" si="369">BC1764-BF1764</f>
        <v>0</v>
      </c>
      <c r="BF1764" s="175">
        <v>636113</v>
      </c>
      <c r="BG1764" s="175">
        <v>260981</v>
      </c>
      <c r="BH1764" s="175">
        <v>79766</v>
      </c>
      <c r="BI1764" s="175"/>
      <c r="BJ1764" s="175"/>
      <c r="BK1764" s="175">
        <v>134644</v>
      </c>
      <c r="BL1764" s="175">
        <v>13434</v>
      </c>
      <c r="BM1764" s="175">
        <v>92300</v>
      </c>
      <c r="BN1764" s="175">
        <v>29375</v>
      </c>
      <c r="BO1764" s="175">
        <v>25613</v>
      </c>
      <c r="BP1764" s="200">
        <f t="shared" ref="BP1764:BP1802" si="370">BH1764+BO1764</f>
        <v>105379</v>
      </c>
    </row>
    <row r="1765" spans="1:68" s="201" customFormat="1" x14ac:dyDescent="0.15">
      <c r="A1765" s="117">
        <v>4220101005</v>
      </c>
      <c r="B1765" s="118" t="s">
        <v>2912</v>
      </c>
      <c r="C1765" s="118" t="s">
        <v>2907</v>
      </c>
      <c r="D1765" s="118" t="s">
        <v>2909</v>
      </c>
      <c r="E1765" s="118" t="s">
        <v>5184</v>
      </c>
      <c r="F1765" s="120">
        <v>21</v>
      </c>
      <c r="G1765" s="119">
        <v>17696360</v>
      </c>
      <c r="H1765" s="119"/>
      <c r="I1765" s="120" t="s">
        <v>5820</v>
      </c>
      <c r="J1765" s="120">
        <v>69500</v>
      </c>
      <c r="K1765" s="120">
        <v>17696360</v>
      </c>
      <c r="L1765" s="120">
        <v>0.69799999999999995</v>
      </c>
      <c r="M1765" s="121" t="s">
        <v>5654</v>
      </c>
      <c r="N1765" s="120">
        <v>1</v>
      </c>
      <c r="O1765" s="119">
        <v>276</v>
      </c>
      <c r="P1765" s="119">
        <v>38</v>
      </c>
      <c r="Q1765" s="119">
        <v>4.9000000000000004</v>
      </c>
      <c r="R1765" s="120" t="s">
        <v>5655</v>
      </c>
      <c r="S1765" s="120">
        <v>69.900000000000006</v>
      </c>
      <c r="T1765" s="120"/>
      <c r="U1765" s="120"/>
      <c r="V1765" s="172">
        <v>7702</v>
      </c>
      <c r="W1765" s="172">
        <v>1516</v>
      </c>
      <c r="X1765" s="172">
        <v>5383</v>
      </c>
      <c r="Y1765" s="172">
        <v>430</v>
      </c>
      <c r="Z1765" s="172">
        <v>373</v>
      </c>
      <c r="AA1765" s="123">
        <v>260470</v>
      </c>
      <c r="AB1765" s="123"/>
      <c r="AC1765" s="123">
        <v>3131</v>
      </c>
      <c r="AD1765" s="123"/>
      <c r="AE1765" s="123"/>
      <c r="AF1765" s="123"/>
      <c r="AG1765" s="214"/>
      <c r="AH1765" s="229" t="str">
        <f t="shared" si="365"/>
        <v>a3</v>
      </c>
      <c r="AI1765" s="199"/>
      <c r="AJ1765" s="199"/>
      <c r="AK1765" s="199"/>
      <c r="AL1765" s="199"/>
      <c r="AM1765" s="199"/>
      <c r="AN1765" s="173"/>
      <c r="AO1765" s="173"/>
      <c r="AP1765" s="173"/>
      <c r="AQ1765" s="173"/>
      <c r="AR1765" s="173"/>
      <c r="AS1765" s="173"/>
      <c r="AT1765" s="173"/>
      <c r="AU1765" s="173"/>
      <c r="AV1765" s="173"/>
      <c r="AW1765" s="173"/>
      <c r="AX1765" s="173"/>
      <c r="AY1765" s="173"/>
      <c r="AZ1765" s="211">
        <f t="shared" si="363"/>
        <v>0</v>
      </c>
      <c r="BA1765" s="211">
        <f t="shared" si="364"/>
        <v>0</v>
      </c>
      <c r="BB1765" s="205">
        <f t="shared" si="366"/>
        <v>0</v>
      </c>
      <c r="BC1765" s="205">
        <f t="shared" si="367"/>
        <v>0</v>
      </c>
      <c r="BD1765" s="205">
        <f t="shared" si="368"/>
        <v>0</v>
      </c>
      <c r="BE1765" s="205">
        <f t="shared" si="369"/>
        <v>0</v>
      </c>
      <c r="BF1765" s="175"/>
      <c r="BG1765" s="175"/>
      <c r="BH1765" s="175"/>
      <c r="BI1765" s="175"/>
      <c r="BJ1765" s="175"/>
      <c r="BK1765" s="175"/>
      <c r="BL1765" s="175"/>
      <c r="BM1765" s="175"/>
      <c r="BN1765" s="175"/>
      <c r="BO1765" s="175"/>
      <c r="BP1765" s="200">
        <f t="shared" si="370"/>
        <v>0</v>
      </c>
    </row>
    <row r="1766" spans="1:68" s="201" customFormat="1" x14ac:dyDescent="0.15">
      <c r="A1766" s="117">
        <v>4010001005</v>
      </c>
      <c r="B1766" s="118" t="s">
        <v>2809</v>
      </c>
      <c r="C1766" s="118" t="s">
        <v>2791</v>
      </c>
      <c r="D1766" s="118" t="s">
        <v>2806</v>
      </c>
      <c r="E1766" s="118" t="s">
        <v>5113</v>
      </c>
      <c r="F1766" s="120">
        <v>34</v>
      </c>
      <c r="G1766" s="119">
        <v>17805936</v>
      </c>
      <c r="H1766" s="119"/>
      <c r="I1766" s="120" t="s">
        <v>5820</v>
      </c>
      <c r="J1766" s="120">
        <v>73000</v>
      </c>
      <c r="K1766" s="120">
        <v>17805936</v>
      </c>
      <c r="L1766" s="120">
        <v>0.66800000000000004</v>
      </c>
      <c r="M1766" s="121" t="s">
        <v>5654</v>
      </c>
      <c r="N1766" s="120">
        <v>1</v>
      </c>
      <c r="O1766" s="119">
        <v>170</v>
      </c>
      <c r="P1766" s="119">
        <v>32</v>
      </c>
      <c r="Q1766" s="119">
        <v>3.9</v>
      </c>
      <c r="R1766" s="120" t="s">
        <v>5655</v>
      </c>
      <c r="S1766" s="120">
        <v>24.8</v>
      </c>
      <c r="T1766" s="120"/>
      <c r="U1766" s="120"/>
      <c r="V1766" s="172">
        <v>6712.3</v>
      </c>
      <c r="W1766" s="172">
        <v>1979.7</v>
      </c>
      <c r="X1766" s="172">
        <v>4163.1000000000004</v>
      </c>
      <c r="Y1766" s="172">
        <v>348.7</v>
      </c>
      <c r="Z1766" s="172">
        <v>220.8</v>
      </c>
      <c r="AA1766" s="123">
        <v>379348</v>
      </c>
      <c r="AB1766" s="123"/>
      <c r="AC1766" s="123">
        <v>11379</v>
      </c>
      <c r="AD1766" s="123"/>
      <c r="AE1766" s="123"/>
      <c r="AF1766" s="123"/>
      <c r="AG1766" s="214"/>
      <c r="AH1766" s="229" t="str">
        <f t="shared" si="365"/>
        <v>a3</v>
      </c>
      <c r="AI1766" s="199"/>
      <c r="AJ1766" s="199"/>
      <c r="AK1766" s="199"/>
      <c r="AL1766" s="199"/>
      <c r="AM1766" s="199"/>
      <c r="AN1766" s="173"/>
      <c r="AO1766" s="173"/>
      <c r="AP1766" s="173"/>
      <c r="AQ1766" s="173"/>
      <c r="AR1766" s="173"/>
      <c r="AS1766" s="173">
        <v>3</v>
      </c>
      <c r="AT1766" s="173">
        <v>11.5</v>
      </c>
      <c r="AU1766" s="173">
        <v>5</v>
      </c>
      <c r="AV1766" s="173">
        <v>1.5</v>
      </c>
      <c r="AW1766" s="173">
        <v>2</v>
      </c>
      <c r="AX1766" s="173">
        <v>1</v>
      </c>
      <c r="AY1766" s="173">
        <v>1</v>
      </c>
      <c r="AZ1766" s="211">
        <f t="shared" si="363"/>
        <v>3</v>
      </c>
      <c r="BA1766" s="211">
        <f t="shared" si="364"/>
        <v>22</v>
      </c>
      <c r="BB1766" s="205">
        <f t="shared" si="366"/>
        <v>483160</v>
      </c>
      <c r="BC1766" s="205">
        <f t="shared" si="367"/>
        <v>412037</v>
      </c>
      <c r="BD1766" s="205">
        <f t="shared" si="368"/>
        <v>74930</v>
      </c>
      <c r="BE1766" s="205">
        <f t="shared" si="369"/>
        <v>3807</v>
      </c>
      <c r="BF1766" s="175">
        <v>408230</v>
      </c>
      <c r="BG1766" s="175"/>
      <c r="BH1766" s="175">
        <v>125754</v>
      </c>
      <c r="BI1766" s="175">
        <v>71123</v>
      </c>
      <c r="BJ1766" s="175"/>
      <c r="BK1766" s="175">
        <v>101293</v>
      </c>
      <c r="BL1766" s="175">
        <v>21023</v>
      </c>
      <c r="BM1766" s="175">
        <v>88727</v>
      </c>
      <c r="BN1766" s="175">
        <v>15576</v>
      </c>
      <c r="BO1766" s="175">
        <v>59664</v>
      </c>
      <c r="BP1766" s="200">
        <f t="shared" si="370"/>
        <v>185418</v>
      </c>
    </row>
    <row r="1767" spans="1:68" s="201" customFormat="1" x14ac:dyDescent="0.15">
      <c r="A1767" s="117">
        <v>1720101002</v>
      </c>
      <c r="B1767" s="118" t="s">
        <v>1331</v>
      </c>
      <c r="C1767" s="118" t="s">
        <v>1324</v>
      </c>
      <c r="D1767" s="118" t="s">
        <v>1330</v>
      </c>
      <c r="E1767" s="118" t="s">
        <v>4025</v>
      </c>
      <c r="F1767" s="120">
        <v>33</v>
      </c>
      <c r="G1767" s="119">
        <v>17112813</v>
      </c>
      <c r="H1767" s="119"/>
      <c r="I1767" s="120" t="s">
        <v>5820</v>
      </c>
      <c r="J1767" s="120">
        <v>64800</v>
      </c>
      <c r="K1767" s="120">
        <v>17830982</v>
      </c>
      <c r="L1767" s="120">
        <v>0.754</v>
      </c>
      <c r="M1767" s="121" t="s">
        <v>5654</v>
      </c>
      <c r="N1767" s="120">
        <v>1</v>
      </c>
      <c r="O1767" s="119">
        <v>230</v>
      </c>
      <c r="P1767" s="119">
        <v>40</v>
      </c>
      <c r="Q1767" s="119">
        <v>4.7</v>
      </c>
      <c r="R1767" s="120" t="s">
        <v>5655</v>
      </c>
      <c r="S1767" s="120">
        <v>128.1</v>
      </c>
      <c r="T1767" s="120"/>
      <c r="U1767" s="120"/>
      <c r="V1767" s="172">
        <v>6435.1</v>
      </c>
      <c r="W1767" s="172"/>
      <c r="X1767" s="172">
        <v>4218.8999999999996</v>
      </c>
      <c r="Y1767" s="172">
        <v>1649</v>
      </c>
      <c r="Z1767" s="172">
        <v>567.20000000000005</v>
      </c>
      <c r="AA1767" s="123">
        <v>130378</v>
      </c>
      <c r="AB1767" s="123"/>
      <c r="AC1767" s="123">
        <v>3004</v>
      </c>
      <c r="AD1767" s="123"/>
      <c r="AE1767" s="123"/>
      <c r="AF1767" s="123"/>
      <c r="AG1767" s="214"/>
      <c r="AH1767" s="229" t="str">
        <f t="shared" si="365"/>
        <v>a3</v>
      </c>
      <c r="AI1767" s="199"/>
      <c r="AJ1767" s="199"/>
      <c r="AK1767" s="199"/>
      <c r="AL1767" s="199"/>
      <c r="AM1767" s="199"/>
      <c r="AN1767" s="173">
        <v>1</v>
      </c>
      <c r="AO1767" s="173">
        <v>2</v>
      </c>
      <c r="AP1767" s="173">
        <v>1</v>
      </c>
      <c r="AQ1767" s="173"/>
      <c r="AR1767" s="173"/>
      <c r="AS1767" s="173"/>
      <c r="AT1767" s="173">
        <v>2</v>
      </c>
      <c r="AU1767" s="173">
        <v>7</v>
      </c>
      <c r="AV1767" s="173">
        <v>1</v>
      </c>
      <c r="AW1767" s="173">
        <v>3</v>
      </c>
      <c r="AX1767" s="173">
        <v>1</v>
      </c>
      <c r="AY1767" s="173">
        <v>2</v>
      </c>
      <c r="AZ1767" s="211">
        <f t="shared" si="363"/>
        <v>4</v>
      </c>
      <c r="BA1767" s="211">
        <f t="shared" si="364"/>
        <v>16</v>
      </c>
      <c r="BB1767" s="205">
        <f t="shared" si="366"/>
        <v>506073</v>
      </c>
      <c r="BC1767" s="205">
        <f t="shared" si="367"/>
        <v>441058</v>
      </c>
      <c r="BD1767" s="205">
        <f t="shared" si="368"/>
        <v>67615</v>
      </c>
      <c r="BE1767" s="205">
        <f t="shared" si="369"/>
        <v>2600</v>
      </c>
      <c r="BF1767" s="175">
        <v>438458</v>
      </c>
      <c r="BG1767" s="175">
        <v>23069</v>
      </c>
      <c r="BH1767" s="175">
        <v>105066</v>
      </c>
      <c r="BI1767" s="175">
        <v>65015</v>
      </c>
      <c r="BJ1767" s="175"/>
      <c r="BK1767" s="175">
        <v>40088</v>
      </c>
      <c r="BL1767" s="175">
        <v>61054</v>
      </c>
      <c r="BM1767" s="175">
        <v>82340</v>
      </c>
      <c r="BN1767" s="175">
        <v>67746</v>
      </c>
      <c r="BO1767" s="175">
        <v>61695</v>
      </c>
      <c r="BP1767" s="200">
        <f t="shared" si="370"/>
        <v>166761</v>
      </c>
    </row>
    <row r="1768" spans="1:68" s="201" customFormat="1" x14ac:dyDescent="0.15">
      <c r="A1768" s="117">
        <v>121701001</v>
      </c>
      <c r="B1768" s="118" t="s">
        <v>76</v>
      </c>
      <c r="C1768" s="118" t="s">
        <v>11</v>
      </c>
      <c r="D1768" s="118" t="s">
        <v>77</v>
      </c>
      <c r="E1768" s="118" t="s">
        <v>3232</v>
      </c>
      <c r="F1768" s="120">
        <v>40</v>
      </c>
      <c r="G1768" s="119">
        <v>15033323</v>
      </c>
      <c r="H1768" s="119">
        <v>3077984</v>
      </c>
      <c r="I1768" s="120" t="s">
        <v>5821</v>
      </c>
      <c r="J1768" s="120">
        <v>52500</v>
      </c>
      <c r="K1768" s="120">
        <v>18111307</v>
      </c>
      <c r="L1768" s="120">
        <v>0.94499999999999995</v>
      </c>
      <c r="M1768" s="121" t="s">
        <v>5654</v>
      </c>
      <c r="N1768" s="120">
        <v>1</v>
      </c>
      <c r="O1768" s="119">
        <v>177</v>
      </c>
      <c r="P1768" s="119"/>
      <c r="Q1768" s="119"/>
      <c r="R1768" s="120" t="s">
        <v>5655</v>
      </c>
      <c r="S1768" s="120">
        <v>123.1</v>
      </c>
      <c r="T1768" s="120"/>
      <c r="U1768" s="120" t="s">
        <v>3186</v>
      </c>
      <c r="V1768" s="172">
        <v>5130.1000000000004</v>
      </c>
      <c r="W1768" s="172">
        <v>674.6</v>
      </c>
      <c r="X1768" s="172">
        <v>2720.3</v>
      </c>
      <c r="Y1768" s="172">
        <v>1329.7</v>
      </c>
      <c r="Z1768" s="172">
        <v>405.5</v>
      </c>
      <c r="AA1768" s="123">
        <v>68504</v>
      </c>
      <c r="AB1768" s="123">
        <v>264047</v>
      </c>
      <c r="AC1768" s="123">
        <v>4194</v>
      </c>
      <c r="AD1768" s="123"/>
      <c r="AE1768" s="123"/>
      <c r="AF1768" s="123"/>
      <c r="AG1768" s="214"/>
      <c r="AH1768" s="229" t="str">
        <f t="shared" si="365"/>
        <v>a3</v>
      </c>
      <c r="AI1768" s="199"/>
      <c r="AJ1768" s="199"/>
      <c r="AK1768" s="199"/>
      <c r="AL1768" s="199"/>
      <c r="AM1768" s="199"/>
      <c r="AN1768" s="173">
        <v>2</v>
      </c>
      <c r="AO1768" s="173">
        <v>3</v>
      </c>
      <c r="AP1768" s="173">
        <v>3</v>
      </c>
      <c r="AQ1768" s="173">
        <v>1</v>
      </c>
      <c r="AR1768" s="173"/>
      <c r="AS1768" s="173">
        <v>1</v>
      </c>
      <c r="AT1768" s="173">
        <v>7</v>
      </c>
      <c r="AU1768" s="173"/>
      <c r="AV1768" s="173">
        <v>8</v>
      </c>
      <c r="AW1768" s="173"/>
      <c r="AX1768" s="173">
        <v>2</v>
      </c>
      <c r="AY1768" s="173">
        <v>7</v>
      </c>
      <c r="AZ1768" s="211">
        <f t="shared" si="363"/>
        <v>10</v>
      </c>
      <c r="BA1768" s="211">
        <f t="shared" si="364"/>
        <v>24</v>
      </c>
      <c r="BB1768" s="205">
        <f t="shared" si="366"/>
        <v>368329</v>
      </c>
      <c r="BC1768" s="205">
        <f t="shared" si="367"/>
        <v>368329</v>
      </c>
      <c r="BD1768" s="205">
        <f t="shared" si="368"/>
        <v>-16</v>
      </c>
      <c r="BE1768" s="205">
        <f t="shared" si="369"/>
        <v>-16</v>
      </c>
      <c r="BF1768" s="175">
        <v>368345</v>
      </c>
      <c r="BG1768" s="175">
        <v>61066</v>
      </c>
      <c r="BH1768" s="175">
        <v>104047</v>
      </c>
      <c r="BI1768" s="175"/>
      <c r="BJ1768" s="175"/>
      <c r="BK1768" s="175">
        <v>20020</v>
      </c>
      <c r="BL1768" s="175">
        <v>61936</v>
      </c>
      <c r="BM1768" s="175">
        <v>58107</v>
      </c>
      <c r="BN1768" s="175">
        <v>47189</v>
      </c>
      <c r="BO1768" s="175">
        <v>15964</v>
      </c>
      <c r="BP1768" s="200">
        <f t="shared" si="370"/>
        <v>120011</v>
      </c>
    </row>
    <row r="1769" spans="1:68" s="201" customFormat="1" x14ac:dyDescent="0.15">
      <c r="A1769" s="117">
        <v>2200281002</v>
      </c>
      <c r="B1769" s="118" t="s">
        <v>1777</v>
      </c>
      <c r="C1769" s="118" t="s">
        <v>1773</v>
      </c>
      <c r="D1769" s="118" t="s">
        <v>1776</v>
      </c>
      <c r="E1769" s="118" t="s">
        <v>4346</v>
      </c>
      <c r="F1769" s="120">
        <v>19</v>
      </c>
      <c r="G1769" s="119">
        <v>18625080</v>
      </c>
      <c r="H1769" s="119"/>
      <c r="I1769" s="120" t="s">
        <v>5820</v>
      </c>
      <c r="J1769" s="120">
        <v>81000</v>
      </c>
      <c r="K1769" s="120">
        <v>18625080</v>
      </c>
      <c r="L1769" s="120">
        <v>0.63</v>
      </c>
      <c r="M1769" s="121" t="s">
        <v>5654</v>
      </c>
      <c r="N1769" s="120">
        <v>1</v>
      </c>
      <c r="O1769" s="119">
        <v>180</v>
      </c>
      <c r="P1769" s="119">
        <v>30.2</v>
      </c>
      <c r="Q1769" s="119">
        <v>3.4</v>
      </c>
      <c r="R1769" s="120" t="s">
        <v>5655</v>
      </c>
      <c r="S1769" s="120">
        <v>151</v>
      </c>
      <c r="T1769" s="120"/>
      <c r="U1769" s="120"/>
      <c r="V1769" s="172">
        <v>8800.7000000000007</v>
      </c>
      <c r="W1769" s="172">
        <v>1494.2</v>
      </c>
      <c r="X1769" s="172">
        <v>5734.8</v>
      </c>
      <c r="Y1769" s="172">
        <v>1361.4</v>
      </c>
      <c r="Z1769" s="172">
        <v>210.3</v>
      </c>
      <c r="AA1769" s="123">
        <v>101742</v>
      </c>
      <c r="AB1769" s="123"/>
      <c r="AC1769" s="123">
        <v>12568</v>
      </c>
      <c r="AD1769" s="123"/>
      <c r="AE1769" s="123"/>
      <c r="AF1769" s="123"/>
      <c r="AG1769" s="214"/>
      <c r="AH1769" s="229" t="str">
        <f t="shared" si="365"/>
        <v>a3</v>
      </c>
      <c r="AI1769" s="199"/>
      <c r="AJ1769" s="199"/>
      <c r="AK1769" s="199"/>
      <c r="AL1769" s="199"/>
      <c r="AM1769" s="199"/>
      <c r="AN1769" s="173"/>
      <c r="AO1769" s="173"/>
      <c r="AP1769" s="173"/>
      <c r="AQ1769" s="173"/>
      <c r="AR1769" s="173"/>
      <c r="AS1769" s="173"/>
      <c r="AT1769" s="173"/>
      <c r="AU1769" s="173"/>
      <c r="AV1769" s="173"/>
      <c r="AW1769" s="173"/>
      <c r="AX1769" s="173"/>
      <c r="AY1769" s="173"/>
      <c r="AZ1769" s="211">
        <f t="shared" si="363"/>
        <v>0</v>
      </c>
      <c r="BA1769" s="211">
        <f t="shared" si="364"/>
        <v>0</v>
      </c>
      <c r="BB1769" s="205">
        <f t="shared" si="366"/>
        <v>0</v>
      </c>
      <c r="BC1769" s="205">
        <f t="shared" si="367"/>
        <v>0</v>
      </c>
      <c r="BD1769" s="205">
        <f t="shared" si="368"/>
        <v>0</v>
      </c>
      <c r="BE1769" s="205">
        <f t="shared" si="369"/>
        <v>0</v>
      </c>
      <c r="BF1769" s="175"/>
      <c r="BG1769" s="175"/>
      <c r="BH1769" s="175"/>
      <c r="BI1769" s="175"/>
      <c r="BJ1769" s="175"/>
      <c r="BK1769" s="175"/>
      <c r="BL1769" s="175"/>
      <c r="BM1769" s="175"/>
      <c r="BN1769" s="175"/>
      <c r="BO1769" s="175"/>
      <c r="BP1769" s="200">
        <f t="shared" si="370"/>
        <v>0</v>
      </c>
    </row>
    <row r="1770" spans="1:68" s="201" customFormat="1" x14ac:dyDescent="0.15">
      <c r="A1770" s="117">
        <v>1800181001</v>
      </c>
      <c r="B1770" s="118" t="s">
        <v>1399</v>
      </c>
      <c r="C1770" s="118" t="s">
        <v>1400</v>
      </c>
      <c r="D1770" s="118" t="s">
        <v>1401</v>
      </c>
      <c r="E1770" s="118" t="s">
        <v>4079</v>
      </c>
      <c r="F1770" s="120">
        <v>31</v>
      </c>
      <c r="G1770" s="119">
        <v>1027116</v>
      </c>
      <c r="H1770" s="119"/>
      <c r="I1770" s="120" t="s">
        <v>5820</v>
      </c>
      <c r="J1770" s="120">
        <v>66300</v>
      </c>
      <c r="K1770" s="120">
        <v>18801215</v>
      </c>
      <c r="L1770" s="120">
        <v>0.77700000000000002</v>
      </c>
      <c r="M1770" s="121" t="s">
        <v>5654</v>
      </c>
      <c r="N1770" s="120">
        <v>1</v>
      </c>
      <c r="O1770" s="119">
        <v>175</v>
      </c>
      <c r="P1770" s="119">
        <v>34.9</v>
      </c>
      <c r="Q1770" s="119">
        <v>3.9</v>
      </c>
      <c r="R1770" s="120" t="s">
        <v>5655</v>
      </c>
      <c r="S1770" s="120">
        <v>150</v>
      </c>
      <c r="T1770" s="120"/>
      <c r="U1770" s="120"/>
      <c r="V1770" s="172">
        <v>5249.4</v>
      </c>
      <c r="W1770" s="172"/>
      <c r="X1770" s="172">
        <v>3621.7</v>
      </c>
      <c r="Y1770" s="172">
        <v>1627.7</v>
      </c>
      <c r="Z1770" s="172"/>
      <c r="AA1770" s="123">
        <v>76426</v>
      </c>
      <c r="AB1770" s="123">
        <v>113660.40000000046</v>
      </c>
      <c r="AC1770" s="123">
        <v>5134</v>
      </c>
      <c r="AD1770" s="123"/>
      <c r="AE1770" s="123"/>
      <c r="AF1770" s="123"/>
      <c r="AG1770" s="214"/>
      <c r="AH1770" s="229" t="str">
        <f t="shared" si="365"/>
        <v>a3</v>
      </c>
      <c r="AI1770" s="199"/>
      <c r="AJ1770" s="199"/>
      <c r="AK1770" s="199"/>
      <c r="AL1770" s="199"/>
      <c r="AM1770" s="199"/>
      <c r="AN1770" s="173">
        <v>4</v>
      </c>
      <c r="AO1770" s="173"/>
      <c r="AP1770" s="173"/>
      <c r="AQ1770" s="173"/>
      <c r="AR1770" s="173"/>
      <c r="AS1770" s="173">
        <v>13</v>
      </c>
      <c r="AT1770" s="173">
        <v>5</v>
      </c>
      <c r="AU1770" s="173">
        <v>5</v>
      </c>
      <c r="AV1770" s="173">
        <v>3</v>
      </c>
      <c r="AW1770" s="173">
        <v>3</v>
      </c>
      <c r="AX1770" s="173">
        <v>3</v>
      </c>
      <c r="AY1770" s="173">
        <v>4</v>
      </c>
      <c r="AZ1770" s="211">
        <f t="shared" si="363"/>
        <v>17</v>
      </c>
      <c r="BA1770" s="211">
        <f t="shared" si="364"/>
        <v>23</v>
      </c>
      <c r="BB1770" s="205">
        <f t="shared" si="366"/>
        <v>789344</v>
      </c>
      <c r="BC1770" s="205">
        <f t="shared" si="367"/>
        <v>789344</v>
      </c>
      <c r="BD1770" s="205">
        <f t="shared" si="368"/>
        <v>4153</v>
      </c>
      <c r="BE1770" s="205">
        <f t="shared" si="369"/>
        <v>4153</v>
      </c>
      <c r="BF1770" s="175">
        <v>785191</v>
      </c>
      <c r="BG1770" s="175"/>
      <c r="BH1770" s="175">
        <v>178114</v>
      </c>
      <c r="BI1770" s="175"/>
      <c r="BJ1770" s="175"/>
      <c r="BK1770" s="175">
        <v>129723</v>
      </c>
      <c r="BL1770" s="175">
        <v>145137</v>
      </c>
      <c r="BM1770" s="175">
        <v>120783</v>
      </c>
      <c r="BN1770" s="175">
        <v>41146</v>
      </c>
      <c r="BO1770" s="175">
        <v>174441</v>
      </c>
      <c r="BP1770" s="200">
        <f t="shared" si="370"/>
        <v>352555</v>
      </c>
    </row>
    <row r="1771" spans="1:68" s="201" customFormat="1" x14ac:dyDescent="0.15">
      <c r="A1771" s="117">
        <v>120801001</v>
      </c>
      <c r="B1771" s="118" t="s">
        <v>53</v>
      </c>
      <c r="C1771" s="118" t="s">
        <v>11</v>
      </c>
      <c r="D1771" s="118" t="s">
        <v>54</v>
      </c>
      <c r="E1771" s="118" t="s">
        <v>3216</v>
      </c>
      <c r="F1771" s="120">
        <v>50</v>
      </c>
      <c r="G1771" s="119">
        <v>18644880</v>
      </c>
      <c r="H1771" s="119"/>
      <c r="I1771" s="120" t="s">
        <v>5821</v>
      </c>
      <c r="J1771" s="120">
        <v>69700</v>
      </c>
      <c r="K1771" s="120">
        <v>18840530</v>
      </c>
      <c r="L1771" s="120">
        <v>0.74099999999999999</v>
      </c>
      <c r="M1771" s="121" t="s">
        <v>5654</v>
      </c>
      <c r="N1771" s="120">
        <v>1</v>
      </c>
      <c r="O1771" s="119">
        <v>187</v>
      </c>
      <c r="P1771" s="119">
        <v>44.7</v>
      </c>
      <c r="Q1771" s="119">
        <v>5.3</v>
      </c>
      <c r="R1771" s="120" t="s">
        <v>5655</v>
      </c>
      <c r="S1771" s="120">
        <v>231.79999999999998</v>
      </c>
      <c r="T1771" s="120"/>
      <c r="U1771" s="120" t="s">
        <v>3186</v>
      </c>
      <c r="V1771" s="172">
        <v>5117.3999999999996</v>
      </c>
      <c r="W1771" s="172"/>
      <c r="X1771" s="172">
        <v>3838</v>
      </c>
      <c r="Y1771" s="172">
        <v>614.1</v>
      </c>
      <c r="Z1771" s="172">
        <v>665.3</v>
      </c>
      <c r="AA1771" s="123">
        <v>88936</v>
      </c>
      <c r="AB1771" s="123">
        <v>400093.49999999971</v>
      </c>
      <c r="AC1771" s="123">
        <v>3633.6</v>
      </c>
      <c r="AD1771" s="123"/>
      <c r="AE1771" s="123"/>
      <c r="AF1771" s="123"/>
      <c r="AG1771" s="214"/>
      <c r="AH1771" s="229" t="str">
        <f t="shared" si="365"/>
        <v>a3</v>
      </c>
      <c r="AI1771" s="199"/>
      <c r="AJ1771" s="199"/>
      <c r="AK1771" s="199"/>
      <c r="AL1771" s="199"/>
      <c r="AM1771" s="199"/>
      <c r="AN1771" s="173">
        <v>2</v>
      </c>
      <c r="AO1771" s="173">
        <v>3</v>
      </c>
      <c r="AP1771" s="173">
        <v>3</v>
      </c>
      <c r="AQ1771" s="173">
        <v>1</v>
      </c>
      <c r="AR1771" s="173"/>
      <c r="AS1771" s="173">
        <v>1</v>
      </c>
      <c r="AT1771" s="173">
        <v>2</v>
      </c>
      <c r="AU1771" s="173">
        <v>5</v>
      </c>
      <c r="AV1771" s="173">
        <v>4</v>
      </c>
      <c r="AW1771" s="173">
        <v>5</v>
      </c>
      <c r="AX1771" s="173">
        <v>1</v>
      </c>
      <c r="AY1771" s="173">
        <v>3</v>
      </c>
      <c r="AZ1771" s="211">
        <f t="shared" si="363"/>
        <v>10</v>
      </c>
      <c r="BA1771" s="211">
        <f t="shared" si="364"/>
        <v>20</v>
      </c>
      <c r="BB1771" s="205">
        <f t="shared" si="366"/>
        <v>791026</v>
      </c>
      <c r="BC1771" s="205">
        <f t="shared" si="367"/>
        <v>733750</v>
      </c>
      <c r="BD1771" s="205">
        <f t="shared" si="368"/>
        <v>395607</v>
      </c>
      <c r="BE1771" s="205">
        <f t="shared" si="369"/>
        <v>338331</v>
      </c>
      <c r="BF1771" s="175">
        <v>395419</v>
      </c>
      <c r="BG1771" s="175">
        <v>50815</v>
      </c>
      <c r="BH1771" s="175">
        <v>92862</v>
      </c>
      <c r="BI1771" s="175">
        <v>57276</v>
      </c>
      <c r="BJ1771" s="175"/>
      <c r="BK1771" s="175">
        <v>35349</v>
      </c>
      <c r="BL1771" s="175">
        <v>14202</v>
      </c>
      <c r="BM1771" s="175">
        <v>395419</v>
      </c>
      <c r="BN1771" s="175">
        <v>64443</v>
      </c>
      <c r="BO1771" s="175">
        <v>80660</v>
      </c>
      <c r="BP1771" s="200">
        <f t="shared" si="370"/>
        <v>173522</v>
      </c>
    </row>
    <row r="1772" spans="1:68" s="201" customFormat="1" x14ac:dyDescent="0.15">
      <c r="A1772" s="117">
        <v>700181002</v>
      </c>
      <c r="B1772" s="118" t="s">
        <v>662</v>
      </c>
      <c r="C1772" s="118" t="s">
        <v>660</v>
      </c>
      <c r="D1772" s="118" t="s">
        <v>661</v>
      </c>
      <c r="E1772" s="118" t="s">
        <v>3584</v>
      </c>
      <c r="F1772" s="120">
        <v>17</v>
      </c>
      <c r="G1772" s="119">
        <v>19397195</v>
      </c>
      <c r="H1772" s="119"/>
      <c r="I1772" s="120" t="s">
        <v>5821</v>
      </c>
      <c r="J1772" s="120">
        <v>87800</v>
      </c>
      <c r="K1772" s="120">
        <v>19397195</v>
      </c>
      <c r="L1772" s="120">
        <v>0.60499999999999998</v>
      </c>
      <c r="M1772" s="121" t="s">
        <v>5654</v>
      </c>
      <c r="N1772" s="120">
        <v>1</v>
      </c>
      <c r="O1772" s="119">
        <v>157</v>
      </c>
      <c r="P1772" s="119">
        <v>32.200000000000003</v>
      </c>
      <c r="Q1772" s="119">
        <v>3.93</v>
      </c>
      <c r="R1772" s="120" t="s">
        <v>5655</v>
      </c>
      <c r="S1772" s="120">
        <v>105.2</v>
      </c>
      <c r="T1772" s="120"/>
      <c r="U1772" s="120"/>
      <c r="V1772" s="172">
        <v>5578.7</v>
      </c>
      <c r="W1772" s="172">
        <v>1199</v>
      </c>
      <c r="X1772" s="172">
        <v>2791.8</v>
      </c>
      <c r="Y1772" s="172">
        <v>1204.8</v>
      </c>
      <c r="Z1772" s="172">
        <v>383.1</v>
      </c>
      <c r="AA1772" s="123">
        <v>144953.60000000001</v>
      </c>
      <c r="AB1772" s="123"/>
      <c r="AC1772" s="123">
        <v>16100.4</v>
      </c>
      <c r="AD1772" s="123"/>
      <c r="AE1772" s="123"/>
      <c r="AF1772" s="123"/>
      <c r="AG1772" s="214"/>
      <c r="AH1772" s="229" t="str">
        <f t="shared" si="365"/>
        <v>a3</v>
      </c>
      <c r="AI1772" s="199"/>
      <c r="AJ1772" s="199"/>
      <c r="AK1772" s="199"/>
      <c r="AL1772" s="199"/>
      <c r="AM1772" s="199"/>
      <c r="AN1772" s="173" t="s">
        <v>3186</v>
      </c>
      <c r="AO1772" s="173" t="s">
        <v>3186</v>
      </c>
      <c r="AP1772" s="173" t="s">
        <v>3186</v>
      </c>
      <c r="AQ1772" s="173" t="s">
        <v>3186</v>
      </c>
      <c r="AR1772" s="173" t="s">
        <v>3186</v>
      </c>
      <c r="AS1772" s="173">
        <v>13</v>
      </c>
      <c r="AT1772" s="173">
        <v>9.5</v>
      </c>
      <c r="AU1772" s="173">
        <v>9</v>
      </c>
      <c r="AV1772" s="173">
        <v>4</v>
      </c>
      <c r="AW1772" s="173">
        <v>4.5</v>
      </c>
      <c r="AX1772" s="173">
        <v>3.5</v>
      </c>
      <c r="AY1772" s="173">
        <v>2</v>
      </c>
      <c r="AZ1772" s="211">
        <f t="shared" si="363"/>
        <v>13</v>
      </c>
      <c r="BA1772" s="211">
        <f t="shared" si="364"/>
        <v>32.5</v>
      </c>
      <c r="BB1772" s="205">
        <f t="shared" si="366"/>
        <v>1650816</v>
      </c>
      <c r="BC1772" s="205">
        <f t="shared" si="367"/>
        <v>1601005</v>
      </c>
      <c r="BD1772" s="205">
        <f t="shared" si="368"/>
        <v>51803</v>
      </c>
      <c r="BE1772" s="205">
        <f t="shared" si="369"/>
        <v>1992</v>
      </c>
      <c r="BF1772" s="175">
        <v>1599013</v>
      </c>
      <c r="BG1772" s="175"/>
      <c r="BH1772" s="175">
        <v>269450</v>
      </c>
      <c r="BI1772" s="175">
        <v>49811</v>
      </c>
      <c r="BJ1772" s="175"/>
      <c r="BK1772" s="175">
        <v>81759</v>
      </c>
      <c r="BL1772" s="175">
        <v>16856</v>
      </c>
      <c r="BM1772" s="175">
        <v>80247</v>
      </c>
      <c r="BN1772" s="175">
        <v>29123</v>
      </c>
      <c r="BO1772" s="175">
        <v>1123570</v>
      </c>
      <c r="BP1772" s="200">
        <f t="shared" si="370"/>
        <v>1393020</v>
      </c>
    </row>
    <row r="1773" spans="1:68" s="201" customFormat="1" x14ac:dyDescent="0.15">
      <c r="A1773" s="117">
        <v>1220401002</v>
      </c>
      <c r="B1773" s="118" t="s">
        <v>1034</v>
      </c>
      <c r="C1773" s="118" t="s">
        <v>1020</v>
      </c>
      <c r="D1773" s="118" t="s">
        <v>1033</v>
      </c>
      <c r="E1773" s="118" t="s">
        <v>3810</v>
      </c>
      <c r="F1773" s="120">
        <v>14</v>
      </c>
      <c r="G1773" s="119">
        <v>17716607</v>
      </c>
      <c r="H1773" s="119">
        <v>1807652</v>
      </c>
      <c r="I1773" s="120" t="s">
        <v>5821</v>
      </c>
      <c r="J1773" s="120">
        <v>76500</v>
      </c>
      <c r="K1773" s="120">
        <v>19524259</v>
      </c>
      <c r="L1773" s="120">
        <v>0.69899999999999995</v>
      </c>
      <c r="M1773" s="121" t="s">
        <v>5661</v>
      </c>
      <c r="N1773" s="120">
        <v>1</v>
      </c>
      <c r="O1773" s="119">
        <v>82</v>
      </c>
      <c r="P1773" s="119">
        <v>48.3</v>
      </c>
      <c r="Q1773" s="119">
        <v>5.8</v>
      </c>
      <c r="R1773" s="120" t="s">
        <v>5655</v>
      </c>
      <c r="S1773" s="120">
        <v>114.6</v>
      </c>
      <c r="T1773" s="120"/>
      <c r="U1773" s="120"/>
      <c r="V1773" s="172">
        <v>11125.7</v>
      </c>
      <c r="W1773" s="172">
        <v>2601.4</v>
      </c>
      <c r="X1773" s="172">
        <v>6841.4</v>
      </c>
      <c r="Y1773" s="172">
        <v>1442.9</v>
      </c>
      <c r="Z1773" s="172">
        <v>240</v>
      </c>
      <c r="AA1773" s="123">
        <v>109141</v>
      </c>
      <c r="AB1773" s="123"/>
      <c r="AC1773" s="123">
        <v>12858</v>
      </c>
      <c r="AD1773" s="123"/>
      <c r="AE1773" s="123"/>
      <c r="AF1773" s="123"/>
      <c r="AG1773" s="214"/>
      <c r="AH1773" s="229" t="str">
        <f t="shared" si="365"/>
        <v>a3</v>
      </c>
      <c r="AI1773" s="199"/>
      <c r="AJ1773" s="199"/>
      <c r="AK1773" s="199"/>
      <c r="AL1773" s="199"/>
      <c r="AM1773" s="199"/>
      <c r="AN1773" s="173"/>
      <c r="AO1773" s="173"/>
      <c r="AP1773" s="173"/>
      <c r="AQ1773" s="173"/>
      <c r="AR1773" s="173"/>
      <c r="AS1773" s="173">
        <v>3</v>
      </c>
      <c r="AT1773" s="173">
        <v>11</v>
      </c>
      <c r="AU1773" s="173">
        <v>5</v>
      </c>
      <c r="AV1773" s="173">
        <v>2</v>
      </c>
      <c r="AW1773" s="173">
        <v>2</v>
      </c>
      <c r="AX1773" s="173">
        <v>2</v>
      </c>
      <c r="AY1773" s="173"/>
      <c r="AZ1773" s="211">
        <f t="shared" si="363"/>
        <v>3</v>
      </c>
      <c r="BA1773" s="211">
        <f t="shared" si="364"/>
        <v>22</v>
      </c>
      <c r="BB1773" s="205">
        <f t="shared" si="366"/>
        <v>1021113</v>
      </c>
      <c r="BC1773" s="205">
        <f t="shared" si="367"/>
        <v>865339</v>
      </c>
      <c r="BD1773" s="205">
        <f t="shared" si="368"/>
        <v>160999</v>
      </c>
      <c r="BE1773" s="205">
        <f t="shared" si="369"/>
        <v>5225</v>
      </c>
      <c r="BF1773" s="175">
        <v>860114</v>
      </c>
      <c r="BG1773" s="175">
        <v>28193</v>
      </c>
      <c r="BH1773" s="175">
        <v>221993</v>
      </c>
      <c r="BI1773" s="175">
        <v>155774</v>
      </c>
      <c r="BJ1773" s="175"/>
      <c r="BK1773" s="175">
        <v>259099</v>
      </c>
      <c r="BL1773" s="175">
        <v>12779</v>
      </c>
      <c r="BM1773" s="175">
        <v>181580</v>
      </c>
      <c r="BN1773" s="175">
        <v>8897</v>
      </c>
      <c r="BO1773" s="175">
        <v>152798</v>
      </c>
      <c r="BP1773" s="200">
        <f t="shared" si="370"/>
        <v>374791</v>
      </c>
    </row>
    <row r="1774" spans="1:68" s="201" customFormat="1" x14ac:dyDescent="0.15">
      <c r="A1774" s="117">
        <v>3410001001</v>
      </c>
      <c r="B1774" s="118" t="s">
        <v>2523</v>
      </c>
      <c r="C1774" s="118" t="s">
        <v>2517</v>
      </c>
      <c r="D1774" s="118" t="s">
        <v>2524</v>
      </c>
      <c r="E1774" s="118" t="s">
        <v>4909</v>
      </c>
      <c r="F1774" s="120">
        <v>52</v>
      </c>
      <c r="G1774" s="119">
        <v>19686680</v>
      </c>
      <c r="H1774" s="119">
        <v>854050</v>
      </c>
      <c r="I1774" s="120" t="s">
        <v>5821</v>
      </c>
      <c r="J1774" s="120">
        <v>68800</v>
      </c>
      <c r="K1774" s="120">
        <v>19686680</v>
      </c>
      <c r="L1774" s="120">
        <v>0.78400000000000003</v>
      </c>
      <c r="M1774" s="121" t="s">
        <v>5654</v>
      </c>
      <c r="N1774" s="120">
        <v>1</v>
      </c>
      <c r="O1774" s="119">
        <v>200</v>
      </c>
      <c r="P1774" s="119">
        <v>30.8</v>
      </c>
      <c r="Q1774" s="119">
        <v>2</v>
      </c>
      <c r="R1774" s="120" t="s">
        <v>5655</v>
      </c>
      <c r="S1774" s="120">
        <v>270.29999999999995</v>
      </c>
      <c r="T1774" s="120"/>
      <c r="U1774" s="120"/>
      <c r="V1774" s="172">
        <v>9067.2999999999993</v>
      </c>
      <c r="W1774" s="172">
        <v>2254.1999999999998</v>
      </c>
      <c r="X1774" s="172">
        <v>5852.9</v>
      </c>
      <c r="Y1774" s="172">
        <v>938.8</v>
      </c>
      <c r="Z1774" s="172">
        <v>21.4</v>
      </c>
      <c r="AA1774" s="123">
        <v>123174</v>
      </c>
      <c r="AB1774" s="123"/>
      <c r="AC1774" s="123">
        <v>2830</v>
      </c>
      <c r="AD1774" s="123"/>
      <c r="AE1774" s="123"/>
      <c r="AF1774" s="123"/>
      <c r="AG1774" s="214"/>
      <c r="AH1774" s="229" t="str">
        <f t="shared" si="365"/>
        <v>a3</v>
      </c>
      <c r="AI1774" s="199"/>
      <c r="AJ1774" s="199"/>
      <c r="AK1774" s="199"/>
      <c r="AL1774" s="199"/>
      <c r="AM1774" s="199"/>
      <c r="AN1774" s="173">
        <v>3</v>
      </c>
      <c r="AO1774" s="173">
        <v>25</v>
      </c>
      <c r="AP1774" s="173"/>
      <c r="AQ1774" s="173">
        <v>5</v>
      </c>
      <c r="AR1774" s="173"/>
      <c r="AS1774" s="173">
        <v>2</v>
      </c>
      <c r="AT1774" s="173"/>
      <c r="AU1774" s="173">
        <v>3</v>
      </c>
      <c r="AV1774" s="173">
        <v>15</v>
      </c>
      <c r="AW1774" s="173">
        <v>5</v>
      </c>
      <c r="AX1774" s="173"/>
      <c r="AY1774" s="173">
        <v>2</v>
      </c>
      <c r="AZ1774" s="211">
        <f t="shared" si="363"/>
        <v>35</v>
      </c>
      <c r="BA1774" s="211">
        <f t="shared" si="364"/>
        <v>25</v>
      </c>
      <c r="BB1774" s="205">
        <f t="shared" si="366"/>
        <v>827594</v>
      </c>
      <c r="BC1774" s="205">
        <f t="shared" si="367"/>
        <v>767251</v>
      </c>
      <c r="BD1774" s="205">
        <f t="shared" si="368"/>
        <v>62692</v>
      </c>
      <c r="BE1774" s="205">
        <f t="shared" si="369"/>
        <v>2349</v>
      </c>
      <c r="BF1774" s="175">
        <v>764902</v>
      </c>
      <c r="BG1774" s="175">
        <v>288943</v>
      </c>
      <c r="BH1774" s="175">
        <v>93993</v>
      </c>
      <c r="BI1774" s="175">
        <v>60343</v>
      </c>
      <c r="BJ1774" s="175"/>
      <c r="BK1774" s="175">
        <v>169240</v>
      </c>
      <c r="BL1774" s="175">
        <v>34945</v>
      </c>
      <c r="BM1774" s="175">
        <v>86900</v>
      </c>
      <c r="BN1774" s="175">
        <v>48988</v>
      </c>
      <c r="BO1774" s="175">
        <v>44242</v>
      </c>
      <c r="BP1774" s="200">
        <f t="shared" si="370"/>
        <v>138235</v>
      </c>
    </row>
    <row r="1775" spans="1:68" s="201" customFormat="1" x14ac:dyDescent="0.15">
      <c r="A1775" s="117">
        <v>4310001001</v>
      </c>
      <c r="B1775" s="118" t="s">
        <v>679</v>
      </c>
      <c r="C1775" s="118" t="s">
        <v>2954</v>
      </c>
      <c r="D1775" s="118" t="s">
        <v>2960</v>
      </c>
      <c r="E1775" s="118" t="s">
        <v>5221</v>
      </c>
      <c r="F1775" s="120">
        <v>45</v>
      </c>
      <c r="G1775" s="119">
        <v>19848249</v>
      </c>
      <c r="H1775" s="119"/>
      <c r="I1775" s="120" t="s">
        <v>5821</v>
      </c>
      <c r="J1775" s="120">
        <v>64800</v>
      </c>
      <c r="K1775" s="120">
        <v>19848249</v>
      </c>
      <c r="L1775" s="120">
        <v>0.83899999999999997</v>
      </c>
      <c r="M1775" s="121" t="s">
        <v>5654</v>
      </c>
      <c r="N1775" s="120">
        <v>1</v>
      </c>
      <c r="O1775" s="119">
        <v>146</v>
      </c>
      <c r="P1775" s="119">
        <v>35.1</v>
      </c>
      <c r="Q1775" s="119">
        <v>5</v>
      </c>
      <c r="R1775" s="120" t="s">
        <v>5655</v>
      </c>
      <c r="S1775" s="120">
        <v>128.1</v>
      </c>
      <c r="T1775" s="120"/>
      <c r="U1775" s="120"/>
      <c r="V1775" s="172">
        <v>8044.9</v>
      </c>
      <c r="W1775" s="172">
        <v>2304.3000000000002</v>
      </c>
      <c r="X1775" s="172">
        <v>4365.8</v>
      </c>
      <c r="Y1775" s="172">
        <v>1374.8</v>
      </c>
      <c r="Z1775" s="172"/>
      <c r="AA1775" s="123">
        <v>95341</v>
      </c>
      <c r="AB1775" s="123">
        <v>428800.5</v>
      </c>
      <c r="AC1775" s="123">
        <v>7321</v>
      </c>
      <c r="AD1775" s="123"/>
      <c r="AE1775" s="123"/>
      <c r="AF1775" s="123"/>
      <c r="AG1775" s="214"/>
      <c r="AH1775" s="229" t="str">
        <f t="shared" si="365"/>
        <v>a3</v>
      </c>
      <c r="AI1775" s="199"/>
      <c r="AJ1775" s="199"/>
      <c r="AK1775" s="199"/>
      <c r="AL1775" s="199"/>
      <c r="AM1775" s="199"/>
      <c r="AN1775" s="173">
        <v>4</v>
      </c>
      <c r="AO1775" s="173">
        <v>19</v>
      </c>
      <c r="AP1775" s="173">
        <v>2</v>
      </c>
      <c r="AQ1775" s="173">
        <v>2</v>
      </c>
      <c r="AR1775" s="173" t="s">
        <v>3186</v>
      </c>
      <c r="AS1775" s="173" t="s">
        <v>3186</v>
      </c>
      <c r="AT1775" s="173" t="s">
        <v>3186</v>
      </c>
      <c r="AU1775" s="173" t="s">
        <v>3186</v>
      </c>
      <c r="AV1775" s="173" t="s">
        <v>3186</v>
      </c>
      <c r="AW1775" s="173" t="s">
        <v>3186</v>
      </c>
      <c r="AX1775" s="173" t="s">
        <v>3186</v>
      </c>
      <c r="AY1775" s="173" t="s">
        <v>3186</v>
      </c>
      <c r="AZ1775" s="211">
        <f t="shared" si="363"/>
        <v>27</v>
      </c>
      <c r="BA1775" s="211"/>
      <c r="BB1775" s="205">
        <f t="shared" si="366"/>
        <v>678606</v>
      </c>
      <c r="BC1775" s="205">
        <f t="shared" si="367"/>
        <v>678606</v>
      </c>
      <c r="BD1775" s="205">
        <f t="shared" si="368"/>
        <v>0</v>
      </c>
      <c r="BE1775" s="205">
        <f t="shared" si="369"/>
        <v>0</v>
      </c>
      <c r="BF1775" s="175">
        <v>678606</v>
      </c>
      <c r="BG1775" s="175">
        <v>299022</v>
      </c>
      <c r="BH1775" s="175"/>
      <c r="BI1775" s="175"/>
      <c r="BJ1775" s="175"/>
      <c r="BK1775" s="175">
        <v>98325</v>
      </c>
      <c r="BL1775" s="175">
        <v>69701</v>
      </c>
      <c r="BM1775" s="175">
        <v>110834</v>
      </c>
      <c r="BN1775" s="175">
        <v>56690</v>
      </c>
      <c r="BO1775" s="175">
        <v>44034</v>
      </c>
      <c r="BP1775" s="200">
        <f t="shared" si="370"/>
        <v>44034</v>
      </c>
    </row>
    <row r="1776" spans="1:68" s="124" customFormat="1" x14ac:dyDescent="0.15">
      <c r="A1776" s="117">
        <v>1420501002</v>
      </c>
      <c r="B1776" s="118" t="s">
        <v>1143</v>
      </c>
      <c r="C1776" s="118" t="s">
        <v>1107</v>
      </c>
      <c r="D1776" s="118" t="s">
        <v>1142</v>
      </c>
      <c r="E1776" s="118" t="s">
        <v>3886</v>
      </c>
      <c r="F1776" s="120">
        <v>28</v>
      </c>
      <c r="G1776" s="119">
        <v>21248490</v>
      </c>
      <c r="H1776" s="119"/>
      <c r="I1776" s="120" t="s">
        <v>5820</v>
      </c>
      <c r="J1776" s="120">
        <v>89300</v>
      </c>
      <c r="K1776" s="120">
        <v>21248490</v>
      </c>
      <c r="L1776" s="120">
        <v>0.65200000000000002</v>
      </c>
      <c r="M1776" s="121" t="s">
        <v>5654</v>
      </c>
      <c r="N1776" s="120">
        <v>1</v>
      </c>
      <c r="O1776" s="119">
        <v>290</v>
      </c>
      <c r="P1776" s="119">
        <v>57</v>
      </c>
      <c r="Q1776" s="119">
        <v>5.9</v>
      </c>
      <c r="R1776" s="120" t="s">
        <v>5655</v>
      </c>
      <c r="S1776" s="120">
        <v>101</v>
      </c>
      <c r="T1776" s="120"/>
      <c r="U1776" s="120"/>
      <c r="V1776" s="172">
        <v>8438</v>
      </c>
      <c r="W1776" s="172">
        <v>2217</v>
      </c>
      <c r="X1776" s="172">
        <v>4608</v>
      </c>
      <c r="Y1776" s="172">
        <v>1613</v>
      </c>
      <c r="Z1776" s="172"/>
      <c r="AA1776" s="123">
        <v>113618</v>
      </c>
      <c r="AB1776" s="123"/>
      <c r="AC1776" s="123">
        <v>15709</v>
      </c>
      <c r="AD1776" s="123"/>
      <c r="AE1776" s="123"/>
      <c r="AF1776" s="123"/>
      <c r="AG1776" s="214"/>
      <c r="AH1776" s="229" t="str">
        <f t="shared" si="365"/>
        <v>a3</v>
      </c>
      <c r="AI1776" s="199"/>
      <c r="AJ1776" s="199"/>
      <c r="AK1776" s="199"/>
      <c r="AL1776" s="199"/>
      <c r="AM1776" s="199"/>
      <c r="AN1776" s="173">
        <v>3.5</v>
      </c>
      <c r="AO1776" s="173">
        <v>2</v>
      </c>
      <c r="AP1776" s="173">
        <v>1</v>
      </c>
      <c r="AQ1776" s="173">
        <v>0.5</v>
      </c>
      <c r="AR1776" s="173"/>
      <c r="AS1776" s="173">
        <v>2</v>
      </c>
      <c r="AT1776" s="173">
        <v>10</v>
      </c>
      <c r="AU1776" s="173">
        <v>13</v>
      </c>
      <c r="AV1776" s="173">
        <v>4</v>
      </c>
      <c r="AW1776" s="173">
        <v>6</v>
      </c>
      <c r="AX1776" s="173"/>
      <c r="AY1776" s="173">
        <v>1</v>
      </c>
      <c r="AZ1776" s="211">
        <f t="shared" si="363"/>
        <v>9</v>
      </c>
      <c r="BA1776" s="211">
        <f t="shared" ref="BA1776:BA1791" si="371">SUBTOTAL(9,AT1776:AY1776)</f>
        <v>34</v>
      </c>
      <c r="BB1776" s="205">
        <f t="shared" si="366"/>
        <v>904505</v>
      </c>
      <c r="BC1776" s="205">
        <f t="shared" si="367"/>
        <v>778468</v>
      </c>
      <c r="BD1776" s="205">
        <f t="shared" si="368"/>
        <v>216089</v>
      </c>
      <c r="BE1776" s="205">
        <f t="shared" si="369"/>
        <v>90052</v>
      </c>
      <c r="BF1776" s="175">
        <v>688416</v>
      </c>
      <c r="BG1776" s="175">
        <v>27563</v>
      </c>
      <c r="BH1776" s="175">
        <v>216090</v>
      </c>
      <c r="BI1776" s="175">
        <v>126037</v>
      </c>
      <c r="BJ1776" s="175"/>
      <c r="BK1776" s="175">
        <v>94265</v>
      </c>
      <c r="BL1776" s="175">
        <v>131181</v>
      </c>
      <c r="BM1776" s="175">
        <v>136117</v>
      </c>
      <c r="BN1776" s="175">
        <v>36546</v>
      </c>
      <c r="BO1776" s="175">
        <v>136706</v>
      </c>
      <c r="BP1776" s="200">
        <f t="shared" si="370"/>
        <v>352796</v>
      </c>
    </row>
    <row r="1777" spans="1:68" s="201" customFormat="1" x14ac:dyDescent="0.15">
      <c r="A1777" s="117">
        <v>2420201001</v>
      </c>
      <c r="B1777" s="118" t="s">
        <v>1933</v>
      </c>
      <c r="C1777" s="118" t="s">
        <v>1919</v>
      </c>
      <c r="D1777" s="118" t="s">
        <v>1934</v>
      </c>
      <c r="E1777" s="118" t="s">
        <v>4467</v>
      </c>
      <c r="F1777" s="120">
        <v>48</v>
      </c>
      <c r="G1777" s="119"/>
      <c r="H1777" s="119"/>
      <c r="I1777" s="120" t="s">
        <v>5821</v>
      </c>
      <c r="J1777" s="120">
        <v>76300</v>
      </c>
      <c r="K1777" s="120">
        <v>22331116</v>
      </c>
      <c r="L1777" s="120">
        <v>0.80200000000000005</v>
      </c>
      <c r="M1777" s="121" t="s">
        <v>5654</v>
      </c>
      <c r="N1777" s="120">
        <v>1</v>
      </c>
      <c r="O1777" s="119">
        <v>71</v>
      </c>
      <c r="P1777" s="119">
        <v>17</v>
      </c>
      <c r="Q1777" s="119">
        <v>1.6</v>
      </c>
      <c r="R1777" s="120" t="s">
        <v>5655</v>
      </c>
      <c r="S1777" s="120">
        <v>375.2</v>
      </c>
      <c r="T1777" s="120"/>
      <c r="U1777" s="120"/>
      <c r="V1777" s="172">
        <v>8676.1</v>
      </c>
      <c r="W1777" s="172"/>
      <c r="X1777" s="172">
        <v>7205.8</v>
      </c>
      <c r="Y1777" s="172">
        <v>1470.3</v>
      </c>
      <c r="Z1777" s="172"/>
      <c r="AA1777" s="123">
        <v>174393</v>
      </c>
      <c r="AB1777" s="123">
        <v>975261.49999999988</v>
      </c>
      <c r="AC1777" s="123">
        <v>11881</v>
      </c>
      <c r="AD1777" s="123"/>
      <c r="AE1777" s="123"/>
      <c r="AF1777" s="123"/>
      <c r="AG1777" s="214"/>
      <c r="AH1777" s="229" t="str">
        <f t="shared" si="365"/>
        <v>a3</v>
      </c>
      <c r="AI1777" s="199"/>
      <c r="AJ1777" s="199"/>
      <c r="AK1777" s="199"/>
      <c r="AL1777" s="199"/>
      <c r="AM1777" s="199"/>
      <c r="AN1777" s="173">
        <v>3</v>
      </c>
      <c r="AO1777" s="173">
        <v>9</v>
      </c>
      <c r="AP1777" s="173">
        <v>1</v>
      </c>
      <c r="AQ1777" s="173"/>
      <c r="AR1777" s="173">
        <v>1</v>
      </c>
      <c r="AS1777" s="173">
        <v>1</v>
      </c>
      <c r="AT1777" s="173">
        <v>10</v>
      </c>
      <c r="AU1777" s="173">
        <v>9</v>
      </c>
      <c r="AV1777" s="173">
        <v>5</v>
      </c>
      <c r="AW1777" s="173">
        <v>6</v>
      </c>
      <c r="AX1777" s="173"/>
      <c r="AY1777" s="173"/>
      <c r="AZ1777" s="211">
        <f t="shared" si="363"/>
        <v>15</v>
      </c>
      <c r="BA1777" s="211">
        <f t="shared" si="371"/>
        <v>30</v>
      </c>
      <c r="BB1777" s="205">
        <f t="shared" si="366"/>
        <v>662544</v>
      </c>
      <c r="BC1777" s="205">
        <f t="shared" si="367"/>
        <v>585129</v>
      </c>
      <c r="BD1777" s="205">
        <f t="shared" si="368"/>
        <v>83215</v>
      </c>
      <c r="BE1777" s="205">
        <f t="shared" si="369"/>
        <v>5800</v>
      </c>
      <c r="BF1777" s="175">
        <v>579329</v>
      </c>
      <c r="BG1777" s="175">
        <v>98264</v>
      </c>
      <c r="BH1777" s="175">
        <v>147811</v>
      </c>
      <c r="BI1777" s="175">
        <v>77415</v>
      </c>
      <c r="BJ1777" s="175"/>
      <c r="BK1777" s="175">
        <v>5612</v>
      </c>
      <c r="BL1777" s="175">
        <v>87667</v>
      </c>
      <c r="BM1777" s="175">
        <v>138191</v>
      </c>
      <c r="BN1777" s="175">
        <v>77691</v>
      </c>
      <c r="BO1777" s="175">
        <v>29893</v>
      </c>
      <c r="BP1777" s="200">
        <f t="shared" si="370"/>
        <v>177704</v>
      </c>
    </row>
    <row r="1778" spans="1:68" s="201" customFormat="1" x14ac:dyDescent="0.15">
      <c r="A1778" s="117">
        <v>2714001003</v>
      </c>
      <c r="B1778" s="118" t="s">
        <v>2076</v>
      </c>
      <c r="C1778" s="118" t="s">
        <v>2037</v>
      </c>
      <c r="D1778" s="118" t="s">
        <v>2074</v>
      </c>
      <c r="E1778" s="118" t="s">
        <v>4569</v>
      </c>
      <c r="F1778" s="120">
        <v>41</v>
      </c>
      <c r="G1778" s="119">
        <v>22878244</v>
      </c>
      <c r="H1778" s="119">
        <v>1053</v>
      </c>
      <c r="I1778" s="120" t="s">
        <v>5823</v>
      </c>
      <c r="J1778" s="120">
        <v>76400</v>
      </c>
      <c r="K1778" s="120">
        <v>22818198</v>
      </c>
      <c r="L1778" s="120">
        <v>0.81799999999999995</v>
      </c>
      <c r="M1778" s="121" t="s">
        <v>5654</v>
      </c>
      <c r="N1778" s="120">
        <v>1</v>
      </c>
      <c r="O1778" s="119">
        <v>250</v>
      </c>
      <c r="P1778" s="119">
        <v>46</v>
      </c>
      <c r="Q1778" s="119">
        <v>5</v>
      </c>
      <c r="R1778" s="120" t="s">
        <v>5655</v>
      </c>
      <c r="S1778" s="120">
        <v>177.3</v>
      </c>
      <c r="T1778" s="120"/>
      <c r="U1778" s="120"/>
      <c r="V1778" s="172">
        <v>8321.7896666666693</v>
      </c>
      <c r="W1778" s="172">
        <v>0.28966666666666702</v>
      </c>
      <c r="X1778" s="172">
        <v>8134.3</v>
      </c>
      <c r="Y1778" s="172">
        <v>187.2</v>
      </c>
      <c r="Z1778" s="172"/>
      <c r="AA1778" s="123">
        <v>194293</v>
      </c>
      <c r="AB1778" s="123"/>
      <c r="AC1778" s="123">
        <v>17376</v>
      </c>
      <c r="AD1778" s="123"/>
      <c r="AE1778" s="123"/>
      <c r="AF1778" s="123"/>
      <c r="AG1778" s="214"/>
      <c r="AH1778" s="229" t="str">
        <f t="shared" si="365"/>
        <v>a3</v>
      </c>
      <c r="AI1778" s="199"/>
      <c r="AJ1778" s="199"/>
      <c r="AK1778" s="199"/>
      <c r="AL1778" s="199"/>
      <c r="AM1778" s="199"/>
      <c r="AN1778" s="173">
        <v>12</v>
      </c>
      <c r="AO1778" s="173">
        <v>11</v>
      </c>
      <c r="AP1778" s="173"/>
      <c r="AQ1778" s="173">
        <v>4</v>
      </c>
      <c r="AR1778" s="173"/>
      <c r="AS1778" s="173"/>
      <c r="AT1778" s="173">
        <v>6</v>
      </c>
      <c r="AU1778" s="173"/>
      <c r="AV1778" s="173">
        <v>12</v>
      </c>
      <c r="AW1778" s="173"/>
      <c r="AX1778" s="173"/>
      <c r="AY1778" s="173"/>
      <c r="AZ1778" s="211">
        <f t="shared" si="363"/>
        <v>27</v>
      </c>
      <c r="BA1778" s="211">
        <f t="shared" si="371"/>
        <v>18</v>
      </c>
      <c r="BB1778" s="205">
        <f t="shared" si="366"/>
        <v>1115101</v>
      </c>
      <c r="BC1778" s="205">
        <f t="shared" si="367"/>
        <v>1115101</v>
      </c>
      <c r="BD1778" s="205">
        <f t="shared" si="368"/>
        <v>0</v>
      </c>
      <c r="BE1778" s="205">
        <f t="shared" si="369"/>
        <v>0</v>
      </c>
      <c r="BF1778" s="175">
        <v>1115101</v>
      </c>
      <c r="BG1778" s="175">
        <v>179911</v>
      </c>
      <c r="BH1778" s="175">
        <v>41336</v>
      </c>
      <c r="BI1778" s="175"/>
      <c r="BJ1778" s="175"/>
      <c r="BK1778" s="175">
        <v>655377</v>
      </c>
      <c r="BL1778" s="175">
        <v>66152</v>
      </c>
      <c r="BM1778" s="175">
        <v>105739</v>
      </c>
      <c r="BN1778" s="175">
        <v>18479</v>
      </c>
      <c r="BO1778" s="175">
        <v>48107</v>
      </c>
      <c r="BP1778" s="200">
        <f t="shared" si="370"/>
        <v>89443</v>
      </c>
    </row>
    <row r="1779" spans="1:68" s="201" customFormat="1" x14ac:dyDescent="0.15">
      <c r="A1779" s="117">
        <v>520101001</v>
      </c>
      <c r="B1779" s="118" t="s">
        <v>553</v>
      </c>
      <c r="C1779" s="118" t="s">
        <v>546</v>
      </c>
      <c r="D1779" s="118" t="s">
        <v>554</v>
      </c>
      <c r="E1779" s="118" t="s">
        <v>3514</v>
      </c>
      <c r="F1779" s="120">
        <v>43</v>
      </c>
      <c r="G1779" s="119">
        <v>15376030</v>
      </c>
      <c r="H1779" s="119">
        <v>8592520</v>
      </c>
      <c r="I1779" s="120" t="s">
        <v>5823</v>
      </c>
      <c r="J1779" s="120">
        <v>62000</v>
      </c>
      <c r="K1779" s="120">
        <v>23968550</v>
      </c>
      <c r="L1779" s="120">
        <v>1.0589999999999999</v>
      </c>
      <c r="M1779" s="121" t="s">
        <v>5654</v>
      </c>
      <c r="N1779" s="120">
        <v>1</v>
      </c>
      <c r="O1779" s="119">
        <v>270.2</v>
      </c>
      <c r="P1779" s="119"/>
      <c r="Q1779" s="119"/>
      <c r="R1779" s="120" t="s">
        <v>5655</v>
      </c>
      <c r="S1779" s="120">
        <v>239.3</v>
      </c>
      <c r="T1779" s="120"/>
      <c r="U1779" s="120"/>
      <c r="V1779" s="172">
        <v>6298.5</v>
      </c>
      <c r="W1779" s="172">
        <v>1447.7</v>
      </c>
      <c r="X1779" s="172">
        <v>3619.1</v>
      </c>
      <c r="Y1779" s="172">
        <v>822.8</v>
      </c>
      <c r="Z1779" s="172">
        <v>408.9</v>
      </c>
      <c r="AA1779" s="123">
        <v>40484</v>
      </c>
      <c r="AB1779" s="123"/>
      <c r="AC1779" s="123">
        <v>10948</v>
      </c>
      <c r="AD1779" s="123"/>
      <c r="AE1779" s="123"/>
      <c r="AF1779" s="123"/>
      <c r="AG1779" s="214"/>
      <c r="AH1779" s="229" t="str">
        <f t="shared" si="365"/>
        <v>a3</v>
      </c>
      <c r="AI1779" s="199"/>
      <c r="AJ1779" s="199"/>
      <c r="AK1779" s="199"/>
      <c r="AL1779" s="199"/>
      <c r="AM1779" s="199"/>
      <c r="AN1779" s="173">
        <v>3</v>
      </c>
      <c r="AO1779" s="173">
        <v>1</v>
      </c>
      <c r="AP1779" s="173">
        <v>1</v>
      </c>
      <c r="AQ1779" s="173">
        <v>2</v>
      </c>
      <c r="AR1779" s="173"/>
      <c r="AS1779" s="173">
        <v>2</v>
      </c>
      <c r="AT1779" s="173">
        <v>6</v>
      </c>
      <c r="AU1779" s="173">
        <v>6</v>
      </c>
      <c r="AV1779" s="173">
        <v>2</v>
      </c>
      <c r="AW1779" s="173">
        <v>2</v>
      </c>
      <c r="AX1779" s="173">
        <v>3</v>
      </c>
      <c r="AY1779" s="173"/>
      <c r="AZ1779" s="211">
        <f t="shared" ref="AZ1779:AZ1802" si="372">SUBTOTAL(9,AN1779:AS1779)</f>
        <v>9</v>
      </c>
      <c r="BA1779" s="211">
        <f t="shared" si="371"/>
        <v>19</v>
      </c>
      <c r="BB1779" s="205">
        <f t="shared" si="366"/>
        <v>827572</v>
      </c>
      <c r="BC1779" s="205">
        <f t="shared" si="367"/>
        <v>739787</v>
      </c>
      <c r="BD1779" s="205">
        <f t="shared" si="368"/>
        <v>106331</v>
      </c>
      <c r="BE1779" s="205">
        <f t="shared" si="369"/>
        <v>18546</v>
      </c>
      <c r="BF1779" s="175">
        <v>721241</v>
      </c>
      <c r="BG1779" s="175">
        <v>44735</v>
      </c>
      <c r="BH1779" s="175">
        <v>150150</v>
      </c>
      <c r="BI1779" s="175">
        <v>87785</v>
      </c>
      <c r="BJ1779" s="175"/>
      <c r="BK1779" s="175">
        <v>17386</v>
      </c>
      <c r="BL1779" s="175">
        <v>57590</v>
      </c>
      <c r="BM1779" s="175">
        <v>96871</v>
      </c>
      <c r="BN1779" s="175">
        <v>81561</v>
      </c>
      <c r="BO1779" s="175">
        <v>291494</v>
      </c>
      <c r="BP1779" s="200">
        <f t="shared" si="370"/>
        <v>441644</v>
      </c>
    </row>
    <row r="1780" spans="1:68" s="201" customFormat="1" x14ac:dyDescent="0.15">
      <c r="A1780" s="117">
        <v>1221601001</v>
      </c>
      <c r="B1780" s="118" t="s">
        <v>1047</v>
      </c>
      <c r="C1780" s="118" t="s">
        <v>1020</v>
      </c>
      <c r="D1780" s="118" t="s">
        <v>1048</v>
      </c>
      <c r="E1780" s="118" t="s">
        <v>3817</v>
      </c>
      <c r="F1780" s="120">
        <v>29</v>
      </c>
      <c r="G1780" s="119">
        <v>21336075</v>
      </c>
      <c r="H1780" s="119">
        <v>3291676</v>
      </c>
      <c r="I1780" s="120" t="s">
        <v>5821</v>
      </c>
      <c r="J1780" s="120">
        <v>64100</v>
      </c>
      <c r="K1780" s="120">
        <v>24627751</v>
      </c>
      <c r="L1780" s="120">
        <v>1.0529999999999999</v>
      </c>
      <c r="M1780" s="121" t="s">
        <v>5654</v>
      </c>
      <c r="N1780" s="120">
        <v>1</v>
      </c>
      <c r="O1780" s="119">
        <v>204.8</v>
      </c>
      <c r="P1780" s="119">
        <v>42.1</v>
      </c>
      <c r="Q1780" s="119">
        <v>4.75</v>
      </c>
      <c r="R1780" s="120" t="s">
        <v>5655</v>
      </c>
      <c r="S1780" s="120">
        <v>185.6</v>
      </c>
      <c r="T1780" s="120"/>
      <c r="U1780" s="120"/>
      <c r="V1780" s="172">
        <v>6840.6</v>
      </c>
      <c r="W1780" s="172">
        <v>1335.3</v>
      </c>
      <c r="X1780" s="172">
        <v>2469.5</v>
      </c>
      <c r="Y1780" s="172">
        <v>2718.8</v>
      </c>
      <c r="Z1780" s="172">
        <v>317</v>
      </c>
      <c r="AA1780" s="123">
        <v>148035</v>
      </c>
      <c r="AB1780" s="123"/>
      <c r="AC1780" s="123">
        <v>10412</v>
      </c>
      <c r="AD1780" s="123"/>
      <c r="AE1780" s="123"/>
      <c r="AF1780" s="123"/>
      <c r="AG1780" s="214"/>
      <c r="AH1780" s="229" t="str">
        <f t="shared" si="365"/>
        <v>a3</v>
      </c>
      <c r="AI1780" s="199"/>
      <c r="AJ1780" s="199"/>
      <c r="AK1780" s="199"/>
      <c r="AL1780" s="199"/>
      <c r="AM1780" s="199"/>
      <c r="AN1780" s="173">
        <v>2</v>
      </c>
      <c r="AO1780" s="173">
        <v>2.5</v>
      </c>
      <c r="AP1780" s="173">
        <v>2.5</v>
      </c>
      <c r="AQ1780" s="173">
        <v>1</v>
      </c>
      <c r="AR1780" s="173" t="s">
        <v>3186</v>
      </c>
      <c r="AS1780" s="173">
        <v>1</v>
      </c>
      <c r="AT1780" s="173">
        <v>8</v>
      </c>
      <c r="AU1780" s="173">
        <v>12</v>
      </c>
      <c r="AV1780" s="173">
        <v>4</v>
      </c>
      <c r="AW1780" s="173">
        <v>2</v>
      </c>
      <c r="AX1780" s="173">
        <v>6</v>
      </c>
      <c r="AY1780" s="173">
        <v>2</v>
      </c>
      <c r="AZ1780" s="211">
        <f t="shared" si="372"/>
        <v>9</v>
      </c>
      <c r="BA1780" s="211">
        <f t="shared" si="371"/>
        <v>34</v>
      </c>
      <c r="BB1780" s="205">
        <f t="shared" si="366"/>
        <v>925615</v>
      </c>
      <c r="BC1780" s="205">
        <f t="shared" si="367"/>
        <v>925615</v>
      </c>
      <c r="BD1780" s="205">
        <f t="shared" si="368"/>
        <v>0</v>
      </c>
      <c r="BE1780" s="205">
        <f t="shared" si="369"/>
        <v>0</v>
      </c>
      <c r="BF1780" s="175">
        <v>925615</v>
      </c>
      <c r="BG1780" s="175">
        <v>37839</v>
      </c>
      <c r="BH1780" s="175">
        <v>230958</v>
      </c>
      <c r="BI1780" s="175"/>
      <c r="BJ1780" s="175"/>
      <c r="BK1780" s="175">
        <v>227038</v>
      </c>
      <c r="BL1780" s="175">
        <v>182378</v>
      </c>
      <c r="BM1780" s="175">
        <v>114280</v>
      </c>
      <c r="BN1780" s="175">
        <v>83536</v>
      </c>
      <c r="BO1780" s="175">
        <v>49586</v>
      </c>
      <c r="BP1780" s="200">
        <f t="shared" si="370"/>
        <v>280544</v>
      </c>
    </row>
    <row r="1781" spans="1:68" s="124" customFormat="1" x14ac:dyDescent="0.15">
      <c r="A1781" s="117">
        <v>2020201001</v>
      </c>
      <c r="B1781" s="118" t="s">
        <v>1501</v>
      </c>
      <c r="C1781" s="118" t="s">
        <v>1489</v>
      </c>
      <c r="D1781" s="118" t="s">
        <v>1502</v>
      </c>
      <c r="E1781" s="118" t="s">
        <v>4152</v>
      </c>
      <c r="F1781" s="120">
        <v>54</v>
      </c>
      <c r="G1781" s="119">
        <v>24793148</v>
      </c>
      <c r="H1781" s="119">
        <v>1457436</v>
      </c>
      <c r="I1781" s="120" t="s">
        <v>5821</v>
      </c>
      <c r="J1781" s="120">
        <v>98020</v>
      </c>
      <c r="K1781" s="120">
        <v>24793148</v>
      </c>
      <c r="L1781" s="120">
        <v>0.69299999999999995</v>
      </c>
      <c r="M1781" s="121" t="s">
        <v>5654</v>
      </c>
      <c r="N1781" s="120">
        <v>1</v>
      </c>
      <c r="O1781" s="119">
        <v>244</v>
      </c>
      <c r="P1781" s="119">
        <v>32.1</v>
      </c>
      <c r="Q1781" s="119">
        <v>5.27</v>
      </c>
      <c r="R1781" s="120" t="s">
        <v>5655</v>
      </c>
      <c r="S1781" s="120">
        <v>204.4</v>
      </c>
      <c r="T1781" s="120"/>
      <c r="U1781" s="120"/>
      <c r="V1781" s="172">
        <v>4606</v>
      </c>
      <c r="W1781" s="172">
        <v>869</v>
      </c>
      <c r="X1781" s="172">
        <v>2604</v>
      </c>
      <c r="Y1781" s="172">
        <v>1133</v>
      </c>
      <c r="Z1781" s="172"/>
      <c r="AA1781" s="123">
        <v>89959.200000000012</v>
      </c>
      <c r="AB1781" s="123">
        <v>424533.99999999948</v>
      </c>
      <c r="AC1781" s="123">
        <v>7020.4</v>
      </c>
      <c r="AD1781" s="123"/>
      <c r="AE1781" s="123"/>
      <c r="AF1781" s="123"/>
      <c r="AG1781" s="214"/>
      <c r="AH1781" s="229" t="str">
        <f t="shared" si="365"/>
        <v>a3</v>
      </c>
      <c r="AI1781" s="199"/>
      <c r="AJ1781" s="199"/>
      <c r="AK1781" s="199"/>
      <c r="AL1781" s="199"/>
      <c r="AM1781" s="199"/>
      <c r="AN1781" s="173">
        <v>4</v>
      </c>
      <c r="AO1781" s="173">
        <v>1.5</v>
      </c>
      <c r="AP1781" s="173">
        <v>1.5</v>
      </c>
      <c r="AQ1781" s="173"/>
      <c r="AR1781" s="173"/>
      <c r="AS1781" s="173">
        <v>2</v>
      </c>
      <c r="AT1781" s="173">
        <v>1.2</v>
      </c>
      <c r="AU1781" s="173">
        <v>7</v>
      </c>
      <c r="AV1781" s="173">
        <v>1.5</v>
      </c>
      <c r="AW1781" s="173">
        <v>7</v>
      </c>
      <c r="AX1781" s="173">
        <v>3</v>
      </c>
      <c r="AY1781" s="173"/>
      <c r="AZ1781" s="211">
        <f t="shared" si="372"/>
        <v>9</v>
      </c>
      <c r="BA1781" s="211">
        <f t="shared" si="371"/>
        <v>19.7</v>
      </c>
      <c r="BB1781" s="205">
        <f t="shared" si="366"/>
        <v>673488</v>
      </c>
      <c r="BC1781" s="205">
        <f t="shared" si="367"/>
        <v>590016</v>
      </c>
      <c r="BD1781" s="205">
        <f t="shared" si="368"/>
        <v>86858</v>
      </c>
      <c r="BE1781" s="205">
        <f t="shared" si="369"/>
        <v>3386</v>
      </c>
      <c r="BF1781" s="175">
        <v>586630</v>
      </c>
      <c r="BG1781" s="175">
        <v>35069</v>
      </c>
      <c r="BH1781" s="175">
        <v>138915</v>
      </c>
      <c r="BI1781" s="175">
        <v>83472</v>
      </c>
      <c r="BJ1781" s="175"/>
      <c r="BK1781" s="175">
        <v>142153</v>
      </c>
      <c r="BL1781" s="175">
        <v>95100</v>
      </c>
      <c r="BM1781" s="175">
        <v>94753</v>
      </c>
      <c r="BN1781" s="175">
        <v>53909</v>
      </c>
      <c r="BO1781" s="175">
        <v>30117</v>
      </c>
      <c r="BP1781" s="200">
        <f t="shared" si="370"/>
        <v>169032</v>
      </c>
    </row>
    <row r="1782" spans="1:68" s="124" customFormat="1" x14ac:dyDescent="0.15">
      <c r="A1782" s="117">
        <v>3720101002</v>
      </c>
      <c r="B1782" s="118" t="s">
        <v>2683</v>
      </c>
      <c r="C1782" s="118" t="s">
        <v>2676</v>
      </c>
      <c r="D1782" s="118" t="s">
        <v>2682</v>
      </c>
      <c r="E1782" s="118" t="s">
        <v>5031</v>
      </c>
      <c r="F1782" s="120">
        <v>31</v>
      </c>
      <c r="G1782" s="119">
        <v>25728100</v>
      </c>
      <c r="H1782" s="119"/>
      <c r="I1782" s="120" t="s">
        <v>5821</v>
      </c>
      <c r="J1782" s="120">
        <v>83330</v>
      </c>
      <c r="K1782" s="120">
        <v>25728100</v>
      </c>
      <c r="L1782" s="120">
        <v>0.84599999999999997</v>
      </c>
      <c r="M1782" s="121" t="s">
        <v>5654</v>
      </c>
      <c r="N1782" s="120">
        <v>1</v>
      </c>
      <c r="O1782" s="119">
        <v>175</v>
      </c>
      <c r="P1782" s="119">
        <v>26.7</v>
      </c>
      <c r="Q1782" s="119">
        <v>2.82</v>
      </c>
      <c r="R1782" s="120" t="s">
        <v>5655</v>
      </c>
      <c r="S1782" s="120">
        <v>33</v>
      </c>
      <c r="T1782" s="120"/>
      <c r="U1782" s="120"/>
      <c r="V1782" s="172">
        <v>10750.1</v>
      </c>
      <c r="W1782" s="172">
        <v>2935</v>
      </c>
      <c r="X1782" s="172">
        <v>5387.3</v>
      </c>
      <c r="Y1782" s="172">
        <v>2144.5</v>
      </c>
      <c r="Z1782" s="172">
        <v>283.3</v>
      </c>
      <c r="AA1782" s="123">
        <v>105033</v>
      </c>
      <c r="AB1782" s="123">
        <v>423801.00000000029</v>
      </c>
      <c r="AC1782" s="123">
        <v>8808.7999999999993</v>
      </c>
      <c r="AD1782" s="123"/>
      <c r="AE1782" s="123"/>
      <c r="AF1782" s="123"/>
      <c r="AG1782" s="214"/>
      <c r="AH1782" s="229" t="str">
        <f t="shared" si="365"/>
        <v>a3</v>
      </c>
      <c r="AI1782" s="199" t="s">
        <v>5402</v>
      </c>
      <c r="AJ1782" s="199" t="s">
        <v>5402</v>
      </c>
      <c r="AK1782" s="199" t="s">
        <v>5402</v>
      </c>
      <c r="AL1782" s="199" t="s">
        <v>5402</v>
      </c>
      <c r="AM1782" s="199" t="s">
        <v>5402</v>
      </c>
      <c r="AN1782" s="173"/>
      <c r="AO1782" s="173"/>
      <c r="AP1782" s="173"/>
      <c r="AQ1782" s="173"/>
      <c r="AR1782" s="173"/>
      <c r="AS1782" s="173"/>
      <c r="AT1782" s="173"/>
      <c r="AU1782" s="173"/>
      <c r="AV1782" s="173"/>
      <c r="AW1782" s="173"/>
      <c r="AX1782" s="173"/>
      <c r="AY1782" s="173"/>
      <c r="AZ1782" s="211">
        <f t="shared" si="372"/>
        <v>0</v>
      </c>
      <c r="BA1782" s="211">
        <f t="shared" si="371"/>
        <v>0</v>
      </c>
      <c r="BB1782" s="205">
        <f t="shared" si="366"/>
        <v>0</v>
      </c>
      <c r="BC1782" s="205">
        <f t="shared" si="367"/>
        <v>0</v>
      </c>
      <c r="BD1782" s="205">
        <f t="shared" si="368"/>
        <v>0</v>
      </c>
      <c r="BE1782" s="205">
        <f t="shared" si="369"/>
        <v>0</v>
      </c>
      <c r="BF1782" s="175"/>
      <c r="BG1782" s="175"/>
      <c r="BH1782" s="175"/>
      <c r="BI1782" s="175"/>
      <c r="BJ1782" s="175"/>
      <c r="BK1782" s="175"/>
      <c r="BL1782" s="175"/>
      <c r="BM1782" s="175"/>
      <c r="BN1782" s="175"/>
      <c r="BO1782" s="175"/>
      <c r="BP1782" s="200">
        <f t="shared" si="370"/>
        <v>0</v>
      </c>
    </row>
    <row r="1783" spans="1:68" s="201" customFormat="1" x14ac:dyDescent="0.15">
      <c r="A1783" s="117">
        <v>600181003</v>
      </c>
      <c r="B1783" s="118" t="s">
        <v>604</v>
      </c>
      <c r="C1783" s="118" t="s">
        <v>601</v>
      </c>
      <c r="D1783" s="118" t="s">
        <v>602</v>
      </c>
      <c r="E1783" s="118" t="s">
        <v>3549</v>
      </c>
      <c r="F1783" s="120">
        <v>21</v>
      </c>
      <c r="G1783" s="119">
        <v>27754847</v>
      </c>
      <c r="H1783" s="119"/>
      <c r="I1783" s="120" t="s">
        <v>5820</v>
      </c>
      <c r="J1783" s="120">
        <v>91000</v>
      </c>
      <c r="K1783" s="120">
        <v>27754847</v>
      </c>
      <c r="L1783" s="120">
        <v>0.83599999999999997</v>
      </c>
      <c r="M1783" s="121" t="s">
        <v>5654</v>
      </c>
      <c r="N1783" s="120">
        <v>1</v>
      </c>
      <c r="O1783" s="119">
        <v>154</v>
      </c>
      <c r="P1783" s="119">
        <v>33.799999999999997</v>
      </c>
      <c r="Q1783" s="119">
        <v>3.5</v>
      </c>
      <c r="R1783" s="120" t="s">
        <v>5655</v>
      </c>
      <c r="S1783" s="120">
        <v>376.09</v>
      </c>
      <c r="T1783" s="120"/>
      <c r="U1783" s="120"/>
      <c r="V1783" s="172">
        <v>5172.6099999999997</v>
      </c>
      <c r="W1783" s="172"/>
      <c r="X1783" s="172"/>
      <c r="Y1783" s="172"/>
      <c r="Z1783" s="172">
        <v>5172.6099999999997</v>
      </c>
      <c r="AA1783" s="123">
        <v>126817</v>
      </c>
      <c r="AB1783" s="123">
        <v>559753.30000000063</v>
      </c>
      <c r="AC1783" s="123">
        <v>8376.7000000000007</v>
      </c>
      <c r="AD1783" s="123"/>
      <c r="AE1783" s="123"/>
      <c r="AF1783" s="123"/>
      <c r="AG1783" s="214"/>
      <c r="AH1783" s="229" t="str">
        <f t="shared" si="365"/>
        <v>a3</v>
      </c>
      <c r="AI1783" s="199"/>
      <c r="AJ1783" s="199"/>
      <c r="AK1783" s="199"/>
      <c r="AL1783" s="199"/>
      <c r="AM1783" s="199"/>
      <c r="AN1783" s="173" t="s">
        <v>3186</v>
      </c>
      <c r="AO1783" s="173" t="s">
        <v>3186</v>
      </c>
      <c r="AP1783" s="173" t="s">
        <v>3186</v>
      </c>
      <c r="AQ1783" s="173" t="s">
        <v>3186</v>
      </c>
      <c r="AR1783" s="173" t="s">
        <v>3186</v>
      </c>
      <c r="AS1783" s="173">
        <v>4</v>
      </c>
      <c r="AT1783" s="173">
        <v>2</v>
      </c>
      <c r="AU1783" s="173">
        <v>6</v>
      </c>
      <c r="AV1783" s="173">
        <v>2</v>
      </c>
      <c r="AW1783" s="173">
        <v>6</v>
      </c>
      <c r="AX1783" s="173">
        <v>4</v>
      </c>
      <c r="AY1783" s="173">
        <v>1</v>
      </c>
      <c r="AZ1783" s="211">
        <f t="shared" si="372"/>
        <v>4</v>
      </c>
      <c r="BA1783" s="211">
        <f t="shared" si="371"/>
        <v>21</v>
      </c>
      <c r="BB1783" s="205">
        <f t="shared" si="366"/>
        <v>698790</v>
      </c>
      <c r="BC1783" s="205">
        <f t="shared" si="367"/>
        <v>698790</v>
      </c>
      <c r="BD1783" s="205">
        <f t="shared" si="368"/>
        <v>0</v>
      </c>
      <c r="BE1783" s="205">
        <f t="shared" si="369"/>
        <v>0</v>
      </c>
      <c r="BF1783" s="175">
        <v>698790</v>
      </c>
      <c r="BG1783" s="175">
        <v>11188</v>
      </c>
      <c r="BH1783" s="175">
        <v>654910</v>
      </c>
      <c r="BI1783" s="175"/>
      <c r="BJ1783" s="175"/>
      <c r="BK1783" s="175"/>
      <c r="BL1783" s="175">
        <v>1901</v>
      </c>
      <c r="BM1783" s="175"/>
      <c r="BN1783" s="175"/>
      <c r="BO1783" s="175">
        <v>30791</v>
      </c>
      <c r="BP1783" s="200">
        <f t="shared" si="370"/>
        <v>685701</v>
      </c>
    </row>
    <row r="1784" spans="1:68" s="201" customFormat="1" x14ac:dyDescent="0.15">
      <c r="A1784" s="117">
        <v>800381001</v>
      </c>
      <c r="B1784" s="118" t="s">
        <v>766</v>
      </c>
      <c r="C1784" s="118" t="s">
        <v>762</v>
      </c>
      <c r="D1784" s="118" t="s">
        <v>767</v>
      </c>
      <c r="E1784" s="118" t="s">
        <v>3649</v>
      </c>
      <c r="F1784" s="120">
        <v>24</v>
      </c>
      <c r="G1784" s="119">
        <v>32630060</v>
      </c>
      <c r="H1784" s="119"/>
      <c r="I1784" s="120" t="s">
        <v>5820</v>
      </c>
      <c r="J1784" s="120">
        <v>131250</v>
      </c>
      <c r="K1784" s="120">
        <v>32630060</v>
      </c>
      <c r="L1784" s="120">
        <v>0.68100000000000005</v>
      </c>
      <c r="M1784" s="121" t="s">
        <v>5654</v>
      </c>
      <c r="N1784" s="120">
        <v>1</v>
      </c>
      <c r="O1784" s="119">
        <v>143</v>
      </c>
      <c r="P1784" s="119"/>
      <c r="Q1784" s="119"/>
      <c r="R1784" s="120" t="s">
        <v>5655</v>
      </c>
      <c r="S1784" s="120">
        <v>44.7</v>
      </c>
      <c r="T1784" s="120"/>
      <c r="U1784" s="120"/>
      <c r="V1784" s="172">
        <v>10753.27</v>
      </c>
      <c r="W1784" s="172"/>
      <c r="X1784" s="172">
        <v>7844.7</v>
      </c>
      <c r="Y1784" s="172">
        <v>2410.4</v>
      </c>
      <c r="Z1784" s="172">
        <v>498.17</v>
      </c>
      <c r="AA1784" s="123">
        <v>135723</v>
      </c>
      <c r="AB1784" s="123"/>
      <c r="AC1784" s="123">
        <v>23879</v>
      </c>
      <c r="AD1784" s="123"/>
      <c r="AE1784" s="123"/>
      <c r="AF1784" s="123"/>
      <c r="AG1784" s="214"/>
      <c r="AH1784" s="229" t="str">
        <f t="shared" si="365"/>
        <v>a3</v>
      </c>
      <c r="AI1784" s="199"/>
      <c r="AJ1784" s="199"/>
      <c r="AK1784" s="199"/>
      <c r="AL1784" s="199"/>
      <c r="AM1784" s="199"/>
      <c r="AN1784" s="173">
        <v>2</v>
      </c>
      <c r="AO1784" s="173">
        <v>2.5</v>
      </c>
      <c r="AP1784" s="173">
        <v>2</v>
      </c>
      <c r="AQ1784" s="173">
        <v>1</v>
      </c>
      <c r="AR1784" s="173" t="s">
        <v>3186</v>
      </c>
      <c r="AS1784" s="173">
        <v>2</v>
      </c>
      <c r="AT1784" s="173">
        <v>11</v>
      </c>
      <c r="AU1784" s="173">
        <v>6</v>
      </c>
      <c r="AV1784" s="173">
        <v>8</v>
      </c>
      <c r="AW1784" s="173">
        <v>4</v>
      </c>
      <c r="AX1784" s="173">
        <v>3</v>
      </c>
      <c r="AY1784" s="173">
        <v>1</v>
      </c>
      <c r="AZ1784" s="211">
        <f t="shared" si="372"/>
        <v>9.5</v>
      </c>
      <c r="BA1784" s="211">
        <f t="shared" si="371"/>
        <v>33</v>
      </c>
      <c r="BB1784" s="205">
        <f t="shared" si="366"/>
        <v>2508416</v>
      </c>
      <c r="BC1784" s="205">
        <f t="shared" si="367"/>
        <v>2322385</v>
      </c>
      <c r="BD1784" s="205">
        <f t="shared" si="368"/>
        <v>277488</v>
      </c>
      <c r="BE1784" s="205">
        <f t="shared" si="369"/>
        <v>91457</v>
      </c>
      <c r="BF1784" s="175">
        <v>2230928</v>
      </c>
      <c r="BG1784" s="175">
        <v>114658</v>
      </c>
      <c r="BH1784" s="175">
        <v>356899</v>
      </c>
      <c r="BI1784" s="175">
        <v>166842</v>
      </c>
      <c r="BJ1784" s="175">
        <v>19189</v>
      </c>
      <c r="BK1784" s="175">
        <v>63084</v>
      </c>
      <c r="BL1784" s="175">
        <v>398589</v>
      </c>
      <c r="BM1784" s="175">
        <v>274483</v>
      </c>
      <c r="BN1784" s="175">
        <v>34844</v>
      </c>
      <c r="BO1784" s="175">
        <v>1079828</v>
      </c>
      <c r="BP1784" s="200">
        <f t="shared" si="370"/>
        <v>1436727</v>
      </c>
    </row>
    <row r="1785" spans="1:68" s="201" customFormat="1" x14ac:dyDescent="0.15">
      <c r="A1785" s="117">
        <v>1520201001</v>
      </c>
      <c r="B1785" s="118" t="s">
        <v>1184</v>
      </c>
      <c r="C1785" s="118" t="s">
        <v>1167</v>
      </c>
      <c r="D1785" s="118" t="s">
        <v>1185</v>
      </c>
      <c r="E1785" s="118" t="s">
        <v>3912</v>
      </c>
      <c r="F1785" s="120">
        <v>37</v>
      </c>
      <c r="G1785" s="119">
        <v>20153051</v>
      </c>
      <c r="H1785" s="119">
        <v>12618046</v>
      </c>
      <c r="I1785" s="120" t="s">
        <v>5821</v>
      </c>
      <c r="J1785" s="120">
        <v>68450</v>
      </c>
      <c r="K1785" s="120">
        <v>32771097</v>
      </c>
      <c r="L1785" s="120">
        <v>1.3120000000000001</v>
      </c>
      <c r="M1785" s="121" t="s">
        <v>5654</v>
      </c>
      <c r="N1785" s="120">
        <v>1</v>
      </c>
      <c r="O1785" s="119">
        <v>91.6</v>
      </c>
      <c r="P1785" s="119">
        <v>30.5</v>
      </c>
      <c r="Q1785" s="119">
        <v>3</v>
      </c>
      <c r="R1785" s="120" t="s">
        <v>5655</v>
      </c>
      <c r="S1785" s="120">
        <v>239.5</v>
      </c>
      <c r="T1785" s="120"/>
      <c r="U1785" s="120"/>
      <c r="V1785" s="172">
        <v>7227.7</v>
      </c>
      <c r="W1785" s="172">
        <v>1511</v>
      </c>
      <c r="X1785" s="172">
        <v>4409.8</v>
      </c>
      <c r="Y1785" s="172">
        <v>1141.5999999999999</v>
      </c>
      <c r="Z1785" s="172">
        <v>165.3</v>
      </c>
      <c r="AA1785" s="123">
        <v>2870</v>
      </c>
      <c r="AB1785" s="123">
        <v>355651.19999999978</v>
      </c>
      <c r="AC1785" s="123">
        <v>6678</v>
      </c>
      <c r="AD1785" s="123"/>
      <c r="AE1785" s="123"/>
      <c r="AF1785" s="123"/>
      <c r="AG1785" s="214"/>
      <c r="AH1785" s="229" t="str">
        <f t="shared" si="365"/>
        <v>a3</v>
      </c>
      <c r="AI1785" s="199" t="s">
        <v>5401</v>
      </c>
      <c r="AJ1785" s="199"/>
      <c r="AK1785" s="199"/>
      <c r="AL1785" s="199"/>
      <c r="AM1785" s="199"/>
      <c r="AN1785" s="173">
        <v>3</v>
      </c>
      <c r="AO1785" s="173">
        <v>3</v>
      </c>
      <c r="AP1785" s="173">
        <v>1</v>
      </c>
      <c r="AQ1785" s="173">
        <v>2</v>
      </c>
      <c r="AR1785" s="173">
        <v>1</v>
      </c>
      <c r="AS1785" s="173">
        <v>1</v>
      </c>
      <c r="AT1785" s="173">
        <v>3</v>
      </c>
      <c r="AU1785" s="173">
        <v>10</v>
      </c>
      <c r="AV1785" s="173">
        <v>2</v>
      </c>
      <c r="AW1785" s="173">
        <v>5</v>
      </c>
      <c r="AX1785" s="173">
        <v>3</v>
      </c>
      <c r="AY1785" s="173">
        <v>1</v>
      </c>
      <c r="AZ1785" s="211">
        <f t="shared" si="372"/>
        <v>11</v>
      </c>
      <c r="BA1785" s="211">
        <f t="shared" si="371"/>
        <v>24</v>
      </c>
      <c r="BB1785" s="205">
        <f t="shared" si="366"/>
        <v>527573</v>
      </c>
      <c r="BC1785" s="205">
        <f t="shared" si="367"/>
        <v>527573</v>
      </c>
      <c r="BD1785" s="205">
        <f t="shared" si="368"/>
        <v>0</v>
      </c>
      <c r="BE1785" s="205">
        <f t="shared" si="369"/>
        <v>0</v>
      </c>
      <c r="BF1785" s="175">
        <v>527573</v>
      </c>
      <c r="BG1785" s="175">
        <v>51410</v>
      </c>
      <c r="BH1785" s="175">
        <v>21280</v>
      </c>
      <c r="BI1785" s="175"/>
      <c r="BJ1785" s="175"/>
      <c r="BK1785" s="175">
        <v>103268</v>
      </c>
      <c r="BL1785" s="175">
        <v>20060</v>
      </c>
      <c r="BM1785" s="175">
        <v>100773</v>
      </c>
      <c r="BN1785" s="175">
        <v>16292</v>
      </c>
      <c r="BO1785" s="175">
        <v>214490</v>
      </c>
      <c r="BP1785" s="200">
        <f t="shared" si="370"/>
        <v>235770</v>
      </c>
    </row>
    <row r="1786" spans="1:68" s="201" customFormat="1" x14ac:dyDescent="0.15">
      <c r="A1786" s="117">
        <v>2400181001</v>
      </c>
      <c r="B1786" s="118" t="s">
        <v>678</v>
      </c>
      <c r="C1786" s="118" t="s">
        <v>1919</v>
      </c>
      <c r="D1786" s="118" t="s">
        <v>1920</v>
      </c>
      <c r="E1786" s="118" t="s">
        <v>4456</v>
      </c>
      <c r="F1786" s="120">
        <v>25</v>
      </c>
      <c r="G1786" s="119">
        <v>33279727</v>
      </c>
      <c r="H1786" s="119"/>
      <c r="I1786" s="120" t="s">
        <v>5820</v>
      </c>
      <c r="J1786" s="120">
        <v>147990</v>
      </c>
      <c r="K1786" s="120">
        <v>33279727</v>
      </c>
      <c r="L1786" s="120">
        <v>0.61599999999999999</v>
      </c>
      <c r="M1786" s="121" t="s">
        <v>5661</v>
      </c>
      <c r="N1786" s="120">
        <v>1</v>
      </c>
      <c r="O1786" s="119">
        <v>190</v>
      </c>
      <c r="P1786" s="119">
        <v>24</v>
      </c>
      <c r="Q1786" s="119">
        <v>2.8</v>
      </c>
      <c r="R1786" s="120" t="s">
        <v>5655</v>
      </c>
      <c r="S1786" s="120">
        <v>137.69999999999999</v>
      </c>
      <c r="T1786" s="120"/>
      <c r="U1786" s="120"/>
      <c r="V1786" s="172">
        <v>16188</v>
      </c>
      <c r="W1786" s="172">
        <v>4068</v>
      </c>
      <c r="X1786" s="172">
        <v>9671</v>
      </c>
      <c r="Y1786" s="172">
        <v>1980</v>
      </c>
      <c r="Z1786" s="172">
        <v>469</v>
      </c>
      <c r="AA1786" s="123">
        <v>160778</v>
      </c>
      <c r="AB1786" s="123"/>
      <c r="AC1786" s="123">
        <v>19640</v>
      </c>
      <c r="AD1786" s="123"/>
      <c r="AE1786" s="123"/>
      <c r="AF1786" s="123"/>
      <c r="AG1786" s="214"/>
      <c r="AH1786" s="229" t="str">
        <f t="shared" si="365"/>
        <v>a3</v>
      </c>
      <c r="AI1786" s="199"/>
      <c r="AJ1786" s="199"/>
      <c r="AK1786" s="199"/>
      <c r="AL1786" s="199"/>
      <c r="AM1786" s="199"/>
      <c r="AN1786" s="173"/>
      <c r="AO1786" s="173"/>
      <c r="AP1786" s="173"/>
      <c r="AQ1786" s="173"/>
      <c r="AR1786" s="173"/>
      <c r="AS1786" s="173">
        <v>4</v>
      </c>
      <c r="AT1786" s="173">
        <v>12</v>
      </c>
      <c r="AU1786" s="173">
        <v>19</v>
      </c>
      <c r="AV1786" s="173">
        <v>3</v>
      </c>
      <c r="AW1786" s="173">
        <v>3.4</v>
      </c>
      <c r="AX1786" s="173">
        <v>4.5999999999999996</v>
      </c>
      <c r="AY1786" s="173">
        <v>1</v>
      </c>
      <c r="AZ1786" s="211">
        <f t="shared" si="372"/>
        <v>4</v>
      </c>
      <c r="BA1786" s="211">
        <f t="shared" si="371"/>
        <v>43</v>
      </c>
      <c r="BB1786" s="205">
        <f t="shared" si="366"/>
        <v>1265626</v>
      </c>
      <c r="BC1786" s="205">
        <f t="shared" si="367"/>
        <v>1265626</v>
      </c>
      <c r="BD1786" s="205">
        <f t="shared" si="368"/>
        <v>0</v>
      </c>
      <c r="BE1786" s="205">
        <f t="shared" si="369"/>
        <v>0</v>
      </c>
      <c r="BF1786" s="175">
        <v>1265626</v>
      </c>
      <c r="BG1786" s="175"/>
      <c r="BH1786" s="175">
        <v>902311</v>
      </c>
      <c r="BI1786" s="175"/>
      <c r="BJ1786" s="175"/>
      <c r="BK1786" s="175">
        <v>363315</v>
      </c>
      <c r="BL1786" s="175"/>
      <c r="BM1786" s="175"/>
      <c r="BN1786" s="175"/>
      <c r="BO1786" s="175"/>
      <c r="BP1786" s="200">
        <f t="shared" si="370"/>
        <v>902311</v>
      </c>
    </row>
    <row r="1787" spans="1:68" s="201" customFormat="1" x14ac:dyDescent="0.15">
      <c r="A1787" s="117">
        <v>2900181002</v>
      </c>
      <c r="B1787" s="118" t="s">
        <v>2263</v>
      </c>
      <c r="C1787" s="118" t="s">
        <v>2261</v>
      </c>
      <c r="D1787" s="118" t="s">
        <v>2262</v>
      </c>
      <c r="E1787" s="118" t="s">
        <v>4724</v>
      </c>
      <c r="F1787" s="120">
        <v>29</v>
      </c>
      <c r="G1787" s="119">
        <v>33552960</v>
      </c>
      <c r="H1787" s="119"/>
      <c r="I1787" s="120" t="s">
        <v>5820</v>
      </c>
      <c r="J1787" s="120">
        <v>125835</v>
      </c>
      <c r="K1787" s="120">
        <v>33397551</v>
      </c>
      <c r="L1787" s="120">
        <v>0.72699999999999998</v>
      </c>
      <c r="M1787" s="121" t="s">
        <v>5661</v>
      </c>
      <c r="N1787" s="120">
        <v>1</v>
      </c>
      <c r="O1787" s="119">
        <v>233</v>
      </c>
      <c r="P1787" s="119">
        <v>35.799999999999997</v>
      </c>
      <c r="Q1787" s="119">
        <v>6.47</v>
      </c>
      <c r="R1787" s="120" t="s">
        <v>5655</v>
      </c>
      <c r="S1787" s="120">
        <v>203.5</v>
      </c>
      <c r="T1787" s="120"/>
      <c r="U1787" s="120"/>
      <c r="V1787" s="172">
        <v>16379.9</v>
      </c>
      <c r="W1787" s="172">
        <v>3363.3</v>
      </c>
      <c r="X1787" s="172">
        <v>9107.2000000000007</v>
      </c>
      <c r="Y1787" s="172">
        <v>3251.7</v>
      </c>
      <c r="Z1787" s="172">
        <v>657.7</v>
      </c>
      <c r="AA1787" s="123">
        <v>175744</v>
      </c>
      <c r="AB1787" s="123"/>
      <c r="AC1787" s="123">
        <v>26709</v>
      </c>
      <c r="AD1787" s="123"/>
      <c r="AE1787" s="123"/>
      <c r="AF1787" s="123"/>
      <c r="AG1787" s="214"/>
      <c r="AH1787" s="229" t="str">
        <f t="shared" si="365"/>
        <v>a3</v>
      </c>
      <c r="AI1787" s="199"/>
      <c r="AJ1787" s="199"/>
      <c r="AK1787" s="199"/>
      <c r="AL1787" s="199"/>
      <c r="AM1787" s="199"/>
      <c r="AN1787" s="173">
        <v>1</v>
      </c>
      <c r="AO1787" s="173">
        <v>75162</v>
      </c>
      <c r="AP1787" s="173">
        <v>1.5</v>
      </c>
      <c r="AQ1787" s="173">
        <v>1</v>
      </c>
      <c r="AR1787" s="173"/>
      <c r="AS1787" s="173"/>
      <c r="AT1787" s="173">
        <v>8</v>
      </c>
      <c r="AU1787" s="173">
        <v>8</v>
      </c>
      <c r="AV1787" s="173">
        <v>10.5</v>
      </c>
      <c r="AW1787" s="173">
        <v>10.5</v>
      </c>
      <c r="AX1787" s="173">
        <v>5</v>
      </c>
      <c r="AY1787" s="173">
        <v>5</v>
      </c>
      <c r="AZ1787" s="211">
        <f t="shared" si="372"/>
        <v>75165.5</v>
      </c>
      <c r="BA1787" s="211">
        <f t="shared" si="371"/>
        <v>47</v>
      </c>
      <c r="BB1787" s="205">
        <f t="shared" si="366"/>
        <v>2423540</v>
      </c>
      <c r="BC1787" s="205">
        <f t="shared" si="367"/>
        <v>2260764</v>
      </c>
      <c r="BD1787" s="205">
        <f t="shared" si="368"/>
        <v>1192482</v>
      </c>
      <c r="BE1787" s="205">
        <f t="shared" si="369"/>
        <v>1029706</v>
      </c>
      <c r="BF1787" s="175">
        <v>1231058</v>
      </c>
      <c r="BG1787" s="175"/>
      <c r="BH1787" s="175">
        <v>247800</v>
      </c>
      <c r="BI1787" s="175">
        <v>144948</v>
      </c>
      <c r="BJ1787" s="175">
        <v>17828</v>
      </c>
      <c r="BK1787" s="175">
        <v>513255</v>
      </c>
      <c r="BL1787" s="175">
        <v>50576</v>
      </c>
      <c r="BM1787" s="175">
        <v>1231058</v>
      </c>
      <c r="BN1787" s="175">
        <v>144296</v>
      </c>
      <c r="BO1787" s="175">
        <v>73779</v>
      </c>
      <c r="BP1787" s="200">
        <f t="shared" si="370"/>
        <v>321579</v>
      </c>
    </row>
    <row r="1788" spans="1:68" s="201" customFormat="1" x14ac:dyDescent="0.15">
      <c r="A1788" s="117">
        <v>220101001</v>
      </c>
      <c r="B1788" s="118" t="s">
        <v>351</v>
      </c>
      <c r="C1788" s="118" t="s">
        <v>345</v>
      </c>
      <c r="D1788" s="118" t="s">
        <v>352</v>
      </c>
      <c r="E1788" s="118" t="s">
        <v>3389</v>
      </c>
      <c r="F1788" s="120">
        <v>40</v>
      </c>
      <c r="G1788" s="119">
        <v>34965010</v>
      </c>
      <c r="H1788" s="119">
        <v>704691</v>
      </c>
      <c r="I1788" s="120" t="s">
        <v>5821</v>
      </c>
      <c r="J1788" s="120">
        <v>94000</v>
      </c>
      <c r="K1788" s="120">
        <v>33976272</v>
      </c>
      <c r="L1788" s="120">
        <v>0.99</v>
      </c>
      <c r="M1788" s="121" t="s">
        <v>5654</v>
      </c>
      <c r="N1788" s="120">
        <v>1</v>
      </c>
      <c r="O1788" s="119">
        <v>110</v>
      </c>
      <c r="P1788" s="119">
        <v>24.2</v>
      </c>
      <c r="Q1788" s="119">
        <v>2.3199999999999998</v>
      </c>
      <c r="R1788" s="120" t="s">
        <v>5655</v>
      </c>
      <c r="S1788" s="120">
        <v>455.20000000000005</v>
      </c>
      <c r="T1788" s="120"/>
      <c r="U1788" s="120"/>
      <c r="V1788" s="172">
        <v>8699.9</v>
      </c>
      <c r="W1788" s="172">
        <v>3546.9</v>
      </c>
      <c r="X1788" s="172">
        <v>4167</v>
      </c>
      <c r="Y1788" s="172">
        <v>986</v>
      </c>
      <c r="Z1788" s="172"/>
      <c r="AA1788" s="123">
        <v>133792</v>
      </c>
      <c r="AB1788" s="123">
        <v>537430.90000000037</v>
      </c>
      <c r="AC1788" s="123">
        <v>8804</v>
      </c>
      <c r="AD1788" s="123"/>
      <c r="AE1788" s="123"/>
      <c r="AF1788" s="123"/>
      <c r="AG1788" s="214"/>
      <c r="AH1788" s="229" t="str">
        <f t="shared" si="365"/>
        <v>a3</v>
      </c>
      <c r="AI1788" s="199"/>
      <c r="AJ1788" s="199"/>
      <c r="AK1788" s="199"/>
      <c r="AL1788" s="199"/>
      <c r="AM1788" s="199"/>
      <c r="AN1788" s="173">
        <v>1</v>
      </c>
      <c r="AO1788" s="173">
        <v>21</v>
      </c>
      <c r="AP1788" s="173">
        <v>2</v>
      </c>
      <c r="AQ1788" s="173">
        <v>7</v>
      </c>
      <c r="AR1788" s="173">
        <v>9</v>
      </c>
      <c r="AS1788" s="173"/>
      <c r="AT1788" s="173">
        <v>3</v>
      </c>
      <c r="AU1788" s="173">
        <v>2</v>
      </c>
      <c r="AV1788" s="173">
        <v>5</v>
      </c>
      <c r="AW1788" s="173">
        <v>5</v>
      </c>
      <c r="AX1788" s="173"/>
      <c r="AY1788" s="173">
        <v>1</v>
      </c>
      <c r="AZ1788" s="211">
        <f t="shared" si="372"/>
        <v>40</v>
      </c>
      <c r="BA1788" s="211">
        <f t="shared" si="371"/>
        <v>16</v>
      </c>
      <c r="BB1788" s="205">
        <f t="shared" si="366"/>
        <v>735877</v>
      </c>
      <c r="BC1788" s="205">
        <f t="shared" si="367"/>
        <v>687403</v>
      </c>
      <c r="BD1788" s="205">
        <f t="shared" si="368"/>
        <v>66655</v>
      </c>
      <c r="BE1788" s="205">
        <f t="shared" si="369"/>
        <v>18181</v>
      </c>
      <c r="BF1788" s="175">
        <v>669222</v>
      </c>
      <c r="BG1788" s="175">
        <v>229940</v>
      </c>
      <c r="BH1788" s="175">
        <v>80031</v>
      </c>
      <c r="BI1788" s="175">
        <v>40532</v>
      </c>
      <c r="BJ1788" s="175">
        <v>7942</v>
      </c>
      <c r="BK1788" s="175">
        <v>121022</v>
      </c>
      <c r="BL1788" s="175">
        <v>13729</v>
      </c>
      <c r="BM1788" s="175">
        <v>133474</v>
      </c>
      <c r="BN1788" s="175">
        <v>46999</v>
      </c>
      <c r="BO1788" s="175">
        <v>62208</v>
      </c>
      <c r="BP1788" s="200">
        <f t="shared" si="370"/>
        <v>142239</v>
      </c>
    </row>
    <row r="1789" spans="1:68" s="201" customFormat="1" x14ac:dyDescent="0.15">
      <c r="A1789" s="117">
        <v>2810001005</v>
      </c>
      <c r="B1789" s="118" t="s">
        <v>2022</v>
      </c>
      <c r="C1789" s="118" t="s">
        <v>2099</v>
      </c>
      <c r="D1789" s="118" t="s">
        <v>2110</v>
      </c>
      <c r="E1789" s="118" t="s">
        <v>4592</v>
      </c>
      <c r="F1789" s="120">
        <v>48</v>
      </c>
      <c r="G1789" s="119">
        <v>36211721</v>
      </c>
      <c r="H1789" s="119">
        <v>949179</v>
      </c>
      <c r="I1789" s="120" t="s">
        <v>5820</v>
      </c>
      <c r="J1789" s="120">
        <v>134600</v>
      </c>
      <c r="K1789" s="120">
        <v>36211721</v>
      </c>
      <c r="L1789" s="120">
        <v>0.73699999999999999</v>
      </c>
      <c r="M1789" s="121" t="s">
        <v>5654</v>
      </c>
      <c r="N1789" s="120">
        <v>1</v>
      </c>
      <c r="O1789" s="119">
        <v>220</v>
      </c>
      <c r="P1789" s="119">
        <v>32</v>
      </c>
      <c r="Q1789" s="119">
        <v>3.4</v>
      </c>
      <c r="R1789" s="120" t="s">
        <v>5655</v>
      </c>
      <c r="S1789" s="120">
        <v>514</v>
      </c>
      <c r="T1789" s="120"/>
      <c r="U1789" s="120"/>
      <c r="V1789" s="172">
        <v>16480.48</v>
      </c>
      <c r="W1789" s="172">
        <v>2547.81</v>
      </c>
      <c r="X1789" s="172">
        <v>8015.92</v>
      </c>
      <c r="Y1789" s="172">
        <v>3818.5230000000001</v>
      </c>
      <c r="Z1789" s="172">
        <v>2098.2269999999999</v>
      </c>
      <c r="AA1789" s="123">
        <v>174662</v>
      </c>
      <c r="AB1789" s="123">
        <v>822681.20000000112</v>
      </c>
      <c r="AC1789" s="123">
        <v>15380</v>
      </c>
      <c r="AD1789" s="123"/>
      <c r="AE1789" s="123"/>
      <c r="AF1789" s="123"/>
      <c r="AG1789" s="214"/>
      <c r="AH1789" s="229" t="str">
        <f t="shared" si="365"/>
        <v>a3</v>
      </c>
      <c r="AI1789" s="199"/>
      <c r="AJ1789" s="199"/>
      <c r="AK1789" s="199"/>
      <c r="AL1789" s="199"/>
      <c r="AM1789" s="199"/>
      <c r="AN1789" s="173">
        <v>6</v>
      </c>
      <c r="AO1789" s="173">
        <v>28</v>
      </c>
      <c r="AP1789" s="173">
        <v>4</v>
      </c>
      <c r="AQ1789" s="173"/>
      <c r="AR1789" s="173"/>
      <c r="AS1789" s="173"/>
      <c r="AT1789" s="173">
        <v>4</v>
      </c>
      <c r="AU1789" s="173"/>
      <c r="AV1789" s="173"/>
      <c r="AW1789" s="173"/>
      <c r="AX1789" s="173"/>
      <c r="AY1789" s="173"/>
      <c r="AZ1789" s="211">
        <f t="shared" si="372"/>
        <v>38</v>
      </c>
      <c r="BA1789" s="211">
        <f t="shared" si="371"/>
        <v>4</v>
      </c>
      <c r="BB1789" s="205">
        <f t="shared" si="366"/>
        <v>1014826</v>
      </c>
      <c r="BC1789" s="205">
        <f t="shared" si="367"/>
        <v>1014826</v>
      </c>
      <c r="BD1789" s="205">
        <f t="shared" si="368"/>
        <v>0</v>
      </c>
      <c r="BE1789" s="205">
        <f t="shared" si="369"/>
        <v>0</v>
      </c>
      <c r="BF1789" s="175">
        <v>1014826</v>
      </c>
      <c r="BG1789" s="175">
        <v>518316</v>
      </c>
      <c r="BH1789" s="175">
        <v>16864</v>
      </c>
      <c r="BI1789" s="175"/>
      <c r="BJ1789" s="175"/>
      <c r="BK1789" s="175">
        <v>62816</v>
      </c>
      <c r="BL1789" s="175">
        <v>28399</v>
      </c>
      <c r="BM1789" s="175">
        <v>179105</v>
      </c>
      <c r="BN1789" s="175">
        <v>99095</v>
      </c>
      <c r="BO1789" s="175">
        <v>110231</v>
      </c>
      <c r="BP1789" s="200">
        <f t="shared" si="370"/>
        <v>127095</v>
      </c>
    </row>
    <row r="1790" spans="1:68" s="201" customFormat="1" x14ac:dyDescent="0.15">
      <c r="A1790" s="117">
        <v>3820101001</v>
      </c>
      <c r="B1790" s="118" t="s">
        <v>189</v>
      </c>
      <c r="C1790" s="118" t="s">
        <v>2700</v>
      </c>
      <c r="D1790" s="118" t="s">
        <v>2701</v>
      </c>
      <c r="E1790" s="118" t="s">
        <v>5043</v>
      </c>
      <c r="F1790" s="120">
        <v>51</v>
      </c>
      <c r="G1790" s="119">
        <v>36713287.469999999</v>
      </c>
      <c r="H1790" s="119"/>
      <c r="I1790" s="120" t="s">
        <v>5821</v>
      </c>
      <c r="J1790" s="120">
        <v>168160</v>
      </c>
      <c r="K1790" s="120">
        <v>36963341</v>
      </c>
      <c r="L1790" s="120">
        <v>0.60199999999999998</v>
      </c>
      <c r="M1790" s="121" t="s">
        <v>5654</v>
      </c>
      <c r="N1790" s="120">
        <v>1</v>
      </c>
      <c r="O1790" s="119">
        <v>150</v>
      </c>
      <c r="P1790" s="119">
        <v>30.71</v>
      </c>
      <c r="Q1790" s="119">
        <v>3.5</v>
      </c>
      <c r="R1790" s="120" t="s">
        <v>5655</v>
      </c>
      <c r="S1790" s="120">
        <v>472.67</v>
      </c>
      <c r="T1790" s="120"/>
      <c r="U1790" s="120"/>
      <c r="V1790" s="172">
        <v>9185</v>
      </c>
      <c r="W1790" s="172">
        <v>1120</v>
      </c>
      <c r="X1790" s="172">
        <v>6158</v>
      </c>
      <c r="Y1790" s="172">
        <v>1050</v>
      </c>
      <c r="Z1790" s="172">
        <v>857</v>
      </c>
      <c r="AA1790" s="123">
        <v>356045</v>
      </c>
      <c r="AB1790" s="123">
        <v>611848.799999999</v>
      </c>
      <c r="AC1790" s="123">
        <v>14721.529999999981</v>
      </c>
      <c r="AD1790" s="123"/>
      <c r="AE1790" s="123"/>
      <c r="AF1790" s="123"/>
      <c r="AG1790" s="214"/>
      <c r="AH1790" s="229" t="str">
        <f t="shared" si="365"/>
        <v>a3</v>
      </c>
      <c r="AI1790" s="199" t="s">
        <v>5402</v>
      </c>
      <c r="AJ1790" s="199" t="s">
        <v>5402</v>
      </c>
      <c r="AK1790" s="199" t="s">
        <v>5402</v>
      </c>
      <c r="AL1790" s="199"/>
      <c r="AM1790" s="199"/>
      <c r="AN1790" s="173">
        <v>1</v>
      </c>
      <c r="AO1790" s="173">
        <v>1.5</v>
      </c>
      <c r="AP1790" s="173">
        <v>1.5</v>
      </c>
      <c r="AQ1790" s="173">
        <v>1</v>
      </c>
      <c r="AR1790" s="173"/>
      <c r="AS1790" s="173">
        <v>2</v>
      </c>
      <c r="AT1790" s="173">
        <v>10</v>
      </c>
      <c r="AU1790" s="173">
        <v>6</v>
      </c>
      <c r="AV1790" s="173">
        <v>3</v>
      </c>
      <c r="AW1790" s="173">
        <v>3</v>
      </c>
      <c r="AX1790" s="173">
        <v>2</v>
      </c>
      <c r="AY1790" s="173">
        <v>2</v>
      </c>
      <c r="AZ1790" s="211">
        <f t="shared" si="372"/>
        <v>7</v>
      </c>
      <c r="BA1790" s="211">
        <f t="shared" si="371"/>
        <v>26</v>
      </c>
      <c r="BB1790" s="205">
        <f t="shared" si="366"/>
        <v>706100</v>
      </c>
      <c r="BC1790" s="205">
        <f t="shared" si="367"/>
        <v>706100</v>
      </c>
      <c r="BD1790" s="205">
        <f t="shared" si="368"/>
        <v>0</v>
      </c>
      <c r="BE1790" s="205">
        <f t="shared" si="369"/>
        <v>0</v>
      </c>
      <c r="BF1790" s="175">
        <v>706100</v>
      </c>
      <c r="BG1790" s="175">
        <v>39176</v>
      </c>
      <c r="BH1790" s="175">
        <v>395661</v>
      </c>
      <c r="BI1790" s="175"/>
      <c r="BJ1790" s="175"/>
      <c r="BK1790" s="175">
        <v>108964</v>
      </c>
      <c r="BL1790" s="175">
        <v>142414</v>
      </c>
      <c r="BM1790" s="175"/>
      <c r="BN1790" s="175">
        <v>2700</v>
      </c>
      <c r="BO1790" s="175">
        <v>17185</v>
      </c>
      <c r="BP1790" s="200">
        <f t="shared" si="370"/>
        <v>412846</v>
      </c>
    </row>
    <row r="1791" spans="1:68" s="201" customFormat="1" x14ac:dyDescent="0.15">
      <c r="A1791" s="117">
        <v>1920101001</v>
      </c>
      <c r="B1791" s="118" t="s">
        <v>1455</v>
      </c>
      <c r="C1791" s="118" t="s">
        <v>1447</v>
      </c>
      <c r="D1791" s="118" t="s">
        <v>1456</v>
      </c>
      <c r="E1791" s="118" t="s">
        <v>4116</v>
      </c>
      <c r="F1791" s="120">
        <v>33</v>
      </c>
      <c r="G1791" s="119">
        <v>38491153</v>
      </c>
      <c r="H1791" s="119"/>
      <c r="I1791" s="120" t="s">
        <v>5821</v>
      </c>
      <c r="J1791" s="120">
        <v>139800</v>
      </c>
      <c r="K1791" s="120">
        <v>38491153</v>
      </c>
      <c r="L1791" s="120">
        <v>0.754</v>
      </c>
      <c r="M1791" s="121" t="s">
        <v>5654</v>
      </c>
      <c r="N1791" s="120">
        <v>1</v>
      </c>
      <c r="O1791" s="119">
        <v>228</v>
      </c>
      <c r="P1791" s="119"/>
      <c r="Q1791" s="119"/>
      <c r="R1791" s="120" t="s">
        <v>5655</v>
      </c>
      <c r="S1791" s="120">
        <v>503.2</v>
      </c>
      <c r="T1791" s="120"/>
      <c r="U1791" s="120"/>
      <c r="V1791" s="172">
        <v>11083.406999999999</v>
      </c>
      <c r="W1791" s="172">
        <v>1897.75</v>
      </c>
      <c r="X1791" s="172">
        <v>7132.6769999999997</v>
      </c>
      <c r="Y1791" s="172">
        <v>2052.98</v>
      </c>
      <c r="Z1791" s="172"/>
      <c r="AA1791" s="123">
        <v>4978</v>
      </c>
      <c r="AB1791" s="123"/>
      <c r="AC1791" s="123">
        <v>4646.04</v>
      </c>
      <c r="AD1791" s="123"/>
      <c r="AE1791" s="123"/>
      <c r="AF1791" s="123"/>
      <c r="AG1791" s="214"/>
      <c r="AH1791" s="229" t="str">
        <f t="shared" si="365"/>
        <v>a3</v>
      </c>
      <c r="AI1791" s="199" t="s">
        <v>5401</v>
      </c>
      <c r="AJ1791" s="199" t="s">
        <v>5401</v>
      </c>
      <c r="AK1791" s="199"/>
      <c r="AL1791" s="199"/>
      <c r="AM1791" s="199"/>
      <c r="AN1791" s="173">
        <v>2</v>
      </c>
      <c r="AO1791" s="173">
        <v>3</v>
      </c>
      <c r="AP1791" s="173">
        <v>3</v>
      </c>
      <c r="AQ1791" s="173">
        <v>1</v>
      </c>
      <c r="AR1791" s="173"/>
      <c r="AS1791" s="173">
        <v>4</v>
      </c>
      <c r="AT1791" s="173">
        <v>8</v>
      </c>
      <c r="AU1791" s="173">
        <v>9</v>
      </c>
      <c r="AV1791" s="173">
        <v>9</v>
      </c>
      <c r="AW1791" s="173">
        <v>9</v>
      </c>
      <c r="AX1791" s="173">
        <v>2</v>
      </c>
      <c r="AY1791" s="173">
        <v>0.5</v>
      </c>
      <c r="AZ1791" s="211">
        <f t="shared" si="372"/>
        <v>13</v>
      </c>
      <c r="BA1791" s="211">
        <f t="shared" si="371"/>
        <v>37.5</v>
      </c>
      <c r="BB1791" s="205">
        <f t="shared" si="366"/>
        <v>850389</v>
      </c>
      <c r="BC1791" s="205">
        <f t="shared" si="367"/>
        <v>662971</v>
      </c>
      <c r="BD1791" s="205">
        <f t="shared" si="368"/>
        <v>249854</v>
      </c>
      <c r="BE1791" s="205">
        <f t="shared" si="369"/>
        <v>62436</v>
      </c>
      <c r="BF1791" s="175">
        <v>600535</v>
      </c>
      <c r="BG1791" s="175"/>
      <c r="BH1791" s="175">
        <v>310926</v>
      </c>
      <c r="BI1791" s="175">
        <v>182418</v>
      </c>
      <c r="BJ1791" s="175">
        <v>5000</v>
      </c>
      <c r="BK1791" s="175">
        <v>38452</v>
      </c>
      <c r="BL1791" s="175">
        <v>12465</v>
      </c>
      <c r="BM1791" s="175">
        <v>174935</v>
      </c>
      <c r="BN1791" s="175">
        <v>12909</v>
      </c>
      <c r="BO1791" s="175">
        <v>113284</v>
      </c>
      <c r="BP1791" s="200">
        <f t="shared" si="370"/>
        <v>424210</v>
      </c>
    </row>
    <row r="1792" spans="1:68" s="201" customFormat="1" x14ac:dyDescent="0.15">
      <c r="A1792" s="117">
        <v>4310001002</v>
      </c>
      <c r="B1792" s="118" t="s">
        <v>676</v>
      </c>
      <c r="C1792" s="118" t="s">
        <v>2954</v>
      </c>
      <c r="D1792" s="118" t="s">
        <v>2960</v>
      </c>
      <c r="E1792" s="118" t="s">
        <v>5222</v>
      </c>
      <c r="F1792" s="120">
        <v>41</v>
      </c>
      <c r="G1792" s="119">
        <v>40834083</v>
      </c>
      <c r="H1792" s="119"/>
      <c r="I1792" s="120" t="s">
        <v>5821</v>
      </c>
      <c r="J1792" s="120">
        <v>138300</v>
      </c>
      <c r="K1792" s="120">
        <v>40834083</v>
      </c>
      <c r="L1792" s="120">
        <v>0.80900000000000005</v>
      </c>
      <c r="M1792" s="121" t="s">
        <v>5654</v>
      </c>
      <c r="N1792" s="120">
        <v>1</v>
      </c>
      <c r="O1792" s="119">
        <v>147</v>
      </c>
      <c r="P1792" s="119">
        <v>39.200000000000003</v>
      </c>
      <c r="Q1792" s="119">
        <v>4.5999999999999996</v>
      </c>
      <c r="R1792" s="120" t="s">
        <v>5655</v>
      </c>
      <c r="S1792" s="120">
        <v>253.36680000000001</v>
      </c>
      <c r="T1792" s="120"/>
      <c r="U1792" s="120"/>
      <c r="V1792" s="172">
        <v>10733.481</v>
      </c>
      <c r="W1792" s="172">
        <v>308.05099999999999</v>
      </c>
      <c r="X1792" s="172">
        <v>8145.12</v>
      </c>
      <c r="Y1792" s="172">
        <v>2028.34</v>
      </c>
      <c r="Z1792" s="172">
        <v>251.97</v>
      </c>
      <c r="AA1792" s="123">
        <v>154074.70000000001</v>
      </c>
      <c r="AB1792" s="123">
        <v>510804.96066666814</v>
      </c>
      <c r="AC1792" s="123">
        <v>14473.18754120107</v>
      </c>
      <c r="AD1792" s="123"/>
      <c r="AE1792" s="123"/>
      <c r="AF1792" s="123"/>
      <c r="AG1792" s="214"/>
      <c r="AH1792" s="229" t="str">
        <f t="shared" si="365"/>
        <v>a3</v>
      </c>
      <c r="AI1792" s="199" t="s">
        <v>5401</v>
      </c>
      <c r="AJ1792" s="199" t="s">
        <v>5401</v>
      </c>
      <c r="AK1792" s="199" t="s">
        <v>5401</v>
      </c>
      <c r="AL1792" s="199"/>
      <c r="AM1792" s="199"/>
      <c r="AN1792" s="173">
        <v>6</v>
      </c>
      <c r="AO1792" s="173">
        <v>24</v>
      </c>
      <c r="AP1792" s="173">
        <v>2</v>
      </c>
      <c r="AQ1792" s="173">
        <v>2</v>
      </c>
      <c r="AR1792" s="173">
        <v>1</v>
      </c>
      <c r="AS1792" s="173"/>
      <c r="AT1792" s="173"/>
      <c r="AU1792" s="173"/>
      <c r="AV1792" s="173"/>
      <c r="AW1792" s="173"/>
      <c r="AX1792" s="173"/>
      <c r="AY1792" s="173"/>
      <c r="AZ1792" s="211">
        <f t="shared" si="372"/>
        <v>35</v>
      </c>
      <c r="BA1792" s="211"/>
      <c r="BB1792" s="205">
        <f t="shared" si="366"/>
        <v>710430</v>
      </c>
      <c r="BC1792" s="205">
        <f t="shared" si="367"/>
        <v>710430</v>
      </c>
      <c r="BD1792" s="205">
        <f t="shared" si="368"/>
        <v>0</v>
      </c>
      <c r="BE1792" s="205">
        <f t="shared" si="369"/>
        <v>0</v>
      </c>
      <c r="BF1792" s="175">
        <v>710430</v>
      </c>
      <c r="BG1792" s="175">
        <v>300143</v>
      </c>
      <c r="BH1792" s="175"/>
      <c r="BI1792" s="175"/>
      <c r="BJ1792" s="175"/>
      <c r="BK1792" s="175">
        <v>35860</v>
      </c>
      <c r="BL1792" s="175">
        <v>107166</v>
      </c>
      <c r="BM1792" s="175">
        <v>121883</v>
      </c>
      <c r="BN1792" s="175">
        <v>63779</v>
      </c>
      <c r="BO1792" s="175">
        <v>81599</v>
      </c>
      <c r="BP1792" s="200">
        <f t="shared" si="370"/>
        <v>81599</v>
      </c>
    </row>
    <row r="1793" spans="1:68" s="201" customFormat="1" x14ac:dyDescent="0.15">
      <c r="A1793" s="117">
        <v>802103001</v>
      </c>
      <c r="B1793" s="118" t="s">
        <v>777</v>
      </c>
      <c r="C1793" s="118" t="s">
        <v>762</v>
      </c>
      <c r="D1793" s="118" t="s">
        <v>778</v>
      </c>
      <c r="E1793" s="118" t="s">
        <v>3655</v>
      </c>
      <c r="F1793" s="120">
        <v>43</v>
      </c>
      <c r="G1793" s="119">
        <v>42435624</v>
      </c>
      <c r="H1793" s="119"/>
      <c r="I1793" s="120" t="s">
        <v>5820</v>
      </c>
      <c r="J1793" s="120">
        <v>165000</v>
      </c>
      <c r="K1793" s="120">
        <v>42435624</v>
      </c>
      <c r="L1793" s="120">
        <v>0.70499999999999996</v>
      </c>
      <c r="M1793" s="121" t="s">
        <v>5654</v>
      </c>
      <c r="N1793" s="120">
        <v>1</v>
      </c>
      <c r="O1793" s="119">
        <v>83</v>
      </c>
      <c r="P1793" s="119"/>
      <c r="Q1793" s="119"/>
      <c r="R1793" s="120" t="s">
        <v>5655</v>
      </c>
      <c r="S1793" s="120">
        <v>867.90000000000009</v>
      </c>
      <c r="T1793" s="120"/>
      <c r="U1793" s="120"/>
      <c r="V1793" s="172">
        <v>8366.2999999999993</v>
      </c>
      <c r="W1793" s="172">
        <v>1971.4</v>
      </c>
      <c r="X1793" s="172">
        <v>2861.2</v>
      </c>
      <c r="Y1793" s="172">
        <v>3533.7</v>
      </c>
      <c r="Z1793" s="172"/>
      <c r="AA1793" s="123">
        <v>252786</v>
      </c>
      <c r="AB1793" s="123"/>
      <c r="AC1793" s="123">
        <v>20116</v>
      </c>
      <c r="AD1793" s="123"/>
      <c r="AE1793" s="123"/>
      <c r="AF1793" s="123"/>
      <c r="AG1793" s="214"/>
      <c r="AH1793" s="229" t="str">
        <f t="shared" si="365"/>
        <v>a3</v>
      </c>
      <c r="AI1793" s="199"/>
      <c r="AJ1793" s="199"/>
      <c r="AK1793" s="199"/>
      <c r="AL1793" s="199"/>
      <c r="AM1793" s="199"/>
      <c r="AN1793" s="173">
        <v>3</v>
      </c>
      <c r="AO1793" s="173">
        <v>3</v>
      </c>
      <c r="AP1793" s="173">
        <v>4</v>
      </c>
      <c r="AQ1793" s="173">
        <v>6</v>
      </c>
      <c r="AR1793" s="173"/>
      <c r="AS1793" s="173">
        <v>3</v>
      </c>
      <c r="AT1793" s="173">
        <v>9</v>
      </c>
      <c r="AU1793" s="173">
        <v>10</v>
      </c>
      <c r="AV1793" s="173">
        <v>23</v>
      </c>
      <c r="AW1793" s="173">
        <v>4</v>
      </c>
      <c r="AX1793" s="173">
        <v>4</v>
      </c>
      <c r="AY1793" s="173"/>
      <c r="AZ1793" s="211">
        <f t="shared" si="372"/>
        <v>19</v>
      </c>
      <c r="BA1793" s="211">
        <f t="shared" ref="BA1793:BA1802" si="373">SUBTOTAL(9,AT1793:AY1793)</f>
        <v>50</v>
      </c>
      <c r="BB1793" s="205">
        <f t="shared" si="366"/>
        <v>3318323</v>
      </c>
      <c r="BC1793" s="205">
        <f t="shared" si="367"/>
        <v>3014013</v>
      </c>
      <c r="BD1793" s="205">
        <f t="shared" si="368"/>
        <v>347109</v>
      </c>
      <c r="BE1793" s="205">
        <f t="shared" si="369"/>
        <v>42799</v>
      </c>
      <c r="BF1793" s="175">
        <v>2971214</v>
      </c>
      <c r="BG1793" s="175">
        <v>179573</v>
      </c>
      <c r="BH1793" s="175">
        <v>347109</v>
      </c>
      <c r="BI1793" s="175">
        <v>304310</v>
      </c>
      <c r="BJ1793" s="175"/>
      <c r="BK1793" s="175">
        <v>50255</v>
      </c>
      <c r="BL1793" s="175">
        <v>379595</v>
      </c>
      <c r="BM1793" s="175">
        <v>154095</v>
      </c>
      <c r="BN1793" s="175">
        <v>204647</v>
      </c>
      <c r="BO1793" s="175">
        <v>1698739</v>
      </c>
      <c r="BP1793" s="200">
        <f t="shared" si="370"/>
        <v>2045848</v>
      </c>
    </row>
    <row r="1794" spans="1:68" s="201" customFormat="1" x14ac:dyDescent="0.15">
      <c r="A1794" s="117">
        <v>4620101002</v>
      </c>
      <c r="B1794" s="118" t="s">
        <v>3109</v>
      </c>
      <c r="C1794" s="118" t="s">
        <v>3107</v>
      </c>
      <c r="D1794" s="118" t="s">
        <v>3108</v>
      </c>
      <c r="E1794" s="118" t="s">
        <v>5321</v>
      </c>
      <c r="F1794" s="120">
        <v>34</v>
      </c>
      <c r="G1794" s="119">
        <v>44320050</v>
      </c>
      <c r="H1794" s="119"/>
      <c r="I1794" s="120" t="s">
        <v>5820</v>
      </c>
      <c r="J1794" s="120">
        <v>149600</v>
      </c>
      <c r="K1794" s="120">
        <v>44320050</v>
      </c>
      <c r="L1794" s="120">
        <v>0.81200000000000006</v>
      </c>
      <c r="M1794" s="121" t="s">
        <v>5654</v>
      </c>
      <c r="N1794" s="120">
        <v>1</v>
      </c>
      <c r="O1794" s="119">
        <v>219</v>
      </c>
      <c r="P1794" s="119">
        <v>31.3</v>
      </c>
      <c r="Q1794" s="119">
        <v>3.77</v>
      </c>
      <c r="R1794" s="120" t="s">
        <v>5655</v>
      </c>
      <c r="S1794" s="120">
        <v>459</v>
      </c>
      <c r="T1794" s="120"/>
      <c r="U1794" s="120" t="s">
        <v>3186</v>
      </c>
      <c r="V1794" s="172">
        <v>19524</v>
      </c>
      <c r="W1794" s="172">
        <v>2224</v>
      </c>
      <c r="X1794" s="172">
        <v>10797</v>
      </c>
      <c r="Y1794" s="172">
        <v>1706</v>
      </c>
      <c r="Z1794" s="172">
        <v>4797</v>
      </c>
      <c r="AA1794" s="123">
        <v>311055</v>
      </c>
      <c r="AB1794" s="123"/>
      <c r="AC1794" s="123">
        <v>35269</v>
      </c>
      <c r="AD1794" s="123"/>
      <c r="AE1794" s="123"/>
      <c r="AF1794" s="123"/>
      <c r="AG1794" s="214"/>
      <c r="AH1794" s="229" t="str">
        <f t="shared" si="365"/>
        <v>a3</v>
      </c>
      <c r="AI1794" s="199"/>
      <c r="AJ1794" s="199"/>
      <c r="AK1794" s="199"/>
      <c r="AL1794" s="199"/>
      <c r="AM1794" s="199"/>
      <c r="AN1794" s="173">
        <v>3</v>
      </c>
      <c r="AO1794" s="173">
        <v>22</v>
      </c>
      <c r="AP1794" s="173">
        <v>3</v>
      </c>
      <c r="AQ1794" s="173">
        <v>7.7</v>
      </c>
      <c r="AR1794" s="173"/>
      <c r="AS1794" s="173"/>
      <c r="AT1794" s="173"/>
      <c r="AU1794" s="173"/>
      <c r="AV1794" s="173">
        <v>3</v>
      </c>
      <c r="AW1794" s="173">
        <v>5</v>
      </c>
      <c r="AX1794" s="173"/>
      <c r="AY1794" s="173">
        <v>11.5</v>
      </c>
      <c r="AZ1794" s="211">
        <f t="shared" si="372"/>
        <v>35.700000000000003</v>
      </c>
      <c r="BA1794" s="211">
        <f t="shared" si="373"/>
        <v>19.5</v>
      </c>
      <c r="BB1794" s="205">
        <f t="shared" si="366"/>
        <v>2164320</v>
      </c>
      <c r="BC1794" s="205">
        <f t="shared" si="367"/>
        <v>2138890</v>
      </c>
      <c r="BD1794" s="205">
        <f t="shared" si="368"/>
        <v>26430</v>
      </c>
      <c r="BE1794" s="205">
        <f t="shared" si="369"/>
        <v>1000</v>
      </c>
      <c r="BF1794" s="175">
        <v>2137890</v>
      </c>
      <c r="BG1794" s="175">
        <v>225238</v>
      </c>
      <c r="BH1794" s="175">
        <v>43801</v>
      </c>
      <c r="BI1794" s="175">
        <v>25430</v>
      </c>
      <c r="BJ1794" s="175"/>
      <c r="BK1794" s="175">
        <v>190672</v>
      </c>
      <c r="BL1794" s="175">
        <v>267036</v>
      </c>
      <c r="BM1794" s="175">
        <v>237430</v>
      </c>
      <c r="BN1794" s="175">
        <v>256031</v>
      </c>
      <c r="BO1794" s="175">
        <v>918682</v>
      </c>
      <c r="BP1794" s="200">
        <f t="shared" si="370"/>
        <v>962483</v>
      </c>
    </row>
    <row r="1795" spans="1:68" s="201" customFormat="1" x14ac:dyDescent="0.15">
      <c r="A1795" s="117">
        <v>1820101003</v>
      </c>
      <c r="B1795" s="118" t="s">
        <v>1407</v>
      </c>
      <c r="C1795" s="118" t="s">
        <v>1400</v>
      </c>
      <c r="D1795" s="118" t="s">
        <v>1405</v>
      </c>
      <c r="E1795" s="118" t="s">
        <v>4083</v>
      </c>
      <c r="F1795" s="120">
        <v>28</v>
      </c>
      <c r="G1795" s="119">
        <v>32923959</v>
      </c>
      <c r="H1795" s="119">
        <v>13087821</v>
      </c>
      <c r="I1795" s="120" t="s">
        <v>5821</v>
      </c>
      <c r="J1795" s="120">
        <v>128800</v>
      </c>
      <c r="K1795" s="120">
        <v>46011780</v>
      </c>
      <c r="L1795" s="120">
        <v>0.97899999999999998</v>
      </c>
      <c r="M1795" s="121" t="s">
        <v>5654</v>
      </c>
      <c r="N1795" s="120">
        <v>1</v>
      </c>
      <c r="O1795" s="119">
        <v>79</v>
      </c>
      <c r="P1795" s="119">
        <v>20</v>
      </c>
      <c r="Q1795" s="119">
        <v>2.2999999999999998</v>
      </c>
      <c r="R1795" s="120" t="s">
        <v>5655</v>
      </c>
      <c r="S1795" s="120">
        <v>260.3</v>
      </c>
      <c r="T1795" s="120"/>
      <c r="U1795" s="120"/>
      <c r="V1795" s="172">
        <v>9239.1</v>
      </c>
      <c r="W1795" s="172">
        <v>1835</v>
      </c>
      <c r="X1795" s="172">
        <v>4056.7</v>
      </c>
      <c r="Y1795" s="172">
        <v>1600.1</v>
      </c>
      <c r="Z1795" s="172">
        <v>1747.3</v>
      </c>
      <c r="AA1795" s="123">
        <v>135635</v>
      </c>
      <c r="AB1795" s="123">
        <v>752699.5</v>
      </c>
      <c r="AC1795" s="123">
        <v>10849</v>
      </c>
      <c r="AD1795" s="123"/>
      <c r="AE1795" s="123"/>
      <c r="AF1795" s="123"/>
      <c r="AG1795" s="214"/>
      <c r="AH1795" s="229" t="str">
        <f t="shared" si="365"/>
        <v>a3</v>
      </c>
      <c r="AI1795" s="199" t="s">
        <v>5401</v>
      </c>
      <c r="AJ1795" s="199"/>
      <c r="AK1795" s="199" t="s">
        <v>5401</v>
      </c>
      <c r="AL1795" s="199" t="s">
        <v>5401</v>
      </c>
      <c r="AM1795" s="199" t="s">
        <v>5401</v>
      </c>
      <c r="AN1795" s="173">
        <v>2</v>
      </c>
      <c r="AO1795" s="173">
        <v>5</v>
      </c>
      <c r="AP1795" s="173">
        <v>1</v>
      </c>
      <c r="AQ1795" s="173">
        <v>2</v>
      </c>
      <c r="AR1795" s="173" t="s">
        <v>3186</v>
      </c>
      <c r="AS1795" s="173">
        <v>2</v>
      </c>
      <c r="AT1795" s="173">
        <v>9</v>
      </c>
      <c r="AU1795" s="173">
        <v>5</v>
      </c>
      <c r="AV1795" s="173">
        <v>2</v>
      </c>
      <c r="AW1795" s="173">
        <v>1</v>
      </c>
      <c r="AX1795" s="173">
        <v>4</v>
      </c>
      <c r="AY1795" s="173">
        <v>1</v>
      </c>
      <c r="AZ1795" s="211">
        <f t="shared" si="372"/>
        <v>12</v>
      </c>
      <c r="BA1795" s="211">
        <f t="shared" si="373"/>
        <v>22</v>
      </c>
      <c r="BB1795" s="205">
        <f t="shared" si="366"/>
        <v>902758</v>
      </c>
      <c r="BC1795" s="205">
        <f t="shared" si="367"/>
        <v>902758</v>
      </c>
      <c r="BD1795" s="205">
        <f t="shared" si="368"/>
        <v>0</v>
      </c>
      <c r="BE1795" s="205">
        <f t="shared" si="369"/>
        <v>0</v>
      </c>
      <c r="BF1795" s="175">
        <v>902758</v>
      </c>
      <c r="BG1795" s="175">
        <v>90619</v>
      </c>
      <c r="BH1795" s="175">
        <v>351958</v>
      </c>
      <c r="BI1795" s="175"/>
      <c r="BJ1795" s="175"/>
      <c r="BK1795" s="175">
        <v>230045</v>
      </c>
      <c r="BL1795" s="175">
        <v>224004</v>
      </c>
      <c r="BM1795" s="175"/>
      <c r="BN1795" s="175"/>
      <c r="BO1795" s="175">
        <v>6132</v>
      </c>
      <c r="BP1795" s="200">
        <f t="shared" si="370"/>
        <v>358090</v>
      </c>
    </row>
    <row r="1796" spans="1:68" s="201" customFormat="1" x14ac:dyDescent="0.15">
      <c r="A1796" s="117">
        <v>1000181002</v>
      </c>
      <c r="B1796" s="118" t="s">
        <v>915</v>
      </c>
      <c r="C1796" s="118" t="s">
        <v>913</v>
      </c>
      <c r="D1796" s="118" t="s">
        <v>914</v>
      </c>
      <c r="E1796" s="118" t="s">
        <v>3740</v>
      </c>
      <c r="F1796" s="120">
        <v>26</v>
      </c>
      <c r="G1796" s="119">
        <v>47525118</v>
      </c>
      <c r="H1796" s="119"/>
      <c r="I1796" s="120" t="s">
        <v>5820</v>
      </c>
      <c r="J1796" s="120">
        <v>240000</v>
      </c>
      <c r="K1796" s="120">
        <v>47525118</v>
      </c>
      <c r="L1796" s="120">
        <v>0.54300000000000004</v>
      </c>
      <c r="M1796" s="121" t="s">
        <v>5654</v>
      </c>
      <c r="N1796" s="120">
        <v>1</v>
      </c>
      <c r="O1796" s="119">
        <v>200</v>
      </c>
      <c r="P1796" s="119">
        <v>38</v>
      </c>
      <c r="Q1796" s="119">
        <v>4.0999999999999996</v>
      </c>
      <c r="R1796" s="120" t="s">
        <v>5655</v>
      </c>
      <c r="S1796" s="120">
        <v>52.1</v>
      </c>
      <c r="T1796" s="120"/>
      <c r="U1796" s="120"/>
      <c r="V1796" s="172">
        <v>17071.5</v>
      </c>
      <c r="W1796" s="172"/>
      <c r="X1796" s="172"/>
      <c r="Y1796" s="172"/>
      <c r="Z1796" s="172">
        <v>17071.5</v>
      </c>
      <c r="AA1796" s="123">
        <v>9571.1</v>
      </c>
      <c r="AB1796" s="123"/>
      <c r="AC1796" s="123">
        <v>31943</v>
      </c>
      <c r="AD1796" s="123"/>
      <c r="AE1796" s="123"/>
      <c r="AF1796" s="123"/>
      <c r="AG1796" s="214"/>
      <c r="AH1796" s="229" t="str">
        <f t="shared" si="365"/>
        <v>a3</v>
      </c>
      <c r="AI1796" s="199" t="s">
        <v>5401</v>
      </c>
      <c r="AJ1796" s="199" t="s">
        <v>5401</v>
      </c>
      <c r="AK1796" s="199" t="s">
        <v>5401</v>
      </c>
      <c r="AL1796" s="199" t="s">
        <v>5401</v>
      </c>
      <c r="AM1796" s="199" t="s">
        <v>5401</v>
      </c>
      <c r="AN1796" s="173">
        <v>19</v>
      </c>
      <c r="AO1796" s="173" t="s">
        <v>3186</v>
      </c>
      <c r="AP1796" s="173" t="s">
        <v>3186</v>
      </c>
      <c r="AQ1796" s="173" t="s">
        <v>3186</v>
      </c>
      <c r="AR1796" s="173" t="s">
        <v>3186</v>
      </c>
      <c r="AS1796" s="173">
        <v>2</v>
      </c>
      <c r="AT1796" s="173">
        <v>9</v>
      </c>
      <c r="AU1796" s="173">
        <v>9.5</v>
      </c>
      <c r="AV1796" s="173">
        <v>8</v>
      </c>
      <c r="AW1796" s="173">
        <v>9.5</v>
      </c>
      <c r="AX1796" s="173">
        <v>8</v>
      </c>
      <c r="AY1796" s="173" t="s">
        <v>3186</v>
      </c>
      <c r="AZ1796" s="211">
        <f t="shared" si="372"/>
        <v>21</v>
      </c>
      <c r="BA1796" s="211">
        <f t="shared" si="373"/>
        <v>44</v>
      </c>
      <c r="BB1796" s="205">
        <f t="shared" si="366"/>
        <v>1040915</v>
      </c>
      <c r="BC1796" s="205">
        <f t="shared" si="367"/>
        <v>1040915</v>
      </c>
      <c r="BD1796" s="205">
        <f t="shared" si="368"/>
        <v>0</v>
      </c>
      <c r="BE1796" s="205">
        <f t="shared" si="369"/>
        <v>0</v>
      </c>
      <c r="BF1796" s="175">
        <v>1040915</v>
      </c>
      <c r="BG1796" s="175"/>
      <c r="BH1796" s="175"/>
      <c r="BI1796" s="175"/>
      <c r="BJ1796" s="175"/>
      <c r="BK1796" s="175">
        <v>548232</v>
      </c>
      <c r="BL1796" s="175">
        <v>153505</v>
      </c>
      <c r="BM1796" s="175"/>
      <c r="BN1796" s="175">
        <v>125043</v>
      </c>
      <c r="BO1796" s="175">
        <v>214135</v>
      </c>
      <c r="BP1796" s="200">
        <f t="shared" si="370"/>
        <v>214135</v>
      </c>
    </row>
    <row r="1797" spans="1:68" s="201" customFormat="1" x14ac:dyDescent="0.15">
      <c r="A1797" s="117">
        <v>4010001001</v>
      </c>
      <c r="B1797" s="118" t="s">
        <v>2805</v>
      </c>
      <c r="C1797" s="118" t="s">
        <v>2791</v>
      </c>
      <c r="D1797" s="118" t="s">
        <v>2806</v>
      </c>
      <c r="E1797" s="118" t="s">
        <v>5109</v>
      </c>
      <c r="F1797" s="120">
        <v>50</v>
      </c>
      <c r="G1797" s="119">
        <v>48394843</v>
      </c>
      <c r="H1797" s="119">
        <v>2896026</v>
      </c>
      <c r="I1797" s="120" t="s">
        <v>5821</v>
      </c>
      <c r="J1797" s="120">
        <v>177000</v>
      </c>
      <c r="K1797" s="120">
        <v>48394843</v>
      </c>
      <c r="L1797" s="120">
        <v>0.749</v>
      </c>
      <c r="M1797" s="121" t="s">
        <v>5654</v>
      </c>
      <c r="N1797" s="120">
        <v>1</v>
      </c>
      <c r="O1797" s="119">
        <v>140</v>
      </c>
      <c r="P1797" s="119">
        <v>27</v>
      </c>
      <c r="Q1797" s="119">
        <v>3</v>
      </c>
      <c r="R1797" s="120" t="s">
        <v>5655</v>
      </c>
      <c r="S1797" s="120">
        <v>26.4</v>
      </c>
      <c r="T1797" s="120"/>
      <c r="U1797" s="120"/>
      <c r="V1797" s="172">
        <v>10205.6</v>
      </c>
      <c r="W1797" s="172">
        <v>949.4</v>
      </c>
      <c r="X1797" s="172">
        <v>7373.9</v>
      </c>
      <c r="Y1797" s="172">
        <v>1681.9</v>
      </c>
      <c r="Z1797" s="172">
        <v>200.4</v>
      </c>
      <c r="AA1797" s="123">
        <v>101355</v>
      </c>
      <c r="AB1797" s="123"/>
      <c r="AC1797" s="123">
        <v>22685</v>
      </c>
      <c r="AD1797" s="123"/>
      <c r="AE1797" s="123"/>
      <c r="AF1797" s="123"/>
      <c r="AG1797" s="214"/>
      <c r="AH1797" s="229" t="str">
        <f t="shared" si="365"/>
        <v>a3</v>
      </c>
      <c r="AI1797" s="199"/>
      <c r="AJ1797" s="199"/>
      <c r="AK1797" s="199"/>
      <c r="AL1797" s="199"/>
      <c r="AM1797" s="199"/>
      <c r="AN1797" s="173">
        <v>2</v>
      </c>
      <c r="AO1797" s="173">
        <v>5</v>
      </c>
      <c r="AP1797" s="173">
        <v>5</v>
      </c>
      <c r="AQ1797" s="173"/>
      <c r="AR1797" s="173"/>
      <c r="AS1797" s="173">
        <v>3</v>
      </c>
      <c r="AT1797" s="173">
        <v>15</v>
      </c>
      <c r="AU1797" s="173">
        <v>12</v>
      </c>
      <c r="AV1797" s="173">
        <v>2</v>
      </c>
      <c r="AW1797" s="173">
        <v>2</v>
      </c>
      <c r="AX1797" s="173"/>
      <c r="AY1797" s="173">
        <v>3</v>
      </c>
      <c r="AZ1797" s="211">
        <f t="shared" si="372"/>
        <v>15</v>
      </c>
      <c r="BA1797" s="211">
        <f t="shared" si="373"/>
        <v>34</v>
      </c>
      <c r="BB1797" s="205">
        <f t="shared" si="366"/>
        <v>1010972</v>
      </c>
      <c r="BC1797" s="205">
        <f t="shared" si="367"/>
        <v>889252</v>
      </c>
      <c r="BD1797" s="205">
        <f t="shared" si="368"/>
        <v>127708</v>
      </c>
      <c r="BE1797" s="205">
        <f t="shared" si="369"/>
        <v>5988</v>
      </c>
      <c r="BF1797" s="175">
        <v>883264</v>
      </c>
      <c r="BG1797" s="175">
        <v>152973</v>
      </c>
      <c r="BH1797" s="175">
        <v>192046</v>
      </c>
      <c r="BI1797" s="175">
        <v>121720</v>
      </c>
      <c r="BJ1797" s="175"/>
      <c r="BK1797" s="175">
        <v>230203</v>
      </c>
      <c r="BL1797" s="175">
        <v>36677</v>
      </c>
      <c r="BM1797" s="175">
        <v>19428</v>
      </c>
      <c r="BN1797" s="175">
        <v>35610</v>
      </c>
      <c r="BO1797" s="175">
        <v>222315</v>
      </c>
      <c r="BP1797" s="200">
        <f t="shared" si="370"/>
        <v>414361</v>
      </c>
    </row>
    <row r="1798" spans="1:68" s="201" customFormat="1" x14ac:dyDescent="0.15">
      <c r="A1798" s="117">
        <v>920101002</v>
      </c>
      <c r="B1798" s="118" t="s">
        <v>857</v>
      </c>
      <c r="C1798" s="118" t="s">
        <v>842</v>
      </c>
      <c r="D1798" s="118" t="s">
        <v>856</v>
      </c>
      <c r="E1798" s="118" t="s">
        <v>3702</v>
      </c>
      <c r="F1798" s="120">
        <v>35</v>
      </c>
      <c r="G1798" s="119">
        <v>57421310</v>
      </c>
      <c r="H1798" s="119"/>
      <c r="I1798" s="120" t="s">
        <v>5821</v>
      </c>
      <c r="J1798" s="120">
        <v>159300</v>
      </c>
      <c r="K1798" s="120">
        <v>57449825</v>
      </c>
      <c r="L1798" s="120">
        <v>0.98799999999999999</v>
      </c>
      <c r="M1798" s="121" t="s">
        <v>5654</v>
      </c>
      <c r="N1798" s="120">
        <v>1</v>
      </c>
      <c r="O1798" s="119">
        <v>126.8</v>
      </c>
      <c r="P1798" s="119"/>
      <c r="Q1798" s="119"/>
      <c r="R1798" s="120" t="s">
        <v>5655</v>
      </c>
      <c r="S1798" s="120">
        <v>239.4</v>
      </c>
      <c r="T1798" s="120"/>
      <c r="U1798" s="120"/>
      <c r="V1798" s="172">
        <v>16581.900000000001</v>
      </c>
      <c r="W1798" s="172">
        <v>3821.6</v>
      </c>
      <c r="X1798" s="172">
        <v>6382.5</v>
      </c>
      <c r="Y1798" s="172">
        <v>2442.5</v>
      </c>
      <c r="Z1798" s="172">
        <v>3935.3</v>
      </c>
      <c r="AA1798" s="123">
        <v>223108</v>
      </c>
      <c r="AB1798" s="123">
        <v>349748.79999999877</v>
      </c>
      <c r="AC1798" s="123">
        <v>17937</v>
      </c>
      <c r="AD1798" s="123"/>
      <c r="AE1798" s="123"/>
      <c r="AF1798" s="123"/>
      <c r="AG1798" s="214"/>
      <c r="AH1798" s="229" t="str">
        <f t="shared" si="365"/>
        <v>a3</v>
      </c>
      <c r="AI1798" s="199" t="s">
        <v>5401</v>
      </c>
      <c r="AJ1798" s="199"/>
      <c r="AK1798" s="199"/>
      <c r="AL1798" s="199"/>
      <c r="AM1798" s="199"/>
      <c r="AN1798" s="173">
        <v>1</v>
      </c>
      <c r="AO1798" s="173">
        <v>3</v>
      </c>
      <c r="AP1798" s="173">
        <v>3</v>
      </c>
      <c r="AQ1798" s="173">
        <v>2</v>
      </c>
      <c r="AR1798" s="173"/>
      <c r="AS1798" s="173">
        <v>4</v>
      </c>
      <c r="AT1798" s="173">
        <v>10</v>
      </c>
      <c r="AU1798" s="173">
        <v>4</v>
      </c>
      <c r="AV1798" s="173">
        <v>10</v>
      </c>
      <c r="AW1798" s="173">
        <v>5</v>
      </c>
      <c r="AX1798" s="173">
        <v>4</v>
      </c>
      <c r="AY1798" s="173">
        <v>9</v>
      </c>
      <c r="AZ1798" s="211">
        <f t="shared" si="372"/>
        <v>13</v>
      </c>
      <c r="BA1798" s="211">
        <f t="shared" si="373"/>
        <v>42</v>
      </c>
      <c r="BB1798" s="205">
        <f t="shared" si="366"/>
        <v>1173402</v>
      </c>
      <c r="BC1798" s="205">
        <f t="shared" si="367"/>
        <v>1173402</v>
      </c>
      <c r="BD1798" s="205">
        <f t="shared" si="368"/>
        <v>0</v>
      </c>
      <c r="BE1798" s="205">
        <f t="shared" si="369"/>
        <v>0</v>
      </c>
      <c r="BF1798" s="175">
        <v>1173402</v>
      </c>
      <c r="BG1798" s="175">
        <v>72014</v>
      </c>
      <c r="BH1798" s="175">
        <v>744240</v>
      </c>
      <c r="BI1798" s="175"/>
      <c r="BJ1798" s="175"/>
      <c r="BK1798" s="175">
        <v>76842</v>
      </c>
      <c r="BL1798" s="175">
        <v>273171</v>
      </c>
      <c r="BM1798" s="175"/>
      <c r="BN1798" s="175">
        <v>1342</v>
      </c>
      <c r="BO1798" s="175">
        <v>5793</v>
      </c>
      <c r="BP1798" s="200">
        <f t="shared" si="370"/>
        <v>750033</v>
      </c>
    </row>
    <row r="1799" spans="1:68" s="201" customFormat="1" x14ac:dyDescent="0.15">
      <c r="A1799" s="117">
        <v>2810001001</v>
      </c>
      <c r="B1799" s="118" t="s">
        <v>2109</v>
      </c>
      <c r="C1799" s="118" t="s">
        <v>2099</v>
      </c>
      <c r="D1799" s="118" t="s">
        <v>2110</v>
      </c>
      <c r="E1799" s="118" t="s">
        <v>4589</v>
      </c>
      <c r="F1799" s="120">
        <v>51</v>
      </c>
      <c r="G1799" s="119">
        <v>57823325</v>
      </c>
      <c r="H1799" s="119">
        <v>2198435</v>
      </c>
      <c r="I1799" s="120" t="s">
        <v>5821</v>
      </c>
      <c r="J1799" s="120">
        <v>241500</v>
      </c>
      <c r="K1799" s="120">
        <v>57823325</v>
      </c>
      <c r="L1799" s="120">
        <v>0.65600000000000003</v>
      </c>
      <c r="M1799" s="121" t="s">
        <v>5673</v>
      </c>
      <c r="N1799" s="120">
        <v>1</v>
      </c>
      <c r="O1799" s="119">
        <v>210</v>
      </c>
      <c r="P1799" s="119">
        <v>31</v>
      </c>
      <c r="Q1799" s="119">
        <v>3</v>
      </c>
      <c r="R1799" s="120" t="s">
        <v>5655</v>
      </c>
      <c r="S1799" s="120">
        <v>649.10419999999999</v>
      </c>
      <c r="T1799" s="120"/>
      <c r="U1799" s="120"/>
      <c r="V1799" s="172">
        <v>26207.935000000001</v>
      </c>
      <c r="W1799" s="172">
        <v>3694.7779999999998</v>
      </c>
      <c r="X1799" s="172">
        <v>10982.684999999999</v>
      </c>
      <c r="Y1799" s="172">
        <v>3257.165</v>
      </c>
      <c r="Z1799" s="172">
        <v>8273.3070000000007</v>
      </c>
      <c r="AA1799" s="123">
        <v>118655</v>
      </c>
      <c r="AB1799" s="123">
        <v>1116797.1000000013</v>
      </c>
      <c r="AC1799" s="123">
        <v>30240</v>
      </c>
      <c r="AD1799" s="123"/>
      <c r="AE1799" s="123"/>
      <c r="AF1799" s="123"/>
      <c r="AG1799" s="214"/>
      <c r="AH1799" s="229" t="str">
        <f t="shared" si="365"/>
        <v>a3</v>
      </c>
      <c r="AI1799" s="199"/>
      <c r="AJ1799" s="199"/>
      <c r="AK1799" s="199"/>
      <c r="AL1799" s="199"/>
      <c r="AM1799" s="199"/>
      <c r="AN1799" s="173"/>
      <c r="AO1799" s="173"/>
      <c r="AP1799" s="173"/>
      <c r="AQ1799" s="173"/>
      <c r="AR1799" s="173"/>
      <c r="AS1799" s="173"/>
      <c r="AT1799" s="173"/>
      <c r="AU1799" s="173"/>
      <c r="AV1799" s="173"/>
      <c r="AW1799" s="173"/>
      <c r="AX1799" s="173"/>
      <c r="AY1799" s="173"/>
      <c r="AZ1799" s="211">
        <f t="shared" si="372"/>
        <v>0</v>
      </c>
      <c r="BA1799" s="211">
        <f t="shared" si="373"/>
        <v>0</v>
      </c>
      <c r="BB1799" s="205">
        <f t="shared" si="366"/>
        <v>0</v>
      </c>
      <c r="BC1799" s="205">
        <f t="shared" si="367"/>
        <v>0</v>
      </c>
      <c r="BD1799" s="205">
        <f t="shared" si="368"/>
        <v>0</v>
      </c>
      <c r="BE1799" s="205">
        <f t="shared" si="369"/>
        <v>0</v>
      </c>
      <c r="BF1799" s="175"/>
      <c r="BG1799" s="175"/>
      <c r="BH1799" s="175"/>
      <c r="BI1799" s="175"/>
      <c r="BJ1799" s="175"/>
      <c r="BK1799" s="175"/>
      <c r="BL1799" s="175"/>
      <c r="BM1799" s="175"/>
      <c r="BN1799" s="175"/>
      <c r="BO1799" s="175"/>
      <c r="BP1799" s="200">
        <f t="shared" si="370"/>
        <v>0</v>
      </c>
    </row>
    <row r="1800" spans="1:68" s="201" customFormat="1" x14ac:dyDescent="0.15">
      <c r="A1800" s="117">
        <v>1510001002</v>
      </c>
      <c r="B1800" s="118" t="s">
        <v>1181</v>
      </c>
      <c r="C1800" s="118" t="s">
        <v>1167</v>
      </c>
      <c r="D1800" s="118" t="s">
        <v>1180</v>
      </c>
      <c r="E1800" s="118" t="s">
        <v>3909</v>
      </c>
      <c r="F1800" s="120">
        <v>33</v>
      </c>
      <c r="G1800" s="119">
        <v>70134826</v>
      </c>
      <c r="H1800" s="119">
        <v>9175120</v>
      </c>
      <c r="I1800" s="120" t="s">
        <v>5823</v>
      </c>
      <c r="J1800" s="120">
        <v>160000</v>
      </c>
      <c r="K1800" s="120">
        <v>70134826</v>
      </c>
      <c r="L1800" s="120">
        <v>1.2010000000000001</v>
      </c>
      <c r="M1800" s="121" t="s">
        <v>5654</v>
      </c>
      <c r="N1800" s="120">
        <v>1</v>
      </c>
      <c r="O1800" s="119">
        <v>89</v>
      </c>
      <c r="P1800" s="119">
        <v>23</v>
      </c>
      <c r="Q1800" s="119">
        <v>2.6</v>
      </c>
      <c r="R1800" s="120" t="s">
        <v>5655</v>
      </c>
      <c r="S1800" s="120">
        <v>329.9</v>
      </c>
      <c r="T1800" s="120"/>
      <c r="U1800" s="120"/>
      <c r="V1800" s="172">
        <v>9060.5</v>
      </c>
      <c r="W1800" s="172">
        <v>5008.5</v>
      </c>
      <c r="X1800" s="172">
        <v>3524.4</v>
      </c>
      <c r="Y1800" s="172">
        <v>144.9</v>
      </c>
      <c r="Z1800" s="172">
        <v>382.7</v>
      </c>
      <c r="AA1800" s="123">
        <v>214285</v>
      </c>
      <c r="AB1800" s="123">
        <v>1459512.1499999964</v>
      </c>
      <c r="AC1800" s="123">
        <v>8261</v>
      </c>
      <c r="AD1800" s="123"/>
      <c r="AE1800" s="123"/>
      <c r="AF1800" s="123"/>
      <c r="AG1800" s="214"/>
      <c r="AH1800" s="229" t="str">
        <f t="shared" si="365"/>
        <v>a3</v>
      </c>
      <c r="AI1800" s="199"/>
      <c r="AJ1800" s="199"/>
      <c r="AK1800" s="199"/>
      <c r="AL1800" s="199"/>
      <c r="AM1800" s="199"/>
      <c r="AN1800" s="173">
        <v>3.3</v>
      </c>
      <c r="AO1800" s="173">
        <v>1.5</v>
      </c>
      <c r="AP1800" s="173">
        <v>1.5</v>
      </c>
      <c r="AQ1800" s="173"/>
      <c r="AR1800" s="173"/>
      <c r="AS1800" s="173">
        <v>2</v>
      </c>
      <c r="AT1800" s="173">
        <v>12</v>
      </c>
      <c r="AU1800" s="173">
        <v>7</v>
      </c>
      <c r="AV1800" s="173">
        <v>8</v>
      </c>
      <c r="AW1800" s="173">
        <v>7</v>
      </c>
      <c r="AX1800" s="173"/>
      <c r="AY1800" s="173">
        <v>1</v>
      </c>
      <c r="AZ1800" s="211">
        <f t="shared" si="372"/>
        <v>8.3000000000000007</v>
      </c>
      <c r="BA1800" s="211">
        <f t="shared" si="373"/>
        <v>35</v>
      </c>
      <c r="BB1800" s="205">
        <f t="shared" si="366"/>
        <v>1079152</v>
      </c>
      <c r="BC1800" s="205">
        <f t="shared" si="367"/>
        <v>885745</v>
      </c>
      <c r="BD1800" s="205">
        <f t="shared" si="368"/>
        <v>225750</v>
      </c>
      <c r="BE1800" s="205">
        <f t="shared" si="369"/>
        <v>32343</v>
      </c>
      <c r="BF1800" s="175">
        <v>853402</v>
      </c>
      <c r="BG1800" s="175">
        <v>14792</v>
      </c>
      <c r="BH1800" s="175">
        <v>225750</v>
      </c>
      <c r="BI1800" s="175">
        <v>192208</v>
      </c>
      <c r="BJ1800" s="175">
        <v>1199</v>
      </c>
      <c r="BK1800" s="175">
        <v>226172</v>
      </c>
      <c r="BL1800" s="175">
        <v>88393</v>
      </c>
      <c r="BM1800" s="175">
        <v>179850</v>
      </c>
      <c r="BN1800" s="175">
        <v>81350</v>
      </c>
      <c r="BO1800" s="175">
        <v>69438</v>
      </c>
      <c r="BP1800" s="200">
        <f t="shared" si="370"/>
        <v>295188</v>
      </c>
    </row>
    <row r="1801" spans="1:68" s="201" customFormat="1" x14ac:dyDescent="0.15">
      <c r="A1801" s="117">
        <v>4013001001</v>
      </c>
      <c r="B1801" s="118" t="s">
        <v>2810</v>
      </c>
      <c r="C1801" s="118" t="s">
        <v>2791</v>
      </c>
      <c r="D1801" s="118" t="s">
        <v>2811</v>
      </c>
      <c r="E1801" s="118" t="s">
        <v>5114</v>
      </c>
      <c r="F1801" s="120">
        <v>47</v>
      </c>
      <c r="G1801" s="119"/>
      <c r="H1801" s="119"/>
      <c r="I1801" s="120" t="s">
        <v>5821</v>
      </c>
      <c r="J1801" s="120">
        <v>300000</v>
      </c>
      <c r="K1801" s="120">
        <v>75928620</v>
      </c>
      <c r="L1801" s="120">
        <v>0.69299999999999995</v>
      </c>
      <c r="M1801" s="121" t="s">
        <v>5673</v>
      </c>
      <c r="N1801" s="120">
        <v>1</v>
      </c>
      <c r="O1801" s="119">
        <v>180</v>
      </c>
      <c r="P1801" s="119">
        <v>30</v>
      </c>
      <c r="Q1801" s="119">
        <v>3.8</v>
      </c>
      <c r="R1801" s="120" t="s">
        <v>5655</v>
      </c>
      <c r="S1801" s="120">
        <v>168.512</v>
      </c>
      <c r="T1801" s="120"/>
      <c r="U1801" s="120"/>
      <c r="V1801" s="172">
        <v>17549.689999999999</v>
      </c>
      <c r="W1801" s="172"/>
      <c r="X1801" s="172">
        <v>10557.99</v>
      </c>
      <c r="Y1801" s="172">
        <v>4884.6499999999996</v>
      </c>
      <c r="Z1801" s="172">
        <v>2107.0500000000002</v>
      </c>
      <c r="AA1801" s="123">
        <v>369358</v>
      </c>
      <c r="AB1801" s="123">
        <v>381095.00000000035</v>
      </c>
      <c r="AC1801" s="123">
        <v>45798</v>
      </c>
      <c r="AD1801" s="123"/>
      <c r="AE1801" s="123"/>
      <c r="AF1801" s="123"/>
      <c r="AG1801" s="214"/>
      <c r="AH1801" s="229" t="str">
        <f t="shared" si="365"/>
        <v>a3</v>
      </c>
      <c r="AI1801" s="199"/>
      <c r="AJ1801" s="199"/>
      <c r="AK1801" s="199"/>
      <c r="AL1801" s="199"/>
      <c r="AM1801" s="199"/>
      <c r="AN1801" s="173">
        <v>3</v>
      </c>
      <c r="AO1801" s="173">
        <v>4</v>
      </c>
      <c r="AP1801" s="173">
        <v>4</v>
      </c>
      <c r="AQ1801" s="173">
        <v>5</v>
      </c>
      <c r="AR1801" s="173"/>
      <c r="AS1801" s="173">
        <v>10</v>
      </c>
      <c r="AT1801" s="173">
        <v>21</v>
      </c>
      <c r="AU1801" s="173">
        <v>11</v>
      </c>
      <c r="AV1801" s="173">
        <v>22</v>
      </c>
      <c r="AW1801" s="173">
        <v>11</v>
      </c>
      <c r="AX1801" s="173">
        <v>2</v>
      </c>
      <c r="AY1801" s="173">
        <v>12</v>
      </c>
      <c r="AZ1801" s="211">
        <f t="shared" si="372"/>
        <v>26</v>
      </c>
      <c r="BA1801" s="211">
        <f t="shared" si="373"/>
        <v>79</v>
      </c>
      <c r="BB1801" s="205">
        <f t="shared" si="366"/>
        <v>2459667</v>
      </c>
      <c r="BC1801" s="205">
        <f t="shared" si="367"/>
        <v>2059896</v>
      </c>
      <c r="BD1801" s="205">
        <f t="shared" si="368"/>
        <v>422321</v>
      </c>
      <c r="BE1801" s="205">
        <f t="shared" si="369"/>
        <v>22550</v>
      </c>
      <c r="BF1801" s="175">
        <v>2037346</v>
      </c>
      <c r="BG1801" s="175">
        <v>154998</v>
      </c>
      <c r="BH1801" s="175">
        <v>691740</v>
      </c>
      <c r="BI1801" s="175">
        <v>399771</v>
      </c>
      <c r="BJ1801" s="175"/>
      <c r="BK1801" s="175">
        <v>407514</v>
      </c>
      <c r="BL1801" s="175">
        <v>163303</v>
      </c>
      <c r="BM1801" s="175">
        <v>225694</v>
      </c>
      <c r="BN1801" s="175">
        <v>185731</v>
      </c>
      <c r="BO1801" s="175">
        <v>230916</v>
      </c>
      <c r="BP1801" s="200">
        <f t="shared" si="370"/>
        <v>922656</v>
      </c>
    </row>
    <row r="1802" spans="1:68" s="201" customFormat="1" x14ac:dyDescent="0.15">
      <c r="A1802" s="117">
        <v>3410001005</v>
      </c>
      <c r="B1802" s="118" t="s">
        <v>2527</v>
      </c>
      <c r="C1802" s="118" t="s">
        <v>2517</v>
      </c>
      <c r="D1802" s="118" t="s">
        <v>2524</v>
      </c>
      <c r="E1802" s="118" t="s">
        <v>4912</v>
      </c>
      <c r="F1802" s="120">
        <v>32</v>
      </c>
      <c r="G1802" s="119">
        <v>72957840</v>
      </c>
      <c r="H1802" s="119">
        <v>3580500</v>
      </c>
      <c r="I1802" s="120" t="s">
        <v>5821</v>
      </c>
      <c r="J1802" s="120">
        <v>280000</v>
      </c>
      <c r="K1802" s="120">
        <v>76538340</v>
      </c>
      <c r="L1802" s="120">
        <v>0.749</v>
      </c>
      <c r="M1802" s="121" t="s">
        <v>5654</v>
      </c>
      <c r="N1802" s="120">
        <v>1</v>
      </c>
      <c r="O1802" s="119">
        <v>120</v>
      </c>
      <c r="P1802" s="119">
        <v>28.2</v>
      </c>
      <c r="Q1802" s="119">
        <v>3.4</v>
      </c>
      <c r="R1802" s="120" t="s">
        <v>5655</v>
      </c>
      <c r="S1802" s="120">
        <v>2075.4</v>
      </c>
      <c r="T1802" s="120"/>
      <c r="U1802" s="120"/>
      <c r="V1802" s="172">
        <v>42500.4</v>
      </c>
      <c r="W1802" s="172">
        <v>7774.2</v>
      </c>
      <c r="X1802" s="172">
        <v>22575</v>
      </c>
      <c r="Y1802" s="172">
        <v>10196.4</v>
      </c>
      <c r="Z1802" s="172">
        <v>1954.8</v>
      </c>
      <c r="AA1802" s="123">
        <v>551801</v>
      </c>
      <c r="AB1802" s="123">
        <v>1925161.3000000026</v>
      </c>
      <c r="AC1802" s="123">
        <v>6305</v>
      </c>
      <c r="AD1802" s="123"/>
      <c r="AE1802" s="123"/>
      <c r="AF1802" s="123"/>
      <c r="AG1802" s="214"/>
      <c r="AH1802" s="229" t="str">
        <f t="shared" si="365"/>
        <v>a3</v>
      </c>
      <c r="AI1802" s="199" t="s">
        <v>5401</v>
      </c>
      <c r="AJ1802" s="199"/>
      <c r="AK1802" s="199" t="s">
        <v>5401</v>
      </c>
      <c r="AL1802" s="199" t="s">
        <v>5401</v>
      </c>
      <c r="AM1802" s="199" t="s">
        <v>5401</v>
      </c>
      <c r="AN1802" s="173">
        <v>3</v>
      </c>
      <c r="AO1802" s="173">
        <v>3.1</v>
      </c>
      <c r="AP1802" s="173">
        <v>2.9</v>
      </c>
      <c r="AQ1802" s="173">
        <v>3</v>
      </c>
      <c r="AR1802" s="173"/>
      <c r="AS1802" s="173">
        <v>10</v>
      </c>
      <c r="AT1802" s="173">
        <v>19</v>
      </c>
      <c r="AU1802" s="173">
        <v>9.8000000000000007</v>
      </c>
      <c r="AV1802" s="173">
        <v>15.5</v>
      </c>
      <c r="AW1802" s="173">
        <v>10.7</v>
      </c>
      <c r="AX1802" s="173">
        <v>7</v>
      </c>
      <c r="AY1802" s="173"/>
      <c r="AZ1802" s="211">
        <f t="shared" si="372"/>
        <v>22</v>
      </c>
      <c r="BA1802" s="211">
        <f t="shared" si="373"/>
        <v>62</v>
      </c>
      <c r="BB1802" s="205">
        <f t="shared" si="366"/>
        <v>1700610</v>
      </c>
      <c r="BC1802" s="205">
        <f t="shared" si="367"/>
        <v>1700610</v>
      </c>
      <c r="BD1802" s="205">
        <f t="shared" si="368"/>
        <v>2307</v>
      </c>
      <c r="BE1802" s="205">
        <f t="shared" si="369"/>
        <v>2307</v>
      </c>
      <c r="BF1802" s="175">
        <v>1698303</v>
      </c>
      <c r="BG1802" s="175">
        <v>93208</v>
      </c>
      <c r="BH1802" s="175">
        <v>1432442</v>
      </c>
      <c r="BI1802" s="175"/>
      <c r="BJ1802" s="175"/>
      <c r="BK1802" s="175">
        <v>50329</v>
      </c>
      <c r="BL1802" s="175">
        <v>117887</v>
      </c>
      <c r="BM1802" s="175"/>
      <c r="BN1802" s="175">
        <v>2307</v>
      </c>
      <c r="BO1802" s="175">
        <v>4437</v>
      </c>
      <c r="BP1802" s="200">
        <f t="shared" si="370"/>
        <v>1436879</v>
      </c>
    </row>
    <row r="1803" spans="1:68" s="116" customFormat="1" x14ac:dyDescent="0.15">
      <c r="A1803" s="232"/>
      <c r="B1803" s="233"/>
      <c r="C1803" s="233"/>
      <c r="D1803" s="233"/>
      <c r="E1803" s="233"/>
      <c r="F1803" s="234"/>
      <c r="G1803" s="235"/>
      <c r="H1803" s="235"/>
      <c r="I1803" s="236"/>
      <c r="J1803" s="236"/>
      <c r="K1803" s="236"/>
      <c r="L1803" s="236"/>
      <c r="M1803" s="237"/>
      <c r="N1803" s="236"/>
      <c r="O1803" s="238"/>
      <c r="P1803" s="239"/>
      <c r="Q1803" s="240"/>
      <c r="R1803" s="241"/>
      <c r="S1803" s="241"/>
      <c r="T1803" s="242"/>
      <c r="U1803" s="242"/>
      <c r="V1803" s="243"/>
      <c r="W1803" s="243"/>
      <c r="X1803" s="243"/>
      <c r="Y1803" s="243"/>
      <c r="Z1803" s="243"/>
      <c r="AA1803" s="244"/>
      <c r="AB1803" s="244"/>
      <c r="AC1803" s="244"/>
      <c r="AD1803" s="244"/>
      <c r="AE1803" s="244"/>
      <c r="AF1803" s="244"/>
      <c r="AG1803" s="245"/>
      <c r="AH1803" s="246"/>
      <c r="AI1803" s="247"/>
      <c r="AJ1803" s="247"/>
      <c r="AK1803" s="247"/>
      <c r="AL1803" s="247"/>
      <c r="AM1803" s="247"/>
      <c r="AN1803" s="220"/>
      <c r="AO1803" s="220"/>
      <c r="AP1803" s="220"/>
      <c r="AQ1803" s="220"/>
      <c r="AR1803" s="220"/>
      <c r="AS1803" s="220"/>
      <c r="AT1803" s="220"/>
      <c r="AU1803" s="220"/>
      <c r="AV1803" s="220"/>
      <c r="AW1803" s="220"/>
      <c r="AX1803" s="220"/>
      <c r="AY1803" s="220"/>
      <c r="AZ1803" s="248"/>
      <c r="BA1803" s="248"/>
      <c r="BB1803" s="249"/>
      <c r="BC1803" s="249"/>
      <c r="BD1803" s="249"/>
      <c r="BE1803" s="249"/>
      <c r="BF1803" s="250"/>
      <c r="BG1803" s="250"/>
      <c r="BH1803" s="250"/>
      <c r="BI1803" s="250"/>
      <c r="BJ1803" s="250"/>
      <c r="BK1803" s="250"/>
      <c r="BL1803" s="250"/>
      <c r="BM1803" s="250"/>
      <c r="BN1803" s="250"/>
      <c r="BO1803" s="250"/>
      <c r="BP1803" s="251"/>
    </row>
    <row r="1804" spans="1:68" s="116" customFormat="1" x14ac:dyDescent="0.15">
      <c r="A1804" s="232"/>
      <c r="B1804" s="233"/>
      <c r="C1804" s="233"/>
      <c r="D1804" s="233"/>
      <c r="E1804" s="233"/>
      <c r="F1804" s="234"/>
      <c r="G1804" s="235"/>
      <c r="H1804" s="235"/>
      <c r="I1804" s="236"/>
      <c r="J1804" s="236"/>
      <c r="K1804" s="236"/>
      <c r="L1804" s="236"/>
      <c r="M1804" s="237"/>
      <c r="N1804" s="236"/>
      <c r="O1804" s="238"/>
      <c r="P1804" s="239"/>
      <c r="Q1804" s="240"/>
      <c r="R1804" s="241"/>
      <c r="S1804" s="241"/>
      <c r="T1804" s="242"/>
      <c r="U1804" s="242"/>
      <c r="V1804" s="243"/>
      <c r="W1804" s="243"/>
      <c r="X1804" s="243"/>
      <c r="Y1804" s="243"/>
      <c r="Z1804" s="243"/>
      <c r="AA1804" s="244"/>
      <c r="AB1804" s="244"/>
      <c r="AC1804" s="244"/>
      <c r="AD1804" s="244"/>
      <c r="AE1804" s="244"/>
      <c r="AF1804" s="244"/>
      <c r="AG1804" s="245"/>
      <c r="AH1804" s="246"/>
      <c r="AI1804" s="247"/>
      <c r="AJ1804" s="247"/>
      <c r="AK1804" s="247"/>
      <c r="AL1804" s="247"/>
      <c r="AM1804" s="247"/>
      <c r="AN1804" s="220"/>
      <c r="AO1804" s="220"/>
      <c r="AP1804" s="220"/>
      <c r="AQ1804" s="220"/>
      <c r="AR1804" s="220"/>
      <c r="AS1804" s="220"/>
      <c r="AT1804" s="220"/>
      <c r="AU1804" s="220"/>
      <c r="AV1804" s="220"/>
      <c r="AW1804" s="220"/>
      <c r="AX1804" s="220"/>
      <c r="AY1804" s="220"/>
      <c r="AZ1804" s="248"/>
      <c r="BA1804" s="248"/>
      <c r="BB1804" s="249"/>
      <c r="BC1804" s="249"/>
      <c r="BD1804" s="249"/>
      <c r="BE1804" s="249"/>
      <c r="BF1804" s="250"/>
      <c r="BG1804" s="250"/>
      <c r="BH1804" s="250"/>
      <c r="BI1804" s="250"/>
      <c r="BJ1804" s="250"/>
      <c r="BK1804" s="250"/>
      <c r="BL1804" s="250"/>
      <c r="BM1804" s="250"/>
      <c r="BN1804" s="250"/>
      <c r="BO1804" s="250"/>
      <c r="BP1804" s="251"/>
    </row>
    <row r="1805" spans="1:68" s="116" customFormat="1" x14ac:dyDescent="0.15">
      <c r="A1805" s="232"/>
      <c r="B1805" s="233"/>
      <c r="C1805" s="233"/>
      <c r="D1805" s="233"/>
      <c r="E1805" s="233"/>
      <c r="F1805" s="234"/>
      <c r="G1805" s="235"/>
      <c r="H1805" s="235"/>
      <c r="I1805" s="236"/>
      <c r="J1805" s="236"/>
      <c r="K1805" s="236"/>
      <c r="L1805" s="236"/>
      <c r="M1805" s="237"/>
      <c r="N1805" s="236"/>
      <c r="O1805" s="238"/>
      <c r="P1805" s="239"/>
      <c r="Q1805" s="240"/>
      <c r="R1805" s="241"/>
      <c r="S1805" s="241"/>
      <c r="T1805" s="242"/>
      <c r="U1805" s="242"/>
      <c r="V1805" s="243"/>
      <c r="W1805" s="243"/>
      <c r="X1805" s="243"/>
      <c r="Y1805" s="243"/>
      <c r="Z1805" s="243"/>
      <c r="AA1805" s="244"/>
      <c r="AB1805" s="244"/>
      <c r="AC1805" s="244"/>
      <c r="AD1805" s="244"/>
      <c r="AE1805" s="244"/>
      <c r="AF1805" s="244"/>
      <c r="AG1805" s="245"/>
      <c r="AH1805" s="246"/>
      <c r="AI1805" s="247"/>
      <c r="AJ1805" s="247"/>
      <c r="AK1805" s="247"/>
      <c r="AL1805" s="247"/>
      <c r="AM1805" s="247"/>
      <c r="AN1805" s="220"/>
      <c r="AO1805" s="220"/>
      <c r="AP1805" s="220"/>
      <c r="AQ1805" s="220"/>
      <c r="AR1805" s="220"/>
      <c r="AS1805" s="220"/>
      <c r="AT1805" s="220"/>
      <c r="AU1805" s="220"/>
      <c r="AV1805" s="220"/>
      <c r="AW1805" s="220"/>
      <c r="AX1805" s="220"/>
      <c r="AY1805" s="220"/>
      <c r="AZ1805" s="248"/>
      <c r="BA1805" s="248"/>
      <c r="BB1805" s="249"/>
      <c r="BC1805" s="249"/>
      <c r="BD1805" s="249"/>
      <c r="BE1805" s="249"/>
      <c r="BF1805" s="250"/>
      <c r="BG1805" s="250"/>
      <c r="BH1805" s="250"/>
      <c r="BI1805" s="250"/>
      <c r="BJ1805" s="250"/>
      <c r="BK1805" s="250"/>
      <c r="BL1805" s="250"/>
      <c r="BM1805" s="250"/>
      <c r="BN1805" s="250"/>
      <c r="BO1805" s="250"/>
      <c r="BP1805" s="251"/>
    </row>
    <row r="1806" spans="1:68" s="116" customFormat="1" x14ac:dyDescent="0.15">
      <c r="A1806" s="232"/>
      <c r="B1806" s="233"/>
      <c r="C1806" s="233"/>
      <c r="D1806" s="233"/>
      <c r="E1806" s="233"/>
      <c r="F1806" s="234"/>
      <c r="G1806" s="235"/>
      <c r="H1806" s="235"/>
      <c r="I1806" s="236"/>
      <c r="J1806" s="236"/>
      <c r="K1806" s="236"/>
      <c r="L1806" s="236"/>
      <c r="M1806" s="237"/>
      <c r="N1806" s="236"/>
      <c r="O1806" s="238"/>
      <c r="P1806" s="239"/>
      <c r="Q1806" s="240"/>
      <c r="R1806" s="241"/>
      <c r="S1806" s="241"/>
      <c r="T1806" s="242"/>
      <c r="U1806" s="242"/>
      <c r="V1806" s="243"/>
      <c r="W1806" s="243"/>
      <c r="X1806" s="243"/>
      <c r="Y1806" s="243"/>
      <c r="Z1806" s="243"/>
      <c r="AA1806" s="244"/>
      <c r="AB1806" s="244"/>
      <c r="AC1806" s="244"/>
      <c r="AD1806" s="244"/>
      <c r="AE1806" s="244"/>
      <c r="AF1806" s="244"/>
      <c r="AG1806" s="245"/>
      <c r="AH1806" s="246"/>
      <c r="AI1806" s="247"/>
      <c r="AJ1806" s="247"/>
      <c r="AK1806" s="247"/>
      <c r="AL1806" s="247"/>
      <c r="AM1806" s="247"/>
      <c r="AN1806" s="220"/>
      <c r="AO1806" s="220"/>
      <c r="AP1806" s="220"/>
      <c r="AQ1806" s="220"/>
      <c r="AR1806" s="220"/>
      <c r="AS1806" s="220"/>
      <c r="AT1806" s="220"/>
      <c r="AU1806" s="220"/>
      <c r="AV1806" s="220"/>
      <c r="AW1806" s="220"/>
      <c r="AX1806" s="220"/>
      <c r="AY1806" s="220"/>
      <c r="AZ1806" s="248"/>
      <c r="BA1806" s="248"/>
      <c r="BB1806" s="249"/>
      <c r="BC1806" s="249"/>
      <c r="BD1806" s="249"/>
      <c r="BE1806" s="249"/>
      <c r="BF1806" s="250"/>
      <c r="BG1806" s="250"/>
      <c r="BH1806" s="250"/>
      <c r="BI1806" s="250"/>
      <c r="BJ1806" s="250"/>
      <c r="BK1806" s="250"/>
      <c r="BL1806" s="250"/>
      <c r="BM1806" s="250"/>
      <c r="BN1806" s="250"/>
      <c r="BO1806" s="250"/>
      <c r="BP1806" s="251"/>
    </row>
    <row r="1807" spans="1:68" s="116" customFormat="1" x14ac:dyDescent="0.15">
      <c r="A1807" s="232"/>
      <c r="B1807" s="233"/>
      <c r="C1807" s="233"/>
      <c r="D1807" s="233"/>
      <c r="E1807" s="233"/>
      <c r="F1807" s="234"/>
      <c r="G1807" s="235"/>
      <c r="H1807" s="235"/>
      <c r="I1807" s="236"/>
      <c r="J1807" s="236"/>
      <c r="K1807" s="236"/>
      <c r="L1807" s="236"/>
      <c r="M1807" s="237"/>
      <c r="N1807" s="236"/>
      <c r="O1807" s="238"/>
      <c r="P1807" s="239"/>
      <c r="Q1807" s="240"/>
      <c r="R1807" s="241"/>
      <c r="S1807" s="241"/>
      <c r="T1807" s="242"/>
      <c r="U1807" s="242"/>
      <c r="V1807" s="243"/>
      <c r="W1807" s="243"/>
      <c r="X1807" s="243"/>
      <c r="Y1807" s="243"/>
      <c r="Z1807" s="243"/>
      <c r="AA1807" s="244"/>
      <c r="AB1807" s="244"/>
      <c r="AC1807" s="244"/>
      <c r="AD1807" s="244"/>
      <c r="AE1807" s="244"/>
      <c r="AF1807" s="244"/>
      <c r="AG1807" s="245"/>
      <c r="AH1807" s="246"/>
      <c r="AI1807" s="247"/>
      <c r="AJ1807" s="247"/>
      <c r="AK1807" s="247"/>
      <c r="AL1807" s="247"/>
      <c r="AM1807" s="247"/>
      <c r="AN1807" s="220"/>
      <c r="AO1807" s="220"/>
      <c r="AP1807" s="220"/>
      <c r="AQ1807" s="220"/>
      <c r="AR1807" s="220"/>
      <c r="AS1807" s="220"/>
      <c r="AT1807" s="220"/>
      <c r="AU1807" s="220"/>
      <c r="AV1807" s="220"/>
      <c r="AW1807" s="220"/>
      <c r="AX1807" s="220"/>
      <c r="AY1807" s="220"/>
      <c r="AZ1807" s="248"/>
      <c r="BA1807" s="248"/>
      <c r="BB1807" s="249"/>
      <c r="BC1807" s="249"/>
      <c r="BD1807" s="249"/>
      <c r="BE1807" s="249"/>
      <c r="BF1807" s="250"/>
      <c r="BG1807" s="250"/>
      <c r="BH1807" s="250"/>
      <c r="BI1807" s="250"/>
      <c r="BJ1807" s="250"/>
      <c r="BK1807" s="250"/>
      <c r="BL1807" s="250"/>
      <c r="BM1807" s="250"/>
      <c r="BN1807" s="250"/>
      <c r="BO1807" s="250"/>
      <c r="BP1807" s="251"/>
    </row>
    <row r="1808" spans="1:68" s="116" customFormat="1" x14ac:dyDescent="0.15">
      <c r="A1808" s="117">
        <v>2421502001</v>
      </c>
      <c r="B1808" s="118" t="s">
        <v>1943</v>
      </c>
      <c r="C1808" s="118" t="s">
        <v>1919</v>
      </c>
      <c r="D1808" s="118" t="s">
        <v>1944</v>
      </c>
      <c r="E1808" s="118" t="s">
        <v>4473</v>
      </c>
      <c r="F1808" s="120">
        <v>15</v>
      </c>
      <c r="G1808" s="119">
        <v>20048.11</v>
      </c>
      <c r="H1808" s="119"/>
      <c r="I1808" s="120" t="s">
        <v>5820</v>
      </c>
      <c r="J1808" s="120">
        <v>210</v>
      </c>
      <c r="K1808" s="120">
        <v>20048</v>
      </c>
      <c r="L1808" s="120">
        <v>0.26200000000000001</v>
      </c>
      <c r="M1808" s="121" t="s">
        <v>5676</v>
      </c>
      <c r="N1808" s="120">
        <v>1</v>
      </c>
      <c r="O1808" s="119">
        <v>114</v>
      </c>
      <c r="P1808" s="119"/>
      <c r="Q1808" s="119"/>
      <c r="R1808" s="120"/>
      <c r="S1808" s="120"/>
      <c r="T1808" s="120"/>
      <c r="U1808" s="120" t="s">
        <v>5694</v>
      </c>
      <c r="V1808" s="172">
        <v>47.7</v>
      </c>
      <c r="W1808" s="172"/>
      <c r="X1808" s="172"/>
      <c r="Y1808" s="172"/>
      <c r="Z1808" s="172">
        <v>47.7</v>
      </c>
      <c r="AA1808" s="123">
        <v>152</v>
      </c>
      <c r="AB1808" s="123"/>
      <c r="AC1808" s="123">
        <v>7</v>
      </c>
      <c r="AD1808" s="123">
        <v>3</v>
      </c>
      <c r="AE1808" s="123"/>
      <c r="AF1808" s="123"/>
      <c r="AG1808" s="214">
        <f t="shared" ref="AG1808:AG1839" si="374">SUM(AD1808:AF1808)</f>
        <v>3</v>
      </c>
      <c r="AH1808" s="229" t="str">
        <f t="shared" ref="AH1808:AH1839" si="375">IF(N1808=1,IF(AG1808&gt;0,"a4",IF(AC1808&gt;0,"a3",IF(AA1808&gt;0,"a2","a1"))),IF(AG1808&gt;0,"b4",IF(AC1808&gt;0,"b3",IF(AA1808&gt;0,"b2","b1"))))</f>
        <v>a4</v>
      </c>
      <c r="AI1808" s="122"/>
      <c r="AJ1808" s="122"/>
      <c r="AK1808" s="122"/>
      <c r="AL1808" s="122"/>
      <c r="AM1808" s="122"/>
      <c r="AN1808" s="173"/>
      <c r="AO1808" s="173"/>
      <c r="AP1808" s="173"/>
      <c r="AQ1808" s="173"/>
      <c r="AR1808" s="173"/>
      <c r="AS1808" s="173"/>
      <c r="AT1808" s="173">
        <v>2</v>
      </c>
      <c r="AU1808" s="173">
        <v>2</v>
      </c>
      <c r="AV1808" s="173">
        <v>2</v>
      </c>
      <c r="AW1808" s="173">
        <v>2</v>
      </c>
      <c r="AX1808" s="173">
        <v>2</v>
      </c>
      <c r="AY1808" s="173"/>
      <c r="AZ1808" s="211">
        <f t="shared" ref="AZ1808:AZ1851" si="376">SUBTOTAL(9,AN1808:AS1808)</f>
        <v>0</v>
      </c>
      <c r="BA1808" s="211">
        <f t="shared" ref="BA1808:BA1839" si="377">SUBTOTAL(9,AT1808:AY1808)</f>
        <v>10</v>
      </c>
      <c r="BB1808" s="205">
        <f t="shared" ref="BB1808:BB1839" si="378">SUM(BG1808:BO1808)</f>
        <v>16935</v>
      </c>
      <c r="BC1808" s="205">
        <f t="shared" ref="BC1808:BC1839" si="379">BG1808+BH1808+BK1808+BL1808+BM1808+BN1808+BO1808</f>
        <v>13187</v>
      </c>
      <c r="BD1808" s="205">
        <f t="shared" ref="BD1808:BD1839" si="380">BB1808-BF1808</f>
        <v>4282</v>
      </c>
      <c r="BE1808" s="205">
        <f t="shared" ref="BE1808:BE1839" si="381">BC1808-BF1808</f>
        <v>534</v>
      </c>
      <c r="BF1808" s="175">
        <v>12653</v>
      </c>
      <c r="BG1808" s="175"/>
      <c r="BH1808" s="175">
        <v>6231</v>
      </c>
      <c r="BI1808" s="175">
        <v>3748</v>
      </c>
      <c r="BJ1808" s="175"/>
      <c r="BK1808" s="175"/>
      <c r="BL1808" s="175">
        <v>4585</v>
      </c>
      <c r="BM1808" s="175">
        <v>1498</v>
      </c>
      <c r="BN1808" s="175">
        <v>339</v>
      </c>
      <c r="BO1808" s="175">
        <v>534</v>
      </c>
      <c r="BP1808" s="198">
        <f t="shared" ref="BP1808:BP1839" si="382">BH1808+BO1808</f>
        <v>6765</v>
      </c>
    </row>
    <row r="1809" spans="1:68" s="116" customFormat="1" x14ac:dyDescent="0.15">
      <c r="A1809" s="117">
        <v>521202003</v>
      </c>
      <c r="B1809" s="118" t="s">
        <v>580</v>
      </c>
      <c r="C1809" s="118" t="s">
        <v>546</v>
      </c>
      <c r="D1809" s="118" t="s">
        <v>578</v>
      </c>
      <c r="E1809" s="118" t="s">
        <v>3534</v>
      </c>
      <c r="F1809" s="120">
        <v>15</v>
      </c>
      <c r="G1809" s="119">
        <v>38249</v>
      </c>
      <c r="H1809" s="119"/>
      <c r="I1809" s="120" t="s">
        <v>5820</v>
      </c>
      <c r="J1809" s="120">
        <v>380</v>
      </c>
      <c r="K1809" s="120">
        <v>35634</v>
      </c>
      <c r="L1809" s="120">
        <v>0.25700000000000001</v>
      </c>
      <c r="M1809" s="121" t="s">
        <v>5657</v>
      </c>
      <c r="N1809" s="120">
        <v>1</v>
      </c>
      <c r="O1809" s="119">
        <v>152.5</v>
      </c>
      <c r="P1809" s="119"/>
      <c r="Q1809" s="119"/>
      <c r="R1809" s="120" t="s">
        <v>5658</v>
      </c>
      <c r="S1809" s="120">
        <v>0.16</v>
      </c>
      <c r="T1809" s="120"/>
      <c r="U1809" s="120"/>
      <c r="V1809" s="172">
        <v>79.7</v>
      </c>
      <c r="W1809" s="172">
        <v>10.3</v>
      </c>
      <c r="X1809" s="172">
        <v>31</v>
      </c>
      <c r="Y1809" s="172">
        <v>33.6</v>
      </c>
      <c r="Z1809" s="172">
        <v>4.8</v>
      </c>
      <c r="AA1809" s="123"/>
      <c r="AB1809" s="123"/>
      <c r="AC1809" s="123">
        <v>15.3</v>
      </c>
      <c r="AD1809" s="123">
        <v>3</v>
      </c>
      <c r="AE1809" s="123"/>
      <c r="AF1809" s="123"/>
      <c r="AG1809" s="214">
        <f t="shared" si="374"/>
        <v>3</v>
      </c>
      <c r="AH1809" s="229" t="str">
        <f t="shared" si="375"/>
        <v>a4</v>
      </c>
      <c r="AI1809" s="122"/>
      <c r="AJ1809" s="122"/>
      <c r="AK1809" s="122"/>
      <c r="AL1809" s="122"/>
      <c r="AM1809" s="122"/>
      <c r="AN1809" s="173">
        <v>4</v>
      </c>
      <c r="AO1809" s="173"/>
      <c r="AP1809" s="173"/>
      <c r="AQ1809" s="173"/>
      <c r="AR1809" s="173"/>
      <c r="AS1809" s="173"/>
      <c r="AT1809" s="173">
        <v>1</v>
      </c>
      <c r="AU1809" s="173">
        <v>1</v>
      </c>
      <c r="AV1809" s="173">
        <v>1</v>
      </c>
      <c r="AW1809" s="173">
        <v>1</v>
      </c>
      <c r="AX1809" s="173"/>
      <c r="AY1809" s="173"/>
      <c r="AZ1809" s="211">
        <f t="shared" si="376"/>
        <v>4</v>
      </c>
      <c r="BA1809" s="211">
        <f t="shared" si="377"/>
        <v>4</v>
      </c>
      <c r="BB1809" s="205">
        <f t="shared" si="378"/>
        <v>6065</v>
      </c>
      <c r="BC1809" s="205">
        <f t="shared" si="379"/>
        <v>6065</v>
      </c>
      <c r="BD1809" s="205">
        <f t="shared" si="380"/>
        <v>0</v>
      </c>
      <c r="BE1809" s="205">
        <f t="shared" si="381"/>
        <v>0</v>
      </c>
      <c r="BF1809" s="175">
        <v>6065</v>
      </c>
      <c r="BG1809" s="175"/>
      <c r="BH1809" s="175">
        <v>2910</v>
      </c>
      <c r="BI1809" s="175"/>
      <c r="BJ1809" s="175"/>
      <c r="BK1809" s="175"/>
      <c r="BL1809" s="175">
        <v>961</v>
      </c>
      <c r="BM1809" s="175">
        <v>1500</v>
      </c>
      <c r="BN1809" s="175">
        <v>345</v>
      </c>
      <c r="BO1809" s="175">
        <v>349</v>
      </c>
      <c r="BP1809" s="198">
        <f t="shared" si="382"/>
        <v>3259</v>
      </c>
    </row>
    <row r="1810" spans="1:68" s="116" customFormat="1" x14ac:dyDescent="0.15">
      <c r="A1810" s="117">
        <v>2421502002</v>
      </c>
      <c r="B1810" s="118" t="s">
        <v>1945</v>
      </c>
      <c r="C1810" s="118" t="s">
        <v>1919</v>
      </c>
      <c r="D1810" s="118" t="s">
        <v>1944</v>
      </c>
      <c r="E1810" s="118" t="s">
        <v>4474</v>
      </c>
      <c r="F1810" s="120">
        <v>12</v>
      </c>
      <c r="G1810" s="119">
        <v>37225</v>
      </c>
      <c r="H1810" s="119"/>
      <c r="I1810" s="120" t="s">
        <v>5820</v>
      </c>
      <c r="J1810" s="120">
        <v>410</v>
      </c>
      <c r="K1810" s="120">
        <v>37225</v>
      </c>
      <c r="L1810" s="120">
        <v>0.249</v>
      </c>
      <c r="M1810" s="121" t="s">
        <v>5676</v>
      </c>
      <c r="N1810" s="120">
        <v>1</v>
      </c>
      <c r="O1810" s="119">
        <v>76</v>
      </c>
      <c r="P1810" s="119"/>
      <c r="Q1810" s="119"/>
      <c r="R1810" s="120"/>
      <c r="S1810" s="120"/>
      <c r="T1810" s="120"/>
      <c r="U1810" s="120" t="s">
        <v>5694</v>
      </c>
      <c r="V1810" s="172">
        <v>24.6</v>
      </c>
      <c r="W1810" s="172"/>
      <c r="X1810" s="172"/>
      <c r="Y1810" s="172"/>
      <c r="Z1810" s="172">
        <v>24.6</v>
      </c>
      <c r="AA1810" s="123">
        <v>216</v>
      </c>
      <c r="AB1810" s="123"/>
      <c r="AC1810" s="123">
        <v>13</v>
      </c>
      <c r="AD1810" s="123">
        <v>6</v>
      </c>
      <c r="AE1810" s="123"/>
      <c r="AF1810" s="123"/>
      <c r="AG1810" s="214">
        <f t="shared" si="374"/>
        <v>6</v>
      </c>
      <c r="AH1810" s="229" t="str">
        <f t="shared" si="375"/>
        <v>a4</v>
      </c>
      <c r="AI1810" s="122"/>
      <c r="AJ1810" s="122"/>
      <c r="AK1810" s="122"/>
      <c r="AL1810" s="122"/>
      <c r="AM1810" s="122"/>
      <c r="AN1810" s="173"/>
      <c r="AO1810" s="173"/>
      <c r="AP1810" s="173"/>
      <c r="AQ1810" s="173"/>
      <c r="AR1810" s="173"/>
      <c r="AS1810" s="173"/>
      <c r="AT1810" s="173">
        <v>2</v>
      </c>
      <c r="AU1810" s="173">
        <v>2</v>
      </c>
      <c r="AV1810" s="173">
        <v>2</v>
      </c>
      <c r="AW1810" s="173">
        <v>2</v>
      </c>
      <c r="AX1810" s="173">
        <v>2</v>
      </c>
      <c r="AY1810" s="173"/>
      <c r="AZ1810" s="211">
        <f t="shared" si="376"/>
        <v>0</v>
      </c>
      <c r="BA1810" s="211">
        <f t="shared" si="377"/>
        <v>10</v>
      </c>
      <c r="BB1810" s="205">
        <f t="shared" si="378"/>
        <v>17617</v>
      </c>
      <c r="BC1810" s="205">
        <f t="shared" si="379"/>
        <v>13422</v>
      </c>
      <c r="BD1810" s="205">
        <f t="shared" si="380"/>
        <v>5190</v>
      </c>
      <c r="BE1810" s="205">
        <f t="shared" si="381"/>
        <v>995</v>
      </c>
      <c r="BF1810" s="175">
        <v>12427</v>
      </c>
      <c r="BG1810" s="175"/>
      <c r="BH1810" s="175">
        <v>7456</v>
      </c>
      <c r="BI1810" s="175">
        <v>4195</v>
      </c>
      <c r="BJ1810" s="175"/>
      <c r="BK1810" s="175"/>
      <c r="BL1810" s="175">
        <v>3036</v>
      </c>
      <c r="BM1810" s="175">
        <v>1216</v>
      </c>
      <c r="BN1810" s="175">
        <v>719</v>
      </c>
      <c r="BO1810" s="175">
        <v>995</v>
      </c>
      <c r="BP1810" s="198">
        <f t="shared" si="382"/>
        <v>8451</v>
      </c>
    </row>
    <row r="1811" spans="1:68" s="116" customFormat="1" x14ac:dyDescent="0.15">
      <c r="A1811" s="117">
        <v>1621002002</v>
      </c>
      <c r="B1811" s="118" t="s">
        <v>1309</v>
      </c>
      <c r="C1811" s="118" t="s">
        <v>1276</v>
      </c>
      <c r="D1811" s="118" t="s">
        <v>1308</v>
      </c>
      <c r="E1811" s="118" t="s">
        <v>4011</v>
      </c>
      <c r="F1811" s="120">
        <v>16</v>
      </c>
      <c r="G1811" s="119">
        <v>48421</v>
      </c>
      <c r="H1811" s="119"/>
      <c r="I1811" s="120" t="s">
        <v>5820</v>
      </c>
      <c r="J1811" s="120">
        <v>300</v>
      </c>
      <c r="K1811" s="120">
        <v>48421</v>
      </c>
      <c r="L1811" s="120">
        <v>0.442</v>
      </c>
      <c r="M1811" s="121" t="s">
        <v>5657</v>
      </c>
      <c r="N1811" s="120">
        <v>1</v>
      </c>
      <c r="O1811" s="119">
        <v>225.7</v>
      </c>
      <c r="P1811" s="119"/>
      <c r="Q1811" s="119"/>
      <c r="R1811" s="120" t="s">
        <v>5660</v>
      </c>
      <c r="S1811" s="120">
        <v>1.2</v>
      </c>
      <c r="T1811" s="120"/>
      <c r="U1811" s="120"/>
      <c r="V1811" s="172">
        <v>175</v>
      </c>
      <c r="W1811" s="172"/>
      <c r="X1811" s="172">
        <v>175</v>
      </c>
      <c r="Y1811" s="172"/>
      <c r="Z1811" s="172"/>
      <c r="AA1811" s="123">
        <v>297</v>
      </c>
      <c r="AB1811" s="123"/>
      <c r="AC1811" s="123">
        <v>92</v>
      </c>
      <c r="AD1811" s="123">
        <v>38</v>
      </c>
      <c r="AE1811" s="123"/>
      <c r="AF1811" s="123"/>
      <c r="AG1811" s="214">
        <f t="shared" si="374"/>
        <v>38</v>
      </c>
      <c r="AH1811" s="229" t="str">
        <f t="shared" si="375"/>
        <v>a4</v>
      </c>
      <c r="AI1811" s="122"/>
      <c r="AJ1811" s="122"/>
      <c r="AK1811" s="122"/>
      <c r="AL1811" s="122"/>
      <c r="AM1811" s="122"/>
      <c r="AN1811" s="173"/>
      <c r="AO1811" s="173"/>
      <c r="AP1811" s="173"/>
      <c r="AQ1811" s="173"/>
      <c r="AR1811" s="173"/>
      <c r="AS1811" s="173"/>
      <c r="AT1811" s="173">
        <v>0.7</v>
      </c>
      <c r="AU1811" s="173"/>
      <c r="AV1811" s="173"/>
      <c r="AW1811" s="173"/>
      <c r="AX1811" s="173"/>
      <c r="AY1811" s="173"/>
      <c r="AZ1811" s="211">
        <f t="shared" si="376"/>
        <v>0</v>
      </c>
      <c r="BA1811" s="211">
        <f t="shared" si="377"/>
        <v>0.7</v>
      </c>
      <c r="BB1811" s="205">
        <f t="shared" si="378"/>
        <v>41122</v>
      </c>
      <c r="BC1811" s="205">
        <f t="shared" si="379"/>
        <v>33269</v>
      </c>
      <c r="BD1811" s="205">
        <f t="shared" si="380"/>
        <v>13980</v>
      </c>
      <c r="BE1811" s="205">
        <f t="shared" si="381"/>
        <v>6127</v>
      </c>
      <c r="BF1811" s="175">
        <v>27142</v>
      </c>
      <c r="BG1811" s="175"/>
      <c r="BH1811" s="175">
        <v>13980</v>
      </c>
      <c r="BI1811" s="175">
        <v>7853</v>
      </c>
      <c r="BJ1811" s="175"/>
      <c r="BK1811" s="175">
        <v>5788</v>
      </c>
      <c r="BL1811" s="175">
        <v>3182</v>
      </c>
      <c r="BM1811" s="175">
        <v>2388</v>
      </c>
      <c r="BN1811" s="175">
        <v>328</v>
      </c>
      <c r="BO1811" s="175">
        <v>7603</v>
      </c>
      <c r="BP1811" s="198">
        <f t="shared" si="382"/>
        <v>21583</v>
      </c>
    </row>
    <row r="1812" spans="1:68" s="116" customFormat="1" x14ac:dyDescent="0.15">
      <c r="A1812" s="117">
        <v>2120302007</v>
      </c>
      <c r="B1812" s="118" t="s">
        <v>1669</v>
      </c>
      <c r="C1812" s="118" t="s">
        <v>1650</v>
      </c>
      <c r="D1812" s="118" t="s">
        <v>1663</v>
      </c>
      <c r="E1812" s="118" t="s">
        <v>4265</v>
      </c>
      <c r="F1812" s="120">
        <v>11</v>
      </c>
      <c r="G1812" s="119">
        <v>76101.899999999994</v>
      </c>
      <c r="H1812" s="119"/>
      <c r="I1812" s="120" t="s">
        <v>5820</v>
      </c>
      <c r="J1812" s="120">
        <v>490</v>
      </c>
      <c r="K1812" s="120">
        <v>76101.899999999994</v>
      </c>
      <c r="L1812" s="120">
        <v>0.42599999999999999</v>
      </c>
      <c r="M1812" s="121" t="s">
        <v>5657</v>
      </c>
      <c r="N1812" s="120">
        <v>1</v>
      </c>
      <c r="O1812" s="119"/>
      <c r="P1812" s="119"/>
      <c r="Q1812" s="119"/>
      <c r="R1812" s="120" t="s">
        <v>5658</v>
      </c>
      <c r="S1812" s="120">
        <v>6.7400000000000002E-2</v>
      </c>
      <c r="T1812" s="120"/>
      <c r="U1812" s="120"/>
      <c r="V1812" s="172">
        <v>151.53899999999999</v>
      </c>
      <c r="W1812" s="172"/>
      <c r="X1812" s="172">
        <v>151.53899999999999</v>
      </c>
      <c r="Y1812" s="172"/>
      <c r="Z1812" s="172"/>
      <c r="AA1812" s="123">
        <v>674</v>
      </c>
      <c r="AB1812" s="123"/>
      <c r="AC1812" s="123">
        <v>22.751999999999999</v>
      </c>
      <c r="AD1812" s="123">
        <v>22.751999999999999</v>
      </c>
      <c r="AE1812" s="123"/>
      <c r="AF1812" s="123"/>
      <c r="AG1812" s="214">
        <f t="shared" si="374"/>
        <v>22.751999999999999</v>
      </c>
      <c r="AH1812" s="229" t="str">
        <f t="shared" si="375"/>
        <v>a4</v>
      </c>
      <c r="AI1812" s="122"/>
      <c r="AJ1812" s="122"/>
      <c r="AK1812" s="122"/>
      <c r="AL1812" s="122"/>
      <c r="AM1812" s="122"/>
      <c r="AN1812" s="173"/>
      <c r="AO1812" s="173"/>
      <c r="AP1812" s="173"/>
      <c r="AQ1812" s="173"/>
      <c r="AR1812" s="173"/>
      <c r="AS1812" s="173"/>
      <c r="AT1812" s="173"/>
      <c r="AU1812" s="173"/>
      <c r="AV1812" s="173"/>
      <c r="AW1812" s="173"/>
      <c r="AX1812" s="173"/>
      <c r="AY1812" s="173"/>
      <c r="AZ1812" s="211">
        <f t="shared" si="376"/>
        <v>0</v>
      </c>
      <c r="BA1812" s="211">
        <f t="shared" si="377"/>
        <v>0</v>
      </c>
      <c r="BB1812" s="205">
        <f t="shared" si="378"/>
        <v>0</v>
      </c>
      <c r="BC1812" s="205">
        <f t="shared" si="379"/>
        <v>0</v>
      </c>
      <c r="BD1812" s="205">
        <f t="shared" si="380"/>
        <v>0</v>
      </c>
      <c r="BE1812" s="205">
        <f t="shared" si="381"/>
        <v>0</v>
      </c>
      <c r="BF1812" s="175"/>
      <c r="BG1812" s="175"/>
      <c r="BH1812" s="175"/>
      <c r="BI1812" s="175"/>
      <c r="BJ1812" s="175"/>
      <c r="BK1812" s="175"/>
      <c r="BL1812" s="175"/>
      <c r="BM1812" s="175"/>
      <c r="BN1812" s="175"/>
      <c r="BO1812" s="175"/>
      <c r="BP1812" s="198">
        <f t="shared" si="382"/>
        <v>0</v>
      </c>
    </row>
    <row r="1813" spans="1:68" s="116" customFormat="1" x14ac:dyDescent="0.15">
      <c r="A1813" s="117">
        <v>532702001</v>
      </c>
      <c r="B1813" s="118" t="s">
        <v>591</v>
      </c>
      <c r="C1813" s="118" t="s">
        <v>546</v>
      </c>
      <c r="D1813" s="118" t="s">
        <v>592</v>
      </c>
      <c r="E1813" s="118" t="s">
        <v>3542</v>
      </c>
      <c r="F1813" s="120">
        <v>12</v>
      </c>
      <c r="G1813" s="119"/>
      <c r="H1813" s="119"/>
      <c r="I1813" s="120" t="s">
        <v>5820</v>
      </c>
      <c r="J1813" s="120">
        <v>800</v>
      </c>
      <c r="K1813" s="120">
        <v>98315</v>
      </c>
      <c r="L1813" s="120">
        <v>0.33700000000000002</v>
      </c>
      <c r="M1813" s="121" t="s">
        <v>5657</v>
      </c>
      <c r="N1813" s="120">
        <v>1</v>
      </c>
      <c r="O1813" s="119">
        <v>175</v>
      </c>
      <c r="P1813" s="119"/>
      <c r="Q1813" s="119"/>
      <c r="R1813" s="120" t="s">
        <v>5660</v>
      </c>
      <c r="S1813" s="120">
        <v>0.1</v>
      </c>
      <c r="T1813" s="120"/>
      <c r="U1813" s="120"/>
      <c r="V1813" s="172">
        <v>159</v>
      </c>
      <c r="W1813" s="172"/>
      <c r="X1813" s="172">
        <v>140</v>
      </c>
      <c r="Y1813" s="172">
        <v>15</v>
      </c>
      <c r="Z1813" s="172">
        <v>4</v>
      </c>
      <c r="AA1813" s="123">
        <v>962</v>
      </c>
      <c r="AB1813" s="123"/>
      <c r="AC1813" s="123">
        <v>15</v>
      </c>
      <c r="AD1813" s="123">
        <v>15</v>
      </c>
      <c r="AE1813" s="123"/>
      <c r="AF1813" s="123"/>
      <c r="AG1813" s="214">
        <f t="shared" si="374"/>
        <v>15</v>
      </c>
      <c r="AH1813" s="229" t="str">
        <f t="shared" si="375"/>
        <v>a4</v>
      </c>
      <c r="AI1813" s="122"/>
      <c r="AJ1813" s="122"/>
      <c r="AK1813" s="122"/>
      <c r="AL1813" s="122"/>
      <c r="AM1813" s="122"/>
      <c r="AN1813" s="173">
        <v>1</v>
      </c>
      <c r="AO1813" s="173"/>
      <c r="AP1813" s="173"/>
      <c r="AQ1813" s="173"/>
      <c r="AR1813" s="173"/>
      <c r="AS1813" s="173"/>
      <c r="AT1813" s="173">
        <v>1</v>
      </c>
      <c r="AU1813" s="173">
        <v>1</v>
      </c>
      <c r="AV1813" s="173">
        <v>1</v>
      </c>
      <c r="AW1813" s="173">
        <v>1</v>
      </c>
      <c r="AX1813" s="173">
        <v>1</v>
      </c>
      <c r="AY1813" s="173"/>
      <c r="AZ1813" s="211">
        <f t="shared" si="376"/>
        <v>1</v>
      </c>
      <c r="BA1813" s="211">
        <f t="shared" si="377"/>
        <v>5</v>
      </c>
      <c r="BB1813" s="205">
        <f t="shared" si="378"/>
        <v>12753</v>
      </c>
      <c r="BC1813" s="205">
        <f t="shared" si="379"/>
        <v>12753</v>
      </c>
      <c r="BD1813" s="205">
        <f t="shared" si="380"/>
        <v>0</v>
      </c>
      <c r="BE1813" s="205">
        <f t="shared" si="381"/>
        <v>0</v>
      </c>
      <c r="BF1813" s="175">
        <v>12753</v>
      </c>
      <c r="BG1813" s="175"/>
      <c r="BH1813" s="175">
        <v>7554</v>
      </c>
      <c r="BI1813" s="175"/>
      <c r="BJ1813" s="175"/>
      <c r="BK1813" s="175">
        <v>64</v>
      </c>
      <c r="BL1813" s="175"/>
      <c r="BM1813" s="175">
        <v>3753</v>
      </c>
      <c r="BN1813" s="175">
        <v>1228</v>
      </c>
      <c r="BO1813" s="175">
        <v>154</v>
      </c>
      <c r="BP1813" s="198">
        <f t="shared" si="382"/>
        <v>7708</v>
      </c>
    </row>
    <row r="1814" spans="1:68" s="116" customFormat="1" x14ac:dyDescent="0.15">
      <c r="A1814" s="117">
        <v>2120302002</v>
      </c>
      <c r="B1814" s="118" t="s">
        <v>1664</v>
      </c>
      <c r="C1814" s="118" t="s">
        <v>1650</v>
      </c>
      <c r="D1814" s="118" t="s">
        <v>1663</v>
      </c>
      <c r="E1814" s="118" t="s">
        <v>4260</v>
      </c>
      <c r="F1814" s="120">
        <v>23</v>
      </c>
      <c r="G1814" s="119">
        <v>98962</v>
      </c>
      <c r="H1814" s="119"/>
      <c r="I1814" s="120" t="s">
        <v>5820</v>
      </c>
      <c r="J1814" s="120">
        <v>430</v>
      </c>
      <c r="K1814" s="120">
        <v>98962</v>
      </c>
      <c r="L1814" s="120">
        <v>0.63100000000000001</v>
      </c>
      <c r="M1814" s="121" t="s">
        <v>5657</v>
      </c>
      <c r="N1814" s="120">
        <v>1</v>
      </c>
      <c r="O1814" s="119"/>
      <c r="P1814" s="119"/>
      <c r="Q1814" s="119"/>
      <c r="R1814" s="120" t="s">
        <v>5658</v>
      </c>
      <c r="S1814" s="120">
        <v>8.4000000000000005E-2</v>
      </c>
      <c r="T1814" s="120"/>
      <c r="U1814" s="120"/>
      <c r="V1814" s="172">
        <v>40.799999999999997</v>
      </c>
      <c r="W1814" s="172"/>
      <c r="X1814" s="172">
        <v>38.799999999999997</v>
      </c>
      <c r="Y1814" s="172"/>
      <c r="Z1814" s="172">
        <v>2</v>
      </c>
      <c r="AA1814" s="123">
        <v>254</v>
      </c>
      <c r="AB1814" s="123"/>
      <c r="AC1814" s="123">
        <v>7.9409999999999998</v>
      </c>
      <c r="AD1814" s="123">
        <v>7.9</v>
      </c>
      <c r="AE1814" s="123"/>
      <c r="AF1814" s="123"/>
      <c r="AG1814" s="214">
        <f t="shared" si="374"/>
        <v>7.9</v>
      </c>
      <c r="AH1814" s="229" t="str">
        <f t="shared" si="375"/>
        <v>a4</v>
      </c>
      <c r="AI1814" s="122"/>
      <c r="AJ1814" s="122"/>
      <c r="AK1814" s="122"/>
      <c r="AL1814" s="122"/>
      <c r="AM1814" s="122"/>
      <c r="AN1814" s="173"/>
      <c r="AO1814" s="173"/>
      <c r="AP1814" s="173"/>
      <c r="AQ1814" s="173"/>
      <c r="AR1814" s="173"/>
      <c r="AS1814" s="173"/>
      <c r="AT1814" s="173"/>
      <c r="AU1814" s="173"/>
      <c r="AV1814" s="173"/>
      <c r="AW1814" s="173"/>
      <c r="AX1814" s="173"/>
      <c r="AY1814" s="173"/>
      <c r="AZ1814" s="211">
        <f t="shared" si="376"/>
        <v>0</v>
      </c>
      <c r="BA1814" s="211">
        <f t="shared" si="377"/>
        <v>0</v>
      </c>
      <c r="BB1814" s="205">
        <f t="shared" si="378"/>
        <v>0</v>
      </c>
      <c r="BC1814" s="205">
        <f t="shared" si="379"/>
        <v>0</v>
      </c>
      <c r="BD1814" s="205">
        <f t="shared" si="380"/>
        <v>0</v>
      </c>
      <c r="BE1814" s="205">
        <f t="shared" si="381"/>
        <v>0</v>
      </c>
      <c r="BF1814" s="175"/>
      <c r="BG1814" s="175"/>
      <c r="BH1814" s="175"/>
      <c r="BI1814" s="175"/>
      <c r="BJ1814" s="175"/>
      <c r="BK1814" s="175"/>
      <c r="BL1814" s="175"/>
      <c r="BM1814" s="175"/>
      <c r="BN1814" s="175"/>
      <c r="BO1814" s="175"/>
      <c r="BP1814" s="198">
        <f t="shared" si="382"/>
        <v>0</v>
      </c>
    </row>
    <row r="1815" spans="1:68" s="116" customFormat="1" x14ac:dyDescent="0.15">
      <c r="A1815" s="117">
        <v>521302004</v>
      </c>
      <c r="B1815" s="118" t="s">
        <v>586</v>
      </c>
      <c r="C1815" s="118" t="s">
        <v>546</v>
      </c>
      <c r="D1815" s="118" t="s">
        <v>583</v>
      </c>
      <c r="E1815" s="118" t="s">
        <v>3539</v>
      </c>
      <c r="F1815" s="120">
        <v>10</v>
      </c>
      <c r="G1815" s="119">
        <v>103067</v>
      </c>
      <c r="H1815" s="119"/>
      <c r="I1815" s="120" t="s">
        <v>5820</v>
      </c>
      <c r="J1815" s="120">
        <v>550</v>
      </c>
      <c r="K1815" s="120">
        <v>103067</v>
      </c>
      <c r="L1815" s="120">
        <v>0.51300000000000001</v>
      </c>
      <c r="M1815" s="121" t="s">
        <v>5657</v>
      </c>
      <c r="N1815" s="120">
        <v>1</v>
      </c>
      <c r="O1815" s="119">
        <v>178.7</v>
      </c>
      <c r="P1815" s="119">
        <v>50.5</v>
      </c>
      <c r="Q1815" s="119">
        <v>5.4</v>
      </c>
      <c r="R1815" s="120" t="s">
        <v>5658</v>
      </c>
      <c r="S1815" s="120">
        <v>0.4</v>
      </c>
      <c r="T1815" s="120"/>
      <c r="U1815" s="120"/>
      <c r="V1815" s="172">
        <v>182.8</v>
      </c>
      <c r="W1815" s="172"/>
      <c r="X1815" s="172">
        <v>56.7</v>
      </c>
      <c r="Y1815" s="172">
        <v>82.9</v>
      </c>
      <c r="Z1815" s="172">
        <v>43.2</v>
      </c>
      <c r="AA1815" s="123">
        <v>897</v>
      </c>
      <c r="AB1815" s="123"/>
      <c r="AC1815" s="123">
        <v>25</v>
      </c>
      <c r="AD1815" s="123">
        <v>25</v>
      </c>
      <c r="AE1815" s="123"/>
      <c r="AF1815" s="123"/>
      <c r="AG1815" s="214">
        <f t="shared" si="374"/>
        <v>25</v>
      </c>
      <c r="AH1815" s="229" t="str">
        <f t="shared" si="375"/>
        <v>a4</v>
      </c>
      <c r="AI1815" s="122"/>
      <c r="AJ1815" s="122"/>
      <c r="AK1815" s="122"/>
      <c r="AL1815" s="122"/>
      <c r="AM1815" s="122"/>
      <c r="AN1815" s="173">
        <v>1</v>
      </c>
      <c r="AO1815" s="173"/>
      <c r="AP1815" s="173"/>
      <c r="AQ1815" s="173"/>
      <c r="AR1815" s="173"/>
      <c r="AS1815" s="173">
        <v>2</v>
      </c>
      <c r="AT1815" s="173"/>
      <c r="AU1815" s="173"/>
      <c r="AV1815" s="173"/>
      <c r="AW1815" s="173"/>
      <c r="AX1815" s="173"/>
      <c r="AY1815" s="173"/>
      <c r="AZ1815" s="211">
        <f t="shared" si="376"/>
        <v>3</v>
      </c>
      <c r="BA1815" s="211">
        <f t="shared" si="377"/>
        <v>0</v>
      </c>
      <c r="BB1815" s="205">
        <f t="shared" si="378"/>
        <v>28651</v>
      </c>
      <c r="BC1815" s="205">
        <f t="shared" si="379"/>
        <v>23126</v>
      </c>
      <c r="BD1815" s="205">
        <f t="shared" si="380"/>
        <v>6929</v>
      </c>
      <c r="BE1815" s="205">
        <f t="shared" si="381"/>
        <v>1404</v>
      </c>
      <c r="BF1815" s="175">
        <v>21722</v>
      </c>
      <c r="BG1815" s="175"/>
      <c r="BH1815" s="175">
        <v>6929</v>
      </c>
      <c r="BI1815" s="175">
        <v>2808</v>
      </c>
      <c r="BJ1815" s="175">
        <v>2717</v>
      </c>
      <c r="BK1815" s="175">
        <v>810</v>
      </c>
      <c r="BL1815" s="175">
        <v>5226</v>
      </c>
      <c r="BM1815" s="175">
        <v>5066</v>
      </c>
      <c r="BN1815" s="175">
        <v>2493</v>
      </c>
      <c r="BO1815" s="175">
        <v>2602</v>
      </c>
      <c r="BP1815" s="198">
        <f t="shared" si="382"/>
        <v>9531</v>
      </c>
    </row>
    <row r="1816" spans="1:68" x14ac:dyDescent="0.15">
      <c r="A1816" s="117">
        <v>520301001</v>
      </c>
      <c r="B1816" s="118" t="s">
        <v>560</v>
      </c>
      <c r="C1816" s="118" t="s">
        <v>546</v>
      </c>
      <c r="D1816" s="118" t="s">
        <v>561</v>
      </c>
      <c r="E1816" s="118" t="s">
        <v>3519</v>
      </c>
      <c r="F1816" s="120">
        <v>13</v>
      </c>
      <c r="G1816" s="119">
        <v>137061</v>
      </c>
      <c r="H1816" s="119"/>
      <c r="I1816" s="120" t="s">
        <v>5820</v>
      </c>
      <c r="J1816" s="120">
        <v>763</v>
      </c>
      <c r="K1816" s="120">
        <v>137061</v>
      </c>
      <c r="L1816" s="120">
        <v>0.49199999999999999</v>
      </c>
      <c r="M1816" s="121" t="s">
        <v>5667</v>
      </c>
      <c r="N1816" s="120">
        <v>1</v>
      </c>
      <c r="O1816" s="119">
        <v>182.5</v>
      </c>
      <c r="P1816" s="119">
        <v>58.8</v>
      </c>
      <c r="Q1816" s="119">
        <v>5.6</v>
      </c>
      <c r="R1816" s="120" t="s">
        <v>5660</v>
      </c>
      <c r="S1816" s="120">
        <v>0.3</v>
      </c>
      <c r="T1816" s="120"/>
      <c r="U1816" s="120"/>
      <c r="V1816" s="172">
        <v>277</v>
      </c>
      <c r="W1816" s="172">
        <v>1</v>
      </c>
      <c r="X1816" s="172">
        <v>133</v>
      </c>
      <c r="Y1816" s="172">
        <v>75</v>
      </c>
      <c r="Z1816" s="172">
        <v>68</v>
      </c>
      <c r="AA1816" s="123">
        <v>492.79</v>
      </c>
      <c r="AB1816" s="123"/>
      <c r="AC1816" s="123">
        <v>65</v>
      </c>
      <c r="AD1816" s="123">
        <v>14.2</v>
      </c>
      <c r="AE1816" s="123"/>
      <c r="AF1816" s="123"/>
      <c r="AG1816" s="214">
        <f t="shared" si="374"/>
        <v>14.2</v>
      </c>
      <c r="AH1816" s="229" t="str">
        <f t="shared" si="375"/>
        <v>a4</v>
      </c>
      <c r="AI1816" s="122"/>
      <c r="AJ1816" s="122"/>
      <c r="AK1816" s="122"/>
      <c r="AL1816" s="122"/>
      <c r="AM1816" s="122"/>
      <c r="AN1816" s="173" t="s">
        <v>3186</v>
      </c>
      <c r="AO1816" s="173" t="s">
        <v>3186</v>
      </c>
      <c r="AP1816" s="173" t="s">
        <v>3186</v>
      </c>
      <c r="AQ1816" s="173" t="s">
        <v>3186</v>
      </c>
      <c r="AR1816" s="173" t="s">
        <v>3186</v>
      </c>
      <c r="AS1816" s="173"/>
      <c r="AT1816" s="173">
        <v>0.6</v>
      </c>
      <c r="AU1816" s="173">
        <v>0.6</v>
      </c>
      <c r="AV1816" s="173">
        <v>0.6</v>
      </c>
      <c r="AW1816" s="173">
        <v>0.6</v>
      </c>
      <c r="AX1816" s="173"/>
      <c r="AY1816" s="173" t="s">
        <v>3186</v>
      </c>
      <c r="AZ1816" s="211">
        <f t="shared" si="376"/>
        <v>0</v>
      </c>
      <c r="BA1816" s="211">
        <f t="shared" si="377"/>
        <v>2.4</v>
      </c>
      <c r="BB1816" s="205">
        <f t="shared" si="378"/>
        <v>11625</v>
      </c>
      <c r="BC1816" s="205">
        <f t="shared" si="379"/>
        <v>11625</v>
      </c>
      <c r="BD1816" s="205">
        <f t="shared" si="380"/>
        <v>0</v>
      </c>
      <c r="BE1816" s="205">
        <f t="shared" si="381"/>
        <v>0</v>
      </c>
      <c r="BF1816" s="175">
        <v>11625</v>
      </c>
      <c r="BG1816" s="175"/>
      <c r="BH1816" s="175">
        <v>5145</v>
      </c>
      <c r="BI1816" s="175"/>
      <c r="BJ1816" s="175"/>
      <c r="BK1816" s="175">
        <v>531</v>
      </c>
      <c r="BL1816" s="175">
        <v>502</v>
      </c>
      <c r="BM1816" s="175">
        <v>4615</v>
      </c>
      <c r="BN1816" s="175">
        <v>691</v>
      </c>
      <c r="BO1816" s="175">
        <v>141</v>
      </c>
      <c r="BP1816" s="198">
        <f t="shared" si="382"/>
        <v>5286</v>
      </c>
    </row>
    <row r="1817" spans="1:68" s="116" customFormat="1" x14ac:dyDescent="0.15">
      <c r="A1817" s="117">
        <v>1848302001</v>
      </c>
      <c r="B1817" s="118" t="s">
        <v>1437</v>
      </c>
      <c r="C1817" s="118" t="s">
        <v>1400</v>
      </c>
      <c r="D1817" s="118" t="s">
        <v>1438</v>
      </c>
      <c r="E1817" s="118" t="s">
        <v>4106</v>
      </c>
      <c r="F1817" s="120">
        <v>13</v>
      </c>
      <c r="G1817" s="119"/>
      <c r="H1817" s="119"/>
      <c r="I1817" s="120" t="s">
        <v>5820</v>
      </c>
      <c r="J1817" s="120">
        <v>980</v>
      </c>
      <c r="K1817" s="120">
        <v>171101</v>
      </c>
      <c r="L1817" s="120">
        <v>0.47799999999999998</v>
      </c>
      <c r="M1817" s="121" t="s">
        <v>5657</v>
      </c>
      <c r="N1817" s="120">
        <v>1</v>
      </c>
      <c r="O1817" s="119">
        <v>151.5</v>
      </c>
      <c r="P1817" s="119"/>
      <c r="Q1817" s="119"/>
      <c r="R1817" s="120" t="s">
        <v>5658</v>
      </c>
      <c r="S1817" s="120">
        <v>0.5</v>
      </c>
      <c r="T1817" s="120"/>
      <c r="U1817" s="120"/>
      <c r="V1817" s="172">
        <v>194.7</v>
      </c>
      <c r="W1817" s="172"/>
      <c r="X1817" s="172"/>
      <c r="Y1817" s="172"/>
      <c r="Z1817" s="172">
        <v>194.7</v>
      </c>
      <c r="AA1817" s="123"/>
      <c r="AB1817" s="123"/>
      <c r="AC1817" s="123"/>
      <c r="AD1817" s="123">
        <v>9</v>
      </c>
      <c r="AE1817" s="123"/>
      <c r="AF1817" s="123"/>
      <c r="AG1817" s="214">
        <f t="shared" si="374"/>
        <v>9</v>
      </c>
      <c r="AH1817" s="229" t="str">
        <f t="shared" si="375"/>
        <v>a4</v>
      </c>
      <c r="AI1817" s="122"/>
      <c r="AJ1817" s="122"/>
      <c r="AK1817" s="122"/>
      <c r="AL1817" s="122"/>
      <c r="AM1817" s="122"/>
      <c r="AN1817" s="173">
        <v>1</v>
      </c>
      <c r="AO1817" s="173"/>
      <c r="AP1817" s="173"/>
      <c r="AQ1817" s="173"/>
      <c r="AR1817" s="173"/>
      <c r="AS1817" s="173"/>
      <c r="AT1817" s="173">
        <v>0.5</v>
      </c>
      <c r="AU1817" s="173">
        <v>0.5</v>
      </c>
      <c r="AV1817" s="173">
        <v>0.5</v>
      </c>
      <c r="AW1817" s="173">
        <v>0.5</v>
      </c>
      <c r="AX1817" s="173"/>
      <c r="AY1817" s="173"/>
      <c r="AZ1817" s="211">
        <f t="shared" si="376"/>
        <v>1</v>
      </c>
      <c r="BA1817" s="211">
        <f t="shared" si="377"/>
        <v>2</v>
      </c>
      <c r="BB1817" s="205">
        <f t="shared" si="378"/>
        <v>23925</v>
      </c>
      <c r="BC1817" s="205">
        <f t="shared" si="379"/>
        <v>23925</v>
      </c>
      <c r="BD1817" s="205">
        <f t="shared" si="380"/>
        <v>0</v>
      </c>
      <c r="BE1817" s="205">
        <f t="shared" si="381"/>
        <v>0</v>
      </c>
      <c r="BF1817" s="175">
        <v>23925</v>
      </c>
      <c r="BG1817" s="175"/>
      <c r="BH1817" s="175">
        <v>9067</v>
      </c>
      <c r="BI1817" s="175"/>
      <c r="BJ1817" s="175"/>
      <c r="BK1817" s="175"/>
      <c r="BL1817" s="175">
        <v>1889</v>
      </c>
      <c r="BM1817" s="175">
        <v>2750</v>
      </c>
      <c r="BN1817" s="175">
        <v>648</v>
      </c>
      <c r="BO1817" s="175">
        <v>9571</v>
      </c>
      <c r="BP1817" s="198">
        <f t="shared" si="382"/>
        <v>18638</v>
      </c>
    </row>
    <row r="1818" spans="1:68" s="116" customFormat="1" x14ac:dyDescent="0.15">
      <c r="A1818" s="117">
        <v>521201001</v>
      </c>
      <c r="B1818" s="118" t="s">
        <v>577</v>
      </c>
      <c r="C1818" s="118" t="s">
        <v>546</v>
      </c>
      <c r="D1818" s="118" t="s">
        <v>578</v>
      </c>
      <c r="E1818" s="118" t="s">
        <v>3532</v>
      </c>
      <c r="F1818" s="120">
        <v>15</v>
      </c>
      <c r="G1818" s="119">
        <v>227451</v>
      </c>
      <c r="H1818" s="119"/>
      <c r="I1818" s="120" t="s">
        <v>5820</v>
      </c>
      <c r="J1818" s="120">
        <v>1700</v>
      </c>
      <c r="K1818" s="120">
        <v>208368</v>
      </c>
      <c r="L1818" s="120">
        <v>0.33600000000000002</v>
      </c>
      <c r="M1818" s="121" t="s">
        <v>5657</v>
      </c>
      <c r="N1818" s="120">
        <v>1</v>
      </c>
      <c r="O1818" s="119">
        <v>160</v>
      </c>
      <c r="P1818" s="119"/>
      <c r="Q1818" s="119"/>
      <c r="R1818" s="120" t="s">
        <v>5658</v>
      </c>
      <c r="S1818" s="120">
        <v>0.3</v>
      </c>
      <c r="T1818" s="120"/>
      <c r="U1818" s="120"/>
      <c r="V1818" s="172">
        <v>378.8</v>
      </c>
      <c r="W1818" s="172">
        <v>46.1</v>
      </c>
      <c r="X1818" s="172">
        <v>142.19999999999999</v>
      </c>
      <c r="Y1818" s="172">
        <v>148.9</v>
      </c>
      <c r="Z1818" s="172">
        <v>41.6</v>
      </c>
      <c r="AA1818" s="123"/>
      <c r="AB1818" s="123"/>
      <c r="AC1818" s="123">
        <v>112</v>
      </c>
      <c r="AD1818" s="123">
        <v>21</v>
      </c>
      <c r="AE1818" s="123"/>
      <c r="AF1818" s="123"/>
      <c r="AG1818" s="214">
        <f t="shared" si="374"/>
        <v>21</v>
      </c>
      <c r="AH1818" s="229" t="str">
        <f t="shared" si="375"/>
        <v>a4</v>
      </c>
      <c r="AI1818" s="122"/>
      <c r="AJ1818" s="122"/>
      <c r="AK1818" s="122"/>
      <c r="AL1818" s="122"/>
      <c r="AM1818" s="122"/>
      <c r="AN1818" s="173">
        <v>4</v>
      </c>
      <c r="AO1818" s="173"/>
      <c r="AP1818" s="173"/>
      <c r="AQ1818" s="173"/>
      <c r="AR1818" s="173"/>
      <c r="AS1818" s="173"/>
      <c r="AT1818" s="173">
        <v>0.5</v>
      </c>
      <c r="AU1818" s="173">
        <v>0.5</v>
      </c>
      <c r="AV1818" s="173">
        <v>0.5</v>
      </c>
      <c r="AW1818" s="173">
        <v>0.5</v>
      </c>
      <c r="AX1818" s="173"/>
      <c r="AY1818" s="173"/>
      <c r="AZ1818" s="211">
        <f t="shared" si="376"/>
        <v>4</v>
      </c>
      <c r="BA1818" s="211">
        <f t="shared" si="377"/>
        <v>2</v>
      </c>
      <c r="BB1818" s="205">
        <f t="shared" si="378"/>
        <v>17989</v>
      </c>
      <c r="BC1818" s="205">
        <f t="shared" si="379"/>
        <v>17989</v>
      </c>
      <c r="BD1818" s="205">
        <f t="shared" si="380"/>
        <v>156</v>
      </c>
      <c r="BE1818" s="205">
        <f t="shared" si="381"/>
        <v>156</v>
      </c>
      <c r="BF1818" s="175">
        <v>17833</v>
      </c>
      <c r="BG1818" s="175"/>
      <c r="BH1818" s="175">
        <v>5872</v>
      </c>
      <c r="BI1818" s="175"/>
      <c r="BJ1818" s="175"/>
      <c r="BK1818" s="175"/>
      <c r="BL1818" s="175">
        <v>3169</v>
      </c>
      <c r="BM1818" s="175">
        <v>6000</v>
      </c>
      <c r="BN1818" s="175">
        <v>715</v>
      </c>
      <c r="BO1818" s="175">
        <v>2233</v>
      </c>
      <c r="BP1818" s="198">
        <f t="shared" si="382"/>
        <v>8105</v>
      </c>
    </row>
    <row r="1819" spans="1:68" s="116" customFormat="1" x14ac:dyDescent="0.15">
      <c r="A1819" s="117">
        <v>2120602003</v>
      </c>
      <c r="B1819" s="118" t="s">
        <v>1690</v>
      </c>
      <c r="C1819" s="118" t="s">
        <v>1650</v>
      </c>
      <c r="D1819" s="118" t="s">
        <v>1687</v>
      </c>
      <c r="E1819" s="118" t="s">
        <v>4283</v>
      </c>
      <c r="F1819" s="120">
        <v>15</v>
      </c>
      <c r="G1819" s="119"/>
      <c r="H1819" s="119"/>
      <c r="I1819" s="120" t="s">
        <v>5820</v>
      </c>
      <c r="J1819" s="120">
        <v>809</v>
      </c>
      <c r="K1819" s="120">
        <v>236035</v>
      </c>
      <c r="L1819" s="120">
        <v>0.79900000000000004</v>
      </c>
      <c r="M1819" s="121" t="s">
        <v>5657</v>
      </c>
      <c r="N1819" s="120">
        <v>1</v>
      </c>
      <c r="O1819" s="119">
        <v>205</v>
      </c>
      <c r="P1819" s="119">
        <v>39</v>
      </c>
      <c r="Q1819" s="119">
        <v>49</v>
      </c>
      <c r="R1819" s="120" t="s">
        <v>5660</v>
      </c>
      <c r="S1819" s="120">
        <v>0.4</v>
      </c>
      <c r="T1819" s="120"/>
      <c r="U1819" s="120"/>
      <c r="V1819" s="172">
        <v>159.80000000000001</v>
      </c>
      <c r="W1819" s="172"/>
      <c r="X1819" s="172">
        <v>155.6</v>
      </c>
      <c r="Y1819" s="172"/>
      <c r="Z1819" s="172">
        <v>4.2</v>
      </c>
      <c r="AA1819" s="123">
        <v>1257</v>
      </c>
      <c r="AB1819" s="123"/>
      <c r="AC1819" s="123">
        <v>37.799999999999997</v>
      </c>
      <c r="AD1819" s="123">
        <v>38</v>
      </c>
      <c r="AE1819" s="123"/>
      <c r="AF1819" s="123"/>
      <c r="AG1819" s="214">
        <f t="shared" si="374"/>
        <v>38</v>
      </c>
      <c r="AH1819" s="229" t="str">
        <f t="shared" si="375"/>
        <v>a4</v>
      </c>
      <c r="AI1819" s="122"/>
      <c r="AJ1819" s="122"/>
      <c r="AK1819" s="122"/>
      <c r="AL1819" s="122"/>
      <c r="AM1819" s="122"/>
      <c r="AN1819" s="173"/>
      <c r="AO1819" s="173"/>
      <c r="AP1819" s="173"/>
      <c r="AQ1819" s="173"/>
      <c r="AR1819" s="173"/>
      <c r="AS1819" s="173"/>
      <c r="AT1819" s="173"/>
      <c r="AU1819" s="173"/>
      <c r="AV1819" s="173">
        <v>1</v>
      </c>
      <c r="AW1819" s="173"/>
      <c r="AX1819" s="173"/>
      <c r="AY1819" s="173"/>
      <c r="AZ1819" s="211">
        <f t="shared" si="376"/>
        <v>0</v>
      </c>
      <c r="BA1819" s="211">
        <f t="shared" si="377"/>
        <v>1</v>
      </c>
      <c r="BB1819" s="205">
        <f t="shared" si="378"/>
        <v>48728</v>
      </c>
      <c r="BC1819" s="205">
        <f t="shared" si="379"/>
        <v>33366</v>
      </c>
      <c r="BD1819" s="205">
        <f t="shared" si="380"/>
        <v>16002</v>
      </c>
      <c r="BE1819" s="205">
        <f t="shared" si="381"/>
        <v>640</v>
      </c>
      <c r="BF1819" s="175">
        <v>32726</v>
      </c>
      <c r="BG1819" s="175"/>
      <c r="BH1819" s="175">
        <v>16002</v>
      </c>
      <c r="BI1819" s="175">
        <v>15362</v>
      </c>
      <c r="BJ1819" s="175"/>
      <c r="BK1819" s="175">
        <v>173</v>
      </c>
      <c r="BL1819" s="175">
        <v>4129</v>
      </c>
      <c r="BM1819" s="175">
        <v>8249</v>
      </c>
      <c r="BN1819" s="175">
        <v>1957</v>
      </c>
      <c r="BO1819" s="175">
        <v>2856</v>
      </c>
      <c r="BP1819" s="198">
        <f t="shared" si="382"/>
        <v>18858</v>
      </c>
    </row>
    <row r="1820" spans="1:68" s="116" customFormat="1" x14ac:dyDescent="0.15">
      <c r="A1820" s="117">
        <v>534602001</v>
      </c>
      <c r="B1820" s="118" t="s">
        <v>593</v>
      </c>
      <c r="C1820" s="118" t="s">
        <v>546</v>
      </c>
      <c r="D1820" s="118" t="s">
        <v>594</v>
      </c>
      <c r="E1820" s="118" t="s">
        <v>3543</v>
      </c>
      <c r="F1820" s="120">
        <v>10</v>
      </c>
      <c r="G1820" s="119"/>
      <c r="H1820" s="119"/>
      <c r="I1820" s="120" t="s">
        <v>5820</v>
      </c>
      <c r="J1820" s="120">
        <v>1600</v>
      </c>
      <c r="K1820" s="120">
        <v>254331</v>
      </c>
      <c r="L1820" s="120">
        <v>0.435</v>
      </c>
      <c r="M1820" s="121" t="s">
        <v>5657</v>
      </c>
      <c r="N1820" s="120">
        <v>1</v>
      </c>
      <c r="O1820" s="119">
        <v>180</v>
      </c>
      <c r="P1820" s="119"/>
      <c r="Q1820" s="119"/>
      <c r="R1820" s="120" t="s">
        <v>5658</v>
      </c>
      <c r="S1820" s="120">
        <v>0.56999999999999995</v>
      </c>
      <c r="T1820" s="120"/>
      <c r="U1820" s="120"/>
      <c r="V1820" s="172">
        <v>425</v>
      </c>
      <c r="W1820" s="172"/>
      <c r="X1820" s="172">
        <v>186</v>
      </c>
      <c r="Y1820" s="172">
        <v>239</v>
      </c>
      <c r="Z1820" s="172"/>
      <c r="AA1820" s="123"/>
      <c r="AB1820" s="123"/>
      <c r="AC1820" s="123">
        <v>145</v>
      </c>
      <c r="AD1820" s="123">
        <v>37.5</v>
      </c>
      <c r="AE1820" s="123"/>
      <c r="AF1820" s="123"/>
      <c r="AG1820" s="214">
        <f t="shared" si="374"/>
        <v>37.5</v>
      </c>
      <c r="AH1820" s="229" t="str">
        <f t="shared" si="375"/>
        <v>a4</v>
      </c>
      <c r="AI1820" s="122"/>
      <c r="AJ1820" s="122"/>
      <c r="AK1820" s="122"/>
      <c r="AL1820" s="122"/>
      <c r="AM1820" s="122"/>
      <c r="AN1820" s="173">
        <v>1</v>
      </c>
      <c r="AO1820" s="173"/>
      <c r="AP1820" s="173"/>
      <c r="AQ1820" s="173"/>
      <c r="AR1820" s="173"/>
      <c r="AS1820" s="173"/>
      <c r="AT1820" s="173">
        <v>0.5</v>
      </c>
      <c r="AU1820" s="173">
        <v>0.5</v>
      </c>
      <c r="AV1820" s="173">
        <v>0.5</v>
      </c>
      <c r="AW1820" s="173">
        <v>0.5</v>
      </c>
      <c r="AX1820" s="173"/>
      <c r="AY1820" s="173"/>
      <c r="AZ1820" s="211">
        <f t="shared" si="376"/>
        <v>1</v>
      </c>
      <c r="BA1820" s="211">
        <f t="shared" si="377"/>
        <v>2</v>
      </c>
      <c r="BB1820" s="205">
        <f t="shared" si="378"/>
        <v>42448</v>
      </c>
      <c r="BC1820" s="205">
        <f t="shared" si="379"/>
        <v>38756</v>
      </c>
      <c r="BD1820" s="205">
        <f t="shared" si="380"/>
        <v>9830</v>
      </c>
      <c r="BE1820" s="205">
        <f t="shared" si="381"/>
        <v>6138</v>
      </c>
      <c r="BF1820" s="175">
        <v>32618</v>
      </c>
      <c r="BG1820" s="175">
        <v>7991</v>
      </c>
      <c r="BH1820" s="175">
        <v>9832</v>
      </c>
      <c r="BI1820" s="175">
        <v>3692</v>
      </c>
      <c r="BJ1820" s="175"/>
      <c r="BK1820" s="175">
        <v>1813</v>
      </c>
      <c r="BL1820" s="175">
        <v>2171</v>
      </c>
      <c r="BM1820" s="175">
        <v>8380</v>
      </c>
      <c r="BN1820" s="175">
        <v>1076</v>
      </c>
      <c r="BO1820" s="175">
        <v>7493</v>
      </c>
      <c r="BP1820" s="198">
        <f t="shared" si="382"/>
        <v>17325</v>
      </c>
    </row>
    <row r="1821" spans="1:68" s="116" customFormat="1" x14ac:dyDescent="0.15">
      <c r="A1821" s="117">
        <v>2120602007</v>
      </c>
      <c r="B1821" s="118" t="s">
        <v>1694</v>
      </c>
      <c r="C1821" s="118" t="s">
        <v>1650</v>
      </c>
      <c r="D1821" s="118" t="s">
        <v>1687</v>
      </c>
      <c r="E1821" s="118" t="s">
        <v>4287</v>
      </c>
      <c r="F1821" s="120">
        <v>13</v>
      </c>
      <c r="G1821" s="119"/>
      <c r="H1821" s="119"/>
      <c r="I1821" s="120" t="s">
        <v>5820</v>
      </c>
      <c r="J1821" s="120">
        <v>1560</v>
      </c>
      <c r="K1821" s="120">
        <v>270103</v>
      </c>
      <c r="L1821" s="120">
        <v>0.47399999999999998</v>
      </c>
      <c r="M1821" s="121" t="s">
        <v>5657</v>
      </c>
      <c r="N1821" s="120">
        <v>1</v>
      </c>
      <c r="O1821" s="119">
        <v>218</v>
      </c>
      <c r="P1821" s="119">
        <v>39</v>
      </c>
      <c r="Q1821" s="119">
        <v>4.7</v>
      </c>
      <c r="R1821" s="120"/>
      <c r="S1821" s="120"/>
      <c r="T1821" s="120"/>
      <c r="U1821" s="120" t="s">
        <v>5689</v>
      </c>
      <c r="V1821" s="172">
        <v>208</v>
      </c>
      <c r="W1821" s="172"/>
      <c r="X1821" s="172">
        <v>208</v>
      </c>
      <c r="Y1821" s="172"/>
      <c r="Z1821" s="172"/>
      <c r="AA1821" s="123">
        <v>1748</v>
      </c>
      <c r="AB1821" s="123"/>
      <c r="AC1821" s="123">
        <v>45.9</v>
      </c>
      <c r="AD1821" s="123">
        <v>46</v>
      </c>
      <c r="AE1821" s="123"/>
      <c r="AF1821" s="123"/>
      <c r="AG1821" s="214">
        <f t="shared" si="374"/>
        <v>46</v>
      </c>
      <c r="AH1821" s="229" t="str">
        <f t="shared" si="375"/>
        <v>a4</v>
      </c>
      <c r="AI1821" s="122"/>
      <c r="AJ1821" s="122"/>
      <c r="AK1821" s="122"/>
      <c r="AL1821" s="122"/>
      <c r="AM1821" s="122"/>
      <c r="AN1821" s="173">
        <v>1</v>
      </c>
      <c r="AO1821" s="173"/>
      <c r="AP1821" s="173"/>
      <c r="AQ1821" s="173"/>
      <c r="AR1821" s="173"/>
      <c r="AS1821" s="173"/>
      <c r="AT1821" s="173"/>
      <c r="AU1821" s="173">
        <v>1</v>
      </c>
      <c r="AV1821" s="173"/>
      <c r="AW1821" s="173"/>
      <c r="AX1821" s="173"/>
      <c r="AY1821" s="173" t="s">
        <v>3186</v>
      </c>
      <c r="AZ1821" s="211">
        <f t="shared" si="376"/>
        <v>1</v>
      </c>
      <c r="BA1821" s="211">
        <f t="shared" si="377"/>
        <v>1</v>
      </c>
      <c r="BB1821" s="205">
        <f t="shared" si="378"/>
        <v>42590</v>
      </c>
      <c r="BC1821" s="205">
        <f t="shared" si="379"/>
        <v>30615</v>
      </c>
      <c r="BD1821" s="205">
        <f t="shared" si="380"/>
        <v>12474</v>
      </c>
      <c r="BE1821" s="205">
        <f t="shared" si="381"/>
        <v>499</v>
      </c>
      <c r="BF1821" s="175">
        <v>30116</v>
      </c>
      <c r="BG1821" s="175"/>
      <c r="BH1821" s="175">
        <v>12474</v>
      </c>
      <c r="BI1821" s="175">
        <v>11975</v>
      </c>
      <c r="BJ1821" s="175"/>
      <c r="BK1821" s="175">
        <v>210</v>
      </c>
      <c r="BL1821" s="175">
        <v>6297</v>
      </c>
      <c r="BM1821" s="175">
        <v>6458</v>
      </c>
      <c r="BN1821" s="175">
        <v>3175</v>
      </c>
      <c r="BO1821" s="175">
        <v>2001</v>
      </c>
      <c r="BP1821" s="198">
        <f t="shared" si="382"/>
        <v>14475</v>
      </c>
    </row>
    <row r="1822" spans="1:68" s="116" customFormat="1" x14ac:dyDescent="0.15">
      <c r="A1822" s="117">
        <v>2820102006</v>
      </c>
      <c r="B1822" s="118" t="s">
        <v>2120</v>
      </c>
      <c r="C1822" s="118" t="s">
        <v>2099</v>
      </c>
      <c r="D1822" s="118" t="s">
        <v>2116</v>
      </c>
      <c r="E1822" s="118" t="s">
        <v>4601</v>
      </c>
      <c r="F1822" s="120">
        <v>12</v>
      </c>
      <c r="G1822" s="119">
        <v>293839</v>
      </c>
      <c r="H1822" s="119"/>
      <c r="I1822" s="120" t="s">
        <v>5820</v>
      </c>
      <c r="J1822" s="120">
        <v>2860</v>
      </c>
      <c r="K1822" s="120">
        <v>293839</v>
      </c>
      <c r="L1822" s="120">
        <v>0.28100000000000003</v>
      </c>
      <c r="M1822" s="121" t="s">
        <v>5662</v>
      </c>
      <c r="N1822" s="120">
        <v>1</v>
      </c>
      <c r="O1822" s="119">
        <v>180</v>
      </c>
      <c r="P1822" s="119">
        <v>51</v>
      </c>
      <c r="Q1822" s="119">
        <v>4.5999999999999996</v>
      </c>
      <c r="R1822" s="120"/>
      <c r="S1822" s="120"/>
      <c r="T1822" s="120"/>
      <c r="U1822" s="120" t="s">
        <v>5689</v>
      </c>
      <c r="V1822" s="172">
        <v>490.7</v>
      </c>
      <c r="W1822" s="172"/>
      <c r="X1822" s="172">
        <v>200.7</v>
      </c>
      <c r="Y1822" s="172">
        <v>195.5</v>
      </c>
      <c r="Z1822" s="172">
        <v>94.5</v>
      </c>
      <c r="AA1822" s="123">
        <v>2613</v>
      </c>
      <c r="AB1822" s="123"/>
      <c r="AC1822" s="123">
        <v>149</v>
      </c>
      <c r="AD1822" s="123">
        <v>45</v>
      </c>
      <c r="AE1822" s="123"/>
      <c r="AF1822" s="123"/>
      <c r="AG1822" s="214">
        <f t="shared" si="374"/>
        <v>45</v>
      </c>
      <c r="AH1822" s="229" t="str">
        <f t="shared" si="375"/>
        <v>a4</v>
      </c>
      <c r="AI1822" s="122"/>
      <c r="AJ1822" s="122"/>
      <c r="AK1822" s="122"/>
      <c r="AL1822" s="122"/>
      <c r="AM1822" s="122"/>
      <c r="AN1822" s="173">
        <v>1</v>
      </c>
      <c r="AO1822" s="173"/>
      <c r="AP1822" s="173"/>
      <c r="AQ1822" s="173"/>
      <c r="AR1822" s="173"/>
      <c r="AS1822" s="173"/>
      <c r="AT1822" s="173">
        <v>0.6</v>
      </c>
      <c r="AU1822" s="173">
        <v>0.6</v>
      </c>
      <c r="AV1822" s="173">
        <v>0.5</v>
      </c>
      <c r="AW1822" s="173">
        <v>0.5</v>
      </c>
      <c r="AX1822" s="173"/>
      <c r="AY1822" s="173"/>
      <c r="AZ1822" s="211">
        <f t="shared" si="376"/>
        <v>1</v>
      </c>
      <c r="BA1822" s="211">
        <f t="shared" si="377"/>
        <v>2.2000000000000002</v>
      </c>
      <c r="BB1822" s="205">
        <f t="shared" si="378"/>
        <v>39809</v>
      </c>
      <c r="BC1822" s="205">
        <f t="shared" si="379"/>
        <v>39809</v>
      </c>
      <c r="BD1822" s="205">
        <f t="shared" si="380"/>
        <v>0</v>
      </c>
      <c r="BE1822" s="205">
        <f t="shared" si="381"/>
        <v>0</v>
      </c>
      <c r="BF1822" s="175">
        <v>39809</v>
      </c>
      <c r="BG1822" s="175">
        <v>9891</v>
      </c>
      <c r="BH1822" s="175">
        <v>7434</v>
      </c>
      <c r="BI1822" s="175"/>
      <c r="BJ1822" s="175"/>
      <c r="BK1822" s="175">
        <v>1712</v>
      </c>
      <c r="BL1822" s="175">
        <v>2577</v>
      </c>
      <c r="BM1822" s="175">
        <v>7620</v>
      </c>
      <c r="BN1822" s="175">
        <v>3247</v>
      </c>
      <c r="BO1822" s="175">
        <v>7328</v>
      </c>
      <c r="BP1822" s="198">
        <f t="shared" si="382"/>
        <v>14762</v>
      </c>
    </row>
    <row r="1823" spans="1:68" s="116" customFormat="1" x14ac:dyDescent="0.15">
      <c r="A1823" s="117">
        <v>1720501001</v>
      </c>
      <c r="B1823" s="118" t="s">
        <v>1347</v>
      </c>
      <c r="C1823" s="118" t="s">
        <v>1324</v>
      </c>
      <c r="D1823" s="118" t="s">
        <v>1348</v>
      </c>
      <c r="E1823" s="118" t="s">
        <v>4039</v>
      </c>
      <c r="F1823" s="120">
        <v>22</v>
      </c>
      <c r="G1823" s="119"/>
      <c r="H1823" s="119"/>
      <c r="I1823" s="120" t="s">
        <v>5820</v>
      </c>
      <c r="J1823" s="120">
        <v>3600</v>
      </c>
      <c r="K1823" s="120">
        <v>538501</v>
      </c>
      <c r="L1823" s="120">
        <v>0.41</v>
      </c>
      <c r="M1823" s="121" t="s">
        <v>5657</v>
      </c>
      <c r="N1823" s="120">
        <v>1</v>
      </c>
      <c r="O1823" s="119">
        <v>182</v>
      </c>
      <c r="P1823" s="119">
        <v>42.7</v>
      </c>
      <c r="Q1823" s="119">
        <v>6.4</v>
      </c>
      <c r="R1823" s="120" t="s">
        <v>5655</v>
      </c>
      <c r="S1823" s="120">
        <v>7.6</v>
      </c>
      <c r="T1823" s="120"/>
      <c r="U1823" s="120"/>
      <c r="V1823" s="172">
        <v>913.7</v>
      </c>
      <c r="W1823" s="172"/>
      <c r="X1823" s="172">
        <v>452.1</v>
      </c>
      <c r="Y1823" s="172">
        <v>461.6</v>
      </c>
      <c r="Z1823" s="172"/>
      <c r="AA1823" s="123">
        <v>7356</v>
      </c>
      <c r="AB1823" s="123"/>
      <c r="AC1823" s="123">
        <v>371</v>
      </c>
      <c r="AD1823" s="123">
        <v>86</v>
      </c>
      <c r="AE1823" s="123"/>
      <c r="AF1823" s="123"/>
      <c r="AG1823" s="214">
        <f t="shared" si="374"/>
        <v>86</v>
      </c>
      <c r="AH1823" s="229" t="str">
        <f t="shared" si="375"/>
        <v>a4</v>
      </c>
      <c r="AI1823" s="122" t="s">
        <v>5401</v>
      </c>
      <c r="AJ1823" s="122" t="s">
        <v>5401</v>
      </c>
      <c r="AK1823" s="122"/>
      <c r="AL1823" s="122"/>
      <c r="AM1823" s="122"/>
      <c r="AN1823" s="173">
        <v>5</v>
      </c>
      <c r="AO1823" s="173"/>
      <c r="AP1823" s="173"/>
      <c r="AQ1823" s="173"/>
      <c r="AR1823" s="173"/>
      <c r="AS1823" s="173">
        <v>1</v>
      </c>
      <c r="AT1823" s="173">
        <v>1</v>
      </c>
      <c r="AU1823" s="173">
        <v>0.9</v>
      </c>
      <c r="AV1823" s="173">
        <v>1</v>
      </c>
      <c r="AW1823" s="173">
        <v>1</v>
      </c>
      <c r="AX1823" s="173">
        <v>0.5</v>
      </c>
      <c r="AY1823" s="173"/>
      <c r="AZ1823" s="211">
        <f t="shared" si="376"/>
        <v>6</v>
      </c>
      <c r="BA1823" s="211">
        <f t="shared" si="377"/>
        <v>4.4000000000000004</v>
      </c>
      <c r="BB1823" s="205">
        <f t="shared" si="378"/>
        <v>81935</v>
      </c>
      <c r="BC1823" s="205">
        <f t="shared" si="379"/>
        <v>72289</v>
      </c>
      <c r="BD1823" s="205">
        <f t="shared" si="380"/>
        <v>19900</v>
      </c>
      <c r="BE1823" s="205">
        <f t="shared" si="381"/>
        <v>10254</v>
      </c>
      <c r="BF1823" s="175">
        <v>62035</v>
      </c>
      <c r="BG1823" s="175">
        <v>18226</v>
      </c>
      <c r="BH1823" s="175">
        <v>30901</v>
      </c>
      <c r="BI1823" s="175">
        <v>9646</v>
      </c>
      <c r="BJ1823" s="175"/>
      <c r="BK1823" s="175"/>
      <c r="BL1823" s="175">
        <v>2825</v>
      </c>
      <c r="BM1823" s="175"/>
      <c r="BN1823" s="175"/>
      <c r="BO1823" s="175">
        <v>20337</v>
      </c>
      <c r="BP1823" s="198">
        <f t="shared" si="382"/>
        <v>51238</v>
      </c>
    </row>
    <row r="1824" spans="1:68" s="116" customFormat="1" x14ac:dyDescent="0.15">
      <c r="A1824" s="117">
        <v>1522301001</v>
      </c>
      <c r="B1824" s="118" t="s">
        <v>1239</v>
      </c>
      <c r="C1824" s="118" t="s">
        <v>1167</v>
      </c>
      <c r="D1824" s="118" t="s">
        <v>1240</v>
      </c>
      <c r="E1824" s="118" t="s">
        <v>3960</v>
      </c>
      <c r="F1824" s="120">
        <v>16</v>
      </c>
      <c r="G1824" s="119">
        <v>778027</v>
      </c>
      <c r="H1824" s="119"/>
      <c r="I1824" s="120" t="s">
        <v>5820</v>
      </c>
      <c r="J1824" s="120">
        <v>3800</v>
      </c>
      <c r="K1824" s="120">
        <v>778027</v>
      </c>
      <c r="L1824" s="120">
        <v>0.56100000000000005</v>
      </c>
      <c r="M1824" s="121" t="s">
        <v>5657</v>
      </c>
      <c r="N1824" s="120">
        <v>1</v>
      </c>
      <c r="O1824" s="119">
        <v>378.8</v>
      </c>
      <c r="P1824" s="119"/>
      <c r="Q1824" s="119"/>
      <c r="R1824" s="120" t="s">
        <v>5655</v>
      </c>
      <c r="S1824" s="120">
        <v>16.21</v>
      </c>
      <c r="T1824" s="120"/>
      <c r="U1824" s="120"/>
      <c r="V1824" s="172">
        <v>2230.6</v>
      </c>
      <c r="W1824" s="172">
        <v>429.4</v>
      </c>
      <c r="X1824" s="172">
        <v>1073.4000000000001</v>
      </c>
      <c r="Y1824" s="172">
        <v>644</v>
      </c>
      <c r="Z1824" s="172">
        <v>83.8</v>
      </c>
      <c r="AA1824" s="123">
        <v>8402</v>
      </c>
      <c r="AB1824" s="123"/>
      <c r="AC1824" s="123">
        <v>682.46</v>
      </c>
      <c r="AD1824" s="123"/>
      <c r="AE1824" s="123">
        <v>12.847</v>
      </c>
      <c r="AF1824" s="123"/>
      <c r="AG1824" s="214">
        <f t="shared" si="374"/>
        <v>12.847</v>
      </c>
      <c r="AH1824" s="229" t="str">
        <f t="shared" si="375"/>
        <v>a4</v>
      </c>
      <c r="AI1824" s="122"/>
      <c r="AJ1824" s="122"/>
      <c r="AK1824" s="122"/>
      <c r="AL1824" s="122"/>
      <c r="AM1824" s="122"/>
      <c r="AN1824" s="173">
        <v>12</v>
      </c>
      <c r="AO1824" s="173" t="s">
        <v>3186</v>
      </c>
      <c r="AP1824" s="173" t="s">
        <v>3186</v>
      </c>
      <c r="AQ1824" s="173" t="s">
        <v>3186</v>
      </c>
      <c r="AR1824" s="173" t="s">
        <v>3186</v>
      </c>
      <c r="AS1824" s="173">
        <v>1</v>
      </c>
      <c r="AT1824" s="173">
        <v>1</v>
      </c>
      <c r="AU1824" s="173">
        <v>1</v>
      </c>
      <c r="AV1824" s="173">
        <v>1</v>
      </c>
      <c r="AW1824" s="173">
        <v>1</v>
      </c>
      <c r="AX1824" s="173">
        <v>1</v>
      </c>
      <c r="AY1824" s="173" t="s">
        <v>3186</v>
      </c>
      <c r="AZ1824" s="211">
        <f t="shared" si="376"/>
        <v>13</v>
      </c>
      <c r="BA1824" s="211">
        <f t="shared" si="377"/>
        <v>5</v>
      </c>
      <c r="BB1824" s="205">
        <f t="shared" si="378"/>
        <v>141121</v>
      </c>
      <c r="BC1824" s="205">
        <f t="shared" si="379"/>
        <v>141121</v>
      </c>
      <c r="BD1824" s="205">
        <f t="shared" si="380"/>
        <v>32823</v>
      </c>
      <c r="BE1824" s="205">
        <f t="shared" si="381"/>
        <v>32823</v>
      </c>
      <c r="BF1824" s="175">
        <v>108298</v>
      </c>
      <c r="BG1824" s="175"/>
      <c r="BH1824" s="175">
        <v>32823</v>
      </c>
      <c r="BI1824" s="175"/>
      <c r="BJ1824" s="175"/>
      <c r="BK1824" s="175">
        <v>11352</v>
      </c>
      <c r="BL1824" s="175">
        <v>32952</v>
      </c>
      <c r="BM1824" s="175">
        <v>13991</v>
      </c>
      <c r="BN1824" s="175">
        <v>9114</v>
      </c>
      <c r="BO1824" s="175">
        <v>40889</v>
      </c>
      <c r="BP1824" s="198">
        <f t="shared" si="382"/>
        <v>73712</v>
      </c>
    </row>
    <row r="1825" spans="1:68" s="116" customFormat="1" x14ac:dyDescent="0.15">
      <c r="A1825" s="117">
        <v>1522401006</v>
      </c>
      <c r="B1825" s="118" t="s">
        <v>1174</v>
      </c>
      <c r="C1825" s="118" t="s">
        <v>1167</v>
      </c>
      <c r="D1825" s="118" t="s">
        <v>1175</v>
      </c>
      <c r="E1825" s="118" t="s">
        <v>3905</v>
      </c>
      <c r="F1825" s="120">
        <v>18</v>
      </c>
      <c r="G1825" s="119">
        <v>1645934</v>
      </c>
      <c r="H1825" s="119"/>
      <c r="I1825" s="120" t="s">
        <v>5820</v>
      </c>
      <c r="J1825" s="120">
        <v>11100</v>
      </c>
      <c r="K1825" s="120">
        <v>1645934</v>
      </c>
      <c r="L1825" s="120">
        <v>0.40600000000000003</v>
      </c>
      <c r="M1825" s="121" t="s">
        <v>5654</v>
      </c>
      <c r="N1825" s="120">
        <v>1</v>
      </c>
      <c r="O1825" s="119">
        <v>210</v>
      </c>
      <c r="P1825" s="119">
        <v>51</v>
      </c>
      <c r="Q1825" s="119">
        <v>9.1999999999999993</v>
      </c>
      <c r="R1825" s="120"/>
      <c r="S1825" s="120"/>
      <c r="T1825" s="120"/>
      <c r="U1825" s="120"/>
      <c r="V1825" s="172"/>
      <c r="W1825" s="172"/>
      <c r="X1825" s="172"/>
      <c r="Y1825" s="172"/>
      <c r="Z1825" s="172"/>
      <c r="AA1825" s="123">
        <v>13522</v>
      </c>
      <c r="AB1825" s="123">
        <v>46181.999999999971</v>
      </c>
      <c r="AC1825" s="123">
        <v>714</v>
      </c>
      <c r="AD1825" s="123">
        <v>54</v>
      </c>
      <c r="AE1825" s="123">
        <v>14</v>
      </c>
      <c r="AF1825" s="123"/>
      <c r="AG1825" s="214">
        <f t="shared" si="374"/>
        <v>68</v>
      </c>
      <c r="AH1825" s="229" t="str">
        <f t="shared" si="375"/>
        <v>a4</v>
      </c>
      <c r="AI1825" s="122"/>
      <c r="AJ1825" s="122"/>
      <c r="AK1825" s="122"/>
      <c r="AL1825" s="122"/>
      <c r="AM1825" s="122"/>
      <c r="AN1825" s="173"/>
      <c r="AO1825" s="173"/>
      <c r="AP1825" s="173"/>
      <c r="AQ1825" s="173"/>
      <c r="AR1825" s="173"/>
      <c r="AS1825" s="173">
        <v>2.5</v>
      </c>
      <c r="AT1825" s="173">
        <v>5.5</v>
      </c>
      <c r="AU1825" s="173">
        <v>7.2</v>
      </c>
      <c r="AV1825" s="173">
        <v>1.5</v>
      </c>
      <c r="AW1825" s="173">
        <v>3.8</v>
      </c>
      <c r="AX1825" s="173">
        <v>1.5</v>
      </c>
      <c r="AY1825" s="173">
        <v>1</v>
      </c>
      <c r="AZ1825" s="211">
        <f t="shared" si="376"/>
        <v>2.5</v>
      </c>
      <c r="BA1825" s="211">
        <f t="shared" si="377"/>
        <v>20.5</v>
      </c>
      <c r="BB1825" s="205">
        <f t="shared" si="378"/>
        <v>213863</v>
      </c>
      <c r="BC1825" s="205">
        <f t="shared" si="379"/>
        <v>213863</v>
      </c>
      <c r="BD1825" s="205">
        <f t="shared" si="380"/>
        <v>1</v>
      </c>
      <c r="BE1825" s="205">
        <f t="shared" si="381"/>
        <v>1</v>
      </c>
      <c r="BF1825" s="175">
        <v>213862</v>
      </c>
      <c r="BG1825" s="175"/>
      <c r="BH1825" s="175">
        <v>100800</v>
      </c>
      <c r="BI1825" s="175"/>
      <c r="BJ1825" s="175"/>
      <c r="BK1825" s="175">
        <v>26578</v>
      </c>
      <c r="BL1825" s="175">
        <v>8618</v>
      </c>
      <c r="BM1825" s="175">
        <v>18267</v>
      </c>
      <c r="BN1825" s="175">
        <v>7527</v>
      </c>
      <c r="BO1825" s="175">
        <v>52073</v>
      </c>
      <c r="BP1825" s="198">
        <f t="shared" si="382"/>
        <v>152873</v>
      </c>
    </row>
    <row r="1826" spans="1:68" s="116" customFormat="1" x14ac:dyDescent="0.15">
      <c r="A1826" s="117">
        <v>1522701001</v>
      </c>
      <c r="B1826" s="118" t="s">
        <v>1257</v>
      </c>
      <c r="C1826" s="118" t="s">
        <v>1167</v>
      </c>
      <c r="D1826" s="118" t="s">
        <v>1258</v>
      </c>
      <c r="E1826" s="118" t="s">
        <v>3974</v>
      </c>
      <c r="F1826" s="120">
        <v>21</v>
      </c>
      <c r="G1826" s="119">
        <v>1872125</v>
      </c>
      <c r="H1826" s="119"/>
      <c r="I1826" s="120" t="s">
        <v>5820</v>
      </c>
      <c r="J1826" s="120">
        <v>11500</v>
      </c>
      <c r="K1826" s="120">
        <v>1872125</v>
      </c>
      <c r="L1826" s="120">
        <v>0.44600000000000001</v>
      </c>
      <c r="M1826" s="121" t="s">
        <v>5654</v>
      </c>
      <c r="N1826" s="120">
        <v>1</v>
      </c>
      <c r="O1826" s="119">
        <v>216</v>
      </c>
      <c r="P1826" s="119"/>
      <c r="Q1826" s="119"/>
      <c r="R1826" s="120" t="s">
        <v>5655</v>
      </c>
      <c r="S1826" s="120">
        <v>35.5</v>
      </c>
      <c r="T1826" s="120"/>
      <c r="U1826" s="120"/>
      <c r="V1826" s="172">
        <v>1067.5</v>
      </c>
      <c r="W1826" s="172">
        <v>128.1</v>
      </c>
      <c r="X1826" s="172">
        <v>405.7</v>
      </c>
      <c r="Y1826" s="172">
        <v>437.7</v>
      </c>
      <c r="Z1826" s="172">
        <v>96</v>
      </c>
      <c r="AA1826" s="123">
        <v>1507.7</v>
      </c>
      <c r="AB1826" s="123"/>
      <c r="AC1826" s="123">
        <v>560.70000000000005</v>
      </c>
      <c r="AD1826" s="123"/>
      <c r="AE1826" s="123">
        <v>21.88</v>
      </c>
      <c r="AF1826" s="123"/>
      <c r="AG1826" s="214">
        <f t="shared" si="374"/>
        <v>21.88</v>
      </c>
      <c r="AH1826" s="229" t="str">
        <f t="shared" si="375"/>
        <v>a4</v>
      </c>
      <c r="AI1826" s="122"/>
      <c r="AJ1826" s="122"/>
      <c r="AK1826" s="122"/>
      <c r="AL1826" s="122"/>
      <c r="AM1826" s="122"/>
      <c r="AN1826" s="173">
        <v>1</v>
      </c>
      <c r="AO1826" s="173"/>
      <c r="AP1826" s="173"/>
      <c r="AQ1826" s="173"/>
      <c r="AR1826" s="173">
        <v>1</v>
      </c>
      <c r="AS1826" s="173">
        <v>2</v>
      </c>
      <c r="AT1826" s="173">
        <v>2</v>
      </c>
      <c r="AU1826" s="173">
        <v>2</v>
      </c>
      <c r="AV1826" s="173">
        <v>2</v>
      </c>
      <c r="AW1826" s="173">
        <v>2</v>
      </c>
      <c r="AX1826" s="173">
        <v>1</v>
      </c>
      <c r="AY1826" s="173"/>
      <c r="AZ1826" s="211">
        <f t="shared" si="376"/>
        <v>4</v>
      </c>
      <c r="BA1826" s="211">
        <f t="shared" si="377"/>
        <v>9</v>
      </c>
      <c r="BB1826" s="205">
        <f t="shared" si="378"/>
        <v>150044</v>
      </c>
      <c r="BC1826" s="205">
        <f t="shared" si="379"/>
        <v>150044</v>
      </c>
      <c r="BD1826" s="205">
        <f t="shared" si="380"/>
        <v>0</v>
      </c>
      <c r="BE1826" s="205">
        <f t="shared" si="381"/>
        <v>0</v>
      </c>
      <c r="BF1826" s="175">
        <v>150044</v>
      </c>
      <c r="BG1826" s="175"/>
      <c r="BH1826" s="175">
        <v>56280</v>
      </c>
      <c r="BI1826" s="175"/>
      <c r="BJ1826" s="175"/>
      <c r="BK1826" s="175">
        <v>172</v>
      </c>
      <c r="BL1826" s="175">
        <v>34269</v>
      </c>
      <c r="BM1826" s="175">
        <v>25616</v>
      </c>
      <c r="BN1826" s="175">
        <v>12850</v>
      </c>
      <c r="BO1826" s="175">
        <v>20857</v>
      </c>
      <c r="BP1826" s="198">
        <f t="shared" si="382"/>
        <v>77137</v>
      </c>
    </row>
    <row r="1827" spans="1:68" s="116" customFormat="1" x14ac:dyDescent="0.15">
      <c r="A1827" s="117">
        <v>4321601001</v>
      </c>
      <c r="B1827" s="118" t="s">
        <v>2992</v>
      </c>
      <c r="C1827" s="118" t="s">
        <v>2954</v>
      </c>
      <c r="D1827" s="118" t="s">
        <v>2993</v>
      </c>
      <c r="E1827" s="118" t="s">
        <v>5245</v>
      </c>
      <c r="F1827" s="120">
        <v>32</v>
      </c>
      <c r="G1827" s="119">
        <v>2656780</v>
      </c>
      <c r="H1827" s="119"/>
      <c r="I1827" s="120" t="s">
        <v>5820</v>
      </c>
      <c r="J1827" s="120">
        <v>9975</v>
      </c>
      <c r="K1827" s="120">
        <v>2394300</v>
      </c>
      <c r="L1827" s="120">
        <v>0.65800000000000003</v>
      </c>
      <c r="M1827" s="121" t="s">
        <v>5654</v>
      </c>
      <c r="N1827" s="120">
        <v>1</v>
      </c>
      <c r="O1827" s="119">
        <v>233.7</v>
      </c>
      <c r="P1827" s="119"/>
      <c r="Q1827" s="119"/>
      <c r="R1827" s="120" t="s">
        <v>5655</v>
      </c>
      <c r="S1827" s="120">
        <v>12.9</v>
      </c>
      <c r="T1827" s="120"/>
      <c r="U1827" s="120"/>
      <c r="V1827" s="172">
        <v>1489.9</v>
      </c>
      <c r="W1827" s="172">
        <v>212.9</v>
      </c>
      <c r="X1827" s="172">
        <v>682</v>
      </c>
      <c r="Y1827" s="172">
        <v>216.1</v>
      </c>
      <c r="Z1827" s="172">
        <v>378.9</v>
      </c>
      <c r="AA1827" s="123">
        <v>16070</v>
      </c>
      <c r="AB1827" s="123">
        <v>43068.299999999923</v>
      </c>
      <c r="AC1827" s="123">
        <v>1271</v>
      </c>
      <c r="AD1827" s="123">
        <v>253.39</v>
      </c>
      <c r="AE1827" s="123"/>
      <c r="AF1827" s="123"/>
      <c r="AG1827" s="214">
        <f t="shared" si="374"/>
        <v>253.39</v>
      </c>
      <c r="AH1827" s="229" t="str">
        <f t="shared" si="375"/>
        <v>a4</v>
      </c>
      <c r="AI1827" s="122"/>
      <c r="AJ1827" s="122"/>
      <c r="AK1827" s="122"/>
      <c r="AL1827" s="122"/>
      <c r="AM1827" s="122"/>
      <c r="AN1827" s="173" t="s">
        <v>3186</v>
      </c>
      <c r="AO1827" s="173" t="s">
        <v>3186</v>
      </c>
      <c r="AP1827" s="173" t="s">
        <v>3186</v>
      </c>
      <c r="AQ1827" s="173" t="s">
        <v>3186</v>
      </c>
      <c r="AR1827" s="173" t="s">
        <v>3186</v>
      </c>
      <c r="AS1827" s="173">
        <v>1.2</v>
      </c>
      <c r="AT1827" s="173"/>
      <c r="AU1827" s="173">
        <v>0.7</v>
      </c>
      <c r="AV1827" s="173">
        <v>5.7</v>
      </c>
      <c r="AW1827" s="173">
        <v>0.7</v>
      </c>
      <c r="AX1827" s="173">
        <v>1.3</v>
      </c>
      <c r="AY1827" s="173"/>
      <c r="AZ1827" s="211">
        <f t="shared" si="376"/>
        <v>1.2</v>
      </c>
      <c r="BA1827" s="211">
        <f t="shared" si="377"/>
        <v>8.4</v>
      </c>
      <c r="BB1827" s="205">
        <f t="shared" si="378"/>
        <v>141371</v>
      </c>
      <c r="BC1827" s="205">
        <f t="shared" si="379"/>
        <v>141371</v>
      </c>
      <c r="BD1827" s="205">
        <f t="shared" si="380"/>
        <v>0</v>
      </c>
      <c r="BE1827" s="205">
        <f t="shared" si="381"/>
        <v>0</v>
      </c>
      <c r="BF1827" s="175">
        <v>141371</v>
      </c>
      <c r="BG1827" s="175">
        <v>7188</v>
      </c>
      <c r="BH1827" s="175">
        <v>65444</v>
      </c>
      <c r="BI1827" s="175"/>
      <c r="BJ1827" s="175"/>
      <c r="BK1827" s="175"/>
      <c r="BL1827" s="175">
        <v>9544</v>
      </c>
      <c r="BM1827" s="175">
        <v>19836</v>
      </c>
      <c r="BN1827" s="175">
        <v>17488</v>
      </c>
      <c r="BO1827" s="175">
        <v>21871</v>
      </c>
      <c r="BP1827" s="198">
        <f t="shared" si="382"/>
        <v>87315</v>
      </c>
    </row>
    <row r="1828" spans="1:68" s="116" customFormat="1" x14ac:dyDescent="0.15">
      <c r="A1828" s="117">
        <v>1438201002</v>
      </c>
      <c r="B1828" s="118" t="s">
        <v>1161</v>
      </c>
      <c r="C1828" s="118" t="s">
        <v>1107</v>
      </c>
      <c r="D1828" s="118" t="s">
        <v>1160</v>
      </c>
      <c r="E1828" s="118" t="s">
        <v>3897</v>
      </c>
      <c r="F1828" s="120">
        <v>28</v>
      </c>
      <c r="G1828" s="119">
        <v>2691479</v>
      </c>
      <c r="H1828" s="119"/>
      <c r="I1828" s="120" t="s">
        <v>5820</v>
      </c>
      <c r="J1828" s="120">
        <v>11531</v>
      </c>
      <c r="K1828" s="120">
        <v>2691479</v>
      </c>
      <c r="L1828" s="120">
        <v>0.63900000000000001</v>
      </c>
      <c r="M1828" s="121" t="s">
        <v>5654</v>
      </c>
      <c r="N1828" s="120">
        <v>1</v>
      </c>
      <c r="O1828" s="119">
        <v>161</v>
      </c>
      <c r="P1828" s="119"/>
      <c r="Q1828" s="119"/>
      <c r="R1828" s="120" t="s">
        <v>5655</v>
      </c>
      <c r="S1828" s="120">
        <v>28.8</v>
      </c>
      <c r="T1828" s="120"/>
      <c r="U1828" s="120"/>
      <c r="V1828" s="172">
        <v>2046.9</v>
      </c>
      <c r="W1828" s="172">
        <v>118.1</v>
      </c>
      <c r="X1828" s="172">
        <v>680.2</v>
      </c>
      <c r="Y1828" s="172">
        <v>959.1</v>
      </c>
      <c r="Z1828" s="172">
        <v>289.5</v>
      </c>
      <c r="AA1828" s="123">
        <v>17371.400000000001</v>
      </c>
      <c r="AB1828" s="123"/>
      <c r="AC1828" s="123">
        <v>908</v>
      </c>
      <c r="AD1828" s="123"/>
      <c r="AE1828" s="123">
        <v>35</v>
      </c>
      <c r="AF1828" s="123"/>
      <c r="AG1828" s="214">
        <f t="shared" si="374"/>
        <v>35</v>
      </c>
      <c r="AH1828" s="229" t="str">
        <f t="shared" si="375"/>
        <v>a4</v>
      </c>
      <c r="AI1828" s="122"/>
      <c r="AJ1828" s="122"/>
      <c r="AK1828" s="122"/>
      <c r="AL1828" s="122"/>
      <c r="AM1828" s="122"/>
      <c r="AN1828" s="173">
        <v>0.5</v>
      </c>
      <c r="AO1828" s="173">
        <v>1</v>
      </c>
      <c r="AP1828" s="173">
        <v>1</v>
      </c>
      <c r="AQ1828" s="173">
        <v>1</v>
      </c>
      <c r="AR1828" s="173"/>
      <c r="AS1828" s="173">
        <v>1</v>
      </c>
      <c r="AT1828" s="173">
        <v>3</v>
      </c>
      <c r="AU1828" s="173">
        <v>4</v>
      </c>
      <c r="AV1828" s="173">
        <v>1</v>
      </c>
      <c r="AW1828" s="173">
        <v>2</v>
      </c>
      <c r="AX1828" s="173"/>
      <c r="AY1828" s="173"/>
      <c r="AZ1828" s="211">
        <f t="shared" si="376"/>
        <v>4.5</v>
      </c>
      <c r="BA1828" s="211">
        <f t="shared" si="377"/>
        <v>10</v>
      </c>
      <c r="BB1828" s="205">
        <f t="shared" si="378"/>
        <v>307526</v>
      </c>
      <c r="BC1828" s="205">
        <f t="shared" si="379"/>
        <v>238836</v>
      </c>
      <c r="BD1828" s="205">
        <f t="shared" si="380"/>
        <v>74151</v>
      </c>
      <c r="BE1828" s="205">
        <f t="shared" si="381"/>
        <v>5461</v>
      </c>
      <c r="BF1828" s="175">
        <v>233375</v>
      </c>
      <c r="BG1828" s="175">
        <v>21256</v>
      </c>
      <c r="BH1828" s="175">
        <v>74151</v>
      </c>
      <c r="BI1828" s="175">
        <v>68690</v>
      </c>
      <c r="BJ1828" s="175"/>
      <c r="BK1828" s="175">
        <v>1772</v>
      </c>
      <c r="BL1828" s="175">
        <v>45248</v>
      </c>
      <c r="BM1828" s="175">
        <v>65326</v>
      </c>
      <c r="BN1828" s="175">
        <v>12691</v>
      </c>
      <c r="BO1828" s="175">
        <v>18392</v>
      </c>
      <c r="BP1828" s="198">
        <f t="shared" si="382"/>
        <v>92543</v>
      </c>
    </row>
    <row r="1829" spans="1:68" s="116" customFormat="1" x14ac:dyDescent="0.15">
      <c r="A1829" s="117">
        <v>122301001</v>
      </c>
      <c r="B1829" s="118" t="s">
        <v>88</v>
      </c>
      <c r="C1829" s="118" t="s">
        <v>11</v>
      </c>
      <c r="D1829" s="118" t="s">
        <v>89</v>
      </c>
      <c r="E1829" s="118" t="s">
        <v>3239</v>
      </c>
      <c r="F1829" s="120">
        <v>28</v>
      </c>
      <c r="G1829" s="119">
        <v>3072339</v>
      </c>
      <c r="H1829" s="119"/>
      <c r="I1829" s="120" t="s">
        <v>5820</v>
      </c>
      <c r="J1829" s="120">
        <v>11600</v>
      </c>
      <c r="K1829" s="120">
        <v>2805601</v>
      </c>
      <c r="L1829" s="120">
        <v>0.66300000000000003</v>
      </c>
      <c r="M1829" s="121" t="s">
        <v>5654</v>
      </c>
      <c r="N1829" s="120">
        <v>1</v>
      </c>
      <c r="O1829" s="119">
        <v>197</v>
      </c>
      <c r="P1829" s="119">
        <v>41.1</v>
      </c>
      <c r="Q1829" s="119">
        <v>3.98</v>
      </c>
      <c r="R1829" s="120" t="s">
        <v>5655</v>
      </c>
      <c r="S1829" s="120">
        <v>23.8</v>
      </c>
      <c r="T1829" s="120"/>
      <c r="U1829" s="120" t="s">
        <v>3186</v>
      </c>
      <c r="V1829" s="172">
        <v>1451.55</v>
      </c>
      <c r="W1829" s="172">
        <v>192.851</v>
      </c>
      <c r="X1829" s="172">
        <v>828.024</v>
      </c>
      <c r="Y1829" s="172">
        <v>285.38799999999998</v>
      </c>
      <c r="Z1829" s="172">
        <v>145.28700000000001</v>
      </c>
      <c r="AA1829" s="123">
        <v>17061</v>
      </c>
      <c r="AB1829" s="123"/>
      <c r="AC1829" s="123">
        <v>2110</v>
      </c>
      <c r="AD1829" s="123">
        <v>514</v>
      </c>
      <c r="AE1829" s="123"/>
      <c r="AF1829" s="123"/>
      <c r="AG1829" s="214">
        <f t="shared" si="374"/>
        <v>514</v>
      </c>
      <c r="AH1829" s="229" t="str">
        <f t="shared" si="375"/>
        <v>a4</v>
      </c>
      <c r="AI1829" s="122" t="s">
        <v>5402</v>
      </c>
      <c r="AJ1829" s="122"/>
      <c r="AK1829" s="122" t="s">
        <v>5402</v>
      </c>
      <c r="AL1829" s="122" t="s">
        <v>5402</v>
      </c>
      <c r="AM1829" s="122"/>
      <c r="AN1829" s="173" t="s">
        <v>3186</v>
      </c>
      <c r="AO1829" s="173" t="s">
        <v>3186</v>
      </c>
      <c r="AP1829" s="173" t="s">
        <v>3186</v>
      </c>
      <c r="AQ1829" s="173" t="s">
        <v>3186</v>
      </c>
      <c r="AR1829" s="173" t="s">
        <v>3186</v>
      </c>
      <c r="AS1829" s="173">
        <v>2</v>
      </c>
      <c r="AT1829" s="173">
        <v>6</v>
      </c>
      <c r="AU1829" s="173">
        <v>1</v>
      </c>
      <c r="AV1829" s="173">
        <v>0.8</v>
      </c>
      <c r="AW1829" s="173"/>
      <c r="AX1829" s="173">
        <v>1</v>
      </c>
      <c r="AY1829" s="173">
        <v>1</v>
      </c>
      <c r="AZ1829" s="211">
        <f t="shared" si="376"/>
        <v>2</v>
      </c>
      <c r="BA1829" s="211">
        <f t="shared" si="377"/>
        <v>9.8000000000000007</v>
      </c>
      <c r="BB1829" s="205">
        <f t="shared" si="378"/>
        <v>127750</v>
      </c>
      <c r="BC1829" s="205">
        <f t="shared" si="379"/>
        <v>127750</v>
      </c>
      <c r="BD1829" s="205">
        <f t="shared" si="380"/>
        <v>0</v>
      </c>
      <c r="BE1829" s="205">
        <f t="shared" si="381"/>
        <v>0</v>
      </c>
      <c r="BF1829" s="175">
        <v>127750</v>
      </c>
      <c r="BG1829" s="175"/>
      <c r="BH1829" s="175">
        <v>127531</v>
      </c>
      <c r="BI1829" s="175"/>
      <c r="BJ1829" s="175"/>
      <c r="BK1829" s="175"/>
      <c r="BL1829" s="175"/>
      <c r="BM1829" s="175"/>
      <c r="BN1829" s="175"/>
      <c r="BO1829" s="175">
        <v>219</v>
      </c>
      <c r="BP1829" s="198">
        <f t="shared" si="382"/>
        <v>127750</v>
      </c>
    </row>
    <row r="1830" spans="1:68" s="116" customFormat="1" x14ac:dyDescent="0.15">
      <c r="A1830" s="117">
        <v>500181002</v>
      </c>
      <c r="B1830" s="118" t="s">
        <v>548</v>
      </c>
      <c r="C1830" s="118" t="s">
        <v>546</v>
      </c>
      <c r="D1830" s="118" t="s">
        <v>547</v>
      </c>
      <c r="E1830" s="118" t="s">
        <v>3510</v>
      </c>
      <c r="F1830" s="120">
        <v>25</v>
      </c>
      <c r="G1830" s="119">
        <v>990031</v>
      </c>
      <c r="H1830" s="119"/>
      <c r="I1830" s="120" t="s">
        <v>5820</v>
      </c>
      <c r="J1830" s="120">
        <v>16200</v>
      </c>
      <c r="K1830" s="120">
        <v>3013593</v>
      </c>
      <c r="L1830" s="120">
        <v>0.51</v>
      </c>
      <c r="M1830" s="121" t="s">
        <v>5654</v>
      </c>
      <c r="N1830" s="120">
        <v>1</v>
      </c>
      <c r="O1830" s="119">
        <v>170</v>
      </c>
      <c r="P1830" s="119">
        <v>30</v>
      </c>
      <c r="Q1830" s="119">
        <v>3.7</v>
      </c>
      <c r="R1830" s="120" t="s">
        <v>5655</v>
      </c>
      <c r="S1830" s="120">
        <v>29.8</v>
      </c>
      <c r="T1830" s="120"/>
      <c r="U1830" s="120"/>
      <c r="V1830" s="172">
        <v>1867.2</v>
      </c>
      <c r="W1830" s="172">
        <v>89.2</v>
      </c>
      <c r="X1830" s="172">
        <v>606.79999999999995</v>
      </c>
      <c r="Y1830" s="172">
        <v>290.39999999999998</v>
      </c>
      <c r="Z1830" s="172">
        <v>880.8</v>
      </c>
      <c r="AA1830" s="123">
        <v>12664</v>
      </c>
      <c r="AB1830" s="123"/>
      <c r="AC1830" s="123">
        <v>2025</v>
      </c>
      <c r="AD1830" s="123"/>
      <c r="AE1830" s="123">
        <v>6.6999999999999993</v>
      </c>
      <c r="AF1830" s="123"/>
      <c r="AG1830" s="214">
        <f t="shared" si="374"/>
        <v>6.6999999999999993</v>
      </c>
      <c r="AH1830" s="229" t="str">
        <f t="shared" si="375"/>
        <v>a4</v>
      </c>
      <c r="AI1830" s="122"/>
      <c r="AJ1830" s="122"/>
      <c r="AK1830" s="122"/>
      <c r="AL1830" s="122"/>
      <c r="AM1830" s="122"/>
      <c r="AN1830" s="173"/>
      <c r="AO1830" s="173"/>
      <c r="AP1830" s="173"/>
      <c r="AQ1830" s="173">
        <v>0.5</v>
      </c>
      <c r="AR1830" s="173"/>
      <c r="AS1830" s="173">
        <v>2</v>
      </c>
      <c r="AT1830" s="173">
        <v>1</v>
      </c>
      <c r="AU1830" s="173">
        <v>4</v>
      </c>
      <c r="AV1830" s="173">
        <v>2</v>
      </c>
      <c r="AW1830" s="173">
        <v>8</v>
      </c>
      <c r="AX1830" s="173">
        <v>1</v>
      </c>
      <c r="AY1830" s="173">
        <v>2</v>
      </c>
      <c r="AZ1830" s="211">
        <f t="shared" si="376"/>
        <v>2.5</v>
      </c>
      <c r="BA1830" s="211">
        <f t="shared" si="377"/>
        <v>18</v>
      </c>
      <c r="BB1830" s="205">
        <f t="shared" si="378"/>
        <v>313466</v>
      </c>
      <c r="BC1830" s="205">
        <f t="shared" si="379"/>
        <v>313466</v>
      </c>
      <c r="BD1830" s="205">
        <f t="shared" si="380"/>
        <v>0</v>
      </c>
      <c r="BE1830" s="205">
        <f t="shared" si="381"/>
        <v>0</v>
      </c>
      <c r="BF1830" s="175">
        <v>313466</v>
      </c>
      <c r="BG1830" s="175">
        <v>765</v>
      </c>
      <c r="BH1830" s="175">
        <v>220607</v>
      </c>
      <c r="BI1830" s="175"/>
      <c r="BJ1830" s="175"/>
      <c r="BK1830" s="175">
        <v>838</v>
      </c>
      <c r="BL1830" s="175">
        <v>33443</v>
      </c>
      <c r="BM1830" s="175"/>
      <c r="BN1830" s="175"/>
      <c r="BO1830" s="175">
        <v>57813</v>
      </c>
      <c r="BP1830" s="198">
        <f t="shared" si="382"/>
        <v>278420</v>
      </c>
    </row>
    <row r="1831" spans="1:68" s="116" customFormat="1" x14ac:dyDescent="0.15">
      <c r="A1831" s="117">
        <v>4321001001</v>
      </c>
      <c r="B1831" s="118" t="s">
        <v>2976</v>
      </c>
      <c r="C1831" s="118" t="s">
        <v>2954</v>
      </c>
      <c r="D1831" s="118" t="s">
        <v>2977</v>
      </c>
      <c r="E1831" s="118" t="s">
        <v>5234</v>
      </c>
      <c r="F1831" s="120">
        <v>30</v>
      </c>
      <c r="G1831" s="119">
        <v>3206343</v>
      </c>
      <c r="H1831" s="119"/>
      <c r="I1831" s="120" t="s">
        <v>5820</v>
      </c>
      <c r="J1831" s="120">
        <v>15900</v>
      </c>
      <c r="K1831" s="120">
        <v>3206343</v>
      </c>
      <c r="L1831" s="120">
        <v>0.55200000000000005</v>
      </c>
      <c r="M1831" s="121" t="s">
        <v>5654</v>
      </c>
      <c r="N1831" s="120">
        <v>1</v>
      </c>
      <c r="O1831" s="119">
        <v>120</v>
      </c>
      <c r="P1831" s="119">
        <v>26</v>
      </c>
      <c r="Q1831" s="119">
        <v>3.7</v>
      </c>
      <c r="R1831" s="120" t="s">
        <v>5655</v>
      </c>
      <c r="S1831" s="120">
        <v>1.9</v>
      </c>
      <c r="T1831" s="120"/>
      <c r="U1831" s="120"/>
      <c r="V1831" s="172">
        <v>1613.6</v>
      </c>
      <c r="W1831" s="172">
        <v>180.1</v>
      </c>
      <c r="X1831" s="172">
        <v>1199.5</v>
      </c>
      <c r="Y1831" s="172">
        <v>121.7</v>
      </c>
      <c r="Z1831" s="172">
        <v>112.3</v>
      </c>
      <c r="AA1831" s="123">
        <v>11388</v>
      </c>
      <c r="AB1831" s="123">
        <v>24141</v>
      </c>
      <c r="AC1831" s="123">
        <v>1125</v>
      </c>
      <c r="AD1831" s="123">
        <v>161</v>
      </c>
      <c r="AE1831" s="123"/>
      <c r="AF1831" s="123"/>
      <c r="AG1831" s="214">
        <f t="shared" si="374"/>
        <v>161</v>
      </c>
      <c r="AH1831" s="229" t="str">
        <f t="shared" si="375"/>
        <v>a4</v>
      </c>
      <c r="AI1831" s="122"/>
      <c r="AJ1831" s="122"/>
      <c r="AK1831" s="122"/>
      <c r="AL1831" s="122"/>
      <c r="AM1831" s="122"/>
      <c r="AN1831" s="173">
        <v>1.5</v>
      </c>
      <c r="AO1831" s="173">
        <v>0.5</v>
      </c>
      <c r="AP1831" s="173">
        <v>0.5</v>
      </c>
      <c r="AQ1831" s="173">
        <v>0.5</v>
      </c>
      <c r="AR1831" s="173"/>
      <c r="AS1831" s="173">
        <v>1</v>
      </c>
      <c r="AT1831" s="173">
        <v>2</v>
      </c>
      <c r="AU1831" s="173">
        <v>2</v>
      </c>
      <c r="AV1831" s="173">
        <v>2</v>
      </c>
      <c r="AW1831" s="173">
        <v>2</v>
      </c>
      <c r="AX1831" s="173"/>
      <c r="AY1831" s="173">
        <v>0.8</v>
      </c>
      <c r="AZ1831" s="211">
        <f t="shared" si="376"/>
        <v>4</v>
      </c>
      <c r="BA1831" s="211">
        <f t="shared" si="377"/>
        <v>8.8000000000000007</v>
      </c>
      <c r="BB1831" s="205">
        <f t="shared" si="378"/>
        <v>141823</v>
      </c>
      <c r="BC1831" s="205">
        <f t="shared" si="379"/>
        <v>109528</v>
      </c>
      <c r="BD1831" s="205">
        <f t="shared" si="380"/>
        <v>33587</v>
      </c>
      <c r="BE1831" s="205">
        <f t="shared" si="381"/>
        <v>1292</v>
      </c>
      <c r="BF1831" s="175">
        <v>108236</v>
      </c>
      <c r="BG1831" s="175">
        <v>14291</v>
      </c>
      <c r="BH1831" s="175">
        <v>54612</v>
      </c>
      <c r="BI1831" s="175">
        <v>32295</v>
      </c>
      <c r="BJ1831" s="175"/>
      <c r="BK1831" s="175">
        <v>1556</v>
      </c>
      <c r="BL1831" s="175">
        <v>4317</v>
      </c>
      <c r="BM1831" s="175">
        <v>19651</v>
      </c>
      <c r="BN1831" s="175">
        <v>9568</v>
      </c>
      <c r="BO1831" s="175">
        <v>5533</v>
      </c>
      <c r="BP1831" s="198">
        <f t="shared" si="382"/>
        <v>60145</v>
      </c>
    </row>
    <row r="1832" spans="1:68" s="116" customFormat="1" x14ac:dyDescent="0.15">
      <c r="A1832" s="117">
        <v>2800481002</v>
      </c>
      <c r="B1832" s="118" t="s">
        <v>2108</v>
      </c>
      <c r="C1832" s="118" t="s">
        <v>2099</v>
      </c>
      <c r="D1832" s="118" t="s">
        <v>2107</v>
      </c>
      <c r="E1832" s="118" t="s">
        <v>4588</v>
      </c>
      <c r="F1832" s="120">
        <v>24</v>
      </c>
      <c r="G1832" s="119"/>
      <c r="H1832" s="119"/>
      <c r="I1832" s="120"/>
      <c r="J1832" s="120">
        <v>12600</v>
      </c>
      <c r="K1832" s="120">
        <v>3610838</v>
      </c>
      <c r="L1832" s="120">
        <v>0.78500000000000003</v>
      </c>
      <c r="M1832" s="121" t="s">
        <v>3186</v>
      </c>
      <c r="N1832" s="120">
        <v>1</v>
      </c>
      <c r="O1832" s="119">
        <v>640</v>
      </c>
      <c r="P1832" s="119">
        <v>110</v>
      </c>
      <c r="Q1832" s="119">
        <v>17</v>
      </c>
      <c r="R1832" s="120" t="s">
        <v>5655</v>
      </c>
      <c r="S1832" s="120">
        <v>29.4</v>
      </c>
      <c r="T1832" s="120"/>
      <c r="U1832" s="120"/>
      <c r="V1832" s="172">
        <v>31561.8</v>
      </c>
      <c r="W1832" s="172"/>
      <c r="X1832" s="172">
        <v>5536.3</v>
      </c>
      <c r="Y1832" s="172">
        <v>26025.5</v>
      </c>
      <c r="Z1832" s="172"/>
      <c r="AA1832" s="123">
        <v>897033</v>
      </c>
      <c r="AB1832" s="123"/>
      <c r="AC1832" s="123">
        <v>13904</v>
      </c>
      <c r="AD1832" s="123">
        <v>6134</v>
      </c>
      <c r="AE1832" s="123"/>
      <c r="AF1832" s="123"/>
      <c r="AG1832" s="214">
        <f t="shared" si="374"/>
        <v>6134</v>
      </c>
      <c r="AH1832" s="229" t="str">
        <f t="shared" si="375"/>
        <v>a4</v>
      </c>
      <c r="AI1832" s="122"/>
      <c r="AJ1832" s="122"/>
      <c r="AK1832" s="122"/>
      <c r="AL1832" s="122"/>
      <c r="AM1832" s="122"/>
      <c r="AN1832" s="173"/>
      <c r="AO1832" s="173"/>
      <c r="AP1832" s="173"/>
      <c r="AQ1832" s="173"/>
      <c r="AR1832" s="173"/>
      <c r="AS1832" s="173">
        <v>19.5</v>
      </c>
      <c r="AT1832" s="173">
        <v>14</v>
      </c>
      <c r="AU1832" s="173">
        <v>6</v>
      </c>
      <c r="AV1832" s="173">
        <v>46</v>
      </c>
      <c r="AW1832" s="173">
        <v>18</v>
      </c>
      <c r="AX1832" s="173">
        <v>5</v>
      </c>
      <c r="AY1832" s="173">
        <v>6</v>
      </c>
      <c r="AZ1832" s="211">
        <f t="shared" si="376"/>
        <v>19.5</v>
      </c>
      <c r="BA1832" s="211">
        <f t="shared" si="377"/>
        <v>95</v>
      </c>
      <c r="BB1832" s="205">
        <f t="shared" si="378"/>
        <v>2920260</v>
      </c>
      <c r="BC1832" s="205">
        <f t="shared" si="379"/>
        <v>2920260</v>
      </c>
      <c r="BD1832" s="205">
        <f t="shared" si="380"/>
        <v>0</v>
      </c>
      <c r="BE1832" s="205">
        <f t="shared" si="381"/>
        <v>0</v>
      </c>
      <c r="BF1832" s="175">
        <v>2920260</v>
      </c>
      <c r="BG1832" s="175"/>
      <c r="BH1832" s="175">
        <v>2223470</v>
      </c>
      <c r="BI1832" s="175"/>
      <c r="BJ1832" s="175"/>
      <c r="BK1832" s="175">
        <v>11044</v>
      </c>
      <c r="BL1832" s="175">
        <v>245322</v>
      </c>
      <c r="BM1832" s="175">
        <v>112</v>
      </c>
      <c r="BN1832" s="175">
        <v>117966</v>
      </c>
      <c r="BO1832" s="175">
        <v>322346</v>
      </c>
      <c r="BP1832" s="198">
        <f t="shared" si="382"/>
        <v>2545816</v>
      </c>
    </row>
    <row r="1833" spans="1:68" s="116" customFormat="1" x14ac:dyDescent="0.15">
      <c r="A1833" s="117">
        <v>2820901001</v>
      </c>
      <c r="B1833" s="118" t="s">
        <v>2138</v>
      </c>
      <c r="C1833" s="118" t="s">
        <v>2099</v>
      </c>
      <c r="D1833" s="118" t="s">
        <v>2139</v>
      </c>
      <c r="E1833" s="118" t="s">
        <v>4616</v>
      </c>
      <c r="F1833" s="120">
        <v>31</v>
      </c>
      <c r="G1833" s="119">
        <v>4574791</v>
      </c>
      <c r="H1833" s="119"/>
      <c r="I1833" s="120" t="s">
        <v>5820</v>
      </c>
      <c r="J1833" s="120">
        <v>21000</v>
      </c>
      <c r="K1833" s="120">
        <v>4574791</v>
      </c>
      <c r="L1833" s="120">
        <v>0.59699999999999998</v>
      </c>
      <c r="M1833" s="121" t="s">
        <v>5654</v>
      </c>
      <c r="N1833" s="120">
        <v>1</v>
      </c>
      <c r="O1833" s="119">
        <v>200</v>
      </c>
      <c r="P1833" s="119">
        <v>45</v>
      </c>
      <c r="Q1833" s="119">
        <v>4.5999999999999996</v>
      </c>
      <c r="R1833" s="120" t="s">
        <v>5655</v>
      </c>
      <c r="S1833" s="120">
        <v>26.7</v>
      </c>
      <c r="T1833" s="120"/>
      <c r="U1833" s="120"/>
      <c r="V1833" s="172">
        <v>2847.4</v>
      </c>
      <c r="W1833" s="172">
        <v>304.89999999999998</v>
      </c>
      <c r="X1833" s="172">
        <v>953</v>
      </c>
      <c r="Y1833" s="172">
        <v>1104</v>
      </c>
      <c r="Z1833" s="172">
        <v>485.5</v>
      </c>
      <c r="AA1833" s="123">
        <v>43707</v>
      </c>
      <c r="AB1833" s="123">
        <v>74279.700000000084</v>
      </c>
      <c r="AC1833" s="123">
        <v>2538</v>
      </c>
      <c r="AD1833" s="123">
        <v>1293</v>
      </c>
      <c r="AE1833" s="123"/>
      <c r="AF1833" s="123"/>
      <c r="AG1833" s="214">
        <f t="shared" si="374"/>
        <v>1293</v>
      </c>
      <c r="AH1833" s="229" t="str">
        <f t="shared" si="375"/>
        <v>a4</v>
      </c>
      <c r="AI1833" s="122"/>
      <c r="AJ1833" s="122"/>
      <c r="AK1833" s="122"/>
      <c r="AL1833" s="122"/>
      <c r="AM1833" s="122"/>
      <c r="AN1833" s="173"/>
      <c r="AO1833" s="173"/>
      <c r="AP1833" s="173"/>
      <c r="AQ1833" s="173"/>
      <c r="AR1833" s="173"/>
      <c r="AS1833" s="173">
        <v>1</v>
      </c>
      <c r="AT1833" s="173">
        <v>3.5</v>
      </c>
      <c r="AU1833" s="173">
        <v>4.5</v>
      </c>
      <c r="AV1833" s="173">
        <v>3</v>
      </c>
      <c r="AW1833" s="173">
        <v>4</v>
      </c>
      <c r="AX1833" s="173">
        <v>1</v>
      </c>
      <c r="AY1833" s="173">
        <v>1</v>
      </c>
      <c r="AZ1833" s="211">
        <f t="shared" si="376"/>
        <v>1</v>
      </c>
      <c r="BA1833" s="211">
        <f t="shared" si="377"/>
        <v>17</v>
      </c>
      <c r="BB1833" s="205">
        <f t="shared" si="378"/>
        <v>327605</v>
      </c>
      <c r="BC1833" s="205">
        <f t="shared" si="379"/>
        <v>273450</v>
      </c>
      <c r="BD1833" s="205">
        <f t="shared" si="380"/>
        <v>56321</v>
      </c>
      <c r="BE1833" s="205">
        <f t="shared" si="381"/>
        <v>2166</v>
      </c>
      <c r="BF1833" s="175">
        <v>271284</v>
      </c>
      <c r="BG1833" s="175">
        <v>6836</v>
      </c>
      <c r="BH1833" s="175">
        <v>98344</v>
      </c>
      <c r="BI1833" s="175">
        <v>54155</v>
      </c>
      <c r="BJ1833" s="175"/>
      <c r="BK1833" s="175">
        <v>29451</v>
      </c>
      <c r="BL1833" s="175">
        <v>37463</v>
      </c>
      <c r="BM1833" s="175">
        <v>68604</v>
      </c>
      <c r="BN1833" s="175">
        <v>17920</v>
      </c>
      <c r="BO1833" s="175">
        <v>14832</v>
      </c>
      <c r="BP1833" s="198">
        <f t="shared" si="382"/>
        <v>113176</v>
      </c>
    </row>
    <row r="1834" spans="1:68" s="116" customFormat="1" x14ac:dyDescent="0.15">
      <c r="A1834" s="117">
        <v>121401001</v>
      </c>
      <c r="B1834" s="118" t="s">
        <v>74</v>
      </c>
      <c r="C1834" s="118" t="s">
        <v>11</v>
      </c>
      <c r="D1834" s="118" t="s">
        <v>75</v>
      </c>
      <c r="E1834" s="118" t="s">
        <v>3231</v>
      </c>
      <c r="F1834" s="120">
        <v>29</v>
      </c>
      <c r="G1834" s="119">
        <v>5131292</v>
      </c>
      <c r="H1834" s="119"/>
      <c r="I1834" s="120" t="s">
        <v>5820</v>
      </c>
      <c r="J1834" s="120">
        <v>16350</v>
      </c>
      <c r="K1834" s="120">
        <v>5131292</v>
      </c>
      <c r="L1834" s="120">
        <v>0.86</v>
      </c>
      <c r="M1834" s="121" t="s">
        <v>5654</v>
      </c>
      <c r="N1834" s="120">
        <v>1</v>
      </c>
      <c r="O1834" s="119">
        <v>351</v>
      </c>
      <c r="P1834" s="119">
        <v>61.7</v>
      </c>
      <c r="Q1834" s="119">
        <v>7.13</v>
      </c>
      <c r="R1834" s="120" t="s">
        <v>5655</v>
      </c>
      <c r="S1834" s="120">
        <v>29.4</v>
      </c>
      <c r="T1834" s="120"/>
      <c r="U1834" s="120" t="s">
        <v>3186</v>
      </c>
      <c r="V1834" s="172">
        <v>2025.7</v>
      </c>
      <c r="W1834" s="172">
        <v>202.6</v>
      </c>
      <c r="X1834" s="172">
        <v>1012.9</v>
      </c>
      <c r="Y1834" s="172">
        <v>648.20000000000005</v>
      </c>
      <c r="Z1834" s="172">
        <v>162</v>
      </c>
      <c r="AA1834" s="123">
        <v>34005</v>
      </c>
      <c r="AB1834" s="123"/>
      <c r="AC1834" s="123">
        <v>3930</v>
      </c>
      <c r="AD1834" s="123">
        <v>365</v>
      </c>
      <c r="AE1834" s="123">
        <v>33</v>
      </c>
      <c r="AF1834" s="123"/>
      <c r="AG1834" s="214">
        <f t="shared" si="374"/>
        <v>398</v>
      </c>
      <c r="AH1834" s="229" t="str">
        <f t="shared" si="375"/>
        <v>a4</v>
      </c>
      <c r="AI1834" s="122"/>
      <c r="AJ1834" s="122"/>
      <c r="AK1834" s="122"/>
      <c r="AL1834" s="122"/>
      <c r="AM1834" s="122"/>
      <c r="AN1834" s="173">
        <v>4</v>
      </c>
      <c r="AO1834" s="173" t="s">
        <v>3186</v>
      </c>
      <c r="AP1834" s="173" t="s">
        <v>3186</v>
      </c>
      <c r="AQ1834" s="173" t="s">
        <v>3186</v>
      </c>
      <c r="AR1834" s="173" t="s">
        <v>3186</v>
      </c>
      <c r="AS1834" s="173">
        <v>1.8</v>
      </c>
      <c r="AT1834" s="173">
        <v>2.4</v>
      </c>
      <c r="AU1834" s="173">
        <v>2.4</v>
      </c>
      <c r="AV1834" s="173">
        <v>3.1</v>
      </c>
      <c r="AW1834" s="173">
        <v>3.1</v>
      </c>
      <c r="AX1834" s="173">
        <v>1.2</v>
      </c>
      <c r="AY1834" s="173">
        <v>1</v>
      </c>
      <c r="AZ1834" s="211">
        <f t="shared" si="376"/>
        <v>5.8</v>
      </c>
      <c r="BA1834" s="211">
        <f t="shared" si="377"/>
        <v>13.2</v>
      </c>
      <c r="BB1834" s="205">
        <f t="shared" si="378"/>
        <v>210247</v>
      </c>
      <c r="BC1834" s="205">
        <f t="shared" si="379"/>
        <v>210247</v>
      </c>
      <c r="BD1834" s="205">
        <f t="shared" si="380"/>
        <v>0</v>
      </c>
      <c r="BE1834" s="205">
        <f t="shared" si="381"/>
        <v>0</v>
      </c>
      <c r="BF1834" s="175">
        <v>210247</v>
      </c>
      <c r="BG1834" s="175"/>
      <c r="BH1834" s="175">
        <v>105714</v>
      </c>
      <c r="BI1834" s="175"/>
      <c r="BJ1834" s="175"/>
      <c r="BK1834" s="175">
        <v>46504</v>
      </c>
      <c r="BL1834" s="175"/>
      <c r="BM1834" s="175">
        <v>27179</v>
      </c>
      <c r="BN1834" s="175">
        <v>30850</v>
      </c>
      <c r="BO1834" s="175"/>
      <c r="BP1834" s="198">
        <f t="shared" si="382"/>
        <v>105714</v>
      </c>
    </row>
    <row r="1835" spans="1:68" s="116" customFormat="1" x14ac:dyDescent="0.15">
      <c r="A1835" s="117">
        <v>1721001002</v>
      </c>
      <c r="B1835" s="118" t="s">
        <v>1360</v>
      </c>
      <c r="C1835" s="118" t="s">
        <v>1324</v>
      </c>
      <c r="D1835" s="118" t="s">
        <v>1359</v>
      </c>
      <c r="E1835" s="118" t="s">
        <v>4047</v>
      </c>
      <c r="F1835" s="120">
        <v>28</v>
      </c>
      <c r="G1835" s="119">
        <v>5153633</v>
      </c>
      <c r="H1835" s="119"/>
      <c r="I1835" s="120" t="s">
        <v>5820</v>
      </c>
      <c r="J1835" s="120">
        <v>28000</v>
      </c>
      <c r="K1835" s="120">
        <v>5153633</v>
      </c>
      <c r="L1835" s="120">
        <v>0.504</v>
      </c>
      <c r="M1835" s="121" t="s">
        <v>5654</v>
      </c>
      <c r="N1835" s="120">
        <v>1</v>
      </c>
      <c r="O1835" s="119">
        <v>206</v>
      </c>
      <c r="P1835" s="119">
        <v>46</v>
      </c>
      <c r="Q1835" s="119">
        <v>4.9000000000000004</v>
      </c>
      <c r="R1835" s="120" t="s">
        <v>5655</v>
      </c>
      <c r="S1835" s="120">
        <v>94</v>
      </c>
      <c r="T1835" s="120"/>
      <c r="U1835" s="120"/>
      <c r="V1835" s="172">
        <v>3133</v>
      </c>
      <c r="W1835" s="172">
        <v>230</v>
      </c>
      <c r="X1835" s="172">
        <v>1492</v>
      </c>
      <c r="Y1835" s="172">
        <v>1411</v>
      </c>
      <c r="Z1835" s="172"/>
      <c r="AA1835" s="123">
        <v>40850</v>
      </c>
      <c r="AB1835" s="123"/>
      <c r="AC1835" s="123">
        <v>839</v>
      </c>
      <c r="AD1835" s="123"/>
      <c r="AE1835" s="123">
        <v>161</v>
      </c>
      <c r="AF1835" s="123"/>
      <c r="AG1835" s="214">
        <f t="shared" si="374"/>
        <v>161</v>
      </c>
      <c r="AH1835" s="229" t="str">
        <f t="shared" si="375"/>
        <v>a4</v>
      </c>
      <c r="AI1835" s="122"/>
      <c r="AJ1835" s="122"/>
      <c r="AK1835" s="122"/>
      <c r="AL1835" s="122"/>
      <c r="AM1835" s="122"/>
      <c r="AN1835" s="173">
        <v>2</v>
      </c>
      <c r="AO1835" s="173"/>
      <c r="AP1835" s="173"/>
      <c r="AQ1835" s="173"/>
      <c r="AR1835" s="173"/>
      <c r="AS1835" s="173"/>
      <c r="AT1835" s="173">
        <v>1</v>
      </c>
      <c r="AU1835" s="173">
        <v>2</v>
      </c>
      <c r="AV1835" s="173">
        <v>1</v>
      </c>
      <c r="AW1835" s="173">
        <v>2</v>
      </c>
      <c r="AX1835" s="173"/>
      <c r="AY1835" s="173"/>
      <c r="AZ1835" s="211">
        <f t="shared" si="376"/>
        <v>2</v>
      </c>
      <c r="BA1835" s="211">
        <f t="shared" si="377"/>
        <v>6</v>
      </c>
      <c r="BB1835" s="205">
        <f t="shared" si="378"/>
        <v>352981</v>
      </c>
      <c r="BC1835" s="205">
        <f t="shared" si="379"/>
        <v>278081</v>
      </c>
      <c r="BD1835" s="205">
        <f t="shared" si="380"/>
        <v>88514</v>
      </c>
      <c r="BE1835" s="205">
        <f t="shared" si="381"/>
        <v>13614</v>
      </c>
      <c r="BF1835" s="175">
        <v>264467</v>
      </c>
      <c r="BG1835" s="175">
        <v>10571</v>
      </c>
      <c r="BH1835" s="175">
        <v>143077</v>
      </c>
      <c r="BI1835" s="175">
        <v>74900</v>
      </c>
      <c r="BJ1835" s="175"/>
      <c r="BK1835" s="175">
        <v>7743</v>
      </c>
      <c r="BL1835" s="175">
        <v>40971</v>
      </c>
      <c r="BM1835" s="175">
        <v>38289</v>
      </c>
      <c r="BN1835" s="175">
        <v>16248</v>
      </c>
      <c r="BO1835" s="175">
        <v>21182</v>
      </c>
      <c r="BP1835" s="198">
        <f t="shared" si="382"/>
        <v>164259</v>
      </c>
    </row>
    <row r="1836" spans="1:68" s="116" customFormat="1" x14ac:dyDescent="0.15">
      <c r="A1836" s="117">
        <v>123401001</v>
      </c>
      <c r="B1836" s="118" t="s">
        <v>108</v>
      </c>
      <c r="C1836" s="118" t="s">
        <v>11</v>
      </c>
      <c r="D1836" s="118" t="s">
        <v>109</v>
      </c>
      <c r="E1836" s="118" t="s">
        <v>3252</v>
      </c>
      <c r="F1836" s="120">
        <v>41</v>
      </c>
      <c r="G1836" s="119">
        <v>7789597</v>
      </c>
      <c r="H1836" s="119"/>
      <c r="I1836" s="120" t="s">
        <v>5820</v>
      </c>
      <c r="J1836" s="120">
        <v>24933</v>
      </c>
      <c r="K1836" s="120">
        <v>7359791</v>
      </c>
      <c r="L1836" s="120">
        <v>0.80900000000000005</v>
      </c>
      <c r="M1836" s="121" t="s">
        <v>5654</v>
      </c>
      <c r="N1836" s="120">
        <v>1</v>
      </c>
      <c r="O1836" s="119">
        <v>125</v>
      </c>
      <c r="P1836" s="119"/>
      <c r="Q1836" s="119"/>
      <c r="R1836" s="120" t="s">
        <v>5655</v>
      </c>
      <c r="S1836" s="120">
        <v>73.7</v>
      </c>
      <c r="T1836" s="120"/>
      <c r="U1836" s="120" t="s">
        <v>3186</v>
      </c>
      <c r="V1836" s="172">
        <v>2832.1</v>
      </c>
      <c r="W1836" s="172">
        <v>377.1</v>
      </c>
      <c r="X1836" s="172">
        <v>1265.2</v>
      </c>
      <c r="Y1836" s="172">
        <v>791.1</v>
      </c>
      <c r="Z1836" s="172">
        <v>398.7</v>
      </c>
      <c r="AA1836" s="123">
        <v>31228</v>
      </c>
      <c r="AB1836" s="123">
        <v>175575.20000000024</v>
      </c>
      <c r="AC1836" s="123">
        <v>3460</v>
      </c>
      <c r="AD1836" s="123">
        <v>688</v>
      </c>
      <c r="AE1836" s="123"/>
      <c r="AF1836" s="123"/>
      <c r="AG1836" s="214">
        <f t="shared" si="374"/>
        <v>688</v>
      </c>
      <c r="AH1836" s="229" t="str">
        <f t="shared" si="375"/>
        <v>a4</v>
      </c>
      <c r="AI1836" s="122"/>
      <c r="AJ1836" s="122"/>
      <c r="AK1836" s="122"/>
      <c r="AL1836" s="122"/>
      <c r="AM1836" s="122"/>
      <c r="AN1836" s="173">
        <v>5</v>
      </c>
      <c r="AO1836" s="173" t="s">
        <v>3186</v>
      </c>
      <c r="AP1836" s="173" t="s">
        <v>3186</v>
      </c>
      <c r="AQ1836" s="173" t="s">
        <v>3186</v>
      </c>
      <c r="AR1836" s="173" t="s">
        <v>3186</v>
      </c>
      <c r="AS1836" s="173">
        <v>4</v>
      </c>
      <c r="AT1836" s="173">
        <v>8</v>
      </c>
      <c r="AU1836" s="173">
        <v>2</v>
      </c>
      <c r="AV1836" s="173">
        <v>4</v>
      </c>
      <c r="AW1836" s="173">
        <v>1</v>
      </c>
      <c r="AX1836" s="173">
        <v>5</v>
      </c>
      <c r="AY1836" s="173">
        <v>1</v>
      </c>
      <c r="AZ1836" s="211">
        <f t="shared" si="376"/>
        <v>9</v>
      </c>
      <c r="BA1836" s="211">
        <f t="shared" si="377"/>
        <v>21</v>
      </c>
      <c r="BB1836" s="205">
        <f t="shared" si="378"/>
        <v>296704</v>
      </c>
      <c r="BC1836" s="205">
        <f t="shared" si="379"/>
        <v>192148</v>
      </c>
      <c r="BD1836" s="205">
        <f t="shared" si="380"/>
        <v>104556</v>
      </c>
      <c r="BE1836" s="205">
        <f t="shared" si="381"/>
        <v>0</v>
      </c>
      <c r="BF1836" s="175">
        <v>192148</v>
      </c>
      <c r="BG1836" s="175"/>
      <c r="BH1836" s="175">
        <v>104556</v>
      </c>
      <c r="BI1836" s="175">
        <v>104556</v>
      </c>
      <c r="BJ1836" s="175"/>
      <c r="BK1836" s="175">
        <v>637</v>
      </c>
      <c r="BL1836" s="175">
        <v>25781</v>
      </c>
      <c r="BM1836" s="175">
        <v>34662</v>
      </c>
      <c r="BN1836" s="175">
        <v>20656</v>
      </c>
      <c r="BO1836" s="175">
        <v>5856</v>
      </c>
      <c r="BP1836" s="198">
        <f t="shared" si="382"/>
        <v>110412</v>
      </c>
    </row>
    <row r="1837" spans="1:68" s="116" customFormat="1" x14ac:dyDescent="0.15">
      <c r="A1837" s="117">
        <v>3100181001</v>
      </c>
      <c r="B1837" s="118" t="s">
        <v>2318</v>
      </c>
      <c r="C1837" s="118" t="s">
        <v>2319</v>
      </c>
      <c r="D1837" s="118" t="s">
        <v>2320</v>
      </c>
      <c r="E1837" s="118" t="s">
        <v>4757</v>
      </c>
      <c r="F1837" s="120">
        <v>29</v>
      </c>
      <c r="G1837" s="119">
        <v>8033054</v>
      </c>
      <c r="H1837" s="119"/>
      <c r="I1837" s="120" t="s">
        <v>5820</v>
      </c>
      <c r="J1837" s="120">
        <v>32000</v>
      </c>
      <c r="K1837" s="120">
        <v>8033054</v>
      </c>
      <c r="L1837" s="120">
        <v>0.68799999999999994</v>
      </c>
      <c r="M1837" s="121" t="s">
        <v>5654</v>
      </c>
      <c r="N1837" s="120">
        <v>1</v>
      </c>
      <c r="O1837" s="119">
        <v>140</v>
      </c>
      <c r="P1837" s="119">
        <v>28.2</v>
      </c>
      <c r="Q1837" s="119">
        <v>4.4000000000000004</v>
      </c>
      <c r="R1837" s="120" t="s">
        <v>5655</v>
      </c>
      <c r="S1837" s="120">
        <v>168.1</v>
      </c>
      <c r="T1837" s="120"/>
      <c r="U1837" s="120"/>
      <c r="V1837" s="172">
        <v>6248</v>
      </c>
      <c r="W1837" s="172">
        <v>772.6</v>
      </c>
      <c r="X1837" s="172">
        <v>2969.3</v>
      </c>
      <c r="Y1837" s="172">
        <v>1927.7</v>
      </c>
      <c r="Z1837" s="172">
        <v>578.4</v>
      </c>
      <c r="AA1837" s="123">
        <v>33429</v>
      </c>
      <c r="AB1837" s="123"/>
      <c r="AC1837" s="123">
        <v>4691</v>
      </c>
      <c r="AD1837" s="123"/>
      <c r="AE1837" s="123">
        <v>49</v>
      </c>
      <c r="AF1837" s="123"/>
      <c r="AG1837" s="214">
        <f t="shared" si="374"/>
        <v>49</v>
      </c>
      <c r="AH1837" s="229" t="str">
        <f t="shared" si="375"/>
        <v>a4</v>
      </c>
      <c r="AI1837" s="122"/>
      <c r="AJ1837" s="122"/>
      <c r="AK1837" s="122"/>
      <c r="AL1837" s="122"/>
      <c r="AM1837" s="122"/>
      <c r="AN1837" s="173"/>
      <c r="AO1837" s="173"/>
      <c r="AP1837" s="173"/>
      <c r="AQ1837" s="173"/>
      <c r="AR1837" s="173"/>
      <c r="AS1837" s="173">
        <v>6</v>
      </c>
      <c r="AT1837" s="173">
        <v>12</v>
      </c>
      <c r="AU1837" s="173">
        <v>6</v>
      </c>
      <c r="AV1837" s="173">
        <v>8</v>
      </c>
      <c r="AW1837" s="173">
        <v>4</v>
      </c>
      <c r="AX1837" s="173">
        <v>3</v>
      </c>
      <c r="AY1837" s="173"/>
      <c r="AZ1837" s="211">
        <f t="shared" si="376"/>
        <v>6</v>
      </c>
      <c r="BA1837" s="211">
        <f t="shared" si="377"/>
        <v>33</v>
      </c>
      <c r="BB1837" s="205">
        <f t="shared" si="378"/>
        <v>690662</v>
      </c>
      <c r="BC1837" s="205">
        <f t="shared" si="379"/>
        <v>529354</v>
      </c>
      <c r="BD1837" s="205">
        <f t="shared" si="380"/>
        <v>171362</v>
      </c>
      <c r="BE1837" s="205">
        <f t="shared" si="381"/>
        <v>10054</v>
      </c>
      <c r="BF1837" s="175">
        <v>519300</v>
      </c>
      <c r="BG1837" s="175">
        <v>15421</v>
      </c>
      <c r="BH1837" s="175">
        <v>366765</v>
      </c>
      <c r="BI1837" s="175">
        <v>149338</v>
      </c>
      <c r="BJ1837" s="175">
        <v>11970</v>
      </c>
      <c r="BK1837" s="175">
        <v>18542</v>
      </c>
      <c r="BL1837" s="175">
        <v>118572</v>
      </c>
      <c r="BM1837" s="175"/>
      <c r="BN1837" s="175"/>
      <c r="BO1837" s="175">
        <v>10054</v>
      </c>
      <c r="BP1837" s="198">
        <f t="shared" si="382"/>
        <v>376819</v>
      </c>
    </row>
    <row r="1838" spans="1:68" s="116" customFormat="1" x14ac:dyDescent="0.15">
      <c r="A1838" s="117">
        <v>2020301001</v>
      </c>
      <c r="B1838" s="118" t="s">
        <v>1507</v>
      </c>
      <c r="C1838" s="118" t="s">
        <v>1489</v>
      </c>
      <c r="D1838" s="118" t="s">
        <v>1508</v>
      </c>
      <c r="E1838" s="118" t="s">
        <v>4157</v>
      </c>
      <c r="F1838" s="120">
        <v>41</v>
      </c>
      <c r="G1838" s="119">
        <v>8058878</v>
      </c>
      <c r="H1838" s="119"/>
      <c r="I1838" s="120" t="s">
        <v>5820</v>
      </c>
      <c r="J1838" s="120">
        <v>35250</v>
      </c>
      <c r="K1838" s="120">
        <v>8058878</v>
      </c>
      <c r="L1838" s="120">
        <v>0.626</v>
      </c>
      <c r="M1838" s="121" t="s">
        <v>5654</v>
      </c>
      <c r="N1838" s="120">
        <v>1</v>
      </c>
      <c r="O1838" s="119">
        <v>280</v>
      </c>
      <c r="P1838" s="119">
        <v>55</v>
      </c>
      <c r="Q1838" s="119">
        <v>6.26</v>
      </c>
      <c r="R1838" s="120" t="s">
        <v>5655</v>
      </c>
      <c r="S1838" s="120">
        <v>124.4</v>
      </c>
      <c r="T1838" s="120"/>
      <c r="U1838" s="120"/>
      <c r="V1838" s="172">
        <v>4993.5</v>
      </c>
      <c r="W1838" s="172">
        <v>792.1</v>
      </c>
      <c r="X1838" s="172">
        <v>1337.2</v>
      </c>
      <c r="Y1838" s="172">
        <v>2826.9</v>
      </c>
      <c r="Z1838" s="172">
        <v>37.299999999999997</v>
      </c>
      <c r="AA1838" s="123">
        <v>312559</v>
      </c>
      <c r="AB1838" s="123">
        <v>136893.69999999992</v>
      </c>
      <c r="AC1838" s="123">
        <v>861.7</v>
      </c>
      <c r="AD1838" s="123"/>
      <c r="AE1838" s="123">
        <v>158</v>
      </c>
      <c r="AF1838" s="123"/>
      <c r="AG1838" s="214">
        <f t="shared" si="374"/>
        <v>158</v>
      </c>
      <c r="AH1838" s="229" t="str">
        <f t="shared" si="375"/>
        <v>a4</v>
      </c>
      <c r="AI1838" s="122"/>
      <c r="AJ1838" s="122"/>
      <c r="AK1838" s="122"/>
      <c r="AL1838" s="122"/>
      <c r="AM1838" s="122"/>
      <c r="AN1838" s="173"/>
      <c r="AO1838" s="173"/>
      <c r="AP1838" s="173"/>
      <c r="AQ1838" s="173"/>
      <c r="AR1838" s="173"/>
      <c r="AS1838" s="173">
        <v>3</v>
      </c>
      <c r="AT1838" s="173">
        <v>2</v>
      </c>
      <c r="AU1838" s="173">
        <v>2</v>
      </c>
      <c r="AV1838" s="173">
        <v>2</v>
      </c>
      <c r="AW1838" s="173">
        <v>2</v>
      </c>
      <c r="AX1838" s="173">
        <v>3</v>
      </c>
      <c r="AY1838" s="173">
        <v>1</v>
      </c>
      <c r="AZ1838" s="211">
        <f t="shared" si="376"/>
        <v>3</v>
      </c>
      <c r="BA1838" s="211">
        <f t="shared" si="377"/>
        <v>12</v>
      </c>
      <c r="BB1838" s="205">
        <f t="shared" si="378"/>
        <v>327902</v>
      </c>
      <c r="BC1838" s="205">
        <f t="shared" si="379"/>
        <v>279715</v>
      </c>
      <c r="BD1838" s="205">
        <f t="shared" si="380"/>
        <v>65976</v>
      </c>
      <c r="BE1838" s="205">
        <f t="shared" si="381"/>
        <v>17789</v>
      </c>
      <c r="BF1838" s="175">
        <v>261926</v>
      </c>
      <c r="BG1838" s="175"/>
      <c r="BH1838" s="175">
        <v>117558</v>
      </c>
      <c r="BI1838" s="175">
        <v>48187</v>
      </c>
      <c r="BJ1838" s="175"/>
      <c r="BK1838" s="175">
        <v>9467</v>
      </c>
      <c r="BL1838" s="175">
        <v>30987</v>
      </c>
      <c r="BM1838" s="175">
        <v>75163</v>
      </c>
      <c r="BN1838" s="175">
        <v>19707</v>
      </c>
      <c r="BO1838" s="175">
        <v>26833</v>
      </c>
      <c r="BP1838" s="198">
        <f t="shared" si="382"/>
        <v>144391</v>
      </c>
    </row>
    <row r="1839" spans="1:68" s="116" customFormat="1" x14ac:dyDescent="0.15">
      <c r="A1839" s="117">
        <v>3020101001</v>
      </c>
      <c r="B1839" s="118" t="s">
        <v>2284</v>
      </c>
      <c r="C1839" s="118" t="s">
        <v>2280</v>
      </c>
      <c r="D1839" s="118" t="s">
        <v>2285</v>
      </c>
      <c r="E1839" s="118" t="s">
        <v>4737</v>
      </c>
      <c r="F1839" s="120">
        <v>29</v>
      </c>
      <c r="G1839" s="119">
        <v>8379120</v>
      </c>
      <c r="H1839" s="119">
        <v>1314600</v>
      </c>
      <c r="I1839" s="120" t="s">
        <v>5821</v>
      </c>
      <c r="J1839" s="120">
        <v>50500</v>
      </c>
      <c r="K1839" s="120">
        <v>8379120</v>
      </c>
      <c r="L1839" s="120">
        <v>0.45500000000000002</v>
      </c>
      <c r="M1839" s="121" t="s">
        <v>5654</v>
      </c>
      <c r="N1839" s="120">
        <v>1</v>
      </c>
      <c r="O1839" s="119">
        <v>80</v>
      </c>
      <c r="P1839" s="119">
        <v>23.7</v>
      </c>
      <c r="Q1839" s="119">
        <v>0.69</v>
      </c>
      <c r="R1839" s="120" t="s">
        <v>5655</v>
      </c>
      <c r="S1839" s="120">
        <v>145</v>
      </c>
      <c r="T1839" s="120">
        <v>0.74</v>
      </c>
      <c r="U1839" s="120"/>
      <c r="V1839" s="172">
        <v>9634.9</v>
      </c>
      <c r="W1839" s="172">
        <v>2055.1</v>
      </c>
      <c r="X1839" s="172">
        <v>5300.2</v>
      </c>
      <c r="Y1839" s="172">
        <v>1871.6</v>
      </c>
      <c r="Z1839" s="172">
        <v>408</v>
      </c>
      <c r="AA1839" s="123">
        <v>41642</v>
      </c>
      <c r="AB1839" s="123"/>
      <c r="AC1839" s="123">
        <v>4276.3</v>
      </c>
      <c r="AD1839" s="123"/>
      <c r="AE1839" s="123">
        <v>677</v>
      </c>
      <c r="AF1839" s="123"/>
      <c r="AG1839" s="214">
        <f t="shared" si="374"/>
        <v>677</v>
      </c>
      <c r="AH1839" s="229" t="str">
        <f t="shared" si="375"/>
        <v>a4</v>
      </c>
      <c r="AI1839" s="122"/>
      <c r="AJ1839" s="122"/>
      <c r="AK1839" s="122"/>
      <c r="AL1839" s="122"/>
      <c r="AM1839" s="122"/>
      <c r="AN1839" s="173">
        <v>2</v>
      </c>
      <c r="AO1839" s="173">
        <v>3</v>
      </c>
      <c r="AP1839" s="173">
        <v>1</v>
      </c>
      <c r="AQ1839" s="173">
        <v>1</v>
      </c>
      <c r="AR1839" s="173"/>
      <c r="AS1839" s="173">
        <v>4</v>
      </c>
      <c r="AT1839" s="173">
        <v>6</v>
      </c>
      <c r="AU1839" s="173">
        <v>9</v>
      </c>
      <c r="AV1839" s="173">
        <v>3</v>
      </c>
      <c r="AW1839" s="173">
        <v>3</v>
      </c>
      <c r="AX1839" s="173">
        <v>3</v>
      </c>
      <c r="AY1839" s="173">
        <v>5</v>
      </c>
      <c r="AZ1839" s="211">
        <f t="shared" si="376"/>
        <v>11</v>
      </c>
      <c r="BA1839" s="211">
        <f t="shared" si="377"/>
        <v>29</v>
      </c>
      <c r="BB1839" s="205">
        <f t="shared" si="378"/>
        <v>1151056</v>
      </c>
      <c r="BC1839" s="205">
        <f t="shared" si="379"/>
        <v>841661</v>
      </c>
      <c r="BD1839" s="205">
        <f t="shared" si="380"/>
        <v>312842</v>
      </c>
      <c r="BE1839" s="205">
        <f t="shared" si="381"/>
        <v>3447</v>
      </c>
      <c r="BF1839" s="175">
        <v>838214</v>
      </c>
      <c r="BG1839" s="175">
        <v>19782</v>
      </c>
      <c r="BH1839" s="175">
        <v>360335</v>
      </c>
      <c r="BI1839" s="175">
        <v>309395</v>
      </c>
      <c r="BJ1839" s="175"/>
      <c r="BK1839" s="175">
        <v>5342</v>
      </c>
      <c r="BL1839" s="175">
        <v>15795</v>
      </c>
      <c r="BM1839" s="175">
        <v>133207</v>
      </c>
      <c r="BN1839" s="175">
        <v>147169</v>
      </c>
      <c r="BO1839" s="175">
        <v>160031</v>
      </c>
      <c r="BP1839" s="198">
        <f t="shared" si="382"/>
        <v>520366</v>
      </c>
    </row>
    <row r="1840" spans="1:68" s="116" customFormat="1" x14ac:dyDescent="0.15">
      <c r="A1840" s="117">
        <v>1700281001</v>
      </c>
      <c r="B1840" s="118" t="s">
        <v>1326</v>
      </c>
      <c r="C1840" s="118" t="s">
        <v>1324</v>
      </c>
      <c r="D1840" s="118" t="s">
        <v>1327</v>
      </c>
      <c r="E1840" s="118" t="s">
        <v>4022</v>
      </c>
      <c r="F1840" s="120">
        <v>24</v>
      </c>
      <c r="G1840" s="119">
        <v>8452532</v>
      </c>
      <c r="H1840" s="119"/>
      <c r="I1840" s="120" t="s">
        <v>5820</v>
      </c>
      <c r="J1840" s="120">
        <v>43000</v>
      </c>
      <c r="K1840" s="120">
        <v>8452532</v>
      </c>
      <c r="L1840" s="120">
        <v>0.53900000000000003</v>
      </c>
      <c r="M1840" s="121" t="s">
        <v>5654</v>
      </c>
      <c r="N1840" s="120">
        <v>1</v>
      </c>
      <c r="O1840" s="119">
        <v>153</v>
      </c>
      <c r="P1840" s="119">
        <v>37.200000000000003</v>
      </c>
      <c r="Q1840" s="119">
        <v>4.4800000000000004</v>
      </c>
      <c r="R1840" s="120" t="s">
        <v>5655</v>
      </c>
      <c r="S1840" s="120">
        <v>74.141999999999996</v>
      </c>
      <c r="T1840" s="120"/>
      <c r="U1840" s="120"/>
      <c r="V1840" s="172">
        <v>3728.32</v>
      </c>
      <c r="W1840" s="172"/>
      <c r="X1840" s="172">
        <v>2151.36</v>
      </c>
      <c r="Y1840" s="172">
        <v>1576.96</v>
      </c>
      <c r="Z1840" s="172"/>
      <c r="AA1840" s="123">
        <v>41414</v>
      </c>
      <c r="AB1840" s="123">
        <v>121547.89999999978</v>
      </c>
      <c r="AC1840" s="123">
        <v>2161</v>
      </c>
      <c r="AD1840" s="123">
        <v>458.51</v>
      </c>
      <c r="AE1840" s="123"/>
      <c r="AF1840" s="123"/>
      <c r="AG1840" s="214">
        <f t="shared" ref="AG1840:AG1871" si="383">SUM(AD1840:AF1840)</f>
        <v>458.51</v>
      </c>
      <c r="AH1840" s="229" t="str">
        <f t="shared" ref="AH1840:AH1871" si="384">IF(N1840=1,IF(AG1840&gt;0,"a4",IF(AC1840&gt;0,"a3",IF(AA1840&gt;0,"a2","a1"))),IF(AG1840&gt;0,"b4",IF(AC1840&gt;0,"b3",IF(AA1840&gt;0,"b2","b1"))))</f>
        <v>a4</v>
      </c>
      <c r="AI1840" s="122"/>
      <c r="AJ1840" s="122"/>
      <c r="AK1840" s="122"/>
      <c r="AL1840" s="122"/>
      <c r="AM1840" s="122"/>
      <c r="AN1840" s="173" t="s">
        <v>3186</v>
      </c>
      <c r="AO1840" s="173" t="s">
        <v>3186</v>
      </c>
      <c r="AP1840" s="173" t="s">
        <v>3186</v>
      </c>
      <c r="AQ1840" s="173" t="s">
        <v>3186</v>
      </c>
      <c r="AR1840" s="173" t="s">
        <v>3186</v>
      </c>
      <c r="AS1840" s="173">
        <v>3</v>
      </c>
      <c r="AT1840" s="173">
        <v>2</v>
      </c>
      <c r="AU1840" s="173">
        <v>4</v>
      </c>
      <c r="AV1840" s="173">
        <v>2</v>
      </c>
      <c r="AW1840" s="173">
        <v>4</v>
      </c>
      <c r="AX1840" s="173">
        <v>1</v>
      </c>
      <c r="AY1840" s="173">
        <v>1</v>
      </c>
      <c r="AZ1840" s="211">
        <f t="shared" si="376"/>
        <v>3</v>
      </c>
      <c r="BA1840" s="211">
        <f t="shared" ref="BA1840:BA1871" si="385">SUBTOTAL(9,AT1840:AY1840)</f>
        <v>14</v>
      </c>
      <c r="BB1840" s="205">
        <f t="shared" ref="BB1840:BB1871" si="386">SUM(BG1840:BO1840)</f>
        <v>362702</v>
      </c>
      <c r="BC1840" s="205">
        <f t="shared" ref="BC1840:BC1871" si="387">BG1840+BH1840+BK1840+BL1840+BM1840+BN1840+BO1840</f>
        <v>362702</v>
      </c>
      <c r="BD1840" s="205">
        <f t="shared" ref="BD1840:BD1871" si="388">BB1840-BF1840</f>
        <v>0</v>
      </c>
      <c r="BE1840" s="205">
        <f t="shared" ref="BE1840:BE1871" si="389">BC1840-BF1840</f>
        <v>0</v>
      </c>
      <c r="BF1840" s="175">
        <v>362702</v>
      </c>
      <c r="BG1840" s="175">
        <v>14257</v>
      </c>
      <c r="BH1840" s="175">
        <v>165851</v>
      </c>
      <c r="BI1840" s="175"/>
      <c r="BJ1840" s="175"/>
      <c r="BK1840" s="175">
        <v>12229</v>
      </c>
      <c r="BL1840" s="175">
        <v>80443</v>
      </c>
      <c r="BM1840" s="175">
        <v>61171</v>
      </c>
      <c r="BN1840" s="175">
        <v>7029</v>
      </c>
      <c r="BO1840" s="175">
        <v>21722</v>
      </c>
      <c r="BP1840" s="198">
        <f t="shared" ref="BP1840:BP1871" si="390">BH1840+BO1840</f>
        <v>187573</v>
      </c>
    </row>
    <row r="1841" spans="1:68" s="116" customFormat="1" x14ac:dyDescent="0.15">
      <c r="A1841" s="117">
        <v>1180101002</v>
      </c>
      <c r="B1841" s="118" t="s">
        <v>1014</v>
      </c>
      <c r="C1841" s="118" t="s">
        <v>971</v>
      </c>
      <c r="D1841" s="118" t="s">
        <v>5680</v>
      </c>
      <c r="E1841" s="118" t="s">
        <v>5693</v>
      </c>
      <c r="F1841" s="120">
        <v>19</v>
      </c>
      <c r="G1841" s="119">
        <v>8602710</v>
      </c>
      <c r="H1841" s="119"/>
      <c r="I1841" s="120" t="s">
        <v>5820</v>
      </c>
      <c r="J1841" s="120">
        <v>32600</v>
      </c>
      <c r="K1841" s="120">
        <v>8602710</v>
      </c>
      <c r="L1841" s="120">
        <v>0.72299999999999998</v>
      </c>
      <c r="M1841" s="121" t="s">
        <v>5654</v>
      </c>
      <c r="N1841" s="120">
        <v>1</v>
      </c>
      <c r="O1841" s="119">
        <v>202</v>
      </c>
      <c r="P1841" s="119">
        <v>27</v>
      </c>
      <c r="Q1841" s="119">
        <v>2.8</v>
      </c>
      <c r="R1841" s="120" t="s">
        <v>5655</v>
      </c>
      <c r="S1841" s="120">
        <v>61.4</v>
      </c>
      <c r="T1841" s="120"/>
      <c r="U1841" s="120"/>
      <c r="V1841" s="172">
        <v>4940.3999999999996</v>
      </c>
      <c r="W1841" s="172">
        <v>805.6</v>
      </c>
      <c r="X1841" s="172">
        <v>2276.9</v>
      </c>
      <c r="Y1841" s="172">
        <v>1663</v>
      </c>
      <c r="Z1841" s="172">
        <v>194.9</v>
      </c>
      <c r="AA1841" s="123">
        <v>86815</v>
      </c>
      <c r="AB1841" s="123"/>
      <c r="AC1841" s="123">
        <v>6580.34</v>
      </c>
      <c r="AD1841" s="123"/>
      <c r="AE1841" s="123">
        <v>131</v>
      </c>
      <c r="AF1841" s="123"/>
      <c r="AG1841" s="214">
        <f t="shared" si="383"/>
        <v>131</v>
      </c>
      <c r="AH1841" s="229" t="str">
        <f t="shared" si="384"/>
        <v>a4</v>
      </c>
      <c r="AI1841" s="122"/>
      <c r="AJ1841" s="122"/>
      <c r="AK1841" s="122"/>
      <c r="AL1841" s="122"/>
      <c r="AM1841" s="122"/>
      <c r="AN1841" s="173">
        <v>2</v>
      </c>
      <c r="AO1841" s="173"/>
      <c r="AP1841" s="173"/>
      <c r="AQ1841" s="173"/>
      <c r="AR1841" s="173"/>
      <c r="AS1841" s="173">
        <v>1</v>
      </c>
      <c r="AT1841" s="173">
        <v>8</v>
      </c>
      <c r="AU1841" s="173">
        <v>4</v>
      </c>
      <c r="AV1841" s="173">
        <v>1</v>
      </c>
      <c r="AW1841" s="173">
        <v>1</v>
      </c>
      <c r="AX1841" s="173">
        <v>2</v>
      </c>
      <c r="AY1841" s="173">
        <v>1</v>
      </c>
      <c r="AZ1841" s="211">
        <f t="shared" si="376"/>
        <v>3</v>
      </c>
      <c r="BA1841" s="211">
        <f t="shared" si="385"/>
        <v>17</v>
      </c>
      <c r="BB1841" s="205">
        <f t="shared" si="386"/>
        <v>247011</v>
      </c>
      <c r="BC1841" s="205">
        <f t="shared" si="387"/>
        <v>207169</v>
      </c>
      <c r="BD1841" s="205">
        <f t="shared" si="388"/>
        <v>121450</v>
      </c>
      <c r="BE1841" s="205">
        <f t="shared" si="389"/>
        <v>81608</v>
      </c>
      <c r="BF1841" s="175">
        <v>125561</v>
      </c>
      <c r="BG1841" s="175">
        <v>11434</v>
      </c>
      <c r="BH1841" s="175">
        <v>42764</v>
      </c>
      <c r="BI1841" s="175">
        <v>18806</v>
      </c>
      <c r="BJ1841" s="175">
        <v>21036</v>
      </c>
      <c r="BK1841" s="175">
        <v>78626</v>
      </c>
      <c r="BL1841" s="175"/>
      <c r="BM1841" s="175">
        <v>64836</v>
      </c>
      <c r="BN1841" s="175">
        <v>3762</v>
      </c>
      <c r="BO1841" s="175">
        <v>5747</v>
      </c>
      <c r="BP1841" s="198">
        <f t="shared" si="390"/>
        <v>48511</v>
      </c>
    </row>
    <row r="1842" spans="1:68" s="116" customFormat="1" x14ac:dyDescent="0.15">
      <c r="A1842" s="117">
        <v>720401003</v>
      </c>
      <c r="B1842" s="118" t="s">
        <v>679</v>
      </c>
      <c r="C1842" s="118" t="s">
        <v>660</v>
      </c>
      <c r="D1842" s="118" t="s">
        <v>677</v>
      </c>
      <c r="E1842" s="118" t="s">
        <v>3595</v>
      </c>
      <c r="F1842" s="120">
        <v>27</v>
      </c>
      <c r="G1842" s="119">
        <v>9463919</v>
      </c>
      <c r="H1842" s="119">
        <v>1178626</v>
      </c>
      <c r="I1842" s="120" t="s">
        <v>5820</v>
      </c>
      <c r="J1842" s="120">
        <v>28400</v>
      </c>
      <c r="K1842" s="120">
        <v>9463919</v>
      </c>
      <c r="L1842" s="120">
        <v>0.91300000000000003</v>
      </c>
      <c r="M1842" s="121" t="s">
        <v>5654</v>
      </c>
      <c r="N1842" s="120">
        <v>1</v>
      </c>
      <c r="O1842" s="119">
        <v>230</v>
      </c>
      <c r="P1842" s="119">
        <v>37</v>
      </c>
      <c r="Q1842" s="119">
        <v>8</v>
      </c>
      <c r="R1842" s="120" t="s">
        <v>5655</v>
      </c>
      <c r="S1842" s="120">
        <v>189.9</v>
      </c>
      <c r="T1842" s="120"/>
      <c r="U1842" s="120"/>
      <c r="V1842" s="172">
        <v>6568</v>
      </c>
      <c r="W1842" s="172">
        <v>273</v>
      </c>
      <c r="X1842" s="172">
        <v>3022</v>
      </c>
      <c r="Y1842" s="172">
        <v>470</v>
      </c>
      <c r="Z1842" s="172">
        <v>2803</v>
      </c>
      <c r="AA1842" s="123">
        <v>141887</v>
      </c>
      <c r="AB1842" s="123"/>
      <c r="AC1842" s="123">
        <v>6536.8</v>
      </c>
      <c r="AD1842" s="123"/>
      <c r="AE1842" s="123">
        <v>242.84</v>
      </c>
      <c r="AF1842" s="123"/>
      <c r="AG1842" s="214">
        <f t="shared" si="383"/>
        <v>242.84</v>
      </c>
      <c r="AH1842" s="229" t="str">
        <f t="shared" si="384"/>
        <v>a4</v>
      </c>
      <c r="AI1842" s="122" t="s">
        <v>5402</v>
      </c>
      <c r="AJ1842" s="122"/>
      <c r="AK1842" s="122" t="s">
        <v>5400</v>
      </c>
      <c r="AL1842" s="122" t="s">
        <v>5400</v>
      </c>
      <c r="AM1842" s="122"/>
      <c r="AN1842" s="173">
        <v>2</v>
      </c>
      <c r="AO1842" s="173"/>
      <c r="AP1842" s="173"/>
      <c r="AQ1842" s="173"/>
      <c r="AR1842" s="173"/>
      <c r="AS1842" s="173">
        <v>6</v>
      </c>
      <c r="AT1842" s="173">
        <v>7.5</v>
      </c>
      <c r="AU1842" s="173">
        <v>7.5</v>
      </c>
      <c r="AV1842" s="173">
        <v>7</v>
      </c>
      <c r="AW1842" s="173">
        <v>7</v>
      </c>
      <c r="AX1842" s="173">
        <v>1</v>
      </c>
      <c r="AY1842" s="173"/>
      <c r="AZ1842" s="211">
        <f t="shared" si="376"/>
        <v>8</v>
      </c>
      <c r="BA1842" s="211">
        <f t="shared" si="385"/>
        <v>30</v>
      </c>
      <c r="BB1842" s="205">
        <f t="shared" si="386"/>
        <v>491807</v>
      </c>
      <c r="BC1842" s="205">
        <f t="shared" si="387"/>
        <v>491807</v>
      </c>
      <c r="BD1842" s="205">
        <f t="shared" si="388"/>
        <v>0</v>
      </c>
      <c r="BE1842" s="205">
        <f t="shared" si="389"/>
        <v>0</v>
      </c>
      <c r="BF1842" s="175">
        <v>491807</v>
      </c>
      <c r="BG1842" s="175">
        <v>6969</v>
      </c>
      <c r="BH1842" s="175">
        <v>476067</v>
      </c>
      <c r="BI1842" s="175"/>
      <c r="BJ1842" s="175"/>
      <c r="BK1842" s="175">
        <v>6389</v>
      </c>
      <c r="BL1842" s="175"/>
      <c r="BM1842" s="175"/>
      <c r="BN1842" s="175">
        <v>245</v>
      </c>
      <c r="BO1842" s="175">
        <v>2137</v>
      </c>
      <c r="BP1842" s="198">
        <f t="shared" si="390"/>
        <v>478204</v>
      </c>
    </row>
    <row r="1843" spans="1:68" s="116" customFormat="1" x14ac:dyDescent="0.15">
      <c r="A1843" s="117">
        <v>1221901002</v>
      </c>
      <c r="B1843" s="118" t="s">
        <v>1051</v>
      </c>
      <c r="C1843" s="118" t="s">
        <v>1020</v>
      </c>
      <c r="D1843" s="118" t="s">
        <v>1050</v>
      </c>
      <c r="E1843" s="118" t="s">
        <v>3819</v>
      </c>
      <c r="F1843" s="120">
        <v>31</v>
      </c>
      <c r="G1843" s="119">
        <v>12204398</v>
      </c>
      <c r="H1843" s="119"/>
      <c r="I1843" s="120" t="s">
        <v>5820</v>
      </c>
      <c r="J1843" s="120">
        <v>53200</v>
      </c>
      <c r="K1843" s="120">
        <v>9537271</v>
      </c>
      <c r="L1843" s="120">
        <v>0.49099999999999999</v>
      </c>
      <c r="M1843" s="121" t="s">
        <v>5661</v>
      </c>
      <c r="N1843" s="120">
        <v>1</v>
      </c>
      <c r="O1843" s="119">
        <v>194</v>
      </c>
      <c r="P1843" s="119">
        <v>43.4</v>
      </c>
      <c r="Q1843" s="119">
        <v>9.14</v>
      </c>
      <c r="R1843" s="120" t="s">
        <v>5655</v>
      </c>
      <c r="S1843" s="120">
        <v>134.9</v>
      </c>
      <c r="T1843" s="120"/>
      <c r="U1843" s="120"/>
      <c r="V1843" s="172">
        <v>7700.2</v>
      </c>
      <c r="W1843" s="172">
        <v>1077.4000000000001</v>
      </c>
      <c r="X1843" s="172">
        <v>2480.1</v>
      </c>
      <c r="Y1843" s="172">
        <v>3326.5</v>
      </c>
      <c r="Z1843" s="172">
        <v>816.2</v>
      </c>
      <c r="AA1843" s="123">
        <v>90448</v>
      </c>
      <c r="AB1843" s="123"/>
      <c r="AC1843" s="123">
        <v>12798</v>
      </c>
      <c r="AD1843" s="123"/>
      <c r="AE1843" s="123">
        <v>586</v>
      </c>
      <c r="AF1843" s="123"/>
      <c r="AG1843" s="214">
        <f t="shared" si="383"/>
        <v>586</v>
      </c>
      <c r="AH1843" s="229" t="str">
        <f t="shared" si="384"/>
        <v>a4</v>
      </c>
      <c r="AI1843" s="122"/>
      <c r="AJ1843" s="122"/>
      <c r="AK1843" s="122"/>
      <c r="AL1843" s="122"/>
      <c r="AM1843" s="122"/>
      <c r="AN1843" s="173">
        <v>3</v>
      </c>
      <c r="AO1843" s="173">
        <v>2.5</v>
      </c>
      <c r="AP1843" s="173">
        <v>2</v>
      </c>
      <c r="AQ1843" s="173">
        <v>0.5</v>
      </c>
      <c r="AR1843" s="173"/>
      <c r="AS1843" s="173">
        <v>1</v>
      </c>
      <c r="AT1843" s="173">
        <v>9</v>
      </c>
      <c r="AU1843" s="173">
        <v>5</v>
      </c>
      <c r="AV1843" s="173">
        <v>14</v>
      </c>
      <c r="AW1843" s="173">
        <v>3</v>
      </c>
      <c r="AX1843" s="173">
        <v>4</v>
      </c>
      <c r="AY1843" s="173">
        <v>1</v>
      </c>
      <c r="AZ1843" s="211">
        <f t="shared" si="376"/>
        <v>9</v>
      </c>
      <c r="BA1843" s="211">
        <f t="shared" si="385"/>
        <v>36</v>
      </c>
      <c r="BB1843" s="205">
        <f t="shared" si="386"/>
        <v>693404</v>
      </c>
      <c r="BC1843" s="205">
        <f t="shared" si="387"/>
        <v>519726</v>
      </c>
      <c r="BD1843" s="205">
        <f t="shared" si="388"/>
        <v>179049</v>
      </c>
      <c r="BE1843" s="205">
        <f t="shared" si="389"/>
        <v>5371</v>
      </c>
      <c r="BF1843" s="175">
        <v>514355</v>
      </c>
      <c r="BG1843" s="175">
        <v>32585</v>
      </c>
      <c r="BH1843" s="175">
        <v>179049</v>
      </c>
      <c r="BI1843" s="175">
        <v>127125</v>
      </c>
      <c r="BJ1843" s="175">
        <v>46553</v>
      </c>
      <c r="BK1843" s="175">
        <v>22621</v>
      </c>
      <c r="BL1843" s="175">
        <v>71250</v>
      </c>
      <c r="BM1843" s="175">
        <v>113126</v>
      </c>
      <c r="BN1843" s="175">
        <v>48412</v>
      </c>
      <c r="BO1843" s="175">
        <v>52683</v>
      </c>
      <c r="BP1843" s="198">
        <f t="shared" si="390"/>
        <v>231732</v>
      </c>
    </row>
    <row r="1844" spans="1:68" s="116" customFormat="1" x14ac:dyDescent="0.15">
      <c r="A1844" s="117">
        <v>2320301001</v>
      </c>
      <c r="B1844" s="118" t="s">
        <v>676</v>
      </c>
      <c r="C1844" s="118" t="s">
        <v>1850</v>
      </c>
      <c r="D1844" s="118" t="s">
        <v>1892</v>
      </c>
      <c r="E1844" s="118" t="s">
        <v>4433</v>
      </c>
      <c r="F1844" s="120">
        <v>53</v>
      </c>
      <c r="G1844" s="119">
        <v>9824566</v>
      </c>
      <c r="H1844" s="119">
        <v>1568460</v>
      </c>
      <c r="I1844" s="120" t="s">
        <v>5821</v>
      </c>
      <c r="J1844" s="120">
        <v>54400</v>
      </c>
      <c r="K1844" s="120">
        <v>9824566</v>
      </c>
      <c r="L1844" s="120">
        <v>0.495</v>
      </c>
      <c r="M1844" s="121" t="s">
        <v>5654</v>
      </c>
      <c r="N1844" s="120">
        <v>1</v>
      </c>
      <c r="O1844" s="119">
        <v>221</v>
      </c>
      <c r="P1844" s="119">
        <v>41.92</v>
      </c>
      <c r="Q1844" s="119">
        <v>4.62</v>
      </c>
      <c r="R1844" s="120" t="s">
        <v>5655</v>
      </c>
      <c r="S1844" s="120">
        <v>72.400000000000006</v>
      </c>
      <c r="T1844" s="120"/>
      <c r="U1844" s="120"/>
      <c r="V1844" s="172">
        <v>5613.2</v>
      </c>
      <c r="W1844" s="172">
        <v>1039</v>
      </c>
      <c r="X1844" s="172">
        <v>2421</v>
      </c>
      <c r="Y1844" s="172">
        <v>2075.8000000000002</v>
      </c>
      <c r="Z1844" s="172">
        <v>77.400000000000006</v>
      </c>
      <c r="AA1844" s="123">
        <v>84684.800000000003</v>
      </c>
      <c r="AB1844" s="123"/>
      <c r="AC1844" s="123">
        <v>6551</v>
      </c>
      <c r="AD1844" s="123"/>
      <c r="AE1844" s="123">
        <v>310</v>
      </c>
      <c r="AF1844" s="123"/>
      <c r="AG1844" s="214">
        <f t="shared" si="383"/>
        <v>310</v>
      </c>
      <c r="AH1844" s="229" t="str">
        <f t="shared" si="384"/>
        <v>a4</v>
      </c>
      <c r="AI1844" s="122"/>
      <c r="AJ1844" s="122"/>
      <c r="AK1844" s="122"/>
      <c r="AL1844" s="122"/>
      <c r="AM1844" s="122"/>
      <c r="AN1844" s="173">
        <v>7.5</v>
      </c>
      <c r="AO1844" s="173"/>
      <c r="AP1844" s="173"/>
      <c r="AQ1844" s="173">
        <v>2</v>
      </c>
      <c r="AR1844" s="173"/>
      <c r="AS1844" s="173">
        <v>1</v>
      </c>
      <c r="AT1844" s="173">
        <v>3</v>
      </c>
      <c r="AU1844" s="173">
        <v>10</v>
      </c>
      <c r="AV1844" s="173">
        <v>3</v>
      </c>
      <c r="AW1844" s="173">
        <v>5</v>
      </c>
      <c r="AX1844" s="173">
        <v>1</v>
      </c>
      <c r="AY1844" s="173">
        <v>2</v>
      </c>
      <c r="AZ1844" s="211">
        <f t="shared" si="376"/>
        <v>10.5</v>
      </c>
      <c r="BA1844" s="211">
        <f t="shared" si="385"/>
        <v>24</v>
      </c>
      <c r="BB1844" s="205">
        <f t="shared" si="386"/>
        <v>934987</v>
      </c>
      <c r="BC1844" s="205">
        <f t="shared" si="387"/>
        <v>798735</v>
      </c>
      <c r="BD1844" s="205">
        <f t="shared" si="388"/>
        <v>147085</v>
      </c>
      <c r="BE1844" s="205">
        <f t="shared" si="389"/>
        <v>10833</v>
      </c>
      <c r="BF1844" s="175">
        <v>787902</v>
      </c>
      <c r="BG1844" s="175">
        <v>70907</v>
      </c>
      <c r="BH1844" s="175">
        <v>198173</v>
      </c>
      <c r="BI1844" s="175">
        <v>136252</v>
      </c>
      <c r="BJ1844" s="175"/>
      <c r="BK1844" s="175">
        <v>16723</v>
      </c>
      <c r="BL1844" s="175">
        <v>217598</v>
      </c>
      <c r="BM1844" s="175">
        <v>95067</v>
      </c>
      <c r="BN1844" s="175">
        <v>55065</v>
      </c>
      <c r="BO1844" s="175">
        <v>145202</v>
      </c>
      <c r="BP1844" s="198">
        <f t="shared" si="390"/>
        <v>343375</v>
      </c>
    </row>
    <row r="1845" spans="1:68" s="116" customFormat="1" x14ac:dyDescent="0.15">
      <c r="A1845" s="117">
        <v>1420401002</v>
      </c>
      <c r="B1845" s="118" t="s">
        <v>1140</v>
      </c>
      <c r="C1845" s="118" t="s">
        <v>1107</v>
      </c>
      <c r="D1845" s="118" t="s">
        <v>1139</v>
      </c>
      <c r="E1845" s="118" t="s">
        <v>3884</v>
      </c>
      <c r="F1845" s="120">
        <v>20</v>
      </c>
      <c r="G1845" s="119">
        <v>10407680</v>
      </c>
      <c r="H1845" s="119"/>
      <c r="I1845" s="120" t="s">
        <v>5820</v>
      </c>
      <c r="J1845" s="120">
        <v>46700</v>
      </c>
      <c r="K1845" s="120">
        <v>10407680</v>
      </c>
      <c r="L1845" s="120">
        <v>0.61099999999999999</v>
      </c>
      <c r="M1845" s="121" t="s">
        <v>5654</v>
      </c>
      <c r="N1845" s="120">
        <v>1</v>
      </c>
      <c r="O1845" s="119">
        <v>168</v>
      </c>
      <c r="P1845" s="119">
        <v>36</v>
      </c>
      <c r="Q1845" s="119">
        <v>3.9</v>
      </c>
      <c r="R1845" s="120" t="s">
        <v>5655</v>
      </c>
      <c r="S1845" s="120">
        <v>126.7</v>
      </c>
      <c r="T1845" s="120"/>
      <c r="U1845" s="120"/>
      <c r="V1845" s="172">
        <v>9029.5</v>
      </c>
      <c r="W1845" s="172">
        <v>1127.9000000000001</v>
      </c>
      <c r="X1845" s="172">
        <v>4765.8</v>
      </c>
      <c r="Y1845" s="172">
        <v>814.3</v>
      </c>
      <c r="Z1845" s="172">
        <v>2321.5</v>
      </c>
      <c r="AA1845" s="123">
        <v>61060</v>
      </c>
      <c r="AB1845" s="123"/>
      <c r="AC1845" s="123">
        <v>7045</v>
      </c>
      <c r="AD1845" s="123"/>
      <c r="AE1845" s="123">
        <v>363.89</v>
      </c>
      <c r="AF1845" s="123"/>
      <c r="AG1845" s="214">
        <f t="shared" si="383"/>
        <v>363.89</v>
      </c>
      <c r="AH1845" s="229" t="str">
        <f t="shared" si="384"/>
        <v>a4</v>
      </c>
      <c r="AI1845" s="122"/>
      <c r="AJ1845" s="122"/>
      <c r="AK1845" s="122"/>
      <c r="AL1845" s="122"/>
      <c r="AM1845" s="122"/>
      <c r="AN1845" s="173">
        <v>0.5</v>
      </c>
      <c r="AO1845" s="173">
        <v>3</v>
      </c>
      <c r="AP1845" s="173">
        <v>1.5</v>
      </c>
      <c r="AQ1845" s="173">
        <v>3.5</v>
      </c>
      <c r="AR1845" s="173"/>
      <c r="AS1845" s="173">
        <v>3.5</v>
      </c>
      <c r="AT1845" s="173">
        <v>7</v>
      </c>
      <c r="AU1845" s="173">
        <v>4</v>
      </c>
      <c r="AV1845" s="173">
        <v>9</v>
      </c>
      <c r="AW1845" s="173">
        <v>4</v>
      </c>
      <c r="AX1845" s="173">
        <v>1</v>
      </c>
      <c r="AY1845" s="173">
        <v>1</v>
      </c>
      <c r="AZ1845" s="211">
        <f t="shared" si="376"/>
        <v>12</v>
      </c>
      <c r="BA1845" s="211">
        <f t="shared" si="385"/>
        <v>26</v>
      </c>
      <c r="BB1845" s="205">
        <f t="shared" si="386"/>
        <v>775820</v>
      </c>
      <c r="BC1845" s="205">
        <f t="shared" si="387"/>
        <v>602460</v>
      </c>
      <c r="BD1845" s="205">
        <f t="shared" si="388"/>
        <v>201581</v>
      </c>
      <c r="BE1845" s="205">
        <f t="shared" si="389"/>
        <v>28221</v>
      </c>
      <c r="BF1845" s="175">
        <v>574239</v>
      </c>
      <c r="BG1845" s="175">
        <v>67255</v>
      </c>
      <c r="BH1845" s="175">
        <v>201581</v>
      </c>
      <c r="BI1845" s="175">
        <v>159249</v>
      </c>
      <c r="BJ1845" s="175">
        <v>14111</v>
      </c>
      <c r="BK1845" s="175">
        <v>19326</v>
      </c>
      <c r="BL1845" s="175">
        <v>57077</v>
      </c>
      <c r="BM1845" s="175">
        <v>134858</v>
      </c>
      <c r="BN1845" s="175">
        <v>42622</v>
      </c>
      <c r="BO1845" s="175">
        <v>79741</v>
      </c>
      <c r="BP1845" s="198">
        <f t="shared" si="390"/>
        <v>281322</v>
      </c>
    </row>
    <row r="1846" spans="1:68" s="116" customFormat="1" x14ac:dyDescent="0.15">
      <c r="A1846" s="117">
        <v>2220801001</v>
      </c>
      <c r="B1846" s="118" t="s">
        <v>1807</v>
      </c>
      <c r="C1846" s="118" t="s">
        <v>1773</v>
      </c>
      <c r="D1846" s="118" t="s">
        <v>1808</v>
      </c>
      <c r="E1846" s="118" t="s">
        <v>4373</v>
      </c>
      <c r="F1846" s="120">
        <v>39</v>
      </c>
      <c r="G1846" s="119">
        <v>413948</v>
      </c>
      <c r="H1846" s="119"/>
      <c r="I1846" s="120" t="s">
        <v>5821</v>
      </c>
      <c r="J1846" s="120">
        <v>44200</v>
      </c>
      <c r="K1846" s="120">
        <v>10628640</v>
      </c>
      <c r="L1846" s="120">
        <v>0.65900000000000003</v>
      </c>
      <c r="M1846" s="121" t="s">
        <v>5654</v>
      </c>
      <c r="N1846" s="120">
        <v>1</v>
      </c>
      <c r="O1846" s="119">
        <v>79.5</v>
      </c>
      <c r="P1846" s="119">
        <v>12</v>
      </c>
      <c r="Q1846" s="119">
        <v>1.95</v>
      </c>
      <c r="R1846" s="120" t="s">
        <v>5655</v>
      </c>
      <c r="S1846" s="120">
        <v>26.94</v>
      </c>
      <c r="T1846" s="120"/>
      <c r="U1846" s="120"/>
      <c r="V1846" s="172">
        <v>2473.46</v>
      </c>
      <c r="W1846" s="172">
        <v>111.089</v>
      </c>
      <c r="X1846" s="172">
        <v>1634.415</v>
      </c>
      <c r="Y1846" s="172">
        <v>696.73</v>
      </c>
      <c r="Z1846" s="172">
        <v>31.225999999999999</v>
      </c>
      <c r="AA1846" s="123">
        <v>27830</v>
      </c>
      <c r="AB1846" s="123"/>
      <c r="AC1846" s="123">
        <v>2684.5</v>
      </c>
      <c r="AD1846" s="123"/>
      <c r="AE1846" s="123">
        <v>47.01</v>
      </c>
      <c r="AF1846" s="123"/>
      <c r="AG1846" s="214">
        <f t="shared" si="383"/>
        <v>47.01</v>
      </c>
      <c r="AH1846" s="229" t="str">
        <f t="shared" si="384"/>
        <v>a4</v>
      </c>
      <c r="AI1846" s="122" t="s">
        <v>5402</v>
      </c>
      <c r="AJ1846" s="122"/>
      <c r="AK1846" s="122" t="s">
        <v>5402</v>
      </c>
      <c r="AL1846" s="122" t="s">
        <v>5402</v>
      </c>
      <c r="AM1846" s="122" t="s">
        <v>5402</v>
      </c>
      <c r="AN1846" s="173" t="s">
        <v>3186</v>
      </c>
      <c r="AO1846" s="173" t="s">
        <v>3186</v>
      </c>
      <c r="AP1846" s="173" t="s">
        <v>3186</v>
      </c>
      <c r="AQ1846" s="173" t="s">
        <v>3186</v>
      </c>
      <c r="AR1846" s="173" t="s">
        <v>3186</v>
      </c>
      <c r="AS1846" s="173">
        <v>3</v>
      </c>
      <c r="AT1846" s="173">
        <v>3</v>
      </c>
      <c r="AU1846" s="173">
        <v>10</v>
      </c>
      <c r="AV1846" s="173">
        <v>3</v>
      </c>
      <c r="AW1846" s="173">
        <v>7</v>
      </c>
      <c r="AX1846" s="173">
        <v>2</v>
      </c>
      <c r="AY1846" s="173">
        <v>2</v>
      </c>
      <c r="AZ1846" s="211">
        <f t="shared" si="376"/>
        <v>3</v>
      </c>
      <c r="BA1846" s="211">
        <f t="shared" si="385"/>
        <v>27</v>
      </c>
      <c r="BB1846" s="205">
        <f t="shared" si="386"/>
        <v>291255</v>
      </c>
      <c r="BC1846" s="205">
        <f t="shared" si="387"/>
        <v>291255</v>
      </c>
      <c r="BD1846" s="205">
        <f t="shared" si="388"/>
        <v>0</v>
      </c>
      <c r="BE1846" s="205">
        <f t="shared" si="389"/>
        <v>0</v>
      </c>
      <c r="BF1846" s="175">
        <v>291255</v>
      </c>
      <c r="BG1846" s="175"/>
      <c r="BH1846" s="175">
        <v>291255</v>
      </c>
      <c r="BI1846" s="175"/>
      <c r="BJ1846" s="175"/>
      <c r="BK1846" s="175"/>
      <c r="BL1846" s="175"/>
      <c r="BM1846" s="175"/>
      <c r="BN1846" s="175"/>
      <c r="BO1846" s="175"/>
      <c r="BP1846" s="198">
        <f t="shared" si="390"/>
        <v>291255</v>
      </c>
    </row>
    <row r="1847" spans="1:68" s="116" customFormat="1" x14ac:dyDescent="0.15">
      <c r="A1847" s="117">
        <v>2020501001</v>
      </c>
      <c r="B1847" s="118" t="s">
        <v>1515</v>
      </c>
      <c r="C1847" s="118" t="s">
        <v>1489</v>
      </c>
      <c r="D1847" s="118" t="s">
        <v>1516</v>
      </c>
      <c r="E1847" s="118" t="s">
        <v>4164</v>
      </c>
      <c r="F1847" s="120">
        <v>36</v>
      </c>
      <c r="G1847" s="119">
        <v>12405380</v>
      </c>
      <c r="H1847" s="119"/>
      <c r="I1847" s="120" t="s">
        <v>5820</v>
      </c>
      <c r="J1847" s="120">
        <v>41600</v>
      </c>
      <c r="K1847" s="120">
        <v>11109228</v>
      </c>
      <c r="L1847" s="120">
        <v>0.73199999999999998</v>
      </c>
      <c r="M1847" s="121" t="s">
        <v>5654</v>
      </c>
      <c r="N1847" s="120">
        <v>1</v>
      </c>
      <c r="O1847" s="119">
        <v>320</v>
      </c>
      <c r="P1847" s="119">
        <v>48</v>
      </c>
      <c r="Q1847" s="119">
        <v>6.29</v>
      </c>
      <c r="R1847" s="120" t="s">
        <v>5655</v>
      </c>
      <c r="S1847" s="120">
        <v>50.8</v>
      </c>
      <c r="T1847" s="120"/>
      <c r="U1847" s="120"/>
      <c r="V1847" s="172">
        <v>4963.8</v>
      </c>
      <c r="W1847" s="172">
        <v>832.8</v>
      </c>
      <c r="X1847" s="172">
        <v>1830.5</v>
      </c>
      <c r="Y1847" s="172">
        <v>2056.5</v>
      </c>
      <c r="Z1847" s="172">
        <v>244</v>
      </c>
      <c r="AA1847" s="123">
        <v>54130</v>
      </c>
      <c r="AB1847" s="123">
        <v>257581.59999999969</v>
      </c>
      <c r="AC1847" s="123">
        <v>4278</v>
      </c>
      <c r="AD1847" s="123">
        <v>702</v>
      </c>
      <c r="AE1847" s="123">
        <v>162</v>
      </c>
      <c r="AF1847" s="123"/>
      <c r="AG1847" s="214">
        <f t="shared" si="383"/>
        <v>864</v>
      </c>
      <c r="AH1847" s="229" t="str">
        <f t="shared" si="384"/>
        <v>a4</v>
      </c>
      <c r="AI1847" s="122" t="s">
        <v>5401</v>
      </c>
      <c r="AJ1847" s="122"/>
      <c r="AK1847" s="122"/>
      <c r="AL1847" s="122"/>
      <c r="AM1847" s="122"/>
      <c r="AN1847" s="173">
        <v>2</v>
      </c>
      <c r="AO1847" s="173">
        <v>1.5</v>
      </c>
      <c r="AP1847" s="173">
        <v>1.5</v>
      </c>
      <c r="AQ1847" s="173">
        <v>3</v>
      </c>
      <c r="AR1847" s="173"/>
      <c r="AS1847" s="173">
        <v>2</v>
      </c>
      <c r="AT1847" s="173">
        <v>4</v>
      </c>
      <c r="AU1847" s="173">
        <v>4</v>
      </c>
      <c r="AV1847" s="173">
        <v>4</v>
      </c>
      <c r="AW1847" s="173">
        <v>4</v>
      </c>
      <c r="AX1847" s="173">
        <v>1</v>
      </c>
      <c r="AY1847" s="173"/>
      <c r="AZ1847" s="211">
        <f t="shared" si="376"/>
        <v>10</v>
      </c>
      <c r="BA1847" s="211">
        <f t="shared" si="385"/>
        <v>17</v>
      </c>
      <c r="BB1847" s="205">
        <f t="shared" si="386"/>
        <v>406874</v>
      </c>
      <c r="BC1847" s="205">
        <f t="shared" si="387"/>
        <v>406874</v>
      </c>
      <c r="BD1847" s="205">
        <f t="shared" si="388"/>
        <v>0</v>
      </c>
      <c r="BE1847" s="205">
        <f t="shared" si="389"/>
        <v>0</v>
      </c>
      <c r="BF1847" s="175">
        <v>406874</v>
      </c>
      <c r="BG1847" s="175">
        <v>39765</v>
      </c>
      <c r="BH1847" s="175">
        <v>212184</v>
      </c>
      <c r="BI1847" s="175"/>
      <c r="BJ1847" s="175"/>
      <c r="BK1847" s="175">
        <v>19812</v>
      </c>
      <c r="BL1847" s="175">
        <v>52336</v>
      </c>
      <c r="BM1847" s="175">
        <v>72554</v>
      </c>
      <c r="BN1847" s="175">
        <v>4254</v>
      </c>
      <c r="BO1847" s="175">
        <v>5969</v>
      </c>
      <c r="BP1847" s="198">
        <f t="shared" si="390"/>
        <v>218153</v>
      </c>
    </row>
    <row r="1848" spans="1:68" s="116" customFormat="1" x14ac:dyDescent="0.15">
      <c r="A1848" s="117">
        <v>300181002</v>
      </c>
      <c r="B1848" s="118" t="s">
        <v>417</v>
      </c>
      <c r="C1848" s="118" t="s">
        <v>415</v>
      </c>
      <c r="D1848" s="118" t="s">
        <v>416</v>
      </c>
      <c r="E1848" s="118" t="s">
        <v>3429</v>
      </c>
      <c r="F1848" s="120">
        <v>26</v>
      </c>
      <c r="G1848" s="119">
        <v>11979431</v>
      </c>
      <c r="H1848" s="119"/>
      <c r="I1848" s="120" t="s">
        <v>5820</v>
      </c>
      <c r="J1848" s="120">
        <v>41060</v>
      </c>
      <c r="K1848" s="120">
        <v>11979431</v>
      </c>
      <c r="L1848" s="120">
        <v>0.79900000000000004</v>
      </c>
      <c r="M1848" s="121" t="s">
        <v>5654</v>
      </c>
      <c r="N1848" s="120">
        <v>1</v>
      </c>
      <c r="O1848" s="119">
        <v>180</v>
      </c>
      <c r="P1848" s="119">
        <v>53</v>
      </c>
      <c r="Q1848" s="119">
        <v>8.1999999999999993</v>
      </c>
      <c r="R1848" s="120" t="s">
        <v>5655</v>
      </c>
      <c r="S1848" s="120">
        <v>362.4</v>
      </c>
      <c r="T1848" s="120"/>
      <c r="U1848" s="120"/>
      <c r="V1848" s="172">
        <v>6373.8</v>
      </c>
      <c r="W1848" s="172">
        <v>1814.2</v>
      </c>
      <c r="X1848" s="172">
        <v>2473.3000000000002</v>
      </c>
      <c r="Y1848" s="172">
        <v>1828.4</v>
      </c>
      <c r="Z1848" s="172">
        <v>257.89999999999998</v>
      </c>
      <c r="AA1848" s="123">
        <v>67069.000000000015</v>
      </c>
      <c r="AB1848" s="123">
        <v>262967.5999999998</v>
      </c>
      <c r="AC1848" s="123">
        <v>10776</v>
      </c>
      <c r="AD1848" s="123"/>
      <c r="AE1848" s="123">
        <v>354</v>
      </c>
      <c r="AF1848" s="123"/>
      <c r="AG1848" s="214">
        <f t="shared" si="383"/>
        <v>354</v>
      </c>
      <c r="AH1848" s="229" t="str">
        <f t="shared" si="384"/>
        <v>a4</v>
      </c>
      <c r="AI1848" s="122"/>
      <c r="AJ1848" s="122"/>
      <c r="AK1848" s="122"/>
      <c r="AL1848" s="122"/>
      <c r="AM1848" s="122"/>
      <c r="AN1848" s="173">
        <v>1</v>
      </c>
      <c r="AO1848" s="173">
        <v>1</v>
      </c>
      <c r="AP1848" s="173">
        <v>0.5</v>
      </c>
      <c r="AQ1848" s="173"/>
      <c r="AR1848" s="173"/>
      <c r="AS1848" s="173">
        <v>2.4</v>
      </c>
      <c r="AT1848" s="173">
        <v>7.7</v>
      </c>
      <c r="AU1848" s="173">
        <v>6.8</v>
      </c>
      <c r="AV1848" s="173">
        <v>6.5</v>
      </c>
      <c r="AW1848" s="173">
        <v>6.8</v>
      </c>
      <c r="AX1848" s="173">
        <v>3.3</v>
      </c>
      <c r="AY1848" s="173">
        <v>1</v>
      </c>
      <c r="AZ1848" s="211">
        <f t="shared" si="376"/>
        <v>4.9000000000000004</v>
      </c>
      <c r="BA1848" s="211">
        <f t="shared" si="385"/>
        <v>32.1</v>
      </c>
      <c r="BB1848" s="205">
        <f t="shared" si="386"/>
        <v>659368</v>
      </c>
      <c r="BC1848" s="205">
        <f t="shared" si="387"/>
        <v>659368</v>
      </c>
      <c r="BD1848" s="205">
        <f t="shared" si="388"/>
        <v>0</v>
      </c>
      <c r="BE1848" s="205">
        <f t="shared" si="389"/>
        <v>0</v>
      </c>
      <c r="BF1848" s="175">
        <v>659368</v>
      </c>
      <c r="BG1848" s="175">
        <v>47998</v>
      </c>
      <c r="BH1848" s="175">
        <v>255731</v>
      </c>
      <c r="BI1848" s="175"/>
      <c r="BJ1848" s="175"/>
      <c r="BK1848" s="175">
        <v>23217</v>
      </c>
      <c r="BL1848" s="175">
        <v>17550</v>
      </c>
      <c r="BM1848" s="175">
        <v>94880</v>
      </c>
      <c r="BN1848" s="175">
        <v>15101</v>
      </c>
      <c r="BO1848" s="175">
        <v>204891</v>
      </c>
      <c r="BP1848" s="198">
        <f t="shared" si="390"/>
        <v>460622</v>
      </c>
    </row>
    <row r="1849" spans="1:68" s="116" customFormat="1" x14ac:dyDescent="0.15">
      <c r="A1849" s="117">
        <v>1421301002</v>
      </c>
      <c r="B1849" s="118" t="s">
        <v>678</v>
      </c>
      <c r="C1849" s="118" t="s">
        <v>1107</v>
      </c>
      <c r="D1849" s="118" t="s">
        <v>1152</v>
      </c>
      <c r="E1849" s="118" t="s">
        <v>3892</v>
      </c>
      <c r="F1849" s="120">
        <v>25</v>
      </c>
      <c r="G1849" s="119">
        <v>9694351</v>
      </c>
      <c r="H1849" s="119"/>
      <c r="I1849" s="120" t="s">
        <v>5820</v>
      </c>
      <c r="J1849" s="120">
        <v>44000</v>
      </c>
      <c r="K1849" s="120">
        <v>12580407</v>
      </c>
      <c r="L1849" s="120">
        <v>0.78300000000000003</v>
      </c>
      <c r="M1849" s="121" t="s">
        <v>5654</v>
      </c>
      <c r="N1849" s="120">
        <v>1</v>
      </c>
      <c r="O1849" s="119">
        <v>217</v>
      </c>
      <c r="P1849" s="119"/>
      <c r="Q1849" s="119"/>
      <c r="R1849" s="120" t="s">
        <v>5655</v>
      </c>
      <c r="S1849" s="120">
        <v>86.7</v>
      </c>
      <c r="T1849" s="120"/>
      <c r="U1849" s="120"/>
      <c r="V1849" s="172">
        <v>9865.2999999999993</v>
      </c>
      <c r="W1849" s="172">
        <v>682</v>
      </c>
      <c r="X1849" s="172">
        <v>5316.7</v>
      </c>
      <c r="Y1849" s="172">
        <v>3230.7</v>
      </c>
      <c r="Z1849" s="172">
        <v>635.9</v>
      </c>
      <c r="AA1849" s="123">
        <v>74829</v>
      </c>
      <c r="AB1849" s="123"/>
      <c r="AC1849" s="123">
        <v>9586</v>
      </c>
      <c r="AD1849" s="123"/>
      <c r="AE1849" s="123">
        <v>276.7</v>
      </c>
      <c r="AF1849" s="123"/>
      <c r="AG1849" s="214">
        <f t="shared" si="383"/>
        <v>276.7</v>
      </c>
      <c r="AH1849" s="229" t="str">
        <f t="shared" si="384"/>
        <v>a4</v>
      </c>
      <c r="AI1849" s="122" t="s">
        <v>5401</v>
      </c>
      <c r="AJ1849" s="122" t="s">
        <v>5401</v>
      </c>
      <c r="AK1849" s="122"/>
      <c r="AL1849" s="122"/>
      <c r="AM1849" s="122"/>
      <c r="AN1849" s="173">
        <v>3</v>
      </c>
      <c r="AO1849" s="173">
        <v>2</v>
      </c>
      <c r="AP1849" s="173">
        <v>2</v>
      </c>
      <c r="AQ1849" s="173">
        <v>2</v>
      </c>
      <c r="AR1849" s="173"/>
      <c r="AS1849" s="173">
        <v>1</v>
      </c>
      <c r="AT1849" s="173">
        <v>8</v>
      </c>
      <c r="AU1849" s="173">
        <v>10</v>
      </c>
      <c r="AV1849" s="173">
        <v>7</v>
      </c>
      <c r="AW1849" s="173">
        <v>7</v>
      </c>
      <c r="AX1849" s="173"/>
      <c r="AY1849" s="173"/>
      <c r="AZ1849" s="211">
        <f t="shared" si="376"/>
        <v>10</v>
      </c>
      <c r="BA1849" s="211">
        <f t="shared" si="385"/>
        <v>32</v>
      </c>
      <c r="BB1849" s="205">
        <f t="shared" si="386"/>
        <v>758608</v>
      </c>
      <c r="BC1849" s="205">
        <f t="shared" si="387"/>
        <v>758608</v>
      </c>
      <c r="BD1849" s="205">
        <f t="shared" si="388"/>
        <v>0</v>
      </c>
      <c r="BE1849" s="205">
        <f t="shared" si="389"/>
        <v>0</v>
      </c>
      <c r="BF1849" s="175">
        <v>758608</v>
      </c>
      <c r="BG1849" s="175">
        <v>78983</v>
      </c>
      <c r="BH1849" s="175">
        <v>416628</v>
      </c>
      <c r="BI1849" s="175"/>
      <c r="BJ1849" s="175"/>
      <c r="BK1849" s="175">
        <v>31797</v>
      </c>
      <c r="BL1849" s="175">
        <v>127434</v>
      </c>
      <c r="BM1849" s="175">
        <v>40518</v>
      </c>
      <c r="BN1849" s="175">
        <v>54725</v>
      </c>
      <c r="BO1849" s="175">
        <v>8523</v>
      </c>
      <c r="BP1849" s="198">
        <f t="shared" si="390"/>
        <v>425151</v>
      </c>
    </row>
    <row r="1850" spans="1:68" s="116" customFormat="1" x14ac:dyDescent="0.15">
      <c r="A1850" s="117">
        <v>2820301002</v>
      </c>
      <c r="B1850" s="118" t="s">
        <v>2124</v>
      </c>
      <c r="C1850" s="118" t="s">
        <v>2099</v>
      </c>
      <c r="D1850" s="118" t="s">
        <v>2123</v>
      </c>
      <c r="E1850" s="118" t="s">
        <v>4605</v>
      </c>
      <c r="F1850" s="120">
        <v>32</v>
      </c>
      <c r="G1850" s="119">
        <v>12784290</v>
      </c>
      <c r="H1850" s="119">
        <v>54490</v>
      </c>
      <c r="I1850" s="120" t="s">
        <v>5821</v>
      </c>
      <c r="J1850" s="120">
        <v>58500</v>
      </c>
      <c r="K1850" s="120">
        <v>12784290</v>
      </c>
      <c r="L1850" s="120">
        <v>0.59899999999999998</v>
      </c>
      <c r="M1850" s="121" t="s">
        <v>5654</v>
      </c>
      <c r="N1850" s="120">
        <v>1</v>
      </c>
      <c r="O1850" s="119">
        <v>130</v>
      </c>
      <c r="P1850" s="119">
        <v>53</v>
      </c>
      <c r="Q1850" s="119">
        <v>8</v>
      </c>
      <c r="R1850" s="120" t="s">
        <v>5655</v>
      </c>
      <c r="S1850" s="120">
        <v>76.2</v>
      </c>
      <c r="T1850" s="120"/>
      <c r="U1850" s="120"/>
      <c r="V1850" s="172">
        <v>11257.3</v>
      </c>
      <c r="W1850" s="172"/>
      <c r="X1850" s="172">
        <v>6360.3</v>
      </c>
      <c r="Y1850" s="172">
        <v>4897</v>
      </c>
      <c r="Z1850" s="172"/>
      <c r="AA1850" s="123">
        <v>73219</v>
      </c>
      <c r="AB1850" s="123">
        <v>7339800</v>
      </c>
      <c r="AC1850" s="123">
        <v>5288</v>
      </c>
      <c r="AD1850" s="123"/>
      <c r="AE1850" s="123">
        <v>290</v>
      </c>
      <c r="AF1850" s="123"/>
      <c r="AG1850" s="214">
        <f t="shared" si="383"/>
        <v>290</v>
      </c>
      <c r="AH1850" s="229" t="str">
        <f t="shared" si="384"/>
        <v>a4</v>
      </c>
      <c r="AI1850" s="122"/>
      <c r="AJ1850" s="122"/>
      <c r="AK1850" s="122"/>
      <c r="AL1850" s="122"/>
      <c r="AM1850" s="122"/>
      <c r="AN1850" s="173">
        <v>1</v>
      </c>
      <c r="AO1850" s="173">
        <v>7</v>
      </c>
      <c r="AP1850" s="173">
        <v>2</v>
      </c>
      <c r="AQ1850" s="173">
        <v>1</v>
      </c>
      <c r="AR1850" s="173">
        <v>1</v>
      </c>
      <c r="AS1850" s="173">
        <v>1</v>
      </c>
      <c r="AT1850" s="173">
        <v>3</v>
      </c>
      <c r="AU1850" s="173"/>
      <c r="AV1850" s="173">
        <v>3</v>
      </c>
      <c r="AW1850" s="173">
        <v>2</v>
      </c>
      <c r="AX1850" s="173">
        <v>1</v>
      </c>
      <c r="AY1850" s="173">
        <v>3</v>
      </c>
      <c r="AZ1850" s="211">
        <f t="shared" si="376"/>
        <v>13</v>
      </c>
      <c r="BA1850" s="211">
        <f t="shared" si="385"/>
        <v>12</v>
      </c>
      <c r="BB1850" s="205">
        <f t="shared" si="386"/>
        <v>656776</v>
      </c>
      <c r="BC1850" s="205">
        <f t="shared" si="387"/>
        <v>627805</v>
      </c>
      <c r="BD1850" s="205">
        <f t="shared" si="388"/>
        <v>30006</v>
      </c>
      <c r="BE1850" s="205">
        <f t="shared" si="389"/>
        <v>1035</v>
      </c>
      <c r="BF1850" s="175">
        <v>626770</v>
      </c>
      <c r="BG1850" s="175">
        <v>91077</v>
      </c>
      <c r="BH1850" s="175">
        <v>39795</v>
      </c>
      <c r="BI1850" s="175">
        <v>25867</v>
      </c>
      <c r="BJ1850" s="175">
        <v>3104</v>
      </c>
      <c r="BK1850" s="175">
        <v>27253</v>
      </c>
      <c r="BL1850" s="175">
        <v>202252</v>
      </c>
      <c r="BM1850" s="175">
        <v>148727</v>
      </c>
      <c r="BN1850" s="175">
        <v>92343</v>
      </c>
      <c r="BO1850" s="175">
        <v>26358</v>
      </c>
      <c r="BP1850" s="198">
        <f t="shared" si="390"/>
        <v>66153</v>
      </c>
    </row>
    <row r="1851" spans="1:68" s="116" customFormat="1" x14ac:dyDescent="0.15">
      <c r="A1851" s="117">
        <v>2200381001</v>
      </c>
      <c r="B1851" s="118" t="s">
        <v>1778</v>
      </c>
      <c r="C1851" s="118" t="s">
        <v>1773</v>
      </c>
      <c r="D1851" s="118" t="s">
        <v>1779</v>
      </c>
      <c r="E1851" s="118" t="s">
        <v>4347</v>
      </c>
      <c r="F1851" s="120">
        <v>23</v>
      </c>
      <c r="G1851" s="119">
        <v>14288870</v>
      </c>
      <c r="H1851" s="119"/>
      <c r="I1851" s="120" t="s">
        <v>5820</v>
      </c>
      <c r="J1851" s="120">
        <v>66000</v>
      </c>
      <c r="K1851" s="120">
        <v>13125028</v>
      </c>
      <c r="L1851" s="120">
        <v>0.54500000000000004</v>
      </c>
      <c r="M1851" s="121" t="s">
        <v>5654</v>
      </c>
      <c r="N1851" s="120">
        <v>1</v>
      </c>
      <c r="O1851" s="119">
        <v>225</v>
      </c>
      <c r="P1851" s="119">
        <v>39</v>
      </c>
      <c r="Q1851" s="119">
        <v>6.9</v>
      </c>
      <c r="R1851" s="120" t="s">
        <v>5655</v>
      </c>
      <c r="S1851" s="120">
        <v>202.4205</v>
      </c>
      <c r="T1851" s="120"/>
      <c r="U1851" s="120"/>
      <c r="V1851" s="172">
        <v>7191.35</v>
      </c>
      <c r="W1851" s="172">
        <v>1653.58</v>
      </c>
      <c r="X1851" s="172">
        <v>2506.58</v>
      </c>
      <c r="Y1851" s="172">
        <v>2769.69</v>
      </c>
      <c r="Z1851" s="172">
        <v>261.5</v>
      </c>
      <c r="AA1851" s="123">
        <v>68712</v>
      </c>
      <c r="AB1851" s="123"/>
      <c r="AC1851" s="123">
        <v>9104.98</v>
      </c>
      <c r="AD1851" s="123"/>
      <c r="AE1851" s="123">
        <v>186.5</v>
      </c>
      <c r="AF1851" s="123"/>
      <c r="AG1851" s="214">
        <f t="shared" si="383"/>
        <v>186.5</v>
      </c>
      <c r="AH1851" s="229" t="str">
        <f t="shared" si="384"/>
        <v>a4</v>
      </c>
      <c r="AI1851" s="122"/>
      <c r="AJ1851" s="122"/>
      <c r="AK1851" s="122"/>
      <c r="AL1851" s="122"/>
      <c r="AM1851" s="122"/>
      <c r="AN1851" s="173"/>
      <c r="AO1851" s="173"/>
      <c r="AP1851" s="173"/>
      <c r="AQ1851" s="173"/>
      <c r="AR1851" s="173"/>
      <c r="AS1851" s="173"/>
      <c r="AT1851" s="173"/>
      <c r="AU1851" s="173"/>
      <c r="AV1851" s="173"/>
      <c r="AW1851" s="173"/>
      <c r="AX1851" s="173"/>
      <c r="AY1851" s="173"/>
      <c r="AZ1851" s="211">
        <f t="shared" si="376"/>
        <v>0</v>
      </c>
      <c r="BA1851" s="211">
        <f t="shared" si="385"/>
        <v>0</v>
      </c>
      <c r="BB1851" s="205">
        <f t="shared" si="386"/>
        <v>0</v>
      </c>
      <c r="BC1851" s="205">
        <f t="shared" si="387"/>
        <v>0</v>
      </c>
      <c r="BD1851" s="205">
        <f t="shared" si="388"/>
        <v>0</v>
      </c>
      <c r="BE1851" s="205">
        <f t="shared" si="389"/>
        <v>0</v>
      </c>
      <c r="BF1851" s="175"/>
      <c r="BG1851" s="175"/>
      <c r="BH1851" s="175"/>
      <c r="BI1851" s="175"/>
      <c r="BJ1851" s="175"/>
      <c r="BK1851" s="175"/>
      <c r="BL1851" s="175"/>
      <c r="BM1851" s="175"/>
      <c r="BN1851" s="175"/>
      <c r="BO1851" s="175"/>
      <c r="BP1851" s="198">
        <f t="shared" si="390"/>
        <v>0</v>
      </c>
    </row>
    <row r="1852" spans="1:68" s="116" customFormat="1" x14ac:dyDescent="0.15">
      <c r="A1852" s="117">
        <v>4520101003</v>
      </c>
      <c r="B1852" s="118" t="s">
        <v>3063</v>
      </c>
      <c r="C1852" s="118" t="s">
        <v>3060</v>
      </c>
      <c r="D1852" s="118" t="s">
        <v>3061</v>
      </c>
      <c r="E1852" s="118" t="s">
        <v>5290</v>
      </c>
      <c r="F1852" s="120">
        <v>25</v>
      </c>
      <c r="G1852" s="119">
        <v>13722037</v>
      </c>
      <c r="H1852" s="119"/>
      <c r="I1852" s="120" t="s">
        <v>5820</v>
      </c>
      <c r="J1852" s="120">
        <v>62900</v>
      </c>
      <c r="K1852" s="120">
        <v>13722037</v>
      </c>
      <c r="L1852" s="120">
        <v>0.59799999999999998</v>
      </c>
      <c r="M1852" s="121" t="s">
        <v>5654</v>
      </c>
      <c r="N1852" s="120">
        <v>1</v>
      </c>
      <c r="O1852" s="119">
        <v>220</v>
      </c>
      <c r="P1852" s="119">
        <v>38</v>
      </c>
      <c r="Q1852" s="119">
        <v>4.7</v>
      </c>
      <c r="R1852" s="120" t="s">
        <v>5655</v>
      </c>
      <c r="S1852" s="120">
        <v>19.937000000000001</v>
      </c>
      <c r="T1852" s="120"/>
      <c r="U1852" s="120"/>
      <c r="V1852" s="172">
        <v>7802.68</v>
      </c>
      <c r="W1852" s="172">
        <v>1910.2</v>
      </c>
      <c r="X1852" s="172">
        <v>2869.9</v>
      </c>
      <c r="Y1852" s="172">
        <v>2820.92</v>
      </c>
      <c r="Z1852" s="172">
        <v>201.66</v>
      </c>
      <c r="AA1852" s="123">
        <v>95867</v>
      </c>
      <c r="AB1852" s="123">
        <v>370515.95999999996</v>
      </c>
      <c r="AC1852" s="123">
        <v>9311.2070000000003</v>
      </c>
      <c r="AD1852" s="123"/>
      <c r="AE1852" s="123">
        <v>435</v>
      </c>
      <c r="AF1852" s="123"/>
      <c r="AG1852" s="214">
        <f t="shared" si="383"/>
        <v>435</v>
      </c>
      <c r="AH1852" s="229" t="str">
        <f t="shared" si="384"/>
        <v>a4</v>
      </c>
      <c r="AI1852" s="122"/>
      <c r="AJ1852" s="122"/>
      <c r="AK1852" s="122"/>
      <c r="AL1852" s="122"/>
      <c r="AM1852" s="122"/>
      <c r="AN1852" s="173"/>
      <c r="AO1852" s="173"/>
      <c r="AP1852" s="173"/>
      <c r="AQ1852" s="173"/>
      <c r="AR1852" s="173"/>
      <c r="AS1852" s="173"/>
      <c r="AT1852" s="173">
        <v>2</v>
      </c>
      <c r="AU1852" s="173">
        <v>18</v>
      </c>
      <c r="AV1852" s="173">
        <v>1</v>
      </c>
      <c r="AW1852" s="173">
        <v>5</v>
      </c>
      <c r="AX1852" s="173">
        <v>2</v>
      </c>
      <c r="AY1852" s="173"/>
      <c r="AZ1852" s="211"/>
      <c r="BA1852" s="211">
        <f t="shared" si="385"/>
        <v>28</v>
      </c>
      <c r="BB1852" s="205">
        <f t="shared" si="386"/>
        <v>621710</v>
      </c>
      <c r="BC1852" s="205">
        <f t="shared" si="387"/>
        <v>540233</v>
      </c>
      <c r="BD1852" s="205">
        <f t="shared" si="388"/>
        <v>131899</v>
      </c>
      <c r="BE1852" s="205">
        <f t="shared" si="389"/>
        <v>50422</v>
      </c>
      <c r="BF1852" s="175">
        <v>489811</v>
      </c>
      <c r="BG1852" s="175">
        <v>18267</v>
      </c>
      <c r="BH1852" s="175">
        <v>131894</v>
      </c>
      <c r="BI1852" s="175">
        <v>81477</v>
      </c>
      <c r="BJ1852" s="175"/>
      <c r="BK1852" s="175">
        <v>10336</v>
      </c>
      <c r="BL1852" s="175">
        <v>173059</v>
      </c>
      <c r="BM1852" s="175">
        <v>92402</v>
      </c>
      <c r="BN1852" s="175">
        <v>38300</v>
      </c>
      <c r="BO1852" s="175">
        <v>75975</v>
      </c>
      <c r="BP1852" s="198">
        <f t="shared" si="390"/>
        <v>207869</v>
      </c>
    </row>
    <row r="1853" spans="1:68" s="116" customFormat="1" x14ac:dyDescent="0.15">
      <c r="A1853" s="117">
        <v>2120101002</v>
      </c>
      <c r="B1853" s="118" t="s">
        <v>1654</v>
      </c>
      <c r="C1853" s="118" t="s">
        <v>1650</v>
      </c>
      <c r="D1853" s="118" t="s">
        <v>1653</v>
      </c>
      <c r="E1853" s="118" t="s">
        <v>4252</v>
      </c>
      <c r="F1853" s="120">
        <v>47</v>
      </c>
      <c r="G1853" s="119">
        <v>14086990</v>
      </c>
      <c r="H1853" s="119"/>
      <c r="I1853" s="120" t="s">
        <v>5820</v>
      </c>
      <c r="J1853" s="120">
        <v>46200</v>
      </c>
      <c r="K1853" s="120">
        <v>14086990</v>
      </c>
      <c r="L1853" s="120">
        <v>0.83499999999999996</v>
      </c>
      <c r="M1853" s="121" t="s">
        <v>5673</v>
      </c>
      <c r="N1853" s="120">
        <v>1</v>
      </c>
      <c r="O1853" s="119">
        <v>240</v>
      </c>
      <c r="P1853" s="119">
        <v>35.1</v>
      </c>
      <c r="Q1853" s="119">
        <v>6.5</v>
      </c>
      <c r="R1853" s="120" t="s">
        <v>5655</v>
      </c>
      <c r="S1853" s="120">
        <v>65.930000000000007</v>
      </c>
      <c r="T1853" s="120"/>
      <c r="U1853" s="120"/>
      <c r="V1853" s="172">
        <v>7121.5</v>
      </c>
      <c r="W1853" s="172"/>
      <c r="X1853" s="172">
        <v>3186.1</v>
      </c>
      <c r="Y1853" s="172">
        <v>3935.4</v>
      </c>
      <c r="Z1853" s="172"/>
      <c r="AA1853" s="123">
        <v>121989</v>
      </c>
      <c r="AB1853" s="123"/>
      <c r="AC1853" s="123">
        <v>9416.67</v>
      </c>
      <c r="AD1853" s="123"/>
      <c r="AE1853" s="123">
        <v>475.79300000000001</v>
      </c>
      <c r="AF1853" s="123"/>
      <c r="AG1853" s="214">
        <f t="shared" si="383"/>
        <v>475.79300000000001</v>
      </c>
      <c r="AH1853" s="229" t="str">
        <f t="shared" si="384"/>
        <v>a4</v>
      </c>
      <c r="AI1853" s="122"/>
      <c r="AJ1853" s="122"/>
      <c r="AK1853" s="122"/>
      <c r="AL1853" s="122"/>
      <c r="AM1853" s="122"/>
      <c r="AN1853" s="173">
        <v>1</v>
      </c>
      <c r="AO1853" s="173">
        <v>8</v>
      </c>
      <c r="AP1853" s="173">
        <v>1</v>
      </c>
      <c r="AQ1853" s="173"/>
      <c r="AR1853" s="173"/>
      <c r="AS1853" s="173">
        <v>1</v>
      </c>
      <c r="AT1853" s="173"/>
      <c r="AU1853" s="173"/>
      <c r="AV1853" s="173">
        <v>7</v>
      </c>
      <c r="AW1853" s="173">
        <v>7</v>
      </c>
      <c r="AX1853" s="173"/>
      <c r="AY1853" s="173">
        <v>6</v>
      </c>
      <c r="AZ1853" s="211">
        <f t="shared" ref="AZ1853:AZ1884" si="391">SUBTOTAL(9,AN1853:AS1853)</f>
        <v>11</v>
      </c>
      <c r="BA1853" s="211">
        <f t="shared" si="385"/>
        <v>20</v>
      </c>
      <c r="BB1853" s="205">
        <f t="shared" si="386"/>
        <v>614802</v>
      </c>
      <c r="BC1853" s="205">
        <f t="shared" si="387"/>
        <v>560534</v>
      </c>
      <c r="BD1853" s="205">
        <f t="shared" si="388"/>
        <v>56438</v>
      </c>
      <c r="BE1853" s="205">
        <f t="shared" si="389"/>
        <v>2170</v>
      </c>
      <c r="BF1853" s="175">
        <v>558364</v>
      </c>
      <c r="BG1853" s="175">
        <v>91211</v>
      </c>
      <c r="BH1853" s="175">
        <v>96096</v>
      </c>
      <c r="BI1853" s="175">
        <v>54268</v>
      </c>
      <c r="BJ1853" s="175"/>
      <c r="BK1853" s="175">
        <v>11099</v>
      </c>
      <c r="BL1853" s="175">
        <v>48516</v>
      </c>
      <c r="BM1853" s="175">
        <v>115842</v>
      </c>
      <c r="BN1853" s="175">
        <v>141595</v>
      </c>
      <c r="BO1853" s="175">
        <v>56175</v>
      </c>
      <c r="BP1853" s="198">
        <f t="shared" si="390"/>
        <v>152271</v>
      </c>
    </row>
    <row r="1854" spans="1:68" s="116" customFormat="1" x14ac:dyDescent="0.15">
      <c r="A1854" s="117">
        <v>1020301001</v>
      </c>
      <c r="B1854" s="118" t="s">
        <v>930</v>
      </c>
      <c r="C1854" s="118" t="s">
        <v>913</v>
      </c>
      <c r="D1854" s="118" t="s">
        <v>931</v>
      </c>
      <c r="E1854" s="118" t="s">
        <v>3750</v>
      </c>
      <c r="F1854" s="120">
        <v>46</v>
      </c>
      <c r="G1854" s="119">
        <v>14727900</v>
      </c>
      <c r="H1854" s="119"/>
      <c r="I1854" s="120" t="s">
        <v>5821</v>
      </c>
      <c r="J1854" s="120">
        <v>81720</v>
      </c>
      <c r="K1854" s="120">
        <v>14727900</v>
      </c>
      <c r="L1854" s="120">
        <v>0.49399999999999999</v>
      </c>
      <c r="M1854" s="121" t="s">
        <v>5654</v>
      </c>
      <c r="N1854" s="120">
        <v>1</v>
      </c>
      <c r="O1854" s="119">
        <v>165</v>
      </c>
      <c r="P1854" s="119"/>
      <c r="Q1854" s="119"/>
      <c r="R1854" s="120" t="s">
        <v>5655</v>
      </c>
      <c r="S1854" s="120">
        <v>121.9</v>
      </c>
      <c r="T1854" s="120"/>
      <c r="U1854" s="120"/>
      <c r="V1854" s="172">
        <v>8036.8</v>
      </c>
      <c r="W1854" s="172">
        <v>926.3</v>
      </c>
      <c r="X1854" s="172">
        <v>4411</v>
      </c>
      <c r="Y1854" s="172">
        <v>2674.1</v>
      </c>
      <c r="Z1854" s="172">
        <v>25.4</v>
      </c>
      <c r="AA1854" s="123">
        <v>75886</v>
      </c>
      <c r="AB1854" s="123"/>
      <c r="AC1854" s="123">
        <v>1141</v>
      </c>
      <c r="AD1854" s="123"/>
      <c r="AE1854" s="123">
        <v>253.4</v>
      </c>
      <c r="AF1854" s="123"/>
      <c r="AG1854" s="214">
        <f t="shared" si="383"/>
        <v>253.4</v>
      </c>
      <c r="AH1854" s="229" t="str">
        <f t="shared" si="384"/>
        <v>a4</v>
      </c>
      <c r="AI1854" s="122"/>
      <c r="AJ1854" s="122"/>
      <c r="AK1854" s="122"/>
      <c r="AL1854" s="122"/>
      <c r="AM1854" s="122"/>
      <c r="AN1854" s="173">
        <v>4</v>
      </c>
      <c r="AO1854" s="173">
        <v>3</v>
      </c>
      <c r="AP1854" s="173">
        <v>1</v>
      </c>
      <c r="AQ1854" s="173" t="s">
        <v>3186</v>
      </c>
      <c r="AR1854" s="173">
        <v>3</v>
      </c>
      <c r="AS1854" s="173" t="s">
        <v>3186</v>
      </c>
      <c r="AT1854" s="173">
        <v>6</v>
      </c>
      <c r="AU1854" s="173">
        <v>3</v>
      </c>
      <c r="AV1854" s="173">
        <v>8</v>
      </c>
      <c r="AW1854" s="173">
        <v>3</v>
      </c>
      <c r="AX1854" s="173">
        <v>2</v>
      </c>
      <c r="AY1854" s="173" t="s">
        <v>3186</v>
      </c>
      <c r="AZ1854" s="211">
        <f t="shared" si="391"/>
        <v>11</v>
      </c>
      <c r="BA1854" s="211">
        <f t="shared" si="385"/>
        <v>22</v>
      </c>
      <c r="BB1854" s="205">
        <f t="shared" si="386"/>
        <v>609659</v>
      </c>
      <c r="BC1854" s="205">
        <f t="shared" si="387"/>
        <v>548722</v>
      </c>
      <c r="BD1854" s="205">
        <f t="shared" si="388"/>
        <v>64210</v>
      </c>
      <c r="BE1854" s="205">
        <f t="shared" si="389"/>
        <v>3273</v>
      </c>
      <c r="BF1854" s="175">
        <v>545449</v>
      </c>
      <c r="BG1854" s="175">
        <v>39966</v>
      </c>
      <c r="BH1854" s="175">
        <v>109093</v>
      </c>
      <c r="BI1854" s="175">
        <v>60937</v>
      </c>
      <c r="BJ1854" s="175"/>
      <c r="BK1854" s="175"/>
      <c r="BL1854" s="175">
        <v>111689</v>
      </c>
      <c r="BM1854" s="175">
        <v>112179</v>
      </c>
      <c r="BN1854" s="175">
        <v>90144</v>
      </c>
      <c r="BO1854" s="175">
        <v>85651</v>
      </c>
      <c r="BP1854" s="198">
        <f t="shared" si="390"/>
        <v>194744</v>
      </c>
    </row>
    <row r="1855" spans="1:68" s="116" customFormat="1" x14ac:dyDescent="0.15">
      <c r="A1855" s="117">
        <v>1500181003</v>
      </c>
      <c r="B1855" s="118" t="s">
        <v>1170</v>
      </c>
      <c r="C1855" s="118" t="s">
        <v>1167</v>
      </c>
      <c r="D1855" s="118" t="s">
        <v>1168</v>
      </c>
      <c r="E1855" s="118" t="s">
        <v>3902</v>
      </c>
      <c r="F1855" s="120">
        <v>28</v>
      </c>
      <c r="G1855" s="119">
        <v>15123289</v>
      </c>
      <c r="H1855" s="119"/>
      <c r="I1855" s="120" t="s">
        <v>5820</v>
      </c>
      <c r="J1855" s="120">
        <v>61290</v>
      </c>
      <c r="K1855" s="120">
        <v>15123289</v>
      </c>
      <c r="L1855" s="120">
        <v>0.67600000000000005</v>
      </c>
      <c r="M1855" s="121" t="s">
        <v>5654</v>
      </c>
      <c r="N1855" s="120">
        <v>1</v>
      </c>
      <c r="O1855" s="119">
        <v>180</v>
      </c>
      <c r="P1855" s="119">
        <v>37</v>
      </c>
      <c r="Q1855" s="119">
        <v>9.8000000000000007</v>
      </c>
      <c r="R1855" s="120" t="s">
        <v>5655</v>
      </c>
      <c r="S1855" s="120">
        <v>157</v>
      </c>
      <c r="T1855" s="120"/>
      <c r="U1855" s="120"/>
      <c r="V1855" s="172">
        <v>5985.6</v>
      </c>
      <c r="W1855" s="172">
        <v>1147.5999999999999</v>
      </c>
      <c r="X1855" s="172">
        <v>1702.7</v>
      </c>
      <c r="Y1855" s="172">
        <v>1964.9</v>
      </c>
      <c r="Z1855" s="172">
        <v>1170.4000000000001</v>
      </c>
      <c r="AA1855" s="123">
        <v>88410</v>
      </c>
      <c r="AB1855" s="123">
        <v>301957.40000000049</v>
      </c>
      <c r="AC1855" s="123">
        <v>7188</v>
      </c>
      <c r="AD1855" s="123">
        <v>3142.5</v>
      </c>
      <c r="AE1855" s="123"/>
      <c r="AF1855" s="123"/>
      <c r="AG1855" s="214">
        <f t="shared" si="383"/>
        <v>3142.5</v>
      </c>
      <c r="AH1855" s="229" t="str">
        <f t="shared" si="384"/>
        <v>a4</v>
      </c>
      <c r="AI1855" s="122"/>
      <c r="AJ1855" s="122"/>
      <c r="AK1855" s="122"/>
      <c r="AL1855" s="122"/>
      <c r="AM1855" s="122"/>
      <c r="AN1855" s="173"/>
      <c r="AO1855" s="173"/>
      <c r="AP1855" s="173"/>
      <c r="AQ1855" s="173"/>
      <c r="AR1855" s="173"/>
      <c r="AS1855" s="173">
        <v>2.5</v>
      </c>
      <c r="AT1855" s="173">
        <v>5.5</v>
      </c>
      <c r="AU1855" s="173">
        <v>9.3000000000000007</v>
      </c>
      <c r="AV1855" s="173">
        <v>1.5</v>
      </c>
      <c r="AW1855" s="173">
        <v>4.7</v>
      </c>
      <c r="AX1855" s="173">
        <v>2.5</v>
      </c>
      <c r="AY1855" s="173">
        <v>1</v>
      </c>
      <c r="AZ1855" s="211">
        <f t="shared" si="391"/>
        <v>2.5</v>
      </c>
      <c r="BA1855" s="211">
        <f t="shared" si="385"/>
        <v>24.5</v>
      </c>
      <c r="BB1855" s="205">
        <f t="shared" si="386"/>
        <v>436382</v>
      </c>
      <c r="BC1855" s="205">
        <f t="shared" si="387"/>
        <v>356207</v>
      </c>
      <c r="BD1855" s="205">
        <f t="shared" si="388"/>
        <v>83259</v>
      </c>
      <c r="BE1855" s="205">
        <f t="shared" si="389"/>
        <v>3084</v>
      </c>
      <c r="BF1855" s="175">
        <v>353123</v>
      </c>
      <c r="BG1855" s="175"/>
      <c r="BH1855" s="175">
        <v>127471</v>
      </c>
      <c r="BI1855" s="175">
        <v>80175</v>
      </c>
      <c r="BJ1855" s="175"/>
      <c r="BK1855" s="175">
        <v>2783</v>
      </c>
      <c r="BL1855" s="175">
        <v>19921</v>
      </c>
      <c r="BM1855" s="175">
        <v>83998</v>
      </c>
      <c r="BN1855" s="175">
        <v>32160</v>
      </c>
      <c r="BO1855" s="175">
        <v>89874</v>
      </c>
      <c r="BP1855" s="198">
        <f t="shared" si="390"/>
        <v>217345</v>
      </c>
    </row>
    <row r="1856" spans="1:68" s="116" customFormat="1" x14ac:dyDescent="0.15">
      <c r="A1856" s="117">
        <v>3020101002</v>
      </c>
      <c r="B1856" s="118" t="s">
        <v>2286</v>
      </c>
      <c r="C1856" s="118" t="s">
        <v>2280</v>
      </c>
      <c r="D1856" s="118" t="s">
        <v>2285</v>
      </c>
      <c r="E1856" s="118" t="s">
        <v>4738</v>
      </c>
      <c r="F1856" s="120">
        <v>26</v>
      </c>
      <c r="G1856" s="119">
        <v>15283100</v>
      </c>
      <c r="H1856" s="119">
        <v>1526400</v>
      </c>
      <c r="I1856" s="120" t="s">
        <v>5821</v>
      </c>
      <c r="J1856" s="120">
        <v>80400</v>
      </c>
      <c r="K1856" s="120">
        <v>15283100</v>
      </c>
      <c r="L1856" s="120">
        <v>0.52100000000000002</v>
      </c>
      <c r="M1856" s="121" t="s">
        <v>5654</v>
      </c>
      <c r="N1856" s="120">
        <v>1</v>
      </c>
      <c r="O1856" s="119">
        <v>80</v>
      </c>
      <c r="P1856" s="119">
        <v>17.8</v>
      </c>
      <c r="Q1856" s="119">
        <v>1.67</v>
      </c>
      <c r="R1856" s="120" t="s">
        <v>5655</v>
      </c>
      <c r="S1856" s="120">
        <v>163.69999999999999</v>
      </c>
      <c r="T1856" s="120"/>
      <c r="U1856" s="120"/>
      <c r="V1856" s="172">
        <v>6200</v>
      </c>
      <c r="W1856" s="172">
        <v>1364.4</v>
      </c>
      <c r="X1856" s="172">
        <v>3159.7</v>
      </c>
      <c r="Y1856" s="172">
        <v>1425.7</v>
      </c>
      <c r="Z1856" s="172">
        <v>250.2</v>
      </c>
      <c r="AA1856" s="123">
        <v>84130</v>
      </c>
      <c r="AB1856" s="123"/>
      <c r="AC1856" s="123">
        <v>5759.2</v>
      </c>
      <c r="AD1856" s="123"/>
      <c r="AE1856" s="123">
        <v>332.57</v>
      </c>
      <c r="AF1856" s="123"/>
      <c r="AG1856" s="214">
        <f t="shared" si="383"/>
        <v>332.57</v>
      </c>
      <c r="AH1856" s="229" t="str">
        <f t="shared" si="384"/>
        <v>a4</v>
      </c>
      <c r="AI1856" s="122"/>
      <c r="AJ1856" s="122"/>
      <c r="AK1856" s="122"/>
      <c r="AL1856" s="122"/>
      <c r="AM1856" s="122"/>
      <c r="AN1856" s="173">
        <v>2</v>
      </c>
      <c r="AO1856" s="173">
        <v>3</v>
      </c>
      <c r="AP1856" s="173">
        <v>2.5</v>
      </c>
      <c r="AQ1856" s="173">
        <v>0.5</v>
      </c>
      <c r="AR1856" s="173"/>
      <c r="AS1856" s="173">
        <v>2</v>
      </c>
      <c r="AT1856" s="173">
        <v>6</v>
      </c>
      <c r="AU1856" s="173">
        <v>9.5</v>
      </c>
      <c r="AV1856" s="173">
        <v>6</v>
      </c>
      <c r="AW1856" s="173">
        <v>9.5</v>
      </c>
      <c r="AX1856" s="173">
        <v>3</v>
      </c>
      <c r="AY1856" s="173">
        <v>4</v>
      </c>
      <c r="AZ1856" s="211">
        <f t="shared" si="391"/>
        <v>10</v>
      </c>
      <c r="BA1856" s="211">
        <f t="shared" si="385"/>
        <v>38</v>
      </c>
      <c r="BB1856" s="205">
        <f t="shared" si="386"/>
        <v>611405</v>
      </c>
      <c r="BC1856" s="205">
        <f t="shared" si="387"/>
        <v>611405</v>
      </c>
      <c r="BD1856" s="205">
        <f t="shared" si="388"/>
        <v>0</v>
      </c>
      <c r="BE1856" s="205">
        <f t="shared" si="389"/>
        <v>0</v>
      </c>
      <c r="BF1856" s="175">
        <v>611405</v>
      </c>
      <c r="BG1856" s="175">
        <v>56864</v>
      </c>
      <c r="BH1856" s="175">
        <v>243023</v>
      </c>
      <c r="BI1856" s="175"/>
      <c r="BJ1856" s="175"/>
      <c r="BK1856" s="175">
        <v>3411</v>
      </c>
      <c r="BL1856" s="175">
        <v>29270</v>
      </c>
      <c r="BM1856" s="175">
        <v>82711</v>
      </c>
      <c r="BN1856" s="175">
        <v>94107</v>
      </c>
      <c r="BO1856" s="175">
        <v>102019</v>
      </c>
      <c r="BP1856" s="198">
        <f t="shared" si="390"/>
        <v>345042</v>
      </c>
    </row>
    <row r="1857" spans="1:68" s="116" customFormat="1" x14ac:dyDescent="0.15">
      <c r="A1857" s="117">
        <v>1100581001</v>
      </c>
      <c r="B1857" s="118" t="s">
        <v>980</v>
      </c>
      <c r="C1857" s="118" t="s">
        <v>971</v>
      </c>
      <c r="D1857" s="118" t="s">
        <v>981</v>
      </c>
      <c r="E1857" s="118" t="s">
        <v>3781</v>
      </c>
      <c r="F1857" s="120">
        <v>39</v>
      </c>
      <c r="G1857" s="119">
        <v>15580336</v>
      </c>
      <c r="H1857" s="119"/>
      <c r="I1857" s="120" t="s">
        <v>5821</v>
      </c>
      <c r="J1857" s="120">
        <v>75000</v>
      </c>
      <c r="K1857" s="120">
        <v>15580336</v>
      </c>
      <c r="L1857" s="120">
        <v>0.56899999999999995</v>
      </c>
      <c r="M1857" s="121" t="s">
        <v>5654</v>
      </c>
      <c r="N1857" s="120">
        <v>1</v>
      </c>
      <c r="O1857" s="119">
        <v>130</v>
      </c>
      <c r="P1857" s="119">
        <v>26</v>
      </c>
      <c r="Q1857" s="119">
        <v>3</v>
      </c>
      <c r="R1857" s="120" t="s">
        <v>5655</v>
      </c>
      <c r="S1857" s="120">
        <v>124.2</v>
      </c>
      <c r="T1857" s="120"/>
      <c r="U1857" s="120"/>
      <c r="V1857" s="172">
        <v>7021.7129999999997</v>
      </c>
      <c r="W1857" s="172">
        <v>684.58299999999997</v>
      </c>
      <c r="X1857" s="172">
        <v>3294.33</v>
      </c>
      <c r="Y1857" s="172">
        <v>3042.8</v>
      </c>
      <c r="Z1857" s="172"/>
      <c r="AA1857" s="123">
        <v>89540</v>
      </c>
      <c r="AB1857" s="123"/>
      <c r="AC1857" s="123">
        <v>11089</v>
      </c>
      <c r="AD1857" s="123"/>
      <c r="AE1857" s="123">
        <v>248</v>
      </c>
      <c r="AF1857" s="123"/>
      <c r="AG1857" s="214">
        <f t="shared" si="383"/>
        <v>248</v>
      </c>
      <c r="AH1857" s="229" t="str">
        <f t="shared" si="384"/>
        <v>a4</v>
      </c>
      <c r="AI1857" s="122"/>
      <c r="AJ1857" s="122"/>
      <c r="AK1857" s="122"/>
      <c r="AL1857" s="122"/>
      <c r="AM1857" s="122"/>
      <c r="AN1857" s="173">
        <v>21</v>
      </c>
      <c r="AO1857" s="173"/>
      <c r="AP1857" s="173"/>
      <c r="AQ1857" s="173"/>
      <c r="AR1857" s="173"/>
      <c r="AS1857" s="173">
        <v>3</v>
      </c>
      <c r="AT1857" s="173">
        <v>8.5</v>
      </c>
      <c r="AU1857" s="173">
        <v>6</v>
      </c>
      <c r="AV1857" s="173">
        <v>1.5</v>
      </c>
      <c r="AW1857" s="173">
        <v>2</v>
      </c>
      <c r="AX1857" s="173">
        <v>3</v>
      </c>
      <c r="AY1857" s="173">
        <v>1</v>
      </c>
      <c r="AZ1857" s="211">
        <f t="shared" si="391"/>
        <v>24</v>
      </c>
      <c r="BA1857" s="211">
        <f t="shared" si="385"/>
        <v>22</v>
      </c>
      <c r="BB1857" s="205">
        <f t="shared" si="386"/>
        <v>1821714</v>
      </c>
      <c r="BC1857" s="205">
        <f t="shared" si="387"/>
        <v>1563052</v>
      </c>
      <c r="BD1857" s="205">
        <f t="shared" si="388"/>
        <v>517811</v>
      </c>
      <c r="BE1857" s="205">
        <f t="shared" si="389"/>
        <v>259149</v>
      </c>
      <c r="BF1857" s="175">
        <v>1303903</v>
      </c>
      <c r="BG1857" s="175">
        <v>28381</v>
      </c>
      <c r="BH1857" s="175">
        <v>877935</v>
      </c>
      <c r="BI1857" s="175">
        <v>81727</v>
      </c>
      <c r="BJ1857" s="175">
        <v>176935</v>
      </c>
      <c r="BK1857" s="175">
        <v>13544</v>
      </c>
      <c r="BL1857" s="175">
        <v>49000</v>
      </c>
      <c r="BM1857" s="175"/>
      <c r="BN1857" s="175">
        <v>79</v>
      </c>
      <c r="BO1857" s="175">
        <v>594113</v>
      </c>
      <c r="BP1857" s="198">
        <f t="shared" si="390"/>
        <v>1472048</v>
      </c>
    </row>
    <row r="1858" spans="1:68" s="116" customFormat="1" x14ac:dyDescent="0.15">
      <c r="A1858" s="117">
        <v>1400281002</v>
      </c>
      <c r="B1858" s="118" t="s">
        <v>1112</v>
      </c>
      <c r="C1858" s="118" t="s">
        <v>1107</v>
      </c>
      <c r="D1858" s="118" t="s">
        <v>1111</v>
      </c>
      <c r="E1858" s="118" t="s">
        <v>3860</v>
      </c>
      <c r="F1858" s="120">
        <v>16</v>
      </c>
      <c r="G1858" s="119">
        <v>16211490</v>
      </c>
      <c r="H1858" s="119">
        <v>293230</v>
      </c>
      <c r="I1858" s="120" t="s">
        <v>5820</v>
      </c>
      <c r="J1858" s="120">
        <v>56480</v>
      </c>
      <c r="K1858" s="120">
        <v>16509150</v>
      </c>
      <c r="L1858" s="120">
        <v>0.80100000000000005</v>
      </c>
      <c r="M1858" s="121" t="s">
        <v>5654</v>
      </c>
      <c r="N1858" s="120">
        <v>1</v>
      </c>
      <c r="O1858" s="119">
        <v>130</v>
      </c>
      <c r="P1858" s="119">
        <v>22.8</v>
      </c>
      <c r="Q1858" s="119">
        <v>2.5</v>
      </c>
      <c r="R1858" s="120" t="s">
        <v>5655</v>
      </c>
      <c r="S1858" s="120">
        <v>107.3</v>
      </c>
      <c r="T1858" s="120"/>
      <c r="U1858" s="120"/>
      <c r="V1858" s="172">
        <v>6785.2</v>
      </c>
      <c r="W1858" s="172">
        <v>1205.3</v>
      </c>
      <c r="X1858" s="172">
        <v>3489.2</v>
      </c>
      <c r="Y1858" s="172">
        <v>1958.4</v>
      </c>
      <c r="Z1858" s="172">
        <v>132.30000000000001</v>
      </c>
      <c r="AA1858" s="123">
        <v>99350</v>
      </c>
      <c r="AB1858" s="123"/>
      <c r="AC1858" s="123">
        <v>9636</v>
      </c>
      <c r="AD1858" s="123"/>
      <c r="AE1858" s="123">
        <v>225.76</v>
      </c>
      <c r="AF1858" s="123"/>
      <c r="AG1858" s="214">
        <f t="shared" si="383"/>
        <v>225.76</v>
      </c>
      <c r="AH1858" s="229" t="str">
        <f t="shared" si="384"/>
        <v>a4</v>
      </c>
      <c r="AI1858" s="122"/>
      <c r="AJ1858" s="122"/>
      <c r="AK1858" s="122"/>
      <c r="AL1858" s="122"/>
      <c r="AM1858" s="122"/>
      <c r="AN1858" s="173"/>
      <c r="AO1858" s="173"/>
      <c r="AP1858" s="173"/>
      <c r="AQ1858" s="173"/>
      <c r="AR1858" s="173"/>
      <c r="AS1858" s="173"/>
      <c r="AT1858" s="173"/>
      <c r="AU1858" s="173"/>
      <c r="AV1858" s="173"/>
      <c r="AW1858" s="173"/>
      <c r="AX1858" s="173"/>
      <c r="AY1858" s="173"/>
      <c r="AZ1858" s="211">
        <f t="shared" si="391"/>
        <v>0</v>
      </c>
      <c r="BA1858" s="211">
        <f t="shared" si="385"/>
        <v>0</v>
      </c>
      <c r="BB1858" s="205">
        <f t="shared" si="386"/>
        <v>0</v>
      </c>
      <c r="BC1858" s="205">
        <f t="shared" si="387"/>
        <v>0</v>
      </c>
      <c r="BD1858" s="205">
        <f t="shared" si="388"/>
        <v>0</v>
      </c>
      <c r="BE1858" s="205">
        <f t="shared" si="389"/>
        <v>0</v>
      </c>
      <c r="BF1858" s="175"/>
      <c r="BG1858" s="175"/>
      <c r="BH1858" s="175"/>
      <c r="BI1858" s="175"/>
      <c r="BJ1858" s="175"/>
      <c r="BK1858" s="175"/>
      <c r="BL1858" s="175"/>
      <c r="BM1858" s="175"/>
      <c r="BN1858" s="175"/>
      <c r="BO1858" s="175"/>
      <c r="BP1858" s="198">
        <f t="shared" si="390"/>
        <v>0</v>
      </c>
    </row>
    <row r="1859" spans="1:68" s="116" customFormat="1" x14ac:dyDescent="0.15">
      <c r="A1859" s="117">
        <v>1320901002</v>
      </c>
      <c r="B1859" s="118" t="s">
        <v>1101</v>
      </c>
      <c r="C1859" s="118" t="s">
        <v>1069</v>
      </c>
      <c r="D1859" s="118" t="s">
        <v>1100</v>
      </c>
      <c r="E1859" s="118" t="s">
        <v>3854</v>
      </c>
      <c r="F1859" s="120">
        <v>23</v>
      </c>
      <c r="G1859" s="119">
        <v>16618539</v>
      </c>
      <c r="H1859" s="119"/>
      <c r="I1859" s="120" t="s">
        <v>5820</v>
      </c>
      <c r="J1859" s="120">
        <v>45500</v>
      </c>
      <c r="K1859" s="120">
        <v>16618539</v>
      </c>
      <c r="L1859" s="120">
        <v>1.0009999999999999</v>
      </c>
      <c r="M1859" s="121" t="s">
        <v>5654</v>
      </c>
      <c r="N1859" s="120">
        <v>1</v>
      </c>
      <c r="O1859" s="119">
        <v>229</v>
      </c>
      <c r="P1859" s="119">
        <v>44</v>
      </c>
      <c r="Q1859" s="119">
        <v>5.0999999999999996</v>
      </c>
      <c r="R1859" s="120" t="s">
        <v>5655</v>
      </c>
      <c r="S1859" s="120">
        <v>223.7</v>
      </c>
      <c r="T1859" s="120"/>
      <c r="U1859" s="120"/>
      <c r="V1859" s="172">
        <v>7384.6</v>
      </c>
      <c r="W1859" s="172">
        <v>1036.7</v>
      </c>
      <c r="X1859" s="172">
        <v>2987.5</v>
      </c>
      <c r="Y1859" s="172">
        <v>2760.4</v>
      </c>
      <c r="Z1859" s="172">
        <v>600</v>
      </c>
      <c r="AA1859" s="123">
        <v>208456</v>
      </c>
      <c r="AB1859" s="123"/>
      <c r="AC1859" s="123">
        <v>12848</v>
      </c>
      <c r="AD1859" s="123"/>
      <c r="AE1859" s="123">
        <v>311.60000000000002</v>
      </c>
      <c r="AF1859" s="123"/>
      <c r="AG1859" s="214">
        <f t="shared" si="383"/>
        <v>311.60000000000002</v>
      </c>
      <c r="AH1859" s="229" t="str">
        <f t="shared" si="384"/>
        <v>a4</v>
      </c>
      <c r="AI1859" s="122"/>
      <c r="AJ1859" s="122"/>
      <c r="AK1859" s="122"/>
      <c r="AL1859" s="122"/>
      <c r="AM1859" s="122"/>
      <c r="AN1859" s="173">
        <v>2</v>
      </c>
      <c r="AO1859" s="173">
        <v>5</v>
      </c>
      <c r="AP1859" s="173">
        <v>5</v>
      </c>
      <c r="AQ1859" s="173">
        <v>3</v>
      </c>
      <c r="AR1859" s="173"/>
      <c r="AS1859" s="173">
        <v>1</v>
      </c>
      <c r="AT1859" s="173">
        <v>1</v>
      </c>
      <c r="AU1859" s="173">
        <v>7</v>
      </c>
      <c r="AV1859" s="173">
        <v>1</v>
      </c>
      <c r="AW1859" s="173">
        <v>7</v>
      </c>
      <c r="AX1859" s="173"/>
      <c r="AY1859" s="173">
        <v>2</v>
      </c>
      <c r="AZ1859" s="211">
        <f t="shared" si="391"/>
        <v>16</v>
      </c>
      <c r="BA1859" s="211">
        <f t="shared" si="385"/>
        <v>18</v>
      </c>
      <c r="BB1859" s="205">
        <f t="shared" si="386"/>
        <v>744983</v>
      </c>
      <c r="BC1859" s="205">
        <f t="shared" si="387"/>
        <v>639600</v>
      </c>
      <c r="BD1859" s="205">
        <f t="shared" si="388"/>
        <v>109536</v>
      </c>
      <c r="BE1859" s="205">
        <f t="shared" si="389"/>
        <v>4153</v>
      </c>
      <c r="BF1859" s="175">
        <v>635447</v>
      </c>
      <c r="BG1859" s="175">
        <v>84364</v>
      </c>
      <c r="BH1859" s="175">
        <v>178500</v>
      </c>
      <c r="BI1859" s="175">
        <v>105383</v>
      </c>
      <c r="BJ1859" s="175"/>
      <c r="BK1859" s="175"/>
      <c r="BL1859" s="175">
        <v>80001</v>
      </c>
      <c r="BM1859" s="175">
        <v>120742</v>
      </c>
      <c r="BN1859" s="175">
        <v>73144</v>
      </c>
      <c r="BO1859" s="175">
        <v>102849</v>
      </c>
      <c r="BP1859" s="198">
        <f t="shared" si="390"/>
        <v>281349</v>
      </c>
    </row>
    <row r="1860" spans="1:68" s="116" customFormat="1" x14ac:dyDescent="0.15">
      <c r="A1860" s="117">
        <v>2320301002</v>
      </c>
      <c r="B1860" s="118" t="s">
        <v>1812</v>
      </c>
      <c r="C1860" s="118" t="s">
        <v>1850</v>
      </c>
      <c r="D1860" s="118" t="s">
        <v>1892</v>
      </c>
      <c r="E1860" s="118" t="s">
        <v>4434</v>
      </c>
      <c r="F1860" s="120">
        <v>49</v>
      </c>
      <c r="G1860" s="119"/>
      <c r="H1860" s="119"/>
      <c r="I1860" s="120" t="s">
        <v>5821</v>
      </c>
      <c r="J1860" s="120">
        <v>98500</v>
      </c>
      <c r="K1860" s="120">
        <v>16833854</v>
      </c>
      <c r="L1860" s="120">
        <v>0.46800000000000003</v>
      </c>
      <c r="M1860" s="121" t="s">
        <v>5654</v>
      </c>
      <c r="N1860" s="120">
        <v>1</v>
      </c>
      <c r="O1860" s="119">
        <v>122</v>
      </c>
      <c r="P1860" s="119">
        <v>17.59</v>
      </c>
      <c r="Q1860" s="119">
        <v>3.5</v>
      </c>
      <c r="R1860" s="120" t="s">
        <v>5655</v>
      </c>
      <c r="S1860" s="120">
        <v>117.4</v>
      </c>
      <c r="T1860" s="120"/>
      <c r="U1860" s="120"/>
      <c r="V1860" s="172">
        <v>7856.1</v>
      </c>
      <c r="W1860" s="172"/>
      <c r="X1860" s="172">
        <v>7015.5</v>
      </c>
      <c r="Y1860" s="172">
        <v>738.5</v>
      </c>
      <c r="Z1860" s="172">
        <v>102.1</v>
      </c>
      <c r="AA1860" s="123">
        <v>90140.1</v>
      </c>
      <c r="AB1860" s="123"/>
      <c r="AC1860" s="123">
        <v>9122.8799999999992</v>
      </c>
      <c r="AD1860" s="123"/>
      <c r="AE1860" s="123">
        <v>112</v>
      </c>
      <c r="AF1860" s="123"/>
      <c r="AG1860" s="214">
        <f t="shared" si="383"/>
        <v>112</v>
      </c>
      <c r="AH1860" s="229" t="str">
        <f t="shared" si="384"/>
        <v>a4</v>
      </c>
      <c r="AI1860" s="122"/>
      <c r="AJ1860" s="122"/>
      <c r="AK1860" s="122"/>
      <c r="AL1860" s="122"/>
      <c r="AM1860" s="122"/>
      <c r="AN1860" s="173">
        <v>7.5</v>
      </c>
      <c r="AO1860" s="173"/>
      <c r="AP1860" s="173"/>
      <c r="AQ1860" s="173">
        <v>6</v>
      </c>
      <c r="AR1860" s="173"/>
      <c r="AS1860" s="173">
        <v>1</v>
      </c>
      <c r="AT1860" s="173">
        <v>3</v>
      </c>
      <c r="AU1860" s="173">
        <v>9</v>
      </c>
      <c r="AV1860" s="173">
        <v>4</v>
      </c>
      <c r="AW1860" s="173">
        <v>3</v>
      </c>
      <c r="AX1860" s="173">
        <v>1</v>
      </c>
      <c r="AY1860" s="173">
        <v>1</v>
      </c>
      <c r="AZ1860" s="211">
        <f t="shared" si="391"/>
        <v>14.5</v>
      </c>
      <c r="BA1860" s="211">
        <f t="shared" si="385"/>
        <v>21</v>
      </c>
      <c r="BB1860" s="205">
        <f t="shared" si="386"/>
        <v>937615</v>
      </c>
      <c r="BC1860" s="205">
        <f t="shared" si="387"/>
        <v>847869</v>
      </c>
      <c r="BD1860" s="205">
        <f t="shared" si="388"/>
        <v>103804</v>
      </c>
      <c r="BE1860" s="205">
        <f t="shared" si="389"/>
        <v>14058</v>
      </c>
      <c r="BF1860" s="175">
        <v>833811</v>
      </c>
      <c r="BG1860" s="175">
        <v>97244</v>
      </c>
      <c r="BH1860" s="175">
        <v>141336</v>
      </c>
      <c r="BI1860" s="175">
        <v>89746</v>
      </c>
      <c r="BJ1860" s="175"/>
      <c r="BK1860" s="175">
        <v>78112</v>
      </c>
      <c r="BL1860" s="175">
        <v>289716</v>
      </c>
      <c r="BM1860" s="175">
        <v>134324</v>
      </c>
      <c r="BN1860" s="175">
        <v>37550</v>
      </c>
      <c r="BO1860" s="175">
        <v>69587</v>
      </c>
      <c r="BP1860" s="198">
        <f t="shared" si="390"/>
        <v>210923</v>
      </c>
    </row>
    <row r="1861" spans="1:68" s="116" customFormat="1" x14ac:dyDescent="0.15">
      <c r="A1861" s="117">
        <v>3120101001</v>
      </c>
      <c r="B1861" s="118" t="s">
        <v>2321</v>
      </c>
      <c r="C1861" s="118" t="s">
        <v>2319</v>
      </c>
      <c r="D1861" s="118" t="s">
        <v>2322</v>
      </c>
      <c r="E1861" s="118" t="s">
        <v>4758</v>
      </c>
      <c r="F1861" s="120">
        <v>45</v>
      </c>
      <c r="G1861" s="119">
        <v>17606332</v>
      </c>
      <c r="H1861" s="119">
        <v>1492754</v>
      </c>
      <c r="I1861" s="120" t="s">
        <v>5821</v>
      </c>
      <c r="J1861" s="120">
        <v>72400</v>
      </c>
      <c r="K1861" s="120">
        <v>17606332</v>
      </c>
      <c r="L1861" s="120">
        <v>0.66600000000000004</v>
      </c>
      <c r="M1861" s="121" t="s">
        <v>5654</v>
      </c>
      <c r="N1861" s="120">
        <v>1</v>
      </c>
      <c r="O1861" s="119">
        <v>197</v>
      </c>
      <c r="P1861" s="119"/>
      <c r="Q1861" s="119"/>
      <c r="R1861" s="120" t="s">
        <v>5655</v>
      </c>
      <c r="S1861" s="120">
        <v>346.4</v>
      </c>
      <c r="T1861" s="120"/>
      <c r="U1861" s="120"/>
      <c r="V1861" s="172">
        <v>8795.7999999999993</v>
      </c>
      <c r="W1861" s="172">
        <v>854.2</v>
      </c>
      <c r="X1861" s="172">
        <v>3925.2</v>
      </c>
      <c r="Y1861" s="172">
        <v>3498.2</v>
      </c>
      <c r="Z1861" s="172">
        <v>518.20000000000005</v>
      </c>
      <c r="AA1861" s="123">
        <v>95273</v>
      </c>
      <c r="AB1861" s="123">
        <v>282199.00000000058</v>
      </c>
      <c r="AC1861" s="123">
        <v>10774</v>
      </c>
      <c r="AD1861" s="123"/>
      <c r="AE1861" s="123">
        <v>507.8</v>
      </c>
      <c r="AF1861" s="123"/>
      <c r="AG1861" s="214">
        <f t="shared" si="383"/>
        <v>507.8</v>
      </c>
      <c r="AH1861" s="229" t="str">
        <f t="shared" si="384"/>
        <v>a4</v>
      </c>
      <c r="AI1861" s="122" t="s">
        <v>5402</v>
      </c>
      <c r="AJ1861" s="122"/>
      <c r="AK1861" s="122" t="s">
        <v>5402</v>
      </c>
      <c r="AL1861" s="122" t="s">
        <v>5402</v>
      </c>
      <c r="AM1861" s="122" t="s">
        <v>5402</v>
      </c>
      <c r="AN1861" s="173">
        <v>4</v>
      </c>
      <c r="AO1861" s="173"/>
      <c r="AP1861" s="173"/>
      <c r="AQ1861" s="173">
        <v>2</v>
      </c>
      <c r="AR1861" s="173"/>
      <c r="AS1861" s="173">
        <v>2</v>
      </c>
      <c r="AT1861" s="173">
        <v>7</v>
      </c>
      <c r="AU1861" s="173">
        <v>7</v>
      </c>
      <c r="AV1861" s="173">
        <v>7</v>
      </c>
      <c r="AW1861" s="173">
        <v>7</v>
      </c>
      <c r="AX1861" s="173">
        <v>2</v>
      </c>
      <c r="AY1861" s="173"/>
      <c r="AZ1861" s="211">
        <f t="shared" si="391"/>
        <v>8</v>
      </c>
      <c r="BA1861" s="211">
        <f t="shared" si="385"/>
        <v>30</v>
      </c>
      <c r="BB1861" s="205">
        <f t="shared" si="386"/>
        <v>616757</v>
      </c>
      <c r="BC1861" s="205">
        <f t="shared" si="387"/>
        <v>616757</v>
      </c>
      <c r="BD1861" s="205">
        <f t="shared" si="388"/>
        <v>0</v>
      </c>
      <c r="BE1861" s="205">
        <f t="shared" si="389"/>
        <v>0</v>
      </c>
      <c r="BF1861" s="175">
        <v>616757</v>
      </c>
      <c r="BG1861" s="175">
        <v>19125</v>
      </c>
      <c r="BH1861" s="175">
        <v>597632</v>
      </c>
      <c r="BI1861" s="175"/>
      <c r="BJ1861" s="175"/>
      <c r="BK1861" s="175"/>
      <c r="BL1861" s="175"/>
      <c r="BM1861" s="175"/>
      <c r="BN1861" s="175"/>
      <c r="BO1861" s="175"/>
      <c r="BP1861" s="198">
        <f t="shared" si="390"/>
        <v>597632</v>
      </c>
    </row>
    <row r="1862" spans="1:68" s="116" customFormat="1" x14ac:dyDescent="0.15">
      <c r="A1862" s="117">
        <v>2620101001</v>
      </c>
      <c r="B1862" s="118" t="s">
        <v>1996</v>
      </c>
      <c r="C1862" s="118" t="s">
        <v>1980</v>
      </c>
      <c r="D1862" s="118" t="s">
        <v>1997</v>
      </c>
      <c r="E1862" s="118" t="s">
        <v>4509</v>
      </c>
      <c r="F1862" s="120">
        <v>47</v>
      </c>
      <c r="G1862" s="119">
        <v>4996908</v>
      </c>
      <c r="H1862" s="119"/>
      <c r="I1862" s="120" t="s">
        <v>5821</v>
      </c>
      <c r="J1862" s="120">
        <v>62000</v>
      </c>
      <c r="K1862" s="120">
        <v>18023820</v>
      </c>
      <c r="L1862" s="120">
        <v>0.79600000000000004</v>
      </c>
      <c r="M1862" s="121" t="s">
        <v>5654</v>
      </c>
      <c r="N1862" s="120">
        <v>1</v>
      </c>
      <c r="O1862" s="119">
        <v>146.1</v>
      </c>
      <c r="P1862" s="119"/>
      <c r="Q1862" s="119"/>
      <c r="R1862" s="120" t="s">
        <v>5655</v>
      </c>
      <c r="S1862" s="120">
        <v>100.6</v>
      </c>
      <c r="T1862" s="120"/>
      <c r="U1862" s="120"/>
      <c r="V1862" s="172">
        <v>4779.8999999999996</v>
      </c>
      <c r="W1862" s="172">
        <v>279.89999999999998</v>
      </c>
      <c r="X1862" s="172">
        <v>3007.2</v>
      </c>
      <c r="Y1862" s="172">
        <v>1359</v>
      </c>
      <c r="Z1862" s="172">
        <v>133.80000000000001</v>
      </c>
      <c r="AA1862" s="123">
        <v>16086</v>
      </c>
      <c r="AB1862" s="123"/>
      <c r="AC1862" s="123">
        <v>5125</v>
      </c>
      <c r="AD1862" s="123"/>
      <c r="AE1862" s="123">
        <v>465</v>
      </c>
      <c r="AF1862" s="123"/>
      <c r="AG1862" s="214">
        <f t="shared" si="383"/>
        <v>465</v>
      </c>
      <c r="AH1862" s="229" t="str">
        <f t="shared" si="384"/>
        <v>a4</v>
      </c>
      <c r="AI1862" s="122"/>
      <c r="AJ1862" s="122"/>
      <c r="AK1862" s="122"/>
      <c r="AL1862" s="122"/>
      <c r="AM1862" s="122"/>
      <c r="AN1862" s="173">
        <v>2</v>
      </c>
      <c r="AO1862" s="173">
        <v>1</v>
      </c>
      <c r="AP1862" s="173">
        <v>1</v>
      </c>
      <c r="AQ1862" s="173">
        <v>3</v>
      </c>
      <c r="AR1862" s="173"/>
      <c r="AS1862" s="173">
        <v>3</v>
      </c>
      <c r="AT1862" s="173">
        <v>2</v>
      </c>
      <c r="AU1862" s="173">
        <v>7</v>
      </c>
      <c r="AV1862" s="173">
        <v>2</v>
      </c>
      <c r="AW1862" s="173">
        <v>6</v>
      </c>
      <c r="AX1862" s="173">
        <v>1</v>
      </c>
      <c r="AY1862" s="173">
        <v>5</v>
      </c>
      <c r="AZ1862" s="211">
        <f t="shared" si="391"/>
        <v>10</v>
      </c>
      <c r="BA1862" s="211">
        <f t="shared" si="385"/>
        <v>23</v>
      </c>
      <c r="BB1862" s="205">
        <f t="shared" si="386"/>
        <v>548034</v>
      </c>
      <c r="BC1862" s="205">
        <f t="shared" si="387"/>
        <v>441708</v>
      </c>
      <c r="BD1862" s="205">
        <f t="shared" si="388"/>
        <v>110192</v>
      </c>
      <c r="BE1862" s="205">
        <f t="shared" si="389"/>
        <v>3866</v>
      </c>
      <c r="BF1862" s="175">
        <v>437842</v>
      </c>
      <c r="BG1862" s="175">
        <v>18703</v>
      </c>
      <c r="BH1862" s="175">
        <v>193257</v>
      </c>
      <c r="BI1862" s="175">
        <v>96660</v>
      </c>
      <c r="BJ1862" s="175">
        <v>9666</v>
      </c>
      <c r="BK1862" s="175">
        <v>1593</v>
      </c>
      <c r="BL1862" s="175">
        <v>4007</v>
      </c>
      <c r="BM1862" s="175">
        <v>65134</v>
      </c>
      <c r="BN1862" s="175">
        <v>49458</v>
      </c>
      <c r="BO1862" s="175">
        <v>109556</v>
      </c>
      <c r="BP1862" s="198">
        <f t="shared" si="390"/>
        <v>302813</v>
      </c>
    </row>
    <row r="1863" spans="1:68" s="116" customFormat="1" x14ac:dyDescent="0.15">
      <c r="A1863" s="117">
        <v>2020101001</v>
      </c>
      <c r="B1863" s="118" t="s">
        <v>676</v>
      </c>
      <c r="C1863" s="118" t="s">
        <v>1489</v>
      </c>
      <c r="D1863" s="118" t="s">
        <v>1496</v>
      </c>
      <c r="E1863" s="118" t="s">
        <v>4146</v>
      </c>
      <c r="F1863" s="120">
        <v>32</v>
      </c>
      <c r="G1863" s="119">
        <v>19177682</v>
      </c>
      <c r="H1863" s="119"/>
      <c r="I1863" s="120" t="s">
        <v>5820</v>
      </c>
      <c r="J1863" s="120">
        <v>85600</v>
      </c>
      <c r="K1863" s="120">
        <v>19177682</v>
      </c>
      <c r="L1863" s="120">
        <v>0.61399999999999999</v>
      </c>
      <c r="M1863" s="121" t="s">
        <v>5654</v>
      </c>
      <c r="N1863" s="120">
        <v>1</v>
      </c>
      <c r="O1863" s="119">
        <v>260</v>
      </c>
      <c r="P1863" s="119">
        <v>40</v>
      </c>
      <c r="Q1863" s="119">
        <v>6.1</v>
      </c>
      <c r="R1863" s="120" t="s">
        <v>5655</v>
      </c>
      <c r="S1863" s="120">
        <v>642.20000000000005</v>
      </c>
      <c r="T1863" s="120"/>
      <c r="U1863" s="120"/>
      <c r="V1863" s="172">
        <v>10543.082</v>
      </c>
      <c r="W1863" s="172">
        <v>2428.3389999999999</v>
      </c>
      <c r="X1863" s="172">
        <v>4205.8469999999998</v>
      </c>
      <c r="Y1863" s="172">
        <v>3529.4</v>
      </c>
      <c r="Z1863" s="172">
        <v>379.49599999999998</v>
      </c>
      <c r="AA1863" s="123">
        <v>164812</v>
      </c>
      <c r="AB1863" s="123"/>
      <c r="AC1863" s="123">
        <v>17351.02</v>
      </c>
      <c r="AD1863" s="123"/>
      <c r="AE1863" s="123">
        <v>317.79000000000002</v>
      </c>
      <c r="AF1863" s="123"/>
      <c r="AG1863" s="214">
        <f t="shared" si="383"/>
        <v>317.79000000000002</v>
      </c>
      <c r="AH1863" s="229" t="str">
        <f t="shared" si="384"/>
        <v>a4</v>
      </c>
      <c r="AI1863" s="122" t="s">
        <v>5401</v>
      </c>
      <c r="AJ1863" s="122"/>
      <c r="AK1863" s="122" t="s">
        <v>5401</v>
      </c>
      <c r="AL1863" s="122"/>
      <c r="AM1863" s="122" t="s">
        <v>5401</v>
      </c>
      <c r="AN1863" s="173">
        <v>4</v>
      </c>
      <c r="AO1863" s="173">
        <v>2.5</v>
      </c>
      <c r="AP1863" s="173">
        <v>2.5</v>
      </c>
      <c r="AQ1863" s="173">
        <v>7</v>
      </c>
      <c r="AR1863" s="173"/>
      <c r="AS1863" s="173">
        <v>3</v>
      </c>
      <c r="AT1863" s="173">
        <v>5</v>
      </c>
      <c r="AU1863" s="173">
        <v>5</v>
      </c>
      <c r="AV1863" s="173">
        <v>5</v>
      </c>
      <c r="AW1863" s="173">
        <v>5</v>
      </c>
      <c r="AX1863" s="173">
        <v>3</v>
      </c>
      <c r="AY1863" s="173"/>
      <c r="AZ1863" s="211">
        <f t="shared" si="391"/>
        <v>19</v>
      </c>
      <c r="BA1863" s="211">
        <f t="shared" si="385"/>
        <v>23</v>
      </c>
      <c r="BB1863" s="205">
        <f t="shared" si="386"/>
        <v>1053485</v>
      </c>
      <c r="BC1863" s="205">
        <f t="shared" si="387"/>
        <v>885042</v>
      </c>
      <c r="BD1863" s="205">
        <f t="shared" si="388"/>
        <v>173314</v>
      </c>
      <c r="BE1863" s="205">
        <f t="shared" si="389"/>
        <v>4871</v>
      </c>
      <c r="BF1863" s="175">
        <v>880171</v>
      </c>
      <c r="BG1863" s="175">
        <v>87011</v>
      </c>
      <c r="BH1863" s="175">
        <v>317926</v>
      </c>
      <c r="BI1863" s="175">
        <v>121796</v>
      </c>
      <c r="BJ1863" s="175">
        <v>46647</v>
      </c>
      <c r="BK1863" s="175">
        <v>42929</v>
      </c>
      <c r="BL1863" s="175">
        <v>213017</v>
      </c>
      <c r="BM1863" s="175">
        <v>148931</v>
      </c>
      <c r="BN1863" s="175">
        <v>27038</v>
      </c>
      <c r="BO1863" s="175">
        <v>48190</v>
      </c>
      <c r="BP1863" s="198">
        <f t="shared" si="390"/>
        <v>366116</v>
      </c>
    </row>
    <row r="1864" spans="1:68" s="116" customFormat="1" x14ac:dyDescent="0.15">
      <c r="A1864" s="117">
        <v>1400281001</v>
      </c>
      <c r="B1864" s="118" t="s">
        <v>1110</v>
      </c>
      <c r="C1864" s="118" t="s">
        <v>1107</v>
      </c>
      <c r="D1864" s="118" t="s">
        <v>1111</v>
      </c>
      <c r="E1864" s="118" t="s">
        <v>3859</v>
      </c>
      <c r="F1864" s="120">
        <v>31</v>
      </c>
      <c r="G1864" s="119">
        <v>18702730</v>
      </c>
      <c r="H1864" s="119">
        <v>532700</v>
      </c>
      <c r="I1864" s="120" t="s">
        <v>5820</v>
      </c>
      <c r="J1864" s="120">
        <v>108000</v>
      </c>
      <c r="K1864" s="120">
        <v>19471050</v>
      </c>
      <c r="L1864" s="120">
        <v>0.49399999999999999</v>
      </c>
      <c r="M1864" s="121" t="s">
        <v>5654</v>
      </c>
      <c r="N1864" s="120">
        <v>1</v>
      </c>
      <c r="O1864" s="119">
        <v>150</v>
      </c>
      <c r="P1864" s="119">
        <v>26</v>
      </c>
      <c r="Q1864" s="119">
        <v>2.9</v>
      </c>
      <c r="R1864" s="120" t="s">
        <v>5655</v>
      </c>
      <c r="S1864" s="120">
        <v>152</v>
      </c>
      <c r="T1864" s="120"/>
      <c r="U1864" s="120"/>
      <c r="V1864" s="172">
        <v>8113.4</v>
      </c>
      <c r="W1864" s="172">
        <v>1096.9000000000001</v>
      </c>
      <c r="X1864" s="172">
        <v>3584.9</v>
      </c>
      <c r="Y1864" s="172">
        <v>3084.7</v>
      </c>
      <c r="Z1864" s="172">
        <v>346.9</v>
      </c>
      <c r="AA1864" s="123">
        <v>195240</v>
      </c>
      <c r="AB1864" s="123"/>
      <c r="AC1864" s="123">
        <v>18752</v>
      </c>
      <c r="AD1864" s="123"/>
      <c r="AE1864" s="123">
        <v>479.80000000000007</v>
      </c>
      <c r="AF1864" s="123"/>
      <c r="AG1864" s="214">
        <f t="shared" si="383"/>
        <v>479.80000000000007</v>
      </c>
      <c r="AH1864" s="229" t="str">
        <f t="shared" si="384"/>
        <v>a4</v>
      </c>
      <c r="AI1864" s="122"/>
      <c r="AJ1864" s="122"/>
      <c r="AK1864" s="122"/>
      <c r="AL1864" s="122"/>
      <c r="AM1864" s="122"/>
      <c r="AN1864" s="173"/>
      <c r="AO1864" s="173" t="s">
        <v>3186</v>
      </c>
      <c r="AP1864" s="173" t="s">
        <v>3186</v>
      </c>
      <c r="AQ1864" s="173" t="s">
        <v>3186</v>
      </c>
      <c r="AR1864" s="173" t="s">
        <v>3186</v>
      </c>
      <c r="AS1864" s="173">
        <v>5</v>
      </c>
      <c r="AT1864" s="173">
        <v>12</v>
      </c>
      <c r="AU1864" s="173">
        <v>5</v>
      </c>
      <c r="AV1864" s="173">
        <v>12</v>
      </c>
      <c r="AW1864" s="173">
        <v>4</v>
      </c>
      <c r="AX1864" s="173">
        <v>2</v>
      </c>
      <c r="AY1864" s="173">
        <v>7</v>
      </c>
      <c r="AZ1864" s="211">
        <f t="shared" si="391"/>
        <v>5</v>
      </c>
      <c r="BA1864" s="211">
        <f t="shared" si="385"/>
        <v>42</v>
      </c>
      <c r="BB1864" s="205">
        <f t="shared" si="386"/>
        <v>762331</v>
      </c>
      <c r="BC1864" s="205">
        <f t="shared" si="387"/>
        <v>762331</v>
      </c>
      <c r="BD1864" s="205">
        <f t="shared" si="388"/>
        <v>0</v>
      </c>
      <c r="BE1864" s="205">
        <f t="shared" si="389"/>
        <v>0</v>
      </c>
      <c r="BF1864" s="175">
        <v>762331</v>
      </c>
      <c r="BG1864" s="175">
        <v>63125</v>
      </c>
      <c r="BH1864" s="175">
        <v>230277</v>
      </c>
      <c r="BI1864" s="175"/>
      <c r="BJ1864" s="175"/>
      <c r="BK1864" s="175">
        <v>19739</v>
      </c>
      <c r="BL1864" s="175">
        <v>172821</v>
      </c>
      <c r="BM1864" s="175">
        <v>148560</v>
      </c>
      <c r="BN1864" s="175">
        <v>61024</v>
      </c>
      <c r="BO1864" s="175">
        <v>66785</v>
      </c>
      <c r="BP1864" s="198">
        <f t="shared" si="390"/>
        <v>297062</v>
      </c>
    </row>
    <row r="1865" spans="1:68" s="116" customFormat="1" x14ac:dyDescent="0.15">
      <c r="A1865" s="117">
        <v>1300181004</v>
      </c>
      <c r="B1865" s="118" t="s">
        <v>1073</v>
      </c>
      <c r="C1865" s="118" t="s">
        <v>1069</v>
      </c>
      <c r="D1865" s="118" t="s">
        <v>1070</v>
      </c>
      <c r="E1865" s="118" t="s">
        <v>3832</v>
      </c>
      <c r="F1865" s="120">
        <v>2013</v>
      </c>
      <c r="G1865" s="119">
        <v>13890310</v>
      </c>
      <c r="H1865" s="119">
        <v>3737660</v>
      </c>
      <c r="I1865" s="120" t="s">
        <v>5822</v>
      </c>
      <c r="J1865" s="120">
        <v>78900</v>
      </c>
      <c r="K1865" s="120">
        <v>19844910</v>
      </c>
      <c r="L1865" s="120">
        <v>0.68899999999999995</v>
      </c>
      <c r="M1865" s="121" t="s">
        <v>5661</v>
      </c>
      <c r="N1865" s="120">
        <v>1</v>
      </c>
      <c r="O1865" s="119">
        <v>150</v>
      </c>
      <c r="P1865" s="119"/>
      <c r="Q1865" s="119"/>
      <c r="R1865" s="120" t="s">
        <v>5655</v>
      </c>
      <c r="S1865" s="120">
        <v>88.6</v>
      </c>
      <c r="T1865" s="120"/>
      <c r="U1865" s="120"/>
      <c r="V1865" s="172">
        <v>9284.1299999999992</v>
      </c>
      <c r="W1865" s="172">
        <v>933.65</v>
      </c>
      <c r="X1865" s="172">
        <v>4658.75</v>
      </c>
      <c r="Y1865" s="172">
        <v>3691.73</v>
      </c>
      <c r="Z1865" s="172"/>
      <c r="AA1865" s="123">
        <v>92900</v>
      </c>
      <c r="AB1865" s="123"/>
      <c r="AC1865" s="123">
        <v>12549.9</v>
      </c>
      <c r="AD1865" s="123"/>
      <c r="AE1865" s="123">
        <v>374.8</v>
      </c>
      <c r="AF1865" s="123"/>
      <c r="AG1865" s="214">
        <f t="shared" si="383"/>
        <v>374.8</v>
      </c>
      <c r="AH1865" s="229" t="str">
        <f t="shared" si="384"/>
        <v>a4</v>
      </c>
      <c r="AI1865" s="122"/>
      <c r="AJ1865" s="122"/>
      <c r="AK1865" s="122"/>
      <c r="AL1865" s="122"/>
      <c r="AM1865" s="122"/>
      <c r="AN1865" s="173">
        <v>1</v>
      </c>
      <c r="AO1865" s="173">
        <v>3</v>
      </c>
      <c r="AP1865" s="173">
        <v>3</v>
      </c>
      <c r="AQ1865" s="173">
        <v>4</v>
      </c>
      <c r="AR1865" s="173"/>
      <c r="AS1865" s="173">
        <v>5</v>
      </c>
      <c r="AT1865" s="173">
        <v>13</v>
      </c>
      <c r="AU1865" s="173">
        <v>10</v>
      </c>
      <c r="AV1865" s="173">
        <v>12</v>
      </c>
      <c r="AW1865" s="173">
        <v>10</v>
      </c>
      <c r="AX1865" s="173"/>
      <c r="AY1865" s="173">
        <v>2</v>
      </c>
      <c r="AZ1865" s="211">
        <f t="shared" si="391"/>
        <v>16</v>
      </c>
      <c r="BA1865" s="211">
        <f t="shared" si="385"/>
        <v>47</v>
      </c>
      <c r="BB1865" s="205">
        <f t="shared" si="386"/>
        <v>1038244</v>
      </c>
      <c r="BC1865" s="205">
        <f t="shared" si="387"/>
        <v>1038244</v>
      </c>
      <c r="BD1865" s="205">
        <f t="shared" si="388"/>
        <v>0</v>
      </c>
      <c r="BE1865" s="205">
        <f t="shared" si="389"/>
        <v>0</v>
      </c>
      <c r="BF1865" s="175">
        <v>1038244</v>
      </c>
      <c r="BG1865" s="175">
        <v>164355</v>
      </c>
      <c r="BH1865" s="175">
        <v>467783</v>
      </c>
      <c r="BI1865" s="175"/>
      <c r="BJ1865" s="175"/>
      <c r="BK1865" s="175">
        <v>24290</v>
      </c>
      <c r="BL1865" s="175">
        <v>154606</v>
      </c>
      <c r="BM1865" s="175"/>
      <c r="BN1865" s="175"/>
      <c r="BO1865" s="175">
        <v>227210</v>
      </c>
      <c r="BP1865" s="198">
        <f t="shared" si="390"/>
        <v>694993</v>
      </c>
    </row>
    <row r="1866" spans="1:68" s="116" customFormat="1" x14ac:dyDescent="0.15">
      <c r="A1866" s="117">
        <v>2700681003</v>
      </c>
      <c r="B1866" s="118" t="s">
        <v>2053</v>
      </c>
      <c r="C1866" s="118" t="s">
        <v>2037</v>
      </c>
      <c r="D1866" s="118" t="s">
        <v>2051</v>
      </c>
      <c r="E1866" s="118" t="s">
        <v>4549</v>
      </c>
      <c r="F1866" s="120">
        <v>17</v>
      </c>
      <c r="G1866" s="119">
        <v>23533291</v>
      </c>
      <c r="H1866" s="119"/>
      <c r="I1866" s="120" t="s">
        <v>5820</v>
      </c>
      <c r="J1866" s="120">
        <v>75000</v>
      </c>
      <c r="K1866" s="120">
        <v>20231485</v>
      </c>
      <c r="L1866" s="120">
        <v>0.73899999999999999</v>
      </c>
      <c r="M1866" s="121" t="s">
        <v>5661</v>
      </c>
      <c r="N1866" s="120">
        <v>1</v>
      </c>
      <c r="O1866" s="119">
        <v>180</v>
      </c>
      <c r="P1866" s="119">
        <v>43</v>
      </c>
      <c r="Q1866" s="119">
        <v>4.5999999999999996</v>
      </c>
      <c r="R1866" s="120" t="s">
        <v>5655</v>
      </c>
      <c r="S1866" s="120">
        <v>257.60000000000002</v>
      </c>
      <c r="T1866" s="120"/>
      <c r="U1866" s="120"/>
      <c r="V1866" s="172">
        <v>11455.7</v>
      </c>
      <c r="W1866" s="172">
        <v>2527.8000000000002</v>
      </c>
      <c r="X1866" s="172">
        <v>4512</v>
      </c>
      <c r="Y1866" s="172">
        <v>3901.9</v>
      </c>
      <c r="Z1866" s="172">
        <v>514</v>
      </c>
      <c r="AA1866" s="123">
        <v>121735</v>
      </c>
      <c r="AB1866" s="123"/>
      <c r="AC1866" s="123">
        <v>15806</v>
      </c>
      <c r="AD1866" s="123"/>
      <c r="AE1866" s="123">
        <v>492</v>
      </c>
      <c r="AF1866" s="123"/>
      <c r="AG1866" s="214">
        <f t="shared" si="383"/>
        <v>492</v>
      </c>
      <c r="AH1866" s="229" t="str">
        <f t="shared" si="384"/>
        <v>a4</v>
      </c>
      <c r="AI1866" s="122"/>
      <c r="AJ1866" s="122"/>
      <c r="AK1866" s="122"/>
      <c r="AL1866" s="122"/>
      <c r="AM1866" s="122"/>
      <c r="AN1866" s="173">
        <v>1</v>
      </c>
      <c r="AO1866" s="173">
        <v>3.5</v>
      </c>
      <c r="AP1866" s="173">
        <v>3.5</v>
      </c>
      <c r="AQ1866" s="173">
        <v>1</v>
      </c>
      <c r="AR1866" s="173"/>
      <c r="AS1866" s="173">
        <v>1</v>
      </c>
      <c r="AT1866" s="173">
        <v>13.5</v>
      </c>
      <c r="AU1866" s="173">
        <v>9.5</v>
      </c>
      <c r="AV1866" s="173">
        <v>10.5</v>
      </c>
      <c r="AW1866" s="173">
        <v>8.5</v>
      </c>
      <c r="AX1866" s="173">
        <v>4</v>
      </c>
      <c r="AY1866" s="173"/>
      <c r="AZ1866" s="211">
        <f t="shared" si="391"/>
        <v>10</v>
      </c>
      <c r="BA1866" s="211">
        <f t="shared" si="385"/>
        <v>46</v>
      </c>
      <c r="BB1866" s="205">
        <f t="shared" si="386"/>
        <v>796773</v>
      </c>
      <c r="BC1866" s="205">
        <f t="shared" si="387"/>
        <v>796773</v>
      </c>
      <c r="BD1866" s="205">
        <f t="shared" si="388"/>
        <v>-1</v>
      </c>
      <c r="BE1866" s="205">
        <f t="shared" si="389"/>
        <v>-1</v>
      </c>
      <c r="BF1866" s="175">
        <v>796774</v>
      </c>
      <c r="BG1866" s="175">
        <v>103169</v>
      </c>
      <c r="BH1866" s="175">
        <v>304037</v>
      </c>
      <c r="BI1866" s="175"/>
      <c r="BJ1866" s="175"/>
      <c r="BK1866" s="175">
        <v>9934</v>
      </c>
      <c r="BL1866" s="175">
        <v>40872</v>
      </c>
      <c r="BM1866" s="175">
        <v>146935</v>
      </c>
      <c r="BN1866" s="175">
        <v>67749</v>
      </c>
      <c r="BO1866" s="175">
        <v>124077</v>
      </c>
      <c r="BP1866" s="198">
        <f t="shared" si="390"/>
        <v>428114</v>
      </c>
    </row>
    <row r="1867" spans="1:68" s="201" customFormat="1" x14ac:dyDescent="0.15">
      <c r="A1867" s="117">
        <v>120601001</v>
      </c>
      <c r="B1867" s="118" t="s">
        <v>44</v>
      </c>
      <c r="C1867" s="118" t="s">
        <v>11</v>
      </c>
      <c r="D1867" s="118" t="s">
        <v>45</v>
      </c>
      <c r="E1867" s="118" t="s">
        <v>3209</v>
      </c>
      <c r="F1867" s="120">
        <v>39</v>
      </c>
      <c r="G1867" s="119">
        <v>16903010</v>
      </c>
      <c r="H1867" s="119">
        <v>3708120</v>
      </c>
      <c r="I1867" s="120" t="s">
        <v>5821</v>
      </c>
      <c r="J1867" s="120">
        <v>40800</v>
      </c>
      <c r="K1867" s="120">
        <v>20611130</v>
      </c>
      <c r="L1867" s="120">
        <v>1.3839999999999999</v>
      </c>
      <c r="M1867" s="121" t="s">
        <v>5654</v>
      </c>
      <c r="N1867" s="120">
        <v>1</v>
      </c>
      <c r="O1867" s="119">
        <v>170</v>
      </c>
      <c r="P1867" s="119"/>
      <c r="Q1867" s="119"/>
      <c r="R1867" s="120" t="s">
        <v>5655</v>
      </c>
      <c r="S1867" s="120">
        <v>12.4</v>
      </c>
      <c r="T1867" s="120"/>
      <c r="U1867" s="120" t="s">
        <v>3186</v>
      </c>
      <c r="V1867" s="172">
        <v>6233.5</v>
      </c>
      <c r="W1867" s="172">
        <v>1104.5999999999999</v>
      </c>
      <c r="X1867" s="172">
        <v>3782.7</v>
      </c>
      <c r="Y1867" s="172">
        <v>1049.5999999999999</v>
      </c>
      <c r="Z1867" s="172">
        <v>296.60000000000002</v>
      </c>
      <c r="AA1867" s="123">
        <v>74481</v>
      </c>
      <c r="AB1867" s="123">
        <v>357544.80000000086</v>
      </c>
      <c r="AC1867" s="123">
        <v>6435</v>
      </c>
      <c r="AD1867" s="123">
        <v>1232.9000000000001</v>
      </c>
      <c r="AE1867" s="123"/>
      <c r="AF1867" s="123"/>
      <c r="AG1867" s="214">
        <f t="shared" si="383"/>
        <v>1232.9000000000001</v>
      </c>
      <c r="AH1867" s="229" t="str">
        <f t="shared" si="384"/>
        <v>a4</v>
      </c>
      <c r="AI1867" s="122" t="s">
        <v>5401</v>
      </c>
      <c r="AJ1867" s="122"/>
      <c r="AK1867" s="122" t="s">
        <v>5401</v>
      </c>
      <c r="AL1867" s="122" t="s">
        <v>5401</v>
      </c>
      <c r="AM1867" s="122" t="s">
        <v>5401</v>
      </c>
      <c r="AN1867" s="173">
        <v>13</v>
      </c>
      <c r="AO1867" s="173"/>
      <c r="AP1867" s="173"/>
      <c r="AQ1867" s="173"/>
      <c r="AR1867" s="173"/>
      <c r="AS1867" s="173">
        <v>1</v>
      </c>
      <c r="AT1867" s="173">
        <v>7</v>
      </c>
      <c r="AU1867" s="173">
        <v>6.5</v>
      </c>
      <c r="AV1867" s="173">
        <v>1</v>
      </c>
      <c r="AW1867" s="173">
        <v>1</v>
      </c>
      <c r="AX1867" s="173">
        <v>0.5</v>
      </c>
      <c r="AY1867" s="173">
        <v>1</v>
      </c>
      <c r="AZ1867" s="211">
        <f t="shared" si="391"/>
        <v>14</v>
      </c>
      <c r="BA1867" s="211">
        <f t="shared" si="385"/>
        <v>17</v>
      </c>
      <c r="BB1867" s="205">
        <f t="shared" si="386"/>
        <v>339504</v>
      </c>
      <c r="BC1867" s="205">
        <f t="shared" si="387"/>
        <v>339504</v>
      </c>
      <c r="BD1867" s="205">
        <f t="shared" si="388"/>
        <v>0</v>
      </c>
      <c r="BE1867" s="205">
        <f t="shared" si="389"/>
        <v>0</v>
      </c>
      <c r="BF1867" s="175">
        <v>339504</v>
      </c>
      <c r="BG1867" s="175">
        <v>21287</v>
      </c>
      <c r="BH1867" s="175">
        <v>280355</v>
      </c>
      <c r="BI1867" s="175"/>
      <c r="BJ1867" s="175"/>
      <c r="BK1867" s="175">
        <v>14354</v>
      </c>
      <c r="BL1867" s="175">
        <v>9834</v>
      </c>
      <c r="BM1867" s="175"/>
      <c r="BN1867" s="175"/>
      <c r="BO1867" s="175">
        <v>13674</v>
      </c>
      <c r="BP1867" s="198">
        <f t="shared" si="390"/>
        <v>294029</v>
      </c>
    </row>
    <row r="1868" spans="1:68" s="116" customFormat="1" x14ac:dyDescent="0.15">
      <c r="A1868" s="117">
        <v>120301001</v>
      </c>
      <c r="B1868" s="118" t="s">
        <v>35</v>
      </c>
      <c r="C1868" s="118" t="s">
        <v>11</v>
      </c>
      <c r="D1868" s="118" t="s">
        <v>36</v>
      </c>
      <c r="E1868" s="118" t="s">
        <v>3203</v>
      </c>
      <c r="F1868" s="120">
        <v>29</v>
      </c>
      <c r="G1868" s="119">
        <v>20885717</v>
      </c>
      <c r="H1868" s="119"/>
      <c r="I1868" s="120" t="s">
        <v>5820</v>
      </c>
      <c r="J1868" s="120">
        <v>104000</v>
      </c>
      <c r="K1868" s="120">
        <v>20885717</v>
      </c>
      <c r="L1868" s="120">
        <v>0.55000000000000004</v>
      </c>
      <c r="M1868" s="121" t="s">
        <v>5654</v>
      </c>
      <c r="N1868" s="120">
        <v>1</v>
      </c>
      <c r="O1868" s="119">
        <v>194</v>
      </c>
      <c r="P1868" s="119">
        <v>41.3</v>
      </c>
      <c r="Q1868" s="119">
        <v>4.3</v>
      </c>
      <c r="R1868" s="120" t="s">
        <v>5655</v>
      </c>
      <c r="S1868" s="120">
        <v>166.5</v>
      </c>
      <c r="T1868" s="120"/>
      <c r="U1868" s="120" t="s">
        <v>3186</v>
      </c>
      <c r="V1868" s="172">
        <v>7181.8</v>
      </c>
      <c r="W1868" s="172">
        <v>1188.9000000000001</v>
      </c>
      <c r="X1868" s="172">
        <v>3240.6</v>
      </c>
      <c r="Y1868" s="172">
        <v>2752.3</v>
      </c>
      <c r="Z1868" s="172"/>
      <c r="AA1868" s="123">
        <v>80812</v>
      </c>
      <c r="AB1868" s="123"/>
      <c r="AC1868" s="123">
        <v>11629</v>
      </c>
      <c r="AD1868" s="123"/>
      <c r="AE1868" s="123">
        <v>645</v>
      </c>
      <c r="AF1868" s="123"/>
      <c r="AG1868" s="214">
        <f t="shared" si="383"/>
        <v>645</v>
      </c>
      <c r="AH1868" s="229" t="str">
        <f t="shared" si="384"/>
        <v>a4</v>
      </c>
      <c r="AI1868" s="122"/>
      <c r="AJ1868" s="122"/>
      <c r="AK1868" s="122"/>
      <c r="AL1868" s="122"/>
      <c r="AM1868" s="122"/>
      <c r="AN1868" s="173">
        <v>5</v>
      </c>
      <c r="AO1868" s="173"/>
      <c r="AP1868" s="173"/>
      <c r="AQ1868" s="173">
        <v>2</v>
      </c>
      <c r="AR1868" s="173"/>
      <c r="AS1868" s="173">
        <v>2</v>
      </c>
      <c r="AT1868" s="173">
        <v>1.5</v>
      </c>
      <c r="AU1868" s="173">
        <v>11.5</v>
      </c>
      <c r="AV1868" s="173">
        <v>1.5</v>
      </c>
      <c r="AW1868" s="173">
        <v>7.5</v>
      </c>
      <c r="AX1868" s="173">
        <v>6</v>
      </c>
      <c r="AY1868" s="173">
        <v>2</v>
      </c>
      <c r="AZ1868" s="211">
        <f t="shared" si="391"/>
        <v>9</v>
      </c>
      <c r="BA1868" s="211">
        <f t="shared" si="385"/>
        <v>30</v>
      </c>
      <c r="BB1868" s="205">
        <f t="shared" si="386"/>
        <v>684227</v>
      </c>
      <c r="BC1868" s="205">
        <f t="shared" si="387"/>
        <v>577141</v>
      </c>
      <c r="BD1868" s="205">
        <f t="shared" si="388"/>
        <v>115940</v>
      </c>
      <c r="BE1868" s="205">
        <f t="shared" si="389"/>
        <v>8854</v>
      </c>
      <c r="BF1868" s="175">
        <v>568287</v>
      </c>
      <c r="BG1868" s="175">
        <v>49858</v>
      </c>
      <c r="BH1868" s="175">
        <v>197862</v>
      </c>
      <c r="BI1868" s="175">
        <v>107086</v>
      </c>
      <c r="BJ1868" s="175"/>
      <c r="BK1868" s="175">
        <v>14284</v>
      </c>
      <c r="BL1868" s="175">
        <v>19318</v>
      </c>
      <c r="BM1868" s="175">
        <v>131828</v>
      </c>
      <c r="BN1868" s="175">
        <v>93520</v>
      </c>
      <c r="BO1868" s="175">
        <v>70471</v>
      </c>
      <c r="BP1868" s="198">
        <f t="shared" si="390"/>
        <v>268333</v>
      </c>
    </row>
    <row r="1869" spans="1:68" s="116" customFormat="1" x14ac:dyDescent="0.15">
      <c r="A1869" s="117">
        <v>2120101003</v>
      </c>
      <c r="B1869" s="118" t="s">
        <v>1655</v>
      </c>
      <c r="C1869" s="118" t="s">
        <v>1650</v>
      </c>
      <c r="D1869" s="118" t="s">
        <v>1653</v>
      </c>
      <c r="E1869" s="118" t="s">
        <v>4253</v>
      </c>
      <c r="F1869" s="120">
        <v>40</v>
      </c>
      <c r="G1869" s="119">
        <v>20969145</v>
      </c>
      <c r="H1869" s="119"/>
      <c r="I1869" s="120" t="s">
        <v>5820</v>
      </c>
      <c r="J1869" s="120">
        <v>72800</v>
      </c>
      <c r="K1869" s="120">
        <v>20969145</v>
      </c>
      <c r="L1869" s="120">
        <v>0.78900000000000003</v>
      </c>
      <c r="M1869" s="121" t="s">
        <v>5673</v>
      </c>
      <c r="N1869" s="120">
        <v>1</v>
      </c>
      <c r="O1869" s="119">
        <v>250</v>
      </c>
      <c r="P1869" s="119">
        <v>34.200000000000003</v>
      </c>
      <c r="Q1869" s="119">
        <v>5.2</v>
      </c>
      <c r="R1869" s="120" t="s">
        <v>5655</v>
      </c>
      <c r="S1869" s="120">
        <v>173</v>
      </c>
      <c r="T1869" s="120"/>
      <c r="U1869" s="120"/>
      <c r="V1869" s="172">
        <v>7798.9</v>
      </c>
      <c r="W1869" s="172">
        <v>1156</v>
      </c>
      <c r="X1869" s="172">
        <v>3936.2</v>
      </c>
      <c r="Y1869" s="172">
        <v>2023.8</v>
      </c>
      <c r="Z1869" s="172">
        <v>682.9</v>
      </c>
      <c r="AA1869" s="123">
        <v>103140</v>
      </c>
      <c r="AB1869" s="123"/>
      <c r="AC1869" s="123">
        <v>11957</v>
      </c>
      <c r="AD1869" s="123"/>
      <c r="AE1869" s="123">
        <v>235.7</v>
      </c>
      <c r="AF1869" s="123"/>
      <c r="AG1869" s="214">
        <f t="shared" si="383"/>
        <v>235.7</v>
      </c>
      <c r="AH1869" s="229" t="str">
        <f t="shared" si="384"/>
        <v>a4</v>
      </c>
      <c r="AI1869" s="122"/>
      <c r="AJ1869" s="122"/>
      <c r="AK1869" s="122"/>
      <c r="AL1869" s="122"/>
      <c r="AM1869" s="122"/>
      <c r="AN1869" s="173">
        <v>1</v>
      </c>
      <c r="AO1869" s="173">
        <v>4.5</v>
      </c>
      <c r="AP1869" s="173">
        <v>0.5</v>
      </c>
      <c r="AQ1869" s="173" t="s">
        <v>3186</v>
      </c>
      <c r="AR1869" s="173" t="s">
        <v>3186</v>
      </c>
      <c r="AS1869" s="173">
        <v>1</v>
      </c>
      <c r="AT1869" s="173">
        <v>3</v>
      </c>
      <c r="AU1869" s="173">
        <v>3</v>
      </c>
      <c r="AV1869" s="173">
        <v>3</v>
      </c>
      <c r="AW1869" s="173">
        <v>3</v>
      </c>
      <c r="AX1869" s="173" t="s">
        <v>3186</v>
      </c>
      <c r="AY1869" s="173">
        <v>7</v>
      </c>
      <c r="AZ1869" s="211">
        <f t="shared" si="391"/>
        <v>7</v>
      </c>
      <c r="BA1869" s="211">
        <f t="shared" si="385"/>
        <v>19</v>
      </c>
      <c r="BB1869" s="205">
        <f t="shared" si="386"/>
        <v>499854</v>
      </c>
      <c r="BC1869" s="205">
        <f t="shared" si="387"/>
        <v>441858</v>
      </c>
      <c r="BD1869" s="205">
        <f t="shared" si="388"/>
        <v>60357</v>
      </c>
      <c r="BE1869" s="205">
        <f t="shared" si="389"/>
        <v>2361</v>
      </c>
      <c r="BF1869" s="175">
        <v>439497</v>
      </c>
      <c r="BG1869" s="175">
        <v>45804</v>
      </c>
      <c r="BH1869" s="175">
        <v>102648</v>
      </c>
      <c r="BI1869" s="175">
        <v>57996</v>
      </c>
      <c r="BJ1869" s="175"/>
      <c r="BK1869" s="175">
        <v>4584</v>
      </c>
      <c r="BL1869" s="175">
        <v>19659</v>
      </c>
      <c r="BM1869" s="175">
        <v>119571</v>
      </c>
      <c r="BN1869" s="175">
        <v>94140</v>
      </c>
      <c r="BO1869" s="175">
        <v>55452</v>
      </c>
      <c r="BP1869" s="198">
        <f t="shared" si="390"/>
        <v>158100</v>
      </c>
    </row>
    <row r="1870" spans="1:68" s="116" customFormat="1" x14ac:dyDescent="0.15">
      <c r="A1870" s="117">
        <v>200181001</v>
      </c>
      <c r="B1870" s="118" t="s">
        <v>344</v>
      </c>
      <c r="C1870" s="118" t="s">
        <v>345</v>
      </c>
      <c r="D1870" s="118" t="s">
        <v>346</v>
      </c>
      <c r="E1870" s="118" t="s">
        <v>3386</v>
      </c>
      <c r="F1870" s="120">
        <v>26</v>
      </c>
      <c r="G1870" s="119">
        <v>13477960</v>
      </c>
      <c r="H1870" s="119"/>
      <c r="I1870" s="120" t="s">
        <v>5820</v>
      </c>
      <c r="J1870" s="120">
        <v>96100</v>
      </c>
      <c r="K1870" s="120">
        <v>21268350</v>
      </c>
      <c r="L1870" s="120">
        <v>0.60599999999999998</v>
      </c>
      <c r="M1870" s="121" t="s">
        <v>5654</v>
      </c>
      <c r="N1870" s="120">
        <v>1</v>
      </c>
      <c r="O1870" s="119">
        <v>250</v>
      </c>
      <c r="P1870" s="119"/>
      <c r="Q1870" s="119"/>
      <c r="R1870" s="120" t="s">
        <v>5655</v>
      </c>
      <c r="S1870" s="120">
        <v>158</v>
      </c>
      <c r="T1870" s="120"/>
      <c r="U1870" s="120"/>
      <c r="V1870" s="172">
        <v>9354</v>
      </c>
      <c r="W1870" s="172">
        <v>774</v>
      </c>
      <c r="X1870" s="172">
        <v>3826</v>
      </c>
      <c r="Y1870" s="172">
        <v>4392</v>
      </c>
      <c r="Z1870" s="172">
        <v>362</v>
      </c>
      <c r="AA1870" s="123">
        <v>143287</v>
      </c>
      <c r="AB1870" s="123"/>
      <c r="AC1870" s="123">
        <v>16425</v>
      </c>
      <c r="AD1870" s="123"/>
      <c r="AE1870" s="123">
        <v>465.42</v>
      </c>
      <c r="AF1870" s="123"/>
      <c r="AG1870" s="214">
        <f t="shared" si="383"/>
        <v>465.42</v>
      </c>
      <c r="AH1870" s="229" t="str">
        <f t="shared" si="384"/>
        <v>a4</v>
      </c>
      <c r="AI1870" s="122"/>
      <c r="AJ1870" s="122"/>
      <c r="AK1870" s="122"/>
      <c r="AL1870" s="122"/>
      <c r="AM1870" s="122"/>
      <c r="AN1870" s="173">
        <v>4</v>
      </c>
      <c r="AO1870" s="173"/>
      <c r="AP1870" s="173"/>
      <c r="AQ1870" s="173"/>
      <c r="AR1870" s="173" t="s">
        <v>3186</v>
      </c>
      <c r="AS1870" s="173">
        <v>3</v>
      </c>
      <c r="AT1870" s="173">
        <v>3</v>
      </c>
      <c r="AU1870" s="173">
        <v>10</v>
      </c>
      <c r="AV1870" s="173">
        <v>4</v>
      </c>
      <c r="AW1870" s="173">
        <v>9</v>
      </c>
      <c r="AX1870" s="173">
        <v>3</v>
      </c>
      <c r="AY1870" s="173">
        <v>2</v>
      </c>
      <c r="AZ1870" s="211">
        <f t="shared" si="391"/>
        <v>7</v>
      </c>
      <c r="BA1870" s="211">
        <f t="shared" si="385"/>
        <v>31</v>
      </c>
      <c r="BB1870" s="205">
        <f t="shared" si="386"/>
        <v>962525</v>
      </c>
      <c r="BC1870" s="205">
        <f t="shared" si="387"/>
        <v>962525</v>
      </c>
      <c r="BD1870" s="205">
        <f t="shared" si="388"/>
        <v>0</v>
      </c>
      <c r="BE1870" s="205">
        <f t="shared" si="389"/>
        <v>0</v>
      </c>
      <c r="BF1870" s="175">
        <v>962525</v>
      </c>
      <c r="BG1870" s="175"/>
      <c r="BH1870" s="175">
        <v>644581</v>
      </c>
      <c r="BI1870" s="175"/>
      <c r="BJ1870" s="175"/>
      <c r="BK1870" s="175">
        <v>20566</v>
      </c>
      <c r="BL1870" s="175">
        <v>281308</v>
      </c>
      <c r="BM1870" s="175"/>
      <c r="BN1870" s="175"/>
      <c r="BO1870" s="175">
        <v>16070</v>
      </c>
      <c r="BP1870" s="198">
        <f t="shared" si="390"/>
        <v>660651</v>
      </c>
    </row>
    <row r="1871" spans="1:68" s="116" customFormat="1" x14ac:dyDescent="0.15">
      <c r="A1871" s="117">
        <v>920201001</v>
      </c>
      <c r="B1871" s="118" t="s">
        <v>861</v>
      </c>
      <c r="C1871" s="118" t="s">
        <v>842</v>
      </c>
      <c r="D1871" s="118" t="s">
        <v>862</v>
      </c>
      <c r="E1871" s="118" t="s">
        <v>3706</v>
      </c>
      <c r="F1871" s="120">
        <v>36</v>
      </c>
      <c r="G1871" s="119">
        <v>19565740</v>
      </c>
      <c r="H1871" s="119">
        <v>2860500</v>
      </c>
      <c r="I1871" s="120" t="s">
        <v>5821</v>
      </c>
      <c r="J1871" s="120">
        <v>72000</v>
      </c>
      <c r="K1871" s="120">
        <v>22257250</v>
      </c>
      <c r="L1871" s="120">
        <v>0.84699999999999998</v>
      </c>
      <c r="M1871" s="121" t="s">
        <v>5654</v>
      </c>
      <c r="N1871" s="120">
        <v>1</v>
      </c>
      <c r="O1871" s="119">
        <v>21</v>
      </c>
      <c r="P1871" s="119"/>
      <c r="Q1871" s="119"/>
      <c r="R1871" s="120" t="s">
        <v>5655</v>
      </c>
      <c r="S1871" s="120">
        <v>64.5</v>
      </c>
      <c r="T1871" s="120"/>
      <c r="U1871" s="120"/>
      <c r="V1871" s="172">
        <v>6322</v>
      </c>
      <c r="W1871" s="172">
        <v>1256</v>
      </c>
      <c r="X1871" s="172">
        <v>3443</v>
      </c>
      <c r="Y1871" s="172">
        <v>919</v>
      </c>
      <c r="Z1871" s="172">
        <v>704</v>
      </c>
      <c r="AA1871" s="123">
        <v>55397</v>
      </c>
      <c r="AB1871" s="123">
        <v>191114.71999999991</v>
      </c>
      <c r="AC1871" s="123">
        <v>4412.8</v>
      </c>
      <c r="AD1871" s="123"/>
      <c r="AE1871" s="123">
        <v>2.9</v>
      </c>
      <c r="AF1871" s="123"/>
      <c r="AG1871" s="214">
        <f t="shared" si="383"/>
        <v>2.9</v>
      </c>
      <c r="AH1871" s="229" t="str">
        <f t="shared" si="384"/>
        <v>a4</v>
      </c>
      <c r="AI1871" s="122"/>
      <c r="AJ1871" s="122"/>
      <c r="AK1871" s="122"/>
      <c r="AL1871" s="122"/>
      <c r="AM1871" s="122"/>
      <c r="AN1871" s="173">
        <v>4</v>
      </c>
      <c r="AO1871" s="173">
        <v>2</v>
      </c>
      <c r="AP1871" s="173">
        <v>1</v>
      </c>
      <c r="AQ1871" s="173">
        <v>1</v>
      </c>
      <c r="AR1871" s="173"/>
      <c r="AS1871" s="173">
        <v>3</v>
      </c>
      <c r="AT1871" s="173">
        <v>6</v>
      </c>
      <c r="AU1871" s="173">
        <v>6</v>
      </c>
      <c r="AV1871" s="173">
        <v>4</v>
      </c>
      <c r="AW1871" s="173">
        <v>4</v>
      </c>
      <c r="AX1871" s="173">
        <v>2</v>
      </c>
      <c r="AY1871" s="173">
        <v>1</v>
      </c>
      <c r="AZ1871" s="211">
        <f t="shared" si="391"/>
        <v>11</v>
      </c>
      <c r="BA1871" s="211">
        <f t="shared" si="385"/>
        <v>23</v>
      </c>
      <c r="BB1871" s="205">
        <f t="shared" si="386"/>
        <v>551999</v>
      </c>
      <c r="BC1871" s="205">
        <f t="shared" si="387"/>
        <v>449723</v>
      </c>
      <c r="BD1871" s="205">
        <f t="shared" si="388"/>
        <v>105424</v>
      </c>
      <c r="BE1871" s="205">
        <f t="shared" si="389"/>
        <v>3148</v>
      </c>
      <c r="BF1871" s="175">
        <v>446575</v>
      </c>
      <c r="BG1871" s="175">
        <v>45984</v>
      </c>
      <c r="BH1871" s="175">
        <v>148970</v>
      </c>
      <c r="BI1871" s="175">
        <v>102276</v>
      </c>
      <c r="BJ1871" s="175"/>
      <c r="BK1871" s="175">
        <v>90736</v>
      </c>
      <c r="BL1871" s="175">
        <v>43099</v>
      </c>
      <c r="BM1871" s="175">
        <v>92343</v>
      </c>
      <c r="BN1871" s="175">
        <v>18863</v>
      </c>
      <c r="BO1871" s="175">
        <v>9728</v>
      </c>
      <c r="BP1871" s="198">
        <f t="shared" si="390"/>
        <v>158698</v>
      </c>
    </row>
    <row r="1872" spans="1:68" s="116" customFormat="1" x14ac:dyDescent="0.15">
      <c r="A1872" s="117">
        <v>2700681001</v>
      </c>
      <c r="B1872" s="118" t="s">
        <v>2050</v>
      </c>
      <c r="C1872" s="118" t="s">
        <v>2037</v>
      </c>
      <c r="D1872" s="118" t="s">
        <v>2051</v>
      </c>
      <c r="E1872" s="118" t="s">
        <v>4547</v>
      </c>
      <c r="F1872" s="120">
        <v>33</v>
      </c>
      <c r="G1872" s="119"/>
      <c r="H1872" s="119"/>
      <c r="I1872" s="120" t="s">
        <v>5820</v>
      </c>
      <c r="J1872" s="120">
        <v>111500</v>
      </c>
      <c r="K1872" s="120">
        <v>22268666</v>
      </c>
      <c r="L1872" s="120">
        <v>0.54700000000000004</v>
      </c>
      <c r="M1872" s="121" t="s">
        <v>5661</v>
      </c>
      <c r="N1872" s="120">
        <v>1</v>
      </c>
      <c r="O1872" s="119">
        <v>200</v>
      </c>
      <c r="P1872" s="119"/>
      <c r="Q1872" s="119"/>
      <c r="R1872" s="120" t="s">
        <v>5655</v>
      </c>
      <c r="S1872" s="120">
        <v>163.26</v>
      </c>
      <c r="T1872" s="120">
        <v>4.0999999999999996</v>
      </c>
      <c r="U1872" s="120"/>
      <c r="V1872" s="172">
        <v>9129.973</v>
      </c>
      <c r="W1872" s="172"/>
      <c r="X1872" s="172">
        <v>6515.4629999999997</v>
      </c>
      <c r="Y1872" s="172">
        <v>2614.5100000000002</v>
      </c>
      <c r="Z1872" s="172"/>
      <c r="AA1872" s="123">
        <v>170817</v>
      </c>
      <c r="AB1872" s="123"/>
      <c r="AC1872" s="123">
        <v>15595</v>
      </c>
      <c r="AD1872" s="123"/>
      <c r="AE1872" s="123">
        <v>554.69000000000005</v>
      </c>
      <c r="AF1872" s="123"/>
      <c r="AG1872" s="214">
        <f t="shared" ref="AG1872:AG1903" si="392">SUM(AD1872:AF1872)</f>
        <v>554.69000000000005</v>
      </c>
      <c r="AH1872" s="229" t="str">
        <f t="shared" ref="AH1872:AH1903" si="393">IF(N1872=1,IF(AG1872&gt;0,"a4",IF(AC1872&gt;0,"a3",IF(AA1872&gt;0,"a2","a1"))),IF(AG1872&gt;0,"b4",IF(AC1872&gt;0,"b3",IF(AA1872&gt;0,"b2","b1"))))</f>
        <v>a4</v>
      </c>
      <c r="AI1872" s="122"/>
      <c r="AJ1872" s="122"/>
      <c r="AK1872" s="122"/>
      <c r="AL1872" s="122"/>
      <c r="AM1872" s="122"/>
      <c r="AN1872" s="173">
        <v>1</v>
      </c>
      <c r="AO1872" s="173">
        <v>3.5</v>
      </c>
      <c r="AP1872" s="173">
        <v>3.5</v>
      </c>
      <c r="AQ1872" s="173">
        <v>1</v>
      </c>
      <c r="AR1872" s="173" t="s">
        <v>3186</v>
      </c>
      <c r="AS1872" s="173">
        <v>7</v>
      </c>
      <c r="AT1872" s="173">
        <v>12</v>
      </c>
      <c r="AU1872" s="173">
        <v>5</v>
      </c>
      <c r="AV1872" s="173">
        <v>6</v>
      </c>
      <c r="AW1872" s="173">
        <v>5</v>
      </c>
      <c r="AX1872" s="173">
        <v>3</v>
      </c>
      <c r="AY1872" s="173"/>
      <c r="AZ1872" s="211">
        <f t="shared" si="391"/>
        <v>16</v>
      </c>
      <c r="BA1872" s="211">
        <f t="shared" ref="BA1872:BA1880" si="394">SUBTOTAL(9,AT1872:AY1872)</f>
        <v>31</v>
      </c>
      <c r="BB1872" s="205">
        <f t="shared" ref="BB1872:BB1903" si="395">SUM(BG1872:BO1872)</f>
        <v>936143</v>
      </c>
      <c r="BC1872" s="205">
        <f t="shared" ref="BC1872:BC1903" si="396">BG1872+BH1872+BK1872+BL1872+BM1872+BN1872+BO1872</f>
        <v>757169</v>
      </c>
      <c r="BD1872" s="205">
        <f t="shared" ref="BD1872:BD1903" si="397">BB1872-BF1872</f>
        <v>226356</v>
      </c>
      <c r="BE1872" s="205">
        <f t="shared" ref="BE1872:BE1903" si="398">BC1872-BF1872</f>
        <v>47382</v>
      </c>
      <c r="BF1872" s="175">
        <v>709787</v>
      </c>
      <c r="BG1872" s="175">
        <v>120024</v>
      </c>
      <c r="BH1872" s="175">
        <v>226356</v>
      </c>
      <c r="BI1872" s="175">
        <v>160958</v>
      </c>
      <c r="BJ1872" s="175">
        <v>18016</v>
      </c>
      <c r="BK1872" s="175">
        <v>8483</v>
      </c>
      <c r="BL1872" s="175">
        <v>4219</v>
      </c>
      <c r="BM1872" s="175">
        <v>150329</v>
      </c>
      <c r="BN1872" s="175">
        <v>78944</v>
      </c>
      <c r="BO1872" s="175">
        <v>168814</v>
      </c>
      <c r="BP1872" s="198">
        <f t="shared" ref="BP1872:BP1903" si="399">BH1872+BO1872</f>
        <v>395170</v>
      </c>
    </row>
    <row r="1873" spans="1:68" s="116" customFormat="1" x14ac:dyDescent="0.15">
      <c r="A1873" s="117">
        <v>100381001</v>
      </c>
      <c r="B1873" s="118" t="s">
        <v>15</v>
      </c>
      <c r="C1873" s="118" t="s">
        <v>11</v>
      </c>
      <c r="D1873" s="118" t="s">
        <v>16</v>
      </c>
      <c r="E1873" s="118" t="s">
        <v>3187</v>
      </c>
      <c r="F1873" s="120">
        <v>23</v>
      </c>
      <c r="G1873" s="119">
        <v>22696637</v>
      </c>
      <c r="H1873" s="119">
        <v>127916</v>
      </c>
      <c r="I1873" s="120" t="s">
        <v>5821</v>
      </c>
      <c r="J1873" s="120">
        <v>80000</v>
      </c>
      <c r="K1873" s="120">
        <v>22824553</v>
      </c>
      <c r="L1873" s="120">
        <v>0.78200000000000003</v>
      </c>
      <c r="M1873" s="121" t="s">
        <v>5654</v>
      </c>
      <c r="N1873" s="120">
        <v>1</v>
      </c>
      <c r="O1873" s="119">
        <v>350</v>
      </c>
      <c r="P1873" s="119">
        <v>53</v>
      </c>
      <c r="Q1873" s="119">
        <v>5.7</v>
      </c>
      <c r="R1873" s="120" t="s">
        <v>5655</v>
      </c>
      <c r="S1873" s="120">
        <v>221</v>
      </c>
      <c r="T1873" s="120"/>
      <c r="U1873" s="120" t="s">
        <v>3186</v>
      </c>
      <c r="V1873" s="172">
        <v>9434.1</v>
      </c>
      <c r="W1873" s="172">
        <v>2322</v>
      </c>
      <c r="X1873" s="172">
        <v>4436</v>
      </c>
      <c r="Y1873" s="172">
        <v>2509</v>
      </c>
      <c r="Z1873" s="172">
        <v>167.1</v>
      </c>
      <c r="AA1873" s="123">
        <v>150010</v>
      </c>
      <c r="AB1873" s="123">
        <v>587541.50000000047</v>
      </c>
      <c r="AC1873" s="123">
        <v>12098</v>
      </c>
      <c r="AD1873" s="123">
        <v>3462</v>
      </c>
      <c r="AE1873" s="123"/>
      <c r="AF1873" s="123"/>
      <c r="AG1873" s="214">
        <f t="shared" si="392"/>
        <v>3462</v>
      </c>
      <c r="AH1873" s="229" t="str">
        <f t="shared" si="393"/>
        <v>a4</v>
      </c>
      <c r="AI1873" s="122"/>
      <c r="AJ1873" s="122"/>
      <c r="AK1873" s="122"/>
      <c r="AL1873" s="122"/>
      <c r="AM1873" s="122"/>
      <c r="AN1873" s="173">
        <v>3.8</v>
      </c>
      <c r="AO1873" s="173">
        <v>1</v>
      </c>
      <c r="AP1873" s="173">
        <v>1</v>
      </c>
      <c r="AQ1873" s="173">
        <v>1</v>
      </c>
      <c r="AR1873" s="173"/>
      <c r="AS1873" s="173">
        <v>1.2</v>
      </c>
      <c r="AT1873" s="173">
        <v>10</v>
      </c>
      <c r="AU1873" s="173">
        <v>7</v>
      </c>
      <c r="AV1873" s="173">
        <v>5</v>
      </c>
      <c r="AW1873" s="173">
        <v>4</v>
      </c>
      <c r="AX1873" s="173">
        <v>3</v>
      </c>
      <c r="AY1873" s="173">
        <v>1</v>
      </c>
      <c r="AZ1873" s="211">
        <f t="shared" si="391"/>
        <v>8</v>
      </c>
      <c r="BA1873" s="211">
        <f t="shared" si="394"/>
        <v>30</v>
      </c>
      <c r="BB1873" s="205">
        <f t="shared" si="395"/>
        <v>780899</v>
      </c>
      <c r="BC1873" s="205">
        <f t="shared" si="396"/>
        <v>634814</v>
      </c>
      <c r="BD1873" s="205">
        <f t="shared" si="397"/>
        <v>181062</v>
      </c>
      <c r="BE1873" s="205">
        <f t="shared" si="398"/>
        <v>34977</v>
      </c>
      <c r="BF1873" s="175">
        <v>599837</v>
      </c>
      <c r="BG1873" s="175">
        <v>50078</v>
      </c>
      <c r="BH1873" s="175">
        <v>181062</v>
      </c>
      <c r="BI1873" s="175">
        <v>146085</v>
      </c>
      <c r="BJ1873" s="175"/>
      <c r="BK1873" s="175">
        <v>36582</v>
      </c>
      <c r="BL1873" s="175">
        <v>85904</v>
      </c>
      <c r="BM1873" s="175">
        <v>133969</v>
      </c>
      <c r="BN1873" s="175">
        <v>76117</v>
      </c>
      <c r="BO1873" s="175">
        <v>71102</v>
      </c>
      <c r="BP1873" s="198">
        <f t="shared" si="399"/>
        <v>252164</v>
      </c>
    </row>
    <row r="1874" spans="1:68" s="116" customFormat="1" x14ac:dyDescent="0.15">
      <c r="A1874" s="117">
        <v>2210001005</v>
      </c>
      <c r="B1874" s="118" t="s">
        <v>1339</v>
      </c>
      <c r="C1874" s="118" t="s">
        <v>1773</v>
      </c>
      <c r="D1874" s="118" t="s">
        <v>1780</v>
      </c>
      <c r="E1874" s="118" t="s">
        <v>4352</v>
      </c>
      <c r="F1874" s="120">
        <v>28</v>
      </c>
      <c r="G1874" s="119">
        <v>26153429</v>
      </c>
      <c r="H1874" s="119"/>
      <c r="I1874" s="120" t="s">
        <v>5820</v>
      </c>
      <c r="J1874" s="120">
        <v>101250</v>
      </c>
      <c r="K1874" s="120">
        <v>23488304</v>
      </c>
      <c r="L1874" s="120">
        <v>0.63600000000000001</v>
      </c>
      <c r="M1874" s="121" t="s">
        <v>5654</v>
      </c>
      <c r="N1874" s="120">
        <v>1</v>
      </c>
      <c r="O1874" s="119">
        <v>401</v>
      </c>
      <c r="P1874" s="119">
        <v>33</v>
      </c>
      <c r="Q1874" s="119">
        <v>3.9</v>
      </c>
      <c r="R1874" s="120" t="s">
        <v>5655</v>
      </c>
      <c r="S1874" s="120">
        <v>40.86</v>
      </c>
      <c r="T1874" s="120"/>
      <c r="U1874" s="120"/>
      <c r="V1874" s="172">
        <v>14433.2</v>
      </c>
      <c r="W1874" s="172">
        <v>1542.1</v>
      </c>
      <c r="X1874" s="172">
        <v>7321.4</v>
      </c>
      <c r="Y1874" s="172">
        <v>5569.7</v>
      </c>
      <c r="Z1874" s="172"/>
      <c r="AA1874" s="123">
        <v>257037</v>
      </c>
      <c r="AB1874" s="123"/>
      <c r="AC1874" s="123">
        <v>6708</v>
      </c>
      <c r="AD1874" s="123"/>
      <c r="AE1874" s="123">
        <v>882</v>
      </c>
      <c r="AF1874" s="123"/>
      <c r="AG1874" s="214">
        <f t="shared" si="392"/>
        <v>882</v>
      </c>
      <c r="AH1874" s="229" t="str">
        <f t="shared" si="393"/>
        <v>a4</v>
      </c>
      <c r="AI1874" s="122"/>
      <c r="AJ1874" s="122"/>
      <c r="AK1874" s="122"/>
      <c r="AL1874" s="122"/>
      <c r="AM1874" s="122"/>
      <c r="AN1874" s="173">
        <v>9</v>
      </c>
      <c r="AO1874" s="173"/>
      <c r="AP1874" s="173"/>
      <c r="AQ1874" s="173">
        <v>2</v>
      </c>
      <c r="AR1874" s="173"/>
      <c r="AS1874" s="173">
        <v>1.6</v>
      </c>
      <c r="AT1874" s="173">
        <v>7.8</v>
      </c>
      <c r="AU1874" s="173">
        <v>7.9</v>
      </c>
      <c r="AV1874" s="173">
        <v>10.4</v>
      </c>
      <c r="AW1874" s="173">
        <v>4.4000000000000004</v>
      </c>
      <c r="AX1874" s="173">
        <v>2.6</v>
      </c>
      <c r="AY1874" s="173">
        <v>1.3</v>
      </c>
      <c r="AZ1874" s="211">
        <f t="shared" si="391"/>
        <v>12.6</v>
      </c>
      <c r="BA1874" s="211">
        <f t="shared" si="394"/>
        <v>34.4</v>
      </c>
      <c r="BB1874" s="205">
        <f t="shared" si="395"/>
        <v>1028314</v>
      </c>
      <c r="BC1874" s="205">
        <f t="shared" si="396"/>
        <v>880790</v>
      </c>
      <c r="BD1874" s="205">
        <f t="shared" si="397"/>
        <v>153595</v>
      </c>
      <c r="BE1874" s="205">
        <f t="shared" si="398"/>
        <v>6071</v>
      </c>
      <c r="BF1874" s="175">
        <v>874719</v>
      </c>
      <c r="BG1874" s="175">
        <v>101276</v>
      </c>
      <c r="BH1874" s="175">
        <v>248850</v>
      </c>
      <c r="BI1874" s="175">
        <v>147524</v>
      </c>
      <c r="BJ1874" s="175"/>
      <c r="BK1874" s="175">
        <v>39348</v>
      </c>
      <c r="BL1874" s="175">
        <v>98326</v>
      </c>
      <c r="BM1874" s="175">
        <v>213169</v>
      </c>
      <c r="BN1874" s="175">
        <v>129253</v>
      </c>
      <c r="BO1874" s="175">
        <v>50568</v>
      </c>
      <c r="BP1874" s="198">
        <f t="shared" si="399"/>
        <v>299418</v>
      </c>
    </row>
    <row r="1875" spans="1:68" s="116" customFormat="1" x14ac:dyDescent="0.15">
      <c r="A1875" s="117">
        <v>1500181001</v>
      </c>
      <c r="B1875" s="118" t="s">
        <v>1166</v>
      </c>
      <c r="C1875" s="118" t="s">
        <v>1167</v>
      </c>
      <c r="D1875" s="118" t="s">
        <v>1168</v>
      </c>
      <c r="E1875" s="118" t="s">
        <v>3900</v>
      </c>
      <c r="F1875" s="120">
        <v>33</v>
      </c>
      <c r="G1875" s="119">
        <v>24760965</v>
      </c>
      <c r="H1875" s="119"/>
      <c r="I1875" s="120" t="s">
        <v>5820</v>
      </c>
      <c r="J1875" s="120">
        <v>87300</v>
      </c>
      <c r="K1875" s="120">
        <v>23657826</v>
      </c>
      <c r="L1875" s="120">
        <v>0.74199999999999999</v>
      </c>
      <c r="M1875" s="121" t="s">
        <v>5654</v>
      </c>
      <c r="N1875" s="120">
        <v>1</v>
      </c>
      <c r="O1875" s="119">
        <v>220</v>
      </c>
      <c r="P1875" s="119">
        <v>39</v>
      </c>
      <c r="Q1875" s="119">
        <v>5.4</v>
      </c>
      <c r="R1875" s="120" t="s">
        <v>5655</v>
      </c>
      <c r="S1875" s="120">
        <v>213.6</v>
      </c>
      <c r="T1875" s="120"/>
      <c r="U1875" s="120"/>
      <c r="V1875" s="172">
        <v>8616.56</v>
      </c>
      <c r="W1875" s="172">
        <v>1953.65</v>
      </c>
      <c r="X1875" s="172">
        <v>3427.335</v>
      </c>
      <c r="Y1875" s="172">
        <v>2647.0749999999998</v>
      </c>
      <c r="Z1875" s="172">
        <v>588.5</v>
      </c>
      <c r="AA1875" s="123">
        <v>93081</v>
      </c>
      <c r="AB1875" s="123">
        <v>494639.99999999971</v>
      </c>
      <c r="AC1875" s="123">
        <v>8446.93</v>
      </c>
      <c r="AD1875" s="123">
        <v>1935.14</v>
      </c>
      <c r="AE1875" s="123"/>
      <c r="AF1875" s="123"/>
      <c r="AG1875" s="214">
        <f t="shared" si="392"/>
        <v>1935.14</v>
      </c>
      <c r="AH1875" s="229" t="str">
        <f t="shared" si="393"/>
        <v>a4</v>
      </c>
      <c r="AI1875" s="122"/>
      <c r="AJ1875" s="122"/>
      <c r="AK1875" s="122"/>
      <c r="AL1875" s="122"/>
      <c r="AM1875" s="122"/>
      <c r="AN1875" s="173"/>
      <c r="AO1875" s="173"/>
      <c r="AP1875" s="173"/>
      <c r="AQ1875" s="173"/>
      <c r="AR1875" s="173"/>
      <c r="AS1875" s="173">
        <v>12</v>
      </c>
      <c r="AT1875" s="173">
        <v>12.5</v>
      </c>
      <c r="AU1875" s="173">
        <v>5.5</v>
      </c>
      <c r="AV1875" s="173">
        <v>9.8000000000000007</v>
      </c>
      <c r="AW1875" s="173">
        <v>6.5</v>
      </c>
      <c r="AX1875" s="173">
        <v>3.5</v>
      </c>
      <c r="AY1875" s="173">
        <v>2</v>
      </c>
      <c r="AZ1875" s="211">
        <f t="shared" si="391"/>
        <v>12</v>
      </c>
      <c r="BA1875" s="211">
        <f t="shared" si="394"/>
        <v>39.799999999999997</v>
      </c>
      <c r="BB1875" s="205">
        <f t="shared" si="395"/>
        <v>676560</v>
      </c>
      <c r="BC1875" s="205">
        <f t="shared" si="396"/>
        <v>579999</v>
      </c>
      <c r="BD1875" s="205">
        <f t="shared" si="397"/>
        <v>100423</v>
      </c>
      <c r="BE1875" s="205">
        <f t="shared" si="398"/>
        <v>3862</v>
      </c>
      <c r="BF1875" s="175">
        <v>576137</v>
      </c>
      <c r="BG1875" s="175"/>
      <c r="BH1875" s="175">
        <v>172620</v>
      </c>
      <c r="BI1875" s="175">
        <v>96561</v>
      </c>
      <c r="BJ1875" s="175"/>
      <c r="BK1875" s="175">
        <v>5706</v>
      </c>
      <c r="BL1875" s="175">
        <v>50106</v>
      </c>
      <c r="BM1875" s="175">
        <v>136910</v>
      </c>
      <c r="BN1875" s="175">
        <v>56688</v>
      </c>
      <c r="BO1875" s="175">
        <v>157969</v>
      </c>
      <c r="BP1875" s="198">
        <f t="shared" si="399"/>
        <v>330589</v>
      </c>
    </row>
    <row r="1876" spans="1:68" s="116" customFormat="1" x14ac:dyDescent="0.15">
      <c r="A1876" s="117">
        <v>1320101001</v>
      </c>
      <c r="B1876" s="118" t="s">
        <v>1093</v>
      </c>
      <c r="C1876" s="118" t="s">
        <v>1069</v>
      </c>
      <c r="D1876" s="118" t="s">
        <v>1094</v>
      </c>
      <c r="E1876" s="118" t="s">
        <v>3850</v>
      </c>
      <c r="F1876" s="120">
        <v>44</v>
      </c>
      <c r="G1876" s="119">
        <v>16202104</v>
      </c>
      <c r="H1876" s="119">
        <v>907797</v>
      </c>
      <c r="I1876" s="120" t="s">
        <v>5822</v>
      </c>
      <c r="J1876" s="120">
        <v>31300</v>
      </c>
      <c r="K1876" s="120">
        <v>24067372</v>
      </c>
      <c r="L1876" s="120">
        <v>2.1070000000000002</v>
      </c>
      <c r="M1876" s="121" t="s">
        <v>5654</v>
      </c>
      <c r="N1876" s="120">
        <v>1</v>
      </c>
      <c r="O1876" s="119">
        <v>157.9</v>
      </c>
      <c r="P1876" s="119">
        <v>26.1</v>
      </c>
      <c r="Q1876" s="119">
        <v>3.3</v>
      </c>
      <c r="R1876" s="120" t="s">
        <v>5655</v>
      </c>
      <c r="S1876" s="120">
        <v>177.7</v>
      </c>
      <c r="T1876" s="120"/>
      <c r="U1876" s="120"/>
      <c r="V1876" s="172">
        <v>10480.975</v>
      </c>
      <c r="W1876" s="172">
        <v>1553.847</v>
      </c>
      <c r="X1876" s="172">
        <v>5484.52</v>
      </c>
      <c r="Y1876" s="172">
        <v>3345.2959999999998</v>
      </c>
      <c r="Z1876" s="172">
        <v>97.311999999999998</v>
      </c>
      <c r="AA1876" s="123">
        <v>129391</v>
      </c>
      <c r="AB1876" s="123"/>
      <c r="AC1876" s="123">
        <v>10922.99</v>
      </c>
      <c r="AD1876" s="123"/>
      <c r="AE1876" s="123">
        <v>252</v>
      </c>
      <c r="AF1876" s="123"/>
      <c r="AG1876" s="214">
        <f t="shared" si="392"/>
        <v>252</v>
      </c>
      <c r="AH1876" s="229" t="str">
        <f t="shared" si="393"/>
        <v>a4</v>
      </c>
      <c r="AI1876" s="122"/>
      <c r="AJ1876" s="122"/>
      <c r="AK1876" s="122"/>
      <c r="AL1876" s="122"/>
      <c r="AM1876" s="122"/>
      <c r="AN1876" s="173">
        <v>3</v>
      </c>
      <c r="AO1876" s="173">
        <v>3</v>
      </c>
      <c r="AP1876" s="173">
        <v>2</v>
      </c>
      <c r="AQ1876" s="173">
        <v>3</v>
      </c>
      <c r="AR1876" s="173" t="s">
        <v>3186</v>
      </c>
      <c r="AS1876" s="173">
        <v>5</v>
      </c>
      <c r="AT1876" s="173">
        <v>8</v>
      </c>
      <c r="AU1876" s="173">
        <v>10</v>
      </c>
      <c r="AV1876" s="173">
        <v>10</v>
      </c>
      <c r="AW1876" s="173">
        <v>5</v>
      </c>
      <c r="AX1876" s="173">
        <v>1</v>
      </c>
      <c r="AY1876" s="173" t="s">
        <v>3186</v>
      </c>
      <c r="AZ1876" s="211">
        <f t="shared" si="391"/>
        <v>16</v>
      </c>
      <c r="BA1876" s="211">
        <f t="shared" si="394"/>
        <v>34</v>
      </c>
      <c r="BB1876" s="205">
        <f t="shared" si="395"/>
        <v>1046641</v>
      </c>
      <c r="BC1876" s="205">
        <f t="shared" si="396"/>
        <v>822663</v>
      </c>
      <c r="BD1876" s="205">
        <f t="shared" si="397"/>
        <v>229270</v>
      </c>
      <c r="BE1876" s="205">
        <f t="shared" si="398"/>
        <v>5292</v>
      </c>
      <c r="BF1876" s="175">
        <v>817371</v>
      </c>
      <c r="BG1876" s="175">
        <v>105132</v>
      </c>
      <c r="BH1876" s="175">
        <v>229270</v>
      </c>
      <c r="BI1876" s="175">
        <v>132345</v>
      </c>
      <c r="BJ1876" s="175">
        <v>91633</v>
      </c>
      <c r="BK1876" s="175">
        <v>10524</v>
      </c>
      <c r="BL1876" s="175">
        <v>216813</v>
      </c>
      <c r="BM1876" s="175">
        <v>168799</v>
      </c>
      <c r="BN1876" s="175">
        <v>51147</v>
      </c>
      <c r="BO1876" s="175">
        <v>40978</v>
      </c>
      <c r="BP1876" s="198">
        <f t="shared" si="399"/>
        <v>270248</v>
      </c>
    </row>
    <row r="1877" spans="1:68" s="116" customFormat="1" x14ac:dyDescent="0.15">
      <c r="A1877" s="117">
        <v>120201001</v>
      </c>
      <c r="B1877" s="118" t="s">
        <v>33</v>
      </c>
      <c r="C1877" s="118" t="s">
        <v>11</v>
      </c>
      <c r="D1877" s="118" t="s">
        <v>34</v>
      </c>
      <c r="E1877" s="118" t="s">
        <v>3202</v>
      </c>
      <c r="F1877" s="120">
        <v>39</v>
      </c>
      <c r="G1877" s="119">
        <v>25526786</v>
      </c>
      <c r="H1877" s="119"/>
      <c r="I1877" s="120" t="s">
        <v>5821</v>
      </c>
      <c r="J1877" s="120">
        <v>81200</v>
      </c>
      <c r="K1877" s="120">
        <v>25526786</v>
      </c>
      <c r="L1877" s="120">
        <v>0.86099999999999999</v>
      </c>
      <c r="M1877" s="121" t="s">
        <v>5654</v>
      </c>
      <c r="N1877" s="120">
        <v>1</v>
      </c>
      <c r="O1877" s="119">
        <v>200</v>
      </c>
      <c r="P1877" s="119">
        <v>45</v>
      </c>
      <c r="Q1877" s="119">
        <v>7.3</v>
      </c>
      <c r="R1877" s="120" t="s">
        <v>5655</v>
      </c>
      <c r="S1877" s="120">
        <v>31.1</v>
      </c>
      <c r="T1877" s="120"/>
      <c r="U1877" s="120" t="s">
        <v>3186</v>
      </c>
      <c r="V1877" s="172">
        <v>7207</v>
      </c>
      <c r="W1877" s="172">
        <v>1286.8</v>
      </c>
      <c r="X1877" s="172">
        <v>3929.6</v>
      </c>
      <c r="Y1877" s="172">
        <v>1990.6</v>
      </c>
      <c r="Z1877" s="172"/>
      <c r="AA1877" s="123">
        <v>115643</v>
      </c>
      <c r="AB1877" s="123">
        <v>353863.00000000058</v>
      </c>
      <c r="AC1877" s="123">
        <v>7850</v>
      </c>
      <c r="AD1877" s="123">
        <v>2548</v>
      </c>
      <c r="AE1877" s="123"/>
      <c r="AF1877" s="123"/>
      <c r="AG1877" s="214">
        <f t="shared" si="392"/>
        <v>2548</v>
      </c>
      <c r="AH1877" s="229" t="str">
        <f t="shared" si="393"/>
        <v>a4</v>
      </c>
      <c r="AI1877" s="122"/>
      <c r="AJ1877" s="122"/>
      <c r="AK1877" s="122"/>
      <c r="AL1877" s="122"/>
      <c r="AM1877" s="122"/>
      <c r="AN1877" s="173"/>
      <c r="AO1877" s="173"/>
      <c r="AP1877" s="173"/>
      <c r="AQ1877" s="173"/>
      <c r="AR1877" s="173"/>
      <c r="AS1877" s="173"/>
      <c r="AT1877" s="173"/>
      <c r="AU1877" s="173"/>
      <c r="AV1877" s="173"/>
      <c r="AW1877" s="173"/>
      <c r="AX1877" s="173"/>
      <c r="AY1877" s="173"/>
      <c r="AZ1877" s="211">
        <f t="shared" si="391"/>
        <v>0</v>
      </c>
      <c r="BA1877" s="211">
        <f t="shared" si="394"/>
        <v>0</v>
      </c>
      <c r="BB1877" s="205">
        <f t="shared" si="395"/>
        <v>0</v>
      </c>
      <c r="BC1877" s="205">
        <f t="shared" si="396"/>
        <v>0</v>
      </c>
      <c r="BD1877" s="205">
        <f t="shared" si="397"/>
        <v>0</v>
      </c>
      <c r="BE1877" s="205">
        <f t="shared" si="398"/>
        <v>0</v>
      </c>
      <c r="BF1877" s="175"/>
      <c r="BG1877" s="175"/>
      <c r="BH1877" s="175"/>
      <c r="BI1877" s="175"/>
      <c r="BJ1877" s="175"/>
      <c r="BK1877" s="175"/>
      <c r="BL1877" s="175"/>
      <c r="BM1877" s="175"/>
      <c r="BN1877" s="175"/>
      <c r="BO1877" s="175"/>
      <c r="BP1877" s="198">
        <f t="shared" si="399"/>
        <v>0</v>
      </c>
    </row>
    <row r="1878" spans="1:68" s="116" customFormat="1" x14ac:dyDescent="0.15">
      <c r="A1878" s="117">
        <v>100281001</v>
      </c>
      <c r="B1878" s="118" t="s">
        <v>13</v>
      </c>
      <c r="C1878" s="118" t="s">
        <v>11</v>
      </c>
      <c r="D1878" s="118" t="s">
        <v>14</v>
      </c>
      <c r="E1878" s="118" t="s">
        <v>3185</v>
      </c>
      <c r="F1878" s="120">
        <v>33</v>
      </c>
      <c r="G1878" s="119">
        <v>25837193</v>
      </c>
      <c r="H1878" s="119"/>
      <c r="I1878" s="120" t="s">
        <v>5820</v>
      </c>
      <c r="J1878" s="120">
        <v>104300</v>
      </c>
      <c r="K1878" s="120">
        <v>25837193</v>
      </c>
      <c r="L1878" s="120">
        <v>0.67900000000000005</v>
      </c>
      <c r="M1878" s="121" t="s">
        <v>5654</v>
      </c>
      <c r="N1878" s="120">
        <v>1</v>
      </c>
      <c r="O1878" s="119">
        <v>218</v>
      </c>
      <c r="P1878" s="119"/>
      <c r="Q1878" s="119"/>
      <c r="R1878" s="120" t="s">
        <v>5655</v>
      </c>
      <c r="S1878" s="120">
        <v>23.799999999999997</v>
      </c>
      <c r="T1878" s="120"/>
      <c r="U1878" s="120" t="s">
        <v>5637</v>
      </c>
      <c r="V1878" s="172">
        <v>10855</v>
      </c>
      <c r="W1878" s="172">
        <v>3120</v>
      </c>
      <c r="X1878" s="172">
        <v>3682</v>
      </c>
      <c r="Y1878" s="172">
        <v>3281</v>
      </c>
      <c r="Z1878" s="172">
        <v>772</v>
      </c>
      <c r="AA1878" s="123">
        <v>199757</v>
      </c>
      <c r="AB1878" s="123">
        <v>615302.10000000021</v>
      </c>
      <c r="AC1878" s="123">
        <v>11709</v>
      </c>
      <c r="AD1878" s="123">
        <v>3897</v>
      </c>
      <c r="AE1878" s="123"/>
      <c r="AF1878" s="123"/>
      <c r="AG1878" s="214">
        <f t="shared" si="392"/>
        <v>3897</v>
      </c>
      <c r="AH1878" s="229" t="str">
        <f t="shared" si="393"/>
        <v>a4</v>
      </c>
      <c r="AI1878" s="122"/>
      <c r="AJ1878" s="122"/>
      <c r="AK1878" s="122"/>
      <c r="AL1878" s="122"/>
      <c r="AM1878" s="122"/>
      <c r="AN1878" s="173">
        <v>4</v>
      </c>
      <c r="AO1878" s="173" t="s">
        <v>3186</v>
      </c>
      <c r="AP1878" s="173" t="s">
        <v>3186</v>
      </c>
      <c r="AQ1878" s="173" t="s">
        <v>3186</v>
      </c>
      <c r="AR1878" s="173" t="s">
        <v>3186</v>
      </c>
      <c r="AS1878" s="173">
        <v>2</v>
      </c>
      <c r="AT1878" s="173">
        <v>9</v>
      </c>
      <c r="AU1878" s="173">
        <v>3</v>
      </c>
      <c r="AV1878" s="173">
        <v>8</v>
      </c>
      <c r="AW1878" s="173">
        <v>3</v>
      </c>
      <c r="AX1878" s="173">
        <v>2</v>
      </c>
      <c r="AY1878" s="173">
        <v>4</v>
      </c>
      <c r="AZ1878" s="211">
        <f t="shared" si="391"/>
        <v>6</v>
      </c>
      <c r="BA1878" s="211">
        <f t="shared" si="394"/>
        <v>29</v>
      </c>
      <c r="BB1878" s="205">
        <f t="shared" si="395"/>
        <v>593995</v>
      </c>
      <c r="BC1878" s="205">
        <f t="shared" si="396"/>
        <v>593995</v>
      </c>
      <c r="BD1878" s="205">
        <f t="shared" si="397"/>
        <v>1</v>
      </c>
      <c r="BE1878" s="205">
        <f t="shared" si="398"/>
        <v>1</v>
      </c>
      <c r="BF1878" s="175">
        <v>593994</v>
      </c>
      <c r="BG1878" s="175">
        <v>36610</v>
      </c>
      <c r="BH1878" s="175">
        <v>299590</v>
      </c>
      <c r="BI1878" s="175"/>
      <c r="BJ1878" s="175"/>
      <c r="BK1878" s="175">
        <v>7567</v>
      </c>
      <c r="BL1878" s="175">
        <v>43760</v>
      </c>
      <c r="BM1878" s="175">
        <v>146263</v>
      </c>
      <c r="BN1878" s="175">
        <v>24820</v>
      </c>
      <c r="BO1878" s="175">
        <v>35385</v>
      </c>
      <c r="BP1878" s="198">
        <f t="shared" si="399"/>
        <v>334975</v>
      </c>
    </row>
    <row r="1879" spans="1:68" s="116" customFormat="1" x14ac:dyDescent="0.15">
      <c r="A1879" s="117">
        <v>1600181001</v>
      </c>
      <c r="B1879" s="118" t="s">
        <v>1275</v>
      </c>
      <c r="C1879" s="118" t="s">
        <v>1276</v>
      </c>
      <c r="D1879" s="118" t="s">
        <v>1277</v>
      </c>
      <c r="E1879" s="118" t="s">
        <v>3987</v>
      </c>
      <c r="F1879" s="120">
        <v>25</v>
      </c>
      <c r="G1879" s="119">
        <v>24538549</v>
      </c>
      <c r="H1879" s="119"/>
      <c r="I1879" s="120" t="s">
        <v>5820</v>
      </c>
      <c r="J1879" s="120">
        <v>100125</v>
      </c>
      <c r="K1879" s="120">
        <v>26097302</v>
      </c>
      <c r="L1879" s="120">
        <v>0.71399999999999997</v>
      </c>
      <c r="M1879" s="121" t="s">
        <v>5654</v>
      </c>
      <c r="N1879" s="120">
        <v>1</v>
      </c>
      <c r="O1879" s="119">
        <v>155.69999999999999</v>
      </c>
      <c r="P1879" s="119"/>
      <c r="Q1879" s="119"/>
      <c r="R1879" s="120" t="s">
        <v>5655</v>
      </c>
      <c r="S1879" s="120">
        <v>219.2</v>
      </c>
      <c r="T1879" s="120"/>
      <c r="U1879" s="120"/>
      <c r="V1879" s="172">
        <v>13148.1</v>
      </c>
      <c r="W1879" s="172">
        <v>2403.5</v>
      </c>
      <c r="X1879" s="172">
        <v>4351</v>
      </c>
      <c r="Y1879" s="172">
        <v>6393.6</v>
      </c>
      <c r="Z1879" s="172"/>
      <c r="AA1879" s="123">
        <v>134803</v>
      </c>
      <c r="AB1879" s="123"/>
      <c r="AC1879" s="123">
        <v>17972</v>
      </c>
      <c r="AD1879" s="123">
        <v>6649</v>
      </c>
      <c r="AE1879" s="123"/>
      <c r="AF1879" s="123">
        <v>950</v>
      </c>
      <c r="AG1879" s="214">
        <f t="shared" si="392"/>
        <v>7599</v>
      </c>
      <c r="AH1879" s="229" t="str">
        <f t="shared" si="393"/>
        <v>a4</v>
      </c>
      <c r="AI1879" s="122"/>
      <c r="AJ1879" s="122"/>
      <c r="AK1879" s="122"/>
      <c r="AL1879" s="122"/>
      <c r="AM1879" s="122"/>
      <c r="AN1879" s="173" t="s">
        <v>3186</v>
      </c>
      <c r="AO1879" s="173" t="s">
        <v>3186</v>
      </c>
      <c r="AP1879" s="173" t="s">
        <v>3186</v>
      </c>
      <c r="AQ1879" s="173" t="s">
        <v>3186</v>
      </c>
      <c r="AR1879" s="173" t="s">
        <v>3186</v>
      </c>
      <c r="AS1879" s="173">
        <v>6</v>
      </c>
      <c r="AT1879" s="173">
        <v>7</v>
      </c>
      <c r="AU1879" s="173">
        <v>10</v>
      </c>
      <c r="AV1879" s="173">
        <v>6</v>
      </c>
      <c r="AW1879" s="173">
        <v>10</v>
      </c>
      <c r="AX1879" s="173">
        <v>3</v>
      </c>
      <c r="AY1879" s="173">
        <v>3</v>
      </c>
      <c r="AZ1879" s="211">
        <f t="shared" si="391"/>
        <v>6</v>
      </c>
      <c r="BA1879" s="211">
        <f t="shared" si="394"/>
        <v>39</v>
      </c>
      <c r="BB1879" s="205">
        <f t="shared" si="395"/>
        <v>1047536</v>
      </c>
      <c r="BC1879" s="205">
        <f t="shared" si="396"/>
        <v>922594</v>
      </c>
      <c r="BD1879" s="205">
        <f t="shared" si="397"/>
        <v>130653</v>
      </c>
      <c r="BE1879" s="205">
        <f t="shared" si="398"/>
        <v>5711</v>
      </c>
      <c r="BF1879" s="175">
        <v>916883</v>
      </c>
      <c r="BG1879" s="175">
        <v>5681</v>
      </c>
      <c r="BH1879" s="175">
        <v>210453</v>
      </c>
      <c r="BI1879" s="175">
        <v>124942</v>
      </c>
      <c r="BJ1879" s="175"/>
      <c r="BK1879" s="175">
        <v>5159</v>
      </c>
      <c r="BL1879" s="175">
        <v>267850</v>
      </c>
      <c r="BM1879" s="175">
        <v>137946</v>
      </c>
      <c r="BN1879" s="175">
        <v>126586</v>
      </c>
      <c r="BO1879" s="175">
        <v>168919</v>
      </c>
      <c r="BP1879" s="198">
        <f t="shared" si="399"/>
        <v>379372</v>
      </c>
    </row>
    <row r="1880" spans="1:68" s="116" customFormat="1" x14ac:dyDescent="0.15">
      <c r="A1880" s="117">
        <v>1320901001</v>
      </c>
      <c r="B1880" s="118" t="s">
        <v>1099</v>
      </c>
      <c r="C1880" s="118" t="s">
        <v>1069</v>
      </c>
      <c r="D1880" s="118" t="s">
        <v>1100</v>
      </c>
      <c r="E1880" s="118" t="s">
        <v>3853</v>
      </c>
      <c r="F1880" s="120">
        <v>36</v>
      </c>
      <c r="G1880" s="119">
        <v>31053160</v>
      </c>
      <c r="H1880" s="119"/>
      <c r="I1880" s="120" t="s">
        <v>5820</v>
      </c>
      <c r="J1880" s="120">
        <v>115750</v>
      </c>
      <c r="K1880" s="120">
        <v>27970480</v>
      </c>
      <c r="L1880" s="120">
        <v>0.66200000000000003</v>
      </c>
      <c r="M1880" s="121" t="s">
        <v>5654</v>
      </c>
      <c r="N1880" s="120">
        <v>1</v>
      </c>
      <c r="O1880" s="119">
        <v>215</v>
      </c>
      <c r="P1880" s="119">
        <v>37</v>
      </c>
      <c r="Q1880" s="119">
        <v>4.4000000000000004</v>
      </c>
      <c r="R1880" s="120" t="s">
        <v>5655</v>
      </c>
      <c r="S1880" s="120">
        <v>221.6</v>
      </c>
      <c r="T1880" s="120"/>
      <c r="U1880" s="120"/>
      <c r="V1880" s="172">
        <v>12043</v>
      </c>
      <c r="W1880" s="172">
        <v>1284</v>
      </c>
      <c r="X1880" s="172">
        <v>6916</v>
      </c>
      <c r="Y1880" s="172">
        <v>3609</v>
      </c>
      <c r="Z1880" s="172">
        <v>234</v>
      </c>
      <c r="AA1880" s="123">
        <v>449734</v>
      </c>
      <c r="AB1880" s="123"/>
      <c r="AC1880" s="123">
        <v>25045</v>
      </c>
      <c r="AD1880" s="123"/>
      <c r="AE1880" s="123">
        <v>620</v>
      </c>
      <c r="AF1880" s="123"/>
      <c r="AG1880" s="214">
        <f t="shared" si="392"/>
        <v>620</v>
      </c>
      <c r="AH1880" s="229" t="str">
        <f t="shared" si="393"/>
        <v>a4</v>
      </c>
      <c r="AI1880" s="122"/>
      <c r="AJ1880" s="122"/>
      <c r="AK1880" s="122"/>
      <c r="AL1880" s="122"/>
      <c r="AM1880" s="122"/>
      <c r="AN1880" s="173">
        <v>5</v>
      </c>
      <c r="AO1880" s="173">
        <v>7</v>
      </c>
      <c r="AP1880" s="173">
        <v>7</v>
      </c>
      <c r="AQ1880" s="173">
        <v>3</v>
      </c>
      <c r="AR1880" s="173"/>
      <c r="AS1880" s="173">
        <v>2</v>
      </c>
      <c r="AT1880" s="173">
        <v>2</v>
      </c>
      <c r="AU1880" s="173">
        <v>9.5</v>
      </c>
      <c r="AV1880" s="173">
        <v>2</v>
      </c>
      <c r="AW1880" s="173">
        <v>9.5</v>
      </c>
      <c r="AX1880" s="173"/>
      <c r="AY1880" s="173">
        <v>8</v>
      </c>
      <c r="AZ1880" s="211">
        <f t="shared" si="391"/>
        <v>24</v>
      </c>
      <c r="BA1880" s="211">
        <f t="shared" si="394"/>
        <v>31</v>
      </c>
      <c r="BB1880" s="205">
        <f t="shared" si="395"/>
        <v>1141441</v>
      </c>
      <c r="BC1880" s="205">
        <f t="shared" si="396"/>
        <v>980515</v>
      </c>
      <c r="BD1880" s="205">
        <f t="shared" si="397"/>
        <v>167361</v>
      </c>
      <c r="BE1880" s="205">
        <f t="shared" si="398"/>
        <v>6435</v>
      </c>
      <c r="BF1880" s="175">
        <v>974080</v>
      </c>
      <c r="BG1880" s="175">
        <v>147733</v>
      </c>
      <c r="BH1880" s="175">
        <v>288750</v>
      </c>
      <c r="BI1880" s="175">
        <v>160926</v>
      </c>
      <c r="BJ1880" s="175"/>
      <c r="BK1880" s="175">
        <v>34480</v>
      </c>
      <c r="BL1880" s="175">
        <v>112549</v>
      </c>
      <c r="BM1880" s="175">
        <v>192815</v>
      </c>
      <c r="BN1880" s="175">
        <v>119040</v>
      </c>
      <c r="BO1880" s="175">
        <v>85148</v>
      </c>
      <c r="BP1880" s="198">
        <f t="shared" si="399"/>
        <v>373898</v>
      </c>
    </row>
    <row r="1881" spans="1:68" s="116" customFormat="1" x14ac:dyDescent="0.15">
      <c r="A1881" s="117">
        <v>2310001006</v>
      </c>
      <c r="B1881" s="118" t="s">
        <v>1874</v>
      </c>
      <c r="C1881" s="118" t="s">
        <v>1850</v>
      </c>
      <c r="D1881" s="118" t="s">
        <v>1869</v>
      </c>
      <c r="E1881" s="118" t="s">
        <v>4416</v>
      </c>
      <c r="F1881" s="120">
        <v>53</v>
      </c>
      <c r="G1881" s="119">
        <v>28129900</v>
      </c>
      <c r="H1881" s="119">
        <v>694600</v>
      </c>
      <c r="I1881" s="120" t="s">
        <v>5823</v>
      </c>
      <c r="J1881" s="120">
        <v>120000</v>
      </c>
      <c r="K1881" s="120">
        <v>28129900</v>
      </c>
      <c r="L1881" s="120">
        <v>0.64200000000000002</v>
      </c>
      <c r="M1881" s="121" t="s">
        <v>5654</v>
      </c>
      <c r="N1881" s="120">
        <v>1</v>
      </c>
      <c r="O1881" s="119">
        <v>120</v>
      </c>
      <c r="P1881" s="119">
        <v>25.6</v>
      </c>
      <c r="Q1881" s="119">
        <v>2.71</v>
      </c>
      <c r="R1881" s="120" t="s">
        <v>5655</v>
      </c>
      <c r="S1881" s="120">
        <v>142.5</v>
      </c>
      <c r="T1881" s="120"/>
      <c r="U1881" s="120"/>
      <c r="V1881" s="172">
        <v>12211.02</v>
      </c>
      <c r="W1881" s="172">
        <v>1411.1</v>
      </c>
      <c r="X1881" s="172">
        <v>3291.6</v>
      </c>
      <c r="Y1881" s="172">
        <v>7232.52</v>
      </c>
      <c r="Z1881" s="172">
        <v>275.8</v>
      </c>
      <c r="AA1881" s="123">
        <v>889145</v>
      </c>
      <c r="AB1881" s="123"/>
      <c r="AC1881" s="123">
        <v>55989</v>
      </c>
      <c r="AD1881" s="123"/>
      <c r="AE1881" s="123">
        <v>2776</v>
      </c>
      <c r="AF1881" s="123"/>
      <c r="AG1881" s="214">
        <f t="shared" si="392"/>
        <v>2776</v>
      </c>
      <c r="AH1881" s="229" t="str">
        <f t="shared" si="393"/>
        <v>a4</v>
      </c>
      <c r="AI1881" s="122"/>
      <c r="AJ1881" s="122"/>
      <c r="AK1881" s="122"/>
      <c r="AL1881" s="122"/>
      <c r="AM1881" s="122"/>
      <c r="AN1881" s="173">
        <v>7</v>
      </c>
      <c r="AO1881" s="173">
        <v>30</v>
      </c>
      <c r="AP1881" s="173" t="s">
        <v>3186</v>
      </c>
      <c r="AQ1881" s="173">
        <v>2</v>
      </c>
      <c r="AR1881" s="173" t="s">
        <v>3186</v>
      </c>
      <c r="AS1881" s="173" t="s">
        <v>3186</v>
      </c>
      <c r="AT1881" s="173" t="s">
        <v>3186</v>
      </c>
      <c r="AU1881" s="173" t="s">
        <v>3186</v>
      </c>
      <c r="AV1881" s="173" t="s">
        <v>3186</v>
      </c>
      <c r="AW1881" s="173" t="s">
        <v>3186</v>
      </c>
      <c r="AX1881" s="173" t="s">
        <v>3186</v>
      </c>
      <c r="AY1881" s="173" t="s">
        <v>3186</v>
      </c>
      <c r="AZ1881" s="211">
        <f t="shared" si="391"/>
        <v>39</v>
      </c>
      <c r="BA1881" s="211"/>
      <c r="BB1881" s="205">
        <f t="shared" si="395"/>
        <v>439359</v>
      </c>
      <c r="BC1881" s="205">
        <f t="shared" si="396"/>
        <v>439359</v>
      </c>
      <c r="BD1881" s="205">
        <f t="shared" si="397"/>
        <v>0</v>
      </c>
      <c r="BE1881" s="205">
        <f t="shared" si="398"/>
        <v>0</v>
      </c>
      <c r="BF1881" s="175">
        <v>439359</v>
      </c>
      <c r="BG1881" s="175">
        <v>194946</v>
      </c>
      <c r="BH1881" s="175"/>
      <c r="BI1881" s="175"/>
      <c r="BJ1881" s="175"/>
      <c r="BK1881" s="175"/>
      <c r="BL1881" s="175">
        <v>65410</v>
      </c>
      <c r="BM1881" s="175">
        <v>74994</v>
      </c>
      <c r="BN1881" s="175">
        <v>53901</v>
      </c>
      <c r="BO1881" s="175">
        <v>50108</v>
      </c>
      <c r="BP1881" s="198">
        <f t="shared" si="399"/>
        <v>50108</v>
      </c>
    </row>
    <row r="1882" spans="1:68" s="116" customFormat="1" x14ac:dyDescent="0.15">
      <c r="A1882" s="117">
        <v>2310001013</v>
      </c>
      <c r="B1882" s="118" t="s">
        <v>1881</v>
      </c>
      <c r="C1882" s="118" t="s">
        <v>1850</v>
      </c>
      <c r="D1882" s="118" t="s">
        <v>1869</v>
      </c>
      <c r="E1882" s="118" t="s">
        <v>4423</v>
      </c>
      <c r="F1882" s="120">
        <v>38</v>
      </c>
      <c r="G1882" s="119">
        <v>28336000</v>
      </c>
      <c r="H1882" s="119">
        <v>9691700</v>
      </c>
      <c r="I1882" s="120" t="s">
        <v>5823</v>
      </c>
      <c r="J1882" s="120">
        <v>150000</v>
      </c>
      <c r="K1882" s="120">
        <v>28336000</v>
      </c>
      <c r="L1882" s="120">
        <v>0.51800000000000002</v>
      </c>
      <c r="M1882" s="121" t="s">
        <v>5654</v>
      </c>
      <c r="N1882" s="120">
        <v>1</v>
      </c>
      <c r="O1882" s="119">
        <v>140</v>
      </c>
      <c r="P1882" s="119">
        <v>22.4</v>
      </c>
      <c r="Q1882" s="119">
        <v>3.05</v>
      </c>
      <c r="R1882" s="120" t="s">
        <v>5655</v>
      </c>
      <c r="S1882" s="120">
        <v>394.8</v>
      </c>
      <c r="T1882" s="120"/>
      <c r="U1882" s="120"/>
      <c r="V1882" s="172">
        <v>13400.07</v>
      </c>
      <c r="W1882" s="172">
        <v>2090.6</v>
      </c>
      <c r="X1882" s="172">
        <v>6137.6</v>
      </c>
      <c r="Y1882" s="172">
        <v>4424.07</v>
      </c>
      <c r="Z1882" s="172">
        <v>747.8</v>
      </c>
      <c r="AA1882" s="123"/>
      <c r="AB1882" s="123"/>
      <c r="AC1882" s="123">
        <v>16917</v>
      </c>
      <c r="AD1882" s="123"/>
      <c r="AE1882" s="123">
        <v>4218.3</v>
      </c>
      <c r="AF1882" s="123"/>
      <c r="AG1882" s="214">
        <f t="shared" si="392"/>
        <v>4218.3</v>
      </c>
      <c r="AH1882" s="229" t="str">
        <f t="shared" si="393"/>
        <v>a4</v>
      </c>
      <c r="AI1882" s="122"/>
      <c r="AJ1882" s="122"/>
      <c r="AK1882" s="122"/>
      <c r="AL1882" s="122"/>
      <c r="AM1882" s="122"/>
      <c r="AN1882" s="173">
        <v>5</v>
      </c>
      <c r="AO1882" s="173">
        <v>29</v>
      </c>
      <c r="AP1882" s="173">
        <v>26</v>
      </c>
      <c r="AQ1882" s="173">
        <v>1</v>
      </c>
      <c r="AR1882" s="173" t="s">
        <v>3186</v>
      </c>
      <c r="AS1882" s="173" t="s">
        <v>3186</v>
      </c>
      <c r="AT1882" s="173" t="s">
        <v>3186</v>
      </c>
      <c r="AU1882" s="173" t="s">
        <v>3186</v>
      </c>
      <c r="AV1882" s="173" t="s">
        <v>3186</v>
      </c>
      <c r="AW1882" s="173" t="s">
        <v>3186</v>
      </c>
      <c r="AX1882" s="173" t="s">
        <v>3186</v>
      </c>
      <c r="AY1882" s="173" t="s">
        <v>3186</v>
      </c>
      <c r="AZ1882" s="211">
        <f t="shared" si="391"/>
        <v>61</v>
      </c>
      <c r="BA1882" s="211"/>
      <c r="BB1882" s="205">
        <f t="shared" si="395"/>
        <v>1725233</v>
      </c>
      <c r="BC1882" s="205">
        <f t="shared" si="396"/>
        <v>1725233</v>
      </c>
      <c r="BD1882" s="205">
        <f t="shared" si="397"/>
        <v>0</v>
      </c>
      <c r="BE1882" s="205">
        <f t="shared" si="398"/>
        <v>0</v>
      </c>
      <c r="BF1882" s="175">
        <v>1725233</v>
      </c>
      <c r="BG1882" s="175">
        <v>485527</v>
      </c>
      <c r="BH1882" s="175"/>
      <c r="BI1882" s="175"/>
      <c r="BJ1882" s="175"/>
      <c r="BK1882" s="175"/>
      <c r="BL1882" s="175">
        <v>322509</v>
      </c>
      <c r="BM1882" s="175">
        <v>297474</v>
      </c>
      <c r="BN1882" s="175">
        <v>447016</v>
      </c>
      <c r="BO1882" s="175">
        <v>172707</v>
      </c>
      <c r="BP1882" s="198">
        <f t="shared" si="399"/>
        <v>172707</v>
      </c>
    </row>
    <row r="1883" spans="1:68" s="116" customFormat="1" x14ac:dyDescent="0.15">
      <c r="A1883" s="117">
        <v>500181001</v>
      </c>
      <c r="B1883" s="118" t="s">
        <v>545</v>
      </c>
      <c r="C1883" s="118" t="s">
        <v>546</v>
      </c>
      <c r="D1883" s="118" t="s">
        <v>547</v>
      </c>
      <c r="E1883" s="118" t="s">
        <v>3509</v>
      </c>
      <c r="F1883" s="120">
        <v>31</v>
      </c>
      <c r="G1883" s="119">
        <v>33608041</v>
      </c>
      <c r="H1883" s="119"/>
      <c r="I1883" s="120" t="s">
        <v>5821</v>
      </c>
      <c r="J1883" s="120">
        <v>120000</v>
      </c>
      <c r="K1883" s="120">
        <v>28448842</v>
      </c>
      <c r="L1883" s="120">
        <v>0.65</v>
      </c>
      <c r="M1883" s="121" t="s">
        <v>5654</v>
      </c>
      <c r="N1883" s="120">
        <v>1</v>
      </c>
      <c r="O1883" s="119">
        <v>180</v>
      </c>
      <c r="P1883" s="119">
        <v>28.8319444444444</v>
      </c>
      <c r="Q1883" s="119">
        <v>5.31388888888889</v>
      </c>
      <c r="R1883" s="120" t="s">
        <v>5655</v>
      </c>
      <c r="S1883" s="120">
        <v>257</v>
      </c>
      <c r="T1883" s="120"/>
      <c r="U1883" s="120"/>
      <c r="V1883" s="172">
        <v>10752.3</v>
      </c>
      <c r="W1883" s="172">
        <v>3226.4</v>
      </c>
      <c r="X1883" s="172">
        <v>3933</v>
      </c>
      <c r="Y1883" s="172">
        <v>1083.5999999999999</v>
      </c>
      <c r="Z1883" s="172">
        <v>2509.3000000000002</v>
      </c>
      <c r="AA1883" s="123">
        <v>160835.29999999999</v>
      </c>
      <c r="AB1883" s="123">
        <v>285860.47999999981</v>
      </c>
      <c r="AC1883" s="123">
        <v>16682.900000000001</v>
      </c>
      <c r="AD1883" s="123"/>
      <c r="AE1883" s="123">
        <v>715</v>
      </c>
      <c r="AF1883" s="123"/>
      <c r="AG1883" s="214">
        <f t="shared" si="392"/>
        <v>715</v>
      </c>
      <c r="AH1883" s="229" t="str">
        <f t="shared" si="393"/>
        <v>a4</v>
      </c>
      <c r="AI1883" s="122"/>
      <c r="AJ1883" s="122"/>
      <c r="AK1883" s="122"/>
      <c r="AL1883" s="122"/>
      <c r="AM1883" s="122"/>
      <c r="AN1883" s="173"/>
      <c r="AO1883" s="173"/>
      <c r="AP1883" s="173"/>
      <c r="AQ1883" s="173">
        <v>1</v>
      </c>
      <c r="AR1883" s="173"/>
      <c r="AS1883" s="173">
        <v>8</v>
      </c>
      <c r="AT1883" s="173">
        <v>8</v>
      </c>
      <c r="AU1883" s="173">
        <v>16</v>
      </c>
      <c r="AV1883" s="173">
        <v>4</v>
      </c>
      <c r="AW1883" s="173">
        <v>4</v>
      </c>
      <c r="AX1883" s="173">
        <v>3</v>
      </c>
      <c r="AY1883" s="173">
        <v>5</v>
      </c>
      <c r="AZ1883" s="211">
        <f t="shared" si="391"/>
        <v>9</v>
      </c>
      <c r="BA1883" s="211">
        <f t="shared" ref="BA1883:BA1899" si="400">SUBTOTAL(9,AT1883:AY1883)</f>
        <v>40</v>
      </c>
      <c r="BB1883" s="205">
        <f t="shared" si="395"/>
        <v>605549</v>
      </c>
      <c r="BC1883" s="205">
        <f t="shared" si="396"/>
        <v>605549</v>
      </c>
      <c r="BD1883" s="205">
        <f t="shared" si="397"/>
        <v>0</v>
      </c>
      <c r="BE1883" s="205">
        <f t="shared" si="398"/>
        <v>0</v>
      </c>
      <c r="BF1883" s="175">
        <v>605549</v>
      </c>
      <c r="BG1883" s="175"/>
      <c r="BH1883" s="175">
        <v>515125</v>
      </c>
      <c r="BI1883" s="175"/>
      <c r="BJ1883" s="175"/>
      <c r="BK1883" s="175">
        <v>1483</v>
      </c>
      <c r="BL1883" s="175">
        <v>19036</v>
      </c>
      <c r="BM1883" s="175"/>
      <c r="BN1883" s="175">
        <v>26</v>
      </c>
      <c r="BO1883" s="175">
        <v>69879</v>
      </c>
      <c r="BP1883" s="198">
        <f t="shared" si="399"/>
        <v>585004</v>
      </c>
    </row>
    <row r="1884" spans="1:68" s="116" customFormat="1" x14ac:dyDescent="0.15">
      <c r="A1884" s="117">
        <v>4520101001</v>
      </c>
      <c r="B1884" s="118" t="s">
        <v>3059</v>
      </c>
      <c r="C1884" s="118" t="s">
        <v>3060</v>
      </c>
      <c r="D1884" s="118" t="s">
        <v>3061</v>
      </c>
      <c r="E1884" s="118" t="s">
        <v>5288</v>
      </c>
      <c r="F1884" s="120">
        <v>35</v>
      </c>
      <c r="G1884" s="119">
        <v>29707948</v>
      </c>
      <c r="H1884" s="119"/>
      <c r="I1884" s="120" t="s">
        <v>5821</v>
      </c>
      <c r="J1884" s="120">
        <v>94100</v>
      </c>
      <c r="K1884" s="120">
        <v>29707948</v>
      </c>
      <c r="L1884" s="120">
        <v>0.86499999999999999</v>
      </c>
      <c r="M1884" s="121" t="s">
        <v>5654</v>
      </c>
      <c r="N1884" s="120">
        <v>1</v>
      </c>
      <c r="O1884" s="119">
        <v>130</v>
      </c>
      <c r="P1884" s="119">
        <v>32</v>
      </c>
      <c r="Q1884" s="119">
        <v>4</v>
      </c>
      <c r="R1884" s="120" t="s">
        <v>5655</v>
      </c>
      <c r="S1884" s="120">
        <v>33.799999999999997</v>
      </c>
      <c r="T1884" s="120">
        <v>10.1</v>
      </c>
      <c r="U1884" s="120"/>
      <c r="V1884" s="172">
        <v>8681.2000000000007</v>
      </c>
      <c r="W1884" s="172">
        <v>2060.6</v>
      </c>
      <c r="X1884" s="172">
        <v>2236.6999999999998</v>
      </c>
      <c r="Y1884" s="172">
        <v>1700.9</v>
      </c>
      <c r="Z1884" s="172">
        <v>2683</v>
      </c>
      <c r="AA1884" s="123">
        <v>113430</v>
      </c>
      <c r="AB1884" s="123">
        <v>671364</v>
      </c>
      <c r="AC1884" s="123">
        <v>8332</v>
      </c>
      <c r="AD1884" s="123">
        <v>1287</v>
      </c>
      <c r="AE1884" s="123"/>
      <c r="AF1884" s="123"/>
      <c r="AG1884" s="214">
        <f t="shared" si="392"/>
        <v>1287</v>
      </c>
      <c r="AH1884" s="229" t="str">
        <f t="shared" si="393"/>
        <v>a4</v>
      </c>
      <c r="AI1884" s="122"/>
      <c r="AJ1884" s="122"/>
      <c r="AK1884" s="122"/>
      <c r="AL1884" s="122"/>
      <c r="AM1884" s="122"/>
      <c r="AN1884" s="173">
        <v>6</v>
      </c>
      <c r="AO1884" s="173"/>
      <c r="AP1884" s="173"/>
      <c r="AQ1884" s="173">
        <v>4</v>
      </c>
      <c r="AR1884" s="173"/>
      <c r="AS1884" s="173">
        <v>4</v>
      </c>
      <c r="AT1884" s="173">
        <v>1</v>
      </c>
      <c r="AU1884" s="173">
        <v>19</v>
      </c>
      <c r="AV1884" s="173">
        <v>1</v>
      </c>
      <c r="AW1884" s="173">
        <v>3</v>
      </c>
      <c r="AX1884" s="173">
        <v>2</v>
      </c>
      <c r="AY1884" s="173"/>
      <c r="AZ1884" s="211">
        <f t="shared" si="391"/>
        <v>14</v>
      </c>
      <c r="BA1884" s="211">
        <f t="shared" si="400"/>
        <v>26</v>
      </c>
      <c r="BB1884" s="205">
        <f t="shared" si="395"/>
        <v>715276</v>
      </c>
      <c r="BC1884" s="205">
        <f t="shared" si="396"/>
        <v>606146</v>
      </c>
      <c r="BD1884" s="205">
        <f t="shared" si="397"/>
        <v>176658</v>
      </c>
      <c r="BE1884" s="205">
        <f t="shared" si="398"/>
        <v>67528</v>
      </c>
      <c r="BF1884" s="175">
        <v>538618</v>
      </c>
      <c r="BG1884" s="175">
        <v>18267</v>
      </c>
      <c r="BH1884" s="175">
        <v>176658</v>
      </c>
      <c r="BI1884" s="175">
        <v>109130</v>
      </c>
      <c r="BJ1884" s="175"/>
      <c r="BK1884" s="175"/>
      <c r="BL1884" s="175">
        <v>140553</v>
      </c>
      <c r="BM1884" s="175">
        <v>86477</v>
      </c>
      <c r="BN1884" s="175">
        <v>84951</v>
      </c>
      <c r="BO1884" s="175">
        <v>99240</v>
      </c>
      <c r="BP1884" s="198">
        <f t="shared" si="399"/>
        <v>275898</v>
      </c>
    </row>
    <row r="1885" spans="1:68" s="116" customFormat="1" x14ac:dyDescent="0.15">
      <c r="A1885" s="117">
        <v>1300181005</v>
      </c>
      <c r="B1885" s="118" t="s">
        <v>1074</v>
      </c>
      <c r="C1885" s="118" t="s">
        <v>1069</v>
      </c>
      <c r="D1885" s="118" t="s">
        <v>1070</v>
      </c>
      <c r="E1885" s="118" t="s">
        <v>3833</v>
      </c>
      <c r="F1885" s="120">
        <v>2013</v>
      </c>
      <c r="G1885" s="119">
        <v>28559310</v>
      </c>
      <c r="H1885" s="119"/>
      <c r="I1885" s="120" t="s">
        <v>5820</v>
      </c>
      <c r="J1885" s="120">
        <v>122200</v>
      </c>
      <c r="K1885" s="120">
        <v>30106000</v>
      </c>
      <c r="L1885" s="120">
        <v>0.67500000000000004</v>
      </c>
      <c r="M1885" s="121" t="s">
        <v>5661</v>
      </c>
      <c r="N1885" s="120">
        <v>1</v>
      </c>
      <c r="O1885" s="119">
        <v>160</v>
      </c>
      <c r="P1885" s="119"/>
      <c r="Q1885" s="119"/>
      <c r="R1885" s="120" t="s">
        <v>5655</v>
      </c>
      <c r="S1885" s="120">
        <v>106.3</v>
      </c>
      <c r="T1885" s="120"/>
      <c r="U1885" s="120"/>
      <c r="V1885" s="172">
        <v>13415.06</v>
      </c>
      <c r="W1885" s="172">
        <v>1322.25</v>
      </c>
      <c r="X1885" s="172">
        <v>7592.51</v>
      </c>
      <c r="Y1885" s="172">
        <v>4500.3</v>
      </c>
      <c r="Z1885" s="172"/>
      <c r="AA1885" s="123">
        <v>157360</v>
      </c>
      <c r="AB1885" s="123"/>
      <c r="AC1885" s="123">
        <v>23900</v>
      </c>
      <c r="AD1885" s="123"/>
      <c r="AE1885" s="123">
        <v>489.3</v>
      </c>
      <c r="AF1885" s="123"/>
      <c r="AG1885" s="214">
        <f t="shared" si="392"/>
        <v>489.3</v>
      </c>
      <c r="AH1885" s="229" t="str">
        <f t="shared" si="393"/>
        <v>a4</v>
      </c>
      <c r="AI1885" s="122"/>
      <c r="AJ1885" s="122"/>
      <c r="AK1885" s="122"/>
      <c r="AL1885" s="122"/>
      <c r="AM1885" s="122"/>
      <c r="AN1885" s="173">
        <v>1</v>
      </c>
      <c r="AO1885" s="173">
        <v>3</v>
      </c>
      <c r="AP1885" s="173">
        <v>3</v>
      </c>
      <c r="AQ1885" s="173">
        <v>3</v>
      </c>
      <c r="AR1885" s="173"/>
      <c r="AS1885" s="173">
        <v>3</v>
      </c>
      <c r="AT1885" s="173">
        <v>12</v>
      </c>
      <c r="AU1885" s="173">
        <v>10</v>
      </c>
      <c r="AV1885" s="173">
        <v>12</v>
      </c>
      <c r="AW1885" s="173">
        <v>5</v>
      </c>
      <c r="AX1885" s="173">
        <v>1</v>
      </c>
      <c r="AY1885" s="173">
        <v>3</v>
      </c>
      <c r="AZ1885" s="211">
        <f t="shared" ref="AZ1885:AZ1920" si="401">SUBTOTAL(9,AN1885:AS1885)</f>
        <v>13</v>
      </c>
      <c r="BA1885" s="211">
        <f t="shared" si="400"/>
        <v>43</v>
      </c>
      <c r="BB1885" s="205">
        <f t="shared" si="395"/>
        <v>959689</v>
      </c>
      <c r="BC1885" s="205">
        <f t="shared" si="396"/>
        <v>959689</v>
      </c>
      <c r="BD1885" s="205">
        <f t="shared" si="397"/>
        <v>0</v>
      </c>
      <c r="BE1885" s="205">
        <f t="shared" si="398"/>
        <v>0</v>
      </c>
      <c r="BF1885" s="175">
        <v>959689</v>
      </c>
      <c r="BG1885" s="175">
        <v>147920</v>
      </c>
      <c r="BH1885" s="175">
        <v>459194</v>
      </c>
      <c r="BI1885" s="175"/>
      <c r="BJ1885" s="175"/>
      <c r="BK1885" s="175">
        <v>15893</v>
      </c>
      <c r="BL1885" s="175">
        <v>53262</v>
      </c>
      <c r="BM1885" s="175"/>
      <c r="BN1885" s="175"/>
      <c r="BO1885" s="175">
        <v>283420</v>
      </c>
      <c r="BP1885" s="198">
        <f t="shared" si="399"/>
        <v>742614</v>
      </c>
    </row>
    <row r="1886" spans="1:68" s="116" customFormat="1" x14ac:dyDescent="0.15">
      <c r="A1886" s="117">
        <v>3400281001</v>
      </c>
      <c r="B1886" s="118" t="s">
        <v>2519</v>
      </c>
      <c r="C1886" s="118" t="s">
        <v>2517</v>
      </c>
      <c r="D1886" s="118" t="s">
        <v>2520</v>
      </c>
      <c r="E1886" s="118" t="s">
        <v>4907</v>
      </c>
      <c r="F1886" s="120">
        <v>29</v>
      </c>
      <c r="G1886" s="119">
        <v>32217530</v>
      </c>
      <c r="H1886" s="119"/>
      <c r="I1886" s="120" t="s">
        <v>5820</v>
      </c>
      <c r="J1886" s="120">
        <v>179200</v>
      </c>
      <c r="K1886" s="120">
        <v>32217530</v>
      </c>
      <c r="L1886" s="120">
        <v>0.49299999999999999</v>
      </c>
      <c r="M1886" s="121" t="s">
        <v>5654</v>
      </c>
      <c r="N1886" s="120">
        <v>1</v>
      </c>
      <c r="O1886" s="119">
        <v>150</v>
      </c>
      <c r="P1886" s="119"/>
      <c r="Q1886" s="119"/>
      <c r="R1886" s="120" t="s">
        <v>5655</v>
      </c>
      <c r="S1886" s="120">
        <v>607.5</v>
      </c>
      <c r="T1886" s="120"/>
      <c r="U1886" s="120"/>
      <c r="V1886" s="172">
        <v>17864.16</v>
      </c>
      <c r="W1886" s="172">
        <v>3933.4</v>
      </c>
      <c r="X1886" s="172">
        <v>9023.9500000000007</v>
      </c>
      <c r="Y1886" s="172">
        <v>4157.8</v>
      </c>
      <c r="Z1886" s="172">
        <v>749.01000000000101</v>
      </c>
      <c r="AA1886" s="123">
        <v>229017</v>
      </c>
      <c r="AB1886" s="123">
        <v>360104.0300000009</v>
      </c>
      <c r="AC1886" s="123">
        <v>3359</v>
      </c>
      <c r="AD1886" s="123"/>
      <c r="AE1886" s="123">
        <v>299.67</v>
      </c>
      <c r="AF1886" s="123"/>
      <c r="AG1886" s="214">
        <f t="shared" si="392"/>
        <v>299.67</v>
      </c>
      <c r="AH1886" s="229" t="str">
        <f t="shared" si="393"/>
        <v>a4</v>
      </c>
      <c r="AI1886" s="122"/>
      <c r="AJ1886" s="122"/>
      <c r="AK1886" s="122"/>
      <c r="AL1886" s="122"/>
      <c r="AM1886" s="122"/>
      <c r="AN1886" s="173">
        <v>1.7</v>
      </c>
      <c r="AO1886" s="173"/>
      <c r="AP1886" s="173"/>
      <c r="AQ1886" s="173"/>
      <c r="AR1886" s="173"/>
      <c r="AS1886" s="173">
        <v>4</v>
      </c>
      <c r="AT1886" s="173">
        <v>12.3</v>
      </c>
      <c r="AU1886" s="173">
        <v>11</v>
      </c>
      <c r="AV1886" s="173">
        <v>12.3</v>
      </c>
      <c r="AW1886" s="173">
        <v>11</v>
      </c>
      <c r="AX1886" s="173">
        <v>7.4</v>
      </c>
      <c r="AY1886" s="173"/>
      <c r="AZ1886" s="211">
        <f t="shared" si="401"/>
        <v>5.7</v>
      </c>
      <c r="BA1886" s="211">
        <f t="shared" si="400"/>
        <v>54</v>
      </c>
      <c r="BB1886" s="205">
        <f t="shared" si="395"/>
        <v>1188217</v>
      </c>
      <c r="BC1886" s="205">
        <f t="shared" si="396"/>
        <v>1188217</v>
      </c>
      <c r="BD1886" s="205">
        <f t="shared" si="397"/>
        <v>0</v>
      </c>
      <c r="BE1886" s="205">
        <f t="shared" si="398"/>
        <v>0</v>
      </c>
      <c r="BF1886" s="175">
        <v>1188217</v>
      </c>
      <c r="BG1886" s="175">
        <v>3628</v>
      </c>
      <c r="BH1886" s="175">
        <v>1177890</v>
      </c>
      <c r="BI1886" s="175"/>
      <c r="BJ1886" s="175"/>
      <c r="BK1886" s="175"/>
      <c r="BL1886" s="175"/>
      <c r="BM1886" s="175"/>
      <c r="BN1886" s="175"/>
      <c r="BO1886" s="175">
        <v>6699</v>
      </c>
      <c r="BP1886" s="198">
        <f t="shared" si="399"/>
        <v>1184589</v>
      </c>
    </row>
    <row r="1887" spans="1:68" s="116" customFormat="1" x14ac:dyDescent="0.15">
      <c r="A1887" s="117">
        <v>1720101001</v>
      </c>
      <c r="B1887" s="118" t="s">
        <v>1329</v>
      </c>
      <c r="C1887" s="118" t="s">
        <v>1324</v>
      </c>
      <c r="D1887" s="118" t="s">
        <v>1330</v>
      </c>
      <c r="E1887" s="118" t="s">
        <v>4024</v>
      </c>
      <c r="F1887" s="120">
        <v>44</v>
      </c>
      <c r="G1887" s="119">
        <v>11428694</v>
      </c>
      <c r="H1887" s="119">
        <v>4735880</v>
      </c>
      <c r="I1887" s="120" t="s">
        <v>5821</v>
      </c>
      <c r="J1887" s="120">
        <v>156000</v>
      </c>
      <c r="K1887" s="120">
        <v>33012778</v>
      </c>
      <c r="L1887" s="120">
        <v>0.57999999999999996</v>
      </c>
      <c r="M1887" s="121" t="s">
        <v>5654</v>
      </c>
      <c r="N1887" s="120">
        <v>1</v>
      </c>
      <c r="O1887" s="119">
        <v>200</v>
      </c>
      <c r="P1887" s="119">
        <v>40</v>
      </c>
      <c r="Q1887" s="119">
        <v>5.6</v>
      </c>
      <c r="R1887" s="120" t="s">
        <v>5655</v>
      </c>
      <c r="S1887" s="120">
        <v>248.5</v>
      </c>
      <c r="T1887" s="120"/>
      <c r="U1887" s="120"/>
      <c r="V1887" s="172">
        <v>11723.203</v>
      </c>
      <c r="W1887" s="172">
        <v>2381.183</v>
      </c>
      <c r="X1887" s="172">
        <v>5573.88</v>
      </c>
      <c r="Y1887" s="172">
        <v>3490.27</v>
      </c>
      <c r="Z1887" s="172">
        <v>277.87</v>
      </c>
      <c r="AA1887" s="123">
        <v>277378</v>
      </c>
      <c r="AB1887" s="123">
        <v>401904.65999999933</v>
      </c>
      <c r="AC1887" s="123">
        <v>7963.5999999999995</v>
      </c>
      <c r="AD1887" s="123"/>
      <c r="AE1887" s="123">
        <v>861.17</v>
      </c>
      <c r="AF1887" s="123"/>
      <c r="AG1887" s="214">
        <f t="shared" si="392"/>
        <v>861.17</v>
      </c>
      <c r="AH1887" s="229" t="str">
        <f t="shared" si="393"/>
        <v>a4</v>
      </c>
      <c r="AI1887" s="122"/>
      <c r="AJ1887" s="122"/>
      <c r="AK1887" s="122"/>
      <c r="AL1887" s="122"/>
      <c r="AM1887" s="122"/>
      <c r="AN1887" s="173">
        <v>6</v>
      </c>
      <c r="AO1887" s="173">
        <v>7</v>
      </c>
      <c r="AP1887" s="173">
        <v>4</v>
      </c>
      <c r="AQ1887" s="173" t="s">
        <v>3186</v>
      </c>
      <c r="AR1887" s="173" t="s">
        <v>3186</v>
      </c>
      <c r="AS1887" s="173">
        <v>1</v>
      </c>
      <c r="AT1887" s="173">
        <v>5</v>
      </c>
      <c r="AU1887" s="173">
        <v>8</v>
      </c>
      <c r="AV1887" s="173">
        <v>5</v>
      </c>
      <c r="AW1887" s="173">
        <v>5</v>
      </c>
      <c r="AX1887" s="173">
        <v>1</v>
      </c>
      <c r="AY1887" s="173">
        <v>3</v>
      </c>
      <c r="AZ1887" s="211">
        <f t="shared" si="401"/>
        <v>18</v>
      </c>
      <c r="BA1887" s="211">
        <f t="shared" si="400"/>
        <v>27</v>
      </c>
      <c r="BB1887" s="205">
        <f t="shared" si="395"/>
        <v>749191</v>
      </c>
      <c r="BC1887" s="205">
        <f t="shared" si="396"/>
        <v>599691</v>
      </c>
      <c r="BD1887" s="205">
        <f t="shared" si="397"/>
        <v>192654</v>
      </c>
      <c r="BE1887" s="205">
        <f t="shared" si="398"/>
        <v>43154</v>
      </c>
      <c r="BF1887" s="175">
        <v>556537</v>
      </c>
      <c r="BG1887" s="175">
        <v>102071</v>
      </c>
      <c r="BH1887" s="175">
        <v>192654</v>
      </c>
      <c r="BI1887" s="175">
        <v>149500</v>
      </c>
      <c r="BJ1887" s="175"/>
      <c r="BK1887" s="175">
        <v>28399</v>
      </c>
      <c r="BL1887" s="175">
        <v>74639</v>
      </c>
      <c r="BM1887" s="175">
        <v>70849</v>
      </c>
      <c r="BN1887" s="175">
        <v>36110</v>
      </c>
      <c r="BO1887" s="175">
        <v>94969</v>
      </c>
      <c r="BP1887" s="198">
        <f t="shared" si="399"/>
        <v>287623</v>
      </c>
    </row>
    <row r="1888" spans="1:68" s="116" customFormat="1" x14ac:dyDescent="0.15">
      <c r="A1888" s="117">
        <v>700181001</v>
      </c>
      <c r="B1888" s="118" t="s">
        <v>659</v>
      </c>
      <c r="C1888" s="118" t="s">
        <v>660</v>
      </c>
      <c r="D1888" s="118" t="s">
        <v>661</v>
      </c>
      <c r="E1888" s="118" t="s">
        <v>3583</v>
      </c>
      <c r="F1888" s="120">
        <v>25</v>
      </c>
      <c r="G1888" s="119">
        <v>33745169</v>
      </c>
      <c r="H1888" s="119"/>
      <c r="I1888" s="120" t="s">
        <v>5821</v>
      </c>
      <c r="J1888" s="120">
        <v>142800</v>
      </c>
      <c r="K1888" s="120">
        <v>33745169</v>
      </c>
      <c r="L1888" s="120">
        <v>0.64700000000000002</v>
      </c>
      <c r="M1888" s="121" t="s">
        <v>5654</v>
      </c>
      <c r="N1888" s="120">
        <v>1</v>
      </c>
      <c r="O1888" s="119">
        <v>150</v>
      </c>
      <c r="P1888" s="119"/>
      <c r="Q1888" s="119"/>
      <c r="R1888" s="120" t="s">
        <v>5655</v>
      </c>
      <c r="S1888" s="120">
        <v>213.5</v>
      </c>
      <c r="T1888" s="120"/>
      <c r="U1888" s="120"/>
      <c r="V1888" s="172">
        <v>14333.1</v>
      </c>
      <c r="W1888" s="172">
        <v>3975</v>
      </c>
      <c r="X1888" s="172">
        <v>4797.8</v>
      </c>
      <c r="Y1888" s="172">
        <v>1798.9</v>
      </c>
      <c r="Z1888" s="172">
        <v>3761.4</v>
      </c>
      <c r="AA1888" s="123">
        <v>503860</v>
      </c>
      <c r="AB1888" s="123"/>
      <c r="AC1888" s="123">
        <v>29371.9</v>
      </c>
      <c r="AD1888" s="123"/>
      <c r="AE1888" s="123"/>
      <c r="AF1888" s="123">
        <v>573.4</v>
      </c>
      <c r="AG1888" s="214">
        <f t="shared" si="392"/>
        <v>573.4</v>
      </c>
      <c r="AH1888" s="229" t="str">
        <f t="shared" si="393"/>
        <v>a4</v>
      </c>
      <c r="AI1888" s="122"/>
      <c r="AJ1888" s="122"/>
      <c r="AK1888" s="122"/>
      <c r="AL1888" s="122"/>
      <c r="AM1888" s="122"/>
      <c r="AN1888" s="173" t="s">
        <v>3186</v>
      </c>
      <c r="AO1888" s="173" t="s">
        <v>3186</v>
      </c>
      <c r="AP1888" s="173" t="s">
        <v>3186</v>
      </c>
      <c r="AQ1888" s="173" t="s">
        <v>3186</v>
      </c>
      <c r="AR1888" s="173" t="s">
        <v>3186</v>
      </c>
      <c r="AS1888" s="173">
        <v>5.5</v>
      </c>
      <c r="AT1888" s="173">
        <v>12</v>
      </c>
      <c r="AU1888" s="173">
        <v>12</v>
      </c>
      <c r="AV1888" s="173">
        <v>16</v>
      </c>
      <c r="AW1888" s="173">
        <v>16</v>
      </c>
      <c r="AX1888" s="173">
        <v>5</v>
      </c>
      <c r="AY1888" s="173"/>
      <c r="AZ1888" s="211">
        <f t="shared" si="401"/>
        <v>5.5</v>
      </c>
      <c r="BA1888" s="211">
        <f t="shared" si="400"/>
        <v>61</v>
      </c>
      <c r="BB1888" s="205">
        <f t="shared" si="395"/>
        <v>2253368</v>
      </c>
      <c r="BC1888" s="205">
        <f t="shared" si="396"/>
        <v>2209881</v>
      </c>
      <c r="BD1888" s="205">
        <f t="shared" si="397"/>
        <v>45986</v>
      </c>
      <c r="BE1888" s="205">
        <f t="shared" si="398"/>
        <v>2499</v>
      </c>
      <c r="BF1888" s="175">
        <v>2207382</v>
      </c>
      <c r="BG1888" s="175"/>
      <c r="BH1888" s="175">
        <v>340782</v>
      </c>
      <c r="BI1888" s="175">
        <v>43487</v>
      </c>
      <c r="BJ1888" s="175"/>
      <c r="BK1888" s="175">
        <v>1026</v>
      </c>
      <c r="BL1888" s="175">
        <v>25526</v>
      </c>
      <c r="BM1888" s="175">
        <v>150569</v>
      </c>
      <c r="BN1888" s="175">
        <v>69565</v>
      </c>
      <c r="BO1888" s="175">
        <v>1622413</v>
      </c>
      <c r="BP1888" s="198">
        <f t="shared" si="399"/>
        <v>1963195</v>
      </c>
    </row>
    <row r="1889" spans="1:68" s="116" customFormat="1" x14ac:dyDescent="0.15">
      <c r="A1889" s="117">
        <v>1420501001</v>
      </c>
      <c r="B1889" s="118" t="s">
        <v>1141</v>
      </c>
      <c r="C1889" s="118" t="s">
        <v>1107</v>
      </c>
      <c r="D1889" s="118" t="s">
        <v>1142</v>
      </c>
      <c r="E1889" s="118" t="s">
        <v>3885</v>
      </c>
      <c r="F1889" s="120">
        <v>49</v>
      </c>
      <c r="G1889" s="119">
        <v>2795250</v>
      </c>
      <c r="H1889" s="119"/>
      <c r="I1889" s="120" t="s">
        <v>5821</v>
      </c>
      <c r="J1889" s="120">
        <v>152500</v>
      </c>
      <c r="K1889" s="120">
        <v>34951000</v>
      </c>
      <c r="L1889" s="120">
        <v>0.628</v>
      </c>
      <c r="M1889" s="121" t="s">
        <v>5654</v>
      </c>
      <c r="N1889" s="120">
        <v>1</v>
      </c>
      <c r="O1889" s="119">
        <v>300</v>
      </c>
      <c r="P1889" s="119">
        <v>34</v>
      </c>
      <c r="Q1889" s="119">
        <v>3.6</v>
      </c>
      <c r="R1889" s="120" t="s">
        <v>5655</v>
      </c>
      <c r="S1889" s="120">
        <v>221</v>
      </c>
      <c r="T1889" s="120"/>
      <c r="U1889" s="120"/>
      <c r="V1889" s="172">
        <v>15241.950999999999</v>
      </c>
      <c r="W1889" s="172">
        <v>163.95099999999999</v>
      </c>
      <c r="X1889" s="172">
        <v>11252</v>
      </c>
      <c r="Y1889" s="172">
        <v>3826</v>
      </c>
      <c r="Z1889" s="172"/>
      <c r="AA1889" s="123">
        <v>290681</v>
      </c>
      <c r="AB1889" s="123"/>
      <c r="AC1889" s="123">
        <v>6372</v>
      </c>
      <c r="AD1889" s="123"/>
      <c r="AE1889" s="123">
        <v>790.9</v>
      </c>
      <c r="AF1889" s="123"/>
      <c r="AG1889" s="214">
        <f t="shared" si="392"/>
        <v>790.9</v>
      </c>
      <c r="AH1889" s="229" t="str">
        <f t="shared" si="393"/>
        <v>a4</v>
      </c>
      <c r="AI1889" s="199"/>
      <c r="AJ1889" s="199"/>
      <c r="AK1889" s="199"/>
      <c r="AL1889" s="199"/>
      <c r="AM1889" s="199"/>
      <c r="AN1889" s="173">
        <v>3</v>
      </c>
      <c r="AO1889" s="173">
        <v>1.5</v>
      </c>
      <c r="AP1889" s="173">
        <v>1.5</v>
      </c>
      <c r="AQ1889" s="173">
        <v>3</v>
      </c>
      <c r="AR1889" s="173"/>
      <c r="AS1889" s="173">
        <v>2</v>
      </c>
      <c r="AT1889" s="173">
        <v>18</v>
      </c>
      <c r="AU1889" s="173">
        <v>22</v>
      </c>
      <c r="AV1889" s="173">
        <v>12</v>
      </c>
      <c r="AW1889" s="173">
        <v>15</v>
      </c>
      <c r="AX1889" s="173"/>
      <c r="AY1889" s="173">
        <v>1</v>
      </c>
      <c r="AZ1889" s="211">
        <f t="shared" si="401"/>
        <v>11</v>
      </c>
      <c r="BA1889" s="211">
        <f t="shared" si="400"/>
        <v>68</v>
      </c>
      <c r="BB1889" s="205">
        <f t="shared" si="395"/>
        <v>1721674</v>
      </c>
      <c r="BC1889" s="205">
        <f t="shared" si="396"/>
        <v>1443450</v>
      </c>
      <c r="BD1889" s="205">
        <f t="shared" si="397"/>
        <v>309564</v>
      </c>
      <c r="BE1889" s="205">
        <f t="shared" si="398"/>
        <v>31340</v>
      </c>
      <c r="BF1889" s="175">
        <v>1412110</v>
      </c>
      <c r="BG1889" s="175">
        <v>101065</v>
      </c>
      <c r="BH1889" s="175">
        <v>466001</v>
      </c>
      <c r="BI1889" s="175">
        <v>278224</v>
      </c>
      <c r="BJ1889" s="175"/>
      <c r="BK1889" s="175">
        <v>33869</v>
      </c>
      <c r="BL1889" s="175">
        <v>307445</v>
      </c>
      <c r="BM1889" s="175">
        <v>246166</v>
      </c>
      <c r="BN1889" s="175">
        <v>132546</v>
      </c>
      <c r="BO1889" s="175">
        <v>156358</v>
      </c>
      <c r="BP1889" s="200">
        <f t="shared" si="399"/>
        <v>622359</v>
      </c>
    </row>
    <row r="1890" spans="1:68" s="116" customFormat="1" x14ac:dyDescent="0.15">
      <c r="A1890" s="117">
        <v>2700681002</v>
      </c>
      <c r="B1890" s="118" t="s">
        <v>2052</v>
      </c>
      <c r="C1890" s="118" t="s">
        <v>2037</v>
      </c>
      <c r="D1890" s="118" t="s">
        <v>2051</v>
      </c>
      <c r="E1890" s="118" t="s">
        <v>4548</v>
      </c>
      <c r="F1890" s="120">
        <v>28</v>
      </c>
      <c r="G1890" s="119">
        <v>42441251</v>
      </c>
      <c r="H1890" s="119">
        <v>2693361</v>
      </c>
      <c r="I1890" s="120" t="s">
        <v>5820</v>
      </c>
      <c r="J1890" s="120">
        <v>138000</v>
      </c>
      <c r="K1890" s="120">
        <v>36009353</v>
      </c>
      <c r="L1890" s="120">
        <v>0.71499999999999997</v>
      </c>
      <c r="M1890" s="121" t="s">
        <v>5661</v>
      </c>
      <c r="N1890" s="120">
        <v>1</v>
      </c>
      <c r="O1890" s="119">
        <v>180</v>
      </c>
      <c r="P1890" s="119">
        <v>37</v>
      </c>
      <c r="Q1890" s="119">
        <v>4</v>
      </c>
      <c r="R1890" s="120" t="s">
        <v>5655</v>
      </c>
      <c r="S1890" s="120">
        <v>562.79999999999995</v>
      </c>
      <c r="T1890" s="120"/>
      <c r="U1890" s="120"/>
      <c r="V1890" s="172">
        <v>23833</v>
      </c>
      <c r="W1890" s="172">
        <v>421</v>
      </c>
      <c r="X1890" s="172">
        <v>16769</v>
      </c>
      <c r="Y1890" s="172">
        <v>6406</v>
      </c>
      <c r="Z1890" s="172">
        <v>237</v>
      </c>
      <c r="AA1890" s="123">
        <v>304800</v>
      </c>
      <c r="AB1890" s="123">
        <v>131604.5999999998</v>
      </c>
      <c r="AC1890" s="123">
        <v>28525</v>
      </c>
      <c r="AD1890" s="123"/>
      <c r="AE1890" s="123">
        <v>887</v>
      </c>
      <c r="AF1890" s="123"/>
      <c r="AG1890" s="214">
        <f t="shared" si="392"/>
        <v>887</v>
      </c>
      <c r="AH1890" s="229" t="str">
        <f t="shared" si="393"/>
        <v>a4</v>
      </c>
      <c r="AI1890" s="122"/>
      <c r="AJ1890" s="122"/>
      <c r="AK1890" s="122"/>
      <c r="AL1890" s="122"/>
      <c r="AM1890" s="122"/>
      <c r="AN1890" s="173">
        <v>1</v>
      </c>
      <c r="AO1890" s="173">
        <v>4</v>
      </c>
      <c r="AP1890" s="173">
        <v>5</v>
      </c>
      <c r="AQ1890" s="173">
        <v>1</v>
      </c>
      <c r="AR1890" s="173"/>
      <c r="AS1890" s="173">
        <v>5</v>
      </c>
      <c r="AT1890" s="173">
        <v>15</v>
      </c>
      <c r="AU1890" s="173">
        <v>12</v>
      </c>
      <c r="AV1890" s="173">
        <v>15</v>
      </c>
      <c r="AW1890" s="173">
        <v>8</v>
      </c>
      <c r="AX1890" s="173">
        <v>4</v>
      </c>
      <c r="AY1890" s="173"/>
      <c r="AZ1890" s="211">
        <f t="shared" si="401"/>
        <v>16</v>
      </c>
      <c r="BA1890" s="211">
        <f t="shared" si="400"/>
        <v>54</v>
      </c>
      <c r="BB1890" s="205">
        <f t="shared" si="395"/>
        <v>1475167</v>
      </c>
      <c r="BC1890" s="205">
        <f t="shared" si="396"/>
        <v>1162355</v>
      </c>
      <c r="BD1890" s="205">
        <f t="shared" si="397"/>
        <v>314550</v>
      </c>
      <c r="BE1890" s="205">
        <f t="shared" si="398"/>
        <v>1738</v>
      </c>
      <c r="BF1890" s="175">
        <v>1160617</v>
      </c>
      <c r="BG1890" s="175">
        <v>102239</v>
      </c>
      <c r="BH1890" s="175">
        <v>430043</v>
      </c>
      <c r="BI1890" s="175">
        <v>291812</v>
      </c>
      <c r="BJ1890" s="175">
        <v>21000</v>
      </c>
      <c r="BK1890" s="175">
        <v>13517</v>
      </c>
      <c r="BL1890" s="175">
        <v>42472</v>
      </c>
      <c r="BM1890" s="175">
        <v>274644</v>
      </c>
      <c r="BN1890" s="175">
        <v>130256</v>
      </c>
      <c r="BO1890" s="175">
        <v>169184</v>
      </c>
      <c r="BP1890" s="198">
        <f t="shared" si="399"/>
        <v>599227</v>
      </c>
    </row>
    <row r="1891" spans="1:68" s="116" customFormat="1" x14ac:dyDescent="0.15">
      <c r="A1891" s="117">
        <v>400281001</v>
      </c>
      <c r="B1891" s="118" t="s">
        <v>487</v>
      </c>
      <c r="C1891" s="118" t="s">
        <v>485</v>
      </c>
      <c r="D1891" s="118" t="s">
        <v>488</v>
      </c>
      <c r="E1891" s="118" t="s">
        <v>3471</v>
      </c>
      <c r="F1891" s="120">
        <v>28</v>
      </c>
      <c r="G1891" s="119">
        <v>36215437</v>
      </c>
      <c r="H1891" s="119"/>
      <c r="I1891" s="120" t="s">
        <v>5820</v>
      </c>
      <c r="J1891" s="120">
        <v>125000</v>
      </c>
      <c r="K1891" s="120">
        <v>36215437</v>
      </c>
      <c r="L1891" s="120">
        <v>0.79400000000000004</v>
      </c>
      <c r="M1891" s="121" t="s">
        <v>5654</v>
      </c>
      <c r="N1891" s="120">
        <v>1</v>
      </c>
      <c r="O1891" s="119">
        <v>150</v>
      </c>
      <c r="P1891" s="119">
        <v>39</v>
      </c>
      <c r="Q1891" s="119">
        <v>4.8</v>
      </c>
      <c r="R1891" s="120" t="s">
        <v>5655</v>
      </c>
      <c r="S1891" s="120">
        <v>484</v>
      </c>
      <c r="T1891" s="120"/>
      <c r="U1891" s="120"/>
      <c r="V1891" s="172">
        <v>11861.8</v>
      </c>
      <c r="W1891" s="172">
        <v>3218.4</v>
      </c>
      <c r="X1891" s="172">
        <v>4917.8</v>
      </c>
      <c r="Y1891" s="172">
        <v>498.1</v>
      </c>
      <c r="Z1891" s="172">
        <v>3227.5</v>
      </c>
      <c r="AA1891" s="123">
        <v>183463</v>
      </c>
      <c r="AB1891" s="123">
        <v>870504</v>
      </c>
      <c r="AC1891" s="123">
        <v>17918</v>
      </c>
      <c r="AD1891" s="123">
        <v>808.61</v>
      </c>
      <c r="AE1891" s="123"/>
      <c r="AF1891" s="123"/>
      <c r="AG1891" s="214">
        <f t="shared" si="392"/>
        <v>808.61</v>
      </c>
      <c r="AH1891" s="229" t="str">
        <f t="shared" si="393"/>
        <v>a4</v>
      </c>
      <c r="AI1891" s="122"/>
      <c r="AJ1891" s="122"/>
      <c r="AK1891" s="122"/>
      <c r="AL1891" s="122"/>
      <c r="AM1891" s="122"/>
      <c r="AN1891" s="173" t="s">
        <v>3186</v>
      </c>
      <c r="AO1891" s="173" t="s">
        <v>3186</v>
      </c>
      <c r="AP1891" s="173" t="s">
        <v>3186</v>
      </c>
      <c r="AQ1891" s="173" t="s">
        <v>3186</v>
      </c>
      <c r="AR1891" s="173" t="s">
        <v>3186</v>
      </c>
      <c r="AS1891" s="173">
        <v>1</v>
      </c>
      <c r="AT1891" s="173">
        <v>14.3</v>
      </c>
      <c r="AU1891" s="173">
        <v>14.3</v>
      </c>
      <c r="AV1891" s="173">
        <v>12.1</v>
      </c>
      <c r="AW1891" s="173">
        <v>14.3</v>
      </c>
      <c r="AX1891" s="173">
        <v>3</v>
      </c>
      <c r="AY1891" s="173">
        <v>3</v>
      </c>
      <c r="AZ1891" s="211">
        <f t="shared" si="401"/>
        <v>1</v>
      </c>
      <c r="BA1891" s="211">
        <f t="shared" si="400"/>
        <v>61</v>
      </c>
      <c r="BB1891" s="205">
        <f t="shared" si="395"/>
        <v>2140444</v>
      </c>
      <c r="BC1891" s="205">
        <f t="shared" si="396"/>
        <v>1823225</v>
      </c>
      <c r="BD1891" s="205">
        <f t="shared" si="397"/>
        <v>585894</v>
      </c>
      <c r="BE1891" s="205">
        <f t="shared" si="398"/>
        <v>268675</v>
      </c>
      <c r="BF1891" s="175">
        <v>1554550</v>
      </c>
      <c r="BG1891" s="175">
        <v>48738</v>
      </c>
      <c r="BH1891" s="175">
        <v>1114786</v>
      </c>
      <c r="BI1891" s="175">
        <v>298228</v>
      </c>
      <c r="BJ1891" s="175">
        <v>18991</v>
      </c>
      <c r="BK1891" s="175"/>
      <c r="BL1891" s="175">
        <v>34832</v>
      </c>
      <c r="BM1891" s="175"/>
      <c r="BN1891" s="175"/>
      <c r="BO1891" s="175">
        <v>624869</v>
      </c>
      <c r="BP1891" s="198">
        <f t="shared" si="399"/>
        <v>1739655</v>
      </c>
    </row>
    <row r="1892" spans="1:68" s="116" customFormat="1" x14ac:dyDescent="0.15">
      <c r="A1892" s="117">
        <v>2213001001</v>
      </c>
      <c r="B1892" s="118" t="s">
        <v>679</v>
      </c>
      <c r="C1892" s="118" t="s">
        <v>1773</v>
      </c>
      <c r="D1892" s="118" t="s">
        <v>1786</v>
      </c>
      <c r="E1892" s="118" t="s">
        <v>4355</v>
      </c>
      <c r="F1892" s="120">
        <v>47</v>
      </c>
      <c r="G1892" s="119">
        <v>36271030</v>
      </c>
      <c r="H1892" s="119">
        <v>665288</v>
      </c>
      <c r="I1892" s="120" t="s">
        <v>5821</v>
      </c>
      <c r="J1892" s="120">
        <v>124000</v>
      </c>
      <c r="K1892" s="120">
        <v>36271030</v>
      </c>
      <c r="L1892" s="120">
        <v>0.80100000000000005</v>
      </c>
      <c r="M1892" s="121" t="s">
        <v>5654</v>
      </c>
      <c r="N1892" s="120">
        <v>1</v>
      </c>
      <c r="O1892" s="119">
        <v>260</v>
      </c>
      <c r="P1892" s="119">
        <v>43</v>
      </c>
      <c r="Q1892" s="119">
        <v>3.3</v>
      </c>
      <c r="R1892" s="120" t="s">
        <v>5655</v>
      </c>
      <c r="S1892" s="120">
        <v>21.5</v>
      </c>
      <c r="T1892" s="120"/>
      <c r="U1892" s="120"/>
      <c r="V1892" s="172">
        <v>11903</v>
      </c>
      <c r="W1892" s="172">
        <v>2168.5</v>
      </c>
      <c r="X1892" s="172">
        <v>6115.2</v>
      </c>
      <c r="Y1892" s="172">
        <v>3320.8</v>
      </c>
      <c r="Z1892" s="172">
        <v>298.5</v>
      </c>
      <c r="AA1892" s="123">
        <v>110511.5</v>
      </c>
      <c r="AB1892" s="123"/>
      <c r="AC1892" s="123">
        <v>14283.9</v>
      </c>
      <c r="AD1892" s="123"/>
      <c r="AE1892" s="123">
        <v>237</v>
      </c>
      <c r="AF1892" s="123"/>
      <c r="AG1892" s="214">
        <f t="shared" si="392"/>
        <v>237</v>
      </c>
      <c r="AH1892" s="229" t="str">
        <f t="shared" si="393"/>
        <v>a4</v>
      </c>
      <c r="AI1892" s="122"/>
      <c r="AJ1892" s="122" t="s">
        <v>5401</v>
      </c>
      <c r="AK1892" s="122"/>
      <c r="AL1892" s="122"/>
      <c r="AM1892" s="122" t="s">
        <v>5400</v>
      </c>
      <c r="AN1892" s="173">
        <v>5</v>
      </c>
      <c r="AO1892" s="173">
        <v>17</v>
      </c>
      <c r="AP1892" s="173">
        <v>2</v>
      </c>
      <c r="AQ1892" s="173">
        <v>1</v>
      </c>
      <c r="AR1892" s="173" t="s">
        <v>3186</v>
      </c>
      <c r="AS1892" s="173" t="s">
        <v>3186</v>
      </c>
      <c r="AT1892" s="173" t="s">
        <v>3186</v>
      </c>
      <c r="AU1892" s="173" t="s">
        <v>3186</v>
      </c>
      <c r="AV1892" s="173">
        <v>11</v>
      </c>
      <c r="AW1892" s="173" t="s">
        <v>3186</v>
      </c>
      <c r="AX1892" s="173" t="s">
        <v>3186</v>
      </c>
      <c r="AY1892" s="173" t="s">
        <v>3186</v>
      </c>
      <c r="AZ1892" s="211">
        <f t="shared" si="401"/>
        <v>25</v>
      </c>
      <c r="BA1892" s="211">
        <f t="shared" si="400"/>
        <v>11</v>
      </c>
      <c r="BB1892" s="205">
        <f t="shared" si="395"/>
        <v>921813</v>
      </c>
      <c r="BC1892" s="205">
        <f t="shared" si="396"/>
        <v>872674</v>
      </c>
      <c r="BD1892" s="205">
        <f t="shared" si="397"/>
        <v>51104</v>
      </c>
      <c r="BE1892" s="205">
        <f t="shared" si="398"/>
        <v>1965</v>
      </c>
      <c r="BF1892" s="175">
        <v>870709</v>
      </c>
      <c r="BG1892" s="175">
        <v>210775</v>
      </c>
      <c r="BH1892" s="175">
        <v>183330</v>
      </c>
      <c r="BI1892" s="175">
        <v>49139</v>
      </c>
      <c r="BJ1892" s="175"/>
      <c r="BK1892" s="175">
        <v>62969</v>
      </c>
      <c r="BL1892" s="175">
        <v>165954</v>
      </c>
      <c r="BM1892" s="175">
        <v>168526</v>
      </c>
      <c r="BN1892" s="175">
        <v>25527</v>
      </c>
      <c r="BO1892" s="175">
        <v>55593</v>
      </c>
      <c r="BP1892" s="198">
        <f t="shared" si="399"/>
        <v>238923</v>
      </c>
    </row>
    <row r="1893" spans="1:68" s="116" customFormat="1" x14ac:dyDescent="0.15">
      <c r="A1893" s="117">
        <v>4013001003</v>
      </c>
      <c r="B1893" s="118" t="s">
        <v>2813</v>
      </c>
      <c r="C1893" s="118" t="s">
        <v>2791</v>
      </c>
      <c r="D1893" s="118" t="s">
        <v>2811</v>
      </c>
      <c r="E1893" s="118" t="s">
        <v>5116</v>
      </c>
      <c r="F1893" s="120">
        <v>38</v>
      </c>
      <c r="G1893" s="119">
        <v>39402830</v>
      </c>
      <c r="H1893" s="119"/>
      <c r="I1893" s="120" t="s">
        <v>5821</v>
      </c>
      <c r="J1893" s="120">
        <v>145300</v>
      </c>
      <c r="K1893" s="120">
        <v>39402830</v>
      </c>
      <c r="L1893" s="120">
        <v>0.74299999999999999</v>
      </c>
      <c r="M1893" s="121" t="s">
        <v>5673</v>
      </c>
      <c r="N1893" s="120">
        <v>1</v>
      </c>
      <c r="O1893" s="119">
        <v>200</v>
      </c>
      <c r="P1893" s="119">
        <v>39</v>
      </c>
      <c r="Q1893" s="119">
        <v>5.41</v>
      </c>
      <c r="R1893" s="120" t="s">
        <v>5655</v>
      </c>
      <c r="S1893" s="120">
        <v>399.5</v>
      </c>
      <c r="T1893" s="120"/>
      <c r="U1893" s="120"/>
      <c r="V1893" s="172">
        <v>23927.4</v>
      </c>
      <c r="W1893" s="172">
        <v>2429.6</v>
      </c>
      <c r="X1893" s="172">
        <v>9399.7000000000007</v>
      </c>
      <c r="Y1893" s="172">
        <v>11751.3</v>
      </c>
      <c r="Z1893" s="172">
        <v>346.8</v>
      </c>
      <c r="AA1893" s="123">
        <v>193099</v>
      </c>
      <c r="AB1893" s="123">
        <v>793787.29999999888</v>
      </c>
      <c r="AC1893" s="123">
        <v>17704</v>
      </c>
      <c r="AD1893" s="123"/>
      <c r="AE1893" s="123">
        <v>2797.63</v>
      </c>
      <c r="AF1893" s="123"/>
      <c r="AG1893" s="214">
        <f t="shared" si="392"/>
        <v>2797.63</v>
      </c>
      <c r="AH1893" s="229" t="str">
        <f t="shared" si="393"/>
        <v>a4</v>
      </c>
      <c r="AI1893" s="122"/>
      <c r="AJ1893" s="122"/>
      <c r="AK1893" s="122"/>
      <c r="AL1893" s="122"/>
      <c r="AM1893" s="122"/>
      <c r="AN1893" s="173">
        <v>17</v>
      </c>
      <c r="AO1893" s="173">
        <v>5</v>
      </c>
      <c r="AP1893" s="173">
        <v>5</v>
      </c>
      <c r="AQ1893" s="173">
        <v>3</v>
      </c>
      <c r="AR1893" s="173">
        <v>4</v>
      </c>
      <c r="AS1893" s="173">
        <v>1</v>
      </c>
      <c r="AT1893" s="173">
        <v>15</v>
      </c>
      <c r="AU1893" s="173">
        <v>11</v>
      </c>
      <c r="AV1893" s="173">
        <v>26</v>
      </c>
      <c r="AW1893" s="173">
        <v>11</v>
      </c>
      <c r="AX1893" s="173"/>
      <c r="AY1893" s="173">
        <v>11</v>
      </c>
      <c r="AZ1893" s="211">
        <f t="shared" si="401"/>
        <v>35</v>
      </c>
      <c r="BA1893" s="211">
        <f t="shared" si="400"/>
        <v>74</v>
      </c>
      <c r="BB1893" s="205">
        <f t="shared" si="395"/>
        <v>2004702</v>
      </c>
      <c r="BC1893" s="205">
        <f t="shared" si="396"/>
        <v>1695727</v>
      </c>
      <c r="BD1893" s="205">
        <f t="shared" si="397"/>
        <v>323117</v>
      </c>
      <c r="BE1893" s="205">
        <f t="shared" si="398"/>
        <v>14142</v>
      </c>
      <c r="BF1893" s="175">
        <v>1681585</v>
      </c>
      <c r="BG1893" s="175">
        <v>130524</v>
      </c>
      <c r="BH1893" s="175">
        <v>532619</v>
      </c>
      <c r="BI1893" s="175">
        <v>308975</v>
      </c>
      <c r="BJ1893" s="175"/>
      <c r="BK1893" s="175">
        <v>26251</v>
      </c>
      <c r="BL1893" s="175">
        <v>237169</v>
      </c>
      <c r="BM1893" s="175">
        <v>269353</v>
      </c>
      <c r="BN1893" s="175">
        <v>201666</v>
      </c>
      <c r="BO1893" s="175">
        <v>298145</v>
      </c>
      <c r="BP1893" s="198">
        <f t="shared" si="399"/>
        <v>830764</v>
      </c>
    </row>
    <row r="1894" spans="1:68" s="116" customFormat="1" x14ac:dyDescent="0.15">
      <c r="A1894" s="117">
        <v>1420101002</v>
      </c>
      <c r="B1894" s="118" t="s">
        <v>1135</v>
      </c>
      <c r="C1894" s="118" t="s">
        <v>1107</v>
      </c>
      <c r="D1894" s="118" t="s">
        <v>1134</v>
      </c>
      <c r="E1894" s="118" t="s">
        <v>3880</v>
      </c>
      <c r="F1894" s="120">
        <v>44</v>
      </c>
      <c r="G1894" s="119">
        <v>38376073</v>
      </c>
      <c r="H1894" s="119">
        <v>1138446</v>
      </c>
      <c r="I1894" s="120" t="s">
        <v>5821</v>
      </c>
      <c r="J1894" s="120">
        <v>143800</v>
      </c>
      <c r="K1894" s="120">
        <v>40387939</v>
      </c>
      <c r="L1894" s="120">
        <v>0.76900000000000002</v>
      </c>
      <c r="M1894" s="121" t="s">
        <v>5654</v>
      </c>
      <c r="N1894" s="120">
        <v>1</v>
      </c>
      <c r="O1894" s="119">
        <v>136</v>
      </c>
      <c r="P1894" s="119">
        <v>34</v>
      </c>
      <c r="Q1894" s="119">
        <v>3.9</v>
      </c>
      <c r="R1894" s="120" t="s">
        <v>5655</v>
      </c>
      <c r="S1894" s="120">
        <v>585.29999999999995</v>
      </c>
      <c r="T1894" s="120"/>
      <c r="U1894" s="120"/>
      <c r="V1894" s="172">
        <v>20538.078000000001</v>
      </c>
      <c r="W1894" s="172">
        <v>3224.404</v>
      </c>
      <c r="X1894" s="172">
        <v>10327.082</v>
      </c>
      <c r="Y1894" s="172">
        <v>6410.36</v>
      </c>
      <c r="Z1894" s="172">
        <v>576.23199999999997</v>
      </c>
      <c r="AA1894" s="123">
        <v>164688.70000000001</v>
      </c>
      <c r="AB1894" s="123"/>
      <c r="AC1894" s="123">
        <v>33866</v>
      </c>
      <c r="AD1894" s="123"/>
      <c r="AE1894" s="123">
        <v>963.90000000000009</v>
      </c>
      <c r="AF1894" s="123"/>
      <c r="AG1894" s="214">
        <f t="shared" si="392"/>
        <v>963.90000000000009</v>
      </c>
      <c r="AH1894" s="229" t="str">
        <f t="shared" si="393"/>
        <v>a4</v>
      </c>
      <c r="AI1894" s="122"/>
      <c r="AJ1894" s="122"/>
      <c r="AK1894" s="122"/>
      <c r="AL1894" s="122"/>
      <c r="AM1894" s="122"/>
      <c r="AN1894" s="173">
        <v>5</v>
      </c>
      <c r="AO1894" s="173">
        <v>4</v>
      </c>
      <c r="AP1894" s="173">
        <v>3</v>
      </c>
      <c r="AQ1894" s="173">
        <v>3</v>
      </c>
      <c r="AR1894" s="173"/>
      <c r="AS1894" s="173"/>
      <c r="AT1894" s="173">
        <v>8.9</v>
      </c>
      <c r="AU1894" s="173">
        <v>8.9</v>
      </c>
      <c r="AV1894" s="173">
        <v>7.5</v>
      </c>
      <c r="AW1894" s="173">
        <v>7.5</v>
      </c>
      <c r="AX1894" s="173"/>
      <c r="AY1894" s="173">
        <v>1</v>
      </c>
      <c r="AZ1894" s="211">
        <f t="shared" si="401"/>
        <v>15</v>
      </c>
      <c r="BA1894" s="211">
        <f t="shared" si="400"/>
        <v>33.799999999999997</v>
      </c>
      <c r="BB1894" s="205">
        <f t="shared" si="395"/>
        <v>1868482</v>
      </c>
      <c r="BC1894" s="205">
        <f t="shared" si="396"/>
        <v>1639775</v>
      </c>
      <c r="BD1894" s="205">
        <f t="shared" si="397"/>
        <v>237337</v>
      </c>
      <c r="BE1894" s="205">
        <f t="shared" si="398"/>
        <v>8630</v>
      </c>
      <c r="BF1894" s="175">
        <v>1631145</v>
      </c>
      <c r="BG1894" s="175">
        <v>133281</v>
      </c>
      <c r="BH1894" s="175">
        <v>355950</v>
      </c>
      <c r="BI1894" s="175">
        <v>228707</v>
      </c>
      <c r="BJ1894" s="175"/>
      <c r="BK1894" s="175">
        <v>78453</v>
      </c>
      <c r="BL1894" s="175">
        <v>212162</v>
      </c>
      <c r="BM1894" s="175">
        <v>322890</v>
      </c>
      <c r="BN1894" s="175">
        <v>148996</v>
      </c>
      <c r="BO1894" s="175">
        <v>388043</v>
      </c>
      <c r="BP1894" s="198">
        <f t="shared" si="399"/>
        <v>743993</v>
      </c>
    </row>
    <row r="1895" spans="1:68" s="116" customFormat="1" x14ac:dyDescent="0.15">
      <c r="A1895" s="117">
        <v>1300181006</v>
      </c>
      <c r="B1895" s="118" t="s">
        <v>1075</v>
      </c>
      <c r="C1895" s="118" t="s">
        <v>1069</v>
      </c>
      <c r="D1895" s="118" t="s">
        <v>1070</v>
      </c>
      <c r="E1895" s="118" t="s">
        <v>3834</v>
      </c>
      <c r="F1895" s="120">
        <v>2013</v>
      </c>
      <c r="G1895" s="119">
        <v>37988770</v>
      </c>
      <c r="H1895" s="119"/>
      <c r="I1895" s="120" t="s">
        <v>5820</v>
      </c>
      <c r="J1895" s="120">
        <v>160400</v>
      </c>
      <c r="K1895" s="120">
        <v>40445380</v>
      </c>
      <c r="L1895" s="120">
        <v>0.69099999999999995</v>
      </c>
      <c r="M1895" s="121" t="s">
        <v>5661</v>
      </c>
      <c r="N1895" s="120">
        <v>1</v>
      </c>
      <c r="O1895" s="119">
        <v>170</v>
      </c>
      <c r="P1895" s="119"/>
      <c r="Q1895" s="119"/>
      <c r="R1895" s="120" t="s">
        <v>5655</v>
      </c>
      <c r="S1895" s="120">
        <v>168</v>
      </c>
      <c r="T1895" s="120"/>
      <c r="U1895" s="120"/>
      <c r="V1895" s="172">
        <v>16284.56</v>
      </c>
      <c r="W1895" s="172">
        <v>2227</v>
      </c>
      <c r="X1895" s="172">
        <v>9647</v>
      </c>
      <c r="Y1895" s="172">
        <v>4410.5600000000004</v>
      </c>
      <c r="Z1895" s="172"/>
      <c r="AA1895" s="123">
        <v>229190</v>
      </c>
      <c r="AB1895" s="123"/>
      <c r="AC1895" s="123">
        <v>16084</v>
      </c>
      <c r="AD1895" s="123"/>
      <c r="AE1895" s="123">
        <v>286.59999999999997</v>
      </c>
      <c r="AF1895" s="123"/>
      <c r="AG1895" s="214">
        <f t="shared" si="392"/>
        <v>286.59999999999997</v>
      </c>
      <c r="AH1895" s="229" t="str">
        <f t="shared" si="393"/>
        <v>a4</v>
      </c>
      <c r="AI1895" s="122"/>
      <c r="AJ1895" s="122"/>
      <c r="AK1895" s="122"/>
      <c r="AL1895" s="122"/>
      <c r="AM1895" s="122"/>
      <c r="AN1895" s="173"/>
      <c r="AO1895" s="173">
        <v>3</v>
      </c>
      <c r="AP1895" s="173">
        <v>3</v>
      </c>
      <c r="AQ1895" s="173">
        <v>2</v>
      </c>
      <c r="AR1895" s="173"/>
      <c r="AS1895" s="173">
        <v>5</v>
      </c>
      <c r="AT1895" s="173">
        <v>11.3</v>
      </c>
      <c r="AU1895" s="173">
        <v>10</v>
      </c>
      <c r="AV1895" s="173">
        <v>12</v>
      </c>
      <c r="AW1895" s="173">
        <v>8</v>
      </c>
      <c r="AX1895" s="173">
        <v>0.7</v>
      </c>
      <c r="AY1895" s="173">
        <v>2</v>
      </c>
      <c r="AZ1895" s="211">
        <f t="shared" si="401"/>
        <v>13</v>
      </c>
      <c r="BA1895" s="211">
        <f t="shared" si="400"/>
        <v>44</v>
      </c>
      <c r="BB1895" s="205">
        <f t="shared" si="395"/>
        <v>1240795</v>
      </c>
      <c r="BC1895" s="205">
        <f t="shared" si="396"/>
        <v>1240795</v>
      </c>
      <c r="BD1895" s="205">
        <f t="shared" si="397"/>
        <v>0</v>
      </c>
      <c r="BE1895" s="205">
        <f t="shared" si="398"/>
        <v>0</v>
      </c>
      <c r="BF1895" s="175">
        <v>1240795</v>
      </c>
      <c r="BG1895" s="175">
        <v>98613</v>
      </c>
      <c r="BH1895" s="175">
        <v>504921</v>
      </c>
      <c r="BI1895" s="175"/>
      <c r="BJ1895" s="175"/>
      <c r="BK1895" s="175">
        <v>27650</v>
      </c>
      <c r="BL1895" s="175">
        <v>246182</v>
      </c>
      <c r="BM1895" s="175"/>
      <c r="BN1895" s="175"/>
      <c r="BO1895" s="175">
        <v>363429</v>
      </c>
      <c r="BP1895" s="198">
        <f t="shared" si="399"/>
        <v>868350</v>
      </c>
    </row>
    <row r="1896" spans="1:68" x14ac:dyDescent="0.15">
      <c r="A1896" s="117">
        <v>2700381001</v>
      </c>
      <c r="B1896" s="118" t="s">
        <v>2044</v>
      </c>
      <c r="C1896" s="118" t="s">
        <v>2037</v>
      </c>
      <c r="D1896" s="118" t="s">
        <v>2045</v>
      </c>
      <c r="E1896" s="118" t="s">
        <v>4544</v>
      </c>
      <c r="F1896" s="120">
        <v>24</v>
      </c>
      <c r="G1896" s="119">
        <v>47741036</v>
      </c>
      <c r="H1896" s="119"/>
      <c r="I1896" s="120" t="s">
        <v>5820</v>
      </c>
      <c r="J1896" s="120">
        <v>170280</v>
      </c>
      <c r="K1896" s="120">
        <v>43266605</v>
      </c>
      <c r="L1896" s="120">
        <v>0.69599999999999995</v>
      </c>
      <c r="M1896" s="121" t="s">
        <v>5661</v>
      </c>
      <c r="N1896" s="120">
        <v>1</v>
      </c>
      <c r="O1896" s="119">
        <v>140</v>
      </c>
      <c r="P1896" s="119">
        <v>32</v>
      </c>
      <c r="Q1896" s="119">
        <v>3.4</v>
      </c>
      <c r="R1896" s="120" t="s">
        <v>5655</v>
      </c>
      <c r="S1896" s="120">
        <v>237.60000000000002</v>
      </c>
      <c r="T1896" s="120"/>
      <c r="U1896" s="120"/>
      <c r="V1896" s="172">
        <v>24178.5</v>
      </c>
      <c r="W1896" s="172">
        <v>3452.7</v>
      </c>
      <c r="X1896" s="172">
        <v>13758.2</v>
      </c>
      <c r="Y1896" s="172">
        <v>6967.6</v>
      </c>
      <c r="Z1896" s="172"/>
      <c r="AA1896" s="123">
        <v>261261.5</v>
      </c>
      <c r="AB1896" s="123"/>
      <c r="AC1896" s="123">
        <v>7393</v>
      </c>
      <c r="AD1896" s="123">
        <v>1662</v>
      </c>
      <c r="AE1896" s="123">
        <v>1080</v>
      </c>
      <c r="AF1896" s="123">
        <v>278</v>
      </c>
      <c r="AG1896" s="214">
        <f t="shared" si="392"/>
        <v>3020</v>
      </c>
      <c r="AH1896" s="229" t="str">
        <f t="shared" si="393"/>
        <v>a4</v>
      </c>
      <c r="AI1896" s="122"/>
      <c r="AJ1896" s="122"/>
      <c r="AK1896" s="122"/>
      <c r="AL1896" s="122"/>
      <c r="AM1896" s="122"/>
      <c r="AN1896" s="173">
        <v>2</v>
      </c>
      <c r="AO1896" s="173">
        <v>4.5</v>
      </c>
      <c r="AP1896" s="173">
        <v>4.5</v>
      </c>
      <c r="AQ1896" s="173">
        <v>2</v>
      </c>
      <c r="AR1896" s="173"/>
      <c r="AS1896" s="173">
        <v>1</v>
      </c>
      <c r="AT1896" s="173">
        <v>12</v>
      </c>
      <c r="AU1896" s="173">
        <v>21</v>
      </c>
      <c r="AV1896" s="173">
        <v>16</v>
      </c>
      <c r="AW1896" s="173">
        <v>13</v>
      </c>
      <c r="AX1896" s="173">
        <v>7</v>
      </c>
      <c r="AY1896" s="173">
        <v>2</v>
      </c>
      <c r="AZ1896" s="211">
        <f t="shared" si="401"/>
        <v>14</v>
      </c>
      <c r="BA1896" s="211">
        <f t="shared" si="400"/>
        <v>71</v>
      </c>
      <c r="BB1896" s="205">
        <f t="shared" si="395"/>
        <v>1759989</v>
      </c>
      <c r="BC1896" s="205">
        <f t="shared" si="396"/>
        <v>1393738</v>
      </c>
      <c r="BD1896" s="205">
        <f t="shared" si="397"/>
        <v>375234</v>
      </c>
      <c r="BE1896" s="205">
        <f t="shared" si="398"/>
        <v>8983</v>
      </c>
      <c r="BF1896" s="175">
        <v>1384755</v>
      </c>
      <c r="BG1896" s="175">
        <v>133161</v>
      </c>
      <c r="BH1896" s="175">
        <v>496281</v>
      </c>
      <c r="BI1896" s="175">
        <v>329501</v>
      </c>
      <c r="BJ1896" s="175">
        <v>36750</v>
      </c>
      <c r="BK1896" s="175">
        <v>19196</v>
      </c>
      <c r="BL1896" s="175">
        <v>48905</v>
      </c>
      <c r="BM1896" s="175">
        <v>332945</v>
      </c>
      <c r="BN1896" s="175">
        <v>115610</v>
      </c>
      <c r="BO1896" s="175">
        <v>247640</v>
      </c>
      <c r="BP1896" s="198">
        <f t="shared" si="399"/>
        <v>743921</v>
      </c>
    </row>
    <row r="1897" spans="1:68" s="116" customFormat="1" x14ac:dyDescent="0.15">
      <c r="A1897" s="117">
        <v>1300181001</v>
      </c>
      <c r="B1897" s="118" t="s">
        <v>1068</v>
      </c>
      <c r="C1897" s="118" t="s">
        <v>1069</v>
      </c>
      <c r="D1897" s="118" t="s">
        <v>1070</v>
      </c>
      <c r="E1897" s="118" t="s">
        <v>3829</v>
      </c>
      <c r="F1897" s="120">
        <v>2013</v>
      </c>
      <c r="G1897" s="119">
        <v>40871910</v>
      </c>
      <c r="H1897" s="119"/>
      <c r="I1897" s="120" t="s">
        <v>5820</v>
      </c>
      <c r="J1897" s="120">
        <v>159250</v>
      </c>
      <c r="K1897" s="120">
        <v>43678780</v>
      </c>
      <c r="L1897" s="120">
        <v>0.751</v>
      </c>
      <c r="M1897" s="121" t="s">
        <v>5661</v>
      </c>
      <c r="N1897" s="120">
        <v>1</v>
      </c>
      <c r="O1897" s="119">
        <v>180</v>
      </c>
      <c r="P1897" s="119"/>
      <c r="Q1897" s="119"/>
      <c r="R1897" s="120" t="s">
        <v>5655</v>
      </c>
      <c r="S1897" s="120">
        <v>201.7</v>
      </c>
      <c r="T1897" s="120"/>
      <c r="U1897" s="120"/>
      <c r="V1897" s="172">
        <v>19829.88</v>
      </c>
      <c r="W1897" s="172">
        <v>2526.89</v>
      </c>
      <c r="X1897" s="172">
        <v>8129.51</v>
      </c>
      <c r="Y1897" s="172">
        <v>6228.75</v>
      </c>
      <c r="Z1897" s="172">
        <v>2944.73</v>
      </c>
      <c r="AA1897" s="123">
        <v>294540</v>
      </c>
      <c r="AB1897" s="123"/>
      <c r="AC1897" s="123">
        <v>29910</v>
      </c>
      <c r="AD1897" s="123"/>
      <c r="AE1897" s="123">
        <v>638.90000000000009</v>
      </c>
      <c r="AF1897" s="123"/>
      <c r="AG1897" s="214">
        <f t="shared" si="392"/>
        <v>638.90000000000009</v>
      </c>
      <c r="AH1897" s="229" t="str">
        <f t="shared" si="393"/>
        <v>a4</v>
      </c>
      <c r="AI1897" s="122"/>
      <c r="AJ1897" s="122"/>
      <c r="AK1897" s="122"/>
      <c r="AL1897" s="122"/>
      <c r="AM1897" s="122"/>
      <c r="AN1897" s="173"/>
      <c r="AO1897" s="173">
        <v>3.5</v>
      </c>
      <c r="AP1897" s="173">
        <v>3.5</v>
      </c>
      <c r="AQ1897" s="173">
        <v>3</v>
      </c>
      <c r="AR1897" s="173"/>
      <c r="AS1897" s="173">
        <v>3</v>
      </c>
      <c r="AT1897" s="173">
        <v>4</v>
      </c>
      <c r="AU1897" s="173">
        <v>9</v>
      </c>
      <c r="AV1897" s="173">
        <v>16</v>
      </c>
      <c r="AW1897" s="173">
        <v>10</v>
      </c>
      <c r="AX1897" s="173">
        <v>2</v>
      </c>
      <c r="AY1897" s="173">
        <v>2</v>
      </c>
      <c r="AZ1897" s="211">
        <f t="shared" si="401"/>
        <v>13</v>
      </c>
      <c r="BA1897" s="211">
        <f t="shared" si="400"/>
        <v>43</v>
      </c>
      <c r="BB1897" s="205">
        <f t="shared" si="395"/>
        <v>1432403</v>
      </c>
      <c r="BC1897" s="205">
        <f t="shared" si="396"/>
        <v>1432403</v>
      </c>
      <c r="BD1897" s="205">
        <f t="shared" si="397"/>
        <v>0</v>
      </c>
      <c r="BE1897" s="205">
        <f t="shared" si="398"/>
        <v>0</v>
      </c>
      <c r="BF1897" s="175">
        <v>1432403</v>
      </c>
      <c r="BG1897" s="175">
        <v>164355</v>
      </c>
      <c r="BH1897" s="175">
        <v>569974</v>
      </c>
      <c r="BI1897" s="175"/>
      <c r="BJ1897" s="175"/>
      <c r="BK1897" s="175">
        <v>42690</v>
      </c>
      <c r="BL1897" s="175">
        <v>309655</v>
      </c>
      <c r="BM1897" s="175"/>
      <c r="BN1897" s="175"/>
      <c r="BO1897" s="175">
        <v>345729</v>
      </c>
      <c r="BP1897" s="198">
        <f t="shared" si="399"/>
        <v>915703</v>
      </c>
    </row>
    <row r="1898" spans="1:68" s="116" customFormat="1" x14ac:dyDescent="0.15">
      <c r="A1898" s="117">
        <v>400181001</v>
      </c>
      <c r="B1898" s="118" t="s">
        <v>484</v>
      </c>
      <c r="C1898" s="118" t="s">
        <v>485</v>
      </c>
      <c r="D1898" s="118" t="s">
        <v>486</v>
      </c>
      <c r="E1898" s="118" t="s">
        <v>3470</v>
      </c>
      <c r="F1898" s="120">
        <v>35</v>
      </c>
      <c r="G1898" s="119">
        <v>43726410</v>
      </c>
      <c r="H1898" s="119"/>
      <c r="I1898" s="120" t="s">
        <v>5820</v>
      </c>
      <c r="J1898" s="120">
        <v>222000</v>
      </c>
      <c r="K1898" s="120">
        <v>43726410</v>
      </c>
      <c r="L1898" s="120">
        <v>0.54</v>
      </c>
      <c r="M1898" s="121" t="s">
        <v>5654</v>
      </c>
      <c r="N1898" s="120">
        <v>1</v>
      </c>
      <c r="O1898" s="119">
        <v>180</v>
      </c>
      <c r="P1898" s="119">
        <v>44</v>
      </c>
      <c r="Q1898" s="119">
        <v>4.8</v>
      </c>
      <c r="R1898" s="120" t="s">
        <v>5671</v>
      </c>
      <c r="S1898" s="120">
        <v>234.3</v>
      </c>
      <c r="T1898" s="120"/>
      <c r="U1898" s="120"/>
      <c r="V1898" s="172">
        <v>20506.099999999999</v>
      </c>
      <c r="W1898" s="172">
        <v>3374.2</v>
      </c>
      <c r="X1898" s="172">
        <v>9316.7999999999993</v>
      </c>
      <c r="Y1898" s="172">
        <v>6940.2</v>
      </c>
      <c r="Z1898" s="172">
        <v>874.9</v>
      </c>
      <c r="AA1898" s="123">
        <v>220498</v>
      </c>
      <c r="AB1898" s="123">
        <v>678224.99999999965</v>
      </c>
      <c r="AC1898" s="123">
        <v>22346</v>
      </c>
      <c r="AD1898" s="123"/>
      <c r="AE1898" s="123">
        <v>1469</v>
      </c>
      <c r="AF1898" s="123"/>
      <c r="AG1898" s="214">
        <f t="shared" si="392"/>
        <v>1469</v>
      </c>
      <c r="AH1898" s="229" t="str">
        <f t="shared" si="393"/>
        <v>a4</v>
      </c>
      <c r="AI1898" s="122"/>
      <c r="AJ1898" s="122"/>
      <c r="AK1898" s="122"/>
      <c r="AL1898" s="122"/>
      <c r="AM1898" s="122"/>
      <c r="AN1898" s="173" t="s">
        <v>3186</v>
      </c>
      <c r="AO1898" s="173" t="s">
        <v>3186</v>
      </c>
      <c r="AP1898" s="173" t="s">
        <v>3186</v>
      </c>
      <c r="AQ1898" s="173" t="s">
        <v>3186</v>
      </c>
      <c r="AR1898" s="173" t="s">
        <v>3186</v>
      </c>
      <c r="AS1898" s="173">
        <v>6</v>
      </c>
      <c r="AT1898" s="173">
        <v>8</v>
      </c>
      <c r="AU1898" s="173">
        <v>11.5</v>
      </c>
      <c r="AV1898" s="173">
        <v>8</v>
      </c>
      <c r="AW1898" s="173">
        <v>14.5</v>
      </c>
      <c r="AX1898" s="173">
        <v>9</v>
      </c>
      <c r="AY1898" s="173">
        <v>3</v>
      </c>
      <c r="AZ1898" s="211">
        <f t="shared" si="401"/>
        <v>6</v>
      </c>
      <c r="BA1898" s="211">
        <f t="shared" si="400"/>
        <v>54</v>
      </c>
      <c r="BB1898" s="205">
        <f t="shared" si="395"/>
        <v>1688556</v>
      </c>
      <c r="BC1898" s="205">
        <f t="shared" si="396"/>
        <v>1600720</v>
      </c>
      <c r="BD1898" s="205">
        <f t="shared" si="397"/>
        <v>409397</v>
      </c>
      <c r="BE1898" s="205">
        <f t="shared" si="398"/>
        <v>321561</v>
      </c>
      <c r="BF1898" s="175">
        <v>1279159</v>
      </c>
      <c r="BG1898" s="175">
        <v>60622</v>
      </c>
      <c r="BH1898" s="175">
        <v>1138412</v>
      </c>
      <c r="BI1898" s="175">
        <v>59907</v>
      </c>
      <c r="BJ1898" s="175">
        <v>27929</v>
      </c>
      <c r="BK1898" s="175"/>
      <c r="BL1898" s="175">
        <v>77427</v>
      </c>
      <c r="BM1898" s="175"/>
      <c r="BN1898" s="175"/>
      <c r="BO1898" s="175">
        <v>324259</v>
      </c>
      <c r="BP1898" s="198">
        <f t="shared" si="399"/>
        <v>1462671</v>
      </c>
    </row>
    <row r="1899" spans="1:68" s="116" customFormat="1" x14ac:dyDescent="0.15">
      <c r="A1899" s="117">
        <v>2800381002</v>
      </c>
      <c r="B1899" s="118" t="s">
        <v>2105</v>
      </c>
      <c r="C1899" s="118" t="s">
        <v>2099</v>
      </c>
      <c r="D1899" s="118" t="s">
        <v>2104</v>
      </c>
      <c r="E1899" s="118" t="s">
        <v>4586</v>
      </c>
      <c r="F1899" s="120">
        <v>21</v>
      </c>
      <c r="G1899" s="119">
        <v>45251815</v>
      </c>
      <c r="H1899" s="119">
        <v>1594755</v>
      </c>
      <c r="I1899" s="120" t="s">
        <v>5821</v>
      </c>
      <c r="J1899" s="120">
        <v>159900</v>
      </c>
      <c r="K1899" s="120">
        <v>45251815</v>
      </c>
      <c r="L1899" s="120">
        <v>0.77500000000000002</v>
      </c>
      <c r="M1899" s="121" t="s">
        <v>5654</v>
      </c>
      <c r="N1899" s="120">
        <v>1</v>
      </c>
      <c r="O1899" s="119">
        <v>83</v>
      </c>
      <c r="P1899" s="119">
        <v>18</v>
      </c>
      <c r="Q1899" s="119">
        <v>1.9</v>
      </c>
      <c r="R1899" s="120" t="s">
        <v>5655</v>
      </c>
      <c r="S1899" s="120">
        <v>165.52</v>
      </c>
      <c r="T1899" s="120"/>
      <c r="U1899" s="120"/>
      <c r="V1899" s="172">
        <v>19988.7</v>
      </c>
      <c r="W1899" s="172">
        <v>3882.9</v>
      </c>
      <c r="X1899" s="172">
        <v>10644.1</v>
      </c>
      <c r="Y1899" s="172">
        <v>5162.3999999999996</v>
      </c>
      <c r="Z1899" s="172">
        <v>299.3</v>
      </c>
      <c r="AA1899" s="123"/>
      <c r="AB1899" s="123"/>
      <c r="AC1899" s="123">
        <v>6441</v>
      </c>
      <c r="AD1899" s="123"/>
      <c r="AE1899" s="123">
        <v>1133</v>
      </c>
      <c r="AF1899" s="123"/>
      <c r="AG1899" s="214">
        <f t="shared" si="392"/>
        <v>1133</v>
      </c>
      <c r="AH1899" s="229" t="str">
        <f t="shared" si="393"/>
        <v>a4</v>
      </c>
      <c r="AI1899" s="122" t="s">
        <v>5401</v>
      </c>
      <c r="AJ1899" s="122"/>
      <c r="AK1899" s="122"/>
      <c r="AL1899" s="122"/>
      <c r="AM1899" s="122"/>
      <c r="AN1899" s="173"/>
      <c r="AO1899" s="173"/>
      <c r="AP1899" s="173"/>
      <c r="AQ1899" s="173"/>
      <c r="AR1899" s="173"/>
      <c r="AS1899" s="173">
        <v>3.5</v>
      </c>
      <c r="AT1899" s="173">
        <v>12.4</v>
      </c>
      <c r="AU1899" s="173">
        <v>12.9</v>
      </c>
      <c r="AV1899" s="173">
        <v>15.4</v>
      </c>
      <c r="AW1899" s="173">
        <v>6.9</v>
      </c>
      <c r="AX1899" s="173">
        <v>11.4</v>
      </c>
      <c r="AY1899" s="173">
        <v>1</v>
      </c>
      <c r="AZ1899" s="211">
        <f t="shared" si="401"/>
        <v>3.5</v>
      </c>
      <c r="BA1899" s="211">
        <f t="shared" si="400"/>
        <v>60</v>
      </c>
      <c r="BB1899" s="205">
        <f t="shared" si="395"/>
        <v>1138401</v>
      </c>
      <c r="BC1899" s="205">
        <f t="shared" si="396"/>
        <v>1138401</v>
      </c>
      <c r="BD1899" s="205">
        <f t="shared" si="397"/>
        <v>0</v>
      </c>
      <c r="BE1899" s="205">
        <f t="shared" si="398"/>
        <v>0</v>
      </c>
      <c r="BF1899" s="175">
        <v>1138401</v>
      </c>
      <c r="BG1899" s="175"/>
      <c r="BH1899" s="175">
        <v>863151</v>
      </c>
      <c r="BI1899" s="175"/>
      <c r="BJ1899" s="175"/>
      <c r="BK1899" s="175">
        <v>8840</v>
      </c>
      <c r="BL1899" s="175">
        <v>167628</v>
      </c>
      <c r="BM1899" s="175">
        <v>112</v>
      </c>
      <c r="BN1899" s="175">
        <v>1256</v>
      </c>
      <c r="BO1899" s="175">
        <v>97414</v>
      </c>
      <c r="BP1899" s="198">
        <f t="shared" si="399"/>
        <v>960565</v>
      </c>
    </row>
    <row r="1900" spans="1:68" s="116" customFormat="1" x14ac:dyDescent="0.15">
      <c r="A1900" s="117">
        <v>2310001011</v>
      </c>
      <c r="B1900" s="118" t="s">
        <v>1879</v>
      </c>
      <c r="C1900" s="118" t="s">
        <v>1850</v>
      </c>
      <c r="D1900" s="118" t="s">
        <v>1869</v>
      </c>
      <c r="E1900" s="118" t="s">
        <v>4421</v>
      </c>
      <c r="F1900" s="120">
        <v>41</v>
      </c>
      <c r="G1900" s="119">
        <v>45464400</v>
      </c>
      <c r="H1900" s="119">
        <v>2930800</v>
      </c>
      <c r="I1900" s="120" t="s">
        <v>5823</v>
      </c>
      <c r="J1900" s="120">
        <v>210000</v>
      </c>
      <c r="K1900" s="120">
        <v>45464400</v>
      </c>
      <c r="L1900" s="120">
        <v>0.59299999999999997</v>
      </c>
      <c r="M1900" s="121" t="s">
        <v>5654</v>
      </c>
      <c r="N1900" s="120">
        <v>1</v>
      </c>
      <c r="O1900" s="119">
        <v>140</v>
      </c>
      <c r="P1900" s="119">
        <v>24</v>
      </c>
      <c r="Q1900" s="119">
        <v>3.91</v>
      </c>
      <c r="R1900" s="120" t="s">
        <v>5655</v>
      </c>
      <c r="S1900" s="120">
        <v>805.6</v>
      </c>
      <c r="T1900" s="120"/>
      <c r="U1900" s="120"/>
      <c r="V1900" s="172">
        <v>25051.64</v>
      </c>
      <c r="W1900" s="172">
        <v>2597.9</v>
      </c>
      <c r="X1900" s="172">
        <v>7938.1</v>
      </c>
      <c r="Y1900" s="172">
        <v>13448.94</v>
      </c>
      <c r="Z1900" s="172">
        <v>1066.7</v>
      </c>
      <c r="AA1900" s="123">
        <v>3033063</v>
      </c>
      <c r="AB1900" s="123"/>
      <c r="AC1900" s="123">
        <v>95553</v>
      </c>
      <c r="AD1900" s="123"/>
      <c r="AE1900" s="123">
        <v>2944</v>
      </c>
      <c r="AF1900" s="123"/>
      <c r="AG1900" s="214">
        <f t="shared" si="392"/>
        <v>2944</v>
      </c>
      <c r="AH1900" s="229" t="str">
        <f t="shared" si="393"/>
        <v>a4</v>
      </c>
      <c r="AI1900" s="122"/>
      <c r="AJ1900" s="122"/>
      <c r="AK1900" s="122"/>
      <c r="AL1900" s="122"/>
      <c r="AM1900" s="122"/>
      <c r="AN1900" s="173">
        <v>8</v>
      </c>
      <c r="AO1900" s="173">
        <v>29</v>
      </c>
      <c r="AP1900" s="173">
        <v>26</v>
      </c>
      <c r="AQ1900" s="173">
        <v>2</v>
      </c>
      <c r="AR1900" s="173" t="s">
        <v>3186</v>
      </c>
      <c r="AS1900" s="173" t="s">
        <v>3186</v>
      </c>
      <c r="AT1900" s="173" t="s">
        <v>3186</v>
      </c>
      <c r="AU1900" s="173" t="s">
        <v>3186</v>
      </c>
      <c r="AV1900" s="173" t="s">
        <v>3186</v>
      </c>
      <c r="AW1900" s="173" t="s">
        <v>3186</v>
      </c>
      <c r="AX1900" s="173" t="s">
        <v>3186</v>
      </c>
      <c r="AY1900" s="173" t="s">
        <v>3186</v>
      </c>
      <c r="AZ1900" s="211">
        <f t="shared" si="401"/>
        <v>65</v>
      </c>
      <c r="BA1900" s="211"/>
      <c r="BB1900" s="205">
        <f t="shared" si="395"/>
        <v>1747921</v>
      </c>
      <c r="BC1900" s="205">
        <f t="shared" si="396"/>
        <v>1747921</v>
      </c>
      <c r="BD1900" s="205">
        <f t="shared" si="397"/>
        <v>0</v>
      </c>
      <c r="BE1900" s="205">
        <f t="shared" si="398"/>
        <v>0</v>
      </c>
      <c r="BF1900" s="175">
        <v>1747921</v>
      </c>
      <c r="BG1900" s="175">
        <v>494332</v>
      </c>
      <c r="BH1900" s="175"/>
      <c r="BI1900" s="175"/>
      <c r="BJ1900" s="175"/>
      <c r="BK1900" s="175"/>
      <c r="BL1900" s="175">
        <v>197584</v>
      </c>
      <c r="BM1900" s="175">
        <v>355040</v>
      </c>
      <c r="BN1900" s="175">
        <v>517192</v>
      </c>
      <c r="BO1900" s="175">
        <v>183773</v>
      </c>
      <c r="BP1900" s="198">
        <f t="shared" si="399"/>
        <v>183773</v>
      </c>
    </row>
    <row r="1901" spans="1:68" s="116" customFormat="1" x14ac:dyDescent="0.15">
      <c r="A1901" s="117">
        <v>120401002</v>
      </c>
      <c r="B1901" s="118" t="s">
        <v>41</v>
      </c>
      <c r="C1901" s="118" t="s">
        <v>11</v>
      </c>
      <c r="D1901" s="118" t="s">
        <v>40</v>
      </c>
      <c r="E1901" s="118" t="s">
        <v>3207</v>
      </c>
      <c r="F1901" s="120">
        <v>32</v>
      </c>
      <c r="G1901" s="119">
        <v>43107741</v>
      </c>
      <c r="H1901" s="119">
        <v>6771746</v>
      </c>
      <c r="I1901" s="120" t="s">
        <v>5820</v>
      </c>
      <c r="J1901" s="120">
        <v>162000</v>
      </c>
      <c r="K1901" s="120">
        <v>49879487</v>
      </c>
      <c r="L1901" s="120">
        <v>0.84399999999999997</v>
      </c>
      <c r="M1901" s="121" t="s">
        <v>5654</v>
      </c>
      <c r="N1901" s="120">
        <v>1</v>
      </c>
      <c r="O1901" s="119">
        <v>200</v>
      </c>
      <c r="P1901" s="119">
        <v>32.5</v>
      </c>
      <c r="Q1901" s="119">
        <v>3.2</v>
      </c>
      <c r="R1901" s="120" t="s">
        <v>5655</v>
      </c>
      <c r="S1901" s="120">
        <v>318.2</v>
      </c>
      <c r="T1901" s="120"/>
      <c r="U1901" s="120" t="s">
        <v>3186</v>
      </c>
      <c r="V1901" s="172">
        <v>14776.8</v>
      </c>
      <c r="W1901" s="172">
        <v>3038.8</v>
      </c>
      <c r="X1901" s="172">
        <v>6738.3</v>
      </c>
      <c r="Y1901" s="172">
        <v>4753.3999999999996</v>
      </c>
      <c r="Z1901" s="172">
        <v>246.3</v>
      </c>
      <c r="AA1901" s="123">
        <v>249821</v>
      </c>
      <c r="AB1901" s="123">
        <v>656472.60000000044</v>
      </c>
      <c r="AC1901" s="123">
        <v>30871</v>
      </c>
      <c r="AD1901" s="123"/>
      <c r="AE1901" s="123">
        <v>1052</v>
      </c>
      <c r="AF1901" s="123"/>
      <c r="AG1901" s="214">
        <f t="shared" si="392"/>
        <v>1052</v>
      </c>
      <c r="AH1901" s="229" t="str">
        <f t="shared" si="393"/>
        <v>a4</v>
      </c>
      <c r="AI1901" s="122" t="s">
        <v>5401</v>
      </c>
      <c r="AJ1901" s="122" t="s">
        <v>5401</v>
      </c>
      <c r="AK1901" s="122"/>
      <c r="AL1901" s="122"/>
      <c r="AM1901" s="122"/>
      <c r="AN1901" s="173">
        <v>6</v>
      </c>
      <c r="AO1901" s="173"/>
      <c r="AP1901" s="173"/>
      <c r="AQ1901" s="173">
        <v>4</v>
      </c>
      <c r="AR1901" s="173"/>
      <c r="AS1901" s="173">
        <v>4.5</v>
      </c>
      <c r="AT1901" s="173">
        <v>10</v>
      </c>
      <c r="AU1901" s="173">
        <v>4</v>
      </c>
      <c r="AV1901" s="173">
        <v>18</v>
      </c>
      <c r="AW1901" s="173">
        <v>4</v>
      </c>
      <c r="AX1901" s="173">
        <v>2</v>
      </c>
      <c r="AY1901" s="173">
        <v>2</v>
      </c>
      <c r="AZ1901" s="211">
        <f t="shared" si="401"/>
        <v>14.5</v>
      </c>
      <c r="BA1901" s="211">
        <f t="shared" ref="BA1901:BA1908" si="402">SUBTOTAL(9,AT1901:AY1901)</f>
        <v>40</v>
      </c>
      <c r="BB1901" s="205">
        <f t="shared" si="395"/>
        <v>1160922</v>
      </c>
      <c r="BC1901" s="205">
        <f t="shared" si="396"/>
        <v>1160922</v>
      </c>
      <c r="BD1901" s="205">
        <f t="shared" si="397"/>
        <v>0</v>
      </c>
      <c r="BE1901" s="205">
        <f t="shared" si="398"/>
        <v>0</v>
      </c>
      <c r="BF1901" s="175">
        <v>1160922</v>
      </c>
      <c r="BG1901" s="175">
        <v>74208</v>
      </c>
      <c r="BH1901" s="175">
        <v>886166</v>
      </c>
      <c r="BI1901" s="175"/>
      <c r="BJ1901" s="175"/>
      <c r="BK1901" s="175">
        <v>35272</v>
      </c>
      <c r="BL1901" s="175">
        <v>14388</v>
      </c>
      <c r="BM1901" s="175"/>
      <c r="BN1901" s="175">
        <v>3812</v>
      </c>
      <c r="BO1901" s="175">
        <v>147076</v>
      </c>
      <c r="BP1901" s="198">
        <f t="shared" si="399"/>
        <v>1033242</v>
      </c>
    </row>
    <row r="1902" spans="1:68" s="116" customFormat="1" x14ac:dyDescent="0.15">
      <c r="A1902" s="117">
        <v>4013001004</v>
      </c>
      <c r="B1902" s="118" t="s">
        <v>2814</v>
      </c>
      <c r="C1902" s="118" t="s">
        <v>2791</v>
      </c>
      <c r="D1902" s="118" t="s">
        <v>2811</v>
      </c>
      <c r="E1902" s="118" t="s">
        <v>5117</v>
      </c>
      <c r="F1902" s="120">
        <v>33</v>
      </c>
      <c r="G1902" s="119">
        <v>50295418</v>
      </c>
      <c r="H1902" s="119"/>
      <c r="I1902" s="120" t="s">
        <v>5821</v>
      </c>
      <c r="J1902" s="120">
        <v>184300</v>
      </c>
      <c r="K1902" s="120">
        <v>50295418</v>
      </c>
      <c r="L1902" s="120">
        <v>0.748</v>
      </c>
      <c r="M1902" s="121" t="s">
        <v>5673</v>
      </c>
      <c r="N1902" s="120">
        <v>1</v>
      </c>
      <c r="O1902" s="119">
        <v>200</v>
      </c>
      <c r="P1902" s="119">
        <v>37.5</v>
      </c>
      <c r="Q1902" s="119">
        <v>4.58</v>
      </c>
      <c r="R1902" s="120" t="s">
        <v>5655</v>
      </c>
      <c r="S1902" s="120">
        <v>297.81299999999999</v>
      </c>
      <c r="T1902" s="120"/>
      <c r="U1902" s="120"/>
      <c r="V1902" s="172">
        <v>20968.838</v>
      </c>
      <c r="W1902" s="172">
        <v>3644.9450000000002</v>
      </c>
      <c r="X1902" s="172">
        <v>4061.451</v>
      </c>
      <c r="Y1902" s="172">
        <v>4219.4960000000001</v>
      </c>
      <c r="Z1902" s="172">
        <v>9042.9459999999999</v>
      </c>
      <c r="AA1902" s="123">
        <v>255827</v>
      </c>
      <c r="AB1902" s="123">
        <v>1068770.9000000008</v>
      </c>
      <c r="AC1902" s="123">
        <v>23936.240000000002</v>
      </c>
      <c r="AD1902" s="123"/>
      <c r="AE1902" s="123">
        <v>1509.99</v>
      </c>
      <c r="AF1902" s="123"/>
      <c r="AG1902" s="214">
        <f t="shared" si="392"/>
        <v>1509.99</v>
      </c>
      <c r="AH1902" s="229" t="str">
        <f t="shared" si="393"/>
        <v>a4</v>
      </c>
      <c r="AI1902" s="122"/>
      <c r="AJ1902" s="122"/>
      <c r="AK1902" s="122"/>
      <c r="AL1902" s="122"/>
      <c r="AM1902" s="122"/>
      <c r="AN1902" s="173">
        <v>3</v>
      </c>
      <c r="AO1902" s="173">
        <v>4</v>
      </c>
      <c r="AP1902" s="173">
        <v>5</v>
      </c>
      <c r="AQ1902" s="173">
        <v>3</v>
      </c>
      <c r="AR1902" s="173"/>
      <c r="AS1902" s="173">
        <v>8</v>
      </c>
      <c r="AT1902" s="173">
        <v>12</v>
      </c>
      <c r="AU1902" s="173">
        <v>7</v>
      </c>
      <c r="AV1902" s="173">
        <v>21</v>
      </c>
      <c r="AW1902" s="173">
        <v>9</v>
      </c>
      <c r="AX1902" s="173"/>
      <c r="AY1902" s="173">
        <v>11</v>
      </c>
      <c r="AZ1902" s="211">
        <f t="shared" si="401"/>
        <v>23</v>
      </c>
      <c r="BA1902" s="211">
        <f t="shared" si="402"/>
        <v>60</v>
      </c>
      <c r="BB1902" s="205">
        <f t="shared" si="395"/>
        <v>1919185</v>
      </c>
      <c r="BC1902" s="205">
        <f t="shared" si="396"/>
        <v>1590395</v>
      </c>
      <c r="BD1902" s="205">
        <f t="shared" si="397"/>
        <v>345909</v>
      </c>
      <c r="BE1902" s="205">
        <f t="shared" si="398"/>
        <v>17119</v>
      </c>
      <c r="BF1902" s="175">
        <v>1573276</v>
      </c>
      <c r="BG1902" s="175">
        <v>122367</v>
      </c>
      <c r="BH1902" s="175">
        <v>475625</v>
      </c>
      <c r="BI1902" s="175">
        <v>328790</v>
      </c>
      <c r="BJ1902" s="175"/>
      <c r="BK1902" s="175"/>
      <c r="BL1902" s="175">
        <v>282136</v>
      </c>
      <c r="BM1902" s="175">
        <v>254708</v>
      </c>
      <c r="BN1902" s="175">
        <v>106613</v>
      </c>
      <c r="BO1902" s="175">
        <v>348946</v>
      </c>
      <c r="BP1902" s="198">
        <f t="shared" si="399"/>
        <v>824571</v>
      </c>
    </row>
    <row r="1903" spans="1:68" s="116" customFormat="1" x14ac:dyDescent="0.15">
      <c r="A1903" s="117">
        <v>2200181001</v>
      </c>
      <c r="B1903" s="118" t="s">
        <v>1772</v>
      </c>
      <c r="C1903" s="118" t="s">
        <v>1773</v>
      </c>
      <c r="D1903" s="118" t="s">
        <v>1774</v>
      </c>
      <c r="E1903" s="118" t="s">
        <v>4344</v>
      </c>
      <c r="F1903" s="120">
        <v>27</v>
      </c>
      <c r="G1903" s="119">
        <v>5547890</v>
      </c>
      <c r="H1903" s="119"/>
      <c r="I1903" s="120" t="s">
        <v>5820</v>
      </c>
      <c r="J1903" s="120">
        <v>175000</v>
      </c>
      <c r="K1903" s="120">
        <v>50326787</v>
      </c>
      <c r="L1903" s="120">
        <v>0.78800000000000003</v>
      </c>
      <c r="M1903" s="121" t="s">
        <v>5654</v>
      </c>
      <c r="N1903" s="120">
        <v>1</v>
      </c>
      <c r="O1903" s="119">
        <v>242</v>
      </c>
      <c r="P1903" s="119">
        <v>40</v>
      </c>
      <c r="Q1903" s="119">
        <v>7.3</v>
      </c>
      <c r="R1903" s="120" t="s">
        <v>5655</v>
      </c>
      <c r="S1903" s="120">
        <v>669.2</v>
      </c>
      <c r="T1903" s="120"/>
      <c r="U1903" s="120"/>
      <c r="V1903" s="172">
        <v>27309.1</v>
      </c>
      <c r="W1903" s="172">
        <v>5561.7</v>
      </c>
      <c r="X1903" s="172">
        <v>13223.4</v>
      </c>
      <c r="Y1903" s="172">
        <v>8295.1</v>
      </c>
      <c r="Z1903" s="172">
        <v>228.9</v>
      </c>
      <c r="AA1903" s="123">
        <v>351447</v>
      </c>
      <c r="AB1903" s="123"/>
      <c r="AC1903" s="123"/>
      <c r="AD1903" s="123"/>
      <c r="AE1903" s="123">
        <v>849</v>
      </c>
      <c r="AF1903" s="123"/>
      <c r="AG1903" s="214">
        <f t="shared" si="392"/>
        <v>849</v>
      </c>
      <c r="AH1903" s="229" t="str">
        <f t="shared" si="393"/>
        <v>a4</v>
      </c>
      <c r="AI1903" s="122"/>
      <c r="AJ1903" s="122"/>
      <c r="AK1903" s="122"/>
      <c r="AL1903" s="122"/>
      <c r="AM1903" s="122"/>
      <c r="AN1903" s="173"/>
      <c r="AO1903" s="173"/>
      <c r="AP1903" s="173"/>
      <c r="AQ1903" s="173"/>
      <c r="AR1903" s="173"/>
      <c r="AS1903" s="173"/>
      <c r="AT1903" s="173"/>
      <c r="AU1903" s="173"/>
      <c r="AV1903" s="173"/>
      <c r="AW1903" s="173"/>
      <c r="AX1903" s="173"/>
      <c r="AY1903" s="173"/>
      <c r="AZ1903" s="211">
        <f t="shared" si="401"/>
        <v>0</v>
      </c>
      <c r="BA1903" s="211">
        <f t="shared" si="402"/>
        <v>0</v>
      </c>
      <c r="BB1903" s="205">
        <f t="shared" si="395"/>
        <v>0</v>
      </c>
      <c r="BC1903" s="205">
        <f t="shared" si="396"/>
        <v>0</v>
      </c>
      <c r="BD1903" s="205">
        <f t="shared" si="397"/>
        <v>0</v>
      </c>
      <c r="BE1903" s="205">
        <f t="shared" si="398"/>
        <v>0</v>
      </c>
      <c r="BF1903" s="175"/>
      <c r="BG1903" s="175"/>
      <c r="BH1903" s="175"/>
      <c r="BI1903" s="175"/>
      <c r="BJ1903" s="175"/>
      <c r="BK1903" s="175"/>
      <c r="BL1903" s="175"/>
      <c r="BM1903" s="175"/>
      <c r="BN1903" s="175"/>
      <c r="BO1903" s="175"/>
      <c r="BP1903" s="198">
        <f t="shared" si="399"/>
        <v>0</v>
      </c>
    </row>
    <row r="1904" spans="1:68" s="116" customFormat="1" x14ac:dyDescent="0.15">
      <c r="A1904" s="117">
        <v>1100181003</v>
      </c>
      <c r="B1904" s="118" t="s">
        <v>974</v>
      </c>
      <c r="C1904" s="118" t="s">
        <v>971</v>
      </c>
      <c r="D1904" s="118" t="s">
        <v>972</v>
      </c>
      <c r="E1904" s="118" t="s">
        <v>3777</v>
      </c>
      <c r="F1904" s="120">
        <v>32</v>
      </c>
      <c r="G1904" s="119">
        <v>51491970</v>
      </c>
      <c r="H1904" s="119"/>
      <c r="I1904" s="120" t="s">
        <v>5821</v>
      </c>
      <c r="J1904" s="120">
        <v>223750</v>
      </c>
      <c r="K1904" s="120">
        <v>51491970</v>
      </c>
      <c r="L1904" s="120">
        <v>0.63</v>
      </c>
      <c r="M1904" s="121" t="s">
        <v>5654</v>
      </c>
      <c r="N1904" s="120">
        <v>1</v>
      </c>
      <c r="O1904" s="119">
        <v>110</v>
      </c>
      <c r="P1904" s="119">
        <v>43</v>
      </c>
      <c r="Q1904" s="119">
        <v>2.6</v>
      </c>
      <c r="R1904" s="120" t="s">
        <v>5655</v>
      </c>
      <c r="S1904" s="120">
        <v>394.6</v>
      </c>
      <c r="T1904" s="120"/>
      <c r="U1904" s="120"/>
      <c r="V1904" s="172">
        <v>20244</v>
      </c>
      <c r="W1904" s="172">
        <v>2496.1999999999998</v>
      </c>
      <c r="X1904" s="172">
        <v>9652.1</v>
      </c>
      <c r="Y1904" s="172">
        <v>6362.7</v>
      </c>
      <c r="Z1904" s="172">
        <v>1733</v>
      </c>
      <c r="AA1904" s="123">
        <v>211873</v>
      </c>
      <c r="AB1904" s="123"/>
      <c r="AC1904" s="123">
        <v>28259</v>
      </c>
      <c r="AD1904" s="123"/>
      <c r="AE1904" s="123">
        <v>660.91</v>
      </c>
      <c r="AF1904" s="123"/>
      <c r="AG1904" s="214">
        <f t="shared" ref="AG1904:AG1920" si="403">SUM(AD1904:AF1904)</f>
        <v>660.91</v>
      </c>
      <c r="AH1904" s="229" t="str">
        <f t="shared" ref="AH1904:AH1920" si="404">IF(N1904=1,IF(AG1904&gt;0,"a4",IF(AC1904&gt;0,"a3",IF(AA1904&gt;0,"a2","a1"))),IF(AG1904&gt;0,"b4",IF(AC1904&gt;0,"b3",IF(AA1904&gt;0,"b2","b1"))))</f>
        <v>a4</v>
      </c>
      <c r="AI1904" s="122"/>
      <c r="AJ1904" s="122"/>
      <c r="AK1904" s="122"/>
      <c r="AL1904" s="122"/>
      <c r="AM1904" s="122"/>
      <c r="AN1904" s="173">
        <v>21</v>
      </c>
      <c r="AO1904" s="173"/>
      <c r="AP1904" s="173"/>
      <c r="AQ1904" s="173"/>
      <c r="AR1904" s="173"/>
      <c r="AS1904" s="173">
        <v>6</v>
      </c>
      <c r="AT1904" s="173">
        <v>14</v>
      </c>
      <c r="AU1904" s="173">
        <v>15</v>
      </c>
      <c r="AV1904" s="173">
        <v>11</v>
      </c>
      <c r="AW1904" s="173">
        <v>9</v>
      </c>
      <c r="AX1904" s="173">
        <v>6</v>
      </c>
      <c r="AY1904" s="173">
        <v>3</v>
      </c>
      <c r="AZ1904" s="211">
        <f t="shared" si="401"/>
        <v>27</v>
      </c>
      <c r="BA1904" s="211">
        <f t="shared" si="402"/>
        <v>58</v>
      </c>
      <c r="BB1904" s="205">
        <f t="shared" ref="BB1904:BB1920" si="405">SUM(BG1904:BO1904)</f>
        <v>2688926</v>
      </c>
      <c r="BC1904" s="205">
        <f t="shared" ref="BC1904:BC1920" si="406">BG1904+BH1904+BK1904+BL1904+BM1904+BN1904+BO1904</f>
        <v>2372753</v>
      </c>
      <c r="BD1904" s="205">
        <f t="shared" ref="BD1904:BD1920" si="407">BB1904-BF1904</f>
        <v>731266</v>
      </c>
      <c r="BE1904" s="205">
        <f t="shared" ref="BE1904:BE1920" si="408">BC1904-BF1904</f>
        <v>415093</v>
      </c>
      <c r="BF1904" s="175">
        <v>1957660</v>
      </c>
      <c r="BG1904" s="175">
        <v>99155</v>
      </c>
      <c r="BH1904" s="175">
        <v>1235080</v>
      </c>
      <c r="BI1904" s="175">
        <v>88350</v>
      </c>
      <c r="BJ1904" s="175">
        <v>227823</v>
      </c>
      <c r="BK1904" s="175">
        <v>24895</v>
      </c>
      <c r="BL1904" s="175">
        <v>29703</v>
      </c>
      <c r="BM1904" s="175"/>
      <c r="BN1904" s="175">
        <v>1691</v>
      </c>
      <c r="BO1904" s="175">
        <v>982229</v>
      </c>
      <c r="BP1904" s="198">
        <f t="shared" ref="BP1904:BP1920" si="409">BH1904+BO1904</f>
        <v>2217309</v>
      </c>
    </row>
    <row r="1905" spans="1:68" s="116" customFormat="1" x14ac:dyDescent="0.15">
      <c r="A1905" s="117">
        <v>1210001002</v>
      </c>
      <c r="B1905" s="118" t="s">
        <v>680</v>
      </c>
      <c r="C1905" s="118" t="s">
        <v>1020</v>
      </c>
      <c r="D1905" s="118" t="s">
        <v>1027</v>
      </c>
      <c r="E1905" s="118" t="s">
        <v>3806</v>
      </c>
      <c r="F1905" s="120">
        <v>32</v>
      </c>
      <c r="G1905" s="119">
        <v>55322680</v>
      </c>
      <c r="H1905" s="119"/>
      <c r="I1905" s="120" t="s">
        <v>5822</v>
      </c>
      <c r="J1905" s="120">
        <v>228100</v>
      </c>
      <c r="K1905" s="120">
        <v>55322680</v>
      </c>
      <c r="L1905" s="120">
        <v>0.66400000000000003</v>
      </c>
      <c r="M1905" s="121" t="s">
        <v>5661</v>
      </c>
      <c r="N1905" s="120">
        <v>1</v>
      </c>
      <c r="O1905" s="119">
        <v>250</v>
      </c>
      <c r="P1905" s="119">
        <v>42</v>
      </c>
      <c r="Q1905" s="119">
        <v>4.4000000000000004</v>
      </c>
      <c r="R1905" s="120" t="s">
        <v>5655</v>
      </c>
      <c r="S1905" s="120">
        <v>512.1</v>
      </c>
      <c r="T1905" s="120"/>
      <c r="U1905" s="120"/>
      <c r="V1905" s="172">
        <v>32077</v>
      </c>
      <c r="W1905" s="172">
        <v>4266.2</v>
      </c>
      <c r="X1905" s="172">
        <v>17706.5</v>
      </c>
      <c r="Y1905" s="172">
        <v>8243.7999999999993</v>
      </c>
      <c r="Z1905" s="172">
        <v>1860.5</v>
      </c>
      <c r="AA1905" s="123">
        <v>393330</v>
      </c>
      <c r="AB1905" s="123">
        <v>886756</v>
      </c>
      <c r="AC1905" s="123">
        <v>41588</v>
      </c>
      <c r="AD1905" s="123"/>
      <c r="AE1905" s="123">
        <v>1748</v>
      </c>
      <c r="AF1905" s="123"/>
      <c r="AG1905" s="214">
        <f t="shared" si="403"/>
        <v>1748</v>
      </c>
      <c r="AH1905" s="229" t="str">
        <f t="shared" si="404"/>
        <v>a4</v>
      </c>
      <c r="AI1905" s="122" t="s">
        <v>5401</v>
      </c>
      <c r="AJ1905" s="122"/>
      <c r="AK1905" s="122" t="s">
        <v>5401</v>
      </c>
      <c r="AL1905" s="122" t="s">
        <v>5401</v>
      </c>
      <c r="AM1905" s="122" t="s">
        <v>5401</v>
      </c>
      <c r="AN1905" s="173">
        <v>2</v>
      </c>
      <c r="AO1905" s="173">
        <v>5</v>
      </c>
      <c r="AP1905" s="173">
        <v>3</v>
      </c>
      <c r="AQ1905" s="173">
        <v>4</v>
      </c>
      <c r="AR1905" s="173" t="s">
        <v>3186</v>
      </c>
      <c r="AS1905" s="173">
        <v>9</v>
      </c>
      <c r="AT1905" s="173">
        <v>12</v>
      </c>
      <c r="AU1905" s="173">
        <v>15</v>
      </c>
      <c r="AV1905" s="173">
        <v>12</v>
      </c>
      <c r="AW1905" s="173">
        <v>13</v>
      </c>
      <c r="AX1905" s="173">
        <v>3</v>
      </c>
      <c r="AY1905" s="173" t="s">
        <v>3186</v>
      </c>
      <c r="AZ1905" s="211">
        <f t="shared" si="401"/>
        <v>23</v>
      </c>
      <c r="BA1905" s="211">
        <f t="shared" si="402"/>
        <v>55</v>
      </c>
      <c r="BB1905" s="205">
        <f t="shared" si="405"/>
        <v>1980078</v>
      </c>
      <c r="BC1905" s="205">
        <f t="shared" si="406"/>
        <v>1980078</v>
      </c>
      <c r="BD1905" s="205">
        <f t="shared" si="407"/>
        <v>0</v>
      </c>
      <c r="BE1905" s="205">
        <f t="shared" si="408"/>
        <v>0</v>
      </c>
      <c r="BF1905" s="175">
        <v>1980078</v>
      </c>
      <c r="BG1905" s="175">
        <v>113128</v>
      </c>
      <c r="BH1905" s="175">
        <v>1455004</v>
      </c>
      <c r="BI1905" s="175"/>
      <c r="BJ1905" s="175"/>
      <c r="BK1905" s="175">
        <v>78699</v>
      </c>
      <c r="BL1905" s="175">
        <v>283438</v>
      </c>
      <c r="BM1905" s="175"/>
      <c r="BN1905" s="175"/>
      <c r="BO1905" s="175">
        <v>49809</v>
      </c>
      <c r="BP1905" s="198">
        <f t="shared" si="409"/>
        <v>1504813</v>
      </c>
    </row>
    <row r="1906" spans="1:68" s="116" customFormat="1" x14ac:dyDescent="0.15">
      <c r="A1906" s="117">
        <v>300181001</v>
      </c>
      <c r="B1906" s="118" t="s">
        <v>414</v>
      </c>
      <c r="C1906" s="118" t="s">
        <v>415</v>
      </c>
      <c r="D1906" s="118" t="s">
        <v>416</v>
      </c>
      <c r="E1906" s="118" t="s">
        <v>3428</v>
      </c>
      <c r="F1906" s="120">
        <v>33</v>
      </c>
      <c r="G1906" s="119">
        <v>49728118</v>
      </c>
      <c r="H1906" s="119"/>
      <c r="I1906" s="120" t="s">
        <v>5821</v>
      </c>
      <c r="J1906" s="120">
        <v>168640</v>
      </c>
      <c r="K1906" s="120">
        <v>58878124</v>
      </c>
      <c r="L1906" s="120">
        <v>0.95699999999999996</v>
      </c>
      <c r="M1906" s="121" t="s">
        <v>5654</v>
      </c>
      <c r="N1906" s="120">
        <v>1</v>
      </c>
      <c r="O1906" s="119">
        <v>200</v>
      </c>
      <c r="P1906" s="119">
        <v>38</v>
      </c>
      <c r="Q1906" s="119">
        <v>4.7</v>
      </c>
      <c r="R1906" s="120" t="s">
        <v>5655</v>
      </c>
      <c r="S1906" s="120">
        <v>88.5</v>
      </c>
      <c r="T1906" s="120"/>
      <c r="U1906" s="120"/>
      <c r="V1906" s="172">
        <v>10090.83</v>
      </c>
      <c r="W1906" s="172">
        <v>1717.3630000000001</v>
      </c>
      <c r="X1906" s="172">
        <v>5315.5219999999999</v>
      </c>
      <c r="Y1906" s="172">
        <v>3057.9450000000002</v>
      </c>
      <c r="Z1906" s="172"/>
      <c r="AA1906" s="123">
        <v>195225.69999999998</v>
      </c>
      <c r="AB1906" s="123">
        <v>850168.47601218661</v>
      </c>
      <c r="AC1906" s="123">
        <v>16376.73</v>
      </c>
      <c r="AD1906" s="123"/>
      <c r="AE1906" s="123">
        <v>868.22753540350425</v>
      </c>
      <c r="AF1906" s="123"/>
      <c r="AG1906" s="214">
        <f t="shared" si="403"/>
        <v>868.22753540350425</v>
      </c>
      <c r="AH1906" s="229" t="str">
        <f t="shared" si="404"/>
        <v>a4</v>
      </c>
      <c r="AI1906" s="122"/>
      <c r="AJ1906" s="122"/>
      <c r="AK1906" s="122"/>
      <c r="AL1906" s="122"/>
      <c r="AM1906" s="122"/>
      <c r="AN1906" s="173">
        <v>1.5</v>
      </c>
      <c r="AO1906" s="173">
        <v>1.5</v>
      </c>
      <c r="AP1906" s="173">
        <v>0.8</v>
      </c>
      <c r="AQ1906" s="173"/>
      <c r="AR1906" s="173"/>
      <c r="AS1906" s="173">
        <v>4.7</v>
      </c>
      <c r="AT1906" s="173">
        <v>13.3</v>
      </c>
      <c r="AU1906" s="173">
        <v>13.6</v>
      </c>
      <c r="AV1906" s="173">
        <v>12.9</v>
      </c>
      <c r="AW1906" s="173">
        <v>11.6</v>
      </c>
      <c r="AX1906" s="173">
        <v>5.4</v>
      </c>
      <c r="AY1906" s="173">
        <v>3</v>
      </c>
      <c r="AZ1906" s="211">
        <f t="shared" si="401"/>
        <v>8.5</v>
      </c>
      <c r="BA1906" s="211">
        <f t="shared" si="402"/>
        <v>59.8</v>
      </c>
      <c r="BB1906" s="205">
        <f t="shared" si="405"/>
        <v>1843197</v>
      </c>
      <c r="BC1906" s="205">
        <f t="shared" si="406"/>
        <v>1843197</v>
      </c>
      <c r="BD1906" s="205">
        <f t="shared" si="407"/>
        <v>0</v>
      </c>
      <c r="BE1906" s="205">
        <f t="shared" si="408"/>
        <v>0</v>
      </c>
      <c r="BF1906" s="175">
        <v>1843197</v>
      </c>
      <c r="BG1906" s="175">
        <v>80425</v>
      </c>
      <c r="BH1906" s="175">
        <v>603838</v>
      </c>
      <c r="BI1906" s="175"/>
      <c r="BJ1906" s="175"/>
      <c r="BK1906" s="175">
        <v>37945</v>
      </c>
      <c r="BL1906" s="175">
        <v>52351</v>
      </c>
      <c r="BM1906" s="175">
        <v>206284</v>
      </c>
      <c r="BN1906" s="175">
        <v>26183</v>
      </c>
      <c r="BO1906" s="175">
        <v>836171</v>
      </c>
      <c r="BP1906" s="198">
        <f t="shared" si="409"/>
        <v>1440009</v>
      </c>
    </row>
    <row r="1907" spans="1:68" s="116" customFormat="1" x14ac:dyDescent="0.15">
      <c r="A1907" s="117">
        <v>4010001002</v>
      </c>
      <c r="B1907" s="118" t="s">
        <v>2807</v>
      </c>
      <c r="C1907" s="118" t="s">
        <v>2791</v>
      </c>
      <c r="D1907" s="118" t="s">
        <v>2806</v>
      </c>
      <c r="E1907" s="118" t="s">
        <v>5110</v>
      </c>
      <c r="F1907" s="120">
        <v>43</v>
      </c>
      <c r="G1907" s="119">
        <v>62679098</v>
      </c>
      <c r="H1907" s="119"/>
      <c r="I1907" s="120" t="s">
        <v>5821</v>
      </c>
      <c r="J1907" s="120">
        <v>263000</v>
      </c>
      <c r="K1907" s="120">
        <v>62679098</v>
      </c>
      <c r="L1907" s="120">
        <v>0.65300000000000002</v>
      </c>
      <c r="M1907" s="121" t="s">
        <v>5654</v>
      </c>
      <c r="N1907" s="120">
        <v>1</v>
      </c>
      <c r="O1907" s="119">
        <v>140</v>
      </c>
      <c r="P1907" s="119">
        <v>26</v>
      </c>
      <c r="Q1907" s="119">
        <v>3.1</v>
      </c>
      <c r="R1907" s="120" t="s">
        <v>5655</v>
      </c>
      <c r="S1907" s="120">
        <v>91</v>
      </c>
      <c r="T1907" s="120"/>
      <c r="U1907" s="120"/>
      <c r="V1907" s="172">
        <v>16200.5</v>
      </c>
      <c r="W1907" s="172">
        <v>3256.7</v>
      </c>
      <c r="X1907" s="172">
        <v>8243.9</v>
      </c>
      <c r="Y1907" s="172">
        <v>3744.6</v>
      </c>
      <c r="Z1907" s="172">
        <v>955.3</v>
      </c>
      <c r="AA1907" s="123">
        <v>212094</v>
      </c>
      <c r="AB1907" s="123">
        <v>502889.89999999956</v>
      </c>
      <c r="AC1907" s="123">
        <v>16796</v>
      </c>
      <c r="AD1907" s="123">
        <v>8064.22</v>
      </c>
      <c r="AE1907" s="123"/>
      <c r="AF1907" s="123"/>
      <c r="AG1907" s="214">
        <f t="shared" si="403"/>
        <v>8064.22</v>
      </c>
      <c r="AH1907" s="229" t="str">
        <f t="shared" si="404"/>
        <v>a4</v>
      </c>
      <c r="AI1907" s="122"/>
      <c r="AJ1907" s="122"/>
      <c r="AK1907" s="122"/>
      <c r="AL1907" s="122"/>
      <c r="AM1907" s="122"/>
      <c r="AN1907" s="173">
        <v>2</v>
      </c>
      <c r="AO1907" s="173">
        <v>7.5</v>
      </c>
      <c r="AP1907" s="173">
        <v>7.5</v>
      </c>
      <c r="AQ1907" s="173"/>
      <c r="AR1907" s="173"/>
      <c r="AS1907" s="173">
        <v>4</v>
      </c>
      <c r="AT1907" s="173">
        <v>14</v>
      </c>
      <c r="AU1907" s="173">
        <v>14</v>
      </c>
      <c r="AV1907" s="173">
        <v>17</v>
      </c>
      <c r="AW1907" s="173">
        <v>5</v>
      </c>
      <c r="AX1907" s="173">
        <v>4</v>
      </c>
      <c r="AY1907" s="173">
        <v>3</v>
      </c>
      <c r="AZ1907" s="211">
        <f t="shared" si="401"/>
        <v>21</v>
      </c>
      <c r="BA1907" s="211">
        <f t="shared" si="402"/>
        <v>57</v>
      </c>
      <c r="BB1907" s="205">
        <f t="shared" si="405"/>
        <v>1455454</v>
      </c>
      <c r="BC1907" s="205">
        <f t="shared" si="406"/>
        <v>1249447</v>
      </c>
      <c r="BD1907" s="205">
        <f t="shared" si="407"/>
        <v>218414</v>
      </c>
      <c r="BE1907" s="205">
        <f t="shared" si="408"/>
        <v>12407</v>
      </c>
      <c r="BF1907" s="175">
        <v>1237040</v>
      </c>
      <c r="BG1907" s="175">
        <v>200042</v>
      </c>
      <c r="BH1907" s="175">
        <v>336005</v>
      </c>
      <c r="BI1907" s="175">
        <v>206007</v>
      </c>
      <c r="BJ1907" s="175"/>
      <c r="BK1907" s="175">
        <v>126817</v>
      </c>
      <c r="BL1907" s="175">
        <v>149070</v>
      </c>
      <c r="BM1907" s="175">
        <v>58059</v>
      </c>
      <c r="BN1907" s="175">
        <v>74246</v>
      </c>
      <c r="BO1907" s="175">
        <v>305208</v>
      </c>
      <c r="BP1907" s="198">
        <f t="shared" si="409"/>
        <v>641213</v>
      </c>
    </row>
    <row r="1908" spans="1:68" s="116" customFormat="1" x14ac:dyDescent="0.15">
      <c r="A1908" s="117">
        <v>1300181003</v>
      </c>
      <c r="B1908" s="118" t="s">
        <v>1072</v>
      </c>
      <c r="C1908" s="118" t="s">
        <v>1069</v>
      </c>
      <c r="D1908" s="118" t="s">
        <v>1070</v>
      </c>
      <c r="E1908" s="118" t="s">
        <v>3831</v>
      </c>
      <c r="F1908" s="120">
        <v>2013</v>
      </c>
      <c r="G1908" s="119">
        <v>37988770</v>
      </c>
      <c r="H1908" s="119"/>
      <c r="I1908" s="120" t="s">
        <v>5820</v>
      </c>
      <c r="J1908" s="120">
        <v>248200</v>
      </c>
      <c r="K1908" s="120">
        <v>65317690</v>
      </c>
      <c r="L1908" s="120">
        <v>0.72099999999999997</v>
      </c>
      <c r="M1908" s="121" t="s">
        <v>5654</v>
      </c>
      <c r="N1908" s="120">
        <v>1</v>
      </c>
      <c r="O1908" s="119">
        <v>220</v>
      </c>
      <c r="P1908" s="119"/>
      <c r="Q1908" s="119"/>
      <c r="R1908" s="120" t="s">
        <v>5655</v>
      </c>
      <c r="S1908" s="120">
        <v>335</v>
      </c>
      <c r="T1908" s="120"/>
      <c r="U1908" s="120"/>
      <c r="V1908" s="172">
        <v>33105</v>
      </c>
      <c r="W1908" s="172">
        <v>4199</v>
      </c>
      <c r="X1908" s="172">
        <v>17792</v>
      </c>
      <c r="Y1908" s="172">
        <v>11114</v>
      </c>
      <c r="Z1908" s="172"/>
      <c r="AA1908" s="123">
        <v>370750</v>
      </c>
      <c r="AB1908" s="123"/>
      <c r="AC1908" s="123">
        <v>61647</v>
      </c>
      <c r="AD1908" s="123"/>
      <c r="AE1908" s="123">
        <v>1288.4000000000001</v>
      </c>
      <c r="AF1908" s="123"/>
      <c r="AG1908" s="214">
        <f t="shared" si="403"/>
        <v>1288.4000000000001</v>
      </c>
      <c r="AH1908" s="229" t="str">
        <f t="shared" si="404"/>
        <v>a4</v>
      </c>
      <c r="AI1908" s="122"/>
      <c r="AJ1908" s="122"/>
      <c r="AK1908" s="122"/>
      <c r="AL1908" s="122"/>
      <c r="AM1908" s="122"/>
      <c r="AN1908" s="173">
        <v>1</v>
      </c>
      <c r="AO1908" s="173">
        <v>4</v>
      </c>
      <c r="AP1908" s="173">
        <v>3</v>
      </c>
      <c r="AQ1908" s="173">
        <v>3</v>
      </c>
      <c r="AR1908" s="173"/>
      <c r="AS1908" s="173">
        <v>9</v>
      </c>
      <c r="AT1908" s="173">
        <v>15.8</v>
      </c>
      <c r="AU1908" s="173">
        <v>20</v>
      </c>
      <c r="AV1908" s="173">
        <v>16</v>
      </c>
      <c r="AW1908" s="173">
        <v>14</v>
      </c>
      <c r="AX1908" s="173"/>
      <c r="AY1908" s="173">
        <v>2</v>
      </c>
      <c r="AZ1908" s="211">
        <f t="shared" si="401"/>
        <v>20</v>
      </c>
      <c r="BA1908" s="211">
        <f t="shared" si="402"/>
        <v>67.8</v>
      </c>
      <c r="BB1908" s="205">
        <f t="shared" si="405"/>
        <v>1715193</v>
      </c>
      <c r="BC1908" s="205">
        <f t="shared" si="406"/>
        <v>1715193</v>
      </c>
      <c r="BD1908" s="205">
        <f t="shared" si="407"/>
        <v>0</v>
      </c>
      <c r="BE1908" s="205">
        <f t="shared" si="408"/>
        <v>0</v>
      </c>
      <c r="BF1908" s="175">
        <v>1715193</v>
      </c>
      <c r="BG1908" s="175">
        <v>197226</v>
      </c>
      <c r="BH1908" s="175">
        <v>663562</v>
      </c>
      <c r="BI1908" s="175"/>
      <c r="BJ1908" s="175"/>
      <c r="BK1908" s="175">
        <v>28551</v>
      </c>
      <c r="BL1908" s="175">
        <v>208324</v>
      </c>
      <c r="BM1908" s="175"/>
      <c r="BN1908" s="175"/>
      <c r="BO1908" s="175">
        <v>617530</v>
      </c>
      <c r="BP1908" s="198">
        <f t="shared" si="409"/>
        <v>1281092</v>
      </c>
    </row>
    <row r="1909" spans="1:68" s="116" customFormat="1" x14ac:dyDescent="0.15">
      <c r="A1909" s="117">
        <v>1310001004</v>
      </c>
      <c r="B1909" s="118" t="s">
        <v>1082</v>
      </c>
      <c r="C1909" s="118" t="s">
        <v>1069</v>
      </c>
      <c r="D1909" s="118" t="s">
        <v>1079</v>
      </c>
      <c r="E1909" s="118" t="s">
        <v>3839</v>
      </c>
      <c r="F1909" s="120">
        <v>51</v>
      </c>
      <c r="G1909" s="119">
        <v>52177320</v>
      </c>
      <c r="H1909" s="119">
        <v>16222370</v>
      </c>
      <c r="I1909" s="120" t="s">
        <v>5823</v>
      </c>
      <c r="J1909" s="120">
        <v>350000</v>
      </c>
      <c r="K1909" s="120">
        <v>74594580</v>
      </c>
      <c r="L1909" s="120">
        <v>0.58399999999999996</v>
      </c>
      <c r="M1909" s="121" t="s">
        <v>5654</v>
      </c>
      <c r="N1909" s="120">
        <v>1</v>
      </c>
      <c r="O1909" s="119">
        <v>140</v>
      </c>
      <c r="P1909" s="119">
        <v>27.2</v>
      </c>
      <c r="Q1909" s="119">
        <v>2.9</v>
      </c>
      <c r="R1909" s="120" t="s">
        <v>5655</v>
      </c>
      <c r="S1909" s="120">
        <v>1444</v>
      </c>
      <c r="T1909" s="120"/>
      <c r="U1909" s="120"/>
      <c r="V1909" s="172">
        <v>42633.5</v>
      </c>
      <c r="W1909" s="172">
        <v>7878.5</v>
      </c>
      <c r="X1909" s="172">
        <v>17602.7</v>
      </c>
      <c r="Y1909" s="172">
        <v>13604</v>
      </c>
      <c r="Z1909" s="172">
        <v>3548.3</v>
      </c>
      <c r="AA1909" s="123">
        <v>300920</v>
      </c>
      <c r="AB1909" s="123"/>
      <c r="AC1909" s="123">
        <v>26361</v>
      </c>
      <c r="AD1909" s="123"/>
      <c r="AE1909" s="123">
        <v>2190</v>
      </c>
      <c r="AF1909" s="123"/>
      <c r="AG1909" s="214">
        <f t="shared" si="403"/>
        <v>2190</v>
      </c>
      <c r="AH1909" s="229" t="str">
        <f t="shared" si="404"/>
        <v>a4</v>
      </c>
      <c r="AI1909" s="122"/>
      <c r="AJ1909" s="122"/>
      <c r="AK1909" s="122"/>
      <c r="AL1909" s="122"/>
      <c r="AM1909" s="122"/>
      <c r="AN1909" s="173">
        <v>3</v>
      </c>
      <c r="AO1909" s="173">
        <v>39.4</v>
      </c>
      <c r="AP1909" s="173">
        <v>3</v>
      </c>
      <c r="AQ1909" s="173">
        <v>5</v>
      </c>
      <c r="AR1909" s="173"/>
      <c r="AS1909" s="173" t="s">
        <v>3186</v>
      </c>
      <c r="AT1909" s="173" t="s">
        <v>3186</v>
      </c>
      <c r="AU1909" s="173" t="s">
        <v>3186</v>
      </c>
      <c r="AV1909" s="173" t="s">
        <v>3186</v>
      </c>
      <c r="AW1909" s="173" t="s">
        <v>3186</v>
      </c>
      <c r="AX1909" s="173" t="s">
        <v>3186</v>
      </c>
      <c r="AY1909" s="173" t="s">
        <v>3186</v>
      </c>
      <c r="AZ1909" s="211">
        <f t="shared" si="401"/>
        <v>50.4</v>
      </c>
      <c r="BA1909" s="211"/>
      <c r="BB1909" s="205">
        <f t="shared" si="405"/>
        <v>2578113</v>
      </c>
      <c r="BC1909" s="205">
        <f t="shared" si="406"/>
        <v>2578113</v>
      </c>
      <c r="BD1909" s="205">
        <f t="shared" si="407"/>
        <v>0</v>
      </c>
      <c r="BE1909" s="205">
        <f t="shared" si="408"/>
        <v>0</v>
      </c>
      <c r="BF1909" s="175">
        <v>2578113</v>
      </c>
      <c r="BG1909" s="175">
        <v>356794</v>
      </c>
      <c r="BH1909" s="175">
        <v>525000</v>
      </c>
      <c r="BI1909" s="175"/>
      <c r="BJ1909" s="175"/>
      <c r="BK1909" s="175"/>
      <c r="BL1909" s="175">
        <v>466854</v>
      </c>
      <c r="BM1909" s="175">
        <v>677422</v>
      </c>
      <c r="BN1909" s="175">
        <v>109471</v>
      </c>
      <c r="BO1909" s="175">
        <v>442572</v>
      </c>
      <c r="BP1909" s="198">
        <f t="shared" si="409"/>
        <v>967572</v>
      </c>
    </row>
    <row r="1910" spans="1:68" s="116" customFormat="1" x14ac:dyDescent="0.15">
      <c r="A1910" s="117">
        <v>2700281001</v>
      </c>
      <c r="B1910" s="118" t="s">
        <v>2042</v>
      </c>
      <c r="C1910" s="118" t="s">
        <v>2037</v>
      </c>
      <c r="D1910" s="118" t="s">
        <v>2043</v>
      </c>
      <c r="E1910" s="118" t="s">
        <v>4543</v>
      </c>
      <c r="F1910" s="120">
        <v>43</v>
      </c>
      <c r="G1910" s="119">
        <v>92603483</v>
      </c>
      <c r="H1910" s="119">
        <v>5521530</v>
      </c>
      <c r="I1910" s="120" t="s">
        <v>5821</v>
      </c>
      <c r="J1910" s="120">
        <v>256110</v>
      </c>
      <c r="K1910" s="120">
        <v>81923329</v>
      </c>
      <c r="L1910" s="120">
        <v>0.876</v>
      </c>
      <c r="M1910" s="121" t="s">
        <v>5661</v>
      </c>
      <c r="N1910" s="120">
        <v>1</v>
      </c>
      <c r="O1910" s="119">
        <v>121</v>
      </c>
      <c r="P1910" s="119"/>
      <c r="Q1910" s="119"/>
      <c r="R1910" s="120" t="s">
        <v>5655</v>
      </c>
      <c r="S1910" s="120">
        <v>1127.4000000000001</v>
      </c>
      <c r="T1910" s="120"/>
      <c r="U1910" s="120"/>
      <c r="V1910" s="172">
        <v>34427.33</v>
      </c>
      <c r="W1910" s="172">
        <v>7340</v>
      </c>
      <c r="X1910" s="172">
        <v>17359.2</v>
      </c>
      <c r="Y1910" s="172">
        <v>9089.43</v>
      </c>
      <c r="Z1910" s="172">
        <v>638.70000000000005</v>
      </c>
      <c r="AA1910" s="123">
        <v>266019</v>
      </c>
      <c r="AB1910" s="123"/>
      <c r="AC1910" s="123">
        <v>39099</v>
      </c>
      <c r="AD1910" s="123">
        <v>8312</v>
      </c>
      <c r="AE1910" s="123"/>
      <c r="AF1910" s="123">
        <v>1701</v>
      </c>
      <c r="AG1910" s="214">
        <f t="shared" si="403"/>
        <v>10013</v>
      </c>
      <c r="AH1910" s="229" t="str">
        <f t="shared" si="404"/>
        <v>a4</v>
      </c>
      <c r="AI1910" s="122"/>
      <c r="AJ1910" s="122"/>
      <c r="AK1910" s="122"/>
      <c r="AL1910" s="122"/>
      <c r="AM1910" s="122"/>
      <c r="AN1910" s="173">
        <v>3</v>
      </c>
      <c r="AO1910" s="173">
        <v>6</v>
      </c>
      <c r="AP1910" s="173">
        <v>4</v>
      </c>
      <c r="AQ1910" s="173">
        <v>2</v>
      </c>
      <c r="AR1910" s="173"/>
      <c r="AS1910" s="173">
        <v>2</v>
      </c>
      <c r="AT1910" s="173">
        <v>24</v>
      </c>
      <c r="AU1910" s="173">
        <v>23</v>
      </c>
      <c r="AV1910" s="173">
        <v>25</v>
      </c>
      <c r="AW1910" s="173">
        <v>17</v>
      </c>
      <c r="AX1910" s="173">
        <v>4</v>
      </c>
      <c r="AY1910" s="173">
        <v>2</v>
      </c>
      <c r="AZ1910" s="211">
        <f t="shared" si="401"/>
        <v>17</v>
      </c>
      <c r="BA1910" s="211">
        <f t="shared" ref="BA1910:BA1917" si="410">SUBTOTAL(9,AT1910:AY1910)</f>
        <v>95</v>
      </c>
      <c r="BB1910" s="205">
        <f t="shared" si="405"/>
        <v>3889862</v>
      </c>
      <c r="BC1910" s="205">
        <f t="shared" si="406"/>
        <v>2954834</v>
      </c>
      <c r="BD1910" s="205">
        <f t="shared" si="407"/>
        <v>949815</v>
      </c>
      <c r="BE1910" s="205">
        <f t="shared" si="408"/>
        <v>14787</v>
      </c>
      <c r="BF1910" s="175">
        <v>2940047</v>
      </c>
      <c r="BG1910" s="175">
        <v>217561</v>
      </c>
      <c r="BH1910" s="175">
        <v>949815</v>
      </c>
      <c r="BI1910" s="175">
        <v>581804</v>
      </c>
      <c r="BJ1910" s="175">
        <v>353224</v>
      </c>
      <c r="BK1910" s="175">
        <v>206331</v>
      </c>
      <c r="BL1910" s="175">
        <v>128505</v>
      </c>
      <c r="BM1910" s="175">
        <v>460756</v>
      </c>
      <c r="BN1910" s="175">
        <v>360035</v>
      </c>
      <c r="BO1910" s="175">
        <v>631831</v>
      </c>
      <c r="BP1910" s="198">
        <f t="shared" si="409"/>
        <v>1581646</v>
      </c>
    </row>
    <row r="1911" spans="1:68" s="116" customFormat="1" x14ac:dyDescent="0.15">
      <c r="A1911" s="117">
        <v>1300181002</v>
      </c>
      <c r="B1911" s="118" t="s">
        <v>1071</v>
      </c>
      <c r="C1911" s="118" t="s">
        <v>1069</v>
      </c>
      <c r="D1911" s="118" t="s">
        <v>1070</v>
      </c>
      <c r="E1911" s="118" t="s">
        <v>3830</v>
      </c>
      <c r="F1911" s="120">
        <v>2013</v>
      </c>
      <c r="G1911" s="119">
        <v>58821030</v>
      </c>
      <c r="H1911" s="119">
        <v>14475930</v>
      </c>
      <c r="I1911" s="120" t="s">
        <v>5822</v>
      </c>
      <c r="J1911" s="120">
        <v>299500</v>
      </c>
      <c r="K1911" s="120">
        <v>83029440</v>
      </c>
      <c r="L1911" s="120">
        <v>0.76</v>
      </c>
      <c r="M1911" s="121" t="s">
        <v>5654</v>
      </c>
      <c r="N1911" s="120">
        <v>1</v>
      </c>
      <c r="O1911" s="119">
        <v>140</v>
      </c>
      <c r="P1911" s="119"/>
      <c r="Q1911" s="119"/>
      <c r="R1911" s="120" t="s">
        <v>5655</v>
      </c>
      <c r="S1911" s="120">
        <v>281.5</v>
      </c>
      <c r="T1911" s="120"/>
      <c r="U1911" s="120"/>
      <c r="V1911" s="172">
        <v>27792</v>
      </c>
      <c r="W1911" s="172">
        <v>3131</v>
      </c>
      <c r="X1911" s="172">
        <v>15531</v>
      </c>
      <c r="Y1911" s="172">
        <v>9130</v>
      </c>
      <c r="Z1911" s="172"/>
      <c r="AA1911" s="123">
        <v>354540</v>
      </c>
      <c r="AB1911" s="123"/>
      <c r="AC1911" s="123">
        <v>47836</v>
      </c>
      <c r="AD1911" s="123"/>
      <c r="AE1911" s="123">
        <v>1323.3000000000002</v>
      </c>
      <c r="AF1911" s="123"/>
      <c r="AG1911" s="214">
        <f t="shared" si="403"/>
        <v>1323.3000000000002</v>
      </c>
      <c r="AH1911" s="229" t="str">
        <f t="shared" si="404"/>
        <v>a4</v>
      </c>
      <c r="AI1911" s="122"/>
      <c r="AJ1911" s="122"/>
      <c r="AK1911" s="122"/>
      <c r="AL1911" s="122"/>
      <c r="AM1911" s="122"/>
      <c r="AN1911" s="173">
        <v>1</v>
      </c>
      <c r="AO1911" s="173">
        <v>3.5</v>
      </c>
      <c r="AP1911" s="173">
        <v>3.5</v>
      </c>
      <c r="AQ1911" s="173">
        <v>4</v>
      </c>
      <c r="AR1911" s="173"/>
      <c r="AS1911" s="173">
        <v>4</v>
      </c>
      <c r="AT1911" s="173">
        <v>16</v>
      </c>
      <c r="AU1911" s="173">
        <v>12</v>
      </c>
      <c r="AV1911" s="173">
        <v>16</v>
      </c>
      <c r="AW1911" s="173">
        <v>10</v>
      </c>
      <c r="AX1911" s="173">
        <v>2</v>
      </c>
      <c r="AY1911" s="173">
        <v>2</v>
      </c>
      <c r="AZ1911" s="211">
        <f t="shared" si="401"/>
        <v>16</v>
      </c>
      <c r="BA1911" s="211">
        <f t="shared" si="410"/>
        <v>58</v>
      </c>
      <c r="BB1911" s="205">
        <f t="shared" si="405"/>
        <v>1699258</v>
      </c>
      <c r="BC1911" s="205">
        <f t="shared" si="406"/>
        <v>1699258</v>
      </c>
      <c r="BD1911" s="205">
        <f t="shared" si="407"/>
        <v>0</v>
      </c>
      <c r="BE1911" s="205">
        <f t="shared" si="408"/>
        <v>0</v>
      </c>
      <c r="BF1911" s="175">
        <v>1699258</v>
      </c>
      <c r="BG1911" s="175">
        <v>197226</v>
      </c>
      <c r="BH1911" s="175">
        <v>593216</v>
      </c>
      <c r="BI1911" s="175"/>
      <c r="BJ1911" s="175"/>
      <c r="BK1911" s="175">
        <v>98381</v>
      </c>
      <c r="BL1911" s="175">
        <v>240433</v>
      </c>
      <c r="BM1911" s="175"/>
      <c r="BN1911" s="175"/>
      <c r="BO1911" s="175">
        <v>570002</v>
      </c>
      <c r="BP1911" s="198">
        <f t="shared" si="409"/>
        <v>1163218</v>
      </c>
    </row>
    <row r="1912" spans="1:68" s="116" customFormat="1" x14ac:dyDescent="0.15">
      <c r="A1912" s="117">
        <v>4000181001</v>
      </c>
      <c r="B1912" s="118" t="s">
        <v>2790</v>
      </c>
      <c r="C1912" s="118" t="s">
        <v>2791</v>
      </c>
      <c r="D1912" s="118" t="s">
        <v>2792</v>
      </c>
      <c r="E1912" s="118" t="s">
        <v>5102</v>
      </c>
      <c r="F1912" s="120">
        <v>38</v>
      </c>
      <c r="G1912" s="119">
        <v>71810336</v>
      </c>
      <c r="H1912" s="119"/>
      <c r="I1912" s="120" t="s">
        <v>5820</v>
      </c>
      <c r="J1912" s="120">
        <v>309600</v>
      </c>
      <c r="K1912" s="120">
        <v>83344336</v>
      </c>
      <c r="L1912" s="120">
        <v>0.73799999999999999</v>
      </c>
      <c r="M1912" s="121" t="s">
        <v>5654</v>
      </c>
      <c r="N1912" s="120">
        <v>1</v>
      </c>
      <c r="O1912" s="119">
        <v>215</v>
      </c>
      <c r="P1912" s="119">
        <v>35</v>
      </c>
      <c r="Q1912" s="119">
        <v>4.17</v>
      </c>
      <c r="R1912" s="120" t="s">
        <v>5655</v>
      </c>
      <c r="S1912" s="120">
        <v>74.8</v>
      </c>
      <c r="T1912" s="120"/>
      <c r="U1912" s="120"/>
      <c r="V1912" s="172">
        <v>39993</v>
      </c>
      <c r="W1912" s="172">
        <v>4928</v>
      </c>
      <c r="X1912" s="172">
        <v>22915</v>
      </c>
      <c r="Y1912" s="172">
        <v>11109</v>
      </c>
      <c r="Z1912" s="172">
        <v>1041</v>
      </c>
      <c r="AA1912" s="123">
        <v>420094</v>
      </c>
      <c r="AB1912" s="123">
        <v>1232456.399999998</v>
      </c>
      <c r="AC1912" s="123">
        <v>39873</v>
      </c>
      <c r="AD1912" s="123">
        <v>1861</v>
      </c>
      <c r="AE1912" s="123"/>
      <c r="AF1912" s="123">
        <v>1616.6799999999998</v>
      </c>
      <c r="AG1912" s="214">
        <f t="shared" si="403"/>
        <v>3477.68</v>
      </c>
      <c r="AH1912" s="229" t="str">
        <f t="shared" si="404"/>
        <v>a4</v>
      </c>
      <c r="AI1912" s="122"/>
      <c r="AJ1912" s="122"/>
      <c r="AK1912" s="122"/>
      <c r="AL1912" s="122"/>
      <c r="AM1912" s="122"/>
      <c r="AN1912" s="173"/>
      <c r="AO1912" s="173"/>
      <c r="AP1912" s="173"/>
      <c r="AQ1912" s="173"/>
      <c r="AR1912" s="173"/>
      <c r="AS1912" s="173">
        <v>26</v>
      </c>
      <c r="AT1912" s="173">
        <v>18</v>
      </c>
      <c r="AU1912" s="173">
        <v>16</v>
      </c>
      <c r="AV1912" s="173">
        <v>34</v>
      </c>
      <c r="AW1912" s="173">
        <v>25</v>
      </c>
      <c r="AX1912" s="173">
        <v>10</v>
      </c>
      <c r="AY1912" s="173">
        <v>17</v>
      </c>
      <c r="AZ1912" s="211">
        <f t="shared" si="401"/>
        <v>26</v>
      </c>
      <c r="BA1912" s="211">
        <f t="shared" si="410"/>
        <v>120</v>
      </c>
      <c r="BB1912" s="205">
        <f t="shared" si="405"/>
        <v>3708846</v>
      </c>
      <c r="BC1912" s="205">
        <f t="shared" si="406"/>
        <v>3210193</v>
      </c>
      <c r="BD1912" s="205">
        <f t="shared" si="407"/>
        <v>520606</v>
      </c>
      <c r="BE1912" s="205">
        <f t="shared" si="408"/>
        <v>21953</v>
      </c>
      <c r="BF1912" s="175">
        <v>3188240</v>
      </c>
      <c r="BG1912" s="175"/>
      <c r="BH1912" s="175">
        <v>890631</v>
      </c>
      <c r="BI1912" s="175">
        <v>498653</v>
      </c>
      <c r="BJ1912" s="175"/>
      <c r="BK1912" s="175">
        <v>73374</v>
      </c>
      <c r="BL1912" s="175">
        <v>1077988</v>
      </c>
      <c r="BM1912" s="175">
        <v>422946</v>
      </c>
      <c r="BN1912" s="175">
        <v>352566</v>
      </c>
      <c r="BO1912" s="175">
        <v>392688</v>
      </c>
      <c r="BP1912" s="198">
        <f t="shared" si="409"/>
        <v>1283319</v>
      </c>
    </row>
    <row r="1913" spans="1:68" s="116" customFormat="1" x14ac:dyDescent="0.15">
      <c r="A1913" s="117">
        <v>1300281001</v>
      </c>
      <c r="B1913" s="118" t="s">
        <v>1076</v>
      </c>
      <c r="C1913" s="118" t="s">
        <v>1069</v>
      </c>
      <c r="D1913" s="118" t="s">
        <v>1077</v>
      </c>
      <c r="E1913" s="118" t="s">
        <v>3835</v>
      </c>
      <c r="F1913" s="120">
        <v>2013</v>
      </c>
      <c r="G1913" s="119">
        <v>79970280</v>
      </c>
      <c r="H1913" s="119"/>
      <c r="I1913" s="120" t="s">
        <v>5820</v>
      </c>
      <c r="J1913" s="120">
        <v>373950</v>
      </c>
      <c r="K1913" s="120">
        <v>85902770</v>
      </c>
      <c r="L1913" s="120">
        <v>0.629</v>
      </c>
      <c r="M1913" s="121" t="s">
        <v>5661</v>
      </c>
      <c r="N1913" s="120">
        <v>1</v>
      </c>
      <c r="O1913" s="119">
        <v>180</v>
      </c>
      <c r="P1913" s="119">
        <v>31</v>
      </c>
      <c r="Q1913" s="119">
        <v>3.5</v>
      </c>
      <c r="R1913" s="120" t="s">
        <v>5655</v>
      </c>
      <c r="S1913" s="120">
        <v>250.4</v>
      </c>
      <c r="T1913" s="120"/>
      <c r="U1913" s="120"/>
      <c r="V1913" s="172">
        <v>34326.199999999997</v>
      </c>
      <c r="W1913" s="172">
        <v>3028.8</v>
      </c>
      <c r="X1913" s="172">
        <v>18783.5</v>
      </c>
      <c r="Y1913" s="172">
        <v>12513.9</v>
      </c>
      <c r="Z1913" s="172"/>
      <c r="AA1913" s="123">
        <v>886110</v>
      </c>
      <c r="AB1913" s="123"/>
      <c r="AC1913" s="123">
        <v>66300</v>
      </c>
      <c r="AD1913" s="123"/>
      <c r="AE1913" s="123">
        <v>1605.5</v>
      </c>
      <c r="AF1913" s="123"/>
      <c r="AG1913" s="214">
        <f t="shared" si="403"/>
        <v>1605.5</v>
      </c>
      <c r="AH1913" s="229" t="str">
        <f t="shared" si="404"/>
        <v>a4</v>
      </c>
      <c r="AI1913" s="122"/>
      <c r="AJ1913" s="122"/>
      <c r="AK1913" s="122"/>
      <c r="AL1913" s="122"/>
      <c r="AM1913" s="122"/>
      <c r="AN1913" s="173">
        <v>1</v>
      </c>
      <c r="AO1913" s="173">
        <v>4</v>
      </c>
      <c r="AP1913" s="173">
        <v>4</v>
      </c>
      <c r="AQ1913" s="173">
        <v>4</v>
      </c>
      <c r="AR1913" s="173"/>
      <c r="AS1913" s="173">
        <v>5</v>
      </c>
      <c r="AT1913" s="173">
        <v>16</v>
      </c>
      <c r="AU1913" s="173">
        <v>13</v>
      </c>
      <c r="AV1913" s="173">
        <v>16</v>
      </c>
      <c r="AW1913" s="173">
        <v>13</v>
      </c>
      <c r="AX1913" s="173"/>
      <c r="AY1913" s="173">
        <v>3</v>
      </c>
      <c r="AZ1913" s="211">
        <f t="shared" si="401"/>
        <v>18</v>
      </c>
      <c r="BA1913" s="211">
        <f t="shared" si="410"/>
        <v>61</v>
      </c>
      <c r="BB1913" s="205">
        <f t="shared" si="405"/>
        <v>2195656</v>
      </c>
      <c r="BC1913" s="205">
        <f t="shared" si="406"/>
        <v>2195656</v>
      </c>
      <c r="BD1913" s="205">
        <f t="shared" si="407"/>
        <v>0</v>
      </c>
      <c r="BE1913" s="205">
        <f t="shared" si="408"/>
        <v>0</v>
      </c>
      <c r="BF1913" s="175">
        <v>2195656</v>
      </c>
      <c r="BG1913" s="175">
        <v>180791</v>
      </c>
      <c r="BH1913" s="175">
        <v>1030203</v>
      </c>
      <c r="BI1913" s="175"/>
      <c r="BJ1913" s="175"/>
      <c r="BK1913" s="175">
        <v>63577</v>
      </c>
      <c r="BL1913" s="175">
        <v>262327</v>
      </c>
      <c r="BM1913" s="175"/>
      <c r="BN1913" s="175"/>
      <c r="BO1913" s="175">
        <v>658758</v>
      </c>
      <c r="BP1913" s="198">
        <f t="shared" si="409"/>
        <v>1688961</v>
      </c>
    </row>
    <row r="1914" spans="1:68" s="116" customFormat="1" x14ac:dyDescent="0.15">
      <c r="A1914" s="117">
        <v>2900181001</v>
      </c>
      <c r="B1914" s="118" t="s">
        <v>2260</v>
      </c>
      <c r="C1914" s="118" t="s">
        <v>2261</v>
      </c>
      <c r="D1914" s="118" t="s">
        <v>2262</v>
      </c>
      <c r="E1914" s="118" t="s">
        <v>4723</v>
      </c>
      <c r="F1914" s="120">
        <v>39</v>
      </c>
      <c r="G1914" s="119">
        <v>89538760</v>
      </c>
      <c r="H1914" s="119"/>
      <c r="I1914" s="120" t="s">
        <v>5821</v>
      </c>
      <c r="J1914" s="120">
        <v>331500</v>
      </c>
      <c r="K1914" s="120">
        <v>87513490</v>
      </c>
      <c r="L1914" s="120">
        <v>0.72299999999999998</v>
      </c>
      <c r="M1914" s="121" t="s">
        <v>5654</v>
      </c>
      <c r="N1914" s="120">
        <v>1</v>
      </c>
      <c r="O1914" s="119">
        <v>198</v>
      </c>
      <c r="P1914" s="119">
        <v>33.4</v>
      </c>
      <c r="Q1914" s="119">
        <v>4.76</v>
      </c>
      <c r="R1914" s="120" t="s">
        <v>5655</v>
      </c>
      <c r="S1914" s="120">
        <v>474.8</v>
      </c>
      <c r="T1914" s="120"/>
      <c r="U1914" s="120"/>
      <c r="V1914" s="172">
        <v>41047.800000000003</v>
      </c>
      <c r="W1914" s="172">
        <v>6363.6</v>
      </c>
      <c r="X1914" s="172">
        <v>23266.3</v>
      </c>
      <c r="Y1914" s="172">
        <v>10528.3</v>
      </c>
      <c r="Z1914" s="172">
        <v>889.6</v>
      </c>
      <c r="AA1914" s="123">
        <v>347831</v>
      </c>
      <c r="AB1914" s="123">
        <v>706534.40000000061</v>
      </c>
      <c r="AC1914" s="123">
        <v>44907</v>
      </c>
      <c r="AD1914" s="123">
        <v>1363.6</v>
      </c>
      <c r="AE1914" s="123">
        <v>1595.7</v>
      </c>
      <c r="AF1914" s="123"/>
      <c r="AG1914" s="214">
        <f t="shared" si="403"/>
        <v>2959.3</v>
      </c>
      <c r="AH1914" s="229" t="str">
        <f t="shared" si="404"/>
        <v>a4</v>
      </c>
      <c r="AI1914" s="122"/>
      <c r="AJ1914" s="122"/>
      <c r="AK1914" s="122"/>
      <c r="AL1914" s="122"/>
      <c r="AM1914" s="122"/>
      <c r="AN1914" s="173">
        <v>2</v>
      </c>
      <c r="AO1914" s="173">
        <v>3</v>
      </c>
      <c r="AP1914" s="173">
        <v>3</v>
      </c>
      <c r="AQ1914" s="173">
        <v>4</v>
      </c>
      <c r="AR1914" s="173">
        <v>1</v>
      </c>
      <c r="AS1914" s="173">
        <v>2</v>
      </c>
      <c r="AT1914" s="173">
        <v>7.5</v>
      </c>
      <c r="AU1914" s="173">
        <v>29</v>
      </c>
      <c r="AV1914" s="173">
        <v>9.5</v>
      </c>
      <c r="AW1914" s="173">
        <v>29</v>
      </c>
      <c r="AX1914" s="173">
        <v>4</v>
      </c>
      <c r="AY1914" s="173">
        <v>5</v>
      </c>
      <c r="AZ1914" s="211">
        <f t="shared" si="401"/>
        <v>15</v>
      </c>
      <c r="BA1914" s="211">
        <f t="shared" si="410"/>
        <v>84</v>
      </c>
      <c r="BB1914" s="205">
        <f t="shared" si="405"/>
        <v>1795335</v>
      </c>
      <c r="BC1914" s="205">
        <f t="shared" si="406"/>
        <v>1473889</v>
      </c>
      <c r="BD1914" s="205">
        <f t="shared" si="407"/>
        <v>332896</v>
      </c>
      <c r="BE1914" s="205">
        <f t="shared" si="408"/>
        <v>11450</v>
      </c>
      <c r="BF1914" s="175">
        <v>1462439</v>
      </c>
      <c r="BG1914" s="175"/>
      <c r="BH1914" s="175">
        <v>487620</v>
      </c>
      <c r="BI1914" s="175">
        <v>286240</v>
      </c>
      <c r="BJ1914" s="175">
        <v>35206</v>
      </c>
      <c r="BK1914" s="175">
        <v>23820</v>
      </c>
      <c r="BL1914" s="175">
        <v>90014</v>
      </c>
      <c r="BM1914" s="175">
        <v>509905</v>
      </c>
      <c r="BN1914" s="175">
        <v>205347</v>
      </c>
      <c r="BO1914" s="175">
        <v>157183</v>
      </c>
      <c r="BP1914" s="198">
        <f t="shared" si="409"/>
        <v>644803</v>
      </c>
    </row>
    <row r="1915" spans="1:68" s="116" customFormat="1" x14ac:dyDescent="0.15">
      <c r="A1915" s="117">
        <v>2700181001</v>
      </c>
      <c r="B1915" s="118" t="s">
        <v>2036</v>
      </c>
      <c r="C1915" s="118" t="s">
        <v>2037</v>
      </c>
      <c r="D1915" s="118" t="s">
        <v>2038</v>
      </c>
      <c r="E1915" s="118" t="s">
        <v>4539</v>
      </c>
      <c r="F1915" s="120">
        <v>41</v>
      </c>
      <c r="G1915" s="119">
        <v>92552511</v>
      </c>
      <c r="H1915" s="119">
        <v>4612355</v>
      </c>
      <c r="I1915" s="120" t="s">
        <v>5823</v>
      </c>
      <c r="J1915" s="120">
        <v>331000</v>
      </c>
      <c r="K1915" s="120">
        <v>100208897</v>
      </c>
      <c r="L1915" s="120">
        <v>0.82899999999999996</v>
      </c>
      <c r="M1915" s="121" t="s">
        <v>5681</v>
      </c>
      <c r="N1915" s="120">
        <v>1</v>
      </c>
      <c r="O1915" s="119">
        <v>100</v>
      </c>
      <c r="P1915" s="119">
        <v>24</v>
      </c>
      <c r="Q1915" s="119">
        <v>2.9</v>
      </c>
      <c r="R1915" s="120" t="s">
        <v>5655</v>
      </c>
      <c r="S1915" s="120">
        <v>769</v>
      </c>
      <c r="T1915" s="120"/>
      <c r="U1915" s="120"/>
      <c r="V1915" s="172">
        <v>38838.36</v>
      </c>
      <c r="W1915" s="172">
        <v>6596.8</v>
      </c>
      <c r="X1915" s="172">
        <v>22241.200000000001</v>
      </c>
      <c r="Y1915" s="172">
        <v>9444</v>
      </c>
      <c r="Z1915" s="172">
        <v>556.36000000000104</v>
      </c>
      <c r="AA1915" s="123">
        <v>228054.3</v>
      </c>
      <c r="AB1915" s="123"/>
      <c r="AC1915" s="123">
        <v>12599</v>
      </c>
      <c r="AD1915" s="123"/>
      <c r="AE1915" s="123">
        <v>3745</v>
      </c>
      <c r="AF1915" s="123"/>
      <c r="AG1915" s="214">
        <f t="shared" si="403"/>
        <v>3745</v>
      </c>
      <c r="AH1915" s="229" t="str">
        <f t="shared" si="404"/>
        <v>a4</v>
      </c>
      <c r="AI1915" s="122"/>
      <c r="AJ1915" s="122"/>
      <c r="AK1915" s="122"/>
      <c r="AL1915" s="122"/>
      <c r="AM1915" s="122"/>
      <c r="AN1915" s="173">
        <v>2.5</v>
      </c>
      <c r="AO1915" s="173">
        <v>5</v>
      </c>
      <c r="AP1915" s="173">
        <v>5.5</v>
      </c>
      <c r="AQ1915" s="173">
        <v>2</v>
      </c>
      <c r="AR1915" s="173">
        <v>1</v>
      </c>
      <c r="AS1915" s="173">
        <v>2</v>
      </c>
      <c r="AT1915" s="173">
        <v>19.2</v>
      </c>
      <c r="AU1915" s="173">
        <v>12</v>
      </c>
      <c r="AV1915" s="173">
        <v>17</v>
      </c>
      <c r="AW1915" s="173">
        <v>15</v>
      </c>
      <c r="AX1915" s="173">
        <v>7</v>
      </c>
      <c r="AY1915" s="173">
        <v>3</v>
      </c>
      <c r="AZ1915" s="211">
        <f t="shared" si="401"/>
        <v>18</v>
      </c>
      <c r="BA1915" s="211">
        <f t="shared" si="410"/>
        <v>73.2</v>
      </c>
      <c r="BB1915" s="205">
        <f t="shared" si="405"/>
        <v>2032641</v>
      </c>
      <c r="BC1915" s="205">
        <f t="shared" si="406"/>
        <v>2032641</v>
      </c>
      <c r="BD1915" s="205">
        <f t="shared" si="407"/>
        <v>0</v>
      </c>
      <c r="BE1915" s="205">
        <f t="shared" si="408"/>
        <v>0</v>
      </c>
      <c r="BF1915" s="175">
        <v>2032641</v>
      </c>
      <c r="BG1915" s="175"/>
      <c r="BH1915" s="175">
        <v>921402</v>
      </c>
      <c r="BI1915" s="175"/>
      <c r="BJ1915" s="175"/>
      <c r="BK1915" s="175">
        <v>41936</v>
      </c>
      <c r="BL1915" s="175">
        <v>103847</v>
      </c>
      <c r="BM1915" s="175">
        <v>454445</v>
      </c>
      <c r="BN1915" s="175">
        <v>177409</v>
      </c>
      <c r="BO1915" s="175">
        <v>333602</v>
      </c>
      <c r="BP1915" s="198">
        <f t="shared" si="409"/>
        <v>1255004</v>
      </c>
    </row>
    <row r="1916" spans="1:68" s="116" customFormat="1" x14ac:dyDescent="0.15">
      <c r="A1916" s="117">
        <v>1200181001</v>
      </c>
      <c r="B1916" s="118" t="s">
        <v>1019</v>
      </c>
      <c r="C1916" s="118" t="s">
        <v>1020</v>
      </c>
      <c r="D1916" s="118" t="s">
        <v>1021</v>
      </c>
      <c r="E1916" s="118" t="s">
        <v>3801</v>
      </c>
      <c r="F1916" s="120">
        <v>39</v>
      </c>
      <c r="G1916" s="119">
        <v>100916430</v>
      </c>
      <c r="H1916" s="119"/>
      <c r="I1916" s="120" t="s">
        <v>5820</v>
      </c>
      <c r="J1916" s="120">
        <v>369800</v>
      </c>
      <c r="K1916" s="120">
        <v>100916430</v>
      </c>
      <c r="L1916" s="120">
        <v>0.748</v>
      </c>
      <c r="M1916" s="121" t="s">
        <v>5654</v>
      </c>
      <c r="N1916" s="120">
        <v>1</v>
      </c>
      <c r="O1916" s="119">
        <v>157</v>
      </c>
      <c r="P1916" s="119">
        <v>30.8</v>
      </c>
      <c r="Q1916" s="119">
        <v>3.62</v>
      </c>
      <c r="R1916" s="120" t="s">
        <v>5655</v>
      </c>
      <c r="S1916" s="120">
        <v>755.6</v>
      </c>
      <c r="T1916" s="120"/>
      <c r="U1916" s="120"/>
      <c r="V1916" s="172">
        <v>39108</v>
      </c>
      <c r="W1916" s="172">
        <v>5402.1</v>
      </c>
      <c r="X1916" s="172">
        <v>20785.8</v>
      </c>
      <c r="Y1916" s="172">
        <v>12230</v>
      </c>
      <c r="Z1916" s="172">
        <v>690.1</v>
      </c>
      <c r="AA1916" s="123">
        <v>651688</v>
      </c>
      <c r="AB1916" s="123"/>
      <c r="AC1916" s="123">
        <v>84351</v>
      </c>
      <c r="AD1916" s="123"/>
      <c r="AE1916" s="123">
        <v>2948.0599999999995</v>
      </c>
      <c r="AF1916" s="123"/>
      <c r="AG1916" s="214">
        <f t="shared" si="403"/>
        <v>2948.0599999999995</v>
      </c>
      <c r="AH1916" s="229" t="str">
        <f t="shared" si="404"/>
        <v>a4</v>
      </c>
      <c r="AI1916" s="122" t="s">
        <v>5401</v>
      </c>
      <c r="AJ1916" s="122"/>
      <c r="AK1916" s="122" t="s">
        <v>5401</v>
      </c>
      <c r="AL1916" s="122"/>
      <c r="AM1916" s="122" t="s">
        <v>5401</v>
      </c>
      <c r="AN1916" s="173">
        <v>17</v>
      </c>
      <c r="AO1916" s="173"/>
      <c r="AP1916" s="173"/>
      <c r="AQ1916" s="173"/>
      <c r="AR1916" s="173"/>
      <c r="AS1916" s="173">
        <v>20</v>
      </c>
      <c r="AT1916" s="173">
        <v>17</v>
      </c>
      <c r="AU1916" s="173">
        <v>15</v>
      </c>
      <c r="AV1916" s="173">
        <v>18</v>
      </c>
      <c r="AW1916" s="173">
        <v>10</v>
      </c>
      <c r="AX1916" s="173">
        <v>7</v>
      </c>
      <c r="AY1916" s="173">
        <v>11</v>
      </c>
      <c r="AZ1916" s="211">
        <f t="shared" si="401"/>
        <v>37</v>
      </c>
      <c r="BA1916" s="211">
        <f t="shared" si="410"/>
        <v>78</v>
      </c>
      <c r="BB1916" s="205">
        <f t="shared" si="405"/>
        <v>4039030</v>
      </c>
      <c r="BC1916" s="205">
        <f t="shared" si="406"/>
        <v>4039030</v>
      </c>
      <c r="BD1916" s="205">
        <f t="shared" si="407"/>
        <v>0</v>
      </c>
      <c r="BE1916" s="205">
        <f t="shared" si="408"/>
        <v>0</v>
      </c>
      <c r="BF1916" s="175">
        <v>4039030</v>
      </c>
      <c r="BG1916" s="175">
        <v>113517</v>
      </c>
      <c r="BH1916" s="175">
        <v>2351079</v>
      </c>
      <c r="BI1916" s="175"/>
      <c r="BJ1916" s="175"/>
      <c r="BK1916" s="175">
        <v>69976</v>
      </c>
      <c r="BL1916" s="175">
        <v>1210758</v>
      </c>
      <c r="BM1916" s="175"/>
      <c r="BN1916" s="175"/>
      <c r="BO1916" s="175">
        <v>293700</v>
      </c>
      <c r="BP1916" s="198">
        <f t="shared" si="409"/>
        <v>2644779</v>
      </c>
    </row>
    <row r="1917" spans="1:68" s="116" customFormat="1" x14ac:dyDescent="0.15">
      <c r="A1917" s="117">
        <v>410001001</v>
      </c>
      <c r="B1917" s="118" t="s">
        <v>499</v>
      </c>
      <c r="C1917" s="118" t="s">
        <v>485</v>
      </c>
      <c r="D1917" s="118" t="s">
        <v>500</v>
      </c>
      <c r="E1917" s="118" t="s">
        <v>3477</v>
      </c>
      <c r="F1917" s="120">
        <v>49</v>
      </c>
      <c r="G1917" s="119">
        <v>103278622</v>
      </c>
      <c r="H1917" s="119">
        <v>17356955</v>
      </c>
      <c r="I1917" s="120" t="s">
        <v>5821</v>
      </c>
      <c r="J1917" s="120">
        <v>398900</v>
      </c>
      <c r="K1917" s="120">
        <v>120635577</v>
      </c>
      <c r="L1917" s="120">
        <v>0.82899999999999996</v>
      </c>
      <c r="M1917" s="121" t="s">
        <v>5668</v>
      </c>
      <c r="N1917" s="120">
        <v>1</v>
      </c>
      <c r="O1917" s="119">
        <v>170</v>
      </c>
      <c r="P1917" s="119">
        <v>35</v>
      </c>
      <c r="Q1917" s="119">
        <v>3.5</v>
      </c>
      <c r="R1917" s="120" t="s">
        <v>5655</v>
      </c>
      <c r="S1917" s="120">
        <v>4427.2</v>
      </c>
      <c r="T1917" s="120"/>
      <c r="U1917" s="120"/>
      <c r="V1917" s="172">
        <v>21693.3</v>
      </c>
      <c r="W1917" s="172"/>
      <c r="X1917" s="172">
        <v>9538.2000000000007</v>
      </c>
      <c r="Y1917" s="172">
        <v>12155.1</v>
      </c>
      <c r="Z1917" s="172"/>
      <c r="AA1917" s="123">
        <v>465222</v>
      </c>
      <c r="AB1917" s="123"/>
      <c r="AC1917" s="123">
        <v>59931</v>
      </c>
      <c r="AD1917" s="123"/>
      <c r="AE1917" s="123">
        <v>1661.75</v>
      </c>
      <c r="AF1917" s="123"/>
      <c r="AG1917" s="214">
        <f t="shared" si="403"/>
        <v>1661.75</v>
      </c>
      <c r="AH1917" s="229" t="str">
        <f t="shared" si="404"/>
        <v>a4</v>
      </c>
      <c r="AI1917" s="122"/>
      <c r="AJ1917" s="122"/>
      <c r="AK1917" s="122"/>
      <c r="AL1917" s="122"/>
      <c r="AM1917" s="122"/>
      <c r="AN1917" s="173">
        <v>4</v>
      </c>
      <c r="AO1917" s="173">
        <v>28</v>
      </c>
      <c r="AP1917" s="173">
        <v>5</v>
      </c>
      <c r="AQ1917" s="173">
        <v>4</v>
      </c>
      <c r="AR1917" s="173" t="s">
        <v>3186</v>
      </c>
      <c r="AS1917" s="173">
        <v>2</v>
      </c>
      <c r="AT1917" s="173" t="s">
        <v>3186</v>
      </c>
      <c r="AU1917" s="173" t="s">
        <v>3186</v>
      </c>
      <c r="AV1917" s="173">
        <v>20</v>
      </c>
      <c r="AW1917" s="173">
        <v>20</v>
      </c>
      <c r="AX1917" s="173" t="s">
        <v>3186</v>
      </c>
      <c r="AY1917" s="173" t="s">
        <v>3186</v>
      </c>
      <c r="AZ1917" s="211">
        <f t="shared" si="401"/>
        <v>43</v>
      </c>
      <c r="BA1917" s="211">
        <f t="shared" si="410"/>
        <v>40</v>
      </c>
      <c r="BB1917" s="205">
        <f t="shared" si="405"/>
        <v>2317690</v>
      </c>
      <c r="BC1917" s="205">
        <f t="shared" si="406"/>
        <v>2184403</v>
      </c>
      <c r="BD1917" s="205">
        <f t="shared" si="407"/>
        <v>138810</v>
      </c>
      <c r="BE1917" s="205">
        <f t="shared" si="408"/>
        <v>5523</v>
      </c>
      <c r="BF1917" s="175">
        <v>2178880</v>
      </c>
      <c r="BG1917" s="175">
        <v>372299</v>
      </c>
      <c r="BH1917" s="175">
        <v>232540</v>
      </c>
      <c r="BI1917" s="175">
        <v>133287</v>
      </c>
      <c r="BJ1917" s="175"/>
      <c r="BK1917" s="175">
        <v>673174</v>
      </c>
      <c r="BL1917" s="175">
        <v>14249</v>
      </c>
      <c r="BM1917" s="175">
        <v>229120</v>
      </c>
      <c r="BN1917" s="175">
        <v>321482</v>
      </c>
      <c r="BO1917" s="175">
        <v>341539</v>
      </c>
      <c r="BP1917" s="198">
        <f t="shared" si="409"/>
        <v>574079</v>
      </c>
    </row>
    <row r="1918" spans="1:68" s="116" customFormat="1" x14ac:dyDescent="0.15">
      <c r="A1918" s="117">
        <v>1310001009</v>
      </c>
      <c r="B1918" s="118" t="s">
        <v>1087</v>
      </c>
      <c r="C1918" s="118" t="s">
        <v>1069</v>
      </c>
      <c r="D1918" s="118" t="s">
        <v>1079</v>
      </c>
      <c r="E1918" s="118" t="s">
        <v>3844</v>
      </c>
      <c r="F1918" s="120">
        <v>32</v>
      </c>
      <c r="G1918" s="119">
        <v>79878740</v>
      </c>
      <c r="H1918" s="119">
        <v>28845040</v>
      </c>
      <c r="I1918" s="120" t="s">
        <v>5823</v>
      </c>
      <c r="J1918" s="120">
        <v>400000</v>
      </c>
      <c r="K1918" s="120">
        <v>126304770</v>
      </c>
      <c r="L1918" s="120">
        <v>0.86499999999999999</v>
      </c>
      <c r="M1918" s="121" t="s">
        <v>5654</v>
      </c>
      <c r="N1918" s="120">
        <v>1</v>
      </c>
      <c r="O1918" s="119">
        <v>140</v>
      </c>
      <c r="P1918" s="119">
        <v>25</v>
      </c>
      <c r="Q1918" s="119">
        <v>2.6</v>
      </c>
      <c r="R1918" s="120" t="s">
        <v>5655</v>
      </c>
      <c r="S1918" s="120">
        <v>1594.2</v>
      </c>
      <c r="T1918" s="120"/>
      <c r="U1918" s="120"/>
      <c r="V1918" s="172">
        <v>69280.600000000006</v>
      </c>
      <c r="W1918" s="172">
        <v>14602.6</v>
      </c>
      <c r="X1918" s="172">
        <v>23278.9</v>
      </c>
      <c r="Y1918" s="172">
        <v>25579.1</v>
      </c>
      <c r="Z1918" s="172">
        <v>5820</v>
      </c>
      <c r="AA1918" s="123">
        <v>1468400</v>
      </c>
      <c r="AB1918" s="123"/>
      <c r="AC1918" s="123">
        <v>154850</v>
      </c>
      <c r="AD1918" s="123"/>
      <c r="AE1918" s="123">
        <v>29353</v>
      </c>
      <c r="AF1918" s="123"/>
      <c r="AG1918" s="214">
        <f t="shared" si="403"/>
        <v>29353</v>
      </c>
      <c r="AH1918" s="229" t="str">
        <f t="shared" si="404"/>
        <v>a4</v>
      </c>
      <c r="AI1918" s="122"/>
      <c r="AJ1918" s="122"/>
      <c r="AK1918" s="122"/>
      <c r="AL1918" s="122"/>
      <c r="AM1918" s="122"/>
      <c r="AN1918" s="173">
        <v>2</v>
      </c>
      <c r="AO1918" s="173">
        <v>38.4</v>
      </c>
      <c r="AP1918" s="173">
        <v>2.8</v>
      </c>
      <c r="AQ1918" s="173">
        <v>3.8</v>
      </c>
      <c r="AR1918" s="173"/>
      <c r="AS1918" s="173" t="s">
        <v>3186</v>
      </c>
      <c r="AT1918" s="173" t="s">
        <v>3186</v>
      </c>
      <c r="AU1918" s="173" t="s">
        <v>3186</v>
      </c>
      <c r="AV1918" s="173" t="s">
        <v>3186</v>
      </c>
      <c r="AW1918" s="173" t="s">
        <v>3186</v>
      </c>
      <c r="AX1918" s="173" t="s">
        <v>3186</v>
      </c>
      <c r="AY1918" s="173" t="s">
        <v>3186</v>
      </c>
      <c r="AZ1918" s="211">
        <f t="shared" si="401"/>
        <v>46.999999999999993</v>
      </c>
      <c r="BA1918" s="211"/>
      <c r="BB1918" s="205">
        <f t="shared" si="405"/>
        <v>3391703</v>
      </c>
      <c r="BC1918" s="205">
        <f t="shared" si="406"/>
        <v>3391703</v>
      </c>
      <c r="BD1918" s="205">
        <f t="shared" si="407"/>
        <v>0</v>
      </c>
      <c r="BE1918" s="205">
        <f t="shared" si="408"/>
        <v>0</v>
      </c>
      <c r="BF1918" s="175">
        <v>3391703</v>
      </c>
      <c r="BG1918" s="175">
        <v>293394</v>
      </c>
      <c r="BH1918" s="175">
        <v>655147</v>
      </c>
      <c r="BI1918" s="175"/>
      <c r="BJ1918" s="175"/>
      <c r="BK1918" s="175"/>
      <c r="BL1918" s="175">
        <v>500272</v>
      </c>
      <c r="BM1918" s="175">
        <v>1008746</v>
      </c>
      <c r="BN1918" s="175">
        <v>267030</v>
      </c>
      <c r="BO1918" s="175">
        <v>667114</v>
      </c>
      <c r="BP1918" s="198">
        <f t="shared" si="409"/>
        <v>1322261</v>
      </c>
    </row>
    <row r="1919" spans="1:68" s="116" customFormat="1" x14ac:dyDescent="0.15">
      <c r="A1919" s="117">
        <v>1400181002</v>
      </c>
      <c r="B1919" s="118" t="s">
        <v>1109</v>
      </c>
      <c r="C1919" s="118" t="s">
        <v>1107</v>
      </c>
      <c r="D1919" s="118" t="s">
        <v>1108</v>
      </c>
      <c r="E1919" s="118" t="s">
        <v>3858</v>
      </c>
      <c r="F1919" s="120">
        <v>36</v>
      </c>
      <c r="G1919" s="119">
        <v>140433281</v>
      </c>
      <c r="H1919" s="119">
        <v>7979759</v>
      </c>
      <c r="I1919" s="120" t="s">
        <v>5821</v>
      </c>
      <c r="J1919" s="120">
        <v>539100</v>
      </c>
      <c r="K1919" s="120">
        <v>148417390</v>
      </c>
      <c r="L1919" s="120">
        <v>0.754</v>
      </c>
      <c r="M1919" s="121" t="s">
        <v>5654</v>
      </c>
      <c r="N1919" s="120">
        <v>1</v>
      </c>
      <c r="O1919" s="119">
        <v>180</v>
      </c>
      <c r="P1919" s="119">
        <v>32.4</v>
      </c>
      <c r="Q1919" s="119">
        <v>3.7</v>
      </c>
      <c r="R1919" s="120" t="s">
        <v>5655</v>
      </c>
      <c r="S1919" s="120">
        <v>1143</v>
      </c>
      <c r="T1919" s="120"/>
      <c r="U1919" s="120"/>
      <c r="V1919" s="172">
        <v>62506.9</v>
      </c>
      <c r="W1919" s="172">
        <v>10141.700000000001</v>
      </c>
      <c r="X1919" s="172">
        <v>36975</v>
      </c>
      <c r="Y1919" s="172">
        <v>14985.3</v>
      </c>
      <c r="Z1919" s="172">
        <v>404.9</v>
      </c>
      <c r="AA1919" s="123">
        <v>905960</v>
      </c>
      <c r="AB1919" s="123"/>
      <c r="AC1919" s="123">
        <v>119608</v>
      </c>
      <c r="AD1919" s="123"/>
      <c r="AE1919" s="123">
        <v>3854.7199999999993</v>
      </c>
      <c r="AF1919" s="123"/>
      <c r="AG1919" s="214">
        <f t="shared" si="403"/>
        <v>3854.7199999999993</v>
      </c>
      <c r="AH1919" s="229" t="str">
        <f t="shared" si="404"/>
        <v>a4</v>
      </c>
      <c r="AI1919" s="122"/>
      <c r="AJ1919" s="122"/>
      <c r="AK1919" s="122"/>
      <c r="AL1919" s="122"/>
      <c r="AM1919" s="122"/>
      <c r="AN1919" s="173"/>
      <c r="AO1919" s="173"/>
      <c r="AP1919" s="173"/>
      <c r="AQ1919" s="173"/>
      <c r="AR1919" s="173"/>
      <c r="AS1919" s="173"/>
      <c r="AT1919" s="173"/>
      <c r="AU1919" s="173"/>
      <c r="AV1919" s="173"/>
      <c r="AW1919" s="173"/>
      <c r="AX1919" s="173"/>
      <c r="AY1919" s="173"/>
      <c r="AZ1919" s="211">
        <f t="shared" si="401"/>
        <v>0</v>
      </c>
      <c r="BA1919" s="211">
        <f>SUBTOTAL(9,AT1919:AY1919)</f>
        <v>0</v>
      </c>
      <c r="BB1919" s="205">
        <f t="shared" si="405"/>
        <v>0</v>
      </c>
      <c r="BC1919" s="205">
        <f t="shared" si="406"/>
        <v>0</v>
      </c>
      <c r="BD1919" s="205">
        <f t="shared" si="407"/>
        <v>0</v>
      </c>
      <c r="BE1919" s="205">
        <f t="shared" si="408"/>
        <v>0</v>
      </c>
      <c r="BF1919" s="175"/>
      <c r="BG1919" s="175"/>
      <c r="BH1919" s="175"/>
      <c r="BI1919" s="175"/>
      <c r="BJ1919" s="175"/>
      <c r="BK1919" s="175"/>
      <c r="BL1919" s="175"/>
      <c r="BM1919" s="175"/>
      <c r="BN1919" s="175"/>
      <c r="BO1919" s="175"/>
      <c r="BP1919" s="198">
        <f t="shared" si="409"/>
        <v>0</v>
      </c>
    </row>
    <row r="1920" spans="1:68" s="116" customFormat="1" x14ac:dyDescent="0.15">
      <c r="A1920" s="117">
        <v>1310001007</v>
      </c>
      <c r="B1920" s="118" t="s">
        <v>1085</v>
      </c>
      <c r="C1920" s="118" t="s">
        <v>1069</v>
      </c>
      <c r="D1920" s="118" t="s">
        <v>1079</v>
      </c>
      <c r="E1920" s="118" t="s">
        <v>3842</v>
      </c>
      <c r="F1920" s="120">
        <v>39</v>
      </c>
      <c r="G1920" s="119">
        <v>154474800</v>
      </c>
      <c r="H1920" s="119">
        <v>36397330</v>
      </c>
      <c r="I1920" s="120" t="s">
        <v>5823</v>
      </c>
      <c r="J1920" s="120">
        <v>705000</v>
      </c>
      <c r="K1920" s="120">
        <v>198475870</v>
      </c>
      <c r="L1920" s="120">
        <v>0.77100000000000002</v>
      </c>
      <c r="M1920" s="121" t="s">
        <v>5654</v>
      </c>
      <c r="N1920" s="120">
        <v>1</v>
      </c>
      <c r="O1920" s="119">
        <v>190</v>
      </c>
      <c r="P1920" s="119">
        <v>28</v>
      </c>
      <c r="Q1920" s="119">
        <v>4.3</v>
      </c>
      <c r="R1920" s="120" t="s">
        <v>5655</v>
      </c>
      <c r="S1920" s="120">
        <v>932.5</v>
      </c>
      <c r="T1920" s="120"/>
      <c r="U1920" s="120"/>
      <c r="V1920" s="172">
        <v>79158.2</v>
      </c>
      <c r="W1920" s="172">
        <v>16913.8</v>
      </c>
      <c r="X1920" s="172">
        <v>37712.9</v>
      </c>
      <c r="Y1920" s="172">
        <v>19477.2</v>
      </c>
      <c r="Z1920" s="172">
        <v>5054.3</v>
      </c>
      <c r="AA1920" s="123">
        <v>1332047</v>
      </c>
      <c r="AB1920" s="123"/>
      <c r="AC1920" s="123">
        <v>114159</v>
      </c>
      <c r="AD1920" s="123"/>
      <c r="AE1920" s="123">
        <v>3666</v>
      </c>
      <c r="AF1920" s="123"/>
      <c r="AG1920" s="214">
        <f t="shared" si="403"/>
        <v>3666</v>
      </c>
      <c r="AH1920" s="229" t="str">
        <f t="shared" si="404"/>
        <v>a4</v>
      </c>
      <c r="AI1920" s="122"/>
      <c r="AJ1920" s="122"/>
      <c r="AK1920" s="122"/>
      <c r="AL1920" s="122"/>
      <c r="AM1920" s="122"/>
      <c r="AN1920" s="173">
        <v>2</v>
      </c>
      <c r="AO1920" s="173">
        <v>32.799999999999997</v>
      </c>
      <c r="AP1920" s="173">
        <v>2.8</v>
      </c>
      <c r="AQ1920" s="173">
        <v>3.8</v>
      </c>
      <c r="AR1920" s="173"/>
      <c r="AS1920" s="173" t="s">
        <v>3186</v>
      </c>
      <c r="AT1920" s="173" t="s">
        <v>3186</v>
      </c>
      <c r="AU1920" s="173" t="s">
        <v>3186</v>
      </c>
      <c r="AV1920" s="173" t="s">
        <v>3186</v>
      </c>
      <c r="AW1920" s="173" t="s">
        <v>3186</v>
      </c>
      <c r="AX1920" s="173" t="s">
        <v>3186</v>
      </c>
      <c r="AY1920" s="173" t="s">
        <v>3186</v>
      </c>
      <c r="AZ1920" s="211">
        <f t="shared" si="401"/>
        <v>41.399999999999991</v>
      </c>
      <c r="BA1920" s="211"/>
      <c r="BB1920" s="205">
        <f t="shared" si="405"/>
        <v>3484007</v>
      </c>
      <c r="BC1920" s="205">
        <f t="shared" si="406"/>
        <v>3484007</v>
      </c>
      <c r="BD1920" s="205">
        <f t="shared" si="407"/>
        <v>0</v>
      </c>
      <c r="BE1920" s="205">
        <f t="shared" si="408"/>
        <v>0</v>
      </c>
      <c r="BF1920" s="175">
        <v>3484007</v>
      </c>
      <c r="BG1920" s="175">
        <v>350300</v>
      </c>
      <c r="BH1920" s="175">
        <v>525000</v>
      </c>
      <c r="BI1920" s="175"/>
      <c r="BJ1920" s="175"/>
      <c r="BK1920" s="175"/>
      <c r="BL1920" s="175">
        <v>727592</v>
      </c>
      <c r="BM1920" s="175">
        <v>1108456</v>
      </c>
      <c r="BN1920" s="175">
        <v>244978</v>
      </c>
      <c r="BO1920" s="175">
        <v>527681</v>
      </c>
      <c r="BP1920" s="198">
        <f t="shared" si="409"/>
        <v>1052681</v>
      </c>
    </row>
    <row r="1921" spans="1:68" s="201" customFormat="1" x14ac:dyDescent="0.15">
      <c r="A1921" s="232"/>
      <c r="B1921" s="233"/>
      <c r="C1921" s="233"/>
      <c r="D1921" s="233"/>
      <c r="E1921" s="233"/>
      <c r="F1921" s="234"/>
      <c r="G1921" s="235"/>
      <c r="H1921" s="235"/>
      <c r="I1921" s="236"/>
      <c r="J1921" s="236"/>
      <c r="K1921" s="236"/>
      <c r="L1921" s="236"/>
      <c r="M1921" s="237"/>
      <c r="N1921" s="236"/>
      <c r="O1921" s="238"/>
      <c r="P1921" s="239"/>
      <c r="Q1921" s="240"/>
      <c r="R1921" s="241"/>
      <c r="S1921" s="241"/>
      <c r="T1921" s="242"/>
      <c r="U1921" s="242"/>
      <c r="V1921" s="243"/>
      <c r="W1921" s="243"/>
      <c r="X1921" s="243"/>
      <c r="Y1921" s="243"/>
      <c r="Z1921" s="243"/>
      <c r="AA1921" s="244"/>
      <c r="AB1921" s="244"/>
      <c r="AC1921" s="244"/>
      <c r="AD1921" s="244"/>
      <c r="AE1921" s="244"/>
      <c r="AF1921" s="244"/>
      <c r="AG1921" s="245"/>
      <c r="AH1921" s="246"/>
      <c r="AI1921" s="252"/>
      <c r="AJ1921" s="252"/>
      <c r="AK1921" s="252"/>
      <c r="AL1921" s="252"/>
      <c r="AM1921" s="252"/>
      <c r="AN1921" s="220"/>
      <c r="AO1921" s="220"/>
      <c r="AP1921" s="220"/>
      <c r="AQ1921" s="220"/>
      <c r="AR1921" s="220"/>
      <c r="AS1921" s="220"/>
      <c r="AT1921" s="220"/>
      <c r="AU1921" s="220"/>
      <c r="AV1921" s="220"/>
      <c r="AW1921" s="220"/>
      <c r="AX1921" s="220"/>
      <c r="AY1921" s="220"/>
      <c r="AZ1921" s="248"/>
      <c r="BA1921" s="248"/>
      <c r="BB1921" s="249"/>
      <c r="BC1921" s="249"/>
      <c r="BD1921" s="249"/>
      <c r="BE1921" s="249"/>
      <c r="BF1921" s="250"/>
      <c r="BG1921" s="250"/>
      <c r="BH1921" s="250"/>
      <c r="BI1921" s="250"/>
      <c r="BJ1921" s="250"/>
      <c r="BK1921" s="250"/>
      <c r="BL1921" s="250"/>
      <c r="BM1921" s="250"/>
      <c r="BN1921" s="250"/>
      <c r="BO1921" s="250"/>
      <c r="BP1921" s="251"/>
    </row>
    <row r="1922" spans="1:68" s="201" customFormat="1" x14ac:dyDescent="0.15">
      <c r="A1922" s="232"/>
      <c r="B1922" s="233"/>
      <c r="C1922" s="233"/>
      <c r="D1922" s="233"/>
      <c r="E1922" s="233"/>
      <c r="F1922" s="234"/>
      <c r="G1922" s="235"/>
      <c r="H1922" s="235"/>
      <c r="I1922" s="236"/>
      <c r="J1922" s="236"/>
      <c r="K1922" s="236"/>
      <c r="L1922" s="236"/>
      <c r="M1922" s="237"/>
      <c r="N1922" s="236"/>
      <c r="O1922" s="238"/>
      <c r="P1922" s="239"/>
      <c r="Q1922" s="240"/>
      <c r="R1922" s="241"/>
      <c r="S1922" s="241"/>
      <c r="T1922" s="242"/>
      <c r="U1922" s="242"/>
      <c r="V1922" s="243"/>
      <c r="W1922" s="243"/>
      <c r="X1922" s="243"/>
      <c r="Y1922" s="243"/>
      <c r="Z1922" s="243"/>
      <c r="AA1922" s="244"/>
      <c r="AB1922" s="244"/>
      <c r="AC1922" s="244"/>
      <c r="AD1922" s="244"/>
      <c r="AE1922" s="244"/>
      <c r="AF1922" s="244"/>
      <c r="AG1922" s="245"/>
      <c r="AH1922" s="246"/>
      <c r="AI1922" s="252"/>
      <c r="AJ1922" s="252"/>
      <c r="AK1922" s="252"/>
      <c r="AL1922" s="252"/>
      <c r="AM1922" s="252"/>
      <c r="AN1922" s="220"/>
      <c r="AO1922" s="220"/>
      <c r="AP1922" s="220"/>
      <c r="AQ1922" s="220"/>
      <c r="AR1922" s="220"/>
      <c r="AS1922" s="220"/>
      <c r="AT1922" s="220"/>
      <c r="AU1922" s="220"/>
      <c r="AV1922" s="220"/>
      <c r="AW1922" s="220"/>
      <c r="AX1922" s="220"/>
      <c r="AY1922" s="220"/>
      <c r="AZ1922" s="248"/>
      <c r="BA1922" s="248"/>
      <c r="BB1922" s="249"/>
      <c r="BC1922" s="249"/>
      <c r="BD1922" s="249"/>
      <c r="BE1922" s="249"/>
      <c r="BF1922" s="250"/>
      <c r="BG1922" s="250"/>
      <c r="BH1922" s="250"/>
      <c r="BI1922" s="250"/>
      <c r="BJ1922" s="250"/>
      <c r="BK1922" s="250"/>
      <c r="BL1922" s="250"/>
      <c r="BM1922" s="250"/>
      <c r="BN1922" s="250"/>
      <c r="BO1922" s="250"/>
      <c r="BP1922" s="251"/>
    </row>
    <row r="1923" spans="1:68" s="201" customFormat="1" x14ac:dyDescent="0.15">
      <c r="A1923" s="232"/>
      <c r="B1923" s="233"/>
      <c r="C1923" s="233"/>
      <c r="D1923" s="233"/>
      <c r="E1923" s="233"/>
      <c r="F1923" s="234"/>
      <c r="G1923" s="235"/>
      <c r="H1923" s="235"/>
      <c r="I1923" s="236"/>
      <c r="J1923" s="236"/>
      <c r="K1923" s="236"/>
      <c r="L1923" s="236"/>
      <c r="M1923" s="237"/>
      <c r="N1923" s="236"/>
      <c r="O1923" s="238"/>
      <c r="P1923" s="239"/>
      <c r="Q1923" s="240"/>
      <c r="R1923" s="241"/>
      <c r="S1923" s="241"/>
      <c r="T1923" s="242"/>
      <c r="U1923" s="242"/>
      <c r="V1923" s="243"/>
      <c r="W1923" s="243"/>
      <c r="X1923" s="243"/>
      <c r="Y1923" s="243"/>
      <c r="Z1923" s="243"/>
      <c r="AA1923" s="244"/>
      <c r="AB1923" s="244"/>
      <c r="AC1923" s="244"/>
      <c r="AD1923" s="244"/>
      <c r="AE1923" s="244"/>
      <c r="AF1923" s="244"/>
      <c r="AG1923" s="245"/>
      <c r="AH1923" s="246"/>
      <c r="AI1923" s="252"/>
      <c r="AJ1923" s="252"/>
      <c r="AK1923" s="252"/>
      <c r="AL1923" s="252"/>
      <c r="AM1923" s="252"/>
      <c r="AN1923" s="220"/>
      <c r="AO1923" s="220"/>
      <c r="AP1923" s="220"/>
      <c r="AQ1923" s="220"/>
      <c r="AR1923" s="220"/>
      <c r="AS1923" s="220"/>
      <c r="AT1923" s="220"/>
      <c r="AU1923" s="220"/>
      <c r="AV1923" s="220"/>
      <c r="AW1923" s="220"/>
      <c r="AX1923" s="220"/>
      <c r="AY1923" s="220"/>
      <c r="AZ1923" s="248"/>
      <c r="BA1923" s="248"/>
      <c r="BB1923" s="249"/>
      <c r="BC1923" s="249"/>
      <c r="BD1923" s="249"/>
      <c r="BE1923" s="249"/>
      <c r="BF1923" s="250"/>
      <c r="BG1923" s="250"/>
      <c r="BH1923" s="250"/>
      <c r="BI1923" s="250"/>
      <c r="BJ1923" s="250"/>
      <c r="BK1923" s="250"/>
      <c r="BL1923" s="250"/>
      <c r="BM1923" s="250"/>
      <c r="BN1923" s="250"/>
      <c r="BO1923" s="250"/>
      <c r="BP1923" s="251"/>
    </row>
    <row r="1924" spans="1:68" s="201" customFormat="1" x14ac:dyDescent="0.15">
      <c r="A1924" s="232"/>
      <c r="B1924" s="233"/>
      <c r="C1924" s="233"/>
      <c r="D1924" s="233"/>
      <c r="E1924" s="233"/>
      <c r="F1924" s="234"/>
      <c r="G1924" s="235"/>
      <c r="H1924" s="235"/>
      <c r="I1924" s="236"/>
      <c r="J1924" s="236"/>
      <c r="K1924" s="236"/>
      <c r="L1924" s="236"/>
      <c r="M1924" s="237"/>
      <c r="N1924" s="236"/>
      <c r="O1924" s="238"/>
      <c r="P1924" s="239"/>
      <c r="Q1924" s="240"/>
      <c r="R1924" s="241"/>
      <c r="S1924" s="241"/>
      <c r="T1924" s="242"/>
      <c r="U1924" s="242"/>
      <c r="V1924" s="243"/>
      <c r="W1924" s="243"/>
      <c r="X1924" s="243"/>
      <c r="Y1924" s="243"/>
      <c r="Z1924" s="243"/>
      <c r="AA1924" s="244"/>
      <c r="AB1924" s="244"/>
      <c r="AC1924" s="244"/>
      <c r="AD1924" s="244"/>
      <c r="AE1924" s="244"/>
      <c r="AF1924" s="244"/>
      <c r="AG1924" s="245"/>
      <c r="AH1924" s="246"/>
      <c r="AI1924" s="252"/>
      <c r="AJ1924" s="252"/>
      <c r="AK1924" s="252"/>
      <c r="AL1924" s="252"/>
      <c r="AM1924" s="252"/>
      <c r="AN1924" s="220"/>
      <c r="AO1924" s="220"/>
      <c r="AP1924" s="220"/>
      <c r="AQ1924" s="220"/>
      <c r="AR1924" s="220"/>
      <c r="AS1924" s="220"/>
      <c r="AT1924" s="220"/>
      <c r="AU1924" s="220"/>
      <c r="AV1924" s="220"/>
      <c r="AW1924" s="220"/>
      <c r="AX1924" s="220"/>
      <c r="AY1924" s="220"/>
      <c r="AZ1924" s="248"/>
      <c r="BA1924" s="248"/>
      <c r="BB1924" s="249"/>
      <c r="BC1924" s="249"/>
      <c r="BD1924" s="249"/>
      <c r="BE1924" s="249"/>
      <c r="BF1924" s="250"/>
      <c r="BG1924" s="250"/>
      <c r="BH1924" s="250"/>
      <c r="BI1924" s="250"/>
      <c r="BJ1924" s="250"/>
      <c r="BK1924" s="250"/>
      <c r="BL1924" s="250"/>
      <c r="BM1924" s="250"/>
      <c r="BN1924" s="250"/>
      <c r="BO1924" s="250"/>
      <c r="BP1924" s="251"/>
    </row>
    <row r="1925" spans="1:68" s="201" customFormat="1" x14ac:dyDescent="0.15">
      <c r="A1925" s="232"/>
      <c r="B1925" s="233"/>
      <c r="C1925" s="233"/>
      <c r="D1925" s="233"/>
      <c r="E1925" s="233"/>
      <c r="F1925" s="234"/>
      <c r="G1925" s="235"/>
      <c r="H1925" s="235"/>
      <c r="I1925" s="236"/>
      <c r="J1925" s="236"/>
      <c r="K1925" s="236"/>
      <c r="L1925" s="236"/>
      <c r="M1925" s="237"/>
      <c r="N1925" s="236"/>
      <c r="O1925" s="238"/>
      <c r="P1925" s="239"/>
      <c r="Q1925" s="240"/>
      <c r="R1925" s="241"/>
      <c r="S1925" s="241"/>
      <c r="T1925" s="242"/>
      <c r="U1925" s="242"/>
      <c r="V1925" s="243"/>
      <c r="W1925" s="243"/>
      <c r="X1925" s="243"/>
      <c r="Y1925" s="243"/>
      <c r="Z1925" s="243"/>
      <c r="AA1925" s="244"/>
      <c r="AB1925" s="244"/>
      <c r="AC1925" s="244"/>
      <c r="AD1925" s="244"/>
      <c r="AE1925" s="244"/>
      <c r="AF1925" s="244"/>
      <c r="AG1925" s="245"/>
      <c r="AH1925" s="246"/>
      <c r="AI1925" s="252"/>
      <c r="AJ1925" s="252"/>
      <c r="AK1925" s="252"/>
      <c r="AL1925" s="252"/>
      <c r="AM1925" s="252"/>
      <c r="AN1925" s="220"/>
      <c r="AO1925" s="220"/>
      <c r="AP1925" s="220"/>
      <c r="AQ1925" s="220"/>
      <c r="AR1925" s="220"/>
      <c r="AS1925" s="220"/>
      <c r="AT1925" s="220"/>
      <c r="AU1925" s="220"/>
      <c r="AV1925" s="220"/>
      <c r="AW1925" s="220"/>
      <c r="AX1925" s="220"/>
      <c r="AY1925" s="220"/>
      <c r="AZ1925" s="248"/>
      <c r="BA1925" s="248"/>
      <c r="BB1925" s="249"/>
      <c r="BC1925" s="249"/>
      <c r="BD1925" s="249"/>
      <c r="BE1925" s="249"/>
      <c r="BF1925" s="250"/>
      <c r="BG1925" s="250"/>
      <c r="BH1925" s="250"/>
      <c r="BI1925" s="250"/>
      <c r="BJ1925" s="250"/>
      <c r="BK1925" s="250"/>
      <c r="BL1925" s="250"/>
      <c r="BM1925" s="250"/>
      <c r="BN1925" s="250"/>
      <c r="BO1925" s="250"/>
      <c r="BP1925" s="251"/>
    </row>
    <row r="1926" spans="1:68" s="201" customFormat="1" x14ac:dyDescent="0.15">
      <c r="A1926" s="117">
        <v>4142502001</v>
      </c>
      <c r="B1926" s="118" t="s">
        <v>2904</v>
      </c>
      <c r="C1926" s="118" t="s">
        <v>2865</v>
      </c>
      <c r="D1926" s="118" t="s">
        <v>2905</v>
      </c>
      <c r="E1926" s="118" t="s">
        <v>5178</v>
      </c>
      <c r="F1926" s="120">
        <v>0</v>
      </c>
      <c r="G1926" s="119"/>
      <c r="H1926" s="119"/>
      <c r="I1926" s="120" t="s">
        <v>5820</v>
      </c>
      <c r="J1926" s="120">
        <v>1400</v>
      </c>
      <c r="K1926" s="120">
        <v>2873</v>
      </c>
      <c r="L1926" s="120">
        <v>6.0000000000000001E-3</v>
      </c>
      <c r="M1926" s="121" t="s">
        <v>5670</v>
      </c>
      <c r="N1926" s="120">
        <v>2</v>
      </c>
      <c r="O1926" s="119">
        <v>162.6</v>
      </c>
      <c r="P1926" s="119">
        <v>58.3</v>
      </c>
      <c r="Q1926" s="119">
        <v>5.45</v>
      </c>
      <c r="R1926" s="120"/>
      <c r="S1926" s="120"/>
      <c r="T1926" s="120"/>
      <c r="U1926" s="120"/>
      <c r="V1926" s="172"/>
      <c r="W1926" s="172"/>
      <c r="X1926" s="172"/>
      <c r="Y1926" s="172"/>
      <c r="Z1926" s="172"/>
      <c r="AA1926" s="123"/>
      <c r="AB1926" s="123"/>
      <c r="AC1926" s="123"/>
      <c r="AD1926" s="123"/>
      <c r="AE1926" s="123"/>
      <c r="AF1926" s="123"/>
      <c r="AG1926" s="214"/>
      <c r="AH1926" s="229" t="str">
        <f t="shared" ref="AH1926:AH1971" si="411">IF(N1926=1,IF(AG1926&gt;0,"a4",IF(AC1926&gt;0,"a3",IF(AA1926&gt;0,"a2","a1"))),IF(AG1926&gt;0,"b4",IF(AC1926&gt;0,"b3",IF(AA1926&gt;0,"b2","b1"))))</f>
        <v>b1</v>
      </c>
      <c r="AI1926" s="199"/>
      <c r="AJ1926" s="199"/>
      <c r="AK1926" s="199"/>
      <c r="AL1926" s="199"/>
      <c r="AM1926" s="199"/>
      <c r="AN1926" s="173"/>
      <c r="AO1926" s="173"/>
      <c r="AP1926" s="173"/>
      <c r="AQ1926" s="173"/>
      <c r="AR1926" s="173"/>
      <c r="AS1926" s="173"/>
      <c r="AT1926" s="173"/>
      <c r="AU1926" s="173"/>
      <c r="AV1926" s="173"/>
      <c r="AW1926" s="173"/>
      <c r="AX1926" s="173"/>
      <c r="AY1926" s="173"/>
      <c r="AZ1926" s="211">
        <f t="shared" ref="AZ1926:AZ1935" si="412">SUBTOTAL(9,AN1926:AS1926)</f>
        <v>0</v>
      </c>
      <c r="BA1926" s="211">
        <f t="shared" ref="BA1926:BA1941" si="413">SUBTOTAL(9,AT1926:AY1926)</f>
        <v>0</v>
      </c>
      <c r="BB1926" s="205">
        <f t="shared" ref="BB1926:BB1971" si="414">SUM(BG1926:BO1926)</f>
        <v>0</v>
      </c>
      <c r="BC1926" s="205">
        <f t="shared" ref="BC1926:BC1971" si="415">BG1926+BH1926+BK1926+BL1926+BM1926+BN1926+BO1926</f>
        <v>0</v>
      </c>
      <c r="BD1926" s="205">
        <f t="shared" ref="BD1926:BD1971" si="416">BB1926-BF1926</f>
        <v>0</v>
      </c>
      <c r="BE1926" s="205">
        <f t="shared" ref="BE1926:BE1971" si="417">BC1926-BF1926</f>
        <v>0</v>
      </c>
      <c r="BF1926" s="175"/>
      <c r="BG1926" s="175"/>
      <c r="BH1926" s="175"/>
      <c r="BI1926" s="175"/>
      <c r="BJ1926" s="175"/>
      <c r="BK1926" s="175"/>
      <c r="BL1926" s="175"/>
      <c r="BM1926" s="175"/>
      <c r="BN1926" s="175"/>
      <c r="BO1926" s="175"/>
      <c r="BP1926" s="200">
        <f t="shared" ref="BP1926:BP1971" si="418">BH1926+BO1926</f>
        <v>0</v>
      </c>
    </row>
    <row r="1927" spans="1:68" s="201" customFormat="1" x14ac:dyDescent="0.15">
      <c r="A1927" s="117">
        <v>920502003</v>
      </c>
      <c r="B1927" s="118" t="s">
        <v>867</v>
      </c>
      <c r="C1927" s="118" t="s">
        <v>842</v>
      </c>
      <c r="D1927" s="118" t="s">
        <v>865</v>
      </c>
      <c r="E1927" s="118" t="s">
        <v>3710</v>
      </c>
      <c r="F1927" s="120">
        <v>8</v>
      </c>
      <c r="G1927" s="119">
        <v>11297.8</v>
      </c>
      <c r="H1927" s="119"/>
      <c r="I1927" s="120" t="s">
        <v>5820</v>
      </c>
      <c r="J1927" s="120">
        <v>90</v>
      </c>
      <c r="K1927" s="120">
        <v>11297.8</v>
      </c>
      <c r="L1927" s="120">
        <v>0.34399999999999997</v>
      </c>
      <c r="M1927" s="121" t="s">
        <v>5670</v>
      </c>
      <c r="N1927" s="120">
        <v>2</v>
      </c>
      <c r="O1927" s="119">
        <v>102.1</v>
      </c>
      <c r="P1927" s="119">
        <v>22.7</v>
      </c>
      <c r="Q1927" s="119">
        <v>2.35</v>
      </c>
      <c r="R1927" s="120"/>
      <c r="S1927" s="120"/>
      <c r="T1927" s="120"/>
      <c r="U1927" s="120"/>
      <c r="V1927" s="172">
        <v>50.801000000000002</v>
      </c>
      <c r="W1927" s="172"/>
      <c r="X1927" s="172"/>
      <c r="Y1927" s="172"/>
      <c r="Z1927" s="172">
        <v>50.801000000000002</v>
      </c>
      <c r="AA1927" s="123"/>
      <c r="AB1927" s="123"/>
      <c r="AC1927" s="123"/>
      <c r="AD1927" s="123"/>
      <c r="AE1927" s="123"/>
      <c r="AF1927" s="123"/>
      <c r="AG1927" s="214"/>
      <c r="AH1927" s="229" t="str">
        <f t="shared" si="411"/>
        <v>b1</v>
      </c>
      <c r="AI1927" s="199"/>
      <c r="AJ1927" s="199"/>
      <c r="AK1927" s="199"/>
      <c r="AL1927" s="199"/>
      <c r="AM1927" s="199"/>
      <c r="AN1927" s="173"/>
      <c r="AO1927" s="173"/>
      <c r="AP1927" s="173"/>
      <c r="AQ1927" s="173"/>
      <c r="AR1927" s="173"/>
      <c r="AS1927" s="173"/>
      <c r="AT1927" s="173">
        <v>0.8</v>
      </c>
      <c r="AU1927" s="173">
        <v>1.1000000000000001</v>
      </c>
      <c r="AV1927" s="173"/>
      <c r="AW1927" s="173"/>
      <c r="AX1927" s="173">
        <v>0.5</v>
      </c>
      <c r="AY1927" s="173"/>
      <c r="AZ1927" s="211">
        <f t="shared" si="412"/>
        <v>0</v>
      </c>
      <c r="BA1927" s="211">
        <f t="shared" si="413"/>
        <v>2.4000000000000004</v>
      </c>
      <c r="BB1927" s="205">
        <f t="shared" si="414"/>
        <v>7948</v>
      </c>
      <c r="BC1927" s="205">
        <f t="shared" si="415"/>
        <v>6022</v>
      </c>
      <c r="BD1927" s="205">
        <f t="shared" si="416"/>
        <v>2042</v>
      </c>
      <c r="BE1927" s="205">
        <f t="shared" si="417"/>
        <v>116</v>
      </c>
      <c r="BF1927" s="175">
        <v>5906</v>
      </c>
      <c r="BG1927" s="175"/>
      <c r="BH1927" s="175">
        <v>3045</v>
      </c>
      <c r="BI1927" s="175">
        <v>1926</v>
      </c>
      <c r="BJ1927" s="175"/>
      <c r="BK1927" s="175"/>
      <c r="BL1927" s="175"/>
      <c r="BM1927" s="175">
        <v>1309</v>
      </c>
      <c r="BN1927" s="175">
        <v>139</v>
      </c>
      <c r="BO1927" s="175">
        <v>1529</v>
      </c>
      <c r="BP1927" s="200">
        <f t="shared" si="418"/>
        <v>4574</v>
      </c>
    </row>
    <row r="1928" spans="1:68" s="201" customFormat="1" x14ac:dyDescent="0.15">
      <c r="A1928" s="117">
        <v>4730202001</v>
      </c>
      <c r="B1928" s="118" t="s">
        <v>3170</v>
      </c>
      <c r="C1928" s="118" t="s">
        <v>3151</v>
      </c>
      <c r="D1928" s="118" t="s">
        <v>3171</v>
      </c>
      <c r="E1928" s="118" t="s">
        <v>5357</v>
      </c>
      <c r="F1928" s="120">
        <v>2</v>
      </c>
      <c r="G1928" s="119"/>
      <c r="H1928" s="119"/>
      <c r="I1928" s="120" t="s">
        <v>5820</v>
      </c>
      <c r="J1928" s="120">
        <v>150</v>
      </c>
      <c r="K1928" s="120">
        <v>13927.9</v>
      </c>
      <c r="L1928" s="120">
        <v>0.254</v>
      </c>
      <c r="M1928" s="121" t="s">
        <v>5683</v>
      </c>
      <c r="N1928" s="120">
        <v>2</v>
      </c>
      <c r="O1928" s="119"/>
      <c r="P1928" s="119"/>
      <c r="Q1928" s="119"/>
      <c r="R1928" s="120"/>
      <c r="S1928" s="120"/>
      <c r="T1928" s="120"/>
      <c r="U1928" s="120" t="s">
        <v>3186</v>
      </c>
      <c r="V1928" s="172">
        <v>50.262</v>
      </c>
      <c r="W1928" s="172"/>
      <c r="X1928" s="172">
        <v>50.262</v>
      </c>
      <c r="Y1928" s="172"/>
      <c r="Z1928" s="172"/>
      <c r="AA1928" s="123"/>
      <c r="AB1928" s="123"/>
      <c r="AC1928" s="123"/>
      <c r="AD1928" s="123"/>
      <c r="AE1928" s="123"/>
      <c r="AF1928" s="123"/>
      <c r="AG1928" s="214"/>
      <c r="AH1928" s="229" t="str">
        <f t="shared" si="411"/>
        <v>b1</v>
      </c>
      <c r="AI1928" s="199"/>
      <c r="AJ1928" s="199"/>
      <c r="AK1928" s="199"/>
      <c r="AL1928" s="199"/>
      <c r="AM1928" s="199"/>
      <c r="AN1928" s="173"/>
      <c r="AO1928" s="173"/>
      <c r="AP1928" s="173"/>
      <c r="AQ1928" s="173"/>
      <c r="AR1928" s="173"/>
      <c r="AS1928" s="173"/>
      <c r="AT1928" s="173"/>
      <c r="AU1928" s="173"/>
      <c r="AV1928" s="173"/>
      <c r="AW1928" s="173"/>
      <c r="AX1928" s="173"/>
      <c r="AY1928" s="173"/>
      <c r="AZ1928" s="211">
        <f t="shared" si="412"/>
        <v>0</v>
      </c>
      <c r="BA1928" s="211">
        <f t="shared" si="413"/>
        <v>0</v>
      </c>
      <c r="BB1928" s="205">
        <f t="shared" si="414"/>
        <v>0</v>
      </c>
      <c r="BC1928" s="205">
        <f t="shared" si="415"/>
        <v>0</v>
      </c>
      <c r="BD1928" s="205">
        <f t="shared" si="416"/>
        <v>0</v>
      </c>
      <c r="BE1928" s="205">
        <f t="shared" si="417"/>
        <v>0</v>
      </c>
      <c r="BF1928" s="175"/>
      <c r="BG1928" s="175"/>
      <c r="BH1928" s="175"/>
      <c r="BI1928" s="175"/>
      <c r="BJ1928" s="175"/>
      <c r="BK1928" s="175"/>
      <c r="BL1928" s="175"/>
      <c r="BM1928" s="175"/>
      <c r="BN1928" s="175"/>
      <c r="BO1928" s="175"/>
      <c r="BP1928" s="200">
        <f t="shared" si="418"/>
        <v>0</v>
      </c>
    </row>
    <row r="1929" spans="1:68" s="201" customFormat="1" x14ac:dyDescent="0.15">
      <c r="A1929" s="117">
        <v>4542902001</v>
      </c>
      <c r="B1929" s="118" t="s">
        <v>3102</v>
      </c>
      <c r="C1929" s="118" t="s">
        <v>3060</v>
      </c>
      <c r="D1929" s="118" t="s">
        <v>3103</v>
      </c>
      <c r="E1929" s="118" t="s">
        <v>5318</v>
      </c>
      <c r="F1929" s="120">
        <v>10</v>
      </c>
      <c r="G1929" s="119">
        <v>15495</v>
      </c>
      <c r="H1929" s="119"/>
      <c r="I1929" s="120" t="s">
        <v>5820</v>
      </c>
      <c r="J1929" s="120">
        <v>150</v>
      </c>
      <c r="K1929" s="120">
        <v>15495</v>
      </c>
      <c r="L1929" s="120">
        <v>0.28299999999999997</v>
      </c>
      <c r="M1929" s="121" t="s">
        <v>5677</v>
      </c>
      <c r="N1929" s="120">
        <v>2</v>
      </c>
      <c r="O1929" s="119"/>
      <c r="P1929" s="119"/>
      <c r="Q1929" s="119"/>
      <c r="R1929" s="120"/>
      <c r="S1929" s="120"/>
      <c r="T1929" s="120"/>
      <c r="U1929" s="120" t="s">
        <v>3186</v>
      </c>
      <c r="V1929" s="172">
        <v>31.8</v>
      </c>
      <c r="W1929" s="172"/>
      <c r="X1929" s="172">
        <v>31.8</v>
      </c>
      <c r="Y1929" s="172"/>
      <c r="Z1929" s="172"/>
      <c r="AA1929" s="123"/>
      <c r="AB1929" s="123"/>
      <c r="AC1929" s="123"/>
      <c r="AD1929" s="123"/>
      <c r="AE1929" s="123"/>
      <c r="AF1929" s="123"/>
      <c r="AG1929" s="214"/>
      <c r="AH1929" s="229" t="str">
        <f t="shared" si="411"/>
        <v>b1</v>
      </c>
      <c r="AI1929" s="199"/>
      <c r="AJ1929" s="199"/>
      <c r="AK1929" s="199"/>
      <c r="AL1929" s="199"/>
      <c r="AM1929" s="199"/>
      <c r="AN1929" s="173">
        <v>3</v>
      </c>
      <c r="AO1929" s="173">
        <v>1</v>
      </c>
      <c r="AP1929" s="173">
        <v>1</v>
      </c>
      <c r="AQ1929" s="173">
        <v>1</v>
      </c>
      <c r="AR1929" s="173"/>
      <c r="AS1929" s="173">
        <v>2</v>
      </c>
      <c r="AT1929" s="173">
        <v>0.5</v>
      </c>
      <c r="AU1929" s="173">
        <v>0.5</v>
      </c>
      <c r="AV1929" s="173">
        <v>0.5</v>
      </c>
      <c r="AW1929" s="173">
        <v>0.5</v>
      </c>
      <c r="AX1929" s="173"/>
      <c r="AY1929" s="173"/>
      <c r="AZ1929" s="211">
        <f t="shared" si="412"/>
        <v>8</v>
      </c>
      <c r="BA1929" s="211">
        <f t="shared" si="413"/>
        <v>2</v>
      </c>
      <c r="BB1929" s="205">
        <f t="shared" si="414"/>
        <v>25943</v>
      </c>
      <c r="BC1929" s="205">
        <f t="shared" si="415"/>
        <v>23462</v>
      </c>
      <c r="BD1929" s="205">
        <f t="shared" si="416"/>
        <v>2481</v>
      </c>
      <c r="BE1929" s="205">
        <f t="shared" si="417"/>
        <v>0</v>
      </c>
      <c r="BF1929" s="175">
        <v>23462</v>
      </c>
      <c r="BG1929" s="175"/>
      <c r="BH1929" s="175">
        <v>2481</v>
      </c>
      <c r="BI1929" s="175">
        <v>2481</v>
      </c>
      <c r="BJ1929" s="175"/>
      <c r="BK1929" s="175">
        <v>970</v>
      </c>
      <c r="BL1929" s="175">
        <v>2302</v>
      </c>
      <c r="BM1929" s="175">
        <v>842</v>
      </c>
      <c r="BN1929" s="175">
        <v>359</v>
      </c>
      <c r="BO1929" s="175">
        <v>16508</v>
      </c>
      <c r="BP1929" s="200">
        <f t="shared" si="418"/>
        <v>18989</v>
      </c>
    </row>
    <row r="1930" spans="1:68" s="201" customFormat="1" x14ac:dyDescent="0.15">
      <c r="A1930" s="117">
        <v>166402003</v>
      </c>
      <c r="B1930" s="118" t="s">
        <v>330</v>
      </c>
      <c r="C1930" s="118" t="s">
        <v>11</v>
      </c>
      <c r="D1930" s="118" t="s">
        <v>328</v>
      </c>
      <c r="E1930" s="118" t="s">
        <v>3376</v>
      </c>
      <c r="F1930" s="120">
        <v>1</v>
      </c>
      <c r="G1930" s="119"/>
      <c r="H1930" s="119"/>
      <c r="I1930" s="120" t="s">
        <v>5820</v>
      </c>
      <c r="J1930" s="120">
        <v>71</v>
      </c>
      <c r="K1930" s="120">
        <v>19618</v>
      </c>
      <c r="L1930" s="120">
        <v>0.75700000000000001</v>
      </c>
      <c r="M1930" s="121" t="s">
        <v>5670</v>
      </c>
      <c r="N1930" s="120">
        <v>2</v>
      </c>
      <c r="O1930" s="119">
        <v>295</v>
      </c>
      <c r="P1930" s="119">
        <v>55.6</v>
      </c>
      <c r="Q1930" s="119">
        <v>6.7</v>
      </c>
      <c r="R1930" s="120"/>
      <c r="S1930" s="120"/>
      <c r="T1930" s="120"/>
      <c r="U1930" s="120"/>
      <c r="V1930" s="172">
        <v>37.299999999999997</v>
      </c>
      <c r="W1930" s="172"/>
      <c r="X1930" s="172">
        <v>37.1</v>
      </c>
      <c r="Y1930" s="172"/>
      <c r="Z1930" s="172">
        <v>0.2</v>
      </c>
      <c r="AA1930" s="123"/>
      <c r="AB1930" s="123"/>
      <c r="AC1930" s="123"/>
      <c r="AD1930" s="123"/>
      <c r="AE1930" s="123"/>
      <c r="AF1930" s="123"/>
      <c r="AG1930" s="214"/>
      <c r="AH1930" s="229" t="str">
        <f t="shared" si="411"/>
        <v>b1</v>
      </c>
      <c r="AI1930" s="199"/>
      <c r="AJ1930" s="199"/>
      <c r="AK1930" s="199"/>
      <c r="AL1930" s="199"/>
      <c r="AM1930" s="199"/>
      <c r="AN1930" s="173"/>
      <c r="AO1930" s="173" t="s">
        <v>3186</v>
      </c>
      <c r="AP1930" s="173" t="s">
        <v>3186</v>
      </c>
      <c r="AQ1930" s="173" t="s">
        <v>3186</v>
      </c>
      <c r="AR1930" s="173" t="s">
        <v>3186</v>
      </c>
      <c r="AS1930" s="173">
        <v>1</v>
      </c>
      <c r="AT1930" s="173">
        <v>1.5</v>
      </c>
      <c r="AU1930" s="173">
        <v>1.5</v>
      </c>
      <c r="AV1930" s="173">
        <v>0.5</v>
      </c>
      <c r="AW1930" s="173">
        <v>0.5</v>
      </c>
      <c r="AX1930" s="173">
        <v>1</v>
      </c>
      <c r="AY1930" s="173" t="s">
        <v>3186</v>
      </c>
      <c r="AZ1930" s="211">
        <f t="shared" si="412"/>
        <v>1</v>
      </c>
      <c r="BA1930" s="211">
        <f t="shared" si="413"/>
        <v>5</v>
      </c>
      <c r="BB1930" s="205">
        <f t="shared" si="414"/>
        <v>3511</v>
      </c>
      <c r="BC1930" s="205">
        <f t="shared" si="415"/>
        <v>3511</v>
      </c>
      <c r="BD1930" s="205">
        <f t="shared" si="416"/>
        <v>0</v>
      </c>
      <c r="BE1930" s="205">
        <f t="shared" si="417"/>
        <v>0</v>
      </c>
      <c r="BF1930" s="175">
        <v>3511</v>
      </c>
      <c r="BG1930" s="175"/>
      <c r="BH1930" s="175">
        <v>2520</v>
      </c>
      <c r="BI1930" s="175"/>
      <c r="BJ1930" s="175"/>
      <c r="BK1930" s="175">
        <v>322</v>
      </c>
      <c r="BL1930" s="175"/>
      <c r="BM1930" s="175">
        <v>580</v>
      </c>
      <c r="BN1930" s="175"/>
      <c r="BO1930" s="175">
        <v>89</v>
      </c>
      <c r="BP1930" s="200">
        <f t="shared" si="418"/>
        <v>2609</v>
      </c>
    </row>
    <row r="1931" spans="1:68" s="201" customFormat="1" x14ac:dyDescent="0.15">
      <c r="A1931" s="117">
        <v>321302003</v>
      </c>
      <c r="B1931" s="118" t="s">
        <v>450</v>
      </c>
      <c r="C1931" s="118" t="s">
        <v>415</v>
      </c>
      <c r="D1931" s="118" t="s">
        <v>449</v>
      </c>
      <c r="E1931" s="118" t="s">
        <v>3451</v>
      </c>
      <c r="F1931" s="120">
        <v>3</v>
      </c>
      <c r="G1931" s="119">
        <v>20504</v>
      </c>
      <c r="H1931" s="119"/>
      <c r="I1931" s="120" t="s">
        <v>5820</v>
      </c>
      <c r="J1931" s="120">
        <v>300</v>
      </c>
      <c r="K1931" s="120">
        <v>20504</v>
      </c>
      <c r="L1931" s="120">
        <v>0.187</v>
      </c>
      <c r="M1931" s="121" t="s">
        <v>5670</v>
      </c>
      <c r="N1931" s="120">
        <v>2</v>
      </c>
      <c r="O1931" s="119">
        <v>295</v>
      </c>
      <c r="P1931" s="119"/>
      <c r="Q1931" s="119"/>
      <c r="R1931" s="120"/>
      <c r="S1931" s="120"/>
      <c r="T1931" s="120"/>
      <c r="U1931" s="120"/>
      <c r="V1931" s="172">
        <v>58.2</v>
      </c>
      <c r="W1931" s="172"/>
      <c r="X1931" s="172">
        <v>54.7</v>
      </c>
      <c r="Y1931" s="172"/>
      <c r="Z1931" s="172">
        <v>3.5</v>
      </c>
      <c r="AA1931" s="123"/>
      <c r="AB1931" s="123"/>
      <c r="AC1931" s="123"/>
      <c r="AD1931" s="123"/>
      <c r="AE1931" s="123"/>
      <c r="AF1931" s="123"/>
      <c r="AG1931" s="214"/>
      <c r="AH1931" s="229" t="str">
        <f t="shared" si="411"/>
        <v>b1</v>
      </c>
      <c r="AI1931" s="199"/>
      <c r="AJ1931" s="199"/>
      <c r="AK1931" s="199"/>
      <c r="AL1931" s="199"/>
      <c r="AM1931" s="199"/>
      <c r="AN1931" s="173"/>
      <c r="AO1931" s="173"/>
      <c r="AP1931" s="173"/>
      <c r="AQ1931" s="173"/>
      <c r="AR1931" s="173"/>
      <c r="AS1931" s="173"/>
      <c r="AT1931" s="173"/>
      <c r="AU1931" s="173"/>
      <c r="AV1931" s="173"/>
      <c r="AW1931" s="173"/>
      <c r="AX1931" s="173"/>
      <c r="AY1931" s="173"/>
      <c r="AZ1931" s="211">
        <f t="shared" si="412"/>
        <v>0</v>
      </c>
      <c r="BA1931" s="211">
        <f t="shared" si="413"/>
        <v>0</v>
      </c>
      <c r="BB1931" s="205">
        <f t="shared" si="414"/>
        <v>0</v>
      </c>
      <c r="BC1931" s="205">
        <f t="shared" si="415"/>
        <v>0</v>
      </c>
      <c r="BD1931" s="205">
        <f t="shared" si="416"/>
        <v>0</v>
      </c>
      <c r="BE1931" s="205">
        <f t="shared" si="417"/>
        <v>0</v>
      </c>
      <c r="BF1931" s="175"/>
      <c r="BG1931" s="175"/>
      <c r="BH1931" s="175"/>
      <c r="BI1931" s="175"/>
      <c r="BJ1931" s="175"/>
      <c r="BK1931" s="175"/>
      <c r="BL1931" s="175"/>
      <c r="BM1931" s="175"/>
      <c r="BN1931" s="175"/>
      <c r="BO1931" s="175"/>
      <c r="BP1931" s="200">
        <f t="shared" si="418"/>
        <v>0</v>
      </c>
    </row>
    <row r="1932" spans="1:68" s="201" customFormat="1" x14ac:dyDescent="0.15">
      <c r="A1932" s="117">
        <v>166402002</v>
      </c>
      <c r="B1932" s="118" t="s">
        <v>329</v>
      </c>
      <c r="C1932" s="118" t="s">
        <v>11</v>
      </c>
      <c r="D1932" s="118" t="s">
        <v>328</v>
      </c>
      <c r="E1932" s="118" t="s">
        <v>3375</v>
      </c>
      <c r="F1932" s="120">
        <v>6</v>
      </c>
      <c r="G1932" s="119"/>
      <c r="H1932" s="119"/>
      <c r="I1932" s="120" t="s">
        <v>5820</v>
      </c>
      <c r="J1932" s="120">
        <v>125</v>
      </c>
      <c r="K1932" s="120">
        <v>24236</v>
      </c>
      <c r="L1932" s="120">
        <v>0.53100000000000003</v>
      </c>
      <c r="M1932" s="121" t="s">
        <v>5670</v>
      </c>
      <c r="N1932" s="120">
        <v>2</v>
      </c>
      <c r="O1932" s="119">
        <v>229</v>
      </c>
      <c r="P1932" s="119">
        <v>37.200000000000003</v>
      </c>
      <c r="Q1932" s="119">
        <v>4.0999999999999996</v>
      </c>
      <c r="R1932" s="120"/>
      <c r="S1932" s="120"/>
      <c r="T1932" s="120"/>
      <c r="U1932" s="120"/>
      <c r="V1932" s="172">
        <v>61.2</v>
      </c>
      <c r="W1932" s="172"/>
      <c r="X1932" s="172">
        <v>60.5</v>
      </c>
      <c r="Y1932" s="172"/>
      <c r="Z1932" s="172">
        <v>0.7</v>
      </c>
      <c r="AA1932" s="123"/>
      <c r="AB1932" s="123"/>
      <c r="AC1932" s="123"/>
      <c r="AD1932" s="123"/>
      <c r="AE1932" s="123"/>
      <c r="AF1932" s="123"/>
      <c r="AG1932" s="214"/>
      <c r="AH1932" s="229" t="str">
        <f t="shared" si="411"/>
        <v>b1</v>
      </c>
      <c r="AI1932" s="199"/>
      <c r="AJ1932" s="199"/>
      <c r="AK1932" s="199"/>
      <c r="AL1932" s="199"/>
      <c r="AM1932" s="199"/>
      <c r="AN1932" s="173"/>
      <c r="AO1932" s="173" t="s">
        <v>3186</v>
      </c>
      <c r="AP1932" s="173" t="s">
        <v>3186</v>
      </c>
      <c r="AQ1932" s="173" t="s">
        <v>3186</v>
      </c>
      <c r="AR1932" s="173" t="s">
        <v>3186</v>
      </c>
      <c r="AS1932" s="173">
        <v>1</v>
      </c>
      <c r="AT1932" s="173">
        <v>1.5</v>
      </c>
      <c r="AU1932" s="173">
        <v>1.5</v>
      </c>
      <c r="AV1932" s="173">
        <v>0.5</v>
      </c>
      <c r="AW1932" s="173">
        <v>0.5</v>
      </c>
      <c r="AX1932" s="173">
        <v>1</v>
      </c>
      <c r="AY1932" s="173" t="s">
        <v>3186</v>
      </c>
      <c r="AZ1932" s="211">
        <f t="shared" si="412"/>
        <v>1</v>
      </c>
      <c r="BA1932" s="211">
        <f t="shared" si="413"/>
        <v>5</v>
      </c>
      <c r="BB1932" s="205">
        <f t="shared" si="414"/>
        <v>4768</v>
      </c>
      <c r="BC1932" s="205">
        <f t="shared" si="415"/>
        <v>4768</v>
      </c>
      <c r="BD1932" s="205">
        <f t="shared" si="416"/>
        <v>0</v>
      </c>
      <c r="BE1932" s="205">
        <f t="shared" si="417"/>
        <v>0</v>
      </c>
      <c r="BF1932" s="175">
        <v>4768</v>
      </c>
      <c r="BG1932" s="175"/>
      <c r="BH1932" s="175">
        <v>2976</v>
      </c>
      <c r="BI1932" s="175"/>
      <c r="BJ1932" s="175"/>
      <c r="BK1932" s="175">
        <v>462</v>
      </c>
      <c r="BL1932" s="175"/>
      <c r="BM1932" s="175">
        <v>1004</v>
      </c>
      <c r="BN1932" s="175"/>
      <c r="BO1932" s="175">
        <v>326</v>
      </c>
      <c r="BP1932" s="200">
        <f t="shared" si="418"/>
        <v>3302</v>
      </c>
    </row>
    <row r="1933" spans="1:68" s="201" customFormat="1" x14ac:dyDescent="0.15">
      <c r="A1933" s="117">
        <v>1850102004</v>
      </c>
      <c r="B1933" s="118" t="s">
        <v>1443</v>
      </c>
      <c r="C1933" s="118" t="s">
        <v>1400</v>
      </c>
      <c r="D1933" s="118" t="s">
        <v>1440</v>
      </c>
      <c r="E1933" s="118" t="s">
        <v>4110</v>
      </c>
      <c r="F1933" s="120">
        <v>6</v>
      </c>
      <c r="G1933" s="119"/>
      <c r="H1933" s="119"/>
      <c r="I1933" s="120" t="s">
        <v>5820</v>
      </c>
      <c r="J1933" s="120">
        <v>230</v>
      </c>
      <c r="K1933" s="120">
        <v>43956</v>
      </c>
      <c r="L1933" s="120">
        <v>0.52400000000000002</v>
      </c>
      <c r="M1933" s="121" t="s">
        <v>5670</v>
      </c>
      <c r="N1933" s="120">
        <v>2</v>
      </c>
      <c r="O1933" s="119">
        <v>51</v>
      </c>
      <c r="P1933" s="119"/>
      <c r="Q1933" s="119"/>
      <c r="R1933" s="120"/>
      <c r="S1933" s="120"/>
      <c r="T1933" s="120"/>
      <c r="U1933" s="120"/>
      <c r="V1933" s="172">
        <v>104</v>
      </c>
      <c r="W1933" s="172"/>
      <c r="X1933" s="172"/>
      <c r="Y1933" s="172"/>
      <c r="Z1933" s="172">
        <v>104</v>
      </c>
      <c r="AA1933" s="123"/>
      <c r="AB1933" s="123"/>
      <c r="AC1933" s="123"/>
      <c r="AD1933" s="123"/>
      <c r="AE1933" s="123"/>
      <c r="AF1933" s="123"/>
      <c r="AG1933" s="214"/>
      <c r="AH1933" s="229" t="str">
        <f t="shared" si="411"/>
        <v>b1</v>
      </c>
      <c r="AI1933" s="199"/>
      <c r="AJ1933" s="199"/>
      <c r="AK1933" s="199"/>
      <c r="AL1933" s="199"/>
      <c r="AM1933" s="199"/>
      <c r="AN1933" s="173">
        <v>1</v>
      </c>
      <c r="AO1933" s="173">
        <v>1</v>
      </c>
      <c r="AP1933" s="173"/>
      <c r="AQ1933" s="173"/>
      <c r="AR1933" s="173"/>
      <c r="AS1933" s="173"/>
      <c r="AT1933" s="173">
        <v>0.5</v>
      </c>
      <c r="AU1933" s="173">
        <v>0.5</v>
      </c>
      <c r="AV1933" s="173">
        <v>0.5</v>
      </c>
      <c r="AW1933" s="173">
        <v>0.5</v>
      </c>
      <c r="AX1933" s="173">
        <v>1</v>
      </c>
      <c r="AY1933" s="173"/>
      <c r="AZ1933" s="211">
        <f t="shared" si="412"/>
        <v>2</v>
      </c>
      <c r="BA1933" s="211">
        <f t="shared" si="413"/>
        <v>3</v>
      </c>
      <c r="BB1933" s="205">
        <f t="shared" si="414"/>
        <v>8319</v>
      </c>
      <c r="BC1933" s="205">
        <f t="shared" si="415"/>
        <v>8319</v>
      </c>
      <c r="BD1933" s="205">
        <f t="shared" si="416"/>
        <v>0</v>
      </c>
      <c r="BE1933" s="205">
        <f t="shared" si="417"/>
        <v>0</v>
      </c>
      <c r="BF1933" s="175">
        <v>8319</v>
      </c>
      <c r="BG1933" s="175"/>
      <c r="BH1933" s="175">
        <v>2604</v>
      </c>
      <c r="BI1933" s="175"/>
      <c r="BJ1933" s="175"/>
      <c r="BK1933" s="175">
        <v>2171</v>
      </c>
      <c r="BL1933" s="175"/>
      <c r="BM1933" s="175">
        <v>1817</v>
      </c>
      <c r="BN1933" s="175">
        <v>802</v>
      </c>
      <c r="BO1933" s="175">
        <v>925</v>
      </c>
      <c r="BP1933" s="200">
        <f t="shared" si="418"/>
        <v>3529</v>
      </c>
    </row>
    <row r="1934" spans="1:68" s="201" customFormat="1" x14ac:dyDescent="0.15">
      <c r="A1934" s="117">
        <v>3366602001</v>
      </c>
      <c r="B1934" s="118" t="s">
        <v>2513</v>
      </c>
      <c r="C1934" s="118" t="s">
        <v>2427</v>
      </c>
      <c r="D1934" s="118" t="s">
        <v>2514</v>
      </c>
      <c r="E1934" s="118" t="s">
        <v>4904</v>
      </c>
      <c r="F1934" s="120">
        <v>2</v>
      </c>
      <c r="G1934" s="119"/>
      <c r="H1934" s="119"/>
      <c r="I1934" s="120" t="s">
        <v>5820</v>
      </c>
      <c r="J1934" s="120">
        <v>450</v>
      </c>
      <c r="K1934" s="120">
        <v>58153</v>
      </c>
      <c r="L1934" s="120">
        <v>0.35399999999999998</v>
      </c>
      <c r="M1934" s="121" t="s">
        <v>5683</v>
      </c>
      <c r="N1934" s="120">
        <v>2</v>
      </c>
      <c r="O1934" s="119">
        <v>156</v>
      </c>
      <c r="P1934" s="119">
        <v>34.92</v>
      </c>
      <c r="Q1934" s="119">
        <v>3.74</v>
      </c>
      <c r="R1934" s="120"/>
      <c r="S1934" s="120"/>
      <c r="T1934" s="120"/>
      <c r="U1934" s="120"/>
      <c r="V1934" s="172">
        <v>255.2</v>
      </c>
      <c r="W1934" s="172"/>
      <c r="X1934" s="172"/>
      <c r="Y1934" s="172"/>
      <c r="Z1934" s="172">
        <v>255.2</v>
      </c>
      <c r="AA1934" s="123"/>
      <c r="AB1934" s="123"/>
      <c r="AC1934" s="123"/>
      <c r="AD1934" s="123"/>
      <c r="AE1934" s="123"/>
      <c r="AF1934" s="123"/>
      <c r="AG1934" s="214"/>
      <c r="AH1934" s="229" t="str">
        <f t="shared" si="411"/>
        <v>b1</v>
      </c>
      <c r="AI1934" s="199"/>
      <c r="AJ1934" s="199"/>
      <c r="AK1934" s="199"/>
      <c r="AL1934" s="199"/>
      <c r="AM1934" s="199"/>
      <c r="AN1934" s="173" t="s">
        <v>3186</v>
      </c>
      <c r="AO1934" s="173" t="s">
        <v>3186</v>
      </c>
      <c r="AP1934" s="173" t="s">
        <v>3186</v>
      </c>
      <c r="AQ1934" s="173" t="s">
        <v>3186</v>
      </c>
      <c r="AR1934" s="173" t="s">
        <v>3186</v>
      </c>
      <c r="AS1934" s="173">
        <v>2</v>
      </c>
      <c r="AT1934" s="173">
        <v>2</v>
      </c>
      <c r="AU1934" s="173">
        <v>2</v>
      </c>
      <c r="AV1934" s="173">
        <v>2</v>
      </c>
      <c r="AW1934" s="173">
        <v>2</v>
      </c>
      <c r="AX1934" s="173">
        <v>2</v>
      </c>
      <c r="AY1934" s="173"/>
      <c r="AZ1934" s="211">
        <f t="shared" si="412"/>
        <v>2</v>
      </c>
      <c r="BA1934" s="211">
        <f t="shared" si="413"/>
        <v>10</v>
      </c>
      <c r="BB1934" s="205">
        <f t="shared" si="414"/>
        <v>15454</v>
      </c>
      <c r="BC1934" s="205">
        <f t="shared" si="415"/>
        <v>15454</v>
      </c>
      <c r="BD1934" s="205">
        <f t="shared" si="416"/>
        <v>0</v>
      </c>
      <c r="BE1934" s="205">
        <f t="shared" si="417"/>
        <v>0</v>
      </c>
      <c r="BF1934" s="175">
        <v>15454</v>
      </c>
      <c r="BG1934" s="175"/>
      <c r="BH1934" s="175">
        <v>9258</v>
      </c>
      <c r="BI1934" s="175"/>
      <c r="BJ1934" s="175"/>
      <c r="BK1934" s="175"/>
      <c r="BL1934" s="175">
        <v>624</v>
      </c>
      <c r="BM1934" s="175">
        <v>2625</v>
      </c>
      <c r="BN1934" s="175">
        <v>603</v>
      </c>
      <c r="BO1934" s="175">
        <v>2344</v>
      </c>
      <c r="BP1934" s="200">
        <f t="shared" si="418"/>
        <v>11602</v>
      </c>
    </row>
    <row r="1935" spans="1:68" s="201" customFormat="1" x14ac:dyDescent="0.15">
      <c r="A1935" s="117">
        <v>4120201005</v>
      </c>
      <c r="B1935" s="118" t="s">
        <v>2873</v>
      </c>
      <c r="C1935" s="118" t="s">
        <v>2865</v>
      </c>
      <c r="D1935" s="118" t="s">
        <v>2871</v>
      </c>
      <c r="E1935" s="118" t="s">
        <v>5157</v>
      </c>
      <c r="F1935" s="120">
        <v>1</v>
      </c>
      <c r="G1935" s="119">
        <v>87113</v>
      </c>
      <c r="H1935" s="119"/>
      <c r="I1935" s="120" t="s">
        <v>5820</v>
      </c>
      <c r="J1935" s="120">
        <v>1250</v>
      </c>
      <c r="K1935" s="120">
        <v>87113</v>
      </c>
      <c r="L1935" s="120">
        <v>0.191</v>
      </c>
      <c r="M1935" s="121" t="s">
        <v>5670</v>
      </c>
      <c r="N1935" s="120">
        <v>2</v>
      </c>
      <c r="O1935" s="119">
        <v>85.4</v>
      </c>
      <c r="P1935" s="119"/>
      <c r="Q1935" s="119"/>
      <c r="R1935" s="120"/>
      <c r="S1935" s="120"/>
      <c r="T1935" s="120"/>
      <c r="U1935" s="120"/>
      <c r="V1935" s="172">
        <v>298</v>
      </c>
      <c r="W1935" s="172">
        <v>52</v>
      </c>
      <c r="X1935" s="172">
        <v>246</v>
      </c>
      <c r="Y1935" s="172"/>
      <c r="Z1935" s="172"/>
      <c r="AA1935" s="123"/>
      <c r="AB1935" s="123"/>
      <c r="AC1935" s="123"/>
      <c r="AD1935" s="123"/>
      <c r="AE1935" s="123"/>
      <c r="AF1935" s="123"/>
      <c r="AG1935" s="214"/>
      <c r="AH1935" s="229" t="str">
        <f t="shared" si="411"/>
        <v>b1</v>
      </c>
      <c r="AI1935" s="199"/>
      <c r="AJ1935" s="199"/>
      <c r="AK1935" s="199"/>
      <c r="AL1935" s="199"/>
      <c r="AM1935" s="199"/>
      <c r="AN1935" s="173"/>
      <c r="AO1935" s="173"/>
      <c r="AP1935" s="173"/>
      <c r="AQ1935" s="173"/>
      <c r="AR1935" s="173"/>
      <c r="AS1935" s="173"/>
      <c r="AT1935" s="173"/>
      <c r="AU1935" s="173"/>
      <c r="AV1935" s="173"/>
      <c r="AW1935" s="173"/>
      <c r="AX1935" s="173"/>
      <c r="AY1935" s="173"/>
      <c r="AZ1935" s="211">
        <f t="shared" si="412"/>
        <v>0</v>
      </c>
      <c r="BA1935" s="211">
        <f t="shared" si="413"/>
        <v>0</v>
      </c>
      <c r="BB1935" s="205">
        <f t="shared" si="414"/>
        <v>0</v>
      </c>
      <c r="BC1935" s="205">
        <f t="shared" si="415"/>
        <v>0</v>
      </c>
      <c r="BD1935" s="205">
        <f t="shared" si="416"/>
        <v>0</v>
      </c>
      <c r="BE1935" s="205">
        <f t="shared" si="417"/>
        <v>0</v>
      </c>
      <c r="BF1935" s="175"/>
      <c r="BG1935" s="175"/>
      <c r="BH1935" s="175"/>
      <c r="BI1935" s="175"/>
      <c r="BJ1935" s="175"/>
      <c r="BK1935" s="175"/>
      <c r="BL1935" s="175"/>
      <c r="BM1935" s="175"/>
      <c r="BN1935" s="175"/>
      <c r="BO1935" s="175"/>
      <c r="BP1935" s="200">
        <f t="shared" si="418"/>
        <v>0</v>
      </c>
    </row>
    <row r="1936" spans="1:68" s="201" customFormat="1" x14ac:dyDescent="0.15">
      <c r="A1936" s="117">
        <v>520102004</v>
      </c>
      <c r="B1936" s="118" t="s">
        <v>557</v>
      </c>
      <c r="C1936" s="118" t="s">
        <v>546</v>
      </c>
      <c r="D1936" s="118" t="s">
        <v>554</v>
      </c>
      <c r="E1936" s="118" t="s">
        <v>3517</v>
      </c>
      <c r="F1936" s="120">
        <v>22</v>
      </c>
      <c r="G1936" s="119">
        <v>102827</v>
      </c>
      <c r="H1936" s="119"/>
      <c r="I1936" s="120" t="s">
        <v>5820</v>
      </c>
      <c r="J1936" s="120">
        <v>1150</v>
      </c>
      <c r="K1936" s="120">
        <v>102827</v>
      </c>
      <c r="L1936" s="120">
        <v>0.245</v>
      </c>
      <c r="M1936" s="121" t="s">
        <v>5657</v>
      </c>
      <c r="N1936" s="120">
        <v>2</v>
      </c>
      <c r="O1936" s="119">
        <v>29.8</v>
      </c>
      <c r="P1936" s="119"/>
      <c r="Q1936" s="119"/>
      <c r="R1936" s="120" t="s">
        <v>5660</v>
      </c>
      <c r="S1936" s="120">
        <v>0.3</v>
      </c>
      <c r="T1936" s="120"/>
      <c r="U1936" s="120"/>
      <c r="V1936" s="172">
        <v>173.8</v>
      </c>
      <c r="W1936" s="172"/>
      <c r="X1936" s="172">
        <v>173.8</v>
      </c>
      <c r="Y1936" s="172"/>
      <c r="Z1936" s="172"/>
      <c r="AA1936" s="123"/>
      <c r="AB1936" s="123"/>
      <c r="AC1936" s="123"/>
      <c r="AD1936" s="123"/>
      <c r="AE1936" s="123"/>
      <c r="AF1936" s="123"/>
      <c r="AG1936" s="214"/>
      <c r="AH1936" s="229" t="str">
        <f t="shared" si="411"/>
        <v>b1</v>
      </c>
      <c r="AI1936" s="199"/>
      <c r="AJ1936" s="199"/>
      <c r="AK1936" s="199"/>
      <c r="AL1936" s="199"/>
      <c r="AM1936" s="199"/>
      <c r="AN1936" s="173"/>
      <c r="AO1936" s="173"/>
      <c r="AP1936" s="173"/>
      <c r="AQ1936" s="173"/>
      <c r="AR1936" s="173"/>
      <c r="AS1936" s="173"/>
      <c r="AT1936" s="173">
        <v>0.5</v>
      </c>
      <c r="AU1936" s="173">
        <v>0.5</v>
      </c>
      <c r="AV1936" s="173">
        <v>0.5</v>
      </c>
      <c r="AW1936" s="173">
        <v>0.5</v>
      </c>
      <c r="AX1936" s="173"/>
      <c r="AY1936" s="173"/>
      <c r="AZ1936" s="211"/>
      <c r="BA1936" s="211">
        <f t="shared" si="413"/>
        <v>2</v>
      </c>
      <c r="BB1936" s="205">
        <f t="shared" si="414"/>
        <v>22668</v>
      </c>
      <c r="BC1936" s="205">
        <f t="shared" si="415"/>
        <v>21356</v>
      </c>
      <c r="BD1936" s="205">
        <f t="shared" si="416"/>
        <v>1364</v>
      </c>
      <c r="BE1936" s="205">
        <f t="shared" si="417"/>
        <v>52</v>
      </c>
      <c r="BF1936" s="175">
        <v>21304</v>
      </c>
      <c r="BG1936" s="175">
        <v>6792</v>
      </c>
      <c r="BH1936" s="175">
        <v>4528</v>
      </c>
      <c r="BI1936" s="175">
        <v>1312</v>
      </c>
      <c r="BJ1936" s="175"/>
      <c r="BK1936" s="175"/>
      <c r="BL1936" s="175">
        <v>3742</v>
      </c>
      <c r="BM1936" s="175">
        <v>2430</v>
      </c>
      <c r="BN1936" s="175">
        <v>1719</v>
      </c>
      <c r="BO1936" s="175">
        <v>2145</v>
      </c>
      <c r="BP1936" s="200">
        <f t="shared" si="418"/>
        <v>6673</v>
      </c>
    </row>
    <row r="1937" spans="1:68" s="201" customFormat="1" x14ac:dyDescent="0.15">
      <c r="A1937" s="117">
        <v>3840201001</v>
      </c>
      <c r="B1937" s="118" t="s">
        <v>2746</v>
      </c>
      <c r="C1937" s="118" t="s">
        <v>2700</v>
      </c>
      <c r="D1937" s="118" t="s">
        <v>2747</v>
      </c>
      <c r="E1937" s="118" t="s">
        <v>5078</v>
      </c>
      <c r="F1937" s="120">
        <v>2</v>
      </c>
      <c r="G1937" s="119"/>
      <c r="H1937" s="119"/>
      <c r="I1937" s="120" t="s">
        <v>5820</v>
      </c>
      <c r="J1937" s="120">
        <v>2600</v>
      </c>
      <c r="K1937" s="120">
        <v>162321</v>
      </c>
      <c r="L1937" s="120">
        <v>0.17100000000000001</v>
      </c>
      <c r="M1937" s="121" t="s">
        <v>5675</v>
      </c>
      <c r="N1937" s="120">
        <v>2</v>
      </c>
      <c r="O1937" s="119">
        <v>295</v>
      </c>
      <c r="P1937" s="119">
        <v>50</v>
      </c>
      <c r="Q1937" s="119">
        <v>3</v>
      </c>
      <c r="R1937" s="120"/>
      <c r="S1937" s="120"/>
      <c r="T1937" s="120"/>
      <c r="U1937" s="120" t="s">
        <v>5689</v>
      </c>
      <c r="V1937" s="172">
        <v>304.60000000000002</v>
      </c>
      <c r="W1937" s="172"/>
      <c r="X1937" s="172">
        <v>183.2</v>
      </c>
      <c r="Y1937" s="172">
        <v>77.3</v>
      </c>
      <c r="Z1937" s="172">
        <v>44.1</v>
      </c>
      <c r="AA1937" s="123"/>
      <c r="AB1937" s="123"/>
      <c r="AC1937" s="123"/>
      <c r="AD1937" s="123"/>
      <c r="AE1937" s="123"/>
      <c r="AF1937" s="123"/>
      <c r="AG1937" s="214"/>
      <c r="AH1937" s="229" t="str">
        <f t="shared" si="411"/>
        <v>b1</v>
      </c>
      <c r="AI1937" s="199" t="s">
        <v>5400</v>
      </c>
      <c r="AJ1937" s="199"/>
      <c r="AK1937" s="199"/>
      <c r="AL1937" s="199" t="s">
        <v>5400</v>
      </c>
      <c r="AM1937" s="199"/>
      <c r="AN1937" s="173">
        <v>2</v>
      </c>
      <c r="AO1937" s="173" t="s">
        <v>3186</v>
      </c>
      <c r="AP1937" s="173" t="s">
        <v>3186</v>
      </c>
      <c r="AQ1937" s="173" t="s">
        <v>3186</v>
      </c>
      <c r="AR1937" s="173" t="s">
        <v>3186</v>
      </c>
      <c r="AS1937" s="173"/>
      <c r="AT1937" s="173">
        <v>0.8</v>
      </c>
      <c r="AU1937" s="173">
        <v>0.5</v>
      </c>
      <c r="AV1937" s="173">
        <v>0.5</v>
      </c>
      <c r="AW1937" s="173">
        <v>0.5</v>
      </c>
      <c r="AX1937" s="173">
        <v>0.5</v>
      </c>
      <c r="AY1937" s="173"/>
      <c r="AZ1937" s="211">
        <f t="shared" ref="AZ1937:AZ1971" si="419">SUBTOTAL(9,AN1937:AS1937)</f>
        <v>2</v>
      </c>
      <c r="BA1937" s="211">
        <f t="shared" si="413"/>
        <v>2.8</v>
      </c>
      <c r="BB1937" s="205">
        <f t="shared" si="414"/>
        <v>21335</v>
      </c>
      <c r="BC1937" s="205">
        <f t="shared" si="415"/>
        <v>21335</v>
      </c>
      <c r="BD1937" s="205">
        <f t="shared" si="416"/>
        <v>0</v>
      </c>
      <c r="BE1937" s="205">
        <f t="shared" si="417"/>
        <v>0</v>
      </c>
      <c r="BF1937" s="175">
        <v>21335</v>
      </c>
      <c r="BG1937" s="175"/>
      <c r="BH1937" s="175">
        <v>11655</v>
      </c>
      <c r="BI1937" s="175"/>
      <c r="BJ1937" s="175"/>
      <c r="BK1937" s="175">
        <v>1862</v>
      </c>
      <c r="BL1937" s="175"/>
      <c r="BM1937" s="175">
        <v>5617</v>
      </c>
      <c r="BN1937" s="175">
        <v>231</v>
      </c>
      <c r="BO1937" s="175">
        <v>1970</v>
      </c>
      <c r="BP1937" s="200">
        <f t="shared" si="418"/>
        <v>13625</v>
      </c>
    </row>
    <row r="1938" spans="1:68" s="201" customFormat="1" x14ac:dyDescent="0.15">
      <c r="A1938" s="117">
        <v>1100181002</v>
      </c>
      <c r="B1938" s="118" t="s">
        <v>973</v>
      </c>
      <c r="C1938" s="118" t="s">
        <v>971</v>
      </c>
      <c r="D1938" s="118" t="s">
        <v>972</v>
      </c>
      <c r="E1938" s="118" t="s">
        <v>3776</v>
      </c>
      <c r="F1938" s="120">
        <v>13</v>
      </c>
      <c r="G1938" s="119"/>
      <c r="H1938" s="119"/>
      <c r="I1938" s="120"/>
      <c r="J1938" s="120"/>
      <c r="K1938" s="120">
        <v>293557</v>
      </c>
      <c r="L1938" s="120"/>
      <c r="M1938" s="121" t="s">
        <v>5670</v>
      </c>
      <c r="N1938" s="120">
        <v>2</v>
      </c>
      <c r="O1938" s="119">
        <v>13</v>
      </c>
      <c r="P1938" s="119"/>
      <c r="Q1938" s="119"/>
      <c r="R1938" s="120" t="s">
        <v>5655</v>
      </c>
      <c r="S1938" s="120">
        <v>19</v>
      </c>
      <c r="T1938" s="120">
        <v>1.2</v>
      </c>
      <c r="U1938" s="120"/>
      <c r="V1938" s="172">
        <v>525.52200000000005</v>
      </c>
      <c r="W1938" s="172"/>
      <c r="X1938" s="172">
        <v>525.52200000000005</v>
      </c>
      <c r="Y1938" s="172"/>
      <c r="Z1938" s="172"/>
      <c r="AA1938" s="123"/>
      <c r="AB1938" s="123"/>
      <c r="AC1938" s="123"/>
      <c r="AD1938" s="123"/>
      <c r="AE1938" s="123"/>
      <c r="AF1938" s="123"/>
      <c r="AG1938" s="214"/>
      <c r="AH1938" s="229" t="str">
        <f t="shared" si="411"/>
        <v>b1</v>
      </c>
      <c r="AI1938" s="199"/>
      <c r="AJ1938" s="199"/>
      <c r="AK1938" s="199"/>
      <c r="AL1938" s="199"/>
      <c r="AM1938" s="199"/>
      <c r="AN1938" s="173"/>
      <c r="AO1938" s="173"/>
      <c r="AP1938" s="173"/>
      <c r="AQ1938" s="173"/>
      <c r="AR1938" s="173"/>
      <c r="AS1938" s="173"/>
      <c r="AT1938" s="173"/>
      <c r="AU1938" s="173"/>
      <c r="AV1938" s="173"/>
      <c r="AW1938" s="173"/>
      <c r="AX1938" s="173"/>
      <c r="AY1938" s="173"/>
      <c r="AZ1938" s="211">
        <f t="shared" si="419"/>
        <v>0</v>
      </c>
      <c r="BA1938" s="211">
        <f t="shared" si="413"/>
        <v>0</v>
      </c>
      <c r="BB1938" s="205">
        <f t="shared" si="414"/>
        <v>0</v>
      </c>
      <c r="BC1938" s="205">
        <f t="shared" si="415"/>
        <v>0</v>
      </c>
      <c r="BD1938" s="205">
        <f t="shared" si="416"/>
        <v>0</v>
      </c>
      <c r="BE1938" s="205">
        <f t="shared" si="417"/>
        <v>0</v>
      </c>
      <c r="BF1938" s="175"/>
      <c r="BG1938" s="175"/>
      <c r="BH1938" s="175"/>
      <c r="BI1938" s="175"/>
      <c r="BJ1938" s="175"/>
      <c r="BK1938" s="175"/>
      <c r="BL1938" s="175"/>
      <c r="BM1938" s="175"/>
      <c r="BN1938" s="175"/>
      <c r="BO1938" s="175"/>
      <c r="BP1938" s="200">
        <f t="shared" si="418"/>
        <v>0</v>
      </c>
    </row>
    <row r="1939" spans="1:68" s="201" customFormat="1" x14ac:dyDescent="0.15">
      <c r="A1939" s="117">
        <v>2820601003</v>
      </c>
      <c r="B1939" s="118" t="s">
        <v>2135</v>
      </c>
      <c r="C1939" s="118" t="s">
        <v>2099</v>
      </c>
      <c r="D1939" s="118" t="s">
        <v>2134</v>
      </c>
      <c r="E1939" s="118" t="s">
        <v>4614</v>
      </c>
      <c r="F1939" s="120">
        <v>12</v>
      </c>
      <c r="G1939" s="119">
        <v>681852</v>
      </c>
      <c r="H1939" s="119"/>
      <c r="I1939" s="120" t="s">
        <v>5820</v>
      </c>
      <c r="J1939" s="120">
        <v>3850</v>
      </c>
      <c r="K1939" s="120">
        <v>681852</v>
      </c>
      <c r="L1939" s="120">
        <v>0.48499999999999999</v>
      </c>
      <c r="M1939" s="121" t="s">
        <v>5675</v>
      </c>
      <c r="N1939" s="120">
        <v>2</v>
      </c>
      <c r="O1939" s="119">
        <v>214</v>
      </c>
      <c r="P1939" s="119">
        <v>27.9</v>
      </c>
      <c r="Q1939" s="119">
        <v>2.8</v>
      </c>
      <c r="R1939" s="120" t="s">
        <v>5655</v>
      </c>
      <c r="S1939" s="120">
        <v>22.3</v>
      </c>
      <c r="T1939" s="120"/>
      <c r="U1939" s="120"/>
      <c r="V1939" s="172">
        <v>1036</v>
      </c>
      <c r="W1939" s="172">
        <v>213.7</v>
      </c>
      <c r="X1939" s="172">
        <v>626.5</v>
      </c>
      <c r="Y1939" s="172"/>
      <c r="Z1939" s="172">
        <v>195.8</v>
      </c>
      <c r="AA1939" s="123"/>
      <c r="AB1939" s="123"/>
      <c r="AC1939" s="123"/>
      <c r="AD1939" s="123"/>
      <c r="AE1939" s="123"/>
      <c r="AF1939" s="123"/>
      <c r="AG1939" s="214"/>
      <c r="AH1939" s="229" t="str">
        <f t="shared" si="411"/>
        <v>b1</v>
      </c>
      <c r="AI1939" s="199"/>
      <c r="AJ1939" s="199"/>
      <c r="AK1939" s="199"/>
      <c r="AL1939" s="199"/>
      <c r="AM1939" s="199"/>
      <c r="AN1939" s="173"/>
      <c r="AO1939" s="173"/>
      <c r="AP1939" s="173"/>
      <c r="AQ1939" s="173"/>
      <c r="AR1939" s="173"/>
      <c r="AS1939" s="173">
        <v>1</v>
      </c>
      <c r="AT1939" s="173">
        <v>3</v>
      </c>
      <c r="AU1939" s="173">
        <v>3</v>
      </c>
      <c r="AV1939" s="173"/>
      <c r="AW1939" s="173"/>
      <c r="AX1939" s="173">
        <v>2</v>
      </c>
      <c r="AY1939" s="173">
        <v>2</v>
      </c>
      <c r="AZ1939" s="211">
        <f t="shared" si="419"/>
        <v>1</v>
      </c>
      <c r="BA1939" s="211">
        <f t="shared" si="413"/>
        <v>10</v>
      </c>
      <c r="BB1939" s="205">
        <f t="shared" si="414"/>
        <v>62002</v>
      </c>
      <c r="BC1939" s="205">
        <f t="shared" si="415"/>
        <v>62002</v>
      </c>
      <c r="BD1939" s="205">
        <f t="shared" si="416"/>
        <v>0</v>
      </c>
      <c r="BE1939" s="205">
        <f t="shared" si="417"/>
        <v>0</v>
      </c>
      <c r="BF1939" s="175">
        <v>62002</v>
      </c>
      <c r="BG1939" s="175"/>
      <c r="BH1939" s="175">
        <v>21516</v>
      </c>
      <c r="BI1939" s="175"/>
      <c r="BJ1939" s="175"/>
      <c r="BK1939" s="175">
        <v>4678</v>
      </c>
      <c r="BL1939" s="175">
        <v>12228</v>
      </c>
      <c r="BM1939" s="175">
        <v>14482</v>
      </c>
      <c r="BN1939" s="175">
        <v>6875</v>
      </c>
      <c r="BO1939" s="175">
        <v>2223</v>
      </c>
      <c r="BP1939" s="200">
        <f t="shared" si="418"/>
        <v>23739</v>
      </c>
    </row>
    <row r="1940" spans="1:68" s="201" customFormat="1" x14ac:dyDescent="0.15">
      <c r="A1940" s="117">
        <v>410001002</v>
      </c>
      <c r="B1940" s="118" t="s">
        <v>501</v>
      </c>
      <c r="C1940" s="118" t="s">
        <v>485</v>
      </c>
      <c r="D1940" s="118" t="s">
        <v>500</v>
      </c>
      <c r="E1940" s="118" t="s">
        <v>3478</v>
      </c>
      <c r="F1940" s="120">
        <v>36</v>
      </c>
      <c r="G1940" s="119">
        <v>3315093</v>
      </c>
      <c r="H1940" s="119"/>
      <c r="I1940" s="120" t="s">
        <v>5820</v>
      </c>
      <c r="J1940" s="120">
        <v>15500</v>
      </c>
      <c r="K1940" s="120">
        <v>3315093</v>
      </c>
      <c r="L1940" s="120">
        <v>0.58599999999999997</v>
      </c>
      <c r="M1940" s="121" t="s">
        <v>5654</v>
      </c>
      <c r="N1940" s="120">
        <v>2</v>
      </c>
      <c r="O1940" s="119">
        <v>210</v>
      </c>
      <c r="P1940" s="119">
        <v>48</v>
      </c>
      <c r="Q1940" s="119">
        <v>5.2</v>
      </c>
      <c r="R1940" s="120"/>
      <c r="S1940" s="120"/>
      <c r="T1940" s="120"/>
      <c r="U1940" s="120" t="s">
        <v>5689</v>
      </c>
      <c r="V1940" s="172">
        <v>1941.8</v>
      </c>
      <c r="W1940" s="172"/>
      <c r="X1940" s="172">
        <v>1941.8</v>
      </c>
      <c r="Y1940" s="172"/>
      <c r="Z1940" s="172"/>
      <c r="AA1940" s="123"/>
      <c r="AB1940" s="123"/>
      <c r="AC1940" s="123"/>
      <c r="AD1940" s="123"/>
      <c r="AE1940" s="123"/>
      <c r="AF1940" s="123"/>
      <c r="AG1940" s="214"/>
      <c r="AH1940" s="229" t="str">
        <f t="shared" si="411"/>
        <v>b1</v>
      </c>
      <c r="AI1940" s="199"/>
      <c r="AJ1940" s="199"/>
      <c r="AK1940" s="199"/>
      <c r="AL1940" s="199"/>
      <c r="AM1940" s="199"/>
      <c r="AN1940" s="173">
        <v>0.7</v>
      </c>
      <c r="AO1940" s="173"/>
      <c r="AP1940" s="173"/>
      <c r="AQ1940" s="173"/>
      <c r="AR1940" s="173"/>
      <c r="AS1940" s="173"/>
      <c r="AT1940" s="173">
        <v>3.6</v>
      </c>
      <c r="AU1940" s="173">
        <v>4.2</v>
      </c>
      <c r="AV1940" s="173"/>
      <c r="AW1940" s="173"/>
      <c r="AX1940" s="173">
        <v>0.8</v>
      </c>
      <c r="AY1940" s="173">
        <v>0.6</v>
      </c>
      <c r="AZ1940" s="211">
        <f t="shared" si="419"/>
        <v>0.7</v>
      </c>
      <c r="BA1940" s="211">
        <f t="shared" si="413"/>
        <v>9.2000000000000011</v>
      </c>
      <c r="BB1940" s="205">
        <f t="shared" si="414"/>
        <v>168780</v>
      </c>
      <c r="BC1940" s="205">
        <f t="shared" si="415"/>
        <v>118791</v>
      </c>
      <c r="BD1940" s="205">
        <f t="shared" si="416"/>
        <v>51451</v>
      </c>
      <c r="BE1940" s="205">
        <f t="shared" si="417"/>
        <v>1462</v>
      </c>
      <c r="BF1940" s="175">
        <v>117329</v>
      </c>
      <c r="BG1940" s="175">
        <v>3729</v>
      </c>
      <c r="BH1940" s="175">
        <v>61430</v>
      </c>
      <c r="BI1940" s="175">
        <v>49989</v>
      </c>
      <c r="BJ1940" s="175"/>
      <c r="BK1940" s="175">
        <v>118</v>
      </c>
      <c r="BL1940" s="175">
        <v>9608</v>
      </c>
      <c r="BM1940" s="175">
        <v>28350</v>
      </c>
      <c r="BN1940" s="175">
        <v>3968</v>
      </c>
      <c r="BO1940" s="175">
        <v>11588</v>
      </c>
      <c r="BP1940" s="200">
        <f t="shared" si="418"/>
        <v>73018</v>
      </c>
    </row>
    <row r="1941" spans="1:68" s="201" customFormat="1" x14ac:dyDescent="0.15">
      <c r="A1941" s="117">
        <v>2810001002</v>
      </c>
      <c r="B1941" s="118" t="s">
        <v>2111</v>
      </c>
      <c r="C1941" s="118" t="s">
        <v>2099</v>
      </c>
      <c r="D1941" s="118" t="s">
        <v>2110</v>
      </c>
      <c r="E1941" s="118" t="s">
        <v>4590</v>
      </c>
      <c r="F1941" s="120">
        <v>33</v>
      </c>
      <c r="G1941" s="119">
        <v>3363701</v>
      </c>
      <c r="H1941" s="119"/>
      <c r="I1941" s="120" t="s">
        <v>5820</v>
      </c>
      <c r="J1941" s="120">
        <v>12000</v>
      </c>
      <c r="K1941" s="120">
        <v>3363701</v>
      </c>
      <c r="L1941" s="120">
        <v>0.76800000000000002</v>
      </c>
      <c r="M1941" s="121" t="s">
        <v>5661</v>
      </c>
      <c r="N1941" s="120">
        <v>2</v>
      </c>
      <c r="O1941" s="119">
        <v>200</v>
      </c>
      <c r="P1941" s="119">
        <v>36</v>
      </c>
      <c r="Q1941" s="119">
        <v>3.7</v>
      </c>
      <c r="R1941" s="120" t="s">
        <v>5655</v>
      </c>
      <c r="S1941" s="120">
        <v>52.3</v>
      </c>
      <c r="T1941" s="120"/>
      <c r="U1941" s="120"/>
      <c r="V1941" s="172">
        <v>2866.11</v>
      </c>
      <c r="W1941" s="172">
        <v>349.01100000000002</v>
      </c>
      <c r="X1941" s="172">
        <v>2121.7860000000001</v>
      </c>
      <c r="Y1941" s="172"/>
      <c r="Z1941" s="172">
        <v>395.31299999999999</v>
      </c>
      <c r="AA1941" s="123"/>
      <c r="AB1941" s="123"/>
      <c r="AC1941" s="123"/>
      <c r="AD1941" s="123"/>
      <c r="AE1941" s="123"/>
      <c r="AF1941" s="123"/>
      <c r="AG1941" s="214"/>
      <c r="AH1941" s="229" t="str">
        <f t="shared" si="411"/>
        <v>b1</v>
      </c>
      <c r="AI1941" s="199" t="s">
        <v>5401</v>
      </c>
      <c r="AJ1941" s="199"/>
      <c r="AK1941" s="199" t="s">
        <v>5401</v>
      </c>
      <c r="AL1941" s="199" t="s">
        <v>5401</v>
      </c>
      <c r="AM1941" s="199"/>
      <c r="AN1941" s="173">
        <v>0.7</v>
      </c>
      <c r="AO1941" s="173">
        <v>4.3</v>
      </c>
      <c r="AP1941" s="173"/>
      <c r="AQ1941" s="173"/>
      <c r="AR1941" s="173"/>
      <c r="AS1941" s="173">
        <v>0.5</v>
      </c>
      <c r="AT1941" s="173">
        <v>6</v>
      </c>
      <c r="AU1941" s="173">
        <v>4.5</v>
      </c>
      <c r="AV1941" s="173"/>
      <c r="AW1941" s="173"/>
      <c r="AX1941" s="173">
        <v>1</v>
      </c>
      <c r="AY1941" s="173">
        <v>2</v>
      </c>
      <c r="AZ1941" s="211">
        <f t="shared" si="419"/>
        <v>5.5</v>
      </c>
      <c r="BA1941" s="211">
        <f t="shared" si="413"/>
        <v>13.5</v>
      </c>
      <c r="BB1941" s="205">
        <f t="shared" si="414"/>
        <v>202596</v>
      </c>
      <c r="BC1941" s="205">
        <f t="shared" si="415"/>
        <v>202596</v>
      </c>
      <c r="BD1941" s="205">
        <f t="shared" si="416"/>
        <v>0</v>
      </c>
      <c r="BE1941" s="205">
        <f t="shared" si="417"/>
        <v>0</v>
      </c>
      <c r="BF1941" s="175">
        <v>202596</v>
      </c>
      <c r="BG1941" s="175">
        <v>44112</v>
      </c>
      <c r="BH1941" s="175">
        <v>77414</v>
      </c>
      <c r="BI1941" s="175"/>
      <c r="BJ1941" s="175"/>
      <c r="BK1941" s="175">
        <v>537</v>
      </c>
      <c r="BL1941" s="175">
        <v>8583</v>
      </c>
      <c r="BM1941" s="175">
        <v>31663</v>
      </c>
      <c r="BN1941" s="175">
        <v>1162</v>
      </c>
      <c r="BO1941" s="175">
        <v>39125</v>
      </c>
      <c r="BP1941" s="200">
        <f t="shared" si="418"/>
        <v>116539</v>
      </c>
    </row>
    <row r="1942" spans="1:68" s="201" customFormat="1" x14ac:dyDescent="0.15">
      <c r="A1942" s="117">
        <v>2120101004</v>
      </c>
      <c r="B1942" s="118" t="s">
        <v>1656</v>
      </c>
      <c r="C1942" s="118" t="s">
        <v>1650</v>
      </c>
      <c r="D1942" s="118" t="s">
        <v>1653</v>
      </c>
      <c r="E1942" s="118" t="s">
        <v>4254</v>
      </c>
      <c r="F1942" s="120">
        <v>9</v>
      </c>
      <c r="G1942" s="119">
        <v>3817365</v>
      </c>
      <c r="H1942" s="119"/>
      <c r="I1942" s="120" t="s">
        <v>5820</v>
      </c>
      <c r="J1942" s="120">
        <v>22300</v>
      </c>
      <c r="K1942" s="120">
        <v>3817365</v>
      </c>
      <c r="L1942" s="120">
        <v>0.46899999999999997</v>
      </c>
      <c r="M1942" s="121" t="s">
        <v>5675</v>
      </c>
      <c r="N1942" s="120">
        <v>2</v>
      </c>
      <c r="O1942" s="119">
        <v>240</v>
      </c>
      <c r="P1942" s="119">
        <v>35.299999999999997</v>
      </c>
      <c r="Q1942" s="119">
        <v>3.7</v>
      </c>
      <c r="R1942" s="120" t="s">
        <v>5655</v>
      </c>
      <c r="S1942" s="120">
        <v>2.8262299999999998</v>
      </c>
      <c r="T1942" s="120"/>
      <c r="U1942" s="120"/>
      <c r="V1942" s="172">
        <v>2192.19</v>
      </c>
      <c r="W1942" s="172"/>
      <c r="X1942" s="172">
        <v>2192.19</v>
      </c>
      <c r="Y1942" s="172"/>
      <c r="Z1942" s="172"/>
      <c r="AA1942" s="123"/>
      <c r="AB1942" s="123"/>
      <c r="AC1942" s="123"/>
      <c r="AD1942" s="123"/>
      <c r="AE1942" s="123"/>
      <c r="AF1942" s="123"/>
      <c r="AG1942" s="214"/>
      <c r="AH1942" s="229" t="str">
        <f t="shared" si="411"/>
        <v>b1</v>
      </c>
      <c r="AI1942" s="199"/>
      <c r="AJ1942" s="199"/>
      <c r="AK1942" s="199"/>
      <c r="AL1942" s="199"/>
      <c r="AM1942" s="199"/>
      <c r="AN1942" s="173"/>
      <c r="AO1942" s="173">
        <v>4</v>
      </c>
      <c r="AP1942" s="173"/>
      <c r="AQ1942" s="173"/>
      <c r="AR1942" s="173"/>
      <c r="AS1942" s="173"/>
      <c r="AT1942" s="173"/>
      <c r="AU1942" s="173"/>
      <c r="AV1942" s="173"/>
      <c r="AW1942" s="173"/>
      <c r="AX1942" s="173"/>
      <c r="AY1942" s="173"/>
      <c r="AZ1942" s="211">
        <f t="shared" si="419"/>
        <v>4</v>
      </c>
      <c r="BA1942" s="211"/>
      <c r="BB1942" s="205">
        <f t="shared" si="414"/>
        <v>82374</v>
      </c>
      <c r="BC1942" s="205">
        <f t="shared" si="415"/>
        <v>82374</v>
      </c>
      <c r="BD1942" s="205">
        <f t="shared" si="416"/>
        <v>0</v>
      </c>
      <c r="BE1942" s="205">
        <f t="shared" si="417"/>
        <v>0</v>
      </c>
      <c r="BF1942" s="175">
        <v>82374</v>
      </c>
      <c r="BG1942" s="175">
        <v>22629</v>
      </c>
      <c r="BH1942" s="175"/>
      <c r="BI1942" s="175"/>
      <c r="BJ1942" s="175"/>
      <c r="BK1942" s="175">
        <v>517</v>
      </c>
      <c r="BL1942" s="175">
        <v>2458</v>
      </c>
      <c r="BM1942" s="175">
        <v>34331</v>
      </c>
      <c r="BN1942" s="175">
        <v>9525</v>
      </c>
      <c r="BO1942" s="175">
        <v>12914</v>
      </c>
      <c r="BP1942" s="200">
        <f t="shared" si="418"/>
        <v>12914</v>
      </c>
    </row>
    <row r="1943" spans="1:68" s="201" customFormat="1" x14ac:dyDescent="0.15">
      <c r="A1943" s="117">
        <v>4620101001</v>
      </c>
      <c r="B1943" s="118" t="s">
        <v>3106</v>
      </c>
      <c r="C1943" s="118" t="s">
        <v>3107</v>
      </c>
      <c r="D1943" s="118" t="s">
        <v>3108</v>
      </c>
      <c r="E1943" s="118" t="s">
        <v>5320</v>
      </c>
      <c r="F1943" s="120">
        <v>58</v>
      </c>
      <c r="G1943" s="119">
        <v>3886272</v>
      </c>
      <c r="H1943" s="119"/>
      <c r="I1943" s="120" t="s">
        <v>5820</v>
      </c>
      <c r="J1943" s="120">
        <v>19000</v>
      </c>
      <c r="K1943" s="120">
        <v>3886272</v>
      </c>
      <c r="L1943" s="120">
        <v>0.56000000000000005</v>
      </c>
      <c r="M1943" s="121" t="s">
        <v>5670</v>
      </c>
      <c r="N1943" s="120">
        <v>2</v>
      </c>
      <c r="O1943" s="119">
        <v>230</v>
      </c>
      <c r="P1943" s="119">
        <v>30.6</v>
      </c>
      <c r="Q1943" s="119">
        <v>3.53</v>
      </c>
      <c r="R1943" s="120" t="s">
        <v>5655</v>
      </c>
      <c r="S1943" s="120">
        <v>103.6</v>
      </c>
      <c r="T1943" s="120"/>
      <c r="U1943" s="120" t="s">
        <v>3186</v>
      </c>
      <c r="V1943" s="172">
        <v>3442</v>
      </c>
      <c r="W1943" s="172">
        <v>251</v>
      </c>
      <c r="X1943" s="172">
        <v>2399</v>
      </c>
      <c r="Y1943" s="172"/>
      <c r="Z1943" s="172">
        <v>792</v>
      </c>
      <c r="AA1943" s="123"/>
      <c r="AB1943" s="123"/>
      <c r="AC1943" s="123"/>
      <c r="AD1943" s="123"/>
      <c r="AE1943" s="123"/>
      <c r="AF1943" s="123"/>
      <c r="AG1943" s="214"/>
      <c r="AH1943" s="229" t="str">
        <f t="shared" si="411"/>
        <v>b1</v>
      </c>
      <c r="AI1943" s="199"/>
      <c r="AJ1943" s="199"/>
      <c r="AK1943" s="199"/>
      <c r="AL1943" s="199"/>
      <c r="AM1943" s="199"/>
      <c r="AN1943" s="173"/>
      <c r="AO1943" s="173">
        <v>2</v>
      </c>
      <c r="AP1943" s="173"/>
      <c r="AQ1943" s="173">
        <v>1</v>
      </c>
      <c r="AR1943" s="173"/>
      <c r="AS1943" s="173">
        <v>1</v>
      </c>
      <c r="AT1943" s="173">
        <v>2</v>
      </c>
      <c r="AU1943" s="173">
        <v>9</v>
      </c>
      <c r="AV1943" s="173"/>
      <c r="AW1943" s="173"/>
      <c r="AX1943" s="173">
        <v>1</v>
      </c>
      <c r="AY1943" s="173">
        <v>7</v>
      </c>
      <c r="AZ1943" s="211">
        <f t="shared" si="419"/>
        <v>4</v>
      </c>
      <c r="BA1943" s="211">
        <f>SUBTOTAL(9,AT1943:AY1943)</f>
        <v>19</v>
      </c>
      <c r="BB1943" s="205">
        <f t="shared" si="414"/>
        <v>345636</v>
      </c>
      <c r="BC1943" s="205">
        <f t="shared" si="415"/>
        <v>306581</v>
      </c>
      <c r="BD1943" s="205">
        <f t="shared" si="416"/>
        <v>40688</v>
      </c>
      <c r="BE1943" s="205">
        <f t="shared" si="417"/>
        <v>1633</v>
      </c>
      <c r="BF1943" s="175">
        <v>304948</v>
      </c>
      <c r="BG1943" s="175">
        <v>28810</v>
      </c>
      <c r="BH1943" s="175">
        <v>68040</v>
      </c>
      <c r="BI1943" s="175">
        <v>39055</v>
      </c>
      <c r="BJ1943" s="175"/>
      <c r="BK1943" s="175">
        <v>16351</v>
      </c>
      <c r="BL1943" s="175">
        <v>43503</v>
      </c>
      <c r="BM1943" s="175">
        <v>54471</v>
      </c>
      <c r="BN1943" s="175">
        <v>9449</v>
      </c>
      <c r="BO1943" s="175">
        <v>85957</v>
      </c>
      <c r="BP1943" s="200">
        <f t="shared" si="418"/>
        <v>153997</v>
      </c>
    </row>
    <row r="1944" spans="1:68" s="201" customFormat="1" x14ac:dyDescent="0.15">
      <c r="A1944" s="117">
        <v>2810001004</v>
      </c>
      <c r="B1944" s="118" t="s">
        <v>2112</v>
      </c>
      <c r="C1944" s="118" t="s">
        <v>2099</v>
      </c>
      <c r="D1944" s="118" t="s">
        <v>2110</v>
      </c>
      <c r="E1944" s="118" t="s">
        <v>4591</v>
      </c>
      <c r="F1944" s="120">
        <v>45</v>
      </c>
      <c r="G1944" s="119">
        <v>5938511</v>
      </c>
      <c r="H1944" s="119"/>
      <c r="I1944" s="120" t="s">
        <v>5820</v>
      </c>
      <c r="J1944" s="120">
        <v>16000</v>
      </c>
      <c r="K1944" s="120">
        <v>5938511</v>
      </c>
      <c r="L1944" s="120">
        <v>1.0169999999999999</v>
      </c>
      <c r="M1944" s="121" t="s">
        <v>5675</v>
      </c>
      <c r="N1944" s="120">
        <v>2</v>
      </c>
      <c r="O1944" s="119">
        <v>230</v>
      </c>
      <c r="P1944" s="119">
        <v>36</v>
      </c>
      <c r="Q1944" s="119">
        <v>3.6</v>
      </c>
      <c r="R1944" s="120" t="s">
        <v>5655</v>
      </c>
      <c r="S1944" s="120">
        <v>118.3</v>
      </c>
      <c r="T1944" s="120"/>
      <c r="U1944" s="120"/>
      <c r="V1944" s="172">
        <v>3146.7170000000001</v>
      </c>
      <c r="W1944" s="172"/>
      <c r="X1944" s="172">
        <v>2834.402</v>
      </c>
      <c r="Y1944" s="172"/>
      <c r="Z1944" s="172">
        <v>312.315</v>
      </c>
      <c r="AA1944" s="123"/>
      <c r="AB1944" s="123"/>
      <c r="AC1944" s="123"/>
      <c r="AD1944" s="123"/>
      <c r="AE1944" s="123"/>
      <c r="AF1944" s="123"/>
      <c r="AG1944" s="214"/>
      <c r="AH1944" s="229" t="str">
        <f t="shared" si="411"/>
        <v>b1</v>
      </c>
      <c r="AI1944" s="199" t="s">
        <v>5401</v>
      </c>
      <c r="AJ1944" s="199"/>
      <c r="AK1944" s="199"/>
      <c r="AL1944" s="199"/>
      <c r="AM1944" s="199"/>
      <c r="AN1944" s="173">
        <v>0.7</v>
      </c>
      <c r="AO1944" s="173">
        <v>4.3</v>
      </c>
      <c r="AP1944" s="173"/>
      <c r="AQ1944" s="173"/>
      <c r="AR1944" s="173"/>
      <c r="AS1944" s="173">
        <v>0.5</v>
      </c>
      <c r="AT1944" s="173">
        <v>2</v>
      </c>
      <c r="AU1944" s="173">
        <v>6.5</v>
      </c>
      <c r="AV1944" s="173"/>
      <c r="AW1944" s="173"/>
      <c r="AX1944" s="173">
        <v>2</v>
      </c>
      <c r="AY1944" s="173">
        <v>1</v>
      </c>
      <c r="AZ1944" s="211">
        <f t="shared" si="419"/>
        <v>5.5</v>
      </c>
      <c r="BA1944" s="211">
        <f>SUBTOTAL(9,AT1944:AY1944)</f>
        <v>11.5</v>
      </c>
      <c r="BB1944" s="205">
        <f t="shared" si="414"/>
        <v>171599</v>
      </c>
      <c r="BC1944" s="205">
        <f t="shared" si="415"/>
        <v>171599</v>
      </c>
      <c r="BD1944" s="205">
        <f t="shared" si="416"/>
        <v>0</v>
      </c>
      <c r="BE1944" s="205">
        <f t="shared" si="417"/>
        <v>0</v>
      </c>
      <c r="BF1944" s="175">
        <v>171599</v>
      </c>
      <c r="BG1944" s="175"/>
      <c r="BH1944" s="175">
        <v>135198</v>
      </c>
      <c r="BI1944" s="175"/>
      <c r="BJ1944" s="175"/>
      <c r="BK1944" s="175">
        <v>63</v>
      </c>
      <c r="BL1944" s="175">
        <v>9781</v>
      </c>
      <c r="BM1944" s="175"/>
      <c r="BN1944" s="175">
        <v>163</v>
      </c>
      <c r="BO1944" s="175">
        <v>26394</v>
      </c>
      <c r="BP1944" s="200">
        <f t="shared" si="418"/>
        <v>161592</v>
      </c>
    </row>
    <row r="1945" spans="1:68" s="201" customFormat="1" x14ac:dyDescent="0.15">
      <c r="A1945" s="117">
        <v>1310001013</v>
      </c>
      <c r="B1945" s="118" t="s">
        <v>1091</v>
      </c>
      <c r="C1945" s="118" t="s">
        <v>1069</v>
      </c>
      <c r="D1945" s="118" t="s">
        <v>1079</v>
      </c>
      <c r="E1945" s="118" t="s">
        <v>3848</v>
      </c>
      <c r="F1945" s="120">
        <v>18</v>
      </c>
      <c r="G1945" s="119">
        <v>5828290</v>
      </c>
      <c r="H1945" s="119"/>
      <c r="I1945" s="120" t="s">
        <v>5823</v>
      </c>
      <c r="J1945" s="120">
        <v>30000</v>
      </c>
      <c r="K1945" s="120">
        <v>6092850</v>
      </c>
      <c r="L1945" s="120">
        <v>0.55600000000000005</v>
      </c>
      <c r="M1945" s="121" t="s">
        <v>5661</v>
      </c>
      <c r="N1945" s="120">
        <v>2</v>
      </c>
      <c r="O1945" s="119">
        <v>130</v>
      </c>
      <c r="P1945" s="119">
        <v>38.700000000000003</v>
      </c>
      <c r="Q1945" s="119">
        <v>3.8</v>
      </c>
      <c r="R1945" s="120" t="s">
        <v>5655</v>
      </c>
      <c r="S1945" s="120">
        <v>30.3</v>
      </c>
      <c r="T1945" s="120"/>
      <c r="U1945" s="120"/>
      <c r="V1945" s="172">
        <v>5767.9</v>
      </c>
      <c r="W1945" s="172"/>
      <c r="X1945" s="172">
        <v>4624.7</v>
      </c>
      <c r="Y1945" s="172"/>
      <c r="Z1945" s="172">
        <v>1143.2</v>
      </c>
      <c r="AA1945" s="123"/>
      <c r="AB1945" s="123"/>
      <c r="AC1945" s="123"/>
      <c r="AD1945" s="123"/>
      <c r="AE1945" s="123"/>
      <c r="AF1945" s="123"/>
      <c r="AG1945" s="214"/>
      <c r="AH1945" s="229" t="str">
        <f t="shared" si="411"/>
        <v>b1</v>
      </c>
      <c r="AI1945" s="199"/>
      <c r="AJ1945" s="199"/>
      <c r="AK1945" s="199"/>
      <c r="AL1945" s="199"/>
      <c r="AM1945" s="199"/>
      <c r="AN1945" s="173"/>
      <c r="AO1945" s="173">
        <v>5</v>
      </c>
      <c r="AP1945" s="173"/>
      <c r="AQ1945" s="173">
        <v>2</v>
      </c>
      <c r="AR1945" s="173"/>
      <c r="AS1945" s="173" t="s">
        <v>3186</v>
      </c>
      <c r="AT1945" s="173" t="s">
        <v>3186</v>
      </c>
      <c r="AU1945" s="173" t="s">
        <v>3186</v>
      </c>
      <c r="AV1945" s="173" t="s">
        <v>3186</v>
      </c>
      <c r="AW1945" s="173" t="s">
        <v>3186</v>
      </c>
      <c r="AX1945" s="173" t="s">
        <v>3186</v>
      </c>
      <c r="AY1945" s="173" t="s">
        <v>3186</v>
      </c>
      <c r="AZ1945" s="211">
        <f t="shared" si="419"/>
        <v>7</v>
      </c>
      <c r="BA1945" s="211"/>
      <c r="BB1945" s="205">
        <f t="shared" si="414"/>
        <v>820977</v>
      </c>
      <c r="BC1945" s="205">
        <f t="shared" si="415"/>
        <v>820977</v>
      </c>
      <c r="BD1945" s="205">
        <f t="shared" si="416"/>
        <v>0</v>
      </c>
      <c r="BE1945" s="205">
        <f t="shared" si="417"/>
        <v>0</v>
      </c>
      <c r="BF1945" s="175">
        <v>820977</v>
      </c>
      <c r="BG1945" s="175">
        <v>203673</v>
      </c>
      <c r="BH1945" s="175">
        <v>236845</v>
      </c>
      <c r="BI1945" s="175"/>
      <c r="BJ1945" s="175"/>
      <c r="BK1945" s="175"/>
      <c r="BL1945" s="175">
        <v>80305</v>
      </c>
      <c r="BM1945" s="175">
        <v>87717</v>
      </c>
      <c r="BN1945" s="175">
        <v>18038</v>
      </c>
      <c r="BO1945" s="175">
        <v>194399</v>
      </c>
      <c r="BP1945" s="200">
        <f t="shared" si="418"/>
        <v>431244</v>
      </c>
    </row>
    <row r="1946" spans="1:68" s="201" customFormat="1" x14ac:dyDescent="0.15">
      <c r="A1946" s="117">
        <v>110001012</v>
      </c>
      <c r="B1946" s="118" t="s">
        <v>31</v>
      </c>
      <c r="C1946" s="118" t="s">
        <v>11</v>
      </c>
      <c r="D1946" s="118" t="s">
        <v>20</v>
      </c>
      <c r="E1946" s="118" t="s">
        <v>3200</v>
      </c>
      <c r="F1946" s="120">
        <v>8</v>
      </c>
      <c r="G1946" s="119">
        <v>12824900</v>
      </c>
      <c r="H1946" s="119"/>
      <c r="I1946" s="120" t="s">
        <v>5820</v>
      </c>
      <c r="J1946" s="120"/>
      <c r="K1946" s="120">
        <v>12824900</v>
      </c>
      <c r="L1946" s="120"/>
      <c r="M1946" s="121" t="s">
        <v>5656</v>
      </c>
      <c r="N1946" s="120">
        <v>2</v>
      </c>
      <c r="O1946" s="119">
        <v>260</v>
      </c>
      <c r="P1946" s="119"/>
      <c r="Q1946" s="119"/>
      <c r="R1946" s="120" t="s">
        <v>5655</v>
      </c>
      <c r="S1946" s="120">
        <v>8.3799999999999999E-2</v>
      </c>
      <c r="T1946" s="120"/>
      <c r="U1946" s="120" t="s">
        <v>3186</v>
      </c>
      <c r="V1946" s="172">
        <v>5049.9679999999998</v>
      </c>
      <c r="W1946" s="172">
        <v>1259.79</v>
      </c>
      <c r="X1946" s="172">
        <v>3790.1779999999999</v>
      </c>
      <c r="Y1946" s="172"/>
      <c r="Z1946" s="172"/>
      <c r="AA1946" s="123"/>
      <c r="AB1946" s="123"/>
      <c r="AC1946" s="123"/>
      <c r="AD1946" s="123"/>
      <c r="AE1946" s="123"/>
      <c r="AF1946" s="123"/>
      <c r="AG1946" s="214"/>
      <c r="AH1946" s="229" t="str">
        <f t="shared" si="411"/>
        <v>b1</v>
      </c>
      <c r="AI1946" s="199"/>
      <c r="AJ1946" s="199"/>
      <c r="AK1946" s="199"/>
      <c r="AL1946" s="199"/>
      <c r="AM1946" s="199"/>
      <c r="AN1946" s="173">
        <v>1</v>
      </c>
      <c r="AO1946" s="173">
        <v>3</v>
      </c>
      <c r="AP1946" s="173"/>
      <c r="AQ1946" s="173"/>
      <c r="AR1946" s="173"/>
      <c r="AS1946" s="173">
        <v>1.2</v>
      </c>
      <c r="AT1946" s="173">
        <v>4.5999999999999996</v>
      </c>
      <c r="AU1946" s="173">
        <v>9.9</v>
      </c>
      <c r="AV1946" s="173"/>
      <c r="AW1946" s="173"/>
      <c r="AX1946" s="173">
        <v>0.9</v>
      </c>
      <c r="AY1946" s="173"/>
      <c r="AZ1946" s="211">
        <f t="shared" si="419"/>
        <v>5.2</v>
      </c>
      <c r="BA1946" s="211">
        <f>SUBTOTAL(9,AT1946:AY1946)</f>
        <v>15.4</v>
      </c>
      <c r="BB1946" s="205">
        <f t="shared" si="414"/>
        <v>346383</v>
      </c>
      <c r="BC1946" s="205">
        <f t="shared" si="415"/>
        <v>280760</v>
      </c>
      <c r="BD1946" s="205">
        <f t="shared" si="416"/>
        <v>68733</v>
      </c>
      <c r="BE1946" s="205">
        <f t="shared" si="417"/>
        <v>3110</v>
      </c>
      <c r="BF1946" s="175">
        <v>277650</v>
      </c>
      <c r="BG1946" s="175">
        <v>28503</v>
      </c>
      <c r="BH1946" s="175">
        <v>126630</v>
      </c>
      <c r="BI1946" s="175">
        <v>55861</v>
      </c>
      <c r="BJ1946" s="175">
        <v>9762</v>
      </c>
      <c r="BK1946" s="175"/>
      <c r="BL1946" s="175">
        <v>45717</v>
      </c>
      <c r="BM1946" s="175">
        <v>73097</v>
      </c>
      <c r="BN1946" s="175">
        <v>3703</v>
      </c>
      <c r="BO1946" s="175">
        <v>3110</v>
      </c>
      <c r="BP1946" s="200">
        <f t="shared" si="418"/>
        <v>129740</v>
      </c>
    </row>
    <row r="1947" spans="1:68" s="201" customFormat="1" x14ac:dyDescent="0.15">
      <c r="A1947" s="117">
        <v>1413001004</v>
      </c>
      <c r="B1947" s="118" t="s">
        <v>1131</v>
      </c>
      <c r="C1947" s="118" t="s">
        <v>1107</v>
      </c>
      <c r="D1947" s="118" t="s">
        <v>1128</v>
      </c>
      <c r="E1947" s="118" t="s">
        <v>3877</v>
      </c>
      <c r="F1947" s="120">
        <v>24</v>
      </c>
      <c r="G1947" s="119">
        <v>14246201</v>
      </c>
      <c r="H1947" s="119"/>
      <c r="I1947" s="120" t="s">
        <v>5820</v>
      </c>
      <c r="J1947" s="120">
        <v>68700</v>
      </c>
      <c r="K1947" s="120">
        <v>14246201</v>
      </c>
      <c r="L1947" s="120">
        <v>0.56799999999999995</v>
      </c>
      <c r="M1947" s="121" t="s">
        <v>5654</v>
      </c>
      <c r="N1947" s="120">
        <v>2</v>
      </c>
      <c r="O1947" s="119">
        <v>200</v>
      </c>
      <c r="P1947" s="119">
        <v>31</v>
      </c>
      <c r="Q1947" s="119">
        <v>3.7</v>
      </c>
      <c r="R1947" s="120" t="s">
        <v>5655</v>
      </c>
      <c r="S1947" s="120">
        <v>86.180999999999997</v>
      </c>
      <c r="T1947" s="120"/>
      <c r="U1947" s="120"/>
      <c r="V1947" s="172">
        <v>5695.9290000000001</v>
      </c>
      <c r="W1947" s="172">
        <v>1094.7523055022</v>
      </c>
      <c r="X1947" s="172">
        <v>4245.6299149921297</v>
      </c>
      <c r="Y1947" s="172"/>
      <c r="Z1947" s="172">
        <v>355.54677950566702</v>
      </c>
      <c r="AA1947" s="123"/>
      <c r="AB1947" s="123"/>
      <c r="AC1947" s="123"/>
      <c r="AD1947" s="123"/>
      <c r="AE1947" s="123"/>
      <c r="AF1947" s="123"/>
      <c r="AG1947" s="214"/>
      <c r="AH1947" s="229" t="str">
        <f t="shared" si="411"/>
        <v>b1</v>
      </c>
      <c r="AI1947" s="199"/>
      <c r="AJ1947" s="199"/>
      <c r="AK1947" s="199"/>
      <c r="AL1947" s="199"/>
      <c r="AM1947" s="199"/>
      <c r="AN1947" s="173">
        <v>4</v>
      </c>
      <c r="AO1947" s="173">
        <v>9</v>
      </c>
      <c r="AP1947" s="173" t="s">
        <v>3186</v>
      </c>
      <c r="AQ1947" s="173">
        <v>3</v>
      </c>
      <c r="AR1947" s="173" t="s">
        <v>3186</v>
      </c>
      <c r="AS1947" s="173" t="s">
        <v>3186</v>
      </c>
      <c r="AT1947" s="173" t="s">
        <v>3186</v>
      </c>
      <c r="AU1947" s="173">
        <v>9</v>
      </c>
      <c r="AV1947" s="173" t="s">
        <v>3186</v>
      </c>
      <c r="AW1947" s="173" t="s">
        <v>3186</v>
      </c>
      <c r="AX1947" s="173">
        <v>5</v>
      </c>
      <c r="AY1947" s="173">
        <v>60</v>
      </c>
      <c r="AZ1947" s="211">
        <f t="shared" si="419"/>
        <v>16</v>
      </c>
      <c r="BA1947" s="211">
        <f>SUBTOTAL(9,AT1947:AY1947)</f>
        <v>74</v>
      </c>
      <c r="BB1947" s="205">
        <f t="shared" si="414"/>
        <v>350643</v>
      </c>
      <c r="BC1947" s="205">
        <f t="shared" si="415"/>
        <v>350643</v>
      </c>
      <c r="BD1947" s="205">
        <f t="shared" si="416"/>
        <v>-1</v>
      </c>
      <c r="BE1947" s="205">
        <f t="shared" si="417"/>
        <v>-1</v>
      </c>
      <c r="BF1947" s="175">
        <v>350644</v>
      </c>
      <c r="BG1947" s="175">
        <v>131954</v>
      </c>
      <c r="BH1947" s="175"/>
      <c r="BI1947" s="175"/>
      <c r="BJ1947" s="175"/>
      <c r="BK1947" s="175"/>
      <c r="BL1947" s="175">
        <v>48919</v>
      </c>
      <c r="BM1947" s="175">
        <v>107916</v>
      </c>
      <c r="BN1947" s="175">
        <v>10907</v>
      </c>
      <c r="BO1947" s="175">
        <v>50947</v>
      </c>
      <c r="BP1947" s="200">
        <f t="shared" si="418"/>
        <v>50947</v>
      </c>
    </row>
    <row r="1948" spans="1:68" s="201" customFormat="1" x14ac:dyDescent="0.15">
      <c r="A1948" s="117">
        <v>2310001008</v>
      </c>
      <c r="B1948" s="118" t="s">
        <v>1876</v>
      </c>
      <c r="C1948" s="118" t="s">
        <v>1850</v>
      </c>
      <c r="D1948" s="118" t="s">
        <v>1869</v>
      </c>
      <c r="E1948" s="118" t="s">
        <v>4418</v>
      </c>
      <c r="F1948" s="120">
        <v>49</v>
      </c>
      <c r="G1948" s="119">
        <v>16529100</v>
      </c>
      <c r="H1948" s="119">
        <v>3292100</v>
      </c>
      <c r="I1948" s="120" t="s">
        <v>5823</v>
      </c>
      <c r="J1948" s="120">
        <v>100000</v>
      </c>
      <c r="K1948" s="120">
        <v>16529100</v>
      </c>
      <c r="L1948" s="120">
        <v>0.45300000000000001</v>
      </c>
      <c r="M1948" s="121" t="s">
        <v>5670</v>
      </c>
      <c r="N1948" s="120">
        <v>2</v>
      </c>
      <c r="O1948" s="119">
        <v>98</v>
      </c>
      <c r="P1948" s="119">
        <v>23.6</v>
      </c>
      <c r="Q1948" s="119">
        <v>2.91</v>
      </c>
      <c r="R1948" s="120" t="s">
        <v>5655</v>
      </c>
      <c r="S1948" s="120">
        <v>76.5</v>
      </c>
      <c r="T1948" s="120"/>
      <c r="U1948" s="120"/>
      <c r="V1948" s="172">
        <v>5013</v>
      </c>
      <c r="W1948" s="172">
        <v>752.9</v>
      </c>
      <c r="X1948" s="172">
        <v>3648.3</v>
      </c>
      <c r="Y1948" s="172"/>
      <c r="Z1948" s="172">
        <v>611.79999999999995</v>
      </c>
      <c r="AA1948" s="123"/>
      <c r="AB1948" s="123"/>
      <c r="AC1948" s="123"/>
      <c r="AD1948" s="123"/>
      <c r="AE1948" s="123"/>
      <c r="AF1948" s="123"/>
      <c r="AG1948" s="214"/>
      <c r="AH1948" s="229" t="str">
        <f t="shared" si="411"/>
        <v>b1</v>
      </c>
      <c r="AI1948" s="199"/>
      <c r="AJ1948" s="199"/>
      <c r="AK1948" s="199"/>
      <c r="AL1948" s="199"/>
      <c r="AM1948" s="199"/>
      <c r="AN1948" s="173" t="s">
        <v>3186</v>
      </c>
      <c r="AO1948" s="173">
        <v>15</v>
      </c>
      <c r="AP1948" s="173" t="s">
        <v>3186</v>
      </c>
      <c r="AQ1948" s="173" t="s">
        <v>3186</v>
      </c>
      <c r="AR1948" s="173" t="s">
        <v>3186</v>
      </c>
      <c r="AS1948" s="173" t="s">
        <v>3186</v>
      </c>
      <c r="AT1948" s="173" t="s">
        <v>3186</v>
      </c>
      <c r="AU1948" s="173" t="s">
        <v>3186</v>
      </c>
      <c r="AV1948" s="173" t="s">
        <v>3186</v>
      </c>
      <c r="AW1948" s="173" t="s">
        <v>3186</v>
      </c>
      <c r="AX1948" s="173" t="s">
        <v>3186</v>
      </c>
      <c r="AY1948" s="173" t="s">
        <v>3186</v>
      </c>
      <c r="AZ1948" s="211">
        <f t="shared" si="419"/>
        <v>15</v>
      </c>
      <c r="BA1948" s="211"/>
      <c r="BB1948" s="205">
        <f t="shared" si="414"/>
        <v>402701</v>
      </c>
      <c r="BC1948" s="205">
        <f t="shared" si="415"/>
        <v>402701</v>
      </c>
      <c r="BD1948" s="205">
        <f t="shared" si="416"/>
        <v>0</v>
      </c>
      <c r="BE1948" s="205">
        <f t="shared" si="417"/>
        <v>0</v>
      </c>
      <c r="BF1948" s="175">
        <v>402701</v>
      </c>
      <c r="BG1948" s="175">
        <v>206414</v>
      </c>
      <c r="BH1948" s="175"/>
      <c r="BI1948" s="175"/>
      <c r="BJ1948" s="175"/>
      <c r="BK1948" s="175"/>
      <c r="BL1948" s="175">
        <v>49256</v>
      </c>
      <c r="BM1948" s="175">
        <v>90811</v>
      </c>
      <c r="BN1948" s="175">
        <v>15884</v>
      </c>
      <c r="BO1948" s="175">
        <v>40336</v>
      </c>
      <c r="BP1948" s="200">
        <f t="shared" si="418"/>
        <v>40336</v>
      </c>
    </row>
    <row r="1949" spans="1:68" s="201" customFormat="1" x14ac:dyDescent="0.15">
      <c r="A1949" s="117">
        <v>1100381002</v>
      </c>
      <c r="B1949" s="118" t="s">
        <v>977</v>
      </c>
      <c r="C1949" s="118" t="s">
        <v>971</v>
      </c>
      <c r="D1949" s="118" t="s">
        <v>976</v>
      </c>
      <c r="E1949" s="118" t="s">
        <v>3779</v>
      </c>
      <c r="F1949" s="120">
        <v>49</v>
      </c>
      <c r="G1949" s="119">
        <v>18603587</v>
      </c>
      <c r="H1949" s="119"/>
      <c r="I1949" s="120" t="s">
        <v>5822</v>
      </c>
      <c r="J1949" s="120">
        <v>50950</v>
      </c>
      <c r="K1949" s="120">
        <v>17213204</v>
      </c>
      <c r="L1949" s="120">
        <v>0.92600000000000005</v>
      </c>
      <c r="M1949" s="121" t="s">
        <v>5675</v>
      </c>
      <c r="N1949" s="120">
        <v>2</v>
      </c>
      <c r="O1949" s="119">
        <v>130</v>
      </c>
      <c r="P1949" s="119"/>
      <c r="Q1949" s="119"/>
      <c r="R1949" s="120" t="s">
        <v>5655</v>
      </c>
      <c r="S1949" s="120">
        <v>130.76999999999998</v>
      </c>
      <c r="T1949" s="120"/>
      <c r="U1949" s="120"/>
      <c r="V1949" s="172">
        <v>5315.3649999999998</v>
      </c>
      <c r="W1949" s="172">
        <v>714.50099999999998</v>
      </c>
      <c r="X1949" s="172">
        <v>4600.8639999999996</v>
      </c>
      <c r="Y1949" s="172"/>
      <c r="Z1949" s="172"/>
      <c r="AA1949" s="123"/>
      <c r="AB1949" s="123"/>
      <c r="AC1949" s="123"/>
      <c r="AD1949" s="123"/>
      <c r="AE1949" s="123"/>
      <c r="AF1949" s="123"/>
      <c r="AG1949" s="214"/>
      <c r="AH1949" s="229" t="str">
        <f t="shared" si="411"/>
        <v>b1</v>
      </c>
      <c r="AI1949" s="199"/>
      <c r="AJ1949" s="199"/>
      <c r="AK1949" s="199"/>
      <c r="AL1949" s="199"/>
      <c r="AM1949" s="199"/>
      <c r="AN1949" s="173">
        <v>22</v>
      </c>
      <c r="AO1949" s="173"/>
      <c r="AP1949" s="173"/>
      <c r="AQ1949" s="173"/>
      <c r="AR1949" s="173"/>
      <c r="AS1949" s="173">
        <v>5</v>
      </c>
      <c r="AT1949" s="173">
        <v>3</v>
      </c>
      <c r="AU1949" s="173">
        <v>10</v>
      </c>
      <c r="AV1949" s="173"/>
      <c r="AW1949" s="173"/>
      <c r="AX1949" s="173">
        <v>2</v>
      </c>
      <c r="AY1949" s="173">
        <v>2</v>
      </c>
      <c r="AZ1949" s="211">
        <f t="shared" si="419"/>
        <v>27</v>
      </c>
      <c r="BA1949" s="211">
        <f>SUBTOTAL(9,AT1949:AY1949)</f>
        <v>17</v>
      </c>
      <c r="BB1949" s="205">
        <f t="shared" si="414"/>
        <v>986264</v>
      </c>
      <c r="BC1949" s="205">
        <f t="shared" si="415"/>
        <v>825382</v>
      </c>
      <c r="BD1949" s="205">
        <f t="shared" si="416"/>
        <v>317399</v>
      </c>
      <c r="BE1949" s="205">
        <f t="shared" si="417"/>
        <v>156517</v>
      </c>
      <c r="BF1949" s="175">
        <v>668865</v>
      </c>
      <c r="BG1949" s="175">
        <v>17418</v>
      </c>
      <c r="BH1949" s="175">
        <v>421140</v>
      </c>
      <c r="BI1949" s="175">
        <v>13790</v>
      </c>
      <c r="BJ1949" s="175">
        <v>147092</v>
      </c>
      <c r="BK1949" s="175"/>
      <c r="BL1949" s="175">
        <v>12768</v>
      </c>
      <c r="BM1949" s="175"/>
      <c r="BN1949" s="175">
        <v>224</v>
      </c>
      <c r="BO1949" s="175">
        <v>373832</v>
      </c>
      <c r="BP1949" s="200">
        <f t="shared" si="418"/>
        <v>794972</v>
      </c>
    </row>
    <row r="1950" spans="1:68" s="201" customFormat="1" x14ac:dyDescent="0.15">
      <c r="A1950" s="117">
        <v>2710001010</v>
      </c>
      <c r="B1950" s="118" t="s">
        <v>2069</v>
      </c>
      <c r="C1950" s="118" t="s">
        <v>2037</v>
      </c>
      <c r="D1950" s="118" t="s">
        <v>2060</v>
      </c>
      <c r="E1950" s="118" t="s">
        <v>4563</v>
      </c>
      <c r="F1950" s="120">
        <v>45</v>
      </c>
      <c r="G1950" s="119">
        <v>18308496</v>
      </c>
      <c r="H1950" s="119"/>
      <c r="I1950" s="120" t="s">
        <v>5823</v>
      </c>
      <c r="J1950" s="120">
        <v>158000</v>
      </c>
      <c r="K1950" s="120">
        <v>18308496</v>
      </c>
      <c r="L1950" s="120">
        <v>0.317</v>
      </c>
      <c r="M1950" s="121" t="s">
        <v>5654</v>
      </c>
      <c r="N1950" s="120">
        <v>2</v>
      </c>
      <c r="O1950" s="119">
        <v>61</v>
      </c>
      <c r="P1950" s="119">
        <v>23</v>
      </c>
      <c r="Q1950" s="119">
        <v>2.7</v>
      </c>
      <c r="R1950" s="120"/>
      <c r="S1950" s="120"/>
      <c r="T1950" s="120"/>
      <c r="U1950" s="120"/>
      <c r="V1950" s="172">
        <v>10995.04</v>
      </c>
      <c r="W1950" s="172"/>
      <c r="X1950" s="172">
        <v>8938.3700000000008</v>
      </c>
      <c r="Y1950" s="172">
        <v>860.29</v>
      </c>
      <c r="Z1950" s="172">
        <v>1196.3800000000001</v>
      </c>
      <c r="AA1950" s="123"/>
      <c r="AB1950" s="123"/>
      <c r="AC1950" s="123"/>
      <c r="AD1950" s="123"/>
      <c r="AE1950" s="123"/>
      <c r="AF1950" s="123"/>
      <c r="AG1950" s="214"/>
      <c r="AH1950" s="229" t="str">
        <f t="shared" si="411"/>
        <v>b1</v>
      </c>
      <c r="AI1950" s="199"/>
      <c r="AJ1950" s="199"/>
      <c r="AK1950" s="199"/>
      <c r="AL1950" s="199"/>
      <c r="AM1950" s="199"/>
      <c r="AN1950" s="173">
        <v>3</v>
      </c>
      <c r="AO1950" s="173">
        <v>28</v>
      </c>
      <c r="AP1950" s="173"/>
      <c r="AQ1950" s="173"/>
      <c r="AR1950" s="173"/>
      <c r="AS1950" s="173" t="s">
        <v>3186</v>
      </c>
      <c r="AT1950" s="173" t="s">
        <v>3186</v>
      </c>
      <c r="AU1950" s="173" t="s">
        <v>3186</v>
      </c>
      <c r="AV1950" s="173" t="s">
        <v>3186</v>
      </c>
      <c r="AW1950" s="173" t="s">
        <v>3186</v>
      </c>
      <c r="AX1950" s="173" t="s">
        <v>3186</v>
      </c>
      <c r="AY1950" s="173" t="s">
        <v>3186</v>
      </c>
      <c r="AZ1950" s="211">
        <f t="shared" si="419"/>
        <v>31</v>
      </c>
      <c r="BA1950" s="211"/>
      <c r="BB1950" s="205">
        <f t="shared" si="414"/>
        <v>451747</v>
      </c>
      <c r="BC1950" s="205">
        <f t="shared" si="415"/>
        <v>451747</v>
      </c>
      <c r="BD1950" s="205">
        <f t="shared" si="416"/>
        <v>0</v>
      </c>
      <c r="BE1950" s="205">
        <f t="shared" si="417"/>
        <v>0</v>
      </c>
      <c r="BF1950" s="175">
        <v>451747</v>
      </c>
      <c r="BG1950" s="175">
        <v>199606</v>
      </c>
      <c r="BH1950" s="175"/>
      <c r="BI1950" s="175"/>
      <c r="BJ1950" s="175"/>
      <c r="BK1950" s="175">
        <v>62</v>
      </c>
      <c r="BL1950" s="175">
        <v>59516</v>
      </c>
      <c r="BM1950" s="175">
        <v>142578</v>
      </c>
      <c r="BN1950" s="175">
        <v>29629</v>
      </c>
      <c r="BO1950" s="175">
        <v>20356</v>
      </c>
      <c r="BP1950" s="200">
        <f t="shared" si="418"/>
        <v>20356</v>
      </c>
    </row>
    <row r="1951" spans="1:68" s="201" customFormat="1" x14ac:dyDescent="0.15">
      <c r="A1951" s="117">
        <v>3920101001</v>
      </c>
      <c r="B1951" s="118" t="s">
        <v>2756</v>
      </c>
      <c r="C1951" s="118" t="s">
        <v>2754</v>
      </c>
      <c r="D1951" s="118" t="s">
        <v>2757</v>
      </c>
      <c r="E1951" s="118" t="s">
        <v>5083</v>
      </c>
      <c r="F1951" s="120">
        <v>44</v>
      </c>
      <c r="G1951" s="119">
        <v>18371210</v>
      </c>
      <c r="H1951" s="119">
        <v>9377726</v>
      </c>
      <c r="I1951" s="120" t="s">
        <v>5820</v>
      </c>
      <c r="J1951" s="120">
        <v>66540</v>
      </c>
      <c r="K1951" s="120">
        <v>18941970</v>
      </c>
      <c r="L1951" s="120">
        <v>0.78</v>
      </c>
      <c r="M1951" s="121" t="s">
        <v>5654</v>
      </c>
      <c r="N1951" s="120">
        <v>2</v>
      </c>
      <c r="O1951" s="119">
        <v>131.69999999999999</v>
      </c>
      <c r="P1951" s="119"/>
      <c r="Q1951" s="119"/>
      <c r="R1951" s="120" t="s">
        <v>5655</v>
      </c>
      <c r="S1951" s="120">
        <v>187.39999999999998</v>
      </c>
      <c r="T1951" s="120"/>
      <c r="U1951" s="120"/>
      <c r="V1951" s="172">
        <v>5623.3</v>
      </c>
      <c r="W1951" s="172">
        <v>1932.2</v>
      </c>
      <c r="X1951" s="172">
        <v>3691.1</v>
      </c>
      <c r="Y1951" s="172"/>
      <c r="Z1951" s="172"/>
      <c r="AA1951" s="123"/>
      <c r="AB1951" s="123"/>
      <c r="AC1951" s="123"/>
      <c r="AD1951" s="123"/>
      <c r="AE1951" s="123"/>
      <c r="AF1951" s="123"/>
      <c r="AG1951" s="214"/>
      <c r="AH1951" s="229" t="str">
        <f t="shared" si="411"/>
        <v>b1</v>
      </c>
      <c r="AI1951" s="199"/>
      <c r="AJ1951" s="199"/>
      <c r="AK1951" s="199"/>
      <c r="AL1951" s="199"/>
      <c r="AM1951" s="199"/>
      <c r="AN1951" s="173"/>
      <c r="AO1951" s="173"/>
      <c r="AP1951" s="173"/>
      <c r="AQ1951" s="173"/>
      <c r="AR1951" s="173"/>
      <c r="AS1951" s="173"/>
      <c r="AT1951" s="173"/>
      <c r="AU1951" s="173"/>
      <c r="AV1951" s="173"/>
      <c r="AW1951" s="173"/>
      <c r="AX1951" s="173"/>
      <c r="AY1951" s="173"/>
      <c r="AZ1951" s="211">
        <f t="shared" si="419"/>
        <v>0</v>
      </c>
      <c r="BA1951" s="211">
        <f>SUBTOTAL(9,AT1951:AY1951)</f>
        <v>0</v>
      </c>
      <c r="BB1951" s="205">
        <f t="shared" si="414"/>
        <v>0</v>
      </c>
      <c r="BC1951" s="205">
        <f t="shared" si="415"/>
        <v>0</v>
      </c>
      <c r="BD1951" s="205">
        <f t="shared" si="416"/>
        <v>0</v>
      </c>
      <c r="BE1951" s="205">
        <f t="shared" si="417"/>
        <v>0</v>
      </c>
      <c r="BF1951" s="175"/>
      <c r="BG1951" s="175"/>
      <c r="BH1951" s="175"/>
      <c r="BI1951" s="175"/>
      <c r="BJ1951" s="175"/>
      <c r="BK1951" s="175"/>
      <c r="BL1951" s="175"/>
      <c r="BM1951" s="175"/>
      <c r="BN1951" s="175"/>
      <c r="BO1951" s="175"/>
      <c r="BP1951" s="200">
        <f t="shared" si="418"/>
        <v>0</v>
      </c>
    </row>
    <row r="1952" spans="1:68" s="201" customFormat="1" x14ac:dyDescent="0.15">
      <c r="A1952" s="117">
        <v>110001002</v>
      </c>
      <c r="B1952" s="118" t="s">
        <v>21</v>
      </c>
      <c r="C1952" s="118" t="s">
        <v>11</v>
      </c>
      <c r="D1952" s="118" t="s">
        <v>20</v>
      </c>
      <c r="E1952" s="118" t="s">
        <v>3190</v>
      </c>
      <c r="F1952" s="120">
        <v>45</v>
      </c>
      <c r="G1952" s="119">
        <v>20164150</v>
      </c>
      <c r="H1952" s="119">
        <v>171690</v>
      </c>
      <c r="I1952" s="120" t="s">
        <v>5822</v>
      </c>
      <c r="J1952" s="120">
        <v>61000</v>
      </c>
      <c r="K1952" s="120">
        <v>19992460</v>
      </c>
      <c r="L1952" s="120">
        <v>0.89800000000000002</v>
      </c>
      <c r="M1952" s="121" t="s">
        <v>5656</v>
      </c>
      <c r="N1952" s="120">
        <v>2</v>
      </c>
      <c r="O1952" s="119">
        <v>190</v>
      </c>
      <c r="P1952" s="119"/>
      <c r="Q1952" s="119"/>
      <c r="R1952" s="120" t="s">
        <v>5655</v>
      </c>
      <c r="S1952" s="120">
        <v>5.0781000000000001</v>
      </c>
      <c r="T1952" s="120"/>
      <c r="U1952" s="120" t="s">
        <v>3186</v>
      </c>
      <c r="V1952" s="172">
        <v>5487.3739999999998</v>
      </c>
      <c r="W1952" s="172">
        <v>1203.5250000000001</v>
      </c>
      <c r="X1952" s="172">
        <v>3913.2460000000001</v>
      </c>
      <c r="Y1952" s="172">
        <v>176.92</v>
      </c>
      <c r="Z1952" s="172">
        <v>193.68299999999999</v>
      </c>
      <c r="AA1952" s="123"/>
      <c r="AB1952" s="123"/>
      <c r="AC1952" s="123"/>
      <c r="AD1952" s="123"/>
      <c r="AE1952" s="123"/>
      <c r="AF1952" s="123"/>
      <c r="AG1952" s="214"/>
      <c r="AH1952" s="229" t="str">
        <f t="shared" si="411"/>
        <v>b1</v>
      </c>
      <c r="AI1952" s="199"/>
      <c r="AJ1952" s="199"/>
      <c r="AK1952" s="199"/>
      <c r="AL1952" s="199"/>
      <c r="AM1952" s="199"/>
      <c r="AN1952" s="173">
        <v>1</v>
      </c>
      <c r="AO1952" s="173">
        <v>19</v>
      </c>
      <c r="AP1952" s="173">
        <v>1</v>
      </c>
      <c r="AQ1952" s="173">
        <v>3</v>
      </c>
      <c r="AR1952" s="173"/>
      <c r="AS1952" s="173"/>
      <c r="AT1952" s="173"/>
      <c r="AU1952" s="173"/>
      <c r="AV1952" s="173"/>
      <c r="AW1952" s="173"/>
      <c r="AX1952" s="173"/>
      <c r="AY1952" s="173"/>
      <c r="AZ1952" s="211">
        <f t="shared" si="419"/>
        <v>24</v>
      </c>
      <c r="BA1952" s="211"/>
      <c r="BB1952" s="205">
        <f t="shared" si="414"/>
        <v>344437</v>
      </c>
      <c r="BC1952" s="205">
        <f t="shared" si="415"/>
        <v>344437</v>
      </c>
      <c r="BD1952" s="205">
        <f t="shared" si="416"/>
        <v>0</v>
      </c>
      <c r="BE1952" s="205">
        <f t="shared" si="417"/>
        <v>0</v>
      </c>
      <c r="BF1952" s="175">
        <v>344437</v>
      </c>
      <c r="BG1952" s="175">
        <v>182777</v>
      </c>
      <c r="BH1952" s="175"/>
      <c r="BI1952" s="175"/>
      <c r="BJ1952" s="175"/>
      <c r="BK1952" s="175"/>
      <c r="BL1952" s="175">
        <v>52046</v>
      </c>
      <c r="BM1952" s="175">
        <v>81815</v>
      </c>
      <c r="BN1952" s="175">
        <v>11517</v>
      </c>
      <c r="BO1952" s="175">
        <v>16282</v>
      </c>
      <c r="BP1952" s="200">
        <f t="shared" si="418"/>
        <v>16282</v>
      </c>
    </row>
    <row r="1953" spans="1:68" s="201" customFormat="1" x14ac:dyDescent="0.15">
      <c r="A1953" s="117">
        <v>2700181004</v>
      </c>
      <c r="B1953" s="118" t="s">
        <v>2041</v>
      </c>
      <c r="C1953" s="118" t="s">
        <v>2037</v>
      </c>
      <c r="D1953" s="118" t="s">
        <v>2038</v>
      </c>
      <c r="E1953" s="118" t="s">
        <v>4542</v>
      </c>
      <c r="F1953" s="120">
        <v>3</v>
      </c>
      <c r="G1953" s="119">
        <v>20358367</v>
      </c>
      <c r="H1953" s="119"/>
      <c r="I1953" s="120" t="s">
        <v>5823</v>
      </c>
      <c r="J1953" s="120">
        <v>69000</v>
      </c>
      <c r="K1953" s="120">
        <v>21104820</v>
      </c>
      <c r="L1953" s="120">
        <v>0.83799999999999997</v>
      </c>
      <c r="M1953" s="121" t="s">
        <v>5656</v>
      </c>
      <c r="N1953" s="120">
        <v>2</v>
      </c>
      <c r="O1953" s="119">
        <v>150</v>
      </c>
      <c r="P1953" s="119">
        <v>33</v>
      </c>
      <c r="Q1953" s="119">
        <v>3.6</v>
      </c>
      <c r="R1953" s="120" t="s">
        <v>5655</v>
      </c>
      <c r="S1953" s="120">
        <v>151.1</v>
      </c>
      <c r="T1953" s="120"/>
      <c r="U1953" s="120"/>
      <c r="V1953" s="172">
        <v>7203.5</v>
      </c>
      <c r="W1953" s="172"/>
      <c r="X1953" s="172">
        <v>7203.5</v>
      </c>
      <c r="Y1953" s="172"/>
      <c r="Z1953" s="172"/>
      <c r="AA1953" s="123"/>
      <c r="AB1953" s="123"/>
      <c r="AC1953" s="123"/>
      <c r="AD1953" s="123"/>
      <c r="AE1953" s="123"/>
      <c r="AF1953" s="123"/>
      <c r="AG1953" s="214"/>
      <c r="AH1953" s="229" t="str">
        <f t="shared" si="411"/>
        <v>b1</v>
      </c>
      <c r="AI1953" s="199"/>
      <c r="AJ1953" s="199"/>
      <c r="AK1953" s="199"/>
      <c r="AL1953" s="199"/>
      <c r="AM1953" s="199"/>
      <c r="AN1953" s="173" t="s">
        <v>3186</v>
      </c>
      <c r="AO1953" s="173" t="s">
        <v>3186</v>
      </c>
      <c r="AP1953" s="173" t="s">
        <v>3186</v>
      </c>
      <c r="AQ1953" s="173" t="s">
        <v>3186</v>
      </c>
      <c r="AR1953" s="173" t="s">
        <v>3186</v>
      </c>
      <c r="AS1953" s="173" t="s">
        <v>3186</v>
      </c>
      <c r="AT1953" s="173">
        <v>8</v>
      </c>
      <c r="AU1953" s="173" t="s">
        <v>3186</v>
      </c>
      <c r="AV1953" s="173" t="s">
        <v>3186</v>
      </c>
      <c r="AW1953" s="173" t="s">
        <v>3186</v>
      </c>
      <c r="AX1953" s="173" t="s">
        <v>3186</v>
      </c>
      <c r="AY1953" s="173" t="s">
        <v>3186</v>
      </c>
      <c r="AZ1953" s="211">
        <f t="shared" si="419"/>
        <v>0</v>
      </c>
      <c r="BA1953" s="211">
        <f>SUBTOTAL(9,AT1953:AY1953)</f>
        <v>8</v>
      </c>
      <c r="BB1953" s="205">
        <f t="shared" si="414"/>
        <v>238706</v>
      </c>
      <c r="BC1953" s="205">
        <f t="shared" si="415"/>
        <v>238706</v>
      </c>
      <c r="BD1953" s="205">
        <f t="shared" si="416"/>
        <v>-1</v>
      </c>
      <c r="BE1953" s="205">
        <f t="shared" si="417"/>
        <v>-1</v>
      </c>
      <c r="BF1953" s="175">
        <v>238707</v>
      </c>
      <c r="BG1953" s="175"/>
      <c r="BH1953" s="175">
        <v>108385</v>
      </c>
      <c r="BI1953" s="175"/>
      <c r="BJ1953" s="175"/>
      <c r="BK1953" s="175">
        <v>686</v>
      </c>
      <c r="BL1953" s="175"/>
      <c r="BM1953" s="175">
        <v>93280</v>
      </c>
      <c r="BN1953" s="175">
        <v>7885</v>
      </c>
      <c r="BO1953" s="175">
        <v>28470</v>
      </c>
      <c r="BP1953" s="200">
        <f t="shared" si="418"/>
        <v>136855</v>
      </c>
    </row>
    <row r="1954" spans="1:68" s="201" customFormat="1" x14ac:dyDescent="0.15">
      <c r="A1954" s="117">
        <v>2610001001</v>
      </c>
      <c r="B1954" s="118" t="s">
        <v>1990</v>
      </c>
      <c r="C1954" s="118" t="s">
        <v>1980</v>
      </c>
      <c r="D1954" s="118" t="s">
        <v>1991</v>
      </c>
      <c r="E1954" s="118" t="s">
        <v>4504</v>
      </c>
      <c r="F1954" s="120">
        <v>79</v>
      </c>
      <c r="G1954" s="119">
        <v>18364920</v>
      </c>
      <c r="H1954" s="119">
        <v>4850020</v>
      </c>
      <c r="I1954" s="120" t="s">
        <v>5823</v>
      </c>
      <c r="J1954" s="120">
        <v>74000</v>
      </c>
      <c r="K1954" s="120">
        <v>21576800</v>
      </c>
      <c r="L1954" s="120">
        <v>0.79900000000000004</v>
      </c>
      <c r="M1954" s="121" t="s">
        <v>5656</v>
      </c>
      <c r="N1954" s="120">
        <v>2</v>
      </c>
      <c r="O1954" s="119">
        <v>100</v>
      </c>
      <c r="P1954" s="119">
        <v>19</v>
      </c>
      <c r="Q1954" s="119">
        <v>1.9</v>
      </c>
      <c r="R1954" s="120" t="s">
        <v>5655</v>
      </c>
      <c r="S1954" s="120">
        <v>31.527999999999999</v>
      </c>
      <c r="T1954" s="120">
        <v>72.884</v>
      </c>
      <c r="U1954" s="120"/>
      <c r="V1954" s="172">
        <v>9239.7430000000004</v>
      </c>
      <c r="W1954" s="172">
        <v>1267.1510000000001</v>
      </c>
      <c r="X1954" s="172">
        <v>5427.17</v>
      </c>
      <c r="Y1954" s="172"/>
      <c r="Z1954" s="172">
        <v>2545.422</v>
      </c>
      <c r="AA1954" s="123"/>
      <c r="AB1954" s="123"/>
      <c r="AC1954" s="123"/>
      <c r="AD1954" s="123"/>
      <c r="AE1954" s="123"/>
      <c r="AF1954" s="123"/>
      <c r="AG1954" s="214"/>
      <c r="AH1954" s="229" t="str">
        <f t="shared" si="411"/>
        <v>b1</v>
      </c>
      <c r="AI1954" s="199"/>
      <c r="AJ1954" s="199"/>
      <c r="AK1954" s="199"/>
      <c r="AL1954" s="199"/>
      <c r="AM1954" s="199"/>
      <c r="AN1954" s="173">
        <v>6</v>
      </c>
      <c r="AO1954" s="173">
        <v>32</v>
      </c>
      <c r="AP1954" s="173"/>
      <c r="AQ1954" s="173">
        <v>3</v>
      </c>
      <c r="AR1954" s="173"/>
      <c r="AS1954" s="173"/>
      <c r="AT1954" s="173"/>
      <c r="AU1954" s="173"/>
      <c r="AV1954" s="173"/>
      <c r="AW1954" s="173"/>
      <c r="AX1954" s="173"/>
      <c r="AY1954" s="173">
        <v>1</v>
      </c>
      <c r="AZ1954" s="211">
        <f t="shared" si="419"/>
        <v>41</v>
      </c>
      <c r="BA1954" s="211">
        <f>SUBTOTAL(9,AT1954:AY1954)</f>
        <v>1</v>
      </c>
      <c r="BB1954" s="205">
        <f t="shared" si="414"/>
        <v>570671</v>
      </c>
      <c r="BC1954" s="205">
        <f t="shared" si="415"/>
        <v>570671</v>
      </c>
      <c r="BD1954" s="205">
        <f t="shared" si="416"/>
        <v>0</v>
      </c>
      <c r="BE1954" s="205">
        <f t="shared" si="417"/>
        <v>0</v>
      </c>
      <c r="BF1954" s="175">
        <v>570671</v>
      </c>
      <c r="BG1954" s="175">
        <v>287743</v>
      </c>
      <c r="BH1954" s="175"/>
      <c r="BI1954" s="175"/>
      <c r="BJ1954" s="175"/>
      <c r="BK1954" s="175">
        <v>12</v>
      </c>
      <c r="BL1954" s="175">
        <v>42235</v>
      </c>
      <c r="BM1954" s="175">
        <v>137069</v>
      </c>
      <c r="BN1954" s="175">
        <v>9862</v>
      </c>
      <c r="BO1954" s="175">
        <v>93750</v>
      </c>
      <c r="BP1954" s="200">
        <f t="shared" si="418"/>
        <v>93750</v>
      </c>
    </row>
    <row r="1955" spans="1:68" s="201" customFormat="1" x14ac:dyDescent="0.15">
      <c r="A1955" s="117">
        <v>2800281001</v>
      </c>
      <c r="B1955" s="118" t="s">
        <v>2098</v>
      </c>
      <c r="C1955" s="118" t="s">
        <v>2099</v>
      </c>
      <c r="D1955" s="118" t="s">
        <v>2100</v>
      </c>
      <c r="E1955" s="118" t="s">
        <v>4582</v>
      </c>
      <c r="F1955" s="120">
        <v>28</v>
      </c>
      <c r="G1955" s="119">
        <v>25397450</v>
      </c>
      <c r="H1955" s="119"/>
      <c r="I1955" s="120" t="s">
        <v>5820</v>
      </c>
      <c r="J1955" s="120">
        <v>100000</v>
      </c>
      <c r="K1955" s="120">
        <v>24528282</v>
      </c>
      <c r="L1955" s="120">
        <v>0.67200000000000004</v>
      </c>
      <c r="M1955" s="121" t="s">
        <v>5675</v>
      </c>
      <c r="N1955" s="120">
        <v>2</v>
      </c>
      <c r="O1955" s="119">
        <v>160</v>
      </c>
      <c r="P1955" s="119"/>
      <c r="Q1955" s="119"/>
      <c r="R1955" s="120" t="s">
        <v>5655</v>
      </c>
      <c r="S1955" s="120">
        <v>113.27</v>
      </c>
      <c r="T1955" s="120"/>
      <c r="U1955" s="120"/>
      <c r="V1955" s="172">
        <v>10446.851000000001</v>
      </c>
      <c r="W1955" s="172">
        <v>1573</v>
      </c>
      <c r="X1955" s="172">
        <v>5535.2370000000001</v>
      </c>
      <c r="Y1955" s="172">
        <v>155.55199999999999</v>
      </c>
      <c r="Z1955" s="172">
        <v>3183.0619999999999</v>
      </c>
      <c r="AA1955" s="123"/>
      <c r="AB1955" s="123"/>
      <c r="AC1955" s="123"/>
      <c r="AD1955" s="123"/>
      <c r="AE1955" s="123"/>
      <c r="AF1955" s="123"/>
      <c r="AG1955" s="214"/>
      <c r="AH1955" s="229" t="str">
        <f t="shared" si="411"/>
        <v>b1</v>
      </c>
      <c r="AI1955" s="199" t="s">
        <v>5401</v>
      </c>
      <c r="AJ1955" s="199"/>
      <c r="AK1955" s="199"/>
      <c r="AL1955" s="199"/>
      <c r="AM1955" s="199"/>
      <c r="AN1955" s="173"/>
      <c r="AO1955" s="173"/>
      <c r="AP1955" s="173"/>
      <c r="AQ1955" s="173"/>
      <c r="AR1955" s="173"/>
      <c r="AS1955" s="173">
        <v>11.3</v>
      </c>
      <c r="AT1955" s="173">
        <v>7.2</v>
      </c>
      <c r="AU1955" s="173">
        <v>11.2</v>
      </c>
      <c r="AV1955" s="173">
        <v>1.8</v>
      </c>
      <c r="AW1955" s="173">
        <v>2.8</v>
      </c>
      <c r="AX1955" s="173">
        <v>6</v>
      </c>
      <c r="AY1955" s="173">
        <v>1</v>
      </c>
      <c r="AZ1955" s="211">
        <f t="shared" si="419"/>
        <v>11.3</v>
      </c>
      <c r="BA1955" s="211">
        <f>SUBTOTAL(9,AT1955:AY1955)</f>
        <v>30</v>
      </c>
      <c r="BB1955" s="205">
        <f t="shared" si="414"/>
        <v>578728</v>
      </c>
      <c r="BC1955" s="205">
        <f t="shared" si="415"/>
        <v>578728</v>
      </c>
      <c r="BD1955" s="205">
        <f t="shared" si="416"/>
        <v>0</v>
      </c>
      <c r="BE1955" s="205">
        <f t="shared" si="417"/>
        <v>0</v>
      </c>
      <c r="BF1955" s="175">
        <v>578728</v>
      </c>
      <c r="BG1955" s="175"/>
      <c r="BH1955" s="175">
        <v>446836</v>
      </c>
      <c r="BI1955" s="175"/>
      <c r="BJ1955" s="175"/>
      <c r="BK1955" s="175">
        <v>60</v>
      </c>
      <c r="BL1955" s="175">
        <v>45373</v>
      </c>
      <c r="BM1955" s="175">
        <v>112</v>
      </c>
      <c r="BN1955" s="175">
        <v>1164</v>
      </c>
      <c r="BO1955" s="175">
        <v>85183</v>
      </c>
      <c r="BP1955" s="200">
        <f t="shared" si="418"/>
        <v>532019</v>
      </c>
    </row>
    <row r="1956" spans="1:68" s="201" customFormat="1" x14ac:dyDescent="0.15">
      <c r="A1956" s="117">
        <v>2820201001</v>
      </c>
      <c r="B1956" s="118" t="s">
        <v>678</v>
      </c>
      <c r="C1956" s="118" t="s">
        <v>2099</v>
      </c>
      <c r="D1956" s="118" t="s">
        <v>2121</v>
      </c>
      <c r="E1956" s="118" t="s">
        <v>4602</v>
      </c>
      <c r="F1956" s="120">
        <v>31</v>
      </c>
      <c r="G1956" s="119">
        <v>25754470</v>
      </c>
      <c r="H1956" s="119">
        <v>2154278</v>
      </c>
      <c r="I1956" s="120" t="s">
        <v>5823</v>
      </c>
      <c r="J1956" s="120">
        <v>101800</v>
      </c>
      <c r="K1956" s="120">
        <v>25754470</v>
      </c>
      <c r="L1956" s="120">
        <v>0.69299999999999995</v>
      </c>
      <c r="M1956" s="121" t="s">
        <v>5654</v>
      </c>
      <c r="N1956" s="120">
        <v>2</v>
      </c>
      <c r="O1956" s="119">
        <v>92</v>
      </c>
      <c r="P1956" s="119">
        <v>20.6</v>
      </c>
      <c r="Q1956" s="119">
        <v>2.1</v>
      </c>
      <c r="R1956" s="120" t="s">
        <v>5655</v>
      </c>
      <c r="S1956" s="120">
        <v>172.3</v>
      </c>
      <c r="T1956" s="120"/>
      <c r="U1956" s="120"/>
      <c r="V1956" s="172">
        <v>6853.8</v>
      </c>
      <c r="W1956" s="172">
        <v>1950.1</v>
      </c>
      <c r="X1956" s="172">
        <v>3958.7</v>
      </c>
      <c r="Y1956" s="172">
        <v>251.8</v>
      </c>
      <c r="Z1956" s="172">
        <v>693.2</v>
      </c>
      <c r="AA1956" s="123"/>
      <c r="AB1956" s="123"/>
      <c r="AC1956" s="123"/>
      <c r="AD1956" s="123"/>
      <c r="AE1956" s="123"/>
      <c r="AF1956" s="123"/>
      <c r="AG1956" s="214"/>
      <c r="AH1956" s="229" t="str">
        <f t="shared" si="411"/>
        <v>b1</v>
      </c>
      <c r="AI1956" s="199"/>
      <c r="AJ1956" s="199"/>
      <c r="AK1956" s="199"/>
      <c r="AL1956" s="199"/>
      <c r="AM1956" s="199"/>
      <c r="AN1956" s="173">
        <v>1</v>
      </c>
      <c r="AO1956" s="173">
        <v>29</v>
      </c>
      <c r="AP1956" s="173"/>
      <c r="AQ1956" s="173">
        <v>3</v>
      </c>
      <c r="AR1956" s="173"/>
      <c r="AS1956" s="173"/>
      <c r="AT1956" s="173"/>
      <c r="AU1956" s="173"/>
      <c r="AV1956" s="173"/>
      <c r="AW1956" s="173"/>
      <c r="AX1956" s="173"/>
      <c r="AY1956" s="173"/>
      <c r="AZ1956" s="211">
        <f t="shared" si="419"/>
        <v>33</v>
      </c>
      <c r="BA1956" s="211"/>
      <c r="BB1956" s="205">
        <f t="shared" si="414"/>
        <v>573008</v>
      </c>
      <c r="BC1956" s="205">
        <f t="shared" si="415"/>
        <v>573008</v>
      </c>
      <c r="BD1956" s="205">
        <f t="shared" si="416"/>
        <v>0</v>
      </c>
      <c r="BE1956" s="205">
        <f t="shared" si="417"/>
        <v>0</v>
      </c>
      <c r="BF1956" s="175">
        <v>573008</v>
      </c>
      <c r="BG1956" s="175">
        <v>254199</v>
      </c>
      <c r="BH1956" s="175"/>
      <c r="BI1956" s="175"/>
      <c r="BJ1956" s="175"/>
      <c r="BK1956" s="175">
        <v>130349</v>
      </c>
      <c r="BL1956" s="175">
        <v>18178</v>
      </c>
      <c r="BM1956" s="175">
        <v>103696</v>
      </c>
      <c r="BN1956" s="175">
        <v>14273</v>
      </c>
      <c r="BO1956" s="175">
        <v>52313</v>
      </c>
      <c r="BP1956" s="200">
        <f t="shared" si="418"/>
        <v>52313</v>
      </c>
    </row>
    <row r="1957" spans="1:68" s="201" customFormat="1" x14ac:dyDescent="0.15">
      <c r="A1957" s="117">
        <v>2820201002</v>
      </c>
      <c r="B1957" s="118" t="s">
        <v>676</v>
      </c>
      <c r="C1957" s="118" t="s">
        <v>2099</v>
      </c>
      <c r="D1957" s="118" t="s">
        <v>2121</v>
      </c>
      <c r="E1957" s="118" t="s">
        <v>4603</v>
      </c>
      <c r="F1957" s="120">
        <v>31</v>
      </c>
      <c r="G1957" s="119">
        <v>26175487</v>
      </c>
      <c r="H1957" s="119">
        <v>1554447</v>
      </c>
      <c r="I1957" s="120" t="s">
        <v>5822</v>
      </c>
      <c r="J1957" s="120">
        <v>107567</v>
      </c>
      <c r="K1957" s="120">
        <v>26175487</v>
      </c>
      <c r="L1957" s="120">
        <v>0.66700000000000004</v>
      </c>
      <c r="M1957" s="121" t="s">
        <v>5656</v>
      </c>
      <c r="N1957" s="120">
        <v>2</v>
      </c>
      <c r="O1957" s="119">
        <v>95</v>
      </c>
      <c r="P1957" s="119">
        <v>19.7</v>
      </c>
      <c r="Q1957" s="119">
        <v>1.9</v>
      </c>
      <c r="R1957" s="120" t="s">
        <v>5655</v>
      </c>
      <c r="S1957" s="120">
        <v>356.4</v>
      </c>
      <c r="T1957" s="120"/>
      <c r="U1957" s="120"/>
      <c r="V1957" s="172">
        <v>8391.2000000000007</v>
      </c>
      <c r="W1957" s="172">
        <v>1348.8</v>
      </c>
      <c r="X1957" s="172">
        <v>4971.8999999999996</v>
      </c>
      <c r="Y1957" s="172">
        <v>226.4</v>
      </c>
      <c r="Z1957" s="172">
        <v>1844.1</v>
      </c>
      <c r="AA1957" s="123"/>
      <c r="AB1957" s="123"/>
      <c r="AC1957" s="123"/>
      <c r="AD1957" s="123"/>
      <c r="AE1957" s="123"/>
      <c r="AF1957" s="123"/>
      <c r="AG1957" s="214"/>
      <c r="AH1957" s="229" t="str">
        <f t="shared" si="411"/>
        <v>b1</v>
      </c>
      <c r="AI1957" s="199" t="s">
        <v>5401</v>
      </c>
      <c r="AJ1957" s="199"/>
      <c r="AK1957" s="199" t="s">
        <v>5401</v>
      </c>
      <c r="AL1957" s="199"/>
      <c r="AM1957" s="199"/>
      <c r="AN1957" s="173"/>
      <c r="AO1957" s="173">
        <v>2</v>
      </c>
      <c r="AP1957" s="173"/>
      <c r="AQ1957" s="173">
        <v>1</v>
      </c>
      <c r="AR1957" s="173"/>
      <c r="AS1957" s="173">
        <v>2</v>
      </c>
      <c r="AT1957" s="173">
        <v>14</v>
      </c>
      <c r="AU1957" s="173">
        <v>11</v>
      </c>
      <c r="AV1957" s="173"/>
      <c r="AW1957" s="173"/>
      <c r="AX1957" s="173">
        <v>3</v>
      </c>
      <c r="AY1957" s="173"/>
      <c r="AZ1957" s="211">
        <f t="shared" si="419"/>
        <v>5</v>
      </c>
      <c r="BA1957" s="211">
        <f t="shared" ref="BA1957:BA1962" si="420">SUBTOTAL(9,AT1957:AY1957)</f>
        <v>28</v>
      </c>
      <c r="BB1957" s="205">
        <f t="shared" si="414"/>
        <v>644134</v>
      </c>
      <c r="BC1957" s="205">
        <f t="shared" si="415"/>
        <v>644134</v>
      </c>
      <c r="BD1957" s="205">
        <f t="shared" si="416"/>
        <v>0</v>
      </c>
      <c r="BE1957" s="205">
        <f t="shared" si="417"/>
        <v>0</v>
      </c>
      <c r="BF1957" s="175">
        <v>644134</v>
      </c>
      <c r="BG1957" s="175">
        <v>23109</v>
      </c>
      <c r="BH1957" s="175">
        <v>398875</v>
      </c>
      <c r="BI1957" s="175"/>
      <c r="BJ1957" s="175"/>
      <c r="BK1957" s="175">
        <v>184197</v>
      </c>
      <c r="BL1957" s="175">
        <v>32255</v>
      </c>
      <c r="BM1957" s="175"/>
      <c r="BN1957" s="175">
        <v>336</v>
      </c>
      <c r="BO1957" s="175">
        <v>5362</v>
      </c>
      <c r="BP1957" s="200">
        <f t="shared" si="418"/>
        <v>404237</v>
      </c>
    </row>
    <row r="1958" spans="1:68" s="201" customFormat="1" x14ac:dyDescent="0.15">
      <c r="A1958" s="117">
        <v>2820401003</v>
      </c>
      <c r="B1958" s="118" t="s">
        <v>2129</v>
      </c>
      <c r="C1958" s="118" t="s">
        <v>2099</v>
      </c>
      <c r="D1958" s="118" t="s">
        <v>2127</v>
      </c>
      <c r="E1958" s="118" t="s">
        <v>4610</v>
      </c>
      <c r="F1958" s="120">
        <v>22</v>
      </c>
      <c r="G1958" s="119">
        <v>26270670</v>
      </c>
      <c r="H1958" s="119"/>
      <c r="I1958" s="120" t="s">
        <v>5821</v>
      </c>
      <c r="J1958" s="120">
        <v>146000</v>
      </c>
      <c r="K1958" s="120">
        <v>26270670</v>
      </c>
      <c r="L1958" s="120">
        <v>0.49299999999999999</v>
      </c>
      <c r="M1958" s="121" t="s">
        <v>5654</v>
      </c>
      <c r="N1958" s="120">
        <v>2</v>
      </c>
      <c r="O1958" s="119">
        <v>170</v>
      </c>
      <c r="P1958" s="119"/>
      <c r="Q1958" s="119"/>
      <c r="R1958" s="120" t="s">
        <v>5655</v>
      </c>
      <c r="S1958" s="120">
        <v>240</v>
      </c>
      <c r="T1958" s="120"/>
      <c r="U1958" s="120"/>
      <c r="V1958" s="172">
        <v>10133.200000000001</v>
      </c>
      <c r="W1958" s="172">
        <v>3367.4</v>
      </c>
      <c r="X1958" s="172">
        <v>6266.7</v>
      </c>
      <c r="Y1958" s="172"/>
      <c r="Z1958" s="172">
        <v>499.1</v>
      </c>
      <c r="AA1958" s="123"/>
      <c r="AB1958" s="123"/>
      <c r="AC1958" s="123"/>
      <c r="AD1958" s="123"/>
      <c r="AE1958" s="123"/>
      <c r="AF1958" s="123"/>
      <c r="AG1958" s="214"/>
      <c r="AH1958" s="229" t="str">
        <f t="shared" si="411"/>
        <v>b1</v>
      </c>
      <c r="AI1958" s="199"/>
      <c r="AJ1958" s="199"/>
      <c r="AK1958" s="199"/>
      <c r="AL1958" s="199"/>
      <c r="AM1958" s="199"/>
      <c r="AN1958" s="173"/>
      <c r="AO1958" s="173">
        <v>2</v>
      </c>
      <c r="AP1958" s="173"/>
      <c r="AQ1958" s="173">
        <v>1</v>
      </c>
      <c r="AR1958" s="173"/>
      <c r="AS1958" s="173">
        <v>1</v>
      </c>
      <c r="AT1958" s="173">
        <v>4</v>
      </c>
      <c r="AU1958" s="173">
        <v>7</v>
      </c>
      <c r="AV1958" s="173"/>
      <c r="AW1958" s="173"/>
      <c r="AX1958" s="173">
        <v>2</v>
      </c>
      <c r="AY1958" s="173">
        <v>4</v>
      </c>
      <c r="AZ1958" s="211">
        <f t="shared" si="419"/>
        <v>4</v>
      </c>
      <c r="BA1958" s="211">
        <f t="shared" si="420"/>
        <v>17</v>
      </c>
      <c r="BB1958" s="205">
        <f t="shared" si="414"/>
        <v>880762</v>
      </c>
      <c r="BC1958" s="205">
        <f t="shared" si="415"/>
        <v>802401</v>
      </c>
      <c r="BD1958" s="205">
        <f t="shared" si="416"/>
        <v>82649</v>
      </c>
      <c r="BE1958" s="205">
        <f t="shared" si="417"/>
        <v>4288</v>
      </c>
      <c r="BF1958" s="175">
        <v>798113</v>
      </c>
      <c r="BG1958" s="175">
        <v>20096</v>
      </c>
      <c r="BH1958" s="175">
        <v>124223</v>
      </c>
      <c r="BI1958" s="175">
        <v>78361</v>
      </c>
      <c r="BJ1958" s="175"/>
      <c r="BK1958" s="175">
        <v>414372</v>
      </c>
      <c r="BL1958" s="175">
        <v>34405</v>
      </c>
      <c r="BM1958" s="175">
        <v>129207</v>
      </c>
      <c r="BN1958" s="175">
        <v>14319</v>
      </c>
      <c r="BO1958" s="175">
        <v>65779</v>
      </c>
      <c r="BP1958" s="200">
        <f t="shared" si="418"/>
        <v>190002</v>
      </c>
    </row>
    <row r="1959" spans="1:68" s="201" customFormat="1" x14ac:dyDescent="0.15">
      <c r="A1959" s="117">
        <v>2800481001</v>
      </c>
      <c r="B1959" s="118" t="s">
        <v>2106</v>
      </c>
      <c r="C1959" s="118" t="s">
        <v>2099</v>
      </c>
      <c r="D1959" s="118" t="s">
        <v>2107</v>
      </c>
      <c r="E1959" s="118" t="s">
        <v>4587</v>
      </c>
      <c r="F1959" s="120">
        <v>25</v>
      </c>
      <c r="G1959" s="119">
        <v>28288257</v>
      </c>
      <c r="H1959" s="119"/>
      <c r="I1959" s="120" t="s">
        <v>5821</v>
      </c>
      <c r="J1959" s="120">
        <v>106750</v>
      </c>
      <c r="K1959" s="120">
        <v>27794367</v>
      </c>
      <c r="L1959" s="120">
        <v>0.71299999999999997</v>
      </c>
      <c r="M1959" s="121" t="s">
        <v>5670</v>
      </c>
      <c r="N1959" s="120">
        <v>2</v>
      </c>
      <c r="O1959" s="119">
        <v>300</v>
      </c>
      <c r="P1959" s="119">
        <v>58</v>
      </c>
      <c r="Q1959" s="119">
        <v>3</v>
      </c>
      <c r="R1959" s="120" t="s">
        <v>5655</v>
      </c>
      <c r="S1959" s="120">
        <v>307</v>
      </c>
      <c r="T1959" s="120"/>
      <c r="U1959" s="120"/>
      <c r="V1959" s="172">
        <v>28317</v>
      </c>
      <c r="W1959" s="172">
        <v>3776.9</v>
      </c>
      <c r="X1959" s="172">
        <v>23355.9</v>
      </c>
      <c r="Y1959" s="172">
        <v>282.5</v>
      </c>
      <c r="Z1959" s="172">
        <v>901.7</v>
      </c>
      <c r="AA1959" s="123"/>
      <c r="AB1959" s="123"/>
      <c r="AC1959" s="123"/>
      <c r="AD1959" s="123"/>
      <c r="AE1959" s="123"/>
      <c r="AF1959" s="123"/>
      <c r="AG1959" s="214"/>
      <c r="AH1959" s="229" t="str">
        <f t="shared" si="411"/>
        <v>b1</v>
      </c>
      <c r="AI1959" s="199" t="s">
        <v>5401</v>
      </c>
      <c r="AJ1959" s="199"/>
      <c r="AK1959" s="199" t="s">
        <v>5401</v>
      </c>
      <c r="AL1959" s="199"/>
      <c r="AM1959" s="199"/>
      <c r="AN1959" s="173"/>
      <c r="AO1959" s="173"/>
      <c r="AP1959" s="173"/>
      <c r="AQ1959" s="173"/>
      <c r="AR1959" s="173"/>
      <c r="AS1959" s="173">
        <v>5.5</v>
      </c>
      <c r="AT1959" s="173">
        <v>10</v>
      </c>
      <c r="AU1959" s="173">
        <v>19</v>
      </c>
      <c r="AV1959" s="173"/>
      <c r="AW1959" s="173"/>
      <c r="AX1959" s="173">
        <v>4</v>
      </c>
      <c r="AY1959" s="173"/>
      <c r="AZ1959" s="211">
        <f t="shared" si="419"/>
        <v>5.5</v>
      </c>
      <c r="BA1959" s="211">
        <f t="shared" si="420"/>
        <v>33</v>
      </c>
      <c r="BB1959" s="205">
        <f t="shared" si="414"/>
        <v>906398</v>
      </c>
      <c r="BC1959" s="205">
        <f t="shared" si="415"/>
        <v>906398</v>
      </c>
      <c r="BD1959" s="205">
        <f t="shared" si="416"/>
        <v>0</v>
      </c>
      <c r="BE1959" s="205">
        <f t="shared" si="417"/>
        <v>0</v>
      </c>
      <c r="BF1959" s="175">
        <v>906398</v>
      </c>
      <c r="BG1959" s="175"/>
      <c r="BH1959" s="175">
        <v>720535</v>
      </c>
      <c r="BI1959" s="175"/>
      <c r="BJ1959" s="175"/>
      <c r="BK1959" s="175">
        <v>536</v>
      </c>
      <c r="BL1959" s="175">
        <v>85801</v>
      </c>
      <c r="BM1959" s="175">
        <v>112</v>
      </c>
      <c r="BN1959" s="175">
        <v>3737</v>
      </c>
      <c r="BO1959" s="175">
        <v>95677</v>
      </c>
      <c r="BP1959" s="200">
        <f t="shared" si="418"/>
        <v>816212</v>
      </c>
    </row>
    <row r="1960" spans="1:68" s="201" customFormat="1" x14ac:dyDescent="0.15">
      <c r="A1960" s="117">
        <v>2714001001</v>
      </c>
      <c r="B1960" s="118" t="s">
        <v>2073</v>
      </c>
      <c r="C1960" s="118" t="s">
        <v>2037</v>
      </c>
      <c r="D1960" s="118" t="s">
        <v>2074</v>
      </c>
      <c r="E1960" s="118" t="s">
        <v>4567</v>
      </c>
      <c r="F1960" s="120">
        <v>50</v>
      </c>
      <c r="G1960" s="119">
        <v>31375048</v>
      </c>
      <c r="H1960" s="119">
        <v>633963</v>
      </c>
      <c r="I1960" s="120" t="s">
        <v>5823</v>
      </c>
      <c r="J1960" s="120"/>
      <c r="K1960" s="120">
        <v>30388827</v>
      </c>
      <c r="L1960" s="120"/>
      <c r="M1960" s="121" t="s">
        <v>5656</v>
      </c>
      <c r="N1960" s="120">
        <v>2</v>
      </c>
      <c r="O1960" s="119">
        <v>140</v>
      </c>
      <c r="P1960" s="119">
        <v>33</v>
      </c>
      <c r="Q1960" s="119">
        <v>3.7</v>
      </c>
      <c r="R1960" s="120" t="s">
        <v>5655</v>
      </c>
      <c r="S1960" s="120">
        <v>205.8</v>
      </c>
      <c r="T1960" s="120"/>
      <c r="U1960" s="120"/>
      <c r="V1960" s="172">
        <v>20551.77</v>
      </c>
      <c r="W1960" s="172">
        <v>4857.2</v>
      </c>
      <c r="X1960" s="172">
        <v>14904.17</v>
      </c>
      <c r="Y1960" s="172"/>
      <c r="Z1960" s="172">
        <v>790.4</v>
      </c>
      <c r="AA1960" s="123"/>
      <c r="AB1960" s="123"/>
      <c r="AC1960" s="123"/>
      <c r="AD1960" s="123"/>
      <c r="AE1960" s="123"/>
      <c r="AF1960" s="123"/>
      <c r="AG1960" s="214"/>
      <c r="AH1960" s="229" t="str">
        <f t="shared" si="411"/>
        <v>b1</v>
      </c>
      <c r="AI1960" s="199"/>
      <c r="AJ1960" s="199"/>
      <c r="AK1960" s="199"/>
      <c r="AL1960" s="199"/>
      <c r="AM1960" s="199"/>
      <c r="AN1960" s="173">
        <v>10</v>
      </c>
      <c r="AO1960" s="173">
        <v>16</v>
      </c>
      <c r="AP1960" s="173"/>
      <c r="AQ1960" s="173">
        <v>5</v>
      </c>
      <c r="AR1960" s="173"/>
      <c r="AS1960" s="173"/>
      <c r="AT1960" s="173">
        <v>14</v>
      </c>
      <c r="AU1960" s="173">
        <v>3</v>
      </c>
      <c r="AV1960" s="173"/>
      <c r="AW1960" s="173"/>
      <c r="AX1960" s="173"/>
      <c r="AY1960" s="173"/>
      <c r="AZ1960" s="211">
        <f t="shared" si="419"/>
        <v>31</v>
      </c>
      <c r="BA1960" s="211">
        <f t="shared" si="420"/>
        <v>17</v>
      </c>
      <c r="BB1960" s="205">
        <f t="shared" si="414"/>
        <v>1135849</v>
      </c>
      <c r="BC1960" s="205">
        <f t="shared" si="415"/>
        <v>1135849</v>
      </c>
      <c r="BD1960" s="205">
        <f t="shared" si="416"/>
        <v>0</v>
      </c>
      <c r="BE1960" s="205">
        <f t="shared" si="417"/>
        <v>0</v>
      </c>
      <c r="BF1960" s="175">
        <v>1135849</v>
      </c>
      <c r="BG1960" s="175">
        <v>191055</v>
      </c>
      <c r="BH1960" s="175">
        <v>129270</v>
      </c>
      <c r="BI1960" s="175"/>
      <c r="BJ1960" s="175"/>
      <c r="BK1960" s="175">
        <v>404093</v>
      </c>
      <c r="BL1960" s="175">
        <v>75270</v>
      </c>
      <c r="BM1960" s="175">
        <v>231778</v>
      </c>
      <c r="BN1960" s="175">
        <v>24515</v>
      </c>
      <c r="BO1960" s="175">
        <v>79868</v>
      </c>
      <c r="BP1960" s="200">
        <f t="shared" si="418"/>
        <v>209138</v>
      </c>
    </row>
    <row r="1961" spans="1:68" s="201" customFormat="1" x14ac:dyDescent="0.15">
      <c r="A1961" s="117">
        <v>2610001003</v>
      </c>
      <c r="B1961" s="118" t="s">
        <v>1993</v>
      </c>
      <c r="C1961" s="118" t="s">
        <v>1980</v>
      </c>
      <c r="D1961" s="118" t="s">
        <v>1991</v>
      </c>
      <c r="E1961" s="118" t="s">
        <v>4506</v>
      </c>
      <c r="F1961" s="120">
        <v>40</v>
      </c>
      <c r="G1961" s="119">
        <v>27191460</v>
      </c>
      <c r="H1961" s="119">
        <v>5066060</v>
      </c>
      <c r="I1961" s="120" t="s">
        <v>5821</v>
      </c>
      <c r="J1961" s="120">
        <v>148000</v>
      </c>
      <c r="K1961" s="120">
        <v>30866970</v>
      </c>
      <c r="L1961" s="120">
        <v>0.57099999999999995</v>
      </c>
      <c r="M1961" s="121" t="s">
        <v>5673</v>
      </c>
      <c r="N1961" s="120">
        <v>2</v>
      </c>
      <c r="O1961" s="119">
        <v>180</v>
      </c>
      <c r="P1961" s="119">
        <v>23</v>
      </c>
      <c r="Q1961" s="119">
        <v>2.9</v>
      </c>
      <c r="R1961" s="120" t="s">
        <v>5655</v>
      </c>
      <c r="S1961" s="120">
        <v>100.64</v>
      </c>
      <c r="T1961" s="120">
        <v>39.6</v>
      </c>
      <c r="U1961" s="120"/>
      <c r="V1961" s="172">
        <v>10676.009</v>
      </c>
      <c r="W1961" s="172">
        <v>1768.58</v>
      </c>
      <c r="X1961" s="172">
        <v>6349.12</v>
      </c>
      <c r="Y1961" s="172">
        <v>293.5</v>
      </c>
      <c r="Z1961" s="172">
        <v>2264.8090000000002</v>
      </c>
      <c r="AA1961" s="123"/>
      <c r="AB1961" s="123"/>
      <c r="AC1961" s="123"/>
      <c r="AD1961" s="123"/>
      <c r="AE1961" s="123"/>
      <c r="AF1961" s="123"/>
      <c r="AG1961" s="214"/>
      <c r="AH1961" s="229" t="str">
        <f t="shared" si="411"/>
        <v>b1</v>
      </c>
      <c r="AI1961" s="199"/>
      <c r="AJ1961" s="199"/>
      <c r="AK1961" s="199"/>
      <c r="AL1961" s="199"/>
      <c r="AM1961" s="199"/>
      <c r="AN1961" s="173">
        <v>6</v>
      </c>
      <c r="AO1961" s="173">
        <v>31</v>
      </c>
      <c r="AP1961" s="173">
        <v>2</v>
      </c>
      <c r="AQ1961" s="173">
        <v>3</v>
      </c>
      <c r="AR1961" s="173"/>
      <c r="AS1961" s="173"/>
      <c r="AT1961" s="173"/>
      <c r="AU1961" s="173"/>
      <c r="AV1961" s="173">
        <v>4</v>
      </c>
      <c r="AW1961" s="173">
        <v>1</v>
      </c>
      <c r="AX1961" s="173">
        <v>1</v>
      </c>
      <c r="AY1961" s="173">
        <v>1</v>
      </c>
      <c r="AZ1961" s="211">
        <f t="shared" si="419"/>
        <v>42</v>
      </c>
      <c r="BA1961" s="211">
        <f t="shared" si="420"/>
        <v>7</v>
      </c>
      <c r="BB1961" s="205">
        <f t="shared" si="414"/>
        <v>1000373</v>
      </c>
      <c r="BC1961" s="205">
        <f t="shared" si="415"/>
        <v>1000373</v>
      </c>
      <c r="BD1961" s="205">
        <f t="shared" si="416"/>
        <v>0</v>
      </c>
      <c r="BE1961" s="205">
        <f t="shared" si="417"/>
        <v>0</v>
      </c>
      <c r="BF1961" s="175">
        <v>1000373</v>
      </c>
      <c r="BG1961" s="175">
        <v>343436</v>
      </c>
      <c r="BH1961" s="175">
        <v>51207</v>
      </c>
      <c r="BI1961" s="175"/>
      <c r="BJ1961" s="175"/>
      <c r="BK1961" s="175">
        <v>56430</v>
      </c>
      <c r="BL1961" s="175">
        <v>50040</v>
      </c>
      <c r="BM1961" s="175">
        <v>115088</v>
      </c>
      <c r="BN1961" s="175">
        <v>141532</v>
      </c>
      <c r="BO1961" s="175">
        <v>242640</v>
      </c>
      <c r="BP1961" s="200">
        <f t="shared" si="418"/>
        <v>293847</v>
      </c>
    </row>
    <row r="1962" spans="1:68" s="201" customFormat="1" x14ac:dyDescent="0.15">
      <c r="A1962" s="117">
        <v>2610001004</v>
      </c>
      <c r="B1962" s="118" t="s">
        <v>1994</v>
      </c>
      <c r="C1962" s="118" t="s">
        <v>1980</v>
      </c>
      <c r="D1962" s="118" t="s">
        <v>1991</v>
      </c>
      <c r="E1962" s="118" t="s">
        <v>4507</v>
      </c>
      <c r="F1962" s="120">
        <v>32</v>
      </c>
      <c r="G1962" s="119">
        <v>34673320</v>
      </c>
      <c r="H1962" s="119"/>
      <c r="I1962" s="120" t="s">
        <v>5820</v>
      </c>
      <c r="J1962" s="120">
        <v>126000</v>
      </c>
      <c r="K1962" s="120">
        <v>34789130</v>
      </c>
      <c r="L1962" s="120">
        <v>0.75600000000000001</v>
      </c>
      <c r="M1962" s="121" t="s">
        <v>5654</v>
      </c>
      <c r="N1962" s="120">
        <v>2</v>
      </c>
      <c r="O1962" s="119">
        <v>200</v>
      </c>
      <c r="P1962" s="119">
        <v>24</v>
      </c>
      <c r="Q1962" s="119">
        <v>3.1</v>
      </c>
      <c r="R1962" s="120" t="s">
        <v>5655</v>
      </c>
      <c r="S1962" s="120">
        <v>185.58199999999999</v>
      </c>
      <c r="T1962" s="120"/>
      <c r="U1962" s="120"/>
      <c r="V1962" s="172">
        <v>9812.4850000000006</v>
      </c>
      <c r="W1962" s="172">
        <v>2064.2399999999998</v>
      </c>
      <c r="X1962" s="172">
        <v>4955.3599999999997</v>
      </c>
      <c r="Y1962" s="172">
        <v>165.72</v>
      </c>
      <c r="Z1962" s="172">
        <v>2627.165</v>
      </c>
      <c r="AA1962" s="123"/>
      <c r="AB1962" s="123"/>
      <c r="AC1962" s="123"/>
      <c r="AD1962" s="123"/>
      <c r="AE1962" s="123"/>
      <c r="AF1962" s="123"/>
      <c r="AG1962" s="214"/>
      <c r="AH1962" s="229" t="str">
        <f t="shared" si="411"/>
        <v>b1</v>
      </c>
      <c r="AI1962" s="199"/>
      <c r="AJ1962" s="199"/>
      <c r="AK1962" s="199"/>
      <c r="AL1962" s="199"/>
      <c r="AM1962" s="199"/>
      <c r="AN1962" s="173">
        <v>13</v>
      </c>
      <c r="AO1962" s="173">
        <v>25</v>
      </c>
      <c r="AP1962" s="173"/>
      <c r="AQ1962" s="173">
        <v>3</v>
      </c>
      <c r="AR1962" s="173"/>
      <c r="AS1962" s="173">
        <v>3</v>
      </c>
      <c r="AT1962" s="173"/>
      <c r="AU1962" s="173"/>
      <c r="AV1962" s="173">
        <v>14</v>
      </c>
      <c r="AW1962" s="173">
        <v>2</v>
      </c>
      <c r="AX1962" s="173">
        <v>1</v>
      </c>
      <c r="AY1962" s="173"/>
      <c r="AZ1962" s="211">
        <f t="shared" si="419"/>
        <v>44</v>
      </c>
      <c r="BA1962" s="211">
        <f t="shared" si="420"/>
        <v>17</v>
      </c>
      <c r="BB1962" s="205">
        <f t="shared" si="414"/>
        <v>1004512</v>
      </c>
      <c r="BC1962" s="205">
        <f t="shared" si="415"/>
        <v>1004512</v>
      </c>
      <c r="BD1962" s="205">
        <f t="shared" si="416"/>
        <v>0</v>
      </c>
      <c r="BE1962" s="205">
        <f t="shared" si="417"/>
        <v>0</v>
      </c>
      <c r="BF1962" s="175">
        <v>1004512</v>
      </c>
      <c r="BG1962" s="175">
        <v>324871</v>
      </c>
      <c r="BH1962" s="175">
        <v>153192</v>
      </c>
      <c r="BI1962" s="175"/>
      <c r="BJ1962" s="175"/>
      <c r="BK1962" s="175">
        <v>20732</v>
      </c>
      <c r="BL1962" s="175">
        <v>46843</v>
      </c>
      <c r="BM1962" s="175">
        <v>211046</v>
      </c>
      <c r="BN1962" s="175">
        <v>17920</v>
      </c>
      <c r="BO1962" s="175">
        <v>229908</v>
      </c>
      <c r="BP1962" s="200">
        <f t="shared" si="418"/>
        <v>383100</v>
      </c>
    </row>
    <row r="1963" spans="1:68" s="201" customFormat="1" x14ac:dyDescent="0.15">
      <c r="A1963" s="117">
        <v>110001001</v>
      </c>
      <c r="B1963" s="118" t="s">
        <v>19</v>
      </c>
      <c r="C1963" s="118" t="s">
        <v>11</v>
      </c>
      <c r="D1963" s="118" t="s">
        <v>20</v>
      </c>
      <c r="E1963" s="118" t="s">
        <v>3189</v>
      </c>
      <c r="F1963" s="120">
        <v>46</v>
      </c>
      <c r="G1963" s="119">
        <v>46829850</v>
      </c>
      <c r="H1963" s="119">
        <v>2693200</v>
      </c>
      <c r="I1963" s="120" t="s">
        <v>5822</v>
      </c>
      <c r="J1963" s="120">
        <v>144000</v>
      </c>
      <c r="K1963" s="120">
        <v>44136650</v>
      </c>
      <c r="L1963" s="120">
        <v>0.84</v>
      </c>
      <c r="M1963" s="121" t="s">
        <v>5654</v>
      </c>
      <c r="N1963" s="120">
        <v>2</v>
      </c>
      <c r="O1963" s="119">
        <v>270</v>
      </c>
      <c r="P1963" s="119"/>
      <c r="Q1963" s="119"/>
      <c r="R1963" s="120" t="s">
        <v>5655</v>
      </c>
      <c r="S1963" s="120">
        <v>6.0934999999999997</v>
      </c>
      <c r="T1963" s="120"/>
      <c r="U1963" s="120" t="s">
        <v>3186</v>
      </c>
      <c r="V1963" s="172">
        <v>17534.275000000001</v>
      </c>
      <c r="W1963" s="172">
        <v>3387.8870000000002</v>
      </c>
      <c r="X1963" s="172">
        <v>12039.81</v>
      </c>
      <c r="Y1963" s="172">
        <v>512.20500000000004</v>
      </c>
      <c r="Z1963" s="172">
        <v>1594.373</v>
      </c>
      <c r="AA1963" s="123"/>
      <c r="AB1963" s="123"/>
      <c r="AC1963" s="123"/>
      <c r="AD1963" s="123"/>
      <c r="AE1963" s="123"/>
      <c r="AF1963" s="123"/>
      <c r="AG1963" s="214"/>
      <c r="AH1963" s="229" t="str">
        <f t="shared" si="411"/>
        <v>b1</v>
      </c>
      <c r="AI1963" s="199"/>
      <c r="AJ1963" s="199"/>
      <c r="AK1963" s="199"/>
      <c r="AL1963" s="199"/>
      <c r="AM1963" s="199"/>
      <c r="AN1963" s="173">
        <v>2</v>
      </c>
      <c r="AO1963" s="173">
        <v>30</v>
      </c>
      <c r="AP1963" s="173">
        <v>1</v>
      </c>
      <c r="AQ1963" s="173">
        <v>5</v>
      </c>
      <c r="AR1963" s="173"/>
      <c r="AS1963" s="173"/>
      <c r="AT1963" s="173"/>
      <c r="AU1963" s="173"/>
      <c r="AV1963" s="173"/>
      <c r="AW1963" s="173"/>
      <c r="AX1963" s="173"/>
      <c r="AY1963" s="173"/>
      <c r="AZ1963" s="211">
        <f t="shared" si="419"/>
        <v>38</v>
      </c>
      <c r="BA1963" s="211"/>
      <c r="BB1963" s="205">
        <f t="shared" si="414"/>
        <v>719040</v>
      </c>
      <c r="BC1963" s="205">
        <f t="shared" si="415"/>
        <v>719040</v>
      </c>
      <c r="BD1963" s="205">
        <f t="shared" si="416"/>
        <v>0</v>
      </c>
      <c r="BE1963" s="205">
        <f t="shared" si="417"/>
        <v>0</v>
      </c>
      <c r="BF1963" s="175">
        <v>719040</v>
      </c>
      <c r="BG1963" s="175">
        <v>286890</v>
      </c>
      <c r="BH1963" s="175"/>
      <c r="BI1963" s="175"/>
      <c r="BJ1963" s="175"/>
      <c r="BK1963" s="175"/>
      <c r="BL1963" s="175">
        <v>151561</v>
      </c>
      <c r="BM1963" s="175">
        <v>221787</v>
      </c>
      <c r="BN1963" s="175">
        <v>21643</v>
      </c>
      <c r="BO1963" s="175">
        <v>37159</v>
      </c>
      <c r="BP1963" s="200">
        <f t="shared" si="418"/>
        <v>37159</v>
      </c>
    </row>
    <row r="1964" spans="1:68" s="201" customFormat="1" x14ac:dyDescent="0.15">
      <c r="A1964" s="117">
        <v>2210001001</v>
      </c>
      <c r="B1964" s="118" t="s">
        <v>700</v>
      </c>
      <c r="C1964" s="118" t="s">
        <v>1773</v>
      </c>
      <c r="D1964" s="118" t="s">
        <v>1780</v>
      </c>
      <c r="E1964" s="118" t="s">
        <v>4348</v>
      </c>
      <c r="F1964" s="120">
        <v>53</v>
      </c>
      <c r="G1964" s="119">
        <v>46985232</v>
      </c>
      <c r="H1964" s="119">
        <v>4750461</v>
      </c>
      <c r="I1964" s="120" t="s">
        <v>5822</v>
      </c>
      <c r="J1964" s="120">
        <v>191500</v>
      </c>
      <c r="K1964" s="120">
        <v>52083335</v>
      </c>
      <c r="L1964" s="120">
        <v>0.745</v>
      </c>
      <c r="M1964" s="121" t="s">
        <v>5654</v>
      </c>
      <c r="N1964" s="120">
        <v>2</v>
      </c>
      <c r="O1964" s="119">
        <v>62.2</v>
      </c>
      <c r="P1964" s="119">
        <v>11</v>
      </c>
      <c r="Q1964" s="119">
        <v>1.4</v>
      </c>
      <c r="R1964" s="120" t="s">
        <v>5655</v>
      </c>
      <c r="S1964" s="120">
        <v>22.1</v>
      </c>
      <c r="T1964" s="120"/>
      <c r="U1964" s="120"/>
      <c r="V1964" s="172">
        <v>7345.8</v>
      </c>
      <c r="W1964" s="172">
        <v>764</v>
      </c>
      <c r="X1964" s="172">
        <v>6562.8</v>
      </c>
      <c r="Y1964" s="172"/>
      <c r="Z1964" s="172">
        <v>19</v>
      </c>
      <c r="AA1964" s="123"/>
      <c r="AB1964" s="123"/>
      <c r="AC1964" s="123"/>
      <c r="AD1964" s="123"/>
      <c r="AE1964" s="123"/>
      <c r="AF1964" s="123"/>
      <c r="AG1964" s="214"/>
      <c r="AH1964" s="229" t="str">
        <f t="shared" si="411"/>
        <v>b1</v>
      </c>
      <c r="AI1964" s="199"/>
      <c r="AJ1964" s="199"/>
      <c r="AK1964" s="199"/>
      <c r="AL1964" s="199"/>
      <c r="AM1964" s="199"/>
      <c r="AN1964" s="173">
        <v>8</v>
      </c>
      <c r="AO1964" s="173"/>
      <c r="AP1964" s="173"/>
      <c r="AQ1964" s="173">
        <v>2</v>
      </c>
      <c r="AR1964" s="173"/>
      <c r="AS1964" s="173">
        <v>0.8</v>
      </c>
      <c r="AT1964" s="173">
        <v>7.5</v>
      </c>
      <c r="AU1964" s="173">
        <v>2.5</v>
      </c>
      <c r="AV1964" s="173"/>
      <c r="AW1964" s="173"/>
      <c r="AX1964" s="173">
        <v>0.8</v>
      </c>
      <c r="AY1964" s="173"/>
      <c r="AZ1964" s="211">
        <f t="shared" si="419"/>
        <v>10.8</v>
      </c>
      <c r="BA1964" s="211">
        <f t="shared" ref="BA1964:BA1969" si="421">SUBTOTAL(9,AT1964:AY1964)</f>
        <v>10.8</v>
      </c>
      <c r="BB1964" s="205">
        <f t="shared" si="414"/>
        <v>324304</v>
      </c>
      <c r="BC1964" s="205">
        <f t="shared" si="415"/>
        <v>307021</v>
      </c>
      <c r="BD1964" s="205">
        <f t="shared" si="416"/>
        <v>17974</v>
      </c>
      <c r="BE1964" s="205">
        <f t="shared" si="417"/>
        <v>691</v>
      </c>
      <c r="BF1964" s="175">
        <v>306330</v>
      </c>
      <c r="BG1964" s="175">
        <v>83199</v>
      </c>
      <c r="BH1964" s="175">
        <v>29400</v>
      </c>
      <c r="BI1964" s="175">
        <v>17283</v>
      </c>
      <c r="BJ1964" s="175"/>
      <c r="BK1964" s="175">
        <v>958</v>
      </c>
      <c r="BL1964" s="175">
        <v>49455</v>
      </c>
      <c r="BM1964" s="175">
        <v>117162</v>
      </c>
      <c r="BN1964" s="175">
        <v>11891</v>
      </c>
      <c r="BO1964" s="175">
        <v>14956</v>
      </c>
      <c r="BP1964" s="200">
        <f t="shared" si="418"/>
        <v>44356</v>
      </c>
    </row>
    <row r="1965" spans="1:68" s="201" customFormat="1" x14ac:dyDescent="0.15">
      <c r="A1965" s="117">
        <v>1413001003</v>
      </c>
      <c r="B1965" s="118" t="s">
        <v>1130</v>
      </c>
      <c r="C1965" s="118" t="s">
        <v>1107</v>
      </c>
      <c r="D1965" s="118" t="s">
        <v>1128</v>
      </c>
      <c r="E1965" s="118" t="s">
        <v>3876</v>
      </c>
      <c r="F1965" s="120">
        <v>31</v>
      </c>
      <c r="G1965" s="119">
        <v>67581807.900000006</v>
      </c>
      <c r="H1965" s="119"/>
      <c r="I1965" s="120" t="s">
        <v>5820</v>
      </c>
      <c r="J1965" s="120">
        <v>300000</v>
      </c>
      <c r="K1965" s="120">
        <v>67581807.900000006</v>
      </c>
      <c r="L1965" s="120">
        <v>0.61699999999999999</v>
      </c>
      <c r="M1965" s="121" t="s">
        <v>5672</v>
      </c>
      <c r="N1965" s="120">
        <v>2</v>
      </c>
      <c r="O1965" s="119">
        <v>140</v>
      </c>
      <c r="P1965" s="119">
        <v>35</v>
      </c>
      <c r="Q1965" s="119">
        <v>3.7</v>
      </c>
      <c r="R1965" s="120" t="s">
        <v>5655</v>
      </c>
      <c r="S1965" s="120">
        <v>587.36734000000001</v>
      </c>
      <c r="T1965" s="120">
        <v>6.7226999999999997</v>
      </c>
      <c r="U1965" s="120"/>
      <c r="V1965" s="172">
        <v>25540.560000000001</v>
      </c>
      <c r="W1965" s="172">
        <v>3182.0732430891799</v>
      </c>
      <c r="X1965" s="172">
        <v>14705.1540093577</v>
      </c>
      <c r="Y1965" s="172"/>
      <c r="Z1965" s="172">
        <v>7653.3327475531496</v>
      </c>
      <c r="AA1965" s="123"/>
      <c r="AB1965" s="123"/>
      <c r="AC1965" s="123"/>
      <c r="AD1965" s="123"/>
      <c r="AE1965" s="123"/>
      <c r="AF1965" s="123"/>
      <c r="AG1965" s="214"/>
      <c r="AH1965" s="229" t="str">
        <f t="shared" si="411"/>
        <v>b1</v>
      </c>
      <c r="AI1965" s="199"/>
      <c r="AJ1965" s="199"/>
      <c r="AK1965" s="199"/>
      <c r="AL1965" s="199"/>
      <c r="AM1965" s="199"/>
      <c r="AN1965" s="173">
        <v>4</v>
      </c>
      <c r="AO1965" s="173">
        <v>30</v>
      </c>
      <c r="AP1965" s="173" t="s">
        <v>3186</v>
      </c>
      <c r="AQ1965" s="173">
        <v>3</v>
      </c>
      <c r="AR1965" s="173"/>
      <c r="AS1965" s="173" t="s">
        <v>3186</v>
      </c>
      <c r="AT1965" s="173" t="s">
        <v>3186</v>
      </c>
      <c r="AU1965" s="173">
        <v>16</v>
      </c>
      <c r="AV1965" s="173" t="s">
        <v>3186</v>
      </c>
      <c r="AW1965" s="173" t="s">
        <v>3186</v>
      </c>
      <c r="AX1965" s="173">
        <v>2</v>
      </c>
      <c r="AY1965" s="173">
        <v>71</v>
      </c>
      <c r="AZ1965" s="211">
        <f t="shared" si="419"/>
        <v>37</v>
      </c>
      <c r="BA1965" s="211">
        <f t="shared" si="421"/>
        <v>89</v>
      </c>
      <c r="BB1965" s="205">
        <f t="shared" si="414"/>
        <v>935156</v>
      </c>
      <c r="BC1965" s="205">
        <f t="shared" si="415"/>
        <v>935156</v>
      </c>
      <c r="BD1965" s="205">
        <f t="shared" si="416"/>
        <v>-1</v>
      </c>
      <c r="BE1965" s="205">
        <f t="shared" si="417"/>
        <v>-1</v>
      </c>
      <c r="BF1965" s="175">
        <v>935157</v>
      </c>
      <c r="BG1965" s="175">
        <v>305143</v>
      </c>
      <c r="BH1965" s="175"/>
      <c r="BI1965" s="175"/>
      <c r="BJ1965" s="175"/>
      <c r="BK1965" s="175"/>
      <c r="BL1965" s="175">
        <v>86447</v>
      </c>
      <c r="BM1965" s="175">
        <v>399477</v>
      </c>
      <c r="BN1965" s="175">
        <v>43494</v>
      </c>
      <c r="BO1965" s="175">
        <v>100595</v>
      </c>
      <c r="BP1965" s="200">
        <f t="shared" si="418"/>
        <v>100595</v>
      </c>
    </row>
    <row r="1966" spans="1:68" s="201" customFormat="1" x14ac:dyDescent="0.15">
      <c r="A1966" s="117">
        <v>1410001006</v>
      </c>
      <c r="B1966" s="118" t="s">
        <v>1119</v>
      </c>
      <c r="C1966" s="118" t="s">
        <v>1107</v>
      </c>
      <c r="D1966" s="118" t="s">
        <v>1114</v>
      </c>
      <c r="E1966" s="118" t="s">
        <v>3866</v>
      </c>
      <c r="F1966" s="120">
        <v>36</v>
      </c>
      <c r="G1966" s="119">
        <v>68127000</v>
      </c>
      <c r="H1966" s="119">
        <v>1407000</v>
      </c>
      <c r="I1966" s="120" t="s">
        <v>5821</v>
      </c>
      <c r="J1966" s="120">
        <v>275250</v>
      </c>
      <c r="K1966" s="120">
        <v>68127000</v>
      </c>
      <c r="L1966" s="120">
        <v>0.67800000000000005</v>
      </c>
      <c r="M1966" s="121" t="s">
        <v>5654</v>
      </c>
      <c r="N1966" s="120">
        <v>2</v>
      </c>
      <c r="O1966" s="119">
        <v>210</v>
      </c>
      <c r="P1966" s="119">
        <v>30</v>
      </c>
      <c r="Q1966" s="119">
        <v>3.8</v>
      </c>
      <c r="R1966" s="120" t="s">
        <v>5655</v>
      </c>
      <c r="S1966" s="120">
        <v>506</v>
      </c>
      <c r="T1966" s="120">
        <v>6526</v>
      </c>
      <c r="U1966" s="120"/>
      <c r="V1966" s="172">
        <v>21170.494999999999</v>
      </c>
      <c r="W1966" s="172">
        <v>6774.0320000000002</v>
      </c>
      <c r="X1966" s="172">
        <v>14211.173000000001</v>
      </c>
      <c r="Y1966" s="172">
        <v>185.29</v>
      </c>
      <c r="Z1966" s="172"/>
      <c r="AA1966" s="123"/>
      <c r="AB1966" s="123"/>
      <c r="AC1966" s="123"/>
      <c r="AD1966" s="123"/>
      <c r="AE1966" s="123"/>
      <c r="AF1966" s="123"/>
      <c r="AG1966" s="214"/>
      <c r="AH1966" s="229" t="str">
        <f t="shared" si="411"/>
        <v>b1</v>
      </c>
      <c r="AI1966" s="199"/>
      <c r="AJ1966" s="199"/>
      <c r="AK1966" s="199"/>
      <c r="AL1966" s="199"/>
      <c r="AM1966" s="199"/>
      <c r="AN1966" s="173">
        <v>2</v>
      </c>
      <c r="AO1966" s="173">
        <v>28</v>
      </c>
      <c r="AP1966" s="173"/>
      <c r="AQ1966" s="173">
        <v>3</v>
      </c>
      <c r="AR1966" s="173"/>
      <c r="AS1966" s="173"/>
      <c r="AT1966" s="173"/>
      <c r="AU1966" s="173">
        <v>5</v>
      </c>
      <c r="AV1966" s="173"/>
      <c r="AW1966" s="173"/>
      <c r="AX1966" s="173"/>
      <c r="AY1966" s="173"/>
      <c r="AZ1966" s="211">
        <f t="shared" si="419"/>
        <v>33</v>
      </c>
      <c r="BA1966" s="211">
        <f t="shared" si="421"/>
        <v>5</v>
      </c>
      <c r="BB1966" s="205">
        <f t="shared" si="414"/>
        <v>924299</v>
      </c>
      <c r="BC1966" s="205">
        <f t="shared" si="415"/>
        <v>924299</v>
      </c>
      <c r="BD1966" s="205">
        <f t="shared" si="416"/>
        <v>0</v>
      </c>
      <c r="BE1966" s="205">
        <f t="shared" si="417"/>
        <v>0</v>
      </c>
      <c r="BF1966" s="175">
        <v>924299</v>
      </c>
      <c r="BG1966" s="175">
        <v>256939</v>
      </c>
      <c r="BH1966" s="175">
        <v>24179</v>
      </c>
      <c r="BI1966" s="175"/>
      <c r="BJ1966" s="175"/>
      <c r="BK1966" s="175">
        <v>2648</v>
      </c>
      <c r="BL1966" s="175">
        <v>129379</v>
      </c>
      <c r="BM1966" s="175">
        <v>388466</v>
      </c>
      <c r="BN1966" s="175">
        <v>44911</v>
      </c>
      <c r="BO1966" s="175">
        <v>77777</v>
      </c>
      <c r="BP1966" s="200">
        <f t="shared" si="418"/>
        <v>101956</v>
      </c>
    </row>
    <row r="1967" spans="1:68" s="201" customFormat="1" x14ac:dyDescent="0.15">
      <c r="A1967" s="117">
        <v>1413001001</v>
      </c>
      <c r="B1967" s="118" t="s">
        <v>1127</v>
      </c>
      <c r="C1967" s="118" t="s">
        <v>1107</v>
      </c>
      <c r="D1967" s="118" t="s">
        <v>1128</v>
      </c>
      <c r="E1967" s="118" t="s">
        <v>3874</v>
      </c>
      <c r="F1967" s="120">
        <v>52</v>
      </c>
      <c r="G1967" s="119">
        <v>73125459</v>
      </c>
      <c r="H1967" s="119"/>
      <c r="I1967" s="120" t="s">
        <v>5822</v>
      </c>
      <c r="J1967" s="120">
        <v>304500</v>
      </c>
      <c r="K1967" s="120">
        <v>73125459</v>
      </c>
      <c r="L1967" s="120">
        <v>0.65800000000000003</v>
      </c>
      <c r="M1967" s="121" t="s">
        <v>5654</v>
      </c>
      <c r="N1967" s="120">
        <v>2</v>
      </c>
      <c r="O1967" s="119">
        <v>160</v>
      </c>
      <c r="P1967" s="119">
        <v>28</v>
      </c>
      <c r="Q1967" s="119">
        <v>6.1</v>
      </c>
      <c r="R1967" s="120" t="s">
        <v>5655</v>
      </c>
      <c r="S1967" s="120">
        <v>684.37099999999998</v>
      </c>
      <c r="T1967" s="120"/>
      <c r="U1967" s="120"/>
      <c r="V1967" s="172">
        <v>22676.928</v>
      </c>
      <c r="W1967" s="172">
        <v>3300.96867095884</v>
      </c>
      <c r="X1967" s="172">
        <v>18566.518900152299</v>
      </c>
      <c r="Y1967" s="172"/>
      <c r="Z1967" s="172">
        <v>809.44042888883098</v>
      </c>
      <c r="AA1967" s="123"/>
      <c r="AB1967" s="123"/>
      <c r="AC1967" s="123"/>
      <c r="AD1967" s="123"/>
      <c r="AE1967" s="123"/>
      <c r="AF1967" s="123"/>
      <c r="AG1967" s="214"/>
      <c r="AH1967" s="229" t="str">
        <f t="shared" si="411"/>
        <v>b1</v>
      </c>
      <c r="AI1967" s="199"/>
      <c r="AJ1967" s="199"/>
      <c r="AK1967" s="199"/>
      <c r="AL1967" s="199"/>
      <c r="AM1967" s="199"/>
      <c r="AN1967" s="173">
        <v>5</v>
      </c>
      <c r="AO1967" s="173">
        <v>34</v>
      </c>
      <c r="AP1967" s="173" t="s">
        <v>3186</v>
      </c>
      <c r="AQ1967" s="173">
        <v>3</v>
      </c>
      <c r="AR1967" s="173" t="s">
        <v>3186</v>
      </c>
      <c r="AS1967" s="173" t="s">
        <v>3186</v>
      </c>
      <c r="AT1967" s="173" t="s">
        <v>3186</v>
      </c>
      <c r="AU1967" s="173">
        <v>8</v>
      </c>
      <c r="AV1967" s="173" t="s">
        <v>3186</v>
      </c>
      <c r="AW1967" s="173" t="s">
        <v>3186</v>
      </c>
      <c r="AX1967" s="173">
        <v>10</v>
      </c>
      <c r="AY1967" s="173">
        <v>63</v>
      </c>
      <c r="AZ1967" s="211">
        <f t="shared" si="419"/>
        <v>42</v>
      </c>
      <c r="BA1967" s="211">
        <f t="shared" si="421"/>
        <v>81</v>
      </c>
      <c r="BB1967" s="205">
        <f t="shared" si="414"/>
        <v>923382</v>
      </c>
      <c r="BC1967" s="205">
        <f t="shared" si="415"/>
        <v>923382</v>
      </c>
      <c r="BD1967" s="205">
        <f t="shared" si="416"/>
        <v>0</v>
      </c>
      <c r="BE1967" s="205">
        <f t="shared" si="417"/>
        <v>0</v>
      </c>
      <c r="BF1967" s="175">
        <v>923382</v>
      </c>
      <c r="BG1967" s="175">
        <v>338131</v>
      </c>
      <c r="BH1967" s="175"/>
      <c r="BI1967" s="175"/>
      <c r="BJ1967" s="175"/>
      <c r="BK1967" s="175"/>
      <c r="BL1967" s="175">
        <v>43233</v>
      </c>
      <c r="BM1967" s="175">
        <v>388807</v>
      </c>
      <c r="BN1967" s="175">
        <v>49099</v>
      </c>
      <c r="BO1967" s="175">
        <v>104112</v>
      </c>
      <c r="BP1967" s="200">
        <f t="shared" si="418"/>
        <v>104112</v>
      </c>
    </row>
    <row r="1968" spans="1:68" s="201" customFormat="1" x14ac:dyDescent="0.15">
      <c r="A1968" s="117">
        <v>1410001005</v>
      </c>
      <c r="B1968" s="118" t="s">
        <v>1118</v>
      </c>
      <c r="C1968" s="118" t="s">
        <v>1107</v>
      </c>
      <c r="D1968" s="118" t="s">
        <v>1114</v>
      </c>
      <c r="E1968" s="118" t="s">
        <v>3865</v>
      </c>
      <c r="F1968" s="120">
        <v>41</v>
      </c>
      <c r="G1968" s="119">
        <v>78369000</v>
      </c>
      <c r="H1968" s="119">
        <v>1949000</v>
      </c>
      <c r="I1968" s="120" t="s">
        <v>5821</v>
      </c>
      <c r="J1968" s="120">
        <v>295150</v>
      </c>
      <c r="K1968" s="120">
        <v>78369000</v>
      </c>
      <c r="L1968" s="120">
        <v>0.72699999999999998</v>
      </c>
      <c r="M1968" s="121" t="s">
        <v>5670</v>
      </c>
      <c r="N1968" s="120">
        <v>2</v>
      </c>
      <c r="O1968" s="119">
        <v>120</v>
      </c>
      <c r="P1968" s="119">
        <v>21</v>
      </c>
      <c r="Q1968" s="119">
        <v>3.7</v>
      </c>
      <c r="R1968" s="120" t="s">
        <v>5655</v>
      </c>
      <c r="S1968" s="120">
        <v>848</v>
      </c>
      <c r="T1968" s="120"/>
      <c r="U1968" s="120"/>
      <c r="V1968" s="172">
        <v>9358.6720000000005</v>
      </c>
      <c r="W1968" s="172">
        <v>1757</v>
      </c>
      <c r="X1968" s="172">
        <v>6826.674</v>
      </c>
      <c r="Y1968" s="172">
        <v>774.99800000000005</v>
      </c>
      <c r="Z1968" s="172"/>
      <c r="AA1968" s="123"/>
      <c r="AB1968" s="123"/>
      <c r="AC1968" s="123"/>
      <c r="AD1968" s="123"/>
      <c r="AE1968" s="123"/>
      <c r="AF1968" s="123"/>
      <c r="AG1968" s="214"/>
      <c r="AH1968" s="229" t="str">
        <f t="shared" si="411"/>
        <v>b1</v>
      </c>
      <c r="AI1968" s="199"/>
      <c r="AJ1968" s="199"/>
      <c r="AK1968" s="199"/>
      <c r="AL1968" s="199"/>
      <c r="AM1968" s="199"/>
      <c r="AN1968" s="173">
        <v>2</v>
      </c>
      <c r="AO1968" s="173">
        <v>37</v>
      </c>
      <c r="AP1968" s="173"/>
      <c r="AQ1968" s="173">
        <v>3</v>
      </c>
      <c r="AR1968" s="173"/>
      <c r="AS1968" s="173"/>
      <c r="AT1968" s="173"/>
      <c r="AU1968" s="173">
        <v>7</v>
      </c>
      <c r="AV1968" s="173"/>
      <c r="AW1968" s="173"/>
      <c r="AX1968" s="173"/>
      <c r="AY1968" s="173"/>
      <c r="AZ1968" s="211">
        <f t="shared" si="419"/>
        <v>42</v>
      </c>
      <c r="BA1968" s="211">
        <f t="shared" si="421"/>
        <v>7</v>
      </c>
      <c r="BB1968" s="205">
        <f t="shared" si="414"/>
        <v>966377</v>
      </c>
      <c r="BC1968" s="205">
        <f t="shared" si="415"/>
        <v>966377</v>
      </c>
      <c r="BD1968" s="205">
        <f t="shared" si="416"/>
        <v>0</v>
      </c>
      <c r="BE1968" s="205">
        <f t="shared" si="417"/>
        <v>0</v>
      </c>
      <c r="BF1968" s="175">
        <v>966377</v>
      </c>
      <c r="BG1968" s="175">
        <v>309085</v>
      </c>
      <c r="BH1968" s="175">
        <v>16380</v>
      </c>
      <c r="BI1968" s="175"/>
      <c r="BJ1968" s="175"/>
      <c r="BK1968" s="175">
        <v>4741</v>
      </c>
      <c r="BL1968" s="175">
        <v>138669</v>
      </c>
      <c r="BM1968" s="175">
        <v>363706</v>
      </c>
      <c r="BN1968" s="175">
        <v>48296</v>
      </c>
      <c r="BO1968" s="175">
        <v>85500</v>
      </c>
      <c r="BP1968" s="200">
        <f t="shared" si="418"/>
        <v>101880</v>
      </c>
    </row>
    <row r="1969" spans="1:68" s="201" customFormat="1" x14ac:dyDescent="0.15">
      <c r="A1969" s="117">
        <v>2800281002</v>
      </c>
      <c r="B1969" s="118" t="s">
        <v>2101</v>
      </c>
      <c r="C1969" s="118" t="s">
        <v>2099</v>
      </c>
      <c r="D1969" s="118" t="s">
        <v>2100</v>
      </c>
      <c r="E1969" s="118" t="s">
        <v>4583</v>
      </c>
      <c r="F1969" s="120">
        <v>37</v>
      </c>
      <c r="G1969" s="119">
        <v>102705383</v>
      </c>
      <c r="H1969" s="119">
        <v>6288621</v>
      </c>
      <c r="I1969" s="120" t="s">
        <v>5821</v>
      </c>
      <c r="J1969" s="120">
        <v>357000</v>
      </c>
      <c r="K1969" s="120">
        <v>99734935</v>
      </c>
      <c r="L1969" s="120">
        <v>0.76500000000000001</v>
      </c>
      <c r="M1969" s="121" t="s">
        <v>5654</v>
      </c>
      <c r="N1969" s="120">
        <v>2</v>
      </c>
      <c r="O1969" s="119">
        <v>94</v>
      </c>
      <c r="P1969" s="119"/>
      <c r="Q1969" s="119"/>
      <c r="R1969" s="120" t="s">
        <v>5655</v>
      </c>
      <c r="S1969" s="120">
        <v>503</v>
      </c>
      <c r="T1969" s="120"/>
      <c r="U1969" s="120"/>
      <c r="V1969" s="172">
        <v>23620.1</v>
      </c>
      <c r="W1969" s="172">
        <v>6107.2</v>
      </c>
      <c r="X1969" s="172">
        <v>17083.7</v>
      </c>
      <c r="Y1969" s="172"/>
      <c r="Z1969" s="172">
        <v>429.2</v>
      </c>
      <c r="AA1969" s="123"/>
      <c r="AB1969" s="123"/>
      <c r="AC1969" s="123"/>
      <c r="AD1969" s="123"/>
      <c r="AE1969" s="123"/>
      <c r="AF1969" s="123"/>
      <c r="AG1969" s="214"/>
      <c r="AH1969" s="229" t="str">
        <f t="shared" si="411"/>
        <v>b1</v>
      </c>
      <c r="AI1969" s="199" t="s">
        <v>5401</v>
      </c>
      <c r="AJ1969" s="199"/>
      <c r="AK1969" s="199" t="s">
        <v>5401</v>
      </c>
      <c r="AL1969" s="199"/>
      <c r="AM1969" s="199"/>
      <c r="AN1969" s="173"/>
      <c r="AO1969" s="173"/>
      <c r="AP1969" s="173"/>
      <c r="AQ1969" s="173"/>
      <c r="AR1969" s="173"/>
      <c r="AS1969" s="173">
        <v>3.3</v>
      </c>
      <c r="AT1969" s="173">
        <v>16.5</v>
      </c>
      <c r="AU1969" s="173">
        <v>11</v>
      </c>
      <c r="AV1969" s="173"/>
      <c r="AW1969" s="173"/>
      <c r="AX1969" s="173">
        <v>5.5</v>
      </c>
      <c r="AY1969" s="173">
        <v>2</v>
      </c>
      <c r="AZ1969" s="211">
        <f t="shared" si="419"/>
        <v>3.3</v>
      </c>
      <c r="BA1969" s="211">
        <f t="shared" si="421"/>
        <v>35</v>
      </c>
      <c r="BB1969" s="205">
        <f t="shared" si="414"/>
        <v>1215924</v>
      </c>
      <c r="BC1969" s="205">
        <f t="shared" si="415"/>
        <v>1215924</v>
      </c>
      <c r="BD1969" s="205">
        <f t="shared" si="416"/>
        <v>0</v>
      </c>
      <c r="BE1969" s="205">
        <f t="shared" si="417"/>
        <v>0</v>
      </c>
      <c r="BF1969" s="175">
        <v>1215924</v>
      </c>
      <c r="BG1969" s="175"/>
      <c r="BH1969" s="175">
        <v>1008207</v>
      </c>
      <c r="BI1969" s="175"/>
      <c r="BJ1969" s="175"/>
      <c r="BK1969" s="175">
        <v>1674</v>
      </c>
      <c r="BL1969" s="175">
        <v>105070</v>
      </c>
      <c r="BM1969" s="175">
        <v>112</v>
      </c>
      <c r="BN1969" s="175">
        <v>2165</v>
      </c>
      <c r="BO1969" s="175">
        <v>98696</v>
      </c>
      <c r="BP1969" s="200">
        <f t="shared" si="418"/>
        <v>1106903</v>
      </c>
    </row>
    <row r="1970" spans="1:68" s="201" customFormat="1" x14ac:dyDescent="0.15">
      <c r="A1970" s="117">
        <v>1310001005</v>
      </c>
      <c r="B1970" s="118" t="s">
        <v>1083</v>
      </c>
      <c r="C1970" s="118" t="s">
        <v>1069</v>
      </c>
      <c r="D1970" s="118" t="s">
        <v>1079</v>
      </c>
      <c r="E1970" s="118" t="s">
        <v>3840</v>
      </c>
      <c r="F1970" s="120">
        <v>49</v>
      </c>
      <c r="G1970" s="119">
        <v>106653080</v>
      </c>
      <c r="H1970" s="119">
        <v>22350920</v>
      </c>
      <c r="I1970" s="120" t="s">
        <v>5823</v>
      </c>
      <c r="J1970" s="120">
        <v>450000</v>
      </c>
      <c r="K1970" s="120">
        <v>131915760</v>
      </c>
      <c r="L1970" s="120">
        <v>0.80300000000000005</v>
      </c>
      <c r="M1970" s="121" t="s">
        <v>5654</v>
      </c>
      <c r="N1970" s="120">
        <v>2</v>
      </c>
      <c r="O1970" s="119">
        <v>200</v>
      </c>
      <c r="P1970" s="119">
        <v>35.299999999999997</v>
      </c>
      <c r="Q1970" s="119">
        <v>3.8</v>
      </c>
      <c r="R1970" s="120" t="s">
        <v>5655</v>
      </c>
      <c r="S1970" s="120">
        <v>3228.6000000000004</v>
      </c>
      <c r="T1970" s="120"/>
      <c r="U1970" s="120"/>
      <c r="V1970" s="172">
        <v>34662.6</v>
      </c>
      <c r="W1970" s="172">
        <v>4149.3999999999996</v>
      </c>
      <c r="X1970" s="172">
        <v>23914</v>
      </c>
      <c r="Y1970" s="172"/>
      <c r="Z1970" s="172">
        <v>6599.2</v>
      </c>
      <c r="AA1970" s="123"/>
      <c r="AB1970" s="123"/>
      <c r="AC1970" s="123"/>
      <c r="AD1970" s="123"/>
      <c r="AE1970" s="123"/>
      <c r="AF1970" s="123"/>
      <c r="AG1970" s="214"/>
      <c r="AH1970" s="229" t="str">
        <f t="shared" si="411"/>
        <v>b1</v>
      </c>
      <c r="AI1970" s="199"/>
      <c r="AJ1970" s="199"/>
      <c r="AK1970" s="199"/>
      <c r="AL1970" s="199"/>
      <c r="AM1970" s="199"/>
      <c r="AN1970" s="173">
        <v>3</v>
      </c>
      <c r="AO1970" s="173">
        <v>37.4</v>
      </c>
      <c r="AP1970" s="173"/>
      <c r="AQ1970" s="173">
        <v>4.8</v>
      </c>
      <c r="AR1970" s="173"/>
      <c r="AS1970" s="173" t="s">
        <v>3186</v>
      </c>
      <c r="AT1970" s="173" t="s">
        <v>3186</v>
      </c>
      <c r="AU1970" s="173" t="s">
        <v>3186</v>
      </c>
      <c r="AV1970" s="173" t="s">
        <v>3186</v>
      </c>
      <c r="AW1970" s="173" t="s">
        <v>3186</v>
      </c>
      <c r="AX1970" s="173" t="s">
        <v>3186</v>
      </c>
      <c r="AY1970" s="173" t="s">
        <v>3186</v>
      </c>
      <c r="AZ1970" s="211">
        <f t="shared" si="419"/>
        <v>45.199999999999996</v>
      </c>
      <c r="BA1970" s="211"/>
      <c r="BB1970" s="205">
        <f t="shared" si="414"/>
        <v>1661753</v>
      </c>
      <c r="BC1970" s="205">
        <f t="shared" si="415"/>
        <v>1661753</v>
      </c>
      <c r="BD1970" s="205">
        <f t="shared" si="416"/>
        <v>0</v>
      </c>
      <c r="BE1970" s="205">
        <f t="shared" si="417"/>
        <v>0</v>
      </c>
      <c r="BF1970" s="175">
        <v>1661753</v>
      </c>
      <c r="BG1970" s="175">
        <v>403678</v>
      </c>
      <c r="BH1970" s="175">
        <v>129957</v>
      </c>
      <c r="BI1970" s="175"/>
      <c r="BJ1970" s="175"/>
      <c r="BK1970" s="175"/>
      <c r="BL1970" s="175">
        <v>202080</v>
      </c>
      <c r="BM1970" s="175">
        <v>477713</v>
      </c>
      <c r="BN1970" s="175">
        <v>36243</v>
      </c>
      <c r="BO1970" s="175">
        <v>412082</v>
      </c>
      <c r="BP1970" s="200">
        <f t="shared" si="418"/>
        <v>542039</v>
      </c>
    </row>
    <row r="1971" spans="1:68" s="201" customFormat="1" x14ac:dyDescent="0.15">
      <c r="A1971" s="117">
        <v>1310001001</v>
      </c>
      <c r="B1971" s="118" t="s">
        <v>1078</v>
      </c>
      <c r="C1971" s="118" t="s">
        <v>1069</v>
      </c>
      <c r="D1971" s="118" t="s">
        <v>1079</v>
      </c>
      <c r="E1971" s="118" t="s">
        <v>3836</v>
      </c>
      <c r="F1971" s="120">
        <v>2013</v>
      </c>
      <c r="G1971" s="119">
        <v>123396090</v>
      </c>
      <c r="H1971" s="119">
        <v>29638140</v>
      </c>
      <c r="I1971" s="120" t="s">
        <v>5823</v>
      </c>
      <c r="J1971" s="120">
        <v>700000</v>
      </c>
      <c r="K1971" s="120">
        <v>147849010</v>
      </c>
      <c r="L1971" s="120">
        <v>0.57899999999999996</v>
      </c>
      <c r="M1971" s="121" t="s">
        <v>5673</v>
      </c>
      <c r="N1971" s="120">
        <v>2</v>
      </c>
      <c r="O1971" s="119">
        <v>170</v>
      </c>
      <c r="P1971" s="119">
        <v>34.4</v>
      </c>
      <c r="Q1971" s="119">
        <v>4.3</v>
      </c>
      <c r="R1971" s="120" t="s">
        <v>5655</v>
      </c>
      <c r="S1971" s="120">
        <v>4537.2</v>
      </c>
      <c r="T1971" s="120"/>
      <c r="U1971" s="120"/>
      <c r="V1971" s="172">
        <v>47917.8</v>
      </c>
      <c r="W1971" s="172">
        <v>12883.1</v>
      </c>
      <c r="X1971" s="172">
        <v>29817.9</v>
      </c>
      <c r="Y1971" s="172"/>
      <c r="Z1971" s="172">
        <v>5216.8</v>
      </c>
      <c r="AA1971" s="123"/>
      <c r="AB1971" s="123"/>
      <c r="AC1971" s="123"/>
      <c r="AD1971" s="123"/>
      <c r="AE1971" s="123"/>
      <c r="AF1971" s="123"/>
      <c r="AG1971" s="214"/>
      <c r="AH1971" s="229" t="str">
        <f t="shared" si="411"/>
        <v>b1</v>
      </c>
      <c r="AI1971" s="199"/>
      <c r="AJ1971" s="199"/>
      <c r="AK1971" s="199"/>
      <c r="AL1971" s="199"/>
      <c r="AM1971" s="199"/>
      <c r="AN1971" s="173">
        <v>2</v>
      </c>
      <c r="AO1971" s="173">
        <v>45.6</v>
      </c>
      <c r="AP1971" s="173"/>
      <c r="AQ1971" s="173">
        <v>6</v>
      </c>
      <c r="AR1971" s="173"/>
      <c r="AS1971" s="173" t="s">
        <v>3186</v>
      </c>
      <c r="AT1971" s="173" t="s">
        <v>3186</v>
      </c>
      <c r="AU1971" s="173" t="s">
        <v>3186</v>
      </c>
      <c r="AV1971" s="173" t="s">
        <v>3186</v>
      </c>
      <c r="AW1971" s="173" t="s">
        <v>3186</v>
      </c>
      <c r="AX1971" s="173" t="s">
        <v>3186</v>
      </c>
      <c r="AY1971" s="173" t="s">
        <v>3186</v>
      </c>
      <c r="AZ1971" s="211">
        <f t="shared" si="419"/>
        <v>53.6</v>
      </c>
      <c r="BA1971" s="211"/>
      <c r="BB1971" s="205">
        <f t="shared" si="414"/>
        <v>2566072</v>
      </c>
      <c r="BC1971" s="205">
        <f t="shared" si="415"/>
        <v>2566072</v>
      </c>
      <c r="BD1971" s="205">
        <f t="shared" si="416"/>
        <v>0</v>
      </c>
      <c r="BE1971" s="205">
        <f t="shared" si="417"/>
        <v>0</v>
      </c>
      <c r="BF1971" s="175">
        <v>2566072</v>
      </c>
      <c r="BG1971" s="175">
        <v>531653</v>
      </c>
      <c r="BH1971" s="175"/>
      <c r="BI1971" s="175"/>
      <c r="BJ1971" s="175"/>
      <c r="BK1971" s="175"/>
      <c r="BL1971" s="175">
        <v>468936</v>
      </c>
      <c r="BM1971" s="175">
        <v>842670</v>
      </c>
      <c r="BN1971" s="175">
        <v>100408</v>
      </c>
      <c r="BO1971" s="175">
        <v>622405</v>
      </c>
      <c r="BP1971" s="200">
        <f t="shared" si="418"/>
        <v>622405</v>
      </c>
    </row>
    <row r="1972" spans="1:68" s="116" customFormat="1" x14ac:dyDescent="0.15">
      <c r="A1972" s="232"/>
      <c r="B1972" s="233"/>
      <c r="C1972" s="233"/>
      <c r="D1972" s="233"/>
      <c r="E1972" s="233"/>
      <c r="F1972" s="234"/>
      <c r="G1972" s="235"/>
      <c r="H1972" s="235"/>
      <c r="I1972" s="236"/>
      <c r="J1972" s="236"/>
      <c r="K1972" s="236"/>
      <c r="L1972" s="236"/>
      <c r="M1972" s="237"/>
      <c r="N1972" s="236"/>
      <c r="O1972" s="238"/>
      <c r="P1972" s="239"/>
      <c r="Q1972" s="240"/>
      <c r="R1972" s="241"/>
      <c r="S1972" s="241"/>
      <c r="T1972" s="242"/>
      <c r="U1972" s="242"/>
      <c r="V1972" s="243"/>
      <c r="W1972" s="243"/>
      <c r="X1972" s="243"/>
      <c r="Y1972" s="243"/>
      <c r="Z1972" s="243"/>
      <c r="AA1972" s="244"/>
      <c r="AB1972" s="244"/>
      <c r="AC1972" s="244"/>
      <c r="AD1972" s="244"/>
      <c r="AE1972" s="244"/>
      <c r="AF1972" s="244"/>
      <c r="AG1972" s="245"/>
      <c r="AH1972" s="246"/>
      <c r="AI1972" s="247"/>
      <c r="AJ1972" s="247"/>
      <c r="AK1972" s="247"/>
      <c r="AL1972" s="247"/>
      <c r="AM1972" s="247"/>
      <c r="AN1972" s="220"/>
      <c r="AO1972" s="220"/>
      <c r="AP1972" s="220"/>
      <c r="AQ1972" s="220"/>
      <c r="AR1972" s="220"/>
      <c r="AS1972" s="220"/>
      <c r="AT1972" s="220"/>
      <c r="AU1972" s="220"/>
      <c r="AV1972" s="220"/>
      <c r="AW1972" s="220"/>
      <c r="AX1972" s="220"/>
      <c r="AY1972" s="220"/>
      <c r="AZ1972" s="248"/>
      <c r="BA1972" s="248"/>
      <c r="BB1972" s="249"/>
      <c r="BC1972" s="249"/>
      <c r="BD1972" s="249"/>
      <c r="BE1972" s="249"/>
      <c r="BF1972" s="250"/>
      <c r="BG1972" s="250"/>
      <c r="BH1972" s="250"/>
      <c r="BI1972" s="250"/>
      <c r="BJ1972" s="250"/>
      <c r="BK1972" s="250"/>
      <c r="BL1972" s="250"/>
      <c r="BM1972" s="250"/>
      <c r="BN1972" s="250"/>
      <c r="BO1972" s="250"/>
      <c r="BP1972" s="251"/>
    </row>
    <row r="1973" spans="1:68" s="116" customFormat="1" x14ac:dyDescent="0.15">
      <c r="A1973" s="232"/>
      <c r="B1973" s="233"/>
      <c r="C1973" s="233"/>
      <c r="D1973" s="233"/>
      <c r="E1973" s="233"/>
      <c r="F1973" s="234"/>
      <c r="G1973" s="235"/>
      <c r="H1973" s="235"/>
      <c r="I1973" s="236"/>
      <c r="J1973" s="236"/>
      <c r="K1973" s="236"/>
      <c r="L1973" s="236"/>
      <c r="M1973" s="237"/>
      <c r="N1973" s="236"/>
      <c r="O1973" s="238"/>
      <c r="P1973" s="239"/>
      <c r="Q1973" s="240"/>
      <c r="R1973" s="241"/>
      <c r="S1973" s="241"/>
      <c r="T1973" s="242"/>
      <c r="U1973" s="242"/>
      <c r="V1973" s="243"/>
      <c r="W1973" s="243"/>
      <c r="X1973" s="243"/>
      <c r="Y1973" s="243"/>
      <c r="Z1973" s="243"/>
      <c r="AA1973" s="244"/>
      <c r="AB1973" s="244"/>
      <c r="AC1973" s="244"/>
      <c r="AD1973" s="244"/>
      <c r="AE1973" s="244"/>
      <c r="AF1973" s="244"/>
      <c r="AG1973" s="245"/>
      <c r="AH1973" s="246"/>
      <c r="AI1973" s="247"/>
      <c r="AJ1973" s="247"/>
      <c r="AK1973" s="247"/>
      <c r="AL1973" s="247"/>
      <c r="AM1973" s="247"/>
      <c r="AN1973" s="220"/>
      <c r="AO1973" s="220"/>
      <c r="AP1973" s="220"/>
      <c r="AQ1973" s="220"/>
      <c r="AR1973" s="220"/>
      <c r="AS1973" s="220"/>
      <c r="AT1973" s="220"/>
      <c r="AU1973" s="220"/>
      <c r="AV1973" s="220"/>
      <c r="AW1973" s="220"/>
      <c r="AX1973" s="220"/>
      <c r="AY1973" s="220"/>
      <c r="AZ1973" s="248"/>
      <c r="BA1973" s="248"/>
      <c r="BB1973" s="249"/>
      <c r="BC1973" s="249"/>
      <c r="BD1973" s="249"/>
      <c r="BE1973" s="249"/>
      <c r="BF1973" s="250"/>
      <c r="BG1973" s="250"/>
      <c r="BH1973" s="250"/>
      <c r="BI1973" s="250"/>
      <c r="BJ1973" s="250"/>
      <c r="BK1973" s="250"/>
      <c r="BL1973" s="250"/>
      <c r="BM1973" s="250"/>
      <c r="BN1973" s="250"/>
      <c r="BO1973" s="250"/>
      <c r="BP1973" s="251"/>
    </row>
    <row r="1974" spans="1:68" s="116" customFormat="1" x14ac:dyDescent="0.15">
      <c r="A1974" s="232"/>
      <c r="B1974" s="233"/>
      <c r="C1974" s="233"/>
      <c r="D1974" s="233"/>
      <c r="E1974" s="233"/>
      <c r="F1974" s="234"/>
      <c r="G1974" s="235"/>
      <c r="H1974" s="235"/>
      <c r="I1974" s="236"/>
      <c r="J1974" s="236"/>
      <c r="K1974" s="236"/>
      <c r="L1974" s="236"/>
      <c r="M1974" s="237"/>
      <c r="N1974" s="236"/>
      <c r="O1974" s="238"/>
      <c r="P1974" s="239"/>
      <c r="Q1974" s="240"/>
      <c r="R1974" s="241"/>
      <c r="S1974" s="241"/>
      <c r="T1974" s="242"/>
      <c r="U1974" s="242"/>
      <c r="V1974" s="243"/>
      <c r="W1974" s="243"/>
      <c r="X1974" s="243"/>
      <c r="Y1974" s="243"/>
      <c r="Z1974" s="243"/>
      <c r="AA1974" s="244"/>
      <c r="AB1974" s="244"/>
      <c r="AC1974" s="244"/>
      <c r="AD1974" s="244"/>
      <c r="AE1974" s="244"/>
      <c r="AF1974" s="244"/>
      <c r="AG1974" s="245"/>
      <c r="AH1974" s="246"/>
      <c r="AI1974" s="247"/>
      <c r="AJ1974" s="247"/>
      <c r="AK1974" s="247"/>
      <c r="AL1974" s="247"/>
      <c r="AM1974" s="247"/>
      <c r="AN1974" s="220"/>
      <c r="AO1974" s="220"/>
      <c r="AP1974" s="220"/>
      <c r="AQ1974" s="220"/>
      <c r="AR1974" s="220"/>
      <c r="AS1974" s="220"/>
      <c r="AT1974" s="220"/>
      <c r="AU1974" s="220"/>
      <c r="AV1974" s="220"/>
      <c r="AW1974" s="220"/>
      <c r="AX1974" s="220"/>
      <c r="AY1974" s="220"/>
      <c r="AZ1974" s="248"/>
      <c r="BA1974" s="248"/>
      <c r="BB1974" s="249"/>
      <c r="BC1974" s="249"/>
      <c r="BD1974" s="249"/>
      <c r="BE1974" s="249"/>
      <c r="BF1974" s="250"/>
      <c r="BG1974" s="250"/>
      <c r="BH1974" s="250"/>
      <c r="BI1974" s="250"/>
      <c r="BJ1974" s="250"/>
      <c r="BK1974" s="250"/>
      <c r="BL1974" s="250"/>
      <c r="BM1974" s="250"/>
      <c r="BN1974" s="250"/>
      <c r="BO1974" s="250"/>
      <c r="BP1974" s="251"/>
    </row>
    <row r="1975" spans="1:68" s="116" customFormat="1" x14ac:dyDescent="0.15">
      <c r="A1975" s="232"/>
      <c r="B1975" s="233"/>
      <c r="C1975" s="233"/>
      <c r="D1975" s="233"/>
      <c r="E1975" s="233"/>
      <c r="F1975" s="234"/>
      <c r="G1975" s="235"/>
      <c r="H1975" s="235"/>
      <c r="I1975" s="236"/>
      <c r="J1975" s="236"/>
      <c r="K1975" s="236"/>
      <c r="L1975" s="236"/>
      <c r="M1975" s="237"/>
      <c r="N1975" s="236"/>
      <c r="O1975" s="238"/>
      <c r="P1975" s="239"/>
      <c r="Q1975" s="240"/>
      <c r="R1975" s="241"/>
      <c r="S1975" s="241"/>
      <c r="T1975" s="242"/>
      <c r="U1975" s="242"/>
      <c r="V1975" s="243"/>
      <c r="W1975" s="243"/>
      <c r="X1975" s="243"/>
      <c r="Y1975" s="243"/>
      <c r="Z1975" s="243"/>
      <c r="AA1975" s="244"/>
      <c r="AB1975" s="244"/>
      <c r="AC1975" s="244"/>
      <c r="AD1975" s="244"/>
      <c r="AE1975" s="244"/>
      <c r="AF1975" s="244"/>
      <c r="AG1975" s="245"/>
      <c r="AH1975" s="246"/>
      <c r="AI1975" s="247"/>
      <c r="AJ1975" s="247"/>
      <c r="AK1975" s="247"/>
      <c r="AL1975" s="247"/>
      <c r="AM1975" s="247"/>
      <c r="AN1975" s="220"/>
      <c r="AO1975" s="220"/>
      <c r="AP1975" s="220"/>
      <c r="AQ1975" s="220"/>
      <c r="AR1975" s="220"/>
      <c r="AS1975" s="220"/>
      <c r="AT1975" s="220"/>
      <c r="AU1975" s="220"/>
      <c r="AV1975" s="220"/>
      <c r="AW1975" s="220"/>
      <c r="AX1975" s="220"/>
      <c r="AY1975" s="220"/>
      <c r="AZ1975" s="248"/>
      <c r="BA1975" s="248"/>
      <c r="BB1975" s="249"/>
      <c r="BC1975" s="249"/>
      <c r="BD1975" s="249"/>
      <c r="BE1975" s="249"/>
      <c r="BF1975" s="250"/>
      <c r="BG1975" s="250"/>
      <c r="BH1975" s="250"/>
      <c r="BI1975" s="250"/>
      <c r="BJ1975" s="250"/>
      <c r="BK1975" s="250"/>
      <c r="BL1975" s="250"/>
      <c r="BM1975" s="250"/>
      <c r="BN1975" s="250"/>
      <c r="BO1975" s="250"/>
      <c r="BP1975" s="251"/>
    </row>
    <row r="1976" spans="1:68" s="116" customFormat="1" x14ac:dyDescent="0.15">
      <c r="A1976" s="232"/>
      <c r="B1976" s="233"/>
      <c r="C1976" s="233"/>
      <c r="D1976" s="233"/>
      <c r="E1976" s="233"/>
      <c r="F1976" s="234"/>
      <c r="G1976" s="235"/>
      <c r="H1976" s="235"/>
      <c r="I1976" s="236"/>
      <c r="J1976" s="236"/>
      <c r="K1976" s="236"/>
      <c r="L1976" s="236"/>
      <c r="M1976" s="237"/>
      <c r="N1976" s="236"/>
      <c r="O1976" s="238"/>
      <c r="P1976" s="239"/>
      <c r="Q1976" s="240"/>
      <c r="R1976" s="241"/>
      <c r="S1976" s="241"/>
      <c r="T1976" s="242"/>
      <c r="U1976" s="242"/>
      <c r="V1976" s="243"/>
      <c r="W1976" s="243"/>
      <c r="X1976" s="243"/>
      <c r="Y1976" s="243"/>
      <c r="Z1976" s="243"/>
      <c r="AA1976" s="244"/>
      <c r="AB1976" s="244"/>
      <c r="AC1976" s="244"/>
      <c r="AD1976" s="244"/>
      <c r="AE1976" s="244"/>
      <c r="AF1976" s="244"/>
      <c r="AG1976" s="245"/>
      <c r="AH1976" s="246"/>
      <c r="AI1976" s="247"/>
      <c r="AJ1976" s="247"/>
      <c r="AK1976" s="247"/>
      <c r="AL1976" s="247"/>
      <c r="AM1976" s="247"/>
      <c r="AN1976" s="220"/>
      <c r="AO1976" s="220"/>
      <c r="AP1976" s="220"/>
      <c r="AQ1976" s="220"/>
      <c r="AR1976" s="220"/>
      <c r="AS1976" s="220"/>
      <c r="AT1976" s="220"/>
      <c r="AU1976" s="220"/>
      <c r="AV1976" s="220"/>
      <c r="AW1976" s="220"/>
      <c r="AX1976" s="220"/>
      <c r="AY1976" s="220"/>
      <c r="AZ1976" s="248"/>
      <c r="BA1976" s="248"/>
      <c r="BB1976" s="249"/>
      <c r="BC1976" s="249"/>
      <c r="BD1976" s="249"/>
      <c r="BE1976" s="249"/>
      <c r="BF1976" s="250"/>
      <c r="BG1976" s="250"/>
      <c r="BH1976" s="250"/>
      <c r="BI1976" s="250"/>
      <c r="BJ1976" s="250"/>
      <c r="BK1976" s="250"/>
      <c r="BL1976" s="250"/>
      <c r="BM1976" s="250"/>
      <c r="BN1976" s="250"/>
      <c r="BO1976" s="250"/>
      <c r="BP1976" s="251"/>
    </row>
    <row r="1977" spans="1:68" s="116" customFormat="1" x14ac:dyDescent="0.15">
      <c r="A1977" s="117">
        <v>520702003</v>
      </c>
      <c r="B1977" s="118" t="s">
        <v>565</v>
      </c>
      <c r="C1977" s="118" t="s">
        <v>546</v>
      </c>
      <c r="D1977" s="118" t="s">
        <v>563</v>
      </c>
      <c r="E1977" s="118" t="s">
        <v>3522</v>
      </c>
      <c r="F1977" s="120">
        <v>7</v>
      </c>
      <c r="G1977" s="119">
        <v>22367</v>
      </c>
      <c r="H1977" s="119"/>
      <c r="I1977" s="120" t="s">
        <v>5820</v>
      </c>
      <c r="J1977" s="120">
        <v>230</v>
      </c>
      <c r="K1977" s="120">
        <v>22367</v>
      </c>
      <c r="L1977" s="120">
        <v>0.26600000000000001</v>
      </c>
      <c r="M1977" s="121" t="s">
        <v>5670</v>
      </c>
      <c r="N1977" s="120">
        <v>2</v>
      </c>
      <c r="O1977" s="119">
        <v>190</v>
      </c>
      <c r="P1977" s="119">
        <v>37.799999999999997</v>
      </c>
      <c r="Q1977" s="119">
        <v>3.63</v>
      </c>
      <c r="R1977" s="120" t="s">
        <v>5658</v>
      </c>
      <c r="S1977" s="120">
        <v>0.1</v>
      </c>
      <c r="T1977" s="120"/>
      <c r="U1977" s="120"/>
      <c r="V1977" s="172">
        <v>44.3</v>
      </c>
      <c r="W1977" s="172"/>
      <c r="X1977" s="172">
        <v>44.3</v>
      </c>
      <c r="Y1977" s="172"/>
      <c r="Z1977" s="172"/>
      <c r="AA1977" s="123">
        <v>84</v>
      </c>
      <c r="AB1977" s="123"/>
      <c r="AC1977" s="123"/>
      <c r="AD1977" s="123"/>
      <c r="AE1977" s="123"/>
      <c r="AF1977" s="123"/>
      <c r="AG1977" s="214"/>
      <c r="AH1977" s="229" t="str">
        <f t="shared" ref="AH1977:AH1987" si="422">IF(N1977=1,IF(AG1977&gt;0,"a4",IF(AC1977&gt;0,"a3",IF(AA1977&gt;0,"a2","a1"))),IF(AG1977&gt;0,"b4",IF(AC1977&gt;0,"b3",IF(AA1977&gt;0,"b2","b1"))))</f>
        <v>b2</v>
      </c>
      <c r="AI1977" s="122"/>
      <c r="AJ1977" s="122"/>
      <c r="AK1977" s="122"/>
      <c r="AL1977" s="122"/>
      <c r="AM1977" s="122"/>
      <c r="AN1977" s="173">
        <v>13</v>
      </c>
      <c r="AO1977" s="173"/>
      <c r="AP1977" s="173"/>
      <c r="AQ1977" s="173"/>
      <c r="AR1977" s="173"/>
      <c r="AS1977" s="173">
        <v>1</v>
      </c>
      <c r="AT1977" s="173">
        <v>1.5</v>
      </c>
      <c r="AU1977" s="173">
        <v>0.5</v>
      </c>
      <c r="AV1977" s="173"/>
      <c r="AW1977" s="173"/>
      <c r="AX1977" s="173"/>
      <c r="AY1977" s="173"/>
      <c r="AZ1977" s="211">
        <f t="shared" ref="AZ1977:AZ1987" si="423">SUBTOTAL(9,AN1977:AS1977)</f>
        <v>14</v>
      </c>
      <c r="BA1977" s="211">
        <f t="shared" ref="BA1977:BA1986" si="424">SUBTOTAL(9,AT1977:AY1977)</f>
        <v>2</v>
      </c>
      <c r="BB1977" s="205">
        <f t="shared" ref="BB1977:BB1987" si="425">SUM(BG1977:BO1977)</f>
        <v>7045</v>
      </c>
      <c r="BC1977" s="205">
        <f t="shared" ref="BC1977:BC1987" si="426">BG1977+BH1977+BK1977+BL1977+BM1977+BN1977+BO1977</f>
        <v>6063</v>
      </c>
      <c r="BD1977" s="205">
        <f t="shared" ref="BD1977:BD1987" si="427">BB1977-BF1977</f>
        <v>1030</v>
      </c>
      <c r="BE1977" s="205">
        <f t="shared" ref="BE1977:BE1987" si="428">BC1977-BF1977</f>
        <v>48</v>
      </c>
      <c r="BF1977" s="175">
        <v>6015</v>
      </c>
      <c r="BG1977" s="175"/>
      <c r="BH1977" s="175">
        <v>1673</v>
      </c>
      <c r="BI1977" s="175">
        <v>982</v>
      </c>
      <c r="BJ1977" s="175"/>
      <c r="BK1977" s="175"/>
      <c r="BL1977" s="175">
        <v>930</v>
      </c>
      <c r="BM1977" s="175">
        <v>1129</v>
      </c>
      <c r="BN1977" s="175">
        <v>159</v>
      </c>
      <c r="BO1977" s="175">
        <v>2172</v>
      </c>
      <c r="BP1977" s="198">
        <f t="shared" ref="BP1977:BP1987" si="429">BH1977+BO1977</f>
        <v>3845</v>
      </c>
    </row>
    <row r="1978" spans="1:68" s="116" customFormat="1" x14ac:dyDescent="0.15">
      <c r="A1978" s="117">
        <v>1020802003</v>
      </c>
      <c r="B1978" s="118" t="s">
        <v>946</v>
      </c>
      <c r="C1978" s="118" t="s">
        <v>913</v>
      </c>
      <c r="D1978" s="118" t="s">
        <v>944</v>
      </c>
      <c r="E1978" s="118" t="s">
        <v>3760</v>
      </c>
      <c r="F1978" s="120">
        <v>19</v>
      </c>
      <c r="G1978" s="119">
        <v>60194.5</v>
      </c>
      <c r="H1978" s="119"/>
      <c r="I1978" s="120" t="s">
        <v>5820</v>
      </c>
      <c r="J1978" s="120">
        <v>330</v>
      </c>
      <c r="K1978" s="120">
        <v>60195</v>
      </c>
      <c r="L1978" s="120">
        <v>0.5</v>
      </c>
      <c r="M1978" s="121" t="s">
        <v>5673</v>
      </c>
      <c r="N1978" s="120">
        <v>2</v>
      </c>
      <c r="O1978" s="119">
        <v>280.39999999999998</v>
      </c>
      <c r="P1978" s="119">
        <v>59.3</v>
      </c>
      <c r="Q1978" s="119">
        <v>5.3</v>
      </c>
      <c r="R1978" s="120" t="s">
        <v>5658</v>
      </c>
      <c r="S1978" s="120">
        <v>1.4</v>
      </c>
      <c r="T1978" s="120"/>
      <c r="U1978" s="120"/>
      <c r="V1978" s="172">
        <v>155.4</v>
      </c>
      <c r="W1978" s="172"/>
      <c r="X1978" s="172"/>
      <c r="Y1978" s="172"/>
      <c r="Z1978" s="172">
        <v>155.4</v>
      </c>
      <c r="AA1978" s="123">
        <v>1271</v>
      </c>
      <c r="AB1978" s="123"/>
      <c r="AC1978" s="123"/>
      <c r="AD1978" s="123"/>
      <c r="AE1978" s="123"/>
      <c r="AF1978" s="123"/>
      <c r="AG1978" s="214"/>
      <c r="AH1978" s="229" t="str">
        <f t="shared" si="422"/>
        <v>b2</v>
      </c>
      <c r="AI1978" s="122"/>
      <c r="AJ1978" s="122"/>
      <c r="AK1978" s="122"/>
      <c r="AL1978" s="122"/>
      <c r="AM1978" s="122"/>
      <c r="AN1978" s="173">
        <v>1.25</v>
      </c>
      <c r="AO1978" s="173">
        <v>1.25</v>
      </c>
      <c r="AP1978" s="173" t="s">
        <v>3186</v>
      </c>
      <c r="AQ1978" s="173">
        <v>1.25</v>
      </c>
      <c r="AR1978" s="173" t="s">
        <v>3186</v>
      </c>
      <c r="AS1978" s="173" t="s">
        <v>3186</v>
      </c>
      <c r="AT1978" s="173" t="s">
        <v>3186</v>
      </c>
      <c r="AU1978" s="173" t="s">
        <v>3186</v>
      </c>
      <c r="AV1978" s="173" t="s">
        <v>3186</v>
      </c>
      <c r="AW1978" s="173" t="s">
        <v>3186</v>
      </c>
      <c r="AX1978" s="173" t="s">
        <v>3186</v>
      </c>
      <c r="AY1978" s="173" t="s">
        <v>3186</v>
      </c>
      <c r="AZ1978" s="211">
        <f t="shared" si="423"/>
        <v>3.75</v>
      </c>
      <c r="BA1978" s="211">
        <f t="shared" si="424"/>
        <v>0</v>
      </c>
      <c r="BB1978" s="205">
        <f t="shared" si="425"/>
        <v>18601</v>
      </c>
      <c r="BC1978" s="205">
        <f t="shared" si="426"/>
        <v>18601</v>
      </c>
      <c r="BD1978" s="205">
        <f t="shared" si="427"/>
        <v>0</v>
      </c>
      <c r="BE1978" s="205">
        <f t="shared" si="428"/>
        <v>0</v>
      </c>
      <c r="BF1978" s="175">
        <v>18601</v>
      </c>
      <c r="BG1978" s="175"/>
      <c r="BH1978" s="175"/>
      <c r="BI1978" s="175"/>
      <c r="BJ1978" s="175"/>
      <c r="BK1978" s="175">
        <v>9450</v>
      </c>
      <c r="BL1978" s="175">
        <v>2595</v>
      </c>
      <c r="BM1978" s="175">
        <v>2662</v>
      </c>
      <c r="BN1978" s="175">
        <v>563</v>
      </c>
      <c r="BO1978" s="175">
        <v>3331</v>
      </c>
      <c r="BP1978" s="198">
        <f t="shared" si="429"/>
        <v>3331</v>
      </c>
    </row>
    <row r="1979" spans="1:68" s="116" customFormat="1" x14ac:dyDescent="0.15">
      <c r="A1979" s="117">
        <v>3521101001</v>
      </c>
      <c r="B1979" s="118" t="s">
        <v>2632</v>
      </c>
      <c r="C1979" s="118" t="s">
        <v>2601</v>
      </c>
      <c r="D1979" s="118" t="s">
        <v>2633</v>
      </c>
      <c r="E1979" s="118" t="s">
        <v>4996</v>
      </c>
      <c r="F1979" s="120">
        <v>51</v>
      </c>
      <c r="G1979" s="119">
        <v>85447</v>
      </c>
      <c r="H1979" s="119"/>
      <c r="I1979" s="120" t="s">
        <v>5820</v>
      </c>
      <c r="J1979" s="120">
        <v>500</v>
      </c>
      <c r="K1979" s="120">
        <v>85447</v>
      </c>
      <c r="L1979" s="120">
        <v>0.46800000000000003</v>
      </c>
      <c r="M1979" s="121" t="s">
        <v>5670</v>
      </c>
      <c r="N1979" s="120">
        <v>2</v>
      </c>
      <c r="O1979" s="119">
        <v>77.8</v>
      </c>
      <c r="P1979" s="119">
        <v>10</v>
      </c>
      <c r="Q1979" s="119">
        <v>1.1000000000000001</v>
      </c>
      <c r="R1979" s="120" t="s">
        <v>5655</v>
      </c>
      <c r="S1979" s="120">
        <v>2.1</v>
      </c>
      <c r="T1979" s="120"/>
      <c r="U1979" s="120"/>
      <c r="V1979" s="172">
        <v>52</v>
      </c>
      <c r="W1979" s="172">
        <v>6</v>
      </c>
      <c r="X1979" s="172">
        <v>39</v>
      </c>
      <c r="Y1979" s="172"/>
      <c r="Z1979" s="172">
        <v>7</v>
      </c>
      <c r="AA1979" s="123">
        <v>274</v>
      </c>
      <c r="AB1979" s="123"/>
      <c r="AC1979" s="123"/>
      <c r="AD1979" s="123"/>
      <c r="AE1979" s="123"/>
      <c r="AF1979" s="123"/>
      <c r="AG1979" s="214"/>
      <c r="AH1979" s="229" t="str">
        <f t="shared" si="422"/>
        <v>b2</v>
      </c>
      <c r="AI1979" s="122"/>
      <c r="AJ1979" s="122"/>
      <c r="AK1979" s="122"/>
      <c r="AL1979" s="122"/>
      <c r="AM1979" s="122"/>
      <c r="AN1979" s="173"/>
      <c r="AO1979" s="173">
        <v>0.5</v>
      </c>
      <c r="AP1979" s="173">
        <v>0.5</v>
      </c>
      <c r="AQ1979" s="173">
        <v>0.5</v>
      </c>
      <c r="AR1979" s="173"/>
      <c r="AS1979" s="173"/>
      <c r="AT1979" s="173"/>
      <c r="AU1979" s="173"/>
      <c r="AV1979" s="173">
        <v>0.5</v>
      </c>
      <c r="AW1979" s="173"/>
      <c r="AX1979" s="173"/>
      <c r="AY1979" s="173"/>
      <c r="AZ1979" s="211">
        <f t="shared" si="423"/>
        <v>1.5</v>
      </c>
      <c r="BA1979" s="211">
        <f t="shared" si="424"/>
        <v>0.5</v>
      </c>
      <c r="BB1979" s="205">
        <f t="shared" si="425"/>
        <v>3389</v>
      </c>
      <c r="BC1979" s="205">
        <f t="shared" si="426"/>
        <v>3389</v>
      </c>
      <c r="BD1979" s="205">
        <f t="shared" si="427"/>
        <v>0</v>
      </c>
      <c r="BE1979" s="205">
        <f t="shared" si="428"/>
        <v>0</v>
      </c>
      <c r="BF1979" s="175">
        <v>3389</v>
      </c>
      <c r="BG1979" s="175">
        <v>471</v>
      </c>
      <c r="BH1979" s="175"/>
      <c r="BI1979" s="175"/>
      <c r="BJ1979" s="175"/>
      <c r="BK1979" s="175">
        <v>333</v>
      </c>
      <c r="BL1979" s="175">
        <v>591</v>
      </c>
      <c r="BM1979" s="175">
        <v>1198</v>
      </c>
      <c r="BN1979" s="175">
        <v>192</v>
      </c>
      <c r="BO1979" s="175">
        <v>604</v>
      </c>
      <c r="BP1979" s="198">
        <f t="shared" si="429"/>
        <v>604</v>
      </c>
    </row>
    <row r="1980" spans="1:68" s="116" customFormat="1" x14ac:dyDescent="0.15">
      <c r="A1980" s="117">
        <v>2321102001</v>
      </c>
      <c r="B1980" s="118" t="s">
        <v>1900</v>
      </c>
      <c r="C1980" s="118" t="s">
        <v>1850</v>
      </c>
      <c r="D1980" s="118" t="s">
        <v>1901</v>
      </c>
      <c r="E1980" s="118" t="s">
        <v>4441</v>
      </c>
      <c r="F1980" s="120">
        <v>17</v>
      </c>
      <c r="G1980" s="119">
        <v>148348</v>
      </c>
      <c r="H1980" s="119"/>
      <c r="I1980" s="120" t="s">
        <v>5820</v>
      </c>
      <c r="J1980" s="120">
        <v>930</v>
      </c>
      <c r="K1980" s="120">
        <v>148348</v>
      </c>
      <c r="L1980" s="120">
        <v>0.437</v>
      </c>
      <c r="M1980" s="121" t="s">
        <v>5673</v>
      </c>
      <c r="N1980" s="120">
        <v>2</v>
      </c>
      <c r="O1980" s="119">
        <v>229</v>
      </c>
      <c r="P1980" s="119">
        <v>42</v>
      </c>
      <c r="Q1980" s="119">
        <v>4.79</v>
      </c>
      <c r="R1980" s="120"/>
      <c r="S1980" s="120"/>
      <c r="T1980" s="120"/>
      <c r="U1980" s="120" t="s">
        <v>5689</v>
      </c>
      <c r="V1980" s="172">
        <v>256.2</v>
      </c>
      <c r="W1980" s="172"/>
      <c r="X1980" s="172">
        <v>256.2</v>
      </c>
      <c r="Y1980" s="172"/>
      <c r="Z1980" s="172"/>
      <c r="AA1980" s="123">
        <v>954.77</v>
      </c>
      <c r="AB1980" s="123"/>
      <c r="AC1980" s="123"/>
      <c r="AD1980" s="123"/>
      <c r="AE1980" s="123"/>
      <c r="AF1980" s="123"/>
      <c r="AG1980" s="214"/>
      <c r="AH1980" s="229" t="str">
        <f t="shared" si="422"/>
        <v>b2</v>
      </c>
      <c r="AI1980" s="122" t="s">
        <v>5402</v>
      </c>
      <c r="AJ1980" s="122"/>
      <c r="AK1980" s="122" t="s">
        <v>5402</v>
      </c>
      <c r="AL1980" s="122" t="s">
        <v>5402</v>
      </c>
      <c r="AM1980" s="122" t="s">
        <v>5402</v>
      </c>
      <c r="AN1980" s="173">
        <v>1</v>
      </c>
      <c r="AO1980" s="173"/>
      <c r="AP1980" s="173"/>
      <c r="AQ1980" s="173"/>
      <c r="AR1980" s="173"/>
      <c r="AS1980" s="173"/>
      <c r="AT1980" s="173">
        <v>1</v>
      </c>
      <c r="AU1980" s="173">
        <v>1.5</v>
      </c>
      <c r="AV1980" s="173"/>
      <c r="AW1980" s="173"/>
      <c r="AX1980" s="173">
        <v>0.5</v>
      </c>
      <c r="AY1980" s="173"/>
      <c r="AZ1980" s="211">
        <f t="shared" si="423"/>
        <v>1</v>
      </c>
      <c r="BA1980" s="211">
        <f t="shared" si="424"/>
        <v>3</v>
      </c>
      <c r="BB1980" s="205">
        <f t="shared" si="425"/>
        <v>35521</v>
      </c>
      <c r="BC1980" s="205">
        <f t="shared" si="426"/>
        <v>35521</v>
      </c>
      <c r="BD1980" s="205">
        <f t="shared" si="427"/>
        <v>0</v>
      </c>
      <c r="BE1980" s="205">
        <f t="shared" si="428"/>
        <v>0</v>
      </c>
      <c r="BF1980" s="175">
        <v>35521</v>
      </c>
      <c r="BG1980" s="175"/>
      <c r="BH1980" s="175">
        <v>25000</v>
      </c>
      <c r="BI1980" s="175"/>
      <c r="BJ1980" s="175"/>
      <c r="BK1980" s="175">
        <v>10521</v>
      </c>
      <c r="BL1980" s="175"/>
      <c r="BM1980" s="175"/>
      <c r="BN1980" s="175"/>
      <c r="BO1980" s="175"/>
      <c r="BP1980" s="198">
        <f t="shared" si="429"/>
        <v>25000</v>
      </c>
    </row>
    <row r="1981" spans="1:68" s="116" customFormat="1" x14ac:dyDescent="0.15">
      <c r="A1981" s="117">
        <v>2920101003</v>
      </c>
      <c r="B1981" s="118" t="s">
        <v>2271</v>
      </c>
      <c r="C1981" s="118" t="s">
        <v>2261</v>
      </c>
      <c r="D1981" s="118" t="s">
        <v>2269</v>
      </c>
      <c r="E1981" s="118" t="s">
        <v>4729</v>
      </c>
      <c r="F1981" s="120">
        <v>17</v>
      </c>
      <c r="G1981" s="119">
        <v>178665</v>
      </c>
      <c r="H1981" s="119"/>
      <c r="I1981" s="120" t="s">
        <v>5820</v>
      </c>
      <c r="J1981" s="120">
        <v>1184</v>
      </c>
      <c r="K1981" s="120">
        <v>207960</v>
      </c>
      <c r="L1981" s="120">
        <v>0.48099999999999998</v>
      </c>
      <c r="M1981" s="121" t="s">
        <v>5675</v>
      </c>
      <c r="N1981" s="120">
        <v>2</v>
      </c>
      <c r="O1981" s="119">
        <v>120</v>
      </c>
      <c r="P1981" s="119"/>
      <c r="Q1981" s="119"/>
      <c r="R1981" s="120" t="s">
        <v>5655</v>
      </c>
      <c r="S1981" s="120">
        <v>2.7</v>
      </c>
      <c r="T1981" s="120"/>
      <c r="U1981" s="120"/>
      <c r="V1981" s="172">
        <v>365</v>
      </c>
      <c r="W1981" s="172">
        <v>19</v>
      </c>
      <c r="X1981" s="172">
        <v>274</v>
      </c>
      <c r="Y1981" s="172">
        <v>1</v>
      </c>
      <c r="Z1981" s="172">
        <v>71</v>
      </c>
      <c r="AA1981" s="123">
        <v>657</v>
      </c>
      <c r="AB1981" s="123"/>
      <c r="AC1981" s="123"/>
      <c r="AD1981" s="123"/>
      <c r="AE1981" s="123"/>
      <c r="AF1981" s="123"/>
      <c r="AG1981" s="214"/>
      <c r="AH1981" s="229" t="str">
        <f t="shared" si="422"/>
        <v>b2</v>
      </c>
      <c r="AI1981" s="122"/>
      <c r="AJ1981" s="122"/>
      <c r="AK1981" s="122"/>
      <c r="AL1981" s="122"/>
      <c r="AM1981" s="122"/>
      <c r="AN1981" s="173">
        <v>3</v>
      </c>
      <c r="AO1981" s="173"/>
      <c r="AP1981" s="173"/>
      <c r="AQ1981" s="173"/>
      <c r="AR1981" s="173"/>
      <c r="AS1981" s="173">
        <v>1</v>
      </c>
      <c r="AT1981" s="173">
        <v>2</v>
      </c>
      <c r="AU1981" s="173">
        <v>2</v>
      </c>
      <c r="AV1981" s="173">
        <v>1</v>
      </c>
      <c r="AW1981" s="173">
        <v>1</v>
      </c>
      <c r="AX1981" s="173">
        <v>1</v>
      </c>
      <c r="AY1981" s="173">
        <v>1</v>
      </c>
      <c r="AZ1981" s="211">
        <f t="shared" si="423"/>
        <v>4</v>
      </c>
      <c r="BA1981" s="211">
        <f t="shared" si="424"/>
        <v>8</v>
      </c>
      <c r="BB1981" s="205">
        <f t="shared" si="425"/>
        <v>81475</v>
      </c>
      <c r="BC1981" s="205">
        <f t="shared" si="426"/>
        <v>58145</v>
      </c>
      <c r="BD1981" s="205">
        <f t="shared" si="427"/>
        <v>24400</v>
      </c>
      <c r="BE1981" s="205">
        <f t="shared" si="428"/>
        <v>1070</v>
      </c>
      <c r="BF1981" s="175">
        <v>57075</v>
      </c>
      <c r="BG1981" s="175">
        <v>3830</v>
      </c>
      <c r="BH1981" s="175">
        <v>34565</v>
      </c>
      <c r="BI1981" s="175">
        <v>23330</v>
      </c>
      <c r="BJ1981" s="175"/>
      <c r="BK1981" s="175">
        <v>1383</v>
      </c>
      <c r="BL1981" s="175">
        <v>9655</v>
      </c>
      <c r="BM1981" s="175">
        <v>5128</v>
      </c>
      <c r="BN1981" s="175">
        <v>2277</v>
      </c>
      <c r="BO1981" s="175">
        <v>1307</v>
      </c>
      <c r="BP1981" s="198">
        <f t="shared" si="429"/>
        <v>35872</v>
      </c>
    </row>
    <row r="1982" spans="1:68" x14ac:dyDescent="0.15">
      <c r="A1982" s="117">
        <v>2920901001</v>
      </c>
      <c r="B1982" s="118" t="s">
        <v>1724</v>
      </c>
      <c r="C1982" s="118" t="s">
        <v>2261</v>
      </c>
      <c r="D1982" s="118" t="s">
        <v>2273</v>
      </c>
      <c r="E1982" s="118" t="s">
        <v>4731</v>
      </c>
      <c r="F1982" s="120">
        <v>28</v>
      </c>
      <c r="G1982" s="119">
        <v>545338</v>
      </c>
      <c r="H1982" s="119"/>
      <c r="I1982" s="120" t="s">
        <v>5820</v>
      </c>
      <c r="J1982" s="120">
        <v>3960</v>
      </c>
      <c r="K1982" s="120">
        <v>545338</v>
      </c>
      <c r="L1982" s="120">
        <v>0.377</v>
      </c>
      <c r="M1982" s="121" t="s">
        <v>5654</v>
      </c>
      <c r="N1982" s="120">
        <v>2</v>
      </c>
      <c r="O1982" s="119">
        <v>238</v>
      </c>
      <c r="P1982" s="119">
        <v>32.299999999999997</v>
      </c>
      <c r="Q1982" s="119">
        <v>3.87</v>
      </c>
      <c r="R1982" s="120" t="s">
        <v>5655</v>
      </c>
      <c r="S1982" s="120">
        <v>8</v>
      </c>
      <c r="T1982" s="120"/>
      <c r="U1982" s="120"/>
      <c r="V1982" s="172">
        <v>807.1</v>
      </c>
      <c r="W1982" s="172">
        <v>362.1</v>
      </c>
      <c r="X1982" s="172">
        <v>422.2</v>
      </c>
      <c r="Y1982" s="172">
        <v>9</v>
      </c>
      <c r="Z1982" s="172">
        <v>13.8</v>
      </c>
      <c r="AA1982" s="123">
        <v>4838</v>
      </c>
      <c r="AB1982" s="123"/>
      <c r="AC1982" s="123"/>
      <c r="AD1982" s="123"/>
      <c r="AE1982" s="123"/>
      <c r="AF1982" s="123"/>
      <c r="AG1982" s="214"/>
      <c r="AH1982" s="229" t="str">
        <f t="shared" si="422"/>
        <v>b2</v>
      </c>
      <c r="AI1982" s="122"/>
      <c r="AJ1982" s="122"/>
      <c r="AK1982" s="122"/>
      <c r="AL1982" s="122"/>
      <c r="AM1982" s="122"/>
      <c r="AN1982" s="173">
        <v>3</v>
      </c>
      <c r="AO1982" s="173" t="s">
        <v>3186</v>
      </c>
      <c r="AP1982" s="173" t="s">
        <v>3186</v>
      </c>
      <c r="AQ1982" s="173" t="s">
        <v>3186</v>
      </c>
      <c r="AR1982" s="173" t="s">
        <v>3186</v>
      </c>
      <c r="AS1982" s="173" t="s">
        <v>3186</v>
      </c>
      <c r="AT1982" s="173">
        <v>2</v>
      </c>
      <c r="AU1982" s="173">
        <v>2</v>
      </c>
      <c r="AV1982" s="173">
        <v>2</v>
      </c>
      <c r="AW1982" s="173">
        <v>2</v>
      </c>
      <c r="AX1982" s="173" t="s">
        <v>3186</v>
      </c>
      <c r="AY1982" s="173" t="s">
        <v>3186</v>
      </c>
      <c r="AZ1982" s="211">
        <f t="shared" si="423"/>
        <v>3</v>
      </c>
      <c r="BA1982" s="211">
        <f t="shared" si="424"/>
        <v>8</v>
      </c>
      <c r="BB1982" s="205">
        <f t="shared" si="425"/>
        <v>170259</v>
      </c>
      <c r="BC1982" s="205">
        <f t="shared" si="426"/>
        <v>170259</v>
      </c>
      <c r="BD1982" s="205">
        <f t="shared" si="427"/>
        <v>0</v>
      </c>
      <c r="BE1982" s="205">
        <f t="shared" si="428"/>
        <v>0</v>
      </c>
      <c r="BF1982" s="175">
        <v>170259</v>
      </c>
      <c r="BG1982" s="175">
        <v>10851</v>
      </c>
      <c r="BH1982" s="175">
        <v>64008</v>
      </c>
      <c r="BI1982" s="175"/>
      <c r="BJ1982" s="175"/>
      <c r="BK1982" s="175">
        <v>27835</v>
      </c>
      <c r="BL1982" s="175">
        <v>28505</v>
      </c>
      <c r="BM1982" s="175">
        <v>16136</v>
      </c>
      <c r="BN1982" s="175">
        <v>8992</v>
      </c>
      <c r="BO1982" s="175">
        <v>13932</v>
      </c>
      <c r="BP1982" s="198">
        <f t="shared" si="429"/>
        <v>77940</v>
      </c>
    </row>
    <row r="1983" spans="1:68" s="116" customFormat="1" x14ac:dyDescent="0.15">
      <c r="A1983" s="117">
        <v>2213002006</v>
      </c>
      <c r="B1983" s="118" t="s">
        <v>1791</v>
      </c>
      <c r="C1983" s="118" t="s">
        <v>1773</v>
      </c>
      <c r="D1983" s="118" t="s">
        <v>1786</v>
      </c>
      <c r="E1983" s="118" t="s">
        <v>4360</v>
      </c>
      <c r="F1983" s="120">
        <v>31</v>
      </c>
      <c r="G1983" s="119">
        <v>545872</v>
      </c>
      <c r="H1983" s="119"/>
      <c r="I1983" s="120" t="s">
        <v>5820</v>
      </c>
      <c r="J1983" s="120">
        <v>2400</v>
      </c>
      <c r="K1983" s="120">
        <v>545872</v>
      </c>
      <c r="L1983" s="120">
        <v>0.623</v>
      </c>
      <c r="M1983" s="121" t="s">
        <v>5682</v>
      </c>
      <c r="N1983" s="120">
        <v>2</v>
      </c>
      <c r="O1983" s="119">
        <v>270</v>
      </c>
      <c r="P1983" s="119">
        <v>41</v>
      </c>
      <c r="Q1983" s="119">
        <v>4.5999999999999996</v>
      </c>
      <c r="R1983" s="120"/>
      <c r="S1983" s="120"/>
      <c r="T1983" s="120"/>
      <c r="U1983" s="120"/>
      <c r="V1983" s="172">
        <v>654.79999999999995</v>
      </c>
      <c r="W1983" s="172"/>
      <c r="X1983" s="172"/>
      <c r="Y1983" s="172"/>
      <c r="Z1983" s="172">
        <v>654.79999999999995</v>
      </c>
      <c r="AA1983" s="123">
        <v>5178</v>
      </c>
      <c r="AB1983" s="123"/>
      <c r="AC1983" s="123"/>
      <c r="AD1983" s="123"/>
      <c r="AE1983" s="123"/>
      <c r="AF1983" s="123"/>
      <c r="AG1983" s="214"/>
      <c r="AH1983" s="229" t="str">
        <f t="shared" si="422"/>
        <v>b2</v>
      </c>
      <c r="AI1983" s="122"/>
      <c r="AJ1983" s="122"/>
      <c r="AK1983" s="122"/>
      <c r="AL1983" s="122"/>
      <c r="AM1983" s="122"/>
      <c r="AN1983" s="173" t="s">
        <v>3186</v>
      </c>
      <c r="AO1983" s="173" t="s">
        <v>3186</v>
      </c>
      <c r="AP1983" s="173" t="s">
        <v>3186</v>
      </c>
      <c r="AQ1983" s="173" t="s">
        <v>3186</v>
      </c>
      <c r="AR1983" s="173" t="s">
        <v>3186</v>
      </c>
      <c r="AS1983" s="173">
        <v>0.5</v>
      </c>
      <c r="AT1983" s="173">
        <v>1</v>
      </c>
      <c r="AU1983" s="173">
        <v>1</v>
      </c>
      <c r="AV1983" s="173" t="s">
        <v>3186</v>
      </c>
      <c r="AW1983" s="173" t="s">
        <v>3186</v>
      </c>
      <c r="AX1983" s="173">
        <v>1</v>
      </c>
      <c r="AY1983" s="173" t="s">
        <v>3186</v>
      </c>
      <c r="AZ1983" s="211">
        <f t="shared" si="423"/>
        <v>0.5</v>
      </c>
      <c r="BA1983" s="211">
        <f t="shared" si="424"/>
        <v>3</v>
      </c>
      <c r="BB1983" s="205">
        <f t="shared" si="425"/>
        <v>48982</v>
      </c>
      <c r="BC1983" s="205">
        <f t="shared" si="426"/>
        <v>48982</v>
      </c>
      <c r="BD1983" s="205">
        <f t="shared" si="427"/>
        <v>0</v>
      </c>
      <c r="BE1983" s="205">
        <f t="shared" si="428"/>
        <v>0</v>
      </c>
      <c r="BF1983" s="175">
        <v>48982</v>
      </c>
      <c r="BG1983" s="175"/>
      <c r="BH1983" s="175">
        <v>22999</v>
      </c>
      <c r="BI1983" s="175"/>
      <c r="BJ1983" s="175"/>
      <c r="BK1983" s="175">
        <v>7365</v>
      </c>
      <c r="BL1983" s="175">
        <v>3405</v>
      </c>
      <c r="BM1983" s="175">
        <v>10055</v>
      </c>
      <c r="BN1983" s="175">
        <v>1975</v>
      </c>
      <c r="BO1983" s="175">
        <v>3183</v>
      </c>
      <c r="BP1983" s="198">
        <f t="shared" si="429"/>
        <v>26182</v>
      </c>
    </row>
    <row r="1984" spans="1:68" s="116" customFormat="1" x14ac:dyDescent="0.15">
      <c r="A1984" s="117">
        <v>2120502003</v>
      </c>
      <c r="B1984" s="118" t="s">
        <v>1681</v>
      </c>
      <c r="C1984" s="118" t="s">
        <v>1650</v>
      </c>
      <c r="D1984" s="118" t="s">
        <v>1679</v>
      </c>
      <c r="E1984" s="118" t="s">
        <v>4275</v>
      </c>
      <c r="F1984" s="120">
        <v>18</v>
      </c>
      <c r="G1984" s="119">
        <v>996934</v>
      </c>
      <c r="H1984" s="119"/>
      <c r="I1984" s="120" t="s">
        <v>5820</v>
      </c>
      <c r="J1984" s="120">
        <v>3800</v>
      </c>
      <c r="K1984" s="120">
        <v>996934</v>
      </c>
      <c r="L1984" s="120">
        <v>0.71899999999999997</v>
      </c>
      <c r="M1984" s="121" t="s">
        <v>5659</v>
      </c>
      <c r="N1984" s="120">
        <v>2</v>
      </c>
      <c r="O1984" s="119">
        <v>175</v>
      </c>
      <c r="P1984" s="119">
        <v>27.1</v>
      </c>
      <c r="Q1984" s="119">
        <v>4.38</v>
      </c>
      <c r="R1984" s="120" t="s">
        <v>5655</v>
      </c>
      <c r="S1984" s="120">
        <v>21</v>
      </c>
      <c r="T1984" s="120"/>
      <c r="U1984" s="120"/>
      <c r="V1984" s="172">
        <v>625.1</v>
      </c>
      <c r="W1984" s="172">
        <v>71</v>
      </c>
      <c r="X1984" s="172">
        <v>459.3</v>
      </c>
      <c r="Y1984" s="172">
        <v>63.1</v>
      </c>
      <c r="Z1984" s="172">
        <v>31.7</v>
      </c>
      <c r="AA1984" s="123">
        <v>5255</v>
      </c>
      <c r="AB1984" s="123"/>
      <c r="AC1984" s="123"/>
      <c r="AD1984" s="123"/>
      <c r="AE1984" s="123"/>
      <c r="AF1984" s="123"/>
      <c r="AG1984" s="214"/>
      <c r="AH1984" s="229" t="str">
        <f t="shared" si="422"/>
        <v>b2</v>
      </c>
      <c r="AI1984" s="122"/>
      <c r="AJ1984" s="122"/>
      <c r="AK1984" s="122"/>
      <c r="AL1984" s="122"/>
      <c r="AM1984" s="122"/>
      <c r="AN1984" s="173"/>
      <c r="AO1984" s="173"/>
      <c r="AP1984" s="173"/>
      <c r="AQ1984" s="173"/>
      <c r="AR1984" s="173"/>
      <c r="AS1984" s="173"/>
      <c r="AT1984" s="173"/>
      <c r="AU1984" s="173"/>
      <c r="AV1984" s="173"/>
      <c r="AW1984" s="173"/>
      <c r="AX1984" s="173"/>
      <c r="AY1984" s="173"/>
      <c r="AZ1984" s="211">
        <f t="shared" si="423"/>
        <v>0</v>
      </c>
      <c r="BA1984" s="211">
        <f t="shared" si="424"/>
        <v>0</v>
      </c>
      <c r="BB1984" s="205">
        <f t="shared" si="425"/>
        <v>96569</v>
      </c>
      <c r="BC1984" s="205">
        <f t="shared" si="426"/>
        <v>96569</v>
      </c>
      <c r="BD1984" s="205">
        <f t="shared" si="427"/>
        <v>0</v>
      </c>
      <c r="BE1984" s="205">
        <f t="shared" si="428"/>
        <v>0</v>
      </c>
      <c r="BF1984" s="175">
        <v>96569</v>
      </c>
      <c r="BG1984" s="175"/>
      <c r="BH1984" s="175"/>
      <c r="BI1984" s="175"/>
      <c r="BJ1984" s="175"/>
      <c r="BK1984" s="175">
        <v>61501</v>
      </c>
      <c r="BL1984" s="175">
        <v>21017</v>
      </c>
      <c r="BM1984" s="175">
        <v>9717</v>
      </c>
      <c r="BN1984" s="175">
        <v>1239</v>
      </c>
      <c r="BO1984" s="175">
        <v>3095</v>
      </c>
      <c r="BP1984" s="198">
        <f t="shared" si="429"/>
        <v>3095</v>
      </c>
    </row>
    <row r="1985" spans="1:68" s="116" customFormat="1" x14ac:dyDescent="0.15">
      <c r="A1985" s="117">
        <v>2213001002</v>
      </c>
      <c r="B1985" s="118" t="s">
        <v>1787</v>
      </c>
      <c r="C1985" s="118" t="s">
        <v>1773</v>
      </c>
      <c r="D1985" s="118" t="s">
        <v>1786</v>
      </c>
      <c r="E1985" s="118" t="s">
        <v>4356</v>
      </c>
      <c r="F1985" s="120">
        <v>26</v>
      </c>
      <c r="G1985" s="119">
        <v>1805853</v>
      </c>
      <c r="H1985" s="119"/>
      <c r="I1985" s="120" t="s">
        <v>5820</v>
      </c>
      <c r="J1985" s="120">
        <v>6000</v>
      </c>
      <c r="K1985" s="120">
        <v>1805853</v>
      </c>
      <c r="L1985" s="120">
        <v>0.82499999999999996</v>
      </c>
      <c r="M1985" s="121" t="s">
        <v>5682</v>
      </c>
      <c r="N1985" s="120">
        <v>2</v>
      </c>
      <c r="O1985" s="119">
        <v>180</v>
      </c>
      <c r="P1985" s="119">
        <v>25</v>
      </c>
      <c r="Q1985" s="119">
        <v>3.1</v>
      </c>
      <c r="R1985" s="120" t="s">
        <v>5655</v>
      </c>
      <c r="S1985" s="120">
        <v>2.9</v>
      </c>
      <c r="T1985" s="120"/>
      <c r="U1985" s="120"/>
      <c r="V1985" s="172">
        <v>1472.1</v>
      </c>
      <c r="W1985" s="172"/>
      <c r="X1985" s="172"/>
      <c r="Y1985" s="172"/>
      <c r="Z1985" s="172">
        <v>1472.1</v>
      </c>
      <c r="AA1985" s="123">
        <v>22422</v>
      </c>
      <c r="AB1985" s="123"/>
      <c r="AC1985" s="123"/>
      <c r="AD1985" s="123"/>
      <c r="AE1985" s="123"/>
      <c r="AF1985" s="123"/>
      <c r="AG1985" s="214"/>
      <c r="AH1985" s="229" t="str">
        <f t="shared" si="422"/>
        <v>b2</v>
      </c>
      <c r="AI1985" s="122"/>
      <c r="AJ1985" s="122"/>
      <c r="AK1985" s="122"/>
      <c r="AL1985" s="122"/>
      <c r="AM1985" s="122"/>
      <c r="AN1985" s="173" t="s">
        <v>3186</v>
      </c>
      <c r="AO1985" s="173" t="s">
        <v>3186</v>
      </c>
      <c r="AP1985" s="173" t="s">
        <v>3186</v>
      </c>
      <c r="AQ1985" s="173" t="s">
        <v>3186</v>
      </c>
      <c r="AR1985" s="173" t="s">
        <v>3186</v>
      </c>
      <c r="AS1985" s="173">
        <v>0.5</v>
      </c>
      <c r="AT1985" s="173">
        <v>2</v>
      </c>
      <c r="AU1985" s="173">
        <v>2</v>
      </c>
      <c r="AV1985" s="173" t="s">
        <v>3186</v>
      </c>
      <c r="AW1985" s="173" t="s">
        <v>3186</v>
      </c>
      <c r="AX1985" s="173">
        <v>1</v>
      </c>
      <c r="AY1985" s="173" t="s">
        <v>3186</v>
      </c>
      <c r="AZ1985" s="211">
        <f t="shared" si="423"/>
        <v>0.5</v>
      </c>
      <c r="BA1985" s="211">
        <f t="shared" si="424"/>
        <v>5</v>
      </c>
      <c r="BB1985" s="205">
        <f t="shared" si="425"/>
        <v>72209</v>
      </c>
      <c r="BC1985" s="205">
        <f t="shared" si="426"/>
        <v>72209</v>
      </c>
      <c r="BD1985" s="205">
        <f t="shared" si="427"/>
        <v>0</v>
      </c>
      <c r="BE1985" s="205">
        <f t="shared" si="428"/>
        <v>0</v>
      </c>
      <c r="BF1985" s="175">
        <v>72209</v>
      </c>
      <c r="BG1985" s="175"/>
      <c r="BH1985" s="175">
        <v>19999</v>
      </c>
      <c r="BI1985" s="175"/>
      <c r="BJ1985" s="175"/>
      <c r="BK1985" s="175">
        <v>8007</v>
      </c>
      <c r="BL1985" s="175">
        <v>13015</v>
      </c>
      <c r="BM1985" s="175">
        <v>22699</v>
      </c>
      <c r="BN1985" s="175">
        <v>2388</v>
      </c>
      <c r="BO1985" s="175">
        <v>6101</v>
      </c>
      <c r="BP1985" s="198">
        <f t="shared" si="429"/>
        <v>26100</v>
      </c>
    </row>
    <row r="1986" spans="1:68" s="116" customFormat="1" x14ac:dyDescent="0.15">
      <c r="A1986" s="117">
        <v>2700781001</v>
      </c>
      <c r="B1986" s="118" t="s">
        <v>2054</v>
      </c>
      <c r="C1986" s="118" t="s">
        <v>2037</v>
      </c>
      <c r="D1986" s="118" t="s">
        <v>2055</v>
      </c>
      <c r="E1986" s="118" t="s">
        <v>4550</v>
      </c>
      <c r="F1986" s="120">
        <v>26</v>
      </c>
      <c r="G1986" s="119">
        <v>57776573</v>
      </c>
      <c r="H1986" s="119"/>
      <c r="I1986" s="120" t="s">
        <v>5820</v>
      </c>
      <c r="J1986" s="120">
        <v>212700</v>
      </c>
      <c r="K1986" s="120">
        <v>56341998</v>
      </c>
      <c r="L1986" s="120">
        <v>0.72599999999999998</v>
      </c>
      <c r="M1986" s="121" t="s">
        <v>5675</v>
      </c>
      <c r="N1986" s="120">
        <v>2</v>
      </c>
      <c r="O1986" s="119">
        <v>180</v>
      </c>
      <c r="P1986" s="119">
        <v>27</v>
      </c>
      <c r="Q1986" s="119">
        <v>3.8</v>
      </c>
      <c r="R1986" s="120" t="s">
        <v>5655</v>
      </c>
      <c r="S1986" s="120">
        <v>278.14</v>
      </c>
      <c r="T1986" s="120"/>
      <c r="U1986" s="120"/>
      <c r="V1986" s="172">
        <v>22288.6</v>
      </c>
      <c r="W1986" s="172">
        <v>4390.8</v>
      </c>
      <c r="X1986" s="172">
        <v>17891</v>
      </c>
      <c r="Y1986" s="172"/>
      <c r="Z1986" s="172">
        <v>6.8</v>
      </c>
      <c r="AA1986" s="123">
        <v>567610</v>
      </c>
      <c r="AB1986" s="123"/>
      <c r="AC1986" s="123"/>
      <c r="AD1986" s="123"/>
      <c r="AE1986" s="123"/>
      <c r="AF1986" s="123"/>
      <c r="AG1986" s="214"/>
      <c r="AH1986" s="229" t="str">
        <f t="shared" si="422"/>
        <v>b2</v>
      </c>
      <c r="AI1986" s="122"/>
      <c r="AJ1986" s="122"/>
      <c r="AK1986" s="122"/>
      <c r="AL1986" s="122"/>
      <c r="AM1986" s="122"/>
      <c r="AN1986" s="173">
        <v>1</v>
      </c>
      <c r="AO1986" s="173">
        <v>5</v>
      </c>
      <c r="AP1986" s="173"/>
      <c r="AQ1986" s="173">
        <v>0.5</v>
      </c>
      <c r="AR1986" s="173">
        <v>0.5</v>
      </c>
      <c r="AS1986" s="173">
        <v>1</v>
      </c>
      <c r="AT1986" s="173">
        <v>12</v>
      </c>
      <c r="AU1986" s="173">
        <v>15</v>
      </c>
      <c r="AV1986" s="173" t="s">
        <v>3186</v>
      </c>
      <c r="AW1986" s="173" t="s">
        <v>3186</v>
      </c>
      <c r="AX1986" s="173">
        <v>4</v>
      </c>
      <c r="AY1986" s="173">
        <v>2</v>
      </c>
      <c r="AZ1986" s="211">
        <f t="shared" si="423"/>
        <v>8</v>
      </c>
      <c r="BA1986" s="211">
        <f t="shared" si="424"/>
        <v>33</v>
      </c>
      <c r="BB1986" s="205">
        <f t="shared" si="425"/>
        <v>737991</v>
      </c>
      <c r="BC1986" s="205">
        <f t="shared" si="426"/>
        <v>737991</v>
      </c>
      <c r="BD1986" s="205">
        <f t="shared" si="427"/>
        <v>0</v>
      </c>
      <c r="BE1986" s="205">
        <f t="shared" si="428"/>
        <v>0</v>
      </c>
      <c r="BF1986" s="175">
        <v>737991</v>
      </c>
      <c r="BG1986" s="175">
        <v>67038</v>
      </c>
      <c r="BH1986" s="175">
        <v>253796</v>
      </c>
      <c r="BI1986" s="175"/>
      <c r="BJ1986" s="175"/>
      <c r="BK1986" s="175">
        <v>1169</v>
      </c>
      <c r="BL1986" s="175">
        <v>62084</v>
      </c>
      <c r="BM1986" s="175">
        <v>249307</v>
      </c>
      <c r="BN1986" s="175">
        <v>41889</v>
      </c>
      <c r="BO1986" s="175">
        <v>62708</v>
      </c>
      <c r="BP1986" s="198">
        <f t="shared" si="429"/>
        <v>316504</v>
      </c>
    </row>
    <row r="1987" spans="1:68" s="116" customFormat="1" x14ac:dyDescent="0.15">
      <c r="A1987" s="117">
        <v>2710001003</v>
      </c>
      <c r="B1987" s="118" t="s">
        <v>2062</v>
      </c>
      <c r="C1987" s="118" t="s">
        <v>2037</v>
      </c>
      <c r="D1987" s="118" t="s">
        <v>2060</v>
      </c>
      <c r="E1987" s="118" t="s">
        <v>4556</v>
      </c>
      <c r="F1987" s="120">
        <v>53</v>
      </c>
      <c r="G1987" s="119">
        <v>63097000</v>
      </c>
      <c r="H1987" s="119">
        <v>4924130</v>
      </c>
      <c r="I1987" s="120" t="s">
        <v>5823</v>
      </c>
      <c r="J1987" s="120">
        <v>180000</v>
      </c>
      <c r="K1987" s="120">
        <v>63097000</v>
      </c>
      <c r="L1987" s="120">
        <v>0.96</v>
      </c>
      <c r="M1987" s="121" t="s">
        <v>5654</v>
      </c>
      <c r="N1987" s="120">
        <v>2</v>
      </c>
      <c r="O1987" s="119">
        <v>110</v>
      </c>
      <c r="P1987" s="119">
        <v>22</v>
      </c>
      <c r="Q1987" s="119">
        <v>2.8</v>
      </c>
      <c r="R1987" s="120"/>
      <c r="S1987" s="120"/>
      <c r="T1987" s="120"/>
      <c r="U1987" s="120"/>
      <c r="V1987" s="172">
        <v>20201.849999999999</v>
      </c>
      <c r="W1987" s="172">
        <v>3708.12</v>
      </c>
      <c r="X1987" s="172">
        <v>10099.4</v>
      </c>
      <c r="Y1987" s="172">
        <v>4630.28</v>
      </c>
      <c r="Z1987" s="172">
        <v>1764.05</v>
      </c>
      <c r="AA1987" s="123">
        <v>439084</v>
      </c>
      <c r="AB1987" s="123">
        <v>579437.43000000087</v>
      </c>
      <c r="AC1987" s="123"/>
      <c r="AD1987" s="123"/>
      <c r="AE1987" s="123"/>
      <c r="AF1987" s="123"/>
      <c r="AG1987" s="214"/>
      <c r="AH1987" s="229" t="str">
        <f t="shared" si="422"/>
        <v>b2</v>
      </c>
      <c r="AI1987" s="122"/>
      <c r="AJ1987" s="122"/>
      <c r="AK1987" s="122"/>
      <c r="AL1987" s="122"/>
      <c r="AM1987" s="122"/>
      <c r="AN1987" s="173">
        <v>18</v>
      </c>
      <c r="AO1987" s="173">
        <v>28.7</v>
      </c>
      <c r="AP1987" s="173">
        <v>14.3</v>
      </c>
      <c r="AQ1987" s="173">
        <v>3</v>
      </c>
      <c r="AR1987" s="173"/>
      <c r="AS1987" s="173"/>
      <c r="AT1987" s="173"/>
      <c r="AU1987" s="173"/>
      <c r="AV1987" s="173"/>
      <c r="AW1987" s="173"/>
      <c r="AX1987" s="173"/>
      <c r="AY1987" s="173"/>
      <c r="AZ1987" s="211">
        <f t="shared" si="423"/>
        <v>64</v>
      </c>
      <c r="BA1987" s="211"/>
      <c r="BB1987" s="205">
        <f t="shared" si="425"/>
        <v>910400</v>
      </c>
      <c r="BC1987" s="205">
        <f t="shared" si="426"/>
        <v>910400</v>
      </c>
      <c r="BD1987" s="205">
        <f t="shared" si="427"/>
        <v>0</v>
      </c>
      <c r="BE1987" s="205">
        <f t="shared" si="428"/>
        <v>0</v>
      </c>
      <c r="BF1987" s="175">
        <v>910400</v>
      </c>
      <c r="BG1987" s="175">
        <v>373176</v>
      </c>
      <c r="BH1987" s="175"/>
      <c r="BI1987" s="175"/>
      <c r="BJ1987" s="175"/>
      <c r="BK1987" s="175">
        <v>13153</v>
      </c>
      <c r="BL1987" s="175">
        <v>171701</v>
      </c>
      <c r="BM1987" s="175">
        <v>232139</v>
      </c>
      <c r="BN1987" s="175">
        <v>84769</v>
      </c>
      <c r="BO1987" s="175">
        <v>35462</v>
      </c>
      <c r="BP1987" s="198">
        <f t="shared" si="429"/>
        <v>35462</v>
      </c>
    </row>
    <row r="1988" spans="1:68" s="201" customFormat="1" x14ac:dyDescent="0.15">
      <c r="A1988" s="232"/>
      <c r="B1988" s="233"/>
      <c r="C1988" s="233"/>
      <c r="D1988" s="233"/>
      <c r="E1988" s="233"/>
      <c r="F1988" s="234"/>
      <c r="G1988" s="235"/>
      <c r="H1988" s="235"/>
      <c r="I1988" s="236"/>
      <c r="J1988" s="236"/>
      <c r="K1988" s="236"/>
      <c r="L1988" s="236"/>
      <c r="M1988" s="237"/>
      <c r="N1988" s="236"/>
      <c r="O1988" s="238"/>
      <c r="P1988" s="239"/>
      <c r="Q1988" s="240"/>
      <c r="R1988" s="241"/>
      <c r="S1988" s="241"/>
      <c r="T1988" s="242"/>
      <c r="U1988" s="242"/>
      <c r="V1988" s="243"/>
      <c r="W1988" s="243"/>
      <c r="X1988" s="243"/>
      <c r="Y1988" s="243"/>
      <c r="Z1988" s="243"/>
      <c r="AA1988" s="244"/>
      <c r="AB1988" s="244"/>
      <c r="AC1988" s="244"/>
      <c r="AD1988" s="244"/>
      <c r="AE1988" s="244"/>
      <c r="AF1988" s="244"/>
      <c r="AG1988" s="245"/>
      <c r="AH1988" s="246"/>
      <c r="AI1988" s="252"/>
      <c r="AJ1988" s="252"/>
      <c r="AK1988" s="252"/>
      <c r="AL1988" s="252"/>
      <c r="AM1988" s="252"/>
      <c r="AN1988" s="220"/>
      <c r="AO1988" s="220"/>
      <c r="AP1988" s="220"/>
      <c r="AQ1988" s="220"/>
      <c r="AR1988" s="220"/>
      <c r="AS1988" s="220"/>
      <c r="AT1988" s="220"/>
      <c r="AU1988" s="220"/>
      <c r="AV1988" s="220"/>
      <c r="AW1988" s="220"/>
      <c r="AX1988" s="220"/>
      <c r="AY1988" s="220"/>
      <c r="AZ1988" s="248"/>
      <c r="BA1988" s="248"/>
      <c r="BB1988" s="249"/>
      <c r="BC1988" s="249"/>
      <c r="BD1988" s="249"/>
      <c r="BE1988" s="249"/>
      <c r="BF1988" s="250"/>
      <c r="BG1988" s="250"/>
      <c r="BH1988" s="250"/>
      <c r="BI1988" s="250"/>
      <c r="BJ1988" s="250"/>
      <c r="BK1988" s="250"/>
      <c r="BL1988" s="250"/>
      <c r="BM1988" s="250"/>
      <c r="BN1988" s="250"/>
      <c r="BO1988" s="250"/>
      <c r="BP1988" s="251"/>
    </row>
    <row r="1989" spans="1:68" s="201" customFormat="1" x14ac:dyDescent="0.15">
      <c r="A1989" s="232"/>
      <c r="B1989" s="233"/>
      <c r="C1989" s="233"/>
      <c r="D1989" s="233"/>
      <c r="E1989" s="233"/>
      <c r="F1989" s="234"/>
      <c r="G1989" s="235"/>
      <c r="H1989" s="235"/>
      <c r="I1989" s="236"/>
      <c r="J1989" s="236"/>
      <c r="K1989" s="236"/>
      <c r="L1989" s="236"/>
      <c r="M1989" s="237"/>
      <c r="N1989" s="236"/>
      <c r="O1989" s="238"/>
      <c r="P1989" s="239"/>
      <c r="Q1989" s="240"/>
      <c r="R1989" s="241"/>
      <c r="S1989" s="241"/>
      <c r="T1989" s="242"/>
      <c r="U1989" s="242"/>
      <c r="V1989" s="243"/>
      <c r="W1989" s="243"/>
      <c r="X1989" s="243"/>
      <c r="Y1989" s="243"/>
      <c r="Z1989" s="243"/>
      <c r="AA1989" s="244"/>
      <c r="AB1989" s="244"/>
      <c r="AC1989" s="244"/>
      <c r="AD1989" s="244"/>
      <c r="AE1989" s="244"/>
      <c r="AF1989" s="244"/>
      <c r="AG1989" s="245"/>
      <c r="AH1989" s="246"/>
      <c r="AI1989" s="252"/>
      <c r="AJ1989" s="252"/>
      <c r="AK1989" s="252"/>
      <c r="AL1989" s="252"/>
      <c r="AM1989" s="252"/>
      <c r="AN1989" s="220"/>
      <c r="AO1989" s="220"/>
      <c r="AP1989" s="220"/>
      <c r="AQ1989" s="220"/>
      <c r="AR1989" s="220"/>
      <c r="AS1989" s="220"/>
      <c r="AT1989" s="220"/>
      <c r="AU1989" s="220"/>
      <c r="AV1989" s="220"/>
      <c r="AW1989" s="220"/>
      <c r="AX1989" s="220"/>
      <c r="AY1989" s="220"/>
      <c r="AZ1989" s="248"/>
      <c r="BA1989" s="248"/>
      <c r="BB1989" s="249"/>
      <c r="BC1989" s="249"/>
      <c r="BD1989" s="249"/>
      <c r="BE1989" s="249"/>
      <c r="BF1989" s="250"/>
      <c r="BG1989" s="250"/>
      <c r="BH1989" s="250"/>
      <c r="BI1989" s="250"/>
      <c r="BJ1989" s="250"/>
      <c r="BK1989" s="250"/>
      <c r="BL1989" s="250"/>
      <c r="BM1989" s="250"/>
      <c r="BN1989" s="250"/>
      <c r="BO1989" s="250"/>
      <c r="BP1989" s="251"/>
    </row>
    <row r="1990" spans="1:68" s="201" customFormat="1" x14ac:dyDescent="0.15">
      <c r="A1990" s="232"/>
      <c r="B1990" s="233"/>
      <c r="C1990" s="233"/>
      <c r="D1990" s="233"/>
      <c r="E1990" s="233"/>
      <c r="F1990" s="234"/>
      <c r="G1990" s="235"/>
      <c r="H1990" s="235"/>
      <c r="I1990" s="236"/>
      <c r="J1990" s="236"/>
      <c r="K1990" s="236"/>
      <c r="L1990" s="236"/>
      <c r="M1990" s="237"/>
      <c r="N1990" s="236"/>
      <c r="O1990" s="238"/>
      <c r="P1990" s="239"/>
      <c r="Q1990" s="240"/>
      <c r="R1990" s="241"/>
      <c r="S1990" s="241"/>
      <c r="T1990" s="242"/>
      <c r="U1990" s="242"/>
      <c r="V1990" s="243"/>
      <c r="W1990" s="243"/>
      <c r="X1990" s="243"/>
      <c r="Y1990" s="243"/>
      <c r="Z1990" s="243"/>
      <c r="AA1990" s="244"/>
      <c r="AB1990" s="244"/>
      <c r="AC1990" s="244"/>
      <c r="AD1990" s="244"/>
      <c r="AE1990" s="244"/>
      <c r="AF1990" s="244"/>
      <c r="AG1990" s="245"/>
      <c r="AH1990" s="246"/>
      <c r="AI1990" s="252"/>
      <c r="AJ1990" s="252"/>
      <c r="AK1990" s="252"/>
      <c r="AL1990" s="252"/>
      <c r="AM1990" s="252"/>
      <c r="AN1990" s="220"/>
      <c r="AO1990" s="220"/>
      <c r="AP1990" s="220"/>
      <c r="AQ1990" s="220"/>
      <c r="AR1990" s="220"/>
      <c r="AS1990" s="220"/>
      <c r="AT1990" s="220"/>
      <c r="AU1990" s="220"/>
      <c r="AV1990" s="220"/>
      <c r="AW1990" s="220"/>
      <c r="AX1990" s="220"/>
      <c r="AY1990" s="220"/>
      <c r="AZ1990" s="248"/>
      <c r="BA1990" s="248"/>
      <c r="BB1990" s="249"/>
      <c r="BC1990" s="249"/>
      <c r="BD1990" s="249"/>
      <c r="BE1990" s="249"/>
      <c r="BF1990" s="250"/>
      <c r="BG1990" s="250"/>
      <c r="BH1990" s="250"/>
      <c r="BI1990" s="250"/>
      <c r="BJ1990" s="250"/>
      <c r="BK1990" s="250"/>
      <c r="BL1990" s="250"/>
      <c r="BM1990" s="250"/>
      <c r="BN1990" s="250"/>
      <c r="BO1990" s="250"/>
      <c r="BP1990" s="251"/>
    </row>
    <row r="1991" spans="1:68" s="201" customFormat="1" x14ac:dyDescent="0.15">
      <c r="A1991" s="232"/>
      <c r="B1991" s="233"/>
      <c r="C1991" s="233"/>
      <c r="D1991" s="233"/>
      <c r="E1991" s="233"/>
      <c r="F1991" s="234"/>
      <c r="G1991" s="235"/>
      <c r="H1991" s="235"/>
      <c r="I1991" s="236"/>
      <c r="J1991" s="236"/>
      <c r="K1991" s="236"/>
      <c r="L1991" s="236"/>
      <c r="M1991" s="237"/>
      <c r="N1991" s="236"/>
      <c r="O1991" s="238"/>
      <c r="P1991" s="239"/>
      <c r="Q1991" s="240"/>
      <c r="R1991" s="241"/>
      <c r="S1991" s="241"/>
      <c r="T1991" s="242"/>
      <c r="U1991" s="242"/>
      <c r="V1991" s="243"/>
      <c r="W1991" s="243"/>
      <c r="X1991" s="243"/>
      <c r="Y1991" s="243"/>
      <c r="Z1991" s="243"/>
      <c r="AA1991" s="244"/>
      <c r="AB1991" s="244"/>
      <c r="AC1991" s="244"/>
      <c r="AD1991" s="244"/>
      <c r="AE1991" s="244"/>
      <c r="AF1991" s="244"/>
      <c r="AG1991" s="245"/>
      <c r="AH1991" s="246"/>
      <c r="AI1991" s="252"/>
      <c r="AJ1991" s="252"/>
      <c r="AK1991" s="252"/>
      <c r="AL1991" s="252"/>
      <c r="AM1991" s="252"/>
      <c r="AN1991" s="220"/>
      <c r="AO1991" s="220"/>
      <c r="AP1991" s="220"/>
      <c r="AQ1991" s="220"/>
      <c r="AR1991" s="220"/>
      <c r="AS1991" s="220"/>
      <c r="AT1991" s="220"/>
      <c r="AU1991" s="220"/>
      <c r="AV1991" s="220"/>
      <c r="AW1991" s="220"/>
      <c r="AX1991" s="220"/>
      <c r="AY1991" s="220"/>
      <c r="AZ1991" s="248"/>
      <c r="BA1991" s="248"/>
      <c r="BB1991" s="249"/>
      <c r="BC1991" s="249"/>
      <c r="BD1991" s="249"/>
      <c r="BE1991" s="249"/>
      <c r="BF1991" s="250"/>
      <c r="BG1991" s="250"/>
      <c r="BH1991" s="250"/>
      <c r="BI1991" s="250"/>
      <c r="BJ1991" s="250"/>
      <c r="BK1991" s="250"/>
      <c r="BL1991" s="250"/>
      <c r="BM1991" s="250"/>
      <c r="BN1991" s="250"/>
      <c r="BO1991" s="250"/>
      <c r="BP1991" s="251"/>
    </row>
    <row r="1992" spans="1:68" s="201" customFormat="1" x14ac:dyDescent="0.15">
      <c r="A1992" s="232"/>
      <c r="B1992" s="233"/>
      <c r="C1992" s="233"/>
      <c r="D1992" s="233"/>
      <c r="E1992" s="233"/>
      <c r="F1992" s="234"/>
      <c r="G1992" s="235"/>
      <c r="H1992" s="235"/>
      <c r="I1992" s="236"/>
      <c r="J1992" s="236"/>
      <c r="K1992" s="236"/>
      <c r="L1992" s="236"/>
      <c r="M1992" s="237"/>
      <c r="N1992" s="236"/>
      <c r="O1992" s="238"/>
      <c r="P1992" s="239"/>
      <c r="Q1992" s="240"/>
      <c r="R1992" s="241"/>
      <c r="S1992" s="241"/>
      <c r="T1992" s="242"/>
      <c r="U1992" s="242"/>
      <c r="V1992" s="243"/>
      <c r="W1992" s="243"/>
      <c r="X1992" s="243"/>
      <c r="Y1992" s="243"/>
      <c r="Z1992" s="243"/>
      <c r="AA1992" s="244"/>
      <c r="AB1992" s="244"/>
      <c r="AC1992" s="244"/>
      <c r="AD1992" s="244"/>
      <c r="AE1992" s="244"/>
      <c r="AF1992" s="244"/>
      <c r="AG1992" s="245"/>
      <c r="AH1992" s="246"/>
      <c r="AI1992" s="252"/>
      <c r="AJ1992" s="252"/>
      <c r="AK1992" s="252"/>
      <c r="AL1992" s="252"/>
      <c r="AM1992" s="252"/>
      <c r="AN1992" s="220"/>
      <c r="AO1992" s="220"/>
      <c r="AP1992" s="220"/>
      <c r="AQ1992" s="220"/>
      <c r="AR1992" s="220"/>
      <c r="AS1992" s="220"/>
      <c r="AT1992" s="220"/>
      <c r="AU1992" s="220"/>
      <c r="AV1992" s="220"/>
      <c r="AW1992" s="220"/>
      <c r="AX1992" s="220"/>
      <c r="AY1992" s="220"/>
      <c r="AZ1992" s="248"/>
      <c r="BA1992" s="248"/>
      <c r="BB1992" s="249"/>
      <c r="BC1992" s="249"/>
      <c r="BD1992" s="249"/>
      <c r="BE1992" s="249"/>
      <c r="BF1992" s="250"/>
      <c r="BG1992" s="250"/>
      <c r="BH1992" s="250"/>
      <c r="BI1992" s="250"/>
      <c r="BJ1992" s="250"/>
      <c r="BK1992" s="250"/>
      <c r="BL1992" s="250"/>
      <c r="BM1992" s="250"/>
      <c r="BN1992" s="250"/>
      <c r="BO1992" s="250"/>
      <c r="BP1992" s="251"/>
    </row>
    <row r="1993" spans="1:68" s="201" customFormat="1" x14ac:dyDescent="0.15">
      <c r="A1993" s="117">
        <v>720102002</v>
      </c>
      <c r="B1993" s="118" t="s">
        <v>669</v>
      </c>
      <c r="C1993" s="118" t="s">
        <v>660</v>
      </c>
      <c r="D1993" s="118" t="s">
        <v>668</v>
      </c>
      <c r="E1993" s="118" t="s">
        <v>3588</v>
      </c>
      <c r="F1993" s="120">
        <v>18</v>
      </c>
      <c r="G1993" s="119">
        <v>186474</v>
      </c>
      <c r="H1993" s="119"/>
      <c r="I1993" s="120" t="s">
        <v>5820</v>
      </c>
      <c r="J1993" s="120">
        <v>186474</v>
      </c>
      <c r="K1993" s="120">
        <v>1400</v>
      </c>
      <c r="L1993" s="141">
        <v>0.36499999999999999</v>
      </c>
      <c r="M1993" s="119" t="s">
        <v>5673</v>
      </c>
      <c r="N1993" s="120">
        <v>2</v>
      </c>
      <c r="O1993" s="119">
        <v>106</v>
      </c>
      <c r="P1993" s="119">
        <v>16.7</v>
      </c>
      <c r="Q1993" s="119">
        <v>1.79</v>
      </c>
      <c r="R1993" s="120" t="s">
        <v>5691</v>
      </c>
      <c r="S1993" s="221">
        <v>0.5</v>
      </c>
      <c r="T1993" s="131"/>
      <c r="U1993" s="221"/>
      <c r="V1993" s="222">
        <v>140.1</v>
      </c>
      <c r="W1993" s="222">
        <v>0</v>
      </c>
      <c r="X1993" s="222">
        <v>74.2</v>
      </c>
      <c r="Y1993" s="222">
        <v>19.3</v>
      </c>
      <c r="Z1993" s="222">
        <v>46.6</v>
      </c>
      <c r="AA1993" s="123">
        <v>1763</v>
      </c>
      <c r="AB1993" s="123"/>
      <c r="AC1993" s="123">
        <v>66</v>
      </c>
      <c r="AD1993" s="123"/>
      <c r="AE1993" s="123"/>
      <c r="AF1993" s="123"/>
      <c r="AG1993" s="214"/>
      <c r="AH1993" s="229" t="str">
        <f t="shared" ref="AH1993:AH2024" si="430">IF(N1993=1,IF(AG1993&gt;0,"a4",IF(AC1993&gt;0,"a3",IF(AA1993&gt;0,"a2","a1"))),IF(AG1993&gt;0,"b4",IF(AC1993&gt;0,"b3",IF(AA1993&gt;0,"b2","b1"))))</f>
        <v>b3</v>
      </c>
      <c r="AI1993" s="223"/>
      <c r="AJ1993" s="223"/>
      <c r="AK1993" s="223"/>
      <c r="AL1993" s="223"/>
      <c r="AM1993" s="223"/>
      <c r="AN1993" s="173">
        <v>1</v>
      </c>
      <c r="AO1993" s="173">
        <v>0</v>
      </c>
      <c r="AP1993" s="173">
        <v>0</v>
      </c>
      <c r="AQ1993" s="173">
        <v>0</v>
      </c>
      <c r="AR1993" s="224">
        <v>0</v>
      </c>
      <c r="AS1993" s="224">
        <v>0.5</v>
      </c>
      <c r="AT1993" s="224">
        <v>0.25</v>
      </c>
      <c r="AU1993" s="224">
        <v>0.25</v>
      </c>
      <c r="AV1993" s="224">
        <v>0.25</v>
      </c>
      <c r="AW1993" s="224">
        <v>0.25</v>
      </c>
      <c r="AX1993" s="224">
        <v>0.5</v>
      </c>
      <c r="AY1993" s="224">
        <v>0</v>
      </c>
      <c r="AZ1993" s="225">
        <f>SUBTOTAL(9,AN1993:AS1993)</f>
        <v>1.5</v>
      </c>
      <c r="BA1993" s="225">
        <f t="shared" ref="BA1993:BA2011" si="431">SUBTOTAL(9,AT1993:AY1993)</f>
        <v>1.5</v>
      </c>
      <c r="BB1993" s="205">
        <f t="shared" ref="BB1993:BB2024" si="432">SUM(BG1993:BO1993)</f>
        <v>32660</v>
      </c>
      <c r="BC1993" s="205">
        <f t="shared" ref="BC1993:BC2024" si="433">BG1993+BH1993+BK1993+BL1993+BM1993+BN1993+BO1993</f>
        <v>32660</v>
      </c>
      <c r="BD1993" s="205">
        <f t="shared" ref="BD1993:BD2024" si="434">BB1993-BF1993</f>
        <v>0</v>
      </c>
      <c r="BE1993" s="205">
        <f t="shared" ref="BE1993:BE2024" si="435">BC1993-BF1993</f>
        <v>0</v>
      </c>
      <c r="BF1993" s="175">
        <v>32660</v>
      </c>
      <c r="BG1993" s="195"/>
      <c r="BH1993" s="195">
        <v>16291</v>
      </c>
      <c r="BI1993" s="195"/>
      <c r="BJ1993" s="195"/>
      <c r="BK1993" s="195"/>
      <c r="BL1993" s="195">
        <v>4040</v>
      </c>
      <c r="BM1993" s="195"/>
      <c r="BN1993" s="195">
        <v>370</v>
      </c>
      <c r="BO1993" s="195">
        <v>11959</v>
      </c>
      <c r="BP1993" s="200">
        <f t="shared" ref="BP1993:BP2024" si="436">BH1993+BO1993</f>
        <v>28250</v>
      </c>
    </row>
    <row r="1994" spans="1:68" s="201" customFormat="1" x14ac:dyDescent="0.15">
      <c r="A1994" s="117">
        <v>4321502004</v>
      </c>
      <c r="B1994" s="118" t="s">
        <v>2991</v>
      </c>
      <c r="C1994" s="118" t="s">
        <v>2954</v>
      </c>
      <c r="D1994" s="118" t="s">
        <v>2989</v>
      </c>
      <c r="E1994" s="118" t="s">
        <v>5244</v>
      </c>
      <c r="F1994" s="120">
        <v>2</v>
      </c>
      <c r="G1994" s="119">
        <v>28417</v>
      </c>
      <c r="H1994" s="119"/>
      <c r="I1994" s="120" t="s">
        <v>5820</v>
      </c>
      <c r="J1994" s="120">
        <v>620</v>
      </c>
      <c r="K1994" s="120">
        <v>28417</v>
      </c>
      <c r="L1994" s="120">
        <v>0.126</v>
      </c>
      <c r="M1994" s="121" t="s">
        <v>5670</v>
      </c>
      <c r="N1994" s="120">
        <v>2</v>
      </c>
      <c r="O1994" s="119">
        <v>215</v>
      </c>
      <c r="P1994" s="119">
        <v>54</v>
      </c>
      <c r="Q1994" s="119">
        <v>6.4</v>
      </c>
      <c r="R1994" s="120"/>
      <c r="S1994" s="120"/>
      <c r="T1994" s="120"/>
      <c r="U1994" s="120"/>
      <c r="V1994" s="172">
        <v>104.5</v>
      </c>
      <c r="W1994" s="172"/>
      <c r="X1994" s="172">
        <v>104.2</v>
      </c>
      <c r="Y1994" s="172">
        <v>0.3</v>
      </c>
      <c r="Z1994" s="172"/>
      <c r="AA1994" s="123"/>
      <c r="AB1994" s="123"/>
      <c r="AC1994" s="123">
        <v>24</v>
      </c>
      <c r="AD1994" s="123"/>
      <c r="AE1994" s="123"/>
      <c r="AF1994" s="123"/>
      <c r="AG1994" s="214"/>
      <c r="AH1994" s="229" t="str">
        <f t="shared" si="430"/>
        <v>b3</v>
      </c>
      <c r="AI1994" s="199"/>
      <c r="AJ1994" s="199"/>
      <c r="AK1994" s="199"/>
      <c r="AL1994" s="199"/>
      <c r="AM1994" s="199"/>
      <c r="AN1994" s="173"/>
      <c r="AO1994" s="173"/>
      <c r="AP1994" s="173"/>
      <c r="AQ1994" s="173"/>
      <c r="AR1994" s="173"/>
      <c r="AS1994" s="173"/>
      <c r="AT1994" s="173">
        <v>0.5</v>
      </c>
      <c r="AU1994" s="173">
        <v>0.5</v>
      </c>
      <c r="AV1994" s="173"/>
      <c r="AW1994" s="173"/>
      <c r="AX1994" s="173"/>
      <c r="AY1994" s="173"/>
      <c r="AZ1994" s="211"/>
      <c r="BA1994" s="211">
        <f t="shared" si="431"/>
        <v>1</v>
      </c>
      <c r="BB1994" s="205">
        <f t="shared" si="432"/>
        <v>13195</v>
      </c>
      <c r="BC1994" s="205">
        <f t="shared" si="433"/>
        <v>10626</v>
      </c>
      <c r="BD1994" s="205">
        <f t="shared" si="434"/>
        <v>2854</v>
      </c>
      <c r="BE1994" s="205">
        <f t="shared" si="435"/>
        <v>285</v>
      </c>
      <c r="BF1994" s="175">
        <v>10341</v>
      </c>
      <c r="BG1994" s="175">
        <v>1366</v>
      </c>
      <c r="BH1994" s="175">
        <v>4803</v>
      </c>
      <c r="BI1994" s="175">
        <v>2569</v>
      </c>
      <c r="BJ1994" s="175"/>
      <c r="BK1994" s="175">
        <v>154</v>
      </c>
      <c r="BL1994" s="175"/>
      <c r="BM1994" s="175">
        <v>2167</v>
      </c>
      <c r="BN1994" s="175">
        <v>609</v>
      </c>
      <c r="BO1994" s="175">
        <v>1527</v>
      </c>
      <c r="BP1994" s="200">
        <f t="shared" si="436"/>
        <v>6330</v>
      </c>
    </row>
    <row r="1995" spans="1:68" s="201" customFormat="1" x14ac:dyDescent="0.15">
      <c r="A1995" s="117">
        <v>1546102003</v>
      </c>
      <c r="B1995" s="118" t="s">
        <v>1270</v>
      </c>
      <c r="C1995" s="118" t="s">
        <v>1167</v>
      </c>
      <c r="D1995" s="118" t="s">
        <v>1268</v>
      </c>
      <c r="E1995" s="118" t="s">
        <v>3984</v>
      </c>
      <c r="F1995" s="120">
        <v>14</v>
      </c>
      <c r="G1995" s="119"/>
      <c r="H1995" s="119"/>
      <c r="I1995" s="120" t="s">
        <v>5820</v>
      </c>
      <c r="J1995" s="120">
        <v>1050</v>
      </c>
      <c r="K1995" s="120">
        <v>39675</v>
      </c>
      <c r="L1995" s="120">
        <v>0.104</v>
      </c>
      <c r="M1995" s="121" t="s">
        <v>5657</v>
      </c>
      <c r="N1995" s="120">
        <v>2</v>
      </c>
      <c r="O1995" s="119">
        <v>96.2</v>
      </c>
      <c r="P1995" s="119">
        <v>27</v>
      </c>
      <c r="Q1995" s="119">
        <v>1</v>
      </c>
      <c r="R1995" s="120" t="s">
        <v>5658</v>
      </c>
      <c r="S1995" s="120">
        <v>1.4999999999999999E-2</v>
      </c>
      <c r="T1995" s="120"/>
      <c r="U1995" s="120"/>
      <c r="V1995" s="172">
        <v>138.16200000000001</v>
      </c>
      <c r="W1995" s="172">
        <v>6.1120000000000001</v>
      </c>
      <c r="X1995" s="172">
        <v>65.87</v>
      </c>
      <c r="Y1995" s="172">
        <v>13.78</v>
      </c>
      <c r="Z1995" s="172">
        <v>52.4</v>
      </c>
      <c r="AA1995" s="123">
        <v>180</v>
      </c>
      <c r="AB1995" s="123"/>
      <c r="AC1995" s="123">
        <v>11.65</v>
      </c>
      <c r="AD1995" s="123"/>
      <c r="AE1995" s="123"/>
      <c r="AF1995" s="123"/>
      <c r="AG1995" s="214"/>
      <c r="AH1995" s="229" t="str">
        <f t="shared" si="430"/>
        <v>b3</v>
      </c>
      <c r="AI1995" s="199"/>
      <c r="AJ1995" s="199"/>
      <c r="AK1995" s="199"/>
      <c r="AL1995" s="199"/>
      <c r="AM1995" s="199"/>
      <c r="AN1995" s="173"/>
      <c r="AO1995" s="173"/>
      <c r="AP1995" s="173"/>
      <c r="AQ1995" s="173"/>
      <c r="AR1995" s="173"/>
      <c r="AS1995" s="173"/>
      <c r="AT1995" s="173">
        <v>0.5</v>
      </c>
      <c r="AU1995" s="173">
        <v>0.5</v>
      </c>
      <c r="AV1995" s="173"/>
      <c r="AW1995" s="173"/>
      <c r="AX1995" s="173"/>
      <c r="AY1995" s="173">
        <v>0.7</v>
      </c>
      <c r="AZ1995" s="211">
        <f t="shared" ref="AZ1995:AZ2011" si="437">SUBTOTAL(9,AN1995:AS1995)</f>
        <v>0</v>
      </c>
      <c r="BA1995" s="211">
        <f t="shared" si="431"/>
        <v>1.7</v>
      </c>
      <c r="BB1995" s="205">
        <f t="shared" si="432"/>
        <v>12387</v>
      </c>
      <c r="BC1995" s="205">
        <f t="shared" si="433"/>
        <v>12387</v>
      </c>
      <c r="BD1995" s="205">
        <f t="shared" si="434"/>
        <v>-287</v>
      </c>
      <c r="BE1995" s="205">
        <f t="shared" si="435"/>
        <v>-287</v>
      </c>
      <c r="BF1995" s="175">
        <v>12674</v>
      </c>
      <c r="BG1995" s="175"/>
      <c r="BH1995" s="175">
        <v>7455</v>
      </c>
      <c r="BI1995" s="175"/>
      <c r="BJ1995" s="175"/>
      <c r="BK1995" s="175">
        <v>361</v>
      </c>
      <c r="BL1995" s="175">
        <v>54</v>
      </c>
      <c r="BM1995" s="175">
        <v>2383</v>
      </c>
      <c r="BN1995" s="175">
        <v>213</v>
      </c>
      <c r="BO1995" s="175">
        <v>1921</v>
      </c>
      <c r="BP1995" s="200">
        <f t="shared" si="436"/>
        <v>9376</v>
      </c>
    </row>
    <row r="1996" spans="1:68" s="201" customFormat="1" x14ac:dyDescent="0.15">
      <c r="A1996" s="117">
        <v>3360602001</v>
      </c>
      <c r="B1996" s="118" t="s">
        <v>2505</v>
      </c>
      <c r="C1996" s="118" t="s">
        <v>2427</v>
      </c>
      <c r="D1996" s="118" t="s">
        <v>2506</v>
      </c>
      <c r="E1996" s="118" t="s">
        <v>4900</v>
      </c>
      <c r="F1996" s="120">
        <v>7</v>
      </c>
      <c r="G1996" s="119">
        <v>45323</v>
      </c>
      <c r="H1996" s="119"/>
      <c r="I1996" s="120" t="s">
        <v>5820</v>
      </c>
      <c r="J1996" s="120">
        <v>580</v>
      </c>
      <c r="K1996" s="120">
        <v>45323</v>
      </c>
      <c r="L1996" s="120">
        <v>0.214</v>
      </c>
      <c r="M1996" s="121" t="s">
        <v>5670</v>
      </c>
      <c r="N1996" s="120">
        <v>2</v>
      </c>
      <c r="O1996" s="119">
        <v>86.8</v>
      </c>
      <c r="P1996" s="119">
        <v>24.1</v>
      </c>
      <c r="Q1996" s="119">
        <v>2.95</v>
      </c>
      <c r="R1996" s="120"/>
      <c r="S1996" s="120"/>
      <c r="T1996" s="120"/>
      <c r="U1996" s="120"/>
      <c r="V1996" s="172">
        <v>167.8</v>
      </c>
      <c r="W1996" s="172">
        <v>13.4</v>
      </c>
      <c r="X1996" s="172">
        <v>146</v>
      </c>
      <c r="Y1996" s="172">
        <v>8.4</v>
      </c>
      <c r="Z1996" s="172"/>
      <c r="AA1996" s="123"/>
      <c r="AB1996" s="123"/>
      <c r="AC1996" s="123">
        <v>13.9</v>
      </c>
      <c r="AD1996" s="123"/>
      <c r="AE1996" s="123"/>
      <c r="AF1996" s="123"/>
      <c r="AG1996" s="214"/>
      <c r="AH1996" s="229" t="str">
        <f t="shared" si="430"/>
        <v>b3</v>
      </c>
      <c r="AI1996" s="199"/>
      <c r="AJ1996" s="199"/>
      <c r="AK1996" s="199"/>
      <c r="AL1996" s="199"/>
      <c r="AM1996" s="199"/>
      <c r="AN1996" s="173"/>
      <c r="AO1996" s="173"/>
      <c r="AP1996" s="173"/>
      <c r="AQ1996" s="173"/>
      <c r="AR1996" s="173"/>
      <c r="AS1996" s="173"/>
      <c r="AT1996" s="173">
        <v>0.5</v>
      </c>
      <c r="AU1996" s="173">
        <v>0.5</v>
      </c>
      <c r="AV1996" s="173">
        <v>0.5</v>
      </c>
      <c r="AW1996" s="173">
        <v>0.5</v>
      </c>
      <c r="AX1996" s="173"/>
      <c r="AY1996" s="173"/>
      <c r="AZ1996" s="211">
        <f t="shared" si="437"/>
        <v>0</v>
      </c>
      <c r="BA1996" s="211">
        <f t="shared" si="431"/>
        <v>2</v>
      </c>
      <c r="BB1996" s="205">
        <f t="shared" si="432"/>
        <v>35624</v>
      </c>
      <c r="BC1996" s="205">
        <f t="shared" si="433"/>
        <v>19314</v>
      </c>
      <c r="BD1996" s="205">
        <f t="shared" si="434"/>
        <v>16310</v>
      </c>
      <c r="BE1996" s="205">
        <f t="shared" si="435"/>
        <v>0</v>
      </c>
      <c r="BF1996" s="175">
        <v>19314</v>
      </c>
      <c r="BG1996" s="175"/>
      <c r="BH1996" s="175">
        <v>16310</v>
      </c>
      <c r="BI1996" s="175">
        <v>16310</v>
      </c>
      <c r="BJ1996" s="175"/>
      <c r="BK1996" s="175"/>
      <c r="BL1996" s="175">
        <v>269</v>
      </c>
      <c r="BM1996" s="175">
        <v>2735</v>
      </c>
      <c r="BN1996" s="175"/>
      <c r="BO1996" s="175"/>
      <c r="BP1996" s="200">
        <f t="shared" si="436"/>
        <v>16310</v>
      </c>
    </row>
    <row r="1997" spans="1:68" s="201" customFormat="1" x14ac:dyDescent="0.15">
      <c r="A1997" s="117">
        <v>1330802001</v>
      </c>
      <c r="B1997" s="118" t="s">
        <v>1102</v>
      </c>
      <c r="C1997" s="118" t="s">
        <v>1069</v>
      </c>
      <c r="D1997" s="118" t="s">
        <v>1103</v>
      </c>
      <c r="E1997" s="118" t="s">
        <v>3855</v>
      </c>
      <c r="F1997" s="120">
        <v>15</v>
      </c>
      <c r="G1997" s="119"/>
      <c r="H1997" s="119"/>
      <c r="I1997" s="120" t="s">
        <v>5820</v>
      </c>
      <c r="J1997" s="120">
        <v>940</v>
      </c>
      <c r="K1997" s="120">
        <v>51558</v>
      </c>
      <c r="L1997" s="120">
        <v>0.15</v>
      </c>
      <c r="M1997" s="121" t="s">
        <v>5657</v>
      </c>
      <c r="N1997" s="120">
        <v>2</v>
      </c>
      <c r="O1997" s="119">
        <v>93.8</v>
      </c>
      <c r="P1997" s="119"/>
      <c r="Q1997" s="119"/>
      <c r="R1997" s="120"/>
      <c r="S1997" s="120"/>
      <c r="T1997" s="120"/>
      <c r="U1997" s="120" t="s">
        <v>5694</v>
      </c>
      <c r="V1997" s="172">
        <v>154.6</v>
      </c>
      <c r="W1997" s="172"/>
      <c r="X1997" s="172">
        <v>58.7</v>
      </c>
      <c r="Y1997" s="172">
        <v>31.1</v>
      </c>
      <c r="Z1997" s="172">
        <v>64.8</v>
      </c>
      <c r="AA1997" s="123">
        <v>325</v>
      </c>
      <c r="AB1997" s="123"/>
      <c r="AC1997" s="123">
        <v>28</v>
      </c>
      <c r="AD1997" s="123"/>
      <c r="AE1997" s="123"/>
      <c r="AF1997" s="123"/>
      <c r="AG1997" s="214"/>
      <c r="AH1997" s="229" t="str">
        <f t="shared" si="430"/>
        <v>b3</v>
      </c>
      <c r="AI1997" s="199"/>
      <c r="AJ1997" s="199"/>
      <c r="AK1997" s="199"/>
      <c r="AL1997" s="199"/>
      <c r="AM1997" s="199"/>
      <c r="AN1997" s="173">
        <v>3</v>
      </c>
      <c r="AO1997" s="173" t="s">
        <v>3186</v>
      </c>
      <c r="AP1997" s="173" t="s">
        <v>3186</v>
      </c>
      <c r="AQ1997" s="173" t="s">
        <v>3186</v>
      </c>
      <c r="AR1997" s="173" t="s">
        <v>3186</v>
      </c>
      <c r="AS1997" s="173"/>
      <c r="AT1997" s="173">
        <v>0.6</v>
      </c>
      <c r="AU1997" s="173"/>
      <c r="AV1997" s="173">
        <v>0.6</v>
      </c>
      <c r="AW1997" s="173"/>
      <c r="AX1997" s="173">
        <v>1</v>
      </c>
      <c r="AY1997" s="173" t="s">
        <v>3186</v>
      </c>
      <c r="AZ1997" s="211">
        <f t="shared" si="437"/>
        <v>3</v>
      </c>
      <c r="BA1997" s="211">
        <f t="shared" si="431"/>
        <v>2.2000000000000002</v>
      </c>
      <c r="BB1997" s="205">
        <f t="shared" si="432"/>
        <v>70292</v>
      </c>
      <c r="BC1997" s="205">
        <f t="shared" si="433"/>
        <v>70292</v>
      </c>
      <c r="BD1997" s="205">
        <f t="shared" si="434"/>
        <v>0</v>
      </c>
      <c r="BE1997" s="205">
        <f t="shared" si="435"/>
        <v>0</v>
      </c>
      <c r="BF1997" s="175">
        <v>70292</v>
      </c>
      <c r="BG1997" s="175">
        <v>7792</v>
      </c>
      <c r="BH1997" s="175">
        <v>19740</v>
      </c>
      <c r="BI1997" s="175"/>
      <c r="BJ1997" s="175"/>
      <c r="BK1997" s="175">
        <v>996</v>
      </c>
      <c r="BL1997" s="175">
        <v>2549</v>
      </c>
      <c r="BM1997" s="175">
        <v>6834</v>
      </c>
      <c r="BN1997" s="175">
        <v>1984</v>
      </c>
      <c r="BO1997" s="175">
        <v>30397</v>
      </c>
      <c r="BP1997" s="200">
        <f t="shared" si="436"/>
        <v>50137</v>
      </c>
    </row>
    <row r="1998" spans="1:68" s="201" customFormat="1" x14ac:dyDescent="0.15">
      <c r="A1998" s="117">
        <v>4221001001</v>
      </c>
      <c r="B1998" s="118" t="s">
        <v>2929</v>
      </c>
      <c r="C1998" s="118" t="s">
        <v>2907</v>
      </c>
      <c r="D1998" s="118" t="s">
        <v>2930</v>
      </c>
      <c r="E1998" s="118" t="s">
        <v>5201</v>
      </c>
      <c r="F1998" s="120">
        <v>15</v>
      </c>
      <c r="G1998" s="119"/>
      <c r="H1998" s="119"/>
      <c r="I1998" s="120" t="s">
        <v>5820</v>
      </c>
      <c r="J1998" s="120">
        <v>640</v>
      </c>
      <c r="K1998" s="120">
        <v>60167</v>
      </c>
      <c r="L1998" s="120">
        <v>0.25800000000000001</v>
      </c>
      <c r="M1998" s="121" t="s">
        <v>5667</v>
      </c>
      <c r="N1998" s="120">
        <v>2</v>
      </c>
      <c r="O1998" s="119">
        <v>146.69999999999999</v>
      </c>
      <c r="P1998" s="119"/>
      <c r="Q1998" s="119"/>
      <c r="R1998" s="120" t="s">
        <v>5660</v>
      </c>
      <c r="S1998" s="120">
        <v>0.1</v>
      </c>
      <c r="T1998" s="120"/>
      <c r="U1998" s="120"/>
      <c r="V1998" s="172">
        <v>77</v>
      </c>
      <c r="W1998" s="172"/>
      <c r="X1998" s="172"/>
      <c r="Y1998" s="172"/>
      <c r="Z1998" s="172">
        <v>77</v>
      </c>
      <c r="AA1998" s="123">
        <v>232</v>
      </c>
      <c r="AB1998" s="123"/>
      <c r="AC1998" s="123">
        <v>22</v>
      </c>
      <c r="AD1998" s="123"/>
      <c r="AE1998" s="123"/>
      <c r="AF1998" s="123"/>
      <c r="AG1998" s="214"/>
      <c r="AH1998" s="229" t="str">
        <f t="shared" si="430"/>
        <v>b3</v>
      </c>
      <c r="AI1998" s="199"/>
      <c r="AJ1998" s="199"/>
      <c r="AK1998" s="199"/>
      <c r="AL1998" s="199"/>
      <c r="AM1998" s="199"/>
      <c r="AN1998" s="173"/>
      <c r="AO1998" s="173"/>
      <c r="AP1998" s="173"/>
      <c r="AQ1998" s="173"/>
      <c r="AR1998" s="173"/>
      <c r="AS1998" s="173"/>
      <c r="AT1998" s="173">
        <v>1</v>
      </c>
      <c r="AU1998" s="173">
        <v>1</v>
      </c>
      <c r="AV1998" s="173"/>
      <c r="AW1998" s="173"/>
      <c r="AX1998" s="173"/>
      <c r="AY1998" s="173">
        <v>0.5</v>
      </c>
      <c r="AZ1998" s="211">
        <f t="shared" si="437"/>
        <v>0</v>
      </c>
      <c r="BA1998" s="211">
        <f t="shared" si="431"/>
        <v>2.5</v>
      </c>
      <c r="BB1998" s="205">
        <f t="shared" si="432"/>
        <v>12112</v>
      </c>
      <c r="BC1998" s="205">
        <f t="shared" si="433"/>
        <v>9334</v>
      </c>
      <c r="BD1998" s="205">
        <f t="shared" si="434"/>
        <v>3541</v>
      </c>
      <c r="BE1998" s="205">
        <f t="shared" si="435"/>
        <v>763</v>
      </c>
      <c r="BF1998" s="175">
        <v>8571</v>
      </c>
      <c r="BG1998" s="175"/>
      <c r="BH1998" s="175">
        <v>5882</v>
      </c>
      <c r="BI1998" s="175">
        <v>2778</v>
      </c>
      <c r="BJ1998" s="175"/>
      <c r="BK1998" s="175">
        <v>26</v>
      </c>
      <c r="BL1998" s="175">
        <v>821</v>
      </c>
      <c r="BM1998" s="175">
        <v>1180</v>
      </c>
      <c r="BN1998" s="175">
        <v>67</v>
      </c>
      <c r="BO1998" s="175">
        <v>1358</v>
      </c>
      <c r="BP1998" s="200">
        <f t="shared" si="436"/>
        <v>7240</v>
      </c>
    </row>
    <row r="1999" spans="1:68" s="201" customFormat="1" x14ac:dyDescent="0.15">
      <c r="A1999" s="117">
        <v>3310001003</v>
      </c>
      <c r="B1999" s="118" t="s">
        <v>2431</v>
      </c>
      <c r="C1999" s="118" t="s">
        <v>2427</v>
      </c>
      <c r="D1999" s="118" t="s">
        <v>2430</v>
      </c>
      <c r="E1999" s="118" t="s">
        <v>4837</v>
      </c>
      <c r="F1999" s="120">
        <v>29</v>
      </c>
      <c r="G1999" s="119">
        <v>79449</v>
      </c>
      <c r="H1999" s="119"/>
      <c r="I1999" s="120" t="s">
        <v>5820</v>
      </c>
      <c r="J1999" s="120">
        <v>1255</v>
      </c>
      <c r="K1999" s="120">
        <v>79449</v>
      </c>
      <c r="L1999" s="120">
        <v>0.17299999999999999</v>
      </c>
      <c r="M1999" s="121" t="s">
        <v>5682</v>
      </c>
      <c r="N1999" s="120">
        <v>2</v>
      </c>
      <c r="O1999" s="119">
        <v>200</v>
      </c>
      <c r="P1999" s="119">
        <v>63</v>
      </c>
      <c r="Q1999" s="119">
        <v>5.5</v>
      </c>
      <c r="R1999" s="120" t="s">
        <v>5658</v>
      </c>
      <c r="S1999" s="120">
        <v>0.1</v>
      </c>
      <c r="T1999" s="120"/>
      <c r="U1999" s="120"/>
      <c r="V1999" s="172">
        <v>273.5</v>
      </c>
      <c r="W1999" s="172"/>
      <c r="X1999" s="172">
        <v>263.60000000000002</v>
      </c>
      <c r="Y1999" s="172">
        <v>9.9</v>
      </c>
      <c r="Z1999" s="172"/>
      <c r="AA1999" s="123">
        <v>723</v>
      </c>
      <c r="AB1999" s="123"/>
      <c r="AC1999" s="123">
        <v>75</v>
      </c>
      <c r="AD1999" s="123"/>
      <c r="AE1999" s="123"/>
      <c r="AF1999" s="123"/>
      <c r="AG1999" s="214"/>
      <c r="AH1999" s="229" t="str">
        <f t="shared" si="430"/>
        <v>b3</v>
      </c>
      <c r="AI1999" s="199"/>
      <c r="AJ1999" s="199"/>
      <c r="AK1999" s="199"/>
      <c r="AL1999" s="199"/>
      <c r="AM1999" s="199"/>
      <c r="AN1999" s="173"/>
      <c r="AO1999" s="173"/>
      <c r="AP1999" s="173"/>
      <c r="AQ1999" s="173"/>
      <c r="AR1999" s="173"/>
      <c r="AS1999" s="173"/>
      <c r="AT1999" s="173">
        <v>0.5</v>
      </c>
      <c r="AU1999" s="173"/>
      <c r="AV1999" s="173"/>
      <c r="AW1999" s="173"/>
      <c r="AX1999" s="173"/>
      <c r="AY1999" s="173"/>
      <c r="AZ1999" s="211">
        <f t="shared" si="437"/>
        <v>0</v>
      </c>
      <c r="BA1999" s="211">
        <f t="shared" si="431"/>
        <v>0.5</v>
      </c>
      <c r="BB1999" s="205">
        <f t="shared" si="432"/>
        <v>25803</v>
      </c>
      <c r="BC1999" s="205">
        <f t="shared" si="433"/>
        <v>22467</v>
      </c>
      <c r="BD1999" s="205">
        <f t="shared" si="434"/>
        <v>5979</v>
      </c>
      <c r="BE1999" s="205">
        <f t="shared" si="435"/>
        <v>2643</v>
      </c>
      <c r="BF1999" s="175">
        <v>19824</v>
      </c>
      <c r="BG1999" s="175"/>
      <c r="BH1999" s="175">
        <v>6082</v>
      </c>
      <c r="BI1999" s="175">
        <v>3336</v>
      </c>
      <c r="BJ1999" s="175"/>
      <c r="BK1999" s="175">
        <v>1253</v>
      </c>
      <c r="BL1999" s="175">
        <v>1004</v>
      </c>
      <c r="BM1999" s="175">
        <v>4810</v>
      </c>
      <c r="BN1999" s="175">
        <v>1771</v>
      </c>
      <c r="BO1999" s="175">
        <v>7547</v>
      </c>
      <c r="BP1999" s="200">
        <f t="shared" si="436"/>
        <v>13629</v>
      </c>
    </row>
    <row r="2000" spans="1:68" s="201" customFormat="1" x14ac:dyDescent="0.15">
      <c r="A2000" s="117">
        <v>350702001</v>
      </c>
      <c r="B2000" s="118" t="s">
        <v>479</v>
      </c>
      <c r="C2000" s="118" t="s">
        <v>415</v>
      </c>
      <c r="D2000" s="118" t="s">
        <v>480</v>
      </c>
      <c r="E2000" s="118" t="s">
        <v>3467</v>
      </c>
      <c r="F2000" s="120">
        <v>12</v>
      </c>
      <c r="G2000" s="119"/>
      <c r="H2000" s="119"/>
      <c r="I2000" s="120" t="s">
        <v>5820</v>
      </c>
      <c r="J2000" s="120">
        <v>600</v>
      </c>
      <c r="K2000" s="120">
        <v>83811</v>
      </c>
      <c r="L2000" s="120">
        <v>0.38300000000000001</v>
      </c>
      <c r="M2000" s="121" t="s">
        <v>5670</v>
      </c>
      <c r="N2000" s="120">
        <v>2</v>
      </c>
      <c r="O2000" s="119">
        <v>240</v>
      </c>
      <c r="P2000" s="119"/>
      <c r="Q2000" s="119"/>
      <c r="R2000" s="120" t="s">
        <v>5658</v>
      </c>
      <c r="S2000" s="120">
        <v>0.1249</v>
      </c>
      <c r="T2000" s="120"/>
      <c r="U2000" s="120"/>
      <c r="V2000" s="172">
        <v>148.80000000000001</v>
      </c>
      <c r="W2000" s="172"/>
      <c r="X2000" s="172">
        <v>77.900000000000006</v>
      </c>
      <c r="Y2000" s="172">
        <v>25.8</v>
      </c>
      <c r="Z2000" s="172">
        <v>45.1</v>
      </c>
      <c r="AA2000" s="123"/>
      <c r="AB2000" s="123"/>
      <c r="AC2000" s="123">
        <v>75.06</v>
      </c>
      <c r="AD2000" s="123"/>
      <c r="AE2000" s="123"/>
      <c r="AF2000" s="123"/>
      <c r="AG2000" s="214"/>
      <c r="AH2000" s="229" t="str">
        <f t="shared" si="430"/>
        <v>b3</v>
      </c>
      <c r="AI2000" s="199"/>
      <c r="AJ2000" s="199"/>
      <c r="AK2000" s="199"/>
      <c r="AL2000" s="199"/>
      <c r="AM2000" s="199"/>
      <c r="AN2000" s="173">
        <v>2</v>
      </c>
      <c r="AO2000" s="173" t="s">
        <v>3186</v>
      </c>
      <c r="AP2000" s="173" t="s">
        <v>3186</v>
      </c>
      <c r="AQ2000" s="173" t="s">
        <v>3186</v>
      </c>
      <c r="AR2000" s="173" t="s">
        <v>3186</v>
      </c>
      <c r="AS2000" s="173">
        <v>1</v>
      </c>
      <c r="AT2000" s="173">
        <v>1</v>
      </c>
      <c r="AU2000" s="173">
        <v>0.5</v>
      </c>
      <c r="AV2000" s="173">
        <v>1</v>
      </c>
      <c r="AW2000" s="173">
        <v>0.5</v>
      </c>
      <c r="AX2000" s="173">
        <v>1</v>
      </c>
      <c r="AY2000" s="173">
        <v>2</v>
      </c>
      <c r="AZ2000" s="211">
        <f t="shared" si="437"/>
        <v>3</v>
      </c>
      <c r="BA2000" s="211">
        <f t="shared" si="431"/>
        <v>6</v>
      </c>
      <c r="BB2000" s="205">
        <f t="shared" si="432"/>
        <v>24991</v>
      </c>
      <c r="BC2000" s="205">
        <f t="shared" si="433"/>
        <v>20947</v>
      </c>
      <c r="BD2000" s="205">
        <f t="shared" si="434"/>
        <v>5447</v>
      </c>
      <c r="BE2000" s="205">
        <f t="shared" si="435"/>
        <v>1403</v>
      </c>
      <c r="BF2000" s="175">
        <v>19544</v>
      </c>
      <c r="BG2000" s="175"/>
      <c r="BH2000" s="175">
        <v>5447</v>
      </c>
      <c r="BI2000" s="175">
        <v>4044</v>
      </c>
      <c r="BJ2000" s="175"/>
      <c r="BK2000" s="175">
        <v>1186</v>
      </c>
      <c r="BL2000" s="175">
        <v>5617</v>
      </c>
      <c r="BM2000" s="175">
        <v>2230</v>
      </c>
      <c r="BN2000" s="175">
        <v>907</v>
      </c>
      <c r="BO2000" s="175">
        <v>5560</v>
      </c>
      <c r="BP2000" s="200">
        <f t="shared" si="436"/>
        <v>11007</v>
      </c>
    </row>
    <row r="2001" spans="1:68" s="201" customFormat="1" x14ac:dyDescent="0.15">
      <c r="A2001" s="117">
        <v>3720602004</v>
      </c>
      <c r="B2001" s="118" t="s">
        <v>2694</v>
      </c>
      <c r="C2001" s="118" t="s">
        <v>2676</v>
      </c>
      <c r="D2001" s="118" t="s">
        <v>2690</v>
      </c>
      <c r="E2001" s="118" t="s">
        <v>5039</v>
      </c>
      <c r="F2001" s="120">
        <v>16</v>
      </c>
      <c r="G2001" s="119">
        <v>87162</v>
      </c>
      <c r="H2001" s="119"/>
      <c r="I2001" s="120" t="s">
        <v>5820</v>
      </c>
      <c r="J2001" s="120">
        <v>770</v>
      </c>
      <c r="K2001" s="120">
        <v>87162</v>
      </c>
      <c r="L2001" s="120">
        <v>0.31</v>
      </c>
      <c r="M2001" s="121" t="s">
        <v>5657</v>
      </c>
      <c r="N2001" s="120">
        <v>2</v>
      </c>
      <c r="O2001" s="119">
        <v>100</v>
      </c>
      <c r="P2001" s="119">
        <v>24.5</v>
      </c>
      <c r="Q2001" s="119">
        <v>2.5</v>
      </c>
      <c r="R2001" s="120" t="s">
        <v>5658</v>
      </c>
      <c r="S2001" s="120">
        <v>3</v>
      </c>
      <c r="T2001" s="120"/>
      <c r="U2001" s="120"/>
      <c r="V2001" s="172">
        <v>232.6</v>
      </c>
      <c r="W2001" s="172">
        <v>33.799999999999997</v>
      </c>
      <c r="X2001" s="172">
        <v>104.4</v>
      </c>
      <c r="Y2001" s="172">
        <v>68.599999999999994</v>
      </c>
      <c r="Z2001" s="172">
        <v>25.8</v>
      </c>
      <c r="AA2001" s="123">
        <v>864</v>
      </c>
      <c r="AB2001" s="123"/>
      <c r="AC2001" s="123">
        <v>93.5</v>
      </c>
      <c r="AD2001" s="123"/>
      <c r="AE2001" s="123"/>
      <c r="AF2001" s="123"/>
      <c r="AG2001" s="214"/>
      <c r="AH2001" s="229" t="str">
        <f t="shared" si="430"/>
        <v>b3</v>
      </c>
      <c r="AI2001" s="199"/>
      <c r="AJ2001" s="199"/>
      <c r="AK2001" s="199"/>
      <c r="AL2001" s="199"/>
      <c r="AM2001" s="199"/>
      <c r="AN2001" s="173" t="s">
        <v>3186</v>
      </c>
      <c r="AO2001" s="173" t="s">
        <v>3186</v>
      </c>
      <c r="AP2001" s="173" t="s">
        <v>3186</v>
      </c>
      <c r="AQ2001" s="173" t="s">
        <v>3186</v>
      </c>
      <c r="AR2001" s="173" t="s">
        <v>3186</v>
      </c>
      <c r="AS2001" s="173"/>
      <c r="AT2001" s="173"/>
      <c r="AU2001" s="173"/>
      <c r="AV2001" s="173"/>
      <c r="AW2001" s="173"/>
      <c r="AX2001" s="173"/>
      <c r="AY2001" s="173"/>
      <c r="AZ2001" s="211">
        <f t="shared" si="437"/>
        <v>0</v>
      </c>
      <c r="BA2001" s="211">
        <f t="shared" si="431"/>
        <v>0</v>
      </c>
      <c r="BB2001" s="205">
        <f t="shared" si="432"/>
        <v>12955</v>
      </c>
      <c r="BC2001" s="205">
        <f t="shared" si="433"/>
        <v>12955</v>
      </c>
      <c r="BD2001" s="205">
        <f t="shared" si="434"/>
        <v>0</v>
      </c>
      <c r="BE2001" s="205">
        <f t="shared" si="435"/>
        <v>0</v>
      </c>
      <c r="BF2001" s="175">
        <v>12955</v>
      </c>
      <c r="BG2001" s="175"/>
      <c r="BH2001" s="175">
        <v>5249</v>
      </c>
      <c r="BI2001" s="175"/>
      <c r="BJ2001" s="175"/>
      <c r="BK2001" s="175">
        <v>1377</v>
      </c>
      <c r="BL2001" s="175">
        <v>2257</v>
      </c>
      <c r="BM2001" s="175">
        <v>3102</v>
      </c>
      <c r="BN2001" s="175">
        <v>563</v>
      </c>
      <c r="BO2001" s="175">
        <v>407</v>
      </c>
      <c r="BP2001" s="200">
        <f t="shared" si="436"/>
        <v>5656</v>
      </c>
    </row>
    <row r="2002" spans="1:68" s="201" customFormat="1" x14ac:dyDescent="0.15">
      <c r="A2002" s="117">
        <v>2822502006</v>
      </c>
      <c r="B2002" s="118" t="s">
        <v>2207</v>
      </c>
      <c r="C2002" s="118" t="s">
        <v>2099</v>
      </c>
      <c r="D2002" s="118" t="s">
        <v>2203</v>
      </c>
      <c r="E2002" s="118" t="s">
        <v>4680</v>
      </c>
      <c r="F2002" s="120">
        <v>14</v>
      </c>
      <c r="G2002" s="119"/>
      <c r="H2002" s="119"/>
      <c r="I2002" s="120" t="s">
        <v>5820</v>
      </c>
      <c r="J2002" s="120">
        <v>600</v>
      </c>
      <c r="K2002" s="120">
        <v>97853</v>
      </c>
      <c r="L2002" s="120">
        <v>0.44700000000000001</v>
      </c>
      <c r="M2002" s="121" t="s">
        <v>5676</v>
      </c>
      <c r="N2002" s="120">
        <v>2</v>
      </c>
      <c r="O2002" s="119">
        <v>226</v>
      </c>
      <c r="P2002" s="119"/>
      <c r="Q2002" s="119"/>
      <c r="R2002" s="120" t="s">
        <v>5660</v>
      </c>
      <c r="S2002" s="120">
        <v>0.2</v>
      </c>
      <c r="T2002" s="120"/>
      <c r="U2002" s="120"/>
      <c r="V2002" s="172">
        <v>134</v>
      </c>
      <c r="W2002" s="172">
        <v>11</v>
      </c>
      <c r="X2002" s="172">
        <v>114</v>
      </c>
      <c r="Y2002" s="172">
        <v>9</v>
      </c>
      <c r="Z2002" s="172"/>
      <c r="AA2002" s="123">
        <v>666</v>
      </c>
      <c r="AB2002" s="123"/>
      <c r="AC2002" s="123">
        <v>49</v>
      </c>
      <c r="AD2002" s="123"/>
      <c r="AE2002" s="123"/>
      <c r="AF2002" s="123"/>
      <c r="AG2002" s="214"/>
      <c r="AH2002" s="229" t="str">
        <f t="shared" si="430"/>
        <v>b3</v>
      </c>
      <c r="AI2002" s="199"/>
      <c r="AJ2002" s="199"/>
      <c r="AK2002" s="199"/>
      <c r="AL2002" s="199"/>
      <c r="AM2002" s="199"/>
      <c r="AN2002" s="173">
        <v>0.5</v>
      </c>
      <c r="AO2002" s="173"/>
      <c r="AP2002" s="173"/>
      <c r="AQ2002" s="173">
        <v>0.5</v>
      </c>
      <c r="AR2002" s="173"/>
      <c r="AS2002" s="173"/>
      <c r="AT2002" s="173"/>
      <c r="AU2002" s="173"/>
      <c r="AV2002" s="173"/>
      <c r="AW2002" s="173"/>
      <c r="AX2002" s="173"/>
      <c r="AY2002" s="173"/>
      <c r="AZ2002" s="211">
        <f t="shared" si="437"/>
        <v>1</v>
      </c>
      <c r="BA2002" s="211">
        <f t="shared" si="431"/>
        <v>0</v>
      </c>
      <c r="BB2002" s="205">
        <f t="shared" si="432"/>
        <v>14426</v>
      </c>
      <c r="BC2002" s="205">
        <f t="shared" si="433"/>
        <v>14426</v>
      </c>
      <c r="BD2002" s="205">
        <f t="shared" si="434"/>
        <v>3308</v>
      </c>
      <c r="BE2002" s="205">
        <f t="shared" si="435"/>
        <v>3308</v>
      </c>
      <c r="BF2002" s="175">
        <v>11118</v>
      </c>
      <c r="BG2002" s="175"/>
      <c r="BH2002" s="175">
        <v>3308</v>
      </c>
      <c r="BI2002" s="175"/>
      <c r="BJ2002" s="175"/>
      <c r="BK2002" s="175">
        <v>1479</v>
      </c>
      <c r="BL2002" s="175">
        <v>2964</v>
      </c>
      <c r="BM2002" s="175">
        <v>2117</v>
      </c>
      <c r="BN2002" s="175">
        <v>66</v>
      </c>
      <c r="BO2002" s="175">
        <v>4492</v>
      </c>
      <c r="BP2002" s="200">
        <f t="shared" si="436"/>
        <v>7800</v>
      </c>
    </row>
    <row r="2003" spans="1:68" s="201" customFormat="1" x14ac:dyDescent="0.15">
      <c r="A2003" s="117">
        <v>3321501002</v>
      </c>
      <c r="B2003" s="118" t="s">
        <v>2488</v>
      </c>
      <c r="C2003" s="118" t="s">
        <v>2427</v>
      </c>
      <c r="D2003" s="118" t="s">
        <v>2487</v>
      </c>
      <c r="E2003" s="118" t="s">
        <v>4884</v>
      </c>
      <c r="F2003" s="120">
        <v>8</v>
      </c>
      <c r="G2003" s="119">
        <v>98216</v>
      </c>
      <c r="H2003" s="119"/>
      <c r="I2003" s="120" t="s">
        <v>5820</v>
      </c>
      <c r="J2003" s="120">
        <v>500</v>
      </c>
      <c r="K2003" s="120">
        <v>98216</v>
      </c>
      <c r="L2003" s="120">
        <v>0.53800000000000003</v>
      </c>
      <c r="M2003" s="121" t="s">
        <v>5657</v>
      </c>
      <c r="N2003" s="120">
        <v>2</v>
      </c>
      <c r="O2003" s="119"/>
      <c r="P2003" s="119"/>
      <c r="Q2003" s="119"/>
      <c r="R2003" s="120" t="s">
        <v>5658</v>
      </c>
      <c r="S2003" s="120">
        <v>0.3</v>
      </c>
      <c r="T2003" s="120"/>
      <c r="U2003" s="120"/>
      <c r="V2003" s="172">
        <v>153.30000000000001</v>
      </c>
      <c r="W2003" s="172">
        <v>45.99</v>
      </c>
      <c r="X2003" s="172">
        <v>61.32</v>
      </c>
      <c r="Y2003" s="172">
        <v>38.32</v>
      </c>
      <c r="Z2003" s="172">
        <v>7.67</v>
      </c>
      <c r="AA2003" s="123"/>
      <c r="AB2003" s="123"/>
      <c r="AC2003" s="123">
        <v>11</v>
      </c>
      <c r="AD2003" s="123"/>
      <c r="AE2003" s="123"/>
      <c r="AF2003" s="123"/>
      <c r="AG2003" s="214"/>
      <c r="AH2003" s="229" t="str">
        <f t="shared" si="430"/>
        <v>b3</v>
      </c>
      <c r="AI2003" s="199"/>
      <c r="AJ2003" s="199"/>
      <c r="AK2003" s="199"/>
      <c r="AL2003" s="199"/>
      <c r="AM2003" s="199"/>
      <c r="AN2003" s="173">
        <v>11</v>
      </c>
      <c r="AO2003" s="173" t="s">
        <v>3186</v>
      </c>
      <c r="AP2003" s="173" t="s">
        <v>3186</v>
      </c>
      <c r="AQ2003" s="173" t="s">
        <v>3186</v>
      </c>
      <c r="AR2003" s="173" t="s">
        <v>3186</v>
      </c>
      <c r="AS2003" s="173" t="s">
        <v>3186</v>
      </c>
      <c r="AT2003" s="173">
        <v>1</v>
      </c>
      <c r="AU2003" s="173">
        <v>1</v>
      </c>
      <c r="AV2003" s="173">
        <v>1</v>
      </c>
      <c r="AW2003" s="173">
        <v>1</v>
      </c>
      <c r="AX2003" s="173">
        <v>1</v>
      </c>
      <c r="AY2003" s="173" t="s">
        <v>3186</v>
      </c>
      <c r="AZ2003" s="211">
        <f t="shared" si="437"/>
        <v>11</v>
      </c>
      <c r="BA2003" s="211">
        <f t="shared" si="431"/>
        <v>5</v>
      </c>
      <c r="BB2003" s="205">
        <f t="shared" si="432"/>
        <v>20089</v>
      </c>
      <c r="BC2003" s="205">
        <f t="shared" si="433"/>
        <v>16153</v>
      </c>
      <c r="BD2003" s="205">
        <f t="shared" si="434"/>
        <v>5248</v>
      </c>
      <c r="BE2003" s="205">
        <f t="shared" si="435"/>
        <v>1312</v>
      </c>
      <c r="BF2003" s="175">
        <v>14841</v>
      </c>
      <c r="BG2003" s="175">
        <v>2087</v>
      </c>
      <c r="BH2003" s="175">
        <v>5248</v>
      </c>
      <c r="BI2003" s="175">
        <v>3096</v>
      </c>
      <c r="BJ2003" s="175">
        <v>840</v>
      </c>
      <c r="BK2003" s="175">
        <v>1621</v>
      </c>
      <c r="BL2003" s="175">
        <v>130</v>
      </c>
      <c r="BM2003" s="175">
        <v>3016</v>
      </c>
      <c r="BN2003" s="175">
        <v>833</v>
      </c>
      <c r="BO2003" s="175">
        <v>3218</v>
      </c>
      <c r="BP2003" s="200">
        <f t="shared" si="436"/>
        <v>8466</v>
      </c>
    </row>
    <row r="2004" spans="1:68" s="201" customFormat="1" x14ac:dyDescent="0.15">
      <c r="A2004" s="117">
        <v>2822202006</v>
      </c>
      <c r="B2004" s="118" t="s">
        <v>2178</v>
      </c>
      <c r="C2004" s="118" t="s">
        <v>2099</v>
      </c>
      <c r="D2004" s="118" t="s">
        <v>2173</v>
      </c>
      <c r="E2004" s="118" t="s">
        <v>4651</v>
      </c>
      <c r="F2004" s="120">
        <v>14</v>
      </c>
      <c r="G2004" s="119">
        <v>98987</v>
      </c>
      <c r="H2004" s="119"/>
      <c r="I2004" s="120" t="s">
        <v>5820</v>
      </c>
      <c r="J2004" s="120">
        <v>590</v>
      </c>
      <c r="K2004" s="120">
        <v>98987</v>
      </c>
      <c r="L2004" s="120">
        <v>0.46</v>
      </c>
      <c r="M2004" s="121" t="s">
        <v>5657</v>
      </c>
      <c r="N2004" s="120">
        <v>2</v>
      </c>
      <c r="O2004" s="119">
        <v>161</v>
      </c>
      <c r="P2004" s="119">
        <v>27</v>
      </c>
      <c r="Q2004" s="119">
        <v>3.3</v>
      </c>
      <c r="R2004" s="120" t="s">
        <v>5660</v>
      </c>
      <c r="S2004" s="120">
        <v>0.1</v>
      </c>
      <c r="T2004" s="120"/>
      <c r="U2004" s="120"/>
      <c r="V2004" s="172">
        <v>130</v>
      </c>
      <c r="W2004" s="172">
        <v>5.9</v>
      </c>
      <c r="X2004" s="172">
        <v>68.2</v>
      </c>
      <c r="Y2004" s="172">
        <v>29.2</v>
      </c>
      <c r="Z2004" s="172">
        <v>26.7</v>
      </c>
      <c r="AA2004" s="123">
        <v>655</v>
      </c>
      <c r="AB2004" s="123"/>
      <c r="AC2004" s="123">
        <v>43.2</v>
      </c>
      <c r="AD2004" s="123"/>
      <c r="AE2004" s="123"/>
      <c r="AF2004" s="123"/>
      <c r="AG2004" s="214"/>
      <c r="AH2004" s="229" t="str">
        <f t="shared" si="430"/>
        <v>b3</v>
      </c>
      <c r="AI2004" s="199"/>
      <c r="AJ2004" s="199"/>
      <c r="AK2004" s="199"/>
      <c r="AL2004" s="199"/>
      <c r="AM2004" s="199"/>
      <c r="AN2004" s="173"/>
      <c r="AO2004" s="173"/>
      <c r="AP2004" s="173"/>
      <c r="AQ2004" s="173"/>
      <c r="AR2004" s="173"/>
      <c r="AS2004" s="173"/>
      <c r="AT2004" s="173"/>
      <c r="AU2004" s="173">
        <v>0.5</v>
      </c>
      <c r="AV2004" s="173"/>
      <c r="AW2004" s="173"/>
      <c r="AX2004" s="173">
        <v>0.6</v>
      </c>
      <c r="AY2004" s="173"/>
      <c r="AZ2004" s="211">
        <f t="shared" si="437"/>
        <v>0</v>
      </c>
      <c r="BA2004" s="211">
        <f t="shared" si="431"/>
        <v>1.1000000000000001</v>
      </c>
      <c r="BB2004" s="205">
        <f t="shared" si="432"/>
        <v>10758</v>
      </c>
      <c r="BC2004" s="205">
        <f t="shared" si="433"/>
        <v>9089</v>
      </c>
      <c r="BD2004" s="205">
        <f t="shared" si="434"/>
        <v>2324</v>
      </c>
      <c r="BE2004" s="205">
        <f t="shared" si="435"/>
        <v>655</v>
      </c>
      <c r="BF2004" s="175">
        <v>8434</v>
      </c>
      <c r="BG2004" s="175"/>
      <c r="BH2004" s="175">
        <v>2106</v>
      </c>
      <c r="BI2004" s="175">
        <v>1669</v>
      </c>
      <c r="BJ2004" s="175"/>
      <c r="BK2004" s="175">
        <v>1327</v>
      </c>
      <c r="BL2004" s="175">
        <v>1176</v>
      </c>
      <c r="BM2004" s="175">
        <v>2707</v>
      </c>
      <c r="BN2004" s="175">
        <v>687</v>
      </c>
      <c r="BO2004" s="175">
        <v>1086</v>
      </c>
      <c r="BP2004" s="200">
        <f t="shared" si="436"/>
        <v>3192</v>
      </c>
    </row>
    <row r="2005" spans="1:68" s="201" customFormat="1" x14ac:dyDescent="0.15">
      <c r="A2005" s="117">
        <v>2822202003</v>
      </c>
      <c r="B2005" s="118" t="s">
        <v>2175</v>
      </c>
      <c r="C2005" s="118" t="s">
        <v>2099</v>
      </c>
      <c r="D2005" s="118" t="s">
        <v>2173</v>
      </c>
      <c r="E2005" s="118" t="s">
        <v>4648</v>
      </c>
      <c r="F2005" s="120">
        <v>17</v>
      </c>
      <c r="G2005" s="119">
        <v>105563</v>
      </c>
      <c r="H2005" s="119"/>
      <c r="I2005" s="120" t="s">
        <v>5820</v>
      </c>
      <c r="J2005" s="120">
        <v>795</v>
      </c>
      <c r="K2005" s="120">
        <v>105563</v>
      </c>
      <c r="L2005" s="120">
        <v>0.36399999999999999</v>
      </c>
      <c r="M2005" s="121" t="s">
        <v>5657</v>
      </c>
      <c r="N2005" s="120">
        <v>2</v>
      </c>
      <c r="O2005" s="119">
        <v>171</v>
      </c>
      <c r="P2005" s="119">
        <v>27</v>
      </c>
      <c r="Q2005" s="119">
        <v>3</v>
      </c>
      <c r="R2005" s="120" t="s">
        <v>5660</v>
      </c>
      <c r="S2005" s="120">
        <v>0.1</v>
      </c>
      <c r="T2005" s="120"/>
      <c r="U2005" s="120"/>
      <c r="V2005" s="172">
        <v>182.8</v>
      </c>
      <c r="W2005" s="172">
        <v>27.3</v>
      </c>
      <c r="X2005" s="172">
        <v>81.3</v>
      </c>
      <c r="Y2005" s="172">
        <v>49</v>
      </c>
      <c r="Z2005" s="172">
        <v>25.2</v>
      </c>
      <c r="AA2005" s="123">
        <v>1166</v>
      </c>
      <c r="AB2005" s="123"/>
      <c r="AC2005" s="123">
        <v>99.2</v>
      </c>
      <c r="AD2005" s="123"/>
      <c r="AE2005" s="123"/>
      <c r="AF2005" s="123"/>
      <c r="AG2005" s="214"/>
      <c r="AH2005" s="229" t="str">
        <f t="shared" si="430"/>
        <v>b3</v>
      </c>
      <c r="AI2005" s="199"/>
      <c r="AJ2005" s="199"/>
      <c r="AK2005" s="199"/>
      <c r="AL2005" s="199"/>
      <c r="AM2005" s="199"/>
      <c r="AN2005" s="173"/>
      <c r="AO2005" s="173"/>
      <c r="AP2005" s="173"/>
      <c r="AQ2005" s="173"/>
      <c r="AR2005" s="173"/>
      <c r="AS2005" s="173"/>
      <c r="AT2005" s="173"/>
      <c r="AU2005" s="173">
        <v>0.5</v>
      </c>
      <c r="AV2005" s="173"/>
      <c r="AW2005" s="173"/>
      <c r="AX2005" s="173">
        <v>0.6</v>
      </c>
      <c r="AY2005" s="173"/>
      <c r="AZ2005" s="211">
        <f t="shared" si="437"/>
        <v>0</v>
      </c>
      <c r="BA2005" s="211">
        <f t="shared" si="431"/>
        <v>1.1000000000000001</v>
      </c>
      <c r="BB2005" s="205">
        <f t="shared" si="432"/>
        <v>16030</v>
      </c>
      <c r="BC2005" s="205">
        <f t="shared" si="433"/>
        <v>13351</v>
      </c>
      <c r="BD2005" s="205">
        <f t="shared" si="434"/>
        <v>3394</v>
      </c>
      <c r="BE2005" s="205">
        <f t="shared" si="435"/>
        <v>715</v>
      </c>
      <c r="BF2005" s="175">
        <v>12636</v>
      </c>
      <c r="BG2005" s="175"/>
      <c r="BH2005" s="175">
        <v>3394</v>
      </c>
      <c r="BI2005" s="175">
        <v>2679</v>
      </c>
      <c r="BJ2005" s="175"/>
      <c r="BK2005" s="175">
        <v>2184</v>
      </c>
      <c r="BL2005" s="175">
        <v>404</v>
      </c>
      <c r="BM2005" s="175">
        <v>4455</v>
      </c>
      <c r="BN2005" s="175">
        <v>1130</v>
      </c>
      <c r="BO2005" s="175">
        <v>1784</v>
      </c>
      <c r="BP2005" s="200">
        <f t="shared" si="436"/>
        <v>5178</v>
      </c>
    </row>
    <row r="2006" spans="1:68" s="201" customFormat="1" x14ac:dyDescent="0.15">
      <c r="A2006" s="117">
        <v>3220501001</v>
      </c>
      <c r="B2006" s="118" t="s">
        <v>2395</v>
      </c>
      <c r="C2006" s="118" t="s">
        <v>2373</v>
      </c>
      <c r="D2006" s="118" t="s">
        <v>2396</v>
      </c>
      <c r="E2006" s="118" t="s">
        <v>4812</v>
      </c>
      <c r="F2006" s="120">
        <v>4</v>
      </c>
      <c r="G2006" s="119">
        <v>114708</v>
      </c>
      <c r="H2006" s="119"/>
      <c r="I2006" s="120" t="s">
        <v>5820</v>
      </c>
      <c r="J2006" s="120">
        <v>2150</v>
      </c>
      <c r="K2006" s="120">
        <v>114708</v>
      </c>
      <c r="L2006" s="120">
        <v>0.14599999999999999</v>
      </c>
      <c r="M2006" s="121" t="s">
        <v>5670</v>
      </c>
      <c r="N2006" s="120">
        <v>2</v>
      </c>
      <c r="O2006" s="119">
        <v>261.3</v>
      </c>
      <c r="P2006" s="119"/>
      <c r="Q2006" s="119"/>
      <c r="R2006" s="120"/>
      <c r="S2006" s="120"/>
      <c r="T2006" s="120"/>
      <c r="U2006" s="120"/>
      <c r="V2006" s="172">
        <v>347.4</v>
      </c>
      <c r="W2006" s="172">
        <v>8.1</v>
      </c>
      <c r="X2006" s="172">
        <v>259.10000000000002</v>
      </c>
      <c r="Y2006" s="172">
        <v>19.5</v>
      </c>
      <c r="Z2006" s="172">
        <v>60.7</v>
      </c>
      <c r="AA2006" s="123"/>
      <c r="AB2006" s="123"/>
      <c r="AC2006" s="123">
        <v>51</v>
      </c>
      <c r="AD2006" s="123"/>
      <c r="AE2006" s="123"/>
      <c r="AF2006" s="123"/>
      <c r="AG2006" s="214"/>
      <c r="AH2006" s="229" t="str">
        <f t="shared" si="430"/>
        <v>b3</v>
      </c>
      <c r="AI2006" s="199"/>
      <c r="AJ2006" s="199"/>
      <c r="AK2006" s="199"/>
      <c r="AL2006" s="199"/>
      <c r="AM2006" s="199"/>
      <c r="AN2006" s="173">
        <v>0.8</v>
      </c>
      <c r="AO2006" s="173" t="s">
        <v>3186</v>
      </c>
      <c r="AP2006" s="173" t="s">
        <v>3186</v>
      </c>
      <c r="AQ2006" s="173" t="s">
        <v>3186</v>
      </c>
      <c r="AR2006" s="173" t="s">
        <v>3186</v>
      </c>
      <c r="AS2006" s="173"/>
      <c r="AT2006" s="173">
        <v>0.5</v>
      </c>
      <c r="AU2006" s="173"/>
      <c r="AV2006" s="173">
        <v>0.5</v>
      </c>
      <c r="AW2006" s="173"/>
      <c r="AX2006" s="173"/>
      <c r="AY2006" s="173"/>
      <c r="AZ2006" s="211">
        <f t="shared" si="437"/>
        <v>0.8</v>
      </c>
      <c r="BA2006" s="211">
        <f t="shared" si="431"/>
        <v>1</v>
      </c>
      <c r="BB2006" s="205">
        <f t="shared" si="432"/>
        <v>31167</v>
      </c>
      <c r="BC2006" s="205">
        <f t="shared" si="433"/>
        <v>24422</v>
      </c>
      <c r="BD2006" s="205">
        <f t="shared" si="434"/>
        <v>7014</v>
      </c>
      <c r="BE2006" s="205">
        <f t="shared" si="435"/>
        <v>269</v>
      </c>
      <c r="BF2006" s="175">
        <v>24153</v>
      </c>
      <c r="BG2006" s="175"/>
      <c r="BH2006" s="175">
        <v>11918</v>
      </c>
      <c r="BI2006" s="175">
        <v>6745</v>
      </c>
      <c r="BJ2006" s="175"/>
      <c r="BK2006" s="175">
        <v>1202</v>
      </c>
      <c r="BL2006" s="175">
        <v>16</v>
      </c>
      <c r="BM2006" s="175">
        <v>5332</v>
      </c>
      <c r="BN2006" s="175">
        <v>757</v>
      </c>
      <c r="BO2006" s="175">
        <v>5197</v>
      </c>
      <c r="BP2006" s="200">
        <f t="shared" si="436"/>
        <v>17115</v>
      </c>
    </row>
    <row r="2007" spans="1:68" s="201" customFormat="1" x14ac:dyDescent="0.15">
      <c r="A2007" s="117">
        <v>4062501001</v>
      </c>
      <c r="B2007" s="118" t="s">
        <v>2857</v>
      </c>
      <c r="C2007" s="118" t="s">
        <v>2791</v>
      </c>
      <c r="D2007" s="118" t="s">
        <v>2858</v>
      </c>
      <c r="E2007" s="118" t="s">
        <v>5147</v>
      </c>
      <c r="F2007" s="120">
        <v>11</v>
      </c>
      <c r="G2007" s="119"/>
      <c r="H2007" s="119"/>
      <c r="I2007" s="120" t="s">
        <v>5820</v>
      </c>
      <c r="J2007" s="120">
        <v>800</v>
      </c>
      <c r="K2007" s="120">
        <v>120550</v>
      </c>
      <c r="L2007" s="120">
        <v>0.41299999999999998</v>
      </c>
      <c r="M2007" s="121" t="s">
        <v>5662</v>
      </c>
      <c r="N2007" s="120">
        <v>2</v>
      </c>
      <c r="O2007" s="119">
        <v>203</v>
      </c>
      <c r="P2007" s="119"/>
      <c r="Q2007" s="119"/>
      <c r="R2007" s="120" t="s">
        <v>5658</v>
      </c>
      <c r="S2007" s="120">
        <v>0.1</v>
      </c>
      <c r="T2007" s="120"/>
      <c r="U2007" s="120"/>
      <c r="V2007" s="172">
        <v>219</v>
      </c>
      <c r="W2007" s="172">
        <v>102</v>
      </c>
      <c r="X2007" s="172">
        <v>27</v>
      </c>
      <c r="Y2007" s="172">
        <v>90</v>
      </c>
      <c r="Z2007" s="172"/>
      <c r="AA2007" s="123">
        <v>105</v>
      </c>
      <c r="AB2007" s="123"/>
      <c r="AC2007" s="123">
        <v>97</v>
      </c>
      <c r="AD2007" s="123"/>
      <c r="AE2007" s="123"/>
      <c r="AF2007" s="123"/>
      <c r="AG2007" s="214"/>
      <c r="AH2007" s="229" t="str">
        <f t="shared" si="430"/>
        <v>b3</v>
      </c>
      <c r="AI2007" s="199"/>
      <c r="AJ2007" s="199"/>
      <c r="AK2007" s="199"/>
      <c r="AL2007" s="199"/>
      <c r="AM2007" s="199"/>
      <c r="AN2007" s="173">
        <v>1</v>
      </c>
      <c r="AO2007" s="173" t="s">
        <v>3186</v>
      </c>
      <c r="AP2007" s="173" t="s">
        <v>3186</v>
      </c>
      <c r="AQ2007" s="173" t="s">
        <v>3186</v>
      </c>
      <c r="AR2007" s="173" t="s">
        <v>3186</v>
      </c>
      <c r="AS2007" s="173">
        <v>1</v>
      </c>
      <c r="AT2007" s="173">
        <v>1.5</v>
      </c>
      <c r="AU2007" s="173">
        <v>1.5</v>
      </c>
      <c r="AV2007" s="173">
        <v>1.2</v>
      </c>
      <c r="AW2007" s="173">
        <v>1.2</v>
      </c>
      <c r="AX2007" s="173"/>
      <c r="AY2007" s="173"/>
      <c r="AZ2007" s="211">
        <f t="shared" si="437"/>
        <v>2</v>
      </c>
      <c r="BA2007" s="211">
        <f t="shared" si="431"/>
        <v>5.4</v>
      </c>
      <c r="BB2007" s="205">
        <f t="shared" si="432"/>
        <v>24947</v>
      </c>
      <c r="BC2007" s="205">
        <f t="shared" si="433"/>
        <v>24947</v>
      </c>
      <c r="BD2007" s="205">
        <f t="shared" si="434"/>
        <v>0</v>
      </c>
      <c r="BE2007" s="205">
        <f t="shared" si="435"/>
        <v>0</v>
      </c>
      <c r="BF2007" s="175">
        <v>24947</v>
      </c>
      <c r="BG2007" s="175"/>
      <c r="BH2007" s="175">
        <v>13348</v>
      </c>
      <c r="BI2007" s="175"/>
      <c r="BJ2007" s="175"/>
      <c r="BK2007" s="175"/>
      <c r="BL2007" s="175">
        <v>358</v>
      </c>
      <c r="BM2007" s="175"/>
      <c r="BN2007" s="175"/>
      <c r="BO2007" s="175">
        <v>11241</v>
      </c>
      <c r="BP2007" s="200">
        <f t="shared" si="436"/>
        <v>24589</v>
      </c>
    </row>
    <row r="2008" spans="1:68" s="201" customFormat="1" x14ac:dyDescent="0.15">
      <c r="A2008" s="117">
        <v>2850102005</v>
      </c>
      <c r="B2008" s="118" t="s">
        <v>2243</v>
      </c>
      <c r="C2008" s="118" t="s">
        <v>2099</v>
      </c>
      <c r="D2008" s="118" t="s">
        <v>2239</v>
      </c>
      <c r="E2008" s="118" t="s">
        <v>4709</v>
      </c>
      <c r="F2008" s="120">
        <v>9</v>
      </c>
      <c r="G2008" s="119">
        <v>123102</v>
      </c>
      <c r="H2008" s="119"/>
      <c r="I2008" s="120" t="s">
        <v>5820</v>
      </c>
      <c r="J2008" s="120">
        <v>520</v>
      </c>
      <c r="K2008" s="120">
        <v>123102</v>
      </c>
      <c r="L2008" s="120">
        <v>0.64900000000000002</v>
      </c>
      <c r="M2008" s="121" t="s">
        <v>5676</v>
      </c>
      <c r="N2008" s="120">
        <v>2</v>
      </c>
      <c r="O2008" s="119">
        <v>94</v>
      </c>
      <c r="P2008" s="119">
        <v>14</v>
      </c>
      <c r="Q2008" s="119">
        <v>1.6</v>
      </c>
      <c r="R2008" s="120" t="s">
        <v>5658</v>
      </c>
      <c r="S2008" s="120">
        <v>0.2</v>
      </c>
      <c r="T2008" s="120"/>
      <c r="U2008" s="120"/>
      <c r="V2008" s="172">
        <v>171.7</v>
      </c>
      <c r="W2008" s="172">
        <v>25.8</v>
      </c>
      <c r="X2008" s="172">
        <v>66.8</v>
      </c>
      <c r="Y2008" s="172">
        <v>53.8</v>
      </c>
      <c r="Z2008" s="172">
        <v>25.3</v>
      </c>
      <c r="AA2008" s="123"/>
      <c r="AB2008" s="123"/>
      <c r="AC2008" s="123">
        <v>73</v>
      </c>
      <c r="AD2008" s="123"/>
      <c r="AE2008" s="123"/>
      <c r="AF2008" s="123"/>
      <c r="AG2008" s="214"/>
      <c r="AH2008" s="229" t="str">
        <f t="shared" si="430"/>
        <v>b3</v>
      </c>
      <c r="AI2008" s="199"/>
      <c r="AJ2008" s="199"/>
      <c r="AK2008" s="199"/>
      <c r="AL2008" s="199"/>
      <c r="AM2008" s="199"/>
      <c r="AN2008" s="173">
        <v>0.8</v>
      </c>
      <c r="AO2008" s="173"/>
      <c r="AP2008" s="173"/>
      <c r="AQ2008" s="173"/>
      <c r="AR2008" s="173"/>
      <c r="AS2008" s="173"/>
      <c r="AT2008" s="173"/>
      <c r="AU2008" s="173"/>
      <c r="AV2008" s="173"/>
      <c r="AW2008" s="173"/>
      <c r="AX2008" s="173"/>
      <c r="AY2008" s="173"/>
      <c r="AZ2008" s="211">
        <f t="shared" si="437"/>
        <v>0.8</v>
      </c>
      <c r="BA2008" s="211">
        <f t="shared" si="431"/>
        <v>0</v>
      </c>
      <c r="BB2008" s="205">
        <f t="shared" si="432"/>
        <v>17509</v>
      </c>
      <c r="BC2008" s="205">
        <f t="shared" si="433"/>
        <v>12574</v>
      </c>
      <c r="BD2008" s="205">
        <f t="shared" si="434"/>
        <v>4935</v>
      </c>
      <c r="BE2008" s="205">
        <f t="shared" si="435"/>
        <v>0</v>
      </c>
      <c r="BF2008" s="175">
        <v>12574</v>
      </c>
      <c r="BG2008" s="175"/>
      <c r="BH2008" s="175">
        <v>4935</v>
      </c>
      <c r="BI2008" s="175">
        <v>4935</v>
      </c>
      <c r="BJ2008" s="175"/>
      <c r="BK2008" s="175">
        <v>1133</v>
      </c>
      <c r="BL2008" s="175"/>
      <c r="BM2008" s="175">
        <v>2507</v>
      </c>
      <c r="BN2008" s="175">
        <v>1169</v>
      </c>
      <c r="BO2008" s="175">
        <v>2830</v>
      </c>
      <c r="BP2008" s="200">
        <f t="shared" si="436"/>
        <v>7765</v>
      </c>
    </row>
    <row r="2009" spans="1:68" s="201" customFormat="1" x14ac:dyDescent="0.15">
      <c r="A2009" s="117">
        <v>3940502001</v>
      </c>
      <c r="B2009" s="118" t="s">
        <v>2786</v>
      </c>
      <c r="C2009" s="118" t="s">
        <v>2754</v>
      </c>
      <c r="D2009" s="118" t="s">
        <v>2787</v>
      </c>
      <c r="E2009" s="118" t="s">
        <v>5100</v>
      </c>
      <c r="F2009" s="120">
        <v>8</v>
      </c>
      <c r="G2009" s="119">
        <v>125140</v>
      </c>
      <c r="H2009" s="119"/>
      <c r="I2009" s="120" t="s">
        <v>5820</v>
      </c>
      <c r="J2009" s="120">
        <v>720</v>
      </c>
      <c r="K2009" s="120">
        <v>125140</v>
      </c>
      <c r="L2009" s="120">
        <v>0.47599999999999998</v>
      </c>
      <c r="M2009" s="121" t="s">
        <v>5670</v>
      </c>
      <c r="N2009" s="120">
        <v>2</v>
      </c>
      <c r="O2009" s="119">
        <v>177.8</v>
      </c>
      <c r="P2009" s="119"/>
      <c r="Q2009" s="119"/>
      <c r="R2009" s="120"/>
      <c r="S2009" s="120"/>
      <c r="T2009" s="120"/>
      <c r="U2009" s="120"/>
      <c r="V2009" s="172">
        <v>83</v>
      </c>
      <c r="W2009" s="172"/>
      <c r="X2009" s="172">
        <v>83</v>
      </c>
      <c r="Y2009" s="172"/>
      <c r="Z2009" s="172"/>
      <c r="AA2009" s="123"/>
      <c r="AB2009" s="123"/>
      <c r="AC2009" s="123">
        <v>127</v>
      </c>
      <c r="AD2009" s="123"/>
      <c r="AE2009" s="123"/>
      <c r="AF2009" s="123"/>
      <c r="AG2009" s="214"/>
      <c r="AH2009" s="229" t="str">
        <f t="shared" si="430"/>
        <v>b3</v>
      </c>
      <c r="AI2009" s="199"/>
      <c r="AJ2009" s="199"/>
      <c r="AK2009" s="199"/>
      <c r="AL2009" s="199"/>
      <c r="AM2009" s="199"/>
      <c r="AN2009" s="173">
        <v>1</v>
      </c>
      <c r="AO2009" s="173"/>
      <c r="AP2009" s="173"/>
      <c r="AQ2009" s="173"/>
      <c r="AR2009" s="173"/>
      <c r="AS2009" s="173">
        <v>2</v>
      </c>
      <c r="AT2009" s="173">
        <v>2</v>
      </c>
      <c r="AU2009" s="173">
        <v>2</v>
      </c>
      <c r="AV2009" s="173">
        <v>2</v>
      </c>
      <c r="AW2009" s="173">
        <v>2</v>
      </c>
      <c r="AX2009" s="173">
        <v>1</v>
      </c>
      <c r="AY2009" s="173"/>
      <c r="AZ2009" s="211">
        <f t="shared" si="437"/>
        <v>3</v>
      </c>
      <c r="BA2009" s="211">
        <f t="shared" si="431"/>
        <v>9</v>
      </c>
      <c r="BB2009" s="205">
        <f t="shared" si="432"/>
        <v>27745</v>
      </c>
      <c r="BC2009" s="205">
        <f t="shared" si="433"/>
        <v>22915</v>
      </c>
      <c r="BD2009" s="205">
        <f t="shared" si="434"/>
        <v>9660</v>
      </c>
      <c r="BE2009" s="205">
        <f t="shared" si="435"/>
        <v>4830</v>
      </c>
      <c r="BF2009" s="175">
        <v>18085</v>
      </c>
      <c r="BG2009" s="175"/>
      <c r="BH2009" s="175">
        <v>4830</v>
      </c>
      <c r="BI2009" s="175">
        <v>4830</v>
      </c>
      <c r="BJ2009" s="175"/>
      <c r="BK2009" s="175">
        <v>1599</v>
      </c>
      <c r="BL2009" s="175">
        <v>726</v>
      </c>
      <c r="BM2009" s="175">
        <v>5550</v>
      </c>
      <c r="BN2009" s="175">
        <v>530</v>
      </c>
      <c r="BO2009" s="175">
        <v>9680</v>
      </c>
      <c r="BP2009" s="200">
        <f t="shared" si="436"/>
        <v>14510</v>
      </c>
    </row>
    <row r="2010" spans="1:68" s="201" customFormat="1" x14ac:dyDescent="0.15">
      <c r="A2010" s="117">
        <v>2121002005</v>
      </c>
      <c r="B2010" s="118" t="s">
        <v>1709</v>
      </c>
      <c r="C2010" s="118" t="s">
        <v>1650</v>
      </c>
      <c r="D2010" s="118" t="s">
        <v>1705</v>
      </c>
      <c r="E2010" s="118" t="s">
        <v>4298</v>
      </c>
      <c r="F2010" s="120">
        <v>9</v>
      </c>
      <c r="G2010" s="119"/>
      <c r="H2010" s="119"/>
      <c r="I2010" s="120" t="s">
        <v>5820</v>
      </c>
      <c r="J2010" s="120">
        <v>760</v>
      </c>
      <c r="K2010" s="120">
        <v>125979</v>
      </c>
      <c r="L2010" s="120">
        <v>0.45400000000000001</v>
      </c>
      <c r="M2010" s="121" t="s">
        <v>5657</v>
      </c>
      <c r="N2010" s="120">
        <v>2</v>
      </c>
      <c r="O2010" s="119">
        <v>94.2</v>
      </c>
      <c r="P2010" s="119">
        <v>38.9</v>
      </c>
      <c r="Q2010" s="119">
        <v>3.96</v>
      </c>
      <c r="R2010" s="120" t="s">
        <v>5658</v>
      </c>
      <c r="S2010" s="120">
        <v>0.1</v>
      </c>
      <c r="T2010" s="120"/>
      <c r="U2010" s="120"/>
      <c r="V2010" s="172">
        <v>120.4</v>
      </c>
      <c r="W2010" s="172"/>
      <c r="X2010" s="172">
        <v>72.3</v>
      </c>
      <c r="Y2010" s="172">
        <v>36.1</v>
      </c>
      <c r="Z2010" s="172">
        <v>12</v>
      </c>
      <c r="AA2010" s="123"/>
      <c r="AB2010" s="123"/>
      <c r="AC2010" s="123">
        <v>3602</v>
      </c>
      <c r="AD2010" s="123"/>
      <c r="AE2010" s="123"/>
      <c r="AF2010" s="123"/>
      <c r="AG2010" s="214"/>
      <c r="AH2010" s="229" t="str">
        <f t="shared" si="430"/>
        <v>b3</v>
      </c>
      <c r="AI2010" s="199" t="s">
        <v>5402</v>
      </c>
      <c r="AJ2010" s="199"/>
      <c r="AK2010" s="199"/>
      <c r="AL2010" s="199"/>
      <c r="AM2010" s="199"/>
      <c r="AN2010" s="173" t="s">
        <v>3186</v>
      </c>
      <c r="AO2010" s="173" t="s">
        <v>3186</v>
      </c>
      <c r="AP2010" s="173" t="s">
        <v>3186</v>
      </c>
      <c r="AQ2010" s="173" t="s">
        <v>3186</v>
      </c>
      <c r="AR2010" s="173" t="s">
        <v>3186</v>
      </c>
      <c r="AS2010" s="173" t="s">
        <v>3186</v>
      </c>
      <c r="AT2010" s="173">
        <v>1</v>
      </c>
      <c r="AU2010" s="173">
        <v>2</v>
      </c>
      <c r="AV2010" s="173">
        <v>2</v>
      </c>
      <c r="AW2010" s="173">
        <v>2</v>
      </c>
      <c r="AX2010" s="173">
        <v>2</v>
      </c>
      <c r="AY2010" s="173"/>
      <c r="AZ2010" s="211">
        <f t="shared" si="437"/>
        <v>0</v>
      </c>
      <c r="BA2010" s="211">
        <f t="shared" si="431"/>
        <v>9</v>
      </c>
      <c r="BB2010" s="205">
        <f t="shared" si="432"/>
        <v>33685</v>
      </c>
      <c r="BC2010" s="205">
        <f t="shared" si="433"/>
        <v>33685</v>
      </c>
      <c r="BD2010" s="205">
        <f t="shared" si="434"/>
        <v>0</v>
      </c>
      <c r="BE2010" s="205">
        <f t="shared" si="435"/>
        <v>0</v>
      </c>
      <c r="BF2010" s="175">
        <v>33685</v>
      </c>
      <c r="BG2010" s="175"/>
      <c r="BH2010" s="175">
        <v>30933</v>
      </c>
      <c r="BI2010" s="175"/>
      <c r="BJ2010" s="175"/>
      <c r="BK2010" s="175">
        <v>2573</v>
      </c>
      <c r="BL2010" s="175"/>
      <c r="BM2010" s="175"/>
      <c r="BN2010" s="175"/>
      <c r="BO2010" s="175">
        <v>179</v>
      </c>
      <c r="BP2010" s="200">
        <f t="shared" si="436"/>
        <v>31112</v>
      </c>
    </row>
    <row r="2011" spans="1:68" s="201" customFormat="1" x14ac:dyDescent="0.15">
      <c r="A2011" s="117">
        <v>2213002010</v>
      </c>
      <c r="B2011" s="118" t="s">
        <v>1795</v>
      </c>
      <c r="C2011" s="118" t="s">
        <v>1773</v>
      </c>
      <c r="D2011" s="118" t="s">
        <v>1786</v>
      </c>
      <c r="E2011" s="118" t="s">
        <v>4364</v>
      </c>
      <c r="F2011" s="120">
        <v>5</v>
      </c>
      <c r="G2011" s="119">
        <v>128842</v>
      </c>
      <c r="H2011" s="119"/>
      <c r="I2011" s="120" t="s">
        <v>5820</v>
      </c>
      <c r="J2011" s="120">
        <v>1375</v>
      </c>
      <c r="K2011" s="120">
        <v>128842</v>
      </c>
      <c r="L2011" s="120">
        <v>0.25700000000000001</v>
      </c>
      <c r="M2011" s="121" t="s">
        <v>5670</v>
      </c>
      <c r="N2011" s="120">
        <v>2</v>
      </c>
      <c r="O2011" s="119">
        <v>98</v>
      </c>
      <c r="P2011" s="119">
        <v>29</v>
      </c>
      <c r="Q2011" s="119">
        <v>3.5</v>
      </c>
      <c r="R2011" s="120"/>
      <c r="S2011" s="120"/>
      <c r="T2011" s="120"/>
      <c r="U2011" s="120"/>
      <c r="V2011" s="172">
        <v>279.7</v>
      </c>
      <c r="W2011" s="172">
        <v>94.8</v>
      </c>
      <c r="X2011" s="172">
        <v>151.6</v>
      </c>
      <c r="Y2011" s="172">
        <v>16.2</v>
      </c>
      <c r="Z2011" s="172">
        <v>17.100000000000001</v>
      </c>
      <c r="AA2011" s="123"/>
      <c r="AB2011" s="123"/>
      <c r="AC2011" s="123">
        <v>52.1</v>
      </c>
      <c r="AD2011" s="123"/>
      <c r="AE2011" s="123"/>
      <c r="AF2011" s="123"/>
      <c r="AG2011" s="214"/>
      <c r="AH2011" s="229" t="str">
        <f t="shared" si="430"/>
        <v>b3</v>
      </c>
      <c r="AI2011" s="199" t="s">
        <v>5401</v>
      </c>
      <c r="AJ2011" s="199"/>
      <c r="AK2011" s="199"/>
      <c r="AL2011" s="199"/>
      <c r="AM2011" s="199"/>
      <c r="AN2011" s="173"/>
      <c r="AO2011" s="173"/>
      <c r="AP2011" s="173"/>
      <c r="AQ2011" s="173"/>
      <c r="AR2011" s="173"/>
      <c r="AS2011" s="173"/>
      <c r="AT2011" s="173">
        <v>0.5</v>
      </c>
      <c r="AU2011" s="173"/>
      <c r="AV2011" s="173"/>
      <c r="AW2011" s="173"/>
      <c r="AX2011" s="173"/>
      <c r="AY2011" s="173"/>
      <c r="AZ2011" s="211">
        <f t="shared" si="437"/>
        <v>0</v>
      </c>
      <c r="BA2011" s="211">
        <f t="shared" si="431"/>
        <v>0.5</v>
      </c>
      <c r="BB2011" s="205">
        <f t="shared" si="432"/>
        <v>19986</v>
      </c>
      <c r="BC2011" s="205">
        <f t="shared" si="433"/>
        <v>19986</v>
      </c>
      <c r="BD2011" s="205">
        <f t="shared" si="434"/>
        <v>0</v>
      </c>
      <c r="BE2011" s="205">
        <f t="shared" si="435"/>
        <v>0</v>
      </c>
      <c r="BF2011" s="175">
        <v>19986</v>
      </c>
      <c r="BG2011" s="175"/>
      <c r="BH2011" s="175">
        <v>16493</v>
      </c>
      <c r="BI2011" s="175"/>
      <c r="BJ2011" s="175"/>
      <c r="BK2011" s="175">
        <v>567</v>
      </c>
      <c r="BL2011" s="175">
        <v>2416</v>
      </c>
      <c r="BM2011" s="175"/>
      <c r="BN2011" s="175"/>
      <c r="BO2011" s="175">
        <v>510</v>
      </c>
      <c r="BP2011" s="200">
        <f t="shared" si="436"/>
        <v>17003</v>
      </c>
    </row>
    <row r="2012" spans="1:68" s="201" customFormat="1" x14ac:dyDescent="0.15">
      <c r="A2012" s="117">
        <v>3921102003</v>
      </c>
      <c r="B2012" s="118" t="s">
        <v>2773</v>
      </c>
      <c r="C2012" s="118" t="s">
        <v>2754</v>
      </c>
      <c r="D2012" s="118" t="s">
        <v>2771</v>
      </c>
      <c r="E2012" s="118" t="s">
        <v>5093</v>
      </c>
      <c r="F2012" s="120">
        <v>11</v>
      </c>
      <c r="G2012" s="119"/>
      <c r="H2012" s="119"/>
      <c r="I2012" s="120" t="s">
        <v>5820</v>
      </c>
      <c r="J2012" s="120">
        <v>800</v>
      </c>
      <c r="K2012" s="120">
        <v>134609</v>
      </c>
      <c r="L2012" s="120">
        <v>0.46100000000000002</v>
      </c>
      <c r="M2012" s="121" t="s">
        <v>5657</v>
      </c>
      <c r="N2012" s="120">
        <v>2</v>
      </c>
      <c r="O2012" s="119">
        <v>190</v>
      </c>
      <c r="P2012" s="119">
        <v>35</v>
      </c>
      <c r="Q2012" s="119">
        <v>4.9000000000000004</v>
      </c>
      <c r="R2012" s="120" t="s">
        <v>5658</v>
      </c>
      <c r="S2012" s="120">
        <v>0.14000000000000001</v>
      </c>
      <c r="T2012" s="120"/>
      <c r="U2012" s="120"/>
      <c r="V2012" s="172">
        <v>223.2</v>
      </c>
      <c r="W2012" s="172"/>
      <c r="X2012" s="172"/>
      <c r="Y2012" s="172"/>
      <c r="Z2012" s="172">
        <v>223.2</v>
      </c>
      <c r="AA2012" s="123"/>
      <c r="AB2012" s="123"/>
      <c r="AC2012" s="123">
        <v>66.7</v>
      </c>
      <c r="AD2012" s="123"/>
      <c r="AE2012" s="123"/>
      <c r="AF2012" s="123"/>
      <c r="AG2012" s="214"/>
      <c r="AH2012" s="229" t="str">
        <f t="shared" si="430"/>
        <v>b3</v>
      </c>
      <c r="AI2012" s="199"/>
      <c r="AJ2012" s="199"/>
      <c r="AK2012" s="199"/>
      <c r="AL2012" s="199"/>
      <c r="AM2012" s="199"/>
      <c r="AN2012" s="173"/>
      <c r="AO2012" s="173"/>
      <c r="AP2012" s="173"/>
      <c r="AQ2012" s="173"/>
      <c r="AR2012" s="173"/>
      <c r="AS2012" s="173"/>
      <c r="AT2012" s="173"/>
      <c r="AU2012" s="173"/>
      <c r="AV2012" s="173"/>
      <c r="AW2012" s="173"/>
      <c r="AX2012" s="173"/>
      <c r="AY2012" s="173"/>
      <c r="AZ2012" s="211"/>
      <c r="BA2012" s="211"/>
      <c r="BB2012" s="205">
        <f t="shared" si="432"/>
        <v>222209</v>
      </c>
      <c r="BC2012" s="205">
        <f t="shared" si="433"/>
        <v>217016</v>
      </c>
      <c r="BD2012" s="205">
        <f t="shared" si="434"/>
        <v>5193</v>
      </c>
      <c r="BE2012" s="205">
        <f t="shared" si="435"/>
        <v>0</v>
      </c>
      <c r="BF2012" s="175">
        <v>217016</v>
      </c>
      <c r="BG2012" s="175">
        <v>3882</v>
      </c>
      <c r="BH2012" s="175">
        <v>5193</v>
      </c>
      <c r="BI2012" s="175">
        <v>5193</v>
      </c>
      <c r="BJ2012" s="175"/>
      <c r="BK2012" s="175">
        <v>1372</v>
      </c>
      <c r="BL2012" s="175">
        <v>1677</v>
      </c>
      <c r="BM2012" s="175">
        <v>2948</v>
      </c>
      <c r="BN2012" s="175">
        <v>692</v>
      </c>
      <c r="BO2012" s="175">
        <v>201252</v>
      </c>
      <c r="BP2012" s="200">
        <f t="shared" si="436"/>
        <v>206445</v>
      </c>
    </row>
    <row r="2013" spans="1:68" s="201" customFormat="1" x14ac:dyDescent="0.15">
      <c r="A2013" s="117">
        <v>720302001</v>
      </c>
      <c r="B2013" s="118" t="s">
        <v>674</v>
      </c>
      <c r="C2013" s="118" t="s">
        <v>660</v>
      </c>
      <c r="D2013" s="118" t="s">
        <v>675</v>
      </c>
      <c r="E2013" s="118" t="s">
        <v>3592</v>
      </c>
      <c r="F2013" s="120">
        <v>11</v>
      </c>
      <c r="G2013" s="119">
        <v>149672</v>
      </c>
      <c r="H2013" s="119"/>
      <c r="I2013" s="120" t="s">
        <v>5820</v>
      </c>
      <c r="J2013" s="120">
        <v>1860</v>
      </c>
      <c r="K2013" s="120">
        <v>149672</v>
      </c>
      <c r="L2013" s="120">
        <v>0.22</v>
      </c>
      <c r="M2013" s="121" t="s">
        <v>5675</v>
      </c>
      <c r="N2013" s="120">
        <v>2</v>
      </c>
      <c r="O2013" s="119">
        <v>90</v>
      </c>
      <c r="P2013" s="119">
        <v>25.1</v>
      </c>
      <c r="Q2013" s="119">
        <v>2.04</v>
      </c>
      <c r="R2013" s="120" t="s">
        <v>5660</v>
      </c>
      <c r="S2013" s="120">
        <v>0.1</v>
      </c>
      <c r="T2013" s="120"/>
      <c r="U2013" s="120"/>
      <c r="V2013" s="172">
        <v>421.3</v>
      </c>
      <c r="W2013" s="172">
        <v>99.1</v>
      </c>
      <c r="X2013" s="172">
        <v>138.19999999999999</v>
      </c>
      <c r="Y2013" s="172">
        <v>70.8</v>
      </c>
      <c r="Z2013" s="172">
        <v>113.2</v>
      </c>
      <c r="AA2013" s="123">
        <v>1121.3</v>
      </c>
      <c r="AB2013" s="123"/>
      <c r="AC2013" s="123">
        <v>20.74</v>
      </c>
      <c r="AD2013" s="123"/>
      <c r="AE2013" s="123"/>
      <c r="AF2013" s="123"/>
      <c r="AG2013" s="214"/>
      <c r="AH2013" s="229" t="str">
        <f t="shared" si="430"/>
        <v>b3</v>
      </c>
      <c r="AI2013" s="199"/>
      <c r="AJ2013" s="199"/>
      <c r="AK2013" s="199"/>
      <c r="AL2013" s="199"/>
      <c r="AM2013" s="199"/>
      <c r="AN2013" s="173">
        <v>1</v>
      </c>
      <c r="AO2013" s="173"/>
      <c r="AP2013" s="173"/>
      <c r="AQ2013" s="173"/>
      <c r="AR2013" s="173"/>
      <c r="AS2013" s="173">
        <v>1.2</v>
      </c>
      <c r="AT2013" s="173">
        <v>1.2</v>
      </c>
      <c r="AU2013" s="173">
        <v>1.2</v>
      </c>
      <c r="AV2013" s="173">
        <v>0.7</v>
      </c>
      <c r="AW2013" s="173">
        <v>1.2</v>
      </c>
      <c r="AX2013" s="173">
        <v>1.2</v>
      </c>
      <c r="AY2013" s="173">
        <v>1</v>
      </c>
      <c r="AZ2013" s="211">
        <f>SUBTOTAL(9,AN2013:AS2013)</f>
        <v>2.2000000000000002</v>
      </c>
      <c r="BA2013" s="211">
        <f t="shared" ref="BA2013:BA2028" si="438">SUBTOTAL(9,AT2013:AY2013)</f>
        <v>6.5</v>
      </c>
      <c r="BB2013" s="205">
        <f t="shared" si="432"/>
        <v>82677</v>
      </c>
      <c r="BC2013" s="205">
        <f t="shared" si="433"/>
        <v>65317</v>
      </c>
      <c r="BD2013" s="205">
        <f t="shared" si="434"/>
        <v>18054</v>
      </c>
      <c r="BE2013" s="205">
        <f t="shared" si="435"/>
        <v>694</v>
      </c>
      <c r="BF2013" s="175">
        <v>64623</v>
      </c>
      <c r="BG2013" s="175"/>
      <c r="BH2013" s="175">
        <v>31626</v>
      </c>
      <c r="BI2013" s="175">
        <v>17360</v>
      </c>
      <c r="BJ2013" s="175"/>
      <c r="BK2013" s="175">
        <v>5461</v>
      </c>
      <c r="BL2013" s="175">
        <v>7689</v>
      </c>
      <c r="BM2013" s="175">
        <v>6811</v>
      </c>
      <c r="BN2013" s="175">
        <v>5534</v>
      </c>
      <c r="BO2013" s="175">
        <v>8196</v>
      </c>
      <c r="BP2013" s="200">
        <f t="shared" si="436"/>
        <v>39822</v>
      </c>
    </row>
    <row r="2014" spans="1:68" s="201" customFormat="1" x14ac:dyDescent="0.15">
      <c r="A2014" s="117">
        <v>3220902003</v>
      </c>
      <c r="B2014" s="118" t="s">
        <v>1820</v>
      </c>
      <c r="C2014" s="118" t="s">
        <v>2373</v>
      </c>
      <c r="D2014" s="118" t="s">
        <v>2403</v>
      </c>
      <c r="E2014" s="118" t="s">
        <v>4819</v>
      </c>
      <c r="F2014" s="120">
        <v>7</v>
      </c>
      <c r="G2014" s="119">
        <v>154520</v>
      </c>
      <c r="H2014" s="119"/>
      <c r="I2014" s="120" t="s">
        <v>5820</v>
      </c>
      <c r="J2014" s="120">
        <v>810</v>
      </c>
      <c r="K2014" s="120">
        <v>154520</v>
      </c>
      <c r="L2014" s="120">
        <v>0.52300000000000002</v>
      </c>
      <c r="M2014" s="121" t="s">
        <v>5670</v>
      </c>
      <c r="N2014" s="120">
        <v>2</v>
      </c>
      <c r="O2014" s="119">
        <v>268.3</v>
      </c>
      <c r="P2014" s="119"/>
      <c r="Q2014" s="119"/>
      <c r="R2014" s="120"/>
      <c r="S2014" s="120"/>
      <c r="T2014" s="120"/>
      <c r="U2014" s="120"/>
      <c r="V2014" s="172">
        <v>250.7</v>
      </c>
      <c r="W2014" s="172"/>
      <c r="X2014" s="172">
        <v>250.7</v>
      </c>
      <c r="Y2014" s="172"/>
      <c r="Z2014" s="172"/>
      <c r="AA2014" s="123"/>
      <c r="AB2014" s="123"/>
      <c r="AC2014" s="123">
        <v>131.4</v>
      </c>
      <c r="AD2014" s="123"/>
      <c r="AE2014" s="123"/>
      <c r="AF2014" s="123"/>
      <c r="AG2014" s="214"/>
      <c r="AH2014" s="229" t="str">
        <f t="shared" si="430"/>
        <v>b3</v>
      </c>
      <c r="AI2014" s="199"/>
      <c r="AJ2014" s="199"/>
      <c r="AK2014" s="199"/>
      <c r="AL2014" s="199"/>
      <c r="AM2014" s="199"/>
      <c r="AN2014" s="173" t="s">
        <v>3186</v>
      </c>
      <c r="AO2014" s="173" t="s">
        <v>3186</v>
      </c>
      <c r="AP2014" s="173" t="s">
        <v>3186</v>
      </c>
      <c r="AQ2014" s="173" t="s">
        <v>3186</v>
      </c>
      <c r="AR2014" s="173" t="s">
        <v>3186</v>
      </c>
      <c r="AS2014" s="173"/>
      <c r="AT2014" s="173">
        <v>0.7</v>
      </c>
      <c r="AU2014" s="173"/>
      <c r="AV2014" s="173">
        <v>0.7</v>
      </c>
      <c r="AW2014" s="173"/>
      <c r="AX2014" s="173"/>
      <c r="AY2014" s="173"/>
      <c r="AZ2014" s="211"/>
      <c r="BA2014" s="211">
        <f t="shared" si="438"/>
        <v>1.4</v>
      </c>
      <c r="BB2014" s="205">
        <f t="shared" si="432"/>
        <v>18345</v>
      </c>
      <c r="BC2014" s="205">
        <f t="shared" si="433"/>
        <v>18345</v>
      </c>
      <c r="BD2014" s="205">
        <f t="shared" si="434"/>
        <v>0</v>
      </c>
      <c r="BE2014" s="205">
        <f t="shared" si="435"/>
        <v>0</v>
      </c>
      <c r="BF2014" s="175">
        <v>18345</v>
      </c>
      <c r="BG2014" s="175">
        <v>8505</v>
      </c>
      <c r="BH2014" s="175"/>
      <c r="BI2014" s="175"/>
      <c r="BJ2014" s="175"/>
      <c r="BK2014" s="175">
        <v>2354</v>
      </c>
      <c r="BL2014" s="175">
        <v>1567</v>
      </c>
      <c r="BM2014" s="175">
        <v>4412</v>
      </c>
      <c r="BN2014" s="175">
        <v>51</v>
      </c>
      <c r="BO2014" s="175">
        <v>1456</v>
      </c>
      <c r="BP2014" s="200">
        <f t="shared" si="436"/>
        <v>1456</v>
      </c>
    </row>
    <row r="2015" spans="1:68" s="124" customFormat="1" x14ac:dyDescent="0.15">
      <c r="A2015" s="117">
        <v>2220302005</v>
      </c>
      <c r="B2015" s="118" t="s">
        <v>1800</v>
      </c>
      <c r="C2015" s="118" t="s">
        <v>1773</v>
      </c>
      <c r="D2015" s="118" t="s">
        <v>1797</v>
      </c>
      <c r="E2015" s="118" t="s">
        <v>4369</v>
      </c>
      <c r="F2015" s="120">
        <v>5</v>
      </c>
      <c r="G2015" s="119">
        <v>174940</v>
      </c>
      <c r="H2015" s="119"/>
      <c r="I2015" s="120" t="s">
        <v>5820</v>
      </c>
      <c r="J2015" s="120">
        <v>2140</v>
      </c>
      <c r="K2015" s="120">
        <v>174940</v>
      </c>
      <c r="L2015" s="120">
        <v>0.224</v>
      </c>
      <c r="M2015" s="121" t="s">
        <v>5670</v>
      </c>
      <c r="N2015" s="120">
        <v>2</v>
      </c>
      <c r="O2015" s="119">
        <v>112</v>
      </c>
      <c r="P2015" s="119"/>
      <c r="Q2015" s="119"/>
      <c r="R2015" s="120"/>
      <c r="S2015" s="120"/>
      <c r="T2015" s="120"/>
      <c r="U2015" s="120"/>
      <c r="V2015" s="172">
        <v>303.06</v>
      </c>
      <c r="W2015" s="172"/>
      <c r="X2015" s="172"/>
      <c r="Y2015" s="172"/>
      <c r="Z2015" s="172">
        <v>303.06</v>
      </c>
      <c r="AA2015" s="123"/>
      <c r="AB2015" s="123"/>
      <c r="AC2015" s="123">
        <v>84</v>
      </c>
      <c r="AD2015" s="123"/>
      <c r="AE2015" s="123"/>
      <c r="AF2015" s="123"/>
      <c r="AG2015" s="214"/>
      <c r="AH2015" s="229" t="str">
        <f t="shared" si="430"/>
        <v>b3</v>
      </c>
      <c r="AI2015" s="199"/>
      <c r="AJ2015" s="199"/>
      <c r="AK2015" s="199"/>
      <c r="AL2015" s="199"/>
      <c r="AM2015" s="199"/>
      <c r="AN2015" s="173"/>
      <c r="AO2015" s="173"/>
      <c r="AP2015" s="173"/>
      <c r="AQ2015" s="173"/>
      <c r="AR2015" s="173"/>
      <c r="AS2015" s="173"/>
      <c r="AT2015" s="173">
        <v>0.5</v>
      </c>
      <c r="AU2015" s="173">
        <v>0.6</v>
      </c>
      <c r="AV2015" s="173"/>
      <c r="AW2015" s="173"/>
      <c r="AX2015" s="173"/>
      <c r="AY2015" s="173"/>
      <c r="AZ2015" s="211">
        <f t="shared" ref="AZ2015:AZ2028" si="439">SUBTOTAL(9,AN2015:AS2015)</f>
        <v>0</v>
      </c>
      <c r="BA2015" s="211">
        <f t="shared" si="438"/>
        <v>1.1000000000000001</v>
      </c>
      <c r="BB2015" s="205">
        <f t="shared" si="432"/>
        <v>31669</v>
      </c>
      <c r="BC2015" s="205">
        <f t="shared" si="433"/>
        <v>24940</v>
      </c>
      <c r="BD2015" s="205">
        <f t="shared" si="434"/>
        <v>7154</v>
      </c>
      <c r="BE2015" s="205">
        <f t="shared" si="435"/>
        <v>425</v>
      </c>
      <c r="BF2015" s="175">
        <v>24515</v>
      </c>
      <c r="BG2015" s="175"/>
      <c r="BH2015" s="175">
        <v>11663</v>
      </c>
      <c r="BI2015" s="175">
        <v>6729</v>
      </c>
      <c r="BJ2015" s="175"/>
      <c r="BK2015" s="175">
        <v>1597</v>
      </c>
      <c r="BL2015" s="175">
        <v>312</v>
      </c>
      <c r="BM2015" s="175">
        <v>6001</v>
      </c>
      <c r="BN2015" s="175">
        <v>949</v>
      </c>
      <c r="BO2015" s="175">
        <v>4418</v>
      </c>
      <c r="BP2015" s="200">
        <f t="shared" si="436"/>
        <v>16081</v>
      </c>
    </row>
    <row r="2016" spans="1:68" s="201" customFormat="1" x14ac:dyDescent="0.15">
      <c r="A2016" s="117">
        <v>3720602005</v>
      </c>
      <c r="B2016" s="118" t="s">
        <v>2695</v>
      </c>
      <c r="C2016" s="118" t="s">
        <v>2676</v>
      </c>
      <c r="D2016" s="118" t="s">
        <v>2690</v>
      </c>
      <c r="E2016" s="118" t="s">
        <v>5040</v>
      </c>
      <c r="F2016" s="120">
        <v>12</v>
      </c>
      <c r="G2016" s="119">
        <v>175067</v>
      </c>
      <c r="H2016" s="119"/>
      <c r="I2016" s="120" t="s">
        <v>5820</v>
      </c>
      <c r="J2016" s="120">
        <v>2290</v>
      </c>
      <c r="K2016" s="120">
        <v>175067</v>
      </c>
      <c r="L2016" s="120">
        <v>0.20899999999999999</v>
      </c>
      <c r="M2016" s="121" t="s">
        <v>5657</v>
      </c>
      <c r="N2016" s="120">
        <v>2</v>
      </c>
      <c r="O2016" s="119">
        <v>180</v>
      </c>
      <c r="P2016" s="119">
        <v>27.5</v>
      </c>
      <c r="Q2016" s="119">
        <v>5.85</v>
      </c>
      <c r="R2016" s="120" t="s">
        <v>5658</v>
      </c>
      <c r="S2016" s="120">
        <v>3</v>
      </c>
      <c r="T2016" s="120"/>
      <c r="U2016" s="120"/>
      <c r="V2016" s="172">
        <v>373.7</v>
      </c>
      <c r="W2016" s="172">
        <v>56.7</v>
      </c>
      <c r="X2016" s="172">
        <v>168</v>
      </c>
      <c r="Y2016" s="172">
        <v>111.3</v>
      </c>
      <c r="Z2016" s="172">
        <v>37.700000000000003</v>
      </c>
      <c r="AA2016" s="123">
        <v>1050</v>
      </c>
      <c r="AB2016" s="123"/>
      <c r="AC2016" s="123">
        <v>85.9</v>
      </c>
      <c r="AD2016" s="123"/>
      <c r="AE2016" s="123"/>
      <c r="AF2016" s="123"/>
      <c r="AG2016" s="214"/>
      <c r="AH2016" s="229" t="str">
        <f t="shared" si="430"/>
        <v>b3</v>
      </c>
      <c r="AI2016" s="199"/>
      <c r="AJ2016" s="199"/>
      <c r="AK2016" s="199"/>
      <c r="AL2016" s="199"/>
      <c r="AM2016" s="199"/>
      <c r="AN2016" s="173" t="s">
        <v>3186</v>
      </c>
      <c r="AO2016" s="173" t="s">
        <v>3186</v>
      </c>
      <c r="AP2016" s="173" t="s">
        <v>3186</v>
      </c>
      <c r="AQ2016" s="173" t="s">
        <v>3186</v>
      </c>
      <c r="AR2016" s="173" t="s">
        <v>3186</v>
      </c>
      <c r="AS2016" s="173"/>
      <c r="AT2016" s="173"/>
      <c r="AU2016" s="173"/>
      <c r="AV2016" s="173"/>
      <c r="AW2016" s="173"/>
      <c r="AX2016" s="173"/>
      <c r="AY2016" s="173"/>
      <c r="AZ2016" s="211">
        <f t="shared" si="439"/>
        <v>0</v>
      </c>
      <c r="BA2016" s="211">
        <f t="shared" si="438"/>
        <v>0</v>
      </c>
      <c r="BB2016" s="205">
        <f t="shared" si="432"/>
        <v>21179</v>
      </c>
      <c r="BC2016" s="205">
        <f t="shared" si="433"/>
        <v>21179</v>
      </c>
      <c r="BD2016" s="205">
        <f t="shared" si="434"/>
        <v>0</v>
      </c>
      <c r="BE2016" s="205">
        <f t="shared" si="435"/>
        <v>0</v>
      </c>
      <c r="BF2016" s="175">
        <v>21179</v>
      </c>
      <c r="BG2016" s="175"/>
      <c r="BH2016" s="175">
        <v>8580</v>
      </c>
      <c r="BI2016" s="175"/>
      <c r="BJ2016" s="175"/>
      <c r="BK2016" s="175">
        <v>2250</v>
      </c>
      <c r="BL2016" s="175">
        <v>3691</v>
      </c>
      <c r="BM2016" s="175">
        <v>5072</v>
      </c>
      <c r="BN2016" s="175">
        <v>920</v>
      </c>
      <c r="BO2016" s="175">
        <v>666</v>
      </c>
      <c r="BP2016" s="200">
        <f t="shared" si="436"/>
        <v>9246</v>
      </c>
    </row>
    <row r="2017" spans="1:68" s="201" customFormat="1" x14ac:dyDescent="0.15">
      <c r="A2017" s="117">
        <v>3443102001</v>
      </c>
      <c r="B2017" s="118" t="s">
        <v>2596</v>
      </c>
      <c r="C2017" s="118" t="s">
        <v>2517</v>
      </c>
      <c r="D2017" s="118" t="s">
        <v>2597</v>
      </c>
      <c r="E2017" s="118" t="s">
        <v>4970</v>
      </c>
      <c r="F2017" s="120">
        <v>9</v>
      </c>
      <c r="G2017" s="119">
        <v>192558</v>
      </c>
      <c r="H2017" s="119"/>
      <c r="I2017" s="120" t="s">
        <v>5820</v>
      </c>
      <c r="J2017" s="120">
        <v>900</v>
      </c>
      <c r="K2017" s="120">
        <v>192558</v>
      </c>
      <c r="L2017" s="120">
        <v>0.58599999999999997</v>
      </c>
      <c r="M2017" s="121" t="s">
        <v>5676</v>
      </c>
      <c r="N2017" s="120">
        <v>2</v>
      </c>
      <c r="O2017" s="119">
        <v>141</v>
      </c>
      <c r="P2017" s="119">
        <v>43</v>
      </c>
      <c r="Q2017" s="119">
        <v>3.9</v>
      </c>
      <c r="R2017" s="120" t="s">
        <v>5660</v>
      </c>
      <c r="S2017" s="120">
        <v>0.1</v>
      </c>
      <c r="T2017" s="120"/>
      <c r="U2017" s="120"/>
      <c r="V2017" s="172">
        <v>280.7</v>
      </c>
      <c r="W2017" s="172"/>
      <c r="X2017" s="172">
        <v>280.7</v>
      </c>
      <c r="Y2017" s="172"/>
      <c r="Z2017" s="172"/>
      <c r="AA2017" s="123"/>
      <c r="AB2017" s="123"/>
      <c r="AC2017" s="123">
        <v>167</v>
      </c>
      <c r="AD2017" s="123"/>
      <c r="AE2017" s="123"/>
      <c r="AF2017" s="123"/>
      <c r="AG2017" s="214"/>
      <c r="AH2017" s="229" t="str">
        <f t="shared" si="430"/>
        <v>b3</v>
      </c>
      <c r="AI2017" s="199"/>
      <c r="AJ2017" s="199"/>
      <c r="AK2017" s="199"/>
      <c r="AL2017" s="199"/>
      <c r="AM2017" s="199"/>
      <c r="AN2017" s="173"/>
      <c r="AO2017" s="173"/>
      <c r="AP2017" s="173"/>
      <c r="AQ2017" s="173"/>
      <c r="AR2017" s="173"/>
      <c r="AS2017" s="173">
        <v>0.5</v>
      </c>
      <c r="AT2017" s="173">
        <v>0.5</v>
      </c>
      <c r="AU2017" s="173">
        <v>0.5</v>
      </c>
      <c r="AV2017" s="173"/>
      <c r="AW2017" s="173"/>
      <c r="AX2017" s="173">
        <v>0.5</v>
      </c>
      <c r="AY2017" s="173"/>
      <c r="AZ2017" s="211">
        <f t="shared" si="439"/>
        <v>0.5</v>
      </c>
      <c r="BA2017" s="211">
        <f t="shared" si="438"/>
        <v>1.5</v>
      </c>
      <c r="BB2017" s="205">
        <f t="shared" si="432"/>
        <v>32407</v>
      </c>
      <c r="BC2017" s="205">
        <f t="shared" si="433"/>
        <v>32407</v>
      </c>
      <c r="BD2017" s="205">
        <f t="shared" si="434"/>
        <v>0</v>
      </c>
      <c r="BE2017" s="205">
        <f t="shared" si="435"/>
        <v>0</v>
      </c>
      <c r="BF2017" s="175">
        <v>32407</v>
      </c>
      <c r="BG2017" s="175"/>
      <c r="BH2017" s="175">
        <v>9104</v>
      </c>
      <c r="BI2017" s="175"/>
      <c r="BJ2017" s="175"/>
      <c r="BK2017" s="175">
        <v>17961</v>
      </c>
      <c r="BL2017" s="175">
        <v>711</v>
      </c>
      <c r="BM2017" s="175">
        <v>4201</v>
      </c>
      <c r="BN2017" s="175">
        <v>60</v>
      </c>
      <c r="BO2017" s="175">
        <v>370</v>
      </c>
      <c r="BP2017" s="200">
        <f t="shared" si="436"/>
        <v>9474</v>
      </c>
    </row>
    <row r="2018" spans="1:68" s="201" customFormat="1" x14ac:dyDescent="0.15">
      <c r="A2018" s="117">
        <v>3530502002</v>
      </c>
      <c r="B2018" s="118" t="s">
        <v>2650</v>
      </c>
      <c r="C2018" s="118" t="s">
        <v>2601</v>
      </c>
      <c r="D2018" s="118" t="s">
        <v>2649</v>
      </c>
      <c r="E2018" s="118" t="s">
        <v>5009</v>
      </c>
      <c r="F2018" s="120">
        <v>11</v>
      </c>
      <c r="G2018" s="119"/>
      <c r="H2018" s="119"/>
      <c r="I2018" s="120" t="s">
        <v>5820</v>
      </c>
      <c r="J2018" s="120">
        <v>1900</v>
      </c>
      <c r="K2018" s="120">
        <v>197417</v>
      </c>
      <c r="L2018" s="120">
        <v>0.28499999999999998</v>
      </c>
      <c r="M2018" s="121" t="s">
        <v>5670</v>
      </c>
      <c r="N2018" s="120">
        <v>2</v>
      </c>
      <c r="O2018" s="119">
        <v>130</v>
      </c>
      <c r="P2018" s="119">
        <v>29</v>
      </c>
      <c r="Q2018" s="119">
        <v>3.5</v>
      </c>
      <c r="R2018" s="120" t="s">
        <v>5660</v>
      </c>
      <c r="S2018" s="120">
        <v>0.7</v>
      </c>
      <c r="T2018" s="120"/>
      <c r="U2018" s="120"/>
      <c r="V2018" s="172">
        <v>348.8</v>
      </c>
      <c r="W2018" s="172"/>
      <c r="X2018" s="172">
        <v>348.8</v>
      </c>
      <c r="Y2018" s="172"/>
      <c r="Z2018" s="172"/>
      <c r="AA2018" s="123"/>
      <c r="AB2018" s="123"/>
      <c r="AC2018" s="123">
        <v>152</v>
      </c>
      <c r="AD2018" s="123"/>
      <c r="AE2018" s="123"/>
      <c r="AF2018" s="123"/>
      <c r="AG2018" s="214"/>
      <c r="AH2018" s="229" t="str">
        <f t="shared" si="430"/>
        <v>b3</v>
      </c>
      <c r="AI2018" s="199"/>
      <c r="AJ2018" s="199"/>
      <c r="AK2018" s="199"/>
      <c r="AL2018" s="199"/>
      <c r="AM2018" s="199"/>
      <c r="AN2018" s="173">
        <v>5</v>
      </c>
      <c r="AO2018" s="173"/>
      <c r="AP2018" s="173"/>
      <c r="AQ2018" s="173"/>
      <c r="AR2018" s="173"/>
      <c r="AS2018" s="173"/>
      <c r="AT2018" s="173">
        <v>1.5</v>
      </c>
      <c r="AU2018" s="173">
        <v>1.5</v>
      </c>
      <c r="AV2018" s="173"/>
      <c r="AW2018" s="173"/>
      <c r="AX2018" s="173"/>
      <c r="AY2018" s="173"/>
      <c r="AZ2018" s="211">
        <f t="shared" si="439"/>
        <v>5</v>
      </c>
      <c r="BA2018" s="211">
        <f t="shared" si="438"/>
        <v>3</v>
      </c>
      <c r="BB2018" s="205">
        <f t="shared" si="432"/>
        <v>73506</v>
      </c>
      <c r="BC2018" s="205">
        <f t="shared" si="433"/>
        <v>66801</v>
      </c>
      <c r="BD2018" s="205">
        <f t="shared" si="434"/>
        <v>6973</v>
      </c>
      <c r="BE2018" s="205">
        <f t="shared" si="435"/>
        <v>268</v>
      </c>
      <c r="BF2018" s="175">
        <v>66533</v>
      </c>
      <c r="BG2018" s="175">
        <v>32950</v>
      </c>
      <c r="BH2018" s="175">
        <v>10933</v>
      </c>
      <c r="BI2018" s="175">
        <v>6705</v>
      </c>
      <c r="BJ2018" s="175"/>
      <c r="BK2018" s="175">
        <v>3794</v>
      </c>
      <c r="BL2018" s="175">
        <v>6185</v>
      </c>
      <c r="BM2018" s="175">
        <v>5437</v>
      </c>
      <c r="BN2018" s="175">
        <v>5103</v>
      </c>
      <c r="BO2018" s="175">
        <v>2399</v>
      </c>
      <c r="BP2018" s="200">
        <f t="shared" si="436"/>
        <v>13332</v>
      </c>
    </row>
    <row r="2019" spans="1:68" s="201" customFormat="1" x14ac:dyDescent="0.15">
      <c r="A2019" s="117">
        <v>4653301001</v>
      </c>
      <c r="B2019" s="118" t="s">
        <v>3146</v>
      </c>
      <c r="C2019" s="118" t="s">
        <v>3107</v>
      </c>
      <c r="D2019" s="118" t="s">
        <v>3147</v>
      </c>
      <c r="E2019" s="118" t="s">
        <v>5344</v>
      </c>
      <c r="F2019" s="120">
        <v>14</v>
      </c>
      <c r="G2019" s="119"/>
      <c r="H2019" s="119"/>
      <c r="I2019" s="120" t="s">
        <v>5820</v>
      </c>
      <c r="J2019" s="120">
        <v>1500</v>
      </c>
      <c r="K2019" s="120">
        <v>199790</v>
      </c>
      <c r="L2019" s="120">
        <v>0.36499999999999999</v>
      </c>
      <c r="M2019" s="121" t="s">
        <v>5657</v>
      </c>
      <c r="N2019" s="120">
        <v>2</v>
      </c>
      <c r="O2019" s="119">
        <v>181</v>
      </c>
      <c r="P2019" s="119"/>
      <c r="Q2019" s="119"/>
      <c r="R2019" s="120" t="s">
        <v>5658</v>
      </c>
      <c r="S2019" s="120">
        <v>0.7</v>
      </c>
      <c r="T2019" s="120"/>
      <c r="U2019" s="120" t="s">
        <v>3186</v>
      </c>
      <c r="V2019" s="172">
        <v>381.8</v>
      </c>
      <c r="W2019" s="172"/>
      <c r="X2019" s="172">
        <v>381.8</v>
      </c>
      <c r="Y2019" s="172"/>
      <c r="Z2019" s="172"/>
      <c r="AA2019" s="123"/>
      <c r="AB2019" s="123"/>
      <c r="AC2019" s="123">
        <v>122</v>
      </c>
      <c r="AD2019" s="123"/>
      <c r="AE2019" s="123"/>
      <c r="AF2019" s="123"/>
      <c r="AG2019" s="214"/>
      <c r="AH2019" s="229" t="str">
        <f t="shared" si="430"/>
        <v>b3</v>
      </c>
      <c r="AI2019" s="199"/>
      <c r="AJ2019" s="199"/>
      <c r="AK2019" s="199"/>
      <c r="AL2019" s="199"/>
      <c r="AM2019" s="199"/>
      <c r="AN2019" s="173">
        <v>1</v>
      </c>
      <c r="AO2019" s="173" t="s">
        <v>3186</v>
      </c>
      <c r="AP2019" s="173" t="s">
        <v>3186</v>
      </c>
      <c r="AQ2019" s="173" t="s">
        <v>3186</v>
      </c>
      <c r="AR2019" s="173" t="s">
        <v>3186</v>
      </c>
      <c r="AS2019" s="173">
        <v>0.5</v>
      </c>
      <c r="AT2019" s="173">
        <v>0.5</v>
      </c>
      <c r="AU2019" s="173">
        <v>0.5</v>
      </c>
      <c r="AV2019" s="173">
        <v>0.5</v>
      </c>
      <c r="AW2019" s="173">
        <v>0.5</v>
      </c>
      <c r="AX2019" s="173">
        <v>0.5</v>
      </c>
      <c r="AY2019" s="173" t="s">
        <v>3186</v>
      </c>
      <c r="AZ2019" s="211">
        <f t="shared" si="439"/>
        <v>1.5</v>
      </c>
      <c r="BA2019" s="211">
        <f t="shared" si="438"/>
        <v>2.5</v>
      </c>
      <c r="BB2019" s="205">
        <f t="shared" si="432"/>
        <v>42188</v>
      </c>
      <c r="BC2019" s="205">
        <f t="shared" si="433"/>
        <v>42188</v>
      </c>
      <c r="BD2019" s="205">
        <f t="shared" si="434"/>
        <v>0</v>
      </c>
      <c r="BE2019" s="205">
        <f t="shared" si="435"/>
        <v>0</v>
      </c>
      <c r="BF2019" s="175">
        <v>42188</v>
      </c>
      <c r="BG2019" s="175">
        <v>7894</v>
      </c>
      <c r="BH2019" s="175">
        <v>16658</v>
      </c>
      <c r="BI2019" s="175"/>
      <c r="BJ2019" s="175"/>
      <c r="BK2019" s="175"/>
      <c r="BL2019" s="175">
        <v>329</v>
      </c>
      <c r="BM2019" s="175">
        <v>7804</v>
      </c>
      <c r="BN2019" s="175">
        <v>3298</v>
      </c>
      <c r="BO2019" s="175">
        <v>6205</v>
      </c>
      <c r="BP2019" s="200">
        <f t="shared" si="436"/>
        <v>22863</v>
      </c>
    </row>
    <row r="2020" spans="1:68" s="201" customFormat="1" x14ac:dyDescent="0.15">
      <c r="A2020" s="117">
        <v>3366302001</v>
      </c>
      <c r="B2020" s="118" t="s">
        <v>2511</v>
      </c>
      <c r="C2020" s="118" t="s">
        <v>2427</v>
      </c>
      <c r="D2020" s="118" t="s">
        <v>2512</v>
      </c>
      <c r="E2020" s="118" t="s">
        <v>4903</v>
      </c>
      <c r="F2020" s="120">
        <v>8</v>
      </c>
      <c r="G2020" s="119">
        <v>208653</v>
      </c>
      <c r="H2020" s="119"/>
      <c r="I2020" s="120" t="s">
        <v>5820</v>
      </c>
      <c r="J2020" s="120">
        <v>1000</v>
      </c>
      <c r="K2020" s="120">
        <v>208653</v>
      </c>
      <c r="L2020" s="120">
        <v>0.57199999999999995</v>
      </c>
      <c r="M2020" s="121" t="s">
        <v>5676</v>
      </c>
      <c r="N2020" s="120">
        <v>2</v>
      </c>
      <c r="O2020" s="119">
        <v>190</v>
      </c>
      <c r="P2020" s="119"/>
      <c r="Q2020" s="119"/>
      <c r="R2020" s="120" t="s">
        <v>5660</v>
      </c>
      <c r="S2020" s="120">
        <v>0.1</v>
      </c>
      <c r="T2020" s="120"/>
      <c r="U2020" s="120"/>
      <c r="V2020" s="172">
        <v>182.17099999999999</v>
      </c>
      <c r="W2020" s="172">
        <v>34.610999999999997</v>
      </c>
      <c r="X2020" s="172">
        <v>98.14</v>
      </c>
      <c r="Y2020" s="172">
        <v>17.231000000000002</v>
      </c>
      <c r="Z2020" s="172">
        <v>32.189</v>
      </c>
      <c r="AA2020" s="123">
        <v>2287.5</v>
      </c>
      <c r="AB2020" s="123"/>
      <c r="AC2020" s="123">
        <v>223.6</v>
      </c>
      <c r="AD2020" s="123"/>
      <c r="AE2020" s="123"/>
      <c r="AF2020" s="123"/>
      <c r="AG2020" s="214"/>
      <c r="AH2020" s="229" t="str">
        <f t="shared" si="430"/>
        <v>b3</v>
      </c>
      <c r="AI2020" s="199"/>
      <c r="AJ2020" s="199"/>
      <c r="AK2020" s="199"/>
      <c r="AL2020" s="199"/>
      <c r="AM2020" s="199"/>
      <c r="AN2020" s="173"/>
      <c r="AO2020" s="173"/>
      <c r="AP2020" s="173"/>
      <c r="AQ2020" s="173"/>
      <c r="AR2020" s="173"/>
      <c r="AS2020" s="173"/>
      <c r="AT2020" s="173">
        <v>2</v>
      </c>
      <c r="AU2020" s="173"/>
      <c r="AV2020" s="173">
        <v>1</v>
      </c>
      <c r="AW2020" s="173"/>
      <c r="AX2020" s="173"/>
      <c r="AY2020" s="173"/>
      <c r="AZ2020" s="211">
        <f t="shared" si="439"/>
        <v>0</v>
      </c>
      <c r="BA2020" s="211">
        <f t="shared" si="438"/>
        <v>3</v>
      </c>
      <c r="BB2020" s="205">
        <f t="shared" si="432"/>
        <v>39869</v>
      </c>
      <c r="BC2020" s="205">
        <f t="shared" si="433"/>
        <v>25757</v>
      </c>
      <c r="BD2020" s="205">
        <f t="shared" si="434"/>
        <v>14112</v>
      </c>
      <c r="BE2020" s="205">
        <f t="shared" si="435"/>
        <v>0</v>
      </c>
      <c r="BF2020" s="175">
        <v>25757</v>
      </c>
      <c r="BG2020" s="175"/>
      <c r="BH2020" s="175">
        <v>14112</v>
      </c>
      <c r="BI2020" s="175">
        <v>14112</v>
      </c>
      <c r="BJ2020" s="175"/>
      <c r="BK2020" s="175">
        <v>3517</v>
      </c>
      <c r="BL2020" s="175">
        <v>223</v>
      </c>
      <c r="BM2020" s="175">
        <v>3157</v>
      </c>
      <c r="BN2020" s="175">
        <v>1161</v>
      </c>
      <c r="BO2020" s="175">
        <v>3587</v>
      </c>
      <c r="BP2020" s="200">
        <f t="shared" si="436"/>
        <v>17699</v>
      </c>
    </row>
    <row r="2021" spans="1:68" s="201" customFormat="1" x14ac:dyDescent="0.15">
      <c r="A2021" s="117">
        <v>3321502010</v>
      </c>
      <c r="B2021" s="118" t="s">
        <v>2495</v>
      </c>
      <c r="C2021" s="118" t="s">
        <v>2427</v>
      </c>
      <c r="D2021" s="118" t="s">
        <v>2487</v>
      </c>
      <c r="E2021" s="118" t="s">
        <v>4892</v>
      </c>
      <c r="F2021" s="120">
        <v>8</v>
      </c>
      <c r="G2021" s="119">
        <v>219116</v>
      </c>
      <c r="H2021" s="119"/>
      <c r="I2021" s="120" t="s">
        <v>5820</v>
      </c>
      <c r="J2021" s="120">
        <v>900</v>
      </c>
      <c r="K2021" s="120">
        <v>219116</v>
      </c>
      <c r="L2021" s="120">
        <v>0.66700000000000004</v>
      </c>
      <c r="M2021" s="121" t="s">
        <v>5657</v>
      </c>
      <c r="N2021" s="120">
        <v>2</v>
      </c>
      <c r="O2021" s="119"/>
      <c r="P2021" s="119"/>
      <c r="Q2021" s="119"/>
      <c r="R2021" s="120" t="s">
        <v>5658</v>
      </c>
      <c r="S2021" s="120">
        <v>1.05</v>
      </c>
      <c r="T2021" s="120"/>
      <c r="U2021" s="120"/>
      <c r="V2021" s="172">
        <v>274.3</v>
      </c>
      <c r="W2021" s="172">
        <v>82.29</v>
      </c>
      <c r="X2021" s="172">
        <v>109.72</v>
      </c>
      <c r="Y2021" s="172">
        <v>68.58</v>
      </c>
      <c r="Z2021" s="172">
        <v>13.71</v>
      </c>
      <c r="AA2021" s="123"/>
      <c r="AB2021" s="123"/>
      <c r="AC2021" s="123">
        <v>18</v>
      </c>
      <c r="AD2021" s="123"/>
      <c r="AE2021" s="123"/>
      <c r="AF2021" s="123"/>
      <c r="AG2021" s="214"/>
      <c r="AH2021" s="229" t="str">
        <f t="shared" si="430"/>
        <v>b3</v>
      </c>
      <c r="AI2021" s="199"/>
      <c r="AJ2021" s="199"/>
      <c r="AK2021" s="199"/>
      <c r="AL2021" s="199"/>
      <c r="AM2021" s="199"/>
      <c r="AN2021" s="173">
        <v>11</v>
      </c>
      <c r="AO2021" s="173" t="s">
        <v>3186</v>
      </c>
      <c r="AP2021" s="173" t="s">
        <v>3186</v>
      </c>
      <c r="AQ2021" s="173" t="s">
        <v>3186</v>
      </c>
      <c r="AR2021" s="173" t="s">
        <v>3186</v>
      </c>
      <c r="AS2021" s="173" t="s">
        <v>3186</v>
      </c>
      <c r="AT2021" s="173">
        <v>1</v>
      </c>
      <c r="AU2021" s="173">
        <v>1</v>
      </c>
      <c r="AV2021" s="173">
        <v>1</v>
      </c>
      <c r="AW2021" s="173">
        <v>1</v>
      </c>
      <c r="AX2021" s="173">
        <v>1</v>
      </c>
      <c r="AY2021" s="173" t="s">
        <v>3186</v>
      </c>
      <c r="AZ2021" s="211">
        <f t="shared" si="439"/>
        <v>11</v>
      </c>
      <c r="BA2021" s="211">
        <f t="shared" si="438"/>
        <v>5</v>
      </c>
      <c r="BB2021" s="205">
        <f t="shared" si="432"/>
        <v>38329</v>
      </c>
      <c r="BC2021" s="205">
        <f t="shared" si="433"/>
        <v>31527</v>
      </c>
      <c r="BD2021" s="205">
        <f t="shared" si="434"/>
        <v>9069</v>
      </c>
      <c r="BE2021" s="205">
        <f t="shared" si="435"/>
        <v>2267</v>
      </c>
      <c r="BF2021" s="175">
        <v>29260</v>
      </c>
      <c r="BG2021" s="175">
        <v>5173</v>
      </c>
      <c r="BH2021" s="175">
        <v>9069</v>
      </c>
      <c r="BI2021" s="175">
        <v>5351</v>
      </c>
      <c r="BJ2021" s="175">
        <v>1451</v>
      </c>
      <c r="BK2021" s="175">
        <v>1993</v>
      </c>
      <c r="BL2021" s="175">
        <v>3565</v>
      </c>
      <c r="BM2021" s="175">
        <v>4539</v>
      </c>
      <c r="BN2021" s="175">
        <v>1653</v>
      </c>
      <c r="BO2021" s="175">
        <v>5535</v>
      </c>
      <c r="BP2021" s="200">
        <f t="shared" si="436"/>
        <v>14604</v>
      </c>
    </row>
    <row r="2022" spans="1:68" s="201" customFormat="1" x14ac:dyDescent="0.15">
      <c r="A2022" s="117">
        <v>1042402001</v>
      </c>
      <c r="B2022" s="118" t="s">
        <v>953</v>
      </c>
      <c r="C2022" s="118" t="s">
        <v>913</v>
      </c>
      <c r="D2022" s="118" t="s">
        <v>954</v>
      </c>
      <c r="E2022" s="118" t="s">
        <v>3766</v>
      </c>
      <c r="F2022" s="120">
        <v>5</v>
      </c>
      <c r="G2022" s="119">
        <v>246450</v>
      </c>
      <c r="H2022" s="119"/>
      <c r="I2022" s="120" t="s">
        <v>5820</v>
      </c>
      <c r="J2022" s="120">
        <v>1100</v>
      </c>
      <c r="K2022" s="120">
        <v>246450</v>
      </c>
      <c r="L2022" s="120">
        <v>0.61399999999999999</v>
      </c>
      <c r="M2022" s="121" t="s">
        <v>5657</v>
      </c>
      <c r="N2022" s="120">
        <v>2</v>
      </c>
      <c r="O2022" s="119">
        <v>241.7</v>
      </c>
      <c r="P2022" s="119"/>
      <c r="Q2022" s="119"/>
      <c r="R2022" s="120" t="s">
        <v>5658</v>
      </c>
      <c r="S2022" s="120">
        <v>2</v>
      </c>
      <c r="T2022" s="120"/>
      <c r="U2022" s="120"/>
      <c r="V2022" s="172">
        <v>185.1</v>
      </c>
      <c r="W2022" s="172"/>
      <c r="X2022" s="172"/>
      <c r="Y2022" s="172"/>
      <c r="Z2022" s="172">
        <v>185.1</v>
      </c>
      <c r="AA2022" s="123"/>
      <c r="AB2022" s="123"/>
      <c r="AC2022" s="123">
        <v>220</v>
      </c>
      <c r="AD2022" s="123"/>
      <c r="AE2022" s="123"/>
      <c r="AF2022" s="123"/>
      <c r="AG2022" s="214"/>
      <c r="AH2022" s="229" t="str">
        <f t="shared" si="430"/>
        <v>b3</v>
      </c>
      <c r="AI2022" s="199" t="s">
        <v>5401</v>
      </c>
      <c r="AJ2022" s="199"/>
      <c r="AK2022" s="199"/>
      <c r="AL2022" s="199" t="s">
        <v>5401</v>
      </c>
      <c r="AM2022" s="199"/>
      <c r="AN2022" s="173">
        <v>1</v>
      </c>
      <c r="AO2022" s="173" t="s">
        <v>3186</v>
      </c>
      <c r="AP2022" s="173" t="s">
        <v>3186</v>
      </c>
      <c r="AQ2022" s="173" t="s">
        <v>3186</v>
      </c>
      <c r="AR2022" s="173" t="s">
        <v>3186</v>
      </c>
      <c r="AS2022" s="173"/>
      <c r="AT2022" s="173"/>
      <c r="AU2022" s="173"/>
      <c r="AV2022" s="173"/>
      <c r="AW2022" s="173"/>
      <c r="AX2022" s="173">
        <v>1</v>
      </c>
      <c r="AY2022" s="173" t="s">
        <v>3186</v>
      </c>
      <c r="AZ2022" s="211">
        <f t="shared" si="439"/>
        <v>1</v>
      </c>
      <c r="BA2022" s="211">
        <f t="shared" si="438"/>
        <v>1</v>
      </c>
      <c r="BB2022" s="205">
        <f t="shared" si="432"/>
        <v>24118</v>
      </c>
      <c r="BC2022" s="205">
        <f t="shared" si="433"/>
        <v>24118</v>
      </c>
      <c r="BD2022" s="205">
        <f t="shared" si="434"/>
        <v>0</v>
      </c>
      <c r="BE2022" s="205">
        <f t="shared" si="435"/>
        <v>0</v>
      </c>
      <c r="BF2022" s="175">
        <v>24118</v>
      </c>
      <c r="BG2022" s="175">
        <v>6609</v>
      </c>
      <c r="BH2022" s="175">
        <v>5833</v>
      </c>
      <c r="BI2022" s="175"/>
      <c r="BJ2022" s="175"/>
      <c r="BK2022" s="175">
        <v>2155</v>
      </c>
      <c r="BL2022" s="175">
        <v>2956</v>
      </c>
      <c r="BM2022" s="175">
        <v>6308</v>
      </c>
      <c r="BN2022" s="175"/>
      <c r="BO2022" s="175">
        <v>257</v>
      </c>
      <c r="BP2022" s="200">
        <f t="shared" si="436"/>
        <v>6090</v>
      </c>
    </row>
    <row r="2023" spans="1:68" s="201" customFormat="1" x14ac:dyDescent="0.15">
      <c r="A2023" s="117">
        <v>3838601001</v>
      </c>
      <c r="B2023" s="118" t="s">
        <v>2742</v>
      </c>
      <c r="C2023" s="118" t="s">
        <v>2700</v>
      </c>
      <c r="D2023" s="118" t="s">
        <v>2743</v>
      </c>
      <c r="E2023" s="118" t="s">
        <v>5076</v>
      </c>
      <c r="F2023" s="120">
        <v>12</v>
      </c>
      <c r="G2023" s="119">
        <v>277488</v>
      </c>
      <c r="H2023" s="119"/>
      <c r="I2023" s="120" t="s">
        <v>5820</v>
      </c>
      <c r="J2023" s="120">
        <v>1590</v>
      </c>
      <c r="K2023" s="120">
        <v>277488</v>
      </c>
      <c r="L2023" s="120">
        <v>0.47799999999999998</v>
      </c>
      <c r="M2023" s="121" t="s">
        <v>5665</v>
      </c>
      <c r="N2023" s="120">
        <v>2</v>
      </c>
      <c r="O2023" s="119">
        <v>227</v>
      </c>
      <c r="P2023" s="119"/>
      <c r="Q2023" s="119"/>
      <c r="R2023" s="120" t="s">
        <v>5658</v>
      </c>
      <c r="S2023" s="120">
        <v>0.3</v>
      </c>
      <c r="T2023" s="120"/>
      <c r="U2023" s="120"/>
      <c r="V2023" s="172">
        <v>360.7</v>
      </c>
      <c r="W2023" s="172"/>
      <c r="X2023" s="172">
        <v>191.2</v>
      </c>
      <c r="Y2023" s="172">
        <v>45.4</v>
      </c>
      <c r="Z2023" s="172">
        <v>124.1</v>
      </c>
      <c r="AA2023" s="123">
        <v>2147</v>
      </c>
      <c r="AB2023" s="123"/>
      <c r="AC2023" s="123">
        <v>207</v>
      </c>
      <c r="AD2023" s="123"/>
      <c r="AE2023" s="123"/>
      <c r="AF2023" s="123"/>
      <c r="AG2023" s="214"/>
      <c r="AH2023" s="229" t="str">
        <f t="shared" si="430"/>
        <v>b3</v>
      </c>
      <c r="AI2023" s="199" t="s">
        <v>5400</v>
      </c>
      <c r="AJ2023" s="199"/>
      <c r="AK2023" s="199"/>
      <c r="AL2023" s="199" t="s">
        <v>5400</v>
      </c>
      <c r="AM2023" s="199"/>
      <c r="AN2023" s="173"/>
      <c r="AO2023" s="173"/>
      <c r="AP2023" s="173"/>
      <c r="AQ2023" s="173"/>
      <c r="AR2023" s="173"/>
      <c r="AS2023" s="173"/>
      <c r="AT2023" s="173"/>
      <c r="AU2023" s="173"/>
      <c r="AV2023" s="173"/>
      <c r="AW2023" s="173"/>
      <c r="AX2023" s="173"/>
      <c r="AY2023" s="173" t="s">
        <v>3186</v>
      </c>
      <c r="AZ2023" s="211">
        <f t="shared" si="439"/>
        <v>0</v>
      </c>
      <c r="BA2023" s="211">
        <f t="shared" si="438"/>
        <v>0</v>
      </c>
      <c r="BB2023" s="205">
        <f t="shared" si="432"/>
        <v>37524</v>
      </c>
      <c r="BC2023" s="205">
        <f t="shared" si="433"/>
        <v>37524</v>
      </c>
      <c r="BD2023" s="205">
        <f t="shared" si="434"/>
        <v>9815</v>
      </c>
      <c r="BE2023" s="205">
        <f t="shared" si="435"/>
        <v>9815</v>
      </c>
      <c r="BF2023" s="175">
        <v>27709</v>
      </c>
      <c r="BG2023" s="175"/>
      <c r="BH2023" s="175">
        <v>9815</v>
      </c>
      <c r="BI2023" s="175"/>
      <c r="BJ2023" s="175"/>
      <c r="BK2023" s="175">
        <v>3590</v>
      </c>
      <c r="BL2023" s="175">
        <v>8049</v>
      </c>
      <c r="BM2023" s="175"/>
      <c r="BN2023" s="175">
        <v>3372</v>
      </c>
      <c r="BO2023" s="175">
        <v>12698</v>
      </c>
      <c r="BP2023" s="200">
        <f t="shared" si="436"/>
        <v>22513</v>
      </c>
    </row>
    <row r="2024" spans="1:68" s="201" customFormat="1" x14ac:dyDescent="0.15">
      <c r="A2024" s="117">
        <v>3520201003</v>
      </c>
      <c r="B2024" s="118" t="s">
        <v>2614</v>
      </c>
      <c r="C2024" s="118" t="s">
        <v>2601</v>
      </c>
      <c r="D2024" s="118" t="s">
        <v>2613</v>
      </c>
      <c r="E2024" s="118" t="s">
        <v>4983</v>
      </c>
      <c r="F2024" s="120">
        <v>13</v>
      </c>
      <c r="G2024" s="119">
        <v>284160</v>
      </c>
      <c r="H2024" s="119"/>
      <c r="I2024" s="120" t="s">
        <v>5820</v>
      </c>
      <c r="J2024" s="120">
        <v>1800</v>
      </c>
      <c r="K2024" s="120">
        <v>284160</v>
      </c>
      <c r="L2024" s="120">
        <v>0.433</v>
      </c>
      <c r="M2024" s="121" t="s">
        <v>5657</v>
      </c>
      <c r="N2024" s="120">
        <v>2</v>
      </c>
      <c r="O2024" s="119">
        <v>183</v>
      </c>
      <c r="P2024" s="119">
        <v>35</v>
      </c>
      <c r="Q2024" s="119">
        <v>4</v>
      </c>
      <c r="R2024" s="120"/>
      <c r="S2024" s="120"/>
      <c r="T2024" s="120"/>
      <c r="U2024" s="120" t="s">
        <v>5689</v>
      </c>
      <c r="V2024" s="172">
        <v>215.1</v>
      </c>
      <c r="W2024" s="172">
        <v>107</v>
      </c>
      <c r="X2024" s="172">
        <v>81.099999999999994</v>
      </c>
      <c r="Y2024" s="172">
        <v>17.600000000000001</v>
      </c>
      <c r="Z2024" s="172">
        <v>9.4</v>
      </c>
      <c r="AA2024" s="123"/>
      <c r="AB2024" s="123"/>
      <c r="AC2024" s="123">
        <v>158</v>
      </c>
      <c r="AD2024" s="123"/>
      <c r="AE2024" s="123"/>
      <c r="AF2024" s="123"/>
      <c r="AG2024" s="214"/>
      <c r="AH2024" s="229" t="str">
        <f t="shared" si="430"/>
        <v>b3</v>
      </c>
      <c r="AI2024" s="199" t="s">
        <v>5401</v>
      </c>
      <c r="AJ2024" s="199"/>
      <c r="AK2024" s="199"/>
      <c r="AL2024" s="199" t="s">
        <v>5401</v>
      </c>
      <c r="AM2024" s="199"/>
      <c r="AN2024" s="173"/>
      <c r="AO2024" s="173"/>
      <c r="AP2024" s="173"/>
      <c r="AQ2024" s="173"/>
      <c r="AR2024" s="173"/>
      <c r="AS2024" s="173"/>
      <c r="AT2024" s="173">
        <v>1</v>
      </c>
      <c r="AU2024" s="173">
        <v>0.7</v>
      </c>
      <c r="AV2024" s="173">
        <v>0.5</v>
      </c>
      <c r="AW2024" s="173"/>
      <c r="AX2024" s="173"/>
      <c r="AY2024" s="173"/>
      <c r="AZ2024" s="211">
        <f t="shared" si="439"/>
        <v>0</v>
      </c>
      <c r="BA2024" s="211">
        <f t="shared" si="438"/>
        <v>2.2000000000000002</v>
      </c>
      <c r="BB2024" s="205">
        <f t="shared" si="432"/>
        <v>57931</v>
      </c>
      <c r="BC2024" s="205">
        <f t="shared" si="433"/>
        <v>37213</v>
      </c>
      <c r="BD2024" s="205">
        <f t="shared" si="434"/>
        <v>21230</v>
      </c>
      <c r="BE2024" s="205">
        <f t="shared" si="435"/>
        <v>512</v>
      </c>
      <c r="BF2024" s="175">
        <v>36701</v>
      </c>
      <c r="BG2024" s="175"/>
      <c r="BH2024" s="175">
        <v>21231</v>
      </c>
      <c r="BI2024" s="175">
        <v>12817</v>
      </c>
      <c r="BJ2024" s="175">
        <v>7901</v>
      </c>
      <c r="BK2024" s="175">
        <v>2277</v>
      </c>
      <c r="BL2024" s="175"/>
      <c r="BM2024" s="175">
        <v>4527</v>
      </c>
      <c r="BN2024" s="175">
        <v>6055</v>
      </c>
      <c r="BO2024" s="175">
        <v>3123</v>
      </c>
      <c r="BP2024" s="200">
        <f t="shared" si="436"/>
        <v>24354</v>
      </c>
    </row>
    <row r="2025" spans="1:68" s="201" customFormat="1" x14ac:dyDescent="0.15">
      <c r="A2025" s="117">
        <v>2121002004</v>
      </c>
      <c r="B2025" s="118" t="s">
        <v>1708</v>
      </c>
      <c r="C2025" s="118" t="s">
        <v>1650</v>
      </c>
      <c r="D2025" s="118" t="s">
        <v>1705</v>
      </c>
      <c r="E2025" s="118" t="s">
        <v>4297</v>
      </c>
      <c r="F2025" s="120">
        <v>10</v>
      </c>
      <c r="G2025" s="119"/>
      <c r="H2025" s="119"/>
      <c r="I2025" s="120" t="s">
        <v>5820</v>
      </c>
      <c r="J2025" s="120">
        <v>1700</v>
      </c>
      <c r="K2025" s="120">
        <v>289897</v>
      </c>
      <c r="L2025" s="120">
        <v>0.46700000000000003</v>
      </c>
      <c r="M2025" s="121" t="s">
        <v>5657</v>
      </c>
      <c r="N2025" s="120">
        <v>2</v>
      </c>
      <c r="O2025" s="119">
        <v>148</v>
      </c>
      <c r="P2025" s="119">
        <v>27.5</v>
      </c>
      <c r="Q2025" s="119">
        <v>3</v>
      </c>
      <c r="R2025" s="120" t="s">
        <v>5658</v>
      </c>
      <c r="S2025" s="120">
        <v>0.1</v>
      </c>
      <c r="T2025" s="120"/>
      <c r="U2025" s="120"/>
      <c r="V2025" s="172">
        <v>315.3</v>
      </c>
      <c r="W2025" s="172"/>
      <c r="X2025" s="172">
        <v>161.9</v>
      </c>
      <c r="Y2025" s="172">
        <v>11.1</v>
      </c>
      <c r="Z2025" s="172">
        <v>142.30000000000001</v>
      </c>
      <c r="AA2025" s="123"/>
      <c r="AB2025" s="123"/>
      <c r="AC2025" s="123">
        <v>253</v>
      </c>
      <c r="AD2025" s="123"/>
      <c r="AE2025" s="123"/>
      <c r="AF2025" s="123"/>
      <c r="AG2025" s="214"/>
      <c r="AH2025" s="229" t="str">
        <f t="shared" ref="AH2025:AH2056" si="440">IF(N2025=1,IF(AG2025&gt;0,"a4",IF(AC2025&gt;0,"a3",IF(AA2025&gt;0,"a2","a1"))),IF(AG2025&gt;0,"b4",IF(AC2025&gt;0,"b3",IF(AA2025&gt;0,"b2","b1"))))</f>
        <v>b3</v>
      </c>
      <c r="AI2025" s="199" t="s">
        <v>5402</v>
      </c>
      <c r="AJ2025" s="199"/>
      <c r="AK2025" s="199"/>
      <c r="AL2025" s="199"/>
      <c r="AM2025" s="199"/>
      <c r="AN2025" s="173" t="s">
        <v>3186</v>
      </c>
      <c r="AO2025" s="173" t="s">
        <v>3186</v>
      </c>
      <c r="AP2025" s="173" t="s">
        <v>3186</v>
      </c>
      <c r="AQ2025" s="173" t="s">
        <v>3186</v>
      </c>
      <c r="AR2025" s="173" t="s">
        <v>3186</v>
      </c>
      <c r="AS2025" s="173">
        <v>2</v>
      </c>
      <c r="AT2025" s="173">
        <v>2</v>
      </c>
      <c r="AU2025" s="173">
        <v>2</v>
      </c>
      <c r="AV2025" s="173">
        <v>2</v>
      </c>
      <c r="AW2025" s="173">
        <v>2</v>
      </c>
      <c r="AX2025" s="173">
        <v>2</v>
      </c>
      <c r="AY2025" s="173" t="s">
        <v>3186</v>
      </c>
      <c r="AZ2025" s="211">
        <f t="shared" si="439"/>
        <v>2</v>
      </c>
      <c r="BA2025" s="211">
        <f t="shared" si="438"/>
        <v>10</v>
      </c>
      <c r="BB2025" s="205">
        <f t="shared" ref="BB2025:BB2056" si="441">SUM(BG2025:BO2025)</f>
        <v>55642</v>
      </c>
      <c r="BC2025" s="205">
        <f t="shared" ref="BC2025:BC2056" si="442">BG2025+BH2025+BK2025+BL2025+BM2025+BN2025+BO2025</f>
        <v>55642</v>
      </c>
      <c r="BD2025" s="205">
        <f t="shared" ref="BD2025:BD2056" si="443">BB2025-BF2025</f>
        <v>0</v>
      </c>
      <c r="BE2025" s="205">
        <f t="shared" ref="BE2025:BE2056" si="444">BC2025-BF2025</f>
        <v>0</v>
      </c>
      <c r="BF2025" s="175">
        <v>55642</v>
      </c>
      <c r="BG2025" s="175"/>
      <c r="BH2025" s="175">
        <v>47477</v>
      </c>
      <c r="BI2025" s="175"/>
      <c r="BJ2025" s="175"/>
      <c r="BK2025" s="175">
        <v>7876</v>
      </c>
      <c r="BL2025" s="175"/>
      <c r="BM2025" s="175"/>
      <c r="BN2025" s="175"/>
      <c r="BO2025" s="175">
        <v>289</v>
      </c>
      <c r="BP2025" s="200">
        <f t="shared" ref="BP2025:BP2056" si="445">BH2025+BO2025</f>
        <v>47766</v>
      </c>
    </row>
    <row r="2026" spans="1:68" s="201" customFormat="1" x14ac:dyDescent="0.15">
      <c r="A2026" s="117">
        <v>748101001</v>
      </c>
      <c r="B2026" s="118" t="s">
        <v>735</v>
      </c>
      <c r="C2026" s="118" t="s">
        <v>660</v>
      </c>
      <c r="D2026" s="118" t="s">
        <v>736</v>
      </c>
      <c r="E2026" s="118" t="s">
        <v>3633</v>
      </c>
      <c r="F2026" s="120">
        <v>16</v>
      </c>
      <c r="G2026" s="119">
        <v>292301</v>
      </c>
      <c r="H2026" s="119"/>
      <c r="I2026" s="120" t="s">
        <v>5820</v>
      </c>
      <c r="J2026" s="120">
        <v>1900</v>
      </c>
      <c r="K2026" s="120">
        <v>292301</v>
      </c>
      <c r="L2026" s="120">
        <v>0.42099999999999999</v>
      </c>
      <c r="M2026" s="121" t="s">
        <v>5673</v>
      </c>
      <c r="N2026" s="120">
        <v>2</v>
      </c>
      <c r="O2026" s="119">
        <v>270</v>
      </c>
      <c r="P2026" s="119">
        <v>50.4</v>
      </c>
      <c r="Q2026" s="119">
        <v>5.33</v>
      </c>
      <c r="R2026" s="120" t="s">
        <v>5660</v>
      </c>
      <c r="S2026" s="120">
        <v>0.2</v>
      </c>
      <c r="T2026" s="120"/>
      <c r="U2026" s="120"/>
      <c r="V2026" s="172">
        <v>398.42399999999998</v>
      </c>
      <c r="W2026" s="172">
        <v>142.07400000000001</v>
      </c>
      <c r="X2026" s="172">
        <v>101.648</v>
      </c>
      <c r="Y2026" s="172">
        <v>14.19</v>
      </c>
      <c r="Z2026" s="172">
        <v>140.512</v>
      </c>
      <c r="AA2026" s="123"/>
      <c r="AB2026" s="123"/>
      <c r="AC2026" s="123">
        <v>245.04</v>
      </c>
      <c r="AD2026" s="123"/>
      <c r="AE2026" s="123"/>
      <c r="AF2026" s="123"/>
      <c r="AG2026" s="214"/>
      <c r="AH2026" s="229" t="str">
        <f t="shared" si="440"/>
        <v>b3</v>
      </c>
      <c r="AI2026" s="199"/>
      <c r="AJ2026" s="199"/>
      <c r="AK2026" s="199"/>
      <c r="AL2026" s="199"/>
      <c r="AM2026" s="199"/>
      <c r="AN2026" s="173">
        <v>3</v>
      </c>
      <c r="AO2026" s="173"/>
      <c r="AP2026" s="173"/>
      <c r="AQ2026" s="173"/>
      <c r="AR2026" s="173"/>
      <c r="AS2026" s="173">
        <v>1</v>
      </c>
      <c r="AT2026" s="173">
        <v>0.5</v>
      </c>
      <c r="AU2026" s="173">
        <v>1</v>
      </c>
      <c r="AV2026" s="173">
        <v>0.5</v>
      </c>
      <c r="AW2026" s="173">
        <v>1</v>
      </c>
      <c r="AX2026" s="173">
        <v>1</v>
      </c>
      <c r="AY2026" s="173"/>
      <c r="AZ2026" s="211">
        <f t="shared" si="439"/>
        <v>4</v>
      </c>
      <c r="BA2026" s="211">
        <f t="shared" si="438"/>
        <v>4</v>
      </c>
      <c r="BB2026" s="205">
        <f t="shared" si="441"/>
        <v>86858</v>
      </c>
      <c r="BC2026" s="205">
        <f t="shared" si="442"/>
        <v>64316</v>
      </c>
      <c r="BD2026" s="205">
        <f t="shared" si="443"/>
        <v>24238</v>
      </c>
      <c r="BE2026" s="205">
        <f t="shared" si="444"/>
        <v>1696</v>
      </c>
      <c r="BF2026" s="175">
        <v>62620</v>
      </c>
      <c r="BG2026" s="175">
        <v>18159</v>
      </c>
      <c r="BH2026" s="175">
        <v>24238</v>
      </c>
      <c r="BI2026" s="175">
        <v>22542</v>
      </c>
      <c r="BJ2026" s="175"/>
      <c r="BK2026" s="175">
        <v>3524</v>
      </c>
      <c r="BL2026" s="175">
        <v>5392</v>
      </c>
      <c r="BM2026" s="175">
        <v>5985</v>
      </c>
      <c r="BN2026" s="175">
        <v>2512</v>
      </c>
      <c r="BO2026" s="175">
        <v>4506</v>
      </c>
      <c r="BP2026" s="200">
        <f t="shared" si="445"/>
        <v>28744</v>
      </c>
    </row>
    <row r="2027" spans="1:68" s="201" customFormat="1" x14ac:dyDescent="0.15">
      <c r="A2027" s="117">
        <v>4420502002</v>
      </c>
      <c r="B2027" s="118" t="s">
        <v>3031</v>
      </c>
      <c r="C2027" s="118" t="s">
        <v>3015</v>
      </c>
      <c r="D2027" s="118" t="s">
        <v>3030</v>
      </c>
      <c r="E2027" s="118" t="s">
        <v>5268</v>
      </c>
      <c r="F2027" s="120">
        <v>16</v>
      </c>
      <c r="G2027" s="119">
        <v>298789</v>
      </c>
      <c r="H2027" s="119"/>
      <c r="I2027" s="120" t="s">
        <v>5820</v>
      </c>
      <c r="J2027" s="120">
        <v>1580</v>
      </c>
      <c r="K2027" s="120">
        <v>294858</v>
      </c>
      <c r="L2027" s="120">
        <v>0.51100000000000001</v>
      </c>
      <c r="M2027" s="121" t="s">
        <v>5665</v>
      </c>
      <c r="N2027" s="120">
        <v>2</v>
      </c>
      <c r="O2027" s="119">
        <v>249.3</v>
      </c>
      <c r="P2027" s="119">
        <v>41.3</v>
      </c>
      <c r="Q2027" s="119">
        <v>4.9000000000000004</v>
      </c>
      <c r="R2027" s="120" t="s">
        <v>5655</v>
      </c>
      <c r="S2027" s="120">
        <v>0.78500000000000003</v>
      </c>
      <c r="T2027" s="120"/>
      <c r="U2027" s="120"/>
      <c r="V2027" s="172">
        <v>520.70000000000005</v>
      </c>
      <c r="W2027" s="172">
        <v>192.1</v>
      </c>
      <c r="X2027" s="172">
        <v>157.80000000000001</v>
      </c>
      <c r="Y2027" s="172">
        <v>13</v>
      </c>
      <c r="Z2027" s="172">
        <v>157.80000000000001</v>
      </c>
      <c r="AA2027" s="123">
        <v>2833.5</v>
      </c>
      <c r="AB2027" s="123"/>
      <c r="AC2027" s="123">
        <v>161.6</v>
      </c>
      <c r="AD2027" s="123"/>
      <c r="AE2027" s="123"/>
      <c r="AF2027" s="123"/>
      <c r="AG2027" s="214"/>
      <c r="AH2027" s="229" t="str">
        <f t="shared" si="440"/>
        <v>b3</v>
      </c>
      <c r="AI2027" s="199"/>
      <c r="AJ2027" s="199"/>
      <c r="AK2027" s="199"/>
      <c r="AL2027" s="199"/>
      <c r="AM2027" s="199"/>
      <c r="AN2027" s="173">
        <v>1</v>
      </c>
      <c r="AO2027" s="173"/>
      <c r="AP2027" s="173"/>
      <c r="AQ2027" s="173"/>
      <c r="AR2027" s="173"/>
      <c r="AS2027" s="173">
        <v>0.5</v>
      </c>
      <c r="AT2027" s="173">
        <v>0.8</v>
      </c>
      <c r="AU2027" s="173"/>
      <c r="AV2027" s="173"/>
      <c r="AW2027" s="173"/>
      <c r="AX2027" s="173"/>
      <c r="AY2027" s="173"/>
      <c r="AZ2027" s="211">
        <f t="shared" si="439"/>
        <v>1.5</v>
      </c>
      <c r="BA2027" s="211">
        <f t="shared" si="438"/>
        <v>0.8</v>
      </c>
      <c r="BB2027" s="205">
        <f t="shared" si="441"/>
        <v>80961</v>
      </c>
      <c r="BC2027" s="205">
        <f t="shared" si="442"/>
        <v>69453</v>
      </c>
      <c r="BD2027" s="205">
        <f t="shared" si="443"/>
        <v>12227</v>
      </c>
      <c r="BE2027" s="205">
        <f t="shared" si="444"/>
        <v>719</v>
      </c>
      <c r="BF2027" s="175">
        <v>68734</v>
      </c>
      <c r="BG2027" s="175">
        <v>11333</v>
      </c>
      <c r="BH2027" s="175">
        <v>14385</v>
      </c>
      <c r="BI2027" s="175">
        <v>11508</v>
      </c>
      <c r="BJ2027" s="175"/>
      <c r="BK2027" s="175">
        <v>2931</v>
      </c>
      <c r="BL2027" s="175">
        <v>6137</v>
      </c>
      <c r="BM2027" s="175">
        <v>7039</v>
      </c>
      <c r="BN2027" s="175">
        <v>2973</v>
      </c>
      <c r="BO2027" s="175">
        <v>24655</v>
      </c>
      <c r="BP2027" s="200">
        <f t="shared" si="445"/>
        <v>39040</v>
      </c>
    </row>
    <row r="2028" spans="1:68" s="201" customFormat="1" x14ac:dyDescent="0.15">
      <c r="A2028" s="117">
        <v>3020802001</v>
      </c>
      <c r="B2028" s="118" t="s">
        <v>2293</v>
      </c>
      <c r="C2028" s="118" t="s">
        <v>2280</v>
      </c>
      <c r="D2028" s="118" t="s">
        <v>2294</v>
      </c>
      <c r="E2028" s="118" t="s">
        <v>4743</v>
      </c>
      <c r="F2028" s="120">
        <v>23</v>
      </c>
      <c r="G2028" s="119">
        <v>296254</v>
      </c>
      <c r="H2028" s="119"/>
      <c r="I2028" s="120" t="s">
        <v>5820</v>
      </c>
      <c r="J2028" s="120">
        <v>2100</v>
      </c>
      <c r="K2028" s="120">
        <v>296254</v>
      </c>
      <c r="L2028" s="120">
        <v>0.38700000000000001</v>
      </c>
      <c r="M2028" s="121" t="s">
        <v>5654</v>
      </c>
      <c r="N2028" s="120">
        <v>2</v>
      </c>
      <c r="O2028" s="119">
        <v>132.6</v>
      </c>
      <c r="P2028" s="119"/>
      <c r="Q2028" s="119"/>
      <c r="R2028" s="120" t="s">
        <v>5671</v>
      </c>
      <c r="S2028" s="120">
        <v>0.7</v>
      </c>
      <c r="T2028" s="120"/>
      <c r="U2028" s="120"/>
      <c r="V2028" s="172">
        <v>521.4</v>
      </c>
      <c r="W2028" s="172"/>
      <c r="X2028" s="172"/>
      <c r="Y2028" s="172"/>
      <c r="Z2028" s="172">
        <v>521.4</v>
      </c>
      <c r="AA2028" s="123">
        <v>1797</v>
      </c>
      <c r="AB2028" s="123"/>
      <c r="AC2028" s="123">
        <v>22</v>
      </c>
      <c r="AD2028" s="123"/>
      <c r="AE2028" s="123"/>
      <c r="AF2028" s="123"/>
      <c r="AG2028" s="214"/>
      <c r="AH2028" s="229" t="str">
        <f t="shared" si="440"/>
        <v>b3</v>
      </c>
      <c r="AI2028" s="199"/>
      <c r="AJ2028" s="199"/>
      <c r="AK2028" s="199"/>
      <c r="AL2028" s="199"/>
      <c r="AM2028" s="199"/>
      <c r="AN2028" s="173">
        <v>2</v>
      </c>
      <c r="AO2028" s="173"/>
      <c r="AP2028" s="173"/>
      <c r="AQ2028" s="173"/>
      <c r="AR2028" s="173"/>
      <c r="AS2028" s="173"/>
      <c r="AT2028" s="173">
        <v>0.5</v>
      </c>
      <c r="AU2028" s="173">
        <v>0.5</v>
      </c>
      <c r="AV2028" s="173">
        <v>0.5</v>
      </c>
      <c r="AW2028" s="173">
        <v>0.5</v>
      </c>
      <c r="AX2028" s="173"/>
      <c r="AY2028" s="173"/>
      <c r="AZ2028" s="211">
        <f t="shared" si="439"/>
        <v>2</v>
      </c>
      <c r="BA2028" s="211">
        <f t="shared" si="438"/>
        <v>2</v>
      </c>
      <c r="BB2028" s="205">
        <f t="shared" si="441"/>
        <v>58320</v>
      </c>
      <c r="BC2028" s="205">
        <f t="shared" si="442"/>
        <v>44292</v>
      </c>
      <c r="BD2028" s="205">
        <f t="shared" si="443"/>
        <v>14553</v>
      </c>
      <c r="BE2028" s="205">
        <f t="shared" si="444"/>
        <v>525</v>
      </c>
      <c r="BF2028" s="175">
        <v>43767</v>
      </c>
      <c r="BG2028" s="175"/>
      <c r="BH2028" s="175">
        <v>14553</v>
      </c>
      <c r="BI2028" s="175">
        <v>10497</v>
      </c>
      <c r="BJ2028" s="175">
        <v>3531</v>
      </c>
      <c r="BK2028" s="175">
        <v>16035</v>
      </c>
      <c r="BL2028" s="175">
        <v>2914</v>
      </c>
      <c r="BM2028" s="175">
        <v>7951</v>
      </c>
      <c r="BN2028" s="175">
        <v>508</v>
      </c>
      <c r="BO2028" s="175">
        <v>2331</v>
      </c>
      <c r="BP2028" s="200">
        <f t="shared" si="445"/>
        <v>16884</v>
      </c>
    </row>
    <row r="2029" spans="1:68" s="201" customFormat="1" x14ac:dyDescent="0.15">
      <c r="A2029" s="117">
        <v>3368101001</v>
      </c>
      <c r="B2029" s="118" t="s">
        <v>2515</v>
      </c>
      <c r="C2029" s="118" t="s">
        <v>2427</v>
      </c>
      <c r="D2029" s="118" t="s">
        <v>2516</v>
      </c>
      <c r="E2029" s="118" t="s">
        <v>4905</v>
      </c>
      <c r="F2029" s="120">
        <v>26</v>
      </c>
      <c r="G2029" s="119">
        <v>364969</v>
      </c>
      <c r="H2029" s="119"/>
      <c r="I2029" s="120" t="s">
        <v>5820</v>
      </c>
      <c r="J2029" s="120">
        <v>3600</v>
      </c>
      <c r="K2029" s="120">
        <v>364969</v>
      </c>
      <c r="L2029" s="120">
        <v>0.27800000000000002</v>
      </c>
      <c r="M2029" s="121" t="s">
        <v>5657</v>
      </c>
      <c r="N2029" s="120">
        <v>2</v>
      </c>
      <c r="O2029" s="119">
        <v>132.6</v>
      </c>
      <c r="P2029" s="119">
        <v>37.1</v>
      </c>
      <c r="Q2029" s="119">
        <v>3.6</v>
      </c>
      <c r="R2029" s="120" t="s">
        <v>5658</v>
      </c>
      <c r="S2029" s="120">
        <v>0.8</v>
      </c>
      <c r="T2029" s="120"/>
      <c r="U2029" s="120"/>
      <c r="V2029" s="172">
        <v>468.3</v>
      </c>
      <c r="W2029" s="172">
        <v>33.5</v>
      </c>
      <c r="X2029" s="172">
        <v>340.2</v>
      </c>
      <c r="Y2029" s="172">
        <v>22.8</v>
      </c>
      <c r="Z2029" s="172">
        <v>71.8</v>
      </c>
      <c r="AA2029" s="123">
        <v>8267</v>
      </c>
      <c r="AB2029" s="123"/>
      <c r="AC2029" s="123">
        <v>339</v>
      </c>
      <c r="AD2029" s="123"/>
      <c r="AE2029" s="123"/>
      <c r="AF2029" s="123"/>
      <c r="AG2029" s="214"/>
      <c r="AH2029" s="229" t="str">
        <f t="shared" si="440"/>
        <v>b3</v>
      </c>
      <c r="AI2029" s="199"/>
      <c r="AJ2029" s="199"/>
      <c r="AK2029" s="199"/>
      <c r="AL2029" s="199"/>
      <c r="AM2029" s="199"/>
      <c r="AN2029" s="173"/>
      <c r="AO2029" s="173"/>
      <c r="AP2029" s="173"/>
      <c r="AQ2029" s="173"/>
      <c r="AR2029" s="173" t="s">
        <v>3186</v>
      </c>
      <c r="AS2029" s="173" t="s">
        <v>3186</v>
      </c>
      <c r="AT2029" s="173" t="s">
        <v>3186</v>
      </c>
      <c r="AU2029" s="173" t="s">
        <v>3186</v>
      </c>
      <c r="AV2029" s="173" t="s">
        <v>3186</v>
      </c>
      <c r="AW2029" s="173" t="s">
        <v>3186</v>
      </c>
      <c r="AX2029" s="173" t="s">
        <v>3186</v>
      </c>
      <c r="AY2029" s="173" t="s">
        <v>3186</v>
      </c>
      <c r="AZ2029" s="211"/>
      <c r="BA2029" s="211"/>
      <c r="BB2029" s="205">
        <f t="shared" si="441"/>
        <v>84659</v>
      </c>
      <c r="BC2029" s="205">
        <f t="shared" si="442"/>
        <v>84659</v>
      </c>
      <c r="BD2029" s="205">
        <f t="shared" si="443"/>
        <v>0</v>
      </c>
      <c r="BE2029" s="205">
        <f t="shared" si="444"/>
        <v>0</v>
      </c>
      <c r="BF2029" s="175">
        <v>84659</v>
      </c>
      <c r="BG2029" s="175">
        <v>22210</v>
      </c>
      <c r="BH2029" s="175"/>
      <c r="BI2029" s="175"/>
      <c r="BJ2029" s="175"/>
      <c r="BK2029" s="175">
        <v>2922</v>
      </c>
      <c r="BL2029" s="175">
        <v>27508</v>
      </c>
      <c r="BM2029" s="175">
        <v>6967</v>
      </c>
      <c r="BN2029" s="175">
        <v>6644</v>
      </c>
      <c r="BO2029" s="175">
        <v>18408</v>
      </c>
      <c r="BP2029" s="200">
        <f t="shared" si="445"/>
        <v>18408</v>
      </c>
    </row>
    <row r="2030" spans="1:68" s="201" customFormat="1" x14ac:dyDescent="0.15">
      <c r="A2030" s="117">
        <v>3420301001</v>
      </c>
      <c r="B2030" s="118" t="s">
        <v>1743</v>
      </c>
      <c r="C2030" s="118" t="s">
        <v>2517</v>
      </c>
      <c r="D2030" s="118" t="s">
        <v>2538</v>
      </c>
      <c r="E2030" s="118" t="s">
        <v>4922</v>
      </c>
      <c r="F2030" s="120">
        <v>7</v>
      </c>
      <c r="G2030" s="119"/>
      <c r="H2030" s="119"/>
      <c r="I2030" s="120" t="s">
        <v>5820</v>
      </c>
      <c r="J2030" s="120">
        <v>2000</v>
      </c>
      <c r="K2030" s="120">
        <v>381960</v>
      </c>
      <c r="L2030" s="120">
        <v>0.52300000000000002</v>
      </c>
      <c r="M2030" s="121" t="s">
        <v>5656</v>
      </c>
      <c r="N2030" s="120">
        <v>2</v>
      </c>
      <c r="O2030" s="119">
        <v>141.69999999999999</v>
      </c>
      <c r="P2030" s="119"/>
      <c r="Q2030" s="119"/>
      <c r="R2030" s="120" t="s">
        <v>5663</v>
      </c>
      <c r="S2030" s="120">
        <v>7.5999999999999998E-2</v>
      </c>
      <c r="T2030" s="120"/>
      <c r="U2030" s="120"/>
      <c r="V2030" s="172">
        <v>437.5</v>
      </c>
      <c r="W2030" s="172"/>
      <c r="X2030" s="172">
        <v>245.5</v>
      </c>
      <c r="Y2030" s="172">
        <v>74.5</v>
      </c>
      <c r="Z2030" s="172">
        <v>117.5</v>
      </c>
      <c r="AA2030" s="123">
        <v>2110</v>
      </c>
      <c r="AB2030" s="123"/>
      <c r="AC2030" s="123">
        <v>280</v>
      </c>
      <c r="AD2030" s="123"/>
      <c r="AE2030" s="123"/>
      <c r="AF2030" s="123"/>
      <c r="AG2030" s="214"/>
      <c r="AH2030" s="229" t="str">
        <f t="shared" si="440"/>
        <v>b3</v>
      </c>
      <c r="AI2030" s="199" t="s">
        <v>5400</v>
      </c>
      <c r="AJ2030" s="199"/>
      <c r="AK2030" s="199" t="s">
        <v>5400</v>
      </c>
      <c r="AL2030" s="199" t="s">
        <v>5400</v>
      </c>
      <c r="AM2030" s="199" t="s">
        <v>5400</v>
      </c>
      <c r="AN2030" s="173">
        <v>9</v>
      </c>
      <c r="AO2030" s="173" t="s">
        <v>3186</v>
      </c>
      <c r="AP2030" s="173" t="s">
        <v>3186</v>
      </c>
      <c r="AQ2030" s="173" t="s">
        <v>3186</v>
      </c>
      <c r="AR2030" s="173" t="s">
        <v>3186</v>
      </c>
      <c r="AS2030" s="173">
        <v>2</v>
      </c>
      <c r="AT2030" s="173">
        <v>0.5</v>
      </c>
      <c r="AU2030" s="173">
        <v>0.5</v>
      </c>
      <c r="AV2030" s="173">
        <v>0.5</v>
      </c>
      <c r="AW2030" s="173">
        <v>0.5</v>
      </c>
      <c r="AX2030" s="173">
        <v>1</v>
      </c>
      <c r="AY2030" s="173" t="s">
        <v>3186</v>
      </c>
      <c r="AZ2030" s="211">
        <f t="shared" ref="AZ2030:AZ2047" si="446">SUBTOTAL(9,AN2030:AS2030)</f>
        <v>11</v>
      </c>
      <c r="BA2030" s="211">
        <f t="shared" ref="BA2030:BA2044" si="447">SUBTOTAL(9,AT2030:AY2030)</f>
        <v>3</v>
      </c>
      <c r="BB2030" s="205">
        <f t="shared" si="441"/>
        <v>71635</v>
      </c>
      <c r="BC2030" s="205">
        <f t="shared" si="442"/>
        <v>71635</v>
      </c>
      <c r="BD2030" s="205">
        <f t="shared" si="443"/>
        <v>0</v>
      </c>
      <c r="BE2030" s="205">
        <f t="shared" si="444"/>
        <v>0</v>
      </c>
      <c r="BF2030" s="175">
        <v>71635</v>
      </c>
      <c r="BG2030" s="175">
        <v>12263</v>
      </c>
      <c r="BH2030" s="175">
        <v>25216</v>
      </c>
      <c r="BI2030" s="175"/>
      <c r="BJ2030" s="175"/>
      <c r="BK2030" s="175">
        <v>6322</v>
      </c>
      <c r="BL2030" s="175">
        <v>11758</v>
      </c>
      <c r="BM2030" s="175">
        <v>6584</v>
      </c>
      <c r="BN2030" s="175">
        <v>536</v>
      </c>
      <c r="BO2030" s="175">
        <v>8956</v>
      </c>
      <c r="BP2030" s="200">
        <f t="shared" si="445"/>
        <v>34172</v>
      </c>
    </row>
    <row r="2031" spans="1:68" s="201" customFormat="1" x14ac:dyDescent="0.15">
      <c r="A2031" s="117">
        <v>3310001002</v>
      </c>
      <c r="B2031" s="118" t="s">
        <v>2429</v>
      </c>
      <c r="C2031" s="118" t="s">
        <v>2427</v>
      </c>
      <c r="D2031" s="118" t="s">
        <v>2430</v>
      </c>
      <c r="E2031" s="118" t="s">
        <v>4836</v>
      </c>
      <c r="F2031" s="120">
        <v>35</v>
      </c>
      <c r="G2031" s="119">
        <v>390550</v>
      </c>
      <c r="H2031" s="119"/>
      <c r="I2031" s="120" t="s">
        <v>5820</v>
      </c>
      <c r="J2031" s="120">
        <v>2680</v>
      </c>
      <c r="K2031" s="120">
        <v>390550</v>
      </c>
      <c r="L2031" s="120">
        <v>0.39900000000000002</v>
      </c>
      <c r="M2031" s="121" t="s">
        <v>5675</v>
      </c>
      <c r="N2031" s="120">
        <v>2</v>
      </c>
      <c r="O2031" s="119">
        <v>180</v>
      </c>
      <c r="P2031" s="119">
        <v>34</v>
      </c>
      <c r="Q2031" s="119">
        <v>3.2</v>
      </c>
      <c r="R2031" s="120" t="s">
        <v>5655</v>
      </c>
      <c r="S2031" s="120">
        <v>9.8000000000000007</v>
      </c>
      <c r="T2031" s="120"/>
      <c r="U2031" s="120"/>
      <c r="V2031" s="172">
        <v>746.1</v>
      </c>
      <c r="W2031" s="172"/>
      <c r="X2031" s="172">
        <v>746.1</v>
      </c>
      <c r="Y2031" s="172"/>
      <c r="Z2031" s="172"/>
      <c r="AA2031" s="123">
        <v>3635</v>
      </c>
      <c r="AB2031" s="123"/>
      <c r="AC2031" s="123">
        <v>302</v>
      </c>
      <c r="AD2031" s="123"/>
      <c r="AE2031" s="123"/>
      <c r="AF2031" s="123"/>
      <c r="AG2031" s="214"/>
      <c r="AH2031" s="229" t="str">
        <f t="shared" si="440"/>
        <v>b3</v>
      </c>
      <c r="AI2031" s="199"/>
      <c r="AJ2031" s="199"/>
      <c r="AK2031" s="199"/>
      <c r="AL2031" s="199"/>
      <c r="AM2031" s="199"/>
      <c r="AN2031" s="173"/>
      <c r="AO2031" s="173"/>
      <c r="AP2031" s="173"/>
      <c r="AQ2031" s="173"/>
      <c r="AR2031" s="173"/>
      <c r="AS2031" s="173"/>
      <c r="AT2031" s="173">
        <v>1.2</v>
      </c>
      <c r="AU2031" s="173">
        <v>0.5</v>
      </c>
      <c r="AV2031" s="173">
        <v>0.8</v>
      </c>
      <c r="AW2031" s="173"/>
      <c r="AX2031" s="173"/>
      <c r="AY2031" s="173"/>
      <c r="AZ2031" s="211">
        <f t="shared" si="446"/>
        <v>0</v>
      </c>
      <c r="BA2031" s="211">
        <f t="shared" si="447"/>
        <v>2.5</v>
      </c>
      <c r="BB2031" s="205">
        <f t="shared" si="441"/>
        <v>61924</v>
      </c>
      <c r="BC2031" s="205">
        <f t="shared" si="442"/>
        <v>52877</v>
      </c>
      <c r="BD2031" s="205">
        <f t="shared" si="443"/>
        <v>16495</v>
      </c>
      <c r="BE2031" s="205">
        <f t="shared" si="444"/>
        <v>7448</v>
      </c>
      <c r="BF2031" s="175">
        <v>45429</v>
      </c>
      <c r="BG2031" s="175"/>
      <c r="BH2031" s="175">
        <v>16495</v>
      </c>
      <c r="BI2031" s="175">
        <v>9047</v>
      </c>
      <c r="BJ2031" s="175"/>
      <c r="BK2031" s="175">
        <v>5073</v>
      </c>
      <c r="BL2031" s="175">
        <v>3819</v>
      </c>
      <c r="BM2031" s="175">
        <v>11890</v>
      </c>
      <c r="BN2031" s="175">
        <v>2621</v>
      </c>
      <c r="BO2031" s="175">
        <v>12979</v>
      </c>
      <c r="BP2031" s="200">
        <f t="shared" si="445"/>
        <v>29474</v>
      </c>
    </row>
    <row r="2032" spans="1:68" s="201" customFormat="1" x14ac:dyDescent="0.15">
      <c r="A2032" s="117">
        <v>2880101001</v>
      </c>
      <c r="B2032" s="118" t="s">
        <v>2258</v>
      </c>
      <c r="C2032" s="118" t="s">
        <v>2099</v>
      </c>
      <c r="D2032" s="118" t="s">
        <v>2259</v>
      </c>
      <c r="E2032" s="118" t="s">
        <v>4722</v>
      </c>
      <c r="F2032" s="120">
        <v>23</v>
      </c>
      <c r="G2032" s="119">
        <v>393994</v>
      </c>
      <c r="H2032" s="119"/>
      <c r="I2032" s="120" t="s">
        <v>5820</v>
      </c>
      <c r="J2032" s="120">
        <v>3500</v>
      </c>
      <c r="K2032" s="120">
        <v>393994</v>
      </c>
      <c r="L2032" s="120">
        <v>0.308</v>
      </c>
      <c r="M2032" s="121" t="s">
        <v>5675</v>
      </c>
      <c r="N2032" s="120">
        <v>2</v>
      </c>
      <c r="O2032" s="119">
        <v>112.6</v>
      </c>
      <c r="P2032" s="119">
        <v>34</v>
      </c>
      <c r="Q2032" s="119">
        <v>3.2</v>
      </c>
      <c r="R2032" s="120" t="s">
        <v>5658</v>
      </c>
      <c r="S2032" s="120">
        <v>1.17</v>
      </c>
      <c r="T2032" s="120"/>
      <c r="U2032" s="120"/>
      <c r="V2032" s="172">
        <v>448.3</v>
      </c>
      <c r="W2032" s="172">
        <v>17.8</v>
      </c>
      <c r="X2032" s="172">
        <v>422.5</v>
      </c>
      <c r="Y2032" s="172">
        <v>8</v>
      </c>
      <c r="Z2032" s="172"/>
      <c r="AA2032" s="123">
        <v>1594</v>
      </c>
      <c r="AB2032" s="123"/>
      <c r="AC2032" s="123">
        <v>173</v>
      </c>
      <c r="AD2032" s="123"/>
      <c r="AE2032" s="123"/>
      <c r="AF2032" s="123"/>
      <c r="AG2032" s="214"/>
      <c r="AH2032" s="229" t="str">
        <f t="shared" si="440"/>
        <v>b3</v>
      </c>
      <c r="AI2032" s="199"/>
      <c r="AJ2032" s="199"/>
      <c r="AK2032" s="199"/>
      <c r="AL2032" s="199"/>
      <c r="AM2032" s="199"/>
      <c r="AN2032" s="173"/>
      <c r="AO2032" s="173"/>
      <c r="AP2032" s="173"/>
      <c r="AQ2032" s="173"/>
      <c r="AR2032" s="173"/>
      <c r="AS2032" s="173">
        <v>0.5</v>
      </c>
      <c r="AT2032" s="173">
        <v>1.5</v>
      </c>
      <c r="AU2032" s="173">
        <v>2</v>
      </c>
      <c r="AV2032" s="173"/>
      <c r="AW2032" s="173"/>
      <c r="AX2032" s="173">
        <v>1.5</v>
      </c>
      <c r="AY2032" s="173"/>
      <c r="AZ2032" s="211">
        <f t="shared" si="446"/>
        <v>0.5</v>
      </c>
      <c r="BA2032" s="211">
        <f t="shared" si="447"/>
        <v>5</v>
      </c>
      <c r="BB2032" s="205">
        <f t="shared" si="441"/>
        <v>87574</v>
      </c>
      <c r="BC2032" s="205">
        <f t="shared" si="442"/>
        <v>67582</v>
      </c>
      <c r="BD2032" s="205">
        <f t="shared" si="443"/>
        <v>20792</v>
      </c>
      <c r="BE2032" s="205">
        <f t="shared" si="444"/>
        <v>800</v>
      </c>
      <c r="BF2032" s="175">
        <v>66782</v>
      </c>
      <c r="BG2032" s="175"/>
      <c r="BH2032" s="175">
        <v>37207</v>
      </c>
      <c r="BI2032" s="175">
        <v>19992</v>
      </c>
      <c r="BJ2032" s="175"/>
      <c r="BK2032" s="175">
        <v>3066</v>
      </c>
      <c r="BL2032" s="175">
        <v>9779</v>
      </c>
      <c r="BM2032" s="175">
        <v>6863</v>
      </c>
      <c r="BN2032" s="175">
        <v>6076</v>
      </c>
      <c r="BO2032" s="175">
        <v>4591</v>
      </c>
      <c r="BP2032" s="200">
        <f t="shared" si="445"/>
        <v>41798</v>
      </c>
    </row>
    <row r="2033" spans="1:68" s="201" customFormat="1" x14ac:dyDescent="0.15">
      <c r="A2033" s="117">
        <v>4232301001</v>
      </c>
      <c r="B2033" s="118" t="s">
        <v>2947</v>
      </c>
      <c r="C2033" s="118" t="s">
        <v>2907</v>
      </c>
      <c r="D2033" s="118" t="s">
        <v>2948</v>
      </c>
      <c r="E2033" s="118" t="s">
        <v>5215</v>
      </c>
      <c r="F2033" s="120">
        <v>9</v>
      </c>
      <c r="G2033" s="119">
        <v>417037</v>
      </c>
      <c r="H2033" s="119"/>
      <c r="I2033" s="120" t="s">
        <v>5820</v>
      </c>
      <c r="J2033" s="120">
        <v>3200</v>
      </c>
      <c r="K2033" s="120">
        <v>417037</v>
      </c>
      <c r="L2033" s="120">
        <v>0.35699999999999998</v>
      </c>
      <c r="M2033" s="121" t="s">
        <v>5657</v>
      </c>
      <c r="N2033" s="120">
        <v>2</v>
      </c>
      <c r="O2033" s="119">
        <v>247.4</v>
      </c>
      <c r="P2033" s="119">
        <v>42.9</v>
      </c>
      <c r="Q2033" s="119">
        <v>4.5</v>
      </c>
      <c r="R2033" s="120" t="s">
        <v>5658</v>
      </c>
      <c r="S2033" s="120">
        <v>0.6</v>
      </c>
      <c r="T2033" s="120"/>
      <c r="U2033" s="120"/>
      <c r="V2033" s="172">
        <v>426.35</v>
      </c>
      <c r="W2033" s="172">
        <v>60.6</v>
      </c>
      <c r="X2033" s="172">
        <v>270.8</v>
      </c>
      <c r="Y2033" s="172">
        <v>7.35</v>
      </c>
      <c r="Z2033" s="172">
        <v>87.6</v>
      </c>
      <c r="AA2033" s="123"/>
      <c r="AB2033" s="123"/>
      <c r="AC2033" s="123">
        <v>355.1</v>
      </c>
      <c r="AD2033" s="123"/>
      <c r="AE2033" s="123"/>
      <c r="AF2033" s="123"/>
      <c r="AG2033" s="214"/>
      <c r="AH2033" s="229" t="str">
        <f t="shared" si="440"/>
        <v>b3</v>
      </c>
      <c r="AI2033" s="199"/>
      <c r="AJ2033" s="199"/>
      <c r="AK2033" s="199"/>
      <c r="AL2033" s="199"/>
      <c r="AM2033" s="199"/>
      <c r="AN2033" s="173"/>
      <c r="AO2033" s="173"/>
      <c r="AP2033" s="173"/>
      <c r="AQ2033" s="173"/>
      <c r="AR2033" s="173"/>
      <c r="AS2033" s="173">
        <v>0.5</v>
      </c>
      <c r="AT2033" s="173">
        <v>0.6</v>
      </c>
      <c r="AU2033" s="173">
        <v>0.8</v>
      </c>
      <c r="AV2033" s="173">
        <v>0.5</v>
      </c>
      <c r="AW2033" s="173"/>
      <c r="AX2033" s="173"/>
      <c r="AY2033" s="173"/>
      <c r="AZ2033" s="211">
        <f t="shared" si="446"/>
        <v>0.5</v>
      </c>
      <c r="BA2033" s="211">
        <f t="shared" si="447"/>
        <v>1.9</v>
      </c>
      <c r="BB2033" s="205">
        <f t="shared" si="441"/>
        <v>33106</v>
      </c>
      <c r="BC2033" s="205">
        <f t="shared" si="442"/>
        <v>23036</v>
      </c>
      <c r="BD2033" s="205">
        <f t="shared" si="443"/>
        <v>-1512</v>
      </c>
      <c r="BE2033" s="205">
        <f t="shared" si="444"/>
        <v>-11582</v>
      </c>
      <c r="BF2033" s="175">
        <v>34618</v>
      </c>
      <c r="BG2033" s="175"/>
      <c r="BH2033" s="175">
        <v>1785</v>
      </c>
      <c r="BI2033" s="175">
        <v>8187</v>
      </c>
      <c r="BJ2033" s="175">
        <v>1883</v>
      </c>
      <c r="BK2033" s="175">
        <v>4276</v>
      </c>
      <c r="BL2033" s="175">
        <v>1736</v>
      </c>
      <c r="BM2033" s="175">
        <v>7744</v>
      </c>
      <c r="BN2033" s="175">
        <v>2616</v>
      </c>
      <c r="BO2033" s="175">
        <v>4879</v>
      </c>
      <c r="BP2033" s="200">
        <f t="shared" si="445"/>
        <v>6664</v>
      </c>
    </row>
    <row r="2034" spans="1:68" s="201" customFormat="1" x14ac:dyDescent="0.15">
      <c r="A2034" s="117">
        <v>823302001</v>
      </c>
      <c r="B2034" s="118" t="s">
        <v>823</v>
      </c>
      <c r="C2034" s="118" t="s">
        <v>762</v>
      </c>
      <c r="D2034" s="118" t="s">
        <v>824</v>
      </c>
      <c r="E2034" s="118" t="s">
        <v>3684</v>
      </c>
      <c r="F2034" s="120">
        <v>15</v>
      </c>
      <c r="G2034" s="119">
        <v>421380</v>
      </c>
      <c r="H2034" s="119"/>
      <c r="I2034" s="120" t="s">
        <v>5820</v>
      </c>
      <c r="J2034" s="120">
        <v>1940</v>
      </c>
      <c r="K2034" s="120">
        <v>421380</v>
      </c>
      <c r="L2034" s="120">
        <v>0.59499999999999997</v>
      </c>
      <c r="M2034" s="121" t="s">
        <v>5659</v>
      </c>
      <c r="N2034" s="120">
        <v>2</v>
      </c>
      <c r="O2034" s="119">
        <v>169.3</v>
      </c>
      <c r="P2034" s="119">
        <v>36.4</v>
      </c>
      <c r="Q2034" s="119">
        <v>3.82</v>
      </c>
      <c r="R2034" s="120" t="s">
        <v>5660</v>
      </c>
      <c r="S2034" s="120">
        <v>0.78</v>
      </c>
      <c r="T2034" s="120"/>
      <c r="U2034" s="120"/>
      <c r="V2034" s="172">
        <v>599</v>
      </c>
      <c r="W2034" s="172"/>
      <c r="X2034" s="172"/>
      <c r="Y2034" s="172"/>
      <c r="Z2034" s="172">
        <v>599</v>
      </c>
      <c r="AA2034" s="123">
        <v>4092</v>
      </c>
      <c r="AB2034" s="123"/>
      <c r="AC2034" s="123">
        <v>387</v>
      </c>
      <c r="AD2034" s="123"/>
      <c r="AE2034" s="123"/>
      <c r="AF2034" s="123"/>
      <c r="AG2034" s="214"/>
      <c r="AH2034" s="229" t="str">
        <f t="shared" si="440"/>
        <v>b3</v>
      </c>
      <c r="AI2034" s="199"/>
      <c r="AJ2034" s="199"/>
      <c r="AK2034" s="199"/>
      <c r="AL2034" s="199"/>
      <c r="AM2034" s="199"/>
      <c r="AN2034" s="173"/>
      <c r="AO2034" s="173"/>
      <c r="AP2034" s="173"/>
      <c r="AQ2034" s="173"/>
      <c r="AR2034" s="173"/>
      <c r="AS2034" s="173"/>
      <c r="AT2034" s="173">
        <v>0.5</v>
      </c>
      <c r="AU2034" s="173">
        <v>0.5</v>
      </c>
      <c r="AV2034" s="173">
        <v>0.5</v>
      </c>
      <c r="AW2034" s="173">
        <v>0.5</v>
      </c>
      <c r="AX2034" s="173">
        <v>0.5</v>
      </c>
      <c r="AY2034" s="173">
        <v>0.5</v>
      </c>
      <c r="AZ2034" s="211">
        <f t="shared" si="446"/>
        <v>0</v>
      </c>
      <c r="BA2034" s="211">
        <f t="shared" si="447"/>
        <v>3</v>
      </c>
      <c r="BB2034" s="205">
        <f t="shared" si="441"/>
        <v>62992</v>
      </c>
      <c r="BC2034" s="205">
        <f t="shared" si="442"/>
        <v>54615</v>
      </c>
      <c r="BD2034" s="205">
        <f t="shared" si="443"/>
        <v>12705</v>
      </c>
      <c r="BE2034" s="205">
        <f t="shared" si="444"/>
        <v>4328</v>
      </c>
      <c r="BF2034" s="175">
        <v>50287</v>
      </c>
      <c r="BG2034" s="175"/>
      <c r="BH2034" s="175">
        <v>12705</v>
      </c>
      <c r="BI2034" s="175">
        <v>8377</v>
      </c>
      <c r="BJ2034" s="175"/>
      <c r="BK2034" s="175">
        <v>7601</v>
      </c>
      <c r="BL2034" s="175">
        <v>7714</v>
      </c>
      <c r="BM2034" s="175">
        <v>9597</v>
      </c>
      <c r="BN2034" s="175">
        <v>5888</v>
      </c>
      <c r="BO2034" s="175">
        <v>11110</v>
      </c>
      <c r="BP2034" s="200">
        <f t="shared" si="445"/>
        <v>23815</v>
      </c>
    </row>
    <row r="2035" spans="1:68" s="201" customFormat="1" x14ac:dyDescent="0.15">
      <c r="A2035" s="117">
        <v>3921101001</v>
      </c>
      <c r="B2035" s="118" t="s">
        <v>2770</v>
      </c>
      <c r="C2035" s="118" t="s">
        <v>2754</v>
      </c>
      <c r="D2035" s="118" t="s">
        <v>2771</v>
      </c>
      <c r="E2035" s="118" t="s">
        <v>5091</v>
      </c>
      <c r="F2035" s="120">
        <v>10</v>
      </c>
      <c r="G2035" s="119">
        <v>507976</v>
      </c>
      <c r="H2035" s="119"/>
      <c r="I2035" s="120" t="s">
        <v>5820</v>
      </c>
      <c r="J2035" s="120">
        <v>3500</v>
      </c>
      <c r="K2035" s="120">
        <v>507976</v>
      </c>
      <c r="L2035" s="120">
        <v>0.39800000000000002</v>
      </c>
      <c r="M2035" s="121" t="s">
        <v>5657</v>
      </c>
      <c r="N2035" s="120">
        <v>2</v>
      </c>
      <c r="O2035" s="119">
        <v>120</v>
      </c>
      <c r="P2035" s="119">
        <v>29</v>
      </c>
      <c r="Q2035" s="119">
        <v>3</v>
      </c>
      <c r="R2035" s="120"/>
      <c r="S2035" s="120"/>
      <c r="T2035" s="120">
        <v>1.8</v>
      </c>
      <c r="U2035" s="120"/>
      <c r="V2035" s="172">
        <v>657.6</v>
      </c>
      <c r="W2035" s="172">
        <v>284.5</v>
      </c>
      <c r="X2035" s="172">
        <v>112.7</v>
      </c>
      <c r="Y2035" s="172">
        <v>147</v>
      </c>
      <c r="Z2035" s="172">
        <v>113.4</v>
      </c>
      <c r="AA2035" s="123">
        <v>1474</v>
      </c>
      <c r="AB2035" s="123"/>
      <c r="AC2035" s="123">
        <v>279.60000000000002</v>
      </c>
      <c r="AD2035" s="123"/>
      <c r="AE2035" s="123"/>
      <c r="AF2035" s="123"/>
      <c r="AG2035" s="214"/>
      <c r="AH2035" s="229" t="str">
        <f t="shared" si="440"/>
        <v>b3</v>
      </c>
      <c r="AI2035" s="199"/>
      <c r="AJ2035" s="199"/>
      <c r="AK2035" s="199"/>
      <c r="AL2035" s="199"/>
      <c r="AM2035" s="199"/>
      <c r="AN2035" s="173">
        <v>0.5</v>
      </c>
      <c r="AO2035" s="173"/>
      <c r="AP2035" s="173"/>
      <c r="AQ2035" s="173"/>
      <c r="AR2035" s="173"/>
      <c r="AS2035" s="173"/>
      <c r="AT2035" s="173"/>
      <c r="AU2035" s="173"/>
      <c r="AV2035" s="173"/>
      <c r="AW2035" s="173"/>
      <c r="AX2035" s="173"/>
      <c r="AY2035" s="173"/>
      <c r="AZ2035" s="211">
        <f t="shared" si="446"/>
        <v>0.5</v>
      </c>
      <c r="BA2035" s="211">
        <f t="shared" si="447"/>
        <v>0</v>
      </c>
      <c r="BB2035" s="205">
        <f t="shared" si="441"/>
        <v>64705</v>
      </c>
      <c r="BC2035" s="205">
        <f t="shared" si="442"/>
        <v>55468</v>
      </c>
      <c r="BD2035" s="205">
        <f t="shared" si="443"/>
        <v>9237</v>
      </c>
      <c r="BE2035" s="205">
        <f t="shared" si="444"/>
        <v>0</v>
      </c>
      <c r="BF2035" s="175">
        <v>55468</v>
      </c>
      <c r="BG2035" s="175"/>
      <c r="BH2035" s="175">
        <v>9237</v>
      </c>
      <c r="BI2035" s="175">
        <v>9237</v>
      </c>
      <c r="BJ2035" s="175"/>
      <c r="BK2035" s="175">
        <v>2840</v>
      </c>
      <c r="BL2035" s="175">
        <v>17003</v>
      </c>
      <c r="BM2035" s="175">
        <v>11729</v>
      </c>
      <c r="BN2035" s="175">
        <v>773</v>
      </c>
      <c r="BO2035" s="175">
        <v>13886</v>
      </c>
      <c r="BP2035" s="200">
        <f t="shared" si="445"/>
        <v>23123</v>
      </c>
    </row>
    <row r="2036" spans="1:68" s="201" customFormat="1" x14ac:dyDescent="0.15">
      <c r="A2036" s="117">
        <v>2421102001</v>
      </c>
      <c r="B2036" s="118" t="s">
        <v>1941</v>
      </c>
      <c r="C2036" s="118" t="s">
        <v>1919</v>
      </c>
      <c r="D2036" s="118" t="s">
        <v>1942</v>
      </c>
      <c r="E2036" s="118" t="s">
        <v>4472</v>
      </c>
      <c r="F2036" s="120">
        <v>16</v>
      </c>
      <c r="G2036" s="119">
        <v>521919</v>
      </c>
      <c r="H2036" s="119"/>
      <c r="I2036" s="120" t="s">
        <v>5820</v>
      </c>
      <c r="J2036" s="120">
        <v>2900</v>
      </c>
      <c r="K2036" s="120">
        <v>521919</v>
      </c>
      <c r="L2036" s="120">
        <v>0.49299999999999999</v>
      </c>
      <c r="M2036" s="121" t="s">
        <v>5665</v>
      </c>
      <c r="N2036" s="120">
        <v>2</v>
      </c>
      <c r="O2036" s="119">
        <v>165.4</v>
      </c>
      <c r="P2036" s="119">
        <v>45.2</v>
      </c>
      <c r="Q2036" s="119">
        <v>4.4000000000000004</v>
      </c>
      <c r="R2036" s="120"/>
      <c r="S2036" s="120"/>
      <c r="T2036" s="120"/>
      <c r="U2036" s="120" t="s">
        <v>5694</v>
      </c>
      <c r="V2036" s="172">
        <v>403.65499999999997</v>
      </c>
      <c r="W2036" s="172">
        <v>46.088999999999999</v>
      </c>
      <c r="X2036" s="172">
        <v>188.47800000000001</v>
      </c>
      <c r="Y2036" s="172">
        <v>64.757999999999996</v>
      </c>
      <c r="Z2036" s="172">
        <v>104.33</v>
      </c>
      <c r="AA2036" s="123">
        <v>3319</v>
      </c>
      <c r="AB2036" s="123"/>
      <c r="AC2036" s="123">
        <v>246</v>
      </c>
      <c r="AD2036" s="123"/>
      <c r="AE2036" s="123"/>
      <c r="AF2036" s="123"/>
      <c r="AG2036" s="214"/>
      <c r="AH2036" s="229" t="str">
        <f t="shared" si="440"/>
        <v>b3</v>
      </c>
      <c r="AI2036" s="199"/>
      <c r="AJ2036" s="199"/>
      <c r="AK2036" s="199"/>
      <c r="AL2036" s="199"/>
      <c r="AM2036" s="199"/>
      <c r="AN2036" s="173"/>
      <c r="AO2036" s="173"/>
      <c r="AP2036" s="173"/>
      <c r="AQ2036" s="173"/>
      <c r="AR2036" s="173"/>
      <c r="AS2036" s="173"/>
      <c r="AT2036" s="173"/>
      <c r="AU2036" s="173"/>
      <c r="AV2036" s="173"/>
      <c r="AW2036" s="173"/>
      <c r="AX2036" s="173"/>
      <c r="AY2036" s="173"/>
      <c r="AZ2036" s="211">
        <f t="shared" si="446"/>
        <v>0</v>
      </c>
      <c r="BA2036" s="211">
        <f t="shared" si="447"/>
        <v>0</v>
      </c>
      <c r="BB2036" s="205">
        <f t="shared" si="441"/>
        <v>42101</v>
      </c>
      <c r="BC2036" s="205">
        <f t="shared" si="442"/>
        <v>42101</v>
      </c>
      <c r="BD2036" s="205">
        <f t="shared" si="443"/>
        <v>0</v>
      </c>
      <c r="BE2036" s="205">
        <f t="shared" si="444"/>
        <v>0</v>
      </c>
      <c r="BF2036" s="175">
        <v>42101</v>
      </c>
      <c r="BG2036" s="175"/>
      <c r="BH2036" s="175">
        <v>27912</v>
      </c>
      <c r="BI2036" s="175"/>
      <c r="BJ2036" s="175"/>
      <c r="BK2036" s="175">
        <v>5056</v>
      </c>
      <c r="BL2036" s="175">
        <v>1934</v>
      </c>
      <c r="BM2036" s="175">
        <v>6524</v>
      </c>
      <c r="BN2036" s="175">
        <v>319</v>
      </c>
      <c r="BO2036" s="175">
        <v>356</v>
      </c>
      <c r="BP2036" s="200">
        <f t="shared" si="445"/>
        <v>28268</v>
      </c>
    </row>
    <row r="2037" spans="1:68" s="201" customFormat="1" x14ac:dyDescent="0.15">
      <c r="A2037" s="117">
        <v>2920101001</v>
      </c>
      <c r="B2037" s="118" t="s">
        <v>2268</v>
      </c>
      <c r="C2037" s="118" t="s">
        <v>2261</v>
      </c>
      <c r="D2037" s="118" t="s">
        <v>2269</v>
      </c>
      <c r="E2037" s="118" t="s">
        <v>4727</v>
      </c>
      <c r="F2037" s="120">
        <v>29</v>
      </c>
      <c r="G2037" s="119">
        <v>448504</v>
      </c>
      <c r="H2037" s="119"/>
      <c r="I2037" s="120" t="s">
        <v>5820</v>
      </c>
      <c r="J2037" s="120">
        <v>4664</v>
      </c>
      <c r="K2037" s="120">
        <v>526757</v>
      </c>
      <c r="L2037" s="120">
        <v>0.309</v>
      </c>
      <c r="M2037" s="121" t="s">
        <v>5654</v>
      </c>
      <c r="N2037" s="120">
        <v>2</v>
      </c>
      <c r="O2037" s="119">
        <v>180</v>
      </c>
      <c r="P2037" s="119"/>
      <c r="Q2037" s="119"/>
      <c r="R2037" s="120" t="s">
        <v>5655</v>
      </c>
      <c r="S2037" s="120">
        <v>7.2</v>
      </c>
      <c r="T2037" s="120"/>
      <c r="U2037" s="120"/>
      <c r="V2037" s="172">
        <v>1439</v>
      </c>
      <c r="W2037" s="172">
        <v>214</v>
      </c>
      <c r="X2037" s="172">
        <v>691</v>
      </c>
      <c r="Y2037" s="172">
        <v>12</v>
      </c>
      <c r="Z2037" s="172">
        <v>522</v>
      </c>
      <c r="AA2037" s="123">
        <v>4538</v>
      </c>
      <c r="AB2037" s="123"/>
      <c r="AC2037" s="123">
        <v>427</v>
      </c>
      <c r="AD2037" s="123"/>
      <c r="AE2037" s="123"/>
      <c r="AF2037" s="123"/>
      <c r="AG2037" s="214"/>
      <c r="AH2037" s="229" t="str">
        <f t="shared" si="440"/>
        <v>b3</v>
      </c>
      <c r="AI2037" s="199"/>
      <c r="AJ2037" s="199"/>
      <c r="AK2037" s="199"/>
      <c r="AL2037" s="199"/>
      <c r="AM2037" s="199"/>
      <c r="AN2037" s="173">
        <v>3</v>
      </c>
      <c r="AO2037" s="173"/>
      <c r="AP2037" s="173"/>
      <c r="AQ2037" s="173"/>
      <c r="AR2037" s="173"/>
      <c r="AS2037" s="173">
        <v>1</v>
      </c>
      <c r="AT2037" s="173">
        <v>2</v>
      </c>
      <c r="AU2037" s="173">
        <v>2</v>
      </c>
      <c r="AV2037" s="173">
        <v>1</v>
      </c>
      <c r="AW2037" s="173">
        <v>1</v>
      </c>
      <c r="AX2037" s="173"/>
      <c r="AY2037" s="173">
        <v>1</v>
      </c>
      <c r="AZ2037" s="211">
        <f t="shared" si="446"/>
        <v>4</v>
      </c>
      <c r="BA2037" s="211">
        <f t="shared" si="447"/>
        <v>7</v>
      </c>
      <c r="BB2037" s="205">
        <f t="shared" si="441"/>
        <v>145255</v>
      </c>
      <c r="BC2037" s="205">
        <f t="shared" si="442"/>
        <v>109428</v>
      </c>
      <c r="BD2037" s="205">
        <f t="shared" si="443"/>
        <v>37423</v>
      </c>
      <c r="BE2037" s="205">
        <f t="shared" si="444"/>
        <v>1596</v>
      </c>
      <c r="BF2037" s="175">
        <v>107832</v>
      </c>
      <c r="BG2037" s="175">
        <v>5700</v>
      </c>
      <c r="BH2037" s="175">
        <v>51603</v>
      </c>
      <c r="BI2037" s="175">
        <v>35827</v>
      </c>
      <c r="BJ2037" s="175"/>
      <c r="BK2037" s="175">
        <v>2273</v>
      </c>
      <c r="BL2037" s="175">
        <v>10233</v>
      </c>
      <c r="BM2037" s="175">
        <v>19977</v>
      </c>
      <c r="BN2037" s="175">
        <v>17574</v>
      </c>
      <c r="BO2037" s="175">
        <v>2068</v>
      </c>
      <c r="BP2037" s="200">
        <f t="shared" si="445"/>
        <v>53671</v>
      </c>
    </row>
    <row r="2038" spans="1:68" s="201" customFormat="1" x14ac:dyDescent="0.15">
      <c r="A2038" s="117">
        <v>3321301002</v>
      </c>
      <c r="B2038" s="118" t="s">
        <v>2477</v>
      </c>
      <c r="C2038" s="118" t="s">
        <v>2427</v>
      </c>
      <c r="D2038" s="118" t="s">
        <v>2476</v>
      </c>
      <c r="E2038" s="118" t="s">
        <v>4874</v>
      </c>
      <c r="F2038" s="120">
        <v>5</v>
      </c>
      <c r="G2038" s="119">
        <v>544999</v>
      </c>
      <c r="H2038" s="119"/>
      <c r="I2038" s="120" t="s">
        <v>5820</v>
      </c>
      <c r="J2038" s="120">
        <v>2530</v>
      </c>
      <c r="K2038" s="120">
        <v>544999</v>
      </c>
      <c r="L2038" s="120">
        <v>0.59</v>
      </c>
      <c r="M2038" s="121" t="s">
        <v>5662</v>
      </c>
      <c r="N2038" s="120">
        <v>2</v>
      </c>
      <c r="O2038" s="119">
        <v>180</v>
      </c>
      <c r="P2038" s="119"/>
      <c r="Q2038" s="119"/>
      <c r="R2038" s="120" t="s">
        <v>5658</v>
      </c>
      <c r="S2038" s="120">
        <v>0.82499999999999996</v>
      </c>
      <c r="T2038" s="120"/>
      <c r="U2038" s="120"/>
      <c r="V2038" s="172">
        <v>828</v>
      </c>
      <c r="W2038" s="172">
        <v>276</v>
      </c>
      <c r="X2038" s="172">
        <v>276</v>
      </c>
      <c r="Y2038" s="172">
        <v>276</v>
      </c>
      <c r="Z2038" s="172"/>
      <c r="AA2038" s="123">
        <v>6125</v>
      </c>
      <c r="AB2038" s="123"/>
      <c r="AC2038" s="123">
        <v>500</v>
      </c>
      <c r="AD2038" s="123"/>
      <c r="AE2038" s="123"/>
      <c r="AF2038" s="123"/>
      <c r="AG2038" s="214"/>
      <c r="AH2038" s="229" t="str">
        <f t="shared" si="440"/>
        <v>b3</v>
      </c>
      <c r="AI2038" s="199"/>
      <c r="AJ2038" s="199"/>
      <c r="AK2038" s="199"/>
      <c r="AL2038" s="199"/>
      <c r="AM2038" s="199"/>
      <c r="AN2038" s="173">
        <v>1</v>
      </c>
      <c r="AO2038" s="173"/>
      <c r="AP2038" s="173"/>
      <c r="AQ2038" s="173"/>
      <c r="AR2038" s="173"/>
      <c r="AS2038" s="173"/>
      <c r="AT2038" s="173"/>
      <c r="AU2038" s="173"/>
      <c r="AV2038" s="173"/>
      <c r="AW2038" s="173"/>
      <c r="AX2038" s="173"/>
      <c r="AY2038" s="173"/>
      <c r="AZ2038" s="211">
        <f t="shared" si="446"/>
        <v>1</v>
      </c>
      <c r="BA2038" s="211">
        <f t="shared" si="447"/>
        <v>0</v>
      </c>
      <c r="BB2038" s="205">
        <f t="shared" si="441"/>
        <v>66037</v>
      </c>
      <c r="BC2038" s="205">
        <f t="shared" si="442"/>
        <v>66037</v>
      </c>
      <c r="BD2038" s="205">
        <f t="shared" si="443"/>
        <v>0</v>
      </c>
      <c r="BE2038" s="205">
        <f t="shared" si="444"/>
        <v>0</v>
      </c>
      <c r="BF2038" s="175">
        <v>66037</v>
      </c>
      <c r="BG2038" s="175"/>
      <c r="BH2038" s="175">
        <v>12172</v>
      </c>
      <c r="BI2038" s="175"/>
      <c r="BJ2038" s="175"/>
      <c r="BK2038" s="175">
        <v>9030</v>
      </c>
      <c r="BL2038" s="175">
        <v>11635</v>
      </c>
      <c r="BM2038" s="175">
        <v>14305</v>
      </c>
      <c r="BN2038" s="175">
        <v>2417</v>
      </c>
      <c r="BO2038" s="175">
        <v>16478</v>
      </c>
      <c r="BP2038" s="200">
        <f t="shared" si="445"/>
        <v>28650</v>
      </c>
    </row>
    <row r="2039" spans="1:68" s="201" customFormat="1" x14ac:dyDescent="0.15">
      <c r="A2039" s="117">
        <v>2213001003</v>
      </c>
      <c r="B2039" s="118" t="s">
        <v>1788</v>
      </c>
      <c r="C2039" s="118" t="s">
        <v>1773</v>
      </c>
      <c r="D2039" s="118" t="s">
        <v>1786</v>
      </c>
      <c r="E2039" s="118" t="s">
        <v>4357</v>
      </c>
      <c r="F2039" s="120">
        <v>17</v>
      </c>
      <c r="G2039" s="119">
        <v>561229</v>
      </c>
      <c r="H2039" s="119"/>
      <c r="I2039" s="120" t="s">
        <v>5820</v>
      </c>
      <c r="J2039" s="120">
        <v>3400</v>
      </c>
      <c r="K2039" s="120">
        <v>561229</v>
      </c>
      <c r="L2039" s="120">
        <v>0.45200000000000001</v>
      </c>
      <c r="M2039" s="121" t="s">
        <v>5670</v>
      </c>
      <c r="N2039" s="120">
        <v>2</v>
      </c>
      <c r="O2039" s="119">
        <v>180</v>
      </c>
      <c r="P2039" s="119">
        <v>34</v>
      </c>
      <c r="Q2039" s="119">
        <v>5.3</v>
      </c>
      <c r="R2039" s="120" t="s">
        <v>5658</v>
      </c>
      <c r="S2039" s="120">
        <v>2.08</v>
      </c>
      <c r="T2039" s="120"/>
      <c r="U2039" s="120"/>
      <c r="V2039" s="172">
        <v>774.8</v>
      </c>
      <c r="W2039" s="172">
        <v>52.1</v>
      </c>
      <c r="X2039" s="172">
        <v>349.4</v>
      </c>
      <c r="Y2039" s="172">
        <v>157.69999999999999</v>
      </c>
      <c r="Z2039" s="172">
        <v>215.6</v>
      </c>
      <c r="AA2039" s="123">
        <v>7002</v>
      </c>
      <c r="AB2039" s="123"/>
      <c r="AC2039" s="123">
        <v>388</v>
      </c>
      <c r="AD2039" s="123"/>
      <c r="AE2039" s="123"/>
      <c r="AF2039" s="123"/>
      <c r="AG2039" s="214"/>
      <c r="AH2039" s="229" t="str">
        <f t="shared" si="440"/>
        <v>b3</v>
      </c>
      <c r="AI2039" s="199" t="s">
        <v>5401</v>
      </c>
      <c r="AJ2039" s="199" t="s">
        <v>5401</v>
      </c>
      <c r="AK2039" s="199"/>
      <c r="AL2039" s="199"/>
      <c r="AM2039" s="199"/>
      <c r="AN2039" s="173" t="s">
        <v>3186</v>
      </c>
      <c r="AO2039" s="173" t="s">
        <v>3186</v>
      </c>
      <c r="AP2039" s="173" t="s">
        <v>3186</v>
      </c>
      <c r="AQ2039" s="173" t="s">
        <v>3186</v>
      </c>
      <c r="AR2039" s="173" t="s">
        <v>3186</v>
      </c>
      <c r="AS2039" s="173"/>
      <c r="AT2039" s="173"/>
      <c r="AU2039" s="173">
        <v>0.5</v>
      </c>
      <c r="AV2039" s="173"/>
      <c r="AW2039" s="173">
        <v>0.5</v>
      </c>
      <c r="AX2039" s="173"/>
      <c r="AY2039" s="173">
        <v>1</v>
      </c>
      <c r="AZ2039" s="211">
        <f t="shared" si="446"/>
        <v>0</v>
      </c>
      <c r="BA2039" s="211">
        <f t="shared" si="447"/>
        <v>2</v>
      </c>
      <c r="BB2039" s="205">
        <f t="shared" si="441"/>
        <v>61281</v>
      </c>
      <c r="BC2039" s="205">
        <f t="shared" si="442"/>
        <v>51781</v>
      </c>
      <c r="BD2039" s="205">
        <f t="shared" si="443"/>
        <v>9880</v>
      </c>
      <c r="BE2039" s="205">
        <f t="shared" si="444"/>
        <v>380</v>
      </c>
      <c r="BF2039" s="175">
        <v>51401</v>
      </c>
      <c r="BG2039" s="175"/>
      <c r="BH2039" s="175">
        <v>18139</v>
      </c>
      <c r="BI2039" s="175">
        <v>9500</v>
      </c>
      <c r="BJ2039" s="175"/>
      <c r="BK2039" s="175">
        <v>7160</v>
      </c>
      <c r="BL2039" s="175">
        <v>8607</v>
      </c>
      <c r="BM2039" s="175">
        <v>11671</v>
      </c>
      <c r="BN2039" s="175">
        <v>18</v>
      </c>
      <c r="BO2039" s="175">
        <v>6186</v>
      </c>
      <c r="BP2039" s="200">
        <f t="shared" si="445"/>
        <v>24325</v>
      </c>
    </row>
    <row r="2040" spans="1:68" s="201" customFormat="1" x14ac:dyDescent="0.15">
      <c r="A2040" s="117">
        <v>521501001</v>
      </c>
      <c r="B2040" s="118" t="s">
        <v>589</v>
      </c>
      <c r="C2040" s="118" t="s">
        <v>546</v>
      </c>
      <c r="D2040" s="118" t="s">
        <v>590</v>
      </c>
      <c r="E2040" s="118" t="s">
        <v>3541</v>
      </c>
      <c r="F2040" s="120">
        <v>27</v>
      </c>
      <c r="G2040" s="119">
        <v>569652</v>
      </c>
      <c r="H2040" s="119"/>
      <c r="I2040" s="120" t="s">
        <v>5820</v>
      </c>
      <c r="J2040" s="120">
        <v>3059</v>
      </c>
      <c r="K2040" s="120">
        <v>569652</v>
      </c>
      <c r="L2040" s="120">
        <v>0.51</v>
      </c>
      <c r="M2040" s="121" t="s">
        <v>5670</v>
      </c>
      <c r="N2040" s="120">
        <v>2</v>
      </c>
      <c r="O2040" s="119">
        <v>170</v>
      </c>
      <c r="P2040" s="119">
        <v>24</v>
      </c>
      <c r="Q2040" s="119">
        <v>2.1</v>
      </c>
      <c r="R2040" s="120" t="s">
        <v>5663</v>
      </c>
      <c r="S2040" s="120">
        <v>1.3</v>
      </c>
      <c r="T2040" s="120"/>
      <c r="U2040" s="120"/>
      <c r="V2040" s="172">
        <v>389.1</v>
      </c>
      <c r="W2040" s="172">
        <v>63.8</v>
      </c>
      <c r="X2040" s="172">
        <v>285</v>
      </c>
      <c r="Y2040" s="172">
        <v>3.6</v>
      </c>
      <c r="Z2040" s="172">
        <v>36.700000000000003</v>
      </c>
      <c r="AA2040" s="123"/>
      <c r="AB2040" s="123"/>
      <c r="AC2040" s="123">
        <v>146</v>
      </c>
      <c r="AD2040" s="123"/>
      <c r="AE2040" s="123"/>
      <c r="AF2040" s="123"/>
      <c r="AG2040" s="214"/>
      <c r="AH2040" s="229" t="str">
        <f t="shared" si="440"/>
        <v>b3</v>
      </c>
      <c r="AI2040" s="199"/>
      <c r="AJ2040" s="199"/>
      <c r="AK2040" s="199"/>
      <c r="AL2040" s="199"/>
      <c r="AM2040" s="199"/>
      <c r="AN2040" s="173"/>
      <c r="AO2040" s="173"/>
      <c r="AP2040" s="173"/>
      <c r="AQ2040" s="173"/>
      <c r="AR2040" s="173"/>
      <c r="AS2040" s="173">
        <v>1</v>
      </c>
      <c r="AT2040" s="173">
        <v>1</v>
      </c>
      <c r="AU2040" s="173">
        <v>1</v>
      </c>
      <c r="AV2040" s="173">
        <v>1</v>
      </c>
      <c r="AW2040" s="173">
        <v>1</v>
      </c>
      <c r="AX2040" s="173">
        <v>1</v>
      </c>
      <c r="AY2040" s="173"/>
      <c r="AZ2040" s="211">
        <f t="shared" si="446"/>
        <v>1</v>
      </c>
      <c r="BA2040" s="211">
        <f t="shared" si="447"/>
        <v>5</v>
      </c>
      <c r="BB2040" s="205">
        <f t="shared" si="441"/>
        <v>54909</v>
      </c>
      <c r="BC2040" s="205">
        <f t="shared" si="442"/>
        <v>43630</v>
      </c>
      <c r="BD2040" s="205">
        <f t="shared" si="443"/>
        <v>17642</v>
      </c>
      <c r="BE2040" s="205">
        <f t="shared" si="444"/>
        <v>6363</v>
      </c>
      <c r="BF2040" s="175">
        <v>37267</v>
      </c>
      <c r="BG2040" s="175">
        <v>7347</v>
      </c>
      <c r="BH2040" s="175">
        <v>17642</v>
      </c>
      <c r="BI2040" s="175">
        <v>11279</v>
      </c>
      <c r="BJ2040" s="175"/>
      <c r="BK2040" s="175">
        <v>638</v>
      </c>
      <c r="BL2040" s="175">
        <v>82</v>
      </c>
      <c r="BM2040" s="175">
        <v>5838</v>
      </c>
      <c r="BN2040" s="175">
        <v>2127</v>
      </c>
      <c r="BO2040" s="175">
        <v>9956</v>
      </c>
      <c r="BP2040" s="200">
        <f t="shared" si="445"/>
        <v>27598</v>
      </c>
    </row>
    <row r="2041" spans="1:68" s="201" customFormat="1" x14ac:dyDescent="0.15">
      <c r="A2041" s="117">
        <v>3520801003</v>
      </c>
      <c r="B2041" s="118" t="s">
        <v>2630</v>
      </c>
      <c r="C2041" s="118" t="s">
        <v>2601</v>
      </c>
      <c r="D2041" s="118" t="s">
        <v>2628</v>
      </c>
      <c r="E2041" s="118" t="s">
        <v>4994</v>
      </c>
      <c r="F2041" s="120">
        <v>4</v>
      </c>
      <c r="G2041" s="119">
        <v>583940</v>
      </c>
      <c r="H2041" s="119"/>
      <c r="I2041" s="120" t="s">
        <v>5821</v>
      </c>
      <c r="J2041" s="120">
        <v>5750</v>
      </c>
      <c r="K2041" s="120">
        <v>583940</v>
      </c>
      <c r="L2041" s="120">
        <v>0.27800000000000002</v>
      </c>
      <c r="M2041" s="121" t="s">
        <v>5656</v>
      </c>
      <c r="N2041" s="120">
        <v>2</v>
      </c>
      <c r="O2041" s="119">
        <v>236</v>
      </c>
      <c r="P2041" s="119"/>
      <c r="Q2041" s="119"/>
      <c r="R2041" s="120" t="s">
        <v>5655</v>
      </c>
      <c r="S2041" s="120">
        <v>8.5</v>
      </c>
      <c r="T2041" s="120"/>
      <c r="U2041" s="120"/>
      <c r="V2041" s="172">
        <v>638.9</v>
      </c>
      <c r="W2041" s="172">
        <v>350.43700000000001</v>
      </c>
      <c r="X2041" s="172">
        <v>236.63200000000001</v>
      </c>
      <c r="Y2041" s="172">
        <v>51.831000000000003</v>
      </c>
      <c r="Z2041" s="172"/>
      <c r="AA2041" s="123">
        <v>5824</v>
      </c>
      <c r="AB2041" s="123"/>
      <c r="AC2041" s="123">
        <v>476.6</v>
      </c>
      <c r="AD2041" s="123"/>
      <c r="AE2041" s="123"/>
      <c r="AF2041" s="123"/>
      <c r="AG2041" s="214"/>
      <c r="AH2041" s="229" t="str">
        <f t="shared" si="440"/>
        <v>b3</v>
      </c>
      <c r="AI2041" s="199"/>
      <c r="AJ2041" s="199"/>
      <c r="AK2041" s="199"/>
      <c r="AL2041" s="199"/>
      <c r="AM2041" s="199"/>
      <c r="AN2041" s="173"/>
      <c r="AO2041" s="173"/>
      <c r="AP2041" s="173"/>
      <c r="AQ2041" s="173"/>
      <c r="AR2041" s="173"/>
      <c r="AS2041" s="173">
        <v>1.5</v>
      </c>
      <c r="AT2041" s="173">
        <v>1</v>
      </c>
      <c r="AU2041" s="173">
        <v>2</v>
      </c>
      <c r="AV2041" s="173">
        <v>0.5</v>
      </c>
      <c r="AW2041" s="173">
        <v>0.5</v>
      </c>
      <c r="AX2041" s="173">
        <v>1</v>
      </c>
      <c r="AY2041" s="173">
        <v>0.5</v>
      </c>
      <c r="AZ2041" s="211">
        <f t="shared" si="446"/>
        <v>1.5</v>
      </c>
      <c r="BA2041" s="211">
        <f t="shared" si="447"/>
        <v>5.5</v>
      </c>
      <c r="BB2041" s="205">
        <f t="shared" si="441"/>
        <v>56194</v>
      </c>
      <c r="BC2041" s="205">
        <f t="shared" si="442"/>
        <v>56194</v>
      </c>
      <c r="BD2041" s="205">
        <f t="shared" si="443"/>
        <v>0</v>
      </c>
      <c r="BE2041" s="205">
        <f t="shared" si="444"/>
        <v>0</v>
      </c>
      <c r="BF2041" s="175">
        <v>56194</v>
      </c>
      <c r="BG2041" s="175"/>
      <c r="BH2041" s="175">
        <v>38850</v>
      </c>
      <c r="BI2041" s="175"/>
      <c r="BJ2041" s="175"/>
      <c r="BK2041" s="175">
        <v>6513</v>
      </c>
      <c r="BL2041" s="175">
        <v>884</v>
      </c>
      <c r="BM2041" s="175">
        <v>9721</v>
      </c>
      <c r="BN2041" s="175">
        <v>226</v>
      </c>
      <c r="BO2041" s="175"/>
      <c r="BP2041" s="200">
        <f t="shared" si="445"/>
        <v>38850</v>
      </c>
    </row>
    <row r="2042" spans="1:68" s="201" customFormat="1" x14ac:dyDescent="0.15">
      <c r="A2042" s="117">
        <v>2138101001</v>
      </c>
      <c r="B2042" s="118" t="s">
        <v>1756</v>
      </c>
      <c r="C2042" s="118" t="s">
        <v>1650</v>
      </c>
      <c r="D2042" s="118" t="s">
        <v>1757</v>
      </c>
      <c r="E2042" s="118" t="s">
        <v>4335</v>
      </c>
      <c r="F2042" s="120">
        <v>6</v>
      </c>
      <c r="G2042" s="119">
        <v>814861</v>
      </c>
      <c r="H2042" s="119"/>
      <c r="I2042" s="120" t="s">
        <v>5820</v>
      </c>
      <c r="J2042" s="120">
        <v>6500</v>
      </c>
      <c r="K2042" s="120">
        <v>593940</v>
      </c>
      <c r="L2042" s="120">
        <v>0.25</v>
      </c>
      <c r="M2042" s="121" t="s">
        <v>5670</v>
      </c>
      <c r="N2042" s="120">
        <v>2</v>
      </c>
      <c r="O2042" s="119">
        <v>136.9</v>
      </c>
      <c r="P2042" s="119">
        <v>26.9</v>
      </c>
      <c r="Q2042" s="119">
        <v>2.65</v>
      </c>
      <c r="R2042" s="120" t="s">
        <v>5658</v>
      </c>
      <c r="S2042" s="120">
        <v>1.76</v>
      </c>
      <c r="T2042" s="120"/>
      <c r="U2042" s="120"/>
      <c r="V2042" s="172">
        <v>581.20000000000005</v>
      </c>
      <c r="W2042" s="172">
        <v>112.9</v>
      </c>
      <c r="X2042" s="172">
        <v>344.2</v>
      </c>
      <c r="Y2042" s="172">
        <v>29.8</v>
      </c>
      <c r="Z2042" s="172">
        <v>94.3</v>
      </c>
      <c r="AA2042" s="123"/>
      <c r="AB2042" s="123"/>
      <c r="AC2042" s="123">
        <v>378.07</v>
      </c>
      <c r="AD2042" s="123"/>
      <c r="AE2042" s="123"/>
      <c r="AF2042" s="123"/>
      <c r="AG2042" s="214"/>
      <c r="AH2042" s="229" t="str">
        <f t="shared" si="440"/>
        <v>b3</v>
      </c>
      <c r="AI2042" s="199"/>
      <c r="AJ2042" s="199"/>
      <c r="AK2042" s="199"/>
      <c r="AL2042" s="199"/>
      <c r="AM2042" s="199"/>
      <c r="AN2042" s="173">
        <v>3</v>
      </c>
      <c r="AO2042" s="173"/>
      <c r="AP2042" s="173"/>
      <c r="AQ2042" s="173"/>
      <c r="AR2042" s="173"/>
      <c r="AS2042" s="173">
        <v>1</v>
      </c>
      <c r="AT2042" s="173">
        <v>1</v>
      </c>
      <c r="AU2042" s="173">
        <v>1</v>
      </c>
      <c r="AV2042" s="173">
        <v>1</v>
      </c>
      <c r="AW2042" s="173">
        <v>1</v>
      </c>
      <c r="AX2042" s="173">
        <v>1</v>
      </c>
      <c r="AY2042" s="173">
        <v>1</v>
      </c>
      <c r="AZ2042" s="211">
        <f t="shared" si="446"/>
        <v>4</v>
      </c>
      <c r="BA2042" s="211">
        <f t="shared" si="447"/>
        <v>6</v>
      </c>
      <c r="BB2042" s="205">
        <f t="shared" si="441"/>
        <v>117568</v>
      </c>
      <c r="BC2042" s="205">
        <f t="shared" si="442"/>
        <v>79443</v>
      </c>
      <c r="BD2042" s="205">
        <f t="shared" si="443"/>
        <v>39037</v>
      </c>
      <c r="BE2042" s="205">
        <f t="shared" si="444"/>
        <v>912</v>
      </c>
      <c r="BF2042" s="175">
        <v>78531</v>
      </c>
      <c r="BG2042" s="175">
        <v>5350</v>
      </c>
      <c r="BH2042" s="175">
        <v>39037</v>
      </c>
      <c r="BI2042" s="175">
        <v>37812</v>
      </c>
      <c r="BJ2042" s="175">
        <v>313</v>
      </c>
      <c r="BK2042" s="175">
        <v>4342</v>
      </c>
      <c r="BL2042" s="175">
        <v>1794</v>
      </c>
      <c r="BM2042" s="175">
        <v>10944</v>
      </c>
      <c r="BN2042" s="175">
        <v>9936</v>
      </c>
      <c r="BO2042" s="175">
        <v>8040</v>
      </c>
      <c r="BP2042" s="200">
        <f t="shared" si="445"/>
        <v>47077</v>
      </c>
    </row>
    <row r="2043" spans="1:68" s="201" customFormat="1" x14ac:dyDescent="0.15">
      <c r="A2043" s="117">
        <v>2121002002</v>
      </c>
      <c r="B2043" s="118" t="s">
        <v>1706</v>
      </c>
      <c r="C2043" s="118" t="s">
        <v>1650</v>
      </c>
      <c r="D2043" s="118" t="s">
        <v>1705</v>
      </c>
      <c r="E2043" s="118" t="s">
        <v>4295</v>
      </c>
      <c r="F2043" s="120">
        <v>19</v>
      </c>
      <c r="G2043" s="119">
        <v>618079</v>
      </c>
      <c r="H2043" s="119"/>
      <c r="I2043" s="120" t="s">
        <v>5820</v>
      </c>
      <c r="J2043" s="120">
        <v>2200</v>
      </c>
      <c r="K2043" s="120">
        <v>618079</v>
      </c>
      <c r="L2043" s="120">
        <v>0.77</v>
      </c>
      <c r="M2043" s="121" t="s">
        <v>5659</v>
      </c>
      <c r="N2043" s="120">
        <v>2</v>
      </c>
      <c r="O2043" s="119">
        <v>131.5</v>
      </c>
      <c r="P2043" s="119">
        <v>43.6</v>
      </c>
      <c r="Q2043" s="119">
        <v>4.3899999999999997</v>
      </c>
      <c r="R2043" s="120"/>
      <c r="S2043" s="120"/>
      <c r="T2043" s="120"/>
      <c r="U2043" s="120" t="s">
        <v>5689</v>
      </c>
      <c r="V2043" s="172">
        <v>481.8</v>
      </c>
      <c r="W2043" s="172"/>
      <c r="X2043" s="172">
        <v>327.60000000000002</v>
      </c>
      <c r="Y2043" s="172">
        <v>33.700000000000003</v>
      </c>
      <c r="Z2043" s="172">
        <v>120.5</v>
      </c>
      <c r="AA2043" s="123">
        <v>10796</v>
      </c>
      <c r="AB2043" s="123"/>
      <c r="AC2043" s="123">
        <v>9496</v>
      </c>
      <c r="AD2043" s="123"/>
      <c r="AE2043" s="123"/>
      <c r="AF2043" s="123"/>
      <c r="AG2043" s="214"/>
      <c r="AH2043" s="229" t="str">
        <f t="shared" si="440"/>
        <v>b3</v>
      </c>
      <c r="AI2043" s="199" t="s">
        <v>5402</v>
      </c>
      <c r="AJ2043" s="199"/>
      <c r="AK2043" s="199"/>
      <c r="AL2043" s="199"/>
      <c r="AM2043" s="199"/>
      <c r="AN2043" s="173" t="s">
        <v>3186</v>
      </c>
      <c r="AO2043" s="173" t="s">
        <v>3186</v>
      </c>
      <c r="AP2043" s="173" t="s">
        <v>3186</v>
      </c>
      <c r="AQ2043" s="173" t="s">
        <v>3186</v>
      </c>
      <c r="AR2043" s="173" t="s">
        <v>3186</v>
      </c>
      <c r="AS2043" s="173">
        <v>1</v>
      </c>
      <c r="AT2043" s="173">
        <v>3</v>
      </c>
      <c r="AU2043" s="173">
        <v>3</v>
      </c>
      <c r="AV2043" s="173">
        <v>2</v>
      </c>
      <c r="AW2043" s="173">
        <v>2</v>
      </c>
      <c r="AX2043" s="173">
        <v>2</v>
      </c>
      <c r="AY2043" s="173">
        <v>1</v>
      </c>
      <c r="AZ2043" s="211">
        <f t="shared" si="446"/>
        <v>1</v>
      </c>
      <c r="BA2043" s="211">
        <f t="shared" si="447"/>
        <v>13</v>
      </c>
      <c r="BB2043" s="205">
        <f t="shared" si="441"/>
        <v>90936</v>
      </c>
      <c r="BC2043" s="205">
        <f t="shared" si="442"/>
        <v>90936</v>
      </c>
      <c r="BD2043" s="205">
        <f t="shared" si="443"/>
        <v>0</v>
      </c>
      <c r="BE2043" s="205">
        <f t="shared" si="444"/>
        <v>0</v>
      </c>
      <c r="BF2043" s="175">
        <v>90936</v>
      </c>
      <c r="BG2043" s="175"/>
      <c r="BH2043" s="175">
        <v>74781</v>
      </c>
      <c r="BI2043" s="175"/>
      <c r="BJ2043" s="175"/>
      <c r="BK2043" s="175">
        <v>12278</v>
      </c>
      <c r="BL2043" s="175"/>
      <c r="BM2043" s="175"/>
      <c r="BN2043" s="175"/>
      <c r="BO2043" s="175">
        <v>3877</v>
      </c>
      <c r="BP2043" s="200">
        <f t="shared" si="445"/>
        <v>78658</v>
      </c>
    </row>
    <row r="2044" spans="1:68" s="201" customFormat="1" x14ac:dyDescent="0.15">
      <c r="A2044" s="117">
        <v>2420302003</v>
      </c>
      <c r="B2044" s="118" t="s">
        <v>1937</v>
      </c>
      <c r="C2044" s="118" t="s">
        <v>1919</v>
      </c>
      <c r="D2044" s="118" t="s">
        <v>1936</v>
      </c>
      <c r="E2044" s="118" t="s">
        <v>4469</v>
      </c>
      <c r="F2044" s="120">
        <v>14</v>
      </c>
      <c r="G2044" s="119">
        <v>720278</v>
      </c>
      <c r="H2044" s="119"/>
      <c r="I2044" s="120" t="s">
        <v>5820</v>
      </c>
      <c r="J2044" s="120">
        <v>3200</v>
      </c>
      <c r="K2044" s="120">
        <v>720278</v>
      </c>
      <c r="L2044" s="120">
        <v>0.61699999999999999</v>
      </c>
      <c r="M2044" s="121" t="s">
        <v>5657</v>
      </c>
      <c r="N2044" s="120">
        <v>2</v>
      </c>
      <c r="O2044" s="119">
        <v>223.333</v>
      </c>
      <c r="P2044" s="119">
        <v>29.91</v>
      </c>
      <c r="Q2044" s="119">
        <v>3.766</v>
      </c>
      <c r="R2044" s="120" t="s">
        <v>5658</v>
      </c>
      <c r="S2044" s="120">
        <v>0.45</v>
      </c>
      <c r="T2044" s="120"/>
      <c r="U2044" s="120"/>
      <c r="V2044" s="172">
        <v>647.20000000000005</v>
      </c>
      <c r="W2044" s="172">
        <v>252.5</v>
      </c>
      <c r="X2044" s="172">
        <v>175.2</v>
      </c>
      <c r="Y2044" s="172">
        <v>35.700000000000003</v>
      </c>
      <c r="Z2044" s="172">
        <v>183.8</v>
      </c>
      <c r="AA2044" s="123"/>
      <c r="AB2044" s="123"/>
      <c r="AC2044" s="123">
        <v>661.42</v>
      </c>
      <c r="AD2044" s="123"/>
      <c r="AE2044" s="123"/>
      <c r="AF2044" s="123"/>
      <c r="AG2044" s="214"/>
      <c r="AH2044" s="229" t="str">
        <f t="shared" si="440"/>
        <v>b3</v>
      </c>
      <c r="AI2044" s="199"/>
      <c r="AJ2044" s="199"/>
      <c r="AK2044" s="199"/>
      <c r="AL2044" s="199"/>
      <c r="AM2044" s="199"/>
      <c r="AN2044" s="173"/>
      <c r="AO2044" s="173"/>
      <c r="AP2044" s="173"/>
      <c r="AQ2044" s="173"/>
      <c r="AR2044" s="173"/>
      <c r="AS2044" s="173">
        <v>0.6</v>
      </c>
      <c r="AT2044" s="173">
        <v>0.6</v>
      </c>
      <c r="AU2044" s="173">
        <v>0.6</v>
      </c>
      <c r="AV2044" s="173">
        <v>0.6</v>
      </c>
      <c r="AW2044" s="173">
        <v>0.6</v>
      </c>
      <c r="AX2044" s="173"/>
      <c r="AY2044" s="173"/>
      <c r="AZ2044" s="211">
        <f t="shared" si="446"/>
        <v>0.6</v>
      </c>
      <c r="BA2044" s="211">
        <f t="shared" si="447"/>
        <v>2.4</v>
      </c>
      <c r="BB2044" s="205">
        <f t="shared" si="441"/>
        <v>83200</v>
      </c>
      <c r="BC2044" s="205">
        <f t="shared" si="442"/>
        <v>69967</v>
      </c>
      <c r="BD2044" s="205">
        <f t="shared" si="443"/>
        <v>13784</v>
      </c>
      <c r="BE2044" s="205">
        <f t="shared" si="444"/>
        <v>551</v>
      </c>
      <c r="BF2044" s="175">
        <v>69416</v>
      </c>
      <c r="BG2044" s="175"/>
      <c r="BH2044" s="175">
        <v>27568</v>
      </c>
      <c r="BI2044" s="175">
        <v>13233</v>
      </c>
      <c r="BJ2044" s="175"/>
      <c r="BK2044" s="175">
        <v>7258</v>
      </c>
      <c r="BL2044" s="175">
        <v>15677</v>
      </c>
      <c r="BM2044" s="175">
        <v>9577</v>
      </c>
      <c r="BN2044" s="175">
        <v>6286</v>
      </c>
      <c r="BO2044" s="175">
        <v>3601</v>
      </c>
      <c r="BP2044" s="200">
        <f t="shared" si="445"/>
        <v>31169</v>
      </c>
    </row>
    <row r="2045" spans="1:68" s="201" customFormat="1" x14ac:dyDescent="0.15">
      <c r="A2045" s="117">
        <v>2822301002</v>
      </c>
      <c r="B2045" s="118" t="s">
        <v>2184</v>
      </c>
      <c r="C2045" s="118" t="s">
        <v>2099</v>
      </c>
      <c r="D2045" s="118" t="s">
        <v>2183</v>
      </c>
      <c r="E2045" s="118" t="s">
        <v>4656</v>
      </c>
      <c r="F2045" s="120">
        <v>16</v>
      </c>
      <c r="G2045" s="119">
        <v>724729</v>
      </c>
      <c r="H2045" s="119"/>
      <c r="I2045" s="120" t="s">
        <v>5820</v>
      </c>
      <c r="J2045" s="120">
        <v>3640</v>
      </c>
      <c r="K2045" s="120">
        <v>724729</v>
      </c>
      <c r="L2045" s="120">
        <v>0.54500000000000004</v>
      </c>
      <c r="M2045" s="121" t="s">
        <v>5659</v>
      </c>
      <c r="N2045" s="120">
        <v>2</v>
      </c>
      <c r="O2045" s="119">
        <v>273</v>
      </c>
      <c r="P2045" s="119">
        <v>33</v>
      </c>
      <c r="Q2045" s="119">
        <v>5.8</v>
      </c>
      <c r="R2045" s="120" t="s">
        <v>5658</v>
      </c>
      <c r="S2045" s="120">
        <v>0.7</v>
      </c>
      <c r="T2045" s="120"/>
      <c r="U2045" s="120"/>
      <c r="V2045" s="172">
        <v>554.4</v>
      </c>
      <c r="W2045" s="172"/>
      <c r="X2045" s="172"/>
      <c r="Y2045" s="172"/>
      <c r="Z2045" s="172">
        <v>554.4</v>
      </c>
      <c r="AA2045" s="123">
        <v>8796</v>
      </c>
      <c r="AB2045" s="123"/>
      <c r="AC2045" s="123">
        <v>433</v>
      </c>
      <c r="AD2045" s="123"/>
      <c r="AE2045" s="123"/>
      <c r="AF2045" s="123"/>
      <c r="AG2045" s="214"/>
      <c r="AH2045" s="229" t="str">
        <f t="shared" si="440"/>
        <v>b3</v>
      </c>
      <c r="AI2045" s="199"/>
      <c r="AJ2045" s="199"/>
      <c r="AK2045" s="199"/>
      <c r="AL2045" s="199"/>
      <c r="AM2045" s="199"/>
      <c r="AN2045" s="173"/>
      <c r="AO2045" s="173"/>
      <c r="AP2045" s="173"/>
      <c r="AQ2045" s="173"/>
      <c r="AR2045" s="173"/>
      <c r="AS2045" s="173">
        <v>0.5</v>
      </c>
      <c r="AT2045" s="173"/>
      <c r="AU2045" s="173"/>
      <c r="AV2045" s="173"/>
      <c r="AW2045" s="173"/>
      <c r="AX2045" s="173"/>
      <c r="AY2045" s="173"/>
      <c r="AZ2045" s="211">
        <f t="shared" si="446"/>
        <v>0.5</v>
      </c>
      <c r="BA2045" s="211"/>
      <c r="BB2045" s="205">
        <f t="shared" si="441"/>
        <v>62895</v>
      </c>
      <c r="BC2045" s="205">
        <f t="shared" si="442"/>
        <v>47172</v>
      </c>
      <c r="BD2045" s="205">
        <f t="shared" si="443"/>
        <v>20420</v>
      </c>
      <c r="BE2045" s="205">
        <f t="shared" si="444"/>
        <v>4697</v>
      </c>
      <c r="BF2045" s="175">
        <v>42475</v>
      </c>
      <c r="BG2045" s="175">
        <v>714</v>
      </c>
      <c r="BH2045" s="175">
        <v>20420</v>
      </c>
      <c r="BI2045" s="175">
        <v>12865</v>
      </c>
      <c r="BJ2045" s="175">
        <v>2858</v>
      </c>
      <c r="BK2045" s="175">
        <v>8161</v>
      </c>
      <c r="BL2045" s="175">
        <v>3907</v>
      </c>
      <c r="BM2045" s="175">
        <v>8482</v>
      </c>
      <c r="BN2045" s="175">
        <v>370</v>
      </c>
      <c r="BO2045" s="175">
        <v>5118</v>
      </c>
      <c r="BP2045" s="200">
        <f t="shared" si="445"/>
        <v>25538</v>
      </c>
    </row>
    <row r="2046" spans="1:68" s="201" customFormat="1" x14ac:dyDescent="0.15">
      <c r="A2046" s="117">
        <v>2421601001</v>
      </c>
      <c r="B2046" s="118" t="s">
        <v>1949</v>
      </c>
      <c r="C2046" s="118" t="s">
        <v>1919</v>
      </c>
      <c r="D2046" s="118" t="s">
        <v>1950</v>
      </c>
      <c r="E2046" s="118" t="s">
        <v>4478</v>
      </c>
      <c r="F2046" s="120">
        <v>16</v>
      </c>
      <c r="G2046" s="119">
        <v>730987</v>
      </c>
      <c r="H2046" s="119"/>
      <c r="I2046" s="120" t="s">
        <v>5820</v>
      </c>
      <c r="J2046" s="120">
        <v>3280</v>
      </c>
      <c r="K2046" s="120">
        <v>730987</v>
      </c>
      <c r="L2046" s="120">
        <v>0.61099999999999999</v>
      </c>
      <c r="M2046" s="121" t="s">
        <v>5670</v>
      </c>
      <c r="N2046" s="120">
        <v>2</v>
      </c>
      <c r="O2046" s="119">
        <v>123</v>
      </c>
      <c r="P2046" s="119"/>
      <c r="Q2046" s="119"/>
      <c r="R2046" s="120" t="s">
        <v>5655</v>
      </c>
      <c r="S2046" s="120">
        <v>5.3310000000000004</v>
      </c>
      <c r="T2046" s="120"/>
      <c r="U2046" s="120"/>
      <c r="V2046" s="172">
        <v>616.13199999999995</v>
      </c>
      <c r="W2046" s="172">
        <v>147.886</v>
      </c>
      <c r="X2046" s="172">
        <v>321.33699999999999</v>
      </c>
      <c r="Y2046" s="172">
        <v>40.509</v>
      </c>
      <c r="Z2046" s="172">
        <v>106.4</v>
      </c>
      <c r="AA2046" s="123">
        <v>5164</v>
      </c>
      <c r="AB2046" s="123"/>
      <c r="AC2046" s="123">
        <v>378.2</v>
      </c>
      <c r="AD2046" s="123"/>
      <c r="AE2046" s="123"/>
      <c r="AF2046" s="123"/>
      <c r="AG2046" s="214"/>
      <c r="AH2046" s="229" t="str">
        <f t="shared" si="440"/>
        <v>b3</v>
      </c>
      <c r="AI2046" s="199"/>
      <c r="AJ2046" s="199"/>
      <c r="AK2046" s="199"/>
      <c r="AL2046" s="199"/>
      <c r="AM2046" s="199"/>
      <c r="AN2046" s="173">
        <v>15</v>
      </c>
      <c r="AO2046" s="173"/>
      <c r="AP2046" s="173"/>
      <c r="AQ2046" s="173"/>
      <c r="AR2046" s="173"/>
      <c r="AS2046" s="173"/>
      <c r="AT2046" s="173"/>
      <c r="AU2046" s="173">
        <v>0.7</v>
      </c>
      <c r="AV2046" s="173"/>
      <c r="AW2046" s="173">
        <v>0.7</v>
      </c>
      <c r="AX2046" s="173"/>
      <c r="AY2046" s="173"/>
      <c r="AZ2046" s="211">
        <f t="shared" si="446"/>
        <v>15</v>
      </c>
      <c r="BA2046" s="211">
        <f>SUBTOTAL(9,AT2046:AY2046)</f>
        <v>1.4</v>
      </c>
      <c r="BB2046" s="205">
        <f t="shared" si="441"/>
        <v>65615</v>
      </c>
      <c r="BC2046" s="205">
        <f t="shared" si="442"/>
        <v>65615</v>
      </c>
      <c r="BD2046" s="205">
        <f t="shared" si="443"/>
        <v>0</v>
      </c>
      <c r="BE2046" s="205">
        <f t="shared" si="444"/>
        <v>0</v>
      </c>
      <c r="BF2046" s="175">
        <v>65615</v>
      </c>
      <c r="BG2046" s="175"/>
      <c r="BH2046" s="175">
        <v>28162</v>
      </c>
      <c r="BI2046" s="175"/>
      <c r="BJ2046" s="175"/>
      <c r="BK2046" s="175">
        <v>11177</v>
      </c>
      <c r="BL2046" s="175">
        <v>5771</v>
      </c>
      <c r="BM2046" s="175">
        <v>10164</v>
      </c>
      <c r="BN2046" s="175">
        <v>3035</v>
      </c>
      <c r="BO2046" s="175">
        <v>7306</v>
      </c>
      <c r="BP2046" s="200">
        <f t="shared" si="445"/>
        <v>35468</v>
      </c>
    </row>
    <row r="2047" spans="1:68" s="201" customFormat="1" x14ac:dyDescent="0.15">
      <c r="A2047" s="117">
        <v>2320101003</v>
      </c>
      <c r="B2047" s="118" t="s">
        <v>1888</v>
      </c>
      <c r="C2047" s="118" t="s">
        <v>1850</v>
      </c>
      <c r="D2047" s="118" t="s">
        <v>1886</v>
      </c>
      <c r="E2047" s="118" t="s">
        <v>4429</v>
      </c>
      <c r="F2047" s="120">
        <v>27</v>
      </c>
      <c r="G2047" s="119">
        <v>736047</v>
      </c>
      <c r="H2047" s="119"/>
      <c r="I2047" s="120" t="s">
        <v>5820</v>
      </c>
      <c r="J2047" s="120">
        <v>5100</v>
      </c>
      <c r="K2047" s="120">
        <v>736047</v>
      </c>
      <c r="L2047" s="120">
        <v>0.39500000000000002</v>
      </c>
      <c r="M2047" s="121" t="s">
        <v>5654</v>
      </c>
      <c r="N2047" s="120">
        <v>2</v>
      </c>
      <c r="O2047" s="119">
        <v>280</v>
      </c>
      <c r="P2047" s="119">
        <v>60</v>
      </c>
      <c r="Q2047" s="119">
        <v>11</v>
      </c>
      <c r="R2047" s="120" t="s">
        <v>5655</v>
      </c>
      <c r="S2047" s="120">
        <v>7</v>
      </c>
      <c r="T2047" s="120"/>
      <c r="U2047" s="120"/>
      <c r="V2047" s="172">
        <v>686.99099999999999</v>
      </c>
      <c r="W2047" s="172">
        <v>90.352999999999994</v>
      </c>
      <c r="X2047" s="172">
        <v>480.89600000000002</v>
      </c>
      <c r="Y2047" s="172">
        <v>29.306999999999999</v>
      </c>
      <c r="Z2047" s="172">
        <v>86.435000000000002</v>
      </c>
      <c r="AA2047" s="123">
        <v>6743.6</v>
      </c>
      <c r="AB2047" s="123"/>
      <c r="AC2047" s="123">
        <v>556.51</v>
      </c>
      <c r="AD2047" s="123"/>
      <c r="AE2047" s="123"/>
      <c r="AF2047" s="123"/>
      <c r="AG2047" s="214"/>
      <c r="AH2047" s="229" t="str">
        <f t="shared" si="440"/>
        <v>b3</v>
      </c>
      <c r="AI2047" s="199"/>
      <c r="AJ2047" s="199"/>
      <c r="AK2047" s="199"/>
      <c r="AL2047" s="199"/>
      <c r="AM2047" s="199"/>
      <c r="AN2047" s="173"/>
      <c r="AO2047" s="173"/>
      <c r="AP2047" s="173"/>
      <c r="AQ2047" s="173"/>
      <c r="AR2047" s="173"/>
      <c r="AS2047" s="173"/>
      <c r="AT2047" s="173"/>
      <c r="AU2047" s="173">
        <v>0.7</v>
      </c>
      <c r="AV2047" s="173"/>
      <c r="AW2047" s="173"/>
      <c r="AX2047" s="173"/>
      <c r="AY2047" s="173"/>
      <c r="AZ2047" s="211">
        <f t="shared" si="446"/>
        <v>0</v>
      </c>
      <c r="BA2047" s="211">
        <f>SUBTOTAL(9,AT2047:AY2047)</f>
        <v>0.7</v>
      </c>
      <c r="BB2047" s="205">
        <f t="shared" si="441"/>
        <v>37927</v>
      </c>
      <c r="BC2047" s="205">
        <f t="shared" si="442"/>
        <v>37927</v>
      </c>
      <c r="BD2047" s="205">
        <f t="shared" si="443"/>
        <v>0</v>
      </c>
      <c r="BE2047" s="205">
        <f t="shared" si="444"/>
        <v>0</v>
      </c>
      <c r="BF2047" s="175">
        <v>37927</v>
      </c>
      <c r="BG2047" s="175"/>
      <c r="BH2047" s="175">
        <v>7205</v>
      </c>
      <c r="BI2047" s="175"/>
      <c r="BJ2047" s="175"/>
      <c r="BK2047" s="175">
        <v>1254</v>
      </c>
      <c r="BL2047" s="175">
        <v>7030</v>
      </c>
      <c r="BM2047" s="175">
        <v>10243</v>
      </c>
      <c r="BN2047" s="175">
        <v>4362</v>
      </c>
      <c r="BO2047" s="175">
        <v>7833</v>
      </c>
      <c r="BP2047" s="200">
        <f t="shared" si="445"/>
        <v>15038</v>
      </c>
    </row>
    <row r="2048" spans="1:68" s="201" customFormat="1" x14ac:dyDescent="0.15">
      <c r="A2048" s="117">
        <v>1721001003</v>
      </c>
      <c r="B2048" s="118" t="s">
        <v>1361</v>
      </c>
      <c r="C2048" s="118" t="s">
        <v>1324</v>
      </c>
      <c r="D2048" s="118" t="s">
        <v>1359</v>
      </c>
      <c r="E2048" s="118" t="s">
        <v>4048</v>
      </c>
      <c r="F2048" s="120">
        <v>20</v>
      </c>
      <c r="G2048" s="119">
        <v>760862</v>
      </c>
      <c r="H2048" s="119"/>
      <c r="I2048" s="120" t="s">
        <v>5820</v>
      </c>
      <c r="J2048" s="120">
        <v>5400</v>
      </c>
      <c r="K2048" s="120">
        <v>760862</v>
      </c>
      <c r="L2048" s="120">
        <v>0.38600000000000001</v>
      </c>
      <c r="M2048" s="121" t="s">
        <v>5657</v>
      </c>
      <c r="N2048" s="120">
        <v>2</v>
      </c>
      <c r="O2048" s="119">
        <v>161</v>
      </c>
      <c r="P2048" s="119">
        <v>39</v>
      </c>
      <c r="Q2048" s="119">
        <v>4.3</v>
      </c>
      <c r="R2048" s="120" t="s">
        <v>5655</v>
      </c>
      <c r="S2048" s="120">
        <v>11.5</v>
      </c>
      <c r="T2048" s="120"/>
      <c r="U2048" s="120"/>
      <c r="V2048" s="172">
        <v>455</v>
      </c>
      <c r="W2048" s="172">
        <v>53</v>
      </c>
      <c r="X2048" s="172">
        <v>340</v>
      </c>
      <c r="Y2048" s="172">
        <v>34</v>
      </c>
      <c r="Z2048" s="172">
        <v>28</v>
      </c>
      <c r="AA2048" s="123">
        <v>6012</v>
      </c>
      <c r="AB2048" s="123"/>
      <c r="AC2048" s="123">
        <v>89</v>
      </c>
      <c r="AD2048" s="123"/>
      <c r="AE2048" s="123"/>
      <c r="AF2048" s="123"/>
      <c r="AG2048" s="214"/>
      <c r="AH2048" s="229" t="str">
        <f t="shared" si="440"/>
        <v>b3</v>
      </c>
      <c r="AI2048" s="199"/>
      <c r="AJ2048" s="199"/>
      <c r="AK2048" s="199"/>
      <c r="AL2048" s="199"/>
      <c r="AM2048" s="199"/>
      <c r="AN2048" s="173"/>
      <c r="AO2048" s="173"/>
      <c r="AP2048" s="173"/>
      <c r="AQ2048" s="173"/>
      <c r="AR2048" s="173"/>
      <c r="AS2048" s="173"/>
      <c r="AT2048" s="173"/>
      <c r="AU2048" s="173"/>
      <c r="AV2048" s="173"/>
      <c r="AW2048" s="173"/>
      <c r="AX2048" s="173"/>
      <c r="AY2048" s="173"/>
      <c r="AZ2048" s="211"/>
      <c r="BA2048" s="211"/>
      <c r="BB2048" s="205">
        <f t="shared" si="441"/>
        <v>55031</v>
      </c>
      <c r="BC2048" s="205">
        <f t="shared" si="442"/>
        <v>46243</v>
      </c>
      <c r="BD2048" s="205">
        <f t="shared" si="443"/>
        <v>11644</v>
      </c>
      <c r="BE2048" s="205">
        <f t="shared" si="444"/>
        <v>2856</v>
      </c>
      <c r="BF2048" s="175">
        <v>43387</v>
      </c>
      <c r="BG2048" s="175">
        <v>1626</v>
      </c>
      <c r="BH2048" s="175">
        <v>16835</v>
      </c>
      <c r="BI2048" s="175">
        <v>8788</v>
      </c>
      <c r="BJ2048" s="175"/>
      <c r="BK2048" s="175">
        <v>879</v>
      </c>
      <c r="BL2048" s="175">
        <v>16410</v>
      </c>
      <c r="BM2048" s="175">
        <v>6824</v>
      </c>
      <c r="BN2048" s="175">
        <v>108</v>
      </c>
      <c r="BO2048" s="175">
        <v>3561</v>
      </c>
      <c r="BP2048" s="200">
        <f t="shared" si="445"/>
        <v>20396</v>
      </c>
    </row>
    <row r="2049" spans="1:68" s="201" customFormat="1" x14ac:dyDescent="0.15">
      <c r="A2049" s="117">
        <v>2222101002</v>
      </c>
      <c r="B2049" s="118" t="s">
        <v>1833</v>
      </c>
      <c r="C2049" s="118" t="s">
        <v>1773</v>
      </c>
      <c r="D2049" s="118" t="s">
        <v>1832</v>
      </c>
      <c r="E2049" s="118" t="s">
        <v>4389</v>
      </c>
      <c r="F2049" s="120">
        <v>12</v>
      </c>
      <c r="G2049" s="119">
        <v>786383</v>
      </c>
      <c r="H2049" s="119"/>
      <c r="I2049" s="120" t="s">
        <v>5820</v>
      </c>
      <c r="J2049" s="120">
        <v>3150</v>
      </c>
      <c r="K2049" s="120">
        <v>786383</v>
      </c>
      <c r="L2049" s="120">
        <v>0.68400000000000005</v>
      </c>
      <c r="M2049" s="121" t="s">
        <v>5682</v>
      </c>
      <c r="N2049" s="120">
        <v>2</v>
      </c>
      <c r="O2049" s="119">
        <v>172</v>
      </c>
      <c r="P2049" s="119"/>
      <c r="Q2049" s="119"/>
      <c r="R2049" s="120" t="s">
        <v>5655</v>
      </c>
      <c r="S2049" s="120">
        <v>20</v>
      </c>
      <c r="T2049" s="120"/>
      <c r="U2049" s="120"/>
      <c r="V2049" s="172">
        <v>1116.8</v>
      </c>
      <c r="W2049" s="172">
        <v>122.4</v>
      </c>
      <c r="X2049" s="172">
        <v>679.4</v>
      </c>
      <c r="Y2049" s="172">
        <v>136.30000000000001</v>
      </c>
      <c r="Z2049" s="172">
        <v>178.7</v>
      </c>
      <c r="AA2049" s="123">
        <v>9221</v>
      </c>
      <c r="AB2049" s="123"/>
      <c r="AC2049" s="123">
        <v>676</v>
      </c>
      <c r="AD2049" s="123"/>
      <c r="AE2049" s="123"/>
      <c r="AF2049" s="123"/>
      <c r="AG2049" s="214"/>
      <c r="AH2049" s="229" t="str">
        <f t="shared" si="440"/>
        <v>b3</v>
      </c>
      <c r="AI2049" s="199" t="s">
        <v>5401</v>
      </c>
      <c r="AJ2049" s="199"/>
      <c r="AK2049" s="199"/>
      <c r="AL2049" s="199" t="s">
        <v>5400</v>
      </c>
      <c r="AM2049" s="199"/>
      <c r="AN2049" s="173"/>
      <c r="AO2049" s="173"/>
      <c r="AP2049" s="173"/>
      <c r="AQ2049" s="173"/>
      <c r="AR2049" s="173"/>
      <c r="AS2049" s="173"/>
      <c r="AT2049" s="173"/>
      <c r="AU2049" s="173">
        <v>0.9</v>
      </c>
      <c r="AV2049" s="173">
        <v>0.6</v>
      </c>
      <c r="AW2049" s="173"/>
      <c r="AX2049" s="173"/>
      <c r="AY2049" s="173"/>
      <c r="AZ2049" s="211">
        <f t="shared" ref="AZ2049:AZ2080" si="448">SUBTOTAL(9,AN2049:AS2049)</f>
        <v>0</v>
      </c>
      <c r="BA2049" s="211">
        <f t="shared" ref="BA2049:BA2080" si="449">SUBTOTAL(9,AT2049:AY2049)</f>
        <v>1.5</v>
      </c>
      <c r="BB2049" s="205">
        <f t="shared" si="441"/>
        <v>104806</v>
      </c>
      <c r="BC2049" s="205">
        <f t="shared" si="442"/>
        <v>81497</v>
      </c>
      <c r="BD2049" s="205">
        <f t="shared" si="443"/>
        <v>28823</v>
      </c>
      <c r="BE2049" s="205">
        <f t="shared" si="444"/>
        <v>5514</v>
      </c>
      <c r="BF2049" s="175">
        <v>75983</v>
      </c>
      <c r="BG2049" s="175"/>
      <c r="BH2049" s="175">
        <v>28823</v>
      </c>
      <c r="BI2049" s="175">
        <v>11344</v>
      </c>
      <c r="BJ2049" s="175">
        <v>11965</v>
      </c>
      <c r="BK2049" s="175">
        <v>17644</v>
      </c>
      <c r="BL2049" s="175">
        <v>3998</v>
      </c>
      <c r="BM2049" s="175">
        <v>17523</v>
      </c>
      <c r="BN2049" s="175">
        <v>382</v>
      </c>
      <c r="BO2049" s="175">
        <v>13127</v>
      </c>
      <c r="BP2049" s="200">
        <f t="shared" si="445"/>
        <v>41950</v>
      </c>
    </row>
    <row r="2050" spans="1:68" s="201" customFormat="1" x14ac:dyDescent="0.15">
      <c r="A2050" s="117">
        <v>4020701001</v>
      </c>
      <c r="B2050" s="118" t="s">
        <v>2821</v>
      </c>
      <c r="C2050" s="118" t="s">
        <v>2791</v>
      </c>
      <c r="D2050" s="118" t="s">
        <v>2822</v>
      </c>
      <c r="E2050" s="118" t="s">
        <v>5125</v>
      </c>
      <c r="F2050" s="120">
        <v>11</v>
      </c>
      <c r="G2050" s="119">
        <v>802915</v>
      </c>
      <c r="H2050" s="119"/>
      <c r="I2050" s="120" t="s">
        <v>5820</v>
      </c>
      <c r="J2050" s="120">
        <v>4600</v>
      </c>
      <c r="K2050" s="120">
        <v>802915</v>
      </c>
      <c r="L2050" s="120">
        <v>0.47799999999999998</v>
      </c>
      <c r="M2050" s="121" t="s">
        <v>5657</v>
      </c>
      <c r="N2050" s="120">
        <v>2</v>
      </c>
      <c r="O2050" s="119">
        <v>154.30000000000001</v>
      </c>
      <c r="P2050" s="119"/>
      <c r="Q2050" s="119"/>
      <c r="R2050" s="120"/>
      <c r="S2050" s="120"/>
      <c r="T2050" s="120"/>
      <c r="U2050" s="120" t="s">
        <v>5694</v>
      </c>
      <c r="V2050" s="172">
        <v>691</v>
      </c>
      <c r="W2050" s="172">
        <v>122.4</v>
      </c>
      <c r="X2050" s="172">
        <v>322.5</v>
      </c>
      <c r="Y2050" s="172">
        <v>62.3</v>
      </c>
      <c r="Z2050" s="172">
        <v>183.8</v>
      </c>
      <c r="AA2050" s="123">
        <v>7729</v>
      </c>
      <c r="AB2050" s="123"/>
      <c r="AC2050" s="123">
        <v>639</v>
      </c>
      <c r="AD2050" s="123"/>
      <c r="AE2050" s="123"/>
      <c r="AF2050" s="123"/>
      <c r="AG2050" s="214"/>
      <c r="AH2050" s="229" t="str">
        <f t="shared" si="440"/>
        <v>b3</v>
      </c>
      <c r="AI2050" s="199"/>
      <c r="AJ2050" s="199"/>
      <c r="AK2050" s="199"/>
      <c r="AL2050" s="199"/>
      <c r="AM2050" s="199"/>
      <c r="AN2050" s="173"/>
      <c r="AO2050" s="173"/>
      <c r="AP2050" s="173"/>
      <c r="AQ2050" s="173"/>
      <c r="AR2050" s="173"/>
      <c r="AS2050" s="173">
        <v>1</v>
      </c>
      <c r="AT2050" s="173">
        <v>1.5</v>
      </c>
      <c r="AU2050" s="173">
        <v>0.5</v>
      </c>
      <c r="AV2050" s="173">
        <v>1</v>
      </c>
      <c r="AW2050" s="173">
        <v>0.5</v>
      </c>
      <c r="AX2050" s="173">
        <v>1</v>
      </c>
      <c r="AY2050" s="173">
        <v>0.5</v>
      </c>
      <c r="AZ2050" s="211">
        <f t="shared" si="448"/>
        <v>1</v>
      </c>
      <c r="BA2050" s="211">
        <f t="shared" si="449"/>
        <v>5</v>
      </c>
      <c r="BB2050" s="205">
        <f t="shared" si="441"/>
        <v>87622</v>
      </c>
      <c r="BC2050" s="205">
        <f t="shared" si="442"/>
        <v>71693</v>
      </c>
      <c r="BD2050" s="205">
        <f t="shared" si="443"/>
        <v>19576</v>
      </c>
      <c r="BE2050" s="205">
        <f t="shared" si="444"/>
        <v>3647</v>
      </c>
      <c r="BF2050" s="175">
        <v>68046</v>
      </c>
      <c r="BG2050" s="175">
        <v>2152</v>
      </c>
      <c r="BH2050" s="175">
        <v>30881</v>
      </c>
      <c r="BI2050" s="175">
        <v>15929</v>
      </c>
      <c r="BJ2050" s="175"/>
      <c r="BK2050" s="175">
        <v>9286</v>
      </c>
      <c r="BL2050" s="175">
        <v>8339</v>
      </c>
      <c r="BM2050" s="175">
        <v>10299</v>
      </c>
      <c r="BN2050" s="175">
        <v>4910</v>
      </c>
      <c r="BO2050" s="175">
        <v>5826</v>
      </c>
      <c r="BP2050" s="200">
        <f t="shared" si="445"/>
        <v>36707</v>
      </c>
    </row>
    <row r="2051" spans="1:68" s="201" customFormat="1" x14ac:dyDescent="0.15">
      <c r="A2051" s="117">
        <v>2213001004</v>
      </c>
      <c r="B2051" s="118" t="s">
        <v>1789</v>
      </c>
      <c r="C2051" s="118" t="s">
        <v>1773</v>
      </c>
      <c r="D2051" s="118" t="s">
        <v>1786</v>
      </c>
      <c r="E2051" s="118" t="s">
        <v>4358</v>
      </c>
      <c r="F2051" s="120">
        <v>14</v>
      </c>
      <c r="G2051" s="119">
        <v>892470</v>
      </c>
      <c r="H2051" s="119"/>
      <c r="I2051" s="120" t="s">
        <v>5820</v>
      </c>
      <c r="J2051" s="120">
        <v>4800</v>
      </c>
      <c r="K2051" s="120">
        <v>892470</v>
      </c>
      <c r="L2051" s="120">
        <v>0.50900000000000001</v>
      </c>
      <c r="M2051" s="121" t="s">
        <v>5675</v>
      </c>
      <c r="N2051" s="120">
        <v>2</v>
      </c>
      <c r="O2051" s="119">
        <v>170</v>
      </c>
      <c r="P2051" s="119">
        <v>39</v>
      </c>
      <c r="Q2051" s="119">
        <v>4.3</v>
      </c>
      <c r="R2051" s="120" t="s">
        <v>5655</v>
      </c>
      <c r="S2051" s="120">
        <v>8.18</v>
      </c>
      <c r="T2051" s="120"/>
      <c r="U2051" s="120"/>
      <c r="V2051" s="172">
        <v>934.1</v>
      </c>
      <c r="W2051" s="172">
        <v>90.8</v>
      </c>
      <c r="X2051" s="172">
        <v>539.9</v>
      </c>
      <c r="Y2051" s="172">
        <v>53.6</v>
      </c>
      <c r="Z2051" s="172">
        <v>249.8</v>
      </c>
      <c r="AA2051" s="123">
        <v>6063</v>
      </c>
      <c r="AB2051" s="123"/>
      <c r="AC2051" s="123">
        <v>660</v>
      </c>
      <c r="AD2051" s="123"/>
      <c r="AE2051" s="123"/>
      <c r="AF2051" s="123"/>
      <c r="AG2051" s="214"/>
      <c r="AH2051" s="229" t="str">
        <f t="shared" si="440"/>
        <v>b3</v>
      </c>
      <c r="AI2051" s="199" t="s">
        <v>5401</v>
      </c>
      <c r="AJ2051" s="199" t="s">
        <v>5401</v>
      </c>
      <c r="AK2051" s="199"/>
      <c r="AL2051" s="199"/>
      <c r="AM2051" s="199"/>
      <c r="AN2051" s="173" t="s">
        <v>3186</v>
      </c>
      <c r="AO2051" s="173" t="s">
        <v>3186</v>
      </c>
      <c r="AP2051" s="173" t="s">
        <v>3186</v>
      </c>
      <c r="AQ2051" s="173" t="s">
        <v>3186</v>
      </c>
      <c r="AR2051" s="173" t="s">
        <v>3186</v>
      </c>
      <c r="AS2051" s="173"/>
      <c r="AT2051" s="173"/>
      <c r="AU2051" s="173">
        <v>0.5</v>
      </c>
      <c r="AV2051" s="173"/>
      <c r="AW2051" s="173">
        <v>0.5</v>
      </c>
      <c r="AX2051" s="173"/>
      <c r="AY2051" s="173">
        <v>1</v>
      </c>
      <c r="AZ2051" s="211">
        <f t="shared" si="448"/>
        <v>0</v>
      </c>
      <c r="BA2051" s="211">
        <f t="shared" si="449"/>
        <v>2</v>
      </c>
      <c r="BB2051" s="205">
        <f t="shared" si="441"/>
        <v>53425</v>
      </c>
      <c r="BC2051" s="205">
        <f t="shared" si="442"/>
        <v>53425</v>
      </c>
      <c r="BD2051" s="205">
        <f t="shared" si="443"/>
        <v>0</v>
      </c>
      <c r="BE2051" s="205">
        <f t="shared" si="444"/>
        <v>0</v>
      </c>
      <c r="BF2051" s="175">
        <v>53425</v>
      </c>
      <c r="BG2051" s="175"/>
      <c r="BH2051" s="175">
        <v>20036</v>
      </c>
      <c r="BI2051" s="175"/>
      <c r="BJ2051" s="175"/>
      <c r="BK2051" s="175">
        <v>11983</v>
      </c>
      <c r="BL2051" s="175">
        <v>351</v>
      </c>
      <c r="BM2051" s="175">
        <v>14571</v>
      </c>
      <c r="BN2051" s="175">
        <v>5</v>
      </c>
      <c r="BO2051" s="175">
        <v>6479</v>
      </c>
      <c r="BP2051" s="200">
        <f t="shared" si="445"/>
        <v>26515</v>
      </c>
    </row>
    <row r="2052" spans="1:68" s="201" customFormat="1" x14ac:dyDescent="0.15">
      <c r="A2052" s="117">
        <v>1848101001</v>
      </c>
      <c r="B2052" s="118" t="s">
        <v>1435</v>
      </c>
      <c r="C2052" s="118" t="s">
        <v>1400</v>
      </c>
      <c r="D2052" s="118" t="s">
        <v>1436</v>
      </c>
      <c r="E2052" s="118" t="s">
        <v>4105</v>
      </c>
      <c r="F2052" s="120">
        <v>14</v>
      </c>
      <c r="G2052" s="119">
        <v>902399</v>
      </c>
      <c r="H2052" s="119"/>
      <c r="I2052" s="120" t="s">
        <v>5820</v>
      </c>
      <c r="J2052" s="120">
        <v>5700</v>
      </c>
      <c r="K2052" s="120">
        <v>902399</v>
      </c>
      <c r="L2052" s="120">
        <v>0.434</v>
      </c>
      <c r="M2052" s="121" t="s">
        <v>5661</v>
      </c>
      <c r="N2052" s="120">
        <v>2</v>
      </c>
      <c r="O2052" s="119">
        <v>165.9</v>
      </c>
      <c r="P2052" s="119"/>
      <c r="Q2052" s="119"/>
      <c r="R2052" s="120" t="s">
        <v>5655</v>
      </c>
      <c r="S2052" s="120">
        <v>11.8</v>
      </c>
      <c r="T2052" s="120"/>
      <c r="U2052" s="120"/>
      <c r="V2052" s="172">
        <v>1078.3</v>
      </c>
      <c r="W2052" s="172"/>
      <c r="X2052" s="172">
        <v>814.6</v>
      </c>
      <c r="Y2052" s="172">
        <v>71.8</v>
      </c>
      <c r="Z2052" s="172">
        <v>191.9</v>
      </c>
      <c r="AA2052" s="123">
        <v>12152</v>
      </c>
      <c r="AB2052" s="123"/>
      <c r="AC2052" s="123">
        <v>564.1</v>
      </c>
      <c r="AD2052" s="123"/>
      <c r="AE2052" s="123"/>
      <c r="AF2052" s="123"/>
      <c r="AG2052" s="214"/>
      <c r="AH2052" s="229" t="str">
        <f t="shared" si="440"/>
        <v>b3</v>
      </c>
      <c r="AI2052" s="199"/>
      <c r="AJ2052" s="199"/>
      <c r="AK2052" s="199"/>
      <c r="AL2052" s="199"/>
      <c r="AM2052" s="199"/>
      <c r="AN2052" s="173">
        <v>3</v>
      </c>
      <c r="AO2052" s="173" t="s">
        <v>3186</v>
      </c>
      <c r="AP2052" s="173" t="s">
        <v>3186</v>
      </c>
      <c r="AQ2052" s="173" t="s">
        <v>3186</v>
      </c>
      <c r="AR2052" s="173" t="s">
        <v>3186</v>
      </c>
      <c r="AS2052" s="173">
        <v>1</v>
      </c>
      <c r="AT2052" s="173">
        <v>0.6</v>
      </c>
      <c r="AU2052" s="173">
        <v>0.6</v>
      </c>
      <c r="AV2052" s="173">
        <v>0.6</v>
      </c>
      <c r="AW2052" s="173">
        <v>0.6</v>
      </c>
      <c r="AX2052" s="173" t="s">
        <v>3186</v>
      </c>
      <c r="AY2052" s="173">
        <v>0.6</v>
      </c>
      <c r="AZ2052" s="211">
        <f t="shared" si="448"/>
        <v>4</v>
      </c>
      <c r="BA2052" s="211">
        <f t="shared" si="449"/>
        <v>3</v>
      </c>
      <c r="BB2052" s="205">
        <f t="shared" si="441"/>
        <v>132061</v>
      </c>
      <c r="BC2052" s="205">
        <f t="shared" si="442"/>
        <v>101270</v>
      </c>
      <c r="BD2052" s="205">
        <f t="shared" si="443"/>
        <v>30592</v>
      </c>
      <c r="BE2052" s="205">
        <f t="shared" si="444"/>
        <v>-199</v>
      </c>
      <c r="BF2052" s="175">
        <v>101469</v>
      </c>
      <c r="BG2052" s="175"/>
      <c r="BH2052" s="175">
        <v>30791</v>
      </c>
      <c r="BI2052" s="175">
        <v>30791</v>
      </c>
      <c r="BJ2052" s="175"/>
      <c r="BK2052" s="175">
        <v>11240</v>
      </c>
      <c r="BL2052" s="175">
        <v>22762</v>
      </c>
      <c r="BM2052" s="175">
        <v>13292</v>
      </c>
      <c r="BN2052" s="175">
        <v>3570</v>
      </c>
      <c r="BO2052" s="175">
        <v>19615</v>
      </c>
      <c r="BP2052" s="200">
        <f t="shared" si="445"/>
        <v>50406</v>
      </c>
    </row>
    <row r="2053" spans="1:68" s="201" customFormat="1" x14ac:dyDescent="0.15">
      <c r="A2053" s="117">
        <v>3321601002</v>
      </c>
      <c r="B2053" s="118" t="s">
        <v>2498</v>
      </c>
      <c r="C2053" s="118" t="s">
        <v>2427</v>
      </c>
      <c r="D2053" s="118" t="s">
        <v>2497</v>
      </c>
      <c r="E2053" s="118" t="s">
        <v>4894</v>
      </c>
      <c r="F2053" s="120">
        <v>13</v>
      </c>
      <c r="G2053" s="119">
        <v>992186</v>
      </c>
      <c r="H2053" s="119"/>
      <c r="I2053" s="120" t="s">
        <v>5820</v>
      </c>
      <c r="J2053" s="120">
        <v>5800</v>
      </c>
      <c r="K2053" s="120">
        <v>908241</v>
      </c>
      <c r="L2053" s="120">
        <v>0.42899999999999999</v>
      </c>
      <c r="M2053" s="121" t="s">
        <v>5662</v>
      </c>
      <c r="N2053" s="120">
        <v>2</v>
      </c>
      <c r="O2053" s="119">
        <v>274</v>
      </c>
      <c r="P2053" s="119">
        <v>63.6</v>
      </c>
      <c r="Q2053" s="119">
        <v>7.69</v>
      </c>
      <c r="R2053" s="120" t="s">
        <v>5655</v>
      </c>
      <c r="S2053" s="120">
        <v>22.7</v>
      </c>
      <c r="T2053" s="120"/>
      <c r="U2053" s="120"/>
      <c r="V2053" s="172">
        <v>1563.9</v>
      </c>
      <c r="W2053" s="172">
        <v>152.5</v>
      </c>
      <c r="X2053" s="172">
        <v>1026.3</v>
      </c>
      <c r="Y2053" s="172">
        <v>100.9</v>
      </c>
      <c r="Z2053" s="172">
        <v>284.2</v>
      </c>
      <c r="AA2053" s="123">
        <v>21418</v>
      </c>
      <c r="AB2053" s="123"/>
      <c r="AC2053" s="123">
        <v>788</v>
      </c>
      <c r="AD2053" s="123"/>
      <c r="AE2053" s="123"/>
      <c r="AF2053" s="123"/>
      <c r="AG2053" s="214"/>
      <c r="AH2053" s="229" t="str">
        <f t="shared" si="440"/>
        <v>b3</v>
      </c>
      <c r="AI2053" s="199"/>
      <c r="AJ2053" s="199"/>
      <c r="AK2053" s="199"/>
      <c r="AL2053" s="199"/>
      <c r="AM2053" s="199"/>
      <c r="AN2053" s="173"/>
      <c r="AO2053" s="173"/>
      <c r="AP2053" s="173"/>
      <c r="AQ2053" s="173"/>
      <c r="AR2053" s="173"/>
      <c r="AS2053" s="173"/>
      <c r="AT2053" s="173">
        <v>0.5</v>
      </c>
      <c r="AU2053" s="173">
        <v>1.3</v>
      </c>
      <c r="AV2053" s="173">
        <v>0.5</v>
      </c>
      <c r="AW2053" s="173">
        <v>0.7</v>
      </c>
      <c r="AX2053" s="173">
        <v>0.6</v>
      </c>
      <c r="AY2053" s="173"/>
      <c r="AZ2053" s="211">
        <f t="shared" si="448"/>
        <v>0</v>
      </c>
      <c r="BA2053" s="211">
        <f t="shared" si="449"/>
        <v>3.6</v>
      </c>
      <c r="BB2053" s="205">
        <f t="shared" si="441"/>
        <v>125740</v>
      </c>
      <c r="BC2053" s="205">
        <f t="shared" si="442"/>
        <v>97870</v>
      </c>
      <c r="BD2053" s="205">
        <f t="shared" si="443"/>
        <v>28605</v>
      </c>
      <c r="BE2053" s="205">
        <f t="shared" si="444"/>
        <v>735</v>
      </c>
      <c r="BF2053" s="175">
        <v>97135</v>
      </c>
      <c r="BG2053" s="175"/>
      <c r="BH2053" s="175">
        <v>33877</v>
      </c>
      <c r="BI2053" s="175">
        <v>27870</v>
      </c>
      <c r="BJ2053" s="175"/>
      <c r="BK2053" s="175">
        <v>16397</v>
      </c>
      <c r="BL2053" s="175">
        <v>2278</v>
      </c>
      <c r="BM2053" s="175">
        <v>26354</v>
      </c>
      <c r="BN2053" s="175">
        <v>5317</v>
      </c>
      <c r="BO2053" s="175">
        <v>13647</v>
      </c>
      <c r="BP2053" s="200">
        <f t="shared" si="445"/>
        <v>47524</v>
      </c>
    </row>
    <row r="2054" spans="1:68" s="201" customFormat="1" x14ac:dyDescent="0.15">
      <c r="A2054" s="117">
        <v>2722901001</v>
      </c>
      <c r="B2054" s="118" t="s">
        <v>2092</v>
      </c>
      <c r="C2054" s="118" t="s">
        <v>2037</v>
      </c>
      <c r="D2054" s="118" t="s">
        <v>2093</v>
      </c>
      <c r="E2054" s="118" t="s">
        <v>4579</v>
      </c>
      <c r="F2054" s="120">
        <v>23</v>
      </c>
      <c r="G2054" s="119">
        <v>862259</v>
      </c>
      <c r="H2054" s="119"/>
      <c r="I2054" s="120" t="s">
        <v>5820</v>
      </c>
      <c r="J2054" s="120">
        <v>5300</v>
      </c>
      <c r="K2054" s="120">
        <v>944998</v>
      </c>
      <c r="L2054" s="120">
        <v>0.48799999999999999</v>
      </c>
      <c r="M2054" s="121" t="s">
        <v>5662</v>
      </c>
      <c r="N2054" s="120">
        <v>2</v>
      </c>
      <c r="O2054" s="119">
        <v>219</v>
      </c>
      <c r="P2054" s="119">
        <v>40.6</v>
      </c>
      <c r="Q2054" s="119">
        <v>10</v>
      </c>
      <c r="R2054" s="120" t="s">
        <v>5655</v>
      </c>
      <c r="S2054" s="120">
        <v>0.9</v>
      </c>
      <c r="T2054" s="120"/>
      <c r="U2054" s="120"/>
      <c r="V2054" s="172">
        <v>976</v>
      </c>
      <c r="W2054" s="172">
        <v>83</v>
      </c>
      <c r="X2054" s="172">
        <v>536</v>
      </c>
      <c r="Y2054" s="172">
        <v>292</v>
      </c>
      <c r="Z2054" s="172">
        <v>65</v>
      </c>
      <c r="AA2054" s="123"/>
      <c r="AB2054" s="123">
        <v>15113</v>
      </c>
      <c r="AC2054" s="123">
        <v>552</v>
      </c>
      <c r="AD2054" s="123"/>
      <c r="AE2054" s="123"/>
      <c r="AF2054" s="123"/>
      <c r="AG2054" s="214"/>
      <c r="AH2054" s="229" t="str">
        <f t="shared" si="440"/>
        <v>b3</v>
      </c>
      <c r="AI2054" s="199"/>
      <c r="AJ2054" s="199"/>
      <c r="AK2054" s="199"/>
      <c r="AL2054" s="199"/>
      <c r="AM2054" s="199"/>
      <c r="AN2054" s="173">
        <v>3</v>
      </c>
      <c r="AO2054" s="173"/>
      <c r="AP2054" s="173"/>
      <c r="AQ2054" s="173"/>
      <c r="AR2054" s="173"/>
      <c r="AS2054" s="173">
        <v>0.5</v>
      </c>
      <c r="AT2054" s="173">
        <v>1.5</v>
      </c>
      <c r="AU2054" s="173">
        <v>1</v>
      </c>
      <c r="AV2054" s="173">
        <v>1</v>
      </c>
      <c r="AW2054" s="173">
        <v>0.5</v>
      </c>
      <c r="AX2054" s="173">
        <v>1</v>
      </c>
      <c r="AY2054" s="173">
        <v>0.5</v>
      </c>
      <c r="AZ2054" s="211">
        <f t="shared" si="448"/>
        <v>3.5</v>
      </c>
      <c r="BA2054" s="211">
        <f t="shared" si="449"/>
        <v>5.5</v>
      </c>
      <c r="BB2054" s="205">
        <f t="shared" si="441"/>
        <v>96457</v>
      </c>
      <c r="BC2054" s="205">
        <f t="shared" si="442"/>
        <v>68140</v>
      </c>
      <c r="BD2054" s="205">
        <f t="shared" si="443"/>
        <v>28317</v>
      </c>
      <c r="BE2054" s="205">
        <f t="shared" si="444"/>
        <v>0</v>
      </c>
      <c r="BF2054" s="175">
        <v>68140</v>
      </c>
      <c r="BG2054" s="175">
        <v>2685</v>
      </c>
      <c r="BH2054" s="175">
        <v>28317</v>
      </c>
      <c r="BI2054" s="175">
        <v>28317</v>
      </c>
      <c r="BJ2054" s="175"/>
      <c r="BK2054" s="175">
        <v>7244</v>
      </c>
      <c r="BL2054" s="175">
        <v>11604</v>
      </c>
      <c r="BM2054" s="175">
        <v>12927</v>
      </c>
      <c r="BN2054" s="175">
        <v>4097</v>
      </c>
      <c r="BO2054" s="175">
        <v>1266</v>
      </c>
      <c r="BP2054" s="200">
        <f t="shared" si="445"/>
        <v>29583</v>
      </c>
    </row>
    <row r="2055" spans="1:68" s="201" customFormat="1" x14ac:dyDescent="0.15">
      <c r="A2055" s="117">
        <v>3521601002</v>
      </c>
      <c r="B2055" s="118" t="s">
        <v>2647</v>
      </c>
      <c r="C2055" s="118" t="s">
        <v>2601</v>
      </c>
      <c r="D2055" s="118" t="s">
        <v>2646</v>
      </c>
      <c r="E2055" s="118" t="s">
        <v>5007</v>
      </c>
      <c r="F2055" s="120">
        <v>24</v>
      </c>
      <c r="G2055" s="119">
        <v>952080</v>
      </c>
      <c r="H2055" s="119"/>
      <c r="I2055" s="120" t="s">
        <v>5820</v>
      </c>
      <c r="J2055" s="120">
        <v>3100</v>
      </c>
      <c r="K2055" s="120">
        <v>952080</v>
      </c>
      <c r="L2055" s="120">
        <v>0.84099999999999997</v>
      </c>
      <c r="M2055" s="121" t="s">
        <v>5656</v>
      </c>
      <c r="N2055" s="120">
        <v>2</v>
      </c>
      <c r="O2055" s="119">
        <v>101</v>
      </c>
      <c r="P2055" s="119">
        <v>30.2</v>
      </c>
      <c r="Q2055" s="119">
        <v>3.3</v>
      </c>
      <c r="R2055" s="120"/>
      <c r="S2055" s="120"/>
      <c r="T2055" s="120"/>
      <c r="U2055" s="120"/>
      <c r="V2055" s="172">
        <v>487</v>
      </c>
      <c r="W2055" s="172">
        <v>164</v>
      </c>
      <c r="X2055" s="172">
        <v>190</v>
      </c>
      <c r="Y2055" s="172">
        <v>44</v>
      </c>
      <c r="Z2055" s="172">
        <v>89</v>
      </c>
      <c r="AA2055" s="123">
        <v>5608.5</v>
      </c>
      <c r="AB2055" s="123"/>
      <c r="AC2055" s="123">
        <v>556</v>
      </c>
      <c r="AD2055" s="123"/>
      <c r="AE2055" s="123"/>
      <c r="AF2055" s="123"/>
      <c r="AG2055" s="214"/>
      <c r="AH2055" s="229" t="str">
        <f t="shared" si="440"/>
        <v>b3</v>
      </c>
      <c r="AI2055" s="199"/>
      <c r="AJ2055" s="199"/>
      <c r="AK2055" s="199"/>
      <c r="AL2055" s="199"/>
      <c r="AM2055" s="199"/>
      <c r="AN2055" s="173">
        <v>1</v>
      </c>
      <c r="AO2055" s="173" t="s">
        <v>3186</v>
      </c>
      <c r="AP2055" s="173" t="s">
        <v>3186</v>
      </c>
      <c r="AQ2055" s="173"/>
      <c r="AR2055" s="173"/>
      <c r="AS2055" s="173"/>
      <c r="AT2055" s="173">
        <v>2.2999999999999998</v>
      </c>
      <c r="AU2055" s="173">
        <v>6</v>
      </c>
      <c r="AV2055" s="173"/>
      <c r="AW2055" s="173"/>
      <c r="AX2055" s="173"/>
      <c r="AY2055" s="173">
        <v>0.7</v>
      </c>
      <c r="AZ2055" s="211">
        <f t="shared" si="448"/>
        <v>1</v>
      </c>
      <c r="BA2055" s="211">
        <f t="shared" si="449"/>
        <v>9</v>
      </c>
      <c r="BB2055" s="205">
        <f t="shared" si="441"/>
        <v>97377</v>
      </c>
      <c r="BC2055" s="205">
        <f t="shared" si="442"/>
        <v>73260</v>
      </c>
      <c r="BD2055" s="205">
        <f t="shared" si="443"/>
        <v>25080</v>
      </c>
      <c r="BE2055" s="205">
        <f t="shared" si="444"/>
        <v>963</v>
      </c>
      <c r="BF2055" s="175">
        <v>72297</v>
      </c>
      <c r="BG2055" s="175">
        <v>9062</v>
      </c>
      <c r="BH2055" s="175">
        <v>38686</v>
      </c>
      <c r="BI2055" s="175">
        <v>24117</v>
      </c>
      <c r="BJ2055" s="175"/>
      <c r="BK2055" s="175">
        <v>8626</v>
      </c>
      <c r="BL2055" s="175">
        <v>4541</v>
      </c>
      <c r="BM2055" s="175">
        <v>7070</v>
      </c>
      <c r="BN2055" s="175">
        <v>2163</v>
      </c>
      <c r="BO2055" s="175">
        <v>3112</v>
      </c>
      <c r="BP2055" s="200">
        <f t="shared" si="445"/>
        <v>41798</v>
      </c>
    </row>
    <row r="2056" spans="1:68" s="201" customFormat="1" x14ac:dyDescent="0.15">
      <c r="A2056" s="117">
        <v>1520602001</v>
      </c>
      <c r="B2056" s="118" t="s">
        <v>1198</v>
      </c>
      <c r="C2056" s="118" t="s">
        <v>1167</v>
      </c>
      <c r="D2056" s="118" t="s">
        <v>1199</v>
      </c>
      <c r="E2056" s="118" t="s">
        <v>3924</v>
      </c>
      <c r="F2056" s="120">
        <v>23</v>
      </c>
      <c r="G2056" s="119">
        <v>1021005</v>
      </c>
      <c r="H2056" s="119"/>
      <c r="I2056" s="120" t="s">
        <v>5820</v>
      </c>
      <c r="J2056" s="120">
        <v>4100</v>
      </c>
      <c r="K2056" s="120">
        <v>1021005</v>
      </c>
      <c r="L2056" s="120">
        <v>0.68200000000000005</v>
      </c>
      <c r="M2056" s="121" t="s">
        <v>5657</v>
      </c>
      <c r="N2056" s="120">
        <v>2</v>
      </c>
      <c r="O2056" s="119">
        <v>174</v>
      </c>
      <c r="P2056" s="119"/>
      <c r="Q2056" s="119"/>
      <c r="R2056" s="120" t="s">
        <v>5655</v>
      </c>
      <c r="S2056" s="120">
        <v>40.5</v>
      </c>
      <c r="T2056" s="120"/>
      <c r="U2056" s="120"/>
      <c r="V2056" s="172">
        <v>454</v>
      </c>
      <c r="W2056" s="172"/>
      <c r="X2056" s="172"/>
      <c r="Y2056" s="172"/>
      <c r="Z2056" s="172">
        <v>454</v>
      </c>
      <c r="AA2056" s="123">
        <v>619</v>
      </c>
      <c r="AB2056" s="123"/>
      <c r="AC2056" s="123">
        <v>201</v>
      </c>
      <c r="AD2056" s="123"/>
      <c r="AE2056" s="123"/>
      <c r="AF2056" s="123"/>
      <c r="AG2056" s="214"/>
      <c r="AH2056" s="229" t="str">
        <f t="shared" si="440"/>
        <v>b3</v>
      </c>
      <c r="AI2056" s="199"/>
      <c r="AJ2056" s="199"/>
      <c r="AK2056" s="199"/>
      <c r="AL2056" s="199"/>
      <c r="AM2056" s="199"/>
      <c r="AN2056" s="173" t="s">
        <v>3186</v>
      </c>
      <c r="AO2056" s="173" t="s">
        <v>3186</v>
      </c>
      <c r="AP2056" s="173" t="s">
        <v>3186</v>
      </c>
      <c r="AQ2056" s="173" t="s">
        <v>3186</v>
      </c>
      <c r="AR2056" s="173" t="s">
        <v>3186</v>
      </c>
      <c r="AS2056" s="173" t="s">
        <v>3186</v>
      </c>
      <c r="AT2056" s="173" t="s">
        <v>3186</v>
      </c>
      <c r="AU2056" s="173" t="s">
        <v>3186</v>
      </c>
      <c r="AV2056" s="173" t="s">
        <v>3186</v>
      </c>
      <c r="AW2056" s="173" t="s">
        <v>3186</v>
      </c>
      <c r="AX2056" s="173" t="s">
        <v>3186</v>
      </c>
      <c r="AY2056" s="173" t="s">
        <v>3186</v>
      </c>
      <c r="AZ2056" s="211">
        <f t="shared" si="448"/>
        <v>0</v>
      </c>
      <c r="BA2056" s="211">
        <f t="shared" si="449"/>
        <v>0</v>
      </c>
      <c r="BB2056" s="205">
        <f t="shared" si="441"/>
        <v>6829</v>
      </c>
      <c r="BC2056" s="205">
        <f t="shared" si="442"/>
        <v>6829</v>
      </c>
      <c r="BD2056" s="205">
        <f t="shared" si="443"/>
        <v>0</v>
      </c>
      <c r="BE2056" s="205">
        <f t="shared" si="444"/>
        <v>0</v>
      </c>
      <c r="BF2056" s="175">
        <v>6829</v>
      </c>
      <c r="BG2056" s="175"/>
      <c r="BH2056" s="175"/>
      <c r="BI2056" s="175"/>
      <c r="BJ2056" s="175"/>
      <c r="BK2056" s="175">
        <v>1823</v>
      </c>
      <c r="BL2056" s="175"/>
      <c r="BM2056" s="175"/>
      <c r="BN2056" s="175">
        <v>5006</v>
      </c>
      <c r="BO2056" s="175"/>
      <c r="BP2056" s="200">
        <f t="shared" si="445"/>
        <v>0</v>
      </c>
    </row>
    <row r="2057" spans="1:68" s="201" customFormat="1" x14ac:dyDescent="0.15">
      <c r="A2057" s="117">
        <v>3000281001</v>
      </c>
      <c r="B2057" s="118" t="s">
        <v>2282</v>
      </c>
      <c r="C2057" s="118" t="s">
        <v>2280</v>
      </c>
      <c r="D2057" s="118" t="s">
        <v>2283</v>
      </c>
      <c r="E2057" s="118" t="s">
        <v>4736</v>
      </c>
      <c r="F2057" s="120">
        <v>5</v>
      </c>
      <c r="G2057" s="119">
        <v>1034196</v>
      </c>
      <c r="H2057" s="119"/>
      <c r="I2057" s="120" t="s">
        <v>5820</v>
      </c>
      <c r="J2057" s="120">
        <v>9080</v>
      </c>
      <c r="K2057" s="120">
        <v>1034196</v>
      </c>
      <c r="L2057" s="120">
        <v>0.312</v>
      </c>
      <c r="M2057" s="121" t="s">
        <v>5656</v>
      </c>
      <c r="N2057" s="120">
        <v>2</v>
      </c>
      <c r="O2057" s="119">
        <v>180</v>
      </c>
      <c r="P2057" s="119">
        <v>33</v>
      </c>
      <c r="Q2057" s="119">
        <v>3.5</v>
      </c>
      <c r="R2057" s="120" t="s">
        <v>5655</v>
      </c>
      <c r="S2057" s="120">
        <v>0.7</v>
      </c>
      <c r="T2057" s="120"/>
      <c r="U2057" s="120"/>
      <c r="V2057" s="172">
        <v>990.18499999999995</v>
      </c>
      <c r="W2057" s="172">
        <v>97.784999999999997</v>
      </c>
      <c r="X2057" s="172">
        <v>506.7</v>
      </c>
      <c r="Y2057" s="172">
        <v>122.4</v>
      </c>
      <c r="Z2057" s="172">
        <v>263.3</v>
      </c>
      <c r="AA2057" s="123">
        <v>4518</v>
      </c>
      <c r="AB2057" s="123"/>
      <c r="AC2057" s="123">
        <v>620.79999999999995</v>
      </c>
      <c r="AD2057" s="123"/>
      <c r="AE2057" s="123"/>
      <c r="AF2057" s="123"/>
      <c r="AG2057" s="214"/>
      <c r="AH2057" s="229" t="str">
        <f t="shared" ref="AH2057:AH2088" si="450">IF(N2057=1,IF(AG2057&gt;0,"a4",IF(AC2057&gt;0,"a3",IF(AA2057&gt;0,"a2","a1"))),IF(AG2057&gt;0,"b4",IF(AC2057&gt;0,"b3",IF(AA2057&gt;0,"b2","b1"))))</f>
        <v>b3</v>
      </c>
      <c r="AI2057" s="199"/>
      <c r="AJ2057" s="199"/>
      <c r="AK2057" s="199"/>
      <c r="AL2057" s="199"/>
      <c r="AM2057" s="199"/>
      <c r="AN2057" s="173"/>
      <c r="AO2057" s="173"/>
      <c r="AP2057" s="173"/>
      <c r="AQ2057" s="173"/>
      <c r="AR2057" s="173"/>
      <c r="AS2057" s="173">
        <v>8</v>
      </c>
      <c r="AT2057" s="173">
        <v>5</v>
      </c>
      <c r="AU2057" s="173">
        <v>6</v>
      </c>
      <c r="AV2057" s="173">
        <v>1.5</v>
      </c>
      <c r="AW2057" s="173">
        <v>0.5</v>
      </c>
      <c r="AX2057" s="173">
        <v>1</v>
      </c>
      <c r="AY2057" s="173">
        <v>1</v>
      </c>
      <c r="AZ2057" s="211">
        <f t="shared" si="448"/>
        <v>8</v>
      </c>
      <c r="BA2057" s="211">
        <f t="shared" si="449"/>
        <v>15</v>
      </c>
      <c r="BB2057" s="205">
        <f t="shared" ref="BB2057:BB2088" si="451">SUM(BG2057:BO2057)</f>
        <v>378458</v>
      </c>
      <c r="BC2057" s="205">
        <f t="shared" ref="BC2057:BC2088" si="452">BG2057+BH2057+BK2057+BL2057+BM2057+BN2057+BO2057</f>
        <v>222966</v>
      </c>
      <c r="BD2057" s="205">
        <f t="shared" ref="BD2057:BD2088" si="453">BB2057-BF2057</f>
        <v>189229</v>
      </c>
      <c r="BE2057" s="205">
        <f t="shared" ref="BE2057:BE2088" si="454">BC2057-BF2057</f>
        <v>33737</v>
      </c>
      <c r="BF2057" s="175">
        <v>189229</v>
      </c>
      <c r="BG2057" s="175"/>
      <c r="BH2057" s="175">
        <v>189229</v>
      </c>
      <c r="BI2057" s="175">
        <v>25821</v>
      </c>
      <c r="BJ2057" s="175">
        <v>129671</v>
      </c>
      <c r="BK2057" s="175"/>
      <c r="BL2057" s="175"/>
      <c r="BM2057" s="175"/>
      <c r="BN2057" s="175"/>
      <c r="BO2057" s="175">
        <v>33737</v>
      </c>
      <c r="BP2057" s="200">
        <f t="shared" ref="BP2057:BP2088" si="455">BH2057+BO2057</f>
        <v>222966</v>
      </c>
    </row>
    <row r="2058" spans="1:68" s="201" customFormat="1" x14ac:dyDescent="0.15">
      <c r="A2058" s="117">
        <v>3321501001</v>
      </c>
      <c r="B2058" s="118" t="s">
        <v>2486</v>
      </c>
      <c r="C2058" s="118" t="s">
        <v>2427</v>
      </c>
      <c r="D2058" s="118" t="s">
        <v>2487</v>
      </c>
      <c r="E2058" s="118" t="s">
        <v>4883</v>
      </c>
      <c r="F2058" s="120">
        <v>24</v>
      </c>
      <c r="G2058" s="119">
        <v>1041307</v>
      </c>
      <c r="H2058" s="119"/>
      <c r="I2058" s="120" t="s">
        <v>5820</v>
      </c>
      <c r="J2058" s="120">
        <v>3825</v>
      </c>
      <c r="K2058" s="120">
        <v>1041307</v>
      </c>
      <c r="L2058" s="120">
        <v>0.746</v>
      </c>
      <c r="M2058" s="121" t="s">
        <v>5672</v>
      </c>
      <c r="N2058" s="120">
        <v>2</v>
      </c>
      <c r="O2058" s="119"/>
      <c r="P2058" s="119"/>
      <c r="Q2058" s="119"/>
      <c r="R2058" s="120" t="s">
        <v>5655</v>
      </c>
      <c r="S2058" s="120">
        <v>19.399999999999999</v>
      </c>
      <c r="T2058" s="120"/>
      <c r="U2058" s="120"/>
      <c r="V2058" s="172">
        <v>1205.5999999999999</v>
      </c>
      <c r="W2058" s="172">
        <v>421.96</v>
      </c>
      <c r="X2058" s="172">
        <v>482.24</v>
      </c>
      <c r="Y2058" s="172">
        <v>180.84</v>
      </c>
      <c r="Z2058" s="172">
        <v>120.56</v>
      </c>
      <c r="AA2058" s="123">
        <v>6728</v>
      </c>
      <c r="AB2058" s="123"/>
      <c r="AC2058" s="123">
        <v>116</v>
      </c>
      <c r="AD2058" s="123"/>
      <c r="AE2058" s="123"/>
      <c r="AF2058" s="123"/>
      <c r="AG2058" s="214"/>
      <c r="AH2058" s="229" t="str">
        <f t="shared" si="450"/>
        <v>b3</v>
      </c>
      <c r="AI2058" s="199"/>
      <c r="AJ2058" s="199"/>
      <c r="AK2058" s="199"/>
      <c r="AL2058" s="199"/>
      <c r="AM2058" s="199"/>
      <c r="AN2058" s="173">
        <v>11</v>
      </c>
      <c r="AO2058" s="173" t="s">
        <v>3186</v>
      </c>
      <c r="AP2058" s="173" t="s">
        <v>3186</v>
      </c>
      <c r="AQ2058" s="173" t="s">
        <v>3186</v>
      </c>
      <c r="AR2058" s="173" t="s">
        <v>3186</v>
      </c>
      <c r="AS2058" s="173">
        <v>1</v>
      </c>
      <c r="AT2058" s="173">
        <v>1</v>
      </c>
      <c r="AU2058" s="173">
        <v>1</v>
      </c>
      <c r="AV2058" s="173">
        <v>1</v>
      </c>
      <c r="AW2058" s="173">
        <v>1</v>
      </c>
      <c r="AX2058" s="173">
        <v>1</v>
      </c>
      <c r="AY2058" s="173" t="s">
        <v>3186</v>
      </c>
      <c r="AZ2058" s="211">
        <f t="shared" si="448"/>
        <v>12</v>
      </c>
      <c r="BA2058" s="211">
        <f t="shared" si="449"/>
        <v>5</v>
      </c>
      <c r="BB2058" s="205">
        <f t="shared" si="451"/>
        <v>145941</v>
      </c>
      <c r="BC2058" s="205">
        <f t="shared" si="452"/>
        <v>116835</v>
      </c>
      <c r="BD2058" s="205">
        <f t="shared" si="453"/>
        <v>38808</v>
      </c>
      <c r="BE2058" s="205">
        <f t="shared" si="454"/>
        <v>9702</v>
      </c>
      <c r="BF2058" s="175">
        <v>107133</v>
      </c>
      <c r="BG2058" s="175">
        <v>22758</v>
      </c>
      <c r="BH2058" s="175">
        <v>38808</v>
      </c>
      <c r="BI2058" s="175">
        <v>22897</v>
      </c>
      <c r="BJ2058" s="175">
        <v>6209</v>
      </c>
      <c r="BK2058" s="175">
        <v>8212</v>
      </c>
      <c r="BL2058" s="175">
        <v>5365</v>
      </c>
      <c r="BM2058" s="175">
        <v>18223</v>
      </c>
      <c r="BN2058" s="175">
        <v>11630</v>
      </c>
      <c r="BO2058" s="175">
        <v>11839</v>
      </c>
      <c r="BP2058" s="200">
        <f t="shared" si="455"/>
        <v>50647</v>
      </c>
    </row>
    <row r="2059" spans="1:68" s="201" customFormat="1" x14ac:dyDescent="0.15">
      <c r="A2059" s="117">
        <v>3820101004</v>
      </c>
      <c r="B2059" s="118" t="s">
        <v>678</v>
      </c>
      <c r="C2059" s="118" t="s">
        <v>2700</v>
      </c>
      <c r="D2059" s="118" t="s">
        <v>2701</v>
      </c>
      <c r="E2059" s="118" t="s">
        <v>5046</v>
      </c>
      <c r="F2059" s="120">
        <v>8</v>
      </c>
      <c r="G2059" s="119">
        <v>1047746</v>
      </c>
      <c r="H2059" s="119"/>
      <c r="I2059" s="120" t="s">
        <v>5820</v>
      </c>
      <c r="J2059" s="120">
        <v>8000</v>
      </c>
      <c r="K2059" s="120">
        <v>1047746</v>
      </c>
      <c r="L2059" s="120">
        <v>0.35899999999999999</v>
      </c>
      <c r="M2059" s="121" t="s">
        <v>5656</v>
      </c>
      <c r="N2059" s="120">
        <v>2</v>
      </c>
      <c r="O2059" s="119">
        <v>250</v>
      </c>
      <c r="P2059" s="119">
        <v>32.24</v>
      </c>
      <c r="Q2059" s="119">
        <v>4.0999999999999996</v>
      </c>
      <c r="R2059" s="120" t="s">
        <v>5655</v>
      </c>
      <c r="S2059" s="120">
        <v>11.1</v>
      </c>
      <c r="T2059" s="120"/>
      <c r="U2059" s="120"/>
      <c r="V2059" s="172">
        <v>1428</v>
      </c>
      <c r="W2059" s="172">
        <v>210</v>
      </c>
      <c r="X2059" s="172">
        <v>846</v>
      </c>
      <c r="Y2059" s="172">
        <v>119</v>
      </c>
      <c r="Z2059" s="172">
        <v>253</v>
      </c>
      <c r="AA2059" s="123">
        <v>5506</v>
      </c>
      <c r="AB2059" s="123"/>
      <c r="AC2059" s="123">
        <v>968.4</v>
      </c>
      <c r="AD2059" s="123"/>
      <c r="AE2059" s="123"/>
      <c r="AF2059" s="123"/>
      <c r="AG2059" s="214"/>
      <c r="AH2059" s="229" t="str">
        <f t="shared" si="450"/>
        <v>b3</v>
      </c>
      <c r="AI2059" s="199" t="s">
        <v>5401</v>
      </c>
      <c r="AJ2059" s="199"/>
      <c r="AK2059" s="199" t="s">
        <v>5401</v>
      </c>
      <c r="AL2059" s="199"/>
      <c r="AM2059" s="199"/>
      <c r="AN2059" s="173">
        <v>0.5</v>
      </c>
      <c r="AO2059" s="173"/>
      <c r="AP2059" s="173"/>
      <c r="AQ2059" s="173">
        <v>1</v>
      </c>
      <c r="AR2059" s="173"/>
      <c r="AS2059" s="173">
        <v>0.5</v>
      </c>
      <c r="AT2059" s="173">
        <v>3</v>
      </c>
      <c r="AU2059" s="173">
        <v>3</v>
      </c>
      <c r="AV2059" s="173">
        <v>1</v>
      </c>
      <c r="AW2059" s="173">
        <v>1</v>
      </c>
      <c r="AX2059" s="173">
        <v>1.5</v>
      </c>
      <c r="AY2059" s="173">
        <v>1</v>
      </c>
      <c r="AZ2059" s="211">
        <f t="shared" si="448"/>
        <v>2</v>
      </c>
      <c r="BA2059" s="211">
        <f t="shared" si="449"/>
        <v>10.5</v>
      </c>
      <c r="BB2059" s="205">
        <f t="shared" si="451"/>
        <v>130740</v>
      </c>
      <c r="BC2059" s="205">
        <f t="shared" si="452"/>
        <v>130740</v>
      </c>
      <c r="BD2059" s="205">
        <f t="shared" si="453"/>
        <v>0</v>
      </c>
      <c r="BE2059" s="205">
        <f t="shared" si="454"/>
        <v>0</v>
      </c>
      <c r="BF2059" s="175">
        <v>130740</v>
      </c>
      <c r="BG2059" s="175">
        <v>13057</v>
      </c>
      <c r="BH2059" s="175">
        <v>80210</v>
      </c>
      <c r="BI2059" s="175"/>
      <c r="BJ2059" s="175"/>
      <c r="BK2059" s="175">
        <v>4936</v>
      </c>
      <c r="BL2059" s="175">
        <v>2390</v>
      </c>
      <c r="BM2059" s="175">
        <v>16538</v>
      </c>
      <c r="BN2059" s="175">
        <v>6475</v>
      </c>
      <c r="BO2059" s="175">
        <v>7134</v>
      </c>
      <c r="BP2059" s="200">
        <f t="shared" si="455"/>
        <v>87344</v>
      </c>
    </row>
    <row r="2060" spans="1:68" s="201" customFormat="1" x14ac:dyDescent="0.15">
      <c r="A2060" s="117">
        <v>3820201002</v>
      </c>
      <c r="B2060" s="118" t="s">
        <v>2287</v>
      </c>
      <c r="C2060" s="118" t="s">
        <v>2700</v>
      </c>
      <c r="D2060" s="118" t="s">
        <v>2704</v>
      </c>
      <c r="E2060" s="118" t="s">
        <v>5048</v>
      </c>
      <c r="F2060" s="120">
        <v>22</v>
      </c>
      <c r="G2060" s="119">
        <v>1091316</v>
      </c>
      <c r="H2060" s="119"/>
      <c r="I2060" s="120" t="s">
        <v>5820</v>
      </c>
      <c r="J2060" s="120">
        <v>8500</v>
      </c>
      <c r="K2060" s="120">
        <v>1091316</v>
      </c>
      <c r="L2060" s="120">
        <v>0.35199999999999998</v>
      </c>
      <c r="M2060" s="121" t="s">
        <v>5654</v>
      </c>
      <c r="N2060" s="120">
        <v>2</v>
      </c>
      <c r="O2060" s="119">
        <v>226.7</v>
      </c>
      <c r="P2060" s="119">
        <v>34.799999999999997</v>
      </c>
      <c r="Q2060" s="119">
        <v>3.57</v>
      </c>
      <c r="R2060" s="120" t="s">
        <v>5655</v>
      </c>
      <c r="S2060" s="120">
        <v>31.2</v>
      </c>
      <c r="T2060" s="120"/>
      <c r="U2060" s="120"/>
      <c r="V2060" s="172">
        <v>989</v>
      </c>
      <c r="W2060" s="172">
        <v>176</v>
      </c>
      <c r="X2060" s="172">
        <v>703</v>
      </c>
      <c r="Y2060" s="172">
        <v>110</v>
      </c>
      <c r="Z2060" s="172"/>
      <c r="AA2060" s="123">
        <v>13572</v>
      </c>
      <c r="AB2060" s="123">
        <v>21018.480000000087</v>
      </c>
      <c r="AC2060" s="123">
        <v>565</v>
      </c>
      <c r="AD2060" s="123"/>
      <c r="AE2060" s="123"/>
      <c r="AF2060" s="123"/>
      <c r="AG2060" s="214"/>
      <c r="AH2060" s="229" t="str">
        <f t="shared" si="450"/>
        <v>b3</v>
      </c>
      <c r="AI2060" s="199"/>
      <c r="AJ2060" s="199"/>
      <c r="AK2060" s="199"/>
      <c r="AL2060" s="199"/>
      <c r="AM2060" s="199"/>
      <c r="AN2060" s="173">
        <v>1</v>
      </c>
      <c r="AO2060" s="173"/>
      <c r="AP2060" s="173"/>
      <c r="AQ2060" s="173"/>
      <c r="AR2060" s="173"/>
      <c r="AS2060" s="173"/>
      <c r="AT2060" s="173">
        <v>3</v>
      </c>
      <c r="AU2060" s="173">
        <v>1.5</v>
      </c>
      <c r="AV2060" s="173">
        <v>2</v>
      </c>
      <c r="AW2060" s="173">
        <v>1</v>
      </c>
      <c r="AX2060" s="173"/>
      <c r="AY2060" s="173">
        <v>0.5</v>
      </c>
      <c r="AZ2060" s="211">
        <f t="shared" si="448"/>
        <v>1</v>
      </c>
      <c r="BA2060" s="211">
        <f t="shared" si="449"/>
        <v>8</v>
      </c>
      <c r="BB2060" s="205">
        <f t="shared" si="451"/>
        <v>130187</v>
      </c>
      <c r="BC2060" s="205">
        <f t="shared" si="452"/>
        <v>104150</v>
      </c>
      <c r="BD2060" s="205">
        <f t="shared" si="453"/>
        <v>27078</v>
      </c>
      <c r="BE2060" s="205">
        <f t="shared" si="454"/>
        <v>1041</v>
      </c>
      <c r="BF2060" s="175">
        <v>103109</v>
      </c>
      <c r="BG2060" s="175">
        <v>7457</v>
      </c>
      <c r="BH2060" s="175">
        <v>51769</v>
      </c>
      <c r="BI2060" s="175">
        <v>26037</v>
      </c>
      <c r="BJ2060" s="175"/>
      <c r="BK2060" s="175">
        <v>12897</v>
      </c>
      <c r="BL2060" s="175">
        <v>1869</v>
      </c>
      <c r="BM2060" s="175">
        <v>14287</v>
      </c>
      <c r="BN2060" s="175">
        <v>8290</v>
      </c>
      <c r="BO2060" s="175">
        <v>7581</v>
      </c>
      <c r="BP2060" s="200">
        <f t="shared" si="455"/>
        <v>59350</v>
      </c>
    </row>
    <row r="2061" spans="1:68" s="201" customFormat="1" x14ac:dyDescent="0.15">
      <c r="A2061" s="117">
        <v>2822101002</v>
      </c>
      <c r="B2061" s="118" t="s">
        <v>2164</v>
      </c>
      <c r="C2061" s="118" t="s">
        <v>2099</v>
      </c>
      <c r="D2061" s="118" t="s">
        <v>2163</v>
      </c>
      <c r="E2061" s="118" t="s">
        <v>4637</v>
      </c>
      <c r="F2061" s="120">
        <v>13</v>
      </c>
      <c r="G2061" s="119">
        <v>1130126</v>
      </c>
      <c r="H2061" s="119"/>
      <c r="I2061" s="120" t="s">
        <v>5820</v>
      </c>
      <c r="J2061" s="120">
        <v>5550</v>
      </c>
      <c r="K2061" s="120">
        <v>1130126</v>
      </c>
      <c r="L2061" s="120">
        <v>0.55800000000000005</v>
      </c>
      <c r="M2061" s="121" t="s">
        <v>5654</v>
      </c>
      <c r="N2061" s="120">
        <v>2</v>
      </c>
      <c r="O2061" s="119">
        <v>246</v>
      </c>
      <c r="P2061" s="119">
        <v>38</v>
      </c>
      <c r="Q2061" s="119">
        <v>4.0999999999999996</v>
      </c>
      <c r="R2061" s="120" t="s">
        <v>5655</v>
      </c>
      <c r="S2061" s="120">
        <v>17.8</v>
      </c>
      <c r="T2061" s="120"/>
      <c r="U2061" s="120"/>
      <c r="V2061" s="172">
        <v>1183</v>
      </c>
      <c r="W2061" s="172">
        <v>189.5</v>
      </c>
      <c r="X2061" s="172">
        <v>793</v>
      </c>
      <c r="Y2061" s="172">
        <v>153.6</v>
      </c>
      <c r="Z2061" s="172">
        <v>46.9</v>
      </c>
      <c r="AA2061" s="123">
        <v>4398</v>
      </c>
      <c r="AB2061" s="123"/>
      <c r="AC2061" s="123">
        <v>1160</v>
      </c>
      <c r="AD2061" s="123"/>
      <c r="AE2061" s="123"/>
      <c r="AF2061" s="123"/>
      <c r="AG2061" s="214"/>
      <c r="AH2061" s="229" t="str">
        <f t="shared" si="450"/>
        <v>b3</v>
      </c>
      <c r="AI2061" s="199"/>
      <c r="AJ2061" s="199"/>
      <c r="AK2061" s="199"/>
      <c r="AL2061" s="199"/>
      <c r="AM2061" s="199"/>
      <c r="AN2061" s="173">
        <v>0.6</v>
      </c>
      <c r="AO2061" s="173"/>
      <c r="AP2061" s="173"/>
      <c r="AQ2061" s="173"/>
      <c r="AR2061" s="173" t="s">
        <v>3186</v>
      </c>
      <c r="AS2061" s="173">
        <v>0.5</v>
      </c>
      <c r="AT2061" s="173">
        <v>1.5</v>
      </c>
      <c r="AU2061" s="173">
        <v>0.5</v>
      </c>
      <c r="AV2061" s="173">
        <v>1.5</v>
      </c>
      <c r="AW2061" s="173">
        <v>0.5</v>
      </c>
      <c r="AX2061" s="173">
        <v>1</v>
      </c>
      <c r="AY2061" s="173">
        <v>0.5</v>
      </c>
      <c r="AZ2061" s="211">
        <f t="shared" si="448"/>
        <v>1.1000000000000001</v>
      </c>
      <c r="BA2061" s="211">
        <f t="shared" si="449"/>
        <v>5.5</v>
      </c>
      <c r="BB2061" s="205">
        <f t="shared" si="451"/>
        <v>123786</v>
      </c>
      <c r="BC2061" s="205">
        <f t="shared" si="452"/>
        <v>95821</v>
      </c>
      <c r="BD2061" s="205">
        <f t="shared" si="453"/>
        <v>35847</v>
      </c>
      <c r="BE2061" s="205">
        <f t="shared" si="454"/>
        <v>7882</v>
      </c>
      <c r="BF2061" s="175">
        <v>87939</v>
      </c>
      <c r="BG2061" s="175">
        <v>9736</v>
      </c>
      <c r="BH2061" s="175">
        <v>35847</v>
      </c>
      <c r="BI2061" s="175">
        <v>27965</v>
      </c>
      <c r="BJ2061" s="175"/>
      <c r="BK2061" s="175">
        <v>9554</v>
      </c>
      <c r="BL2061" s="175">
        <v>11132</v>
      </c>
      <c r="BM2061" s="175">
        <v>15820</v>
      </c>
      <c r="BN2061" s="175">
        <v>4915</v>
      </c>
      <c r="BO2061" s="175">
        <v>8817</v>
      </c>
      <c r="BP2061" s="200">
        <f t="shared" si="455"/>
        <v>44664</v>
      </c>
    </row>
    <row r="2062" spans="1:68" s="201" customFormat="1" x14ac:dyDescent="0.15">
      <c r="A2062" s="117">
        <v>4022401002</v>
      </c>
      <c r="B2062" s="118" t="s">
        <v>2834</v>
      </c>
      <c r="C2062" s="118" t="s">
        <v>2791</v>
      </c>
      <c r="D2062" s="118" t="s">
        <v>2833</v>
      </c>
      <c r="E2062" s="118" t="s">
        <v>5132</v>
      </c>
      <c r="F2062" s="120">
        <v>11</v>
      </c>
      <c r="G2062" s="119">
        <v>1146536</v>
      </c>
      <c r="H2062" s="119"/>
      <c r="I2062" s="120" t="s">
        <v>5820</v>
      </c>
      <c r="J2062" s="120">
        <v>5400</v>
      </c>
      <c r="K2062" s="120">
        <v>1146536</v>
      </c>
      <c r="L2062" s="120">
        <v>0.58199999999999996</v>
      </c>
      <c r="M2062" s="121" t="s">
        <v>5657</v>
      </c>
      <c r="N2062" s="120">
        <v>2</v>
      </c>
      <c r="O2062" s="119">
        <v>212</v>
      </c>
      <c r="P2062" s="119"/>
      <c r="Q2062" s="119"/>
      <c r="R2062" s="120" t="s">
        <v>5658</v>
      </c>
      <c r="S2062" s="120">
        <v>1.1000000000000001</v>
      </c>
      <c r="T2062" s="120"/>
      <c r="U2062" s="120"/>
      <c r="V2062" s="172">
        <v>1029</v>
      </c>
      <c r="W2062" s="172">
        <v>120</v>
      </c>
      <c r="X2062" s="172">
        <v>708</v>
      </c>
      <c r="Y2062" s="172">
        <v>49</v>
      </c>
      <c r="Z2062" s="172">
        <v>152</v>
      </c>
      <c r="AA2062" s="123">
        <v>9990</v>
      </c>
      <c r="AB2062" s="123"/>
      <c r="AC2062" s="123">
        <v>867.8</v>
      </c>
      <c r="AD2062" s="123"/>
      <c r="AE2062" s="123"/>
      <c r="AF2062" s="123"/>
      <c r="AG2062" s="214"/>
      <c r="AH2062" s="229" t="str">
        <f t="shared" si="450"/>
        <v>b3</v>
      </c>
      <c r="AI2062" s="199"/>
      <c r="AJ2062" s="199"/>
      <c r="AK2062" s="199"/>
      <c r="AL2062" s="199"/>
      <c r="AM2062" s="199"/>
      <c r="AN2062" s="173" t="s">
        <v>3186</v>
      </c>
      <c r="AO2062" s="173" t="s">
        <v>3186</v>
      </c>
      <c r="AP2062" s="173" t="s">
        <v>3186</v>
      </c>
      <c r="AQ2062" s="173" t="s">
        <v>3186</v>
      </c>
      <c r="AR2062" s="173" t="s">
        <v>3186</v>
      </c>
      <c r="AS2062" s="173">
        <v>0.7</v>
      </c>
      <c r="AT2062" s="173">
        <v>1</v>
      </c>
      <c r="AU2062" s="173"/>
      <c r="AV2062" s="173">
        <v>0.7</v>
      </c>
      <c r="AW2062" s="173"/>
      <c r="AX2062" s="173">
        <v>1</v>
      </c>
      <c r="AY2062" s="173" t="s">
        <v>3186</v>
      </c>
      <c r="AZ2062" s="211">
        <f t="shared" si="448"/>
        <v>0.7</v>
      </c>
      <c r="BA2062" s="211">
        <f t="shared" si="449"/>
        <v>2.7</v>
      </c>
      <c r="BB2062" s="205">
        <f t="shared" si="451"/>
        <v>108326</v>
      </c>
      <c r="BC2062" s="205">
        <f t="shared" si="452"/>
        <v>80333</v>
      </c>
      <c r="BD2062" s="205">
        <f t="shared" si="453"/>
        <v>27993</v>
      </c>
      <c r="BE2062" s="205">
        <f t="shared" si="454"/>
        <v>0</v>
      </c>
      <c r="BF2062" s="175">
        <v>80333</v>
      </c>
      <c r="BG2062" s="175"/>
      <c r="BH2062" s="175">
        <v>27993</v>
      </c>
      <c r="BI2062" s="175">
        <v>27993</v>
      </c>
      <c r="BJ2062" s="175"/>
      <c r="BK2062" s="175">
        <v>15623</v>
      </c>
      <c r="BL2062" s="175">
        <v>4055</v>
      </c>
      <c r="BM2062" s="175">
        <v>13724</v>
      </c>
      <c r="BN2062" s="175">
        <v>3968</v>
      </c>
      <c r="BO2062" s="175">
        <v>14970</v>
      </c>
      <c r="BP2062" s="200">
        <f t="shared" si="455"/>
        <v>42963</v>
      </c>
    </row>
    <row r="2063" spans="1:68" s="201" customFormat="1" x14ac:dyDescent="0.15">
      <c r="A2063" s="117">
        <v>920601002</v>
      </c>
      <c r="B2063" s="118" t="s">
        <v>871</v>
      </c>
      <c r="C2063" s="118" t="s">
        <v>842</v>
      </c>
      <c r="D2063" s="118" t="s">
        <v>870</v>
      </c>
      <c r="E2063" s="118" t="s">
        <v>3713</v>
      </c>
      <c r="F2063" s="120">
        <v>47</v>
      </c>
      <c r="G2063" s="119">
        <v>1156558</v>
      </c>
      <c r="H2063" s="119"/>
      <c r="I2063" s="120" t="s">
        <v>5820</v>
      </c>
      <c r="J2063" s="120">
        <v>3250</v>
      </c>
      <c r="K2063" s="120">
        <v>1156558</v>
      </c>
      <c r="L2063" s="120">
        <v>0.97499999999999998</v>
      </c>
      <c r="M2063" s="121" t="s">
        <v>5657</v>
      </c>
      <c r="N2063" s="120">
        <v>2</v>
      </c>
      <c r="O2063" s="119">
        <v>49.4</v>
      </c>
      <c r="P2063" s="119">
        <v>4.2</v>
      </c>
      <c r="Q2063" s="119">
        <v>0.4</v>
      </c>
      <c r="R2063" s="120" t="s">
        <v>5658</v>
      </c>
      <c r="S2063" s="120">
        <v>0.2</v>
      </c>
      <c r="T2063" s="120"/>
      <c r="U2063" s="120"/>
      <c r="V2063" s="172">
        <v>439.5</v>
      </c>
      <c r="W2063" s="172">
        <v>241.7</v>
      </c>
      <c r="X2063" s="172">
        <v>131.9</v>
      </c>
      <c r="Y2063" s="172">
        <v>44</v>
      </c>
      <c r="Z2063" s="172">
        <v>21.9</v>
      </c>
      <c r="AA2063" s="123">
        <v>1354</v>
      </c>
      <c r="AB2063" s="123"/>
      <c r="AC2063" s="123">
        <v>99.1</v>
      </c>
      <c r="AD2063" s="123"/>
      <c r="AE2063" s="123"/>
      <c r="AF2063" s="123"/>
      <c r="AG2063" s="214"/>
      <c r="AH2063" s="229" t="str">
        <f t="shared" si="450"/>
        <v>b3</v>
      </c>
      <c r="AI2063" s="199"/>
      <c r="AJ2063" s="199"/>
      <c r="AK2063" s="199"/>
      <c r="AL2063" s="199"/>
      <c r="AM2063" s="199"/>
      <c r="AN2063" s="173"/>
      <c r="AO2063" s="173"/>
      <c r="AP2063" s="173"/>
      <c r="AQ2063" s="173"/>
      <c r="AR2063" s="173"/>
      <c r="AS2063" s="173"/>
      <c r="AT2063" s="173">
        <v>0.5</v>
      </c>
      <c r="AU2063" s="173"/>
      <c r="AV2063" s="173"/>
      <c r="AW2063" s="173"/>
      <c r="AX2063" s="173"/>
      <c r="AY2063" s="173"/>
      <c r="AZ2063" s="211">
        <f t="shared" si="448"/>
        <v>0</v>
      </c>
      <c r="BA2063" s="211">
        <f t="shared" si="449"/>
        <v>0.5</v>
      </c>
      <c r="BB2063" s="205">
        <f t="shared" si="451"/>
        <v>50252</v>
      </c>
      <c r="BC2063" s="205">
        <f t="shared" si="452"/>
        <v>41525</v>
      </c>
      <c r="BD2063" s="205">
        <f t="shared" si="453"/>
        <v>14890</v>
      </c>
      <c r="BE2063" s="205">
        <f t="shared" si="454"/>
        <v>6163</v>
      </c>
      <c r="BF2063" s="175">
        <v>35362</v>
      </c>
      <c r="BG2063" s="175"/>
      <c r="BH2063" s="175">
        <v>14890</v>
      </c>
      <c r="BI2063" s="175">
        <v>8727</v>
      </c>
      <c r="BJ2063" s="175"/>
      <c r="BK2063" s="175">
        <v>8158</v>
      </c>
      <c r="BL2063" s="175">
        <v>4001</v>
      </c>
      <c r="BM2063" s="175">
        <v>8313</v>
      </c>
      <c r="BN2063" s="175"/>
      <c r="BO2063" s="175">
        <v>6163</v>
      </c>
      <c r="BP2063" s="200">
        <f t="shared" si="455"/>
        <v>21053</v>
      </c>
    </row>
    <row r="2064" spans="1:68" s="201" customFormat="1" x14ac:dyDescent="0.15">
      <c r="A2064" s="117">
        <v>2844301001</v>
      </c>
      <c r="B2064" s="118" t="s">
        <v>2231</v>
      </c>
      <c r="C2064" s="118" t="s">
        <v>2099</v>
      </c>
      <c r="D2064" s="118" t="s">
        <v>2232</v>
      </c>
      <c r="E2064" s="118" t="s">
        <v>4700</v>
      </c>
      <c r="F2064" s="120">
        <v>8</v>
      </c>
      <c r="G2064" s="119"/>
      <c r="H2064" s="119"/>
      <c r="I2064" s="120" t="s">
        <v>5820</v>
      </c>
      <c r="J2064" s="120">
        <v>8400</v>
      </c>
      <c r="K2064" s="120">
        <v>1185488</v>
      </c>
      <c r="L2064" s="120">
        <v>0.38700000000000001</v>
      </c>
      <c r="M2064" s="121" t="s">
        <v>5670</v>
      </c>
      <c r="N2064" s="120">
        <v>2</v>
      </c>
      <c r="O2064" s="119">
        <v>178</v>
      </c>
      <c r="P2064" s="119"/>
      <c r="Q2064" s="119"/>
      <c r="R2064" s="120"/>
      <c r="S2064" s="120"/>
      <c r="T2064" s="120"/>
      <c r="U2064" s="120"/>
      <c r="V2064" s="172">
        <v>1427.6</v>
      </c>
      <c r="W2064" s="172"/>
      <c r="X2064" s="172">
        <v>1182.8</v>
      </c>
      <c r="Y2064" s="172">
        <v>57.7</v>
      </c>
      <c r="Z2064" s="172">
        <v>187.1</v>
      </c>
      <c r="AA2064" s="123"/>
      <c r="AB2064" s="123"/>
      <c r="AC2064" s="123">
        <v>965</v>
      </c>
      <c r="AD2064" s="123"/>
      <c r="AE2064" s="123"/>
      <c r="AF2064" s="123"/>
      <c r="AG2064" s="214"/>
      <c r="AH2064" s="229" t="str">
        <f t="shared" si="450"/>
        <v>b3</v>
      </c>
      <c r="AI2064" s="199"/>
      <c r="AJ2064" s="199"/>
      <c r="AK2064" s="199"/>
      <c r="AL2064" s="199"/>
      <c r="AM2064" s="199"/>
      <c r="AN2064" s="173">
        <v>2</v>
      </c>
      <c r="AO2064" s="173"/>
      <c r="AP2064" s="173"/>
      <c r="AQ2064" s="173"/>
      <c r="AR2064" s="173">
        <v>1</v>
      </c>
      <c r="AS2064" s="173"/>
      <c r="AT2064" s="173">
        <v>1</v>
      </c>
      <c r="AU2064" s="173">
        <v>1</v>
      </c>
      <c r="AV2064" s="173"/>
      <c r="AW2064" s="173"/>
      <c r="AX2064" s="173"/>
      <c r="AY2064" s="173"/>
      <c r="AZ2064" s="211">
        <f t="shared" si="448"/>
        <v>3</v>
      </c>
      <c r="BA2064" s="211">
        <f t="shared" si="449"/>
        <v>2</v>
      </c>
      <c r="BB2064" s="205">
        <f t="shared" si="451"/>
        <v>104434</v>
      </c>
      <c r="BC2064" s="205">
        <f t="shared" si="452"/>
        <v>89134</v>
      </c>
      <c r="BD2064" s="205">
        <f t="shared" si="453"/>
        <v>15301</v>
      </c>
      <c r="BE2064" s="205">
        <f t="shared" si="454"/>
        <v>1</v>
      </c>
      <c r="BF2064" s="175">
        <v>89133</v>
      </c>
      <c r="BG2064" s="175">
        <v>9875</v>
      </c>
      <c r="BH2064" s="175">
        <v>15300</v>
      </c>
      <c r="BI2064" s="175">
        <v>15300</v>
      </c>
      <c r="BJ2064" s="175"/>
      <c r="BK2064" s="175">
        <v>13619</v>
      </c>
      <c r="BL2064" s="175">
        <v>16158</v>
      </c>
      <c r="BM2064" s="175">
        <v>20154</v>
      </c>
      <c r="BN2064" s="175">
        <v>7373</v>
      </c>
      <c r="BO2064" s="175">
        <v>6655</v>
      </c>
      <c r="BP2064" s="200">
        <f t="shared" si="455"/>
        <v>21955</v>
      </c>
    </row>
    <row r="2065" spans="1:68" s="201" customFormat="1" x14ac:dyDescent="0.15">
      <c r="A2065" s="117">
        <v>2222101001</v>
      </c>
      <c r="B2065" s="118" t="s">
        <v>1831</v>
      </c>
      <c r="C2065" s="118" t="s">
        <v>1773</v>
      </c>
      <c r="D2065" s="118" t="s">
        <v>1832</v>
      </c>
      <c r="E2065" s="118" t="s">
        <v>4388</v>
      </c>
      <c r="F2065" s="120">
        <v>12</v>
      </c>
      <c r="G2065" s="119">
        <v>1214506.6000000001</v>
      </c>
      <c r="H2065" s="119"/>
      <c r="I2065" s="120" t="s">
        <v>5820</v>
      </c>
      <c r="J2065" s="120">
        <v>9020</v>
      </c>
      <c r="K2065" s="120">
        <v>1214507</v>
      </c>
      <c r="L2065" s="120">
        <v>0.36899999999999999</v>
      </c>
      <c r="M2065" s="121" t="s">
        <v>5675</v>
      </c>
      <c r="N2065" s="120">
        <v>2</v>
      </c>
      <c r="O2065" s="119">
        <v>200</v>
      </c>
      <c r="P2065" s="119"/>
      <c r="Q2065" s="119"/>
      <c r="R2065" s="120" t="s">
        <v>5655</v>
      </c>
      <c r="S2065" s="120">
        <v>14.9</v>
      </c>
      <c r="T2065" s="120"/>
      <c r="U2065" s="120"/>
      <c r="V2065" s="172">
        <v>1666.7</v>
      </c>
      <c r="W2065" s="172">
        <v>209.7</v>
      </c>
      <c r="X2065" s="172">
        <v>960.7</v>
      </c>
      <c r="Y2065" s="172">
        <v>24.3</v>
      </c>
      <c r="Z2065" s="172">
        <v>472</v>
      </c>
      <c r="AA2065" s="123">
        <v>18589.599999999999</v>
      </c>
      <c r="AB2065" s="123"/>
      <c r="AC2065" s="123">
        <v>900</v>
      </c>
      <c r="AD2065" s="123"/>
      <c r="AE2065" s="123"/>
      <c r="AF2065" s="123"/>
      <c r="AG2065" s="214"/>
      <c r="AH2065" s="229" t="str">
        <f t="shared" si="450"/>
        <v>b3</v>
      </c>
      <c r="AI2065" s="199"/>
      <c r="AJ2065" s="199"/>
      <c r="AK2065" s="199"/>
      <c r="AL2065" s="199"/>
      <c r="AM2065" s="199"/>
      <c r="AN2065" s="173"/>
      <c r="AO2065" s="173"/>
      <c r="AP2065" s="173"/>
      <c r="AQ2065" s="173"/>
      <c r="AR2065" s="173"/>
      <c r="AS2065" s="173"/>
      <c r="AT2065" s="173">
        <v>0.5</v>
      </c>
      <c r="AU2065" s="173">
        <v>0.5</v>
      </c>
      <c r="AV2065" s="173">
        <v>0.5</v>
      </c>
      <c r="AW2065" s="173">
        <v>0.5</v>
      </c>
      <c r="AX2065" s="173">
        <v>1</v>
      </c>
      <c r="AY2065" s="173"/>
      <c r="AZ2065" s="211">
        <f t="shared" si="448"/>
        <v>0</v>
      </c>
      <c r="BA2065" s="211">
        <f t="shared" si="449"/>
        <v>3</v>
      </c>
      <c r="BB2065" s="205">
        <f t="shared" si="451"/>
        <v>208520</v>
      </c>
      <c r="BC2065" s="205">
        <f t="shared" si="452"/>
        <v>186727</v>
      </c>
      <c r="BD2065" s="205">
        <f t="shared" si="453"/>
        <v>39206</v>
      </c>
      <c r="BE2065" s="205">
        <f t="shared" si="454"/>
        <v>17413</v>
      </c>
      <c r="BF2065" s="175">
        <v>169314</v>
      </c>
      <c r="BG2065" s="175"/>
      <c r="BH2065" s="175">
        <v>39206</v>
      </c>
      <c r="BI2065" s="175">
        <v>21793</v>
      </c>
      <c r="BJ2065" s="175"/>
      <c r="BK2065" s="175">
        <v>49112</v>
      </c>
      <c r="BL2065" s="175">
        <v>36662</v>
      </c>
      <c r="BM2065" s="175">
        <v>26271</v>
      </c>
      <c r="BN2065" s="175">
        <v>5681</v>
      </c>
      <c r="BO2065" s="175">
        <v>29795</v>
      </c>
      <c r="BP2065" s="200">
        <f t="shared" si="455"/>
        <v>69001</v>
      </c>
    </row>
    <row r="2066" spans="1:68" s="201" customFormat="1" x14ac:dyDescent="0.15">
      <c r="A2066" s="117">
        <v>2822301003</v>
      </c>
      <c r="B2066" s="118" t="s">
        <v>1634</v>
      </c>
      <c r="C2066" s="118" t="s">
        <v>2099</v>
      </c>
      <c r="D2066" s="118" t="s">
        <v>2183</v>
      </c>
      <c r="E2066" s="118" t="s">
        <v>4657</v>
      </c>
      <c r="F2066" s="120">
        <v>16</v>
      </c>
      <c r="G2066" s="119">
        <v>1350315</v>
      </c>
      <c r="H2066" s="119"/>
      <c r="I2066" s="120" t="s">
        <v>5820</v>
      </c>
      <c r="J2066" s="120">
        <v>6800</v>
      </c>
      <c r="K2066" s="120">
        <v>1229291</v>
      </c>
      <c r="L2066" s="120">
        <v>0.495</v>
      </c>
      <c r="M2066" s="121" t="s">
        <v>5657</v>
      </c>
      <c r="N2066" s="120">
        <v>2</v>
      </c>
      <c r="O2066" s="119">
        <v>258</v>
      </c>
      <c r="P2066" s="119">
        <v>38.6</v>
      </c>
      <c r="Q2066" s="119">
        <v>6.8</v>
      </c>
      <c r="R2066" s="120" t="s">
        <v>5658</v>
      </c>
      <c r="S2066" s="120">
        <v>0.5</v>
      </c>
      <c r="T2066" s="120"/>
      <c r="U2066" s="120"/>
      <c r="V2066" s="172">
        <v>410.5</v>
      </c>
      <c r="W2066" s="172">
        <v>135.19999999999999</v>
      </c>
      <c r="X2066" s="172">
        <v>235.7</v>
      </c>
      <c r="Y2066" s="172">
        <v>30.1</v>
      </c>
      <c r="Z2066" s="172">
        <v>9.5</v>
      </c>
      <c r="AA2066" s="123">
        <v>6432</v>
      </c>
      <c r="AB2066" s="123"/>
      <c r="AC2066" s="123">
        <v>948</v>
      </c>
      <c r="AD2066" s="123"/>
      <c r="AE2066" s="123"/>
      <c r="AF2066" s="123"/>
      <c r="AG2066" s="214"/>
      <c r="AH2066" s="229" t="str">
        <f t="shared" si="450"/>
        <v>b3</v>
      </c>
      <c r="AI2066" s="199"/>
      <c r="AJ2066" s="199"/>
      <c r="AK2066" s="199"/>
      <c r="AL2066" s="199"/>
      <c r="AM2066" s="199"/>
      <c r="AN2066" s="173"/>
      <c r="AO2066" s="173"/>
      <c r="AP2066" s="173"/>
      <c r="AQ2066" s="173"/>
      <c r="AR2066" s="173"/>
      <c r="AS2066" s="173">
        <v>1</v>
      </c>
      <c r="AT2066" s="173">
        <v>0.5</v>
      </c>
      <c r="AU2066" s="173">
        <v>0.5</v>
      </c>
      <c r="AV2066" s="173">
        <v>0.5</v>
      </c>
      <c r="AW2066" s="173">
        <v>0.5</v>
      </c>
      <c r="AX2066" s="173">
        <v>1</v>
      </c>
      <c r="AY2066" s="173"/>
      <c r="AZ2066" s="211">
        <f t="shared" si="448"/>
        <v>1</v>
      </c>
      <c r="BA2066" s="211">
        <f t="shared" si="449"/>
        <v>3</v>
      </c>
      <c r="BB2066" s="205">
        <f t="shared" si="451"/>
        <v>90785</v>
      </c>
      <c r="BC2066" s="205">
        <f t="shared" si="452"/>
        <v>67142</v>
      </c>
      <c r="BD2066" s="205">
        <f t="shared" si="453"/>
        <v>29928</v>
      </c>
      <c r="BE2066" s="205">
        <f t="shared" si="454"/>
        <v>6285</v>
      </c>
      <c r="BF2066" s="175">
        <v>60857</v>
      </c>
      <c r="BG2066" s="175">
        <v>714</v>
      </c>
      <c r="BH2066" s="175">
        <v>29928</v>
      </c>
      <c r="BI2066" s="175">
        <v>19453</v>
      </c>
      <c r="BJ2066" s="175">
        <v>4190</v>
      </c>
      <c r="BK2066" s="175">
        <v>15600</v>
      </c>
      <c r="BL2066" s="175">
        <v>2844</v>
      </c>
      <c r="BM2066" s="175">
        <v>9772</v>
      </c>
      <c r="BN2066" s="175">
        <v>1511</v>
      </c>
      <c r="BO2066" s="175">
        <v>6773</v>
      </c>
      <c r="BP2066" s="200">
        <f t="shared" si="455"/>
        <v>36701</v>
      </c>
    </row>
    <row r="2067" spans="1:68" s="201" customFormat="1" x14ac:dyDescent="0.15">
      <c r="A2067" s="117">
        <v>3321001001</v>
      </c>
      <c r="B2067" s="118" t="s">
        <v>2461</v>
      </c>
      <c r="C2067" s="118" t="s">
        <v>2427</v>
      </c>
      <c r="D2067" s="118" t="s">
        <v>2462</v>
      </c>
      <c r="E2067" s="118" t="s">
        <v>4861</v>
      </c>
      <c r="F2067" s="120">
        <v>12</v>
      </c>
      <c r="G2067" s="119">
        <v>1242056</v>
      </c>
      <c r="H2067" s="119"/>
      <c r="I2067" s="120" t="s">
        <v>5820</v>
      </c>
      <c r="J2067" s="120">
        <v>7590</v>
      </c>
      <c r="K2067" s="120">
        <v>1242056</v>
      </c>
      <c r="L2067" s="120">
        <v>0.44800000000000001</v>
      </c>
      <c r="M2067" s="121" t="s">
        <v>5657</v>
      </c>
      <c r="N2067" s="120">
        <v>2</v>
      </c>
      <c r="O2067" s="119">
        <v>197.5</v>
      </c>
      <c r="P2067" s="119"/>
      <c r="Q2067" s="119"/>
      <c r="R2067" s="120" t="s">
        <v>5663</v>
      </c>
      <c r="S2067" s="120">
        <v>2.4</v>
      </c>
      <c r="T2067" s="120"/>
      <c r="U2067" s="120"/>
      <c r="V2067" s="172">
        <v>912</v>
      </c>
      <c r="W2067" s="172">
        <v>210</v>
      </c>
      <c r="X2067" s="172">
        <v>448</v>
      </c>
      <c r="Y2067" s="172">
        <v>26</v>
      </c>
      <c r="Z2067" s="172">
        <v>228</v>
      </c>
      <c r="AA2067" s="123">
        <v>9686</v>
      </c>
      <c r="AB2067" s="123"/>
      <c r="AC2067" s="123">
        <v>877</v>
      </c>
      <c r="AD2067" s="123"/>
      <c r="AE2067" s="123"/>
      <c r="AF2067" s="123"/>
      <c r="AG2067" s="214"/>
      <c r="AH2067" s="229" t="str">
        <f t="shared" si="450"/>
        <v>b3</v>
      </c>
      <c r="AI2067" s="199"/>
      <c r="AJ2067" s="199"/>
      <c r="AK2067" s="199"/>
      <c r="AL2067" s="199"/>
      <c r="AM2067" s="199"/>
      <c r="AN2067" s="173"/>
      <c r="AO2067" s="173"/>
      <c r="AP2067" s="173"/>
      <c r="AQ2067" s="173"/>
      <c r="AR2067" s="173"/>
      <c r="AS2067" s="173">
        <v>0.5</v>
      </c>
      <c r="AT2067" s="173">
        <v>0.5</v>
      </c>
      <c r="AU2067" s="173">
        <v>0.5</v>
      </c>
      <c r="AV2067" s="173">
        <v>0.5</v>
      </c>
      <c r="AW2067" s="173">
        <v>0.5</v>
      </c>
      <c r="AX2067" s="173">
        <v>0.5</v>
      </c>
      <c r="AY2067" s="173">
        <v>0.5</v>
      </c>
      <c r="AZ2067" s="211">
        <f t="shared" si="448"/>
        <v>0.5</v>
      </c>
      <c r="BA2067" s="211">
        <f t="shared" si="449"/>
        <v>3</v>
      </c>
      <c r="BB2067" s="205">
        <f t="shared" si="451"/>
        <v>65211</v>
      </c>
      <c r="BC2067" s="205">
        <f t="shared" si="452"/>
        <v>65211</v>
      </c>
      <c r="BD2067" s="205">
        <f t="shared" si="453"/>
        <v>0</v>
      </c>
      <c r="BE2067" s="205">
        <f t="shared" si="454"/>
        <v>0</v>
      </c>
      <c r="BF2067" s="175">
        <v>65211</v>
      </c>
      <c r="BG2067" s="175"/>
      <c r="BH2067" s="175">
        <v>15112</v>
      </c>
      <c r="BI2067" s="175"/>
      <c r="BJ2067" s="175"/>
      <c r="BK2067" s="175">
        <v>11852</v>
      </c>
      <c r="BL2067" s="175">
        <v>377</v>
      </c>
      <c r="BM2067" s="175">
        <v>14184</v>
      </c>
      <c r="BN2067" s="175">
        <v>7807</v>
      </c>
      <c r="BO2067" s="175">
        <v>15879</v>
      </c>
      <c r="BP2067" s="200">
        <f t="shared" si="455"/>
        <v>30991</v>
      </c>
    </row>
    <row r="2068" spans="1:68" s="201" customFormat="1" x14ac:dyDescent="0.15">
      <c r="A2068" s="117">
        <v>2420501001</v>
      </c>
      <c r="B2068" s="118" t="s">
        <v>1938</v>
      </c>
      <c r="C2068" s="118" t="s">
        <v>1919</v>
      </c>
      <c r="D2068" s="118" t="s">
        <v>1939</v>
      </c>
      <c r="E2068" s="118" t="s">
        <v>4470</v>
      </c>
      <c r="F2068" s="120">
        <v>13</v>
      </c>
      <c r="G2068" s="119">
        <v>1362048</v>
      </c>
      <c r="H2068" s="119"/>
      <c r="I2068" s="120" t="s">
        <v>5820</v>
      </c>
      <c r="J2068" s="120">
        <v>8200</v>
      </c>
      <c r="K2068" s="120">
        <v>1418323</v>
      </c>
      <c r="L2068" s="120">
        <v>0.47399999999999998</v>
      </c>
      <c r="M2068" s="121" t="s">
        <v>5654</v>
      </c>
      <c r="N2068" s="120">
        <v>2</v>
      </c>
      <c r="O2068" s="119">
        <v>107</v>
      </c>
      <c r="P2068" s="119">
        <v>36</v>
      </c>
      <c r="Q2068" s="119">
        <v>6.4</v>
      </c>
      <c r="R2068" s="120" t="s">
        <v>5658</v>
      </c>
      <c r="S2068" s="120">
        <v>0.78200000000000003</v>
      </c>
      <c r="T2068" s="120"/>
      <c r="U2068" s="120"/>
      <c r="V2068" s="172">
        <v>1061.5160000000001</v>
      </c>
      <c r="W2068" s="172"/>
      <c r="X2068" s="172">
        <v>720.81600000000003</v>
      </c>
      <c r="Y2068" s="172">
        <v>117.8</v>
      </c>
      <c r="Z2068" s="172">
        <v>222.9</v>
      </c>
      <c r="AA2068" s="123">
        <v>13912.4</v>
      </c>
      <c r="AB2068" s="123"/>
      <c r="AC2068" s="123">
        <v>202.66</v>
      </c>
      <c r="AD2068" s="123"/>
      <c r="AE2068" s="123"/>
      <c r="AF2068" s="123"/>
      <c r="AG2068" s="214"/>
      <c r="AH2068" s="229" t="str">
        <f t="shared" si="450"/>
        <v>b3</v>
      </c>
      <c r="AI2068" s="199"/>
      <c r="AJ2068" s="199"/>
      <c r="AK2068" s="199"/>
      <c r="AL2068" s="199"/>
      <c r="AM2068" s="199"/>
      <c r="AN2068" s="173">
        <v>3</v>
      </c>
      <c r="AO2068" s="173"/>
      <c r="AP2068" s="173"/>
      <c r="AQ2068" s="173"/>
      <c r="AR2068" s="173"/>
      <c r="AS2068" s="173">
        <v>0.8</v>
      </c>
      <c r="AT2068" s="173">
        <v>1</v>
      </c>
      <c r="AU2068" s="173">
        <v>0.7</v>
      </c>
      <c r="AV2068" s="173">
        <v>0.8</v>
      </c>
      <c r="AW2068" s="173">
        <v>0.5</v>
      </c>
      <c r="AX2068" s="173">
        <v>0.5</v>
      </c>
      <c r="AY2068" s="173">
        <v>0.7</v>
      </c>
      <c r="AZ2068" s="211">
        <f t="shared" si="448"/>
        <v>3.8</v>
      </c>
      <c r="BA2068" s="211">
        <f t="shared" si="449"/>
        <v>4.2</v>
      </c>
      <c r="BB2068" s="205">
        <f t="shared" si="451"/>
        <v>129147</v>
      </c>
      <c r="BC2068" s="205">
        <f t="shared" si="452"/>
        <v>129147</v>
      </c>
      <c r="BD2068" s="205">
        <f t="shared" si="453"/>
        <v>0</v>
      </c>
      <c r="BE2068" s="205">
        <f t="shared" si="454"/>
        <v>0</v>
      </c>
      <c r="BF2068" s="175">
        <v>129147</v>
      </c>
      <c r="BG2068" s="175">
        <v>1204</v>
      </c>
      <c r="BH2068" s="175">
        <v>53680</v>
      </c>
      <c r="BI2068" s="175"/>
      <c r="BJ2068" s="175"/>
      <c r="BK2068" s="175">
        <v>28743</v>
      </c>
      <c r="BL2068" s="175">
        <v>21226</v>
      </c>
      <c r="BM2068" s="175">
        <v>20547</v>
      </c>
      <c r="BN2068" s="175">
        <v>2720</v>
      </c>
      <c r="BO2068" s="175">
        <v>1027</v>
      </c>
      <c r="BP2068" s="200">
        <f t="shared" si="455"/>
        <v>54707</v>
      </c>
    </row>
    <row r="2069" spans="1:68" s="201" customFormat="1" x14ac:dyDescent="0.15">
      <c r="A2069" s="117">
        <v>2822601001</v>
      </c>
      <c r="B2069" s="118" t="s">
        <v>2208</v>
      </c>
      <c r="C2069" s="118" t="s">
        <v>2099</v>
      </c>
      <c r="D2069" s="118" t="s">
        <v>2209</v>
      </c>
      <c r="E2069" s="118" t="s">
        <v>4681</v>
      </c>
      <c r="F2069" s="120">
        <v>15</v>
      </c>
      <c r="G2069" s="119">
        <v>1425009</v>
      </c>
      <c r="H2069" s="119"/>
      <c r="I2069" s="120" t="s">
        <v>5820</v>
      </c>
      <c r="J2069" s="120">
        <v>11700</v>
      </c>
      <c r="K2069" s="120">
        <v>1425009</v>
      </c>
      <c r="L2069" s="120">
        <v>0.33400000000000002</v>
      </c>
      <c r="M2069" s="121" t="s">
        <v>5675</v>
      </c>
      <c r="N2069" s="120">
        <v>2</v>
      </c>
      <c r="O2069" s="119">
        <v>173</v>
      </c>
      <c r="P2069" s="119">
        <v>44.3</v>
      </c>
      <c r="Q2069" s="119">
        <v>4.5599999999999996</v>
      </c>
      <c r="R2069" s="120" t="s">
        <v>5655</v>
      </c>
      <c r="S2069" s="120">
        <v>5.5</v>
      </c>
      <c r="T2069" s="120">
        <v>0.8</v>
      </c>
      <c r="U2069" s="120" t="s">
        <v>5689</v>
      </c>
      <c r="V2069" s="172">
        <v>1718.6</v>
      </c>
      <c r="W2069" s="172"/>
      <c r="X2069" s="172"/>
      <c r="Y2069" s="172"/>
      <c r="Z2069" s="172">
        <v>1718.6</v>
      </c>
      <c r="AA2069" s="123">
        <v>20508</v>
      </c>
      <c r="AB2069" s="123"/>
      <c r="AC2069" s="123">
        <v>1801</v>
      </c>
      <c r="AD2069" s="123"/>
      <c r="AE2069" s="123"/>
      <c r="AF2069" s="123"/>
      <c r="AG2069" s="214"/>
      <c r="AH2069" s="229" t="str">
        <f t="shared" si="450"/>
        <v>b3</v>
      </c>
      <c r="AI2069" s="199" t="s">
        <v>5401</v>
      </c>
      <c r="AJ2069" s="199"/>
      <c r="AK2069" s="199" t="s">
        <v>5401</v>
      </c>
      <c r="AL2069" s="199" t="s">
        <v>5401</v>
      </c>
      <c r="AM2069" s="199" t="s">
        <v>5401</v>
      </c>
      <c r="AN2069" s="173">
        <v>0.5</v>
      </c>
      <c r="AO2069" s="173"/>
      <c r="AP2069" s="173"/>
      <c r="AQ2069" s="173"/>
      <c r="AR2069" s="173"/>
      <c r="AS2069" s="173">
        <v>0.5</v>
      </c>
      <c r="AT2069" s="173">
        <v>2</v>
      </c>
      <c r="AU2069" s="173">
        <v>4</v>
      </c>
      <c r="AV2069" s="173">
        <v>2</v>
      </c>
      <c r="AW2069" s="173">
        <v>1</v>
      </c>
      <c r="AX2069" s="173">
        <v>1</v>
      </c>
      <c r="AY2069" s="173">
        <v>0.5</v>
      </c>
      <c r="AZ2069" s="211">
        <f t="shared" si="448"/>
        <v>1</v>
      </c>
      <c r="BA2069" s="211">
        <f t="shared" si="449"/>
        <v>10.5</v>
      </c>
      <c r="BB2069" s="205">
        <f t="shared" si="451"/>
        <v>239070</v>
      </c>
      <c r="BC2069" s="205">
        <f t="shared" si="452"/>
        <v>239070</v>
      </c>
      <c r="BD2069" s="205">
        <f t="shared" si="453"/>
        <v>0</v>
      </c>
      <c r="BE2069" s="205">
        <f t="shared" si="454"/>
        <v>0</v>
      </c>
      <c r="BF2069" s="175">
        <v>239070</v>
      </c>
      <c r="BG2069" s="175"/>
      <c r="BH2069" s="175">
        <v>176879</v>
      </c>
      <c r="BI2069" s="175"/>
      <c r="BJ2069" s="175"/>
      <c r="BK2069" s="175">
        <v>39520</v>
      </c>
      <c r="BL2069" s="175">
        <v>19060</v>
      </c>
      <c r="BM2069" s="175"/>
      <c r="BN2069" s="175"/>
      <c r="BO2069" s="175">
        <v>3611</v>
      </c>
      <c r="BP2069" s="200">
        <f t="shared" si="455"/>
        <v>180490</v>
      </c>
    </row>
    <row r="2070" spans="1:68" s="201" customFormat="1" x14ac:dyDescent="0.15">
      <c r="A2070" s="117">
        <v>4013001005</v>
      </c>
      <c r="B2070" s="118" t="s">
        <v>2815</v>
      </c>
      <c r="C2070" s="118" t="s">
        <v>2791</v>
      </c>
      <c r="D2070" s="118" t="s">
        <v>2811</v>
      </c>
      <c r="E2070" s="118" t="s">
        <v>5118</v>
      </c>
      <c r="F2070" s="120">
        <v>32</v>
      </c>
      <c r="G2070" s="119">
        <v>1743761</v>
      </c>
      <c r="H2070" s="119"/>
      <c r="I2070" s="120" t="s">
        <v>5821</v>
      </c>
      <c r="J2070" s="120">
        <v>6500</v>
      </c>
      <c r="K2070" s="120">
        <v>1743761</v>
      </c>
      <c r="L2070" s="120">
        <v>0.73499999999999999</v>
      </c>
      <c r="M2070" s="121" t="s">
        <v>5654</v>
      </c>
      <c r="N2070" s="120">
        <v>2</v>
      </c>
      <c r="O2070" s="119">
        <v>89</v>
      </c>
      <c r="P2070" s="119">
        <v>20.6</v>
      </c>
      <c r="Q2070" s="119">
        <v>2.37</v>
      </c>
      <c r="R2070" s="120" t="s">
        <v>5655</v>
      </c>
      <c r="S2070" s="120">
        <v>11.754</v>
      </c>
      <c r="T2070" s="120"/>
      <c r="U2070" s="120"/>
      <c r="V2070" s="172">
        <v>1373.1890000000001</v>
      </c>
      <c r="W2070" s="172"/>
      <c r="X2070" s="172">
        <v>669.14800000000002</v>
      </c>
      <c r="Y2070" s="172">
        <v>120.17</v>
      </c>
      <c r="Z2070" s="172">
        <v>583.87099999999998</v>
      </c>
      <c r="AA2070" s="123">
        <v>7692.3</v>
      </c>
      <c r="AB2070" s="123">
        <v>17684.774999999998</v>
      </c>
      <c r="AC2070" s="123">
        <v>510.74</v>
      </c>
      <c r="AD2070" s="123"/>
      <c r="AE2070" s="123"/>
      <c r="AF2070" s="123"/>
      <c r="AG2070" s="214"/>
      <c r="AH2070" s="229" t="str">
        <f t="shared" si="450"/>
        <v>b3</v>
      </c>
      <c r="AI2070" s="199"/>
      <c r="AJ2070" s="199"/>
      <c r="AK2070" s="199"/>
      <c r="AL2070" s="199"/>
      <c r="AM2070" s="199"/>
      <c r="AN2070" s="173" t="s">
        <v>3186</v>
      </c>
      <c r="AO2070" s="173">
        <v>1</v>
      </c>
      <c r="AP2070" s="173">
        <v>1</v>
      </c>
      <c r="AQ2070" s="173" t="s">
        <v>3186</v>
      </c>
      <c r="AR2070" s="173" t="s">
        <v>3186</v>
      </c>
      <c r="AS2070" s="173">
        <v>2</v>
      </c>
      <c r="AT2070" s="173">
        <v>9</v>
      </c>
      <c r="AU2070" s="173">
        <v>4</v>
      </c>
      <c r="AV2070" s="173">
        <v>2</v>
      </c>
      <c r="AW2070" s="173">
        <v>2</v>
      </c>
      <c r="AX2070" s="173">
        <v>1</v>
      </c>
      <c r="AY2070" s="173">
        <v>5</v>
      </c>
      <c r="AZ2070" s="211">
        <f t="shared" si="448"/>
        <v>4</v>
      </c>
      <c r="BA2070" s="211">
        <f t="shared" si="449"/>
        <v>23</v>
      </c>
      <c r="BB2070" s="205">
        <f t="shared" si="451"/>
        <v>329020</v>
      </c>
      <c r="BC2070" s="205">
        <f t="shared" si="452"/>
        <v>254501</v>
      </c>
      <c r="BD2070" s="205">
        <f t="shared" si="453"/>
        <v>77498</v>
      </c>
      <c r="BE2070" s="205">
        <f t="shared" si="454"/>
        <v>2979</v>
      </c>
      <c r="BF2070" s="175">
        <v>251522</v>
      </c>
      <c r="BG2070" s="175">
        <v>16316</v>
      </c>
      <c r="BH2070" s="175">
        <v>129501</v>
      </c>
      <c r="BI2070" s="175">
        <v>74519</v>
      </c>
      <c r="BJ2070" s="175"/>
      <c r="BK2070" s="175">
        <v>1859</v>
      </c>
      <c r="BL2070" s="175">
        <v>38667</v>
      </c>
      <c r="BM2070" s="175">
        <v>18194</v>
      </c>
      <c r="BN2070" s="175">
        <v>7803</v>
      </c>
      <c r="BO2070" s="175">
        <v>42161</v>
      </c>
      <c r="BP2070" s="200">
        <f t="shared" si="455"/>
        <v>171662</v>
      </c>
    </row>
    <row r="2071" spans="1:68" s="201" customFormat="1" x14ac:dyDescent="0.15">
      <c r="A2071" s="117">
        <v>3321301001</v>
      </c>
      <c r="B2071" s="118" t="s">
        <v>2475</v>
      </c>
      <c r="C2071" s="118" t="s">
        <v>2427</v>
      </c>
      <c r="D2071" s="118" t="s">
        <v>2476</v>
      </c>
      <c r="E2071" s="118" t="s">
        <v>4873</v>
      </c>
      <c r="F2071" s="120">
        <v>7</v>
      </c>
      <c r="G2071" s="119">
        <v>1981273</v>
      </c>
      <c r="H2071" s="119"/>
      <c r="I2071" s="120" t="s">
        <v>5820</v>
      </c>
      <c r="J2071" s="120">
        <v>12800</v>
      </c>
      <c r="K2071" s="120">
        <v>1763400</v>
      </c>
      <c r="L2071" s="120">
        <v>0.377</v>
      </c>
      <c r="M2071" s="121" t="s">
        <v>5656</v>
      </c>
      <c r="N2071" s="120">
        <v>2</v>
      </c>
      <c r="O2071" s="119">
        <v>190</v>
      </c>
      <c r="P2071" s="119"/>
      <c r="Q2071" s="119"/>
      <c r="R2071" s="120" t="s">
        <v>5655</v>
      </c>
      <c r="S2071" s="120">
        <v>23.3</v>
      </c>
      <c r="T2071" s="120"/>
      <c r="U2071" s="120"/>
      <c r="V2071" s="172">
        <v>1395</v>
      </c>
      <c r="W2071" s="172">
        <v>152</v>
      </c>
      <c r="X2071" s="172">
        <v>911</v>
      </c>
      <c r="Y2071" s="172">
        <v>116</v>
      </c>
      <c r="Z2071" s="172">
        <v>216</v>
      </c>
      <c r="AA2071" s="123">
        <v>7785</v>
      </c>
      <c r="AB2071" s="123"/>
      <c r="AC2071" s="123">
        <v>1363</v>
      </c>
      <c r="AD2071" s="123"/>
      <c r="AE2071" s="123"/>
      <c r="AF2071" s="123"/>
      <c r="AG2071" s="214"/>
      <c r="AH2071" s="229" t="str">
        <f t="shared" si="450"/>
        <v>b3</v>
      </c>
      <c r="AI2071" s="199" t="s">
        <v>5400</v>
      </c>
      <c r="AJ2071" s="199"/>
      <c r="AK2071" s="199" t="s">
        <v>5400</v>
      </c>
      <c r="AL2071" s="199" t="s">
        <v>5400</v>
      </c>
      <c r="AM2071" s="199"/>
      <c r="AN2071" s="173">
        <v>2</v>
      </c>
      <c r="AO2071" s="173"/>
      <c r="AP2071" s="173"/>
      <c r="AQ2071" s="173"/>
      <c r="AR2071" s="173"/>
      <c r="AS2071" s="173">
        <v>1</v>
      </c>
      <c r="AT2071" s="173">
        <v>1</v>
      </c>
      <c r="AU2071" s="173">
        <v>0.5</v>
      </c>
      <c r="AV2071" s="173">
        <v>1</v>
      </c>
      <c r="AW2071" s="173">
        <v>0.5</v>
      </c>
      <c r="AX2071" s="173">
        <v>1</v>
      </c>
      <c r="AY2071" s="173"/>
      <c r="AZ2071" s="211">
        <f t="shared" si="448"/>
        <v>3</v>
      </c>
      <c r="BA2071" s="211">
        <f t="shared" si="449"/>
        <v>4</v>
      </c>
      <c r="BB2071" s="205">
        <f t="shared" si="451"/>
        <v>141034</v>
      </c>
      <c r="BC2071" s="205">
        <f t="shared" si="452"/>
        <v>134986</v>
      </c>
      <c r="BD2071" s="205">
        <f t="shared" si="453"/>
        <v>6189</v>
      </c>
      <c r="BE2071" s="205">
        <f t="shared" si="454"/>
        <v>141</v>
      </c>
      <c r="BF2071" s="175">
        <v>134845</v>
      </c>
      <c r="BG2071" s="175">
        <v>8997</v>
      </c>
      <c r="BH2071" s="175">
        <v>76749</v>
      </c>
      <c r="BI2071" s="175">
        <v>6048</v>
      </c>
      <c r="BJ2071" s="175"/>
      <c r="BK2071" s="175">
        <v>21164</v>
      </c>
      <c r="BL2071" s="175">
        <v>6833</v>
      </c>
      <c r="BM2071" s="175">
        <v>27</v>
      </c>
      <c r="BN2071" s="175">
        <v>462</v>
      </c>
      <c r="BO2071" s="175">
        <v>20754</v>
      </c>
      <c r="BP2071" s="200">
        <f t="shared" si="455"/>
        <v>97503</v>
      </c>
    </row>
    <row r="2072" spans="1:68" s="201" customFormat="1" x14ac:dyDescent="0.15">
      <c r="A2072" s="117">
        <v>2420801001</v>
      </c>
      <c r="B2072" s="118" t="s">
        <v>189</v>
      </c>
      <c r="C2072" s="118" t="s">
        <v>1919</v>
      </c>
      <c r="D2072" s="118" t="s">
        <v>1940</v>
      </c>
      <c r="E2072" s="118" t="s">
        <v>4471</v>
      </c>
      <c r="F2072" s="120">
        <v>7</v>
      </c>
      <c r="G2072" s="119">
        <v>2068807</v>
      </c>
      <c r="H2072" s="119"/>
      <c r="I2072" s="120" t="s">
        <v>5820</v>
      </c>
      <c r="J2072" s="120">
        <v>15000</v>
      </c>
      <c r="K2072" s="120">
        <v>1891522</v>
      </c>
      <c r="L2072" s="120">
        <v>0.34499999999999997</v>
      </c>
      <c r="M2072" s="121" t="s">
        <v>5656</v>
      </c>
      <c r="N2072" s="120">
        <v>2</v>
      </c>
      <c r="O2072" s="119">
        <v>157.5</v>
      </c>
      <c r="P2072" s="119"/>
      <c r="Q2072" s="119"/>
      <c r="R2072" s="120" t="s">
        <v>5655</v>
      </c>
      <c r="S2072" s="120">
        <v>22.2</v>
      </c>
      <c r="T2072" s="120"/>
      <c r="U2072" s="120"/>
      <c r="V2072" s="172">
        <v>1887.8</v>
      </c>
      <c r="W2072" s="172">
        <v>111.3</v>
      </c>
      <c r="X2072" s="172">
        <v>1165.5999999999999</v>
      </c>
      <c r="Y2072" s="172">
        <v>88.5</v>
      </c>
      <c r="Z2072" s="172">
        <v>522.4</v>
      </c>
      <c r="AA2072" s="123">
        <v>19635.400000000001</v>
      </c>
      <c r="AB2072" s="123"/>
      <c r="AC2072" s="123">
        <v>1269</v>
      </c>
      <c r="AD2072" s="123"/>
      <c r="AE2072" s="123"/>
      <c r="AF2072" s="123"/>
      <c r="AG2072" s="214"/>
      <c r="AH2072" s="229" t="str">
        <f t="shared" si="450"/>
        <v>b3</v>
      </c>
      <c r="AI2072" s="199"/>
      <c r="AJ2072" s="199"/>
      <c r="AK2072" s="199"/>
      <c r="AL2072" s="199"/>
      <c r="AM2072" s="199"/>
      <c r="AN2072" s="173">
        <v>6</v>
      </c>
      <c r="AO2072" s="173"/>
      <c r="AP2072" s="173"/>
      <c r="AQ2072" s="173"/>
      <c r="AR2072" s="173"/>
      <c r="AS2072" s="173">
        <v>1</v>
      </c>
      <c r="AT2072" s="173">
        <v>1.8</v>
      </c>
      <c r="AU2072" s="173">
        <v>1.8</v>
      </c>
      <c r="AV2072" s="173">
        <v>1.8</v>
      </c>
      <c r="AW2072" s="173">
        <v>1.8</v>
      </c>
      <c r="AX2072" s="173">
        <v>1.8</v>
      </c>
      <c r="AY2072" s="173">
        <v>1</v>
      </c>
      <c r="AZ2072" s="211">
        <f t="shared" si="448"/>
        <v>7</v>
      </c>
      <c r="BA2072" s="211">
        <f t="shared" si="449"/>
        <v>10</v>
      </c>
      <c r="BB2072" s="205">
        <f t="shared" si="451"/>
        <v>307688</v>
      </c>
      <c r="BC2072" s="205">
        <f t="shared" si="452"/>
        <v>221143</v>
      </c>
      <c r="BD2072" s="205">
        <f t="shared" si="453"/>
        <v>89358</v>
      </c>
      <c r="BE2072" s="205">
        <f t="shared" si="454"/>
        <v>2813</v>
      </c>
      <c r="BF2072" s="175">
        <v>218330</v>
      </c>
      <c r="BG2072" s="175">
        <v>38078</v>
      </c>
      <c r="BH2072" s="175">
        <v>88620</v>
      </c>
      <c r="BI2072" s="175">
        <v>86545</v>
      </c>
      <c r="BJ2072" s="175"/>
      <c r="BK2072" s="175">
        <v>22786</v>
      </c>
      <c r="BL2072" s="175">
        <v>19218</v>
      </c>
      <c r="BM2072" s="175">
        <v>25623</v>
      </c>
      <c r="BN2072" s="175">
        <v>9783</v>
      </c>
      <c r="BO2072" s="175">
        <v>17035</v>
      </c>
      <c r="BP2072" s="200">
        <f t="shared" si="455"/>
        <v>105655</v>
      </c>
    </row>
    <row r="2073" spans="1:68" s="201" customFormat="1" x14ac:dyDescent="0.15">
      <c r="A2073" s="117">
        <v>4022401003</v>
      </c>
      <c r="B2073" s="118" t="s">
        <v>2835</v>
      </c>
      <c r="C2073" s="118" t="s">
        <v>2791</v>
      </c>
      <c r="D2073" s="118" t="s">
        <v>2833</v>
      </c>
      <c r="E2073" s="118" t="s">
        <v>5133</v>
      </c>
      <c r="F2073" s="120">
        <v>5</v>
      </c>
      <c r="G2073" s="119">
        <v>1898880</v>
      </c>
      <c r="H2073" s="119"/>
      <c r="I2073" s="120" t="s">
        <v>5820</v>
      </c>
      <c r="J2073" s="120">
        <v>10500</v>
      </c>
      <c r="K2073" s="120">
        <v>1898880</v>
      </c>
      <c r="L2073" s="120">
        <v>0.495</v>
      </c>
      <c r="M2073" s="121" t="s">
        <v>5656</v>
      </c>
      <c r="N2073" s="120">
        <v>2</v>
      </c>
      <c r="O2073" s="119">
        <v>303</v>
      </c>
      <c r="P2073" s="119"/>
      <c r="Q2073" s="119"/>
      <c r="R2073" s="120" t="s">
        <v>5655</v>
      </c>
      <c r="S2073" s="120">
        <v>41.1</v>
      </c>
      <c r="T2073" s="120"/>
      <c r="U2073" s="120"/>
      <c r="V2073" s="172">
        <v>1292</v>
      </c>
      <c r="W2073" s="172">
        <v>256</v>
      </c>
      <c r="X2073" s="172">
        <v>951</v>
      </c>
      <c r="Y2073" s="172">
        <v>72</v>
      </c>
      <c r="Z2073" s="172">
        <v>13</v>
      </c>
      <c r="AA2073" s="123">
        <v>15916</v>
      </c>
      <c r="AB2073" s="123"/>
      <c r="AC2073" s="123">
        <v>1118</v>
      </c>
      <c r="AD2073" s="123"/>
      <c r="AE2073" s="123"/>
      <c r="AF2073" s="123"/>
      <c r="AG2073" s="214"/>
      <c r="AH2073" s="229" t="str">
        <f t="shared" si="450"/>
        <v>b3</v>
      </c>
      <c r="AI2073" s="199"/>
      <c r="AJ2073" s="199"/>
      <c r="AK2073" s="199"/>
      <c r="AL2073" s="199"/>
      <c r="AM2073" s="199"/>
      <c r="AN2073" s="173" t="s">
        <v>3186</v>
      </c>
      <c r="AO2073" s="173" t="s">
        <v>3186</v>
      </c>
      <c r="AP2073" s="173" t="s">
        <v>3186</v>
      </c>
      <c r="AQ2073" s="173" t="s">
        <v>3186</v>
      </c>
      <c r="AR2073" s="173" t="s">
        <v>3186</v>
      </c>
      <c r="AS2073" s="173">
        <v>0.7</v>
      </c>
      <c r="AT2073" s="173">
        <v>1</v>
      </c>
      <c r="AU2073" s="173"/>
      <c r="AV2073" s="173">
        <v>0.7</v>
      </c>
      <c r="AW2073" s="173"/>
      <c r="AX2073" s="173">
        <v>1</v>
      </c>
      <c r="AY2073" s="173"/>
      <c r="AZ2073" s="211">
        <f t="shared" si="448"/>
        <v>0.7</v>
      </c>
      <c r="BA2073" s="211">
        <f t="shared" si="449"/>
        <v>2.7</v>
      </c>
      <c r="BB2073" s="205">
        <f t="shared" si="451"/>
        <v>125922</v>
      </c>
      <c r="BC2073" s="205">
        <f t="shared" si="452"/>
        <v>89319</v>
      </c>
      <c r="BD2073" s="205">
        <f t="shared" si="453"/>
        <v>36603</v>
      </c>
      <c r="BE2073" s="205">
        <f t="shared" si="454"/>
        <v>0</v>
      </c>
      <c r="BF2073" s="175">
        <v>89319</v>
      </c>
      <c r="BG2073" s="175"/>
      <c r="BH2073" s="175">
        <v>36603</v>
      </c>
      <c r="BI2073" s="175">
        <v>36603</v>
      </c>
      <c r="BJ2073" s="175"/>
      <c r="BK2073" s="175">
        <v>15185</v>
      </c>
      <c r="BL2073" s="175">
        <v>1493</v>
      </c>
      <c r="BM2073" s="175">
        <v>14070</v>
      </c>
      <c r="BN2073" s="175">
        <v>7540</v>
      </c>
      <c r="BO2073" s="175">
        <v>14428</v>
      </c>
      <c r="BP2073" s="200">
        <f t="shared" si="455"/>
        <v>51031</v>
      </c>
    </row>
    <row r="2074" spans="1:68" s="201" customFormat="1" x14ac:dyDescent="0.15">
      <c r="A2074" s="117">
        <v>3362201001</v>
      </c>
      <c r="B2074" s="118" t="s">
        <v>2507</v>
      </c>
      <c r="C2074" s="118" t="s">
        <v>2427</v>
      </c>
      <c r="D2074" s="118" t="s">
        <v>2508</v>
      </c>
      <c r="E2074" s="118" t="s">
        <v>4901</v>
      </c>
      <c r="F2074" s="120">
        <v>33</v>
      </c>
      <c r="G2074" s="119">
        <v>1955187</v>
      </c>
      <c r="H2074" s="119"/>
      <c r="I2074" s="120" t="s">
        <v>5820</v>
      </c>
      <c r="J2074" s="120">
        <v>14000</v>
      </c>
      <c r="K2074" s="120">
        <v>1955187</v>
      </c>
      <c r="L2074" s="120">
        <v>0.38300000000000001</v>
      </c>
      <c r="M2074" s="121" t="s">
        <v>5675</v>
      </c>
      <c r="N2074" s="120">
        <v>2</v>
      </c>
      <c r="O2074" s="119">
        <v>139</v>
      </c>
      <c r="P2074" s="119">
        <v>32.5</v>
      </c>
      <c r="Q2074" s="119">
        <v>3.15</v>
      </c>
      <c r="R2074" s="120" t="s">
        <v>5655</v>
      </c>
      <c r="S2074" s="120">
        <v>21.1</v>
      </c>
      <c r="T2074" s="120"/>
      <c r="U2074" s="120"/>
      <c r="V2074" s="172">
        <v>545.5</v>
      </c>
      <c r="W2074" s="172">
        <v>69.8</v>
      </c>
      <c r="X2074" s="172">
        <v>308.7</v>
      </c>
      <c r="Y2074" s="172">
        <v>99.3</v>
      </c>
      <c r="Z2074" s="172">
        <v>67.7</v>
      </c>
      <c r="AA2074" s="123">
        <v>8150</v>
      </c>
      <c r="AB2074" s="123">
        <v>41257.399999999951</v>
      </c>
      <c r="AC2074" s="123">
        <v>678.7</v>
      </c>
      <c r="AD2074" s="123"/>
      <c r="AE2074" s="123"/>
      <c r="AF2074" s="123"/>
      <c r="AG2074" s="214"/>
      <c r="AH2074" s="229" t="str">
        <f t="shared" si="450"/>
        <v>b3</v>
      </c>
      <c r="AI2074" s="199"/>
      <c r="AJ2074" s="199"/>
      <c r="AK2074" s="199"/>
      <c r="AL2074" s="199"/>
      <c r="AM2074" s="199"/>
      <c r="AN2074" s="173">
        <v>1</v>
      </c>
      <c r="AO2074" s="173">
        <v>1</v>
      </c>
      <c r="AP2074" s="173">
        <v>1</v>
      </c>
      <c r="AQ2074" s="173">
        <v>1</v>
      </c>
      <c r="AR2074" s="173" t="s">
        <v>3186</v>
      </c>
      <c r="AS2074" s="173" t="s">
        <v>3186</v>
      </c>
      <c r="AT2074" s="173">
        <v>0.5</v>
      </c>
      <c r="AU2074" s="173">
        <v>0.5</v>
      </c>
      <c r="AV2074" s="173">
        <v>0.5</v>
      </c>
      <c r="AW2074" s="173">
        <v>0.5</v>
      </c>
      <c r="AX2074" s="173">
        <v>0.5</v>
      </c>
      <c r="AY2074" s="173" t="s">
        <v>3186</v>
      </c>
      <c r="AZ2074" s="211">
        <f t="shared" si="448"/>
        <v>4</v>
      </c>
      <c r="BA2074" s="211">
        <f t="shared" si="449"/>
        <v>2.5</v>
      </c>
      <c r="BB2074" s="205">
        <f t="shared" si="451"/>
        <v>127623</v>
      </c>
      <c r="BC2074" s="205">
        <f t="shared" si="452"/>
        <v>108699</v>
      </c>
      <c r="BD2074" s="205">
        <f t="shared" si="453"/>
        <v>18924</v>
      </c>
      <c r="BE2074" s="205">
        <f t="shared" si="454"/>
        <v>0</v>
      </c>
      <c r="BF2074" s="175">
        <v>108699</v>
      </c>
      <c r="BG2074" s="175">
        <v>20981</v>
      </c>
      <c r="BH2074" s="175">
        <v>18924</v>
      </c>
      <c r="BI2074" s="175">
        <v>18924</v>
      </c>
      <c r="BJ2074" s="175"/>
      <c r="BK2074" s="175">
        <v>18555</v>
      </c>
      <c r="BL2074" s="175">
        <v>11664</v>
      </c>
      <c r="BM2074" s="175">
        <v>17280</v>
      </c>
      <c r="BN2074" s="175">
        <v>12491</v>
      </c>
      <c r="BO2074" s="175">
        <v>8804</v>
      </c>
      <c r="BP2074" s="200">
        <f t="shared" si="455"/>
        <v>27728</v>
      </c>
    </row>
    <row r="2075" spans="1:68" s="201" customFormat="1" x14ac:dyDescent="0.15">
      <c r="A2075" s="117">
        <v>4620101006</v>
      </c>
      <c r="B2075" s="118" t="s">
        <v>3112</v>
      </c>
      <c r="C2075" s="118" t="s">
        <v>3107</v>
      </c>
      <c r="D2075" s="118" t="s">
        <v>3108</v>
      </c>
      <c r="E2075" s="118" t="s">
        <v>5324</v>
      </c>
      <c r="F2075" s="120">
        <v>25</v>
      </c>
      <c r="G2075" s="119">
        <v>1968074</v>
      </c>
      <c r="H2075" s="119"/>
      <c r="I2075" s="120" t="s">
        <v>5820</v>
      </c>
      <c r="J2075" s="120">
        <v>12000</v>
      </c>
      <c r="K2075" s="120">
        <v>1968074</v>
      </c>
      <c r="L2075" s="120">
        <v>0.44900000000000001</v>
      </c>
      <c r="M2075" s="121" t="s">
        <v>5670</v>
      </c>
      <c r="N2075" s="120">
        <v>2</v>
      </c>
      <c r="O2075" s="119">
        <v>226</v>
      </c>
      <c r="P2075" s="119">
        <v>39.299999999999997</v>
      </c>
      <c r="Q2075" s="119">
        <v>5.77</v>
      </c>
      <c r="R2075" s="120" t="s">
        <v>5655</v>
      </c>
      <c r="S2075" s="120">
        <v>29</v>
      </c>
      <c r="T2075" s="120"/>
      <c r="U2075" s="120" t="s">
        <v>3186</v>
      </c>
      <c r="V2075" s="172">
        <v>3050</v>
      </c>
      <c r="W2075" s="172">
        <v>275</v>
      </c>
      <c r="X2075" s="172">
        <v>2607</v>
      </c>
      <c r="Y2075" s="172">
        <v>107</v>
      </c>
      <c r="Z2075" s="172">
        <v>61</v>
      </c>
      <c r="AA2075" s="123">
        <v>11807</v>
      </c>
      <c r="AB2075" s="123">
        <v>98949.599999999846</v>
      </c>
      <c r="AC2075" s="123">
        <v>3926</v>
      </c>
      <c r="AD2075" s="123"/>
      <c r="AE2075" s="123"/>
      <c r="AF2075" s="123"/>
      <c r="AG2075" s="214"/>
      <c r="AH2075" s="229" t="str">
        <f t="shared" si="450"/>
        <v>b3</v>
      </c>
      <c r="AI2075" s="199"/>
      <c r="AJ2075" s="199"/>
      <c r="AK2075" s="199"/>
      <c r="AL2075" s="199"/>
      <c r="AM2075" s="199"/>
      <c r="AN2075" s="173"/>
      <c r="AO2075" s="173">
        <v>2</v>
      </c>
      <c r="AP2075" s="173">
        <v>0.5</v>
      </c>
      <c r="AQ2075" s="173"/>
      <c r="AR2075" s="173"/>
      <c r="AS2075" s="173">
        <v>1</v>
      </c>
      <c r="AT2075" s="173">
        <v>1</v>
      </c>
      <c r="AU2075" s="173">
        <v>2</v>
      </c>
      <c r="AV2075" s="173">
        <v>1</v>
      </c>
      <c r="AW2075" s="173">
        <v>2</v>
      </c>
      <c r="AX2075" s="173">
        <v>1</v>
      </c>
      <c r="AY2075" s="173"/>
      <c r="AZ2075" s="211">
        <f t="shared" si="448"/>
        <v>3.5</v>
      </c>
      <c r="BA2075" s="211">
        <f t="shared" si="449"/>
        <v>7</v>
      </c>
      <c r="BB2075" s="205">
        <f t="shared" si="451"/>
        <v>142907</v>
      </c>
      <c r="BC2075" s="205">
        <f t="shared" si="452"/>
        <v>131401</v>
      </c>
      <c r="BD2075" s="205">
        <f t="shared" si="453"/>
        <v>11958</v>
      </c>
      <c r="BE2075" s="205">
        <f t="shared" si="454"/>
        <v>452</v>
      </c>
      <c r="BF2075" s="175">
        <v>130949</v>
      </c>
      <c r="BG2075" s="175">
        <v>19447</v>
      </c>
      <c r="BH2075" s="175">
        <v>19628</v>
      </c>
      <c r="BI2075" s="175">
        <v>11506</v>
      </c>
      <c r="BJ2075" s="175"/>
      <c r="BK2075" s="175">
        <v>8565</v>
      </c>
      <c r="BL2075" s="175">
        <v>27617</v>
      </c>
      <c r="BM2075" s="175">
        <v>37613</v>
      </c>
      <c r="BN2075" s="175">
        <v>6589</v>
      </c>
      <c r="BO2075" s="175">
        <v>11942</v>
      </c>
      <c r="BP2075" s="200">
        <f t="shared" si="455"/>
        <v>31570</v>
      </c>
    </row>
    <row r="2076" spans="1:68" s="201" customFormat="1" x14ac:dyDescent="0.15">
      <c r="A2076" s="117">
        <v>2920901002</v>
      </c>
      <c r="B2076" s="118" t="s">
        <v>2274</v>
      </c>
      <c r="C2076" s="118" t="s">
        <v>2261</v>
      </c>
      <c r="D2076" s="118" t="s">
        <v>2273</v>
      </c>
      <c r="E2076" s="118" t="s">
        <v>4732</v>
      </c>
      <c r="F2076" s="120">
        <v>28</v>
      </c>
      <c r="G2076" s="119">
        <v>1764163</v>
      </c>
      <c r="H2076" s="119"/>
      <c r="I2076" s="120" t="s">
        <v>5820</v>
      </c>
      <c r="J2076" s="120">
        <v>12200</v>
      </c>
      <c r="K2076" s="120">
        <v>1974861</v>
      </c>
      <c r="L2076" s="120">
        <v>0.443</v>
      </c>
      <c r="M2076" s="121" t="s">
        <v>5670</v>
      </c>
      <c r="N2076" s="120">
        <v>2</v>
      </c>
      <c r="O2076" s="119">
        <v>307</v>
      </c>
      <c r="P2076" s="119">
        <v>38.299999999999997</v>
      </c>
      <c r="Q2076" s="119">
        <v>5.78</v>
      </c>
      <c r="R2076" s="120" t="s">
        <v>5655</v>
      </c>
      <c r="S2076" s="120">
        <v>32.4</v>
      </c>
      <c r="T2076" s="120"/>
      <c r="U2076" s="120"/>
      <c r="V2076" s="172">
        <v>1681</v>
      </c>
      <c r="W2076" s="172">
        <v>233.4</v>
      </c>
      <c r="X2076" s="172">
        <v>186.3</v>
      </c>
      <c r="Y2076" s="172">
        <v>115.9</v>
      </c>
      <c r="Z2076" s="172">
        <v>1145.4000000000001</v>
      </c>
      <c r="AA2076" s="123">
        <v>8127</v>
      </c>
      <c r="AB2076" s="123"/>
      <c r="AC2076" s="123">
        <v>1009.5</v>
      </c>
      <c r="AD2076" s="123"/>
      <c r="AE2076" s="123"/>
      <c r="AF2076" s="123"/>
      <c r="AG2076" s="214"/>
      <c r="AH2076" s="229" t="str">
        <f t="shared" si="450"/>
        <v>b3</v>
      </c>
      <c r="AI2076" s="199"/>
      <c r="AJ2076" s="199"/>
      <c r="AK2076" s="199"/>
      <c r="AL2076" s="199"/>
      <c r="AM2076" s="199"/>
      <c r="AN2076" s="173">
        <v>3</v>
      </c>
      <c r="AO2076" s="173" t="s">
        <v>3186</v>
      </c>
      <c r="AP2076" s="173" t="s">
        <v>3186</v>
      </c>
      <c r="AQ2076" s="173" t="s">
        <v>3186</v>
      </c>
      <c r="AR2076" s="173" t="s">
        <v>3186</v>
      </c>
      <c r="AS2076" s="173">
        <v>2</v>
      </c>
      <c r="AT2076" s="173">
        <v>6</v>
      </c>
      <c r="AU2076" s="173">
        <v>1.5</v>
      </c>
      <c r="AV2076" s="173">
        <v>1</v>
      </c>
      <c r="AW2076" s="173">
        <v>0.5</v>
      </c>
      <c r="AX2076" s="173">
        <v>1</v>
      </c>
      <c r="AY2076" s="173" t="s">
        <v>3186</v>
      </c>
      <c r="AZ2076" s="211">
        <f t="shared" si="448"/>
        <v>5</v>
      </c>
      <c r="BA2076" s="211">
        <f t="shared" si="449"/>
        <v>10</v>
      </c>
      <c r="BB2076" s="205">
        <f t="shared" si="451"/>
        <v>226051</v>
      </c>
      <c r="BC2076" s="205">
        <f t="shared" si="452"/>
        <v>226051</v>
      </c>
      <c r="BD2076" s="205">
        <f t="shared" si="453"/>
        <v>0</v>
      </c>
      <c r="BE2076" s="205">
        <f t="shared" si="454"/>
        <v>0</v>
      </c>
      <c r="BF2076" s="175">
        <v>226051</v>
      </c>
      <c r="BG2076" s="175">
        <v>16276</v>
      </c>
      <c r="BH2076" s="175">
        <v>99228</v>
      </c>
      <c r="BI2076" s="175"/>
      <c r="BJ2076" s="175"/>
      <c r="BK2076" s="175">
        <v>30895</v>
      </c>
      <c r="BL2076" s="175">
        <v>18341</v>
      </c>
      <c r="BM2076" s="175">
        <v>24039</v>
      </c>
      <c r="BN2076" s="175">
        <v>18806</v>
      </c>
      <c r="BO2076" s="175">
        <v>18466</v>
      </c>
      <c r="BP2076" s="200">
        <f t="shared" si="455"/>
        <v>117694</v>
      </c>
    </row>
    <row r="2077" spans="1:68" s="201" customFormat="1" x14ac:dyDescent="0.15">
      <c r="A2077" s="117">
        <v>2600581001</v>
      </c>
      <c r="B2077" s="118" t="s">
        <v>1988</v>
      </c>
      <c r="C2077" s="118" t="s">
        <v>1980</v>
      </c>
      <c r="D2077" s="118" t="s">
        <v>1989</v>
      </c>
      <c r="E2077" s="118" t="s">
        <v>4503</v>
      </c>
      <c r="F2077" s="120">
        <v>14</v>
      </c>
      <c r="G2077" s="119">
        <v>2053669</v>
      </c>
      <c r="H2077" s="119"/>
      <c r="I2077" s="120" t="s">
        <v>5820</v>
      </c>
      <c r="J2077" s="120">
        <v>10500</v>
      </c>
      <c r="K2077" s="120">
        <v>2053669</v>
      </c>
      <c r="L2077" s="120">
        <v>0.53600000000000003</v>
      </c>
      <c r="M2077" s="121" t="s">
        <v>5675</v>
      </c>
      <c r="N2077" s="120">
        <v>2</v>
      </c>
      <c r="O2077" s="119">
        <v>132</v>
      </c>
      <c r="P2077" s="119">
        <v>27</v>
      </c>
      <c r="Q2077" s="119">
        <v>3.4</v>
      </c>
      <c r="R2077" s="120" t="s">
        <v>5655</v>
      </c>
      <c r="S2077" s="120">
        <v>2.8</v>
      </c>
      <c r="T2077" s="120"/>
      <c r="U2077" s="120"/>
      <c r="V2077" s="172">
        <v>1343.7</v>
      </c>
      <c r="W2077" s="172"/>
      <c r="X2077" s="172">
        <v>1150.4000000000001</v>
      </c>
      <c r="Y2077" s="172">
        <v>193.3</v>
      </c>
      <c r="Z2077" s="172"/>
      <c r="AA2077" s="123">
        <v>7249</v>
      </c>
      <c r="AB2077" s="123"/>
      <c r="AC2077" s="123">
        <v>317</v>
      </c>
      <c r="AD2077" s="123"/>
      <c r="AE2077" s="123"/>
      <c r="AF2077" s="123"/>
      <c r="AG2077" s="214"/>
      <c r="AH2077" s="229" t="str">
        <f t="shared" si="450"/>
        <v>b3</v>
      </c>
      <c r="AI2077" s="199" t="s">
        <v>5401</v>
      </c>
      <c r="AJ2077" s="199"/>
      <c r="AK2077" s="199" t="s">
        <v>5401</v>
      </c>
      <c r="AL2077" s="199" t="s">
        <v>5401</v>
      </c>
      <c r="AM2077" s="199" t="s">
        <v>5401</v>
      </c>
      <c r="AN2077" s="173">
        <v>3</v>
      </c>
      <c r="AO2077" s="173" t="s">
        <v>3186</v>
      </c>
      <c r="AP2077" s="173" t="s">
        <v>3186</v>
      </c>
      <c r="AQ2077" s="173" t="s">
        <v>3186</v>
      </c>
      <c r="AR2077" s="173" t="s">
        <v>3186</v>
      </c>
      <c r="AS2077" s="173">
        <v>1</v>
      </c>
      <c r="AT2077" s="173">
        <v>6.5</v>
      </c>
      <c r="AU2077" s="173">
        <v>3</v>
      </c>
      <c r="AV2077" s="173">
        <v>2</v>
      </c>
      <c r="AW2077" s="173">
        <v>1</v>
      </c>
      <c r="AX2077" s="173">
        <v>2.5</v>
      </c>
      <c r="AY2077" s="173" t="s">
        <v>3186</v>
      </c>
      <c r="AZ2077" s="211">
        <f t="shared" si="448"/>
        <v>4</v>
      </c>
      <c r="BA2077" s="211">
        <f t="shared" si="449"/>
        <v>15</v>
      </c>
      <c r="BB2077" s="205">
        <f t="shared" si="451"/>
        <v>296698</v>
      </c>
      <c r="BC2077" s="205">
        <f t="shared" si="452"/>
        <v>296698</v>
      </c>
      <c r="BD2077" s="205">
        <f t="shared" si="453"/>
        <v>0</v>
      </c>
      <c r="BE2077" s="205">
        <f t="shared" si="454"/>
        <v>0</v>
      </c>
      <c r="BF2077" s="175">
        <v>296698</v>
      </c>
      <c r="BG2077" s="175">
        <v>14665</v>
      </c>
      <c r="BH2077" s="175">
        <v>202975</v>
      </c>
      <c r="BI2077" s="175"/>
      <c r="BJ2077" s="175"/>
      <c r="BK2077" s="175">
        <v>23079</v>
      </c>
      <c r="BL2077" s="175">
        <v>43915</v>
      </c>
      <c r="BM2077" s="175"/>
      <c r="BN2077" s="175"/>
      <c r="BO2077" s="175">
        <v>12064</v>
      </c>
      <c r="BP2077" s="200">
        <f t="shared" si="455"/>
        <v>215039</v>
      </c>
    </row>
    <row r="2078" spans="1:68" s="201" customFormat="1" x14ac:dyDescent="0.15">
      <c r="A2078" s="117">
        <v>1546101001</v>
      </c>
      <c r="B2078" s="118" t="s">
        <v>562</v>
      </c>
      <c r="C2078" s="118" t="s">
        <v>1167</v>
      </c>
      <c r="D2078" s="118" t="s">
        <v>1268</v>
      </c>
      <c r="E2078" s="118" t="s">
        <v>3982</v>
      </c>
      <c r="F2078" s="120">
        <v>24</v>
      </c>
      <c r="G2078" s="119"/>
      <c r="H2078" s="119"/>
      <c r="I2078" s="120" t="s">
        <v>5820</v>
      </c>
      <c r="J2078" s="120">
        <v>10350</v>
      </c>
      <c r="K2078" s="120">
        <v>2067561</v>
      </c>
      <c r="L2078" s="120">
        <v>0.54700000000000004</v>
      </c>
      <c r="M2078" s="121" t="s">
        <v>5657</v>
      </c>
      <c r="N2078" s="120">
        <v>2</v>
      </c>
      <c r="O2078" s="119">
        <v>219.3</v>
      </c>
      <c r="P2078" s="119">
        <v>36.799999999999997</v>
      </c>
      <c r="Q2078" s="119"/>
      <c r="R2078" s="120" t="s">
        <v>5655</v>
      </c>
      <c r="S2078" s="120">
        <v>16.07</v>
      </c>
      <c r="T2078" s="120"/>
      <c r="U2078" s="120"/>
      <c r="V2078" s="172">
        <v>936.8</v>
      </c>
      <c r="W2078" s="172">
        <v>194</v>
      </c>
      <c r="X2078" s="172">
        <v>413</v>
      </c>
      <c r="Y2078" s="172">
        <v>21.7</v>
      </c>
      <c r="Z2078" s="172">
        <v>308.10000000000002</v>
      </c>
      <c r="AA2078" s="123">
        <v>16075</v>
      </c>
      <c r="AB2078" s="123"/>
      <c r="AC2078" s="123">
        <v>958.2</v>
      </c>
      <c r="AD2078" s="123"/>
      <c r="AE2078" s="123"/>
      <c r="AF2078" s="123"/>
      <c r="AG2078" s="214"/>
      <c r="AH2078" s="229" t="str">
        <f t="shared" si="450"/>
        <v>b3</v>
      </c>
      <c r="AI2078" s="199"/>
      <c r="AJ2078" s="199"/>
      <c r="AK2078" s="199"/>
      <c r="AL2078" s="199"/>
      <c r="AM2078" s="199"/>
      <c r="AN2078" s="173">
        <v>1</v>
      </c>
      <c r="AO2078" s="173"/>
      <c r="AP2078" s="173"/>
      <c r="AQ2078" s="173"/>
      <c r="AR2078" s="173"/>
      <c r="AS2078" s="173">
        <v>1</v>
      </c>
      <c r="AT2078" s="173">
        <v>1</v>
      </c>
      <c r="AU2078" s="173">
        <v>1</v>
      </c>
      <c r="AV2078" s="173">
        <v>0.5</v>
      </c>
      <c r="AW2078" s="173">
        <v>0.5</v>
      </c>
      <c r="AX2078" s="173">
        <v>1</v>
      </c>
      <c r="AY2078" s="173"/>
      <c r="AZ2078" s="211">
        <f t="shared" si="448"/>
        <v>2</v>
      </c>
      <c r="BA2078" s="211">
        <f t="shared" si="449"/>
        <v>4</v>
      </c>
      <c r="BB2078" s="205">
        <f t="shared" si="451"/>
        <v>96858</v>
      </c>
      <c r="BC2078" s="205">
        <f t="shared" si="452"/>
        <v>96858</v>
      </c>
      <c r="BD2078" s="205">
        <f t="shared" si="453"/>
        <v>-425</v>
      </c>
      <c r="BE2078" s="205">
        <f t="shared" si="454"/>
        <v>-425</v>
      </c>
      <c r="BF2078" s="175">
        <v>97283</v>
      </c>
      <c r="BG2078" s="175"/>
      <c r="BH2078" s="175">
        <v>39480</v>
      </c>
      <c r="BI2078" s="175"/>
      <c r="BJ2078" s="175"/>
      <c r="BK2078" s="175">
        <v>26155</v>
      </c>
      <c r="BL2078" s="175">
        <v>5252</v>
      </c>
      <c r="BM2078" s="175">
        <v>15917</v>
      </c>
      <c r="BN2078" s="175">
        <v>5461</v>
      </c>
      <c r="BO2078" s="175">
        <v>4593</v>
      </c>
      <c r="BP2078" s="200">
        <f t="shared" si="455"/>
        <v>44073</v>
      </c>
    </row>
    <row r="2079" spans="1:68" s="201" customFormat="1" x14ac:dyDescent="0.15">
      <c r="A2079" s="117">
        <v>2821601001</v>
      </c>
      <c r="B2079" s="118" t="s">
        <v>2159</v>
      </c>
      <c r="C2079" s="118" t="s">
        <v>2099</v>
      </c>
      <c r="D2079" s="118" t="s">
        <v>2160</v>
      </c>
      <c r="E2079" s="118" t="s">
        <v>4634</v>
      </c>
      <c r="F2079" s="120">
        <v>48</v>
      </c>
      <c r="G2079" s="119">
        <v>1861446</v>
      </c>
      <c r="H2079" s="119">
        <v>633750</v>
      </c>
      <c r="I2079" s="120" t="s">
        <v>5821</v>
      </c>
      <c r="J2079" s="120">
        <v>8200</v>
      </c>
      <c r="K2079" s="120">
        <v>2177761</v>
      </c>
      <c r="L2079" s="120">
        <v>0.72799999999999998</v>
      </c>
      <c r="M2079" s="121" t="s">
        <v>5670</v>
      </c>
      <c r="N2079" s="120">
        <v>2</v>
      </c>
      <c r="O2079" s="119">
        <v>84</v>
      </c>
      <c r="P2079" s="119">
        <v>20</v>
      </c>
      <c r="Q2079" s="119">
        <v>2.2999999999999998</v>
      </c>
      <c r="R2079" s="120" t="s">
        <v>5655</v>
      </c>
      <c r="S2079" s="120">
        <v>5.1999999999999993</v>
      </c>
      <c r="T2079" s="120"/>
      <c r="U2079" s="120"/>
      <c r="V2079" s="172">
        <v>1049.7</v>
      </c>
      <c r="W2079" s="172">
        <v>109.1</v>
      </c>
      <c r="X2079" s="172">
        <v>650.1</v>
      </c>
      <c r="Y2079" s="172">
        <v>52.2</v>
      </c>
      <c r="Z2079" s="172">
        <v>238.3</v>
      </c>
      <c r="AA2079" s="123">
        <v>22521</v>
      </c>
      <c r="AB2079" s="123">
        <v>22679.799999999952</v>
      </c>
      <c r="AC2079" s="123">
        <v>414</v>
      </c>
      <c r="AD2079" s="123"/>
      <c r="AE2079" s="123"/>
      <c r="AF2079" s="123"/>
      <c r="AG2079" s="214"/>
      <c r="AH2079" s="229" t="str">
        <f t="shared" si="450"/>
        <v>b3</v>
      </c>
      <c r="AI2079" s="199"/>
      <c r="AJ2079" s="199"/>
      <c r="AK2079" s="199"/>
      <c r="AL2079" s="199"/>
      <c r="AM2079" s="199"/>
      <c r="AN2079" s="173">
        <v>3</v>
      </c>
      <c r="AO2079" s="173">
        <v>1</v>
      </c>
      <c r="AP2079" s="173">
        <v>1</v>
      </c>
      <c r="AQ2079" s="173">
        <v>0.5</v>
      </c>
      <c r="AR2079" s="173">
        <v>1.5</v>
      </c>
      <c r="AS2079" s="173">
        <v>1</v>
      </c>
      <c r="AT2079" s="173">
        <v>3</v>
      </c>
      <c r="AU2079" s="173">
        <v>2</v>
      </c>
      <c r="AV2079" s="173"/>
      <c r="AW2079" s="173">
        <v>1</v>
      </c>
      <c r="AX2079" s="173"/>
      <c r="AY2079" s="173">
        <v>1</v>
      </c>
      <c r="AZ2079" s="211">
        <f t="shared" si="448"/>
        <v>8</v>
      </c>
      <c r="BA2079" s="211">
        <f t="shared" si="449"/>
        <v>7</v>
      </c>
      <c r="BB2079" s="205">
        <f t="shared" si="451"/>
        <v>151813</v>
      </c>
      <c r="BC2079" s="205">
        <f t="shared" si="452"/>
        <v>128970</v>
      </c>
      <c r="BD2079" s="205">
        <f t="shared" si="453"/>
        <v>37678</v>
      </c>
      <c r="BE2079" s="205">
        <f t="shared" si="454"/>
        <v>14835</v>
      </c>
      <c r="BF2079" s="175">
        <v>114135</v>
      </c>
      <c r="BG2079" s="175">
        <v>25977</v>
      </c>
      <c r="BH2079" s="175">
        <v>37678</v>
      </c>
      <c r="BI2079" s="175">
        <v>22843</v>
      </c>
      <c r="BJ2079" s="175"/>
      <c r="BK2079" s="175"/>
      <c r="BL2079" s="175">
        <v>8757</v>
      </c>
      <c r="BM2079" s="175">
        <v>16464</v>
      </c>
      <c r="BN2079" s="175">
        <v>16048</v>
      </c>
      <c r="BO2079" s="175">
        <v>24046</v>
      </c>
      <c r="BP2079" s="200">
        <f t="shared" si="455"/>
        <v>61724</v>
      </c>
    </row>
    <row r="2080" spans="1:68" s="201" customFormat="1" x14ac:dyDescent="0.15">
      <c r="A2080" s="117">
        <v>2323001002</v>
      </c>
      <c r="B2080" s="118" t="s">
        <v>680</v>
      </c>
      <c r="C2080" s="118" t="s">
        <v>1850</v>
      </c>
      <c r="D2080" s="118" t="s">
        <v>1910</v>
      </c>
      <c r="E2080" s="118" t="s">
        <v>4449</v>
      </c>
      <c r="F2080" s="120">
        <v>9</v>
      </c>
      <c r="G2080" s="119">
        <v>2422975</v>
      </c>
      <c r="H2080" s="119"/>
      <c r="I2080" s="120" t="s">
        <v>5820</v>
      </c>
      <c r="J2080" s="120">
        <v>11100</v>
      </c>
      <c r="K2080" s="120">
        <v>2422975</v>
      </c>
      <c r="L2080" s="120">
        <v>0.59799999999999998</v>
      </c>
      <c r="M2080" s="121" t="s">
        <v>5661</v>
      </c>
      <c r="N2080" s="120">
        <v>2</v>
      </c>
      <c r="O2080" s="119">
        <v>196.6</v>
      </c>
      <c r="P2080" s="119">
        <v>32.17</v>
      </c>
      <c r="Q2080" s="119">
        <v>3.32</v>
      </c>
      <c r="R2080" s="120" t="s">
        <v>5655</v>
      </c>
      <c r="S2080" s="120">
        <v>13.9</v>
      </c>
      <c r="T2080" s="120"/>
      <c r="U2080" s="120"/>
      <c r="V2080" s="172">
        <v>1570.3</v>
      </c>
      <c r="W2080" s="172">
        <v>155.6</v>
      </c>
      <c r="X2080" s="172">
        <v>1171</v>
      </c>
      <c r="Y2080" s="172">
        <v>104.5</v>
      </c>
      <c r="Z2080" s="172">
        <v>139.19999999999999</v>
      </c>
      <c r="AA2080" s="123">
        <v>27380</v>
      </c>
      <c r="AB2080" s="123"/>
      <c r="AC2080" s="123">
        <v>1923</v>
      </c>
      <c r="AD2080" s="123"/>
      <c r="AE2080" s="123"/>
      <c r="AF2080" s="123"/>
      <c r="AG2080" s="214"/>
      <c r="AH2080" s="229" t="str">
        <f t="shared" si="450"/>
        <v>b3</v>
      </c>
      <c r="AI2080" s="199"/>
      <c r="AJ2080" s="199"/>
      <c r="AK2080" s="199"/>
      <c r="AL2080" s="199"/>
      <c r="AM2080" s="199"/>
      <c r="AN2080" s="173">
        <v>2</v>
      </c>
      <c r="AO2080" s="173"/>
      <c r="AP2080" s="173"/>
      <c r="AQ2080" s="173"/>
      <c r="AR2080" s="173"/>
      <c r="AS2080" s="173">
        <v>5</v>
      </c>
      <c r="AT2080" s="173">
        <v>1</v>
      </c>
      <c r="AU2080" s="173">
        <v>1</v>
      </c>
      <c r="AV2080" s="173">
        <v>1</v>
      </c>
      <c r="AW2080" s="173">
        <v>1</v>
      </c>
      <c r="AX2080" s="173">
        <v>1</v>
      </c>
      <c r="AY2080" s="173"/>
      <c r="AZ2080" s="211">
        <f t="shared" si="448"/>
        <v>7</v>
      </c>
      <c r="BA2080" s="211">
        <f t="shared" si="449"/>
        <v>5</v>
      </c>
      <c r="BB2080" s="205">
        <f t="shared" si="451"/>
        <v>181224</v>
      </c>
      <c r="BC2080" s="205">
        <f t="shared" si="452"/>
        <v>181224</v>
      </c>
      <c r="BD2080" s="205">
        <f t="shared" si="453"/>
        <v>0</v>
      </c>
      <c r="BE2080" s="205">
        <f t="shared" si="454"/>
        <v>0</v>
      </c>
      <c r="BF2080" s="175">
        <v>181224</v>
      </c>
      <c r="BG2080" s="175">
        <v>11306</v>
      </c>
      <c r="BH2080" s="175">
        <v>51240</v>
      </c>
      <c r="BI2080" s="175"/>
      <c r="BJ2080" s="175"/>
      <c r="BK2080" s="175">
        <v>54748</v>
      </c>
      <c r="BL2080" s="175">
        <v>13750</v>
      </c>
      <c r="BM2080" s="175">
        <v>22599</v>
      </c>
      <c r="BN2080" s="175">
        <v>15596</v>
      </c>
      <c r="BO2080" s="175">
        <v>11985</v>
      </c>
      <c r="BP2080" s="200">
        <f t="shared" si="455"/>
        <v>63225</v>
      </c>
    </row>
    <row r="2081" spans="1:68" s="201" customFormat="1" x14ac:dyDescent="0.15">
      <c r="A2081" s="117">
        <v>4336801001</v>
      </c>
      <c r="B2081" s="118" t="s">
        <v>2997</v>
      </c>
      <c r="C2081" s="118" t="s">
        <v>2954</v>
      </c>
      <c r="D2081" s="118" t="s">
        <v>2998</v>
      </c>
      <c r="E2081" s="118" t="s">
        <v>5248</v>
      </c>
      <c r="F2081" s="120">
        <v>27</v>
      </c>
      <c r="G2081" s="119">
        <v>2519424</v>
      </c>
      <c r="H2081" s="119"/>
      <c r="I2081" s="120" t="s">
        <v>5820</v>
      </c>
      <c r="J2081" s="120">
        <v>13380</v>
      </c>
      <c r="K2081" s="120">
        <v>2519424</v>
      </c>
      <c r="L2081" s="120">
        <v>0.51600000000000001</v>
      </c>
      <c r="M2081" s="121" t="s">
        <v>5654</v>
      </c>
      <c r="N2081" s="120">
        <v>2</v>
      </c>
      <c r="O2081" s="119">
        <v>119.6</v>
      </c>
      <c r="P2081" s="119"/>
      <c r="Q2081" s="119"/>
      <c r="R2081" s="120" t="s">
        <v>5655</v>
      </c>
      <c r="S2081" s="120">
        <v>25</v>
      </c>
      <c r="T2081" s="120"/>
      <c r="U2081" s="120"/>
      <c r="V2081" s="172">
        <v>1424.5</v>
      </c>
      <c r="W2081" s="172">
        <v>271</v>
      </c>
      <c r="X2081" s="172">
        <v>599.1</v>
      </c>
      <c r="Y2081" s="172">
        <v>512.29999999999995</v>
      </c>
      <c r="Z2081" s="172">
        <v>42.1</v>
      </c>
      <c r="AA2081" s="123">
        <v>41172</v>
      </c>
      <c r="AB2081" s="123">
        <v>37974</v>
      </c>
      <c r="AC2081" s="123">
        <v>910</v>
      </c>
      <c r="AD2081" s="123"/>
      <c r="AE2081" s="123"/>
      <c r="AF2081" s="123"/>
      <c r="AG2081" s="214"/>
      <c r="AH2081" s="229" t="str">
        <f t="shared" si="450"/>
        <v>b3</v>
      </c>
      <c r="AI2081" s="199"/>
      <c r="AJ2081" s="199"/>
      <c r="AK2081" s="199"/>
      <c r="AL2081" s="199"/>
      <c r="AM2081" s="199"/>
      <c r="AN2081" s="173">
        <v>6</v>
      </c>
      <c r="AO2081" s="173"/>
      <c r="AP2081" s="173"/>
      <c r="AQ2081" s="173"/>
      <c r="AR2081" s="173"/>
      <c r="AS2081" s="173">
        <v>1</v>
      </c>
      <c r="AT2081" s="173">
        <v>4</v>
      </c>
      <c r="AU2081" s="173">
        <v>4</v>
      </c>
      <c r="AV2081" s="173">
        <v>1</v>
      </c>
      <c r="AW2081" s="173">
        <v>1</v>
      </c>
      <c r="AX2081" s="173">
        <v>1</v>
      </c>
      <c r="AY2081" s="173">
        <v>2</v>
      </c>
      <c r="AZ2081" s="211">
        <f t="shared" ref="AZ2081:AZ2112" si="456">SUBTOTAL(9,AN2081:AS2081)</f>
        <v>7</v>
      </c>
      <c r="BA2081" s="211">
        <f t="shared" ref="BA2081:BA2112" si="457">SUBTOTAL(9,AT2081:AY2081)</f>
        <v>13</v>
      </c>
      <c r="BB2081" s="205">
        <f t="shared" si="451"/>
        <v>166001</v>
      </c>
      <c r="BC2081" s="205">
        <f t="shared" si="452"/>
        <v>127474</v>
      </c>
      <c r="BD2081" s="205">
        <f t="shared" si="453"/>
        <v>39392</v>
      </c>
      <c r="BE2081" s="205">
        <f t="shared" si="454"/>
        <v>865</v>
      </c>
      <c r="BF2081" s="175">
        <v>126609</v>
      </c>
      <c r="BG2081" s="175">
        <v>15359</v>
      </c>
      <c r="BH2081" s="175">
        <v>52691</v>
      </c>
      <c r="BI2081" s="175">
        <v>38527</v>
      </c>
      <c r="BJ2081" s="175"/>
      <c r="BK2081" s="175">
        <v>12431</v>
      </c>
      <c r="BL2081" s="175">
        <v>7149</v>
      </c>
      <c r="BM2081" s="175">
        <v>19312</v>
      </c>
      <c r="BN2081" s="175">
        <v>6846</v>
      </c>
      <c r="BO2081" s="175">
        <v>13686</v>
      </c>
      <c r="BP2081" s="200">
        <f t="shared" si="455"/>
        <v>66377</v>
      </c>
    </row>
    <row r="2082" spans="1:68" s="201" customFormat="1" x14ac:dyDescent="0.15">
      <c r="A2082" s="117">
        <v>2920101002</v>
      </c>
      <c r="B2082" s="118" t="s">
        <v>2270</v>
      </c>
      <c r="C2082" s="118" t="s">
        <v>2261</v>
      </c>
      <c r="D2082" s="118" t="s">
        <v>2269</v>
      </c>
      <c r="E2082" s="118" t="s">
        <v>4728</v>
      </c>
      <c r="F2082" s="120">
        <v>23</v>
      </c>
      <c r="G2082" s="119">
        <v>2599710</v>
      </c>
      <c r="H2082" s="119"/>
      <c r="I2082" s="120" t="s">
        <v>5820</v>
      </c>
      <c r="J2082" s="120">
        <v>15400</v>
      </c>
      <c r="K2082" s="120">
        <v>2531922</v>
      </c>
      <c r="L2082" s="120">
        <v>0.45</v>
      </c>
      <c r="M2082" s="121" t="s">
        <v>5654</v>
      </c>
      <c r="N2082" s="120">
        <v>2</v>
      </c>
      <c r="O2082" s="119">
        <v>159</v>
      </c>
      <c r="P2082" s="119" t="s">
        <v>5666</v>
      </c>
      <c r="Q2082" s="119"/>
      <c r="R2082" s="120" t="s">
        <v>5655</v>
      </c>
      <c r="S2082" s="120">
        <v>36.5</v>
      </c>
      <c r="T2082" s="120"/>
      <c r="U2082" s="120"/>
      <c r="V2082" s="172">
        <v>3008</v>
      </c>
      <c r="W2082" s="172">
        <v>199</v>
      </c>
      <c r="X2082" s="172">
        <v>2021</v>
      </c>
      <c r="Y2082" s="172">
        <v>177</v>
      </c>
      <c r="Z2082" s="172">
        <v>611</v>
      </c>
      <c r="AA2082" s="123">
        <v>22908</v>
      </c>
      <c r="AB2082" s="123"/>
      <c r="AC2082" s="123">
        <v>1579</v>
      </c>
      <c r="AD2082" s="123"/>
      <c r="AE2082" s="123"/>
      <c r="AF2082" s="123"/>
      <c r="AG2082" s="214"/>
      <c r="AH2082" s="229" t="str">
        <f t="shared" si="450"/>
        <v>b3</v>
      </c>
      <c r="AI2082" s="199"/>
      <c r="AJ2082" s="199"/>
      <c r="AK2082" s="199"/>
      <c r="AL2082" s="199"/>
      <c r="AM2082" s="199"/>
      <c r="AN2082" s="173">
        <v>3</v>
      </c>
      <c r="AO2082" s="173"/>
      <c r="AP2082" s="173"/>
      <c r="AQ2082" s="173"/>
      <c r="AR2082" s="173"/>
      <c r="AS2082" s="173">
        <v>2</v>
      </c>
      <c r="AT2082" s="173">
        <v>3</v>
      </c>
      <c r="AU2082" s="173">
        <v>2</v>
      </c>
      <c r="AV2082" s="173">
        <v>1</v>
      </c>
      <c r="AW2082" s="173">
        <v>1</v>
      </c>
      <c r="AX2082" s="173">
        <v>1</v>
      </c>
      <c r="AY2082" s="173">
        <v>2</v>
      </c>
      <c r="AZ2082" s="211">
        <f t="shared" si="456"/>
        <v>5</v>
      </c>
      <c r="BA2082" s="211">
        <f t="shared" si="457"/>
        <v>10</v>
      </c>
      <c r="BB2082" s="205">
        <f t="shared" si="451"/>
        <v>284152</v>
      </c>
      <c r="BC2082" s="205">
        <f t="shared" si="452"/>
        <v>216552</v>
      </c>
      <c r="BD2082" s="205">
        <f t="shared" si="453"/>
        <v>70658</v>
      </c>
      <c r="BE2082" s="205">
        <f t="shared" si="454"/>
        <v>3058</v>
      </c>
      <c r="BF2082" s="175">
        <v>213494</v>
      </c>
      <c r="BG2082" s="175">
        <v>12050</v>
      </c>
      <c r="BH2082" s="175">
        <v>99913</v>
      </c>
      <c r="BI2082" s="175">
        <v>67600</v>
      </c>
      <c r="BJ2082" s="175"/>
      <c r="BK2082" s="175">
        <v>9904</v>
      </c>
      <c r="BL2082" s="175">
        <v>19480</v>
      </c>
      <c r="BM2082" s="175">
        <v>38649</v>
      </c>
      <c r="BN2082" s="175">
        <v>32785</v>
      </c>
      <c r="BO2082" s="175">
        <v>3771</v>
      </c>
      <c r="BP2082" s="200">
        <f t="shared" si="455"/>
        <v>103684</v>
      </c>
    </row>
    <row r="2083" spans="1:68" s="201" customFormat="1" x14ac:dyDescent="0.15">
      <c r="A2083" s="117">
        <v>2900281001</v>
      </c>
      <c r="B2083" s="118" t="s">
        <v>2264</v>
      </c>
      <c r="C2083" s="118" t="s">
        <v>2261</v>
      </c>
      <c r="D2083" s="118" t="s">
        <v>2265</v>
      </c>
      <c r="E2083" s="118" t="s">
        <v>4725</v>
      </c>
      <c r="F2083" s="120">
        <v>26</v>
      </c>
      <c r="G2083" s="119">
        <v>2504330</v>
      </c>
      <c r="H2083" s="119"/>
      <c r="I2083" s="120" t="s">
        <v>5820</v>
      </c>
      <c r="J2083" s="120">
        <v>12700</v>
      </c>
      <c r="K2083" s="120">
        <v>2597225</v>
      </c>
      <c r="L2083" s="120">
        <v>0.56000000000000005</v>
      </c>
      <c r="M2083" s="121" t="s">
        <v>5661</v>
      </c>
      <c r="N2083" s="120">
        <v>2</v>
      </c>
      <c r="O2083" s="119">
        <v>131</v>
      </c>
      <c r="P2083" s="119">
        <v>28.6</v>
      </c>
      <c r="Q2083" s="119">
        <v>2.83</v>
      </c>
      <c r="R2083" s="120" t="s">
        <v>5655</v>
      </c>
      <c r="S2083" s="120">
        <v>43.4</v>
      </c>
      <c r="T2083" s="120"/>
      <c r="U2083" s="120"/>
      <c r="V2083" s="172">
        <v>2072</v>
      </c>
      <c r="W2083" s="172">
        <v>156.69999999999999</v>
      </c>
      <c r="X2083" s="172">
        <v>1187.2</v>
      </c>
      <c r="Y2083" s="172">
        <v>183.5</v>
      </c>
      <c r="Z2083" s="172">
        <v>544.6</v>
      </c>
      <c r="AA2083" s="123">
        <v>13951</v>
      </c>
      <c r="AB2083" s="123"/>
      <c r="AC2083" s="123">
        <v>388</v>
      </c>
      <c r="AD2083" s="123"/>
      <c r="AE2083" s="123"/>
      <c r="AF2083" s="123"/>
      <c r="AG2083" s="214"/>
      <c r="AH2083" s="229" t="str">
        <f t="shared" si="450"/>
        <v>b3</v>
      </c>
      <c r="AI2083" s="199"/>
      <c r="AJ2083" s="199"/>
      <c r="AK2083" s="199"/>
      <c r="AL2083" s="199"/>
      <c r="AM2083" s="199"/>
      <c r="AN2083" s="173">
        <v>2</v>
      </c>
      <c r="AO2083" s="173">
        <v>1</v>
      </c>
      <c r="AP2083" s="173">
        <v>1</v>
      </c>
      <c r="AQ2083" s="173">
        <v>1</v>
      </c>
      <c r="AR2083" s="173"/>
      <c r="AS2083" s="173">
        <v>1</v>
      </c>
      <c r="AT2083" s="173">
        <v>5</v>
      </c>
      <c r="AU2083" s="173">
        <v>5</v>
      </c>
      <c r="AV2083" s="173">
        <v>2</v>
      </c>
      <c r="AW2083" s="173">
        <v>2</v>
      </c>
      <c r="AX2083" s="173">
        <v>2</v>
      </c>
      <c r="AY2083" s="173">
        <v>6</v>
      </c>
      <c r="AZ2083" s="211">
        <f t="shared" si="456"/>
        <v>6</v>
      </c>
      <c r="BA2083" s="211">
        <f t="shared" si="457"/>
        <v>22</v>
      </c>
      <c r="BB2083" s="205">
        <f t="shared" si="451"/>
        <v>333471</v>
      </c>
      <c r="BC2083" s="205">
        <f t="shared" si="452"/>
        <v>263327</v>
      </c>
      <c r="BD2083" s="205">
        <f t="shared" si="453"/>
        <v>72681</v>
      </c>
      <c r="BE2083" s="205">
        <f t="shared" si="454"/>
        <v>2537</v>
      </c>
      <c r="BF2083" s="175">
        <v>260790</v>
      </c>
      <c r="BG2083" s="175"/>
      <c r="BH2083" s="175">
        <v>107730</v>
      </c>
      <c r="BI2083" s="175">
        <v>63422</v>
      </c>
      <c r="BJ2083" s="175">
        <v>6722</v>
      </c>
      <c r="BK2083" s="175">
        <v>31658</v>
      </c>
      <c r="BL2083" s="175">
        <v>21699</v>
      </c>
      <c r="BM2083" s="175">
        <v>35890</v>
      </c>
      <c r="BN2083" s="175">
        <v>23261</v>
      </c>
      <c r="BO2083" s="175">
        <v>43089</v>
      </c>
      <c r="BP2083" s="200">
        <f t="shared" si="455"/>
        <v>150819</v>
      </c>
    </row>
    <row r="2084" spans="1:68" s="201" customFormat="1" x14ac:dyDescent="0.15">
      <c r="A2084" s="117">
        <v>4000781001</v>
      </c>
      <c r="B2084" s="118" t="s">
        <v>2801</v>
      </c>
      <c r="C2084" s="118" t="s">
        <v>2791</v>
      </c>
      <c r="D2084" s="118" t="s">
        <v>2802</v>
      </c>
      <c r="E2084" s="118" t="s">
        <v>5107</v>
      </c>
      <c r="F2084" s="120">
        <v>7</v>
      </c>
      <c r="G2084" s="119">
        <v>2597594</v>
      </c>
      <c r="H2084" s="119"/>
      <c r="I2084" s="120" t="s">
        <v>5820</v>
      </c>
      <c r="J2084" s="120">
        <v>19200</v>
      </c>
      <c r="K2084" s="120">
        <v>2597594</v>
      </c>
      <c r="L2084" s="120">
        <v>0.371</v>
      </c>
      <c r="M2084" s="121" t="s">
        <v>5661</v>
      </c>
      <c r="N2084" s="120">
        <v>2</v>
      </c>
      <c r="O2084" s="119">
        <v>260</v>
      </c>
      <c r="P2084" s="119">
        <v>34</v>
      </c>
      <c r="Q2084" s="119">
        <v>4</v>
      </c>
      <c r="R2084" s="120" t="s">
        <v>5655</v>
      </c>
      <c r="S2084" s="120">
        <v>555</v>
      </c>
      <c r="T2084" s="120"/>
      <c r="U2084" s="120" t="s">
        <v>5689</v>
      </c>
      <c r="V2084" s="172">
        <v>2593.0749999999998</v>
      </c>
      <c r="W2084" s="172">
        <v>606.37</v>
      </c>
      <c r="X2084" s="172">
        <v>1534.9179999999999</v>
      </c>
      <c r="Y2084" s="172">
        <v>240.86</v>
      </c>
      <c r="Z2084" s="172">
        <v>210.92699999999999</v>
      </c>
      <c r="AA2084" s="123">
        <v>15067</v>
      </c>
      <c r="AB2084" s="123"/>
      <c r="AC2084" s="123">
        <v>1755</v>
      </c>
      <c r="AD2084" s="123"/>
      <c r="AE2084" s="123"/>
      <c r="AF2084" s="123"/>
      <c r="AG2084" s="214"/>
      <c r="AH2084" s="229" t="str">
        <f t="shared" si="450"/>
        <v>b3</v>
      </c>
      <c r="AI2084" s="199"/>
      <c r="AJ2084" s="199"/>
      <c r="AK2084" s="199"/>
      <c r="AL2084" s="199"/>
      <c r="AM2084" s="199"/>
      <c r="AN2084" s="173"/>
      <c r="AO2084" s="173"/>
      <c r="AP2084" s="173"/>
      <c r="AQ2084" s="173"/>
      <c r="AR2084" s="173"/>
      <c r="AS2084" s="173">
        <v>6</v>
      </c>
      <c r="AT2084" s="173">
        <v>9</v>
      </c>
      <c r="AU2084" s="173">
        <v>5</v>
      </c>
      <c r="AV2084" s="173">
        <v>4</v>
      </c>
      <c r="AW2084" s="173">
        <v>2</v>
      </c>
      <c r="AX2084" s="173">
        <v>4</v>
      </c>
      <c r="AY2084" s="173">
        <v>4</v>
      </c>
      <c r="AZ2084" s="211">
        <f t="shared" si="456"/>
        <v>6</v>
      </c>
      <c r="BA2084" s="211">
        <f t="shared" si="457"/>
        <v>28</v>
      </c>
      <c r="BB2084" s="205">
        <f t="shared" si="451"/>
        <v>498769</v>
      </c>
      <c r="BC2084" s="205">
        <f t="shared" si="452"/>
        <v>395276</v>
      </c>
      <c r="BD2084" s="205">
        <f t="shared" si="453"/>
        <v>107632</v>
      </c>
      <c r="BE2084" s="205">
        <f t="shared" si="454"/>
        <v>4139</v>
      </c>
      <c r="BF2084" s="175">
        <v>391137</v>
      </c>
      <c r="BG2084" s="175"/>
      <c r="BH2084" s="175">
        <v>180600</v>
      </c>
      <c r="BI2084" s="175">
        <v>103493</v>
      </c>
      <c r="BJ2084" s="175"/>
      <c r="BK2084" s="175">
        <v>26062</v>
      </c>
      <c r="BL2084" s="175">
        <v>56511</v>
      </c>
      <c r="BM2084" s="175">
        <v>30048</v>
      </c>
      <c r="BN2084" s="175">
        <v>16899</v>
      </c>
      <c r="BO2084" s="175">
        <v>85156</v>
      </c>
      <c r="BP2084" s="200">
        <f t="shared" si="455"/>
        <v>265756</v>
      </c>
    </row>
    <row r="2085" spans="1:68" s="201" customFormat="1" x14ac:dyDescent="0.15">
      <c r="A2085" s="117">
        <v>3320901001</v>
      </c>
      <c r="B2085" s="118" t="s">
        <v>2459</v>
      </c>
      <c r="C2085" s="118" t="s">
        <v>2427</v>
      </c>
      <c r="D2085" s="118" t="s">
        <v>2460</v>
      </c>
      <c r="E2085" s="118" t="s">
        <v>4860</v>
      </c>
      <c r="F2085" s="120">
        <v>26</v>
      </c>
      <c r="G2085" s="119">
        <v>2598079</v>
      </c>
      <c r="H2085" s="119"/>
      <c r="I2085" s="120" t="s">
        <v>5820</v>
      </c>
      <c r="J2085" s="120">
        <v>8370</v>
      </c>
      <c r="K2085" s="120">
        <v>2598079</v>
      </c>
      <c r="L2085" s="120">
        <v>0.85</v>
      </c>
      <c r="M2085" s="121" t="s">
        <v>5675</v>
      </c>
      <c r="N2085" s="120">
        <v>2</v>
      </c>
      <c r="O2085" s="119">
        <v>205.9</v>
      </c>
      <c r="P2085" s="119">
        <v>33.1</v>
      </c>
      <c r="Q2085" s="119">
        <v>4.05</v>
      </c>
      <c r="R2085" s="120"/>
      <c r="S2085" s="120"/>
      <c r="T2085" s="120"/>
      <c r="U2085" s="120" t="s">
        <v>5689</v>
      </c>
      <c r="V2085" s="172">
        <v>1768.4</v>
      </c>
      <c r="W2085" s="172">
        <v>174.1</v>
      </c>
      <c r="X2085" s="172">
        <v>1154</v>
      </c>
      <c r="Y2085" s="172">
        <v>103.8</v>
      </c>
      <c r="Z2085" s="172">
        <v>336.5</v>
      </c>
      <c r="AA2085" s="123">
        <v>7198</v>
      </c>
      <c r="AB2085" s="123">
        <v>23492.999999999967</v>
      </c>
      <c r="AC2085" s="123">
        <v>1168.0899999999999</v>
      </c>
      <c r="AD2085" s="123"/>
      <c r="AE2085" s="123"/>
      <c r="AF2085" s="123"/>
      <c r="AG2085" s="214"/>
      <c r="AH2085" s="229" t="str">
        <f t="shared" si="450"/>
        <v>b3</v>
      </c>
      <c r="AI2085" s="199"/>
      <c r="AJ2085" s="199"/>
      <c r="AK2085" s="199"/>
      <c r="AL2085" s="199"/>
      <c r="AM2085" s="199"/>
      <c r="AN2085" s="173">
        <v>7</v>
      </c>
      <c r="AO2085" s="173"/>
      <c r="AP2085" s="173"/>
      <c r="AQ2085" s="173"/>
      <c r="AR2085" s="173"/>
      <c r="AS2085" s="173">
        <v>1</v>
      </c>
      <c r="AT2085" s="173">
        <v>2</v>
      </c>
      <c r="AU2085" s="173">
        <v>2</v>
      </c>
      <c r="AV2085" s="173">
        <v>2</v>
      </c>
      <c r="AW2085" s="173">
        <v>1</v>
      </c>
      <c r="AX2085" s="173">
        <v>2</v>
      </c>
      <c r="AY2085" s="173"/>
      <c r="AZ2085" s="211">
        <f t="shared" si="456"/>
        <v>8</v>
      </c>
      <c r="BA2085" s="211">
        <f t="shared" si="457"/>
        <v>9</v>
      </c>
      <c r="BB2085" s="205">
        <f t="shared" si="451"/>
        <v>119709</v>
      </c>
      <c r="BC2085" s="205">
        <f t="shared" si="452"/>
        <v>119709</v>
      </c>
      <c r="BD2085" s="205">
        <f t="shared" si="453"/>
        <v>0</v>
      </c>
      <c r="BE2085" s="205">
        <f t="shared" si="454"/>
        <v>0</v>
      </c>
      <c r="BF2085" s="175">
        <v>119709</v>
      </c>
      <c r="BG2085" s="175">
        <v>5903</v>
      </c>
      <c r="BH2085" s="175">
        <v>42200</v>
      </c>
      <c r="BI2085" s="175"/>
      <c r="BJ2085" s="175"/>
      <c r="BK2085" s="175">
        <v>18517</v>
      </c>
      <c r="BL2085" s="175">
        <v>11390</v>
      </c>
      <c r="BM2085" s="175">
        <v>25369</v>
      </c>
      <c r="BN2085" s="175">
        <v>10514</v>
      </c>
      <c r="BO2085" s="175">
        <v>5816</v>
      </c>
      <c r="BP2085" s="200">
        <f t="shared" si="455"/>
        <v>48016</v>
      </c>
    </row>
    <row r="2086" spans="1:68" s="201" customFormat="1" x14ac:dyDescent="0.15">
      <c r="A2086" s="117">
        <v>2323101001</v>
      </c>
      <c r="B2086" s="118" t="s">
        <v>1911</v>
      </c>
      <c r="C2086" s="118" t="s">
        <v>1850</v>
      </c>
      <c r="D2086" s="118" t="s">
        <v>1912</v>
      </c>
      <c r="E2086" s="118" t="s">
        <v>4450</v>
      </c>
      <c r="F2086" s="120">
        <v>22</v>
      </c>
      <c r="G2086" s="119"/>
      <c r="H2086" s="119"/>
      <c r="I2086" s="120" t="s">
        <v>5820</v>
      </c>
      <c r="J2086" s="120">
        <v>8170</v>
      </c>
      <c r="K2086" s="120">
        <v>2734687</v>
      </c>
      <c r="L2086" s="120">
        <v>0.91700000000000004</v>
      </c>
      <c r="M2086" s="121" t="s">
        <v>5670</v>
      </c>
      <c r="N2086" s="120">
        <v>2</v>
      </c>
      <c r="O2086" s="119">
        <v>223</v>
      </c>
      <c r="P2086" s="119">
        <v>37</v>
      </c>
      <c r="Q2086" s="119">
        <v>2.9</v>
      </c>
      <c r="R2086" s="120" t="s">
        <v>5655</v>
      </c>
      <c r="S2086" s="120">
        <v>31.4</v>
      </c>
      <c r="T2086" s="120"/>
      <c r="U2086" s="120"/>
      <c r="V2086" s="172">
        <v>1037.0999999999999</v>
      </c>
      <c r="W2086" s="172"/>
      <c r="X2086" s="172">
        <v>948.8</v>
      </c>
      <c r="Y2086" s="172">
        <v>55.9</v>
      </c>
      <c r="Z2086" s="172">
        <v>32.4</v>
      </c>
      <c r="AA2086" s="123">
        <v>27286.5</v>
      </c>
      <c r="AB2086" s="123"/>
      <c r="AC2086" s="123">
        <v>1929</v>
      </c>
      <c r="AD2086" s="123"/>
      <c r="AE2086" s="123"/>
      <c r="AF2086" s="123"/>
      <c r="AG2086" s="214"/>
      <c r="AH2086" s="229" t="str">
        <f t="shared" si="450"/>
        <v>b3</v>
      </c>
      <c r="AI2086" s="199" t="s">
        <v>5401</v>
      </c>
      <c r="AJ2086" s="199"/>
      <c r="AK2086" s="199" t="s">
        <v>5401</v>
      </c>
      <c r="AL2086" s="199" t="s">
        <v>5401</v>
      </c>
      <c r="AM2086" s="199"/>
      <c r="AN2086" s="173" t="s">
        <v>3186</v>
      </c>
      <c r="AO2086" s="173" t="s">
        <v>3186</v>
      </c>
      <c r="AP2086" s="173" t="s">
        <v>3186</v>
      </c>
      <c r="AQ2086" s="173" t="s">
        <v>3186</v>
      </c>
      <c r="AR2086" s="173" t="s">
        <v>3186</v>
      </c>
      <c r="AS2086" s="173"/>
      <c r="AT2086" s="173"/>
      <c r="AU2086" s="173" t="s">
        <v>3186</v>
      </c>
      <c r="AV2086" s="173"/>
      <c r="AW2086" s="173" t="s">
        <v>3186</v>
      </c>
      <c r="AX2086" s="173" t="s">
        <v>3186</v>
      </c>
      <c r="AY2086" s="173"/>
      <c r="AZ2086" s="211">
        <f t="shared" si="456"/>
        <v>0</v>
      </c>
      <c r="BA2086" s="211">
        <f t="shared" si="457"/>
        <v>0</v>
      </c>
      <c r="BB2086" s="205">
        <f t="shared" si="451"/>
        <v>12198</v>
      </c>
      <c r="BC2086" s="205">
        <f t="shared" si="452"/>
        <v>12198</v>
      </c>
      <c r="BD2086" s="205">
        <f t="shared" si="453"/>
        <v>0</v>
      </c>
      <c r="BE2086" s="205">
        <f t="shared" si="454"/>
        <v>0</v>
      </c>
      <c r="BF2086" s="175">
        <v>12198</v>
      </c>
      <c r="BG2086" s="175"/>
      <c r="BH2086" s="175">
        <v>7164</v>
      </c>
      <c r="BI2086" s="175"/>
      <c r="BJ2086" s="175"/>
      <c r="BK2086" s="175">
        <v>2223</v>
      </c>
      <c r="BL2086" s="175">
        <v>709</v>
      </c>
      <c r="BM2086" s="175"/>
      <c r="BN2086" s="175"/>
      <c r="BO2086" s="175">
        <v>2102</v>
      </c>
      <c r="BP2086" s="200">
        <f t="shared" si="455"/>
        <v>9266</v>
      </c>
    </row>
    <row r="2087" spans="1:68" s="201" customFormat="1" x14ac:dyDescent="0.15">
      <c r="A2087" s="117">
        <v>800481001</v>
      </c>
      <c r="B2087" s="118" t="s">
        <v>769</v>
      </c>
      <c r="C2087" s="118" t="s">
        <v>762</v>
      </c>
      <c r="D2087" s="118" t="s">
        <v>770</v>
      </c>
      <c r="E2087" s="118" t="s">
        <v>3651</v>
      </c>
      <c r="F2087" s="120">
        <v>27</v>
      </c>
      <c r="G2087" s="119">
        <v>2761363</v>
      </c>
      <c r="H2087" s="119"/>
      <c r="I2087" s="120" t="s">
        <v>5820</v>
      </c>
      <c r="J2087" s="120">
        <v>11230</v>
      </c>
      <c r="K2087" s="120">
        <v>2761363</v>
      </c>
      <c r="L2087" s="120">
        <v>0.67400000000000004</v>
      </c>
      <c r="M2087" s="121" t="s">
        <v>5675</v>
      </c>
      <c r="N2087" s="120">
        <v>2</v>
      </c>
      <c r="O2087" s="119">
        <v>164</v>
      </c>
      <c r="P2087" s="119">
        <v>39.1</v>
      </c>
      <c r="Q2087" s="119">
        <v>4.2</v>
      </c>
      <c r="R2087" s="120" t="s">
        <v>5655</v>
      </c>
      <c r="S2087" s="120">
        <v>44.8</v>
      </c>
      <c r="T2087" s="120"/>
      <c r="U2087" s="120"/>
      <c r="V2087" s="172">
        <v>2122.5695000000001</v>
      </c>
      <c r="W2087" s="172">
        <v>326.7</v>
      </c>
      <c r="X2087" s="172">
        <v>1659.6</v>
      </c>
      <c r="Y2087" s="172">
        <v>136.26949999999999</v>
      </c>
      <c r="Z2087" s="172"/>
      <c r="AA2087" s="123">
        <v>24362.6</v>
      </c>
      <c r="AB2087" s="123">
        <v>62723.270000000004</v>
      </c>
      <c r="AC2087" s="123">
        <v>1497.83</v>
      </c>
      <c r="AD2087" s="123"/>
      <c r="AE2087" s="123"/>
      <c r="AF2087" s="123"/>
      <c r="AG2087" s="214"/>
      <c r="AH2087" s="229" t="str">
        <f t="shared" si="450"/>
        <v>b3</v>
      </c>
      <c r="AI2087" s="199"/>
      <c r="AJ2087" s="199"/>
      <c r="AK2087" s="199"/>
      <c r="AL2087" s="199"/>
      <c r="AM2087" s="199"/>
      <c r="AN2087" s="173">
        <v>2</v>
      </c>
      <c r="AO2087" s="173">
        <v>1</v>
      </c>
      <c r="AP2087" s="173">
        <v>1</v>
      </c>
      <c r="AQ2087" s="173" t="s">
        <v>3186</v>
      </c>
      <c r="AR2087" s="173" t="s">
        <v>3186</v>
      </c>
      <c r="AS2087" s="173">
        <v>16</v>
      </c>
      <c r="AT2087" s="173">
        <v>6</v>
      </c>
      <c r="AU2087" s="173">
        <v>3</v>
      </c>
      <c r="AV2087" s="173">
        <v>3</v>
      </c>
      <c r="AW2087" s="173">
        <v>2</v>
      </c>
      <c r="AX2087" s="173">
        <v>2</v>
      </c>
      <c r="AY2087" s="173" t="s">
        <v>3186</v>
      </c>
      <c r="AZ2087" s="211">
        <f t="shared" si="456"/>
        <v>20</v>
      </c>
      <c r="BA2087" s="211">
        <f t="shared" si="457"/>
        <v>16</v>
      </c>
      <c r="BB2087" s="205">
        <f t="shared" si="451"/>
        <v>283398</v>
      </c>
      <c r="BC2087" s="205">
        <f t="shared" si="452"/>
        <v>283398</v>
      </c>
      <c r="BD2087" s="205">
        <f t="shared" si="453"/>
        <v>0</v>
      </c>
      <c r="BE2087" s="205">
        <f t="shared" si="454"/>
        <v>0</v>
      </c>
      <c r="BF2087" s="175">
        <v>283398</v>
      </c>
      <c r="BG2087" s="175">
        <v>4060</v>
      </c>
      <c r="BH2087" s="175">
        <v>132193</v>
      </c>
      <c r="BI2087" s="175"/>
      <c r="BJ2087" s="175"/>
      <c r="BK2087" s="175">
        <v>52328</v>
      </c>
      <c r="BL2087" s="175">
        <v>22449</v>
      </c>
      <c r="BM2087" s="175">
        <v>43832</v>
      </c>
      <c r="BN2087" s="175">
        <v>1378</v>
      </c>
      <c r="BO2087" s="175">
        <v>27158</v>
      </c>
      <c r="BP2087" s="200">
        <f t="shared" si="455"/>
        <v>159351</v>
      </c>
    </row>
    <row r="2088" spans="1:68" s="201" customFormat="1" x14ac:dyDescent="0.15">
      <c r="A2088" s="117">
        <v>2300781001</v>
      </c>
      <c r="B2088" s="118" t="s">
        <v>1866</v>
      </c>
      <c r="C2088" s="118" t="s">
        <v>1850</v>
      </c>
      <c r="D2088" s="118" t="s">
        <v>1867</v>
      </c>
      <c r="E2088" s="118" t="s">
        <v>4410</v>
      </c>
      <c r="F2088" s="120">
        <v>3</v>
      </c>
      <c r="G2088" s="119"/>
      <c r="H2088" s="119"/>
      <c r="I2088" s="120" t="s">
        <v>5820</v>
      </c>
      <c r="J2088" s="120">
        <v>12050</v>
      </c>
      <c r="K2088" s="120">
        <v>2904355</v>
      </c>
      <c r="L2088" s="120">
        <v>0.66</v>
      </c>
      <c r="M2088" s="121" t="s">
        <v>5656</v>
      </c>
      <c r="N2088" s="120">
        <v>2</v>
      </c>
      <c r="O2088" s="119">
        <v>130</v>
      </c>
      <c r="P2088" s="119"/>
      <c r="Q2088" s="119"/>
      <c r="R2088" s="120" t="s">
        <v>5655</v>
      </c>
      <c r="S2088" s="120">
        <v>17.806999999999999</v>
      </c>
      <c r="T2088" s="120"/>
      <c r="U2088" s="120"/>
      <c r="V2088" s="172">
        <v>1282.8599999999999</v>
      </c>
      <c r="W2088" s="172"/>
      <c r="X2088" s="172">
        <v>306.60000000000002</v>
      </c>
      <c r="Y2088" s="172">
        <v>233.8</v>
      </c>
      <c r="Z2088" s="172">
        <v>742.46</v>
      </c>
      <c r="AA2088" s="123">
        <v>22165</v>
      </c>
      <c r="AB2088" s="123"/>
      <c r="AC2088" s="123">
        <v>2117</v>
      </c>
      <c r="AD2088" s="123"/>
      <c r="AE2088" s="123"/>
      <c r="AF2088" s="123"/>
      <c r="AG2088" s="214"/>
      <c r="AH2088" s="229" t="str">
        <f t="shared" si="450"/>
        <v>b3</v>
      </c>
      <c r="AI2088" s="199"/>
      <c r="AJ2088" s="199"/>
      <c r="AK2088" s="199"/>
      <c r="AL2088" s="199"/>
      <c r="AM2088" s="199"/>
      <c r="AN2088" s="173">
        <v>2.2999999999999998</v>
      </c>
      <c r="AO2088" s="173"/>
      <c r="AP2088" s="173"/>
      <c r="AQ2088" s="173"/>
      <c r="AR2088" s="173"/>
      <c r="AS2088" s="173">
        <v>1</v>
      </c>
      <c r="AT2088" s="173">
        <v>1</v>
      </c>
      <c r="AU2088" s="173">
        <v>1</v>
      </c>
      <c r="AV2088" s="173">
        <v>1</v>
      </c>
      <c r="AW2088" s="173">
        <v>1</v>
      </c>
      <c r="AX2088" s="173">
        <v>1</v>
      </c>
      <c r="AY2088" s="173"/>
      <c r="AZ2088" s="211">
        <f t="shared" si="456"/>
        <v>3.3</v>
      </c>
      <c r="BA2088" s="211">
        <f t="shared" si="457"/>
        <v>5</v>
      </c>
      <c r="BB2088" s="205">
        <f t="shared" si="451"/>
        <v>513204</v>
      </c>
      <c r="BC2088" s="205">
        <f t="shared" si="452"/>
        <v>449357</v>
      </c>
      <c r="BD2088" s="205">
        <f t="shared" si="453"/>
        <v>238014</v>
      </c>
      <c r="BE2088" s="205">
        <f t="shared" si="454"/>
        <v>174167</v>
      </c>
      <c r="BF2088" s="175">
        <v>275190</v>
      </c>
      <c r="BG2088" s="175">
        <v>19804</v>
      </c>
      <c r="BH2088" s="175">
        <v>238014</v>
      </c>
      <c r="BI2088" s="175">
        <v>59387</v>
      </c>
      <c r="BJ2088" s="175">
        <v>4460</v>
      </c>
      <c r="BK2088" s="175"/>
      <c r="BL2088" s="175">
        <v>1365</v>
      </c>
      <c r="BM2088" s="175"/>
      <c r="BN2088" s="175"/>
      <c r="BO2088" s="175">
        <v>190174</v>
      </c>
      <c r="BP2088" s="200">
        <f t="shared" si="455"/>
        <v>428188</v>
      </c>
    </row>
    <row r="2089" spans="1:68" s="201" customFormat="1" x14ac:dyDescent="0.15">
      <c r="A2089" s="117">
        <v>2322601001</v>
      </c>
      <c r="B2089" s="118" t="s">
        <v>676</v>
      </c>
      <c r="C2089" s="118" t="s">
        <v>1850</v>
      </c>
      <c r="D2089" s="118" t="s">
        <v>1909</v>
      </c>
      <c r="E2089" s="118" t="s">
        <v>4446</v>
      </c>
      <c r="F2089" s="120">
        <v>27</v>
      </c>
      <c r="G2089" s="119">
        <v>3036286</v>
      </c>
      <c r="H2089" s="119"/>
      <c r="I2089" s="120" t="s">
        <v>5820</v>
      </c>
      <c r="J2089" s="120">
        <v>12900</v>
      </c>
      <c r="K2089" s="120">
        <v>3036286</v>
      </c>
      <c r="L2089" s="120">
        <v>0.64500000000000002</v>
      </c>
      <c r="M2089" s="121" t="s">
        <v>5654</v>
      </c>
      <c r="N2089" s="120">
        <v>2</v>
      </c>
      <c r="O2089" s="119">
        <v>183.8</v>
      </c>
      <c r="P2089" s="119"/>
      <c r="Q2089" s="119"/>
      <c r="R2089" s="120" t="s">
        <v>5655</v>
      </c>
      <c r="S2089" s="120">
        <v>31.7</v>
      </c>
      <c r="T2089" s="120"/>
      <c r="U2089" s="120"/>
      <c r="V2089" s="172">
        <v>1568.1</v>
      </c>
      <c r="W2089" s="172">
        <v>545.5</v>
      </c>
      <c r="X2089" s="172">
        <v>764.7</v>
      </c>
      <c r="Y2089" s="172">
        <v>100</v>
      </c>
      <c r="Z2089" s="172">
        <v>157.9</v>
      </c>
      <c r="AA2089" s="123"/>
      <c r="AB2089" s="123"/>
      <c r="AC2089" s="123">
        <v>2495.2199999999998</v>
      </c>
      <c r="AD2089" s="123"/>
      <c r="AE2089" s="123"/>
      <c r="AF2089" s="123"/>
      <c r="AG2089" s="214"/>
      <c r="AH2089" s="229" t="str">
        <f t="shared" ref="AH2089:AH2120" si="458">IF(N2089=1,IF(AG2089&gt;0,"a4",IF(AC2089&gt;0,"a3",IF(AA2089&gt;0,"a2","a1"))),IF(AG2089&gt;0,"b4",IF(AC2089&gt;0,"b3",IF(AA2089&gt;0,"b2","b1"))))</f>
        <v>b3</v>
      </c>
      <c r="AI2089" s="199"/>
      <c r="AJ2089" s="199"/>
      <c r="AK2089" s="199"/>
      <c r="AL2089" s="199"/>
      <c r="AM2089" s="199"/>
      <c r="AN2089" s="173">
        <v>0.5</v>
      </c>
      <c r="AO2089" s="173">
        <v>1</v>
      </c>
      <c r="AP2089" s="173">
        <v>1</v>
      </c>
      <c r="AQ2089" s="173">
        <v>1</v>
      </c>
      <c r="AR2089" s="173">
        <v>1</v>
      </c>
      <c r="AS2089" s="173"/>
      <c r="AT2089" s="173">
        <v>4</v>
      </c>
      <c r="AU2089" s="173"/>
      <c r="AV2089" s="173">
        <v>2</v>
      </c>
      <c r="AW2089" s="173"/>
      <c r="AX2089" s="173"/>
      <c r="AY2089" s="173"/>
      <c r="AZ2089" s="211">
        <f t="shared" si="456"/>
        <v>4.5</v>
      </c>
      <c r="BA2089" s="211">
        <f t="shared" si="457"/>
        <v>6</v>
      </c>
      <c r="BB2089" s="205">
        <f t="shared" ref="BB2089:BB2120" si="459">SUM(BG2089:BO2089)</f>
        <v>249026</v>
      </c>
      <c r="BC2089" s="205">
        <f t="shared" ref="BC2089:BC2120" si="460">BG2089+BH2089+BK2089+BL2089+BM2089+BN2089+BO2089</f>
        <v>215903</v>
      </c>
      <c r="BD2089" s="205">
        <f t="shared" ref="BD2089:BD2120" si="461">BB2089-BF2089</f>
        <v>34401</v>
      </c>
      <c r="BE2089" s="205">
        <f t="shared" ref="BE2089:BE2120" si="462">BC2089-BF2089</f>
        <v>1278</v>
      </c>
      <c r="BF2089" s="175">
        <v>214625</v>
      </c>
      <c r="BG2089" s="175">
        <v>28701</v>
      </c>
      <c r="BH2089" s="175">
        <v>52634</v>
      </c>
      <c r="BI2089" s="175">
        <v>33123</v>
      </c>
      <c r="BJ2089" s="175"/>
      <c r="BK2089" s="175">
        <v>48525</v>
      </c>
      <c r="BL2089" s="175">
        <v>18452</v>
      </c>
      <c r="BM2089" s="175">
        <v>24493</v>
      </c>
      <c r="BN2089" s="175">
        <v>20473</v>
      </c>
      <c r="BO2089" s="175">
        <v>22625</v>
      </c>
      <c r="BP2089" s="200">
        <f t="shared" ref="BP2089:BP2120" si="463">BH2089+BO2089</f>
        <v>75259</v>
      </c>
    </row>
    <row r="2090" spans="1:68" s="201" customFormat="1" x14ac:dyDescent="0.15">
      <c r="A2090" s="117">
        <v>3520101004</v>
      </c>
      <c r="B2090" s="118" t="s">
        <v>2609</v>
      </c>
      <c r="C2090" s="118" t="s">
        <v>2601</v>
      </c>
      <c r="D2090" s="118" t="s">
        <v>2606</v>
      </c>
      <c r="E2090" s="118" t="s">
        <v>4977</v>
      </c>
      <c r="F2090" s="120">
        <v>18</v>
      </c>
      <c r="G2090" s="119">
        <v>3791375</v>
      </c>
      <c r="H2090" s="119"/>
      <c r="I2090" s="120" t="s">
        <v>5820</v>
      </c>
      <c r="J2090" s="120">
        <v>11000</v>
      </c>
      <c r="K2090" s="120">
        <v>3418331</v>
      </c>
      <c r="L2090" s="120">
        <v>0.85099999999999998</v>
      </c>
      <c r="M2090" s="121" t="s">
        <v>5675</v>
      </c>
      <c r="N2090" s="120">
        <v>2</v>
      </c>
      <c r="O2090" s="119">
        <v>160</v>
      </c>
      <c r="P2090" s="119">
        <v>53</v>
      </c>
      <c r="Q2090" s="119">
        <v>5.0999999999999996</v>
      </c>
      <c r="R2090" s="120" t="s">
        <v>5655</v>
      </c>
      <c r="S2090" s="120">
        <v>96.8</v>
      </c>
      <c r="T2090" s="120"/>
      <c r="U2090" s="120"/>
      <c r="V2090" s="172">
        <v>3812</v>
      </c>
      <c r="W2090" s="172">
        <v>304</v>
      </c>
      <c r="X2090" s="172">
        <v>1737</v>
      </c>
      <c r="Y2090" s="172">
        <v>307</v>
      </c>
      <c r="Z2090" s="172">
        <v>1464</v>
      </c>
      <c r="AA2090" s="123">
        <v>21771</v>
      </c>
      <c r="AB2090" s="123">
        <v>75152</v>
      </c>
      <c r="AC2090" s="123">
        <v>1576</v>
      </c>
      <c r="AD2090" s="123"/>
      <c r="AE2090" s="123"/>
      <c r="AF2090" s="123"/>
      <c r="AG2090" s="214"/>
      <c r="AH2090" s="229" t="str">
        <f t="shared" si="458"/>
        <v>b3</v>
      </c>
      <c r="AI2090" s="199"/>
      <c r="AJ2090" s="199"/>
      <c r="AK2090" s="199"/>
      <c r="AL2090" s="199"/>
      <c r="AM2090" s="199"/>
      <c r="AN2090" s="173">
        <v>2</v>
      </c>
      <c r="AO2090" s="173"/>
      <c r="AP2090" s="173"/>
      <c r="AQ2090" s="173"/>
      <c r="AR2090" s="173"/>
      <c r="AS2090" s="173">
        <v>2</v>
      </c>
      <c r="AT2090" s="173">
        <v>5</v>
      </c>
      <c r="AU2090" s="173">
        <v>2</v>
      </c>
      <c r="AV2090" s="173">
        <v>3</v>
      </c>
      <c r="AW2090" s="173">
        <v>1</v>
      </c>
      <c r="AX2090" s="173">
        <v>1</v>
      </c>
      <c r="AY2090" s="173"/>
      <c r="AZ2090" s="211">
        <f t="shared" si="456"/>
        <v>4</v>
      </c>
      <c r="BA2090" s="211">
        <f t="shared" si="457"/>
        <v>12</v>
      </c>
      <c r="BB2090" s="205">
        <f t="shared" si="459"/>
        <v>270762</v>
      </c>
      <c r="BC2090" s="205">
        <f t="shared" si="460"/>
        <v>211016</v>
      </c>
      <c r="BD2090" s="205">
        <f t="shared" si="461"/>
        <v>60321</v>
      </c>
      <c r="BE2090" s="205">
        <f t="shared" si="462"/>
        <v>575</v>
      </c>
      <c r="BF2090" s="175">
        <v>210441</v>
      </c>
      <c r="BG2090" s="175">
        <v>15120</v>
      </c>
      <c r="BH2090" s="175">
        <v>73746</v>
      </c>
      <c r="BI2090" s="175">
        <v>59746</v>
      </c>
      <c r="BJ2090" s="175"/>
      <c r="BK2090" s="175">
        <v>19607</v>
      </c>
      <c r="BL2090" s="175">
        <v>12095</v>
      </c>
      <c r="BM2090" s="175">
        <v>53770</v>
      </c>
      <c r="BN2090" s="175">
        <v>17664</v>
      </c>
      <c r="BO2090" s="175">
        <v>19014</v>
      </c>
      <c r="BP2090" s="200">
        <f t="shared" si="463"/>
        <v>92760</v>
      </c>
    </row>
    <row r="2091" spans="1:68" s="201" customFormat="1" x14ac:dyDescent="0.15">
      <c r="A2091" s="117">
        <v>1124201001</v>
      </c>
      <c r="B2091" s="118" t="s">
        <v>1007</v>
      </c>
      <c r="C2091" s="118" t="s">
        <v>971</v>
      </c>
      <c r="D2091" s="118" t="s">
        <v>1008</v>
      </c>
      <c r="E2091" s="118" t="s">
        <v>3796</v>
      </c>
      <c r="F2091" s="120">
        <v>25</v>
      </c>
      <c r="G2091" s="119">
        <v>3422436</v>
      </c>
      <c r="H2091" s="119"/>
      <c r="I2091" s="120" t="s">
        <v>5820</v>
      </c>
      <c r="J2091" s="120">
        <v>15670</v>
      </c>
      <c r="K2091" s="120">
        <v>3422436</v>
      </c>
      <c r="L2091" s="120">
        <v>0.59799999999999998</v>
      </c>
      <c r="M2091" s="121" t="s">
        <v>5654</v>
      </c>
      <c r="N2091" s="120">
        <v>2</v>
      </c>
      <c r="O2091" s="119">
        <v>169</v>
      </c>
      <c r="P2091" s="119">
        <v>33.200000000000003</v>
      </c>
      <c r="Q2091" s="119">
        <v>5.0199999999999996</v>
      </c>
      <c r="R2091" s="120" t="s">
        <v>5655</v>
      </c>
      <c r="S2091" s="120">
        <v>32.9</v>
      </c>
      <c r="T2091" s="120">
        <v>0.1</v>
      </c>
      <c r="U2091" s="120"/>
      <c r="V2091" s="172">
        <v>1779.6</v>
      </c>
      <c r="W2091" s="172">
        <v>305.5</v>
      </c>
      <c r="X2091" s="172">
        <v>887.4</v>
      </c>
      <c r="Y2091" s="172">
        <v>21.8</v>
      </c>
      <c r="Z2091" s="172">
        <v>564.9</v>
      </c>
      <c r="AA2091" s="123">
        <v>29022.699999999997</v>
      </c>
      <c r="AB2091" s="123"/>
      <c r="AC2091" s="123">
        <v>2197</v>
      </c>
      <c r="AD2091" s="123"/>
      <c r="AE2091" s="123"/>
      <c r="AF2091" s="123"/>
      <c r="AG2091" s="214"/>
      <c r="AH2091" s="229" t="str">
        <f t="shared" si="458"/>
        <v>b3</v>
      </c>
      <c r="AI2091" s="199" t="s">
        <v>5401</v>
      </c>
      <c r="AJ2091" s="199"/>
      <c r="AK2091" s="199"/>
      <c r="AL2091" s="199" t="s">
        <v>5400</v>
      </c>
      <c r="AM2091" s="199" t="s">
        <v>5400</v>
      </c>
      <c r="AN2091" s="173">
        <v>3</v>
      </c>
      <c r="AO2091" s="173" t="s">
        <v>3186</v>
      </c>
      <c r="AP2091" s="173" t="s">
        <v>3186</v>
      </c>
      <c r="AQ2091" s="173" t="s">
        <v>3186</v>
      </c>
      <c r="AR2091" s="173" t="s">
        <v>3186</v>
      </c>
      <c r="AS2091" s="173">
        <v>0.6</v>
      </c>
      <c r="AT2091" s="173">
        <v>4.0999999999999996</v>
      </c>
      <c r="AU2091" s="173">
        <v>4.7</v>
      </c>
      <c r="AV2091" s="173">
        <v>1.4</v>
      </c>
      <c r="AW2091" s="173">
        <v>1.9</v>
      </c>
      <c r="AX2091" s="173">
        <v>0.7</v>
      </c>
      <c r="AY2091" s="173">
        <v>0.6</v>
      </c>
      <c r="AZ2091" s="211">
        <f t="shared" si="456"/>
        <v>3.6</v>
      </c>
      <c r="BA2091" s="211">
        <f t="shared" si="457"/>
        <v>13.4</v>
      </c>
      <c r="BB2091" s="205">
        <f t="shared" si="459"/>
        <v>271788</v>
      </c>
      <c r="BC2091" s="205">
        <f t="shared" si="460"/>
        <v>196772</v>
      </c>
      <c r="BD2091" s="205">
        <f t="shared" si="461"/>
        <v>75016</v>
      </c>
      <c r="BE2091" s="205">
        <f t="shared" si="462"/>
        <v>0</v>
      </c>
      <c r="BF2091" s="175">
        <v>196772</v>
      </c>
      <c r="BG2091" s="175">
        <v>12943</v>
      </c>
      <c r="BH2091" s="175">
        <v>75016</v>
      </c>
      <c r="BI2091" s="175">
        <v>75016</v>
      </c>
      <c r="BJ2091" s="175"/>
      <c r="BK2091" s="175">
        <v>39449</v>
      </c>
      <c r="BL2091" s="175">
        <v>5811</v>
      </c>
      <c r="BM2091" s="175">
        <v>41122</v>
      </c>
      <c r="BN2091" s="175">
        <v>12916</v>
      </c>
      <c r="BO2091" s="175">
        <v>9515</v>
      </c>
      <c r="BP2091" s="200">
        <f t="shared" si="463"/>
        <v>84531</v>
      </c>
    </row>
    <row r="2092" spans="1:68" s="201" customFormat="1" x14ac:dyDescent="0.15">
      <c r="A2092" s="117">
        <v>720401001</v>
      </c>
      <c r="B2092" s="118" t="s">
        <v>676</v>
      </c>
      <c r="C2092" s="118" t="s">
        <v>660</v>
      </c>
      <c r="D2092" s="118" t="s">
        <v>677</v>
      </c>
      <c r="E2092" s="118" t="s">
        <v>3593</v>
      </c>
      <c r="F2092" s="120">
        <v>44</v>
      </c>
      <c r="G2092" s="119">
        <v>3457004.96</v>
      </c>
      <c r="H2092" s="119">
        <v>1742807</v>
      </c>
      <c r="I2092" s="120" t="s">
        <v>5821</v>
      </c>
      <c r="J2092" s="120">
        <v>12600</v>
      </c>
      <c r="K2092" s="120">
        <v>3460354</v>
      </c>
      <c r="L2092" s="120">
        <v>0.752</v>
      </c>
      <c r="M2092" s="121" t="s">
        <v>5654</v>
      </c>
      <c r="N2092" s="120">
        <v>2</v>
      </c>
      <c r="O2092" s="119">
        <v>37</v>
      </c>
      <c r="P2092" s="119">
        <v>11</v>
      </c>
      <c r="Q2092" s="119">
        <v>1.2</v>
      </c>
      <c r="R2092" s="120" t="s">
        <v>5655</v>
      </c>
      <c r="S2092" s="120">
        <v>45.167680099999998</v>
      </c>
      <c r="T2092" s="120"/>
      <c r="U2092" s="120"/>
      <c r="V2092" s="172">
        <v>2123.96</v>
      </c>
      <c r="W2092" s="172">
        <v>2123.96</v>
      </c>
      <c r="X2092" s="172"/>
      <c r="Y2092" s="172"/>
      <c r="Z2092" s="172"/>
      <c r="AA2092" s="123">
        <v>16097</v>
      </c>
      <c r="AB2092" s="123">
        <v>91405.650000000052</v>
      </c>
      <c r="AC2092" s="123">
        <v>1316.15</v>
      </c>
      <c r="AD2092" s="123"/>
      <c r="AE2092" s="123"/>
      <c r="AF2092" s="123"/>
      <c r="AG2092" s="214"/>
      <c r="AH2092" s="229" t="str">
        <f t="shared" si="458"/>
        <v>b3</v>
      </c>
      <c r="AI2092" s="199" t="s">
        <v>5402</v>
      </c>
      <c r="AJ2092" s="199" t="s">
        <v>5402</v>
      </c>
      <c r="AK2092" s="199" t="s">
        <v>5400</v>
      </c>
      <c r="AL2092" s="199" t="s">
        <v>5400</v>
      </c>
      <c r="AM2092" s="199"/>
      <c r="AN2092" s="173">
        <v>4</v>
      </c>
      <c r="AO2092" s="173">
        <v>7</v>
      </c>
      <c r="AP2092" s="173">
        <v>3</v>
      </c>
      <c r="AQ2092" s="173">
        <v>1</v>
      </c>
      <c r="AR2092" s="173">
        <v>1</v>
      </c>
      <c r="AS2092" s="173">
        <v>1</v>
      </c>
      <c r="AT2092" s="173">
        <v>1</v>
      </c>
      <c r="AU2092" s="173">
        <v>1</v>
      </c>
      <c r="AV2092" s="173"/>
      <c r="AW2092" s="173"/>
      <c r="AX2092" s="173"/>
      <c r="AY2092" s="173"/>
      <c r="AZ2092" s="211">
        <f t="shared" si="456"/>
        <v>17</v>
      </c>
      <c r="BA2092" s="211">
        <f t="shared" si="457"/>
        <v>2</v>
      </c>
      <c r="BB2092" s="205">
        <f t="shared" si="459"/>
        <v>265817</v>
      </c>
      <c r="BC2092" s="205">
        <f t="shared" si="460"/>
        <v>244528</v>
      </c>
      <c r="BD2092" s="205">
        <f t="shared" si="461"/>
        <v>22140</v>
      </c>
      <c r="BE2092" s="205">
        <f t="shared" si="462"/>
        <v>851</v>
      </c>
      <c r="BF2092" s="175">
        <v>243677</v>
      </c>
      <c r="BG2092" s="175">
        <v>89669</v>
      </c>
      <c r="BH2092" s="175">
        <v>36438</v>
      </c>
      <c r="BI2092" s="175">
        <v>21289</v>
      </c>
      <c r="BJ2092" s="175"/>
      <c r="BK2092" s="175">
        <v>7702</v>
      </c>
      <c r="BL2092" s="175">
        <v>20322</v>
      </c>
      <c r="BM2092" s="175">
        <v>33921</v>
      </c>
      <c r="BN2092" s="175">
        <v>33134</v>
      </c>
      <c r="BO2092" s="175">
        <v>23342</v>
      </c>
      <c r="BP2092" s="200">
        <f t="shared" si="463"/>
        <v>59780</v>
      </c>
    </row>
    <row r="2093" spans="1:68" s="201" customFormat="1" x14ac:dyDescent="0.15">
      <c r="A2093" s="117">
        <v>4220401001</v>
      </c>
      <c r="B2093" s="118" t="s">
        <v>2920</v>
      </c>
      <c r="C2093" s="118" t="s">
        <v>2907</v>
      </c>
      <c r="D2093" s="118" t="s">
        <v>2921</v>
      </c>
      <c r="E2093" s="118" t="s">
        <v>5195</v>
      </c>
      <c r="F2093" s="120">
        <v>19</v>
      </c>
      <c r="G2093" s="119">
        <v>3485220</v>
      </c>
      <c r="H2093" s="119"/>
      <c r="I2093" s="120" t="s">
        <v>5820</v>
      </c>
      <c r="J2093" s="120">
        <v>20200</v>
      </c>
      <c r="K2093" s="120">
        <v>3485220</v>
      </c>
      <c r="L2093" s="120">
        <v>0.47299999999999998</v>
      </c>
      <c r="M2093" s="121" t="s">
        <v>5675</v>
      </c>
      <c r="N2093" s="120">
        <v>2</v>
      </c>
      <c r="O2093" s="119">
        <v>276</v>
      </c>
      <c r="P2093" s="119">
        <v>45.3</v>
      </c>
      <c r="Q2093" s="119">
        <v>5.43</v>
      </c>
      <c r="R2093" s="120" t="s">
        <v>5655</v>
      </c>
      <c r="S2093" s="120">
        <v>76</v>
      </c>
      <c r="T2093" s="120"/>
      <c r="U2093" s="120"/>
      <c r="V2093" s="172">
        <v>2932</v>
      </c>
      <c r="W2093" s="172">
        <v>359</v>
      </c>
      <c r="X2093" s="172">
        <v>2030</v>
      </c>
      <c r="Y2093" s="172">
        <v>164</v>
      </c>
      <c r="Z2093" s="172">
        <v>379</v>
      </c>
      <c r="AA2093" s="123">
        <v>37199</v>
      </c>
      <c r="AB2093" s="123"/>
      <c r="AC2093" s="123">
        <v>3634</v>
      </c>
      <c r="AD2093" s="123"/>
      <c r="AE2093" s="123"/>
      <c r="AF2093" s="123"/>
      <c r="AG2093" s="214"/>
      <c r="AH2093" s="229" t="str">
        <f t="shared" si="458"/>
        <v>b3</v>
      </c>
      <c r="AI2093" s="199"/>
      <c r="AJ2093" s="199"/>
      <c r="AK2093" s="199"/>
      <c r="AL2093" s="199"/>
      <c r="AM2093" s="199"/>
      <c r="AN2093" s="173">
        <v>5</v>
      </c>
      <c r="AO2093" s="173"/>
      <c r="AP2093" s="173"/>
      <c r="AQ2093" s="173"/>
      <c r="AR2093" s="173"/>
      <c r="AS2093" s="173">
        <v>2</v>
      </c>
      <c r="AT2093" s="173">
        <v>5.8</v>
      </c>
      <c r="AU2093" s="173">
        <v>4</v>
      </c>
      <c r="AV2093" s="173">
        <v>0.8</v>
      </c>
      <c r="AW2093" s="173">
        <v>0.5</v>
      </c>
      <c r="AX2093" s="173">
        <v>0.9</v>
      </c>
      <c r="AY2093" s="173">
        <v>1</v>
      </c>
      <c r="AZ2093" s="211">
        <f t="shared" si="456"/>
        <v>7</v>
      </c>
      <c r="BA2093" s="211">
        <f t="shared" si="457"/>
        <v>13.000000000000002</v>
      </c>
      <c r="BB2093" s="205">
        <f t="shared" si="459"/>
        <v>365463</v>
      </c>
      <c r="BC2093" s="205">
        <f t="shared" si="460"/>
        <v>296270</v>
      </c>
      <c r="BD2093" s="205">
        <f t="shared" si="461"/>
        <v>72653</v>
      </c>
      <c r="BE2093" s="205">
        <f t="shared" si="462"/>
        <v>3460</v>
      </c>
      <c r="BF2093" s="175">
        <v>292810</v>
      </c>
      <c r="BG2093" s="175">
        <v>35128</v>
      </c>
      <c r="BH2093" s="175">
        <v>115321</v>
      </c>
      <c r="BI2093" s="175">
        <v>69193</v>
      </c>
      <c r="BJ2093" s="175"/>
      <c r="BK2093" s="175">
        <v>49208</v>
      </c>
      <c r="BL2093" s="175">
        <v>14029</v>
      </c>
      <c r="BM2093" s="175">
        <v>41017</v>
      </c>
      <c r="BN2093" s="175">
        <v>30952</v>
      </c>
      <c r="BO2093" s="175">
        <v>10615</v>
      </c>
      <c r="BP2093" s="200">
        <f t="shared" si="463"/>
        <v>125936</v>
      </c>
    </row>
    <row r="2094" spans="1:68" s="201" customFormat="1" x14ac:dyDescent="0.15">
      <c r="A2094" s="117">
        <v>2323801001</v>
      </c>
      <c r="B2094" s="118" t="s">
        <v>1915</v>
      </c>
      <c r="C2094" s="118" t="s">
        <v>1850</v>
      </c>
      <c r="D2094" s="118" t="s">
        <v>1916</v>
      </c>
      <c r="E2094" s="118" t="s">
        <v>4453</v>
      </c>
      <c r="F2094" s="120">
        <v>17</v>
      </c>
      <c r="G2094" s="119">
        <v>3624568</v>
      </c>
      <c r="H2094" s="119"/>
      <c r="I2094" s="120" t="s">
        <v>5820</v>
      </c>
      <c r="J2094" s="120">
        <v>18000</v>
      </c>
      <c r="K2094" s="120">
        <v>3631895</v>
      </c>
      <c r="L2094" s="120">
        <v>0.55300000000000005</v>
      </c>
      <c r="M2094" s="121" t="s">
        <v>5654</v>
      </c>
      <c r="N2094" s="120">
        <v>2</v>
      </c>
      <c r="O2094" s="119">
        <v>286</v>
      </c>
      <c r="P2094" s="119">
        <v>40.799999999999997</v>
      </c>
      <c r="Q2094" s="119">
        <v>5.95</v>
      </c>
      <c r="R2094" s="120" t="s">
        <v>5655</v>
      </c>
      <c r="S2094" s="120">
        <v>85.4</v>
      </c>
      <c r="T2094" s="120"/>
      <c r="U2094" s="120"/>
      <c r="V2094" s="172">
        <v>2660.7</v>
      </c>
      <c r="W2094" s="172">
        <v>283.60000000000002</v>
      </c>
      <c r="X2094" s="172">
        <v>1575.8</v>
      </c>
      <c r="Y2094" s="172">
        <v>241.3</v>
      </c>
      <c r="Z2094" s="172">
        <v>560</v>
      </c>
      <c r="AA2094" s="123">
        <v>27025</v>
      </c>
      <c r="AB2094" s="123"/>
      <c r="AC2094" s="123">
        <v>2810</v>
      </c>
      <c r="AD2094" s="123"/>
      <c r="AE2094" s="123"/>
      <c r="AF2094" s="123"/>
      <c r="AG2094" s="214"/>
      <c r="AH2094" s="229" t="str">
        <f t="shared" si="458"/>
        <v>b3</v>
      </c>
      <c r="AI2094" s="199"/>
      <c r="AJ2094" s="199"/>
      <c r="AK2094" s="199"/>
      <c r="AL2094" s="199"/>
      <c r="AM2094" s="199"/>
      <c r="AN2094" s="173">
        <v>7</v>
      </c>
      <c r="AO2094" s="173"/>
      <c r="AP2094" s="173"/>
      <c r="AQ2094" s="173"/>
      <c r="AR2094" s="173"/>
      <c r="AS2094" s="173">
        <v>1</v>
      </c>
      <c r="AT2094" s="173">
        <v>1</v>
      </c>
      <c r="AU2094" s="173">
        <v>1</v>
      </c>
      <c r="AV2094" s="173">
        <v>0.5</v>
      </c>
      <c r="AW2094" s="173">
        <v>0.5</v>
      </c>
      <c r="AX2094" s="173">
        <v>1.5</v>
      </c>
      <c r="AY2094" s="173">
        <v>1</v>
      </c>
      <c r="AZ2094" s="211">
        <f t="shared" si="456"/>
        <v>8</v>
      </c>
      <c r="BA2094" s="211">
        <f t="shared" si="457"/>
        <v>5.5</v>
      </c>
      <c r="BB2094" s="205">
        <f t="shared" si="459"/>
        <v>244460</v>
      </c>
      <c r="BC2094" s="205">
        <f t="shared" si="460"/>
        <v>244460</v>
      </c>
      <c r="BD2094" s="205">
        <f t="shared" si="461"/>
        <v>0</v>
      </c>
      <c r="BE2094" s="205">
        <f t="shared" si="462"/>
        <v>0</v>
      </c>
      <c r="BF2094" s="175">
        <v>244460</v>
      </c>
      <c r="BG2094" s="175">
        <v>2471</v>
      </c>
      <c r="BH2094" s="175">
        <v>29747</v>
      </c>
      <c r="BI2094" s="175"/>
      <c r="BJ2094" s="175"/>
      <c r="BK2094" s="175">
        <v>66490</v>
      </c>
      <c r="BL2094" s="175">
        <v>32475</v>
      </c>
      <c r="BM2094" s="175">
        <v>46564</v>
      </c>
      <c r="BN2094" s="175">
        <v>44967</v>
      </c>
      <c r="BO2094" s="175">
        <v>21746</v>
      </c>
      <c r="BP2094" s="200">
        <f t="shared" si="463"/>
        <v>51493</v>
      </c>
    </row>
    <row r="2095" spans="1:68" s="201" customFormat="1" x14ac:dyDescent="0.15">
      <c r="A2095" s="117">
        <v>2900381001</v>
      </c>
      <c r="B2095" s="118" t="s">
        <v>2266</v>
      </c>
      <c r="C2095" s="118" t="s">
        <v>2261</v>
      </c>
      <c r="D2095" s="118" t="s">
        <v>2267</v>
      </c>
      <c r="E2095" s="118" t="s">
        <v>4726</v>
      </c>
      <c r="F2095" s="120">
        <v>22</v>
      </c>
      <c r="G2095" s="119">
        <v>3829861</v>
      </c>
      <c r="H2095" s="119"/>
      <c r="I2095" s="120" t="s">
        <v>5820</v>
      </c>
      <c r="J2095" s="120">
        <v>15600</v>
      </c>
      <c r="K2095" s="120">
        <v>3653703</v>
      </c>
      <c r="L2095" s="120">
        <v>0.64200000000000002</v>
      </c>
      <c r="M2095" s="121" t="s">
        <v>5675</v>
      </c>
      <c r="N2095" s="120">
        <v>2</v>
      </c>
      <c r="O2095" s="119">
        <v>152</v>
      </c>
      <c r="P2095" s="119">
        <v>27.9</v>
      </c>
      <c r="Q2095" s="119">
        <v>4.29</v>
      </c>
      <c r="R2095" s="120" t="s">
        <v>5655</v>
      </c>
      <c r="S2095" s="120">
        <v>64.7</v>
      </c>
      <c r="T2095" s="120"/>
      <c r="U2095" s="120"/>
      <c r="V2095" s="172">
        <v>2653.8</v>
      </c>
      <c r="W2095" s="172">
        <v>333.7</v>
      </c>
      <c r="X2095" s="172">
        <v>1452.9</v>
      </c>
      <c r="Y2095" s="172">
        <v>250</v>
      </c>
      <c r="Z2095" s="172">
        <v>617.20000000000005</v>
      </c>
      <c r="AA2095" s="123">
        <v>16021.7</v>
      </c>
      <c r="AB2095" s="123"/>
      <c r="AC2095" s="123">
        <v>1889.6</v>
      </c>
      <c r="AD2095" s="123"/>
      <c r="AE2095" s="123"/>
      <c r="AF2095" s="123"/>
      <c r="AG2095" s="214"/>
      <c r="AH2095" s="229" t="str">
        <f t="shared" si="458"/>
        <v>b3</v>
      </c>
      <c r="AI2095" s="199"/>
      <c r="AJ2095" s="199"/>
      <c r="AK2095" s="199"/>
      <c r="AL2095" s="199"/>
      <c r="AM2095" s="199"/>
      <c r="AN2095" s="173">
        <v>3</v>
      </c>
      <c r="AO2095" s="173"/>
      <c r="AP2095" s="173"/>
      <c r="AQ2095" s="173">
        <v>1</v>
      </c>
      <c r="AR2095" s="173"/>
      <c r="AS2095" s="173"/>
      <c r="AT2095" s="173">
        <v>2.5</v>
      </c>
      <c r="AU2095" s="173">
        <v>4</v>
      </c>
      <c r="AV2095" s="173">
        <v>2.5</v>
      </c>
      <c r="AW2095" s="173">
        <v>4</v>
      </c>
      <c r="AX2095" s="173">
        <v>2</v>
      </c>
      <c r="AY2095" s="173">
        <v>9</v>
      </c>
      <c r="AZ2095" s="211">
        <f t="shared" si="456"/>
        <v>4</v>
      </c>
      <c r="BA2095" s="211">
        <f t="shared" si="457"/>
        <v>24</v>
      </c>
      <c r="BB2095" s="205">
        <f t="shared" si="459"/>
        <v>332562</v>
      </c>
      <c r="BC2095" s="205">
        <f t="shared" si="460"/>
        <v>264100</v>
      </c>
      <c r="BD2095" s="205">
        <f t="shared" si="461"/>
        <v>70978</v>
      </c>
      <c r="BE2095" s="205">
        <f t="shared" si="462"/>
        <v>2516</v>
      </c>
      <c r="BF2095" s="175">
        <v>261584</v>
      </c>
      <c r="BG2095" s="175"/>
      <c r="BH2095" s="175">
        <v>105525</v>
      </c>
      <c r="BI2095" s="175">
        <v>62898</v>
      </c>
      <c r="BJ2095" s="175">
        <v>5564</v>
      </c>
      <c r="BK2095" s="175">
        <v>43262</v>
      </c>
      <c r="BL2095" s="175">
        <v>11242</v>
      </c>
      <c r="BM2095" s="175">
        <v>38779</v>
      </c>
      <c r="BN2095" s="175">
        <v>31268</v>
      </c>
      <c r="BO2095" s="175">
        <v>34024</v>
      </c>
      <c r="BP2095" s="200">
        <f t="shared" si="463"/>
        <v>139549</v>
      </c>
    </row>
    <row r="2096" spans="1:68" s="201" customFormat="1" x14ac:dyDescent="0.15">
      <c r="A2096" s="117">
        <v>4721001001</v>
      </c>
      <c r="B2096" s="118" t="s">
        <v>3164</v>
      </c>
      <c r="C2096" s="118" t="s">
        <v>3151</v>
      </c>
      <c r="D2096" s="118" t="s">
        <v>3165</v>
      </c>
      <c r="E2096" s="118" t="s">
        <v>5354</v>
      </c>
      <c r="F2096" s="120">
        <v>30</v>
      </c>
      <c r="G2096" s="119">
        <v>3660437</v>
      </c>
      <c r="H2096" s="119"/>
      <c r="I2096" s="120" t="s">
        <v>5820</v>
      </c>
      <c r="J2096" s="120">
        <v>17200</v>
      </c>
      <c r="K2096" s="120">
        <v>3660437</v>
      </c>
      <c r="L2096" s="120">
        <v>0.58299999999999996</v>
      </c>
      <c r="M2096" s="121" t="s">
        <v>5654</v>
      </c>
      <c r="N2096" s="120">
        <v>2</v>
      </c>
      <c r="O2096" s="119">
        <v>266</v>
      </c>
      <c r="P2096" s="119"/>
      <c r="Q2096" s="119"/>
      <c r="R2096" s="120" t="s">
        <v>5655</v>
      </c>
      <c r="S2096" s="120">
        <v>23.2</v>
      </c>
      <c r="T2096" s="120"/>
      <c r="U2096" s="120" t="s">
        <v>3186</v>
      </c>
      <c r="V2096" s="172">
        <v>1927.4059</v>
      </c>
      <c r="W2096" s="172">
        <v>387.23700000000002</v>
      </c>
      <c r="X2096" s="172">
        <v>1128.4939999999999</v>
      </c>
      <c r="Y2096" s="172">
        <v>387.81</v>
      </c>
      <c r="Z2096" s="172">
        <v>23.864899999999999</v>
      </c>
      <c r="AA2096" s="123">
        <v>26711</v>
      </c>
      <c r="AB2096" s="123">
        <v>101534.85999999999</v>
      </c>
      <c r="AC2096" s="123">
        <v>3571</v>
      </c>
      <c r="AD2096" s="123"/>
      <c r="AE2096" s="123"/>
      <c r="AF2096" s="123"/>
      <c r="AG2096" s="214"/>
      <c r="AH2096" s="229" t="str">
        <f t="shared" si="458"/>
        <v>b3</v>
      </c>
      <c r="AI2096" s="199"/>
      <c r="AJ2096" s="199"/>
      <c r="AK2096" s="199"/>
      <c r="AL2096" s="199"/>
      <c r="AM2096" s="199"/>
      <c r="AN2096" s="173" t="s">
        <v>3186</v>
      </c>
      <c r="AO2096" s="173" t="s">
        <v>3186</v>
      </c>
      <c r="AP2096" s="173" t="s">
        <v>3186</v>
      </c>
      <c r="AQ2096" s="173" t="s">
        <v>3186</v>
      </c>
      <c r="AR2096" s="173" t="s">
        <v>3186</v>
      </c>
      <c r="AS2096" s="173">
        <v>1</v>
      </c>
      <c r="AT2096" s="173">
        <v>7</v>
      </c>
      <c r="AU2096" s="173">
        <v>1</v>
      </c>
      <c r="AV2096" s="173">
        <v>2</v>
      </c>
      <c r="AW2096" s="173">
        <v>1</v>
      </c>
      <c r="AX2096" s="173">
        <v>1</v>
      </c>
      <c r="AY2096" s="173" t="s">
        <v>3186</v>
      </c>
      <c r="AZ2096" s="211">
        <f t="shared" si="456"/>
        <v>1</v>
      </c>
      <c r="BA2096" s="211">
        <f t="shared" si="457"/>
        <v>12</v>
      </c>
      <c r="BB2096" s="205">
        <f t="shared" si="459"/>
        <v>244784</v>
      </c>
      <c r="BC2096" s="205">
        <f t="shared" si="460"/>
        <v>172030</v>
      </c>
      <c r="BD2096" s="205">
        <f t="shared" si="461"/>
        <v>72754</v>
      </c>
      <c r="BE2096" s="205">
        <f t="shared" si="462"/>
        <v>0</v>
      </c>
      <c r="BF2096" s="175">
        <v>172030</v>
      </c>
      <c r="BG2096" s="175"/>
      <c r="BH2096" s="175">
        <v>72754</v>
      </c>
      <c r="BI2096" s="175">
        <v>72754</v>
      </c>
      <c r="BJ2096" s="175"/>
      <c r="BK2096" s="175">
        <v>33346</v>
      </c>
      <c r="BL2096" s="175">
        <v>3656</v>
      </c>
      <c r="BM2096" s="175">
        <v>31296</v>
      </c>
      <c r="BN2096" s="175">
        <v>19362</v>
      </c>
      <c r="BO2096" s="175">
        <v>11616</v>
      </c>
      <c r="BP2096" s="200">
        <f t="shared" si="463"/>
        <v>84370</v>
      </c>
    </row>
    <row r="2097" spans="1:68" s="201" customFormat="1" x14ac:dyDescent="0.15">
      <c r="A2097" s="117">
        <v>3320501001</v>
      </c>
      <c r="B2097" s="118" t="s">
        <v>2450</v>
      </c>
      <c r="C2097" s="118" t="s">
        <v>2427</v>
      </c>
      <c r="D2097" s="118" t="s">
        <v>2451</v>
      </c>
      <c r="E2097" s="118" t="s">
        <v>4854</v>
      </c>
      <c r="F2097" s="120">
        <v>27</v>
      </c>
      <c r="G2097" s="119">
        <v>3733620</v>
      </c>
      <c r="H2097" s="119"/>
      <c r="I2097" s="120" t="s">
        <v>5820</v>
      </c>
      <c r="J2097" s="120">
        <v>13100</v>
      </c>
      <c r="K2097" s="120">
        <v>3733620</v>
      </c>
      <c r="L2097" s="120">
        <v>0.78100000000000003</v>
      </c>
      <c r="M2097" s="121" t="s">
        <v>5675</v>
      </c>
      <c r="N2097" s="120">
        <v>2</v>
      </c>
      <c r="O2097" s="119">
        <v>127</v>
      </c>
      <c r="P2097" s="119">
        <v>41.8</v>
      </c>
      <c r="Q2097" s="119">
        <v>4.01</v>
      </c>
      <c r="R2097" s="120" t="s">
        <v>5655</v>
      </c>
      <c r="S2097" s="120">
        <v>26.1</v>
      </c>
      <c r="T2097" s="120"/>
      <c r="U2097" s="120"/>
      <c r="V2097" s="172">
        <v>2331.4</v>
      </c>
      <c r="W2097" s="172">
        <v>303.8</v>
      </c>
      <c r="X2097" s="172">
        <v>1586</v>
      </c>
      <c r="Y2097" s="172">
        <v>261.60000000000002</v>
      </c>
      <c r="Z2097" s="172">
        <v>180</v>
      </c>
      <c r="AA2097" s="123">
        <v>13535</v>
      </c>
      <c r="AB2097" s="123">
        <v>46306.79999999993</v>
      </c>
      <c r="AC2097" s="123">
        <v>1595</v>
      </c>
      <c r="AD2097" s="123"/>
      <c r="AE2097" s="123"/>
      <c r="AF2097" s="123"/>
      <c r="AG2097" s="214"/>
      <c r="AH2097" s="229" t="str">
        <f t="shared" si="458"/>
        <v>b3</v>
      </c>
      <c r="AI2097" s="199"/>
      <c r="AJ2097" s="199"/>
      <c r="AK2097" s="199"/>
      <c r="AL2097" s="199"/>
      <c r="AM2097" s="199"/>
      <c r="AN2097" s="173">
        <v>2.2999999999999998</v>
      </c>
      <c r="AO2097" s="173">
        <v>1.3</v>
      </c>
      <c r="AP2097" s="173">
        <v>0.6</v>
      </c>
      <c r="AQ2097" s="173"/>
      <c r="AR2097" s="173">
        <v>0.8</v>
      </c>
      <c r="AS2097" s="173">
        <v>0.6</v>
      </c>
      <c r="AT2097" s="173">
        <v>2.5</v>
      </c>
      <c r="AU2097" s="173">
        <v>4.5</v>
      </c>
      <c r="AV2097" s="173">
        <v>1.4</v>
      </c>
      <c r="AW2097" s="173">
        <v>2.2000000000000002</v>
      </c>
      <c r="AX2097" s="173">
        <v>1.5</v>
      </c>
      <c r="AY2097" s="173"/>
      <c r="AZ2097" s="211">
        <f t="shared" si="456"/>
        <v>5.5999999999999988</v>
      </c>
      <c r="BA2097" s="211">
        <f t="shared" si="457"/>
        <v>12.100000000000001</v>
      </c>
      <c r="BB2097" s="205">
        <f t="shared" si="459"/>
        <v>217642</v>
      </c>
      <c r="BC2097" s="205">
        <f t="shared" si="460"/>
        <v>173428</v>
      </c>
      <c r="BD2097" s="205">
        <f t="shared" si="461"/>
        <v>45982</v>
      </c>
      <c r="BE2097" s="205">
        <f t="shared" si="462"/>
        <v>1768</v>
      </c>
      <c r="BF2097" s="175">
        <v>171660</v>
      </c>
      <c r="BG2097" s="175">
        <v>34481</v>
      </c>
      <c r="BH2097" s="175">
        <v>74939</v>
      </c>
      <c r="BI2097" s="175">
        <v>44214</v>
      </c>
      <c r="BJ2097" s="175"/>
      <c r="BK2097" s="175">
        <v>12650</v>
      </c>
      <c r="BL2097" s="175">
        <v>3744</v>
      </c>
      <c r="BM2097" s="175">
        <v>33296</v>
      </c>
      <c r="BN2097" s="175">
        <v>10623</v>
      </c>
      <c r="BO2097" s="175">
        <v>3695</v>
      </c>
      <c r="BP2097" s="200">
        <f t="shared" si="463"/>
        <v>78634</v>
      </c>
    </row>
    <row r="2098" spans="1:68" s="201" customFormat="1" x14ac:dyDescent="0.15">
      <c r="A2098" s="117">
        <v>4520201002</v>
      </c>
      <c r="B2098" s="118" t="s">
        <v>3068</v>
      </c>
      <c r="C2098" s="118" t="s">
        <v>3060</v>
      </c>
      <c r="D2098" s="118" t="s">
        <v>3067</v>
      </c>
      <c r="E2098" s="118" t="s">
        <v>5295</v>
      </c>
      <c r="F2098" s="120">
        <v>17</v>
      </c>
      <c r="G2098" s="119">
        <v>4033600</v>
      </c>
      <c r="H2098" s="119"/>
      <c r="I2098" s="120" t="s">
        <v>5820</v>
      </c>
      <c r="J2098" s="120">
        <v>21900</v>
      </c>
      <c r="K2098" s="120">
        <v>4033600</v>
      </c>
      <c r="L2098" s="120">
        <v>0.505</v>
      </c>
      <c r="M2098" s="121" t="s">
        <v>5670</v>
      </c>
      <c r="N2098" s="120">
        <v>2</v>
      </c>
      <c r="O2098" s="119">
        <v>149</v>
      </c>
      <c r="P2098" s="119"/>
      <c r="Q2098" s="119"/>
      <c r="R2098" s="120" t="s">
        <v>5655</v>
      </c>
      <c r="S2098" s="120">
        <v>116.7</v>
      </c>
      <c r="T2098" s="120"/>
      <c r="U2098" s="120"/>
      <c r="V2098" s="172">
        <v>2698.3</v>
      </c>
      <c r="W2098" s="172">
        <v>370.3</v>
      </c>
      <c r="X2098" s="172">
        <v>1657.5</v>
      </c>
      <c r="Y2098" s="172">
        <v>142.5</v>
      </c>
      <c r="Z2098" s="172">
        <v>528</v>
      </c>
      <c r="AA2098" s="123">
        <v>35757</v>
      </c>
      <c r="AB2098" s="123"/>
      <c r="AC2098" s="123">
        <v>2513.4</v>
      </c>
      <c r="AD2098" s="123"/>
      <c r="AE2098" s="123"/>
      <c r="AF2098" s="123"/>
      <c r="AG2098" s="214"/>
      <c r="AH2098" s="229" t="str">
        <f t="shared" si="458"/>
        <v>b3</v>
      </c>
      <c r="AI2098" s="199" t="s">
        <v>5401</v>
      </c>
      <c r="AJ2098" s="199" t="s">
        <v>5401</v>
      </c>
      <c r="AK2098" s="199"/>
      <c r="AL2098" s="199"/>
      <c r="AM2098" s="199"/>
      <c r="AN2098" s="173"/>
      <c r="AO2098" s="173"/>
      <c r="AP2098" s="173"/>
      <c r="AQ2098" s="173"/>
      <c r="AR2098" s="173"/>
      <c r="AS2098" s="173">
        <v>2</v>
      </c>
      <c r="AT2098" s="173">
        <v>4</v>
      </c>
      <c r="AU2098" s="173">
        <v>3</v>
      </c>
      <c r="AV2098" s="173">
        <v>2</v>
      </c>
      <c r="AW2098" s="173">
        <v>2</v>
      </c>
      <c r="AX2098" s="173">
        <v>1</v>
      </c>
      <c r="AY2098" s="173">
        <v>1</v>
      </c>
      <c r="AZ2098" s="211">
        <f t="shared" si="456"/>
        <v>2</v>
      </c>
      <c r="BA2098" s="211">
        <f t="shared" si="457"/>
        <v>13</v>
      </c>
      <c r="BB2098" s="205">
        <f t="shared" si="459"/>
        <v>193992</v>
      </c>
      <c r="BC2098" s="205">
        <f t="shared" si="460"/>
        <v>193992</v>
      </c>
      <c r="BD2098" s="205">
        <f t="shared" si="461"/>
        <v>0</v>
      </c>
      <c r="BE2098" s="205">
        <f t="shared" si="462"/>
        <v>0</v>
      </c>
      <c r="BF2098" s="175">
        <v>193992</v>
      </c>
      <c r="BG2098" s="175">
        <v>6277</v>
      </c>
      <c r="BH2098" s="175">
        <v>141739</v>
      </c>
      <c r="BI2098" s="175"/>
      <c r="BJ2098" s="175"/>
      <c r="BK2098" s="175">
        <v>24644</v>
      </c>
      <c r="BL2098" s="175">
        <v>20547</v>
      </c>
      <c r="BM2098" s="175"/>
      <c r="BN2098" s="175">
        <v>30</v>
      </c>
      <c r="BO2098" s="175">
        <v>755</v>
      </c>
      <c r="BP2098" s="200">
        <f t="shared" si="463"/>
        <v>142494</v>
      </c>
    </row>
    <row r="2099" spans="1:68" s="201" customFormat="1" x14ac:dyDescent="0.15">
      <c r="A2099" s="117">
        <v>3000181001</v>
      </c>
      <c r="B2099" s="118" t="s">
        <v>2279</v>
      </c>
      <c r="C2099" s="118" t="s">
        <v>2280</v>
      </c>
      <c r="D2099" s="118" t="s">
        <v>2281</v>
      </c>
      <c r="E2099" s="118" t="s">
        <v>4735</v>
      </c>
      <c r="F2099" s="120">
        <v>12</v>
      </c>
      <c r="G2099" s="119">
        <v>4173637</v>
      </c>
      <c r="H2099" s="119"/>
      <c r="I2099" s="120" t="s">
        <v>5820</v>
      </c>
      <c r="J2099" s="120">
        <v>20500</v>
      </c>
      <c r="K2099" s="120">
        <v>4173637</v>
      </c>
      <c r="L2099" s="120">
        <v>0.55800000000000005</v>
      </c>
      <c r="M2099" s="121" t="s">
        <v>5656</v>
      </c>
      <c r="N2099" s="120">
        <v>2</v>
      </c>
      <c r="O2099" s="119">
        <v>165</v>
      </c>
      <c r="P2099" s="119">
        <v>21</v>
      </c>
      <c r="Q2099" s="119">
        <v>5.4</v>
      </c>
      <c r="R2099" s="120" t="s">
        <v>5655</v>
      </c>
      <c r="S2099" s="120">
        <v>48.2</v>
      </c>
      <c r="T2099" s="120"/>
      <c r="U2099" s="120" t="s">
        <v>5689</v>
      </c>
      <c r="V2099" s="172">
        <v>3550</v>
      </c>
      <c r="W2099" s="172">
        <v>318</v>
      </c>
      <c r="X2099" s="172">
        <v>2042</v>
      </c>
      <c r="Y2099" s="172">
        <v>469</v>
      </c>
      <c r="Z2099" s="172">
        <v>721</v>
      </c>
      <c r="AA2099" s="123">
        <v>22799</v>
      </c>
      <c r="AB2099" s="123"/>
      <c r="AC2099" s="123">
        <v>3471</v>
      </c>
      <c r="AD2099" s="123"/>
      <c r="AE2099" s="123"/>
      <c r="AF2099" s="123"/>
      <c r="AG2099" s="214"/>
      <c r="AH2099" s="229" t="str">
        <f t="shared" si="458"/>
        <v>b3</v>
      </c>
      <c r="AI2099" s="199"/>
      <c r="AJ2099" s="199"/>
      <c r="AK2099" s="199"/>
      <c r="AL2099" s="199"/>
      <c r="AM2099" s="199"/>
      <c r="AN2099" s="173"/>
      <c r="AO2099" s="173"/>
      <c r="AP2099" s="173"/>
      <c r="AQ2099" s="173"/>
      <c r="AR2099" s="173"/>
      <c r="AS2099" s="173">
        <v>4</v>
      </c>
      <c r="AT2099" s="173">
        <v>6.9</v>
      </c>
      <c r="AU2099" s="173">
        <v>4.3</v>
      </c>
      <c r="AV2099" s="173">
        <v>3.6</v>
      </c>
      <c r="AW2099" s="173">
        <v>2.8</v>
      </c>
      <c r="AX2099" s="173">
        <v>4.4000000000000004</v>
      </c>
      <c r="AY2099" s="173">
        <v>1</v>
      </c>
      <c r="AZ2099" s="211">
        <f t="shared" si="456"/>
        <v>4</v>
      </c>
      <c r="BA2099" s="211">
        <f t="shared" si="457"/>
        <v>23</v>
      </c>
      <c r="BB2099" s="205">
        <f t="shared" si="459"/>
        <v>716894</v>
      </c>
      <c r="BC2099" s="205">
        <f t="shared" si="460"/>
        <v>432924</v>
      </c>
      <c r="BD2099" s="205">
        <f t="shared" si="461"/>
        <v>358447</v>
      </c>
      <c r="BE2099" s="205">
        <f t="shared" si="462"/>
        <v>74477</v>
      </c>
      <c r="BF2099" s="175">
        <v>358447</v>
      </c>
      <c r="BG2099" s="175"/>
      <c r="BH2099" s="175">
        <v>358447</v>
      </c>
      <c r="BI2099" s="175">
        <v>41867</v>
      </c>
      <c r="BJ2099" s="175">
        <v>242103</v>
      </c>
      <c r="BK2099" s="175"/>
      <c r="BL2099" s="175"/>
      <c r="BM2099" s="175"/>
      <c r="BN2099" s="175"/>
      <c r="BO2099" s="175">
        <v>74477</v>
      </c>
      <c r="BP2099" s="200">
        <f t="shared" si="463"/>
        <v>432924</v>
      </c>
    </row>
    <row r="2100" spans="1:68" s="201" customFormat="1" x14ac:dyDescent="0.15">
      <c r="A2100" s="117">
        <v>1180201001</v>
      </c>
      <c r="B2100" s="118" t="s">
        <v>1015</v>
      </c>
      <c r="C2100" s="118" t="s">
        <v>971</v>
      </c>
      <c r="D2100" s="118" t="s">
        <v>1016</v>
      </c>
      <c r="E2100" s="118" t="s">
        <v>3799</v>
      </c>
      <c r="F2100" s="120">
        <v>24</v>
      </c>
      <c r="G2100" s="119">
        <v>4261709</v>
      </c>
      <c r="H2100" s="119"/>
      <c r="I2100" s="120" t="s">
        <v>5820</v>
      </c>
      <c r="J2100" s="120">
        <v>25700</v>
      </c>
      <c r="K2100" s="120">
        <v>4261709</v>
      </c>
      <c r="L2100" s="120">
        <v>0.45400000000000001</v>
      </c>
      <c r="M2100" s="121" t="s">
        <v>5654</v>
      </c>
      <c r="N2100" s="120">
        <v>2</v>
      </c>
      <c r="O2100" s="119">
        <v>571.70000000000005</v>
      </c>
      <c r="P2100" s="119">
        <v>39.4</v>
      </c>
      <c r="Q2100" s="119">
        <v>5.84</v>
      </c>
      <c r="R2100" s="120" t="s">
        <v>5655</v>
      </c>
      <c r="S2100" s="120">
        <v>13.6</v>
      </c>
      <c r="T2100" s="120"/>
      <c r="U2100" s="120"/>
      <c r="V2100" s="172">
        <v>3324.9</v>
      </c>
      <c r="W2100" s="172">
        <v>324.89999999999998</v>
      </c>
      <c r="X2100" s="172">
        <v>2464.4</v>
      </c>
      <c r="Y2100" s="172">
        <v>184.7</v>
      </c>
      <c r="Z2100" s="172">
        <v>350.9</v>
      </c>
      <c r="AA2100" s="123">
        <v>741</v>
      </c>
      <c r="AB2100" s="123"/>
      <c r="AC2100" s="123">
        <v>2860</v>
      </c>
      <c r="AD2100" s="123"/>
      <c r="AE2100" s="123"/>
      <c r="AF2100" s="123"/>
      <c r="AG2100" s="214"/>
      <c r="AH2100" s="229" t="str">
        <f t="shared" si="458"/>
        <v>b3</v>
      </c>
      <c r="AI2100" s="199"/>
      <c r="AJ2100" s="199"/>
      <c r="AK2100" s="199"/>
      <c r="AL2100" s="199"/>
      <c r="AM2100" s="199"/>
      <c r="AN2100" s="173">
        <v>4</v>
      </c>
      <c r="AO2100" s="173"/>
      <c r="AP2100" s="173"/>
      <c r="AQ2100" s="173"/>
      <c r="AR2100" s="173"/>
      <c r="AS2100" s="173">
        <v>1</v>
      </c>
      <c r="AT2100" s="173">
        <v>2.4</v>
      </c>
      <c r="AU2100" s="173">
        <v>4</v>
      </c>
      <c r="AV2100" s="173">
        <v>1.4</v>
      </c>
      <c r="AW2100" s="173">
        <v>2.5</v>
      </c>
      <c r="AX2100" s="173">
        <v>0.7</v>
      </c>
      <c r="AY2100" s="173"/>
      <c r="AZ2100" s="211">
        <f t="shared" si="456"/>
        <v>5</v>
      </c>
      <c r="BA2100" s="211">
        <f t="shared" si="457"/>
        <v>11</v>
      </c>
      <c r="BB2100" s="205">
        <f t="shared" si="459"/>
        <v>292470</v>
      </c>
      <c r="BC2100" s="205">
        <f t="shared" si="460"/>
        <v>292470</v>
      </c>
      <c r="BD2100" s="205">
        <f t="shared" si="461"/>
        <v>0</v>
      </c>
      <c r="BE2100" s="205">
        <f t="shared" si="462"/>
        <v>0</v>
      </c>
      <c r="BF2100" s="175">
        <v>292470</v>
      </c>
      <c r="BG2100" s="175">
        <v>29849</v>
      </c>
      <c r="BH2100" s="175">
        <v>68040</v>
      </c>
      <c r="BI2100" s="175"/>
      <c r="BJ2100" s="175"/>
      <c r="BK2100" s="175">
        <v>53503</v>
      </c>
      <c r="BL2100" s="175">
        <v>49600</v>
      </c>
      <c r="BM2100" s="175">
        <v>39922</v>
      </c>
      <c r="BN2100" s="175">
        <v>11680</v>
      </c>
      <c r="BO2100" s="175">
        <v>39876</v>
      </c>
      <c r="BP2100" s="200">
        <f t="shared" si="463"/>
        <v>107916</v>
      </c>
    </row>
    <row r="2101" spans="1:68" s="201" customFormat="1" x14ac:dyDescent="0.15">
      <c r="A2101" s="117">
        <v>2500181004</v>
      </c>
      <c r="B2101" s="118" t="s">
        <v>1969</v>
      </c>
      <c r="C2101" s="118" t="s">
        <v>1966</v>
      </c>
      <c r="D2101" s="118" t="s">
        <v>1967</v>
      </c>
      <c r="E2101" s="118" t="s">
        <v>4493</v>
      </c>
      <c r="F2101" s="120">
        <v>16</v>
      </c>
      <c r="G2101" s="119">
        <v>4376603</v>
      </c>
      <c r="H2101" s="119"/>
      <c r="I2101" s="120" t="s">
        <v>5820</v>
      </c>
      <c r="J2101" s="120">
        <v>16400</v>
      </c>
      <c r="K2101" s="120">
        <v>4389148</v>
      </c>
      <c r="L2101" s="120">
        <v>0.73299999999999998</v>
      </c>
      <c r="M2101" s="121" t="s">
        <v>5656</v>
      </c>
      <c r="N2101" s="120">
        <v>2</v>
      </c>
      <c r="O2101" s="119">
        <v>160</v>
      </c>
      <c r="P2101" s="119">
        <v>26.1</v>
      </c>
      <c r="Q2101" s="119">
        <v>2.97</v>
      </c>
      <c r="R2101" s="120" t="s">
        <v>5655</v>
      </c>
      <c r="S2101" s="120">
        <v>43</v>
      </c>
      <c r="T2101" s="120"/>
      <c r="U2101" s="120"/>
      <c r="V2101" s="172">
        <v>2797.1</v>
      </c>
      <c r="W2101" s="172">
        <v>321.7</v>
      </c>
      <c r="X2101" s="172">
        <v>1608.1</v>
      </c>
      <c r="Y2101" s="172">
        <v>265.60000000000002</v>
      </c>
      <c r="Z2101" s="172">
        <v>601.70000000000005</v>
      </c>
      <c r="AA2101" s="123">
        <v>28492</v>
      </c>
      <c r="AB2101" s="123"/>
      <c r="AC2101" s="123">
        <v>3108</v>
      </c>
      <c r="AD2101" s="123"/>
      <c r="AE2101" s="123"/>
      <c r="AF2101" s="123"/>
      <c r="AG2101" s="214"/>
      <c r="AH2101" s="229" t="str">
        <f t="shared" si="458"/>
        <v>b3</v>
      </c>
      <c r="AI2101" s="199" t="s">
        <v>5401</v>
      </c>
      <c r="AJ2101" s="199" t="s">
        <v>5401</v>
      </c>
      <c r="AK2101" s="199" t="s">
        <v>5401</v>
      </c>
      <c r="AL2101" s="199" t="s">
        <v>5401</v>
      </c>
      <c r="AM2101" s="199" t="s">
        <v>5401</v>
      </c>
      <c r="AN2101" s="173">
        <v>3</v>
      </c>
      <c r="AO2101" s="173" t="s">
        <v>3186</v>
      </c>
      <c r="AP2101" s="173" t="s">
        <v>3186</v>
      </c>
      <c r="AQ2101" s="173" t="s">
        <v>3186</v>
      </c>
      <c r="AR2101" s="173" t="s">
        <v>3186</v>
      </c>
      <c r="AS2101" s="173">
        <v>1</v>
      </c>
      <c r="AT2101" s="173">
        <v>1</v>
      </c>
      <c r="AU2101" s="173">
        <v>9</v>
      </c>
      <c r="AV2101" s="173">
        <v>1</v>
      </c>
      <c r="AW2101" s="173">
        <v>8</v>
      </c>
      <c r="AX2101" s="173">
        <v>4</v>
      </c>
      <c r="AY2101" s="173">
        <v>1</v>
      </c>
      <c r="AZ2101" s="211">
        <f t="shared" si="456"/>
        <v>4</v>
      </c>
      <c r="BA2101" s="211">
        <f t="shared" si="457"/>
        <v>24</v>
      </c>
      <c r="BB2101" s="205">
        <f t="shared" si="459"/>
        <v>372903</v>
      </c>
      <c r="BC2101" s="205">
        <f t="shared" si="460"/>
        <v>372903</v>
      </c>
      <c r="BD2101" s="205">
        <f t="shared" si="461"/>
        <v>0</v>
      </c>
      <c r="BE2101" s="205">
        <f t="shared" si="462"/>
        <v>0</v>
      </c>
      <c r="BF2101" s="175">
        <v>372903</v>
      </c>
      <c r="BG2101" s="175"/>
      <c r="BH2101" s="175">
        <v>266172</v>
      </c>
      <c r="BI2101" s="175"/>
      <c r="BJ2101" s="175"/>
      <c r="BK2101" s="175">
        <v>47188</v>
      </c>
      <c r="BL2101" s="175">
        <v>23709</v>
      </c>
      <c r="BM2101" s="175"/>
      <c r="BN2101" s="175"/>
      <c r="BO2101" s="175">
        <v>35834</v>
      </c>
      <c r="BP2101" s="200">
        <f t="shared" si="463"/>
        <v>302006</v>
      </c>
    </row>
    <row r="2102" spans="1:68" s="201" customFormat="1" x14ac:dyDescent="0.15">
      <c r="A2102" s="117">
        <v>1802103001</v>
      </c>
      <c r="B2102" s="118" t="s">
        <v>1402</v>
      </c>
      <c r="C2102" s="118" t="s">
        <v>1400</v>
      </c>
      <c r="D2102" s="118" t="s">
        <v>1403</v>
      </c>
      <c r="E2102" s="118" t="s">
        <v>4080</v>
      </c>
      <c r="F2102" s="120">
        <v>20</v>
      </c>
      <c r="G2102" s="119"/>
      <c r="H2102" s="119"/>
      <c r="I2102" s="120" t="s">
        <v>5820</v>
      </c>
      <c r="J2102" s="120">
        <v>16500</v>
      </c>
      <c r="K2102" s="120">
        <v>4461091</v>
      </c>
      <c r="L2102" s="120">
        <v>0.74099999999999999</v>
      </c>
      <c r="M2102" s="121" t="s">
        <v>5662</v>
      </c>
      <c r="N2102" s="120">
        <v>2</v>
      </c>
      <c r="O2102" s="119">
        <v>76</v>
      </c>
      <c r="P2102" s="119"/>
      <c r="Q2102" s="119"/>
      <c r="R2102" s="120" t="s">
        <v>5655</v>
      </c>
      <c r="S2102" s="120">
        <v>26.36</v>
      </c>
      <c r="T2102" s="120"/>
      <c r="U2102" s="120"/>
      <c r="V2102" s="172">
        <v>3567.5</v>
      </c>
      <c r="W2102" s="172"/>
      <c r="X2102" s="172"/>
      <c r="Y2102" s="172"/>
      <c r="Z2102" s="172">
        <v>3567.5</v>
      </c>
      <c r="AA2102" s="123">
        <v>21475.200000000001</v>
      </c>
      <c r="AB2102" s="123"/>
      <c r="AC2102" s="123">
        <v>1302.04</v>
      </c>
      <c r="AD2102" s="123"/>
      <c r="AE2102" s="123"/>
      <c r="AF2102" s="123"/>
      <c r="AG2102" s="214"/>
      <c r="AH2102" s="229" t="str">
        <f t="shared" si="458"/>
        <v>b3</v>
      </c>
      <c r="AI2102" s="199"/>
      <c r="AJ2102" s="199"/>
      <c r="AK2102" s="199"/>
      <c r="AL2102" s="199"/>
      <c r="AM2102" s="199"/>
      <c r="AN2102" s="173"/>
      <c r="AO2102" s="173"/>
      <c r="AP2102" s="173"/>
      <c r="AQ2102" s="173"/>
      <c r="AR2102" s="173"/>
      <c r="AS2102" s="173"/>
      <c r="AT2102" s="173"/>
      <c r="AU2102" s="173"/>
      <c r="AV2102" s="173"/>
      <c r="AW2102" s="173"/>
      <c r="AX2102" s="173"/>
      <c r="AY2102" s="173"/>
      <c r="AZ2102" s="211">
        <f t="shared" si="456"/>
        <v>0</v>
      </c>
      <c r="BA2102" s="211">
        <f t="shared" si="457"/>
        <v>0</v>
      </c>
      <c r="BB2102" s="205">
        <f t="shared" si="459"/>
        <v>0</v>
      </c>
      <c r="BC2102" s="205">
        <f t="shared" si="460"/>
        <v>0</v>
      </c>
      <c r="BD2102" s="205">
        <f t="shared" si="461"/>
        <v>0</v>
      </c>
      <c r="BE2102" s="205">
        <f t="shared" si="462"/>
        <v>0</v>
      </c>
      <c r="BF2102" s="175"/>
      <c r="BG2102" s="175"/>
      <c r="BH2102" s="175"/>
      <c r="BI2102" s="175"/>
      <c r="BJ2102" s="175"/>
      <c r="BK2102" s="175"/>
      <c r="BL2102" s="175"/>
      <c r="BM2102" s="175"/>
      <c r="BN2102" s="175"/>
      <c r="BO2102" s="175"/>
      <c r="BP2102" s="200">
        <f t="shared" si="463"/>
        <v>0</v>
      </c>
    </row>
    <row r="2103" spans="1:68" s="201" customFormat="1" x14ac:dyDescent="0.15">
      <c r="A2103" s="117">
        <v>2322201001</v>
      </c>
      <c r="B2103" s="118" t="s">
        <v>1906</v>
      </c>
      <c r="C2103" s="118" t="s">
        <v>1850</v>
      </c>
      <c r="D2103" s="118" t="s">
        <v>1907</v>
      </c>
      <c r="E2103" s="118" t="s">
        <v>4444</v>
      </c>
      <c r="F2103" s="120">
        <v>23</v>
      </c>
      <c r="G2103" s="119"/>
      <c r="H2103" s="119"/>
      <c r="I2103" s="120" t="s">
        <v>5820</v>
      </c>
      <c r="J2103" s="120">
        <v>37300</v>
      </c>
      <c r="K2103" s="120">
        <v>4591042</v>
      </c>
      <c r="L2103" s="120">
        <v>0.33700000000000002</v>
      </c>
      <c r="M2103" s="121" t="s">
        <v>5656</v>
      </c>
      <c r="N2103" s="120">
        <v>2</v>
      </c>
      <c r="O2103" s="119">
        <v>302</v>
      </c>
      <c r="P2103" s="119"/>
      <c r="Q2103" s="119"/>
      <c r="R2103" s="120" t="s">
        <v>5655</v>
      </c>
      <c r="S2103" s="120">
        <v>75.8</v>
      </c>
      <c r="T2103" s="120"/>
      <c r="U2103" s="120"/>
      <c r="V2103" s="172">
        <v>4201</v>
      </c>
      <c r="W2103" s="172"/>
      <c r="X2103" s="172"/>
      <c r="Y2103" s="172"/>
      <c r="Z2103" s="172">
        <v>4201</v>
      </c>
      <c r="AA2103" s="123">
        <v>48730</v>
      </c>
      <c r="AB2103" s="123"/>
      <c r="AC2103" s="123">
        <v>1462</v>
      </c>
      <c r="AD2103" s="123"/>
      <c r="AE2103" s="123"/>
      <c r="AF2103" s="123"/>
      <c r="AG2103" s="214"/>
      <c r="AH2103" s="229" t="str">
        <f t="shared" si="458"/>
        <v>b3</v>
      </c>
      <c r="AI2103" s="199"/>
      <c r="AJ2103" s="199"/>
      <c r="AK2103" s="199"/>
      <c r="AL2103" s="199"/>
      <c r="AM2103" s="199"/>
      <c r="AN2103" s="173">
        <v>2</v>
      </c>
      <c r="AO2103" s="173"/>
      <c r="AP2103" s="173"/>
      <c r="AQ2103" s="173"/>
      <c r="AR2103" s="173"/>
      <c r="AS2103" s="173">
        <v>1</v>
      </c>
      <c r="AT2103" s="173">
        <v>2</v>
      </c>
      <c r="AU2103" s="173">
        <v>5</v>
      </c>
      <c r="AV2103" s="173">
        <v>1</v>
      </c>
      <c r="AW2103" s="173">
        <v>1</v>
      </c>
      <c r="AX2103" s="173">
        <v>1.5</v>
      </c>
      <c r="AY2103" s="173">
        <v>0.5</v>
      </c>
      <c r="AZ2103" s="211">
        <f t="shared" si="456"/>
        <v>3</v>
      </c>
      <c r="BA2103" s="211">
        <f t="shared" si="457"/>
        <v>11</v>
      </c>
      <c r="BB2103" s="205">
        <f t="shared" si="459"/>
        <v>465702</v>
      </c>
      <c r="BC2103" s="205">
        <f t="shared" si="460"/>
        <v>465702</v>
      </c>
      <c r="BD2103" s="205">
        <f t="shared" si="461"/>
        <v>0</v>
      </c>
      <c r="BE2103" s="205">
        <f t="shared" si="462"/>
        <v>0</v>
      </c>
      <c r="BF2103" s="175">
        <v>465702</v>
      </c>
      <c r="BG2103" s="175">
        <v>20525</v>
      </c>
      <c r="BH2103" s="175">
        <v>197102</v>
      </c>
      <c r="BI2103" s="175"/>
      <c r="BJ2103" s="175"/>
      <c r="BK2103" s="175">
        <v>132594</v>
      </c>
      <c r="BL2103" s="175">
        <v>50415</v>
      </c>
      <c r="BM2103" s="175">
        <v>59936</v>
      </c>
      <c r="BN2103" s="175"/>
      <c r="BO2103" s="175">
        <v>5130</v>
      </c>
      <c r="BP2103" s="200">
        <f t="shared" si="463"/>
        <v>202232</v>
      </c>
    </row>
    <row r="2104" spans="1:68" s="124" customFormat="1" x14ac:dyDescent="0.15">
      <c r="A2104" s="117">
        <v>721201001</v>
      </c>
      <c r="B2104" s="118" t="s">
        <v>696</v>
      </c>
      <c r="C2104" s="118" t="s">
        <v>660</v>
      </c>
      <c r="D2104" s="118" t="s">
        <v>697</v>
      </c>
      <c r="E2104" s="118" t="s">
        <v>3607</v>
      </c>
      <c r="F2104" s="120">
        <v>40</v>
      </c>
      <c r="G2104" s="119">
        <v>4302620</v>
      </c>
      <c r="H2104" s="119">
        <v>493380</v>
      </c>
      <c r="I2104" s="120" t="s">
        <v>5821</v>
      </c>
      <c r="J2104" s="120">
        <v>10900</v>
      </c>
      <c r="K2104" s="120">
        <v>4796000</v>
      </c>
      <c r="L2104" s="120">
        <v>1.2050000000000001</v>
      </c>
      <c r="M2104" s="121" t="s">
        <v>5654</v>
      </c>
      <c r="N2104" s="120">
        <v>2</v>
      </c>
      <c r="O2104" s="119">
        <v>171</v>
      </c>
      <c r="P2104" s="119">
        <v>30.6</v>
      </c>
      <c r="Q2104" s="119">
        <v>4</v>
      </c>
      <c r="R2104" s="120" t="s">
        <v>5655</v>
      </c>
      <c r="S2104" s="120">
        <v>54.04</v>
      </c>
      <c r="T2104" s="120"/>
      <c r="U2104" s="120"/>
      <c r="V2104" s="172">
        <v>1835.01</v>
      </c>
      <c r="W2104" s="172"/>
      <c r="X2104" s="172">
        <v>1361.5</v>
      </c>
      <c r="Y2104" s="172">
        <v>343.7</v>
      </c>
      <c r="Z2104" s="172">
        <v>129.81</v>
      </c>
      <c r="AA2104" s="123">
        <v>23705</v>
      </c>
      <c r="AB2104" s="123">
        <v>29120.000000000116</v>
      </c>
      <c r="AC2104" s="123">
        <v>1157</v>
      </c>
      <c r="AD2104" s="123"/>
      <c r="AE2104" s="123"/>
      <c r="AF2104" s="123"/>
      <c r="AG2104" s="214"/>
      <c r="AH2104" s="229" t="str">
        <f t="shared" si="458"/>
        <v>b3</v>
      </c>
      <c r="AI2104" s="199"/>
      <c r="AJ2104" s="199"/>
      <c r="AK2104" s="199"/>
      <c r="AL2104" s="199"/>
      <c r="AM2104" s="199"/>
      <c r="AN2104" s="173">
        <v>6</v>
      </c>
      <c r="AO2104" s="173">
        <v>1</v>
      </c>
      <c r="AP2104" s="173">
        <v>1</v>
      </c>
      <c r="AQ2104" s="173">
        <v>1</v>
      </c>
      <c r="AR2104" s="173"/>
      <c r="AS2104" s="173">
        <v>1</v>
      </c>
      <c r="AT2104" s="173">
        <v>3</v>
      </c>
      <c r="AU2104" s="173">
        <v>3</v>
      </c>
      <c r="AV2104" s="173">
        <v>2</v>
      </c>
      <c r="AW2104" s="173">
        <v>2</v>
      </c>
      <c r="AX2104" s="173">
        <v>2</v>
      </c>
      <c r="AY2104" s="173"/>
      <c r="AZ2104" s="211">
        <f t="shared" si="456"/>
        <v>10</v>
      </c>
      <c r="BA2104" s="211">
        <f t="shared" si="457"/>
        <v>12</v>
      </c>
      <c r="BB2104" s="205">
        <f t="shared" si="459"/>
        <v>174346</v>
      </c>
      <c r="BC2104" s="205">
        <f t="shared" si="460"/>
        <v>145347</v>
      </c>
      <c r="BD2104" s="205">
        <f t="shared" si="461"/>
        <v>48333</v>
      </c>
      <c r="BE2104" s="205">
        <f t="shared" si="462"/>
        <v>19334</v>
      </c>
      <c r="BF2104" s="175">
        <v>126013</v>
      </c>
      <c r="BG2104" s="175">
        <v>3007</v>
      </c>
      <c r="BH2104" s="175">
        <v>48333</v>
      </c>
      <c r="BI2104" s="175">
        <v>28999</v>
      </c>
      <c r="BJ2104" s="175"/>
      <c r="BK2104" s="175">
        <v>15328</v>
      </c>
      <c r="BL2104" s="175">
        <v>9722</v>
      </c>
      <c r="BM2104" s="175">
        <v>24425</v>
      </c>
      <c r="BN2104" s="175">
        <v>17622</v>
      </c>
      <c r="BO2104" s="175">
        <v>26910</v>
      </c>
      <c r="BP2104" s="200">
        <f t="shared" si="463"/>
        <v>75243</v>
      </c>
    </row>
    <row r="2105" spans="1:68" s="201" customFormat="1" x14ac:dyDescent="0.15">
      <c r="A2105" s="117">
        <v>4720901001</v>
      </c>
      <c r="B2105" s="118" t="s">
        <v>3161</v>
      </c>
      <c r="C2105" s="118" t="s">
        <v>3151</v>
      </c>
      <c r="D2105" s="118" t="s">
        <v>3162</v>
      </c>
      <c r="E2105" s="118" t="s">
        <v>5352</v>
      </c>
      <c r="F2105" s="120">
        <v>34</v>
      </c>
      <c r="G2105" s="119">
        <v>4831263</v>
      </c>
      <c r="H2105" s="119"/>
      <c r="I2105" s="120" t="s">
        <v>5820</v>
      </c>
      <c r="J2105" s="120">
        <v>20600</v>
      </c>
      <c r="K2105" s="120">
        <v>4831263</v>
      </c>
      <c r="L2105" s="120">
        <v>0.64300000000000002</v>
      </c>
      <c r="M2105" s="121" t="s">
        <v>5654</v>
      </c>
      <c r="N2105" s="120">
        <v>2</v>
      </c>
      <c r="O2105" s="119">
        <v>281.10000000000002</v>
      </c>
      <c r="P2105" s="119"/>
      <c r="Q2105" s="119"/>
      <c r="R2105" s="120" t="s">
        <v>5655</v>
      </c>
      <c r="S2105" s="120">
        <v>34.299999999999997</v>
      </c>
      <c r="T2105" s="120"/>
      <c r="U2105" s="120" t="s">
        <v>3186</v>
      </c>
      <c r="V2105" s="172">
        <v>2321</v>
      </c>
      <c r="W2105" s="172">
        <v>348</v>
      </c>
      <c r="X2105" s="172">
        <v>1300</v>
      </c>
      <c r="Y2105" s="172">
        <v>302</v>
      </c>
      <c r="Z2105" s="172">
        <v>371</v>
      </c>
      <c r="AA2105" s="123">
        <v>52309</v>
      </c>
      <c r="AB2105" s="123">
        <v>128310.00000000007</v>
      </c>
      <c r="AC2105" s="123">
        <v>3210</v>
      </c>
      <c r="AD2105" s="123"/>
      <c r="AE2105" s="123"/>
      <c r="AF2105" s="123"/>
      <c r="AG2105" s="214"/>
      <c r="AH2105" s="229" t="str">
        <f t="shared" si="458"/>
        <v>b3</v>
      </c>
      <c r="AI2105" s="199"/>
      <c r="AJ2105" s="199"/>
      <c r="AK2105" s="199"/>
      <c r="AL2105" s="199"/>
      <c r="AM2105" s="199"/>
      <c r="AN2105" s="173">
        <v>2</v>
      </c>
      <c r="AO2105" s="173">
        <v>4</v>
      </c>
      <c r="AP2105" s="173">
        <v>4</v>
      </c>
      <c r="AQ2105" s="173">
        <v>3</v>
      </c>
      <c r="AR2105" s="173"/>
      <c r="AS2105" s="173"/>
      <c r="AT2105" s="173">
        <v>3</v>
      </c>
      <c r="AU2105" s="173">
        <v>1</v>
      </c>
      <c r="AV2105" s="173">
        <v>2</v>
      </c>
      <c r="AW2105" s="173">
        <v>1</v>
      </c>
      <c r="AX2105" s="173">
        <v>1</v>
      </c>
      <c r="AY2105" s="173"/>
      <c r="AZ2105" s="211">
        <f t="shared" si="456"/>
        <v>13</v>
      </c>
      <c r="BA2105" s="211">
        <f t="shared" si="457"/>
        <v>8</v>
      </c>
      <c r="BB2105" s="205">
        <f t="shared" si="459"/>
        <v>216643</v>
      </c>
      <c r="BC2105" s="205">
        <f t="shared" si="460"/>
        <v>179256</v>
      </c>
      <c r="BD2105" s="205">
        <f t="shared" si="461"/>
        <v>38216</v>
      </c>
      <c r="BE2105" s="205">
        <f t="shared" si="462"/>
        <v>829</v>
      </c>
      <c r="BF2105" s="175">
        <v>178427</v>
      </c>
      <c r="BG2105" s="175">
        <v>45096</v>
      </c>
      <c r="BH2105" s="175">
        <v>38216</v>
      </c>
      <c r="BI2105" s="175">
        <v>37387</v>
      </c>
      <c r="BJ2105" s="175"/>
      <c r="BK2105" s="175">
        <v>4095</v>
      </c>
      <c r="BL2105" s="175">
        <v>3168</v>
      </c>
      <c r="BM2105" s="175">
        <v>45038</v>
      </c>
      <c r="BN2105" s="175">
        <v>23082</v>
      </c>
      <c r="BO2105" s="175">
        <v>20561</v>
      </c>
      <c r="BP2105" s="200">
        <f t="shared" si="463"/>
        <v>58777</v>
      </c>
    </row>
    <row r="2106" spans="1:68" s="201" customFormat="1" x14ac:dyDescent="0.15">
      <c r="A2106" s="117">
        <v>3320401001</v>
      </c>
      <c r="B2106" s="118" t="s">
        <v>2448</v>
      </c>
      <c r="C2106" s="118" t="s">
        <v>2427</v>
      </c>
      <c r="D2106" s="118" t="s">
        <v>2449</v>
      </c>
      <c r="E2106" s="118" t="s">
        <v>4853</v>
      </c>
      <c r="F2106" s="120">
        <v>32</v>
      </c>
      <c r="G2106" s="119">
        <v>2839204</v>
      </c>
      <c r="H2106" s="119"/>
      <c r="I2106" s="120" t="s">
        <v>5820</v>
      </c>
      <c r="J2106" s="120">
        <v>37000</v>
      </c>
      <c r="K2106" s="120">
        <v>4895770</v>
      </c>
      <c r="L2106" s="120">
        <v>0.36299999999999999</v>
      </c>
      <c r="M2106" s="121" t="s">
        <v>5654</v>
      </c>
      <c r="N2106" s="120">
        <v>2</v>
      </c>
      <c r="O2106" s="119">
        <v>190.6</v>
      </c>
      <c r="P2106" s="119">
        <v>36.700000000000003</v>
      </c>
      <c r="Q2106" s="119">
        <v>9.91</v>
      </c>
      <c r="R2106" s="120" t="s">
        <v>5655</v>
      </c>
      <c r="S2106" s="120">
        <v>73.900000000000006</v>
      </c>
      <c r="T2106" s="120"/>
      <c r="U2106" s="120"/>
      <c r="V2106" s="172">
        <v>1977</v>
      </c>
      <c r="W2106" s="172">
        <v>157</v>
      </c>
      <c r="X2106" s="172">
        <v>1267</v>
      </c>
      <c r="Y2106" s="172">
        <v>381</v>
      </c>
      <c r="Z2106" s="172">
        <v>172</v>
      </c>
      <c r="AA2106" s="123">
        <v>16832</v>
      </c>
      <c r="AB2106" s="123"/>
      <c r="AC2106" s="123">
        <v>2946</v>
      </c>
      <c r="AD2106" s="123"/>
      <c r="AE2106" s="123"/>
      <c r="AF2106" s="123"/>
      <c r="AG2106" s="214"/>
      <c r="AH2106" s="229" t="str">
        <f t="shared" si="458"/>
        <v>b3</v>
      </c>
      <c r="AI2106" s="199"/>
      <c r="AJ2106" s="199"/>
      <c r="AK2106" s="199"/>
      <c r="AL2106" s="199"/>
      <c r="AM2106" s="199"/>
      <c r="AN2106" s="173">
        <v>2</v>
      </c>
      <c r="AO2106" s="173">
        <v>1</v>
      </c>
      <c r="AP2106" s="173">
        <v>1</v>
      </c>
      <c r="AQ2106" s="173">
        <v>2</v>
      </c>
      <c r="AR2106" s="173" t="s">
        <v>3186</v>
      </c>
      <c r="AS2106" s="173"/>
      <c r="AT2106" s="173">
        <v>8</v>
      </c>
      <c r="AU2106" s="173">
        <v>4</v>
      </c>
      <c r="AV2106" s="173">
        <v>2</v>
      </c>
      <c r="AW2106" s="173">
        <v>2</v>
      </c>
      <c r="AX2106" s="173">
        <v>1</v>
      </c>
      <c r="AY2106" s="173">
        <v>1</v>
      </c>
      <c r="AZ2106" s="211">
        <f t="shared" si="456"/>
        <v>6</v>
      </c>
      <c r="BA2106" s="211">
        <f t="shared" si="457"/>
        <v>18</v>
      </c>
      <c r="BB2106" s="205">
        <f t="shared" si="459"/>
        <v>231800</v>
      </c>
      <c r="BC2106" s="205">
        <f t="shared" si="460"/>
        <v>231800</v>
      </c>
      <c r="BD2106" s="205">
        <f t="shared" si="461"/>
        <v>0</v>
      </c>
      <c r="BE2106" s="205">
        <f t="shared" si="462"/>
        <v>0</v>
      </c>
      <c r="BF2106" s="175">
        <v>231800</v>
      </c>
      <c r="BG2106" s="175">
        <v>19152</v>
      </c>
      <c r="BH2106" s="175">
        <v>91592</v>
      </c>
      <c r="BI2106" s="175"/>
      <c r="BJ2106" s="175"/>
      <c r="BK2106" s="175">
        <v>50978</v>
      </c>
      <c r="BL2106" s="175">
        <v>7867</v>
      </c>
      <c r="BM2106" s="175">
        <v>33630</v>
      </c>
      <c r="BN2106" s="175">
        <v>12208</v>
      </c>
      <c r="BO2106" s="175">
        <v>16373</v>
      </c>
      <c r="BP2106" s="200">
        <f t="shared" si="463"/>
        <v>107965</v>
      </c>
    </row>
    <row r="2107" spans="1:68" s="201" customFormat="1" x14ac:dyDescent="0.15">
      <c r="A2107" s="117">
        <v>3320201004</v>
      </c>
      <c r="B2107" s="118" t="s">
        <v>2443</v>
      </c>
      <c r="C2107" s="118" t="s">
        <v>2427</v>
      </c>
      <c r="D2107" s="118" t="s">
        <v>2441</v>
      </c>
      <c r="E2107" s="118" t="s">
        <v>4848</v>
      </c>
      <c r="F2107" s="120">
        <v>31</v>
      </c>
      <c r="G2107" s="119">
        <v>4726129</v>
      </c>
      <c r="H2107" s="119"/>
      <c r="I2107" s="120" t="s">
        <v>5820</v>
      </c>
      <c r="J2107" s="120">
        <v>23500</v>
      </c>
      <c r="K2107" s="120">
        <v>5071056</v>
      </c>
      <c r="L2107" s="120">
        <v>0.59099999999999997</v>
      </c>
      <c r="M2107" s="121" t="s">
        <v>5654</v>
      </c>
      <c r="N2107" s="120">
        <v>2</v>
      </c>
      <c r="O2107" s="119">
        <v>158</v>
      </c>
      <c r="P2107" s="119">
        <v>52</v>
      </c>
      <c r="Q2107" s="119">
        <v>4.5999999999999996</v>
      </c>
      <c r="R2107" s="120" t="s">
        <v>5655</v>
      </c>
      <c r="S2107" s="120">
        <v>137.19999999999999</v>
      </c>
      <c r="T2107" s="120"/>
      <c r="U2107" s="120"/>
      <c r="V2107" s="172">
        <v>3158.1</v>
      </c>
      <c r="W2107" s="172">
        <v>919.6</v>
      </c>
      <c r="X2107" s="172">
        <v>1518.9</v>
      </c>
      <c r="Y2107" s="172">
        <v>639.5</v>
      </c>
      <c r="Z2107" s="172">
        <v>80.099999999999994</v>
      </c>
      <c r="AA2107" s="123">
        <v>55070</v>
      </c>
      <c r="AB2107" s="123">
        <v>19645.5</v>
      </c>
      <c r="AC2107" s="123">
        <v>4325</v>
      </c>
      <c r="AD2107" s="123"/>
      <c r="AE2107" s="123"/>
      <c r="AF2107" s="123"/>
      <c r="AG2107" s="214"/>
      <c r="AH2107" s="229" t="str">
        <f t="shared" si="458"/>
        <v>b3</v>
      </c>
      <c r="AI2107" s="199"/>
      <c r="AJ2107" s="199"/>
      <c r="AK2107" s="199"/>
      <c r="AL2107" s="199"/>
      <c r="AM2107" s="199"/>
      <c r="AN2107" s="173">
        <v>7</v>
      </c>
      <c r="AO2107" s="173"/>
      <c r="AP2107" s="173"/>
      <c r="AQ2107" s="173"/>
      <c r="AR2107" s="173"/>
      <c r="AS2107" s="173">
        <v>1</v>
      </c>
      <c r="AT2107" s="173">
        <v>4</v>
      </c>
      <c r="AU2107" s="173">
        <v>5</v>
      </c>
      <c r="AV2107" s="173">
        <v>2</v>
      </c>
      <c r="AW2107" s="173">
        <v>1</v>
      </c>
      <c r="AX2107" s="173">
        <v>1</v>
      </c>
      <c r="AY2107" s="173"/>
      <c r="AZ2107" s="211">
        <f t="shared" si="456"/>
        <v>8</v>
      </c>
      <c r="BA2107" s="211">
        <f t="shared" si="457"/>
        <v>13</v>
      </c>
      <c r="BB2107" s="205">
        <f t="shared" si="459"/>
        <v>378632</v>
      </c>
      <c r="BC2107" s="205">
        <f t="shared" si="460"/>
        <v>316183</v>
      </c>
      <c r="BD2107" s="205">
        <f t="shared" si="461"/>
        <v>64792</v>
      </c>
      <c r="BE2107" s="205">
        <f t="shared" si="462"/>
        <v>2343</v>
      </c>
      <c r="BF2107" s="175">
        <v>313840</v>
      </c>
      <c r="BG2107" s="175">
        <v>35761</v>
      </c>
      <c r="BH2107" s="175">
        <v>87773</v>
      </c>
      <c r="BI2107" s="175">
        <v>62449</v>
      </c>
      <c r="BJ2107" s="175"/>
      <c r="BK2107" s="175">
        <v>61313</v>
      </c>
      <c r="BL2107" s="175">
        <v>17785</v>
      </c>
      <c r="BM2107" s="175">
        <v>56971</v>
      </c>
      <c r="BN2107" s="175">
        <v>26223</v>
      </c>
      <c r="BO2107" s="175">
        <v>30357</v>
      </c>
      <c r="BP2107" s="200">
        <f t="shared" si="463"/>
        <v>118130</v>
      </c>
    </row>
    <row r="2108" spans="1:68" s="201" customFormat="1" x14ac:dyDescent="0.15">
      <c r="A2108" s="117">
        <v>2121201001</v>
      </c>
      <c r="B2108" s="118" t="s">
        <v>1713</v>
      </c>
      <c r="C2108" s="118" t="s">
        <v>1650</v>
      </c>
      <c r="D2108" s="118" t="s">
        <v>1714</v>
      </c>
      <c r="E2108" s="118" t="s">
        <v>4301</v>
      </c>
      <c r="F2108" s="120">
        <v>28</v>
      </c>
      <c r="G2108" s="119">
        <v>5205844</v>
      </c>
      <c r="H2108" s="119"/>
      <c r="I2108" s="120" t="s">
        <v>5820</v>
      </c>
      <c r="J2108" s="120">
        <v>19900</v>
      </c>
      <c r="K2108" s="120">
        <v>5205844</v>
      </c>
      <c r="L2108" s="120">
        <v>0.71699999999999997</v>
      </c>
      <c r="M2108" s="121" t="s">
        <v>5656</v>
      </c>
      <c r="N2108" s="120">
        <v>2</v>
      </c>
      <c r="O2108" s="119">
        <v>155</v>
      </c>
      <c r="P2108" s="119">
        <v>23.3</v>
      </c>
      <c r="Q2108" s="119">
        <v>2.85</v>
      </c>
      <c r="R2108" s="120" t="s">
        <v>5655</v>
      </c>
      <c r="S2108" s="120">
        <v>23.8</v>
      </c>
      <c r="T2108" s="120"/>
      <c r="U2108" s="120"/>
      <c r="V2108" s="172">
        <v>2345.6999999999998</v>
      </c>
      <c r="W2108" s="172">
        <v>262.89999999999998</v>
      </c>
      <c r="X2108" s="172">
        <v>1720</v>
      </c>
      <c r="Y2108" s="172">
        <v>153.5</v>
      </c>
      <c r="Z2108" s="172">
        <v>209.3</v>
      </c>
      <c r="AA2108" s="123">
        <v>24511</v>
      </c>
      <c r="AB2108" s="123"/>
      <c r="AC2108" s="123">
        <v>2895</v>
      </c>
      <c r="AD2108" s="123"/>
      <c r="AE2108" s="123"/>
      <c r="AF2108" s="123"/>
      <c r="AG2108" s="214"/>
      <c r="AH2108" s="229" t="str">
        <f t="shared" si="458"/>
        <v>b3</v>
      </c>
      <c r="AI2108" s="199"/>
      <c r="AJ2108" s="199"/>
      <c r="AK2108" s="199"/>
      <c r="AL2108" s="199"/>
      <c r="AM2108" s="199"/>
      <c r="AN2108" s="173"/>
      <c r="AO2108" s="173">
        <v>0.7</v>
      </c>
      <c r="AP2108" s="173"/>
      <c r="AQ2108" s="173">
        <v>0.7</v>
      </c>
      <c r="AR2108" s="173">
        <v>1</v>
      </c>
      <c r="AS2108" s="173">
        <v>1.5</v>
      </c>
      <c r="AT2108" s="173">
        <v>2</v>
      </c>
      <c r="AU2108" s="173">
        <v>2.5</v>
      </c>
      <c r="AV2108" s="173">
        <v>1</v>
      </c>
      <c r="AW2108" s="173">
        <v>1</v>
      </c>
      <c r="AX2108" s="173">
        <v>1.5</v>
      </c>
      <c r="AY2108" s="173">
        <v>1</v>
      </c>
      <c r="AZ2108" s="211">
        <f t="shared" si="456"/>
        <v>3.9</v>
      </c>
      <c r="BA2108" s="211">
        <f t="shared" si="457"/>
        <v>9</v>
      </c>
      <c r="BB2108" s="205">
        <f t="shared" si="459"/>
        <v>274869</v>
      </c>
      <c r="BC2108" s="205">
        <f t="shared" si="460"/>
        <v>232459</v>
      </c>
      <c r="BD2108" s="205">
        <f t="shared" si="461"/>
        <v>44743</v>
      </c>
      <c r="BE2108" s="205">
        <f t="shared" si="462"/>
        <v>2333</v>
      </c>
      <c r="BF2108" s="175">
        <v>230126</v>
      </c>
      <c r="BG2108" s="175">
        <v>20902</v>
      </c>
      <c r="BH2108" s="175">
        <v>75894</v>
      </c>
      <c r="BI2108" s="175">
        <v>42410</v>
      </c>
      <c r="BJ2108" s="175"/>
      <c r="BK2108" s="175">
        <v>61150</v>
      </c>
      <c r="BL2108" s="175">
        <v>2562</v>
      </c>
      <c r="BM2108" s="175">
        <v>36082</v>
      </c>
      <c r="BN2108" s="175">
        <v>19421</v>
      </c>
      <c r="BO2108" s="175">
        <v>16448</v>
      </c>
      <c r="BP2108" s="200">
        <f t="shared" si="463"/>
        <v>92342</v>
      </c>
    </row>
    <row r="2109" spans="1:68" s="201" customFormat="1" x14ac:dyDescent="0.15">
      <c r="A2109" s="117">
        <v>410001003</v>
      </c>
      <c r="B2109" s="118" t="s">
        <v>502</v>
      </c>
      <c r="C2109" s="118" t="s">
        <v>485</v>
      </c>
      <c r="D2109" s="118" t="s">
        <v>500</v>
      </c>
      <c r="E2109" s="118" t="s">
        <v>3479</v>
      </c>
      <c r="F2109" s="120">
        <v>20</v>
      </c>
      <c r="G2109" s="119">
        <v>5520430</v>
      </c>
      <c r="H2109" s="119"/>
      <c r="I2109" s="120" t="s">
        <v>5820</v>
      </c>
      <c r="J2109" s="120">
        <v>16875</v>
      </c>
      <c r="K2109" s="120">
        <v>5520430</v>
      </c>
      <c r="L2109" s="120">
        <v>0.89600000000000002</v>
      </c>
      <c r="M2109" s="121" t="s">
        <v>5661</v>
      </c>
      <c r="N2109" s="120">
        <v>2</v>
      </c>
      <c r="O2109" s="119">
        <v>250</v>
      </c>
      <c r="P2109" s="119">
        <v>37</v>
      </c>
      <c r="Q2109" s="119">
        <v>4.5</v>
      </c>
      <c r="R2109" s="120"/>
      <c r="S2109" s="120"/>
      <c r="T2109" s="120">
        <v>8.9</v>
      </c>
      <c r="U2109" s="120"/>
      <c r="V2109" s="172">
        <v>4415.7</v>
      </c>
      <c r="W2109" s="172">
        <v>534.29999999999995</v>
      </c>
      <c r="X2109" s="172">
        <v>3254.4</v>
      </c>
      <c r="Y2109" s="172">
        <v>379.8</v>
      </c>
      <c r="Z2109" s="172">
        <v>247.2</v>
      </c>
      <c r="AA2109" s="123">
        <v>27360</v>
      </c>
      <c r="AB2109" s="123"/>
      <c r="AC2109" s="123">
        <v>4361</v>
      </c>
      <c r="AD2109" s="123"/>
      <c r="AE2109" s="123"/>
      <c r="AF2109" s="123"/>
      <c r="AG2109" s="214"/>
      <c r="AH2109" s="229" t="str">
        <f t="shared" si="458"/>
        <v>b3</v>
      </c>
      <c r="AI2109" s="199"/>
      <c r="AJ2109" s="199"/>
      <c r="AK2109" s="199"/>
      <c r="AL2109" s="199"/>
      <c r="AM2109" s="199"/>
      <c r="AN2109" s="173">
        <v>2.5</v>
      </c>
      <c r="AO2109" s="173"/>
      <c r="AP2109" s="173"/>
      <c r="AQ2109" s="173"/>
      <c r="AR2109" s="173"/>
      <c r="AS2109" s="173">
        <v>1</v>
      </c>
      <c r="AT2109" s="173">
        <v>7.2</v>
      </c>
      <c r="AU2109" s="173">
        <v>5.6</v>
      </c>
      <c r="AV2109" s="173">
        <v>3.5</v>
      </c>
      <c r="AW2109" s="173">
        <v>2.8</v>
      </c>
      <c r="AX2109" s="173">
        <v>2</v>
      </c>
      <c r="AY2109" s="173">
        <v>3</v>
      </c>
      <c r="AZ2109" s="211">
        <f t="shared" si="456"/>
        <v>3.5</v>
      </c>
      <c r="BA2109" s="211">
        <f t="shared" si="457"/>
        <v>24.1</v>
      </c>
      <c r="BB2109" s="205">
        <f t="shared" si="459"/>
        <v>487122</v>
      </c>
      <c r="BC2109" s="205">
        <f t="shared" si="460"/>
        <v>381241</v>
      </c>
      <c r="BD2109" s="205">
        <f t="shared" si="461"/>
        <v>108463</v>
      </c>
      <c r="BE2109" s="205">
        <f t="shared" si="462"/>
        <v>2582</v>
      </c>
      <c r="BF2109" s="175">
        <v>378659</v>
      </c>
      <c r="BG2109" s="175">
        <v>11848</v>
      </c>
      <c r="BH2109" s="175">
        <v>129123</v>
      </c>
      <c r="BI2109" s="175">
        <v>105881</v>
      </c>
      <c r="BJ2109" s="175"/>
      <c r="BK2109" s="175">
        <v>36568</v>
      </c>
      <c r="BL2109" s="175">
        <v>94194</v>
      </c>
      <c r="BM2109" s="175">
        <v>60288</v>
      </c>
      <c r="BN2109" s="175">
        <v>16156</v>
      </c>
      <c r="BO2109" s="175">
        <v>33064</v>
      </c>
      <c r="BP2109" s="200">
        <f t="shared" si="463"/>
        <v>162187</v>
      </c>
    </row>
    <row r="2110" spans="1:68" s="201" customFormat="1" x14ac:dyDescent="0.15">
      <c r="A2110" s="117">
        <v>2320601003</v>
      </c>
      <c r="B2110" s="118" t="s">
        <v>680</v>
      </c>
      <c r="C2110" s="118" t="s">
        <v>1850</v>
      </c>
      <c r="D2110" s="118" t="s">
        <v>1896</v>
      </c>
      <c r="E2110" s="118" t="s">
        <v>4439</v>
      </c>
      <c r="F2110" s="120">
        <v>16</v>
      </c>
      <c r="G2110" s="119">
        <v>5571580</v>
      </c>
      <c r="H2110" s="119"/>
      <c r="I2110" s="120" t="s">
        <v>5820</v>
      </c>
      <c r="J2110" s="120">
        <v>28700</v>
      </c>
      <c r="K2110" s="120">
        <v>5571580</v>
      </c>
      <c r="L2110" s="120">
        <v>0.53200000000000003</v>
      </c>
      <c r="M2110" s="121" t="s">
        <v>5656</v>
      </c>
      <c r="N2110" s="120">
        <v>2</v>
      </c>
      <c r="O2110" s="119">
        <v>160</v>
      </c>
      <c r="P2110" s="119">
        <v>32</v>
      </c>
      <c r="Q2110" s="119">
        <v>4.9000000000000004</v>
      </c>
      <c r="R2110" s="120" t="s">
        <v>5655</v>
      </c>
      <c r="S2110" s="120">
        <v>54.8</v>
      </c>
      <c r="T2110" s="120"/>
      <c r="U2110" s="120"/>
      <c r="V2110" s="172">
        <v>3982.2</v>
      </c>
      <c r="W2110" s="172">
        <v>2260.1</v>
      </c>
      <c r="X2110" s="172">
        <v>606.9</v>
      </c>
      <c r="Y2110" s="172">
        <v>628.1</v>
      </c>
      <c r="Z2110" s="172">
        <v>487.1</v>
      </c>
      <c r="AA2110" s="123">
        <v>56639</v>
      </c>
      <c r="AB2110" s="123"/>
      <c r="AC2110" s="123">
        <v>3986</v>
      </c>
      <c r="AD2110" s="123"/>
      <c r="AE2110" s="123"/>
      <c r="AF2110" s="123"/>
      <c r="AG2110" s="214"/>
      <c r="AH2110" s="229" t="str">
        <f t="shared" si="458"/>
        <v>b3</v>
      </c>
      <c r="AI2110" s="199"/>
      <c r="AJ2110" s="199"/>
      <c r="AK2110" s="199"/>
      <c r="AL2110" s="199"/>
      <c r="AM2110" s="199"/>
      <c r="AN2110" s="173">
        <v>5</v>
      </c>
      <c r="AO2110" s="173"/>
      <c r="AP2110" s="173"/>
      <c r="AQ2110" s="173">
        <v>1</v>
      </c>
      <c r="AR2110" s="173"/>
      <c r="AS2110" s="173">
        <v>1</v>
      </c>
      <c r="AT2110" s="173">
        <v>5.0999999999999996</v>
      </c>
      <c r="AU2110" s="173">
        <v>4.4000000000000004</v>
      </c>
      <c r="AV2110" s="173">
        <v>1.6</v>
      </c>
      <c r="AW2110" s="173">
        <v>1.5</v>
      </c>
      <c r="AX2110" s="173"/>
      <c r="AY2110" s="173">
        <v>1.2</v>
      </c>
      <c r="AZ2110" s="211">
        <f t="shared" si="456"/>
        <v>7</v>
      </c>
      <c r="BA2110" s="211">
        <f t="shared" si="457"/>
        <v>13.799999999999999</v>
      </c>
      <c r="BB2110" s="205">
        <f t="shared" si="459"/>
        <v>399437</v>
      </c>
      <c r="BC2110" s="205">
        <f t="shared" si="460"/>
        <v>352779</v>
      </c>
      <c r="BD2110" s="205">
        <f t="shared" si="461"/>
        <v>48510</v>
      </c>
      <c r="BE2110" s="205">
        <f t="shared" si="462"/>
        <v>1852</v>
      </c>
      <c r="BF2110" s="175">
        <v>350927</v>
      </c>
      <c r="BG2110" s="175">
        <v>43239</v>
      </c>
      <c r="BH2110" s="175">
        <v>88200</v>
      </c>
      <c r="BI2110" s="175">
        <v>46658</v>
      </c>
      <c r="BJ2110" s="175"/>
      <c r="BK2110" s="175">
        <v>85209</v>
      </c>
      <c r="BL2110" s="175">
        <v>35378</v>
      </c>
      <c r="BM2110" s="175">
        <v>57552</v>
      </c>
      <c r="BN2110" s="175">
        <v>8306</v>
      </c>
      <c r="BO2110" s="175">
        <v>34895</v>
      </c>
      <c r="BP2110" s="200">
        <f t="shared" si="463"/>
        <v>123095</v>
      </c>
    </row>
    <row r="2111" spans="1:68" s="201" customFormat="1" x14ac:dyDescent="0.15">
      <c r="A2111" s="117">
        <v>4000581001</v>
      </c>
      <c r="B2111" s="118" t="s">
        <v>2797</v>
      </c>
      <c r="C2111" s="118" t="s">
        <v>2791</v>
      </c>
      <c r="D2111" s="118" t="s">
        <v>2798</v>
      </c>
      <c r="E2111" s="118" t="s">
        <v>5105</v>
      </c>
      <c r="F2111" s="120">
        <v>5</v>
      </c>
      <c r="G2111" s="119">
        <v>5085127</v>
      </c>
      <c r="H2111" s="119"/>
      <c r="I2111" s="120" t="s">
        <v>5820</v>
      </c>
      <c r="J2111" s="120">
        <v>27000</v>
      </c>
      <c r="K2111" s="120">
        <v>5692163</v>
      </c>
      <c r="L2111" s="120">
        <v>0.57799999999999996</v>
      </c>
      <c r="M2111" s="121" t="s">
        <v>5661</v>
      </c>
      <c r="N2111" s="120">
        <v>2</v>
      </c>
      <c r="O2111" s="119">
        <v>210</v>
      </c>
      <c r="P2111" s="119">
        <v>38</v>
      </c>
      <c r="Q2111" s="119">
        <v>3.9</v>
      </c>
      <c r="R2111" s="120" t="s">
        <v>5655</v>
      </c>
      <c r="S2111" s="120">
        <v>34.700000000000003</v>
      </c>
      <c r="T2111" s="120"/>
      <c r="U2111" s="120"/>
      <c r="V2111" s="172">
        <v>3168.5639999999999</v>
      </c>
      <c r="W2111" s="172">
        <v>695.07</v>
      </c>
      <c r="X2111" s="172">
        <v>1902.6020000000001</v>
      </c>
      <c r="Y2111" s="172">
        <v>438.25200000000001</v>
      </c>
      <c r="Z2111" s="172">
        <v>132.63999999999999</v>
      </c>
      <c r="AA2111" s="123">
        <v>28338</v>
      </c>
      <c r="AB2111" s="123"/>
      <c r="AC2111" s="123">
        <v>3513</v>
      </c>
      <c r="AD2111" s="123"/>
      <c r="AE2111" s="123"/>
      <c r="AF2111" s="123"/>
      <c r="AG2111" s="214"/>
      <c r="AH2111" s="229" t="str">
        <f t="shared" si="458"/>
        <v>b3</v>
      </c>
      <c r="AI2111" s="199"/>
      <c r="AJ2111" s="199"/>
      <c r="AK2111" s="199"/>
      <c r="AL2111" s="199"/>
      <c r="AM2111" s="199"/>
      <c r="AN2111" s="173" t="s">
        <v>3186</v>
      </c>
      <c r="AO2111" s="173" t="s">
        <v>3186</v>
      </c>
      <c r="AP2111" s="173" t="s">
        <v>3186</v>
      </c>
      <c r="AQ2111" s="173" t="s">
        <v>3186</v>
      </c>
      <c r="AR2111" s="173" t="s">
        <v>3186</v>
      </c>
      <c r="AS2111" s="173">
        <v>5</v>
      </c>
      <c r="AT2111" s="173">
        <v>18</v>
      </c>
      <c r="AU2111" s="173">
        <v>3</v>
      </c>
      <c r="AV2111" s="173">
        <v>1</v>
      </c>
      <c r="AW2111" s="173">
        <v>1</v>
      </c>
      <c r="AX2111" s="173">
        <v>4</v>
      </c>
      <c r="AY2111" s="173">
        <v>2</v>
      </c>
      <c r="AZ2111" s="211">
        <f t="shared" si="456"/>
        <v>5</v>
      </c>
      <c r="BA2111" s="211">
        <f t="shared" si="457"/>
        <v>29</v>
      </c>
      <c r="BB2111" s="205">
        <f t="shared" si="459"/>
        <v>514153</v>
      </c>
      <c r="BC2111" s="205">
        <f t="shared" si="460"/>
        <v>411943</v>
      </c>
      <c r="BD2111" s="205">
        <f t="shared" si="461"/>
        <v>106298</v>
      </c>
      <c r="BE2111" s="205">
        <f t="shared" si="462"/>
        <v>4088</v>
      </c>
      <c r="BF2111" s="175">
        <v>407855</v>
      </c>
      <c r="BG2111" s="175"/>
      <c r="BH2111" s="175">
        <v>178500</v>
      </c>
      <c r="BI2111" s="175">
        <v>102210</v>
      </c>
      <c r="BJ2111" s="175"/>
      <c r="BK2111" s="175">
        <v>50246</v>
      </c>
      <c r="BL2111" s="175">
        <v>19901</v>
      </c>
      <c r="BM2111" s="175">
        <v>34659</v>
      </c>
      <c r="BN2111" s="175">
        <v>27146</v>
      </c>
      <c r="BO2111" s="175">
        <v>101491</v>
      </c>
      <c r="BP2111" s="200">
        <f t="shared" si="463"/>
        <v>279991</v>
      </c>
    </row>
    <row r="2112" spans="1:68" s="201" customFormat="1" x14ac:dyDescent="0.15">
      <c r="A2112" s="117">
        <v>2300581001</v>
      </c>
      <c r="B2112" s="118" t="s">
        <v>1861</v>
      </c>
      <c r="C2112" s="118" t="s">
        <v>1850</v>
      </c>
      <c r="D2112" s="118" t="s">
        <v>1862</v>
      </c>
      <c r="E2112" s="118" t="s">
        <v>4407</v>
      </c>
      <c r="F2112" s="120">
        <v>12</v>
      </c>
      <c r="G2112" s="119">
        <v>6049987</v>
      </c>
      <c r="H2112" s="119"/>
      <c r="I2112" s="120" t="s">
        <v>5820</v>
      </c>
      <c r="J2112" s="120">
        <v>23100</v>
      </c>
      <c r="K2112" s="120">
        <v>6070472</v>
      </c>
      <c r="L2112" s="120">
        <v>0.72</v>
      </c>
      <c r="M2112" s="121" t="s">
        <v>5656</v>
      </c>
      <c r="N2112" s="120">
        <v>2</v>
      </c>
      <c r="O2112" s="119">
        <v>260</v>
      </c>
      <c r="P2112" s="119">
        <v>40</v>
      </c>
      <c r="Q2112" s="119">
        <v>4.5</v>
      </c>
      <c r="R2112" s="120" t="s">
        <v>5655</v>
      </c>
      <c r="S2112" s="120">
        <v>61.6</v>
      </c>
      <c r="T2112" s="120"/>
      <c r="U2112" s="120"/>
      <c r="V2112" s="172">
        <v>3269.3</v>
      </c>
      <c r="W2112" s="172">
        <v>772.3</v>
      </c>
      <c r="X2112" s="172">
        <v>1802.8</v>
      </c>
      <c r="Y2112" s="172">
        <v>414.2</v>
      </c>
      <c r="Z2112" s="172">
        <v>280</v>
      </c>
      <c r="AA2112" s="123">
        <v>121220</v>
      </c>
      <c r="AB2112" s="123"/>
      <c r="AC2112" s="123">
        <v>1246.71</v>
      </c>
      <c r="AD2112" s="123"/>
      <c r="AE2112" s="123"/>
      <c r="AF2112" s="123"/>
      <c r="AG2112" s="214"/>
      <c r="AH2112" s="229" t="str">
        <f t="shared" si="458"/>
        <v>b3</v>
      </c>
      <c r="AI2112" s="199"/>
      <c r="AJ2112" s="199"/>
      <c r="AK2112" s="199"/>
      <c r="AL2112" s="199"/>
      <c r="AM2112" s="199"/>
      <c r="AN2112" s="173">
        <v>1.7</v>
      </c>
      <c r="AO2112" s="173"/>
      <c r="AP2112" s="173"/>
      <c r="AQ2112" s="173"/>
      <c r="AR2112" s="173"/>
      <c r="AS2112" s="173">
        <v>1.5</v>
      </c>
      <c r="AT2112" s="173">
        <v>4</v>
      </c>
      <c r="AU2112" s="173">
        <v>7</v>
      </c>
      <c r="AV2112" s="173">
        <v>2</v>
      </c>
      <c r="AW2112" s="173">
        <v>2</v>
      </c>
      <c r="AX2112" s="173">
        <v>3</v>
      </c>
      <c r="AY2112" s="173"/>
      <c r="AZ2112" s="211">
        <f t="shared" si="456"/>
        <v>3.2</v>
      </c>
      <c r="BA2112" s="211">
        <f t="shared" si="457"/>
        <v>18</v>
      </c>
      <c r="BB2112" s="205">
        <f t="shared" si="459"/>
        <v>893999</v>
      </c>
      <c r="BC2112" s="205">
        <f t="shared" si="460"/>
        <v>808921</v>
      </c>
      <c r="BD2112" s="205">
        <f t="shared" si="461"/>
        <v>419187</v>
      </c>
      <c r="BE2112" s="205">
        <f t="shared" si="462"/>
        <v>334109</v>
      </c>
      <c r="BF2112" s="175">
        <v>474812</v>
      </c>
      <c r="BG2112" s="175">
        <v>13890</v>
      </c>
      <c r="BH2112" s="175">
        <v>419188</v>
      </c>
      <c r="BI2112" s="175">
        <v>63153</v>
      </c>
      <c r="BJ2112" s="175">
        <v>21925</v>
      </c>
      <c r="BK2112" s="175"/>
      <c r="BL2112" s="175">
        <v>22229</v>
      </c>
      <c r="BM2112" s="175"/>
      <c r="BN2112" s="175"/>
      <c r="BO2112" s="175">
        <v>353614</v>
      </c>
      <c r="BP2112" s="200">
        <f t="shared" si="463"/>
        <v>772802</v>
      </c>
    </row>
    <row r="2113" spans="1:68" s="201" customFormat="1" x14ac:dyDescent="0.15">
      <c r="A2113" s="117">
        <v>3420701001</v>
      </c>
      <c r="B2113" s="118" t="s">
        <v>2545</v>
      </c>
      <c r="C2113" s="118" t="s">
        <v>2517</v>
      </c>
      <c r="D2113" s="118" t="s">
        <v>2546</v>
      </c>
      <c r="E2113" s="118" t="s">
        <v>4927</v>
      </c>
      <c r="F2113" s="120">
        <v>47</v>
      </c>
      <c r="G2113" s="119"/>
      <c r="H2113" s="119"/>
      <c r="I2113" s="120" t="s">
        <v>5823</v>
      </c>
      <c r="J2113" s="120">
        <v>60000</v>
      </c>
      <c r="K2113" s="120">
        <v>6285616</v>
      </c>
      <c r="L2113" s="120">
        <v>0.28699999999999998</v>
      </c>
      <c r="M2113" s="121" t="s">
        <v>5654</v>
      </c>
      <c r="N2113" s="120">
        <v>2</v>
      </c>
      <c r="O2113" s="119"/>
      <c r="P2113" s="119"/>
      <c r="Q2113" s="119"/>
      <c r="R2113" s="120" t="s">
        <v>5655</v>
      </c>
      <c r="S2113" s="120">
        <v>44</v>
      </c>
      <c r="T2113" s="120"/>
      <c r="U2113" s="120"/>
      <c r="V2113" s="172">
        <v>2184.1999999999998</v>
      </c>
      <c r="W2113" s="172"/>
      <c r="X2113" s="172">
        <v>1769.4</v>
      </c>
      <c r="Y2113" s="172">
        <v>146.1</v>
      </c>
      <c r="Z2113" s="172">
        <v>268.7</v>
      </c>
      <c r="AA2113" s="123"/>
      <c r="AB2113" s="123">
        <v>430252.30000000051</v>
      </c>
      <c r="AC2113" s="123">
        <v>1918</v>
      </c>
      <c r="AD2113" s="123"/>
      <c r="AE2113" s="123"/>
      <c r="AF2113" s="123"/>
      <c r="AG2113" s="214"/>
      <c r="AH2113" s="229" t="str">
        <f t="shared" si="458"/>
        <v>b3</v>
      </c>
      <c r="AI2113" s="199"/>
      <c r="AJ2113" s="199"/>
      <c r="AK2113" s="199"/>
      <c r="AL2113" s="199"/>
      <c r="AM2113" s="199"/>
      <c r="AN2113" s="173">
        <v>4</v>
      </c>
      <c r="AO2113" s="173">
        <v>8</v>
      </c>
      <c r="AP2113" s="173"/>
      <c r="AQ2113" s="173">
        <v>4</v>
      </c>
      <c r="AR2113" s="173">
        <v>2</v>
      </c>
      <c r="AS2113" s="173"/>
      <c r="AT2113" s="173">
        <v>1</v>
      </c>
      <c r="AU2113" s="173"/>
      <c r="AV2113" s="173">
        <v>1</v>
      </c>
      <c r="AW2113" s="173"/>
      <c r="AX2113" s="173"/>
      <c r="AY2113" s="173"/>
      <c r="AZ2113" s="211">
        <f t="shared" ref="AZ2113:AZ2144" si="464">SUBTOTAL(9,AN2113:AS2113)</f>
        <v>18</v>
      </c>
      <c r="BA2113" s="211">
        <f t="shared" ref="BA2113:BA2144" si="465">SUBTOTAL(9,AT2113:AY2113)</f>
        <v>2</v>
      </c>
      <c r="BB2113" s="205">
        <f t="shared" si="459"/>
        <v>253163</v>
      </c>
      <c r="BC2113" s="205">
        <f t="shared" si="460"/>
        <v>233936</v>
      </c>
      <c r="BD2113" s="205">
        <f t="shared" si="461"/>
        <v>19995</v>
      </c>
      <c r="BE2113" s="205">
        <f t="shared" si="462"/>
        <v>768</v>
      </c>
      <c r="BF2113" s="175">
        <v>233168</v>
      </c>
      <c r="BG2113" s="175">
        <v>90988</v>
      </c>
      <c r="BH2113" s="175">
        <v>26437</v>
      </c>
      <c r="BI2113" s="175">
        <v>19227</v>
      </c>
      <c r="BJ2113" s="175"/>
      <c r="BK2113" s="175">
        <v>30696</v>
      </c>
      <c r="BL2113" s="175">
        <v>5669</v>
      </c>
      <c r="BM2113" s="175">
        <v>31855</v>
      </c>
      <c r="BN2113" s="175">
        <v>24477</v>
      </c>
      <c r="BO2113" s="175">
        <v>23814</v>
      </c>
      <c r="BP2113" s="200">
        <f t="shared" si="463"/>
        <v>50251</v>
      </c>
    </row>
    <row r="2114" spans="1:68" s="201" customFormat="1" x14ac:dyDescent="0.15">
      <c r="A2114" s="117">
        <v>2620401001</v>
      </c>
      <c r="B2114" s="118" t="s">
        <v>2008</v>
      </c>
      <c r="C2114" s="118" t="s">
        <v>1980</v>
      </c>
      <c r="D2114" s="118" t="s">
        <v>2009</v>
      </c>
      <c r="E2114" s="118" t="s">
        <v>4519</v>
      </c>
      <c r="F2114" s="120">
        <v>27</v>
      </c>
      <c r="G2114" s="119">
        <v>6305274</v>
      </c>
      <c r="H2114" s="119"/>
      <c r="I2114" s="120" t="s">
        <v>5820</v>
      </c>
      <c r="J2114" s="120">
        <v>27300</v>
      </c>
      <c r="K2114" s="120">
        <v>6305274</v>
      </c>
      <c r="L2114" s="120">
        <v>0.63300000000000001</v>
      </c>
      <c r="M2114" s="121" t="s">
        <v>5654</v>
      </c>
      <c r="N2114" s="120">
        <v>2</v>
      </c>
      <c r="O2114" s="119">
        <v>152</v>
      </c>
      <c r="P2114" s="119">
        <v>31.2</v>
      </c>
      <c r="Q2114" s="119">
        <v>2.23</v>
      </c>
      <c r="R2114" s="120" t="s">
        <v>5655</v>
      </c>
      <c r="S2114" s="120">
        <v>93.3</v>
      </c>
      <c r="T2114" s="120"/>
      <c r="U2114" s="120"/>
      <c r="V2114" s="172">
        <v>3088.9</v>
      </c>
      <c r="W2114" s="172">
        <v>422.3</v>
      </c>
      <c r="X2114" s="172">
        <v>167.7</v>
      </c>
      <c r="Y2114" s="172">
        <v>193.5</v>
      </c>
      <c r="Z2114" s="172">
        <v>2305.4</v>
      </c>
      <c r="AA2114" s="123">
        <v>78215</v>
      </c>
      <c r="AB2114" s="123">
        <v>137537.39999999962</v>
      </c>
      <c r="AC2114" s="123">
        <v>2451</v>
      </c>
      <c r="AD2114" s="123"/>
      <c r="AE2114" s="123"/>
      <c r="AF2114" s="123"/>
      <c r="AG2114" s="214"/>
      <c r="AH2114" s="229" t="str">
        <f t="shared" si="458"/>
        <v>b3</v>
      </c>
      <c r="AI2114" s="199"/>
      <c r="AJ2114" s="199"/>
      <c r="AK2114" s="199"/>
      <c r="AL2114" s="199"/>
      <c r="AM2114" s="199"/>
      <c r="AN2114" s="173">
        <v>1</v>
      </c>
      <c r="AO2114" s="173">
        <v>1</v>
      </c>
      <c r="AP2114" s="173">
        <v>1</v>
      </c>
      <c r="AQ2114" s="173">
        <v>1</v>
      </c>
      <c r="AR2114" s="173"/>
      <c r="AS2114" s="173"/>
      <c r="AT2114" s="173">
        <v>4</v>
      </c>
      <c r="AU2114" s="173">
        <v>2</v>
      </c>
      <c r="AV2114" s="173">
        <v>4</v>
      </c>
      <c r="AW2114" s="173">
        <v>2</v>
      </c>
      <c r="AX2114" s="173">
        <v>2</v>
      </c>
      <c r="AY2114" s="173">
        <v>1</v>
      </c>
      <c r="AZ2114" s="211">
        <f t="shared" si="464"/>
        <v>4</v>
      </c>
      <c r="BA2114" s="211">
        <f t="shared" si="465"/>
        <v>15</v>
      </c>
      <c r="BB2114" s="205">
        <f t="shared" si="459"/>
        <v>320618</v>
      </c>
      <c r="BC2114" s="205">
        <f t="shared" si="460"/>
        <v>263626</v>
      </c>
      <c r="BD2114" s="205">
        <f t="shared" si="461"/>
        <v>59101</v>
      </c>
      <c r="BE2114" s="205">
        <f t="shared" si="462"/>
        <v>2109</v>
      </c>
      <c r="BF2114" s="175">
        <v>261517</v>
      </c>
      <c r="BG2114" s="175">
        <v>38146</v>
      </c>
      <c r="BH2114" s="175">
        <v>99318</v>
      </c>
      <c r="BI2114" s="175">
        <v>56992</v>
      </c>
      <c r="BJ2114" s="175"/>
      <c r="BK2114" s="175">
        <v>42837</v>
      </c>
      <c r="BL2114" s="175">
        <v>12960</v>
      </c>
      <c r="BM2114" s="175">
        <v>40761</v>
      </c>
      <c r="BN2114" s="175">
        <v>10209</v>
      </c>
      <c r="BO2114" s="175">
        <v>19395</v>
      </c>
      <c r="BP2114" s="200">
        <f t="shared" si="463"/>
        <v>118713</v>
      </c>
    </row>
    <row r="2115" spans="1:68" s="201" customFormat="1" x14ac:dyDescent="0.15">
      <c r="A2115" s="117">
        <v>822101001</v>
      </c>
      <c r="B2115" s="118" t="s">
        <v>806</v>
      </c>
      <c r="C2115" s="118" t="s">
        <v>762</v>
      </c>
      <c r="D2115" s="118" t="s">
        <v>807</v>
      </c>
      <c r="E2115" s="118" t="s">
        <v>3674</v>
      </c>
      <c r="F2115" s="120">
        <v>33</v>
      </c>
      <c r="G2115" s="119">
        <v>6485944</v>
      </c>
      <c r="H2115" s="119"/>
      <c r="I2115" s="120" t="s">
        <v>5821</v>
      </c>
      <c r="J2115" s="120">
        <v>18750</v>
      </c>
      <c r="K2115" s="120">
        <v>6485944</v>
      </c>
      <c r="L2115" s="120">
        <v>0.94799999999999995</v>
      </c>
      <c r="M2115" s="121" t="s">
        <v>5654</v>
      </c>
      <c r="N2115" s="120">
        <v>2</v>
      </c>
      <c r="O2115" s="119">
        <v>197.4</v>
      </c>
      <c r="P2115" s="119">
        <v>44.3</v>
      </c>
      <c r="Q2115" s="119">
        <v>4.5999999999999996</v>
      </c>
      <c r="R2115" s="120" t="s">
        <v>5655</v>
      </c>
      <c r="S2115" s="120">
        <v>56.15</v>
      </c>
      <c r="T2115" s="120"/>
      <c r="U2115" s="120"/>
      <c r="V2115" s="172">
        <v>2052</v>
      </c>
      <c r="W2115" s="172">
        <v>797.2</v>
      </c>
      <c r="X2115" s="172">
        <v>750</v>
      </c>
      <c r="Y2115" s="172">
        <v>347.4</v>
      </c>
      <c r="Z2115" s="172">
        <v>157.4</v>
      </c>
      <c r="AA2115" s="123">
        <v>149483</v>
      </c>
      <c r="AB2115" s="123">
        <v>98798</v>
      </c>
      <c r="AC2115" s="123">
        <v>2133</v>
      </c>
      <c r="AD2115" s="123"/>
      <c r="AE2115" s="123"/>
      <c r="AF2115" s="123"/>
      <c r="AG2115" s="214"/>
      <c r="AH2115" s="229" t="str">
        <f t="shared" si="458"/>
        <v>b3</v>
      </c>
      <c r="AI2115" s="199" t="s">
        <v>5401</v>
      </c>
      <c r="AJ2115" s="199" t="s">
        <v>5401</v>
      </c>
      <c r="AK2115" s="199" t="s">
        <v>5401</v>
      </c>
      <c r="AL2115" s="199" t="s">
        <v>5401</v>
      </c>
      <c r="AM2115" s="199" t="s">
        <v>5401</v>
      </c>
      <c r="AN2115" s="173"/>
      <c r="AO2115" s="173"/>
      <c r="AP2115" s="173"/>
      <c r="AQ2115" s="173"/>
      <c r="AR2115" s="173"/>
      <c r="AS2115" s="173">
        <v>2</v>
      </c>
      <c r="AT2115" s="173">
        <v>6</v>
      </c>
      <c r="AU2115" s="173">
        <v>4</v>
      </c>
      <c r="AV2115" s="173">
        <v>2</v>
      </c>
      <c r="AW2115" s="173">
        <v>1</v>
      </c>
      <c r="AX2115" s="173">
        <v>2</v>
      </c>
      <c r="AY2115" s="173">
        <v>1</v>
      </c>
      <c r="AZ2115" s="211">
        <f t="shared" si="464"/>
        <v>2</v>
      </c>
      <c r="BA2115" s="211">
        <f t="shared" si="465"/>
        <v>16</v>
      </c>
      <c r="BB2115" s="205">
        <f t="shared" si="459"/>
        <v>240558</v>
      </c>
      <c r="BC2115" s="205">
        <f t="shared" si="460"/>
        <v>240558</v>
      </c>
      <c r="BD2115" s="205">
        <f t="shared" si="461"/>
        <v>0</v>
      </c>
      <c r="BE2115" s="205">
        <f t="shared" si="462"/>
        <v>0</v>
      </c>
      <c r="BF2115" s="175">
        <v>240558</v>
      </c>
      <c r="BG2115" s="175">
        <v>7222</v>
      </c>
      <c r="BH2115" s="175">
        <v>167475</v>
      </c>
      <c r="BI2115" s="175"/>
      <c r="BJ2115" s="175"/>
      <c r="BK2115" s="175">
        <v>32944</v>
      </c>
      <c r="BL2115" s="175">
        <v>21147</v>
      </c>
      <c r="BM2115" s="175"/>
      <c r="BN2115" s="175">
        <v>98</v>
      </c>
      <c r="BO2115" s="175">
        <v>11672</v>
      </c>
      <c r="BP2115" s="200">
        <f t="shared" si="463"/>
        <v>179147</v>
      </c>
    </row>
    <row r="2116" spans="1:68" s="124" customFormat="1" x14ac:dyDescent="0.15">
      <c r="A2116" s="117">
        <v>2321401001</v>
      </c>
      <c r="B2116" s="118" t="s">
        <v>1902</v>
      </c>
      <c r="C2116" s="118" t="s">
        <v>1850</v>
      </c>
      <c r="D2116" s="118" t="s">
        <v>1903</v>
      </c>
      <c r="E2116" s="118" t="s">
        <v>4442</v>
      </c>
      <c r="F2116" s="120">
        <v>36</v>
      </c>
      <c r="G2116" s="119">
        <v>6698530</v>
      </c>
      <c r="H2116" s="119"/>
      <c r="I2116" s="120" t="s">
        <v>5820</v>
      </c>
      <c r="J2116" s="120">
        <v>32000</v>
      </c>
      <c r="K2116" s="120">
        <v>6698530</v>
      </c>
      <c r="L2116" s="120">
        <v>0.57399999999999995</v>
      </c>
      <c r="M2116" s="121" t="s">
        <v>5656</v>
      </c>
      <c r="N2116" s="120">
        <v>2</v>
      </c>
      <c r="O2116" s="119">
        <v>210</v>
      </c>
      <c r="P2116" s="119">
        <v>40.700000000000003</v>
      </c>
      <c r="Q2116" s="119">
        <v>5.01</v>
      </c>
      <c r="R2116" s="120" t="s">
        <v>5655</v>
      </c>
      <c r="S2116" s="120">
        <v>149.328</v>
      </c>
      <c r="T2116" s="120"/>
      <c r="U2116" s="120"/>
      <c r="V2116" s="172">
        <v>3765.7020000000002</v>
      </c>
      <c r="W2116" s="172">
        <v>540.58500000000004</v>
      </c>
      <c r="X2116" s="172">
        <v>2590.0650000000001</v>
      </c>
      <c r="Y2116" s="172">
        <v>357.00299999999999</v>
      </c>
      <c r="Z2116" s="172">
        <v>278.04899999999998</v>
      </c>
      <c r="AA2116" s="123">
        <v>28408</v>
      </c>
      <c r="AB2116" s="123">
        <v>112302.6000000003</v>
      </c>
      <c r="AC2116" s="123">
        <v>3452</v>
      </c>
      <c r="AD2116" s="123"/>
      <c r="AE2116" s="123"/>
      <c r="AF2116" s="123"/>
      <c r="AG2116" s="214"/>
      <c r="AH2116" s="229" t="str">
        <f t="shared" si="458"/>
        <v>b3</v>
      </c>
      <c r="AI2116" s="199" t="s">
        <v>5401</v>
      </c>
      <c r="AJ2116" s="199"/>
      <c r="AK2116" s="199" t="s">
        <v>5401</v>
      </c>
      <c r="AL2116" s="199"/>
      <c r="AM2116" s="199"/>
      <c r="AN2116" s="173">
        <v>3.8</v>
      </c>
      <c r="AO2116" s="173"/>
      <c r="AP2116" s="173"/>
      <c r="AQ2116" s="173"/>
      <c r="AR2116" s="173"/>
      <c r="AS2116" s="173">
        <v>2</v>
      </c>
      <c r="AT2116" s="173">
        <v>5</v>
      </c>
      <c r="AU2116" s="173">
        <v>2</v>
      </c>
      <c r="AV2116" s="173">
        <v>4</v>
      </c>
      <c r="AW2116" s="173">
        <v>2</v>
      </c>
      <c r="AX2116" s="173">
        <v>1</v>
      </c>
      <c r="AY2116" s="173">
        <v>1</v>
      </c>
      <c r="AZ2116" s="211">
        <f t="shared" si="464"/>
        <v>5.8</v>
      </c>
      <c r="BA2116" s="211">
        <f t="shared" si="465"/>
        <v>15</v>
      </c>
      <c r="BB2116" s="205">
        <f t="shared" si="459"/>
        <v>677780</v>
      </c>
      <c r="BC2116" s="205">
        <f t="shared" si="460"/>
        <v>677780</v>
      </c>
      <c r="BD2116" s="205">
        <f t="shared" si="461"/>
        <v>0</v>
      </c>
      <c r="BE2116" s="205">
        <f t="shared" si="462"/>
        <v>0</v>
      </c>
      <c r="BF2116" s="175">
        <v>677780</v>
      </c>
      <c r="BG2116" s="175">
        <v>24393</v>
      </c>
      <c r="BH2116" s="175">
        <v>156293</v>
      </c>
      <c r="BI2116" s="175"/>
      <c r="BJ2116" s="175"/>
      <c r="BK2116" s="175">
        <v>57242</v>
      </c>
      <c r="BL2116" s="175">
        <v>371262</v>
      </c>
      <c r="BM2116" s="175">
        <v>49063</v>
      </c>
      <c r="BN2116" s="175">
        <v>162</v>
      </c>
      <c r="BO2116" s="175">
        <v>19365</v>
      </c>
      <c r="BP2116" s="200">
        <f t="shared" si="463"/>
        <v>175658</v>
      </c>
    </row>
    <row r="2117" spans="1:68" s="201" customFormat="1" x14ac:dyDescent="0.15">
      <c r="A2117" s="117">
        <v>3620101002</v>
      </c>
      <c r="B2117" s="118" t="s">
        <v>678</v>
      </c>
      <c r="C2117" s="118" t="s">
        <v>2654</v>
      </c>
      <c r="D2117" s="118" t="s">
        <v>2656</v>
      </c>
      <c r="E2117" s="118" t="s">
        <v>5013</v>
      </c>
      <c r="F2117" s="120">
        <v>14</v>
      </c>
      <c r="G2117" s="119">
        <v>6279895</v>
      </c>
      <c r="H2117" s="119">
        <v>844110</v>
      </c>
      <c r="I2117" s="120" t="s">
        <v>5821</v>
      </c>
      <c r="J2117" s="120">
        <v>30100</v>
      </c>
      <c r="K2117" s="120">
        <v>7124005</v>
      </c>
      <c r="L2117" s="120">
        <v>0.64800000000000002</v>
      </c>
      <c r="M2117" s="121" t="s">
        <v>5654</v>
      </c>
      <c r="N2117" s="120">
        <v>2</v>
      </c>
      <c r="O2117" s="119">
        <v>126.7</v>
      </c>
      <c r="P2117" s="119">
        <v>21.02</v>
      </c>
      <c r="Q2117" s="119">
        <v>3.641</v>
      </c>
      <c r="R2117" s="120" t="s">
        <v>5655</v>
      </c>
      <c r="S2117" s="120">
        <v>62.3</v>
      </c>
      <c r="T2117" s="120"/>
      <c r="U2117" s="120"/>
      <c r="V2117" s="172">
        <v>2505.3000000000002</v>
      </c>
      <c r="W2117" s="172">
        <v>560</v>
      </c>
      <c r="X2117" s="172">
        <v>1173.3</v>
      </c>
      <c r="Y2117" s="172">
        <v>287</v>
      </c>
      <c r="Z2117" s="172">
        <v>485</v>
      </c>
      <c r="AA2117" s="123">
        <v>22636</v>
      </c>
      <c r="AB2117" s="123"/>
      <c r="AC2117" s="123">
        <v>2302</v>
      </c>
      <c r="AD2117" s="123"/>
      <c r="AE2117" s="123"/>
      <c r="AF2117" s="123"/>
      <c r="AG2117" s="214"/>
      <c r="AH2117" s="229" t="str">
        <f t="shared" si="458"/>
        <v>b3</v>
      </c>
      <c r="AI2117" s="199"/>
      <c r="AJ2117" s="199"/>
      <c r="AK2117" s="199"/>
      <c r="AL2117" s="199"/>
      <c r="AM2117" s="199"/>
      <c r="AN2117" s="173">
        <v>2</v>
      </c>
      <c r="AO2117" s="173">
        <v>11.5</v>
      </c>
      <c r="AP2117" s="173"/>
      <c r="AQ2117" s="173">
        <v>1.5</v>
      </c>
      <c r="AR2117" s="173"/>
      <c r="AS2117" s="173"/>
      <c r="AT2117" s="173"/>
      <c r="AU2117" s="173"/>
      <c r="AV2117" s="173">
        <v>2</v>
      </c>
      <c r="AW2117" s="173"/>
      <c r="AX2117" s="173"/>
      <c r="AY2117" s="173"/>
      <c r="AZ2117" s="211">
        <f t="shared" si="464"/>
        <v>15</v>
      </c>
      <c r="BA2117" s="211">
        <f t="shared" si="465"/>
        <v>2</v>
      </c>
      <c r="BB2117" s="205">
        <f t="shared" si="459"/>
        <v>236441</v>
      </c>
      <c r="BC2117" s="205">
        <f t="shared" si="460"/>
        <v>229030</v>
      </c>
      <c r="BD2117" s="205">
        <f t="shared" si="461"/>
        <v>7707</v>
      </c>
      <c r="BE2117" s="205">
        <f t="shared" si="462"/>
        <v>296</v>
      </c>
      <c r="BF2117" s="175">
        <v>228734</v>
      </c>
      <c r="BG2117" s="175">
        <v>105923</v>
      </c>
      <c r="BH2117" s="175">
        <v>10049</v>
      </c>
      <c r="BI2117" s="175">
        <v>7411</v>
      </c>
      <c r="BJ2117" s="175"/>
      <c r="BK2117" s="175">
        <v>34591</v>
      </c>
      <c r="BL2117" s="175">
        <v>13377</v>
      </c>
      <c r="BM2117" s="175">
        <v>36588</v>
      </c>
      <c r="BN2117" s="175">
        <v>11744</v>
      </c>
      <c r="BO2117" s="175">
        <v>16758</v>
      </c>
      <c r="BP2117" s="200">
        <f t="shared" si="463"/>
        <v>26807</v>
      </c>
    </row>
    <row r="2118" spans="1:68" s="201" customFormat="1" x14ac:dyDescent="0.15">
      <c r="A2118" s="117">
        <v>3320201002</v>
      </c>
      <c r="B2118" s="118" t="s">
        <v>2440</v>
      </c>
      <c r="C2118" s="118" t="s">
        <v>2427</v>
      </c>
      <c r="D2118" s="118" t="s">
        <v>2441</v>
      </c>
      <c r="E2118" s="118" t="s">
        <v>4846</v>
      </c>
      <c r="F2118" s="120">
        <v>43</v>
      </c>
      <c r="G2118" s="119">
        <v>6884787</v>
      </c>
      <c r="H2118" s="119">
        <v>348099</v>
      </c>
      <c r="I2118" s="120" t="s">
        <v>5821</v>
      </c>
      <c r="J2118" s="120">
        <v>29900</v>
      </c>
      <c r="K2118" s="120">
        <v>7396702</v>
      </c>
      <c r="L2118" s="120">
        <v>0.67800000000000005</v>
      </c>
      <c r="M2118" s="121" t="s">
        <v>5656</v>
      </c>
      <c r="N2118" s="120">
        <v>2</v>
      </c>
      <c r="O2118" s="119">
        <v>157</v>
      </c>
      <c r="P2118" s="119">
        <v>31</v>
      </c>
      <c r="Q2118" s="119">
        <v>3.5</v>
      </c>
      <c r="R2118" s="120" t="s">
        <v>5655</v>
      </c>
      <c r="S2118" s="120">
        <v>131.6</v>
      </c>
      <c r="T2118" s="120"/>
      <c r="U2118" s="120"/>
      <c r="V2118" s="172">
        <v>3534.3</v>
      </c>
      <c r="W2118" s="172">
        <v>934.8</v>
      </c>
      <c r="X2118" s="172">
        <v>1654.4</v>
      </c>
      <c r="Y2118" s="172">
        <v>893.5</v>
      </c>
      <c r="Z2118" s="172">
        <v>51.6</v>
      </c>
      <c r="AA2118" s="123">
        <v>37613</v>
      </c>
      <c r="AB2118" s="123">
        <v>29947.500000000069</v>
      </c>
      <c r="AC2118" s="123">
        <v>3656</v>
      </c>
      <c r="AD2118" s="123"/>
      <c r="AE2118" s="123"/>
      <c r="AF2118" s="123"/>
      <c r="AG2118" s="214"/>
      <c r="AH2118" s="229" t="str">
        <f t="shared" si="458"/>
        <v>b3</v>
      </c>
      <c r="AI2118" s="199"/>
      <c r="AJ2118" s="199"/>
      <c r="AK2118" s="199"/>
      <c r="AL2118" s="199"/>
      <c r="AM2118" s="199"/>
      <c r="AN2118" s="173">
        <v>7</v>
      </c>
      <c r="AO2118" s="173"/>
      <c r="AP2118" s="173"/>
      <c r="AQ2118" s="173"/>
      <c r="AR2118" s="173"/>
      <c r="AS2118" s="173">
        <v>1</v>
      </c>
      <c r="AT2118" s="173">
        <v>8</v>
      </c>
      <c r="AU2118" s="173">
        <v>5</v>
      </c>
      <c r="AV2118" s="173">
        <v>2</v>
      </c>
      <c r="AW2118" s="173">
        <v>5</v>
      </c>
      <c r="AX2118" s="173">
        <v>3</v>
      </c>
      <c r="AY2118" s="173">
        <v>1</v>
      </c>
      <c r="AZ2118" s="211">
        <f t="shared" si="464"/>
        <v>8</v>
      </c>
      <c r="BA2118" s="211">
        <f t="shared" si="465"/>
        <v>24</v>
      </c>
      <c r="BB2118" s="205">
        <f t="shared" si="459"/>
        <v>563064</v>
      </c>
      <c r="BC2118" s="205">
        <f t="shared" si="460"/>
        <v>454028</v>
      </c>
      <c r="BD2118" s="205">
        <f t="shared" si="461"/>
        <v>112266</v>
      </c>
      <c r="BE2118" s="205">
        <f t="shared" si="462"/>
        <v>3230</v>
      </c>
      <c r="BF2118" s="175">
        <v>450798</v>
      </c>
      <c r="BG2118" s="175">
        <v>33652</v>
      </c>
      <c r="BH2118" s="175">
        <v>167370</v>
      </c>
      <c r="BI2118" s="175">
        <v>109036</v>
      </c>
      <c r="BJ2118" s="175"/>
      <c r="BK2118" s="175">
        <v>53204</v>
      </c>
      <c r="BL2118" s="175">
        <v>46973</v>
      </c>
      <c r="BM2118" s="175">
        <v>66265</v>
      </c>
      <c r="BN2118" s="175">
        <v>35722</v>
      </c>
      <c r="BO2118" s="175">
        <v>50842</v>
      </c>
      <c r="BP2118" s="200">
        <f t="shared" si="463"/>
        <v>218212</v>
      </c>
    </row>
    <row r="2119" spans="1:68" s="201" customFormat="1" x14ac:dyDescent="0.15">
      <c r="A2119" s="117">
        <v>2600381001</v>
      </c>
      <c r="B2119" s="118" t="s">
        <v>1984</v>
      </c>
      <c r="C2119" s="118" t="s">
        <v>1980</v>
      </c>
      <c r="D2119" s="118" t="s">
        <v>1985</v>
      </c>
      <c r="E2119" s="118" t="s">
        <v>4501</v>
      </c>
      <c r="F2119" s="120">
        <v>14</v>
      </c>
      <c r="G2119" s="119">
        <v>7773140</v>
      </c>
      <c r="H2119" s="119"/>
      <c r="I2119" s="120" t="s">
        <v>5820</v>
      </c>
      <c r="J2119" s="120">
        <v>26900</v>
      </c>
      <c r="K2119" s="120">
        <v>7773140</v>
      </c>
      <c r="L2119" s="120">
        <v>0.79200000000000004</v>
      </c>
      <c r="M2119" s="121" t="s">
        <v>5675</v>
      </c>
      <c r="N2119" s="120">
        <v>2</v>
      </c>
      <c r="O2119" s="119">
        <v>209</v>
      </c>
      <c r="P2119" s="119">
        <v>37.1</v>
      </c>
      <c r="Q2119" s="119">
        <v>3.76</v>
      </c>
      <c r="R2119" s="120"/>
      <c r="S2119" s="120"/>
      <c r="T2119" s="120">
        <v>11.4</v>
      </c>
      <c r="U2119" s="120"/>
      <c r="V2119" s="172">
        <v>5318.1</v>
      </c>
      <c r="W2119" s="172">
        <v>636.79999999999995</v>
      </c>
      <c r="X2119" s="172">
        <v>3864.9</v>
      </c>
      <c r="Y2119" s="172">
        <v>665.3</v>
      </c>
      <c r="Z2119" s="172">
        <v>151.1</v>
      </c>
      <c r="AA2119" s="123">
        <v>71264</v>
      </c>
      <c r="AB2119" s="123">
        <v>163900</v>
      </c>
      <c r="AC2119" s="123">
        <v>861</v>
      </c>
      <c r="AD2119" s="123"/>
      <c r="AE2119" s="123"/>
      <c r="AF2119" s="123"/>
      <c r="AG2119" s="214"/>
      <c r="AH2119" s="229" t="str">
        <f t="shared" si="458"/>
        <v>b3</v>
      </c>
      <c r="AI2119" s="199" t="s">
        <v>5401</v>
      </c>
      <c r="AJ2119" s="199"/>
      <c r="AK2119" s="199" t="s">
        <v>5401</v>
      </c>
      <c r="AL2119" s="199"/>
      <c r="AM2119" s="199"/>
      <c r="AN2119" s="173">
        <v>3</v>
      </c>
      <c r="AO2119" s="173" t="s">
        <v>3186</v>
      </c>
      <c r="AP2119" s="173" t="s">
        <v>3186</v>
      </c>
      <c r="AQ2119" s="173" t="s">
        <v>3186</v>
      </c>
      <c r="AR2119" s="173" t="s">
        <v>3186</v>
      </c>
      <c r="AS2119" s="173">
        <v>3</v>
      </c>
      <c r="AT2119" s="173">
        <v>4.2</v>
      </c>
      <c r="AU2119" s="173">
        <v>7.6</v>
      </c>
      <c r="AV2119" s="173">
        <v>3.4</v>
      </c>
      <c r="AW2119" s="173">
        <v>5.2</v>
      </c>
      <c r="AX2119" s="173">
        <v>2.6</v>
      </c>
      <c r="AY2119" s="173"/>
      <c r="AZ2119" s="211">
        <f t="shared" si="464"/>
        <v>6</v>
      </c>
      <c r="BA2119" s="211">
        <f t="shared" si="465"/>
        <v>23.000000000000004</v>
      </c>
      <c r="BB2119" s="205">
        <f t="shared" si="459"/>
        <v>619790</v>
      </c>
      <c r="BC2119" s="205">
        <f t="shared" si="460"/>
        <v>619790</v>
      </c>
      <c r="BD2119" s="205">
        <f t="shared" si="461"/>
        <v>0</v>
      </c>
      <c r="BE2119" s="205">
        <f t="shared" si="462"/>
        <v>0</v>
      </c>
      <c r="BF2119" s="175">
        <v>619790</v>
      </c>
      <c r="BG2119" s="175">
        <v>15340</v>
      </c>
      <c r="BH2119" s="175">
        <v>373558</v>
      </c>
      <c r="BI2119" s="175"/>
      <c r="BJ2119" s="175"/>
      <c r="BK2119" s="175">
        <v>72182</v>
      </c>
      <c r="BL2119" s="175">
        <v>135985</v>
      </c>
      <c r="BM2119" s="175"/>
      <c r="BN2119" s="175"/>
      <c r="BO2119" s="175">
        <v>22725</v>
      </c>
      <c r="BP2119" s="200">
        <f t="shared" si="463"/>
        <v>396283</v>
      </c>
    </row>
    <row r="2120" spans="1:68" s="201" customFormat="1" x14ac:dyDescent="0.15">
      <c r="A2120" s="117">
        <v>1320401001</v>
      </c>
      <c r="B2120" s="118" t="s">
        <v>1097</v>
      </c>
      <c r="C2120" s="118" t="s">
        <v>1069</v>
      </c>
      <c r="D2120" s="118" t="s">
        <v>1098</v>
      </c>
      <c r="E2120" s="118" t="s">
        <v>3852</v>
      </c>
      <c r="F2120" s="120">
        <v>45</v>
      </c>
      <c r="G2120" s="119">
        <v>8713257</v>
      </c>
      <c r="H2120" s="119"/>
      <c r="I2120" s="120" t="s">
        <v>5823</v>
      </c>
      <c r="J2120" s="120">
        <v>30000</v>
      </c>
      <c r="K2120" s="120">
        <v>8713257</v>
      </c>
      <c r="L2120" s="120">
        <v>0.79600000000000004</v>
      </c>
      <c r="M2120" s="121" t="s">
        <v>5654</v>
      </c>
      <c r="N2120" s="120">
        <v>2</v>
      </c>
      <c r="O2120" s="119">
        <v>175.6</v>
      </c>
      <c r="P2120" s="119">
        <v>33.5</v>
      </c>
      <c r="Q2120" s="119">
        <v>3.52</v>
      </c>
      <c r="R2120" s="120" t="s">
        <v>5655</v>
      </c>
      <c r="S2120" s="120">
        <v>20.119</v>
      </c>
      <c r="T2120" s="120"/>
      <c r="U2120" s="120"/>
      <c r="V2120" s="172">
        <v>4659.09</v>
      </c>
      <c r="W2120" s="172">
        <v>317.35000000000002</v>
      </c>
      <c r="X2120" s="172">
        <v>3139.27</v>
      </c>
      <c r="Y2120" s="172">
        <v>427.97</v>
      </c>
      <c r="Z2120" s="172">
        <v>774.5</v>
      </c>
      <c r="AA2120" s="123">
        <v>45890</v>
      </c>
      <c r="AB2120" s="123"/>
      <c r="AC2120" s="123">
        <v>5054.3999999999996</v>
      </c>
      <c r="AD2120" s="123"/>
      <c r="AE2120" s="123"/>
      <c r="AF2120" s="123"/>
      <c r="AG2120" s="214"/>
      <c r="AH2120" s="229" t="str">
        <f t="shared" si="458"/>
        <v>b3</v>
      </c>
      <c r="AI2120" s="199"/>
      <c r="AJ2120" s="199"/>
      <c r="AK2120" s="199"/>
      <c r="AL2120" s="199"/>
      <c r="AM2120" s="199"/>
      <c r="AN2120" s="173">
        <v>5</v>
      </c>
      <c r="AO2120" s="173"/>
      <c r="AP2120" s="173"/>
      <c r="AQ2120" s="173"/>
      <c r="AR2120" s="173"/>
      <c r="AS2120" s="173">
        <v>1</v>
      </c>
      <c r="AT2120" s="173">
        <v>9</v>
      </c>
      <c r="AU2120" s="173">
        <v>9</v>
      </c>
      <c r="AV2120" s="173">
        <v>1</v>
      </c>
      <c r="AW2120" s="173">
        <v>1</v>
      </c>
      <c r="AX2120" s="173">
        <v>3</v>
      </c>
      <c r="AY2120" s="173">
        <v>1</v>
      </c>
      <c r="AZ2120" s="211">
        <f t="shared" si="464"/>
        <v>6</v>
      </c>
      <c r="BA2120" s="211">
        <f t="shared" si="465"/>
        <v>24</v>
      </c>
      <c r="BB2120" s="205">
        <f t="shared" si="459"/>
        <v>689375</v>
      </c>
      <c r="BC2120" s="205">
        <f t="shared" si="460"/>
        <v>591213</v>
      </c>
      <c r="BD2120" s="205">
        <f t="shared" si="461"/>
        <v>135489</v>
      </c>
      <c r="BE2120" s="205">
        <f t="shared" si="462"/>
        <v>37327</v>
      </c>
      <c r="BF2120" s="175">
        <v>553886</v>
      </c>
      <c r="BG2120" s="175">
        <v>40157</v>
      </c>
      <c r="BH2120" s="175">
        <v>135489</v>
      </c>
      <c r="BI2120" s="175">
        <v>87174</v>
      </c>
      <c r="BJ2120" s="175">
        <v>10988</v>
      </c>
      <c r="BK2120" s="175">
        <v>139843</v>
      </c>
      <c r="BL2120" s="175">
        <v>94283</v>
      </c>
      <c r="BM2120" s="175">
        <v>75223</v>
      </c>
      <c r="BN2120" s="175">
        <v>38769</v>
      </c>
      <c r="BO2120" s="175">
        <v>67449</v>
      </c>
      <c r="BP2120" s="200">
        <f t="shared" si="463"/>
        <v>202938</v>
      </c>
    </row>
    <row r="2121" spans="1:68" s="201" customFormat="1" x14ac:dyDescent="0.15">
      <c r="A2121" s="117">
        <v>4000381001</v>
      </c>
      <c r="B2121" s="118" t="s">
        <v>2795</v>
      </c>
      <c r="C2121" s="118" t="s">
        <v>2791</v>
      </c>
      <c r="D2121" s="118" t="s">
        <v>2796</v>
      </c>
      <c r="E2121" s="118" t="s">
        <v>5104</v>
      </c>
      <c r="F2121" s="120">
        <v>25</v>
      </c>
      <c r="G2121" s="119">
        <v>7882321</v>
      </c>
      <c r="H2121" s="119"/>
      <c r="I2121" s="120" t="s">
        <v>5820</v>
      </c>
      <c r="J2121" s="120">
        <v>39200</v>
      </c>
      <c r="K2121" s="120">
        <v>8796983</v>
      </c>
      <c r="L2121" s="120">
        <v>0.61499999999999999</v>
      </c>
      <c r="M2121" s="121" t="s">
        <v>5654</v>
      </c>
      <c r="N2121" s="120">
        <v>2</v>
      </c>
      <c r="O2121" s="119">
        <v>206</v>
      </c>
      <c r="P2121" s="119">
        <v>38</v>
      </c>
      <c r="Q2121" s="119">
        <v>5.6</v>
      </c>
      <c r="R2121" s="120" t="s">
        <v>5655</v>
      </c>
      <c r="S2121" s="120">
        <v>94.5</v>
      </c>
      <c r="T2121" s="120"/>
      <c r="U2121" s="120"/>
      <c r="V2121" s="172">
        <v>5108.5680000000002</v>
      </c>
      <c r="W2121" s="172">
        <v>683.11800000000005</v>
      </c>
      <c r="X2121" s="172">
        <v>3403.02</v>
      </c>
      <c r="Y2121" s="172">
        <v>871.55</v>
      </c>
      <c r="Z2121" s="172">
        <v>150.88</v>
      </c>
      <c r="AA2121" s="123">
        <v>1748.9</v>
      </c>
      <c r="AB2121" s="123"/>
      <c r="AC2121" s="123">
        <v>1422</v>
      </c>
      <c r="AD2121" s="123"/>
      <c r="AE2121" s="123"/>
      <c r="AF2121" s="123"/>
      <c r="AG2121" s="214"/>
      <c r="AH2121" s="229" t="str">
        <f t="shared" ref="AH2121:AH2152" si="466">IF(N2121=1,IF(AG2121&gt;0,"a4",IF(AC2121&gt;0,"a3",IF(AA2121&gt;0,"a2","a1"))),IF(AG2121&gt;0,"b4",IF(AC2121&gt;0,"b3",IF(AA2121&gt;0,"b2","b1"))))</f>
        <v>b3</v>
      </c>
      <c r="AI2121" s="199"/>
      <c r="AJ2121" s="199"/>
      <c r="AK2121" s="199"/>
      <c r="AL2121" s="199"/>
      <c r="AM2121" s="199"/>
      <c r="AN2121" s="173"/>
      <c r="AO2121" s="173"/>
      <c r="AP2121" s="173"/>
      <c r="AQ2121" s="173"/>
      <c r="AR2121" s="173"/>
      <c r="AS2121" s="173">
        <v>12</v>
      </c>
      <c r="AT2121" s="173">
        <v>8</v>
      </c>
      <c r="AU2121" s="173">
        <v>7.5</v>
      </c>
      <c r="AV2121" s="173">
        <v>8</v>
      </c>
      <c r="AW2121" s="173">
        <v>7.5</v>
      </c>
      <c r="AX2121" s="173">
        <v>6</v>
      </c>
      <c r="AY2121" s="173">
        <v>5</v>
      </c>
      <c r="AZ2121" s="211">
        <f t="shared" si="464"/>
        <v>12</v>
      </c>
      <c r="BA2121" s="211">
        <f t="shared" si="465"/>
        <v>42</v>
      </c>
      <c r="BB2121" s="205">
        <f t="shared" ref="BB2121:BB2153" si="467">SUM(BG2121:BO2121)</f>
        <v>782048</v>
      </c>
      <c r="BC2121" s="205">
        <f t="shared" ref="BC2121:BC2153" si="468">BG2121+BH2121+BK2121+BL2121+BM2121+BN2121+BO2121</f>
        <v>634098</v>
      </c>
      <c r="BD2121" s="205">
        <f t="shared" ref="BD2121:BD2153" si="469">BB2121-BF2121</f>
        <v>153868</v>
      </c>
      <c r="BE2121" s="205">
        <f t="shared" ref="BE2121:BE2152" si="470">BC2121-BF2121</f>
        <v>5918</v>
      </c>
      <c r="BF2121" s="175">
        <v>628180</v>
      </c>
      <c r="BG2121" s="175"/>
      <c r="BH2121" s="175">
        <v>245007</v>
      </c>
      <c r="BI2121" s="175">
        <v>147950</v>
      </c>
      <c r="BJ2121" s="175"/>
      <c r="BK2121" s="175">
        <v>89763</v>
      </c>
      <c r="BL2121" s="175">
        <v>105716</v>
      </c>
      <c r="BM2121" s="175">
        <v>70569</v>
      </c>
      <c r="BN2121" s="175">
        <v>33224</v>
      </c>
      <c r="BO2121" s="175">
        <v>89819</v>
      </c>
      <c r="BP2121" s="200">
        <f t="shared" ref="BP2121:BP2152" si="471">BH2121+BO2121</f>
        <v>334826</v>
      </c>
    </row>
    <row r="2122" spans="1:68" s="201" customFormat="1" x14ac:dyDescent="0.15">
      <c r="A2122" s="117">
        <v>3120201001</v>
      </c>
      <c r="B2122" s="118" t="s">
        <v>2332</v>
      </c>
      <c r="C2122" s="118" t="s">
        <v>2319</v>
      </c>
      <c r="D2122" s="118" t="s">
        <v>2333</v>
      </c>
      <c r="E2122" s="118" t="s">
        <v>4768</v>
      </c>
      <c r="F2122" s="120">
        <v>39</v>
      </c>
      <c r="G2122" s="119"/>
      <c r="H2122" s="119"/>
      <c r="I2122" s="120" t="s">
        <v>5821</v>
      </c>
      <c r="J2122" s="120">
        <v>41520</v>
      </c>
      <c r="K2122" s="120">
        <v>8892306</v>
      </c>
      <c r="L2122" s="120">
        <v>0.58699999999999997</v>
      </c>
      <c r="M2122" s="121" t="s">
        <v>5670</v>
      </c>
      <c r="N2122" s="120">
        <v>2</v>
      </c>
      <c r="O2122" s="119">
        <v>160</v>
      </c>
      <c r="P2122" s="119">
        <v>25</v>
      </c>
      <c r="Q2122" s="119">
        <v>3</v>
      </c>
      <c r="R2122" s="120" t="s">
        <v>5655</v>
      </c>
      <c r="S2122" s="120">
        <v>47.5</v>
      </c>
      <c r="T2122" s="120"/>
      <c r="U2122" s="120"/>
      <c r="V2122" s="172">
        <v>4608</v>
      </c>
      <c r="W2122" s="172"/>
      <c r="X2122" s="172">
        <v>3260.3</v>
      </c>
      <c r="Y2122" s="172">
        <v>1336.2</v>
      </c>
      <c r="Z2122" s="172">
        <v>11.5</v>
      </c>
      <c r="AA2122" s="123">
        <v>66054</v>
      </c>
      <c r="AB2122" s="123">
        <v>32508.800000000028</v>
      </c>
      <c r="AC2122" s="123">
        <v>7231</v>
      </c>
      <c r="AD2122" s="123"/>
      <c r="AE2122" s="123"/>
      <c r="AF2122" s="123"/>
      <c r="AG2122" s="214"/>
      <c r="AH2122" s="229" t="str">
        <f t="shared" si="466"/>
        <v>b3</v>
      </c>
      <c r="AI2122" s="199"/>
      <c r="AJ2122" s="199"/>
      <c r="AK2122" s="199"/>
      <c r="AL2122" s="199"/>
      <c r="AM2122" s="199"/>
      <c r="AN2122" s="173">
        <v>2</v>
      </c>
      <c r="AO2122" s="173">
        <v>1</v>
      </c>
      <c r="AP2122" s="173">
        <v>1</v>
      </c>
      <c r="AQ2122" s="173">
        <v>4</v>
      </c>
      <c r="AR2122" s="173"/>
      <c r="AS2122" s="173">
        <v>2</v>
      </c>
      <c r="AT2122" s="173">
        <v>5</v>
      </c>
      <c r="AU2122" s="173">
        <v>5</v>
      </c>
      <c r="AV2122" s="173">
        <v>4</v>
      </c>
      <c r="AW2122" s="173">
        <v>4</v>
      </c>
      <c r="AX2122" s="173"/>
      <c r="AY2122" s="173"/>
      <c r="AZ2122" s="211">
        <f t="shared" si="464"/>
        <v>10</v>
      </c>
      <c r="BA2122" s="211">
        <f t="shared" si="465"/>
        <v>18</v>
      </c>
      <c r="BB2122" s="205">
        <f t="shared" si="467"/>
        <v>399436</v>
      </c>
      <c r="BC2122" s="205">
        <f t="shared" si="468"/>
        <v>336826</v>
      </c>
      <c r="BD2122" s="205">
        <f t="shared" si="469"/>
        <v>66668</v>
      </c>
      <c r="BE2122" s="205">
        <f t="shared" si="470"/>
        <v>4058</v>
      </c>
      <c r="BF2122" s="175">
        <v>332768</v>
      </c>
      <c r="BG2122" s="175">
        <v>46060</v>
      </c>
      <c r="BH2122" s="175">
        <v>66668</v>
      </c>
      <c r="BI2122" s="175">
        <v>62610</v>
      </c>
      <c r="BJ2122" s="175"/>
      <c r="BK2122" s="175">
        <v>100449</v>
      </c>
      <c r="BL2122" s="175">
        <v>22606</v>
      </c>
      <c r="BM2122" s="175">
        <v>67152</v>
      </c>
      <c r="BN2122" s="175">
        <v>21112</v>
      </c>
      <c r="BO2122" s="175">
        <v>12779</v>
      </c>
      <c r="BP2122" s="200">
        <f t="shared" si="471"/>
        <v>79447</v>
      </c>
    </row>
    <row r="2123" spans="1:68" s="201" customFormat="1" x14ac:dyDescent="0.15">
      <c r="A2123" s="117">
        <v>1820201001</v>
      </c>
      <c r="B2123" s="118" t="s">
        <v>1411</v>
      </c>
      <c r="C2123" s="118" t="s">
        <v>1400</v>
      </c>
      <c r="D2123" s="118" t="s">
        <v>1412</v>
      </c>
      <c r="E2123" s="118" t="s">
        <v>4088</v>
      </c>
      <c r="F2123" s="120">
        <v>30</v>
      </c>
      <c r="G2123" s="119">
        <v>9871229</v>
      </c>
      <c r="H2123" s="119"/>
      <c r="I2123" s="120" t="s">
        <v>5820</v>
      </c>
      <c r="J2123" s="120">
        <v>37575</v>
      </c>
      <c r="K2123" s="120">
        <v>8896968</v>
      </c>
      <c r="L2123" s="120">
        <v>0.64900000000000002</v>
      </c>
      <c r="M2123" s="121" t="s">
        <v>5654</v>
      </c>
      <c r="N2123" s="120">
        <v>2</v>
      </c>
      <c r="O2123" s="119">
        <v>204</v>
      </c>
      <c r="P2123" s="119">
        <v>28.1</v>
      </c>
      <c r="Q2123" s="119">
        <v>6.2</v>
      </c>
      <c r="R2123" s="120" t="s">
        <v>5655</v>
      </c>
      <c r="S2123" s="120">
        <v>139.80000000000001</v>
      </c>
      <c r="T2123" s="120"/>
      <c r="U2123" s="120"/>
      <c r="V2123" s="172">
        <v>3521</v>
      </c>
      <c r="W2123" s="172">
        <v>1421</v>
      </c>
      <c r="X2123" s="172">
        <v>1528</v>
      </c>
      <c r="Y2123" s="172">
        <v>323</v>
      </c>
      <c r="Z2123" s="172">
        <v>249</v>
      </c>
      <c r="AA2123" s="123">
        <v>39770</v>
      </c>
      <c r="AB2123" s="123"/>
      <c r="AC2123" s="123">
        <v>5070</v>
      </c>
      <c r="AD2123" s="123"/>
      <c r="AE2123" s="123"/>
      <c r="AF2123" s="123"/>
      <c r="AG2123" s="214"/>
      <c r="AH2123" s="229" t="str">
        <f t="shared" si="466"/>
        <v>b3</v>
      </c>
      <c r="AI2123" s="199" t="s">
        <v>5401</v>
      </c>
      <c r="AJ2123" s="199"/>
      <c r="AK2123" s="199" t="s">
        <v>5401</v>
      </c>
      <c r="AL2123" s="199" t="s">
        <v>5401</v>
      </c>
      <c r="AM2123" s="199" t="s">
        <v>5401</v>
      </c>
      <c r="AN2123" s="173">
        <v>1</v>
      </c>
      <c r="AO2123" s="173">
        <v>1</v>
      </c>
      <c r="AP2123" s="173">
        <v>1</v>
      </c>
      <c r="AQ2123" s="173">
        <v>1</v>
      </c>
      <c r="AR2123" s="173"/>
      <c r="AS2123" s="173">
        <v>1</v>
      </c>
      <c r="AT2123" s="173">
        <v>4</v>
      </c>
      <c r="AU2123" s="173">
        <v>4</v>
      </c>
      <c r="AV2123" s="173">
        <v>3</v>
      </c>
      <c r="AW2123" s="173">
        <v>3</v>
      </c>
      <c r="AX2123" s="173">
        <v>2</v>
      </c>
      <c r="AY2123" s="173">
        <v>1</v>
      </c>
      <c r="AZ2123" s="211">
        <f t="shared" si="464"/>
        <v>5</v>
      </c>
      <c r="BA2123" s="211">
        <f t="shared" si="465"/>
        <v>17</v>
      </c>
      <c r="BB2123" s="205">
        <f t="shared" si="467"/>
        <v>316880</v>
      </c>
      <c r="BC2123" s="205">
        <f t="shared" si="468"/>
        <v>316880</v>
      </c>
      <c r="BD2123" s="205">
        <f t="shared" si="469"/>
        <v>0</v>
      </c>
      <c r="BE2123" s="205">
        <f t="shared" si="470"/>
        <v>0</v>
      </c>
      <c r="BF2123" s="175">
        <v>316880</v>
      </c>
      <c r="BG2123" s="175">
        <v>12041</v>
      </c>
      <c r="BH2123" s="175">
        <v>122580</v>
      </c>
      <c r="BI2123" s="175"/>
      <c r="BJ2123" s="175"/>
      <c r="BK2123" s="175">
        <v>111065</v>
      </c>
      <c r="BL2123" s="175">
        <v>11893</v>
      </c>
      <c r="BM2123" s="175">
        <v>46785</v>
      </c>
      <c r="BN2123" s="175">
        <v>5548</v>
      </c>
      <c r="BO2123" s="175">
        <v>6968</v>
      </c>
      <c r="BP2123" s="200">
        <f t="shared" si="471"/>
        <v>129548</v>
      </c>
    </row>
    <row r="2124" spans="1:68" s="201" customFormat="1" x14ac:dyDescent="0.15">
      <c r="A2124" s="117">
        <v>3320201003</v>
      </c>
      <c r="B2124" s="118" t="s">
        <v>2442</v>
      </c>
      <c r="C2124" s="118" t="s">
        <v>2427</v>
      </c>
      <c r="D2124" s="118" t="s">
        <v>2441</v>
      </c>
      <c r="E2124" s="118" t="s">
        <v>4847</v>
      </c>
      <c r="F2124" s="120">
        <v>37</v>
      </c>
      <c r="G2124" s="119">
        <v>9091320</v>
      </c>
      <c r="H2124" s="119">
        <v>1285360</v>
      </c>
      <c r="I2124" s="120" t="s">
        <v>5821</v>
      </c>
      <c r="J2124" s="120">
        <v>47000</v>
      </c>
      <c r="K2124" s="120">
        <v>9091320</v>
      </c>
      <c r="L2124" s="120">
        <v>0.53</v>
      </c>
      <c r="M2124" s="121" t="s">
        <v>5656</v>
      </c>
      <c r="N2124" s="120">
        <v>2</v>
      </c>
      <c r="O2124" s="119">
        <v>185</v>
      </c>
      <c r="P2124" s="119">
        <v>46.8</v>
      </c>
      <c r="Q2124" s="119">
        <v>4.68</v>
      </c>
      <c r="R2124" s="120" t="s">
        <v>5655</v>
      </c>
      <c r="S2124" s="120">
        <v>194.75800000000001</v>
      </c>
      <c r="T2124" s="120"/>
      <c r="U2124" s="120"/>
      <c r="V2124" s="172">
        <v>5177</v>
      </c>
      <c r="W2124" s="172">
        <v>289</v>
      </c>
      <c r="X2124" s="172">
        <v>3119</v>
      </c>
      <c r="Y2124" s="172">
        <v>530</v>
      </c>
      <c r="Z2124" s="172">
        <v>1239</v>
      </c>
      <c r="AA2124" s="123">
        <v>89013</v>
      </c>
      <c r="AB2124" s="123"/>
      <c r="AC2124" s="123">
        <v>7658.4290000000001</v>
      </c>
      <c r="AD2124" s="123"/>
      <c r="AE2124" s="123"/>
      <c r="AF2124" s="123"/>
      <c r="AG2124" s="214"/>
      <c r="AH2124" s="229" t="str">
        <f t="shared" si="466"/>
        <v>b3</v>
      </c>
      <c r="AI2124" s="199"/>
      <c r="AJ2124" s="199"/>
      <c r="AK2124" s="199"/>
      <c r="AL2124" s="199"/>
      <c r="AM2124" s="199"/>
      <c r="AN2124" s="173">
        <v>6</v>
      </c>
      <c r="AO2124" s="173"/>
      <c r="AP2124" s="173"/>
      <c r="AQ2124" s="173"/>
      <c r="AR2124" s="173"/>
      <c r="AS2124" s="173">
        <v>2</v>
      </c>
      <c r="AT2124" s="173">
        <v>12</v>
      </c>
      <c r="AU2124" s="173">
        <v>4</v>
      </c>
      <c r="AV2124" s="173">
        <v>2</v>
      </c>
      <c r="AW2124" s="173">
        <v>1</v>
      </c>
      <c r="AX2124" s="173">
        <v>1</v>
      </c>
      <c r="AY2124" s="173">
        <v>2</v>
      </c>
      <c r="AZ2124" s="211">
        <f t="shared" si="464"/>
        <v>8</v>
      </c>
      <c r="BA2124" s="211">
        <f t="shared" si="465"/>
        <v>22</v>
      </c>
      <c r="BB2124" s="205">
        <f t="shared" si="467"/>
        <v>721258</v>
      </c>
      <c r="BC2124" s="205">
        <f t="shared" si="468"/>
        <v>611259</v>
      </c>
      <c r="BD2124" s="205">
        <f t="shared" si="469"/>
        <v>113238</v>
      </c>
      <c r="BE2124" s="205">
        <f t="shared" si="470"/>
        <v>3239</v>
      </c>
      <c r="BF2124" s="175">
        <v>608020</v>
      </c>
      <c r="BG2124" s="175">
        <v>46189</v>
      </c>
      <c r="BH2124" s="175">
        <v>152355</v>
      </c>
      <c r="BI2124" s="175">
        <v>109999</v>
      </c>
      <c r="BJ2124" s="175"/>
      <c r="BK2124" s="175">
        <v>192659</v>
      </c>
      <c r="BL2124" s="175">
        <v>45050</v>
      </c>
      <c r="BM2124" s="175">
        <v>87598</v>
      </c>
      <c r="BN2124" s="175">
        <v>45853</v>
      </c>
      <c r="BO2124" s="175">
        <v>41555</v>
      </c>
      <c r="BP2124" s="200">
        <f t="shared" si="471"/>
        <v>193910</v>
      </c>
    </row>
    <row r="2125" spans="1:68" s="201" customFormat="1" x14ac:dyDescent="0.15">
      <c r="A2125" s="117">
        <v>2820301004</v>
      </c>
      <c r="B2125" s="118" t="s">
        <v>712</v>
      </c>
      <c r="C2125" s="118" t="s">
        <v>2099</v>
      </c>
      <c r="D2125" s="118" t="s">
        <v>2123</v>
      </c>
      <c r="E2125" s="118" t="s">
        <v>4607</v>
      </c>
      <c r="F2125" s="120">
        <v>17</v>
      </c>
      <c r="G2125" s="119">
        <v>9673776</v>
      </c>
      <c r="H2125" s="119"/>
      <c r="I2125" s="120" t="s">
        <v>5820</v>
      </c>
      <c r="J2125" s="120">
        <v>43100</v>
      </c>
      <c r="K2125" s="120">
        <v>9673776</v>
      </c>
      <c r="L2125" s="120">
        <v>0.61499999999999999</v>
      </c>
      <c r="M2125" s="121" t="s">
        <v>5675</v>
      </c>
      <c r="N2125" s="120">
        <v>2</v>
      </c>
      <c r="O2125" s="119">
        <v>160</v>
      </c>
      <c r="P2125" s="119">
        <v>42</v>
      </c>
      <c r="Q2125" s="119">
        <v>10</v>
      </c>
      <c r="R2125" s="120"/>
      <c r="S2125" s="120"/>
      <c r="T2125" s="120"/>
      <c r="U2125" s="120" t="s">
        <v>5694</v>
      </c>
      <c r="V2125" s="172">
        <v>7782.2</v>
      </c>
      <c r="W2125" s="172">
        <v>1318.4</v>
      </c>
      <c r="X2125" s="172">
        <v>4211.5</v>
      </c>
      <c r="Y2125" s="172">
        <v>644.79999999999995</v>
      </c>
      <c r="Z2125" s="172">
        <v>1607.5</v>
      </c>
      <c r="AA2125" s="123">
        <v>92871</v>
      </c>
      <c r="AB2125" s="123"/>
      <c r="AC2125" s="123">
        <v>10209</v>
      </c>
      <c r="AD2125" s="123"/>
      <c r="AE2125" s="123"/>
      <c r="AF2125" s="123"/>
      <c r="AG2125" s="214"/>
      <c r="AH2125" s="229" t="str">
        <f t="shared" si="466"/>
        <v>b3</v>
      </c>
      <c r="AI2125" s="199"/>
      <c r="AJ2125" s="199"/>
      <c r="AK2125" s="199"/>
      <c r="AL2125" s="199"/>
      <c r="AM2125" s="199"/>
      <c r="AN2125" s="173">
        <v>6</v>
      </c>
      <c r="AO2125" s="173">
        <v>9</v>
      </c>
      <c r="AP2125" s="173">
        <v>2</v>
      </c>
      <c r="AQ2125" s="173">
        <v>1</v>
      </c>
      <c r="AR2125" s="173"/>
      <c r="AS2125" s="173">
        <v>1</v>
      </c>
      <c r="AT2125" s="173">
        <v>4</v>
      </c>
      <c r="AU2125" s="173"/>
      <c r="AV2125" s="173"/>
      <c r="AW2125" s="173"/>
      <c r="AX2125" s="173">
        <v>1</v>
      </c>
      <c r="AY2125" s="173">
        <v>3</v>
      </c>
      <c r="AZ2125" s="211">
        <f t="shared" si="464"/>
        <v>19</v>
      </c>
      <c r="BA2125" s="211">
        <f t="shared" si="465"/>
        <v>8</v>
      </c>
      <c r="BB2125" s="205">
        <f t="shared" si="467"/>
        <v>417296</v>
      </c>
      <c r="BC2125" s="205">
        <f t="shared" si="468"/>
        <v>387484</v>
      </c>
      <c r="BD2125" s="205">
        <f t="shared" si="469"/>
        <v>30877</v>
      </c>
      <c r="BE2125" s="205">
        <f t="shared" si="470"/>
        <v>1065</v>
      </c>
      <c r="BF2125" s="175">
        <v>386419</v>
      </c>
      <c r="BG2125" s="175">
        <v>99099</v>
      </c>
      <c r="BH2125" s="175">
        <v>40950</v>
      </c>
      <c r="BI2125" s="175">
        <v>26618</v>
      </c>
      <c r="BJ2125" s="175">
        <v>3194</v>
      </c>
      <c r="BK2125" s="175">
        <v>17239</v>
      </c>
      <c r="BL2125" s="175">
        <v>59471</v>
      </c>
      <c r="BM2125" s="175">
        <v>95113</v>
      </c>
      <c r="BN2125" s="175">
        <v>30300</v>
      </c>
      <c r="BO2125" s="175">
        <v>45312</v>
      </c>
      <c r="BP2125" s="200">
        <f t="shared" si="471"/>
        <v>86262</v>
      </c>
    </row>
    <row r="2126" spans="1:68" s="201" customFormat="1" x14ac:dyDescent="0.15">
      <c r="A2126" s="117">
        <v>3520101003</v>
      </c>
      <c r="B2126" s="118" t="s">
        <v>2608</v>
      </c>
      <c r="C2126" s="118" t="s">
        <v>2601</v>
      </c>
      <c r="D2126" s="118" t="s">
        <v>2606</v>
      </c>
      <c r="E2126" s="118" t="s">
        <v>4976</v>
      </c>
      <c r="F2126" s="120">
        <v>23</v>
      </c>
      <c r="G2126" s="119"/>
      <c r="H2126" s="119"/>
      <c r="I2126" s="120" t="s">
        <v>5820</v>
      </c>
      <c r="J2126" s="120">
        <v>46600</v>
      </c>
      <c r="K2126" s="120">
        <v>9805680</v>
      </c>
      <c r="L2126" s="120">
        <v>0.57599999999999996</v>
      </c>
      <c r="M2126" s="121" t="s">
        <v>5654</v>
      </c>
      <c r="N2126" s="120">
        <v>2</v>
      </c>
      <c r="O2126" s="119">
        <v>210</v>
      </c>
      <c r="P2126" s="119">
        <v>54</v>
      </c>
      <c r="Q2126" s="119">
        <v>5.4</v>
      </c>
      <c r="R2126" s="120" t="s">
        <v>5655</v>
      </c>
      <c r="S2126" s="120">
        <v>170.4</v>
      </c>
      <c r="T2126" s="120"/>
      <c r="U2126" s="120"/>
      <c r="V2126" s="172">
        <v>3867</v>
      </c>
      <c r="W2126" s="172"/>
      <c r="X2126" s="172">
        <v>2987</v>
      </c>
      <c r="Y2126" s="172">
        <v>581</v>
      </c>
      <c r="Z2126" s="172">
        <v>299</v>
      </c>
      <c r="AA2126" s="123">
        <v>45930</v>
      </c>
      <c r="AB2126" s="123">
        <v>173044.79999999973</v>
      </c>
      <c r="AC2126" s="123">
        <v>4960</v>
      </c>
      <c r="AD2126" s="123"/>
      <c r="AE2126" s="123"/>
      <c r="AF2126" s="123"/>
      <c r="AG2126" s="214"/>
      <c r="AH2126" s="229" t="str">
        <f t="shared" si="466"/>
        <v>b3</v>
      </c>
      <c r="AI2126" s="199"/>
      <c r="AJ2126" s="199"/>
      <c r="AK2126" s="199"/>
      <c r="AL2126" s="199"/>
      <c r="AM2126" s="199"/>
      <c r="AN2126" s="173">
        <v>9</v>
      </c>
      <c r="AO2126" s="173"/>
      <c r="AP2126" s="173"/>
      <c r="AQ2126" s="173">
        <v>4</v>
      </c>
      <c r="AR2126" s="173">
        <v>2</v>
      </c>
      <c r="AS2126" s="173">
        <v>1</v>
      </c>
      <c r="AT2126" s="173">
        <v>6</v>
      </c>
      <c r="AU2126" s="173">
        <v>3</v>
      </c>
      <c r="AV2126" s="173">
        <v>2</v>
      </c>
      <c r="AW2126" s="173">
        <v>2</v>
      </c>
      <c r="AX2126" s="173">
        <v>2</v>
      </c>
      <c r="AY2126" s="173">
        <v>1</v>
      </c>
      <c r="AZ2126" s="211">
        <f t="shared" si="464"/>
        <v>16</v>
      </c>
      <c r="BA2126" s="211">
        <f t="shared" si="465"/>
        <v>16</v>
      </c>
      <c r="BB2126" s="205">
        <f t="shared" si="467"/>
        <v>454107</v>
      </c>
      <c r="BC2126" s="205">
        <f t="shared" si="468"/>
        <v>381880</v>
      </c>
      <c r="BD2126" s="205">
        <f t="shared" si="469"/>
        <v>72895</v>
      </c>
      <c r="BE2126" s="205">
        <f t="shared" si="470"/>
        <v>668</v>
      </c>
      <c r="BF2126" s="175">
        <v>381212</v>
      </c>
      <c r="BG2126" s="175">
        <v>92031</v>
      </c>
      <c r="BH2126" s="175">
        <v>90164</v>
      </c>
      <c r="BI2126" s="175">
        <v>72227</v>
      </c>
      <c r="BJ2126" s="175"/>
      <c r="BK2126" s="175">
        <v>55721</v>
      </c>
      <c r="BL2126" s="175">
        <v>16234</v>
      </c>
      <c r="BM2126" s="175">
        <v>79759</v>
      </c>
      <c r="BN2126" s="175">
        <v>38228</v>
      </c>
      <c r="BO2126" s="175">
        <v>9743</v>
      </c>
      <c r="BP2126" s="200">
        <f t="shared" si="471"/>
        <v>99907</v>
      </c>
    </row>
    <row r="2127" spans="1:68" s="201" customFormat="1" x14ac:dyDescent="0.15">
      <c r="A2127" s="117">
        <v>4022001001</v>
      </c>
      <c r="B2127" s="118" t="s">
        <v>2829</v>
      </c>
      <c r="C2127" s="118" t="s">
        <v>2791</v>
      </c>
      <c r="D2127" s="118" t="s">
        <v>2830</v>
      </c>
      <c r="E2127" s="118" t="s">
        <v>5129</v>
      </c>
      <c r="F2127" s="120">
        <v>43</v>
      </c>
      <c r="G2127" s="119">
        <v>10580926</v>
      </c>
      <c r="H2127" s="119"/>
      <c r="I2127" s="120" t="s">
        <v>5820</v>
      </c>
      <c r="J2127" s="120">
        <v>41700</v>
      </c>
      <c r="K2127" s="120">
        <v>10580926</v>
      </c>
      <c r="L2127" s="120">
        <v>0.69499999999999995</v>
      </c>
      <c r="M2127" s="121" t="s">
        <v>5675</v>
      </c>
      <c r="N2127" s="120">
        <v>2</v>
      </c>
      <c r="O2127" s="119">
        <v>220</v>
      </c>
      <c r="P2127" s="119">
        <v>38.700000000000003</v>
      </c>
      <c r="Q2127" s="119">
        <v>5</v>
      </c>
      <c r="R2127" s="120" t="s">
        <v>5655</v>
      </c>
      <c r="S2127" s="120">
        <v>180.5</v>
      </c>
      <c r="T2127" s="120"/>
      <c r="U2127" s="120"/>
      <c r="V2127" s="172">
        <v>7325.2</v>
      </c>
      <c r="W2127" s="172">
        <v>873.9</v>
      </c>
      <c r="X2127" s="172">
        <v>5372.5</v>
      </c>
      <c r="Y2127" s="172">
        <v>771.8</v>
      </c>
      <c r="Z2127" s="172">
        <v>307</v>
      </c>
      <c r="AA2127" s="123">
        <v>55423</v>
      </c>
      <c r="AB2127" s="123">
        <v>200624.79999999984</v>
      </c>
      <c r="AC2127" s="123">
        <v>4338</v>
      </c>
      <c r="AD2127" s="123"/>
      <c r="AE2127" s="123"/>
      <c r="AF2127" s="123"/>
      <c r="AG2127" s="214"/>
      <c r="AH2127" s="229" t="str">
        <f t="shared" si="466"/>
        <v>b3</v>
      </c>
      <c r="AI2127" s="199"/>
      <c r="AJ2127" s="199"/>
      <c r="AK2127" s="199"/>
      <c r="AL2127" s="199"/>
      <c r="AM2127" s="199"/>
      <c r="AN2127" s="173">
        <v>4</v>
      </c>
      <c r="AO2127" s="173"/>
      <c r="AP2127" s="173"/>
      <c r="AQ2127" s="173"/>
      <c r="AR2127" s="173"/>
      <c r="AS2127" s="173">
        <v>3</v>
      </c>
      <c r="AT2127" s="173">
        <v>3.4</v>
      </c>
      <c r="AU2127" s="173">
        <v>3.7</v>
      </c>
      <c r="AV2127" s="173">
        <v>3.4</v>
      </c>
      <c r="AW2127" s="173">
        <v>3.7</v>
      </c>
      <c r="AX2127" s="173">
        <v>2.8</v>
      </c>
      <c r="AY2127" s="173"/>
      <c r="AZ2127" s="211">
        <f t="shared" si="464"/>
        <v>7</v>
      </c>
      <c r="BA2127" s="211">
        <f t="shared" si="465"/>
        <v>17</v>
      </c>
      <c r="BB2127" s="205">
        <f t="shared" si="467"/>
        <v>532735</v>
      </c>
      <c r="BC2127" s="205">
        <f t="shared" si="468"/>
        <v>437269</v>
      </c>
      <c r="BD2127" s="205">
        <f t="shared" si="469"/>
        <v>95466</v>
      </c>
      <c r="BE2127" s="205">
        <f t="shared" si="470"/>
        <v>0</v>
      </c>
      <c r="BF2127" s="175">
        <v>437269</v>
      </c>
      <c r="BG2127" s="175">
        <v>9481</v>
      </c>
      <c r="BH2127" s="175">
        <v>115885</v>
      </c>
      <c r="BI2127" s="175">
        <v>95466</v>
      </c>
      <c r="BJ2127" s="175"/>
      <c r="BK2127" s="175">
        <v>78677</v>
      </c>
      <c r="BL2127" s="175">
        <v>61652</v>
      </c>
      <c r="BM2127" s="175">
        <v>90644</v>
      </c>
      <c r="BN2127" s="175">
        <v>67562</v>
      </c>
      <c r="BO2127" s="175">
        <v>13368</v>
      </c>
      <c r="BP2127" s="200">
        <f t="shared" si="471"/>
        <v>129253</v>
      </c>
    </row>
    <row r="2128" spans="1:68" s="201" customFormat="1" x14ac:dyDescent="0.15">
      <c r="A2128" s="117">
        <v>4420101003</v>
      </c>
      <c r="B2128" s="118" t="s">
        <v>3018</v>
      </c>
      <c r="C2128" s="118" t="s">
        <v>3015</v>
      </c>
      <c r="D2128" s="118" t="s">
        <v>3016</v>
      </c>
      <c r="E2128" s="118" t="s">
        <v>5259</v>
      </c>
      <c r="F2128" s="120">
        <v>36</v>
      </c>
      <c r="G2128" s="119">
        <v>13830215</v>
      </c>
      <c r="H2128" s="119"/>
      <c r="I2128" s="120" t="s">
        <v>5820</v>
      </c>
      <c r="J2128" s="120">
        <v>57015</v>
      </c>
      <c r="K2128" s="120">
        <v>12025125</v>
      </c>
      <c r="L2128" s="120">
        <v>0.57799999999999996</v>
      </c>
      <c r="M2128" s="121" t="s">
        <v>5654</v>
      </c>
      <c r="N2128" s="120">
        <v>2</v>
      </c>
      <c r="O2128" s="119">
        <v>190</v>
      </c>
      <c r="P2128" s="119"/>
      <c r="Q2128" s="119"/>
      <c r="R2128" s="120" t="s">
        <v>5655</v>
      </c>
      <c r="S2128" s="120">
        <v>163.5</v>
      </c>
      <c r="T2128" s="120"/>
      <c r="U2128" s="120"/>
      <c r="V2128" s="172">
        <v>5482.77</v>
      </c>
      <c r="W2128" s="172">
        <v>950.2</v>
      </c>
      <c r="X2128" s="172">
        <v>2695.97</v>
      </c>
      <c r="Y2128" s="172">
        <v>945.63199999999995</v>
      </c>
      <c r="Z2128" s="172">
        <v>890.96799999999996</v>
      </c>
      <c r="AA2128" s="123">
        <v>87856</v>
      </c>
      <c r="AB2128" s="123"/>
      <c r="AC2128" s="123">
        <v>10155</v>
      </c>
      <c r="AD2128" s="123"/>
      <c r="AE2128" s="123"/>
      <c r="AF2128" s="123"/>
      <c r="AG2128" s="214"/>
      <c r="AH2128" s="229" t="str">
        <f t="shared" si="466"/>
        <v>b3</v>
      </c>
      <c r="AI2128" s="199" t="s">
        <v>5401</v>
      </c>
      <c r="AJ2128" s="199"/>
      <c r="AK2128" s="199" t="s">
        <v>5401</v>
      </c>
      <c r="AL2128" s="199" t="s">
        <v>5401</v>
      </c>
      <c r="AM2128" s="199" t="s">
        <v>5401</v>
      </c>
      <c r="AN2128" s="173"/>
      <c r="AO2128" s="173"/>
      <c r="AP2128" s="173"/>
      <c r="AQ2128" s="173"/>
      <c r="AR2128" s="173"/>
      <c r="AS2128" s="173">
        <v>3</v>
      </c>
      <c r="AT2128" s="173">
        <v>7</v>
      </c>
      <c r="AU2128" s="173">
        <v>4</v>
      </c>
      <c r="AV2128" s="173">
        <v>4</v>
      </c>
      <c r="AW2128" s="173">
        <v>4</v>
      </c>
      <c r="AX2128" s="173">
        <v>1</v>
      </c>
      <c r="AY2128" s="173">
        <v>1</v>
      </c>
      <c r="AZ2128" s="211">
        <f t="shared" si="464"/>
        <v>3</v>
      </c>
      <c r="BA2128" s="211">
        <f t="shared" si="465"/>
        <v>21</v>
      </c>
      <c r="BB2128" s="205">
        <f t="shared" si="467"/>
        <v>499706</v>
      </c>
      <c r="BC2128" s="205">
        <f t="shared" si="468"/>
        <v>499706</v>
      </c>
      <c r="BD2128" s="205">
        <f t="shared" si="469"/>
        <v>0</v>
      </c>
      <c r="BE2128" s="205">
        <f t="shared" si="470"/>
        <v>0</v>
      </c>
      <c r="BF2128" s="175">
        <v>499706</v>
      </c>
      <c r="BG2128" s="175"/>
      <c r="BH2128" s="175">
        <v>318360</v>
      </c>
      <c r="BI2128" s="175"/>
      <c r="BJ2128" s="175"/>
      <c r="BK2128" s="175">
        <v>168808</v>
      </c>
      <c r="BL2128" s="175">
        <v>12538</v>
      </c>
      <c r="BM2128" s="175"/>
      <c r="BN2128" s="175"/>
      <c r="BO2128" s="175"/>
      <c r="BP2128" s="200">
        <f t="shared" si="471"/>
        <v>318360</v>
      </c>
    </row>
    <row r="2129" spans="1:68" s="201" customFormat="1" x14ac:dyDescent="0.15">
      <c r="A2129" s="117">
        <v>3310001004</v>
      </c>
      <c r="B2129" s="118" t="s">
        <v>2432</v>
      </c>
      <c r="C2129" s="118" t="s">
        <v>2427</v>
      </c>
      <c r="D2129" s="118" t="s">
        <v>2430</v>
      </c>
      <c r="E2129" s="118" t="s">
        <v>4838</v>
      </c>
      <c r="F2129" s="120">
        <v>21</v>
      </c>
      <c r="G2129" s="119">
        <v>12206236</v>
      </c>
      <c r="H2129" s="119"/>
      <c r="I2129" s="120" t="s">
        <v>5820</v>
      </c>
      <c r="J2129" s="120">
        <v>54500</v>
      </c>
      <c r="K2129" s="120">
        <v>12206236</v>
      </c>
      <c r="L2129" s="120">
        <v>0.61399999999999999</v>
      </c>
      <c r="M2129" s="121" t="s">
        <v>5656</v>
      </c>
      <c r="N2129" s="120">
        <v>2</v>
      </c>
      <c r="O2129" s="119"/>
      <c r="P2129" s="119"/>
      <c r="Q2129" s="119"/>
      <c r="R2129" s="120" t="s">
        <v>5655</v>
      </c>
      <c r="S2129" s="120">
        <v>81.399999999999991</v>
      </c>
      <c r="T2129" s="120"/>
      <c r="U2129" s="120"/>
      <c r="V2129" s="172">
        <v>7280.3915999999999</v>
      </c>
      <c r="W2129" s="172">
        <v>1647.876</v>
      </c>
      <c r="X2129" s="172">
        <v>4479.9895999999999</v>
      </c>
      <c r="Y2129" s="172">
        <v>1047.6489999999999</v>
      </c>
      <c r="Z2129" s="172">
        <v>104.877</v>
      </c>
      <c r="AA2129" s="123">
        <v>68804</v>
      </c>
      <c r="AB2129" s="123"/>
      <c r="AC2129" s="123">
        <v>9228</v>
      </c>
      <c r="AD2129" s="123"/>
      <c r="AE2129" s="123"/>
      <c r="AF2129" s="123"/>
      <c r="AG2129" s="214"/>
      <c r="AH2129" s="229" t="str">
        <f t="shared" si="466"/>
        <v>b3</v>
      </c>
      <c r="AI2129" s="199"/>
      <c r="AJ2129" s="199"/>
      <c r="AK2129" s="199"/>
      <c r="AL2129" s="199"/>
      <c r="AM2129" s="199"/>
      <c r="AN2129" s="173">
        <v>3</v>
      </c>
      <c r="AO2129" s="173">
        <v>9</v>
      </c>
      <c r="AP2129" s="173"/>
      <c r="AQ2129" s="173"/>
      <c r="AR2129" s="173">
        <v>2</v>
      </c>
      <c r="AS2129" s="173">
        <v>2</v>
      </c>
      <c r="AT2129" s="173">
        <v>2.7</v>
      </c>
      <c r="AU2129" s="173">
        <v>2.7</v>
      </c>
      <c r="AV2129" s="173">
        <v>0.5</v>
      </c>
      <c r="AW2129" s="173"/>
      <c r="AX2129" s="173"/>
      <c r="AY2129" s="173"/>
      <c r="AZ2129" s="211">
        <f t="shared" si="464"/>
        <v>16</v>
      </c>
      <c r="BA2129" s="211">
        <f t="shared" si="465"/>
        <v>5.9</v>
      </c>
      <c r="BB2129" s="205">
        <f t="shared" si="467"/>
        <v>405463</v>
      </c>
      <c r="BC2129" s="205">
        <f t="shared" si="468"/>
        <v>375237</v>
      </c>
      <c r="BD2129" s="205">
        <f t="shared" si="469"/>
        <v>31436</v>
      </c>
      <c r="BE2129" s="205">
        <f t="shared" si="470"/>
        <v>1210</v>
      </c>
      <c r="BF2129" s="175">
        <v>374027</v>
      </c>
      <c r="BG2129" s="175"/>
      <c r="BH2129" s="175">
        <v>52292</v>
      </c>
      <c r="BI2129" s="175">
        <v>30226</v>
      </c>
      <c r="BJ2129" s="175"/>
      <c r="BK2129" s="175">
        <v>112329</v>
      </c>
      <c r="BL2129" s="175">
        <v>26173</v>
      </c>
      <c r="BM2129" s="175">
        <v>97584</v>
      </c>
      <c r="BN2129" s="175">
        <v>45278</v>
      </c>
      <c r="BO2129" s="175">
        <v>41581</v>
      </c>
      <c r="BP2129" s="200">
        <f t="shared" si="471"/>
        <v>93873</v>
      </c>
    </row>
    <row r="2130" spans="1:68" s="201" customFormat="1" x14ac:dyDescent="0.15">
      <c r="A2130" s="117">
        <v>3520301002</v>
      </c>
      <c r="B2130" s="118" t="s">
        <v>2617</v>
      </c>
      <c r="C2130" s="118" t="s">
        <v>2601</v>
      </c>
      <c r="D2130" s="118" t="s">
        <v>2616</v>
      </c>
      <c r="E2130" s="118" t="s">
        <v>4985</v>
      </c>
      <c r="F2130" s="120">
        <v>32</v>
      </c>
      <c r="G2130" s="119">
        <v>12589653</v>
      </c>
      <c r="H2130" s="119"/>
      <c r="I2130" s="120" t="s">
        <v>5820</v>
      </c>
      <c r="J2130" s="120">
        <v>53850</v>
      </c>
      <c r="K2130" s="120">
        <v>12589653</v>
      </c>
      <c r="L2130" s="120">
        <v>0.64100000000000001</v>
      </c>
      <c r="M2130" s="121" t="s">
        <v>5656</v>
      </c>
      <c r="N2130" s="120">
        <v>2</v>
      </c>
      <c r="O2130" s="119">
        <v>149</v>
      </c>
      <c r="P2130" s="119">
        <v>24</v>
      </c>
      <c r="Q2130" s="119">
        <v>2.5</v>
      </c>
      <c r="R2130" s="120" t="s">
        <v>5655</v>
      </c>
      <c r="S2130" s="120">
        <v>46.4</v>
      </c>
      <c r="T2130" s="120"/>
      <c r="U2130" s="120"/>
      <c r="V2130" s="172">
        <v>5120.1000000000004</v>
      </c>
      <c r="W2130" s="172">
        <v>883.7</v>
      </c>
      <c r="X2130" s="172">
        <v>3269.2</v>
      </c>
      <c r="Y2130" s="172">
        <v>755.5</v>
      </c>
      <c r="Z2130" s="172">
        <v>211.7</v>
      </c>
      <c r="AA2130" s="123">
        <v>63789</v>
      </c>
      <c r="AB2130" s="123">
        <v>164565.00000000017</v>
      </c>
      <c r="AC2130" s="123">
        <v>5163</v>
      </c>
      <c r="AD2130" s="123"/>
      <c r="AE2130" s="123"/>
      <c r="AF2130" s="123"/>
      <c r="AG2130" s="214"/>
      <c r="AH2130" s="229" t="str">
        <f t="shared" si="466"/>
        <v>b3</v>
      </c>
      <c r="AI2130" s="199" t="s">
        <v>5401</v>
      </c>
      <c r="AJ2130" s="199"/>
      <c r="AK2130" s="199" t="s">
        <v>5401</v>
      </c>
      <c r="AL2130" s="199" t="s">
        <v>5401</v>
      </c>
      <c r="AM2130" s="199"/>
      <c r="AN2130" s="173">
        <v>1</v>
      </c>
      <c r="AO2130" s="173">
        <v>0.5</v>
      </c>
      <c r="AP2130" s="173">
        <v>0.5</v>
      </c>
      <c r="AQ2130" s="173">
        <v>1</v>
      </c>
      <c r="AR2130" s="173" t="s">
        <v>3186</v>
      </c>
      <c r="AS2130" s="173">
        <v>2</v>
      </c>
      <c r="AT2130" s="173">
        <v>5</v>
      </c>
      <c r="AU2130" s="173">
        <v>5</v>
      </c>
      <c r="AV2130" s="173">
        <v>5</v>
      </c>
      <c r="AW2130" s="173">
        <v>5</v>
      </c>
      <c r="AX2130" s="173">
        <v>2</v>
      </c>
      <c r="AY2130" s="173" t="s">
        <v>3186</v>
      </c>
      <c r="AZ2130" s="211">
        <f t="shared" si="464"/>
        <v>5</v>
      </c>
      <c r="BA2130" s="211">
        <f t="shared" si="465"/>
        <v>22</v>
      </c>
      <c r="BB2130" s="205">
        <f t="shared" si="467"/>
        <v>408300</v>
      </c>
      <c r="BC2130" s="205">
        <f t="shared" si="468"/>
        <v>408300</v>
      </c>
      <c r="BD2130" s="205">
        <f t="shared" si="469"/>
        <v>0</v>
      </c>
      <c r="BE2130" s="205">
        <f t="shared" si="470"/>
        <v>0</v>
      </c>
      <c r="BF2130" s="175">
        <v>408300</v>
      </c>
      <c r="BG2130" s="175">
        <v>54139</v>
      </c>
      <c r="BH2130" s="175">
        <v>164154</v>
      </c>
      <c r="BI2130" s="175"/>
      <c r="BJ2130" s="175"/>
      <c r="BK2130" s="175">
        <v>70182</v>
      </c>
      <c r="BL2130" s="175">
        <v>40690</v>
      </c>
      <c r="BM2130" s="175">
        <v>68460</v>
      </c>
      <c r="BN2130" s="175">
        <v>734</v>
      </c>
      <c r="BO2130" s="175">
        <v>9941</v>
      </c>
      <c r="BP2130" s="200">
        <f t="shared" si="471"/>
        <v>174095</v>
      </c>
    </row>
    <row r="2131" spans="1:68" s="201" customFormat="1" x14ac:dyDescent="0.15">
      <c r="A2131" s="117">
        <v>2300481001</v>
      </c>
      <c r="B2131" s="118" t="s">
        <v>1859</v>
      </c>
      <c r="C2131" s="118" t="s">
        <v>1850</v>
      </c>
      <c r="D2131" s="118" t="s">
        <v>1860</v>
      </c>
      <c r="E2131" s="118" t="s">
        <v>4406</v>
      </c>
      <c r="F2131" s="120">
        <v>13</v>
      </c>
      <c r="G2131" s="119">
        <v>11862300</v>
      </c>
      <c r="H2131" s="119"/>
      <c r="I2131" s="120" t="s">
        <v>5820</v>
      </c>
      <c r="J2131" s="120">
        <v>52500</v>
      </c>
      <c r="K2131" s="120">
        <v>12628930</v>
      </c>
      <c r="L2131" s="120">
        <v>0.65900000000000003</v>
      </c>
      <c r="M2131" s="121" t="s">
        <v>5656</v>
      </c>
      <c r="N2131" s="120">
        <v>2</v>
      </c>
      <c r="O2131" s="119">
        <v>220</v>
      </c>
      <c r="P2131" s="119">
        <v>45</v>
      </c>
      <c r="Q2131" s="119">
        <v>5.2</v>
      </c>
      <c r="R2131" s="120" t="s">
        <v>5655</v>
      </c>
      <c r="S2131" s="120">
        <v>108.54</v>
      </c>
      <c r="T2131" s="120">
        <v>8.0999999999999996E-3</v>
      </c>
      <c r="U2131" s="120"/>
      <c r="V2131" s="172">
        <v>7413</v>
      </c>
      <c r="W2131" s="172">
        <v>1340.7</v>
      </c>
      <c r="X2131" s="172">
        <v>4891.7</v>
      </c>
      <c r="Y2131" s="172">
        <v>872</v>
      </c>
      <c r="Z2131" s="172">
        <v>308.60000000000002</v>
      </c>
      <c r="AA2131" s="123">
        <v>2345</v>
      </c>
      <c r="AB2131" s="123"/>
      <c r="AC2131" s="123">
        <v>2262.9</v>
      </c>
      <c r="AD2131" s="123"/>
      <c r="AE2131" s="123"/>
      <c r="AF2131" s="123"/>
      <c r="AG2131" s="214"/>
      <c r="AH2131" s="229" t="str">
        <f t="shared" si="466"/>
        <v>b3</v>
      </c>
      <c r="AI2131" s="199"/>
      <c r="AJ2131" s="199"/>
      <c r="AK2131" s="199"/>
      <c r="AL2131" s="199"/>
      <c r="AM2131" s="199"/>
      <c r="AN2131" s="173">
        <v>3.9</v>
      </c>
      <c r="AO2131" s="173"/>
      <c r="AP2131" s="173"/>
      <c r="AQ2131" s="173"/>
      <c r="AR2131" s="173"/>
      <c r="AS2131" s="173">
        <v>1.5</v>
      </c>
      <c r="AT2131" s="173">
        <v>7</v>
      </c>
      <c r="AU2131" s="173">
        <v>6.1</v>
      </c>
      <c r="AV2131" s="173">
        <v>3.5</v>
      </c>
      <c r="AW2131" s="173">
        <v>2.5</v>
      </c>
      <c r="AX2131" s="173">
        <v>2.4</v>
      </c>
      <c r="AY2131" s="173"/>
      <c r="AZ2131" s="211">
        <f t="shared" si="464"/>
        <v>5.4</v>
      </c>
      <c r="BA2131" s="211">
        <f t="shared" si="465"/>
        <v>21.5</v>
      </c>
      <c r="BB2131" s="205">
        <f t="shared" si="467"/>
        <v>1325840</v>
      </c>
      <c r="BC2131" s="205">
        <f t="shared" si="468"/>
        <v>1221118</v>
      </c>
      <c r="BD2131" s="205">
        <f t="shared" si="469"/>
        <v>615692</v>
      </c>
      <c r="BE2131" s="205">
        <f t="shared" si="470"/>
        <v>510970</v>
      </c>
      <c r="BF2131" s="175">
        <v>710148</v>
      </c>
      <c r="BG2131" s="175">
        <v>31055</v>
      </c>
      <c r="BH2131" s="175">
        <v>615692</v>
      </c>
      <c r="BI2131" s="175">
        <v>62134</v>
      </c>
      <c r="BJ2131" s="175">
        <v>42588</v>
      </c>
      <c r="BK2131" s="175"/>
      <c r="BL2131" s="175">
        <v>48992</v>
      </c>
      <c r="BM2131" s="175"/>
      <c r="BN2131" s="175"/>
      <c r="BO2131" s="175">
        <v>525379</v>
      </c>
      <c r="BP2131" s="200">
        <f t="shared" si="471"/>
        <v>1141071</v>
      </c>
    </row>
    <row r="2132" spans="1:68" s="201" customFormat="1" x14ac:dyDescent="0.15">
      <c r="A2132" s="117">
        <v>1510001001</v>
      </c>
      <c r="B2132" s="118" t="s">
        <v>1179</v>
      </c>
      <c r="C2132" s="118" t="s">
        <v>1167</v>
      </c>
      <c r="D2132" s="118" t="s">
        <v>1180</v>
      </c>
      <c r="E2132" s="118" t="s">
        <v>3908</v>
      </c>
      <c r="F2132" s="120">
        <v>46</v>
      </c>
      <c r="G2132" s="119">
        <v>15439586</v>
      </c>
      <c r="H2132" s="119">
        <v>431000</v>
      </c>
      <c r="I2132" s="120" t="s">
        <v>5823</v>
      </c>
      <c r="J2132" s="120">
        <v>42000</v>
      </c>
      <c r="K2132" s="120">
        <v>15439586</v>
      </c>
      <c r="L2132" s="120">
        <v>1.0069999999999999</v>
      </c>
      <c r="M2132" s="121" t="s">
        <v>5654</v>
      </c>
      <c r="N2132" s="120">
        <v>2</v>
      </c>
      <c r="O2132" s="119">
        <v>90</v>
      </c>
      <c r="P2132" s="119">
        <v>37</v>
      </c>
      <c r="Q2132" s="119">
        <v>4</v>
      </c>
      <c r="R2132" s="120" t="s">
        <v>5655</v>
      </c>
      <c r="S2132" s="120">
        <v>101.41</v>
      </c>
      <c r="T2132" s="120"/>
      <c r="U2132" s="120"/>
      <c r="V2132" s="172">
        <v>2837.47</v>
      </c>
      <c r="W2132" s="172">
        <v>810.96</v>
      </c>
      <c r="X2132" s="172">
        <v>1431.5</v>
      </c>
      <c r="Y2132" s="172">
        <v>293.94</v>
      </c>
      <c r="Z2132" s="172">
        <v>301.07</v>
      </c>
      <c r="AA2132" s="123">
        <v>5297.6</v>
      </c>
      <c r="AB2132" s="123"/>
      <c r="AC2132" s="123">
        <v>4626.6000000000004</v>
      </c>
      <c r="AD2132" s="123"/>
      <c r="AE2132" s="123"/>
      <c r="AF2132" s="123"/>
      <c r="AG2132" s="214"/>
      <c r="AH2132" s="229" t="str">
        <f t="shared" si="466"/>
        <v>b3</v>
      </c>
      <c r="AI2132" s="199"/>
      <c r="AJ2132" s="199"/>
      <c r="AK2132" s="199"/>
      <c r="AL2132" s="199"/>
      <c r="AM2132" s="199"/>
      <c r="AN2132" s="173">
        <v>2</v>
      </c>
      <c r="AO2132" s="173">
        <v>1</v>
      </c>
      <c r="AP2132" s="173">
        <v>0.7</v>
      </c>
      <c r="AQ2132" s="173"/>
      <c r="AR2132" s="173"/>
      <c r="AS2132" s="173">
        <v>2</v>
      </c>
      <c r="AT2132" s="173">
        <v>9</v>
      </c>
      <c r="AU2132" s="173">
        <v>4</v>
      </c>
      <c r="AV2132" s="173">
        <v>2</v>
      </c>
      <c r="AW2132" s="173">
        <v>1</v>
      </c>
      <c r="AX2132" s="173"/>
      <c r="AY2132" s="173"/>
      <c r="AZ2132" s="211">
        <f t="shared" si="464"/>
        <v>5.7</v>
      </c>
      <c r="BA2132" s="211">
        <f t="shared" si="465"/>
        <v>16</v>
      </c>
      <c r="BB2132" s="205">
        <f t="shared" si="467"/>
        <v>353635</v>
      </c>
      <c r="BC2132" s="205">
        <f t="shared" si="468"/>
        <v>252136</v>
      </c>
      <c r="BD2132" s="205">
        <f t="shared" si="469"/>
        <v>101444</v>
      </c>
      <c r="BE2132" s="205">
        <f t="shared" si="470"/>
        <v>-55</v>
      </c>
      <c r="BF2132" s="175">
        <v>252191</v>
      </c>
      <c r="BG2132" s="175">
        <v>8874</v>
      </c>
      <c r="BH2132" s="175">
        <v>101499</v>
      </c>
      <c r="BI2132" s="175">
        <v>101499</v>
      </c>
      <c r="BJ2132" s="175"/>
      <c r="BK2132" s="175">
        <v>49335</v>
      </c>
      <c r="BL2132" s="175">
        <v>19313</v>
      </c>
      <c r="BM2132" s="175">
        <v>47427</v>
      </c>
      <c r="BN2132" s="175">
        <v>18044</v>
      </c>
      <c r="BO2132" s="175">
        <v>7644</v>
      </c>
      <c r="BP2132" s="200">
        <f t="shared" si="471"/>
        <v>109143</v>
      </c>
    </row>
    <row r="2133" spans="1:68" s="201" customFormat="1" x14ac:dyDescent="0.15">
      <c r="A2133" s="117">
        <v>4000281001</v>
      </c>
      <c r="B2133" s="118" t="s">
        <v>2793</v>
      </c>
      <c r="C2133" s="118" t="s">
        <v>2791</v>
      </c>
      <c r="D2133" s="118" t="s">
        <v>2794</v>
      </c>
      <c r="E2133" s="118" t="s">
        <v>5103</v>
      </c>
      <c r="F2133" s="120">
        <v>19</v>
      </c>
      <c r="G2133" s="119">
        <v>15471566</v>
      </c>
      <c r="H2133" s="119"/>
      <c r="I2133" s="120" t="s">
        <v>5820</v>
      </c>
      <c r="J2133" s="120">
        <v>64750</v>
      </c>
      <c r="K2133" s="120">
        <v>15471566</v>
      </c>
      <c r="L2133" s="120">
        <v>0.65500000000000003</v>
      </c>
      <c r="M2133" s="121" t="s">
        <v>5661</v>
      </c>
      <c r="N2133" s="120">
        <v>2</v>
      </c>
      <c r="O2133" s="119">
        <v>210</v>
      </c>
      <c r="P2133" s="119"/>
      <c r="Q2133" s="119"/>
      <c r="R2133" s="120"/>
      <c r="S2133" s="120"/>
      <c r="T2133" s="120"/>
      <c r="U2133" s="120" t="s">
        <v>5689</v>
      </c>
      <c r="V2133" s="172">
        <v>10148.700000000001</v>
      </c>
      <c r="W2133" s="172">
        <v>1783.2</v>
      </c>
      <c r="X2133" s="172">
        <v>6783.4</v>
      </c>
      <c r="Y2133" s="172">
        <v>1342.8</v>
      </c>
      <c r="Z2133" s="172">
        <v>239.3</v>
      </c>
      <c r="AA2133" s="123">
        <v>125757</v>
      </c>
      <c r="AB2133" s="123"/>
      <c r="AC2133" s="123">
        <v>12336</v>
      </c>
      <c r="AD2133" s="123"/>
      <c r="AE2133" s="123"/>
      <c r="AF2133" s="123"/>
      <c r="AG2133" s="214"/>
      <c r="AH2133" s="229" t="str">
        <f t="shared" si="466"/>
        <v>b3</v>
      </c>
      <c r="AI2133" s="199"/>
      <c r="AJ2133" s="199"/>
      <c r="AK2133" s="199"/>
      <c r="AL2133" s="199"/>
      <c r="AM2133" s="199"/>
      <c r="AN2133" s="173"/>
      <c r="AO2133" s="173"/>
      <c r="AP2133" s="173"/>
      <c r="AQ2133" s="173"/>
      <c r="AR2133" s="173"/>
      <c r="AS2133" s="173">
        <v>12</v>
      </c>
      <c r="AT2133" s="173">
        <v>14</v>
      </c>
      <c r="AU2133" s="173">
        <v>5</v>
      </c>
      <c r="AV2133" s="173">
        <v>9</v>
      </c>
      <c r="AW2133" s="173">
        <v>9</v>
      </c>
      <c r="AX2133" s="173">
        <v>7</v>
      </c>
      <c r="AY2133" s="173">
        <v>6</v>
      </c>
      <c r="AZ2133" s="211">
        <f t="shared" si="464"/>
        <v>12</v>
      </c>
      <c r="BA2133" s="211">
        <f t="shared" si="465"/>
        <v>50</v>
      </c>
      <c r="BB2133" s="205">
        <f t="shared" si="467"/>
        <v>1577138</v>
      </c>
      <c r="BC2133" s="205">
        <f t="shared" si="468"/>
        <v>1354431</v>
      </c>
      <c r="BD2133" s="205">
        <f t="shared" si="469"/>
        <v>437493</v>
      </c>
      <c r="BE2133" s="205">
        <f t="shared" si="470"/>
        <v>214786</v>
      </c>
      <c r="BF2133" s="175">
        <v>1139645</v>
      </c>
      <c r="BG2133" s="175"/>
      <c r="BH2133" s="175">
        <v>390915</v>
      </c>
      <c r="BI2133" s="175">
        <v>222707</v>
      </c>
      <c r="BJ2133" s="175"/>
      <c r="BK2133" s="175">
        <v>185448</v>
      </c>
      <c r="BL2133" s="175">
        <v>226262</v>
      </c>
      <c r="BM2133" s="175">
        <v>125463</v>
      </c>
      <c r="BN2133" s="175">
        <v>298944</v>
      </c>
      <c r="BO2133" s="175">
        <v>127399</v>
      </c>
      <c r="BP2133" s="200">
        <f t="shared" si="471"/>
        <v>518314</v>
      </c>
    </row>
    <row r="2134" spans="1:68" s="201" customFormat="1" x14ac:dyDescent="0.15">
      <c r="A2134" s="117">
        <v>2520101001</v>
      </c>
      <c r="B2134" s="118" t="s">
        <v>1970</v>
      </c>
      <c r="C2134" s="118" t="s">
        <v>1966</v>
      </c>
      <c r="D2134" s="118" t="s">
        <v>1971</v>
      </c>
      <c r="E2134" s="118" t="s">
        <v>4494</v>
      </c>
      <c r="F2134" s="120">
        <v>44</v>
      </c>
      <c r="G2134" s="119">
        <v>18127380</v>
      </c>
      <c r="H2134" s="119">
        <v>1709250</v>
      </c>
      <c r="I2134" s="120" t="s">
        <v>5821</v>
      </c>
      <c r="J2134" s="120">
        <v>88400</v>
      </c>
      <c r="K2134" s="120">
        <v>18127380</v>
      </c>
      <c r="L2134" s="120">
        <v>0.56200000000000006</v>
      </c>
      <c r="M2134" s="121" t="s">
        <v>5675</v>
      </c>
      <c r="N2134" s="120">
        <v>2</v>
      </c>
      <c r="O2134" s="119">
        <v>151</v>
      </c>
      <c r="P2134" s="119">
        <v>22.4</v>
      </c>
      <c r="Q2134" s="119">
        <v>2.2200000000000002</v>
      </c>
      <c r="R2134" s="120" t="s">
        <v>5655</v>
      </c>
      <c r="S2134" s="120">
        <v>98</v>
      </c>
      <c r="T2134" s="120"/>
      <c r="U2134" s="120"/>
      <c r="V2134" s="172">
        <v>6823</v>
      </c>
      <c r="W2134" s="172">
        <v>1080</v>
      </c>
      <c r="X2134" s="172">
        <v>4538</v>
      </c>
      <c r="Y2134" s="172">
        <v>836</v>
      </c>
      <c r="Z2134" s="172">
        <v>369</v>
      </c>
      <c r="AA2134" s="123">
        <v>72556</v>
      </c>
      <c r="AB2134" s="123"/>
      <c r="AC2134" s="123">
        <v>9386</v>
      </c>
      <c r="AD2134" s="123"/>
      <c r="AE2134" s="123"/>
      <c r="AF2134" s="123"/>
      <c r="AG2134" s="214"/>
      <c r="AH2134" s="229" t="str">
        <f t="shared" si="466"/>
        <v>b3</v>
      </c>
      <c r="AI2134" s="199" t="s">
        <v>5401</v>
      </c>
      <c r="AJ2134" s="199"/>
      <c r="AK2134" s="199" t="s">
        <v>5401</v>
      </c>
      <c r="AL2134" s="199" t="s">
        <v>5401</v>
      </c>
      <c r="AM2134" s="199" t="s">
        <v>5401</v>
      </c>
      <c r="AN2134" s="173">
        <v>3</v>
      </c>
      <c r="AO2134" s="173">
        <v>3</v>
      </c>
      <c r="AP2134" s="173">
        <v>2</v>
      </c>
      <c r="AQ2134" s="173"/>
      <c r="AR2134" s="173"/>
      <c r="AS2134" s="173">
        <v>4</v>
      </c>
      <c r="AT2134" s="173">
        <v>7</v>
      </c>
      <c r="AU2134" s="173">
        <v>11.5</v>
      </c>
      <c r="AV2134" s="173">
        <v>2.5</v>
      </c>
      <c r="AW2134" s="173">
        <v>0.5</v>
      </c>
      <c r="AX2134" s="173">
        <v>1.5</v>
      </c>
      <c r="AY2134" s="173">
        <v>4</v>
      </c>
      <c r="AZ2134" s="211">
        <f t="shared" si="464"/>
        <v>12</v>
      </c>
      <c r="BA2134" s="211">
        <f t="shared" si="465"/>
        <v>27</v>
      </c>
      <c r="BB2134" s="205">
        <f t="shared" si="467"/>
        <v>712393</v>
      </c>
      <c r="BC2134" s="205">
        <f t="shared" si="468"/>
        <v>712393</v>
      </c>
      <c r="BD2134" s="205">
        <f t="shared" si="469"/>
        <v>0</v>
      </c>
      <c r="BE2134" s="205">
        <f t="shared" si="470"/>
        <v>0</v>
      </c>
      <c r="BF2134" s="175">
        <v>712393</v>
      </c>
      <c r="BG2134" s="175">
        <v>33456</v>
      </c>
      <c r="BH2134" s="175">
        <v>262559</v>
      </c>
      <c r="BI2134" s="175"/>
      <c r="BJ2134" s="175"/>
      <c r="BK2134" s="175">
        <v>85170</v>
      </c>
      <c r="BL2134" s="175">
        <v>85020</v>
      </c>
      <c r="BM2134" s="175">
        <v>89834</v>
      </c>
      <c r="BN2134" s="175">
        <v>1560</v>
      </c>
      <c r="BO2134" s="175">
        <v>154794</v>
      </c>
      <c r="BP2134" s="200">
        <f t="shared" si="471"/>
        <v>417353</v>
      </c>
    </row>
    <row r="2135" spans="1:68" s="201" customFormat="1" x14ac:dyDescent="0.15">
      <c r="A2135" s="117">
        <v>4120101001</v>
      </c>
      <c r="B2135" s="118" t="s">
        <v>2864</v>
      </c>
      <c r="C2135" s="118" t="s">
        <v>2865</v>
      </c>
      <c r="D2135" s="118" t="s">
        <v>2866</v>
      </c>
      <c r="E2135" s="118" t="s">
        <v>5151</v>
      </c>
      <c r="F2135" s="120">
        <v>35</v>
      </c>
      <c r="G2135" s="119">
        <v>18444780</v>
      </c>
      <c r="H2135" s="119"/>
      <c r="I2135" s="120" t="s">
        <v>5820</v>
      </c>
      <c r="J2135" s="120">
        <v>65930</v>
      </c>
      <c r="K2135" s="120">
        <v>18444780</v>
      </c>
      <c r="L2135" s="120">
        <v>0.76600000000000001</v>
      </c>
      <c r="M2135" s="121" t="s">
        <v>5670</v>
      </c>
      <c r="N2135" s="120">
        <v>2</v>
      </c>
      <c r="O2135" s="119">
        <v>198.8</v>
      </c>
      <c r="P2135" s="119"/>
      <c r="Q2135" s="119"/>
      <c r="R2135" s="120" t="s">
        <v>5655</v>
      </c>
      <c r="S2135" s="120">
        <v>166.2</v>
      </c>
      <c r="T2135" s="120"/>
      <c r="U2135" s="120"/>
      <c r="V2135" s="172">
        <v>4888.3999999999996</v>
      </c>
      <c r="W2135" s="172">
        <v>1708</v>
      </c>
      <c r="X2135" s="172">
        <v>3180.4</v>
      </c>
      <c r="Y2135" s="172"/>
      <c r="Z2135" s="172"/>
      <c r="AA2135" s="123">
        <v>366281</v>
      </c>
      <c r="AB2135" s="123">
        <v>415685.2999999997</v>
      </c>
      <c r="AC2135" s="123">
        <v>8162</v>
      </c>
      <c r="AD2135" s="123"/>
      <c r="AE2135" s="123"/>
      <c r="AF2135" s="123"/>
      <c r="AG2135" s="214"/>
      <c r="AH2135" s="229" t="str">
        <f t="shared" si="466"/>
        <v>b3</v>
      </c>
      <c r="AI2135" s="199"/>
      <c r="AJ2135" s="199"/>
      <c r="AK2135" s="199"/>
      <c r="AL2135" s="199"/>
      <c r="AM2135" s="199"/>
      <c r="AN2135" s="173"/>
      <c r="AO2135" s="173"/>
      <c r="AP2135" s="173"/>
      <c r="AQ2135" s="173"/>
      <c r="AR2135" s="173"/>
      <c r="AS2135" s="173"/>
      <c r="AT2135" s="173"/>
      <c r="AU2135" s="173"/>
      <c r="AV2135" s="173"/>
      <c r="AW2135" s="173"/>
      <c r="AX2135" s="173"/>
      <c r="AY2135" s="173"/>
      <c r="AZ2135" s="211">
        <f t="shared" si="464"/>
        <v>0</v>
      </c>
      <c r="BA2135" s="211">
        <f t="shared" si="465"/>
        <v>0</v>
      </c>
      <c r="BB2135" s="205">
        <f t="shared" si="467"/>
        <v>0</v>
      </c>
      <c r="BC2135" s="205">
        <f t="shared" si="468"/>
        <v>0</v>
      </c>
      <c r="BD2135" s="205">
        <f t="shared" si="469"/>
        <v>0</v>
      </c>
      <c r="BE2135" s="205">
        <f t="shared" si="470"/>
        <v>0</v>
      </c>
      <c r="BF2135" s="175"/>
      <c r="BG2135" s="175"/>
      <c r="BH2135" s="175"/>
      <c r="BI2135" s="175"/>
      <c r="BJ2135" s="175"/>
      <c r="BK2135" s="175"/>
      <c r="BL2135" s="175"/>
      <c r="BM2135" s="175"/>
      <c r="BN2135" s="175"/>
      <c r="BO2135" s="175"/>
      <c r="BP2135" s="200">
        <f t="shared" si="471"/>
        <v>0</v>
      </c>
    </row>
    <row r="2136" spans="1:68" s="201" customFormat="1" x14ac:dyDescent="0.15">
      <c r="A2136" s="117">
        <v>3200181001</v>
      </c>
      <c r="B2136" s="118" t="s">
        <v>2372</v>
      </c>
      <c r="C2136" s="118" t="s">
        <v>2373</v>
      </c>
      <c r="D2136" s="118" t="s">
        <v>2374</v>
      </c>
      <c r="E2136" s="118" t="s">
        <v>4795</v>
      </c>
      <c r="F2136" s="120">
        <v>32</v>
      </c>
      <c r="G2136" s="119">
        <v>19532201</v>
      </c>
      <c r="H2136" s="119"/>
      <c r="I2136" s="120" t="s">
        <v>5820</v>
      </c>
      <c r="J2136" s="120">
        <v>72000</v>
      </c>
      <c r="K2136" s="120">
        <v>19532201</v>
      </c>
      <c r="L2136" s="120">
        <v>0.74299999999999999</v>
      </c>
      <c r="M2136" s="121" t="s">
        <v>5656</v>
      </c>
      <c r="N2136" s="120">
        <v>2</v>
      </c>
      <c r="O2136" s="119">
        <v>198</v>
      </c>
      <c r="P2136" s="119"/>
      <c r="Q2136" s="119"/>
      <c r="R2136" s="120" t="s">
        <v>5655</v>
      </c>
      <c r="S2136" s="120">
        <v>236.99</v>
      </c>
      <c r="T2136" s="120"/>
      <c r="U2136" s="120"/>
      <c r="V2136" s="172">
        <v>12767.4</v>
      </c>
      <c r="W2136" s="172">
        <v>2010.6</v>
      </c>
      <c r="X2136" s="172">
        <v>8253.1</v>
      </c>
      <c r="Y2136" s="172">
        <v>1533.7</v>
      </c>
      <c r="Z2136" s="172">
        <v>970</v>
      </c>
      <c r="AA2136" s="123">
        <v>117692</v>
      </c>
      <c r="AB2136" s="123">
        <v>443601.19999999995</v>
      </c>
      <c r="AC2136" s="123">
        <v>1927</v>
      </c>
      <c r="AD2136" s="123"/>
      <c r="AE2136" s="123"/>
      <c r="AF2136" s="123"/>
      <c r="AG2136" s="214"/>
      <c r="AH2136" s="229" t="str">
        <f t="shared" si="466"/>
        <v>b3</v>
      </c>
      <c r="AI2136" s="199" t="s">
        <v>5401</v>
      </c>
      <c r="AJ2136" s="199" t="s">
        <v>5401</v>
      </c>
      <c r="AK2136" s="199" t="s">
        <v>5401</v>
      </c>
      <c r="AL2136" s="199" t="s">
        <v>5401</v>
      </c>
      <c r="AM2136" s="199" t="s">
        <v>5401</v>
      </c>
      <c r="AN2136" s="173">
        <v>6</v>
      </c>
      <c r="AO2136" s="173" t="s">
        <v>3186</v>
      </c>
      <c r="AP2136" s="173" t="s">
        <v>3186</v>
      </c>
      <c r="AQ2136" s="173" t="s">
        <v>3186</v>
      </c>
      <c r="AR2136" s="173" t="s">
        <v>3186</v>
      </c>
      <c r="AS2136" s="173">
        <v>4</v>
      </c>
      <c r="AT2136" s="173">
        <v>5</v>
      </c>
      <c r="AU2136" s="173">
        <v>12</v>
      </c>
      <c r="AV2136" s="173">
        <v>5</v>
      </c>
      <c r="AW2136" s="173">
        <v>9</v>
      </c>
      <c r="AX2136" s="173">
        <v>5</v>
      </c>
      <c r="AY2136" s="173">
        <v>2</v>
      </c>
      <c r="AZ2136" s="211">
        <f t="shared" si="464"/>
        <v>10</v>
      </c>
      <c r="BA2136" s="211">
        <f t="shared" si="465"/>
        <v>38</v>
      </c>
      <c r="BB2136" s="205">
        <f t="shared" si="467"/>
        <v>955929</v>
      </c>
      <c r="BC2136" s="205">
        <f t="shared" si="468"/>
        <v>955929</v>
      </c>
      <c r="BD2136" s="205">
        <f t="shared" si="469"/>
        <v>0</v>
      </c>
      <c r="BE2136" s="205">
        <f t="shared" si="470"/>
        <v>0</v>
      </c>
      <c r="BF2136" s="175">
        <v>955929</v>
      </c>
      <c r="BG2136" s="175">
        <v>41679</v>
      </c>
      <c r="BH2136" s="175">
        <v>649386</v>
      </c>
      <c r="BI2136" s="175"/>
      <c r="BJ2136" s="175"/>
      <c r="BK2136" s="175">
        <v>152331</v>
      </c>
      <c r="BL2136" s="175">
        <v>107771</v>
      </c>
      <c r="BM2136" s="175"/>
      <c r="BN2136" s="175">
        <v>2842</v>
      </c>
      <c r="BO2136" s="175">
        <v>1920</v>
      </c>
      <c r="BP2136" s="200">
        <f t="shared" si="471"/>
        <v>651306</v>
      </c>
    </row>
    <row r="2137" spans="1:68" s="201" customFormat="1" x14ac:dyDescent="0.15">
      <c r="A2137" s="117">
        <v>820101001</v>
      </c>
      <c r="B2137" s="118" t="s">
        <v>779</v>
      </c>
      <c r="C2137" s="118" t="s">
        <v>762</v>
      </c>
      <c r="D2137" s="118" t="s">
        <v>780</v>
      </c>
      <c r="E2137" s="118" t="s">
        <v>3656</v>
      </c>
      <c r="F2137" s="120">
        <v>39</v>
      </c>
      <c r="G2137" s="119">
        <v>18771801</v>
      </c>
      <c r="H2137" s="119">
        <v>1007360</v>
      </c>
      <c r="I2137" s="120" t="s">
        <v>5821</v>
      </c>
      <c r="J2137" s="120">
        <v>79500</v>
      </c>
      <c r="K2137" s="120">
        <v>19779161</v>
      </c>
      <c r="L2137" s="120">
        <v>0.68200000000000005</v>
      </c>
      <c r="M2137" s="121" t="s">
        <v>5654</v>
      </c>
      <c r="N2137" s="120">
        <v>2</v>
      </c>
      <c r="O2137" s="119">
        <v>149</v>
      </c>
      <c r="P2137" s="119"/>
      <c r="Q2137" s="119"/>
      <c r="R2137" s="120" t="s">
        <v>5655</v>
      </c>
      <c r="S2137" s="120">
        <v>128.19999999999999</v>
      </c>
      <c r="T2137" s="120"/>
      <c r="U2137" s="120"/>
      <c r="V2137" s="172">
        <v>6250.6</v>
      </c>
      <c r="W2137" s="172">
        <v>312.5</v>
      </c>
      <c r="X2137" s="172">
        <v>5000.5</v>
      </c>
      <c r="Y2137" s="172">
        <v>875.1</v>
      </c>
      <c r="Z2137" s="172">
        <v>62.5</v>
      </c>
      <c r="AA2137" s="123">
        <v>69254</v>
      </c>
      <c r="AB2137" s="123">
        <v>136978.79999999984</v>
      </c>
      <c r="AC2137" s="123">
        <v>5533</v>
      </c>
      <c r="AD2137" s="123"/>
      <c r="AE2137" s="123"/>
      <c r="AF2137" s="123"/>
      <c r="AG2137" s="214"/>
      <c r="AH2137" s="229" t="str">
        <f t="shared" si="466"/>
        <v>b3</v>
      </c>
      <c r="AI2137" s="199"/>
      <c r="AJ2137" s="199"/>
      <c r="AK2137" s="199"/>
      <c r="AL2137" s="199"/>
      <c r="AM2137" s="199"/>
      <c r="AN2137" s="173">
        <v>3</v>
      </c>
      <c r="AO2137" s="173">
        <v>1.5</v>
      </c>
      <c r="AP2137" s="173">
        <v>1.5</v>
      </c>
      <c r="AQ2137" s="173">
        <v>1</v>
      </c>
      <c r="AR2137" s="173"/>
      <c r="AS2137" s="173">
        <v>3</v>
      </c>
      <c r="AT2137" s="173">
        <v>6.5</v>
      </c>
      <c r="AU2137" s="173">
        <v>6</v>
      </c>
      <c r="AV2137" s="173">
        <v>1</v>
      </c>
      <c r="AW2137" s="173">
        <v>1</v>
      </c>
      <c r="AX2137" s="173">
        <v>1.5</v>
      </c>
      <c r="AY2137" s="173"/>
      <c r="AZ2137" s="211">
        <f t="shared" si="464"/>
        <v>10</v>
      </c>
      <c r="BA2137" s="211">
        <f t="shared" si="465"/>
        <v>16</v>
      </c>
      <c r="BB2137" s="205">
        <f t="shared" si="467"/>
        <v>573142</v>
      </c>
      <c r="BC2137" s="205">
        <f t="shared" si="468"/>
        <v>475241</v>
      </c>
      <c r="BD2137" s="205">
        <f t="shared" si="469"/>
        <v>120866</v>
      </c>
      <c r="BE2137" s="205">
        <f t="shared" si="470"/>
        <v>22965</v>
      </c>
      <c r="BF2137" s="175">
        <v>452276</v>
      </c>
      <c r="BG2137" s="175">
        <v>59414</v>
      </c>
      <c r="BH2137" s="175">
        <v>120866</v>
      </c>
      <c r="BI2137" s="175">
        <v>97901</v>
      </c>
      <c r="BJ2137" s="175"/>
      <c r="BK2137" s="175">
        <v>82237</v>
      </c>
      <c r="BL2137" s="175">
        <v>14905</v>
      </c>
      <c r="BM2137" s="175">
        <v>113761</v>
      </c>
      <c r="BN2137" s="175">
        <v>25786</v>
      </c>
      <c r="BO2137" s="175">
        <v>58272</v>
      </c>
      <c r="BP2137" s="200">
        <f t="shared" si="471"/>
        <v>179138</v>
      </c>
    </row>
    <row r="2138" spans="1:68" s="201" customFormat="1" x14ac:dyDescent="0.15">
      <c r="A2138" s="117">
        <v>2720501003</v>
      </c>
      <c r="B2138" s="118" t="s">
        <v>2087</v>
      </c>
      <c r="C2138" s="118" t="s">
        <v>2037</v>
      </c>
      <c r="D2138" s="118" t="s">
        <v>2085</v>
      </c>
      <c r="E2138" s="118" t="s">
        <v>4576</v>
      </c>
      <c r="F2138" s="120">
        <v>40</v>
      </c>
      <c r="G2138" s="119">
        <v>19478112</v>
      </c>
      <c r="H2138" s="119">
        <v>2427720</v>
      </c>
      <c r="I2138" s="120" t="s">
        <v>5823</v>
      </c>
      <c r="J2138" s="120">
        <v>82400</v>
      </c>
      <c r="K2138" s="120">
        <v>20085327</v>
      </c>
      <c r="L2138" s="120">
        <v>0.66800000000000004</v>
      </c>
      <c r="M2138" s="121" t="s">
        <v>5654</v>
      </c>
      <c r="N2138" s="120">
        <v>2</v>
      </c>
      <c r="O2138" s="119">
        <v>212</v>
      </c>
      <c r="P2138" s="119">
        <v>42.7</v>
      </c>
      <c r="Q2138" s="119">
        <v>4.93</v>
      </c>
      <c r="R2138" s="120" t="s">
        <v>5655</v>
      </c>
      <c r="S2138" s="120">
        <v>198.2</v>
      </c>
      <c r="T2138" s="120"/>
      <c r="U2138" s="120"/>
      <c r="V2138" s="172">
        <v>6678</v>
      </c>
      <c r="W2138" s="172">
        <v>1690</v>
      </c>
      <c r="X2138" s="172">
        <v>3548</v>
      </c>
      <c r="Y2138" s="172">
        <v>1440</v>
      </c>
      <c r="Z2138" s="172"/>
      <c r="AA2138" s="123">
        <v>207599</v>
      </c>
      <c r="AB2138" s="123"/>
      <c r="AC2138" s="123">
        <v>16393</v>
      </c>
      <c r="AD2138" s="123"/>
      <c r="AE2138" s="123"/>
      <c r="AF2138" s="123"/>
      <c r="AG2138" s="214"/>
      <c r="AH2138" s="229" t="str">
        <f t="shared" si="466"/>
        <v>b3</v>
      </c>
      <c r="AI2138" s="199"/>
      <c r="AJ2138" s="199"/>
      <c r="AK2138" s="199"/>
      <c r="AL2138" s="199"/>
      <c r="AM2138" s="199"/>
      <c r="AN2138" s="173">
        <v>1</v>
      </c>
      <c r="AO2138" s="173">
        <v>5</v>
      </c>
      <c r="AP2138" s="173">
        <v>2</v>
      </c>
      <c r="AQ2138" s="173">
        <v>3</v>
      </c>
      <c r="AR2138" s="173" t="s">
        <v>3186</v>
      </c>
      <c r="AS2138" s="173">
        <v>1</v>
      </c>
      <c r="AT2138" s="173">
        <v>7</v>
      </c>
      <c r="AU2138" s="173">
        <v>6</v>
      </c>
      <c r="AV2138" s="173">
        <v>6</v>
      </c>
      <c r="AW2138" s="173">
        <v>6</v>
      </c>
      <c r="AX2138" s="173" t="s">
        <v>3186</v>
      </c>
      <c r="AY2138" s="173" t="s">
        <v>3186</v>
      </c>
      <c r="AZ2138" s="211">
        <f t="shared" si="464"/>
        <v>12</v>
      </c>
      <c r="BA2138" s="211">
        <f t="shared" si="465"/>
        <v>25</v>
      </c>
      <c r="BB2138" s="205">
        <f t="shared" si="467"/>
        <v>1186959</v>
      </c>
      <c r="BC2138" s="205">
        <f t="shared" si="468"/>
        <v>966079</v>
      </c>
      <c r="BD2138" s="205">
        <f t="shared" si="469"/>
        <v>232660</v>
      </c>
      <c r="BE2138" s="205">
        <f t="shared" si="470"/>
        <v>11780</v>
      </c>
      <c r="BF2138" s="175">
        <v>954299</v>
      </c>
      <c r="BG2138" s="175">
        <v>43758</v>
      </c>
      <c r="BH2138" s="175">
        <v>294506</v>
      </c>
      <c r="BI2138" s="175">
        <v>220880</v>
      </c>
      <c r="BJ2138" s="175"/>
      <c r="BK2138" s="175">
        <v>318186</v>
      </c>
      <c r="BL2138" s="175">
        <v>23933</v>
      </c>
      <c r="BM2138" s="175">
        <v>125205</v>
      </c>
      <c r="BN2138" s="175">
        <v>99863</v>
      </c>
      <c r="BO2138" s="175">
        <v>60628</v>
      </c>
      <c r="BP2138" s="200">
        <f t="shared" si="471"/>
        <v>355134</v>
      </c>
    </row>
    <row r="2139" spans="1:68" s="201" customFormat="1" x14ac:dyDescent="0.15">
      <c r="A2139" s="117">
        <v>4300181001</v>
      </c>
      <c r="B2139" s="118" t="s">
        <v>2953</v>
      </c>
      <c r="C2139" s="118" t="s">
        <v>2954</v>
      </c>
      <c r="D2139" s="118" t="s">
        <v>2955</v>
      </c>
      <c r="E2139" s="118" t="s">
        <v>5218</v>
      </c>
      <c r="F2139" s="120">
        <v>24</v>
      </c>
      <c r="G2139" s="119">
        <v>20155776</v>
      </c>
      <c r="H2139" s="119"/>
      <c r="I2139" s="120" t="s">
        <v>5820</v>
      </c>
      <c r="J2139" s="120">
        <v>109600</v>
      </c>
      <c r="K2139" s="120">
        <v>20155776</v>
      </c>
      <c r="L2139" s="120">
        <v>0.504</v>
      </c>
      <c r="M2139" s="121" t="s">
        <v>5654</v>
      </c>
      <c r="N2139" s="120">
        <v>2</v>
      </c>
      <c r="O2139" s="119">
        <v>160</v>
      </c>
      <c r="P2139" s="119"/>
      <c r="Q2139" s="119"/>
      <c r="R2139" s="120" t="s">
        <v>5655</v>
      </c>
      <c r="S2139" s="120">
        <v>330.8</v>
      </c>
      <c r="T2139" s="120"/>
      <c r="U2139" s="120"/>
      <c r="V2139" s="172">
        <v>7543.6</v>
      </c>
      <c r="W2139" s="172">
        <v>1409.3</v>
      </c>
      <c r="X2139" s="172">
        <v>4469.6000000000004</v>
      </c>
      <c r="Y2139" s="172">
        <v>1416.4</v>
      </c>
      <c r="Z2139" s="172">
        <v>248.3</v>
      </c>
      <c r="AA2139" s="123">
        <v>92019</v>
      </c>
      <c r="AB2139" s="123">
        <v>353475.99999999971</v>
      </c>
      <c r="AC2139" s="123">
        <v>8709.9</v>
      </c>
      <c r="AD2139" s="123"/>
      <c r="AE2139" s="123"/>
      <c r="AF2139" s="123"/>
      <c r="AG2139" s="214"/>
      <c r="AH2139" s="229" t="str">
        <f t="shared" si="466"/>
        <v>b3</v>
      </c>
      <c r="AI2139" s="199"/>
      <c r="AJ2139" s="199"/>
      <c r="AK2139" s="199"/>
      <c r="AL2139" s="199"/>
      <c r="AM2139" s="199"/>
      <c r="AN2139" s="173" t="s">
        <v>3186</v>
      </c>
      <c r="AO2139" s="173" t="s">
        <v>3186</v>
      </c>
      <c r="AP2139" s="173" t="s">
        <v>3186</v>
      </c>
      <c r="AQ2139" s="173" t="s">
        <v>3186</v>
      </c>
      <c r="AR2139" s="173" t="s">
        <v>3186</v>
      </c>
      <c r="AS2139" s="173">
        <v>3</v>
      </c>
      <c r="AT2139" s="173">
        <v>4</v>
      </c>
      <c r="AU2139" s="173">
        <v>4</v>
      </c>
      <c r="AV2139" s="173">
        <v>3</v>
      </c>
      <c r="AW2139" s="173">
        <v>4</v>
      </c>
      <c r="AX2139" s="173">
        <v>3</v>
      </c>
      <c r="AY2139" s="173">
        <v>1</v>
      </c>
      <c r="AZ2139" s="211">
        <f t="shared" si="464"/>
        <v>3</v>
      </c>
      <c r="BA2139" s="211">
        <f t="shared" si="465"/>
        <v>19</v>
      </c>
      <c r="BB2139" s="205">
        <f t="shared" si="467"/>
        <v>811096</v>
      </c>
      <c r="BC2139" s="205">
        <f t="shared" si="468"/>
        <v>811096</v>
      </c>
      <c r="BD2139" s="205">
        <f t="shared" si="469"/>
        <v>0</v>
      </c>
      <c r="BE2139" s="205">
        <f t="shared" si="470"/>
        <v>0</v>
      </c>
      <c r="BF2139" s="175">
        <v>811096</v>
      </c>
      <c r="BG2139" s="175">
        <v>17850</v>
      </c>
      <c r="BH2139" s="175">
        <v>261839</v>
      </c>
      <c r="BI2139" s="175"/>
      <c r="BJ2139" s="175"/>
      <c r="BK2139" s="175">
        <v>164184</v>
      </c>
      <c r="BL2139" s="175">
        <v>104550</v>
      </c>
      <c r="BM2139" s="175">
        <v>76981</v>
      </c>
      <c r="BN2139" s="175">
        <v>89747</v>
      </c>
      <c r="BO2139" s="175">
        <v>95945</v>
      </c>
      <c r="BP2139" s="200">
        <f t="shared" si="471"/>
        <v>357784</v>
      </c>
    </row>
    <row r="2140" spans="1:68" s="201" customFormat="1" x14ac:dyDescent="0.15">
      <c r="A2140" s="117">
        <v>1220401001</v>
      </c>
      <c r="B2140" s="118" t="s">
        <v>1032</v>
      </c>
      <c r="C2140" s="118" t="s">
        <v>1020</v>
      </c>
      <c r="D2140" s="118" t="s">
        <v>1033</v>
      </c>
      <c r="E2140" s="118" t="s">
        <v>3809</v>
      </c>
      <c r="F2140" s="120">
        <v>37</v>
      </c>
      <c r="G2140" s="119">
        <v>17213220</v>
      </c>
      <c r="H2140" s="119">
        <v>4273750</v>
      </c>
      <c r="I2140" s="120" t="s">
        <v>5823</v>
      </c>
      <c r="J2140" s="120">
        <v>67000</v>
      </c>
      <c r="K2140" s="120">
        <v>20432170</v>
      </c>
      <c r="L2140" s="120">
        <v>0.83599999999999997</v>
      </c>
      <c r="M2140" s="121" t="s">
        <v>5656</v>
      </c>
      <c r="N2140" s="120">
        <v>2</v>
      </c>
      <c r="O2140" s="119">
        <v>257</v>
      </c>
      <c r="P2140" s="119">
        <v>46</v>
      </c>
      <c r="Q2140" s="119">
        <v>7.2</v>
      </c>
      <c r="R2140" s="120" t="s">
        <v>5655</v>
      </c>
      <c r="S2140" s="120">
        <v>409.4</v>
      </c>
      <c r="T2140" s="120"/>
      <c r="U2140" s="120"/>
      <c r="V2140" s="172">
        <v>9759.4699999999993</v>
      </c>
      <c r="W2140" s="172">
        <v>2000.8</v>
      </c>
      <c r="X2140" s="172">
        <v>7577.77</v>
      </c>
      <c r="Y2140" s="172">
        <v>180.9</v>
      </c>
      <c r="Z2140" s="172"/>
      <c r="AA2140" s="123">
        <v>102365</v>
      </c>
      <c r="AB2140" s="123">
        <v>538504.19999999949</v>
      </c>
      <c r="AC2140" s="123">
        <v>5758</v>
      </c>
      <c r="AD2140" s="123"/>
      <c r="AE2140" s="123"/>
      <c r="AF2140" s="123"/>
      <c r="AG2140" s="214"/>
      <c r="AH2140" s="229" t="str">
        <f t="shared" si="466"/>
        <v>b3</v>
      </c>
      <c r="AI2140" s="199"/>
      <c r="AJ2140" s="199"/>
      <c r="AK2140" s="199"/>
      <c r="AL2140" s="199"/>
      <c r="AM2140" s="199"/>
      <c r="AN2140" s="173">
        <v>4</v>
      </c>
      <c r="AO2140" s="173">
        <v>3</v>
      </c>
      <c r="AP2140" s="173">
        <v>3</v>
      </c>
      <c r="AQ2140" s="173">
        <v>1</v>
      </c>
      <c r="AR2140" s="173"/>
      <c r="AS2140" s="173">
        <v>2</v>
      </c>
      <c r="AT2140" s="173">
        <v>13</v>
      </c>
      <c r="AU2140" s="173">
        <v>7</v>
      </c>
      <c r="AV2140" s="173">
        <v>2</v>
      </c>
      <c r="AW2140" s="173">
        <v>2</v>
      </c>
      <c r="AX2140" s="173">
        <v>2</v>
      </c>
      <c r="AY2140" s="173"/>
      <c r="AZ2140" s="211">
        <f t="shared" si="464"/>
        <v>13</v>
      </c>
      <c r="BA2140" s="211">
        <f t="shared" si="465"/>
        <v>26</v>
      </c>
      <c r="BB2140" s="205">
        <f t="shared" si="467"/>
        <v>807949</v>
      </c>
      <c r="BC2140" s="205">
        <f t="shared" si="468"/>
        <v>716221</v>
      </c>
      <c r="BD2140" s="205">
        <f t="shared" si="469"/>
        <v>96605</v>
      </c>
      <c r="BE2140" s="205">
        <f t="shared" si="470"/>
        <v>4877</v>
      </c>
      <c r="BF2140" s="175">
        <v>711344</v>
      </c>
      <c r="BG2140" s="175">
        <v>50748</v>
      </c>
      <c r="BH2140" s="175">
        <v>148995</v>
      </c>
      <c r="BI2140" s="175">
        <v>91728</v>
      </c>
      <c r="BJ2140" s="175"/>
      <c r="BK2140" s="175">
        <v>119164</v>
      </c>
      <c r="BL2140" s="175">
        <v>63223</v>
      </c>
      <c r="BM2140" s="175">
        <v>181580</v>
      </c>
      <c r="BN2140" s="175">
        <v>8897</v>
      </c>
      <c r="BO2140" s="175">
        <v>143614</v>
      </c>
      <c r="BP2140" s="200">
        <f t="shared" si="471"/>
        <v>292609</v>
      </c>
    </row>
    <row r="2141" spans="1:68" s="201" customFormat="1" x14ac:dyDescent="0.15">
      <c r="A2141" s="117">
        <v>2720301001</v>
      </c>
      <c r="B2141" s="118" t="s">
        <v>2080</v>
      </c>
      <c r="C2141" s="118" t="s">
        <v>2037</v>
      </c>
      <c r="D2141" s="118" t="s">
        <v>2081</v>
      </c>
      <c r="E2141" s="118" t="s">
        <v>4572</v>
      </c>
      <c r="F2141" s="120">
        <v>40</v>
      </c>
      <c r="G2141" s="119">
        <v>21822300</v>
      </c>
      <c r="H2141" s="119">
        <v>2167500</v>
      </c>
      <c r="I2141" s="120" t="s">
        <v>5823</v>
      </c>
      <c r="J2141" s="120">
        <v>78000</v>
      </c>
      <c r="K2141" s="120">
        <v>21822300</v>
      </c>
      <c r="L2141" s="120">
        <v>0.76700000000000002</v>
      </c>
      <c r="M2141" s="121" t="s">
        <v>5681</v>
      </c>
      <c r="N2141" s="120">
        <v>2</v>
      </c>
      <c r="O2141" s="119">
        <v>140</v>
      </c>
      <c r="P2141" s="119">
        <v>24</v>
      </c>
      <c r="Q2141" s="119">
        <v>2.2000000000000002</v>
      </c>
      <c r="R2141" s="120" t="s">
        <v>5655</v>
      </c>
      <c r="S2141" s="120">
        <v>429.2</v>
      </c>
      <c r="T2141" s="120"/>
      <c r="U2141" s="120"/>
      <c r="V2141" s="172">
        <v>8611.509</v>
      </c>
      <c r="W2141" s="172">
        <v>2401.7280000000001</v>
      </c>
      <c r="X2141" s="172">
        <v>4522.5810000000001</v>
      </c>
      <c r="Y2141" s="172">
        <v>593.5</v>
      </c>
      <c r="Z2141" s="172">
        <v>1093.7</v>
      </c>
      <c r="AA2141" s="123">
        <v>116134.2</v>
      </c>
      <c r="AB2141" s="123"/>
      <c r="AC2141" s="123">
        <v>10408</v>
      </c>
      <c r="AD2141" s="123"/>
      <c r="AE2141" s="123"/>
      <c r="AF2141" s="123"/>
      <c r="AG2141" s="214"/>
      <c r="AH2141" s="229" t="str">
        <f t="shared" si="466"/>
        <v>b3</v>
      </c>
      <c r="AI2141" s="199"/>
      <c r="AJ2141" s="199"/>
      <c r="AK2141" s="199"/>
      <c r="AL2141" s="199"/>
      <c r="AM2141" s="199"/>
      <c r="AN2141" s="173">
        <v>4</v>
      </c>
      <c r="AO2141" s="173">
        <v>12</v>
      </c>
      <c r="AP2141" s="173">
        <v>2</v>
      </c>
      <c r="AQ2141" s="173">
        <v>4</v>
      </c>
      <c r="AR2141" s="173"/>
      <c r="AS2141" s="173"/>
      <c r="AT2141" s="173">
        <v>12</v>
      </c>
      <c r="AU2141" s="173">
        <v>4</v>
      </c>
      <c r="AV2141" s="173">
        <v>8</v>
      </c>
      <c r="AW2141" s="173">
        <v>2</v>
      </c>
      <c r="AX2141" s="173"/>
      <c r="AY2141" s="173">
        <v>2</v>
      </c>
      <c r="AZ2141" s="211">
        <f t="shared" si="464"/>
        <v>22</v>
      </c>
      <c r="BA2141" s="211">
        <f t="shared" si="465"/>
        <v>28</v>
      </c>
      <c r="BB2141" s="205">
        <f t="shared" si="467"/>
        <v>979893</v>
      </c>
      <c r="BC2141" s="205">
        <f t="shared" si="468"/>
        <v>869178</v>
      </c>
      <c r="BD2141" s="205">
        <f t="shared" si="469"/>
        <v>110993</v>
      </c>
      <c r="BE2141" s="205">
        <f t="shared" si="470"/>
        <v>278</v>
      </c>
      <c r="BF2141" s="175">
        <v>868900</v>
      </c>
      <c r="BG2141" s="175">
        <v>132261</v>
      </c>
      <c r="BH2141" s="175">
        <v>162225</v>
      </c>
      <c r="BI2141" s="175">
        <v>110715</v>
      </c>
      <c r="BJ2141" s="175"/>
      <c r="BK2141" s="175">
        <v>142351</v>
      </c>
      <c r="BL2141" s="175">
        <v>120370</v>
      </c>
      <c r="BM2141" s="175">
        <v>117529</v>
      </c>
      <c r="BN2141" s="175">
        <v>68341</v>
      </c>
      <c r="BO2141" s="175">
        <v>126101</v>
      </c>
      <c r="BP2141" s="200">
        <f t="shared" si="471"/>
        <v>288326</v>
      </c>
    </row>
    <row r="2142" spans="1:68" s="201" customFormat="1" x14ac:dyDescent="0.15">
      <c r="A2142" s="117">
        <v>2120201001</v>
      </c>
      <c r="B2142" s="118" t="s">
        <v>1657</v>
      </c>
      <c r="C2142" s="118" t="s">
        <v>1650</v>
      </c>
      <c r="D2142" s="118" t="s">
        <v>1658</v>
      </c>
      <c r="E2142" s="118" t="s">
        <v>4255</v>
      </c>
      <c r="F2142" s="120">
        <v>51</v>
      </c>
      <c r="G2142" s="119">
        <v>25310271</v>
      </c>
      <c r="H2142" s="119"/>
      <c r="I2142" s="120" t="s">
        <v>5820</v>
      </c>
      <c r="J2142" s="120">
        <v>80200</v>
      </c>
      <c r="K2142" s="120">
        <v>26687525</v>
      </c>
      <c r="L2142" s="120">
        <v>0.91200000000000003</v>
      </c>
      <c r="M2142" s="121" t="s">
        <v>5654</v>
      </c>
      <c r="N2142" s="120">
        <v>2</v>
      </c>
      <c r="O2142" s="119">
        <v>107.9</v>
      </c>
      <c r="P2142" s="119">
        <v>17.7</v>
      </c>
      <c r="Q2142" s="119">
        <v>3.39</v>
      </c>
      <c r="R2142" s="120" t="s">
        <v>5655</v>
      </c>
      <c r="S2142" s="120">
        <v>60.8</v>
      </c>
      <c r="T2142" s="120"/>
      <c r="U2142" s="120"/>
      <c r="V2142" s="172">
        <v>7173.1</v>
      </c>
      <c r="W2142" s="172">
        <v>2856.8</v>
      </c>
      <c r="X2142" s="172">
        <v>2689.3</v>
      </c>
      <c r="Y2142" s="172">
        <v>958.7</v>
      </c>
      <c r="Z2142" s="172">
        <v>668.3</v>
      </c>
      <c r="AA2142" s="123">
        <v>135017</v>
      </c>
      <c r="AB2142" s="123">
        <v>699968.5</v>
      </c>
      <c r="AC2142" s="123">
        <v>6589</v>
      </c>
      <c r="AD2142" s="123"/>
      <c r="AE2142" s="123"/>
      <c r="AF2142" s="123"/>
      <c r="AG2142" s="214"/>
      <c r="AH2142" s="229" t="str">
        <f t="shared" si="466"/>
        <v>b3</v>
      </c>
      <c r="AI2142" s="199"/>
      <c r="AJ2142" s="199"/>
      <c r="AK2142" s="199"/>
      <c r="AL2142" s="199"/>
      <c r="AM2142" s="199"/>
      <c r="AN2142" s="173">
        <v>7</v>
      </c>
      <c r="AO2142" s="173">
        <v>1</v>
      </c>
      <c r="AP2142" s="173">
        <v>2</v>
      </c>
      <c r="AQ2142" s="173">
        <v>2</v>
      </c>
      <c r="AR2142" s="173">
        <v>1</v>
      </c>
      <c r="AS2142" s="173"/>
      <c r="AT2142" s="173">
        <v>8</v>
      </c>
      <c r="AU2142" s="173">
        <v>1</v>
      </c>
      <c r="AV2142" s="173">
        <v>1</v>
      </c>
      <c r="AW2142" s="173">
        <v>1</v>
      </c>
      <c r="AX2142" s="173"/>
      <c r="AY2142" s="173">
        <v>1</v>
      </c>
      <c r="AZ2142" s="211">
        <f t="shared" si="464"/>
        <v>13</v>
      </c>
      <c r="BA2142" s="211">
        <f t="shared" si="465"/>
        <v>12</v>
      </c>
      <c r="BB2142" s="205">
        <f t="shared" si="467"/>
        <v>539006</v>
      </c>
      <c r="BC2142" s="205">
        <f t="shared" si="468"/>
        <v>539006</v>
      </c>
      <c r="BD2142" s="205">
        <f t="shared" si="469"/>
        <v>0</v>
      </c>
      <c r="BE2142" s="205">
        <f t="shared" si="470"/>
        <v>0</v>
      </c>
      <c r="BF2142" s="175">
        <v>539006</v>
      </c>
      <c r="BG2142" s="175">
        <v>75571</v>
      </c>
      <c r="BH2142" s="175">
        <v>79254</v>
      </c>
      <c r="BI2142" s="175"/>
      <c r="BJ2142" s="175"/>
      <c r="BK2142" s="175">
        <v>112865</v>
      </c>
      <c r="BL2142" s="175">
        <v>108459</v>
      </c>
      <c r="BM2142" s="175">
        <v>100262</v>
      </c>
      <c r="BN2142" s="175">
        <v>38502</v>
      </c>
      <c r="BO2142" s="175">
        <v>24093</v>
      </c>
      <c r="BP2142" s="200">
        <f t="shared" si="471"/>
        <v>103347</v>
      </c>
    </row>
    <row r="2143" spans="1:68" s="201" customFormat="1" x14ac:dyDescent="0.15">
      <c r="A2143" s="117">
        <v>2810001007</v>
      </c>
      <c r="B2143" s="118" t="s">
        <v>2114</v>
      </c>
      <c r="C2143" s="118" t="s">
        <v>2099</v>
      </c>
      <c r="D2143" s="118" t="s">
        <v>2110</v>
      </c>
      <c r="E2143" s="118" t="s">
        <v>4594</v>
      </c>
      <c r="F2143" s="120">
        <v>32</v>
      </c>
      <c r="G2143" s="119">
        <v>26703452</v>
      </c>
      <c r="H2143" s="119">
        <v>4723033</v>
      </c>
      <c r="I2143" s="120" t="s">
        <v>5820</v>
      </c>
      <c r="J2143" s="120">
        <v>98800</v>
      </c>
      <c r="K2143" s="120">
        <v>26703452</v>
      </c>
      <c r="L2143" s="120">
        <v>0.74</v>
      </c>
      <c r="M2143" s="121" t="s">
        <v>5661</v>
      </c>
      <c r="N2143" s="120">
        <v>2</v>
      </c>
      <c r="O2143" s="119">
        <v>180</v>
      </c>
      <c r="P2143" s="119">
        <v>31</v>
      </c>
      <c r="Q2143" s="119">
        <v>3.2</v>
      </c>
      <c r="R2143" s="120" t="s">
        <v>5655</v>
      </c>
      <c r="S2143" s="120">
        <v>196.88</v>
      </c>
      <c r="T2143" s="120"/>
      <c r="U2143" s="120"/>
      <c r="V2143" s="172">
        <v>11416.328</v>
      </c>
      <c r="W2143" s="172">
        <v>1620.2729999999999</v>
      </c>
      <c r="X2143" s="172">
        <v>5732.7280000000001</v>
      </c>
      <c r="Y2143" s="172">
        <v>1200.345</v>
      </c>
      <c r="Z2143" s="172">
        <v>2862.982</v>
      </c>
      <c r="AA2143" s="123">
        <v>128368</v>
      </c>
      <c r="AB2143" s="123">
        <v>439701.5</v>
      </c>
      <c r="AC2143" s="123">
        <v>11533.08</v>
      </c>
      <c r="AD2143" s="123"/>
      <c r="AE2143" s="123"/>
      <c r="AF2143" s="123"/>
      <c r="AG2143" s="214"/>
      <c r="AH2143" s="229" t="str">
        <f t="shared" si="466"/>
        <v>b3</v>
      </c>
      <c r="AI2143" s="199"/>
      <c r="AJ2143" s="199"/>
      <c r="AK2143" s="199"/>
      <c r="AL2143" s="199"/>
      <c r="AM2143" s="199"/>
      <c r="AN2143" s="173">
        <v>4.5</v>
      </c>
      <c r="AO2143" s="173">
        <v>18</v>
      </c>
      <c r="AP2143" s="173">
        <v>11</v>
      </c>
      <c r="AQ2143" s="173">
        <v>1</v>
      </c>
      <c r="AR2143" s="173">
        <v>3</v>
      </c>
      <c r="AS2143" s="173"/>
      <c r="AT2143" s="173"/>
      <c r="AU2143" s="173"/>
      <c r="AV2143" s="173">
        <v>2</v>
      </c>
      <c r="AW2143" s="173"/>
      <c r="AX2143" s="173"/>
      <c r="AY2143" s="173"/>
      <c r="AZ2143" s="211">
        <f t="shared" si="464"/>
        <v>37.5</v>
      </c>
      <c r="BA2143" s="211">
        <f t="shared" si="465"/>
        <v>2</v>
      </c>
      <c r="BB2143" s="205">
        <f t="shared" si="467"/>
        <v>691944</v>
      </c>
      <c r="BC2143" s="205">
        <f t="shared" si="468"/>
        <v>691944</v>
      </c>
      <c r="BD2143" s="205">
        <f t="shared" si="469"/>
        <v>0</v>
      </c>
      <c r="BE2143" s="205">
        <f t="shared" si="470"/>
        <v>0</v>
      </c>
      <c r="BF2143" s="175">
        <v>691944</v>
      </c>
      <c r="BG2143" s="175">
        <v>264672</v>
      </c>
      <c r="BH2143" s="175">
        <v>13104</v>
      </c>
      <c r="BI2143" s="175"/>
      <c r="BJ2143" s="175"/>
      <c r="BK2143" s="175">
        <v>49112</v>
      </c>
      <c r="BL2143" s="175">
        <v>49751</v>
      </c>
      <c r="BM2143" s="175">
        <v>163356</v>
      </c>
      <c r="BN2143" s="175">
        <v>49788</v>
      </c>
      <c r="BO2143" s="175">
        <v>102161</v>
      </c>
      <c r="BP2143" s="200">
        <f t="shared" si="471"/>
        <v>115265</v>
      </c>
    </row>
    <row r="2144" spans="1:68" s="201" customFormat="1" x14ac:dyDescent="0.15">
      <c r="A2144" s="117">
        <v>3400181001</v>
      </c>
      <c r="B2144" s="118" t="s">
        <v>676</v>
      </c>
      <c r="C2144" s="118" t="s">
        <v>2517</v>
      </c>
      <c r="D2144" s="118" t="s">
        <v>2518</v>
      </c>
      <c r="E2144" s="118" t="s">
        <v>4906</v>
      </c>
      <c r="F2144" s="120">
        <v>28</v>
      </c>
      <c r="G2144" s="119">
        <v>35099626</v>
      </c>
      <c r="H2144" s="119"/>
      <c r="I2144" s="120" t="s">
        <v>5820</v>
      </c>
      <c r="J2144" s="120">
        <v>148380</v>
      </c>
      <c r="K2144" s="120">
        <v>35099626</v>
      </c>
      <c r="L2144" s="120">
        <v>0.64800000000000002</v>
      </c>
      <c r="M2144" s="121" t="s">
        <v>5654</v>
      </c>
      <c r="N2144" s="120">
        <v>2</v>
      </c>
      <c r="O2144" s="119">
        <v>170</v>
      </c>
      <c r="P2144" s="119"/>
      <c r="Q2144" s="119"/>
      <c r="R2144" s="120" t="s">
        <v>5655</v>
      </c>
      <c r="S2144" s="120">
        <v>46.17</v>
      </c>
      <c r="T2144" s="120"/>
      <c r="U2144" s="120"/>
      <c r="V2144" s="172">
        <v>17020.7</v>
      </c>
      <c r="W2144" s="172">
        <v>4519.7619999999997</v>
      </c>
      <c r="X2144" s="172">
        <v>8801.0519999999997</v>
      </c>
      <c r="Y2144" s="172">
        <v>3699.886</v>
      </c>
      <c r="Z2144" s="172"/>
      <c r="AA2144" s="123">
        <v>215999</v>
      </c>
      <c r="AB2144" s="123">
        <v>723656.00000000116</v>
      </c>
      <c r="AC2144" s="123">
        <v>14451.06</v>
      </c>
      <c r="AD2144" s="123"/>
      <c r="AE2144" s="123"/>
      <c r="AF2144" s="123"/>
      <c r="AG2144" s="214"/>
      <c r="AH2144" s="229" t="str">
        <f t="shared" si="466"/>
        <v>b3</v>
      </c>
      <c r="AI2144" s="199"/>
      <c r="AJ2144" s="199"/>
      <c r="AK2144" s="199"/>
      <c r="AL2144" s="199"/>
      <c r="AM2144" s="199"/>
      <c r="AN2144" s="173">
        <v>1.7</v>
      </c>
      <c r="AO2144" s="173"/>
      <c r="AP2144" s="173"/>
      <c r="AQ2144" s="173"/>
      <c r="AR2144" s="173" t="s">
        <v>3186</v>
      </c>
      <c r="AS2144" s="173">
        <v>9</v>
      </c>
      <c r="AT2144" s="173">
        <v>13</v>
      </c>
      <c r="AU2144" s="173">
        <v>17</v>
      </c>
      <c r="AV2144" s="173">
        <v>4</v>
      </c>
      <c r="AW2144" s="173">
        <v>5</v>
      </c>
      <c r="AX2144" s="173">
        <v>8</v>
      </c>
      <c r="AY2144" s="173">
        <v>2</v>
      </c>
      <c r="AZ2144" s="211">
        <f t="shared" si="464"/>
        <v>10.7</v>
      </c>
      <c r="BA2144" s="211">
        <f t="shared" si="465"/>
        <v>49</v>
      </c>
      <c r="BB2144" s="205">
        <f t="shared" si="467"/>
        <v>1258274</v>
      </c>
      <c r="BC2144" s="205">
        <f t="shared" si="468"/>
        <v>1258274</v>
      </c>
      <c r="BD2144" s="205">
        <f t="shared" si="469"/>
        <v>0</v>
      </c>
      <c r="BE2144" s="205">
        <f t="shared" si="470"/>
        <v>0</v>
      </c>
      <c r="BF2144" s="175">
        <v>1258274</v>
      </c>
      <c r="BG2144" s="175">
        <v>4103</v>
      </c>
      <c r="BH2144" s="175">
        <v>1252051</v>
      </c>
      <c r="BI2144" s="175"/>
      <c r="BJ2144" s="175"/>
      <c r="BK2144" s="175"/>
      <c r="BL2144" s="175"/>
      <c r="BM2144" s="175"/>
      <c r="BN2144" s="175"/>
      <c r="BO2144" s="175">
        <v>2120</v>
      </c>
      <c r="BP2144" s="200">
        <f t="shared" si="471"/>
        <v>1254171</v>
      </c>
    </row>
    <row r="2145" spans="1:68" s="124" customFormat="1" x14ac:dyDescent="0.15">
      <c r="A2145" s="117">
        <v>4700181002</v>
      </c>
      <c r="B2145" s="118" t="s">
        <v>3153</v>
      </c>
      <c r="C2145" s="118" t="s">
        <v>3151</v>
      </c>
      <c r="D2145" s="118" t="s">
        <v>3152</v>
      </c>
      <c r="E2145" s="118" t="s">
        <v>5347</v>
      </c>
      <c r="F2145" s="120">
        <v>43</v>
      </c>
      <c r="G2145" s="119">
        <v>35403230</v>
      </c>
      <c r="H2145" s="119"/>
      <c r="I2145" s="120" t="s">
        <v>5820</v>
      </c>
      <c r="J2145" s="120">
        <v>118000</v>
      </c>
      <c r="K2145" s="120">
        <v>35403230</v>
      </c>
      <c r="L2145" s="120">
        <v>0.82199999999999995</v>
      </c>
      <c r="M2145" s="121" t="s">
        <v>5654</v>
      </c>
      <c r="N2145" s="120">
        <v>2</v>
      </c>
      <c r="O2145" s="119">
        <v>190</v>
      </c>
      <c r="P2145" s="119">
        <v>46.5</v>
      </c>
      <c r="Q2145" s="119">
        <v>4.4000000000000004</v>
      </c>
      <c r="R2145" s="120" t="s">
        <v>5655</v>
      </c>
      <c r="S2145" s="120">
        <v>438.8</v>
      </c>
      <c r="T2145" s="120"/>
      <c r="U2145" s="120" t="s">
        <v>3186</v>
      </c>
      <c r="V2145" s="172">
        <v>11932.75</v>
      </c>
      <c r="W2145" s="172">
        <v>287.95</v>
      </c>
      <c r="X2145" s="172">
        <v>8863.2000000000007</v>
      </c>
      <c r="Y2145" s="172">
        <v>2781.6</v>
      </c>
      <c r="Z2145" s="172"/>
      <c r="AA2145" s="123">
        <v>235694</v>
      </c>
      <c r="AB2145" s="123">
        <v>852165.5000000007</v>
      </c>
      <c r="AC2145" s="123">
        <v>15257</v>
      </c>
      <c r="AD2145" s="123"/>
      <c r="AE2145" s="123"/>
      <c r="AF2145" s="123"/>
      <c r="AG2145" s="214"/>
      <c r="AH2145" s="229" t="str">
        <f t="shared" si="466"/>
        <v>b3</v>
      </c>
      <c r="AI2145" s="199"/>
      <c r="AJ2145" s="199"/>
      <c r="AK2145" s="199"/>
      <c r="AL2145" s="199"/>
      <c r="AM2145" s="199"/>
      <c r="AN2145" s="173">
        <v>2.6</v>
      </c>
      <c r="AO2145" s="173">
        <v>4.7</v>
      </c>
      <c r="AP2145" s="173">
        <v>4.7</v>
      </c>
      <c r="AQ2145" s="173">
        <v>3.6</v>
      </c>
      <c r="AR2145" s="173">
        <v>1.5</v>
      </c>
      <c r="AS2145" s="173">
        <v>1</v>
      </c>
      <c r="AT2145" s="173">
        <v>10</v>
      </c>
      <c r="AU2145" s="173">
        <v>7</v>
      </c>
      <c r="AV2145" s="173">
        <v>2</v>
      </c>
      <c r="AW2145" s="173">
        <v>6</v>
      </c>
      <c r="AX2145" s="173">
        <v>2</v>
      </c>
      <c r="AY2145" s="173">
        <v>4</v>
      </c>
      <c r="AZ2145" s="211">
        <f t="shared" ref="AZ2145:AZ2153" si="472">SUBTOTAL(9,AN2145:AS2145)</f>
        <v>18.100000000000001</v>
      </c>
      <c r="BA2145" s="211">
        <f t="shared" ref="BA2145:BA2152" si="473">SUBTOTAL(9,AT2145:AY2145)</f>
        <v>31</v>
      </c>
      <c r="BB2145" s="205">
        <f t="shared" si="467"/>
        <v>1291140</v>
      </c>
      <c r="BC2145" s="205">
        <f t="shared" si="468"/>
        <v>1184685</v>
      </c>
      <c r="BD2145" s="205">
        <f t="shared" si="469"/>
        <v>180810</v>
      </c>
      <c r="BE2145" s="205">
        <f t="shared" si="470"/>
        <v>74355</v>
      </c>
      <c r="BF2145" s="175">
        <v>1110330</v>
      </c>
      <c r="BG2145" s="175">
        <v>98310</v>
      </c>
      <c r="BH2145" s="175">
        <v>180810</v>
      </c>
      <c r="BI2145" s="175">
        <v>106455</v>
      </c>
      <c r="BJ2145" s="175"/>
      <c r="BK2145" s="175">
        <v>180593</v>
      </c>
      <c r="BL2145" s="175">
        <v>138765</v>
      </c>
      <c r="BM2145" s="175">
        <v>251627</v>
      </c>
      <c r="BN2145" s="175">
        <v>82433</v>
      </c>
      <c r="BO2145" s="175">
        <v>252147</v>
      </c>
      <c r="BP2145" s="200">
        <f t="shared" si="471"/>
        <v>432957</v>
      </c>
    </row>
    <row r="2146" spans="1:68" s="201" customFormat="1" x14ac:dyDescent="0.15">
      <c r="A2146" s="117">
        <v>1620101001</v>
      </c>
      <c r="B2146" s="118" t="s">
        <v>1280</v>
      </c>
      <c r="C2146" s="118" t="s">
        <v>1276</v>
      </c>
      <c r="D2146" s="118" t="s">
        <v>1281</v>
      </c>
      <c r="E2146" s="118" t="s">
        <v>3989</v>
      </c>
      <c r="F2146" s="120">
        <v>34</v>
      </c>
      <c r="G2146" s="119">
        <v>41602300</v>
      </c>
      <c r="H2146" s="119"/>
      <c r="I2146" s="120" t="s">
        <v>5821</v>
      </c>
      <c r="J2146" s="120">
        <v>162900</v>
      </c>
      <c r="K2146" s="120">
        <v>41602300</v>
      </c>
      <c r="L2146" s="120">
        <v>0.7</v>
      </c>
      <c r="M2146" s="121" t="s">
        <v>5654</v>
      </c>
      <c r="N2146" s="120">
        <v>2</v>
      </c>
      <c r="O2146" s="119">
        <v>140</v>
      </c>
      <c r="P2146" s="119"/>
      <c r="Q2146" s="119"/>
      <c r="R2146" s="120" t="s">
        <v>5655</v>
      </c>
      <c r="S2146" s="120">
        <v>405.42</v>
      </c>
      <c r="T2146" s="120"/>
      <c r="U2146" s="120"/>
      <c r="V2146" s="172">
        <v>10634</v>
      </c>
      <c r="W2146" s="172">
        <v>2660</v>
      </c>
      <c r="X2146" s="172">
        <v>5210</v>
      </c>
      <c r="Y2146" s="172">
        <v>2339</v>
      </c>
      <c r="Z2146" s="172">
        <v>425</v>
      </c>
      <c r="AA2146" s="123">
        <v>257920</v>
      </c>
      <c r="AB2146" s="123">
        <v>864362.39999999921</v>
      </c>
      <c r="AC2146" s="123">
        <v>2418.33</v>
      </c>
      <c r="AD2146" s="123"/>
      <c r="AE2146" s="123"/>
      <c r="AF2146" s="123"/>
      <c r="AG2146" s="214"/>
      <c r="AH2146" s="229" t="str">
        <f t="shared" si="466"/>
        <v>b3</v>
      </c>
      <c r="AI2146" s="199" t="s">
        <v>5401</v>
      </c>
      <c r="AJ2146" s="199" t="s">
        <v>5401</v>
      </c>
      <c r="AK2146" s="199"/>
      <c r="AL2146" s="199"/>
      <c r="AM2146" s="199"/>
      <c r="AN2146" s="173">
        <v>1</v>
      </c>
      <c r="AO2146" s="173">
        <v>2</v>
      </c>
      <c r="AP2146" s="173">
        <v>2</v>
      </c>
      <c r="AQ2146" s="173">
        <v>2</v>
      </c>
      <c r="AR2146" s="173"/>
      <c r="AS2146" s="173">
        <v>3</v>
      </c>
      <c r="AT2146" s="173">
        <v>10</v>
      </c>
      <c r="AU2146" s="173">
        <v>3</v>
      </c>
      <c r="AV2146" s="173">
        <v>2</v>
      </c>
      <c r="AW2146" s="173">
        <v>3</v>
      </c>
      <c r="AX2146" s="173">
        <v>1</v>
      </c>
      <c r="AY2146" s="173">
        <v>3</v>
      </c>
      <c r="AZ2146" s="211">
        <f t="shared" si="472"/>
        <v>10</v>
      </c>
      <c r="BA2146" s="211">
        <f t="shared" si="473"/>
        <v>22</v>
      </c>
      <c r="BB2146" s="205">
        <f t="shared" si="467"/>
        <v>879077</v>
      </c>
      <c r="BC2146" s="205">
        <f t="shared" si="468"/>
        <v>879077</v>
      </c>
      <c r="BD2146" s="205">
        <f t="shared" si="469"/>
        <v>0</v>
      </c>
      <c r="BE2146" s="205">
        <f t="shared" si="470"/>
        <v>0</v>
      </c>
      <c r="BF2146" s="175">
        <v>879077</v>
      </c>
      <c r="BG2146" s="175">
        <v>50542</v>
      </c>
      <c r="BH2146" s="175">
        <v>410130</v>
      </c>
      <c r="BI2146" s="175"/>
      <c r="BJ2146" s="175"/>
      <c r="BK2146" s="175">
        <v>287638</v>
      </c>
      <c r="BL2146" s="175">
        <v>58819</v>
      </c>
      <c r="BM2146" s="175"/>
      <c r="BN2146" s="175">
        <v>22487</v>
      </c>
      <c r="BO2146" s="175">
        <v>49461</v>
      </c>
      <c r="BP2146" s="200">
        <f t="shared" si="471"/>
        <v>459591</v>
      </c>
    </row>
    <row r="2147" spans="1:68" s="201" customFormat="1" x14ac:dyDescent="0.15">
      <c r="A2147" s="117">
        <v>2100181001</v>
      </c>
      <c r="B2147" s="118" t="s">
        <v>1649</v>
      </c>
      <c r="C2147" s="118" t="s">
        <v>1650</v>
      </c>
      <c r="D2147" s="118" t="s">
        <v>1651</v>
      </c>
      <c r="E2147" s="118" t="s">
        <v>4250</v>
      </c>
      <c r="F2147" s="120">
        <v>22</v>
      </c>
      <c r="G2147" s="119">
        <v>42737590</v>
      </c>
      <c r="H2147" s="119"/>
      <c r="I2147" s="120" t="s">
        <v>5820</v>
      </c>
      <c r="J2147" s="120">
        <v>208000</v>
      </c>
      <c r="K2147" s="120">
        <v>44720354</v>
      </c>
      <c r="L2147" s="120">
        <v>0.58899999999999997</v>
      </c>
      <c r="M2147" s="121" t="s">
        <v>5661</v>
      </c>
      <c r="N2147" s="120">
        <v>2</v>
      </c>
      <c r="O2147" s="119">
        <v>170</v>
      </c>
      <c r="P2147" s="119">
        <v>33</v>
      </c>
      <c r="Q2147" s="119">
        <v>4.5999999999999996</v>
      </c>
      <c r="R2147" s="120" t="s">
        <v>5655</v>
      </c>
      <c r="S2147" s="120">
        <v>603</v>
      </c>
      <c r="T2147" s="120"/>
      <c r="U2147" s="120"/>
      <c r="V2147" s="172">
        <v>18505.8</v>
      </c>
      <c r="W2147" s="172">
        <v>4536</v>
      </c>
      <c r="X2147" s="172">
        <v>12432.7</v>
      </c>
      <c r="Y2147" s="172">
        <v>1292.0999999999999</v>
      </c>
      <c r="Z2147" s="172">
        <v>245</v>
      </c>
      <c r="AA2147" s="123">
        <v>307210</v>
      </c>
      <c r="AB2147" s="123"/>
      <c r="AC2147" s="123">
        <v>32381</v>
      </c>
      <c r="AD2147" s="123"/>
      <c r="AE2147" s="123"/>
      <c r="AF2147" s="123"/>
      <c r="AG2147" s="214"/>
      <c r="AH2147" s="229" t="str">
        <f t="shared" si="466"/>
        <v>b3</v>
      </c>
      <c r="AI2147" s="199"/>
      <c r="AJ2147" s="199"/>
      <c r="AK2147" s="199"/>
      <c r="AL2147" s="199"/>
      <c r="AM2147" s="199"/>
      <c r="AN2147" s="173" t="s">
        <v>3186</v>
      </c>
      <c r="AO2147" s="173" t="s">
        <v>3186</v>
      </c>
      <c r="AP2147" s="173" t="s">
        <v>3186</v>
      </c>
      <c r="AQ2147" s="173" t="s">
        <v>3186</v>
      </c>
      <c r="AR2147" s="173" t="s">
        <v>3186</v>
      </c>
      <c r="AS2147" s="173">
        <v>14</v>
      </c>
      <c r="AT2147" s="173">
        <v>10</v>
      </c>
      <c r="AU2147" s="173">
        <v>11</v>
      </c>
      <c r="AV2147" s="173">
        <v>2</v>
      </c>
      <c r="AW2147" s="173">
        <v>4</v>
      </c>
      <c r="AX2147" s="173">
        <v>5</v>
      </c>
      <c r="AY2147" s="173">
        <v>10</v>
      </c>
      <c r="AZ2147" s="211">
        <f t="shared" si="472"/>
        <v>14</v>
      </c>
      <c r="BA2147" s="211">
        <f t="shared" si="473"/>
        <v>42</v>
      </c>
      <c r="BB2147" s="205">
        <f t="shared" si="467"/>
        <v>2333765</v>
      </c>
      <c r="BC2147" s="205">
        <f t="shared" si="468"/>
        <v>2031886</v>
      </c>
      <c r="BD2147" s="205">
        <f t="shared" si="469"/>
        <v>310311</v>
      </c>
      <c r="BE2147" s="205">
        <f t="shared" si="470"/>
        <v>8432</v>
      </c>
      <c r="BF2147" s="175">
        <v>2023454</v>
      </c>
      <c r="BG2147" s="175">
        <v>88617</v>
      </c>
      <c r="BH2147" s="175">
        <v>442092</v>
      </c>
      <c r="BI2147" s="175">
        <v>217996</v>
      </c>
      <c r="BJ2147" s="175">
        <v>83883</v>
      </c>
      <c r="BK2147" s="175">
        <v>733304</v>
      </c>
      <c r="BL2147" s="175">
        <v>134609</v>
      </c>
      <c r="BM2147" s="175">
        <v>274844</v>
      </c>
      <c r="BN2147" s="175">
        <v>104727</v>
      </c>
      <c r="BO2147" s="175">
        <v>253693</v>
      </c>
      <c r="BP2147" s="200">
        <f t="shared" si="471"/>
        <v>695785</v>
      </c>
    </row>
    <row r="2148" spans="1:68" s="201" customFormat="1" x14ac:dyDescent="0.15">
      <c r="A2148" s="117">
        <v>4700181001</v>
      </c>
      <c r="B2148" s="118" t="s">
        <v>3150</v>
      </c>
      <c r="C2148" s="118" t="s">
        <v>3151</v>
      </c>
      <c r="D2148" s="118" t="s">
        <v>3152</v>
      </c>
      <c r="E2148" s="118" t="s">
        <v>5346</v>
      </c>
      <c r="F2148" s="120">
        <v>44</v>
      </c>
      <c r="G2148" s="119">
        <v>48547020</v>
      </c>
      <c r="H2148" s="119"/>
      <c r="I2148" s="120" t="s">
        <v>5820</v>
      </c>
      <c r="J2148" s="120">
        <v>134000</v>
      </c>
      <c r="K2148" s="120">
        <v>48547020</v>
      </c>
      <c r="L2148" s="120">
        <v>0.99299999999999999</v>
      </c>
      <c r="M2148" s="121" t="s">
        <v>5654</v>
      </c>
      <c r="N2148" s="120">
        <v>2</v>
      </c>
      <c r="O2148" s="119">
        <v>210</v>
      </c>
      <c r="P2148" s="119">
        <v>44</v>
      </c>
      <c r="Q2148" s="119">
        <v>4.8</v>
      </c>
      <c r="R2148" s="120" t="s">
        <v>5655</v>
      </c>
      <c r="S2148" s="120">
        <v>472.4</v>
      </c>
      <c r="T2148" s="120"/>
      <c r="U2148" s="120" t="s">
        <v>3186</v>
      </c>
      <c r="V2148" s="172">
        <v>11299.9979306966</v>
      </c>
      <c r="W2148" s="172">
        <v>1994.3058066123699</v>
      </c>
      <c r="X2148" s="172">
        <v>6398.33437530217</v>
      </c>
      <c r="Y2148" s="172">
        <v>2222.9227487820299</v>
      </c>
      <c r="Z2148" s="172">
        <v>684.43499999999995</v>
      </c>
      <c r="AA2148" s="123">
        <v>315251</v>
      </c>
      <c r="AB2148" s="123">
        <v>1130368.5000000009</v>
      </c>
      <c r="AC2148" s="123">
        <v>20487</v>
      </c>
      <c r="AD2148" s="123"/>
      <c r="AE2148" s="123"/>
      <c r="AF2148" s="123"/>
      <c r="AG2148" s="214"/>
      <c r="AH2148" s="229" t="str">
        <f t="shared" si="466"/>
        <v>b3</v>
      </c>
      <c r="AI2148" s="199"/>
      <c r="AJ2148" s="199"/>
      <c r="AK2148" s="199"/>
      <c r="AL2148" s="199"/>
      <c r="AM2148" s="199"/>
      <c r="AN2148" s="173">
        <v>3.5</v>
      </c>
      <c r="AO2148" s="173">
        <v>5.5</v>
      </c>
      <c r="AP2148" s="173">
        <v>5.5</v>
      </c>
      <c r="AQ2148" s="173">
        <v>5</v>
      </c>
      <c r="AR2148" s="173">
        <v>3</v>
      </c>
      <c r="AS2148" s="173">
        <v>1</v>
      </c>
      <c r="AT2148" s="173">
        <v>13</v>
      </c>
      <c r="AU2148" s="173">
        <v>8</v>
      </c>
      <c r="AV2148" s="173">
        <v>2</v>
      </c>
      <c r="AW2148" s="173">
        <v>8</v>
      </c>
      <c r="AX2148" s="173">
        <v>5</v>
      </c>
      <c r="AY2148" s="173">
        <v>4</v>
      </c>
      <c r="AZ2148" s="211">
        <f t="shared" si="472"/>
        <v>23.5</v>
      </c>
      <c r="BA2148" s="211">
        <f t="shared" si="473"/>
        <v>40</v>
      </c>
      <c r="BB2148" s="205">
        <f t="shared" si="467"/>
        <v>1733771</v>
      </c>
      <c r="BC2148" s="205">
        <f t="shared" si="468"/>
        <v>1603771</v>
      </c>
      <c r="BD2148" s="205">
        <f t="shared" si="469"/>
        <v>220500</v>
      </c>
      <c r="BE2148" s="205">
        <f t="shared" si="470"/>
        <v>90500</v>
      </c>
      <c r="BF2148" s="175">
        <v>1513271</v>
      </c>
      <c r="BG2148" s="175">
        <v>123045</v>
      </c>
      <c r="BH2148" s="175">
        <v>220500</v>
      </c>
      <c r="BI2148" s="175">
        <v>130000</v>
      </c>
      <c r="BJ2148" s="175"/>
      <c r="BK2148" s="175">
        <v>291006</v>
      </c>
      <c r="BL2148" s="175">
        <v>288222</v>
      </c>
      <c r="BM2148" s="175">
        <v>227398</v>
      </c>
      <c r="BN2148" s="175">
        <v>163365</v>
      </c>
      <c r="BO2148" s="175">
        <v>290235</v>
      </c>
      <c r="BP2148" s="200">
        <f t="shared" si="471"/>
        <v>510735</v>
      </c>
    </row>
    <row r="2149" spans="1:68" s="201" customFormat="1" x14ac:dyDescent="0.15">
      <c r="A2149" s="117">
        <v>2810001006</v>
      </c>
      <c r="B2149" s="118" t="s">
        <v>2113</v>
      </c>
      <c r="C2149" s="118" t="s">
        <v>2099</v>
      </c>
      <c r="D2149" s="118" t="s">
        <v>2110</v>
      </c>
      <c r="E2149" s="118" t="s">
        <v>4593</v>
      </c>
      <c r="F2149" s="120">
        <v>39</v>
      </c>
      <c r="G2149" s="119">
        <v>52176892</v>
      </c>
      <c r="H2149" s="119"/>
      <c r="I2149" s="120" t="s">
        <v>5820</v>
      </c>
      <c r="J2149" s="120">
        <v>209300</v>
      </c>
      <c r="K2149" s="120">
        <v>52176892</v>
      </c>
      <c r="L2149" s="120">
        <v>0.68300000000000005</v>
      </c>
      <c r="M2149" s="121" t="s">
        <v>5656</v>
      </c>
      <c r="N2149" s="120">
        <v>2</v>
      </c>
      <c r="O2149" s="119">
        <v>200</v>
      </c>
      <c r="P2149" s="119">
        <v>34</v>
      </c>
      <c r="Q2149" s="119">
        <v>3.5</v>
      </c>
      <c r="R2149" s="120" t="s">
        <v>5655</v>
      </c>
      <c r="S2149" s="120">
        <v>387.3664</v>
      </c>
      <c r="T2149" s="120"/>
      <c r="U2149" s="120"/>
      <c r="V2149" s="172">
        <v>25649.531999999999</v>
      </c>
      <c r="W2149" s="172">
        <v>844.28300000000002</v>
      </c>
      <c r="X2149" s="172">
        <v>16301.362999999999</v>
      </c>
      <c r="Y2149" s="172">
        <v>3387.076</v>
      </c>
      <c r="Z2149" s="172">
        <v>5116.8100000000004</v>
      </c>
      <c r="AA2149" s="123">
        <v>220958</v>
      </c>
      <c r="AB2149" s="123">
        <v>1080662.3999999985</v>
      </c>
      <c r="AC2149" s="123">
        <v>27497.899999999998</v>
      </c>
      <c r="AD2149" s="123"/>
      <c r="AE2149" s="123"/>
      <c r="AF2149" s="123"/>
      <c r="AG2149" s="214"/>
      <c r="AH2149" s="229" t="str">
        <f t="shared" si="466"/>
        <v>b3</v>
      </c>
      <c r="AI2149" s="199"/>
      <c r="AJ2149" s="199"/>
      <c r="AK2149" s="199"/>
      <c r="AL2149" s="199"/>
      <c r="AM2149" s="199"/>
      <c r="AN2149" s="173">
        <v>4.5</v>
      </c>
      <c r="AO2149" s="173">
        <v>28</v>
      </c>
      <c r="AP2149" s="173">
        <v>9.5</v>
      </c>
      <c r="AQ2149" s="173">
        <v>1</v>
      </c>
      <c r="AR2149" s="173"/>
      <c r="AS2149" s="173">
        <v>1</v>
      </c>
      <c r="AT2149" s="173"/>
      <c r="AU2149" s="173"/>
      <c r="AV2149" s="173">
        <v>2</v>
      </c>
      <c r="AW2149" s="173">
        <v>7.8</v>
      </c>
      <c r="AX2149" s="173"/>
      <c r="AY2149" s="173">
        <v>3</v>
      </c>
      <c r="AZ2149" s="211">
        <f t="shared" si="472"/>
        <v>44</v>
      </c>
      <c r="BA2149" s="211">
        <f t="shared" si="473"/>
        <v>12.8</v>
      </c>
      <c r="BB2149" s="205">
        <f t="shared" si="467"/>
        <v>1258245</v>
      </c>
      <c r="BC2149" s="205">
        <f t="shared" si="468"/>
        <v>1258245</v>
      </c>
      <c r="BD2149" s="205">
        <f t="shared" si="469"/>
        <v>0</v>
      </c>
      <c r="BE2149" s="205">
        <f t="shared" si="470"/>
        <v>0</v>
      </c>
      <c r="BF2149" s="175">
        <v>1258245</v>
      </c>
      <c r="BG2149" s="175">
        <v>408036</v>
      </c>
      <c r="BH2149" s="175">
        <v>90748</v>
      </c>
      <c r="BI2149" s="175"/>
      <c r="BJ2149" s="175"/>
      <c r="BK2149" s="175">
        <v>113997</v>
      </c>
      <c r="BL2149" s="175">
        <v>38330</v>
      </c>
      <c r="BM2149" s="175">
        <v>321662</v>
      </c>
      <c r="BN2149" s="175">
        <v>106165</v>
      </c>
      <c r="BO2149" s="175">
        <v>179307</v>
      </c>
      <c r="BP2149" s="200">
        <f t="shared" si="471"/>
        <v>270055</v>
      </c>
    </row>
    <row r="2150" spans="1:68" s="201" customFormat="1" x14ac:dyDescent="0.15">
      <c r="A2150" s="117">
        <v>3300181001</v>
      </c>
      <c r="B2150" s="118" t="s">
        <v>2426</v>
      </c>
      <c r="C2150" s="118" t="s">
        <v>2427</v>
      </c>
      <c r="D2150" s="118" t="s">
        <v>2428</v>
      </c>
      <c r="E2150" s="118" t="s">
        <v>4835</v>
      </c>
      <c r="F2150" s="120">
        <v>24</v>
      </c>
      <c r="G2150" s="119">
        <v>75157498</v>
      </c>
      <c r="H2150" s="119"/>
      <c r="I2150" s="120" t="s">
        <v>5820</v>
      </c>
      <c r="J2150" s="120">
        <v>275600</v>
      </c>
      <c r="K2150" s="120">
        <v>67437919</v>
      </c>
      <c r="L2150" s="120">
        <v>0.67</v>
      </c>
      <c r="M2150" s="121" t="s">
        <v>5656</v>
      </c>
      <c r="N2150" s="120">
        <v>2</v>
      </c>
      <c r="O2150" s="119">
        <v>130</v>
      </c>
      <c r="P2150" s="119">
        <v>24</v>
      </c>
      <c r="Q2150" s="119">
        <v>3.1</v>
      </c>
      <c r="R2150" s="120" t="s">
        <v>5655</v>
      </c>
      <c r="S2150" s="120">
        <v>376.31939999999997</v>
      </c>
      <c r="T2150" s="120"/>
      <c r="U2150" s="120"/>
      <c r="V2150" s="172">
        <v>32974.1</v>
      </c>
      <c r="W2150" s="172">
        <v>5934.3</v>
      </c>
      <c r="X2150" s="172">
        <v>23009.5</v>
      </c>
      <c r="Y2150" s="172">
        <v>1499</v>
      </c>
      <c r="Z2150" s="172">
        <v>2531.3000000000002</v>
      </c>
      <c r="AA2150" s="123">
        <v>490525</v>
      </c>
      <c r="AB2150" s="123"/>
      <c r="AC2150" s="123">
        <v>47894.33</v>
      </c>
      <c r="AD2150" s="123"/>
      <c r="AE2150" s="123"/>
      <c r="AF2150" s="123"/>
      <c r="AG2150" s="214"/>
      <c r="AH2150" s="229" t="str">
        <f t="shared" si="466"/>
        <v>b3</v>
      </c>
      <c r="AI2150" s="199"/>
      <c r="AJ2150" s="199"/>
      <c r="AK2150" s="199"/>
      <c r="AL2150" s="199"/>
      <c r="AM2150" s="199"/>
      <c r="AN2150" s="173"/>
      <c r="AO2150" s="173"/>
      <c r="AP2150" s="173"/>
      <c r="AQ2150" s="173"/>
      <c r="AR2150" s="173"/>
      <c r="AS2150" s="173">
        <v>4</v>
      </c>
      <c r="AT2150" s="173">
        <v>5</v>
      </c>
      <c r="AU2150" s="173">
        <v>5</v>
      </c>
      <c r="AV2150" s="173">
        <v>5</v>
      </c>
      <c r="AW2150" s="173">
        <v>5</v>
      </c>
      <c r="AX2150" s="173">
        <v>4</v>
      </c>
      <c r="AY2150" s="173">
        <v>6</v>
      </c>
      <c r="AZ2150" s="211">
        <f t="shared" si="472"/>
        <v>4</v>
      </c>
      <c r="BA2150" s="211">
        <f t="shared" si="473"/>
        <v>30</v>
      </c>
      <c r="BB2150" s="205">
        <f t="shared" si="467"/>
        <v>3947491</v>
      </c>
      <c r="BC2150" s="205">
        <f t="shared" si="468"/>
        <v>3633182</v>
      </c>
      <c r="BD2150" s="205">
        <f t="shared" si="469"/>
        <v>1484163</v>
      </c>
      <c r="BE2150" s="205">
        <f t="shared" si="470"/>
        <v>1169854</v>
      </c>
      <c r="BF2150" s="175">
        <v>2463328</v>
      </c>
      <c r="BG2150" s="175"/>
      <c r="BH2150" s="175">
        <v>1484163</v>
      </c>
      <c r="BI2150" s="175">
        <v>181023</v>
      </c>
      <c r="BJ2150" s="175">
        <v>133286</v>
      </c>
      <c r="BK2150" s="175">
        <v>935288</v>
      </c>
      <c r="BL2150" s="175"/>
      <c r="BM2150" s="175"/>
      <c r="BN2150" s="175"/>
      <c r="BO2150" s="175">
        <v>1213731</v>
      </c>
      <c r="BP2150" s="200">
        <f t="shared" si="471"/>
        <v>2697894</v>
      </c>
    </row>
    <row r="2151" spans="1:68" s="201" customFormat="1" x14ac:dyDescent="0.15">
      <c r="A2151" s="117">
        <v>2300181001</v>
      </c>
      <c r="B2151" s="118" t="s">
        <v>1849</v>
      </c>
      <c r="C2151" s="118" t="s">
        <v>1850</v>
      </c>
      <c r="D2151" s="118" t="s">
        <v>1851</v>
      </c>
      <c r="E2151" s="118" t="s">
        <v>4400</v>
      </c>
      <c r="F2151" s="120">
        <v>21</v>
      </c>
      <c r="G2151" s="119">
        <v>93080344</v>
      </c>
      <c r="H2151" s="119"/>
      <c r="I2151" s="120" t="s">
        <v>5821</v>
      </c>
      <c r="J2151" s="120">
        <v>263800</v>
      </c>
      <c r="K2151" s="120">
        <v>93080344</v>
      </c>
      <c r="L2151" s="120">
        <v>0.96699999999999997</v>
      </c>
      <c r="M2151" s="121" t="s">
        <v>5656</v>
      </c>
      <c r="N2151" s="120">
        <v>2</v>
      </c>
      <c r="O2151" s="119">
        <v>180</v>
      </c>
      <c r="P2151" s="119">
        <v>29</v>
      </c>
      <c r="Q2151" s="119">
        <v>4.5999999999999996</v>
      </c>
      <c r="R2151" s="120"/>
      <c r="S2151" s="120"/>
      <c r="T2151" s="120"/>
      <c r="U2151" s="120" t="s">
        <v>5694</v>
      </c>
      <c r="V2151" s="172">
        <v>42994.2</v>
      </c>
      <c r="W2151" s="172">
        <v>8428</v>
      </c>
      <c r="X2151" s="172">
        <v>24618.3</v>
      </c>
      <c r="Y2151" s="172">
        <v>9300</v>
      </c>
      <c r="Z2151" s="172">
        <v>647.9</v>
      </c>
      <c r="AA2151" s="123">
        <v>464979</v>
      </c>
      <c r="AB2151" s="123"/>
      <c r="AC2151" s="123">
        <v>67150</v>
      </c>
      <c r="AD2151" s="123"/>
      <c r="AE2151" s="123"/>
      <c r="AF2151" s="123"/>
      <c r="AG2151" s="214"/>
      <c r="AH2151" s="229" t="str">
        <f t="shared" si="466"/>
        <v>b3</v>
      </c>
      <c r="AI2151" s="199"/>
      <c r="AJ2151" s="199"/>
      <c r="AK2151" s="199"/>
      <c r="AL2151" s="199"/>
      <c r="AM2151" s="199"/>
      <c r="AN2151" s="173">
        <v>5.5</v>
      </c>
      <c r="AO2151" s="173"/>
      <c r="AP2151" s="173"/>
      <c r="AQ2151" s="173"/>
      <c r="AR2151" s="173" t="s">
        <v>3186</v>
      </c>
      <c r="AS2151" s="173">
        <v>12</v>
      </c>
      <c r="AT2151" s="173">
        <v>8.6999999999999993</v>
      </c>
      <c r="AU2151" s="173">
        <v>19.3</v>
      </c>
      <c r="AV2151" s="173">
        <v>11.5</v>
      </c>
      <c r="AW2151" s="173">
        <v>14.5</v>
      </c>
      <c r="AX2151" s="173">
        <v>2</v>
      </c>
      <c r="AY2151" s="173">
        <v>1</v>
      </c>
      <c r="AZ2151" s="211">
        <f t="shared" si="472"/>
        <v>17.5</v>
      </c>
      <c r="BA2151" s="211">
        <f t="shared" si="473"/>
        <v>57</v>
      </c>
      <c r="BB2151" s="205">
        <f t="shared" si="467"/>
        <v>4211150</v>
      </c>
      <c r="BC2151" s="205">
        <f t="shared" si="468"/>
        <v>3934935</v>
      </c>
      <c r="BD2151" s="205">
        <f t="shared" si="469"/>
        <v>2019989</v>
      </c>
      <c r="BE2151" s="205">
        <f t="shared" si="470"/>
        <v>1743774</v>
      </c>
      <c r="BF2151" s="175">
        <v>2191161</v>
      </c>
      <c r="BG2151" s="175">
        <v>45015</v>
      </c>
      <c r="BH2151" s="175">
        <v>2019990</v>
      </c>
      <c r="BI2151" s="175">
        <v>81035</v>
      </c>
      <c r="BJ2151" s="175">
        <v>195180</v>
      </c>
      <c r="BK2151" s="175"/>
      <c r="BL2151" s="175">
        <v>79186</v>
      </c>
      <c r="BM2151" s="175"/>
      <c r="BN2151" s="175"/>
      <c r="BO2151" s="175">
        <v>1790744</v>
      </c>
      <c r="BP2151" s="200">
        <f t="shared" si="471"/>
        <v>3810734</v>
      </c>
    </row>
    <row r="2152" spans="1:68" s="201" customFormat="1" x14ac:dyDescent="0.15">
      <c r="A2152" s="117">
        <v>1200381001</v>
      </c>
      <c r="B2152" s="118" t="s">
        <v>1025</v>
      </c>
      <c r="C2152" s="118" t="s">
        <v>1020</v>
      </c>
      <c r="D2152" s="118" t="s">
        <v>1026</v>
      </c>
      <c r="E2152" s="118" t="s">
        <v>3804</v>
      </c>
      <c r="F2152" s="120">
        <v>32</v>
      </c>
      <c r="G2152" s="119">
        <v>122599760</v>
      </c>
      <c r="H2152" s="119"/>
      <c r="I2152" s="120" t="s">
        <v>5820</v>
      </c>
      <c r="J2152" s="120">
        <v>464000</v>
      </c>
      <c r="K2152" s="120">
        <v>122599760</v>
      </c>
      <c r="L2152" s="120">
        <v>0.72399999999999998</v>
      </c>
      <c r="M2152" s="121" t="s">
        <v>5654</v>
      </c>
      <c r="N2152" s="120">
        <v>2</v>
      </c>
      <c r="O2152" s="119">
        <v>232</v>
      </c>
      <c r="P2152" s="119">
        <v>34.700000000000003</v>
      </c>
      <c r="Q2152" s="119">
        <v>4.01</v>
      </c>
      <c r="R2152" s="120" t="s">
        <v>5655</v>
      </c>
      <c r="S2152" s="120">
        <v>386.2</v>
      </c>
      <c r="T2152" s="120"/>
      <c r="U2152" s="120"/>
      <c r="V2152" s="172">
        <v>50892.741999999998</v>
      </c>
      <c r="W2152" s="172">
        <v>17749.7</v>
      </c>
      <c r="X2152" s="172">
        <v>24343.842000000001</v>
      </c>
      <c r="Y2152" s="172">
        <v>7561.7</v>
      </c>
      <c r="Z2152" s="172">
        <v>1237.5</v>
      </c>
      <c r="AA2152" s="123">
        <v>680801</v>
      </c>
      <c r="AB2152" s="123"/>
      <c r="AC2152" s="123">
        <v>58601</v>
      </c>
      <c r="AD2152" s="123"/>
      <c r="AE2152" s="123"/>
      <c r="AF2152" s="123"/>
      <c r="AG2152" s="214"/>
      <c r="AH2152" s="229" t="str">
        <f t="shared" si="466"/>
        <v>b3</v>
      </c>
      <c r="AI2152" s="199"/>
      <c r="AJ2152" s="199"/>
      <c r="AK2152" s="199"/>
      <c r="AL2152" s="199"/>
      <c r="AM2152" s="199"/>
      <c r="AN2152" s="173">
        <v>7</v>
      </c>
      <c r="AO2152" s="173" t="s">
        <v>3186</v>
      </c>
      <c r="AP2152" s="173" t="s">
        <v>3186</v>
      </c>
      <c r="AQ2152" s="173" t="s">
        <v>3186</v>
      </c>
      <c r="AR2152" s="173" t="s">
        <v>3186</v>
      </c>
      <c r="AS2152" s="173">
        <v>8</v>
      </c>
      <c r="AT2152" s="173">
        <v>30</v>
      </c>
      <c r="AU2152" s="173">
        <v>30</v>
      </c>
      <c r="AV2152" s="173">
        <v>20</v>
      </c>
      <c r="AW2152" s="173">
        <v>20</v>
      </c>
      <c r="AX2152" s="173">
        <v>9</v>
      </c>
      <c r="AY2152" s="173">
        <v>3</v>
      </c>
      <c r="AZ2152" s="211">
        <f t="shared" si="472"/>
        <v>15</v>
      </c>
      <c r="BA2152" s="211">
        <f t="shared" si="473"/>
        <v>112</v>
      </c>
      <c r="BB2152" s="205">
        <f t="shared" si="467"/>
        <v>6488167</v>
      </c>
      <c r="BC2152" s="205">
        <f t="shared" si="468"/>
        <v>6162071</v>
      </c>
      <c r="BD2152" s="205">
        <f t="shared" si="469"/>
        <v>1166890</v>
      </c>
      <c r="BE2152" s="205">
        <f t="shared" si="470"/>
        <v>840794</v>
      </c>
      <c r="BF2152" s="175">
        <v>5321277</v>
      </c>
      <c r="BG2152" s="175">
        <v>164088</v>
      </c>
      <c r="BH2152" s="175">
        <v>2020918</v>
      </c>
      <c r="BI2152" s="175">
        <v>58634</v>
      </c>
      <c r="BJ2152" s="175">
        <v>267462</v>
      </c>
      <c r="BK2152" s="175">
        <v>1535463</v>
      </c>
      <c r="BL2152" s="175">
        <v>439055</v>
      </c>
      <c r="BM2152" s="175"/>
      <c r="BN2152" s="175"/>
      <c r="BO2152" s="175">
        <v>2002547</v>
      </c>
      <c r="BP2152" s="200">
        <f t="shared" si="471"/>
        <v>4023465</v>
      </c>
    </row>
    <row r="2153" spans="1:68" s="201" customFormat="1" x14ac:dyDescent="0.15">
      <c r="A2153" s="117">
        <v>1310001002</v>
      </c>
      <c r="B2153" s="118" t="s">
        <v>1080</v>
      </c>
      <c r="C2153" s="118" t="s">
        <v>1069</v>
      </c>
      <c r="D2153" s="118" t="s">
        <v>1079</v>
      </c>
      <c r="E2153" s="118" t="s">
        <v>3837</v>
      </c>
      <c r="F2153" s="120">
        <v>83</v>
      </c>
      <c r="G2153" s="119">
        <v>106436890</v>
      </c>
      <c r="H2153" s="119">
        <v>30518810</v>
      </c>
      <c r="I2153" s="120" t="s">
        <v>5823</v>
      </c>
      <c r="J2153" s="120">
        <v>658000</v>
      </c>
      <c r="K2153" s="120">
        <v>178318120</v>
      </c>
      <c r="L2153" s="120">
        <v>0.74199999999999999</v>
      </c>
      <c r="M2153" s="121" t="s">
        <v>5654</v>
      </c>
      <c r="N2153" s="120">
        <v>2</v>
      </c>
      <c r="O2153" s="119">
        <v>170</v>
      </c>
      <c r="P2153" s="119">
        <v>31.4</v>
      </c>
      <c r="Q2153" s="119">
        <v>3.6</v>
      </c>
      <c r="R2153" s="120" t="s">
        <v>5655</v>
      </c>
      <c r="S2153" s="120">
        <v>5538.9</v>
      </c>
      <c r="T2153" s="120"/>
      <c r="U2153" s="120"/>
      <c r="V2153" s="172">
        <v>124915.7</v>
      </c>
      <c r="W2153" s="172">
        <v>24435.1</v>
      </c>
      <c r="X2153" s="172">
        <v>36334.9</v>
      </c>
      <c r="Y2153" s="172">
        <v>58424.2</v>
      </c>
      <c r="Z2153" s="172">
        <v>5721.5</v>
      </c>
      <c r="AA2153" s="123">
        <v>3387317</v>
      </c>
      <c r="AB2153" s="123"/>
      <c r="AC2153" s="123">
        <v>243891</v>
      </c>
      <c r="AD2153" s="123"/>
      <c r="AE2153" s="123"/>
      <c r="AF2153" s="123"/>
      <c r="AG2153" s="214"/>
      <c r="AH2153" s="229" t="str">
        <f t="shared" ref="AH2153" si="474">IF(N2153=1,IF(AG2153&gt;0,"a4",IF(AC2153&gt;0,"a3",IF(AA2153&gt;0,"a2","a1"))),IF(AG2153&gt;0,"b4",IF(AC2153&gt;0,"b3",IF(AA2153&gt;0,"b2","b1"))))</f>
        <v>b3</v>
      </c>
      <c r="AI2153" s="199"/>
      <c r="AJ2153" s="199"/>
      <c r="AK2153" s="199"/>
      <c r="AL2153" s="199"/>
      <c r="AM2153" s="199"/>
      <c r="AN2153" s="173">
        <v>4.8</v>
      </c>
      <c r="AO2153" s="173">
        <v>83</v>
      </c>
      <c r="AP2153" s="173"/>
      <c r="AQ2153" s="173">
        <v>7.8</v>
      </c>
      <c r="AR2153" s="173"/>
      <c r="AS2153" s="173" t="s">
        <v>3186</v>
      </c>
      <c r="AT2153" s="173" t="s">
        <v>3186</v>
      </c>
      <c r="AU2153" s="173" t="s">
        <v>3186</v>
      </c>
      <c r="AV2153" s="173" t="s">
        <v>3186</v>
      </c>
      <c r="AW2153" s="173" t="s">
        <v>3186</v>
      </c>
      <c r="AX2153" s="173" t="s">
        <v>3186</v>
      </c>
      <c r="AY2153" s="173" t="s">
        <v>3186</v>
      </c>
      <c r="AZ2153" s="211">
        <f t="shared" si="472"/>
        <v>95.6</v>
      </c>
      <c r="BA2153" s="211"/>
      <c r="BB2153" s="205">
        <f t="shared" si="467"/>
        <v>3081315</v>
      </c>
      <c r="BC2153" s="205">
        <f t="shared" si="468"/>
        <v>3081315</v>
      </c>
      <c r="BD2153" s="205">
        <f t="shared" si="469"/>
        <v>0</v>
      </c>
      <c r="BE2153" s="205">
        <f t="shared" ref="BE2153" si="475">BC2153-BF2153</f>
        <v>0</v>
      </c>
      <c r="BF2153" s="175">
        <v>3081315</v>
      </c>
      <c r="BG2153" s="175">
        <v>523610</v>
      </c>
      <c r="BH2153" s="175">
        <v>116792</v>
      </c>
      <c r="BI2153" s="175"/>
      <c r="BJ2153" s="175"/>
      <c r="BK2153" s="175"/>
      <c r="BL2153" s="175">
        <v>601128</v>
      </c>
      <c r="BM2153" s="175">
        <v>1035040</v>
      </c>
      <c r="BN2153" s="175">
        <v>175743</v>
      </c>
      <c r="BO2153" s="175">
        <v>629002</v>
      </c>
      <c r="BP2153" s="200">
        <f t="shared" ref="BP2153" si="476">BH2153+BO2153</f>
        <v>745794</v>
      </c>
    </row>
    <row r="2154" spans="1:68" s="116" customFormat="1" x14ac:dyDescent="0.15">
      <c r="A2154" s="232"/>
      <c r="B2154" s="233"/>
      <c r="C2154" s="233"/>
      <c r="D2154" s="233"/>
      <c r="E2154" s="233"/>
      <c r="F2154" s="234"/>
      <c r="G2154" s="235"/>
      <c r="H2154" s="235"/>
      <c r="I2154" s="236"/>
      <c r="J2154" s="236"/>
      <c r="K2154" s="236"/>
      <c r="L2154" s="236"/>
      <c r="M2154" s="237"/>
      <c r="N2154" s="236"/>
      <c r="O2154" s="238"/>
      <c r="P2154" s="239"/>
      <c r="Q2154" s="240"/>
      <c r="R2154" s="241"/>
      <c r="S2154" s="241"/>
      <c r="T2154" s="242"/>
      <c r="U2154" s="242"/>
      <c r="V2154" s="243"/>
      <c r="W2154" s="243"/>
      <c r="X2154" s="243"/>
      <c r="Y2154" s="243"/>
      <c r="Z2154" s="243"/>
      <c r="AA2154" s="244"/>
      <c r="AB2154" s="244"/>
      <c r="AC2154" s="244"/>
      <c r="AD2154" s="244"/>
      <c r="AE2154" s="244"/>
      <c r="AF2154" s="244"/>
      <c r="AG2154" s="245"/>
      <c r="AH2154" s="246"/>
      <c r="AI2154" s="247"/>
      <c r="AJ2154" s="247"/>
      <c r="AK2154" s="247"/>
      <c r="AL2154" s="247"/>
      <c r="AM2154" s="247"/>
      <c r="AN2154" s="220"/>
      <c r="AO2154" s="220"/>
      <c r="AP2154" s="220"/>
      <c r="AQ2154" s="220"/>
      <c r="AR2154" s="220"/>
      <c r="AS2154" s="220"/>
      <c r="AT2154" s="220"/>
      <c r="AU2154" s="220"/>
      <c r="AV2154" s="220"/>
      <c r="AW2154" s="220"/>
      <c r="AX2154" s="220"/>
      <c r="AY2154" s="220"/>
      <c r="AZ2154" s="248"/>
      <c r="BA2154" s="248"/>
      <c r="BB2154" s="249"/>
      <c r="BC2154" s="249"/>
      <c r="BD2154" s="249"/>
      <c r="BE2154" s="249"/>
      <c r="BF2154" s="250"/>
      <c r="BG2154" s="250"/>
      <c r="BH2154" s="250"/>
      <c r="BI2154" s="250"/>
      <c r="BJ2154" s="250"/>
      <c r="BK2154" s="250"/>
      <c r="BL2154" s="250"/>
      <c r="BM2154" s="250"/>
      <c r="BN2154" s="250"/>
      <c r="BO2154" s="250"/>
      <c r="BP2154" s="251"/>
    </row>
    <row r="2155" spans="1:68" s="116" customFormat="1" x14ac:dyDescent="0.15">
      <c r="A2155" s="232"/>
      <c r="B2155" s="233"/>
      <c r="C2155" s="233"/>
      <c r="D2155" s="233"/>
      <c r="E2155" s="233"/>
      <c r="F2155" s="234"/>
      <c r="G2155" s="235"/>
      <c r="H2155" s="235"/>
      <c r="I2155" s="236"/>
      <c r="J2155" s="236"/>
      <c r="K2155" s="236"/>
      <c r="L2155" s="236"/>
      <c r="M2155" s="237"/>
      <c r="N2155" s="236"/>
      <c r="O2155" s="238"/>
      <c r="P2155" s="239"/>
      <c r="Q2155" s="240"/>
      <c r="R2155" s="241"/>
      <c r="S2155" s="241"/>
      <c r="T2155" s="242"/>
      <c r="U2155" s="242"/>
      <c r="V2155" s="243"/>
      <c r="W2155" s="243"/>
      <c r="X2155" s="243"/>
      <c r="Y2155" s="243"/>
      <c r="Z2155" s="243"/>
      <c r="AA2155" s="244"/>
      <c r="AB2155" s="244"/>
      <c r="AC2155" s="244"/>
      <c r="AD2155" s="244"/>
      <c r="AE2155" s="244"/>
      <c r="AF2155" s="244"/>
      <c r="AG2155" s="245"/>
      <c r="AH2155" s="246"/>
      <c r="AI2155" s="247"/>
      <c r="AJ2155" s="247"/>
      <c r="AK2155" s="247"/>
      <c r="AL2155" s="247"/>
      <c r="AM2155" s="247"/>
      <c r="AN2155" s="220"/>
      <c r="AO2155" s="220"/>
      <c r="AP2155" s="220"/>
      <c r="AQ2155" s="220"/>
      <c r="AR2155" s="220"/>
      <c r="AS2155" s="220"/>
      <c r="AT2155" s="220"/>
      <c r="AU2155" s="220"/>
      <c r="AV2155" s="220"/>
      <c r="AW2155" s="220"/>
      <c r="AX2155" s="220"/>
      <c r="AY2155" s="220"/>
      <c r="AZ2155" s="248"/>
      <c r="BA2155" s="248"/>
      <c r="BB2155" s="249"/>
      <c r="BC2155" s="249"/>
      <c r="BD2155" s="249"/>
      <c r="BE2155" s="249"/>
      <c r="BF2155" s="250"/>
      <c r="BG2155" s="250"/>
      <c r="BH2155" s="250"/>
      <c r="BI2155" s="250"/>
      <c r="BJ2155" s="250"/>
      <c r="BK2155" s="250"/>
      <c r="BL2155" s="250"/>
      <c r="BM2155" s="250"/>
      <c r="BN2155" s="250"/>
      <c r="BO2155" s="250"/>
      <c r="BP2155" s="251"/>
    </row>
    <row r="2156" spans="1:68" s="116" customFormat="1" x14ac:dyDescent="0.15">
      <c r="A2156" s="232"/>
      <c r="B2156" s="233"/>
      <c r="C2156" s="233"/>
      <c r="D2156" s="233"/>
      <c r="E2156" s="233"/>
      <c r="F2156" s="234"/>
      <c r="G2156" s="235"/>
      <c r="H2156" s="235"/>
      <c r="I2156" s="236"/>
      <c r="J2156" s="236"/>
      <c r="K2156" s="236"/>
      <c r="L2156" s="236"/>
      <c r="M2156" s="237"/>
      <c r="N2156" s="236"/>
      <c r="O2156" s="238"/>
      <c r="P2156" s="239"/>
      <c r="Q2156" s="240"/>
      <c r="R2156" s="241"/>
      <c r="S2156" s="241"/>
      <c r="T2156" s="242"/>
      <c r="U2156" s="242"/>
      <c r="V2156" s="243"/>
      <c r="W2156" s="243"/>
      <c r="X2156" s="243"/>
      <c r="Y2156" s="243"/>
      <c r="Z2156" s="243"/>
      <c r="AA2156" s="244"/>
      <c r="AB2156" s="244"/>
      <c r="AC2156" s="244"/>
      <c r="AD2156" s="244"/>
      <c r="AE2156" s="244"/>
      <c r="AF2156" s="244"/>
      <c r="AG2156" s="245"/>
      <c r="AH2156" s="246"/>
      <c r="AI2156" s="247"/>
      <c r="AJ2156" s="247"/>
      <c r="AK2156" s="247"/>
      <c r="AL2156" s="247"/>
      <c r="AM2156" s="247"/>
      <c r="AN2156" s="220"/>
      <c r="AO2156" s="220"/>
      <c r="AP2156" s="220"/>
      <c r="AQ2156" s="220"/>
      <c r="AR2156" s="220"/>
      <c r="AS2156" s="220"/>
      <c r="AT2156" s="220"/>
      <c r="AU2156" s="220"/>
      <c r="AV2156" s="220"/>
      <c r="AW2156" s="220"/>
      <c r="AX2156" s="220"/>
      <c r="AY2156" s="220"/>
      <c r="AZ2156" s="248"/>
      <c r="BA2156" s="248"/>
      <c r="BB2156" s="249"/>
      <c r="BC2156" s="249"/>
      <c r="BD2156" s="249"/>
      <c r="BE2156" s="249"/>
      <c r="BF2156" s="250"/>
      <c r="BG2156" s="250"/>
      <c r="BH2156" s="250"/>
      <c r="BI2156" s="250"/>
      <c r="BJ2156" s="250"/>
      <c r="BK2156" s="250"/>
      <c r="BL2156" s="250"/>
      <c r="BM2156" s="250"/>
      <c r="BN2156" s="250"/>
      <c r="BO2156" s="250"/>
      <c r="BP2156" s="251"/>
    </row>
    <row r="2157" spans="1:68" s="116" customFormat="1" x14ac:dyDescent="0.15">
      <c r="A2157" s="232"/>
      <c r="B2157" s="233"/>
      <c r="C2157" s="233"/>
      <c r="D2157" s="233"/>
      <c r="E2157" s="233"/>
      <c r="F2157" s="234"/>
      <c r="G2157" s="235"/>
      <c r="H2157" s="235"/>
      <c r="I2157" s="236"/>
      <c r="J2157" s="236"/>
      <c r="K2157" s="236"/>
      <c r="L2157" s="236"/>
      <c r="M2157" s="237"/>
      <c r="N2157" s="236"/>
      <c r="O2157" s="238"/>
      <c r="P2157" s="239"/>
      <c r="Q2157" s="240"/>
      <c r="R2157" s="241"/>
      <c r="S2157" s="241"/>
      <c r="T2157" s="242"/>
      <c r="U2157" s="242"/>
      <c r="V2157" s="243"/>
      <c r="W2157" s="243"/>
      <c r="X2157" s="243"/>
      <c r="Y2157" s="243"/>
      <c r="Z2157" s="243"/>
      <c r="AA2157" s="244"/>
      <c r="AB2157" s="244"/>
      <c r="AC2157" s="244"/>
      <c r="AD2157" s="244"/>
      <c r="AE2157" s="244"/>
      <c r="AF2157" s="244"/>
      <c r="AG2157" s="245"/>
      <c r="AH2157" s="246"/>
      <c r="AI2157" s="247"/>
      <c r="AJ2157" s="247"/>
      <c r="AK2157" s="247"/>
      <c r="AL2157" s="247"/>
      <c r="AM2157" s="247"/>
      <c r="AN2157" s="220"/>
      <c r="AO2157" s="220"/>
      <c r="AP2157" s="220"/>
      <c r="AQ2157" s="220"/>
      <c r="AR2157" s="220"/>
      <c r="AS2157" s="220"/>
      <c r="AT2157" s="220"/>
      <c r="AU2157" s="220"/>
      <c r="AV2157" s="220"/>
      <c r="AW2157" s="220"/>
      <c r="AX2157" s="220"/>
      <c r="AY2157" s="220"/>
      <c r="AZ2157" s="248"/>
      <c r="BA2157" s="248"/>
      <c r="BB2157" s="249"/>
      <c r="BC2157" s="249"/>
      <c r="BD2157" s="249"/>
      <c r="BE2157" s="249"/>
      <c r="BF2157" s="250"/>
      <c r="BG2157" s="250"/>
      <c r="BH2157" s="250"/>
      <c r="BI2157" s="250"/>
      <c r="BJ2157" s="250"/>
      <c r="BK2157" s="250"/>
      <c r="BL2157" s="250"/>
      <c r="BM2157" s="250"/>
      <c r="BN2157" s="250"/>
      <c r="BO2157" s="250"/>
      <c r="BP2157" s="251"/>
    </row>
    <row r="2158" spans="1:68" s="116" customFormat="1" x14ac:dyDescent="0.15">
      <c r="A2158" s="232"/>
      <c r="B2158" s="233"/>
      <c r="C2158" s="233"/>
      <c r="D2158" s="233"/>
      <c r="E2158" s="233"/>
      <c r="F2158" s="234"/>
      <c r="G2158" s="235"/>
      <c r="H2158" s="235"/>
      <c r="I2158" s="236"/>
      <c r="J2158" s="236"/>
      <c r="K2158" s="236"/>
      <c r="L2158" s="236"/>
      <c r="M2158" s="237"/>
      <c r="N2158" s="236"/>
      <c r="O2158" s="238"/>
      <c r="P2158" s="239"/>
      <c r="Q2158" s="240"/>
      <c r="R2158" s="241"/>
      <c r="S2158" s="241"/>
      <c r="T2158" s="242"/>
      <c r="U2158" s="242"/>
      <c r="V2158" s="243"/>
      <c r="W2158" s="243"/>
      <c r="X2158" s="243"/>
      <c r="Y2158" s="243"/>
      <c r="Z2158" s="243"/>
      <c r="AA2158" s="244"/>
      <c r="AB2158" s="244"/>
      <c r="AC2158" s="244"/>
      <c r="AD2158" s="244"/>
      <c r="AE2158" s="244"/>
      <c r="AF2158" s="244"/>
      <c r="AG2158" s="245"/>
      <c r="AH2158" s="246"/>
      <c r="AI2158" s="247"/>
      <c r="AJ2158" s="247"/>
      <c r="AK2158" s="247"/>
      <c r="AL2158" s="247"/>
      <c r="AM2158" s="247"/>
      <c r="AN2158" s="220"/>
      <c r="AO2158" s="220"/>
      <c r="AP2158" s="220"/>
      <c r="AQ2158" s="220"/>
      <c r="AR2158" s="220"/>
      <c r="AS2158" s="220"/>
      <c r="AT2158" s="220"/>
      <c r="AU2158" s="220"/>
      <c r="AV2158" s="220"/>
      <c r="AW2158" s="220"/>
      <c r="AX2158" s="220"/>
      <c r="AY2158" s="220"/>
      <c r="AZ2158" s="248"/>
      <c r="BA2158" s="248"/>
      <c r="BB2158" s="249"/>
      <c r="BC2158" s="249"/>
      <c r="BD2158" s="249"/>
      <c r="BE2158" s="249"/>
      <c r="BF2158" s="250"/>
      <c r="BG2158" s="250"/>
      <c r="BH2158" s="250"/>
      <c r="BI2158" s="250"/>
      <c r="BJ2158" s="250"/>
      <c r="BK2158" s="250"/>
      <c r="BL2158" s="250"/>
      <c r="BM2158" s="250"/>
      <c r="BN2158" s="250"/>
      <c r="BO2158" s="250"/>
      <c r="BP2158" s="251"/>
    </row>
    <row r="2159" spans="1:68" s="116" customFormat="1" x14ac:dyDescent="0.15">
      <c r="A2159" s="117">
        <v>2080402002</v>
      </c>
      <c r="B2159" s="118" t="s">
        <v>1644</v>
      </c>
      <c r="C2159" s="118" t="s">
        <v>1489</v>
      </c>
      <c r="D2159" s="118" t="s">
        <v>1643</v>
      </c>
      <c r="E2159" s="118" t="s">
        <v>4247</v>
      </c>
      <c r="F2159" s="120">
        <v>14</v>
      </c>
      <c r="G2159" s="119"/>
      <c r="H2159" s="119"/>
      <c r="I2159" s="120" t="s">
        <v>5820</v>
      </c>
      <c r="J2159" s="120">
        <v>96</v>
      </c>
      <c r="K2159" s="120">
        <v>13111</v>
      </c>
      <c r="L2159" s="120">
        <v>0.374</v>
      </c>
      <c r="M2159" s="121" t="s">
        <v>5654</v>
      </c>
      <c r="N2159" s="120">
        <v>2</v>
      </c>
      <c r="O2159" s="119">
        <v>57.4</v>
      </c>
      <c r="P2159" s="119">
        <v>152.5</v>
      </c>
      <c r="Q2159" s="119">
        <v>66.17</v>
      </c>
      <c r="R2159" s="120" t="s">
        <v>5658</v>
      </c>
      <c r="S2159" s="120">
        <v>6.8000000000000005E-2</v>
      </c>
      <c r="T2159" s="120"/>
      <c r="U2159" s="120"/>
      <c r="V2159" s="172">
        <v>599.29999999999995</v>
      </c>
      <c r="W2159" s="172"/>
      <c r="X2159" s="172">
        <v>359.6</v>
      </c>
      <c r="Y2159" s="172">
        <v>209.8</v>
      </c>
      <c r="Z2159" s="172">
        <v>29.9</v>
      </c>
      <c r="AA2159" s="123"/>
      <c r="AB2159" s="123"/>
      <c r="AC2159" s="123"/>
      <c r="AD2159" s="123"/>
      <c r="AE2159" s="123">
        <v>19.5</v>
      </c>
      <c r="AF2159" s="123"/>
      <c r="AG2159" s="214">
        <f t="shared" ref="AG2159:AG2198" si="477">SUM(AD2159:AF2159)</f>
        <v>19.5</v>
      </c>
      <c r="AH2159" s="229" t="str">
        <f t="shared" ref="AH2159:AH2198" si="478">IF(N2159=1,IF(AG2159&gt;0,"a4",IF(AC2159&gt;0,"a3",IF(AA2159&gt;0,"a2","a1"))),IF(AG2159&gt;0,"b4",IF(AC2159&gt;0,"b3",IF(AA2159&gt;0,"b2","b1"))))</f>
        <v>b4</v>
      </c>
      <c r="AI2159" s="122"/>
      <c r="AJ2159" s="122"/>
      <c r="AK2159" s="122"/>
      <c r="AL2159" s="122"/>
      <c r="AM2159" s="122"/>
      <c r="AN2159" s="173">
        <v>5</v>
      </c>
      <c r="AO2159" s="173">
        <v>0.5</v>
      </c>
      <c r="AP2159" s="173">
        <v>1.5</v>
      </c>
      <c r="AQ2159" s="173">
        <v>1</v>
      </c>
      <c r="AR2159" s="173"/>
      <c r="AS2159" s="173" t="s">
        <v>3186</v>
      </c>
      <c r="AT2159" s="173" t="s">
        <v>3186</v>
      </c>
      <c r="AU2159" s="173" t="s">
        <v>3186</v>
      </c>
      <c r="AV2159" s="173" t="s">
        <v>3186</v>
      </c>
      <c r="AW2159" s="173" t="s">
        <v>3186</v>
      </c>
      <c r="AX2159" s="173" t="s">
        <v>3186</v>
      </c>
      <c r="AY2159" s="173" t="s">
        <v>3186</v>
      </c>
      <c r="AZ2159" s="211">
        <f t="shared" ref="AZ2159:AZ2198" si="479">SUBTOTAL(9,AN2159:AS2159)</f>
        <v>8</v>
      </c>
      <c r="BA2159" s="211"/>
      <c r="BB2159" s="205">
        <f t="shared" ref="BB2159:BB2198" si="480">SUM(BG2159:BO2159)</f>
        <v>95530</v>
      </c>
      <c r="BC2159" s="205">
        <f t="shared" ref="BC2159:BC2198" si="481">BG2159+BH2159+BK2159+BL2159+BM2159+BN2159+BO2159</f>
        <v>95530</v>
      </c>
      <c r="BD2159" s="205">
        <f t="shared" ref="BD2159:BD2198" si="482">BB2159-BF2159</f>
        <v>0</v>
      </c>
      <c r="BE2159" s="205">
        <f t="shared" ref="BE2159:BE2198" si="483">BC2159-BF2159</f>
        <v>0</v>
      </c>
      <c r="BF2159" s="175">
        <v>95530</v>
      </c>
      <c r="BG2159" s="175">
        <v>23051</v>
      </c>
      <c r="BH2159" s="175"/>
      <c r="BI2159" s="175"/>
      <c r="BJ2159" s="175"/>
      <c r="BK2159" s="175">
        <v>15389</v>
      </c>
      <c r="BL2159" s="175">
        <v>9108</v>
      </c>
      <c r="BM2159" s="175">
        <v>8435</v>
      </c>
      <c r="BN2159" s="175">
        <v>5315</v>
      </c>
      <c r="BO2159" s="175">
        <v>34232</v>
      </c>
      <c r="BP2159" s="198">
        <f t="shared" ref="BP2159:BP2198" si="484">BH2159+BO2159</f>
        <v>34232</v>
      </c>
    </row>
    <row r="2160" spans="1:68" s="116" customFormat="1" x14ac:dyDescent="0.15">
      <c r="A2160" s="117">
        <v>1620701001</v>
      </c>
      <c r="B2160" s="118" t="s">
        <v>1303</v>
      </c>
      <c r="C2160" s="118" t="s">
        <v>1276</v>
      </c>
      <c r="D2160" s="118" t="s">
        <v>1304</v>
      </c>
      <c r="E2160" s="118" t="s">
        <v>4007</v>
      </c>
      <c r="F2160" s="120">
        <v>21</v>
      </c>
      <c r="G2160" s="119">
        <v>3798195</v>
      </c>
      <c r="H2160" s="119"/>
      <c r="I2160" s="120" t="s">
        <v>5820</v>
      </c>
      <c r="J2160" s="120">
        <v>13200</v>
      </c>
      <c r="K2160" s="120">
        <v>4106325</v>
      </c>
      <c r="L2160" s="120">
        <v>0.85199999999999998</v>
      </c>
      <c r="M2160" s="121" t="s">
        <v>5654</v>
      </c>
      <c r="N2160" s="120">
        <v>2</v>
      </c>
      <c r="O2160" s="119">
        <v>160</v>
      </c>
      <c r="P2160" s="119">
        <v>32.5</v>
      </c>
      <c r="Q2160" s="119">
        <v>3.1</v>
      </c>
      <c r="R2160" s="120" t="s">
        <v>5655</v>
      </c>
      <c r="S2160" s="120">
        <v>19.8</v>
      </c>
      <c r="T2160" s="120">
        <v>1.3</v>
      </c>
      <c r="U2160" s="120"/>
      <c r="V2160" s="172">
        <v>1858.3</v>
      </c>
      <c r="W2160" s="172">
        <v>273.2</v>
      </c>
      <c r="X2160" s="172">
        <v>888.8</v>
      </c>
      <c r="Y2160" s="172">
        <v>325.3</v>
      </c>
      <c r="Z2160" s="172">
        <v>371</v>
      </c>
      <c r="AA2160" s="123">
        <v>28579.4</v>
      </c>
      <c r="AB2160" s="123">
        <v>79588</v>
      </c>
      <c r="AC2160" s="123">
        <v>694</v>
      </c>
      <c r="AD2160" s="123">
        <v>1119.6099999999999</v>
      </c>
      <c r="AE2160" s="123"/>
      <c r="AF2160" s="123"/>
      <c r="AG2160" s="214">
        <f t="shared" si="477"/>
        <v>1119.6099999999999</v>
      </c>
      <c r="AH2160" s="229" t="str">
        <f t="shared" si="478"/>
        <v>b4</v>
      </c>
      <c r="AI2160" s="122"/>
      <c r="AJ2160" s="122"/>
      <c r="AK2160" s="122"/>
      <c r="AL2160" s="122"/>
      <c r="AM2160" s="122"/>
      <c r="AN2160" s="173">
        <v>1</v>
      </c>
      <c r="AO2160" s="173" t="s">
        <v>3186</v>
      </c>
      <c r="AP2160" s="173" t="s">
        <v>3186</v>
      </c>
      <c r="AQ2160" s="173" t="s">
        <v>3186</v>
      </c>
      <c r="AR2160" s="173" t="s">
        <v>3186</v>
      </c>
      <c r="AS2160" s="173">
        <v>2</v>
      </c>
      <c r="AT2160" s="173">
        <v>2</v>
      </c>
      <c r="AU2160" s="173">
        <v>2</v>
      </c>
      <c r="AV2160" s="173">
        <v>2</v>
      </c>
      <c r="AW2160" s="173">
        <v>2</v>
      </c>
      <c r="AX2160" s="173">
        <v>1</v>
      </c>
      <c r="AY2160" s="173" t="s">
        <v>3186</v>
      </c>
      <c r="AZ2160" s="211">
        <f t="shared" si="479"/>
        <v>3</v>
      </c>
      <c r="BA2160" s="211">
        <f t="shared" ref="BA2160:BA2165" si="485">SUBTOTAL(9,AT2160:AY2160)</f>
        <v>9</v>
      </c>
      <c r="BB2160" s="205">
        <f t="shared" si="480"/>
        <v>235543</v>
      </c>
      <c r="BC2160" s="205">
        <f t="shared" si="481"/>
        <v>235543</v>
      </c>
      <c r="BD2160" s="205">
        <f t="shared" si="482"/>
        <v>0</v>
      </c>
      <c r="BE2160" s="205">
        <f t="shared" si="483"/>
        <v>0</v>
      </c>
      <c r="BF2160" s="175">
        <v>235543</v>
      </c>
      <c r="BG2160" s="175"/>
      <c r="BH2160" s="175">
        <v>186596</v>
      </c>
      <c r="BI2160" s="175"/>
      <c r="BJ2160" s="175"/>
      <c r="BK2160" s="175">
        <v>1260</v>
      </c>
      <c r="BL2160" s="175">
        <v>10500</v>
      </c>
      <c r="BM2160" s="175">
        <v>32303</v>
      </c>
      <c r="BN2160" s="175"/>
      <c r="BO2160" s="175">
        <v>4884</v>
      </c>
      <c r="BP2160" s="198">
        <f t="shared" si="484"/>
        <v>191480</v>
      </c>
    </row>
    <row r="2161" spans="1:68" s="116" customFormat="1" x14ac:dyDescent="0.15">
      <c r="A2161" s="117">
        <v>1438401001</v>
      </c>
      <c r="B2161" s="118" t="s">
        <v>1162</v>
      </c>
      <c r="C2161" s="118" t="s">
        <v>1107</v>
      </c>
      <c r="D2161" s="118" t="s">
        <v>1163</v>
      </c>
      <c r="E2161" s="118" t="s">
        <v>3898</v>
      </c>
      <c r="F2161" s="120">
        <v>28</v>
      </c>
      <c r="G2161" s="119">
        <v>4817287</v>
      </c>
      <c r="H2161" s="119"/>
      <c r="I2161" s="120" t="s">
        <v>5820</v>
      </c>
      <c r="J2161" s="120">
        <v>21875</v>
      </c>
      <c r="K2161" s="120">
        <v>4178111</v>
      </c>
      <c r="L2161" s="120">
        <v>0.52300000000000002</v>
      </c>
      <c r="M2161" s="121" t="s">
        <v>5654</v>
      </c>
      <c r="N2161" s="120">
        <v>2</v>
      </c>
      <c r="O2161" s="119">
        <v>212.5</v>
      </c>
      <c r="P2161" s="119">
        <v>28</v>
      </c>
      <c r="Q2161" s="119">
        <v>2.5</v>
      </c>
      <c r="R2161" s="120" t="s">
        <v>5655</v>
      </c>
      <c r="S2161" s="120">
        <v>1.6</v>
      </c>
      <c r="T2161" s="120"/>
      <c r="U2161" s="120"/>
      <c r="V2161" s="172">
        <v>2506</v>
      </c>
      <c r="W2161" s="172">
        <v>239</v>
      </c>
      <c r="X2161" s="172">
        <v>1053</v>
      </c>
      <c r="Y2161" s="172">
        <v>658</v>
      </c>
      <c r="Z2161" s="172">
        <v>556</v>
      </c>
      <c r="AA2161" s="123">
        <v>25996</v>
      </c>
      <c r="AB2161" s="123"/>
      <c r="AC2161" s="123">
        <v>2062</v>
      </c>
      <c r="AD2161" s="123"/>
      <c r="AE2161" s="123">
        <v>31.34</v>
      </c>
      <c r="AF2161" s="123"/>
      <c r="AG2161" s="214">
        <f t="shared" si="477"/>
        <v>31.34</v>
      </c>
      <c r="AH2161" s="229" t="str">
        <f t="shared" si="478"/>
        <v>b4</v>
      </c>
      <c r="AI2161" s="122"/>
      <c r="AJ2161" s="122"/>
      <c r="AK2161" s="122"/>
      <c r="AL2161" s="122"/>
      <c r="AM2161" s="122"/>
      <c r="AN2161" s="173">
        <v>1</v>
      </c>
      <c r="AO2161" s="173"/>
      <c r="AP2161" s="173"/>
      <c r="AQ2161" s="173">
        <v>3</v>
      </c>
      <c r="AR2161" s="173"/>
      <c r="AS2161" s="173">
        <v>1</v>
      </c>
      <c r="AT2161" s="173">
        <v>1</v>
      </c>
      <c r="AU2161" s="173">
        <v>1</v>
      </c>
      <c r="AV2161" s="173">
        <v>1</v>
      </c>
      <c r="AW2161" s="173">
        <v>1</v>
      </c>
      <c r="AX2161" s="173"/>
      <c r="AY2161" s="173">
        <v>8</v>
      </c>
      <c r="AZ2161" s="211">
        <f t="shared" si="479"/>
        <v>5</v>
      </c>
      <c r="BA2161" s="211">
        <f t="shared" si="485"/>
        <v>12</v>
      </c>
      <c r="BB2161" s="205">
        <f t="shared" si="480"/>
        <v>230860</v>
      </c>
      <c r="BC2161" s="205">
        <f t="shared" si="481"/>
        <v>173880</v>
      </c>
      <c r="BD2161" s="205">
        <f t="shared" si="482"/>
        <v>59401</v>
      </c>
      <c r="BE2161" s="205">
        <f t="shared" si="483"/>
        <v>2421</v>
      </c>
      <c r="BF2161" s="175">
        <v>171459</v>
      </c>
      <c r="BG2161" s="175">
        <v>25664</v>
      </c>
      <c r="BH2161" s="175">
        <v>81932</v>
      </c>
      <c r="BI2161" s="175">
        <v>56980</v>
      </c>
      <c r="BJ2161" s="175"/>
      <c r="BK2161" s="175">
        <v>1374</v>
      </c>
      <c r="BL2161" s="175">
        <v>1859</v>
      </c>
      <c r="BM2161" s="175">
        <v>43462</v>
      </c>
      <c r="BN2161" s="175">
        <v>10543</v>
      </c>
      <c r="BO2161" s="175">
        <v>9046</v>
      </c>
      <c r="BP2161" s="198">
        <f t="shared" si="484"/>
        <v>90978</v>
      </c>
    </row>
    <row r="2162" spans="1:68" s="116" customFormat="1" x14ac:dyDescent="0.15">
      <c r="A2162" s="117">
        <v>2322401001</v>
      </c>
      <c r="B2162" s="118" t="s">
        <v>680</v>
      </c>
      <c r="C2162" s="118" t="s">
        <v>1850</v>
      </c>
      <c r="D2162" s="118" t="s">
        <v>1908</v>
      </c>
      <c r="E2162" s="118" t="s">
        <v>4445</v>
      </c>
      <c r="F2162" s="120">
        <v>30</v>
      </c>
      <c r="G2162" s="119">
        <v>6879750</v>
      </c>
      <c r="H2162" s="119"/>
      <c r="I2162" s="120" t="s">
        <v>5820</v>
      </c>
      <c r="J2162" s="120">
        <v>37130</v>
      </c>
      <c r="K2162" s="120">
        <v>6879750</v>
      </c>
      <c r="L2162" s="120">
        <v>0.50800000000000001</v>
      </c>
      <c r="M2162" s="121" t="s">
        <v>5656</v>
      </c>
      <c r="N2162" s="120">
        <v>2</v>
      </c>
      <c r="O2162" s="119">
        <v>209.8</v>
      </c>
      <c r="P2162" s="119">
        <v>46.3</v>
      </c>
      <c r="Q2162" s="119">
        <v>4.9000000000000004</v>
      </c>
      <c r="R2162" s="120" t="s">
        <v>5655</v>
      </c>
      <c r="S2162" s="120">
        <v>63</v>
      </c>
      <c r="T2162" s="120"/>
      <c r="U2162" s="120"/>
      <c r="V2162" s="172">
        <v>4616.5</v>
      </c>
      <c r="W2162" s="172">
        <v>450.9</v>
      </c>
      <c r="X2162" s="172">
        <v>2199.6999999999998</v>
      </c>
      <c r="Y2162" s="172">
        <v>1504.2</v>
      </c>
      <c r="Z2162" s="172">
        <v>461.7</v>
      </c>
      <c r="AA2162" s="123">
        <v>73123</v>
      </c>
      <c r="AB2162" s="123">
        <v>122545.79999999981</v>
      </c>
      <c r="AC2162" s="123">
        <v>3948</v>
      </c>
      <c r="AD2162" s="123">
        <v>234.52</v>
      </c>
      <c r="AE2162" s="123">
        <v>144</v>
      </c>
      <c r="AF2162" s="123"/>
      <c r="AG2162" s="214">
        <f t="shared" si="477"/>
        <v>378.52</v>
      </c>
      <c r="AH2162" s="229" t="str">
        <f t="shared" si="478"/>
        <v>b4</v>
      </c>
      <c r="AI2162" s="122" t="s">
        <v>5401</v>
      </c>
      <c r="AJ2162" s="122"/>
      <c r="AK2162" s="122"/>
      <c r="AL2162" s="122"/>
      <c r="AM2162" s="122"/>
      <c r="AN2162" s="173">
        <v>4</v>
      </c>
      <c r="AO2162" s="173"/>
      <c r="AP2162" s="173"/>
      <c r="AQ2162" s="173"/>
      <c r="AR2162" s="173"/>
      <c r="AS2162" s="173">
        <v>0.8</v>
      </c>
      <c r="AT2162" s="173">
        <v>7.3</v>
      </c>
      <c r="AU2162" s="173">
        <v>5.8</v>
      </c>
      <c r="AV2162" s="173">
        <v>5.8</v>
      </c>
      <c r="AW2162" s="173">
        <v>1.5</v>
      </c>
      <c r="AX2162" s="173">
        <v>0.8</v>
      </c>
      <c r="AY2162" s="173">
        <v>4</v>
      </c>
      <c r="AZ2162" s="211">
        <f t="shared" si="479"/>
        <v>4.8</v>
      </c>
      <c r="BA2162" s="211">
        <f t="shared" si="485"/>
        <v>25.2</v>
      </c>
      <c r="BB2162" s="205">
        <f t="shared" si="480"/>
        <v>588974</v>
      </c>
      <c r="BC2162" s="205">
        <f t="shared" si="481"/>
        <v>496912</v>
      </c>
      <c r="BD2162" s="205">
        <f t="shared" si="482"/>
        <v>95502</v>
      </c>
      <c r="BE2162" s="205">
        <f t="shared" si="483"/>
        <v>3440</v>
      </c>
      <c r="BF2162" s="175">
        <v>493472</v>
      </c>
      <c r="BG2162" s="175">
        <v>27368</v>
      </c>
      <c r="BH2162" s="175">
        <v>298410</v>
      </c>
      <c r="BI2162" s="175">
        <v>86029</v>
      </c>
      <c r="BJ2162" s="175">
        <v>6033</v>
      </c>
      <c r="BK2162" s="175">
        <v>11320</v>
      </c>
      <c r="BL2162" s="175">
        <v>137507</v>
      </c>
      <c r="BM2162" s="175"/>
      <c r="BN2162" s="175">
        <v>786</v>
      </c>
      <c r="BO2162" s="175">
        <v>21521</v>
      </c>
      <c r="BP2162" s="198">
        <f t="shared" si="484"/>
        <v>319931</v>
      </c>
    </row>
    <row r="2163" spans="1:68" s="116" customFormat="1" x14ac:dyDescent="0.15">
      <c r="A2163" s="117">
        <v>3900181001</v>
      </c>
      <c r="B2163" s="118" t="s">
        <v>2753</v>
      </c>
      <c r="C2163" s="118" t="s">
        <v>2754</v>
      </c>
      <c r="D2163" s="118" t="s">
        <v>2755</v>
      </c>
      <c r="E2163" s="118" t="s">
        <v>5082</v>
      </c>
      <c r="F2163" s="120">
        <v>23</v>
      </c>
      <c r="G2163" s="119">
        <v>7242010</v>
      </c>
      <c r="H2163" s="119"/>
      <c r="I2163" s="120" t="s">
        <v>5820</v>
      </c>
      <c r="J2163" s="120">
        <v>28260</v>
      </c>
      <c r="K2163" s="120">
        <v>7589489</v>
      </c>
      <c r="L2163" s="120">
        <v>0.73599999999999999</v>
      </c>
      <c r="M2163" s="121" t="s">
        <v>5656</v>
      </c>
      <c r="N2163" s="120">
        <v>2</v>
      </c>
      <c r="O2163" s="119">
        <v>237</v>
      </c>
      <c r="P2163" s="119">
        <v>51.1</v>
      </c>
      <c r="Q2163" s="119">
        <v>5.9</v>
      </c>
      <c r="R2163" s="120" t="s">
        <v>5655</v>
      </c>
      <c r="S2163" s="120">
        <v>23.66</v>
      </c>
      <c r="T2163" s="120"/>
      <c r="U2163" s="120"/>
      <c r="V2163" s="172">
        <v>5148</v>
      </c>
      <c r="W2163" s="172">
        <v>831</v>
      </c>
      <c r="X2163" s="172">
        <v>2646</v>
      </c>
      <c r="Y2163" s="172">
        <v>1376</v>
      </c>
      <c r="Z2163" s="172">
        <v>295</v>
      </c>
      <c r="AA2163" s="123"/>
      <c r="AB2163" s="123"/>
      <c r="AC2163" s="123">
        <v>36046</v>
      </c>
      <c r="AD2163" s="123"/>
      <c r="AE2163" s="123">
        <v>28</v>
      </c>
      <c r="AF2163" s="123"/>
      <c r="AG2163" s="214">
        <f t="shared" si="477"/>
        <v>28</v>
      </c>
      <c r="AH2163" s="229" t="str">
        <f t="shared" si="478"/>
        <v>b4</v>
      </c>
      <c r="AI2163" s="122" t="s">
        <v>5401</v>
      </c>
      <c r="AJ2163" s="122"/>
      <c r="AK2163" s="122" t="s">
        <v>5401</v>
      </c>
      <c r="AL2163" s="122"/>
      <c r="AM2163" s="122" t="s">
        <v>5401</v>
      </c>
      <c r="AN2163" s="173">
        <v>1</v>
      </c>
      <c r="AO2163" s="173">
        <v>1</v>
      </c>
      <c r="AP2163" s="173">
        <v>1</v>
      </c>
      <c r="AQ2163" s="173"/>
      <c r="AR2163" s="173"/>
      <c r="AS2163" s="173">
        <v>3</v>
      </c>
      <c r="AT2163" s="173">
        <v>6</v>
      </c>
      <c r="AU2163" s="173">
        <v>5</v>
      </c>
      <c r="AV2163" s="173">
        <v>2</v>
      </c>
      <c r="AW2163" s="173">
        <v>2</v>
      </c>
      <c r="AX2163" s="173">
        <v>3</v>
      </c>
      <c r="AY2163" s="173"/>
      <c r="AZ2163" s="211">
        <f t="shared" si="479"/>
        <v>6</v>
      </c>
      <c r="BA2163" s="211">
        <f t="shared" si="485"/>
        <v>18</v>
      </c>
      <c r="BB2163" s="205">
        <f t="shared" si="480"/>
        <v>635600</v>
      </c>
      <c r="BC2163" s="205">
        <f t="shared" si="481"/>
        <v>635600</v>
      </c>
      <c r="BD2163" s="205">
        <f t="shared" si="482"/>
        <v>0</v>
      </c>
      <c r="BE2163" s="205">
        <f t="shared" si="483"/>
        <v>0</v>
      </c>
      <c r="BF2163" s="175">
        <v>635600</v>
      </c>
      <c r="BG2163" s="175">
        <v>23481</v>
      </c>
      <c r="BH2163" s="175">
        <v>317155</v>
      </c>
      <c r="BI2163" s="175"/>
      <c r="BJ2163" s="175"/>
      <c r="BK2163" s="175">
        <v>195210</v>
      </c>
      <c r="BL2163" s="175">
        <v>59553</v>
      </c>
      <c r="BM2163" s="175"/>
      <c r="BN2163" s="175">
        <v>5027</v>
      </c>
      <c r="BO2163" s="175">
        <v>35174</v>
      </c>
      <c r="BP2163" s="198">
        <f t="shared" si="484"/>
        <v>352329</v>
      </c>
    </row>
    <row r="2164" spans="1:68" s="116" customFormat="1" x14ac:dyDescent="0.15">
      <c r="A2164" s="117">
        <v>3820101003</v>
      </c>
      <c r="B2164" s="118" t="s">
        <v>1812</v>
      </c>
      <c r="C2164" s="118" t="s">
        <v>2700</v>
      </c>
      <c r="D2164" s="118" t="s">
        <v>2701</v>
      </c>
      <c r="E2164" s="118" t="s">
        <v>5045</v>
      </c>
      <c r="F2164" s="120">
        <v>21</v>
      </c>
      <c r="G2164" s="119">
        <v>8718062</v>
      </c>
      <c r="H2164" s="119"/>
      <c r="I2164" s="120" t="s">
        <v>5820</v>
      </c>
      <c r="J2164" s="120">
        <v>35550</v>
      </c>
      <c r="K2164" s="120">
        <v>7818661</v>
      </c>
      <c r="L2164" s="120">
        <v>0.60299999999999998</v>
      </c>
      <c r="M2164" s="121" t="s">
        <v>5654</v>
      </c>
      <c r="N2164" s="120">
        <v>2</v>
      </c>
      <c r="O2164" s="119">
        <v>210</v>
      </c>
      <c r="P2164" s="119">
        <v>55.19</v>
      </c>
      <c r="Q2164" s="119">
        <v>6.2</v>
      </c>
      <c r="R2164" s="120" t="s">
        <v>5655</v>
      </c>
      <c r="S2164" s="120">
        <v>72.099999999999994</v>
      </c>
      <c r="T2164" s="120"/>
      <c r="U2164" s="120"/>
      <c r="V2164" s="172">
        <v>5952</v>
      </c>
      <c r="W2164" s="172">
        <v>739</v>
      </c>
      <c r="X2164" s="172">
        <v>2887</v>
      </c>
      <c r="Y2164" s="172">
        <v>747</v>
      </c>
      <c r="Z2164" s="172">
        <v>1579</v>
      </c>
      <c r="AA2164" s="123">
        <v>67364</v>
      </c>
      <c r="AB2164" s="123">
        <v>176189.99999999983</v>
      </c>
      <c r="AC2164" s="123">
        <v>5034</v>
      </c>
      <c r="AD2164" s="123"/>
      <c r="AE2164" s="123">
        <v>828</v>
      </c>
      <c r="AF2164" s="123"/>
      <c r="AG2164" s="214">
        <f t="shared" si="477"/>
        <v>828</v>
      </c>
      <c r="AH2164" s="229" t="str">
        <f t="shared" si="478"/>
        <v>b4</v>
      </c>
      <c r="AI2164" s="122" t="s">
        <v>5402</v>
      </c>
      <c r="AJ2164" s="122" t="s">
        <v>5402</v>
      </c>
      <c r="AK2164" s="122" t="s">
        <v>5402</v>
      </c>
      <c r="AL2164" s="122"/>
      <c r="AM2164" s="122"/>
      <c r="AN2164" s="173">
        <v>1</v>
      </c>
      <c r="AO2164" s="173">
        <v>1</v>
      </c>
      <c r="AP2164" s="173">
        <v>1</v>
      </c>
      <c r="AQ2164" s="173">
        <v>1</v>
      </c>
      <c r="AR2164" s="173"/>
      <c r="AS2164" s="173">
        <v>2</v>
      </c>
      <c r="AT2164" s="173">
        <v>5</v>
      </c>
      <c r="AU2164" s="173">
        <v>6.5</v>
      </c>
      <c r="AV2164" s="173">
        <v>5</v>
      </c>
      <c r="AW2164" s="173">
        <v>5.5</v>
      </c>
      <c r="AX2164" s="173">
        <v>2</v>
      </c>
      <c r="AY2164" s="173"/>
      <c r="AZ2164" s="211">
        <f t="shared" si="479"/>
        <v>6</v>
      </c>
      <c r="BA2164" s="211">
        <f t="shared" si="485"/>
        <v>24</v>
      </c>
      <c r="BB2164" s="205">
        <f t="shared" si="480"/>
        <v>518116</v>
      </c>
      <c r="BC2164" s="205">
        <f t="shared" si="481"/>
        <v>518116</v>
      </c>
      <c r="BD2164" s="205">
        <f t="shared" si="482"/>
        <v>0</v>
      </c>
      <c r="BE2164" s="205">
        <f t="shared" si="483"/>
        <v>0</v>
      </c>
      <c r="BF2164" s="175">
        <v>518116</v>
      </c>
      <c r="BG2164" s="175">
        <v>26115</v>
      </c>
      <c r="BH2164" s="175">
        <v>307650</v>
      </c>
      <c r="BI2164" s="175"/>
      <c r="BJ2164" s="175"/>
      <c r="BK2164" s="175">
        <v>37821</v>
      </c>
      <c r="BL2164" s="175">
        <v>65889</v>
      </c>
      <c r="BM2164" s="175"/>
      <c r="BN2164" s="175">
        <v>67562</v>
      </c>
      <c r="BO2164" s="175">
        <v>13079</v>
      </c>
      <c r="BP2164" s="198">
        <f t="shared" si="484"/>
        <v>320729</v>
      </c>
    </row>
    <row r="2165" spans="1:68" s="116" customFormat="1" x14ac:dyDescent="0.15">
      <c r="A2165" s="117">
        <v>2300181004</v>
      </c>
      <c r="B2165" s="118" t="s">
        <v>1854</v>
      </c>
      <c r="C2165" s="118" t="s">
        <v>1850</v>
      </c>
      <c r="D2165" s="118" t="s">
        <v>1851</v>
      </c>
      <c r="E2165" s="118" t="s">
        <v>4403</v>
      </c>
      <c r="F2165" s="120">
        <v>17</v>
      </c>
      <c r="G2165" s="119">
        <v>8368288</v>
      </c>
      <c r="H2165" s="119"/>
      <c r="I2165" s="120" t="s">
        <v>5820</v>
      </c>
      <c r="J2165" s="120">
        <v>31100</v>
      </c>
      <c r="K2165" s="120">
        <v>8368288</v>
      </c>
      <c r="L2165" s="120">
        <v>0.73699999999999999</v>
      </c>
      <c r="M2165" s="121" t="s">
        <v>5656</v>
      </c>
      <c r="N2165" s="120">
        <v>2</v>
      </c>
      <c r="O2165" s="119">
        <v>270</v>
      </c>
      <c r="P2165" s="119"/>
      <c r="Q2165" s="119"/>
      <c r="R2165" s="120" t="s">
        <v>5655</v>
      </c>
      <c r="S2165" s="120">
        <v>69</v>
      </c>
      <c r="T2165" s="120"/>
      <c r="U2165" s="120"/>
      <c r="V2165" s="172">
        <v>8349.9</v>
      </c>
      <c r="W2165" s="172">
        <v>850.5</v>
      </c>
      <c r="X2165" s="172">
        <v>2075.3000000000002</v>
      </c>
      <c r="Y2165" s="172">
        <v>693.2</v>
      </c>
      <c r="Z2165" s="172">
        <v>4730.8999999999996</v>
      </c>
      <c r="AA2165" s="123">
        <v>57863</v>
      </c>
      <c r="AB2165" s="123"/>
      <c r="AC2165" s="123">
        <v>1424</v>
      </c>
      <c r="AD2165" s="123"/>
      <c r="AE2165" s="123">
        <v>2644.2</v>
      </c>
      <c r="AF2165" s="123"/>
      <c r="AG2165" s="214">
        <f t="shared" si="477"/>
        <v>2644.2</v>
      </c>
      <c r="AH2165" s="229" t="str">
        <f t="shared" si="478"/>
        <v>b4</v>
      </c>
      <c r="AI2165" s="122"/>
      <c r="AJ2165" s="122"/>
      <c r="AK2165" s="122"/>
      <c r="AL2165" s="122"/>
      <c r="AM2165" s="122"/>
      <c r="AN2165" s="173">
        <v>2.4</v>
      </c>
      <c r="AO2165" s="173"/>
      <c r="AP2165" s="173"/>
      <c r="AQ2165" s="173"/>
      <c r="AR2165" s="173"/>
      <c r="AS2165" s="173">
        <v>7.8</v>
      </c>
      <c r="AT2165" s="173">
        <v>3.4</v>
      </c>
      <c r="AU2165" s="173">
        <v>10</v>
      </c>
      <c r="AV2165" s="173">
        <v>5</v>
      </c>
      <c r="AW2165" s="173">
        <v>10.6</v>
      </c>
      <c r="AX2165" s="173">
        <v>1.2</v>
      </c>
      <c r="AY2165" s="173">
        <v>3</v>
      </c>
      <c r="AZ2165" s="211">
        <f t="shared" si="479"/>
        <v>10.199999999999999</v>
      </c>
      <c r="BA2165" s="211">
        <f t="shared" si="485"/>
        <v>33.200000000000003</v>
      </c>
      <c r="BB2165" s="205">
        <f t="shared" si="480"/>
        <v>644204</v>
      </c>
      <c r="BC2165" s="205">
        <f t="shared" si="481"/>
        <v>549753</v>
      </c>
      <c r="BD2165" s="205">
        <f t="shared" si="482"/>
        <v>294186</v>
      </c>
      <c r="BE2165" s="205">
        <f t="shared" si="483"/>
        <v>199735</v>
      </c>
      <c r="BF2165" s="175">
        <v>350018</v>
      </c>
      <c r="BG2165" s="175">
        <v>18835</v>
      </c>
      <c r="BH2165" s="175">
        <v>294186</v>
      </c>
      <c r="BI2165" s="175">
        <v>56163</v>
      </c>
      <c r="BJ2165" s="175">
        <v>38288</v>
      </c>
      <c r="BK2165" s="175">
        <v>7741</v>
      </c>
      <c r="BL2165" s="175">
        <v>15545</v>
      </c>
      <c r="BM2165" s="175"/>
      <c r="BN2165" s="175"/>
      <c r="BO2165" s="175">
        <v>213446</v>
      </c>
      <c r="BP2165" s="198">
        <f t="shared" si="484"/>
        <v>507632</v>
      </c>
    </row>
    <row r="2166" spans="1:68" s="116" customFormat="1" x14ac:dyDescent="0.15">
      <c r="A2166" s="117">
        <v>2120501001</v>
      </c>
      <c r="B2166" s="118" t="s">
        <v>1678</v>
      </c>
      <c r="C2166" s="118" t="s">
        <v>1650</v>
      </c>
      <c r="D2166" s="118" t="s">
        <v>1679</v>
      </c>
      <c r="E2166" s="118" t="s">
        <v>4273</v>
      </c>
      <c r="F2166" s="120">
        <v>46</v>
      </c>
      <c r="G2166" s="119">
        <v>9848663</v>
      </c>
      <c r="H2166" s="119"/>
      <c r="I2166" s="120" t="s">
        <v>5820</v>
      </c>
      <c r="J2166" s="120">
        <v>42000</v>
      </c>
      <c r="K2166" s="120">
        <v>9848663</v>
      </c>
      <c r="L2166" s="120">
        <v>0.64200000000000002</v>
      </c>
      <c r="M2166" s="121" t="s">
        <v>5654</v>
      </c>
      <c r="N2166" s="120">
        <v>2</v>
      </c>
      <c r="O2166" s="119">
        <v>212.5</v>
      </c>
      <c r="P2166" s="119">
        <v>29.9</v>
      </c>
      <c r="Q2166" s="119">
        <v>8.1199999999999992</v>
      </c>
      <c r="R2166" s="120" t="s">
        <v>5655</v>
      </c>
      <c r="S2166" s="120">
        <v>85</v>
      </c>
      <c r="T2166" s="120"/>
      <c r="U2166" s="120"/>
      <c r="V2166" s="172">
        <v>4934.7</v>
      </c>
      <c r="W2166" s="172">
        <v>554.29999999999995</v>
      </c>
      <c r="X2166" s="172">
        <v>2847.7</v>
      </c>
      <c r="Y2166" s="172">
        <v>1104.9000000000001</v>
      </c>
      <c r="Z2166" s="172">
        <v>427.8</v>
      </c>
      <c r="AA2166" s="123">
        <v>62543</v>
      </c>
      <c r="AB2166" s="123"/>
      <c r="AC2166" s="123">
        <v>5304</v>
      </c>
      <c r="AD2166" s="123">
        <v>1386</v>
      </c>
      <c r="AE2166" s="123">
        <v>140</v>
      </c>
      <c r="AF2166" s="123"/>
      <c r="AG2166" s="214">
        <f t="shared" si="477"/>
        <v>1526</v>
      </c>
      <c r="AH2166" s="229" t="str">
        <f t="shared" si="478"/>
        <v>b4</v>
      </c>
      <c r="AI2166" s="122"/>
      <c r="AJ2166" s="122"/>
      <c r="AK2166" s="122"/>
      <c r="AL2166" s="122"/>
      <c r="AM2166" s="122"/>
      <c r="AN2166" s="173">
        <v>2.5</v>
      </c>
      <c r="AO2166" s="173">
        <v>8</v>
      </c>
      <c r="AP2166" s="173">
        <v>8</v>
      </c>
      <c r="AQ2166" s="173">
        <v>0.5</v>
      </c>
      <c r="AR2166" s="173"/>
      <c r="AS2166" s="173"/>
      <c r="AT2166" s="173" t="s">
        <v>3186</v>
      </c>
      <c r="AU2166" s="173" t="s">
        <v>3186</v>
      </c>
      <c r="AV2166" s="173" t="s">
        <v>3186</v>
      </c>
      <c r="AW2166" s="173" t="s">
        <v>3186</v>
      </c>
      <c r="AX2166" s="173" t="s">
        <v>3186</v>
      </c>
      <c r="AY2166" s="173" t="s">
        <v>3186</v>
      </c>
      <c r="AZ2166" s="211">
        <f t="shared" si="479"/>
        <v>19</v>
      </c>
      <c r="BA2166" s="211"/>
      <c r="BB2166" s="205">
        <f t="shared" si="480"/>
        <v>316664</v>
      </c>
      <c r="BC2166" s="205">
        <f t="shared" si="481"/>
        <v>316664</v>
      </c>
      <c r="BD2166" s="205">
        <f t="shared" si="482"/>
        <v>0</v>
      </c>
      <c r="BE2166" s="205">
        <f t="shared" si="483"/>
        <v>0</v>
      </c>
      <c r="BF2166" s="175">
        <v>316664</v>
      </c>
      <c r="BG2166" s="175">
        <v>90247</v>
      </c>
      <c r="BH2166" s="175"/>
      <c r="BI2166" s="175"/>
      <c r="BJ2166" s="175"/>
      <c r="BK2166" s="175">
        <v>6954</v>
      </c>
      <c r="BL2166" s="175">
        <v>86002</v>
      </c>
      <c r="BM2166" s="175">
        <v>73252</v>
      </c>
      <c r="BN2166" s="175">
        <v>51607</v>
      </c>
      <c r="BO2166" s="175">
        <v>8602</v>
      </c>
      <c r="BP2166" s="198">
        <f t="shared" si="484"/>
        <v>8602</v>
      </c>
    </row>
    <row r="2167" spans="1:68" s="116" customFormat="1" x14ac:dyDescent="0.15">
      <c r="A2167" s="117">
        <v>2120301001</v>
      </c>
      <c r="B2167" s="118" t="s">
        <v>1662</v>
      </c>
      <c r="C2167" s="118" t="s">
        <v>1650</v>
      </c>
      <c r="D2167" s="118" t="s">
        <v>1663</v>
      </c>
      <c r="E2167" s="118" t="s">
        <v>4259</v>
      </c>
      <c r="F2167" s="120">
        <v>34</v>
      </c>
      <c r="G2167" s="119">
        <v>11592523</v>
      </c>
      <c r="H2167" s="119"/>
      <c r="I2167" s="120" t="s">
        <v>5820</v>
      </c>
      <c r="J2167" s="120">
        <v>37500</v>
      </c>
      <c r="K2167" s="120">
        <v>10498777</v>
      </c>
      <c r="L2167" s="120">
        <v>0.76700000000000002</v>
      </c>
      <c r="M2167" s="121" t="s">
        <v>5670</v>
      </c>
      <c r="N2167" s="120">
        <v>2</v>
      </c>
      <c r="O2167" s="119">
        <v>145</v>
      </c>
      <c r="P2167" s="119">
        <v>25</v>
      </c>
      <c r="Q2167" s="119">
        <v>3</v>
      </c>
      <c r="R2167" s="120" t="s">
        <v>5655</v>
      </c>
      <c r="S2167" s="120">
        <v>53.65</v>
      </c>
      <c r="T2167" s="120"/>
      <c r="U2167" s="120"/>
      <c r="V2167" s="172">
        <v>5240.1000000000004</v>
      </c>
      <c r="W2167" s="172">
        <v>534</v>
      </c>
      <c r="X2167" s="172">
        <v>2921</v>
      </c>
      <c r="Y2167" s="172">
        <v>1785.1</v>
      </c>
      <c r="Z2167" s="172"/>
      <c r="AA2167" s="123">
        <v>54596</v>
      </c>
      <c r="AB2167" s="123">
        <v>177095.80000000031</v>
      </c>
      <c r="AC2167" s="123">
        <v>5123</v>
      </c>
      <c r="AD2167" s="123"/>
      <c r="AE2167" s="123">
        <v>133</v>
      </c>
      <c r="AF2167" s="123"/>
      <c r="AG2167" s="214">
        <f t="shared" si="477"/>
        <v>133</v>
      </c>
      <c r="AH2167" s="229" t="str">
        <f t="shared" si="478"/>
        <v>b4</v>
      </c>
      <c r="AI2167" s="122"/>
      <c r="AJ2167" s="122"/>
      <c r="AK2167" s="122"/>
      <c r="AL2167" s="122"/>
      <c r="AM2167" s="122"/>
      <c r="AN2167" s="173">
        <v>3</v>
      </c>
      <c r="AO2167" s="173"/>
      <c r="AP2167" s="173"/>
      <c r="AQ2167" s="173"/>
      <c r="AR2167" s="173"/>
      <c r="AS2167" s="173">
        <v>3</v>
      </c>
      <c r="AT2167" s="173">
        <v>1</v>
      </c>
      <c r="AU2167" s="173">
        <v>2</v>
      </c>
      <c r="AV2167" s="173">
        <v>3</v>
      </c>
      <c r="AW2167" s="173">
        <v>3</v>
      </c>
      <c r="AX2167" s="173">
        <v>1</v>
      </c>
      <c r="AY2167" s="173">
        <v>1</v>
      </c>
      <c r="AZ2167" s="211">
        <f t="shared" si="479"/>
        <v>6</v>
      </c>
      <c r="BA2167" s="211">
        <f t="shared" ref="BA2167:BA2198" si="486">SUBTOTAL(9,AT2167:AY2167)</f>
        <v>11</v>
      </c>
      <c r="BB2167" s="205">
        <f t="shared" si="480"/>
        <v>333374</v>
      </c>
      <c r="BC2167" s="205">
        <f t="shared" si="481"/>
        <v>272487</v>
      </c>
      <c r="BD2167" s="205">
        <f t="shared" si="482"/>
        <v>76974</v>
      </c>
      <c r="BE2167" s="205">
        <f t="shared" si="483"/>
        <v>16087</v>
      </c>
      <c r="BF2167" s="175">
        <v>256400</v>
      </c>
      <c r="BG2167" s="175">
        <v>17485</v>
      </c>
      <c r="BH2167" s="175">
        <v>76975</v>
      </c>
      <c r="BI2167" s="175">
        <v>60887</v>
      </c>
      <c r="BJ2167" s="175"/>
      <c r="BK2167" s="175">
        <v>2226</v>
      </c>
      <c r="BL2167" s="175">
        <v>12193</v>
      </c>
      <c r="BM2167" s="175">
        <v>77584</v>
      </c>
      <c r="BN2167" s="175">
        <v>34249</v>
      </c>
      <c r="BO2167" s="175">
        <v>51775</v>
      </c>
      <c r="BP2167" s="198">
        <f t="shared" si="484"/>
        <v>128750</v>
      </c>
    </row>
    <row r="2168" spans="1:68" s="116" customFormat="1" x14ac:dyDescent="0.15">
      <c r="A2168" s="117">
        <v>2500181002</v>
      </c>
      <c r="B2168" s="118" t="s">
        <v>1831</v>
      </c>
      <c r="C2168" s="118" t="s">
        <v>1966</v>
      </c>
      <c r="D2168" s="118" t="s">
        <v>1967</v>
      </c>
      <c r="E2168" s="118" t="s">
        <v>4491</v>
      </c>
      <c r="F2168" s="120">
        <v>29</v>
      </c>
      <c r="G2168" s="119">
        <v>16916610</v>
      </c>
      <c r="H2168" s="119"/>
      <c r="I2168" s="120" t="s">
        <v>5820</v>
      </c>
      <c r="J2168" s="120">
        <v>52500</v>
      </c>
      <c r="K2168" s="120">
        <v>15210714</v>
      </c>
      <c r="L2168" s="120">
        <v>0.79400000000000004</v>
      </c>
      <c r="M2168" s="121" t="s">
        <v>5656</v>
      </c>
      <c r="N2168" s="120">
        <v>2</v>
      </c>
      <c r="O2168" s="119">
        <v>160</v>
      </c>
      <c r="P2168" s="119"/>
      <c r="Q2168" s="119"/>
      <c r="R2168" s="120" t="s">
        <v>5655</v>
      </c>
      <c r="S2168" s="120">
        <v>80.900000000000006</v>
      </c>
      <c r="T2168" s="120"/>
      <c r="U2168" s="120"/>
      <c r="V2168" s="172">
        <v>10627</v>
      </c>
      <c r="W2168" s="172">
        <v>694</v>
      </c>
      <c r="X2168" s="172">
        <v>5944</v>
      </c>
      <c r="Y2168" s="172">
        <v>3332</v>
      </c>
      <c r="Z2168" s="172">
        <v>657</v>
      </c>
      <c r="AA2168" s="123">
        <v>64773</v>
      </c>
      <c r="AB2168" s="123"/>
      <c r="AC2168" s="123">
        <v>9806</v>
      </c>
      <c r="AD2168" s="123"/>
      <c r="AE2168" s="123"/>
      <c r="AF2168" s="123">
        <v>545.12</v>
      </c>
      <c r="AG2168" s="214">
        <f t="shared" si="477"/>
        <v>545.12</v>
      </c>
      <c r="AH2168" s="229" t="str">
        <f t="shared" si="478"/>
        <v>b4</v>
      </c>
      <c r="AI2168" s="122" t="s">
        <v>5401</v>
      </c>
      <c r="AJ2168" s="122"/>
      <c r="AK2168" s="122" t="s">
        <v>5401</v>
      </c>
      <c r="AL2168" s="122"/>
      <c r="AM2168" s="122" t="s">
        <v>5401</v>
      </c>
      <c r="AN2168" s="173"/>
      <c r="AO2168" s="173">
        <v>1</v>
      </c>
      <c r="AP2168" s="173">
        <v>1</v>
      </c>
      <c r="AQ2168" s="173">
        <v>1</v>
      </c>
      <c r="AR2168" s="173"/>
      <c r="AS2168" s="173">
        <v>3</v>
      </c>
      <c r="AT2168" s="173">
        <v>10</v>
      </c>
      <c r="AU2168" s="173">
        <v>13</v>
      </c>
      <c r="AV2168" s="173">
        <v>6</v>
      </c>
      <c r="AW2168" s="173">
        <v>5</v>
      </c>
      <c r="AX2168" s="173">
        <v>5</v>
      </c>
      <c r="AY2168" s="173">
        <v>3.5</v>
      </c>
      <c r="AZ2168" s="211">
        <f t="shared" si="479"/>
        <v>6</v>
      </c>
      <c r="BA2168" s="211">
        <f t="shared" si="486"/>
        <v>42.5</v>
      </c>
      <c r="BB2168" s="205">
        <f t="shared" si="480"/>
        <v>1005921</v>
      </c>
      <c r="BC2168" s="205">
        <f t="shared" si="481"/>
        <v>1005921</v>
      </c>
      <c r="BD2168" s="205">
        <f t="shared" si="482"/>
        <v>-750</v>
      </c>
      <c r="BE2168" s="205">
        <f t="shared" si="483"/>
        <v>-750</v>
      </c>
      <c r="BF2168" s="175">
        <v>1006671</v>
      </c>
      <c r="BG2168" s="175">
        <v>1766</v>
      </c>
      <c r="BH2168" s="175">
        <v>628786</v>
      </c>
      <c r="BI2168" s="175"/>
      <c r="BJ2168" s="175"/>
      <c r="BK2168" s="175">
        <v>2555</v>
      </c>
      <c r="BL2168" s="175">
        <v>108560</v>
      </c>
      <c r="BM2168" s="175">
        <v>128561</v>
      </c>
      <c r="BN2168" s="175">
        <v>80744</v>
      </c>
      <c r="BO2168" s="175">
        <v>54949</v>
      </c>
      <c r="BP2168" s="198">
        <f t="shared" si="484"/>
        <v>683735</v>
      </c>
    </row>
    <row r="2169" spans="1:68" s="116" customFormat="1" x14ac:dyDescent="0.15">
      <c r="A2169" s="117">
        <v>2000281002</v>
      </c>
      <c r="B2169" s="118" t="s">
        <v>1493</v>
      </c>
      <c r="C2169" s="118" t="s">
        <v>1489</v>
      </c>
      <c r="D2169" s="118" t="s">
        <v>1492</v>
      </c>
      <c r="E2169" s="118" t="s">
        <v>4144</v>
      </c>
      <c r="F2169" s="120">
        <v>17</v>
      </c>
      <c r="G2169" s="119">
        <v>16766633</v>
      </c>
      <c r="H2169" s="119"/>
      <c r="I2169" s="120" t="s">
        <v>5820</v>
      </c>
      <c r="J2169" s="120">
        <v>62500</v>
      </c>
      <c r="K2169" s="120">
        <v>16766633</v>
      </c>
      <c r="L2169" s="120">
        <v>0.73499999999999999</v>
      </c>
      <c r="M2169" s="121" t="s">
        <v>5656</v>
      </c>
      <c r="N2169" s="120">
        <v>2</v>
      </c>
      <c r="O2169" s="119">
        <v>230</v>
      </c>
      <c r="P2169" s="119">
        <v>57</v>
      </c>
      <c r="Q2169" s="119">
        <v>6.5</v>
      </c>
      <c r="R2169" s="120" t="s">
        <v>5655</v>
      </c>
      <c r="S2169" s="120">
        <v>128.1</v>
      </c>
      <c r="T2169" s="120"/>
      <c r="U2169" s="120"/>
      <c r="V2169" s="172">
        <v>10573</v>
      </c>
      <c r="W2169" s="172">
        <v>1633.9</v>
      </c>
      <c r="X2169" s="172">
        <v>4879.5</v>
      </c>
      <c r="Y2169" s="172">
        <v>3825.7</v>
      </c>
      <c r="Z2169" s="172">
        <v>233.9</v>
      </c>
      <c r="AA2169" s="123">
        <v>115594</v>
      </c>
      <c r="AB2169" s="123">
        <v>149945.59999999945</v>
      </c>
      <c r="AC2169" s="123">
        <v>8751</v>
      </c>
      <c r="AD2169" s="123"/>
      <c r="AE2169" s="123">
        <v>428.3</v>
      </c>
      <c r="AF2169" s="123"/>
      <c r="AG2169" s="214">
        <f t="shared" si="477"/>
        <v>428.3</v>
      </c>
      <c r="AH2169" s="229" t="str">
        <f t="shared" si="478"/>
        <v>b4</v>
      </c>
      <c r="AI2169" s="122" t="s">
        <v>5401</v>
      </c>
      <c r="AJ2169" s="122" t="s">
        <v>5401</v>
      </c>
      <c r="AK2169" s="122" t="s">
        <v>5401</v>
      </c>
      <c r="AL2169" s="122" t="s">
        <v>5401</v>
      </c>
      <c r="AM2169" s="122"/>
      <c r="AN2169" s="173"/>
      <c r="AO2169" s="173"/>
      <c r="AP2169" s="173"/>
      <c r="AQ2169" s="173"/>
      <c r="AR2169" s="173"/>
      <c r="AS2169" s="173">
        <v>7</v>
      </c>
      <c r="AT2169" s="173">
        <v>5</v>
      </c>
      <c r="AU2169" s="173">
        <v>4.5</v>
      </c>
      <c r="AV2169" s="173">
        <v>5</v>
      </c>
      <c r="AW2169" s="173">
        <v>4.5</v>
      </c>
      <c r="AX2169" s="173">
        <v>4</v>
      </c>
      <c r="AY2169" s="173">
        <v>5</v>
      </c>
      <c r="AZ2169" s="211">
        <f t="shared" si="479"/>
        <v>7</v>
      </c>
      <c r="BA2169" s="211">
        <f t="shared" si="486"/>
        <v>28</v>
      </c>
      <c r="BB2169" s="205">
        <f t="shared" si="480"/>
        <v>695560</v>
      </c>
      <c r="BC2169" s="205">
        <f t="shared" si="481"/>
        <v>695560</v>
      </c>
      <c r="BD2169" s="205">
        <f t="shared" si="482"/>
        <v>-192622</v>
      </c>
      <c r="BE2169" s="205">
        <f t="shared" si="483"/>
        <v>-192622</v>
      </c>
      <c r="BF2169" s="175">
        <v>888182</v>
      </c>
      <c r="BG2169" s="175"/>
      <c r="BH2169" s="175">
        <v>396380</v>
      </c>
      <c r="BI2169" s="175"/>
      <c r="BJ2169" s="175"/>
      <c r="BK2169" s="175">
        <v>69839</v>
      </c>
      <c r="BL2169" s="175">
        <v>185751</v>
      </c>
      <c r="BM2169" s="175"/>
      <c r="BN2169" s="175"/>
      <c r="BO2169" s="175">
        <v>43590</v>
      </c>
      <c r="BP2169" s="198">
        <f t="shared" si="484"/>
        <v>439970</v>
      </c>
    </row>
    <row r="2170" spans="1:68" s="116" customFormat="1" x14ac:dyDescent="0.15">
      <c r="A2170" s="117">
        <v>1320201001</v>
      </c>
      <c r="B2170" s="118" t="s">
        <v>1095</v>
      </c>
      <c r="C2170" s="118" t="s">
        <v>1069</v>
      </c>
      <c r="D2170" s="118" t="s">
        <v>1096</v>
      </c>
      <c r="E2170" s="118" t="s">
        <v>3851</v>
      </c>
      <c r="F2170" s="120">
        <v>46</v>
      </c>
      <c r="G2170" s="119">
        <v>14626280</v>
      </c>
      <c r="H2170" s="119">
        <v>7390725</v>
      </c>
      <c r="I2170" s="120" t="s">
        <v>5822</v>
      </c>
      <c r="J2170" s="120">
        <v>77500</v>
      </c>
      <c r="K2170" s="120">
        <v>17240881</v>
      </c>
      <c r="L2170" s="120">
        <v>0.60899999999999999</v>
      </c>
      <c r="M2170" s="121" t="s">
        <v>5681</v>
      </c>
      <c r="N2170" s="120">
        <v>2</v>
      </c>
      <c r="O2170" s="119">
        <v>181</v>
      </c>
      <c r="P2170" s="119"/>
      <c r="Q2170" s="119"/>
      <c r="R2170" s="120" t="s">
        <v>5655</v>
      </c>
      <c r="S2170" s="120">
        <v>25.7</v>
      </c>
      <c r="T2170" s="120"/>
      <c r="U2170" s="120"/>
      <c r="V2170" s="172">
        <v>7320.2</v>
      </c>
      <c r="W2170" s="172">
        <v>600.79999999999995</v>
      </c>
      <c r="X2170" s="172">
        <v>2097.1999999999998</v>
      </c>
      <c r="Y2170" s="172">
        <v>1881.5</v>
      </c>
      <c r="Z2170" s="172">
        <v>2740.7</v>
      </c>
      <c r="AA2170" s="123">
        <v>115690</v>
      </c>
      <c r="AB2170" s="123"/>
      <c r="AC2170" s="123">
        <v>13784</v>
      </c>
      <c r="AD2170" s="123"/>
      <c r="AE2170" s="123">
        <v>376</v>
      </c>
      <c r="AF2170" s="123"/>
      <c r="AG2170" s="214">
        <f t="shared" si="477"/>
        <v>376</v>
      </c>
      <c r="AH2170" s="229" t="str">
        <f t="shared" si="478"/>
        <v>b4</v>
      </c>
      <c r="AI2170" s="122"/>
      <c r="AJ2170" s="122"/>
      <c r="AK2170" s="122"/>
      <c r="AL2170" s="122"/>
      <c r="AM2170" s="122"/>
      <c r="AN2170" s="173">
        <v>2</v>
      </c>
      <c r="AO2170" s="173" t="s">
        <v>3186</v>
      </c>
      <c r="AP2170" s="173" t="s">
        <v>3186</v>
      </c>
      <c r="AQ2170" s="173" t="s">
        <v>3186</v>
      </c>
      <c r="AR2170" s="173"/>
      <c r="AS2170" s="173">
        <v>1</v>
      </c>
      <c r="AT2170" s="173">
        <v>11</v>
      </c>
      <c r="AU2170" s="173">
        <v>4</v>
      </c>
      <c r="AV2170" s="173">
        <v>10</v>
      </c>
      <c r="AW2170" s="173">
        <v>4</v>
      </c>
      <c r="AX2170" s="173">
        <v>3</v>
      </c>
      <c r="AY2170" s="173">
        <v>2</v>
      </c>
      <c r="AZ2170" s="211">
        <f t="shared" si="479"/>
        <v>3</v>
      </c>
      <c r="BA2170" s="211">
        <f t="shared" si="486"/>
        <v>34</v>
      </c>
      <c r="BB2170" s="205">
        <f t="shared" si="480"/>
        <v>788443</v>
      </c>
      <c r="BC2170" s="205">
        <f t="shared" si="481"/>
        <v>788443</v>
      </c>
      <c r="BD2170" s="205">
        <f t="shared" si="482"/>
        <v>0</v>
      </c>
      <c r="BE2170" s="205">
        <f t="shared" si="483"/>
        <v>0</v>
      </c>
      <c r="BF2170" s="175">
        <v>788443</v>
      </c>
      <c r="BG2170" s="175">
        <v>109317</v>
      </c>
      <c r="BH2170" s="175">
        <v>204247</v>
      </c>
      <c r="BI2170" s="175"/>
      <c r="BJ2170" s="175"/>
      <c r="BK2170" s="175"/>
      <c r="BL2170" s="175">
        <v>12128</v>
      </c>
      <c r="BM2170" s="175">
        <v>131284</v>
      </c>
      <c r="BN2170" s="175">
        <v>65460</v>
      </c>
      <c r="BO2170" s="175">
        <v>266007</v>
      </c>
      <c r="BP2170" s="198">
        <f t="shared" si="484"/>
        <v>470254</v>
      </c>
    </row>
    <row r="2171" spans="1:68" s="116" customFormat="1" x14ac:dyDescent="0.15">
      <c r="A2171" s="117">
        <v>2000281001</v>
      </c>
      <c r="B2171" s="118" t="s">
        <v>1491</v>
      </c>
      <c r="C2171" s="118" t="s">
        <v>1489</v>
      </c>
      <c r="D2171" s="118" t="s">
        <v>1492</v>
      </c>
      <c r="E2171" s="118" t="s">
        <v>4143</v>
      </c>
      <c r="F2171" s="120">
        <v>22</v>
      </c>
      <c r="G2171" s="119">
        <v>17817770</v>
      </c>
      <c r="H2171" s="119"/>
      <c r="I2171" s="120" t="s">
        <v>5820</v>
      </c>
      <c r="J2171" s="120">
        <v>64000</v>
      </c>
      <c r="K2171" s="120">
        <v>17817770</v>
      </c>
      <c r="L2171" s="120">
        <v>0.76300000000000001</v>
      </c>
      <c r="M2171" s="121" t="s">
        <v>5656</v>
      </c>
      <c r="N2171" s="120">
        <v>2</v>
      </c>
      <c r="O2171" s="119">
        <v>220</v>
      </c>
      <c r="P2171" s="119">
        <v>53</v>
      </c>
      <c r="Q2171" s="119">
        <v>6.7</v>
      </c>
      <c r="R2171" s="120" t="s">
        <v>5655</v>
      </c>
      <c r="S2171" s="120">
        <v>200.3</v>
      </c>
      <c r="T2171" s="120"/>
      <c r="U2171" s="120"/>
      <c r="V2171" s="172">
        <v>9273</v>
      </c>
      <c r="W2171" s="172">
        <v>1699</v>
      </c>
      <c r="X2171" s="172">
        <v>4609</v>
      </c>
      <c r="Y2171" s="172">
        <v>2782</v>
      </c>
      <c r="Z2171" s="172">
        <v>183</v>
      </c>
      <c r="AA2171" s="123">
        <v>92914</v>
      </c>
      <c r="AB2171" s="123">
        <v>363948</v>
      </c>
      <c r="AC2171" s="123">
        <v>7609</v>
      </c>
      <c r="AD2171" s="123"/>
      <c r="AE2171" s="123">
        <v>306.39999999999998</v>
      </c>
      <c r="AF2171" s="123"/>
      <c r="AG2171" s="214">
        <f t="shared" si="477"/>
        <v>306.39999999999998</v>
      </c>
      <c r="AH2171" s="229" t="str">
        <f t="shared" si="478"/>
        <v>b4</v>
      </c>
      <c r="AI2171" s="122" t="s">
        <v>5401</v>
      </c>
      <c r="AJ2171" s="122" t="s">
        <v>5401</v>
      </c>
      <c r="AK2171" s="122"/>
      <c r="AL2171" s="122" t="s">
        <v>5401</v>
      </c>
      <c r="AM2171" s="122"/>
      <c r="AN2171" s="173"/>
      <c r="AO2171" s="173"/>
      <c r="AP2171" s="173"/>
      <c r="AQ2171" s="173"/>
      <c r="AR2171" s="173"/>
      <c r="AS2171" s="173">
        <v>7</v>
      </c>
      <c r="AT2171" s="173">
        <v>8</v>
      </c>
      <c r="AU2171" s="173">
        <v>4</v>
      </c>
      <c r="AV2171" s="173">
        <v>8</v>
      </c>
      <c r="AW2171" s="173">
        <v>5</v>
      </c>
      <c r="AX2171" s="173">
        <v>9</v>
      </c>
      <c r="AY2171" s="173">
        <v>2</v>
      </c>
      <c r="AZ2171" s="211">
        <f t="shared" si="479"/>
        <v>7</v>
      </c>
      <c r="BA2171" s="211">
        <f t="shared" si="486"/>
        <v>36</v>
      </c>
      <c r="BB2171" s="205">
        <f t="shared" si="480"/>
        <v>597243</v>
      </c>
      <c r="BC2171" s="205">
        <f t="shared" si="481"/>
        <v>597243</v>
      </c>
      <c r="BD2171" s="205">
        <f t="shared" si="482"/>
        <v>-134251</v>
      </c>
      <c r="BE2171" s="205">
        <f t="shared" si="483"/>
        <v>-134251</v>
      </c>
      <c r="BF2171" s="175">
        <v>731494</v>
      </c>
      <c r="BG2171" s="175"/>
      <c r="BH2171" s="175">
        <v>397166</v>
      </c>
      <c r="BI2171" s="175"/>
      <c r="BJ2171" s="175"/>
      <c r="BK2171" s="175">
        <v>20795</v>
      </c>
      <c r="BL2171" s="175">
        <v>166722</v>
      </c>
      <c r="BM2171" s="175"/>
      <c r="BN2171" s="175"/>
      <c r="BO2171" s="175">
        <v>12560</v>
      </c>
      <c r="BP2171" s="198">
        <f t="shared" si="484"/>
        <v>409726</v>
      </c>
    </row>
    <row r="2172" spans="1:68" s="116" customFormat="1" x14ac:dyDescent="0.15">
      <c r="A2172" s="117">
        <v>2720401001</v>
      </c>
      <c r="B2172" s="118" t="s">
        <v>2082</v>
      </c>
      <c r="C2172" s="118" t="s">
        <v>2037</v>
      </c>
      <c r="D2172" s="118" t="s">
        <v>2083</v>
      </c>
      <c r="E2172" s="118" t="s">
        <v>4573</v>
      </c>
      <c r="F2172" s="120">
        <v>45</v>
      </c>
      <c r="G2172" s="119">
        <v>18644923</v>
      </c>
      <c r="H2172" s="119">
        <v>1124310</v>
      </c>
      <c r="I2172" s="120" t="s">
        <v>5821</v>
      </c>
      <c r="J2172" s="120">
        <v>74400</v>
      </c>
      <c r="K2172" s="120">
        <v>18644923</v>
      </c>
      <c r="L2172" s="120">
        <v>0.68700000000000006</v>
      </c>
      <c r="M2172" s="121" t="s">
        <v>5675</v>
      </c>
      <c r="N2172" s="120">
        <v>2</v>
      </c>
      <c r="O2172" s="119">
        <v>110</v>
      </c>
      <c r="P2172" s="119">
        <v>27.1</v>
      </c>
      <c r="Q2172" s="119">
        <v>2.88</v>
      </c>
      <c r="R2172" s="120" t="s">
        <v>5655</v>
      </c>
      <c r="S2172" s="120">
        <v>534.79999999999995</v>
      </c>
      <c r="T2172" s="120"/>
      <c r="U2172" s="120"/>
      <c r="V2172" s="172">
        <v>6687</v>
      </c>
      <c r="W2172" s="172">
        <v>672</v>
      </c>
      <c r="X2172" s="172">
        <v>3396</v>
      </c>
      <c r="Y2172" s="172">
        <v>1171</v>
      </c>
      <c r="Z2172" s="172">
        <v>1448</v>
      </c>
      <c r="AA2172" s="123">
        <v>75999</v>
      </c>
      <c r="AB2172" s="123"/>
      <c r="AC2172" s="123">
        <v>8210.1</v>
      </c>
      <c r="AD2172" s="123"/>
      <c r="AE2172" s="123">
        <v>801</v>
      </c>
      <c r="AF2172" s="123"/>
      <c r="AG2172" s="214">
        <f t="shared" si="477"/>
        <v>801</v>
      </c>
      <c r="AH2172" s="229" t="str">
        <f t="shared" si="478"/>
        <v>b4</v>
      </c>
      <c r="AI2172" s="122"/>
      <c r="AJ2172" s="122"/>
      <c r="AK2172" s="122"/>
      <c r="AL2172" s="122"/>
      <c r="AM2172" s="122"/>
      <c r="AN2172" s="173">
        <v>1.5</v>
      </c>
      <c r="AO2172" s="173">
        <v>9</v>
      </c>
      <c r="AP2172" s="173"/>
      <c r="AQ2172" s="173">
        <v>1</v>
      </c>
      <c r="AR2172" s="173"/>
      <c r="AS2172" s="173"/>
      <c r="AT2172" s="173">
        <v>13.2</v>
      </c>
      <c r="AU2172" s="173"/>
      <c r="AV2172" s="173">
        <v>13.8</v>
      </c>
      <c r="AW2172" s="173"/>
      <c r="AX2172" s="173"/>
      <c r="AY2172" s="173"/>
      <c r="AZ2172" s="211">
        <f t="shared" si="479"/>
        <v>11.5</v>
      </c>
      <c r="BA2172" s="211">
        <f t="shared" si="486"/>
        <v>27</v>
      </c>
      <c r="BB2172" s="205">
        <f t="shared" si="480"/>
        <v>738226</v>
      </c>
      <c r="BC2172" s="205">
        <f t="shared" si="481"/>
        <v>634366</v>
      </c>
      <c r="BD2172" s="205">
        <f t="shared" si="482"/>
        <v>109143</v>
      </c>
      <c r="BE2172" s="205">
        <f t="shared" si="483"/>
        <v>5283</v>
      </c>
      <c r="BF2172" s="175">
        <v>629083</v>
      </c>
      <c r="BG2172" s="175">
        <v>55662</v>
      </c>
      <c r="BH2172" s="175">
        <v>177000</v>
      </c>
      <c r="BI2172" s="175">
        <v>103860</v>
      </c>
      <c r="BJ2172" s="175"/>
      <c r="BK2172" s="175">
        <v>17958</v>
      </c>
      <c r="BL2172" s="175">
        <v>100955</v>
      </c>
      <c r="BM2172" s="175">
        <v>85328</v>
      </c>
      <c r="BN2172" s="175">
        <v>71878</v>
      </c>
      <c r="BO2172" s="175">
        <v>125585</v>
      </c>
      <c r="BP2172" s="198">
        <f t="shared" si="484"/>
        <v>302585</v>
      </c>
    </row>
    <row r="2173" spans="1:68" s="116" customFormat="1" x14ac:dyDescent="0.15">
      <c r="A2173" s="117">
        <v>2300181003</v>
      </c>
      <c r="B2173" s="118" t="s">
        <v>1853</v>
      </c>
      <c r="C2173" s="118" t="s">
        <v>1850</v>
      </c>
      <c r="D2173" s="118" t="s">
        <v>1851</v>
      </c>
      <c r="E2173" s="118" t="s">
        <v>4402</v>
      </c>
      <c r="F2173" s="120">
        <v>22</v>
      </c>
      <c r="G2173" s="119">
        <v>19288470</v>
      </c>
      <c r="H2173" s="119"/>
      <c r="I2173" s="120" t="s">
        <v>5820</v>
      </c>
      <c r="J2173" s="120">
        <v>84600</v>
      </c>
      <c r="K2173" s="120">
        <v>19288470</v>
      </c>
      <c r="L2173" s="120">
        <v>0.625</v>
      </c>
      <c r="M2173" s="121" t="s">
        <v>5661</v>
      </c>
      <c r="N2173" s="120">
        <v>2</v>
      </c>
      <c r="O2173" s="119">
        <v>230</v>
      </c>
      <c r="P2173" s="119">
        <v>47</v>
      </c>
      <c r="Q2173" s="119">
        <v>5.9</v>
      </c>
      <c r="R2173" s="120" t="s">
        <v>5663</v>
      </c>
      <c r="S2173" s="120">
        <v>71.289999999999992</v>
      </c>
      <c r="T2173" s="120"/>
      <c r="U2173" s="120"/>
      <c r="V2173" s="172">
        <v>10237</v>
      </c>
      <c r="W2173" s="172">
        <v>2055</v>
      </c>
      <c r="X2173" s="172">
        <v>4793</v>
      </c>
      <c r="Y2173" s="172">
        <v>3227</v>
      </c>
      <c r="Z2173" s="172">
        <v>162</v>
      </c>
      <c r="AA2173" s="123">
        <v>141889</v>
      </c>
      <c r="AB2173" s="123"/>
      <c r="AC2173" s="123">
        <v>15137</v>
      </c>
      <c r="AD2173" s="123"/>
      <c r="AE2173" s="123">
        <v>502.5</v>
      </c>
      <c r="AF2173" s="123"/>
      <c r="AG2173" s="214">
        <f t="shared" si="477"/>
        <v>502.5</v>
      </c>
      <c r="AH2173" s="229" t="str">
        <f t="shared" si="478"/>
        <v>b4</v>
      </c>
      <c r="AI2173" s="122"/>
      <c r="AJ2173" s="122"/>
      <c r="AK2173" s="122"/>
      <c r="AL2173" s="122"/>
      <c r="AM2173" s="122"/>
      <c r="AN2173" s="173">
        <v>4.3</v>
      </c>
      <c r="AO2173" s="173" t="s">
        <v>3186</v>
      </c>
      <c r="AP2173" s="173" t="s">
        <v>3186</v>
      </c>
      <c r="AQ2173" s="173" t="s">
        <v>3186</v>
      </c>
      <c r="AR2173" s="173" t="s">
        <v>3186</v>
      </c>
      <c r="AS2173" s="173">
        <v>3.8</v>
      </c>
      <c r="AT2173" s="173">
        <v>7</v>
      </c>
      <c r="AU2173" s="173">
        <v>9.6</v>
      </c>
      <c r="AV2173" s="173">
        <v>6.8</v>
      </c>
      <c r="AW2173" s="173">
        <v>7.4</v>
      </c>
      <c r="AX2173" s="173">
        <v>1.4</v>
      </c>
      <c r="AY2173" s="173">
        <v>4</v>
      </c>
      <c r="AZ2173" s="211">
        <f t="shared" si="479"/>
        <v>8.1</v>
      </c>
      <c r="BA2173" s="211">
        <f t="shared" si="486"/>
        <v>36.200000000000003</v>
      </c>
      <c r="BB2173" s="205">
        <f t="shared" si="480"/>
        <v>1564485</v>
      </c>
      <c r="BC2173" s="205">
        <f t="shared" si="481"/>
        <v>1428804</v>
      </c>
      <c r="BD2173" s="205">
        <f t="shared" si="482"/>
        <v>718447</v>
      </c>
      <c r="BE2173" s="205">
        <f t="shared" si="483"/>
        <v>582766</v>
      </c>
      <c r="BF2173" s="175">
        <v>846038</v>
      </c>
      <c r="BG2173" s="175">
        <v>35164</v>
      </c>
      <c r="BH2173" s="175">
        <v>718447</v>
      </c>
      <c r="BI2173" s="175">
        <v>47842</v>
      </c>
      <c r="BJ2173" s="175">
        <v>87839</v>
      </c>
      <c r="BK2173" s="175"/>
      <c r="BL2173" s="175">
        <v>72324</v>
      </c>
      <c r="BM2173" s="175"/>
      <c r="BN2173" s="175"/>
      <c r="BO2173" s="175">
        <v>602869</v>
      </c>
      <c r="BP2173" s="198">
        <f t="shared" si="484"/>
        <v>1321316</v>
      </c>
    </row>
    <row r="2174" spans="1:68" s="116" customFormat="1" x14ac:dyDescent="0.15">
      <c r="A2174" s="117">
        <v>1020101001</v>
      </c>
      <c r="B2174" s="118" t="s">
        <v>923</v>
      </c>
      <c r="C2174" s="118" t="s">
        <v>913</v>
      </c>
      <c r="D2174" s="118" t="s">
        <v>924</v>
      </c>
      <c r="E2174" s="118" t="s">
        <v>3745</v>
      </c>
      <c r="F2174" s="120">
        <v>50</v>
      </c>
      <c r="G2174" s="119">
        <v>21399285</v>
      </c>
      <c r="H2174" s="119">
        <v>554075</v>
      </c>
      <c r="I2174" s="120" t="s">
        <v>5823</v>
      </c>
      <c r="J2174" s="120">
        <v>84200</v>
      </c>
      <c r="K2174" s="120">
        <v>21399285</v>
      </c>
      <c r="L2174" s="120">
        <v>0.69599999999999995</v>
      </c>
      <c r="M2174" s="121" t="s">
        <v>5654</v>
      </c>
      <c r="N2174" s="120">
        <v>2</v>
      </c>
      <c r="O2174" s="119">
        <v>160</v>
      </c>
      <c r="P2174" s="119">
        <v>22</v>
      </c>
      <c r="Q2174" s="119">
        <v>3.2</v>
      </c>
      <c r="R2174" s="120" t="s">
        <v>5655</v>
      </c>
      <c r="S2174" s="120">
        <v>189.3</v>
      </c>
      <c r="T2174" s="120"/>
      <c r="U2174" s="120"/>
      <c r="V2174" s="172">
        <v>7040.3</v>
      </c>
      <c r="W2174" s="172">
        <v>1578</v>
      </c>
      <c r="X2174" s="172">
        <v>3601.9</v>
      </c>
      <c r="Y2174" s="172">
        <v>1860.4</v>
      </c>
      <c r="Z2174" s="172"/>
      <c r="AA2174" s="123">
        <v>259412</v>
      </c>
      <c r="AB2174" s="123"/>
      <c r="AC2174" s="123">
        <v>11068</v>
      </c>
      <c r="AD2174" s="123"/>
      <c r="AE2174" s="123">
        <v>211.5</v>
      </c>
      <c r="AF2174" s="123"/>
      <c r="AG2174" s="214">
        <f t="shared" si="477"/>
        <v>211.5</v>
      </c>
      <c r="AH2174" s="229" t="str">
        <f t="shared" si="478"/>
        <v>b4</v>
      </c>
      <c r="AI2174" s="122"/>
      <c r="AJ2174" s="122"/>
      <c r="AK2174" s="122"/>
      <c r="AL2174" s="122"/>
      <c r="AM2174" s="122"/>
      <c r="AN2174" s="173">
        <v>5</v>
      </c>
      <c r="AO2174" s="173">
        <v>5</v>
      </c>
      <c r="AP2174" s="173">
        <v>2</v>
      </c>
      <c r="AQ2174" s="173">
        <v>6</v>
      </c>
      <c r="AR2174" s="173">
        <v>2</v>
      </c>
      <c r="AS2174" s="173">
        <v>1</v>
      </c>
      <c r="AT2174" s="173">
        <v>13</v>
      </c>
      <c r="AU2174" s="173"/>
      <c r="AV2174" s="173">
        <v>15</v>
      </c>
      <c r="AW2174" s="173"/>
      <c r="AX2174" s="173"/>
      <c r="AY2174" s="173"/>
      <c r="AZ2174" s="211">
        <f t="shared" si="479"/>
        <v>21</v>
      </c>
      <c r="BA2174" s="211">
        <f t="shared" si="486"/>
        <v>28</v>
      </c>
      <c r="BB2174" s="205">
        <f t="shared" si="480"/>
        <v>767111</v>
      </c>
      <c r="BC2174" s="205">
        <f t="shared" si="481"/>
        <v>767111</v>
      </c>
      <c r="BD2174" s="205">
        <f t="shared" si="482"/>
        <v>0</v>
      </c>
      <c r="BE2174" s="205">
        <f t="shared" si="483"/>
        <v>0</v>
      </c>
      <c r="BF2174" s="175">
        <v>767111</v>
      </c>
      <c r="BG2174" s="175">
        <v>125217</v>
      </c>
      <c r="BH2174" s="175">
        <v>200246</v>
      </c>
      <c r="BI2174" s="175"/>
      <c r="BJ2174" s="175"/>
      <c r="BK2174" s="175">
        <v>46665</v>
      </c>
      <c r="BL2174" s="175">
        <v>10685</v>
      </c>
      <c r="BM2174" s="175">
        <v>128064</v>
      </c>
      <c r="BN2174" s="175">
        <v>74935</v>
      </c>
      <c r="BO2174" s="175">
        <v>181299</v>
      </c>
      <c r="BP2174" s="198">
        <f t="shared" si="484"/>
        <v>381545</v>
      </c>
    </row>
    <row r="2175" spans="1:68" s="116" customFormat="1" x14ac:dyDescent="0.15">
      <c r="A2175" s="117">
        <v>1600281001</v>
      </c>
      <c r="B2175" s="118" t="s">
        <v>1278</v>
      </c>
      <c r="C2175" s="118" t="s">
        <v>1276</v>
      </c>
      <c r="D2175" s="118" t="s">
        <v>1279</v>
      </c>
      <c r="E2175" s="118" t="s">
        <v>3988</v>
      </c>
      <c r="F2175" s="120">
        <v>16</v>
      </c>
      <c r="G2175" s="119">
        <v>20067526</v>
      </c>
      <c r="H2175" s="119"/>
      <c r="I2175" s="120" t="s">
        <v>5820</v>
      </c>
      <c r="J2175" s="120">
        <v>82500</v>
      </c>
      <c r="K2175" s="120">
        <v>21621963</v>
      </c>
      <c r="L2175" s="120">
        <v>0.71799999999999997</v>
      </c>
      <c r="M2175" s="121" t="s">
        <v>5654</v>
      </c>
      <c r="N2175" s="120">
        <v>2</v>
      </c>
      <c r="O2175" s="119">
        <v>144.5</v>
      </c>
      <c r="P2175" s="119"/>
      <c r="Q2175" s="119"/>
      <c r="R2175" s="120" t="s">
        <v>5655</v>
      </c>
      <c r="S2175" s="120">
        <v>113.6</v>
      </c>
      <c r="T2175" s="120"/>
      <c r="U2175" s="120"/>
      <c r="V2175" s="172">
        <v>14327.1</v>
      </c>
      <c r="W2175" s="172">
        <v>2757.2</v>
      </c>
      <c r="X2175" s="172">
        <v>5995.9</v>
      </c>
      <c r="Y2175" s="172">
        <v>5025.8999999999996</v>
      </c>
      <c r="Z2175" s="172">
        <v>548.1</v>
      </c>
      <c r="AA2175" s="123">
        <v>121031</v>
      </c>
      <c r="AB2175" s="123"/>
      <c r="AC2175" s="123">
        <v>3734</v>
      </c>
      <c r="AD2175" s="123">
        <v>4883</v>
      </c>
      <c r="AE2175" s="123"/>
      <c r="AF2175" s="123">
        <v>425.7</v>
      </c>
      <c r="AG2175" s="214">
        <f t="shared" si="477"/>
        <v>5308.7</v>
      </c>
      <c r="AH2175" s="229" t="str">
        <f t="shared" si="478"/>
        <v>b4</v>
      </c>
      <c r="AI2175" s="122"/>
      <c r="AJ2175" s="122"/>
      <c r="AK2175" s="122"/>
      <c r="AL2175" s="122"/>
      <c r="AM2175" s="122"/>
      <c r="AN2175" s="173" t="s">
        <v>3186</v>
      </c>
      <c r="AO2175" s="173" t="s">
        <v>3186</v>
      </c>
      <c r="AP2175" s="173" t="s">
        <v>3186</v>
      </c>
      <c r="AQ2175" s="173" t="s">
        <v>3186</v>
      </c>
      <c r="AR2175" s="173" t="s">
        <v>3186</v>
      </c>
      <c r="AS2175" s="173">
        <v>2</v>
      </c>
      <c r="AT2175" s="173">
        <v>8</v>
      </c>
      <c r="AU2175" s="173">
        <v>7</v>
      </c>
      <c r="AV2175" s="173">
        <v>6</v>
      </c>
      <c r="AW2175" s="173">
        <v>7</v>
      </c>
      <c r="AX2175" s="173">
        <v>2</v>
      </c>
      <c r="AY2175" s="173">
        <v>1</v>
      </c>
      <c r="AZ2175" s="211">
        <f t="shared" si="479"/>
        <v>2</v>
      </c>
      <c r="BA2175" s="211">
        <f t="shared" si="486"/>
        <v>31</v>
      </c>
      <c r="BB2175" s="205">
        <f t="shared" si="480"/>
        <v>1098500</v>
      </c>
      <c r="BC2175" s="205">
        <f t="shared" si="481"/>
        <v>969957</v>
      </c>
      <c r="BD2175" s="205">
        <f t="shared" si="482"/>
        <v>134223</v>
      </c>
      <c r="BE2175" s="205">
        <f t="shared" si="483"/>
        <v>5680</v>
      </c>
      <c r="BF2175" s="175">
        <v>964277</v>
      </c>
      <c r="BG2175" s="175">
        <v>5681</v>
      </c>
      <c r="BH2175" s="175">
        <v>208602</v>
      </c>
      <c r="BI2175" s="175">
        <v>128543</v>
      </c>
      <c r="BJ2175" s="175"/>
      <c r="BK2175" s="175"/>
      <c r="BL2175" s="175">
        <v>271844</v>
      </c>
      <c r="BM2175" s="175">
        <v>166111</v>
      </c>
      <c r="BN2175" s="175">
        <v>110581</v>
      </c>
      <c r="BO2175" s="175">
        <v>207138</v>
      </c>
      <c r="BP2175" s="198">
        <f t="shared" si="484"/>
        <v>415740</v>
      </c>
    </row>
    <row r="2176" spans="1:68" s="116" customFormat="1" x14ac:dyDescent="0.15">
      <c r="A2176" s="117">
        <v>2300281001</v>
      </c>
      <c r="B2176" s="118" t="s">
        <v>1855</v>
      </c>
      <c r="C2176" s="118" t="s">
        <v>1850</v>
      </c>
      <c r="D2176" s="118" t="s">
        <v>1856</v>
      </c>
      <c r="E2176" s="118" t="s">
        <v>4404</v>
      </c>
      <c r="F2176" s="120">
        <v>33</v>
      </c>
      <c r="G2176" s="119">
        <v>25777660</v>
      </c>
      <c r="H2176" s="119"/>
      <c r="I2176" s="120" t="s">
        <v>5820</v>
      </c>
      <c r="J2176" s="120">
        <v>91500</v>
      </c>
      <c r="K2176" s="120">
        <v>25777660</v>
      </c>
      <c r="L2176" s="120">
        <v>0.77200000000000002</v>
      </c>
      <c r="M2176" s="121" t="s">
        <v>5654</v>
      </c>
      <c r="N2176" s="120">
        <v>2</v>
      </c>
      <c r="O2176" s="119">
        <v>250</v>
      </c>
      <c r="P2176" s="119">
        <v>39</v>
      </c>
      <c r="Q2176" s="119">
        <v>5.6</v>
      </c>
      <c r="R2176" s="120" t="s">
        <v>5655</v>
      </c>
      <c r="S2176" s="120">
        <v>111.574</v>
      </c>
      <c r="T2176" s="120"/>
      <c r="U2176" s="120"/>
      <c r="V2176" s="172">
        <v>14862.1</v>
      </c>
      <c r="W2176" s="172">
        <v>2089.6</v>
      </c>
      <c r="X2176" s="172">
        <v>8378</v>
      </c>
      <c r="Y2176" s="172">
        <v>4394.5</v>
      </c>
      <c r="Z2176" s="172"/>
      <c r="AA2176" s="123">
        <v>196682</v>
      </c>
      <c r="AB2176" s="123"/>
      <c r="AC2176" s="123">
        <v>19906</v>
      </c>
      <c r="AD2176" s="123"/>
      <c r="AE2176" s="123">
        <v>880.98</v>
      </c>
      <c r="AF2176" s="123"/>
      <c r="AG2176" s="214">
        <f t="shared" si="477"/>
        <v>880.98</v>
      </c>
      <c r="AH2176" s="229" t="str">
        <f t="shared" si="478"/>
        <v>b4</v>
      </c>
      <c r="AI2176" s="122"/>
      <c r="AJ2176" s="122"/>
      <c r="AK2176" s="122"/>
      <c r="AL2176" s="122"/>
      <c r="AM2176" s="122"/>
      <c r="AN2176" s="173">
        <v>4.3</v>
      </c>
      <c r="AO2176" s="173" t="s">
        <v>3186</v>
      </c>
      <c r="AP2176" s="173" t="s">
        <v>3186</v>
      </c>
      <c r="AQ2176" s="173" t="s">
        <v>3186</v>
      </c>
      <c r="AR2176" s="173" t="s">
        <v>3186</v>
      </c>
      <c r="AS2176" s="173">
        <v>2</v>
      </c>
      <c r="AT2176" s="173">
        <v>2.2000000000000002</v>
      </c>
      <c r="AU2176" s="173">
        <v>18.5</v>
      </c>
      <c r="AV2176" s="173">
        <v>2.2000000000000002</v>
      </c>
      <c r="AW2176" s="173">
        <v>18.5</v>
      </c>
      <c r="AX2176" s="173">
        <v>1.7</v>
      </c>
      <c r="AY2176" s="173">
        <v>3</v>
      </c>
      <c r="AZ2176" s="211">
        <f t="shared" si="479"/>
        <v>6.3</v>
      </c>
      <c r="BA2176" s="211">
        <f t="shared" si="486"/>
        <v>46.1</v>
      </c>
      <c r="BB2176" s="205">
        <f t="shared" si="480"/>
        <v>1671176</v>
      </c>
      <c r="BC2176" s="205">
        <f t="shared" si="481"/>
        <v>1544740</v>
      </c>
      <c r="BD2176" s="205">
        <f t="shared" si="482"/>
        <v>779216</v>
      </c>
      <c r="BE2176" s="205">
        <f t="shared" si="483"/>
        <v>652780</v>
      </c>
      <c r="BF2176" s="175">
        <v>891960</v>
      </c>
      <c r="BG2176" s="175">
        <v>35474</v>
      </c>
      <c r="BH2176" s="175">
        <v>779216</v>
      </c>
      <c r="BI2176" s="175">
        <v>50450</v>
      </c>
      <c r="BJ2176" s="175">
        <v>75986</v>
      </c>
      <c r="BK2176" s="175"/>
      <c r="BL2176" s="175">
        <v>59789</v>
      </c>
      <c r="BM2176" s="175"/>
      <c r="BN2176" s="175"/>
      <c r="BO2176" s="175">
        <v>670261</v>
      </c>
      <c r="BP2176" s="198">
        <f t="shared" si="484"/>
        <v>1449477</v>
      </c>
    </row>
    <row r="2177" spans="1:68" s="116" customFormat="1" x14ac:dyDescent="0.15">
      <c r="A2177" s="117">
        <v>2300381001</v>
      </c>
      <c r="B2177" s="118" t="s">
        <v>1857</v>
      </c>
      <c r="C2177" s="118" t="s">
        <v>1850</v>
      </c>
      <c r="D2177" s="118" t="s">
        <v>1858</v>
      </c>
      <c r="E2177" s="118" t="s">
        <v>4405</v>
      </c>
      <c r="F2177" s="120">
        <v>26</v>
      </c>
      <c r="G2177" s="119">
        <v>25957050</v>
      </c>
      <c r="H2177" s="119"/>
      <c r="I2177" s="120" t="s">
        <v>5820</v>
      </c>
      <c r="J2177" s="120">
        <v>91200</v>
      </c>
      <c r="K2177" s="120">
        <v>25957050</v>
      </c>
      <c r="L2177" s="120">
        <v>0.78</v>
      </c>
      <c r="M2177" s="121" t="s">
        <v>5656</v>
      </c>
      <c r="N2177" s="120">
        <v>2</v>
      </c>
      <c r="O2177" s="119">
        <v>240</v>
      </c>
      <c r="P2177" s="119"/>
      <c r="Q2177" s="119"/>
      <c r="R2177" s="120" t="s">
        <v>5655</v>
      </c>
      <c r="S2177" s="120">
        <v>105.7</v>
      </c>
      <c r="T2177" s="120"/>
      <c r="U2177" s="120"/>
      <c r="V2177" s="172">
        <v>13804.08</v>
      </c>
      <c r="W2177" s="172">
        <v>2054.08</v>
      </c>
      <c r="X2177" s="172">
        <v>7541.19</v>
      </c>
      <c r="Y2177" s="172">
        <v>3536.73</v>
      </c>
      <c r="Z2177" s="172">
        <v>672.08</v>
      </c>
      <c r="AA2177" s="123">
        <v>189335</v>
      </c>
      <c r="AB2177" s="123"/>
      <c r="AC2177" s="123">
        <v>15062</v>
      </c>
      <c r="AD2177" s="123"/>
      <c r="AE2177" s="123">
        <v>589.9</v>
      </c>
      <c r="AF2177" s="123"/>
      <c r="AG2177" s="214">
        <f t="shared" si="477"/>
        <v>589.9</v>
      </c>
      <c r="AH2177" s="229" t="str">
        <f t="shared" si="478"/>
        <v>b4</v>
      </c>
      <c r="AI2177" s="122"/>
      <c r="AJ2177" s="122"/>
      <c r="AK2177" s="122"/>
      <c r="AL2177" s="122"/>
      <c r="AM2177" s="122"/>
      <c r="AN2177" s="173">
        <v>3.1</v>
      </c>
      <c r="AO2177" s="173"/>
      <c r="AP2177" s="173"/>
      <c r="AQ2177" s="173"/>
      <c r="AR2177" s="173"/>
      <c r="AS2177" s="173">
        <v>1.8</v>
      </c>
      <c r="AT2177" s="173">
        <v>6.1</v>
      </c>
      <c r="AU2177" s="173">
        <v>11.9</v>
      </c>
      <c r="AV2177" s="173">
        <v>8.1</v>
      </c>
      <c r="AW2177" s="173">
        <v>10.199999999999999</v>
      </c>
      <c r="AX2177" s="173">
        <v>3.1</v>
      </c>
      <c r="AY2177" s="173"/>
      <c r="AZ2177" s="211">
        <f t="shared" si="479"/>
        <v>4.9000000000000004</v>
      </c>
      <c r="BA2177" s="211">
        <f t="shared" si="486"/>
        <v>39.4</v>
      </c>
      <c r="BB2177" s="205">
        <f t="shared" si="480"/>
        <v>1848171</v>
      </c>
      <c r="BC2177" s="205">
        <f t="shared" si="481"/>
        <v>1701892</v>
      </c>
      <c r="BD2177" s="205">
        <f t="shared" si="482"/>
        <v>870825</v>
      </c>
      <c r="BE2177" s="205">
        <f t="shared" si="483"/>
        <v>724546</v>
      </c>
      <c r="BF2177" s="175">
        <v>977346</v>
      </c>
      <c r="BG2177" s="175">
        <v>25572</v>
      </c>
      <c r="BH2177" s="175">
        <v>870826</v>
      </c>
      <c r="BI2177" s="175">
        <v>59826</v>
      </c>
      <c r="BJ2177" s="175">
        <v>86453</v>
      </c>
      <c r="BK2177" s="175"/>
      <c r="BL2177" s="175">
        <v>57099</v>
      </c>
      <c r="BM2177" s="175"/>
      <c r="BN2177" s="175"/>
      <c r="BO2177" s="175">
        <v>748395</v>
      </c>
      <c r="BP2177" s="198">
        <f t="shared" si="484"/>
        <v>1619221</v>
      </c>
    </row>
    <row r="2178" spans="1:68" s="116" customFormat="1" x14ac:dyDescent="0.15">
      <c r="A2178" s="117">
        <v>2320101002</v>
      </c>
      <c r="B2178" s="118" t="s">
        <v>1887</v>
      </c>
      <c r="C2178" s="118" t="s">
        <v>1850</v>
      </c>
      <c r="D2178" s="118" t="s">
        <v>1886</v>
      </c>
      <c r="E2178" s="118" t="s">
        <v>4428</v>
      </c>
      <c r="F2178" s="120">
        <v>40</v>
      </c>
      <c r="G2178" s="119">
        <v>26361274</v>
      </c>
      <c r="H2178" s="119"/>
      <c r="I2178" s="120" t="s">
        <v>5821</v>
      </c>
      <c r="J2178" s="120">
        <v>117500</v>
      </c>
      <c r="K2178" s="120">
        <v>26474450</v>
      </c>
      <c r="L2178" s="120">
        <v>0.61699999999999999</v>
      </c>
      <c r="M2178" s="121" t="s">
        <v>5656</v>
      </c>
      <c r="N2178" s="120">
        <v>2</v>
      </c>
      <c r="O2178" s="119">
        <v>160</v>
      </c>
      <c r="P2178" s="119">
        <v>29</v>
      </c>
      <c r="Q2178" s="119">
        <v>3.8</v>
      </c>
      <c r="R2178" s="120" t="s">
        <v>5655</v>
      </c>
      <c r="S2178" s="120">
        <v>1156.1999999999998</v>
      </c>
      <c r="T2178" s="120"/>
      <c r="U2178" s="120"/>
      <c r="V2178" s="172">
        <v>15751.14</v>
      </c>
      <c r="W2178" s="172">
        <v>1728.2</v>
      </c>
      <c r="X2178" s="172">
        <v>9730.7839999999997</v>
      </c>
      <c r="Y2178" s="172">
        <v>3605.1489999999999</v>
      </c>
      <c r="Z2178" s="172">
        <v>687.00699999999995</v>
      </c>
      <c r="AA2178" s="123">
        <v>118442</v>
      </c>
      <c r="AB2178" s="123"/>
      <c r="AC2178" s="123">
        <v>31967.23</v>
      </c>
      <c r="AD2178" s="123">
        <v>6571.23</v>
      </c>
      <c r="AE2178" s="123"/>
      <c r="AF2178" s="123"/>
      <c r="AG2178" s="214">
        <f t="shared" si="477"/>
        <v>6571.23</v>
      </c>
      <c r="AH2178" s="229" t="str">
        <f t="shared" si="478"/>
        <v>b4</v>
      </c>
      <c r="AI2178" s="122"/>
      <c r="AJ2178" s="122"/>
      <c r="AK2178" s="122"/>
      <c r="AL2178" s="122"/>
      <c r="AM2178" s="122"/>
      <c r="AN2178" s="173" t="s">
        <v>3186</v>
      </c>
      <c r="AO2178" s="173" t="s">
        <v>3186</v>
      </c>
      <c r="AP2178" s="173" t="s">
        <v>3186</v>
      </c>
      <c r="AQ2178" s="173" t="s">
        <v>3186</v>
      </c>
      <c r="AR2178" s="173" t="s">
        <v>3186</v>
      </c>
      <c r="AS2178" s="173" t="s">
        <v>3186</v>
      </c>
      <c r="AT2178" s="173" t="s">
        <v>3186</v>
      </c>
      <c r="AU2178" s="173" t="s">
        <v>3186</v>
      </c>
      <c r="AV2178" s="173" t="s">
        <v>3186</v>
      </c>
      <c r="AW2178" s="173" t="s">
        <v>3186</v>
      </c>
      <c r="AX2178" s="173" t="s">
        <v>3186</v>
      </c>
      <c r="AY2178" s="173" t="s">
        <v>3186</v>
      </c>
      <c r="AZ2178" s="211">
        <f t="shared" si="479"/>
        <v>0</v>
      </c>
      <c r="BA2178" s="211">
        <f t="shared" si="486"/>
        <v>0</v>
      </c>
      <c r="BB2178" s="205">
        <f t="shared" si="480"/>
        <v>0</v>
      </c>
      <c r="BC2178" s="205">
        <f t="shared" si="481"/>
        <v>0</v>
      </c>
      <c r="BD2178" s="205">
        <f t="shared" si="482"/>
        <v>0</v>
      </c>
      <c r="BE2178" s="205">
        <f t="shared" si="483"/>
        <v>0</v>
      </c>
      <c r="BF2178" s="175"/>
      <c r="BG2178" s="175"/>
      <c r="BH2178" s="175"/>
      <c r="BI2178" s="175"/>
      <c r="BJ2178" s="175"/>
      <c r="BK2178" s="175"/>
      <c r="BL2178" s="175"/>
      <c r="BM2178" s="175"/>
      <c r="BN2178" s="175"/>
      <c r="BO2178" s="175"/>
      <c r="BP2178" s="198">
        <f t="shared" si="484"/>
        <v>0</v>
      </c>
    </row>
    <row r="2179" spans="1:68" s="116" customFormat="1" x14ac:dyDescent="0.15">
      <c r="A2179" s="117">
        <v>2800381001</v>
      </c>
      <c r="B2179" s="118" t="s">
        <v>2103</v>
      </c>
      <c r="C2179" s="118" t="s">
        <v>2099</v>
      </c>
      <c r="D2179" s="118" t="s">
        <v>2104</v>
      </c>
      <c r="E2179" s="118" t="s">
        <v>4585</v>
      </c>
      <c r="F2179" s="120">
        <v>23</v>
      </c>
      <c r="G2179" s="119">
        <v>29989399</v>
      </c>
      <c r="H2179" s="119"/>
      <c r="I2179" s="120" t="s">
        <v>5820</v>
      </c>
      <c r="J2179" s="120">
        <v>103250</v>
      </c>
      <c r="K2179" s="120">
        <v>29989399</v>
      </c>
      <c r="L2179" s="120">
        <v>0.79600000000000004</v>
      </c>
      <c r="M2179" s="121" t="s">
        <v>5675</v>
      </c>
      <c r="N2179" s="120">
        <v>2</v>
      </c>
      <c r="O2179" s="119">
        <v>170</v>
      </c>
      <c r="P2179" s="119">
        <v>36</v>
      </c>
      <c r="Q2179" s="119">
        <v>3.9</v>
      </c>
      <c r="R2179" s="120" t="s">
        <v>5655</v>
      </c>
      <c r="S2179" s="120">
        <v>186.5</v>
      </c>
      <c r="T2179" s="120">
        <v>0.9</v>
      </c>
      <c r="U2179" s="120"/>
      <c r="V2179" s="172">
        <v>16535.3</v>
      </c>
      <c r="W2179" s="172">
        <v>1823.4</v>
      </c>
      <c r="X2179" s="172">
        <v>9878.9</v>
      </c>
      <c r="Y2179" s="172">
        <v>4512.2</v>
      </c>
      <c r="Z2179" s="172">
        <v>320.8</v>
      </c>
      <c r="AA2179" s="123">
        <v>183657.5</v>
      </c>
      <c r="AB2179" s="123"/>
      <c r="AC2179" s="123">
        <v>24263</v>
      </c>
      <c r="AD2179" s="123"/>
      <c r="AE2179" s="123">
        <v>1104</v>
      </c>
      <c r="AF2179" s="123"/>
      <c r="AG2179" s="214">
        <f t="shared" si="477"/>
        <v>1104</v>
      </c>
      <c r="AH2179" s="229" t="str">
        <f t="shared" si="478"/>
        <v>b4</v>
      </c>
      <c r="AI2179" s="122" t="s">
        <v>5401</v>
      </c>
      <c r="AJ2179" s="122"/>
      <c r="AK2179" s="122" t="s">
        <v>5401</v>
      </c>
      <c r="AL2179" s="122"/>
      <c r="AM2179" s="122"/>
      <c r="AN2179" s="173"/>
      <c r="AO2179" s="173"/>
      <c r="AP2179" s="173"/>
      <c r="AQ2179" s="173"/>
      <c r="AR2179" s="173"/>
      <c r="AS2179" s="173">
        <v>3.5</v>
      </c>
      <c r="AT2179" s="173">
        <v>12.5</v>
      </c>
      <c r="AU2179" s="173">
        <v>17.5</v>
      </c>
      <c r="AV2179" s="173">
        <v>14.5</v>
      </c>
      <c r="AW2179" s="173">
        <v>9</v>
      </c>
      <c r="AX2179" s="173">
        <v>3.5</v>
      </c>
      <c r="AY2179" s="173"/>
      <c r="AZ2179" s="211">
        <f t="shared" si="479"/>
        <v>3.5</v>
      </c>
      <c r="BA2179" s="211">
        <f t="shared" si="486"/>
        <v>57</v>
      </c>
      <c r="BB2179" s="205">
        <f t="shared" si="480"/>
        <v>1174709</v>
      </c>
      <c r="BC2179" s="205">
        <f t="shared" si="481"/>
        <v>1174709</v>
      </c>
      <c r="BD2179" s="205">
        <f t="shared" si="482"/>
        <v>0</v>
      </c>
      <c r="BE2179" s="205">
        <f t="shared" si="483"/>
        <v>0</v>
      </c>
      <c r="BF2179" s="175">
        <v>1174709</v>
      </c>
      <c r="BG2179" s="175"/>
      <c r="BH2179" s="175">
        <v>831077</v>
      </c>
      <c r="BI2179" s="175"/>
      <c r="BJ2179" s="175"/>
      <c r="BK2179" s="175">
        <v>12667</v>
      </c>
      <c r="BL2179" s="175">
        <v>218225</v>
      </c>
      <c r="BM2179" s="175">
        <v>112</v>
      </c>
      <c r="BN2179" s="175">
        <v>1083</v>
      </c>
      <c r="BO2179" s="175">
        <v>111545</v>
      </c>
      <c r="BP2179" s="198">
        <f t="shared" si="484"/>
        <v>942622</v>
      </c>
    </row>
    <row r="2180" spans="1:68" s="116" customFormat="1" x14ac:dyDescent="0.15">
      <c r="A2180" s="117">
        <v>2500181003</v>
      </c>
      <c r="B2180" s="118" t="s">
        <v>1968</v>
      </c>
      <c r="C2180" s="118" t="s">
        <v>1966</v>
      </c>
      <c r="D2180" s="118" t="s">
        <v>1967</v>
      </c>
      <c r="E2180" s="118" t="s">
        <v>4492</v>
      </c>
      <c r="F2180" s="120">
        <v>22</v>
      </c>
      <c r="G2180" s="119">
        <v>33326177</v>
      </c>
      <c r="H2180" s="119"/>
      <c r="I2180" s="120" t="s">
        <v>5820</v>
      </c>
      <c r="J2180" s="120">
        <v>120750</v>
      </c>
      <c r="K2180" s="120">
        <v>33326177</v>
      </c>
      <c r="L2180" s="120">
        <v>0.75600000000000001</v>
      </c>
      <c r="M2180" s="121" t="s">
        <v>5656</v>
      </c>
      <c r="N2180" s="120">
        <v>2</v>
      </c>
      <c r="O2180" s="119">
        <v>110</v>
      </c>
      <c r="P2180" s="119">
        <v>24.7</v>
      </c>
      <c r="Q2180" s="119">
        <v>2.11</v>
      </c>
      <c r="R2180" s="120" t="s">
        <v>5655</v>
      </c>
      <c r="S2180" s="120">
        <v>126.4</v>
      </c>
      <c r="T2180" s="120"/>
      <c r="U2180" s="120"/>
      <c r="V2180" s="172">
        <v>19762.8</v>
      </c>
      <c r="W2180" s="172">
        <v>3248.3</v>
      </c>
      <c r="X2180" s="172">
        <v>10156.799999999999</v>
      </c>
      <c r="Y2180" s="172">
        <v>4571</v>
      </c>
      <c r="Z2180" s="172">
        <v>1786.7</v>
      </c>
      <c r="AA2180" s="123">
        <v>138340</v>
      </c>
      <c r="AB2180" s="123"/>
      <c r="AC2180" s="123">
        <v>23122</v>
      </c>
      <c r="AD2180" s="123"/>
      <c r="AE2180" s="123"/>
      <c r="AF2180" s="123">
        <v>811.8</v>
      </c>
      <c r="AG2180" s="214">
        <f t="shared" si="477"/>
        <v>811.8</v>
      </c>
      <c r="AH2180" s="229" t="str">
        <f t="shared" si="478"/>
        <v>b4</v>
      </c>
      <c r="AI2180" s="122"/>
      <c r="AJ2180" s="122"/>
      <c r="AK2180" s="122"/>
      <c r="AL2180" s="122"/>
      <c r="AM2180" s="122"/>
      <c r="AN2180" s="173" t="s">
        <v>3186</v>
      </c>
      <c r="AO2180" s="173" t="s">
        <v>3186</v>
      </c>
      <c r="AP2180" s="173" t="s">
        <v>3186</v>
      </c>
      <c r="AQ2180" s="173" t="s">
        <v>3186</v>
      </c>
      <c r="AR2180" s="173" t="s">
        <v>3186</v>
      </c>
      <c r="AS2180" s="173">
        <v>8</v>
      </c>
      <c r="AT2180" s="173" t="s">
        <v>3186</v>
      </c>
      <c r="AU2180" s="173" t="s">
        <v>3186</v>
      </c>
      <c r="AV2180" s="173" t="s">
        <v>3186</v>
      </c>
      <c r="AW2180" s="173" t="s">
        <v>3186</v>
      </c>
      <c r="AX2180" s="173" t="s">
        <v>3186</v>
      </c>
      <c r="AY2180" s="173" t="s">
        <v>3186</v>
      </c>
      <c r="AZ2180" s="211">
        <f t="shared" si="479"/>
        <v>8</v>
      </c>
      <c r="BA2180" s="211">
        <f t="shared" si="486"/>
        <v>0</v>
      </c>
      <c r="BB2180" s="205">
        <f t="shared" si="480"/>
        <v>1362038</v>
      </c>
      <c r="BC2180" s="205">
        <f t="shared" si="481"/>
        <v>1362038</v>
      </c>
      <c r="BD2180" s="205">
        <f t="shared" si="482"/>
        <v>0</v>
      </c>
      <c r="BE2180" s="205">
        <f t="shared" si="483"/>
        <v>0</v>
      </c>
      <c r="BF2180" s="175">
        <v>1362038</v>
      </c>
      <c r="BG2180" s="175"/>
      <c r="BH2180" s="175">
        <v>465851</v>
      </c>
      <c r="BI2180" s="175"/>
      <c r="BJ2180" s="175"/>
      <c r="BK2180" s="175">
        <v>171</v>
      </c>
      <c r="BL2180" s="175">
        <v>76178</v>
      </c>
      <c r="BM2180" s="175">
        <v>244990</v>
      </c>
      <c r="BN2180" s="175">
        <v>188979</v>
      </c>
      <c r="BO2180" s="175">
        <v>385869</v>
      </c>
      <c r="BP2180" s="198">
        <f t="shared" si="484"/>
        <v>851720</v>
      </c>
    </row>
    <row r="2181" spans="1:68" s="116" customFormat="1" x14ac:dyDescent="0.15">
      <c r="A2181" s="117">
        <v>800181001</v>
      </c>
      <c r="B2181" s="118" t="s">
        <v>761</v>
      </c>
      <c r="C2181" s="118" t="s">
        <v>762</v>
      </c>
      <c r="D2181" s="118" t="s">
        <v>763</v>
      </c>
      <c r="E2181" s="118" t="s">
        <v>3647</v>
      </c>
      <c r="F2181" s="120">
        <v>34</v>
      </c>
      <c r="G2181" s="119">
        <v>31768648</v>
      </c>
      <c r="H2181" s="119"/>
      <c r="I2181" s="120" t="s">
        <v>5821</v>
      </c>
      <c r="J2181" s="120">
        <v>89000</v>
      </c>
      <c r="K2181" s="120">
        <v>35222064</v>
      </c>
      <c r="L2181" s="120">
        <v>1.0840000000000001</v>
      </c>
      <c r="M2181" s="121" t="s">
        <v>5675</v>
      </c>
      <c r="N2181" s="120">
        <v>2</v>
      </c>
      <c r="O2181" s="119">
        <v>217</v>
      </c>
      <c r="P2181" s="119">
        <v>33.200000000000003</v>
      </c>
      <c r="Q2181" s="119">
        <v>4.8099999999999996</v>
      </c>
      <c r="R2181" s="120" t="s">
        <v>5655</v>
      </c>
      <c r="S2181" s="120">
        <v>225.05099999999999</v>
      </c>
      <c r="T2181" s="120"/>
      <c r="U2181" s="120"/>
      <c r="V2181" s="172">
        <v>18875</v>
      </c>
      <c r="W2181" s="172">
        <v>3431.2</v>
      </c>
      <c r="X2181" s="172">
        <v>9455.2999999999993</v>
      </c>
      <c r="Y2181" s="172">
        <v>4472</v>
      </c>
      <c r="Z2181" s="172">
        <v>1516.5</v>
      </c>
      <c r="AA2181" s="123">
        <v>1838.489</v>
      </c>
      <c r="AB2181" s="123"/>
      <c r="AC2181" s="123">
        <v>25081</v>
      </c>
      <c r="AD2181" s="123"/>
      <c r="AE2181" s="123">
        <v>904</v>
      </c>
      <c r="AF2181" s="123"/>
      <c r="AG2181" s="214">
        <f t="shared" si="477"/>
        <v>904</v>
      </c>
      <c r="AH2181" s="229" t="str">
        <f t="shared" si="478"/>
        <v>b4</v>
      </c>
      <c r="AI2181" s="122"/>
      <c r="AJ2181" s="122"/>
      <c r="AK2181" s="122"/>
      <c r="AL2181" s="122"/>
      <c r="AM2181" s="122"/>
      <c r="AN2181" s="173">
        <v>7</v>
      </c>
      <c r="AO2181" s="173">
        <v>2</v>
      </c>
      <c r="AP2181" s="173">
        <v>2</v>
      </c>
      <c r="AQ2181" s="173">
        <v>1</v>
      </c>
      <c r="AR2181" s="173"/>
      <c r="AS2181" s="173">
        <v>2</v>
      </c>
      <c r="AT2181" s="173">
        <v>9</v>
      </c>
      <c r="AU2181" s="173">
        <v>8</v>
      </c>
      <c r="AV2181" s="173">
        <v>12</v>
      </c>
      <c r="AW2181" s="173">
        <v>3</v>
      </c>
      <c r="AX2181" s="173">
        <v>3</v>
      </c>
      <c r="AY2181" s="173"/>
      <c r="AZ2181" s="211">
        <f t="shared" si="479"/>
        <v>14</v>
      </c>
      <c r="BA2181" s="211">
        <f t="shared" si="486"/>
        <v>35</v>
      </c>
      <c r="BB2181" s="205">
        <f t="shared" si="480"/>
        <v>1832582</v>
      </c>
      <c r="BC2181" s="205">
        <f t="shared" si="481"/>
        <v>1648504</v>
      </c>
      <c r="BD2181" s="205">
        <f t="shared" si="482"/>
        <v>405815</v>
      </c>
      <c r="BE2181" s="205">
        <f t="shared" si="483"/>
        <v>221737</v>
      </c>
      <c r="BF2181" s="175">
        <v>1426767</v>
      </c>
      <c r="BG2181" s="175">
        <v>90136</v>
      </c>
      <c r="BH2181" s="175">
        <v>405815</v>
      </c>
      <c r="BI2181" s="175">
        <v>160946</v>
      </c>
      <c r="BJ2181" s="175">
        <v>23132</v>
      </c>
      <c r="BK2181" s="175">
        <v>96155</v>
      </c>
      <c r="BL2181" s="175">
        <v>319870</v>
      </c>
      <c r="BM2181" s="175">
        <v>317770</v>
      </c>
      <c r="BN2181" s="175">
        <v>27938</v>
      </c>
      <c r="BO2181" s="175">
        <v>390820</v>
      </c>
      <c r="BP2181" s="198">
        <f t="shared" si="484"/>
        <v>796635</v>
      </c>
    </row>
    <row r="2182" spans="1:68" s="116" customFormat="1" x14ac:dyDescent="0.15">
      <c r="A2182" s="117">
        <v>2000181001</v>
      </c>
      <c r="B2182" s="118" t="s">
        <v>1488</v>
      </c>
      <c r="C2182" s="118" t="s">
        <v>1489</v>
      </c>
      <c r="D2182" s="118" t="s">
        <v>1490</v>
      </c>
      <c r="E2182" s="118" t="s">
        <v>4142</v>
      </c>
      <c r="F2182" s="120">
        <v>34</v>
      </c>
      <c r="G2182" s="119">
        <v>37311449</v>
      </c>
      <c r="H2182" s="119"/>
      <c r="I2182" s="120" t="s">
        <v>5820</v>
      </c>
      <c r="J2182" s="120">
        <v>137700</v>
      </c>
      <c r="K2182" s="120">
        <v>37311449</v>
      </c>
      <c r="L2182" s="120">
        <v>0.74199999999999999</v>
      </c>
      <c r="M2182" s="121" t="s">
        <v>5675</v>
      </c>
      <c r="N2182" s="120">
        <v>2</v>
      </c>
      <c r="O2182" s="119">
        <v>120</v>
      </c>
      <c r="P2182" s="119">
        <v>27</v>
      </c>
      <c r="Q2182" s="119">
        <v>3.1</v>
      </c>
      <c r="R2182" s="120" t="s">
        <v>5655</v>
      </c>
      <c r="S2182" s="120">
        <v>163.39999999999998</v>
      </c>
      <c r="T2182" s="120"/>
      <c r="U2182" s="120"/>
      <c r="V2182" s="172">
        <v>19669.900000000001</v>
      </c>
      <c r="W2182" s="172">
        <v>2199.1</v>
      </c>
      <c r="X2182" s="172">
        <v>10864.7</v>
      </c>
      <c r="Y2182" s="172">
        <v>5825.7</v>
      </c>
      <c r="Z2182" s="172">
        <v>780.4</v>
      </c>
      <c r="AA2182" s="123">
        <v>152931.4</v>
      </c>
      <c r="AB2182" s="123">
        <v>581961.90000000049</v>
      </c>
      <c r="AC2182" s="123">
        <v>10379</v>
      </c>
      <c r="AD2182" s="123"/>
      <c r="AE2182" s="123">
        <v>698.5</v>
      </c>
      <c r="AF2182" s="123">
        <v>797.9</v>
      </c>
      <c r="AG2182" s="214">
        <f t="shared" si="477"/>
        <v>1496.4</v>
      </c>
      <c r="AH2182" s="229" t="str">
        <f t="shared" si="478"/>
        <v>b4</v>
      </c>
      <c r="AI2182" s="122" t="s">
        <v>5401</v>
      </c>
      <c r="AJ2182" s="122"/>
      <c r="AK2182" s="122" t="s">
        <v>5401</v>
      </c>
      <c r="AL2182" s="122" t="s">
        <v>5401</v>
      </c>
      <c r="AM2182" s="122" t="s">
        <v>5401</v>
      </c>
      <c r="AN2182" s="173">
        <v>11</v>
      </c>
      <c r="AO2182" s="173" t="s">
        <v>3186</v>
      </c>
      <c r="AP2182" s="173" t="s">
        <v>3186</v>
      </c>
      <c r="AQ2182" s="173" t="s">
        <v>3186</v>
      </c>
      <c r="AR2182" s="173" t="s">
        <v>3186</v>
      </c>
      <c r="AS2182" s="173">
        <v>1.4</v>
      </c>
      <c r="AT2182" s="173">
        <v>6.5</v>
      </c>
      <c r="AU2182" s="173">
        <v>11.5</v>
      </c>
      <c r="AV2182" s="173">
        <v>7.1</v>
      </c>
      <c r="AW2182" s="173">
        <v>9.6</v>
      </c>
      <c r="AX2182" s="173">
        <v>4.4000000000000004</v>
      </c>
      <c r="AY2182" s="173">
        <v>3.5</v>
      </c>
      <c r="AZ2182" s="211">
        <f t="shared" si="479"/>
        <v>12.4</v>
      </c>
      <c r="BA2182" s="211">
        <f t="shared" si="486"/>
        <v>42.6</v>
      </c>
      <c r="BB2182" s="205">
        <f t="shared" si="480"/>
        <v>1569948</v>
      </c>
      <c r="BC2182" s="205">
        <f t="shared" si="481"/>
        <v>1345917</v>
      </c>
      <c r="BD2182" s="205">
        <f t="shared" si="482"/>
        <v>235292</v>
      </c>
      <c r="BE2182" s="205">
        <f t="shared" si="483"/>
        <v>11261</v>
      </c>
      <c r="BF2182" s="175">
        <v>1334656</v>
      </c>
      <c r="BG2182" s="175">
        <v>64752</v>
      </c>
      <c r="BH2182" s="175">
        <v>478529</v>
      </c>
      <c r="BI2182" s="175">
        <v>213736</v>
      </c>
      <c r="BJ2182" s="175">
        <v>10295</v>
      </c>
      <c r="BK2182" s="175">
        <v>19832</v>
      </c>
      <c r="BL2182" s="175">
        <v>317084</v>
      </c>
      <c r="BM2182" s="175">
        <v>285021</v>
      </c>
      <c r="BN2182" s="175">
        <v>46176</v>
      </c>
      <c r="BO2182" s="175">
        <v>134523</v>
      </c>
      <c r="BP2182" s="198">
        <f t="shared" si="484"/>
        <v>613052</v>
      </c>
    </row>
    <row r="2183" spans="1:68" s="116" customFormat="1" x14ac:dyDescent="0.15">
      <c r="A2183" s="117">
        <v>2600281001</v>
      </c>
      <c r="B2183" s="118" t="s">
        <v>1982</v>
      </c>
      <c r="C2183" s="118" t="s">
        <v>1980</v>
      </c>
      <c r="D2183" s="118" t="s">
        <v>1983</v>
      </c>
      <c r="E2183" s="118" t="s">
        <v>4500</v>
      </c>
      <c r="F2183" s="120">
        <v>27</v>
      </c>
      <c r="G2183" s="119">
        <v>42723800</v>
      </c>
      <c r="H2183" s="119"/>
      <c r="I2183" s="120" t="s">
        <v>5820</v>
      </c>
      <c r="J2183" s="120">
        <v>168150</v>
      </c>
      <c r="K2183" s="120">
        <v>42723800</v>
      </c>
      <c r="L2183" s="120">
        <v>0.69599999999999995</v>
      </c>
      <c r="M2183" s="121" t="s">
        <v>5675</v>
      </c>
      <c r="N2183" s="120">
        <v>2</v>
      </c>
      <c r="O2183" s="119">
        <v>167</v>
      </c>
      <c r="P2183" s="119">
        <v>30</v>
      </c>
      <c r="Q2183" s="119">
        <v>3.87</v>
      </c>
      <c r="R2183" s="120" t="s">
        <v>5655</v>
      </c>
      <c r="S2183" s="120">
        <v>106.9</v>
      </c>
      <c r="T2183" s="120"/>
      <c r="U2183" s="120"/>
      <c r="V2183" s="172">
        <v>25857.5</v>
      </c>
      <c r="W2183" s="172">
        <v>4787.7</v>
      </c>
      <c r="X2183" s="172">
        <v>16125.8</v>
      </c>
      <c r="Y2183" s="172">
        <v>4608.3999999999996</v>
      </c>
      <c r="Z2183" s="172">
        <v>335.6</v>
      </c>
      <c r="AA2183" s="123">
        <v>271629</v>
      </c>
      <c r="AB2183" s="123">
        <v>982071.9999999993</v>
      </c>
      <c r="AC2183" s="123">
        <v>4304</v>
      </c>
      <c r="AD2183" s="123">
        <v>4256</v>
      </c>
      <c r="AE2183" s="123"/>
      <c r="AF2183" s="123"/>
      <c r="AG2183" s="214">
        <f t="shared" si="477"/>
        <v>4256</v>
      </c>
      <c r="AH2183" s="229" t="str">
        <f t="shared" si="478"/>
        <v>b4</v>
      </c>
      <c r="AI2183" s="122" t="s">
        <v>5401</v>
      </c>
      <c r="AJ2183" s="122"/>
      <c r="AK2183" s="122" t="s">
        <v>5401</v>
      </c>
      <c r="AL2183" s="122"/>
      <c r="AM2183" s="122"/>
      <c r="AN2183" s="173">
        <v>5</v>
      </c>
      <c r="AO2183" s="173" t="s">
        <v>3186</v>
      </c>
      <c r="AP2183" s="173" t="s">
        <v>3186</v>
      </c>
      <c r="AQ2183" s="173" t="s">
        <v>3186</v>
      </c>
      <c r="AR2183" s="173" t="s">
        <v>3186</v>
      </c>
      <c r="AS2183" s="173">
        <v>5</v>
      </c>
      <c r="AT2183" s="173">
        <v>17</v>
      </c>
      <c r="AU2183" s="173">
        <v>9</v>
      </c>
      <c r="AV2183" s="173">
        <v>10</v>
      </c>
      <c r="AW2183" s="173">
        <v>8</v>
      </c>
      <c r="AX2183" s="173">
        <v>3</v>
      </c>
      <c r="AY2183" s="173"/>
      <c r="AZ2183" s="211">
        <f t="shared" si="479"/>
        <v>10</v>
      </c>
      <c r="BA2183" s="211">
        <f t="shared" si="486"/>
        <v>47</v>
      </c>
      <c r="BB2183" s="205">
        <f t="shared" si="480"/>
        <v>1900261</v>
      </c>
      <c r="BC2183" s="205">
        <f t="shared" si="481"/>
        <v>1900261</v>
      </c>
      <c r="BD2183" s="205">
        <f t="shared" si="482"/>
        <v>0</v>
      </c>
      <c r="BE2183" s="205">
        <f t="shared" si="483"/>
        <v>0</v>
      </c>
      <c r="BF2183" s="175">
        <v>1900261</v>
      </c>
      <c r="BG2183" s="175">
        <v>35726</v>
      </c>
      <c r="BH2183" s="175">
        <v>1072570</v>
      </c>
      <c r="BI2183" s="175"/>
      <c r="BJ2183" s="175"/>
      <c r="BK2183" s="175">
        <v>219171</v>
      </c>
      <c r="BL2183" s="175">
        <v>502481</v>
      </c>
      <c r="BM2183" s="175"/>
      <c r="BN2183" s="175"/>
      <c r="BO2183" s="175">
        <v>70313</v>
      </c>
      <c r="BP2183" s="198">
        <f t="shared" si="484"/>
        <v>1142883</v>
      </c>
    </row>
    <row r="2184" spans="1:68" s="116" customFormat="1" x14ac:dyDescent="0.15">
      <c r="A2184" s="117">
        <v>800281001</v>
      </c>
      <c r="B2184" s="118" t="s">
        <v>764</v>
      </c>
      <c r="C2184" s="118" t="s">
        <v>762</v>
      </c>
      <c r="D2184" s="118" t="s">
        <v>765</v>
      </c>
      <c r="E2184" s="118" t="s">
        <v>3648</v>
      </c>
      <c r="F2184" s="120">
        <v>37</v>
      </c>
      <c r="G2184" s="119">
        <v>44186337</v>
      </c>
      <c r="H2184" s="119"/>
      <c r="I2184" s="120" t="s">
        <v>5820</v>
      </c>
      <c r="J2184" s="120">
        <v>200000</v>
      </c>
      <c r="K2184" s="120">
        <v>44186337</v>
      </c>
      <c r="L2184" s="120">
        <v>0.60499999999999998</v>
      </c>
      <c r="M2184" s="121" t="s">
        <v>5670</v>
      </c>
      <c r="N2184" s="120">
        <v>2</v>
      </c>
      <c r="O2184" s="119">
        <v>206</v>
      </c>
      <c r="P2184" s="119">
        <v>30.5</v>
      </c>
      <c r="Q2184" s="119">
        <v>3.2</v>
      </c>
      <c r="R2184" s="120" t="s">
        <v>5655</v>
      </c>
      <c r="S2184" s="120">
        <v>52.37</v>
      </c>
      <c r="T2184" s="120"/>
      <c r="U2184" s="120"/>
      <c r="V2184" s="172">
        <v>20783.599999999999</v>
      </c>
      <c r="W2184" s="172">
        <v>5190.2</v>
      </c>
      <c r="X2184" s="172">
        <v>9792.2000000000007</v>
      </c>
      <c r="Y2184" s="172">
        <v>5516.3</v>
      </c>
      <c r="Z2184" s="172">
        <v>284.89999999999998</v>
      </c>
      <c r="AA2184" s="123">
        <v>182383.2</v>
      </c>
      <c r="AB2184" s="123"/>
      <c r="AC2184" s="123">
        <v>28878.12</v>
      </c>
      <c r="AD2184" s="123"/>
      <c r="AE2184" s="123">
        <v>805</v>
      </c>
      <c r="AF2184" s="123"/>
      <c r="AG2184" s="214">
        <f t="shared" si="477"/>
        <v>805</v>
      </c>
      <c r="AH2184" s="229" t="str">
        <f t="shared" si="478"/>
        <v>b4</v>
      </c>
      <c r="AI2184" s="122"/>
      <c r="AJ2184" s="122"/>
      <c r="AK2184" s="122"/>
      <c r="AL2184" s="122"/>
      <c r="AM2184" s="122"/>
      <c r="AN2184" s="173">
        <v>2</v>
      </c>
      <c r="AO2184" s="173">
        <v>2.5</v>
      </c>
      <c r="AP2184" s="173">
        <v>2.5</v>
      </c>
      <c r="AQ2184" s="173">
        <v>1</v>
      </c>
      <c r="AR2184" s="173">
        <v>1</v>
      </c>
      <c r="AS2184" s="173">
        <v>2</v>
      </c>
      <c r="AT2184" s="173">
        <v>13</v>
      </c>
      <c r="AU2184" s="173">
        <v>7</v>
      </c>
      <c r="AV2184" s="173">
        <v>13</v>
      </c>
      <c r="AW2184" s="173">
        <v>6</v>
      </c>
      <c r="AX2184" s="173">
        <v>3</v>
      </c>
      <c r="AY2184" s="173">
        <v>1</v>
      </c>
      <c r="AZ2184" s="211">
        <f t="shared" si="479"/>
        <v>11</v>
      </c>
      <c r="BA2184" s="211">
        <f t="shared" si="486"/>
        <v>43</v>
      </c>
      <c r="BB2184" s="205">
        <f t="shared" si="480"/>
        <v>1948746</v>
      </c>
      <c r="BC2184" s="205">
        <f t="shared" si="481"/>
        <v>1715316</v>
      </c>
      <c r="BD2184" s="205">
        <f t="shared" si="482"/>
        <v>376030</v>
      </c>
      <c r="BE2184" s="205">
        <f t="shared" si="483"/>
        <v>142600</v>
      </c>
      <c r="BF2184" s="175">
        <v>1572716</v>
      </c>
      <c r="BG2184" s="175">
        <v>60000</v>
      </c>
      <c r="BH2184" s="175">
        <v>429933</v>
      </c>
      <c r="BI2184" s="175">
        <v>213477</v>
      </c>
      <c r="BJ2184" s="175">
        <v>19953</v>
      </c>
      <c r="BK2184" s="175">
        <v>99014</v>
      </c>
      <c r="BL2184" s="175">
        <v>436887</v>
      </c>
      <c r="BM2184" s="175">
        <v>371444</v>
      </c>
      <c r="BN2184" s="175">
        <v>5820</v>
      </c>
      <c r="BO2184" s="175">
        <v>312218</v>
      </c>
      <c r="BP2184" s="198">
        <f t="shared" si="484"/>
        <v>742151</v>
      </c>
    </row>
    <row r="2185" spans="1:68" s="116" customFormat="1" x14ac:dyDescent="0.15">
      <c r="A2185" s="117">
        <v>2300181002</v>
      </c>
      <c r="B2185" s="118" t="s">
        <v>1852</v>
      </c>
      <c r="C2185" s="118" t="s">
        <v>1850</v>
      </c>
      <c r="D2185" s="118" t="s">
        <v>1851</v>
      </c>
      <c r="E2185" s="118" t="s">
        <v>4401</v>
      </c>
      <c r="F2185" s="120">
        <v>24</v>
      </c>
      <c r="G2185" s="119">
        <v>53919407</v>
      </c>
      <c r="H2185" s="119"/>
      <c r="I2185" s="120" t="s">
        <v>5821</v>
      </c>
      <c r="J2185" s="120">
        <v>202200</v>
      </c>
      <c r="K2185" s="120">
        <v>53919407</v>
      </c>
      <c r="L2185" s="120">
        <v>0.73099999999999998</v>
      </c>
      <c r="M2185" s="121" t="s">
        <v>5670</v>
      </c>
      <c r="N2185" s="120">
        <v>2</v>
      </c>
      <c r="O2185" s="119">
        <v>280</v>
      </c>
      <c r="P2185" s="119"/>
      <c r="Q2185" s="119"/>
      <c r="R2185" s="120" t="s">
        <v>5655</v>
      </c>
      <c r="S2185" s="120">
        <v>327</v>
      </c>
      <c r="T2185" s="120"/>
      <c r="U2185" s="120"/>
      <c r="V2185" s="172">
        <v>20888.400000000001</v>
      </c>
      <c r="W2185" s="172">
        <v>5159.3</v>
      </c>
      <c r="X2185" s="172">
        <v>12480.8</v>
      </c>
      <c r="Y2185" s="172">
        <v>2967.1</v>
      </c>
      <c r="Z2185" s="172">
        <v>281.2</v>
      </c>
      <c r="AA2185" s="123">
        <v>270585</v>
      </c>
      <c r="AB2185" s="123"/>
      <c r="AC2185" s="123">
        <v>67924</v>
      </c>
      <c r="AD2185" s="123">
        <v>1688.7</v>
      </c>
      <c r="AE2185" s="123"/>
      <c r="AF2185" s="123"/>
      <c r="AG2185" s="214">
        <f t="shared" si="477"/>
        <v>1688.7</v>
      </c>
      <c r="AH2185" s="229" t="str">
        <f t="shared" si="478"/>
        <v>b4</v>
      </c>
      <c r="AI2185" s="122"/>
      <c r="AJ2185" s="122"/>
      <c r="AK2185" s="122"/>
      <c r="AL2185" s="122"/>
      <c r="AM2185" s="122"/>
      <c r="AN2185" s="173">
        <v>5.28</v>
      </c>
      <c r="AO2185" s="173"/>
      <c r="AP2185" s="173"/>
      <c r="AQ2185" s="173"/>
      <c r="AR2185" s="173"/>
      <c r="AS2185" s="173">
        <v>8</v>
      </c>
      <c r="AT2185" s="173">
        <v>2</v>
      </c>
      <c r="AU2185" s="173">
        <v>28</v>
      </c>
      <c r="AV2185" s="173">
        <v>2</v>
      </c>
      <c r="AW2185" s="173">
        <v>19</v>
      </c>
      <c r="AX2185" s="173"/>
      <c r="AY2185" s="173"/>
      <c r="AZ2185" s="211">
        <f t="shared" si="479"/>
        <v>13.280000000000001</v>
      </c>
      <c r="BA2185" s="211">
        <f t="shared" si="486"/>
        <v>51</v>
      </c>
      <c r="BB2185" s="205">
        <f t="shared" si="480"/>
        <v>3758510</v>
      </c>
      <c r="BC2185" s="205">
        <f t="shared" si="481"/>
        <v>3429952</v>
      </c>
      <c r="BD2185" s="205">
        <f t="shared" si="482"/>
        <v>1667779</v>
      </c>
      <c r="BE2185" s="205">
        <f t="shared" si="483"/>
        <v>1339221</v>
      </c>
      <c r="BF2185" s="175">
        <v>2090731</v>
      </c>
      <c r="BG2185" s="175">
        <v>42780</v>
      </c>
      <c r="BH2185" s="175">
        <v>1667779</v>
      </c>
      <c r="BI2185" s="175">
        <v>71181</v>
      </c>
      <c r="BJ2185" s="175">
        <v>257377</v>
      </c>
      <c r="BK2185" s="175">
        <v>292659</v>
      </c>
      <c r="BL2185" s="175">
        <v>54789</v>
      </c>
      <c r="BM2185" s="175"/>
      <c r="BN2185" s="175"/>
      <c r="BO2185" s="175">
        <v>1371945</v>
      </c>
      <c r="BP2185" s="198">
        <f t="shared" si="484"/>
        <v>3039724</v>
      </c>
    </row>
    <row r="2186" spans="1:68" s="116" customFormat="1" x14ac:dyDescent="0.15">
      <c r="A2186" s="117">
        <v>2600181001</v>
      </c>
      <c r="B2186" s="118" t="s">
        <v>1979</v>
      </c>
      <c r="C2186" s="118" t="s">
        <v>1980</v>
      </c>
      <c r="D2186" s="118" t="s">
        <v>1981</v>
      </c>
      <c r="E2186" s="118" t="s">
        <v>4499</v>
      </c>
      <c r="F2186" s="120">
        <v>34</v>
      </c>
      <c r="G2186" s="119">
        <v>55343856</v>
      </c>
      <c r="H2186" s="119"/>
      <c r="I2186" s="120" t="s">
        <v>5820</v>
      </c>
      <c r="J2186" s="120">
        <v>191500</v>
      </c>
      <c r="K2186" s="120">
        <v>54877485</v>
      </c>
      <c r="L2186" s="120">
        <v>0.78500000000000003</v>
      </c>
      <c r="M2186" s="121" t="s">
        <v>5675</v>
      </c>
      <c r="N2186" s="120">
        <v>2</v>
      </c>
      <c r="O2186" s="119">
        <v>122</v>
      </c>
      <c r="P2186" s="119">
        <v>22.7</v>
      </c>
      <c r="Q2186" s="119">
        <v>2.5</v>
      </c>
      <c r="R2186" s="120" t="s">
        <v>5655</v>
      </c>
      <c r="S2186" s="120">
        <v>123.1</v>
      </c>
      <c r="T2186" s="120"/>
      <c r="U2186" s="120"/>
      <c r="V2186" s="172">
        <v>30090.5</v>
      </c>
      <c r="W2186" s="172">
        <v>3227.4</v>
      </c>
      <c r="X2186" s="172">
        <v>17108.099999999999</v>
      </c>
      <c r="Y2186" s="172">
        <v>8784</v>
      </c>
      <c r="Z2186" s="172">
        <v>971</v>
      </c>
      <c r="AA2186" s="123">
        <v>282184</v>
      </c>
      <c r="AB2186" s="123">
        <v>636336.0000000007</v>
      </c>
      <c r="AC2186" s="123">
        <v>3853</v>
      </c>
      <c r="AD2186" s="123"/>
      <c r="AE2186" s="123">
        <v>1116</v>
      </c>
      <c r="AF2186" s="123"/>
      <c r="AG2186" s="214">
        <f t="shared" si="477"/>
        <v>1116</v>
      </c>
      <c r="AH2186" s="229" t="str">
        <f t="shared" si="478"/>
        <v>b4</v>
      </c>
      <c r="AI2186" s="122"/>
      <c r="AJ2186" s="122"/>
      <c r="AK2186" s="122"/>
      <c r="AL2186" s="122"/>
      <c r="AM2186" s="122"/>
      <c r="AN2186" s="173">
        <v>8</v>
      </c>
      <c r="AO2186" s="173" t="s">
        <v>3186</v>
      </c>
      <c r="AP2186" s="173" t="s">
        <v>3186</v>
      </c>
      <c r="AQ2186" s="173" t="s">
        <v>3186</v>
      </c>
      <c r="AR2186" s="173" t="s">
        <v>3186</v>
      </c>
      <c r="AS2186" s="173">
        <v>6</v>
      </c>
      <c r="AT2186" s="173">
        <v>12</v>
      </c>
      <c r="AU2186" s="173">
        <v>9</v>
      </c>
      <c r="AV2186" s="173">
        <v>12</v>
      </c>
      <c r="AW2186" s="173">
        <v>10</v>
      </c>
      <c r="AX2186" s="173">
        <v>6</v>
      </c>
      <c r="AY2186" s="173">
        <v>12</v>
      </c>
      <c r="AZ2186" s="211">
        <f t="shared" si="479"/>
        <v>14</v>
      </c>
      <c r="BA2186" s="211">
        <f t="shared" si="486"/>
        <v>61</v>
      </c>
      <c r="BB2186" s="205">
        <f t="shared" si="480"/>
        <v>1929932</v>
      </c>
      <c r="BC2186" s="205">
        <f t="shared" si="481"/>
        <v>1929932</v>
      </c>
      <c r="BD2186" s="205">
        <f t="shared" si="482"/>
        <v>1</v>
      </c>
      <c r="BE2186" s="205">
        <f t="shared" si="483"/>
        <v>1</v>
      </c>
      <c r="BF2186" s="175">
        <v>1929931</v>
      </c>
      <c r="BG2186" s="175">
        <v>42028</v>
      </c>
      <c r="BH2186" s="175">
        <v>649094</v>
      </c>
      <c r="BI2186" s="175"/>
      <c r="BJ2186" s="175"/>
      <c r="BK2186" s="175">
        <v>50632</v>
      </c>
      <c r="BL2186" s="175">
        <v>565566</v>
      </c>
      <c r="BM2186" s="175">
        <v>384206</v>
      </c>
      <c r="BN2186" s="175">
        <v>190072</v>
      </c>
      <c r="BO2186" s="175">
        <v>48334</v>
      </c>
      <c r="BP2186" s="198">
        <f t="shared" si="484"/>
        <v>697428</v>
      </c>
    </row>
    <row r="2187" spans="1:68" s="116" customFormat="1" x14ac:dyDescent="0.15">
      <c r="A2187" s="117">
        <v>1200181002</v>
      </c>
      <c r="B2187" s="118" t="s">
        <v>1022</v>
      </c>
      <c r="C2187" s="118" t="s">
        <v>1020</v>
      </c>
      <c r="D2187" s="118" t="s">
        <v>1021</v>
      </c>
      <c r="E2187" s="118" t="s">
        <v>3802</v>
      </c>
      <c r="F2187" s="120">
        <v>19</v>
      </c>
      <c r="G2187" s="119">
        <v>56736171</v>
      </c>
      <c r="H2187" s="119"/>
      <c r="I2187" s="120" t="s">
        <v>5820</v>
      </c>
      <c r="J2187" s="120">
        <v>283600</v>
      </c>
      <c r="K2187" s="120">
        <v>56736171</v>
      </c>
      <c r="L2187" s="120">
        <v>0.54800000000000004</v>
      </c>
      <c r="M2187" s="121" t="s">
        <v>5654</v>
      </c>
      <c r="N2187" s="120">
        <v>2</v>
      </c>
      <c r="O2187" s="119">
        <v>189</v>
      </c>
      <c r="P2187" s="119"/>
      <c r="Q2187" s="119"/>
      <c r="R2187" s="120" t="s">
        <v>5655</v>
      </c>
      <c r="S2187" s="120">
        <v>379.47799999999995</v>
      </c>
      <c r="T2187" s="120"/>
      <c r="U2187" s="120"/>
      <c r="V2187" s="172">
        <v>32067.237000000001</v>
      </c>
      <c r="W2187" s="172">
        <v>6047.2879999999996</v>
      </c>
      <c r="X2187" s="172">
        <v>15847.898999999999</v>
      </c>
      <c r="Y2187" s="172">
        <v>9662.4539999999997</v>
      </c>
      <c r="Z2187" s="172">
        <v>509.596</v>
      </c>
      <c r="AA2187" s="123">
        <v>333333.59999999998</v>
      </c>
      <c r="AB2187" s="123"/>
      <c r="AC2187" s="123">
        <v>44138.7</v>
      </c>
      <c r="AD2187" s="123"/>
      <c r="AE2187" s="123">
        <v>1208.5999999999999</v>
      </c>
      <c r="AF2187" s="123"/>
      <c r="AG2187" s="214">
        <f t="shared" si="477"/>
        <v>1208.5999999999999</v>
      </c>
      <c r="AH2187" s="229" t="str">
        <f t="shared" si="478"/>
        <v>b4</v>
      </c>
      <c r="AI2187" s="122" t="s">
        <v>5401</v>
      </c>
      <c r="AJ2187" s="122"/>
      <c r="AK2187" s="122"/>
      <c r="AL2187" s="122"/>
      <c r="AM2187" s="122"/>
      <c r="AN2187" s="173">
        <v>10</v>
      </c>
      <c r="AO2187" s="173" t="s">
        <v>3186</v>
      </c>
      <c r="AP2187" s="173" t="s">
        <v>3186</v>
      </c>
      <c r="AQ2187" s="173" t="s">
        <v>3186</v>
      </c>
      <c r="AR2187" s="173" t="s">
        <v>3186</v>
      </c>
      <c r="AS2187" s="173">
        <v>8</v>
      </c>
      <c r="AT2187" s="173">
        <v>19</v>
      </c>
      <c r="AU2187" s="173">
        <v>11</v>
      </c>
      <c r="AV2187" s="173">
        <v>19</v>
      </c>
      <c r="AW2187" s="173">
        <v>11</v>
      </c>
      <c r="AX2187" s="173">
        <v>8</v>
      </c>
      <c r="AY2187" s="173">
        <v>4</v>
      </c>
      <c r="AZ2187" s="211">
        <f t="shared" si="479"/>
        <v>18</v>
      </c>
      <c r="BA2187" s="211">
        <f t="shared" si="486"/>
        <v>72</v>
      </c>
      <c r="BB2187" s="205">
        <f t="shared" si="480"/>
        <v>2359998</v>
      </c>
      <c r="BC2187" s="205">
        <f t="shared" si="481"/>
        <v>2359998</v>
      </c>
      <c r="BD2187" s="205">
        <f t="shared" si="482"/>
        <v>0</v>
      </c>
      <c r="BE2187" s="205">
        <f t="shared" si="483"/>
        <v>0</v>
      </c>
      <c r="BF2187" s="175">
        <v>2359998</v>
      </c>
      <c r="BG2187" s="175">
        <v>66328</v>
      </c>
      <c r="BH2187" s="175">
        <v>1373731</v>
      </c>
      <c r="BI2187" s="175"/>
      <c r="BJ2187" s="175"/>
      <c r="BK2187" s="175">
        <v>40887</v>
      </c>
      <c r="BL2187" s="175">
        <v>707443</v>
      </c>
      <c r="BM2187" s="175"/>
      <c r="BN2187" s="175"/>
      <c r="BO2187" s="175">
        <v>171609</v>
      </c>
      <c r="BP2187" s="198">
        <f t="shared" si="484"/>
        <v>1545340</v>
      </c>
    </row>
    <row r="2188" spans="1:68" s="116" customFormat="1" x14ac:dyDescent="0.15">
      <c r="A2188" s="117">
        <v>2700481001</v>
      </c>
      <c r="B2188" s="118" t="s">
        <v>2046</v>
      </c>
      <c r="C2188" s="118" t="s">
        <v>2037</v>
      </c>
      <c r="D2188" s="118" t="s">
        <v>2047</v>
      </c>
      <c r="E2188" s="118" t="s">
        <v>4545</v>
      </c>
      <c r="F2188" s="120">
        <v>38</v>
      </c>
      <c r="G2188" s="119">
        <v>52932900</v>
      </c>
      <c r="H2188" s="119">
        <v>8210200</v>
      </c>
      <c r="I2188" s="120" t="s">
        <v>5821</v>
      </c>
      <c r="J2188" s="120">
        <v>189780</v>
      </c>
      <c r="K2188" s="120">
        <v>59828357</v>
      </c>
      <c r="L2188" s="120">
        <v>0.86399999999999999</v>
      </c>
      <c r="M2188" s="121" t="s">
        <v>5654</v>
      </c>
      <c r="N2188" s="120">
        <v>2</v>
      </c>
      <c r="O2188" s="119">
        <v>331</v>
      </c>
      <c r="P2188" s="119"/>
      <c r="Q2188" s="119"/>
      <c r="R2188" s="120" t="s">
        <v>5655</v>
      </c>
      <c r="S2188" s="120">
        <v>399.4</v>
      </c>
      <c r="T2188" s="120"/>
      <c r="U2188" s="120"/>
      <c r="V2188" s="172">
        <v>28091.4</v>
      </c>
      <c r="W2188" s="172">
        <v>427.9</v>
      </c>
      <c r="X2188" s="172">
        <v>19432.8</v>
      </c>
      <c r="Y2188" s="172">
        <v>7615.7</v>
      </c>
      <c r="Z2188" s="172">
        <v>615</v>
      </c>
      <c r="AA2188" s="123">
        <v>281067</v>
      </c>
      <c r="AB2188" s="123"/>
      <c r="AC2188" s="123">
        <v>35986</v>
      </c>
      <c r="AD2188" s="123"/>
      <c r="AE2188" s="123">
        <v>1228</v>
      </c>
      <c r="AF2188" s="123"/>
      <c r="AG2188" s="214">
        <f t="shared" si="477"/>
        <v>1228</v>
      </c>
      <c r="AH2188" s="229" t="str">
        <f t="shared" si="478"/>
        <v>b4</v>
      </c>
      <c r="AI2188" s="122"/>
      <c r="AJ2188" s="122"/>
      <c r="AK2188" s="122"/>
      <c r="AL2188" s="122"/>
      <c r="AM2188" s="122"/>
      <c r="AN2188" s="173">
        <v>1</v>
      </c>
      <c r="AO2188" s="173">
        <v>6</v>
      </c>
      <c r="AP2188" s="173">
        <v>4</v>
      </c>
      <c r="AQ2188" s="173"/>
      <c r="AR2188" s="173"/>
      <c r="AS2188" s="173">
        <v>2</v>
      </c>
      <c r="AT2188" s="173">
        <v>20</v>
      </c>
      <c r="AU2188" s="173">
        <v>23</v>
      </c>
      <c r="AV2188" s="173">
        <v>22</v>
      </c>
      <c r="AW2188" s="173">
        <v>6</v>
      </c>
      <c r="AX2188" s="173">
        <v>2</v>
      </c>
      <c r="AY2188" s="173">
        <v>9</v>
      </c>
      <c r="AZ2188" s="211">
        <f t="shared" si="479"/>
        <v>13</v>
      </c>
      <c r="BA2188" s="211">
        <f t="shared" si="486"/>
        <v>82</v>
      </c>
      <c r="BB2188" s="205">
        <f t="shared" si="480"/>
        <v>2442335</v>
      </c>
      <c r="BC2188" s="205">
        <f t="shared" si="481"/>
        <v>1824432</v>
      </c>
      <c r="BD2188" s="205">
        <f t="shared" si="482"/>
        <v>725450</v>
      </c>
      <c r="BE2188" s="205">
        <f t="shared" si="483"/>
        <v>107547</v>
      </c>
      <c r="BF2188" s="175">
        <v>1716885</v>
      </c>
      <c r="BG2188" s="175">
        <v>152932</v>
      </c>
      <c r="BH2188" s="175">
        <v>624521</v>
      </c>
      <c r="BI2188" s="175">
        <v>471753</v>
      </c>
      <c r="BJ2188" s="175">
        <v>146150</v>
      </c>
      <c r="BK2188" s="175">
        <v>17749</v>
      </c>
      <c r="BL2188" s="175">
        <v>92321</v>
      </c>
      <c r="BM2188" s="175">
        <v>341672</v>
      </c>
      <c r="BN2188" s="175">
        <v>169713</v>
      </c>
      <c r="BO2188" s="175">
        <v>425524</v>
      </c>
      <c r="BP2188" s="198">
        <f t="shared" si="484"/>
        <v>1050045</v>
      </c>
    </row>
    <row r="2189" spans="1:68" s="116" customFormat="1" x14ac:dyDescent="0.15">
      <c r="A2189" s="117">
        <v>1200281001</v>
      </c>
      <c r="B2189" s="118" t="s">
        <v>1023</v>
      </c>
      <c r="C2189" s="118" t="s">
        <v>1020</v>
      </c>
      <c r="D2189" s="118" t="s">
        <v>1024</v>
      </c>
      <c r="E2189" s="118" t="s">
        <v>3803</v>
      </c>
      <c r="F2189" s="120">
        <v>32</v>
      </c>
      <c r="G2189" s="119">
        <v>70680130</v>
      </c>
      <c r="H2189" s="119"/>
      <c r="I2189" s="120" t="s">
        <v>5820</v>
      </c>
      <c r="J2189" s="120">
        <v>292050</v>
      </c>
      <c r="K2189" s="120">
        <v>70680130</v>
      </c>
      <c r="L2189" s="120">
        <v>0.66300000000000003</v>
      </c>
      <c r="M2189" s="121" t="s">
        <v>5654</v>
      </c>
      <c r="N2189" s="120">
        <v>2</v>
      </c>
      <c r="O2189" s="119">
        <v>191</v>
      </c>
      <c r="P2189" s="119"/>
      <c r="Q2189" s="119"/>
      <c r="R2189" s="120" t="s">
        <v>5655</v>
      </c>
      <c r="S2189" s="120">
        <v>655.29999999999995</v>
      </c>
      <c r="T2189" s="120"/>
      <c r="U2189" s="120"/>
      <c r="V2189" s="172">
        <v>38074.199999999997</v>
      </c>
      <c r="W2189" s="172">
        <v>13585.1</v>
      </c>
      <c r="X2189" s="172">
        <v>16107.7</v>
      </c>
      <c r="Y2189" s="172">
        <v>8251.7999999999993</v>
      </c>
      <c r="Z2189" s="172">
        <v>129.6</v>
      </c>
      <c r="AA2189" s="123">
        <v>383015</v>
      </c>
      <c r="AB2189" s="123"/>
      <c r="AC2189" s="123">
        <v>48517</v>
      </c>
      <c r="AD2189" s="123"/>
      <c r="AE2189" s="123">
        <v>1584.3</v>
      </c>
      <c r="AF2189" s="123"/>
      <c r="AG2189" s="214">
        <f t="shared" si="477"/>
        <v>1584.3</v>
      </c>
      <c r="AH2189" s="229" t="str">
        <f t="shared" si="478"/>
        <v>b4</v>
      </c>
      <c r="AI2189" s="122" t="s">
        <v>5401</v>
      </c>
      <c r="AJ2189" s="122"/>
      <c r="AK2189" s="122" t="s">
        <v>5401</v>
      </c>
      <c r="AL2189" s="122"/>
      <c r="AM2189" s="122" t="s">
        <v>5401</v>
      </c>
      <c r="AN2189" s="173">
        <v>6</v>
      </c>
      <c r="AO2189" s="173"/>
      <c r="AP2189" s="173"/>
      <c r="AQ2189" s="173"/>
      <c r="AR2189" s="173"/>
      <c r="AS2189" s="173">
        <v>14</v>
      </c>
      <c r="AT2189" s="173">
        <v>16.5</v>
      </c>
      <c r="AU2189" s="173">
        <v>18.5</v>
      </c>
      <c r="AV2189" s="173">
        <v>32.5</v>
      </c>
      <c r="AW2189" s="173">
        <v>15.5</v>
      </c>
      <c r="AX2189" s="173">
        <v>7</v>
      </c>
      <c r="AY2189" s="173"/>
      <c r="AZ2189" s="211">
        <f t="shared" si="479"/>
        <v>20</v>
      </c>
      <c r="BA2189" s="211">
        <f t="shared" si="486"/>
        <v>90</v>
      </c>
      <c r="BB2189" s="205">
        <f t="shared" si="480"/>
        <v>2836168</v>
      </c>
      <c r="BC2189" s="205">
        <f t="shared" si="481"/>
        <v>2444376</v>
      </c>
      <c r="BD2189" s="205">
        <f t="shared" si="482"/>
        <v>408337</v>
      </c>
      <c r="BE2189" s="205">
        <f t="shared" si="483"/>
        <v>16545</v>
      </c>
      <c r="BF2189" s="175">
        <v>2427831</v>
      </c>
      <c r="BG2189" s="175">
        <v>138019</v>
      </c>
      <c r="BH2189" s="175">
        <v>1313321</v>
      </c>
      <c r="BI2189" s="175">
        <v>378803</v>
      </c>
      <c r="BJ2189" s="175">
        <v>12989</v>
      </c>
      <c r="BK2189" s="175">
        <v>59373</v>
      </c>
      <c r="BL2189" s="175">
        <v>653183</v>
      </c>
      <c r="BM2189" s="175"/>
      <c r="BN2189" s="175"/>
      <c r="BO2189" s="175">
        <v>280480</v>
      </c>
      <c r="BP2189" s="198">
        <f t="shared" si="484"/>
        <v>1593801</v>
      </c>
    </row>
    <row r="2190" spans="1:68" s="116" customFormat="1" x14ac:dyDescent="0.15">
      <c r="A2190" s="117">
        <v>1400181001</v>
      </c>
      <c r="B2190" s="118" t="s">
        <v>1106</v>
      </c>
      <c r="C2190" s="118" t="s">
        <v>1107</v>
      </c>
      <c r="D2190" s="118" t="s">
        <v>1108</v>
      </c>
      <c r="E2190" s="118" t="s">
        <v>3857</v>
      </c>
      <c r="F2190" s="120">
        <v>40</v>
      </c>
      <c r="G2190" s="119">
        <v>78086700</v>
      </c>
      <c r="H2190" s="119">
        <v>6748430</v>
      </c>
      <c r="I2190" s="120" t="s">
        <v>5821</v>
      </c>
      <c r="J2190" s="120">
        <v>322800</v>
      </c>
      <c r="K2190" s="120">
        <v>83645510</v>
      </c>
      <c r="L2190" s="120">
        <v>0.71</v>
      </c>
      <c r="M2190" s="121" t="s">
        <v>5654</v>
      </c>
      <c r="N2190" s="120">
        <v>2</v>
      </c>
      <c r="O2190" s="119">
        <v>180</v>
      </c>
      <c r="P2190" s="119">
        <v>30.4</v>
      </c>
      <c r="Q2190" s="119">
        <v>4.8</v>
      </c>
      <c r="R2190" s="120" t="s">
        <v>5655</v>
      </c>
      <c r="S2190" s="120">
        <v>539.4</v>
      </c>
      <c r="T2190" s="120"/>
      <c r="U2190" s="120"/>
      <c r="V2190" s="172">
        <v>34195.9</v>
      </c>
      <c r="W2190" s="172">
        <v>5971.6</v>
      </c>
      <c r="X2190" s="172">
        <v>17089.2</v>
      </c>
      <c r="Y2190" s="172">
        <v>10640</v>
      </c>
      <c r="Z2190" s="172">
        <v>495.1</v>
      </c>
      <c r="AA2190" s="123">
        <v>432180</v>
      </c>
      <c r="AB2190" s="123"/>
      <c r="AC2190" s="123">
        <v>52995</v>
      </c>
      <c r="AD2190" s="123"/>
      <c r="AE2190" s="123">
        <v>1854.53</v>
      </c>
      <c r="AF2190" s="123"/>
      <c r="AG2190" s="214">
        <f t="shared" si="477"/>
        <v>1854.53</v>
      </c>
      <c r="AH2190" s="229" t="str">
        <f t="shared" si="478"/>
        <v>b4</v>
      </c>
      <c r="AI2190" s="122"/>
      <c r="AJ2190" s="122"/>
      <c r="AK2190" s="122"/>
      <c r="AL2190" s="122"/>
      <c r="AM2190" s="122"/>
      <c r="AN2190" s="173"/>
      <c r="AO2190" s="173"/>
      <c r="AP2190" s="173"/>
      <c r="AQ2190" s="173"/>
      <c r="AR2190" s="173"/>
      <c r="AS2190" s="173"/>
      <c r="AT2190" s="173"/>
      <c r="AU2190" s="173"/>
      <c r="AV2190" s="173"/>
      <c r="AW2190" s="173"/>
      <c r="AX2190" s="173"/>
      <c r="AY2190" s="173"/>
      <c r="AZ2190" s="211">
        <f t="shared" si="479"/>
        <v>0</v>
      </c>
      <c r="BA2190" s="211">
        <f t="shared" si="486"/>
        <v>0</v>
      </c>
      <c r="BB2190" s="205">
        <f t="shared" si="480"/>
        <v>0</v>
      </c>
      <c r="BC2190" s="205">
        <f t="shared" si="481"/>
        <v>0</v>
      </c>
      <c r="BD2190" s="205">
        <f t="shared" si="482"/>
        <v>0</v>
      </c>
      <c r="BE2190" s="205">
        <f t="shared" si="483"/>
        <v>0</v>
      </c>
      <c r="BF2190" s="175"/>
      <c r="BG2190" s="175"/>
      <c r="BH2190" s="175"/>
      <c r="BI2190" s="175"/>
      <c r="BJ2190" s="175"/>
      <c r="BK2190" s="175"/>
      <c r="BL2190" s="175"/>
      <c r="BM2190" s="175"/>
      <c r="BN2190" s="175"/>
      <c r="BO2190" s="175"/>
      <c r="BP2190" s="198">
        <f t="shared" si="484"/>
        <v>0</v>
      </c>
    </row>
    <row r="2191" spans="1:68" s="116" customFormat="1" x14ac:dyDescent="0.15">
      <c r="A2191" s="117">
        <v>2500181001</v>
      </c>
      <c r="B2191" s="118" t="s">
        <v>1965</v>
      </c>
      <c r="C2191" s="118" t="s">
        <v>1966</v>
      </c>
      <c r="D2191" s="118" t="s">
        <v>1967</v>
      </c>
      <c r="E2191" s="118" t="s">
        <v>4490</v>
      </c>
      <c r="F2191" s="120">
        <v>31</v>
      </c>
      <c r="G2191" s="119">
        <v>90114557</v>
      </c>
      <c r="H2191" s="119"/>
      <c r="I2191" s="120" t="s">
        <v>5820</v>
      </c>
      <c r="J2191" s="120">
        <v>268500</v>
      </c>
      <c r="K2191" s="120">
        <v>90114557</v>
      </c>
      <c r="L2191" s="120">
        <v>0.92</v>
      </c>
      <c r="M2191" s="121" t="s">
        <v>5675</v>
      </c>
      <c r="N2191" s="120">
        <v>2</v>
      </c>
      <c r="O2191" s="119">
        <v>180</v>
      </c>
      <c r="P2191" s="119">
        <v>31.1</v>
      </c>
      <c r="Q2191" s="119">
        <v>3.55</v>
      </c>
      <c r="R2191" s="120" t="s">
        <v>5655</v>
      </c>
      <c r="S2191" s="120">
        <v>423.5</v>
      </c>
      <c r="T2191" s="120"/>
      <c r="U2191" s="120"/>
      <c r="V2191" s="172">
        <v>46723</v>
      </c>
      <c r="W2191" s="172">
        <v>6587</v>
      </c>
      <c r="X2191" s="172">
        <v>26343</v>
      </c>
      <c r="Y2191" s="172">
        <v>12667</v>
      </c>
      <c r="Z2191" s="172">
        <v>1126</v>
      </c>
      <c r="AA2191" s="123">
        <v>617384</v>
      </c>
      <c r="AB2191" s="123"/>
      <c r="AC2191" s="123">
        <v>70769</v>
      </c>
      <c r="AD2191" s="123"/>
      <c r="AE2191" s="123"/>
      <c r="AF2191" s="123">
        <v>2515.9</v>
      </c>
      <c r="AG2191" s="214">
        <f t="shared" si="477"/>
        <v>2515.9</v>
      </c>
      <c r="AH2191" s="229" t="str">
        <f t="shared" si="478"/>
        <v>b4</v>
      </c>
      <c r="AI2191" s="122"/>
      <c r="AJ2191" s="122"/>
      <c r="AK2191" s="122"/>
      <c r="AL2191" s="122"/>
      <c r="AM2191" s="122"/>
      <c r="AN2191" s="173" t="s">
        <v>3186</v>
      </c>
      <c r="AO2191" s="173" t="s">
        <v>3186</v>
      </c>
      <c r="AP2191" s="173" t="s">
        <v>3186</v>
      </c>
      <c r="AQ2191" s="173" t="s">
        <v>3186</v>
      </c>
      <c r="AR2191" s="173" t="s">
        <v>3186</v>
      </c>
      <c r="AS2191" s="173">
        <v>18</v>
      </c>
      <c r="AT2191" s="173" t="s">
        <v>3186</v>
      </c>
      <c r="AU2191" s="173" t="s">
        <v>3186</v>
      </c>
      <c r="AV2191" s="173" t="s">
        <v>3186</v>
      </c>
      <c r="AW2191" s="173" t="s">
        <v>3186</v>
      </c>
      <c r="AX2191" s="173" t="s">
        <v>3186</v>
      </c>
      <c r="AY2191" s="173" t="s">
        <v>3186</v>
      </c>
      <c r="AZ2191" s="211">
        <f t="shared" si="479"/>
        <v>18</v>
      </c>
      <c r="BA2191" s="211">
        <f t="shared" si="486"/>
        <v>0</v>
      </c>
      <c r="BB2191" s="205">
        <f t="shared" si="480"/>
        <v>3329709</v>
      </c>
      <c r="BC2191" s="205">
        <f t="shared" si="481"/>
        <v>3329709</v>
      </c>
      <c r="BD2191" s="205">
        <f t="shared" si="482"/>
        <v>-1</v>
      </c>
      <c r="BE2191" s="205">
        <f t="shared" si="483"/>
        <v>-1</v>
      </c>
      <c r="BF2191" s="175">
        <v>3329710</v>
      </c>
      <c r="BG2191" s="175"/>
      <c r="BH2191" s="175">
        <v>1077724</v>
      </c>
      <c r="BI2191" s="175"/>
      <c r="BJ2191" s="175"/>
      <c r="BK2191" s="175">
        <v>81278</v>
      </c>
      <c r="BL2191" s="175">
        <v>269416</v>
      </c>
      <c r="BM2191" s="175">
        <v>567186</v>
      </c>
      <c r="BN2191" s="175">
        <v>612182</v>
      </c>
      <c r="BO2191" s="175">
        <v>721923</v>
      </c>
      <c r="BP2191" s="198">
        <f t="shared" si="484"/>
        <v>1799647</v>
      </c>
    </row>
    <row r="2192" spans="1:68" s="116" customFormat="1" x14ac:dyDescent="0.15">
      <c r="A2192" s="117">
        <v>2710001012</v>
      </c>
      <c r="B2192" s="118" t="s">
        <v>2071</v>
      </c>
      <c r="C2192" s="118" t="s">
        <v>2037</v>
      </c>
      <c r="D2192" s="118" t="s">
        <v>2060</v>
      </c>
      <c r="E2192" s="118" t="s">
        <v>4565</v>
      </c>
      <c r="F2192" s="120">
        <v>41</v>
      </c>
      <c r="G2192" s="119">
        <v>90259556</v>
      </c>
      <c r="H2192" s="119">
        <v>2191287</v>
      </c>
      <c r="I2192" s="120" t="s">
        <v>5823</v>
      </c>
      <c r="J2192" s="120">
        <v>269000</v>
      </c>
      <c r="K2192" s="120">
        <v>90259556</v>
      </c>
      <c r="L2192" s="120">
        <v>0.91900000000000004</v>
      </c>
      <c r="M2192" s="121" t="s">
        <v>5654</v>
      </c>
      <c r="N2192" s="120">
        <v>2</v>
      </c>
      <c r="O2192" s="119">
        <v>100</v>
      </c>
      <c r="P2192" s="119">
        <v>26</v>
      </c>
      <c r="Q2192" s="119">
        <v>3.2</v>
      </c>
      <c r="R2192" s="120"/>
      <c r="S2192" s="120"/>
      <c r="T2192" s="120"/>
      <c r="U2192" s="120"/>
      <c r="V2192" s="172">
        <v>37847.58</v>
      </c>
      <c r="W2192" s="172">
        <v>1288.56</v>
      </c>
      <c r="X2192" s="172">
        <v>23602.25</v>
      </c>
      <c r="Y2192" s="172">
        <v>12891.58</v>
      </c>
      <c r="Z2192" s="172">
        <v>65.19</v>
      </c>
      <c r="AA2192" s="123">
        <v>507715</v>
      </c>
      <c r="AB2192" s="123"/>
      <c r="AC2192" s="123">
        <v>73073</v>
      </c>
      <c r="AD2192" s="123"/>
      <c r="AE2192" s="123">
        <v>5259</v>
      </c>
      <c r="AF2192" s="123">
        <v>1300</v>
      </c>
      <c r="AG2192" s="214">
        <f t="shared" si="477"/>
        <v>6559</v>
      </c>
      <c r="AH2192" s="229" t="str">
        <f t="shared" si="478"/>
        <v>b4</v>
      </c>
      <c r="AI2192" s="122"/>
      <c r="AJ2192" s="122"/>
      <c r="AK2192" s="122"/>
      <c r="AL2192" s="122"/>
      <c r="AM2192" s="122"/>
      <c r="AN2192" s="173">
        <v>4</v>
      </c>
      <c r="AO2192" s="173">
        <v>19.5</v>
      </c>
      <c r="AP2192" s="173">
        <v>19.5</v>
      </c>
      <c r="AQ2192" s="173"/>
      <c r="AR2192" s="173"/>
      <c r="AS2192" s="173"/>
      <c r="AT2192" s="173"/>
      <c r="AU2192" s="173"/>
      <c r="AV2192" s="173">
        <v>22.5</v>
      </c>
      <c r="AW2192" s="173">
        <v>7.5</v>
      </c>
      <c r="AX2192" s="173"/>
      <c r="AY2192" s="173"/>
      <c r="AZ2192" s="211">
        <f t="shared" si="479"/>
        <v>43</v>
      </c>
      <c r="BA2192" s="211">
        <f t="shared" si="486"/>
        <v>30</v>
      </c>
      <c r="BB2192" s="205">
        <f t="shared" si="480"/>
        <v>2329632</v>
      </c>
      <c r="BC2192" s="205">
        <f t="shared" si="481"/>
        <v>2159931</v>
      </c>
      <c r="BD2192" s="205">
        <f t="shared" si="482"/>
        <v>176227</v>
      </c>
      <c r="BE2192" s="205">
        <f t="shared" si="483"/>
        <v>6526</v>
      </c>
      <c r="BF2192" s="175">
        <v>2153405</v>
      </c>
      <c r="BG2192" s="175">
        <v>329784</v>
      </c>
      <c r="BH2192" s="175">
        <v>303450</v>
      </c>
      <c r="BI2192" s="175">
        <v>169701</v>
      </c>
      <c r="BJ2192" s="175"/>
      <c r="BK2192" s="175">
        <v>104945</v>
      </c>
      <c r="BL2192" s="175">
        <v>569738</v>
      </c>
      <c r="BM2192" s="175">
        <v>443284</v>
      </c>
      <c r="BN2192" s="175">
        <v>275452</v>
      </c>
      <c r="BO2192" s="175">
        <v>133278</v>
      </c>
      <c r="BP2192" s="198">
        <f t="shared" si="484"/>
        <v>436728</v>
      </c>
    </row>
    <row r="2193" spans="1:68" s="116" customFormat="1" x14ac:dyDescent="0.15">
      <c r="A2193" s="117">
        <v>2700581001</v>
      </c>
      <c r="B2193" s="118" t="s">
        <v>2048</v>
      </c>
      <c r="C2193" s="118" t="s">
        <v>2037</v>
      </c>
      <c r="D2193" s="118" t="s">
        <v>2049</v>
      </c>
      <c r="E2193" s="118" t="s">
        <v>4546</v>
      </c>
      <c r="F2193" s="120">
        <v>47</v>
      </c>
      <c r="G2193" s="119">
        <v>109735615</v>
      </c>
      <c r="H2193" s="119"/>
      <c r="I2193" s="120" t="s">
        <v>5821</v>
      </c>
      <c r="J2193" s="120">
        <v>390500</v>
      </c>
      <c r="K2193" s="120">
        <v>121215640</v>
      </c>
      <c r="L2193" s="120">
        <v>0.85</v>
      </c>
      <c r="M2193" s="121" t="s">
        <v>5661</v>
      </c>
      <c r="N2193" s="120">
        <v>2</v>
      </c>
      <c r="O2193" s="119">
        <v>140</v>
      </c>
      <c r="P2193" s="119">
        <v>29</v>
      </c>
      <c r="Q2193" s="119">
        <v>3.7</v>
      </c>
      <c r="R2193" s="120" t="s">
        <v>5655</v>
      </c>
      <c r="S2193" s="120">
        <v>965.5</v>
      </c>
      <c r="T2193" s="120"/>
      <c r="U2193" s="120"/>
      <c r="V2193" s="172">
        <v>45173.2</v>
      </c>
      <c r="W2193" s="172">
        <v>7121.9</v>
      </c>
      <c r="X2193" s="172">
        <v>28213</v>
      </c>
      <c r="Y2193" s="172">
        <v>9152.7999999999993</v>
      </c>
      <c r="Z2193" s="172">
        <v>685.5</v>
      </c>
      <c r="AA2193" s="123">
        <v>449849</v>
      </c>
      <c r="AB2193" s="123">
        <v>1543065.9000000013</v>
      </c>
      <c r="AC2193" s="123">
        <v>40590</v>
      </c>
      <c r="AD2193" s="123"/>
      <c r="AE2193" s="123">
        <v>2359</v>
      </c>
      <c r="AF2193" s="123"/>
      <c r="AG2193" s="214">
        <f t="shared" si="477"/>
        <v>2359</v>
      </c>
      <c r="AH2193" s="229" t="str">
        <f t="shared" si="478"/>
        <v>b4</v>
      </c>
      <c r="AI2193" s="122"/>
      <c r="AJ2193" s="122"/>
      <c r="AK2193" s="122"/>
      <c r="AL2193" s="122"/>
      <c r="AM2193" s="122"/>
      <c r="AN2193" s="173"/>
      <c r="AO2193" s="173"/>
      <c r="AP2193" s="173"/>
      <c r="AQ2193" s="173"/>
      <c r="AR2193" s="173"/>
      <c r="AS2193" s="173"/>
      <c r="AT2193" s="173"/>
      <c r="AU2193" s="173"/>
      <c r="AV2193" s="173"/>
      <c r="AW2193" s="173"/>
      <c r="AX2193" s="173"/>
      <c r="AY2193" s="173"/>
      <c r="AZ2193" s="211">
        <f t="shared" si="479"/>
        <v>0</v>
      </c>
      <c r="BA2193" s="211">
        <f t="shared" si="486"/>
        <v>0</v>
      </c>
      <c r="BB2193" s="205">
        <f t="shared" si="480"/>
        <v>0</v>
      </c>
      <c r="BC2193" s="205">
        <f t="shared" si="481"/>
        <v>0</v>
      </c>
      <c r="BD2193" s="205">
        <f t="shared" si="482"/>
        <v>0</v>
      </c>
      <c r="BE2193" s="205">
        <f t="shared" si="483"/>
        <v>0</v>
      </c>
      <c r="BF2193" s="175"/>
      <c r="BG2193" s="175"/>
      <c r="BH2193" s="175"/>
      <c r="BI2193" s="175"/>
      <c r="BJ2193" s="175"/>
      <c r="BK2193" s="175"/>
      <c r="BL2193" s="175"/>
      <c r="BM2193" s="175"/>
      <c r="BN2193" s="175"/>
      <c r="BO2193" s="175"/>
      <c r="BP2193" s="198">
        <f t="shared" si="484"/>
        <v>0</v>
      </c>
    </row>
    <row r="2194" spans="1:68" s="116" customFormat="1" x14ac:dyDescent="0.15">
      <c r="A2194" s="117">
        <v>2700181002</v>
      </c>
      <c r="B2194" s="118" t="s">
        <v>2039</v>
      </c>
      <c r="C2194" s="118" t="s">
        <v>2037</v>
      </c>
      <c r="D2194" s="118" t="s">
        <v>2038</v>
      </c>
      <c r="E2194" s="118" t="s">
        <v>4540</v>
      </c>
      <c r="F2194" s="120">
        <v>41</v>
      </c>
      <c r="G2194" s="119">
        <v>114044144</v>
      </c>
      <c r="H2194" s="119">
        <v>8609000</v>
      </c>
      <c r="I2194" s="120" t="s">
        <v>5823</v>
      </c>
      <c r="J2194" s="120">
        <v>385000</v>
      </c>
      <c r="K2194" s="120">
        <v>124200579</v>
      </c>
      <c r="L2194" s="120">
        <v>0.88400000000000001</v>
      </c>
      <c r="M2194" s="121" t="s">
        <v>5681</v>
      </c>
      <c r="N2194" s="120">
        <v>2</v>
      </c>
      <c r="O2194" s="119">
        <v>100</v>
      </c>
      <c r="P2194" s="119">
        <v>28</v>
      </c>
      <c r="Q2194" s="119">
        <v>2.5</v>
      </c>
      <c r="R2194" s="120" t="s">
        <v>5655</v>
      </c>
      <c r="S2194" s="120">
        <v>590.79999999999995</v>
      </c>
      <c r="T2194" s="120"/>
      <c r="U2194" s="120"/>
      <c r="V2194" s="172">
        <v>32513.3</v>
      </c>
      <c r="W2194" s="172">
        <v>5789</v>
      </c>
      <c r="X2194" s="172">
        <v>15167.8</v>
      </c>
      <c r="Y2194" s="172">
        <v>10949.5</v>
      </c>
      <c r="Z2194" s="172">
        <v>607</v>
      </c>
      <c r="AA2194" s="123">
        <v>275919</v>
      </c>
      <c r="AB2194" s="123"/>
      <c r="AC2194" s="123">
        <v>57279</v>
      </c>
      <c r="AD2194" s="123"/>
      <c r="AE2194" s="123">
        <v>4276</v>
      </c>
      <c r="AF2194" s="123"/>
      <c r="AG2194" s="214">
        <f t="shared" si="477"/>
        <v>4276</v>
      </c>
      <c r="AH2194" s="229" t="str">
        <f t="shared" si="478"/>
        <v>b4</v>
      </c>
      <c r="AI2194" s="122"/>
      <c r="AJ2194" s="122"/>
      <c r="AK2194" s="122"/>
      <c r="AL2194" s="122"/>
      <c r="AM2194" s="122"/>
      <c r="AN2194" s="173">
        <v>4</v>
      </c>
      <c r="AO2194" s="173">
        <v>7</v>
      </c>
      <c r="AP2194" s="173">
        <v>4.5</v>
      </c>
      <c r="AQ2194" s="173">
        <v>1.5</v>
      </c>
      <c r="AR2194" s="173"/>
      <c r="AS2194" s="173">
        <v>1</v>
      </c>
      <c r="AT2194" s="173">
        <v>17</v>
      </c>
      <c r="AU2194" s="173">
        <v>30</v>
      </c>
      <c r="AV2194" s="173">
        <v>15</v>
      </c>
      <c r="AW2194" s="173">
        <v>20</v>
      </c>
      <c r="AX2194" s="173">
        <v>12</v>
      </c>
      <c r="AY2194" s="173">
        <v>6</v>
      </c>
      <c r="AZ2194" s="211">
        <f t="shared" si="479"/>
        <v>18</v>
      </c>
      <c r="BA2194" s="211">
        <f t="shared" si="486"/>
        <v>100</v>
      </c>
      <c r="BB2194" s="205">
        <f t="shared" si="480"/>
        <v>3055446</v>
      </c>
      <c r="BC2194" s="205">
        <f t="shared" si="481"/>
        <v>3055446</v>
      </c>
      <c r="BD2194" s="205">
        <f t="shared" si="482"/>
        <v>0</v>
      </c>
      <c r="BE2194" s="205">
        <f t="shared" si="483"/>
        <v>0</v>
      </c>
      <c r="BF2194" s="175">
        <v>3055446</v>
      </c>
      <c r="BG2194" s="175"/>
      <c r="BH2194" s="175">
        <v>1420040</v>
      </c>
      <c r="BI2194" s="175"/>
      <c r="BJ2194" s="175"/>
      <c r="BK2194" s="175">
        <v>60294</v>
      </c>
      <c r="BL2194" s="175">
        <v>205549</v>
      </c>
      <c r="BM2194" s="175">
        <v>586851</v>
      </c>
      <c r="BN2194" s="175">
        <v>274110</v>
      </c>
      <c r="BO2194" s="175">
        <v>508602</v>
      </c>
      <c r="BP2194" s="198">
        <f t="shared" si="484"/>
        <v>1928642</v>
      </c>
    </row>
    <row r="2195" spans="1:68" s="116" customFormat="1" x14ac:dyDescent="0.15">
      <c r="A2195" s="117">
        <v>1100481001</v>
      </c>
      <c r="B2195" s="118" t="s">
        <v>978</v>
      </c>
      <c r="C2195" s="118" t="s">
        <v>971</v>
      </c>
      <c r="D2195" s="118" t="s">
        <v>979</v>
      </c>
      <c r="E2195" s="118" t="s">
        <v>3780</v>
      </c>
      <c r="F2195" s="120">
        <v>30</v>
      </c>
      <c r="G2195" s="119">
        <v>144009663</v>
      </c>
      <c r="H2195" s="119"/>
      <c r="I2195" s="120" t="s">
        <v>5820</v>
      </c>
      <c r="J2195" s="120">
        <v>549580</v>
      </c>
      <c r="K2195" s="120">
        <v>144009663</v>
      </c>
      <c r="L2195" s="120">
        <v>0.71799999999999997</v>
      </c>
      <c r="M2195" s="121" t="s">
        <v>5654</v>
      </c>
      <c r="N2195" s="120">
        <v>2</v>
      </c>
      <c r="O2195" s="119">
        <v>160</v>
      </c>
      <c r="P2195" s="119">
        <v>30</v>
      </c>
      <c r="Q2195" s="119">
        <v>3.9</v>
      </c>
      <c r="R2195" s="120" t="s">
        <v>5655</v>
      </c>
      <c r="S2195" s="120">
        <v>1103.4000000000001</v>
      </c>
      <c r="T2195" s="120"/>
      <c r="U2195" s="120"/>
      <c r="V2195" s="172">
        <v>66241</v>
      </c>
      <c r="W2195" s="172">
        <v>13543</v>
      </c>
      <c r="X2195" s="172">
        <v>32933</v>
      </c>
      <c r="Y2195" s="172">
        <v>17001</v>
      </c>
      <c r="Z2195" s="172">
        <v>2764</v>
      </c>
      <c r="AA2195" s="123">
        <v>912794</v>
      </c>
      <c r="AB2195" s="123"/>
      <c r="AC2195" s="123">
        <v>117723</v>
      </c>
      <c r="AD2195" s="123"/>
      <c r="AE2195" s="123">
        <v>2830</v>
      </c>
      <c r="AF2195" s="123"/>
      <c r="AG2195" s="214">
        <f t="shared" si="477"/>
        <v>2830</v>
      </c>
      <c r="AH2195" s="229" t="str">
        <f t="shared" si="478"/>
        <v>b4</v>
      </c>
      <c r="AI2195" s="122"/>
      <c r="AJ2195" s="122"/>
      <c r="AK2195" s="122"/>
      <c r="AL2195" s="122"/>
      <c r="AM2195" s="122"/>
      <c r="AN2195" s="173">
        <v>17</v>
      </c>
      <c r="AO2195" s="173"/>
      <c r="AP2195" s="173"/>
      <c r="AQ2195" s="173"/>
      <c r="AR2195" s="173"/>
      <c r="AS2195" s="173">
        <v>5</v>
      </c>
      <c r="AT2195" s="173">
        <v>19</v>
      </c>
      <c r="AU2195" s="173">
        <v>21</v>
      </c>
      <c r="AV2195" s="173">
        <v>28</v>
      </c>
      <c r="AW2195" s="173">
        <v>14</v>
      </c>
      <c r="AX2195" s="173">
        <v>5</v>
      </c>
      <c r="AY2195" s="173">
        <v>9</v>
      </c>
      <c r="AZ2195" s="211">
        <f t="shared" si="479"/>
        <v>22</v>
      </c>
      <c r="BA2195" s="211">
        <f t="shared" si="486"/>
        <v>96</v>
      </c>
      <c r="BB2195" s="205">
        <f t="shared" si="480"/>
        <v>10325764</v>
      </c>
      <c r="BC2195" s="205">
        <f t="shared" si="481"/>
        <v>8357758</v>
      </c>
      <c r="BD2195" s="205">
        <f t="shared" si="482"/>
        <v>3437368</v>
      </c>
      <c r="BE2195" s="205">
        <f t="shared" si="483"/>
        <v>1469362</v>
      </c>
      <c r="BF2195" s="175">
        <v>6888396</v>
      </c>
      <c r="BG2195" s="175">
        <v>184657</v>
      </c>
      <c r="BH2195" s="175">
        <v>4397783</v>
      </c>
      <c r="BI2195" s="175">
        <v>114554</v>
      </c>
      <c r="BJ2195" s="175">
        <v>1853452</v>
      </c>
      <c r="BK2195" s="175">
        <v>64712</v>
      </c>
      <c r="BL2195" s="175">
        <v>170973</v>
      </c>
      <c r="BM2195" s="175"/>
      <c r="BN2195" s="175">
        <v>2381</v>
      </c>
      <c r="BO2195" s="175">
        <v>3537252</v>
      </c>
      <c r="BP2195" s="198">
        <f t="shared" si="484"/>
        <v>7935035</v>
      </c>
    </row>
    <row r="2196" spans="1:68" s="116" customFormat="1" x14ac:dyDescent="0.15">
      <c r="A2196" s="117">
        <v>1100381001</v>
      </c>
      <c r="B2196" s="118" t="s">
        <v>975</v>
      </c>
      <c r="C2196" s="118" t="s">
        <v>971</v>
      </c>
      <c r="D2196" s="118" t="s">
        <v>976</v>
      </c>
      <c r="E2196" s="118" t="s">
        <v>3778</v>
      </c>
      <c r="F2196" s="120">
        <v>32</v>
      </c>
      <c r="G2196" s="119">
        <v>185092880</v>
      </c>
      <c r="H2196" s="119"/>
      <c r="I2196" s="120" t="s">
        <v>5821</v>
      </c>
      <c r="J2196" s="120">
        <v>700860</v>
      </c>
      <c r="K2196" s="120">
        <v>200046030</v>
      </c>
      <c r="L2196" s="120">
        <v>0.78200000000000003</v>
      </c>
      <c r="M2196" s="121" t="s">
        <v>5654</v>
      </c>
      <c r="N2196" s="120">
        <v>2</v>
      </c>
      <c r="O2196" s="119">
        <v>210</v>
      </c>
      <c r="P2196" s="119"/>
      <c r="Q2196" s="119"/>
      <c r="R2196" s="120" t="s">
        <v>5655</v>
      </c>
      <c r="S2196" s="120">
        <v>1337.06</v>
      </c>
      <c r="T2196" s="120"/>
      <c r="U2196" s="120"/>
      <c r="V2196" s="172">
        <v>73544.759999999995</v>
      </c>
      <c r="W2196" s="172">
        <v>13050.59</v>
      </c>
      <c r="X2196" s="172">
        <v>31946.94</v>
      </c>
      <c r="Y2196" s="172">
        <v>27264.556</v>
      </c>
      <c r="Z2196" s="172">
        <v>1282.674</v>
      </c>
      <c r="AA2196" s="123">
        <v>1199850</v>
      </c>
      <c r="AB2196" s="123"/>
      <c r="AC2196" s="123">
        <v>158806.16</v>
      </c>
      <c r="AD2196" s="123"/>
      <c r="AE2196" s="123">
        <v>3709.58</v>
      </c>
      <c r="AF2196" s="123"/>
      <c r="AG2196" s="214">
        <f t="shared" si="477"/>
        <v>3709.58</v>
      </c>
      <c r="AH2196" s="229" t="str">
        <f t="shared" si="478"/>
        <v>b4</v>
      </c>
      <c r="AI2196" s="122"/>
      <c r="AJ2196" s="122"/>
      <c r="AK2196" s="122"/>
      <c r="AL2196" s="122"/>
      <c r="AM2196" s="122"/>
      <c r="AN2196" s="173">
        <v>22</v>
      </c>
      <c r="AO2196" s="173"/>
      <c r="AP2196" s="173"/>
      <c r="AQ2196" s="173"/>
      <c r="AR2196" s="173"/>
      <c r="AS2196" s="173">
        <v>11</v>
      </c>
      <c r="AT2196" s="173">
        <v>32</v>
      </c>
      <c r="AU2196" s="173">
        <v>31</v>
      </c>
      <c r="AV2196" s="173">
        <v>34</v>
      </c>
      <c r="AW2196" s="173">
        <v>26</v>
      </c>
      <c r="AX2196" s="173">
        <v>3</v>
      </c>
      <c r="AY2196" s="173">
        <v>15</v>
      </c>
      <c r="AZ2196" s="211">
        <f t="shared" si="479"/>
        <v>33</v>
      </c>
      <c r="BA2196" s="211">
        <f t="shared" si="486"/>
        <v>141</v>
      </c>
      <c r="BB2196" s="205">
        <f t="shared" si="480"/>
        <v>10311148</v>
      </c>
      <c r="BC2196" s="205">
        <f t="shared" si="481"/>
        <v>8629160</v>
      </c>
      <c r="BD2196" s="205">
        <f t="shared" si="482"/>
        <v>3318335</v>
      </c>
      <c r="BE2196" s="205">
        <f t="shared" si="483"/>
        <v>1636347</v>
      </c>
      <c r="BF2196" s="175">
        <v>6992813</v>
      </c>
      <c r="BG2196" s="175">
        <v>182105</v>
      </c>
      <c r="BH2196" s="175">
        <v>4402911</v>
      </c>
      <c r="BI2196" s="175">
        <v>144172</v>
      </c>
      <c r="BJ2196" s="175">
        <v>1537816</v>
      </c>
      <c r="BK2196" s="175">
        <v>96921</v>
      </c>
      <c r="BL2196" s="175">
        <v>133484</v>
      </c>
      <c r="BM2196" s="175"/>
      <c r="BN2196" s="175">
        <v>2346</v>
      </c>
      <c r="BO2196" s="175">
        <v>3811393</v>
      </c>
      <c r="BP2196" s="198">
        <f t="shared" si="484"/>
        <v>8214304</v>
      </c>
    </row>
    <row r="2197" spans="1:68" s="116" customFormat="1" x14ac:dyDescent="0.15">
      <c r="A2197" s="117">
        <v>1100181001</v>
      </c>
      <c r="B2197" s="118" t="s">
        <v>970</v>
      </c>
      <c r="C2197" s="118" t="s">
        <v>971</v>
      </c>
      <c r="D2197" s="118" t="s">
        <v>972</v>
      </c>
      <c r="E2197" s="118" t="s">
        <v>3775</v>
      </c>
      <c r="F2197" s="120">
        <v>41</v>
      </c>
      <c r="G2197" s="119">
        <v>228126360</v>
      </c>
      <c r="H2197" s="119">
        <v>9162700</v>
      </c>
      <c r="I2197" s="120" t="s">
        <v>5821</v>
      </c>
      <c r="J2197" s="120">
        <v>935000</v>
      </c>
      <c r="K2197" s="120">
        <v>232469470</v>
      </c>
      <c r="L2197" s="120">
        <v>0.68100000000000005</v>
      </c>
      <c r="M2197" s="121" t="s">
        <v>5654</v>
      </c>
      <c r="N2197" s="120">
        <v>2</v>
      </c>
      <c r="O2197" s="119">
        <v>140</v>
      </c>
      <c r="P2197" s="119">
        <v>27</v>
      </c>
      <c r="Q2197" s="119">
        <v>3.1</v>
      </c>
      <c r="R2197" s="120" t="s">
        <v>5655</v>
      </c>
      <c r="S2197" s="120">
        <v>924.76800000000003</v>
      </c>
      <c r="T2197" s="120"/>
      <c r="U2197" s="120"/>
      <c r="V2197" s="172">
        <v>47739.3</v>
      </c>
      <c r="W2197" s="172">
        <v>11933.2</v>
      </c>
      <c r="X2197" s="172">
        <v>10369.700000000001</v>
      </c>
      <c r="Y2197" s="172">
        <v>25436.400000000001</v>
      </c>
      <c r="Z2197" s="172"/>
      <c r="AA2197" s="123">
        <v>1107561</v>
      </c>
      <c r="AB2197" s="123"/>
      <c r="AC2197" s="123">
        <v>191106.7</v>
      </c>
      <c r="AD2197" s="123"/>
      <c r="AE2197" s="123">
        <v>4427.3</v>
      </c>
      <c r="AF2197" s="123"/>
      <c r="AG2197" s="214">
        <f t="shared" si="477"/>
        <v>4427.3</v>
      </c>
      <c r="AH2197" s="229" t="str">
        <f t="shared" si="478"/>
        <v>b4</v>
      </c>
      <c r="AI2197" s="122"/>
      <c r="AJ2197" s="122"/>
      <c r="AK2197" s="122"/>
      <c r="AL2197" s="122"/>
      <c r="AM2197" s="122"/>
      <c r="AN2197" s="173">
        <v>17</v>
      </c>
      <c r="AO2197" s="173" t="s">
        <v>3186</v>
      </c>
      <c r="AP2197" s="173" t="s">
        <v>3186</v>
      </c>
      <c r="AQ2197" s="173" t="s">
        <v>3186</v>
      </c>
      <c r="AR2197" s="173" t="s">
        <v>3186</v>
      </c>
      <c r="AS2197" s="173">
        <v>7</v>
      </c>
      <c r="AT2197" s="173">
        <v>26.5</v>
      </c>
      <c r="AU2197" s="173">
        <v>49.5</v>
      </c>
      <c r="AV2197" s="173">
        <v>30.5</v>
      </c>
      <c r="AW2197" s="173">
        <v>25.5</v>
      </c>
      <c r="AX2197" s="173">
        <v>5</v>
      </c>
      <c r="AY2197" s="173">
        <v>26</v>
      </c>
      <c r="AZ2197" s="211">
        <f t="shared" si="479"/>
        <v>24</v>
      </c>
      <c r="BA2197" s="211">
        <f t="shared" si="486"/>
        <v>163</v>
      </c>
      <c r="BB2197" s="205">
        <f t="shared" si="480"/>
        <v>11923278</v>
      </c>
      <c r="BC2197" s="205">
        <f t="shared" si="481"/>
        <v>9759173</v>
      </c>
      <c r="BD2197" s="205">
        <f t="shared" si="482"/>
        <v>4147933</v>
      </c>
      <c r="BE2197" s="205">
        <f t="shared" si="483"/>
        <v>1983828</v>
      </c>
      <c r="BF2197" s="175">
        <v>7775345</v>
      </c>
      <c r="BG2197" s="175">
        <v>214176</v>
      </c>
      <c r="BH2197" s="175">
        <v>5503759</v>
      </c>
      <c r="BI2197" s="175">
        <v>140442</v>
      </c>
      <c r="BJ2197" s="175">
        <v>2023663</v>
      </c>
      <c r="BK2197" s="175">
        <v>148701</v>
      </c>
      <c r="BL2197" s="175">
        <v>204075</v>
      </c>
      <c r="BM2197" s="175">
        <v>1365289</v>
      </c>
      <c r="BN2197" s="175">
        <v>247811</v>
      </c>
      <c r="BO2197" s="175">
        <v>2075362</v>
      </c>
      <c r="BP2197" s="198">
        <f t="shared" si="484"/>
        <v>7579121</v>
      </c>
    </row>
    <row r="2198" spans="1:68" s="116" customFormat="1" x14ac:dyDescent="0.15">
      <c r="A2198" s="117">
        <v>2610001002</v>
      </c>
      <c r="B2198" s="118" t="s">
        <v>1992</v>
      </c>
      <c r="C2198" s="118" t="s">
        <v>1980</v>
      </c>
      <c r="D2198" s="118" t="s">
        <v>1991</v>
      </c>
      <c r="E2198" s="118" t="s">
        <v>4505</v>
      </c>
      <c r="F2198" s="120">
        <v>74</v>
      </c>
      <c r="G2198" s="119">
        <v>197715440</v>
      </c>
      <c r="H2198" s="119">
        <v>27081720</v>
      </c>
      <c r="I2198" s="120" t="s">
        <v>5823</v>
      </c>
      <c r="J2198" s="120">
        <v>907000</v>
      </c>
      <c r="K2198" s="120">
        <v>239726140</v>
      </c>
      <c r="L2198" s="120">
        <v>0.72399999999999998</v>
      </c>
      <c r="M2198" s="121" t="s">
        <v>5654</v>
      </c>
      <c r="N2198" s="120">
        <v>2</v>
      </c>
      <c r="O2198" s="119">
        <v>100</v>
      </c>
      <c r="P2198" s="119">
        <v>19</v>
      </c>
      <c r="Q2198" s="119">
        <v>2</v>
      </c>
      <c r="R2198" s="120" t="s">
        <v>5655</v>
      </c>
      <c r="S2198" s="120">
        <v>1235.04</v>
      </c>
      <c r="T2198" s="120"/>
      <c r="U2198" s="120"/>
      <c r="V2198" s="172">
        <v>61911.54</v>
      </c>
      <c r="W2198" s="172">
        <v>11469.9</v>
      </c>
      <c r="X2198" s="172">
        <v>20204.23</v>
      </c>
      <c r="Y2198" s="172">
        <v>16179.42</v>
      </c>
      <c r="Z2198" s="172">
        <v>14057.99</v>
      </c>
      <c r="AA2198" s="123">
        <v>1140270</v>
      </c>
      <c r="AB2198" s="123">
        <v>551051.60000000114</v>
      </c>
      <c r="AC2198" s="123">
        <v>128227</v>
      </c>
      <c r="AD2198" s="123"/>
      <c r="AE2198" s="123">
        <v>9130.16</v>
      </c>
      <c r="AF2198" s="123">
        <v>541.6</v>
      </c>
      <c r="AG2198" s="214">
        <f t="shared" si="477"/>
        <v>9671.76</v>
      </c>
      <c r="AH2198" s="229" t="str">
        <f t="shared" si="478"/>
        <v>b4</v>
      </c>
      <c r="AI2198" s="122"/>
      <c r="AJ2198" s="122"/>
      <c r="AK2198" s="122"/>
      <c r="AL2198" s="122"/>
      <c r="AM2198" s="122"/>
      <c r="AN2198" s="173">
        <v>13</v>
      </c>
      <c r="AO2198" s="173">
        <v>121</v>
      </c>
      <c r="AP2198" s="173">
        <v>14</v>
      </c>
      <c r="AQ2198" s="173">
        <v>12</v>
      </c>
      <c r="AR2198" s="173"/>
      <c r="AS2198" s="173">
        <v>5</v>
      </c>
      <c r="AT2198" s="173"/>
      <c r="AU2198" s="173"/>
      <c r="AV2198" s="173">
        <v>52</v>
      </c>
      <c r="AW2198" s="173">
        <v>20</v>
      </c>
      <c r="AX2198" s="173">
        <v>1</v>
      </c>
      <c r="AY2198" s="173"/>
      <c r="AZ2198" s="211">
        <f t="shared" si="479"/>
        <v>165</v>
      </c>
      <c r="BA2198" s="211">
        <f t="shared" si="486"/>
        <v>73</v>
      </c>
      <c r="BB2198" s="205">
        <f t="shared" si="480"/>
        <v>4399753</v>
      </c>
      <c r="BC2198" s="205">
        <f t="shared" si="481"/>
        <v>4399753</v>
      </c>
      <c r="BD2198" s="205">
        <f t="shared" si="482"/>
        <v>0</v>
      </c>
      <c r="BE2198" s="205">
        <f t="shared" si="483"/>
        <v>0</v>
      </c>
      <c r="BF2198" s="175">
        <v>4399753</v>
      </c>
      <c r="BG2198" s="175">
        <v>1364459</v>
      </c>
      <c r="BH2198" s="175">
        <v>803248</v>
      </c>
      <c r="BI2198" s="175"/>
      <c r="BJ2198" s="175"/>
      <c r="BK2198" s="175">
        <v>144885</v>
      </c>
      <c r="BL2198" s="175">
        <v>311675</v>
      </c>
      <c r="BM2198" s="175">
        <v>793541</v>
      </c>
      <c r="BN2198" s="175">
        <v>379060</v>
      </c>
      <c r="BO2198" s="175">
        <v>602885</v>
      </c>
      <c r="BP2198" s="198">
        <f t="shared" si="484"/>
        <v>1406133</v>
      </c>
    </row>
    <row r="2199" spans="1:68" s="116" customFormat="1" x14ac:dyDescent="0.15">
      <c r="A2199" s="125"/>
      <c r="B2199" s="126"/>
      <c r="C2199" s="126"/>
      <c r="D2199" s="126"/>
      <c r="E2199" s="126"/>
      <c r="F2199" s="128"/>
      <c r="G2199" s="191"/>
      <c r="H2199" s="191"/>
      <c r="I2199" s="399"/>
      <c r="J2199" s="131"/>
      <c r="K2199" s="131"/>
      <c r="L2199" s="131"/>
      <c r="M2199" s="129"/>
      <c r="N2199" s="131"/>
      <c r="O2199" s="191"/>
      <c r="P2199" s="191"/>
      <c r="Q2199" s="127"/>
      <c r="R2199" s="131"/>
      <c r="S2199" s="131"/>
      <c r="T2199" s="192"/>
      <c r="U2199" s="192"/>
      <c r="V2199" s="193"/>
      <c r="W2199" s="193"/>
      <c r="X2199" s="193"/>
      <c r="Y2199" s="193"/>
      <c r="Z2199" s="193"/>
      <c r="AA2199" s="192"/>
      <c r="AB2199" s="192"/>
      <c r="AC2199" s="192"/>
      <c r="AD2199" s="192"/>
      <c r="AE2199" s="192"/>
      <c r="AF2199" s="192"/>
      <c r="AG2199" s="231"/>
      <c r="AH2199" s="230"/>
      <c r="AI2199" s="130"/>
      <c r="AJ2199" s="130"/>
      <c r="AK2199" s="130"/>
      <c r="AL2199" s="130"/>
      <c r="AM2199" s="130"/>
      <c r="AN2199" s="194"/>
      <c r="AO2199" s="194"/>
      <c r="AP2199" s="194"/>
      <c r="AQ2199" s="194"/>
      <c r="AR2199" s="194"/>
      <c r="AS2199" s="194"/>
      <c r="AT2199" s="194"/>
      <c r="AU2199" s="194"/>
      <c r="AV2199" s="194"/>
      <c r="AW2199" s="194"/>
      <c r="AX2199" s="194"/>
      <c r="AY2199" s="194"/>
      <c r="AZ2199" s="213"/>
      <c r="BA2199" s="213"/>
      <c r="BB2199" s="206"/>
      <c r="BC2199" s="206"/>
      <c r="BD2199" s="206"/>
      <c r="BE2199" s="206"/>
      <c r="BF2199" s="195"/>
      <c r="BG2199" s="195"/>
      <c r="BH2199" s="195"/>
      <c r="BI2199" s="195"/>
      <c r="BJ2199" s="195"/>
      <c r="BK2199" s="195"/>
      <c r="BL2199" s="195"/>
      <c r="BM2199" s="195"/>
      <c r="BN2199" s="195"/>
      <c r="BO2199" s="195"/>
      <c r="BP2199" s="198"/>
    </row>
    <row r="2200" spans="1:68" s="116" customFormat="1" x14ac:dyDescent="0.15">
      <c r="A2200" s="125"/>
      <c r="B2200" s="126"/>
      <c r="C2200" s="126"/>
      <c r="D2200" s="126"/>
      <c r="E2200" s="126"/>
      <c r="F2200" s="128"/>
      <c r="G2200" s="191"/>
      <c r="H2200" s="191"/>
      <c r="I2200" s="399"/>
      <c r="J2200" s="131"/>
      <c r="K2200" s="131"/>
      <c r="L2200" s="131"/>
      <c r="M2200" s="129"/>
      <c r="N2200" s="131"/>
      <c r="O2200" s="191"/>
      <c r="P2200" s="191"/>
      <c r="Q2200" s="127"/>
      <c r="R2200" s="131"/>
      <c r="S2200" s="131"/>
      <c r="T2200" s="192"/>
      <c r="U2200" s="192"/>
      <c r="V2200" s="193"/>
      <c r="W2200" s="193"/>
      <c r="X2200" s="193"/>
      <c r="Y2200" s="193"/>
      <c r="Z2200" s="193"/>
      <c r="AA2200" s="192"/>
      <c r="AB2200" s="192"/>
      <c r="AC2200" s="192"/>
      <c r="AD2200" s="192"/>
      <c r="AE2200" s="192"/>
      <c r="AF2200" s="192"/>
      <c r="AG2200" s="231"/>
      <c r="AH2200" s="230"/>
      <c r="AI2200" s="130"/>
      <c r="AJ2200" s="130"/>
      <c r="AK2200" s="130"/>
      <c r="AL2200" s="130"/>
      <c r="AM2200" s="130"/>
      <c r="AN2200" s="194"/>
      <c r="AO2200" s="194"/>
      <c r="AP2200" s="194"/>
      <c r="AQ2200" s="194"/>
      <c r="AR2200" s="194"/>
      <c r="AS2200" s="194"/>
      <c r="AT2200" s="194"/>
      <c r="AU2200" s="194"/>
      <c r="AV2200" s="194"/>
      <c r="AW2200" s="194"/>
      <c r="AX2200" s="194"/>
      <c r="AY2200" s="194"/>
      <c r="AZ2200" s="213"/>
      <c r="BA2200" s="213"/>
      <c r="BB2200" s="206"/>
      <c r="BC2200" s="206"/>
      <c r="BD2200" s="206"/>
      <c r="BE2200" s="206"/>
      <c r="BF2200" s="195"/>
      <c r="BG2200" s="195"/>
      <c r="BH2200" s="195"/>
      <c r="BI2200" s="195"/>
      <c r="BJ2200" s="195"/>
      <c r="BK2200" s="195"/>
      <c r="BL2200" s="195"/>
      <c r="BM2200" s="195"/>
      <c r="BN2200" s="195"/>
      <c r="BO2200" s="195"/>
      <c r="BP2200" s="198"/>
    </row>
    <row r="2201" spans="1:68" x14ac:dyDescent="0.15">
      <c r="K2201" s="131"/>
      <c r="AG2201" s="231"/>
    </row>
    <row r="2202" spans="1:68" x14ac:dyDescent="0.15">
      <c r="K2202" s="131"/>
      <c r="AG2202" s="231"/>
    </row>
    <row r="2203" spans="1:68" x14ac:dyDescent="0.15">
      <c r="K2203" s="131"/>
      <c r="AG2203" s="231"/>
    </row>
    <row r="2204" spans="1:68" s="116" customFormat="1" x14ac:dyDescent="0.15">
      <c r="A2204" s="125"/>
      <c r="B2204" s="126"/>
      <c r="C2204" s="126"/>
      <c r="D2204" s="126"/>
      <c r="E2204" s="126"/>
      <c r="F2204" s="128"/>
      <c r="G2204" s="191"/>
      <c r="H2204" s="191"/>
      <c r="I2204" s="399"/>
      <c r="J2204" s="131"/>
      <c r="K2204" s="131"/>
      <c r="L2204" s="131"/>
      <c r="M2204" s="129"/>
      <c r="N2204" s="131"/>
      <c r="O2204" s="191"/>
      <c r="P2204" s="191"/>
      <c r="Q2204" s="127"/>
      <c r="R2204" s="131"/>
      <c r="S2204" s="131"/>
      <c r="T2204" s="192"/>
      <c r="U2204" s="192"/>
      <c r="V2204" s="193"/>
      <c r="W2204" s="193"/>
      <c r="X2204" s="193"/>
      <c r="Y2204" s="193"/>
      <c r="Z2204" s="193"/>
      <c r="AA2204" s="192"/>
      <c r="AB2204" s="192"/>
      <c r="AC2204" s="192"/>
      <c r="AD2204" s="192"/>
      <c r="AE2204" s="192"/>
      <c r="AF2204" s="192"/>
      <c r="AG2204" s="231"/>
      <c r="AH2204" s="230"/>
      <c r="AI2204" s="130"/>
      <c r="AJ2204" s="130"/>
      <c r="AK2204" s="130"/>
      <c r="AL2204" s="130"/>
      <c r="AM2204" s="130"/>
      <c r="AN2204" s="194"/>
      <c r="AO2204" s="194"/>
      <c r="AP2204" s="194"/>
      <c r="AQ2204" s="194"/>
      <c r="AR2204" s="194"/>
      <c r="AS2204" s="194"/>
      <c r="AT2204" s="194"/>
      <c r="AU2204" s="194"/>
      <c r="AV2204" s="194"/>
      <c r="AW2204" s="194"/>
      <c r="AX2204" s="194"/>
      <c r="AY2204" s="194"/>
      <c r="AZ2204" s="213"/>
      <c r="BA2204" s="213"/>
      <c r="BB2204" s="206"/>
      <c r="BC2204" s="206"/>
      <c r="BD2204" s="206"/>
      <c r="BE2204" s="206"/>
      <c r="BF2204" s="195"/>
      <c r="BG2204" s="195"/>
      <c r="BH2204" s="195"/>
      <c r="BI2204" s="195"/>
      <c r="BJ2204" s="195"/>
      <c r="BK2204" s="195"/>
      <c r="BL2204" s="195"/>
      <c r="BM2204" s="195"/>
      <c r="BN2204" s="195"/>
      <c r="BO2204" s="195"/>
      <c r="BP2204" s="198"/>
    </row>
    <row r="2205" spans="1:68" s="116" customFormat="1" x14ac:dyDescent="0.15">
      <c r="A2205" s="125"/>
      <c r="B2205" s="126"/>
      <c r="C2205" s="126"/>
      <c r="D2205" s="126"/>
      <c r="E2205" s="126"/>
      <c r="F2205" s="128"/>
      <c r="G2205" s="191"/>
      <c r="H2205" s="191"/>
      <c r="I2205" s="399"/>
      <c r="J2205" s="131"/>
      <c r="K2205" s="131"/>
      <c r="L2205" s="131"/>
      <c r="M2205" s="129"/>
      <c r="N2205" s="131"/>
      <c r="O2205" s="191"/>
      <c r="P2205" s="191"/>
      <c r="Q2205" s="127"/>
      <c r="R2205" s="131"/>
      <c r="S2205" s="131"/>
      <c r="T2205" s="192"/>
      <c r="U2205" s="192"/>
      <c r="V2205" s="193"/>
      <c r="W2205" s="193"/>
      <c r="X2205" s="193"/>
      <c r="Y2205" s="193"/>
      <c r="Z2205" s="193"/>
      <c r="AA2205" s="192"/>
      <c r="AB2205" s="192"/>
      <c r="AC2205" s="192"/>
      <c r="AD2205" s="192"/>
      <c r="AE2205" s="192"/>
      <c r="AF2205" s="192"/>
      <c r="AG2205" s="231"/>
      <c r="AH2205" s="230"/>
      <c r="AI2205" s="130"/>
      <c r="AJ2205" s="130"/>
      <c r="AK2205" s="130"/>
      <c r="AL2205" s="130"/>
      <c r="AM2205" s="130"/>
      <c r="AN2205" s="194"/>
      <c r="AO2205" s="194"/>
      <c r="AP2205" s="194"/>
      <c r="AQ2205" s="194"/>
      <c r="AR2205" s="194"/>
      <c r="AS2205" s="194"/>
      <c r="AT2205" s="194"/>
      <c r="AU2205" s="194"/>
      <c r="AV2205" s="194"/>
      <c r="AW2205" s="194"/>
      <c r="AX2205" s="194"/>
      <c r="AY2205" s="194"/>
      <c r="AZ2205" s="213"/>
      <c r="BA2205" s="213"/>
      <c r="BB2205" s="206"/>
      <c r="BC2205" s="206"/>
      <c r="BD2205" s="206"/>
      <c r="BE2205" s="206"/>
      <c r="BF2205" s="195"/>
      <c r="BG2205" s="195"/>
      <c r="BH2205" s="195"/>
      <c r="BI2205" s="195"/>
      <c r="BJ2205" s="195"/>
      <c r="BK2205" s="195"/>
      <c r="BL2205" s="195"/>
      <c r="BM2205" s="195"/>
      <c r="BN2205" s="195"/>
      <c r="BO2205" s="195"/>
      <c r="BP2205" s="198"/>
    </row>
    <row r="2206" spans="1:68" x14ac:dyDescent="0.15">
      <c r="K2206" s="131"/>
      <c r="AG2206" s="231"/>
    </row>
    <row r="2207" spans="1:68" x14ac:dyDescent="0.15">
      <c r="K2207" s="131"/>
      <c r="AG2207" s="231"/>
    </row>
    <row r="2208" spans="1:68" x14ac:dyDescent="0.15">
      <c r="K2208" s="131"/>
      <c r="AG2208" s="231"/>
    </row>
    <row r="2209" spans="1:68" s="124" customFormat="1" x14ac:dyDescent="0.15">
      <c r="A2209" s="117"/>
      <c r="B2209" s="118"/>
      <c r="C2209" s="118"/>
      <c r="D2209" s="118"/>
      <c r="E2209" s="118"/>
      <c r="F2209" s="120"/>
      <c r="G2209" s="119"/>
      <c r="H2209" s="119"/>
      <c r="I2209" s="120"/>
      <c r="J2209" s="120"/>
      <c r="K2209" s="257"/>
      <c r="L2209" s="120"/>
      <c r="M2209" s="121"/>
      <c r="N2209" s="120"/>
      <c r="O2209" s="119"/>
      <c r="P2209" s="119"/>
      <c r="Q2209" s="119"/>
      <c r="R2209" s="120"/>
      <c r="S2209" s="120"/>
      <c r="T2209" s="120"/>
      <c r="U2209" s="120"/>
      <c r="V2209" s="172"/>
      <c r="W2209" s="172"/>
      <c r="X2209" s="172"/>
      <c r="Y2209" s="172"/>
      <c r="Z2209" s="172"/>
      <c r="AA2209" s="123"/>
      <c r="AB2209" s="123"/>
      <c r="AC2209" s="123"/>
      <c r="AD2209" s="123"/>
      <c r="AE2209" s="123"/>
      <c r="AF2209" s="123"/>
      <c r="AG2209" s="214"/>
      <c r="AH2209" s="229"/>
      <c r="AI2209" s="199"/>
      <c r="AJ2209" s="199"/>
      <c r="AK2209" s="199"/>
      <c r="AL2209" s="199"/>
      <c r="AM2209" s="199"/>
      <c r="AN2209" s="173"/>
      <c r="AO2209" s="173"/>
      <c r="AP2209" s="173"/>
      <c r="AQ2209" s="173"/>
      <c r="AR2209" s="173"/>
      <c r="AS2209" s="173"/>
      <c r="AT2209" s="173"/>
      <c r="AU2209" s="173"/>
      <c r="AV2209" s="173"/>
      <c r="AW2209" s="173"/>
      <c r="AX2209" s="173"/>
      <c r="AY2209" s="173"/>
      <c r="AZ2209" s="211"/>
      <c r="BA2209" s="211"/>
      <c r="BB2209" s="205"/>
      <c r="BC2209" s="205"/>
      <c r="BD2209" s="205"/>
      <c r="BE2209" s="205"/>
      <c r="BF2209" s="175"/>
      <c r="BG2209" s="175"/>
      <c r="BH2209" s="175"/>
      <c r="BI2209" s="175"/>
      <c r="BJ2209" s="175"/>
      <c r="BK2209" s="175"/>
      <c r="BL2209" s="175"/>
      <c r="BM2209" s="175"/>
      <c r="BN2209" s="175"/>
      <c r="BO2209" s="175"/>
      <c r="BP2209" s="200"/>
    </row>
    <row r="2210" spans="1:68" s="124" customFormat="1" x14ac:dyDescent="0.15">
      <c r="A2210" s="117"/>
      <c r="B2210" s="118"/>
      <c r="C2210" s="118"/>
      <c r="D2210" s="118"/>
      <c r="E2210" s="118"/>
      <c r="F2210" s="120"/>
      <c r="G2210" s="119"/>
      <c r="H2210" s="119"/>
      <c r="I2210" s="120"/>
      <c r="J2210" s="120"/>
      <c r="K2210" s="257"/>
      <c r="L2210" s="120"/>
      <c r="M2210" s="121"/>
      <c r="N2210" s="120"/>
      <c r="O2210" s="119"/>
      <c r="P2210" s="119"/>
      <c r="Q2210" s="119"/>
      <c r="R2210" s="120"/>
      <c r="S2210" s="120"/>
      <c r="T2210" s="120"/>
      <c r="U2210" s="120"/>
      <c r="V2210" s="172"/>
      <c r="W2210" s="172"/>
      <c r="X2210" s="172"/>
      <c r="Y2210" s="172"/>
      <c r="Z2210" s="172"/>
      <c r="AA2210" s="123"/>
      <c r="AB2210" s="123"/>
      <c r="AC2210" s="123"/>
      <c r="AD2210" s="123"/>
      <c r="AE2210" s="123"/>
      <c r="AF2210" s="123"/>
      <c r="AG2210" s="214"/>
      <c r="AH2210" s="229"/>
      <c r="AI2210" s="199"/>
      <c r="AJ2210" s="199"/>
      <c r="AK2210" s="199"/>
      <c r="AL2210" s="199"/>
      <c r="AM2210" s="199"/>
      <c r="AN2210" s="173"/>
      <c r="AO2210" s="173"/>
      <c r="AP2210" s="173"/>
      <c r="AQ2210" s="173"/>
      <c r="AR2210" s="173"/>
      <c r="AS2210" s="173"/>
      <c r="AT2210" s="173"/>
      <c r="AU2210" s="173"/>
      <c r="AV2210" s="173"/>
      <c r="AW2210" s="173"/>
      <c r="AX2210" s="173"/>
      <c r="AY2210" s="173"/>
      <c r="AZ2210" s="211"/>
      <c r="BA2210" s="211"/>
      <c r="BB2210" s="205"/>
      <c r="BC2210" s="205"/>
      <c r="BD2210" s="205"/>
      <c r="BE2210" s="205"/>
      <c r="BF2210" s="175"/>
      <c r="BG2210" s="175"/>
      <c r="BH2210" s="175"/>
      <c r="BI2210" s="175"/>
      <c r="BJ2210" s="175"/>
      <c r="BK2210" s="175"/>
      <c r="BL2210" s="175"/>
      <c r="BM2210" s="175"/>
      <c r="BN2210" s="175"/>
      <c r="BO2210" s="175"/>
      <c r="BP2210" s="200"/>
    </row>
    <row r="2211" spans="1:68" s="124" customFormat="1" x14ac:dyDescent="0.15">
      <c r="A2211" s="117"/>
      <c r="B2211" s="118"/>
      <c r="C2211" s="118"/>
      <c r="D2211" s="118"/>
      <c r="E2211" s="118"/>
      <c r="F2211" s="120"/>
      <c r="G2211" s="119"/>
      <c r="H2211" s="119"/>
      <c r="I2211" s="120"/>
      <c r="J2211" s="120"/>
      <c r="K2211" s="257"/>
      <c r="L2211" s="120"/>
      <c r="M2211" s="121"/>
      <c r="N2211" s="120"/>
      <c r="O2211" s="119"/>
      <c r="P2211" s="119"/>
      <c r="Q2211" s="119"/>
      <c r="R2211" s="120"/>
      <c r="S2211" s="120"/>
      <c r="T2211" s="120"/>
      <c r="U2211" s="120"/>
      <c r="V2211" s="172"/>
      <c r="W2211" s="172"/>
      <c r="X2211" s="172"/>
      <c r="Y2211" s="172"/>
      <c r="Z2211" s="172"/>
      <c r="AA2211" s="123"/>
      <c r="AB2211" s="123"/>
      <c r="AC2211" s="123"/>
      <c r="AD2211" s="123"/>
      <c r="AE2211" s="123"/>
      <c r="AF2211" s="123"/>
      <c r="AG2211" s="214"/>
      <c r="AH2211" s="229"/>
      <c r="AI2211" s="199"/>
      <c r="AJ2211" s="199"/>
      <c r="AK2211" s="199"/>
      <c r="AL2211" s="199"/>
      <c r="AM2211" s="199"/>
      <c r="AN2211" s="173"/>
      <c r="AO2211" s="173"/>
      <c r="AP2211" s="173"/>
      <c r="AQ2211" s="173"/>
      <c r="AR2211" s="173"/>
      <c r="AS2211" s="173"/>
      <c r="AT2211" s="173"/>
      <c r="AU2211" s="173"/>
      <c r="AV2211" s="173"/>
      <c r="AW2211" s="173"/>
      <c r="AX2211" s="173"/>
      <c r="AY2211" s="173"/>
      <c r="AZ2211" s="211"/>
      <c r="BA2211" s="211"/>
      <c r="BB2211" s="205"/>
      <c r="BC2211" s="205"/>
      <c r="BD2211" s="205"/>
      <c r="BE2211" s="205"/>
      <c r="BF2211" s="175"/>
      <c r="BG2211" s="175"/>
      <c r="BH2211" s="175"/>
      <c r="BI2211" s="175"/>
      <c r="BJ2211" s="175"/>
      <c r="BK2211" s="175"/>
      <c r="BL2211" s="175"/>
      <c r="BM2211" s="175"/>
      <c r="BN2211" s="175"/>
      <c r="BO2211" s="175"/>
      <c r="BP2211" s="200"/>
    </row>
    <row r="2212" spans="1:68" s="124" customFormat="1" x14ac:dyDescent="0.15">
      <c r="A2212" s="117"/>
      <c r="B2212" s="118"/>
      <c r="C2212" s="118"/>
      <c r="D2212" s="118"/>
      <c r="E2212" s="118"/>
      <c r="F2212" s="120"/>
      <c r="G2212" s="119"/>
      <c r="H2212" s="119"/>
      <c r="I2212" s="120"/>
      <c r="J2212" s="120"/>
      <c r="K2212" s="257"/>
      <c r="L2212" s="120"/>
      <c r="M2212" s="121"/>
      <c r="N2212" s="120"/>
      <c r="O2212" s="119"/>
      <c r="P2212" s="119"/>
      <c r="Q2212" s="119"/>
      <c r="R2212" s="120"/>
      <c r="S2212" s="120"/>
      <c r="T2212" s="120"/>
      <c r="U2212" s="120"/>
      <c r="V2212" s="172"/>
      <c r="W2212" s="172"/>
      <c r="X2212" s="172"/>
      <c r="Y2212" s="172"/>
      <c r="Z2212" s="172"/>
      <c r="AA2212" s="123"/>
      <c r="AB2212" s="123"/>
      <c r="AC2212" s="123"/>
      <c r="AD2212" s="123"/>
      <c r="AE2212" s="123"/>
      <c r="AF2212" s="123"/>
      <c r="AG2212" s="214"/>
      <c r="AH2212" s="229"/>
      <c r="AI2212" s="199"/>
      <c r="AJ2212" s="199"/>
      <c r="AK2212" s="199"/>
      <c r="AL2212" s="199"/>
      <c r="AM2212" s="199"/>
      <c r="AN2212" s="173"/>
      <c r="AO2212" s="173"/>
      <c r="AP2212" s="173"/>
      <c r="AQ2212" s="173"/>
      <c r="AR2212" s="173"/>
      <c r="AS2212" s="173"/>
      <c r="AT2212" s="173"/>
      <c r="AU2212" s="173"/>
      <c r="AV2212" s="173"/>
      <c r="AW2212" s="173"/>
      <c r="AX2212" s="173"/>
      <c r="AY2212" s="173"/>
      <c r="AZ2212" s="211"/>
      <c r="BA2212" s="211"/>
      <c r="BB2212" s="205"/>
      <c r="BC2212" s="205"/>
      <c r="BD2212" s="205"/>
      <c r="BE2212" s="205"/>
      <c r="BF2212" s="175"/>
      <c r="BG2212" s="175"/>
      <c r="BH2212" s="175"/>
      <c r="BI2212" s="175"/>
      <c r="BJ2212" s="175"/>
      <c r="BK2212" s="175"/>
      <c r="BL2212" s="175"/>
      <c r="BM2212" s="175"/>
      <c r="BN2212" s="175"/>
      <c r="BO2212" s="175"/>
      <c r="BP2212" s="200"/>
    </row>
    <row r="2213" spans="1:68" s="124" customFormat="1" x14ac:dyDescent="0.15">
      <c r="A2213" s="117"/>
      <c r="B2213" s="118"/>
      <c r="C2213" s="118"/>
      <c r="D2213" s="118"/>
      <c r="E2213" s="118"/>
      <c r="F2213" s="120"/>
      <c r="G2213" s="119"/>
      <c r="H2213" s="119"/>
      <c r="I2213" s="120"/>
      <c r="J2213" s="120"/>
      <c r="K2213" s="257"/>
      <c r="L2213" s="120"/>
      <c r="M2213" s="121"/>
      <c r="N2213" s="120"/>
      <c r="O2213" s="119"/>
      <c r="P2213" s="119"/>
      <c r="Q2213" s="119"/>
      <c r="R2213" s="120"/>
      <c r="S2213" s="120"/>
      <c r="T2213" s="120"/>
      <c r="U2213" s="120"/>
      <c r="V2213" s="172"/>
      <c r="W2213" s="172"/>
      <c r="X2213" s="172"/>
      <c r="Y2213" s="172"/>
      <c r="Z2213" s="172"/>
      <c r="AA2213" s="123"/>
      <c r="AB2213" s="123"/>
      <c r="AC2213" s="123"/>
      <c r="AD2213" s="123"/>
      <c r="AE2213" s="123"/>
      <c r="AF2213" s="123"/>
      <c r="AG2213" s="214"/>
      <c r="AH2213" s="229"/>
      <c r="AI2213" s="199"/>
      <c r="AJ2213" s="199"/>
      <c r="AK2213" s="199"/>
      <c r="AL2213" s="199"/>
      <c r="AM2213" s="199"/>
      <c r="AN2213" s="173"/>
      <c r="AO2213" s="173"/>
      <c r="AP2213" s="173"/>
      <c r="AQ2213" s="173"/>
      <c r="AR2213" s="173"/>
      <c r="AS2213" s="173"/>
      <c r="AT2213" s="173"/>
      <c r="AU2213" s="173"/>
      <c r="AV2213" s="173"/>
      <c r="AW2213" s="173"/>
      <c r="AX2213" s="173"/>
      <c r="AY2213" s="173"/>
      <c r="AZ2213" s="211"/>
      <c r="BA2213" s="211"/>
      <c r="BB2213" s="205"/>
      <c r="BC2213" s="205"/>
      <c r="BD2213" s="205"/>
      <c r="BE2213" s="205"/>
      <c r="BF2213" s="175"/>
      <c r="BG2213" s="175"/>
      <c r="BH2213" s="175"/>
      <c r="BI2213" s="175"/>
      <c r="BJ2213" s="175"/>
      <c r="BK2213" s="175"/>
      <c r="BL2213" s="175"/>
      <c r="BM2213" s="175"/>
      <c r="BN2213" s="175"/>
      <c r="BO2213" s="175"/>
      <c r="BP2213" s="200"/>
    </row>
    <row r="2214" spans="1:68" s="116" customFormat="1" x14ac:dyDescent="0.15">
      <c r="A2214" s="125"/>
      <c r="B2214" s="126"/>
      <c r="C2214" s="126"/>
      <c r="D2214" s="126"/>
      <c r="E2214" s="126"/>
      <c r="F2214" s="128"/>
      <c r="G2214" s="191"/>
      <c r="H2214" s="191"/>
      <c r="I2214" s="399"/>
      <c r="J2214" s="131"/>
      <c r="K2214" s="259"/>
      <c r="L2214" s="131"/>
      <c r="M2214" s="129"/>
      <c r="N2214" s="131"/>
      <c r="O2214" s="191"/>
      <c r="P2214" s="191"/>
      <c r="Q2214" s="127"/>
      <c r="R2214" s="131"/>
      <c r="S2214" s="131"/>
      <c r="T2214" s="192"/>
      <c r="U2214" s="192"/>
      <c r="V2214" s="193"/>
      <c r="W2214" s="193"/>
      <c r="X2214" s="193"/>
      <c r="Y2214" s="193"/>
      <c r="Z2214" s="193"/>
      <c r="AA2214" s="192"/>
      <c r="AB2214" s="192"/>
      <c r="AC2214" s="192"/>
      <c r="AD2214" s="192"/>
      <c r="AE2214" s="192"/>
      <c r="AF2214" s="192"/>
      <c r="AG2214" s="231"/>
      <c r="AH2214" s="230"/>
      <c r="AI2214" s="130"/>
      <c r="AJ2214" s="130"/>
      <c r="AK2214" s="130"/>
      <c r="AL2214" s="130"/>
      <c r="AM2214" s="130"/>
      <c r="AN2214" s="194"/>
      <c r="AO2214" s="194"/>
      <c r="AP2214" s="194"/>
      <c r="AQ2214" s="194"/>
      <c r="AR2214" s="194"/>
      <c r="AS2214" s="194"/>
      <c r="AT2214" s="194"/>
      <c r="AU2214" s="194"/>
      <c r="AV2214" s="194"/>
      <c r="AW2214" s="194"/>
      <c r="AX2214" s="194"/>
      <c r="AY2214" s="194"/>
      <c r="AZ2214" s="213"/>
      <c r="BA2214" s="213"/>
      <c r="BB2214" s="206"/>
      <c r="BC2214" s="206"/>
      <c r="BD2214" s="206"/>
      <c r="BE2214" s="206"/>
      <c r="BF2214" s="195"/>
      <c r="BG2214" s="195"/>
      <c r="BH2214" s="195"/>
      <c r="BI2214" s="195"/>
      <c r="BJ2214" s="195"/>
      <c r="BK2214" s="195"/>
      <c r="BL2214" s="195"/>
      <c r="BM2214" s="195"/>
      <c r="BN2214" s="195"/>
      <c r="BO2214" s="195"/>
      <c r="BP2214" s="198"/>
    </row>
    <row r="2215" spans="1:68" s="116" customFormat="1" x14ac:dyDescent="0.15">
      <c r="A2215" s="125"/>
      <c r="B2215" s="126"/>
      <c r="C2215" s="126"/>
      <c r="D2215" s="126"/>
      <c r="E2215" s="126"/>
      <c r="F2215" s="128"/>
      <c r="G2215" s="191"/>
      <c r="H2215" s="191"/>
      <c r="I2215" s="399"/>
      <c r="J2215" s="131"/>
      <c r="K2215" s="259"/>
      <c r="L2215" s="131"/>
      <c r="M2215" s="129"/>
      <c r="N2215" s="131"/>
      <c r="O2215" s="191"/>
      <c r="P2215" s="191"/>
      <c r="Q2215" s="127"/>
      <c r="R2215" s="131"/>
      <c r="S2215" s="131"/>
      <c r="T2215" s="192"/>
      <c r="U2215" s="192"/>
      <c r="V2215" s="193"/>
      <c r="W2215" s="193"/>
      <c r="X2215" s="193"/>
      <c r="Y2215" s="193"/>
      <c r="Z2215" s="193"/>
      <c r="AA2215" s="192"/>
      <c r="AB2215" s="192"/>
      <c r="AC2215" s="192"/>
      <c r="AD2215" s="192"/>
      <c r="AE2215" s="192"/>
      <c r="AF2215" s="192"/>
      <c r="AG2215" s="231"/>
      <c r="AH2215" s="230"/>
      <c r="AI2215" s="130"/>
      <c r="AJ2215" s="130"/>
      <c r="AK2215" s="130"/>
      <c r="AL2215" s="130"/>
      <c r="AM2215" s="130"/>
      <c r="AN2215" s="194"/>
      <c r="AO2215" s="194"/>
      <c r="AP2215" s="194"/>
      <c r="AQ2215" s="194"/>
      <c r="AR2215" s="194"/>
      <c r="AS2215" s="194"/>
      <c r="AT2215" s="194"/>
      <c r="AU2215" s="194"/>
      <c r="AV2215" s="194"/>
      <c r="AW2215" s="194"/>
      <c r="AX2215" s="194"/>
      <c r="AY2215" s="194"/>
      <c r="AZ2215" s="213"/>
      <c r="BA2215" s="213"/>
      <c r="BB2215" s="206"/>
      <c r="BC2215" s="206"/>
      <c r="BD2215" s="206"/>
      <c r="BE2215" s="206"/>
      <c r="BF2215" s="195"/>
      <c r="BG2215" s="195"/>
      <c r="BH2215" s="195"/>
      <c r="BI2215" s="195"/>
      <c r="BJ2215" s="195"/>
      <c r="BK2215" s="195"/>
      <c r="BL2215" s="195"/>
      <c r="BM2215" s="195"/>
      <c r="BN2215" s="195"/>
      <c r="BO2215" s="195"/>
      <c r="BP2215" s="198"/>
    </row>
    <row r="2216" spans="1:68" x14ac:dyDescent="0.15">
      <c r="AG2216" s="231"/>
    </row>
    <row r="2217" spans="1:68" x14ac:dyDescent="0.15">
      <c r="AG2217" s="231"/>
    </row>
    <row r="2218" spans="1:68" x14ac:dyDescent="0.15">
      <c r="AG2218" s="231"/>
    </row>
    <row r="2219" spans="1:68" x14ac:dyDescent="0.15">
      <c r="AG2219" s="231"/>
    </row>
    <row r="2220" spans="1:68" x14ac:dyDescent="0.15">
      <c r="AG2220" s="231"/>
    </row>
    <row r="2221" spans="1:68" s="130" customFormat="1" x14ac:dyDescent="0.15">
      <c r="A2221" s="125"/>
      <c r="B2221" s="132"/>
      <c r="C2221" s="132"/>
      <c r="D2221" s="132"/>
      <c r="E2221" s="132"/>
      <c r="F2221" s="133"/>
      <c r="G2221" s="191"/>
      <c r="H2221" s="191"/>
      <c r="I2221" s="399"/>
      <c r="J2221" s="131"/>
      <c r="K2221" s="259"/>
      <c r="L2221" s="131"/>
      <c r="M2221" s="129"/>
      <c r="N2221" s="131"/>
      <c r="O2221" s="191"/>
      <c r="P2221" s="191"/>
      <c r="Q2221" s="127"/>
      <c r="R2221" s="131"/>
      <c r="S2221" s="131"/>
      <c r="T2221" s="192"/>
      <c r="U2221" s="192"/>
      <c r="V2221" s="193"/>
      <c r="W2221" s="193"/>
      <c r="X2221" s="193"/>
      <c r="Y2221" s="193"/>
      <c r="Z2221" s="193"/>
      <c r="AA2221" s="192"/>
      <c r="AB2221" s="192"/>
      <c r="AC2221" s="192"/>
      <c r="AD2221" s="192"/>
      <c r="AE2221" s="192"/>
      <c r="AF2221" s="192"/>
      <c r="AG2221" s="231"/>
      <c r="AH2221" s="230"/>
      <c r="AN2221" s="194"/>
      <c r="AO2221" s="194"/>
      <c r="AP2221" s="194"/>
      <c r="AQ2221" s="194"/>
      <c r="AR2221" s="194"/>
      <c r="AS2221" s="194"/>
      <c r="AT2221" s="194"/>
      <c r="AU2221" s="194"/>
      <c r="AV2221" s="194"/>
      <c r="AW2221" s="194"/>
      <c r="AX2221" s="194"/>
      <c r="AY2221" s="194"/>
      <c r="AZ2221" s="213"/>
      <c r="BA2221" s="213"/>
      <c r="BB2221" s="206"/>
      <c r="BC2221" s="206"/>
      <c r="BD2221" s="206"/>
      <c r="BE2221" s="206"/>
      <c r="BF2221" s="195"/>
      <c r="BG2221" s="195"/>
      <c r="BH2221" s="195"/>
      <c r="BI2221" s="195"/>
      <c r="BJ2221" s="195"/>
      <c r="BK2221" s="195"/>
      <c r="BL2221" s="195"/>
      <c r="BM2221" s="195"/>
      <c r="BN2221" s="195"/>
      <c r="BO2221" s="195"/>
      <c r="BP2221" s="198"/>
    </row>
    <row r="2222" spans="1:68" s="130" customFormat="1" x14ac:dyDescent="0.15">
      <c r="A2222" s="125"/>
      <c r="B2222" s="132"/>
      <c r="C2222" s="132"/>
      <c r="D2222" s="132"/>
      <c r="E2222" s="132"/>
      <c r="F2222" s="133"/>
      <c r="G2222" s="191"/>
      <c r="H2222" s="191"/>
      <c r="I2222" s="399"/>
      <c r="J2222" s="131"/>
      <c r="K2222" s="259"/>
      <c r="L2222" s="131"/>
      <c r="M2222" s="129"/>
      <c r="N2222" s="131"/>
      <c r="O2222" s="191"/>
      <c r="P2222" s="191"/>
      <c r="Q2222" s="127"/>
      <c r="R2222" s="131"/>
      <c r="S2222" s="131"/>
      <c r="T2222" s="192"/>
      <c r="U2222" s="192"/>
      <c r="V2222" s="193"/>
      <c r="W2222" s="193"/>
      <c r="X2222" s="193"/>
      <c r="Y2222" s="193"/>
      <c r="Z2222" s="193"/>
      <c r="AA2222" s="192"/>
      <c r="AB2222" s="192"/>
      <c r="AC2222" s="192"/>
      <c r="AD2222" s="192"/>
      <c r="AE2222" s="192"/>
      <c r="AF2222" s="192"/>
      <c r="AG2222" s="231"/>
      <c r="AH2222" s="230"/>
      <c r="AN2222" s="194"/>
      <c r="AO2222" s="194"/>
      <c r="AP2222" s="194"/>
      <c r="AQ2222" s="194"/>
      <c r="AR2222" s="194"/>
      <c r="AS2222" s="194"/>
      <c r="AT2222" s="194"/>
      <c r="AU2222" s="194"/>
      <c r="AV2222" s="194"/>
      <c r="AW2222" s="194"/>
      <c r="AX2222" s="194"/>
      <c r="AY2222" s="194"/>
      <c r="AZ2222" s="213"/>
      <c r="BA2222" s="213"/>
      <c r="BB2222" s="206"/>
      <c r="BC2222" s="206"/>
      <c r="BD2222" s="206"/>
      <c r="BE2222" s="206"/>
      <c r="BF2222" s="195"/>
      <c r="BG2222" s="195"/>
      <c r="BH2222" s="195"/>
      <c r="BI2222" s="195"/>
      <c r="BJ2222" s="195"/>
      <c r="BK2222" s="195"/>
      <c r="BL2222" s="195"/>
      <c r="BM2222" s="195"/>
      <c r="BN2222" s="195"/>
      <c r="BO2222" s="195"/>
      <c r="BP2222" s="198"/>
    </row>
    <row r="2223" spans="1:68" s="130" customFormat="1" x14ac:dyDescent="0.15">
      <c r="A2223" s="125"/>
      <c r="B2223" s="132"/>
      <c r="C2223" s="132"/>
      <c r="D2223" s="132"/>
      <c r="E2223" s="132"/>
      <c r="F2223" s="133"/>
      <c r="G2223" s="191"/>
      <c r="H2223" s="191"/>
      <c r="I2223" s="399"/>
      <c r="J2223" s="131"/>
      <c r="K2223" s="259"/>
      <c r="L2223" s="131"/>
      <c r="M2223" s="129"/>
      <c r="N2223" s="131"/>
      <c r="O2223" s="191"/>
      <c r="P2223" s="191"/>
      <c r="Q2223" s="127"/>
      <c r="R2223" s="131"/>
      <c r="S2223" s="131"/>
      <c r="T2223" s="192"/>
      <c r="U2223" s="192"/>
      <c r="V2223" s="193"/>
      <c r="W2223" s="193"/>
      <c r="X2223" s="193"/>
      <c r="Y2223" s="193"/>
      <c r="Z2223" s="193"/>
      <c r="AA2223" s="192"/>
      <c r="AB2223" s="192"/>
      <c r="AC2223" s="192"/>
      <c r="AD2223" s="192"/>
      <c r="AE2223" s="192"/>
      <c r="AF2223" s="192"/>
      <c r="AG2223" s="231"/>
      <c r="AH2223" s="230"/>
      <c r="AN2223" s="194"/>
      <c r="AO2223" s="194"/>
      <c r="AP2223" s="194"/>
      <c r="AQ2223" s="194"/>
      <c r="AR2223" s="194"/>
      <c r="AS2223" s="194"/>
      <c r="AT2223" s="194"/>
      <c r="AU2223" s="194"/>
      <c r="AV2223" s="194"/>
      <c r="AW2223" s="194"/>
      <c r="AX2223" s="194"/>
      <c r="AY2223" s="194"/>
      <c r="AZ2223" s="213"/>
      <c r="BA2223" s="213"/>
      <c r="BB2223" s="206"/>
      <c r="BC2223" s="206"/>
      <c r="BD2223" s="206"/>
      <c r="BE2223" s="206"/>
      <c r="BF2223" s="195"/>
      <c r="BG2223" s="195"/>
      <c r="BH2223" s="195"/>
      <c r="BI2223" s="195"/>
      <c r="BJ2223" s="195"/>
      <c r="BK2223" s="195"/>
      <c r="BL2223" s="195"/>
      <c r="BM2223" s="195"/>
      <c r="BN2223" s="195"/>
      <c r="BO2223" s="195"/>
      <c r="BP2223" s="198"/>
    </row>
    <row r="2224" spans="1:68" s="130" customFormat="1" x14ac:dyDescent="0.15">
      <c r="A2224" s="125"/>
      <c r="B2224" s="132"/>
      <c r="C2224" s="132"/>
      <c r="D2224" s="132"/>
      <c r="E2224" s="132"/>
      <c r="F2224" s="133"/>
      <c r="G2224" s="191"/>
      <c r="H2224" s="191"/>
      <c r="I2224" s="399"/>
      <c r="J2224" s="131"/>
      <c r="K2224" s="259"/>
      <c r="L2224" s="131"/>
      <c r="M2224" s="129"/>
      <c r="N2224" s="131"/>
      <c r="O2224" s="191"/>
      <c r="P2224" s="191"/>
      <c r="Q2224" s="127"/>
      <c r="R2224" s="131"/>
      <c r="S2224" s="131"/>
      <c r="T2224" s="192"/>
      <c r="U2224" s="192"/>
      <c r="V2224" s="193"/>
      <c r="W2224" s="193"/>
      <c r="X2224" s="193"/>
      <c r="Y2224" s="193"/>
      <c r="Z2224" s="193"/>
      <c r="AA2224" s="192"/>
      <c r="AB2224" s="192"/>
      <c r="AC2224" s="192"/>
      <c r="AD2224" s="192"/>
      <c r="AE2224" s="192"/>
      <c r="AF2224" s="192"/>
      <c r="AG2224" s="231"/>
      <c r="AH2224" s="230"/>
      <c r="AN2224" s="194"/>
      <c r="AO2224" s="194"/>
      <c r="AP2224" s="194"/>
      <c r="AQ2224" s="194"/>
      <c r="AR2224" s="194"/>
      <c r="AS2224" s="194"/>
      <c r="AT2224" s="194"/>
      <c r="AU2224" s="194"/>
      <c r="AV2224" s="194"/>
      <c r="AW2224" s="194"/>
      <c r="AX2224" s="194"/>
      <c r="AY2224" s="194"/>
      <c r="AZ2224" s="213"/>
      <c r="BA2224" s="213"/>
      <c r="BB2224" s="206"/>
      <c r="BC2224" s="206"/>
      <c r="BD2224" s="206"/>
      <c r="BE2224" s="206"/>
      <c r="BF2224" s="195"/>
      <c r="BG2224" s="195"/>
      <c r="BH2224" s="195"/>
      <c r="BI2224" s="195"/>
      <c r="BJ2224" s="195"/>
      <c r="BK2224" s="195"/>
      <c r="BL2224" s="195"/>
      <c r="BM2224" s="195"/>
      <c r="BN2224" s="195"/>
      <c r="BO2224" s="195"/>
      <c r="BP2224" s="198"/>
    </row>
  </sheetData>
  <autoFilter ref="A2:BP2224"/>
  <sortState ref="A9:CG194">
    <sortCondition ref="K9:K194"/>
  </sortState>
  <mergeCells count="7">
    <mergeCell ref="BF1:BP1"/>
    <mergeCell ref="O1:Q1"/>
    <mergeCell ref="R1:U1"/>
    <mergeCell ref="V1:Z1"/>
    <mergeCell ref="AA1:AG1"/>
    <mergeCell ref="AI1:AM1"/>
    <mergeCell ref="AN1:BA1"/>
  </mergeCells>
  <phoneticPr fontId="18"/>
  <pageMargins left="0.7" right="0.7" top="0.75" bottom="0.75" header="0.3" footer="0.3"/>
  <pageSetup paperSize="9" orientation="portrait" horizontalDpi="4294967293"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3"/>
  <sheetViews>
    <sheetView showZeros="0" view="pageBreakPreview" zoomScale="80" zoomScaleNormal="100" zoomScaleSheetLayoutView="80" workbookViewId="0">
      <selection activeCell="J53" sqref="J53"/>
    </sheetView>
  </sheetViews>
  <sheetFormatPr defaultColWidth="9" defaultRowHeight="13.5" x14ac:dyDescent="0.15"/>
  <cols>
    <col min="1" max="1" width="1.375" style="1" customWidth="1"/>
    <col min="2" max="2" width="2.625" style="1" customWidth="1"/>
    <col min="3" max="12" width="13.5" style="1" customWidth="1"/>
    <col min="13" max="13" width="2.625" style="1" customWidth="1"/>
    <col min="14" max="14" width="1.375" style="397" customWidth="1"/>
    <col min="15" max="15" width="0" style="30" hidden="1" customWidth="1"/>
    <col min="16" max="21" width="9" style="30"/>
    <col min="22" max="23" width="9" style="73"/>
    <col min="24" max="24" width="9" style="71"/>
    <col min="25" max="26" width="9" style="72"/>
    <col min="27" max="16384" width="9" style="1"/>
  </cols>
  <sheetData>
    <row r="1" spans="1:24" s="72" customFormat="1" ht="7.5" customHeight="1" x14ac:dyDescent="0.15">
      <c r="A1" s="260"/>
      <c r="B1" s="2"/>
      <c r="C1" s="2"/>
      <c r="D1" s="2"/>
      <c r="E1" s="2"/>
      <c r="F1" s="2"/>
      <c r="G1" s="2"/>
      <c r="H1" s="2"/>
      <c r="I1" s="2"/>
      <c r="J1" s="2"/>
      <c r="K1" s="2"/>
      <c r="L1" s="2"/>
      <c r="M1" s="2"/>
      <c r="N1" s="2"/>
      <c r="O1" s="28"/>
      <c r="P1" s="31" t="s">
        <v>5394</v>
      </c>
      <c r="Q1" s="28"/>
      <c r="R1" s="28"/>
      <c r="S1" s="28"/>
      <c r="T1" s="28"/>
      <c r="U1" s="28"/>
      <c r="V1" s="71"/>
      <c r="W1" s="71"/>
      <c r="X1" s="71"/>
    </row>
    <row r="2" spans="1:24" s="72" customFormat="1" ht="15.75" customHeight="1" x14ac:dyDescent="0.15">
      <c r="A2" s="1"/>
      <c r="B2" s="10"/>
      <c r="C2" s="9"/>
      <c r="D2" s="9"/>
      <c r="E2" s="9"/>
      <c r="F2" s="9"/>
      <c r="G2" s="9"/>
      <c r="H2" s="9"/>
      <c r="I2" s="9"/>
      <c r="J2" s="9"/>
      <c r="K2" s="9"/>
      <c r="L2" s="9"/>
      <c r="M2" s="8"/>
      <c r="N2" s="397"/>
      <c r="O2" s="28"/>
      <c r="P2" s="31"/>
      <c r="Q2" s="28"/>
      <c r="R2" s="28"/>
      <c r="S2" s="28"/>
      <c r="T2" s="28"/>
      <c r="U2" s="28"/>
      <c r="V2" s="71"/>
      <c r="W2" s="71"/>
      <c r="X2" s="71"/>
    </row>
    <row r="3" spans="1:24" s="72" customFormat="1" ht="15.75" customHeight="1" x14ac:dyDescent="0.15">
      <c r="A3" s="1"/>
      <c r="B3" s="7"/>
      <c r="C3" s="798" t="s">
        <v>5818</v>
      </c>
      <c r="D3" s="798"/>
      <c r="E3" s="798"/>
      <c r="F3" s="798"/>
      <c r="G3" s="798"/>
      <c r="H3" s="798"/>
      <c r="I3" s="798"/>
      <c r="J3" s="798"/>
      <c r="K3" s="798"/>
      <c r="L3" s="799"/>
      <c r="M3" s="6"/>
      <c r="N3" s="397"/>
      <c r="O3" s="28"/>
      <c r="P3" s="28"/>
      <c r="Q3" s="28"/>
      <c r="R3" s="28"/>
      <c r="S3" s="28"/>
      <c r="T3" s="28"/>
      <c r="U3" s="28"/>
      <c r="V3" s="71"/>
      <c r="W3" s="75"/>
      <c r="X3" s="75" t="s">
        <v>5385</v>
      </c>
    </row>
    <row r="4" spans="1:24" s="72" customFormat="1" ht="15.75" customHeight="1" x14ac:dyDescent="0.15">
      <c r="A4" s="1"/>
      <c r="B4" s="7"/>
      <c r="C4" s="798"/>
      <c r="D4" s="798"/>
      <c r="E4" s="798"/>
      <c r="F4" s="798"/>
      <c r="G4" s="798"/>
      <c r="H4" s="798"/>
      <c r="I4" s="798"/>
      <c r="J4" s="798"/>
      <c r="K4" s="798"/>
      <c r="L4" s="800"/>
      <c r="M4" s="6"/>
      <c r="N4" s="397"/>
      <c r="O4" s="28"/>
      <c r="P4" s="30" t="s">
        <v>5395</v>
      </c>
      <c r="Q4" s="28"/>
      <c r="R4" s="28"/>
      <c r="S4" s="28"/>
      <c r="T4" s="28"/>
      <c r="U4" s="28"/>
      <c r="V4" s="71"/>
      <c r="W4" s="76">
        <v>1</v>
      </c>
      <c r="X4" s="76" t="s">
        <v>11</v>
      </c>
    </row>
    <row r="5" spans="1:24" s="72" customFormat="1" ht="15.75" customHeight="1" x14ac:dyDescent="0.15">
      <c r="A5" s="1"/>
      <c r="B5" s="7"/>
      <c r="C5" s="2" t="s">
        <v>5383</v>
      </c>
      <c r="D5" s="2"/>
      <c r="E5" s="2"/>
      <c r="F5" s="2"/>
      <c r="G5" s="2"/>
      <c r="H5" s="2"/>
      <c r="I5" s="2"/>
      <c r="J5" s="2"/>
      <c r="K5" s="2"/>
      <c r="L5" s="2"/>
      <c r="M5" s="6"/>
      <c r="N5" s="397"/>
      <c r="O5" s="28"/>
      <c r="P5" s="32" t="str">
        <f>E7&amp;E8&amp;E9</f>
        <v>○○県○○市Ａ浄化センター</v>
      </c>
      <c r="Q5" s="33"/>
      <c r="R5" s="33"/>
      <c r="S5" s="34"/>
      <c r="T5" s="28"/>
      <c r="U5" s="28"/>
      <c r="V5" s="71"/>
      <c r="W5" s="76">
        <f>W4+1</f>
        <v>2</v>
      </c>
      <c r="X5" s="76" t="s">
        <v>345</v>
      </c>
    </row>
    <row r="6" spans="1:24" s="72" customFormat="1" ht="15.75" customHeight="1" x14ac:dyDescent="0.15">
      <c r="A6" s="1"/>
      <c r="B6" s="7"/>
      <c r="C6" s="801" t="s">
        <v>5371</v>
      </c>
      <c r="D6" s="802"/>
      <c r="E6" s="802"/>
      <c r="F6" s="802"/>
      <c r="G6" s="803"/>
      <c r="H6" s="2"/>
      <c r="I6" s="2"/>
      <c r="J6" s="2"/>
      <c r="K6" s="2"/>
      <c r="L6" s="2"/>
      <c r="M6" s="6"/>
      <c r="N6" s="397"/>
      <c r="O6" s="28"/>
      <c r="P6" s="28"/>
      <c r="Q6" s="28"/>
      <c r="R6" s="28"/>
      <c r="S6" s="28"/>
      <c r="T6" s="28"/>
      <c r="U6" s="28"/>
      <c r="V6" s="71"/>
      <c r="W6" s="76">
        <f t="shared" ref="W6:W11" si="0">W5+1</f>
        <v>3</v>
      </c>
      <c r="X6" s="76" t="s">
        <v>415</v>
      </c>
    </row>
    <row r="7" spans="1:24" s="72" customFormat="1" ht="15.75" customHeight="1" x14ac:dyDescent="0.15">
      <c r="A7" s="1"/>
      <c r="B7" s="7"/>
      <c r="C7" s="16" t="s">
        <v>5385</v>
      </c>
      <c r="D7" s="11"/>
      <c r="E7" s="411" t="s">
        <v>5828</v>
      </c>
      <c r="F7" s="412"/>
      <c r="G7" s="413"/>
      <c r="H7" s="2"/>
      <c r="I7" s="2"/>
      <c r="J7" s="2"/>
      <c r="K7" s="2"/>
      <c r="L7" s="2"/>
      <c r="M7" s="6"/>
      <c r="N7" s="397"/>
      <c r="O7" s="28"/>
      <c r="P7" s="28" t="s">
        <v>5396</v>
      </c>
      <c r="Q7" s="28"/>
      <c r="R7" s="28"/>
      <c r="S7" s="28" t="s">
        <v>5404</v>
      </c>
      <c r="T7" s="28"/>
      <c r="U7" s="28"/>
      <c r="V7" s="71"/>
      <c r="W7" s="76">
        <f t="shared" si="0"/>
        <v>4</v>
      </c>
      <c r="X7" s="76" t="s">
        <v>485</v>
      </c>
    </row>
    <row r="8" spans="1:24" s="72" customFormat="1" ht="15.75" customHeight="1" x14ac:dyDescent="0.15">
      <c r="A8" s="1"/>
      <c r="B8" s="7"/>
      <c r="C8" s="16" t="s">
        <v>5386</v>
      </c>
      <c r="D8" s="11"/>
      <c r="E8" s="411" t="s">
        <v>5830</v>
      </c>
      <c r="F8" s="412"/>
      <c r="G8" s="413"/>
      <c r="H8" s="2"/>
      <c r="I8" s="2"/>
      <c r="J8" s="2"/>
      <c r="K8" s="2"/>
      <c r="L8" s="2"/>
      <c r="M8" s="6"/>
      <c r="N8" s="397"/>
      <c r="O8" s="28"/>
      <c r="P8" s="35" t="s">
        <v>5372</v>
      </c>
      <c r="Q8" s="28"/>
      <c r="R8" s="30"/>
      <c r="S8" s="52" t="s">
        <v>5759</v>
      </c>
      <c r="T8" s="53">
        <f>G21</f>
        <v>90600</v>
      </c>
      <c r="U8" s="28"/>
      <c r="V8" s="71"/>
      <c r="W8" s="76">
        <f t="shared" si="0"/>
        <v>5</v>
      </c>
      <c r="X8" s="76" t="s">
        <v>546</v>
      </c>
    </row>
    <row r="9" spans="1:24" s="72" customFormat="1" ht="15.75" customHeight="1" x14ac:dyDescent="0.15">
      <c r="A9" s="1"/>
      <c r="B9" s="7"/>
      <c r="C9" s="16" t="s">
        <v>5387</v>
      </c>
      <c r="D9" s="11"/>
      <c r="E9" s="411" t="s">
        <v>5827</v>
      </c>
      <c r="F9" s="412"/>
      <c r="G9" s="413"/>
      <c r="H9" s="2"/>
      <c r="I9" s="2"/>
      <c r="J9" s="2"/>
      <c r="K9" s="2"/>
      <c r="L9" s="2"/>
      <c r="M9" s="6"/>
      <c r="N9" s="397"/>
      <c r="O9" s="28"/>
      <c r="P9" s="36" t="s">
        <v>5374</v>
      </c>
      <c r="Q9" s="28"/>
      <c r="R9" s="30"/>
      <c r="S9" s="54" t="s">
        <v>5403</v>
      </c>
      <c r="T9" s="55">
        <f>F21</f>
        <v>75000</v>
      </c>
      <c r="U9" s="28"/>
      <c r="V9" s="71"/>
      <c r="W9" s="76">
        <f t="shared" si="0"/>
        <v>6</v>
      </c>
      <c r="X9" s="76" t="s">
        <v>601</v>
      </c>
    </row>
    <row r="10" spans="1:24" s="72" customFormat="1" ht="15.75" customHeight="1" x14ac:dyDescent="0.15">
      <c r="A10" s="1"/>
      <c r="B10" s="7"/>
      <c r="C10" s="398" t="s">
        <v>5816</v>
      </c>
      <c r="D10" s="11"/>
      <c r="E10" s="410" t="s">
        <v>5708</v>
      </c>
      <c r="F10" s="17"/>
      <c r="G10" s="11"/>
      <c r="H10" s="2"/>
      <c r="I10" s="2"/>
      <c r="J10" s="2"/>
      <c r="K10" s="2"/>
      <c r="L10" s="2"/>
      <c r="M10" s="6"/>
      <c r="N10" s="397"/>
      <c r="O10" s="28"/>
      <c r="P10" s="30"/>
      <c r="Q10" s="30"/>
      <c r="R10" s="28"/>
      <c r="S10" s="28"/>
      <c r="T10" s="28"/>
      <c r="U10" s="28"/>
      <c r="V10" s="71"/>
      <c r="W10" s="76">
        <f t="shared" si="0"/>
        <v>7</v>
      </c>
      <c r="X10" s="76" t="s">
        <v>660</v>
      </c>
    </row>
    <row r="11" spans="1:24" s="72" customFormat="1" ht="15.75" customHeight="1" x14ac:dyDescent="0.15">
      <c r="A11" s="1"/>
      <c r="B11" s="7"/>
      <c r="C11" s="13" t="s">
        <v>5368</v>
      </c>
      <c r="D11" s="11"/>
      <c r="E11" s="266">
        <v>900000</v>
      </c>
      <c r="F11" s="17" t="s">
        <v>5390</v>
      </c>
      <c r="G11" s="11"/>
      <c r="H11" s="2"/>
      <c r="I11" s="2"/>
      <c r="J11" s="2"/>
      <c r="K11" s="2"/>
      <c r="L11" s="2"/>
      <c r="M11" s="6"/>
      <c r="N11" s="397"/>
      <c r="O11" s="28"/>
      <c r="P11" s="30" t="s">
        <v>5397</v>
      </c>
      <c r="Q11" s="1"/>
      <c r="R11" s="28"/>
      <c r="S11" s="28"/>
      <c r="T11" s="28"/>
      <c r="U11" s="28"/>
      <c r="V11" s="71"/>
      <c r="W11" s="76">
        <f t="shared" si="0"/>
        <v>8</v>
      </c>
      <c r="X11" s="76" t="s">
        <v>762</v>
      </c>
    </row>
    <row r="12" spans="1:24" s="72" customFormat="1" ht="15.75" customHeight="1" x14ac:dyDescent="0.15">
      <c r="A12" s="1"/>
      <c r="B12" s="7"/>
      <c r="C12" s="13" t="s">
        <v>5370</v>
      </c>
      <c r="D12" s="11"/>
      <c r="E12" s="18"/>
      <c r="F12" s="19" t="s">
        <v>5373</v>
      </c>
      <c r="G12" s="20"/>
      <c r="H12" s="2"/>
      <c r="I12" s="2"/>
      <c r="J12" s="2"/>
      <c r="K12" s="2"/>
      <c r="L12" s="2"/>
      <c r="M12" s="6"/>
      <c r="N12" s="397"/>
      <c r="O12" s="28"/>
      <c r="P12" s="37" t="s">
        <v>5375</v>
      </c>
      <c r="Q12" s="38"/>
      <c r="R12" s="28"/>
      <c r="S12" s="28"/>
      <c r="T12" s="28"/>
      <c r="U12" s="28"/>
      <c r="V12" s="71"/>
      <c r="W12" s="71">
        <v>9</v>
      </c>
      <c r="X12" s="71" t="s">
        <v>842</v>
      </c>
    </row>
    <row r="13" spans="1:24" s="72" customFormat="1" ht="15.75" customHeight="1" x14ac:dyDescent="0.15">
      <c r="A13" s="1"/>
      <c r="B13" s="7"/>
      <c r="C13" s="16" t="s">
        <v>5384</v>
      </c>
      <c r="D13" s="11"/>
      <c r="E13" s="18"/>
      <c r="F13" s="19" t="s">
        <v>5388</v>
      </c>
      <c r="G13" s="20"/>
      <c r="H13" s="2"/>
      <c r="I13" s="2"/>
      <c r="J13" s="2"/>
      <c r="K13" s="2"/>
      <c r="L13" s="2"/>
      <c r="M13" s="6"/>
      <c r="N13" s="397"/>
      <c r="O13" s="28"/>
      <c r="P13" s="39" t="s">
        <v>5376</v>
      </c>
      <c r="Q13" s="40"/>
      <c r="R13" s="28"/>
      <c r="S13" s="28"/>
      <c r="T13" s="28"/>
      <c r="U13" s="28"/>
      <c r="V13" s="71"/>
      <c r="W13" s="71">
        <v>10</v>
      </c>
      <c r="X13" s="71" t="s">
        <v>913</v>
      </c>
    </row>
    <row r="14" spans="1:24" s="72" customFormat="1" ht="15.75" customHeight="1" x14ac:dyDescent="0.15">
      <c r="A14" s="1"/>
      <c r="B14" s="7"/>
      <c r="C14" s="13" t="s">
        <v>5369</v>
      </c>
      <c r="D14" s="11"/>
      <c r="E14" s="18"/>
      <c r="F14" s="19" t="s">
        <v>5376</v>
      </c>
      <c r="G14" s="20"/>
      <c r="H14" s="2"/>
      <c r="I14" s="2"/>
      <c r="J14" s="2"/>
      <c r="K14" s="2"/>
      <c r="L14" s="2"/>
      <c r="M14" s="6"/>
      <c r="N14" s="397"/>
      <c r="O14" s="28"/>
      <c r="P14" s="39" t="s">
        <v>5377</v>
      </c>
      <c r="Q14" s="40"/>
      <c r="R14" s="28"/>
      <c r="S14" s="28"/>
      <c r="T14" s="28"/>
      <c r="U14" s="28"/>
      <c r="V14" s="71"/>
      <c r="W14" s="71">
        <v>11</v>
      </c>
      <c r="X14" s="71" t="s">
        <v>971</v>
      </c>
    </row>
    <row r="15" spans="1:24" s="72" customFormat="1" ht="15.75" customHeight="1" x14ac:dyDescent="0.15">
      <c r="A15" s="1"/>
      <c r="B15" s="7"/>
      <c r="C15" s="26" t="s">
        <v>5399</v>
      </c>
      <c r="D15" s="11"/>
      <c r="E15" s="13"/>
      <c r="F15" s="25"/>
      <c r="G15" s="11"/>
      <c r="H15" s="2"/>
      <c r="I15" s="2"/>
      <c r="J15" s="2"/>
      <c r="K15" s="2"/>
      <c r="L15" s="2"/>
      <c r="M15" s="6"/>
      <c r="N15" s="397"/>
      <c r="O15" s="28"/>
      <c r="P15" s="41" t="s">
        <v>5378</v>
      </c>
      <c r="Q15" s="42"/>
      <c r="R15" s="28"/>
      <c r="S15" s="28"/>
      <c r="T15" s="28"/>
      <c r="U15" s="28"/>
      <c r="V15" s="71"/>
      <c r="W15" s="71">
        <v>12</v>
      </c>
      <c r="X15" s="71" t="s">
        <v>1020</v>
      </c>
    </row>
    <row r="16" spans="1:24" s="72" customFormat="1" ht="15.75" customHeight="1" x14ac:dyDescent="0.15">
      <c r="A16" s="1"/>
      <c r="B16" s="7"/>
      <c r="C16" s="2"/>
      <c r="D16" s="2"/>
      <c r="E16" s="2"/>
      <c r="F16" s="2"/>
      <c r="G16" s="2"/>
      <c r="H16" s="2"/>
      <c r="I16" s="2"/>
      <c r="J16" s="2"/>
      <c r="K16" s="2"/>
      <c r="L16" s="2"/>
      <c r="M16" s="6"/>
      <c r="N16" s="397"/>
      <c r="O16" s="28"/>
      <c r="P16" s="30"/>
      <c r="Q16" s="28"/>
      <c r="R16" s="28"/>
      <c r="S16" s="28"/>
      <c r="T16" s="28"/>
      <c r="U16" s="28"/>
      <c r="V16" s="71"/>
      <c r="W16" s="71">
        <v>13</v>
      </c>
      <c r="X16" s="71" t="s">
        <v>1069</v>
      </c>
    </row>
    <row r="17" spans="1:24" s="72" customFormat="1" ht="15.75" customHeight="1" x14ac:dyDescent="0.15">
      <c r="A17" s="1"/>
      <c r="B17" s="7"/>
      <c r="C17" s="397"/>
      <c r="D17" s="397"/>
      <c r="E17" s="397"/>
      <c r="F17" s="397"/>
      <c r="G17" s="397"/>
      <c r="H17" s="2"/>
      <c r="I17" s="2"/>
      <c r="J17" s="2"/>
      <c r="K17" s="2"/>
      <c r="L17" s="2"/>
      <c r="M17" s="6"/>
      <c r="N17" s="397"/>
      <c r="O17" s="28"/>
      <c r="P17" s="28" t="s">
        <v>5398</v>
      </c>
      <c r="Q17" s="28"/>
      <c r="R17" s="28"/>
      <c r="S17" s="28"/>
      <c r="T17" s="28"/>
      <c r="U17" s="28"/>
      <c r="V17" s="71"/>
      <c r="W17" s="71">
        <v>14</v>
      </c>
      <c r="X17" s="71" t="s">
        <v>1107</v>
      </c>
    </row>
    <row r="18" spans="1:24" s="72" customFormat="1" ht="15.75" customHeight="1" x14ac:dyDescent="0.15">
      <c r="A18" s="1"/>
      <c r="B18" s="7"/>
      <c r="C18" s="79" t="s">
        <v>5572</v>
      </c>
      <c r="D18" s="2"/>
      <c r="E18" s="2"/>
      <c r="F18" s="2"/>
      <c r="G18" s="2"/>
      <c r="H18" s="2"/>
      <c r="I18" s="2"/>
      <c r="J18" s="2"/>
      <c r="K18" s="2"/>
      <c r="L18" s="2"/>
      <c r="M18" s="6"/>
      <c r="N18" s="397"/>
      <c r="O18" s="28"/>
      <c r="P18" s="44">
        <f>IF(G21=0,1,F21/G21)</f>
        <v>0.82781456953642385</v>
      </c>
      <c r="Q18" s="45">
        <v>1</v>
      </c>
      <c r="R18" s="28"/>
      <c r="S18" s="28"/>
      <c r="T18" s="28"/>
      <c r="U18" s="28"/>
      <c r="V18" s="71"/>
      <c r="W18" s="71">
        <v>15</v>
      </c>
      <c r="X18" s="71" t="s">
        <v>1167</v>
      </c>
    </row>
    <row r="19" spans="1:24" s="72" customFormat="1" ht="15.75" customHeight="1" x14ac:dyDescent="0.15">
      <c r="A19" s="1"/>
      <c r="B19" s="7"/>
      <c r="C19" s="793" t="s">
        <v>5574</v>
      </c>
      <c r="D19" s="793"/>
      <c r="E19" s="793"/>
      <c r="F19" s="795" t="s">
        <v>5382</v>
      </c>
      <c r="G19" s="797" t="s">
        <v>5758</v>
      </c>
      <c r="H19" s="2"/>
      <c r="I19" s="2"/>
      <c r="J19" s="2"/>
      <c r="K19" s="2"/>
      <c r="L19" s="2"/>
      <c r="M19" s="6"/>
      <c r="N19" s="397"/>
      <c r="O19" s="28"/>
      <c r="P19" s="46">
        <f t="shared" ref="P19:P24" si="1">IF(G27=0,1,F27/G27)</f>
        <v>0.52500000000000002</v>
      </c>
      <c r="Q19" s="47">
        <v>1</v>
      </c>
      <c r="R19" s="28"/>
      <c r="S19" s="28"/>
      <c r="T19" s="28"/>
      <c r="U19" s="28"/>
      <c r="V19" s="71"/>
      <c r="W19" s="71">
        <v>16</v>
      </c>
      <c r="X19" s="71" t="s">
        <v>1276</v>
      </c>
    </row>
    <row r="20" spans="1:24" s="72" customFormat="1" ht="15.75" customHeight="1" x14ac:dyDescent="0.15">
      <c r="A20" s="1"/>
      <c r="B20" s="7"/>
      <c r="C20" s="794"/>
      <c r="D20" s="794"/>
      <c r="E20" s="794"/>
      <c r="F20" s="796"/>
      <c r="G20" s="794"/>
      <c r="H20" s="80"/>
      <c r="I20" s="2"/>
      <c r="J20" s="2"/>
      <c r="K20" s="2"/>
      <c r="L20" s="2"/>
      <c r="M20" s="6"/>
      <c r="N20" s="397"/>
      <c r="O20" s="28"/>
      <c r="P20" s="46">
        <f t="shared" si="1"/>
        <v>0.92622950819672134</v>
      </c>
      <c r="Q20" s="47">
        <v>1</v>
      </c>
      <c r="R20" s="28"/>
      <c r="S20" s="28"/>
      <c r="T20" s="28"/>
      <c r="U20" s="28"/>
      <c r="V20" s="71"/>
      <c r="W20" s="71">
        <v>17</v>
      </c>
      <c r="X20" s="71" t="s">
        <v>1324</v>
      </c>
    </row>
    <row r="21" spans="1:24" s="72" customFormat="1" ht="15.75" customHeight="1" x14ac:dyDescent="0.15">
      <c r="A21" s="1"/>
      <c r="B21" s="7"/>
      <c r="C21" s="78" t="s">
        <v>5571</v>
      </c>
      <c r="D21" s="12"/>
      <c r="E21" s="24" t="s">
        <v>5393</v>
      </c>
      <c r="F21" s="14">
        <f>SUM(F27:F32)</f>
        <v>75000</v>
      </c>
      <c r="G21" s="15">
        <f>SUM(G27:G32)</f>
        <v>90600</v>
      </c>
      <c r="H21" s="2"/>
      <c r="I21" s="2"/>
      <c r="J21" s="2"/>
      <c r="K21" s="2"/>
      <c r="L21" s="2"/>
      <c r="M21" s="6"/>
      <c r="N21" s="397"/>
      <c r="O21" s="28"/>
      <c r="P21" s="46">
        <f t="shared" si="1"/>
        <v>1.1443298969072164</v>
      </c>
      <c r="Q21" s="47">
        <v>1</v>
      </c>
      <c r="R21" s="28"/>
      <c r="S21" s="28"/>
      <c r="T21" s="28"/>
      <c r="U21" s="28"/>
      <c r="V21" s="71"/>
      <c r="W21" s="71">
        <v>18</v>
      </c>
      <c r="X21" s="71" t="s">
        <v>1400</v>
      </c>
    </row>
    <row r="22" spans="1:24" s="72" customFormat="1" ht="15.75" customHeight="1" x14ac:dyDescent="0.15">
      <c r="A22" s="1"/>
      <c r="B22" s="7"/>
      <c r="C22" s="2"/>
      <c r="D22" s="2"/>
      <c r="E22" s="2"/>
      <c r="F22" s="2"/>
      <c r="G22" s="2"/>
      <c r="H22" s="2"/>
      <c r="I22" s="2"/>
      <c r="J22" s="2"/>
      <c r="K22" s="2"/>
      <c r="L22" s="2"/>
      <c r="M22" s="6"/>
      <c r="N22" s="397"/>
      <c r="O22" s="28"/>
      <c r="P22" s="46">
        <f t="shared" si="1"/>
        <v>0.14285714285714285</v>
      </c>
      <c r="Q22" s="47">
        <v>1</v>
      </c>
      <c r="R22" s="28"/>
      <c r="S22" s="28"/>
      <c r="T22" s="28"/>
      <c r="U22" s="28"/>
      <c r="V22" s="71"/>
      <c r="W22" s="71">
        <v>19</v>
      </c>
      <c r="X22" s="71" t="s">
        <v>1447</v>
      </c>
    </row>
    <row r="23" spans="1:24" s="72" customFormat="1" ht="15.75" customHeight="1" x14ac:dyDescent="0.15">
      <c r="A23" s="1"/>
      <c r="B23" s="7"/>
      <c r="C23" s="397"/>
      <c r="D23" s="397"/>
      <c r="E23" s="397"/>
      <c r="F23" s="397"/>
      <c r="G23" s="397"/>
      <c r="H23" s="2"/>
      <c r="I23" s="2"/>
      <c r="J23" s="2"/>
      <c r="K23" s="2"/>
      <c r="L23" s="2"/>
      <c r="M23" s="6"/>
      <c r="N23" s="397"/>
      <c r="O23" s="28"/>
      <c r="P23" s="46">
        <f t="shared" si="1"/>
        <v>1.5609756097560976</v>
      </c>
      <c r="Q23" s="47">
        <v>1</v>
      </c>
      <c r="R23" s="28"/>
      <c r="S23" s="28"/>
      <c r="T23" s="28"/>
      <c r="U23" s="28"/>
      <c r="V23" s="71"/>
      <c r="W23" s="71">
        <v>20</v>
      </c>
      <c r="X23" s="71" t="s">
        <v>1489</v>
      </c>
    </row>
    <row r="24" spans="1:24" s="72" customFormat="1" ht="15.75" customHeight="1" x14ac:dyDescent="0.15">
      <c r="A24" s="1"/>
      <c r="B24" s="7"/>
      <c r="C24" s="79" t="s">
        <v>5573</v>
      </c>
      <c r="D24" s="2"/>
      <c r="E24" s="2"/>
      <c r="F24" s="2"/>
      <c r="G24" s="4"/>
      <c r="H24" s="2"/>
      <c r="I24" s="2"/>
      <c r="J24" s="2"/>
      <c r="K24" s="2"/>
      <c r="L24" s="2"/>
      <c r="M24" s="6"/>
      <c r="N24" s="397"/>
      <c r="O24" s="28"/>
      <c r="P24" s="48">
        <f t="shared" si="1"/>
        <v>1.0029325513196481</v>
      </c>
      <c r="Q24" s="49">
        <v>1</v>
      </c>
      <c r="R24" s="28"/>
      <c r="S24" s="28"/>
      <c r="T24" s="28"/>
      <c r="U24" s="28"/>
      <c r="V24" s="71"/>
      <c r="W24" s="71">
        <v>21</v>
      </c>
      <c r="X24" s="71" t="s">
        <v>1650</v>
      </c>
    </row>
    <row r="25" spans="1:24" s="72" customFormat="1" ht="15.75" customHeight="1" x14ac:dyDescent="0.15">
      <c r="A25" s="1"/>
      <c r="B25" s="7"/>
      <c r="C25" s="793" t="s">
        <v>5574</v>
      </c>
      <c r="D25" s="793"/>
      <c r="E25" s="793"/>
      <c r="F25" s="795" t="s">
        <v>5382</v>
      </c>
      <c r="G25" s="797" t="s">
        <v>5758</v>
      </c>
      <c r="H25" s="2"/>
      <c r="I25" s="2"/>
      <c r="J25" s="2"/>
      <c r="K25" s="2"/>
      <c r="L25" s="2"/>
      <c r="M25" s="6"/>
      <c r="N25" s="397"/>
      <c r="O25" s="28"/>
      <c r="P25" s="30"/>
      <c r="Q25" s="30"/>
      <c r="R25" s="28"/>
      <c r="S25" s="28"/>
      <c r="T25" s="28"/>
      <c r="U25" s="28"/>
      <c r="V25" s="71"/>
      <c r="W25" s="71">
        <v>22</v>
      </c>
      <c r="X25" s="71" t="s">
        <v>1773</v>
      </c>
    </row>
    <row r="26" spans="1:24" s="72" customFormat="1" ht="15.75" customHeight="1" x14ac:dyDescent="0.15">
      <c r="A26" s="1"/>
      <c r="B26" s="7"/>
      <c r="C26" s="794"/>
      <c r="D26" s="794"/>
      <c r="E26" s="794"/>
      <c r="F26" s="796"/>
      <c r="G26" s="794"/>
      <c r="H26" s="2"/>
      <c r="I26" s="2"/>
      <c r="J26" s="2"/>
      <c r="K26" s="2"/>
      <c r="L26" s="2"/>
      <c r="M26" s="6"/>
      <c r="N26" s="397"/>
      <c r="O26" s="28"/>
      <c r="P26" s="1"/>
      <c r="Q26" s="28"/>
      <c r="R26" s="28"/>
      <c r="S26" s="28"/>
      <c r="T26" s="28"/>
      <c r="U26" s="28"/>
      <c r="V26" s="71"/>
      <c r="W26" s="71">
        <v>23</v>
      </c>
      <c r="X26" s="71" t="s">
        <v>1850</v>
      </c>
    </row>
    <row r="27" spans="1:24" s="72" customFormat="1" ht="15.75" customHeight="1" x14ac:dyDescent="0.15">
      <c r="A27" s="1"/>
      <c r="B27" s="7"/>
      <c r="C27" s="267" t="s">
        <v>5748</v>
      </c>
      <c r="D27" s="12"/>
      <c r="E27" s="24" t="s">
        <v>5393</v>
      </c>
      <c r="F27" s="14">
        <v>10500</v>
      </c>
      <c r="G27" s="15">
        <v>20000</v>
      </c>
      <c r="H27" s="2"/>
      <c r="I27" s="2"/>
      <c r="J27" s="2"/>
      <c r="K27" s="2"/>
      <c r="L27" s="2"/>
      <c r="M27" s="6"/>
      <c r="N27" s="397"/>
      <c r="O27" s="28"/>
      <c r="P27" s="28">
        <f>0.0006*E11+9131.9</f>
        <v>9671.9</v>
      </c>
      <c r="Q27" s="28"/>
      <c r="R27" s="28"/>
      <c r="S27" s="28"/>
      <c r="T27" s="28"/>
      <c r="U27" s="28"/>
      <c r="V27" s="71"/>
      <c r="W27" s="71">
        <v>24</v>
      </c>
      <c r="X27" s="71" t="s">
        <v>1919</v>
      </c>
    </row>
    <row r="28" spans="1:24" s="72" customFormat="1" ht="15.75" customHeight="1" x14ac:dyDescent="0.15">
      <c r="A28" s="1"/>
      <c r="B28" s="7"/>
      <c r="C28" s="13" t="s">
        <v>5367</v>
      </c>
      <c r="D28" s="12"/>
      <c r="E28" s="24" t="s">
        <v>5393</v>
      </c>
      <c r="F28" s="14">
        <v>11300</v>
      </c>
      <c r="G28" s="15">
        <v>12200</v>
      </c>
      <c r="H28" s="2"/>
      <c r="I28" s="2"/>
      <c r="J28" s="2"/>
      <c r="K28" s="2"/>
      <c r="L28" s="2"/>
      <c r="M28" s="6"/>
      <c r="N28" s="397"/>
      <c r="O28" s="28"/>
      <c r="P28" s="28">
        <f>0.0067*E11+3679</f>
        <v>9709</v>
      </c>
      <c r="Q28" s="28"/>
      <c r="R28" s="28"/>
      <c r="S28" s="28"/>
      <c r="T28" s="28"/>
      <c r="U28" s="28"/>
      <c r="V28" s="71"/>
      <c r="W28" s="71">
        <v>25</v>
      </c>
      <c r="X28" s="71" t="s">
        <v>1966</v>
      </c>
    </row>
    <row r="29" spans="1:24" s="72" customFormat="1" ht="15.75" customHeight="1" x14ac:dyDescent="0.15">
      <c r="A29" s="1"/>
      <c r="B29" s="7"/>
      <c r="C29" s="13" t="s">
        <v>5366</v>
      </c>
      <c r="D29" s="12"/>
      <c r="E29" s="24" t="s">
        <v>5393</v>
      </c>
      <c r="F29" s="14">
        <v>11100</v>
      </c>
      <c r="G29" s="15">
        <v>9700</v>
      </c>
      <c r="H29" s="2"/>
      <c r="I29" s="2"/>
      <c r="J29" s="2"/>
      <c r="K29" s="2"/>
      <c r="L29" s="2"/>
      <c r="M29" s="6"/>
      <c r="N29" s="397"/>
      <c r="O29" s="28"/>
      <c r="P29" s="28">
        <f>0.0177*E11+1872.4</f>
        <v>17802.400000000001</v>
      </c>
      <c r="Q29" s="28"/>
      <c r="R29" s="28"/>
      <c r="S29" s="28"/>
      <c r="T29" s="28"/>
      <c r="U29" s="28"/>
      <c r="V29" s="71"/>
      <c r="W29" s="71">
        <v>26</v>
      </c>
      <c r="X29" s="71" t="s">
        <v>1980</v>
      </c>
    </row>
    <row r="30" spans="1:24" s="72" customFormat="1" ht="15.75" customHeight="1" x14ac:dyDescent="0.15">
      <c r="A30" s="1"/>
      <c r="B30" s="7"/>
      <c r="C30" s="282" t="s">
        <v>5779</v>
      </c>
      <c r="D30" s="12"/>
      <c r="E30" s="24" t="s">
        <v>5393</v>
      </c>
      <c r="F30" s="14">
        <v>1500</v>
      </c>
      <c r="G30" s="15">
        <v>10500</v>
      </c>
      <c r="H30" s="2"/>
      <c r="I30" s="2"/>
      <c r="J30" s="2"/>
      <c r="K30" s="2"/>
      <c r="L30" s="2"/>
      <c r="M30" s="6"/>
      <c r="N30" s="397"/>
      <c r="O30" s="28"/>
      <c r="P30" s="28"/>
      <c r="Q30" s="28"/>
      <c r="R30" s="28"/>
      <c r="S30" s="28"/>
      <c r="T30" s="28"/>
      <c r="U30" s="28"/>
      <c r="V30" s="71"/>
      <c r="W30" s="71">
        <v>27</v>
      </c>
      <c r="X30" s="71" t="s">
        <v>2037</v>
      </c>
    </row>
    <row r="31" spans="1:24" s="72" customFormat="1" ht="15.75" customHeight="1" x14ac:dyDescent="0.15">
      <c r="A31" s="1"/>
      <c r="B31" s="7"/>
      <c r="C31" s="13" t="s">
        <v>5365</v>
      </c>
      <c r="D31" s="12"/>
      <c r="E31" s="24" t="s">
        <v>5393</v>
      </c>
      <c r="F31" s="14">
        <v>6400</v>
      </c>
      <c r="G31" s="15">
        <v>4100</v>
      </c>
      <c r="H31" s="2"/>
      <c r="I31" s="2"/>
      <c r="J31" s="2"/>
      <c r="K31" s="2"/>
      <c r="L31" s="2"/>
      <c r="M31" s="6"/>
      <c r="N31" s="397"/>
      <c r="O31" s="28"/>
      <c r="P31" s="43"/>
      <c r="Q31" s="43"/>
      <c r="R31" s="43"/>
      <c r="S31" s="43"/>
      <c r="T31" s="43"/>
      <c r="U31" s="43"/>
      <c r="V31" s="71"/>
      <c r="W31" s="71">
        <v>28</v>
      </c>
      <c r="X31" s="71" t="s">
        <v>2099</v>
      </c>
    </row>
    <row r="32" spans="1:24" s="72" customFormat="1" ht="15.75" customHeight="1" x14ac:dyDescent="0.15">
      <c r="A32" s="1"/>
      <c r="B32" s="7"/>
      <c r="C32" s="267" t="s">
        <v>5747</v>
      </c>
      <c r="D32" s="12"/>
      <c r="E32" s="24" t="s">
        <v>5393</v>
      </c>
      <c r="F32" s="14">
        <v>34200</v>
      </c>
      <c r="G32" s="15">
        <v>34100</v>
      </c>
      <c r="H32" s="2"/>
      <c r="I32" s="2"/>
      <c r="J32" s="2"/>
      <c r="K32" s="2"/>
      <c r="L32" s="2"/>
      <c r="M32" s="6"/>
      <c r="N32" s="397"/>
      <c r="O32" s="28"/>
      <c r="P32" s="81"/>
      <c r="Q32" s="43"/>
      <c r="R32" s="43"/>
      <c r="S32" s="43"/>
      <c r="T32" s="43"/>
      <c r="U32" s="43"/>
      <c r="V32" s="71"/>
      <c r="W32" s="71">
        <v>29</v>
      </c>
      <c r="X32" s="71" t="s">
        <v>2261</v>
      </c>
    </row>
    <row r="33" spans="1:26" s="72" customFormat="1" ht="15.75" customHeight="1" x14ac:dyDescent="0.15">
      <c r="A33" s="1"/>
      <c r="B33" s="7"/>
      <c r="C33" s="2"/>
      <c r="D33" s="2"/>
      <c r="E33" s="2"/>
      <c r="F33" s="2"/>
      <c r="G33" s="2"/>
      <c r="H33" s="2"/>
      <c r="I33" s="2"/>
      <c r="J33" s="2"/>
      <c r="K33" s="2"/>
      <c r="L33" s="2"/>
      <c r="M33" s="6"/>
      <c r="N33" s="397"/>
      <c r="O33" s="28"/>
      <c r="P33" s="43"/>
      <c r="Q33" s="43"/>
      <c r="R33" s="43"/>
      <c r="S33" s="43"/>
      <c r="T33" s="43"/>
      <c r="U33" s="43"/>
      <c r="V33" s="71"/>
      <c r="W33" s="71">
        <v>30</v>
      </c>
      <c r="X33" s="71" t="s">
        <v>2280</v>
      </c>
    </row>
    <row r="34" spans="1:26" ht="15.75" customHeight="1" x14ac:dyDescent="0.15">
      <c r="B34" s="7"/>
      <c r="C34" s="2"/>
      <c r="D34" s="2"/>
      <c r="E34" s="2"/>
      <c r="F34" s="2"/>
      <c r="G34" s="2"/>
      <c r="H34" s="2"/>
      <c r="I34" s="2"/>
      <c r="J34" s="2"/>
      <c r="K34" s="2"/>
      <c r="L34" s="2"/>
      <c r="M34" s="6"/>
      <c r="O34" s="28"/>
      <c r="P34" s="43"/>
      <c r="Q34" s="43"/>
      <c r="R34" s="43"/>
      <c r="S34" s="43"/>
      <c r="T34" s="43"/>
      <c r="U34" s="43"/>
      <c r="V34" s="71"/>
      <c r="W34" s="73">
        <v>31</v>
      </c>
      <c r="X34" s="71" t="s">
        <v>2319</v>
      </c>
    </row>
    <row r="35" spans="1:26" ht="15.75" customHeight="1" x14ac:dyDescent="0.15">
      <c r="B35" s="7"/>
      <c r="C35" s="2"/>
      <c r="D35" s="2"/>
      <c r="E35" s="2"/>
      <c r="F35" s="2"/>
      <c r="G35" s="2"/>
      <c r="H35" s="2"/>
      <c r="I35" s="2"/>
      <c r="J35" s="2"/>
      <c r="K35" s="2"/>
      <c r="L35" s="2"/>
      <c r="M35" s="6"/>
      <c r="O35" s="28"/>
      <c r="P35" s="50"/>
      <c r="Q35" s="50"/>
      <c r="R35" s="50"/>
      <c r="S35" s="50"/>
      <c r="T35" s="50"/>
      <c r="U35" s="50"/>
      <c r="W35" s="73">
        <v>32</v>
      </c>
      <c r="X35" s="71" t="s">
        <v>2373</v>
      </c>
    </row>
    <row r="36" spans="1:26" ht="15.75" customHeight="1" x14ac:dyDescent="0.15">
      <c r="B36" s="7"/>
      <c r="C36" s="2"/>
      <c r="D36" s="2"/>
      <c r="E36" s="2"/>
      <c r="F36" s="2"/>
      <c r="G36" s="2"/>
      <c r="H36" s="2"/>
      <c r="I36" s="2"/>
      <c r="J36" s="2"/>
      <c r="K36" s="2"/>
      <c r="L36" s="2"/>
      <c r="M36" s="6"/>
      <c r="O36" s="28"/>
      <c r="P36" s="50"/>
      <c r="Q36" s="50"/>
      <c r="R36" s="50"/>
      <c r="S36" s="50"/>
      <c r="T36" s="50"/>
      <c r="U36" s="50"/>
      <c r="W36" s="73">
        <v>33</v>
      </c>
      <c r="X36" s="71" t="s">
        <v>2427</v>
      </c>
    </row>
    <row r="37" spans="1:26" ht="15.75" customHeight="1" x14ac:dyDescent="0.15">
      <c r="B37" s="7"/>
      <c r="C37" s="2"/>
      <c r="D37" s="2"/>
      <c r="E37" s="2"/>
      <c r="F37" s="2"/>
      <c r="G37" s="2"/>
      <c r="H37" s="2"/>
      <c r="I37" s="2"/>
      <c r="J37" s="2"/>
      <c r="K37" s="2"/>
      <c r="L37" s="2"/>
      <c r="M37" s="6"/>
      <c r="O37" s="28"/>
      <c r="P37" s="50"/>
      <c r="Q37" s="50"/>
      <c r="R37" s="50"/>
      <c r="S37" s="50"/>
      <c r="T37" s="50"/>
      <c r="U37" s="50"/>
      <c r="W37" s="73">
        <v>34</v>
      </c>
      <c r="X37" s="71" t="s">
        <v>2517</v>
      </c>
    </row>
    <row r="38" spans="1:26" ht="15.75" customHeight="1" x14ac:dyDescent="0.15">
      <c r="B38" s="7"/>
      <c r="C38" s="2"/>
      <c r="D38" s="2"/>
      <c r="E38" s="2"/>
      <c r="F38" s="2"/>
      <c r="G38" s="2"/>
      <c r="H38" s="2"/>
      <c r="I38" s="2"/>
      <c r="J38" s="2"/>
      <c r="K38" s="2"/>
      <c r="L38" s="2"/>
      <c r="M38" s="6"/>
      <c r="O38" s="28"/>
      <c r="P38" s="50"/>
      <c r="Q38" s="50"/>
      <c r="R38" s="50"/>
      <c r="S38" s="50"/>
      <c r="T38" s="50"/>
      <c r="U38" s="50"/>
      <c r="W38" s="74">
        <v>35</v>
      </c>
      <c r="X38" s="71" t="s">
        <v>2601</v>
      </c>
    </row>
    <row r="39" spans="1:26" ht="17.25" customHeight="1" x14ac:dyDescent="0.15">
      <c r="B39" s="5"/>
      <c r="C39" s="4"/>
      <c r="D39" s="4"/>
      <c r="E39" s="4"/>
      <c r="F39" s="4"/>
      <c r="G39" s="4"/>
      <c r="H39" s="4"/>
      <c r="I39" s="4"/>
      <c r="J39" s="4"/>
      <c r="K39" s="4"/>
      <c r="L39" s="4"/>
      <c r="M39" s="3"/>
      <c r="O39" s="28"/>
      <c r="P39" s="51"/>
      <c r="Q39" s="51"/>
      <c r="R39" s="51"/>
      <c r="S39" s="51"/>
      <c r="T39" s="51"/>
      <c r="U39" s="51"/>
      <c r="V39" s="74"/>
      <c r="W39" s="74">
        <v>36</v>
      </c>
      <c r="X39" s="71" t="s">
        <v>2654</v>
      </c>
    </row>
    <row r="40" spans="1:26" s="397" customFormat="1" ht="7.5" customHeight="1" x14ac:dyDescent="0.15">
      <c r="M40" s="2"/>
      <c r="O40" s="406"/>
      <c r="P40" s="407"/>
      <c r="Q40" s="407"/>
      <c r="R40" s="407"/>
      <c r="S40" s="407"/>
      <c r="T40" s="407"/>
      <c r="U40" s="407"/>
      <c r="V40" s="408"/>
      <c r="W40" s="408">
        <v>37</v>
      </c>
      <c r="X40" s="409" t="s">
        <v>2676</v>
      </c>
      <c r="Y40" s="392"/>
      <c r="Z40" s="392"/>
    </row>
    <row r="41" spans="1:26" s="27" customFormat="1" ht="17.25" customHeight="1" x14ac:dyDescent="0.15">
      <c r="M41" s="29"/>
      <c r="N41" s="397"/>
      <c r="O41" s="28"/>
      <c r="P41" s="51"/>
      <c r="Q41" s="51"/>
      <c r="R41" s="51"/>
      <c r="S41" s="51"/>
      <c r="T41" s="51"/>
      <c r="U41" s="51"/>
      <c r="V41" s="74"/>
      <c r="W41" s="74">
        <v>38</v>
      </c>
      <c r="X41" s="71" t="s">
        <v>2700</v>
      </c>
      <c r="Y41" s="72"/>
      <c r="Z41" s="72"/>
    </row>
    <row r="42" spans="1:26" s="27" customFormat="1" x14ac:dyDescent="0.15">
      <c r="M42" s="29"/>
      <c r="N42" s="397"/>
      <c r="O42" s="28"/>
      <c r="P42" s="51"/>
      <c r="Q42" s="51"/>
      <c r="R42" s="51"/>
      <c r="S42" s="51"/>
      <c r="T42" s="51"/>
      <c r="U42" s="51"/>
      <c r="V42" s="74"/>
      <c r="W42" s="74">
        <v>39</v>
      </c>
      <c r="X42" s="71" t="s">
        <v>2754</v>
      </c>
      <c r="Y42" s="72"/>
      <c r="Z42" s="72"/>
    </row>
    <row r="43" spans="1:26" s="27" customFormat="1" x14ac:dyDescent="0.15">
      <c r="M43" s="29"/>
      <c r="N43" s="397"/>
      <c r="O43" s="28"/>
      <c r="P43" s="51"/>
      <c r="Q43" s="51"/>
      <c r="R43" s="51"/>
      <c r="S43" s="51"/>
      <c r="T43" s="51"/>
      <c r="U43" s="51"/>
      <c r="V43" s="74"/>
      <c r="W43" s="74">
        <v>40</v>
      </c>
      <c r="X43" s="71" t="s">
        <v>2791</v>
      </c>
      <c r="Y43" s="72"/>
      <c r="Z43" s="72"/>
    </row>
    <row r="44" spans="1:26" s="27" customFormat="1" x14ac:dyDescent="0.15">
      <c r="N44" s="397"/>
      <c r="O44" s="28"/>
      <c r="P44" s="51"/>
      <c r="Q44" s="51"/>
      <c r="R44" s="51"/>
      <c r="S44" s="51"/>
      <c r="T44" s="51"/>
      <c r="U44" s="51"/>
      <c r="V44" s="74"/>
      <c r="W44" s="74">
        <v>41</v>
      </c>
      <c r="X44" s="71" t="s">
        <v>2865</v>
      </c>
      <c r="Y44" s="72"/>
      <c r="Z44" s="72"/>
    </row>
    <row r="45" spans="1:26" s="27" customFormat="1" x14ac:dyDescent="0.15">
      <c r="N45" s="397"/>
      <c r="O45" s="28"/>
      <c r="P45" s="51"/>
      <c r="Q45" s="51"/>
      <c r="R45" s="51"/>
      <c r="S45" s="51"/>
      <c r="T45" s="51"/>
      <c r="U45" s="51"/>
      <c r="V45" s="74"/>
      <c r="W45" s="74">
        <v>42</v>
      </c>
      <c r="X45" s="71" t="s">
        <v>2907</v>
      </c>
      <c r="Y45" s="72"/>
      <c r="Z45" s="72"/>
    </row>
    <row r="46" spans="1:26" s="27" customFormat="1" x14ac:dyDescent="0.15">
      <c r="N46" s="397"/>
      <c r="O46" s="28"/>
      <c r="P46" s="51"/>
      <c r="Q46" s="51"/>
      <c r="R46" s="51"/>
      <c r="S46" s="51"/>
      <c r="T46" s="51"/>
      <c r="U46" s="51"/>
      <c r="V46" s="74"/>
      <c r="W46" s="71">
        <v>43</v>
      </c>
      <c r="X46" s="71" t="s">
        <v>2954</v>
      </c>
      <c r="Y46" s="72"/>
      <c r="Z46" s="72"/>
    </row>
    <row r="47" spans="1:26" s="27" customFormat="1" x14ac:dyDescent="0.15">
      <c r="N47" s="397"/>
      <c r="O47" s="28"/>
      <c r="P47" s="51"/>
      <c r="Q47" s="51"/>
      <c r="R47" s="51"/>
      <c r="S47" s="51"/>
      <c r="T47" s="51"/>
      <c r="U47" s="51"/>
      <c r="V47" s="74"/>
      <c r="W47" s="71">
        <v>44</v>
      </c>
      <c r="X47" s="71" t="s">
        <v>3015</v>
      </c>
      <c r="Y47" s="72"/>
      <c r="Z47" s="72"/>
    </row>
    <row r="48" spans="1:26" s="27" customFormat="1" x14ac:dyDescent="0.15">
      <c r="N48" s="397"/>
      <c r="O48" s="28"/>
      <c r="P48" s="28"/>
      <c r="Q48" s="28"/>
      <c r="R48" s="28"/>
      <c r="S48" s="28"/>
      <c r="T48" s="28"/>
      <c r="U48" s="28"/>
      <c r="V48" s="71"/>
      <c r="W48" s="71">
        <v>45</v>
      </c>
      <c r="X48" s="71" t="s">
        <v>3060</v>
      </c>
      <c r="Y48" s="72"/>
      <c r="Z48" s="72"/>
    </row>
    <row r="49" spans="2:26" s="27" customFormat="1" x14ac:dyDescent="0.15">
      <c r="N49" s="397"/>
      <c r="O49" s="28"/>
      <c r="P49" s="28"/>
      <c r="Q49" s="28"/>
      <c r="R49" s="28"/>
      <c r="S49" s="28"/>
      <c r="T49" s="28"/>
      <c r="U49" s="28"/>
      <c r="V49" s="71"/>
      <c r="W49" s="71">
        <v>46</v>
      </c>
      <c r="X49" s="71" t="s">
        <v>3107</v>
      </c>
      <c r="Y49" s="72"/>
      <c r="Z49" s="72"/>
    </row>
    <row r="50" spans="2:26" s="27" customFormat="1" x14ac:dyDescent="0.15">
      <c r="N50" s="397"/>
      <c r="O50" s="28"/>
      <c r="P50" s="28"/>
      <c r="Q50" s="28"/>
      <c r="R50" s="28"/>
      <c r="S50" s="28"/>
      <c r="T50" s="28"/>
      <c r="U50" s="28"/>
      <c r="V50" s="71"/>
      <c r="W50" s="71">
        <v>47</v>
      </c>
      <c r="X50" s="71" t="s">
        <v>3151</v>
      </c>
      <c r="Y50" s="72"/>
      <c r="Z50" s="72"/>
    </row>
    <row r="51" spans="2:26" s="27" customFormat="1" x14ac:dyDescent="0.15">
      <c r="N51" s="397"/>
      <c r="O51" s="28"/>
      <c r="P51" s="28"/>
      <c r="Q51" s="28"/>
      <c r="R51" s="28"/>
      <c r="S51" s="28"/>
      <c r="T51" s="28"/>
      <c r="U51" s="28"/>
      <c r="V51" s="71"/>
      <c r="W51" s="71"/>
      <c r="X51" s="71"/>
      <c r="Y51" s="72"/>
      <c r="Z51" s="72"/>
    </row>
    <row r="52" spans="2:26" s="27" customFormat="1" x14ac:dyDescent="0.15">
      <c r="N52" s="397"/>
      <c r="O52" s="28"/>
      <c r="P52" s="28"/>
      <c r="Q52" s="28"/>
      <c r="R52" s="28"/>
      <c r="S52" s="28"/>
      <c r="T52" s="28"/>
      <c r="U52" s="28"/>
      <c r="V52" s="71"/>
      <c r="W52" s="71"/>
      <c r="X52" s="71"/>
      <c r="Y52" s="72"/>
      <c r="Z52" s="72"/>
    </row>
    <row r="53" spans="2:26" s="27" customFormat="1" x14ac:dyDescent="0.15">
      <c r="N53" s="397"/>
      <c r="O53" s="28"/>
      <c r="P53" s="28"/>
      <c r="Q53" s="28"/>
      <c r="R53" s="28"/>
      <c r="S53" s="28"/>
      <c r="T53" s="28"/>
      <c r="U53" s="28"/>
      <c r="V53" s="71"/>
      <c r="W53" s="71"/>
      <c r="X53" s="71"/>
      <c r="Y53" s="72"/>
      <c r="Z53" s="72"/>
    </row>
    <row r="54" spans="2:26" s="27" customFormat="1" x14ac:dyDescent="0.15">
      <c r="N54" s="397"/>
      <c r="O54" s="28"/>
      <c r="P54" s="28"/>
      <c r="Q54" s="28"/>
      <c r="R54" s="28"/>
      <c r="S54" s="28"/>
      <c r="T54" s="28"/>
      <c r="U54" s="28"/>
      <c r="V54" s="71"/>
      <c r="W54" s="71"/>
      <c r="X54" s="71"/>
      <c r="Y54" s="72"/>
      <c r="Z54" s="72"/>
    </row>
    <row r="55" spans="2:26" s="27" customFormat="1" x14ac:dyDescent="0.15">
      <c r="N55" s="397"/>
      <c r="O55" s="28"/>
      <c r="P55" s="28"/>
      <c r="Q55" s="28"/>
      <c r="R55" s="28"/>
      <c r="S55" s="28"/>
      <c r="T55" s="28"/>
      <c r="U55" s="28"/>
      <c r="V55" s="71"/>
      <c r="W55" s="71"/>
      <c r="X55" s="71"/>
      <c r="Y55" s="72"/>
      <c r="Z55" s="72"/>
    </row>
    <row r="56" spans="2:26" s="27" customFormat="1" x14ac:dyDescent="0.15">
      <c r="C56" s="1"/>
      <c r="D56" s="1"/>
      <c r="E56" s="1"/>
      <c r="F56" s="1"/>
      <c r="N56" s="397"/>
      <c r="O56" s="28"/>
      <c r="P56" s="28"/>
      <c r="Q56" s="28"/>
      <c r="R56" s="28"/>
      <c r="S56" s="28"/>
      <c r="T56" s="28"/>
      <c r="U56" s="28"/>
      <c r="V56" s="71"/>
      <c r="W56" s="71"/>
      <c r="X56" s="71"/>
      <c r="Y56" s="72"/>
      <c r="Z56" s="72"/>
    </row>
    <row r="57" spans="2:26" s="27" customFormat="1" x14ac:dyDescent="0.15">
      <c r="B57" s="1"/>
      <c r="C57" s="1"/>
      <c r="D57" s="1"/>
      <c r="E57" s="1"/>
      <c r="F57" s="1"/>
      <c r="G57" s="1"/>
      <c r="H57" s="1"/>
      <c r="I57" s="1"/>
      <c r="J57" s="1"/>
      <c r="K57" s="1"/>
      <c r="L57" s="1"/>
      <c r="M57" s="1"/>
      <c r="N57" s="397"/>
      <c r="O57" s="28"/>
      <c r="P57" s="28"/>
      <c r="Q57" s="28"/>
      <c r="R57" s="28"/>
      <c r="S57" s="28"/>
      <c r="T57" s="28"/>
      <c r="U57" s="28"/>
      <c r="V57" s="71"/>
      <c r="W57" s="71"/>
      <c r="X57" s="71"/>
      <c r="Y57" s="72"/>
      <c r="Z57" s="72"/>
    </row>
    <row r="58" spans="2:26" s="27" customFormat="1" x14ac:dyDescent="0.15">
      <c r="B58" s="1"/>
      <c r="C58" s="1"/>
      <c r="D58" s="1"/>
      <c r="E58" s="1"/>
      <c r="F58" s="1"/>
      <c r="G58" s="1"/>
      <c r="H58" s="1"/>
      <c r="I58" s="1"/>
      <c r="J58" s="1"/>
      <c r="K58" s="1"/>
      <c r="L58" s="1"/>
      <c r="M58" s="1"/>
      <c r="N58" s="397"/>
      <c r="O58" s="28"/>
      <c r="P58" s="28"/>
      <c r="Q58" s="28"/>
      <c r="R58" s="28"/>
      <c r="S58" s="28"/>
      <c r="T58" s="28"/>
      <c r="U58" s="28"/>
      <c r="V58" s="71"/>
      <c r="W58" s="71"/>
      <c r="X58" s="71"/>
      <c r="Y58" s="72"/>
      <c r="Z58" s="72"/>
    </row>
    <row r="59" spans="2:26" s="27" customFormat="1" x14ac:dyDescent="0.15">
      <c r="B59" s="1"/>
      <c r="C59" s="1"/>
      <c r="D59" s="1"/>
      <c r="E59" s="1"/>
      <c r="F59" s="1"/>
      <c r="G59" s="1"/>
      <c r="H59" s="1"/>
      <c r="I59" s="1"/>
      <c r="J59" s="1"/>
      <c r="K59" s="1"/>
      <c r="L59" s="1"/>
      <c r="M59" s="1"/>
      <c r="N59" s="397"/>
      <c r="O59" s="28"/>
      <c r="P59" s="28"/>
      <c r="Q59" s="28"/>
      <c r="R59" s="28"/>
      <c r="S59" s="28"/>
      <c r="T59" s="28"/>
      <c r="U59" s="28"/>
      <c r="V59" s="71"/>
      <c r="W59" s="71"/>
      <c r="X59" s="71"/>
      <c r="Y59" s="72"/>
      <c r="Z59" s="72"/>
    </row>
    <row r="60" spans="2:26" s="27" customFormat="1" x14ac:dyDescent="0.15">
      <c r="B60" s="1"/>
      <c r="C60" s="1"/>
      <c r="D60" s="1"/>
      <c r="E60" s="1"/>
      <c r="F60" s="1"/>
      <c r="G60" s="1"/>
      <c r="H60" s="1"/>
      <c r="I60" s="1"/>
      <c r="J60" s="1"/>
      <c r="K60" s="1"/>
      <c r="L60" s="1"/>
      <c r="M60" s="1"/>
      <c r="N60" s="397"/>
      <c r="O60" s="28"/>
      <c r="P60" s="28"/>
      <c r="Q60" s="28"/>
      <c r="R60" s="28"/>
      <c r="S60" s="28"/>
      <c r="T60" s="28"/>
      <c r="U60" s="28"/>
      <c r="V60" s="71"/>
      <c r="W60" s="71"/>
      <c r="X60" s="71"/>
      <c r="Y60" s="72"/>
      <c r="Z60" s="72"/>
    </row>
    <row r="61" spans="2:26" s="27" customFormat="1" x14ac:dyDescent="0.15">
      <c r="B61" s="1"/>
      <c r="C61" s="1"/>
      <c r="D61" s="1"/>
      <c r="E61" s="1"/>
      <c r="F61" s="1"/>
      <c r="G61" s="1"/>
      <c r="H61" s="1"/>
      <c r="I61" s="1"/>
      <c r="J61" s="1"/>
      <c r="K61" s="1"/>
      <c r="L61" s="1"/>
      <c r="M61" s="1"/>
      <c r="N61" s="397"/>
      <c r="O61" s="28"/>
      <c r="P61" s="28"/>
      <c r="Q61" s="28"/>
      <c r="R61" s="28"/>
      <c r="S61" s="28"/>
      <c r="T61" s="28"/>
      <c r="U61" s="28"/>
      <c r="V61" s="71"/>
      <c r="W61" s="73"/>
      <c r="X61" s="71"/>
      <c r="Y61" s="72"/>
      <c r="Z61" s="72"/>
    </row>
    <row r="62" spans="2:26" s="27" customFormat="1" x14ac:dyDescent="0.15">
      <c r="B62" s="1"/>
      <c r="C62" s="1"/>
      <c r="D62" s="1"/>
      <c r="E62" s="1"/>
      <c r="F62" s="1"/>
      <c r="G62" s="1"/>
      <c r="H62" s="1"/>
      <c r="I62" s="1"/>
      <c r="J62" s="1"/>
      <c r="K62" s="1"/>
      <c r="L62" s="1"/>
      <c r="M62" s="1"/>
      <c r="N62" s="397"/>
      <c r="O62" s="30"/>
      <c r="P62" s="28"/>
      <c r="Q62" s="28"/>
      <c r="R62" s="28"/>
      <c r="S62" s="28"/>
      <c r="T62" s="28"/>
      <c r="U62" s="28"/>
      <c r="V62" s="71"/>
      <c r="W62" s="73"/>
      <c r="X62" s="71"/>
      <c r="Y62" s="72"/>
      <c r="Z62" s="72"/>
    </row>
    <row r="63" spans="2:26" s="27" customFormat="1" x14ac:dyDescent="0.15">
      <c r="B63" s="1"/>
      <c r="C63" s="1"/>
      <c r="D63" s="1"/>
      <c r="E63" s="1"/>
      <c r="F63" s="1"/>
      <c r="G63" s="1"/>
      <c r="H63" s="1"/>
      <c r="I63" s="1"/>
      <c r="J63" s="1"/>
      <c r="K63" s="1"/>
      <c r="L63" s="1"/>
      <c r="M63" s="1"/>
      <c r="N63" s="397"/>
      <c r="O63" s="30"/>
      <c r="P63" s="30"/>
      <c r="Q63" s="30"/>
      <c r="R63" s="30"/>
      <c r="S63" s="30"/>
      <c r="T63" s="30"/>
      <c r="U63" s="30"/>
      <c r="V63" s="73"/>
      <c r="W63" s="73"/>
      <c r="X63" s="71"/>
      <c r="Y63" s="72"/>
      <c r="Z63" s="72"/>
    </row>
  </sheetData>
  <mergeCells count="9">
    <mergeCell ref="C25:E26"/>
    <mergeCell ref="F25:F26"/>
    <mergeCell ref="G25:G26"/>
    <mergeCell ref="C3:K4"/>
    <mergeCell ref="L3:L4"/>
    <mergeCell ref="C6:G6"/>
    <mergeCell ref="C19:E20"/>
    <mergeCell ref="F19:F20"/>
    <mergeCell ref="G19:G20"/>
  </mergeCells>
  <phoneticPr fontId="18"/>
  <dataValidations count="2">
    <dataValidation type="list" allowBlank="1" showInputMessage="1" showErrorMessage="1" sqref="F12:F13">
      <formula1>$P$8:$P$9</formula1>
    </dataValidation>
    <dataValidation type="list" allowBlank="1" showInputMessage="1" showErrorMessage="1" sqref="F14">
      <formula1>$P$12:$P$15</formula1>
    </dataValidation>
  </dataValidations>
  <pageMargins left="0.51181102362204722" right="0.31496062992125984" top="0.35433070866141736" bottom="0.15748031496062992" header="0.31496062992125984" footer="0.31496062992125984"/>
  <pageSetup paperSize="9" scale="9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1133</vt:i4>
      </vt:variant>
    </vt:vector>
  </HeadingPairs>
  <TitlesOfParts>
    <vt:vector size="1143" baseType="lpstr">
      <vt:lpstr>使い方</vt:lpstr>
      <vt:lpstr>シートA</vt:lpstr>
      <vt:lpstr>シートB</vt:lpstr>
      <vt:lpstr>シートC</vt:lpstr>
      <vt:lpstr>シートD</vt:lpstr>
      <vt:lpstr>プルダウン</vt:lpstr>
      <vt:lpstr>全データ</vt:lpstr>
      <vt:lpstr>類型別</vt:lpstr>
      <vt:lpstr>シートA (1P用)</vt:lpstr>
      <vt:lpstr>シートC (1P用)</vt:lpstr>
      <vt:lpstr>シートA!Print_Area</vt:lpstr>
      <vt:lpstr>'シートA (1P用)'!Print_Area</vt:lpstr>
      <vt:lpstr>シートB!Print_Area</vt:lpstr>
      <vt:lpstr>シートC!Print_Area</vt:lpstr>
      <vt:lpstr>'シートC (1P用)'!Print_Area</vt:lpstr>
      <vt:lpstr>シートD!Print_Area</vt:lpstr>
      <vt:lpstr>使い方!Print_Area</vt:lpstr>
      <vt:lpstr>いちき串木野市</vt:lpstr>
      <vt:lpstr>いの町</vt:lpstr>
      <vt:lpstr>いわき市</vt:lpstr>
      <vt:lpstr>うきは市</vt:lpstr>
      <vt:lpstr>うるま市</vt:lpstr>
      <vt:lpstr>えりも町</vt:lpstr>
      <vt:lpstr>おおい町</vt:lpstr>
      <vt:lpstr>かすみがうら市</vt:lpstr>
      <vt:lpstr>かほく市</vt:lpstr>
      <vt:lpstr>さいたま市</vt:lpstr>
      <vt:lpstr>さくら市</vt:lpstr>
      <vt:lpstr>さぬき市</vt:lpstr>
      <vt:lpstr>せたな町</vt:lpstr>
      <vt:lpstr>たつの市</vt:lpstr>
      <vt:lpstr>つがる市</vt:lpstr>
      <vt:lpstr>つくばみらい市</vt:lpstr>
      <vt:lpstr>つるぎ町</vt:lpstr>
      <vt:lpstr>にかほ市</vt:lpstr>
      <vt:lpstr>ニセコ町</vt:lpstr>
      <vt:lpstr>ひたちなか市</vt:lpstr>
      <vt:lpstr>みなかみ町</vt:lpstr>
      <vt:lpstr>みなべ町</vt:lpstr>
      <vt:lpstr>みやき町</vt:lpstr>
      <vt:lpstr>みやこ町</vt:lpstr>
      <vt:lpstr>みやま市</vt:lpstr>
      <vt:lpstr>むかわ町</vt:lpstr>
      <vt:lpstr>むつ市</vt:lpstr>
      <vt:lpstr>阿賀町</vt:lpstr>
      <vt:lpstr>阿賀野市</vt:lpstr>
      <vt:lpstr>阿賀野川流域</vt:lpstr>
      <vt:lpstr>阿蘇市</vt:lpstr>
      <vt:lpstr>阿智村</vt:lpstr>
      <vt:lpstr>阿南市</vt:lpstr>
      <vt:lpstr>阿武隈川あだたら流域</vt:lpstr>
      <vt:lpstr>阿武隈川下流流域</vt:lpstr>
      <vt:lpstr>阿武隈川上流流域</vt:lpstr>
      <vt:lpstr>愛知県</vt:lpstr>
      <vt:lpstr>愛媛県</vt:lpstr>
      <vt:lpstr>愛別町</vt:lpstr>
      <vt:lpstr>旭市</vt:lpstr>
      <vt:lpstr>旭川市</vt:lpstr>
      <vt:lpstr>芦屋市</vt:lpstr>
      <vt:lpstr>芦屋町</vt:lpstr>
      <vt:lpstr>芦田川流域</vt:lpstr>
      <vt:lpstr>綾瀬市</vt:lpstr>
      <vt:lpstr>綾町</vt:lpstr>
      <vt:lpstr>綾部市</vt:lpstr>
      <vt:lpstr>安威川流域</vt:lpstr>
      <vt:lpstr>安芸高田市</vt:lpstr>
      <vt:lpstr>安芸市</vt:lpstr>
      <vt:lpstr>安芸太田町</vt:lpstr>
      <vt:lpstr>安曇野市</vt:lpstr>
      <vt:lpstr>安八町</vt:lpstr>
      <vt:lpstr>安平町</vt:lpstr>
      <vt:lpstr>伊賀市</vt:lpstr>
      <vt:lpstr>伊勢原市</vt:lpstr>
      <vt:lpstr>伊勢崎市</vt:lpstr>
      <vt:lpstr>伊勢市</vt:lpstr>
      <vt:lpstr>伊達市</vt:lpstr>
      <vt:lpstr>伊東市</vt:lpstr>
      <vt:lpstr>伊豆市</vt:lpstr>
      <vt:lpstr>伊那市</vt:lpstr>
      <vt:lpstr>伊方町</vt:lpstr>
      <vt:lpstr>伊万里市</vt:lpstr>
      <vt:lpstr>伊予市</vt:lpstr>
      <vt:lpstr>井原市</vt:lpstr>
      <vt:lpstr>一関市</vt:lpstr>
      <vt:lpstr>一宮市</vt:lpstr>
      <vt:lpstr>一戸町</vt:lpstr>
      <vt:lpstr>壱岐市</vt:lpstr>
      <vt:lpstr>稲敷市</vt:lpstr>
      <vt:lpstr>茨城県</vt:lpstr>
      <vt:lpstr>茨城町</vt:lpstr>
      <vt:lpstr>印旛沼流域</vt:lpstr>
      <vt:lpstr>隠岐の島町</vt:lpstr>
      <vt:lpstr>宇佐市</vt:lpstr>
      <vt:lpstr>宇治市</vt:lpstr>
      <vt:lpstr>宇治田原町</vt:lpstr>
      <vt:lpstr>宇城市</vt:lpstr>
      <vt:lpstr>宇陀川流域</vt:lpstr>
      <vt:lpstr>宇都宮市</vt:lpstr>
      <vt:lpstr>宇土市</vt:lpstr>
      <vt:lpstr>宇部・阿知須公共下水道組合</vt:lpstr>
      <vt:lpstr>宇部市</vt:lpstr>
      <vt:lpstr>宇和島市</vt:lpstr>
      <vt:lpstr>羽後町</vt:lpstr>
      <vt:lpstr>羽咋市</vt:lpstr>
      <vt:lpstr>羽生市</vt:lpstr>
      <vt:lpstr>羽島市</vt:lpstr>
      <vt:lpstr>羽幌町</vt:lpstr>
      <vt:lpstr>臼杵市</vt:lpstr>
      <vt:lpstr>浦河町</vt:lpstr>
      <vt:lpstr>浦戸湾東部流域</vt:lpstr>
      <vt:lpstr>浦幌町</vt:lpstr>
      <vt:lpstr>雲仙市</vt:lpstr>
      <vt:lpstr>雲南市</vt:lpstr>
      <vt:lpstr>栄町</vt:lpstr>
      <vt:lpstr>永平寺町</vt:lpstr>
      <vt:lpstr>益子町</vt:lpstr>
      <vt:lpstr>益城町</vt:lpstr>
      <vt:lpstr>益田市</vt:lpstr>
      <vt:lpstr>越前市</vt:lpstr>
      <vt:lpstr>越前町</vt:lpstr>
      <vt:lpstr>越知町</vt:lpstr>
      <vt:lpstr>奄美市</vt:lpstr>
      <vt:lpstr>延岡市</vt:lpstr>
      <vt:lpstr>燕市</vt:lpstr>
      <vt:lpstr>遠賀川下流流域</vt:lpstr>
      <vt:lpstr>遠賀川中流流域</vt:lpstr>
      <vt:lpstr>遠軽町</vt:lpstr>
      <vt:lpstr>遠別町</vt:lpstr>
      <vt:lpstr>遠野市</vt:lpstr>
      <vt:lpstr>塩尻市</vt:lpstr>
      <vt:lpstr>奥州市</vt:lpstr>
      <vt:lpstr>奥出雲町</vt:lpstr>
      <vt:lpstr>奥尻町</vt:lpstr>
      <vt:lpstr>奥多摩町</vt:lpstr>
      <vt:lpstr>横手市</vt:lpstr>
      <vt:lpstr>横須賀市</vt:lpstr>
      <vt:lpstr>横瀬町</vt:lpstr>
      <vt:lpstr>横浜市</vt:lpstr>
      <vt:lpstr>岡垣町</vt:lpstr>
      <vt:lpstr>岡山県</vt:lpstr>
      <vt:lpstr>岡山市</vt:lpstr>
      <vt:lpstr>沖縄県</vt:lpstr>
      <vt:lpstr>乙部町</vt:lpstr>
      <vt:lpstr>音更町</vt:lpstr>
      <vt:lpstr>下関市</vt:lpstr>
      <vt:lpstr>下松市</vt:lpstr>
      <vt:lpstr>下川町</vt:lpstr>
      <vt:lpstr>下田市</vt:lpstr>
      <vt:lpstr>下呂市</vt:lpstr>
      <vt:lpstr>加賀沿岸流域</vt:lpstr>
      <vt:lpstr>加賀市</vt:lpstr>
      <vt:lpstr>加古川流域</vt:lpstr>
      <vt:lpstr>加須市</vt:lpstr>
      <vt:lpstr>加東市</vt:lpstr>
      <vt:lpstr>加美町</vt:lpstr>
      <vt:lpstr>加茂市</vt:lpstr>
      <vt:lpstr>可児市</vt:lpstr>
      <vt:lpstr>嘉島町</vt:lpstr>
      <vt:lpstr>河内長野市</vt:lpstr>
      <vt:lpstr>花巻市</vt:lpstr>
      <vt:lpstr>霞ヶ浦湖北流域</vt:lpstr>
      <vt:lpstr>霞ヶ浦常南流域</vt:lpstr>
      <vt:lpstr>霞ヶ浦水郷流域</vt:lpstr>
      <vt:lpstr>会津坂下町</vt:lpstr>
      <vt:lpstr>会津若松市</vt:lpstr>
      <vt:lpstr>会津美里町</vt:lpstr>
      <vt:lpstr>海士町</vt:lpstr>
      <vt:lpstr>海津市</vt:lpstr>
      <vt:lpstr>海陽町</vt:lpstr>
      <vt:lpstr>皆野・長瀞上下水道組合</vt:lpstr>
      <vt:lpstr>階上町</vt:lpstr>
      <vt:lpstr>外ヶ浜町</vt:lpstr>
      <vt:lpstr>掛川市</vt:lpstr>
      <vt:lpstr>笠岡市</vt:lpstr>
      <vt:lpstr>笠間市</vt:lpstr>
      <vt:lpstr>滑川市</vt:lpstr>
      <vt:lpstr>蒲郡市</vt:lpstr>
      <vt:lpstr>釜石市</vt:lpstr>
      <vt:lpstr>釜無川流域</vt:lpstr>
      <vt:lpstr>鎌倉市</vt:lpstr>
      <vt:lpstr>苅田町</vt:lpstr>
      <vt:lpstr>寒河江市</vt:lpstr>
      <vt:lpstr>観音寺</vt:lpstr>
      <vt:lpstr>関ヶ原町</vt:lpstr>
      <vt:lpstr>関市</vt:lpstr>
      <vt:lpstr>関川村</vt:lpstr>
      <vt:lpstr>館山市</vt:lpstr>
      <vt:lpstr>館林市</vt:lpstr>
      <vt:lpstr>丸亀市</vt:lpstr>
      <vt:lpstr>岸和田市</vt:lpstr>
      <vt:lpstr>岩見沢市</vt:lpstr>
      <vt:lpstr>岩国市</vt:lpstr>
      <vt:lpstr>岩手県</vt:lpstr>
      <vt:lpstr>岩手町</vt:lpstr>
      <vt:lpstr>岩泉町</vt:lpstr>
      <vt:lpstr>岩内町</vt:lpstr>
      <vt:lpstr>岩美町</vt:lpstr>
      <vt:lpstr>岩木川流域</vt:lpstr>
      <vt:lpstr>喜界町</vt:lpstr>
      <vt:lpstr>喜多方市</vt:lpstr>
      <vt:lpstr>喜茂別町</vt:lpstr>
      <vt:lpstr>基山町</vt:lpstr>
      <vt:lpstr>嬉野市</vt:lpstr>
      <vt:lpstr>岐阜県</vt:lpstr>
      <vt:lpstr>岐阜市</vt:lpstr>
      <vt:lpstr>気仙沼市</vt:lpstr>
      <vt:lpstr>紀の川市</vt:lpstr>
      <vt:lpstr>紀の川中流流域</vt:lpstr>
      <vt:lpstr>紀の川流域</vt:lpstr>
      <vt:lpstr>鬼怒小貝流域</vt:lpstr>
      <vt:lpstr>鬼怒川上流流域</vt:lpstr>
      <vt:lpstr>亀岡市</vt:lpstr>
      <vt:lpstr>菊川市</vt:lpstr>
      <vt:lpstr>菊池市</vt:lpstr>
      <vt:lpstr>吉賀町</vt:lpstr>
      <vt:lpstr>吉田川流域</vt:lpstr>
      <vt:lpstr>吉田町</vt:lpstr>
      <vt:lpstr>吉備中央町</vt:lpstr>
      <vt:lpstr>吉富町</vt:lpstr>
      <vt:lpstr>吉野ヶ里町</vt:lpstr>
      <vt:lpstr>吉野川市</vt:lpstr>
      <vt:lpstr>吉野川流域</vt:lpstr>
      <vt:lpstr>杵築市</vt:lpstr>
      <vt:lpstr>久慈市</vt:lpstr>
      <vt:lpstr>久米島町</vt:lpstr>
      <vt:lpstr>久米南町</vt:lpstr>
      <vt:lpstr>久万高原町</vt:lpstr>
      <vt:lpstr>久留米市</vt:lpstr>
      <vt:lpstr>宮古市</vt:lpstr>
      <vt:lpstr>宮古島市</vt:lpstr>
      <vt:lpstr>宮崎県</vt:lpstr>
      <vt:lpstr>宮崎市</vt:lpstr>
      <vt:lpstr>宮城県</vt:lpstr>
      <vt:lpstr>宮川流域</vt:lpstr>
      <vt:lpstr>宮津湾流域</vt:lpstr>
      <vt:lpstr>宮田村</vt:lpstr>
      <vt:lpstr>球磨川上流流域</vt:lpstr>
      <vt:lpstr>旧吉野川流域</vt:lpstr>
      <vt:lpstr>魚沼市</vt:lpstr>
      <vt:lpstr>魚津市</vt:lpstr>
      <vt:lpstr>魚野川流域</vt:lpstr>
      <vt:lpstr>京極町</vt:lpstr>
      <vt:lpstr>京丹後市</vt:lpstr>
      <vt:lpstr>京丹波町</vt:lpstr>
      <vt:lpstr>京都市</vt:lpstr>
      <vt:lpstr>京都府</vt:lpstr>
      <vt:lpstr>喬木村</vt:lpstr>
      <vt:lpstr>境港市</vt:lpstr>
      <vt:lpstr>峡東流域</vt:lpstr>
      <vt:lpstr>興部町</vt:lpstr>
      <vt:lpstr>鏡野町</vt:lpstr>
      <vt:lpstr>玉名市</vt:lpstr>
      <vt:lpstr>玉野市</vt:lpstr>
      <vt:lpstr>桐生市</vt:lpstr>
      <vt:lpstr>琴浦町</vt:lpstr>
      <vt:lpstr>近江八幡市</vt:lpstr>
      <vt:lpstr>金山町</vt:lpstr>
      <vt:lpstr>金沢市</vt:lpstr>
      <vt:lpstr>九戸村</vt:lpstr>
      <vt:lpstr>九頭竜川流域</vt:lpstr>
      <vt:lpstr>倶知安町</vt:lpstr>
      <vt:lpstr>駒ケ根市</vt:lpstr>
      <vt:lpstr>串間市</vt:lpstr>
      <vt:lpstr>串本町</vt:lpstr>
      <vt:lpstr>釧路市</vt:lpstr>
      <vt:lpstr>熊谷市</vt:lpstr>
      <vt:lpstr>熊本県</vt:lpstr>
      <vt:lpstr>熊本市</vt:lpstr>
      <vt:lpstr>熊本北部流域</vt:lpstr>
      <vt:lpstr>栗原市</vt:lpstr>
      <vt:lpstr>栗山町</vt:lpstr>
      <vt:lpstr>桑名市</vt:lpstr>
      <vt:lpstr>君津富津広域下水道組合</vt:lpstr>
      <vt:lpstr>群馬県</vt:lpstr>
      <vt:lpstr>郡山市</vt:lpstr>
      <vt:lpstr>郡上市</vt:lpstr>
      <vt:lpstr>恵庭市</vt:lpstr>
      <vt:lpstr>恵那市</vt:lpstr>
      <vt:lpstr>桂川右岸流域</vt:lpstr>
      <vt:lpstr>桂川中流流域</vt:lpstr>
      <vt:lpstr>桂川流域</vt:lpstr>
      <vt:lpstr>軽井沢町</vt:lpstr>
      <vt:lpstr>軽米町</vt:lpstr>
      <vt:lpstr>芸西村</vt:lpstr>
      <vt:lpstr>穴水町</vt:lpstr>
      <vt:lpstr>結城市</vt:lpstr>
      <vt:lpstr>剣淵町</vt:lpstr>
      <vt:lpstr>県・十和田湖</vt:lpstr>
      <vt:lpstr>見附市</vt:lpstr>
      <vt:lpstr>玄海町</vt:lpstr>
      <vt:lpstr>古河市</vt:lpstr>
      <vt:lpstr>古賀市</vt:lpstr>
      <vt:lpstr>古平町</vt:lpstr>
      <vt:lpstr>古利根川流域</vt:lpstr>
      <vt:lpstr>戸沢村</vt:lpstr>
      <vt:lpstr>湖西市</vt:lpstr>
      <vt:lpstr>五霞町</vt:lpstr>
      <vt:lpstr>五所川原市</vt:lpstr>
      <vt:lpstr>五条川右岸流域</vt:lpstr>
      <vt:lpstr>五条川左岸流域</vt:lpstr>
      <vt:lpstr>五領川公共事務組合</vt:lpstr>
      <vt:lpstr>呉市</vt:lpstr>
      <vt:lpstr>御笠川那珂川流域</vt:lpstr>
      <vt:lpstr>御船町</vt:lpstr>
      <vt:lpstr>御前崎市</vt:lpstr>
      <vt:lpstr>御代田町</vt:lpstr>
      <vt:lpstr>御殿場市</vt:lpstr>
      <vt:lpstr>御浜町</vt:lpstr>
      <vt:lpstr>御坊市</vt:lpstr>
      <vt:lpstr>厚岸町</vt:lpstr>
      <vt:lpstr>厚真町</vt:lpstr>
      <vt:lpstr>広川町</vt:lpstr>
      <vt:lpstr>広島県</vt:lpstr>
      <vt:lpstr>広島市</vt:lpstr>
      <vt:lpstr>広尾町</vt:lpstr>
      <vt:lpstr>広野町</vt:lpstr>
      <vt:lpstr>弘前市</vt:lpstr>
      <vt:lpstr>更別村</vt:lpstr>
      <vt:lpstr>江戸川左岸流域</vt:lpstr>
      <vt:lpstr>江差町</vt:lpstr>
      <vt:lpstr>江津市</vt:lpstr>
      <vt:lpstr>江田島市</vt:lpstr>
      <vt:lpstr>江府町</vt:lpstr>
      <vt:lpstr>江別市</vt:lpstr>
      <vt:lpstr>江北町</vt:lpstr>
      <vt:lpstr>甲賀市</vt:lpstr>
      <vt:lpstr>甲州市</vt:lpstr>
      <vt:lpstr>甲府市</vt:lpstr>
      <vt:lpstr>荒川右岸東京流域</vt:lpstr>
      <vt:lpstr>荒川右岸流域</vt:lpstr>
      <vt:lpstr>荒川左岸流域</vt:lpstr>
      <vt:lpstr>荒川上流流域</vt:lpstr>
      <vt:lpstr>荒尾市</vt:lpstr>
      <vt:lpstr>行橋市</vt:lpstr>
      <vt:lpstr>行方市</vt:lpstr>
      <vt:lpstr>香取市</vt:lpstr>
      <vt:lpstr>香川県</vt:lpstr>
      <vt:lpstr>香東川流域</vt:lpstr>
      <vt:lpstr>香南市</vt:lpstr>
      <vt:lpstr>香美市</vt:lpstr>
      <vt:lpstr>香美町</vt:lpstr>
      <vt:lpstr>高岡市</vt:lpstr>
      <vt:lpstr>高根沢町</vt:lpstr>
      <vt:lpstr>高砂市</vt:lpstr>
      <vt:lpstr>高崎市</vt:lpstr>
      <vt:lpstr>高山市</vt:lpstr>
      <vt:lpstr>高山村</vt:lpstr>
      <vt:lpstr>高松市</vt:lpstr>
      <vt:lpstr>高森町</vt:lpstr>
      <vt:lpstr>高千穂町</vt:lpstr>
      <vt:lpstr>高知県</vt:lpstr>
      <vt:lpstr>高知市</vt:lpstr>
      <vt:lpstr>高島市</vt:lpstr>
      <vt:lpstr>高鍋町</vt:lpstr>
      <vt:lpstr>高浜町</vt:lpstr>
      <vt:lpstr>高野町</vt:lpstr>
      <vt:lpstr>高梁市</vt:lpstr>
      <vt:lpstr>合志市</vt:lpstr>
      <vt:lpstr>国東市</vt:lpstr>
      <vt:lpstr>国富町</vt:lpstr>
      <vt:lpstr>国府川流域</vt:lpstr>
      <vt:lpstr>黒松内町</vt:lpstr>
      <vt:lpstr>黒部市</vt:lpstr>
      <vt:lpstr>今金町</vt:lpstr>
      <vt:lpstr>今治市</vt:lpstr>
      <vt:lpstr>根室市</vt:lpstr>
      <vt:lpstr>佐井村</vt:lpstr>
      <vt:lpstr>佐賀県</vt:lpstr>
      <vt:lpstr>佐賀市</vt:lpstr>
      <vt:lpstr>佐久市</vt:lpstr>
      <vt:lpstr>佐々町</vt:lpstr>
      <vt:lpstr>佐世保市</vt:lpstr>
      <vt:lpstr>佐渡市</vt:lpstr>
      <vt:lpstr>佐伯市</vt:lpstr>
      <vt:lpstr>佐用町</vt:lpstr>
      <vt:lpstr>佐呂間町</vt:lpstr>
      <vt:lpstr>座間味村</vt:lpstr>
      <vt:lpstr>最上川下流流域</vt:lpstr>
      <vt:lpstr>最上川流域</vt:lpstr>
      <vt:lpstr>最上町</vt:lpstr>
      <vt:lpstr>犀川安曇野流域</vt:lpstr>
      <vt:lpstr>犀川左岸流域</vt:lpstr>
      <vt:lpstr>坂戸・鶴ヶ島下水道組合</vt:lpstr>
      <vt:lpstr>坂東市</vt:lpstr>
      <vt:lpstr>堺市</vt:lpstr>
      <vt:lpstr>埼玉県</vt:lpstr>
      <vt:lpstr>札幌市</vt:lpstr>
      <vt:lpstr>薩摩川内市</vt:lpstr>
      <vt:lpstr>鯖江市</vt:lpstr>
      <vt:lpstr>三浦市</vt:lpstr>
      <vt:lpstr>三笠市</vt:lpstr>
      <vt:lpstr>三原市</vt:lpstr>
      <vt:lpstr>三戸町</vt:lpstr>
      <vt:lpstr>三股町</vt:lpstr>
      <vt:lpstr>三次市</vt:lpstr>
      <vt:lpstr>三重県</vt:lpstr>
      <vt:lpstr>三春町</vt:lpstr>
      <vt:lpstr>三条市</vt:lpstr>
      <vt:lpstr>三鷹市</vt:lpstr>
      <vt:lpstr>三沢市</vt:lpstr>
      <vt:lpstr>三島市</vt:lpstr>
      <vt:lpstr>三木市</vt:lpstr>
      <vt:lpstr>山ノ内町</vt:lpstr>
      <vt:lpstr>山形県</vt:lpstr>
      <vt:lpstr>山形市</vt:lpstr>
      <vt:lpstr>山形村</vt:lpstr>
      <vt:lpstr>山県市</vt:lpstr>
      <vt:lpstr>山元町</vt:lpstr>
      <vt:lpstr>山口県</vt:lpstr>
      <vt:lpstr>山口市</vt:lpstr>
      <vt:lpstr>山鹿市</vt:lpstr>
      <vt:lpstr>山添村</vt:lpstr>
      <vt:lpstr>山田町</vt:lpstr>
      <vt:lpstr>山陽小野田市</vt:lpstr>
      <vt:lpstr>山梨県</vt:lpstr>
      <vt:lpstr>四国中央市</vt:lpstr>
      <vt:lpstr>四条畷市</vt:lpstr>
      <vt:lpstr>四日市市</vt:lpstr>
      <vt:lpstr>四万十市</vt:lpstr>
      <vt:lpstr>四万十町</vt:lpstr>
      <vt:lpstr>士別市</vt:lpstr>
      <vt:lpstr>士幌町</vt:lpstr>
      <vt:lpstr>市貝町</vt:lpstr>
      <vt:lpstr>市原市</vt:lpstr>
      <vt:lpstr>市川三郷町</vt:lpstr>
      <vt:lpstr>市川市</vt:lpstr>
      <vt:lpstr>市川町</vt:lpstr>
      <vt:lpstr>市野川流域</vt:lpstr>
      <vt:lpstr>志賀町</vt:lpstr>
      <vt:lpstr>志摩市</vt:lpstr>
      <vt:lpstr>指宿市</vt:lpstr>
      <vt:lpstr>枝幸町</vt:lpstr>
      <vt:lpstr>糸魚川市</vt:lpstr>
      <vt:lpstr>糸島市</vt:lpstr>
      <vt:lpstr>糸満市</vt:lpstr>
      <vt:lpstr>紫波町</vt:lpstr>
      <vt:lpstr>児島湖流域</vt:lpstr>
      <vt:lpstr>時津町</vt:lpstr>
      <vt:lpstr>滋賀県</vt:lpstr>
      <vt:lpstr>鹿屋市</vt:lpstr>
      <vt:lpstr>鹿角市</vt:lpstr>
      <vt:lpstr>鹿児島県</vt:lpstr>
      <vt:lpstr>鹿児島市</vt:lpstr>
      <vt:lpstr>鹿沼市</vt:lpstr>
      <vt:lpstr>鹿追町</vt:lpstr>
      <vt:lpstr>鹿島市</vt:lpstr>
      <vt:lpstr>鹿島臨海都市計画下水道</vt:lpstr>
      <vt:lpstr>鹿嶋市</vt:lpstr>
      <vt:lpstr>宍粟市</vt:lpstr>
      <vt:lpstr>宍道湖流域</vt:lpstr>
      <vt:lpstr>七ヶ宿町</vt:lpstr>
      <vt:lpstr>七戸町</vt:lpstr>
      <vt:lpstr>七飯町</vt:lpstr>
      <vt:lpstr>七尾市</vt:lpstr>
      <vt:lpstr>室蘭市</vt:lpstr>
      <vt:lpstr>篠山市</vt:lpstr>
      <vt:lpstr>芝山町</vt:lpstr>
      <vt:lpstr>射水市</vt:lpstr>
      <vt:lpstr>斜里町</vt:lpstr>
      <vt:lpstr>若狭町</vt:lpstr>
      <vt:lpstr>若桜町</vt:lpstr>
      <vt:lpstr>取手地方広域下水道組合</vt:lpstr>
      <vt:lpstr>守口市</vt:lpstr>
      <vt:lpstr>守谷市</vt:lpstr>
      <vt:lpstr>手賀沼流域</vt:lpstr>
      <vt:lpstr>狩野川流域</vt:lpstr>
      <vt:lpstr>珠洲市</vt:lpstr>
      <vt:lpstr>酒田市</vt:lpstr>
      <vt:lpstr>酒匂川流域</vt:lpstr>
      <vt:lpstr>寿都町</vt:lpstr>
      <vt:lpstr>周南市</vt:lpstr>
      <vt:lpstr>周南流域</vt:lpstr>
      <vt:lpstr>周防大島町</vt:lpstr>
      <vt:lpstr>宗像市</vt:lpstr>
      <vt:lpstr>洲本市</vt:lpstr>
      <vt:lpstr>秋田県</vt:lpstr>
      <vt:lpstr>秋田市</vt:lpstr>
      <vt:lpstr>秋田湾・雄物川流域</vt:lpstr>
      <vt:lpstr>習志野市</vt:lpstr>
      <vt:lpstr>舟形町</vt:lpstr>
      <vt:lpstr>住田町</vt:lpstr>
      <vt:lpstr>十勝川流域</vt:lpstr>
      <vt:lpstr>十日町市</vt:lpstr>
      <vt:lpstr>十和田市</vt:lpstr>
      <vt:lpstr>渋川市</vt:lpstr>
      <vt:lpstr>宿毛市</vt:lpstr>
      <vt:lpstr>出雲崎町</vt:lpstr>
      <vt:lpstr>出雲市</vt:lpstr>
      <vt:lpstr>出水市</vt:lpstr>
      <vt:lpstr>春日井市</vt:lpstr>
      <vt:lpstr>諸塚村</vt:lpstr>
      <vt:lpstr>勝央町</vt:lpstr>
      <vt:lpstr>勝山市</vt:lpstr>
      <vt:lpstr>小貝川東部流域</vt:lpstr>
      <vt:lpstr>小国町</vt:lpstr>
      <vt:lpstr>小山市</vt:lpstr>
      <vt:lpstr>小山町</vt:lpstr>
      <vt:lpstr>小諸市</vt:lpstr>
      <vt:lpstr>小松市</vt:lpstr>
      <vt:lpstr>小城市</vt:lpstr>
      <vt:lpstr>小菅村</vt:lpstr>
      <vt:lpstr>小川村</vt:lpstr>
      <vt:lpstr>小谷村</vt:lpstr>
      <vt:lpstr>小樽市</vt:lpstr>
      <vt:lpstr>小値賀町</vt:lpstr>
      <vt:lpstr>小田原市</vt:lpstr>
      <vt:lpstr>小浜市</vt:lpstr>
      <vt:lpstr>小平町</vt:lpstr>
      <vt:lpstr>小矢部川流域</vt:lpstr>
      <vt:lpstr>小林市</vt:lpstr>
      <vt:lpstr>庄原市</vt:lpstr>
      <vt:lpstr>昭和村</vt:lpstr>
      <vt:lpstr>松浦市</vt:lpstr>
      <vt:lpstr>松戸市</vt:lpstr>
      <vt:lpstr>松江市</vt:lpstr>
      <vt:lpstr>松山市</vt:lpstr>
      <vt:lpstr>松川村</vt:lpstr>
      <vt:lpstr>松川町</vt:lpstr>
      <vt:lpstr>松前町</vt:lpstr>
      <vt:lpstr>松島町</vt:lpstr>
      <vt:lpstr>松本市</vt:lpstr>
      <vt:lpstr>沼津市</vt:lpstr>
      <vt:lpstr>沼田市</vt:lpstr>
      <vt:lpstr>沼田川流域</vt:lpstr>
      <vt:lpstr>沼田町</vt:lpstr>
      <vt:lpstr>焼津市</vt:lpstr>
      <vt:lpstr>上越市</vt:lpstr>
      <vt:lpstr>上郡町</vt:lpstr>
      <vt:lpstr>上山市</vt:lpstr>
      <vt:lpstr>上士幌町</vt:lpstr>
      <vt:lpstr>上市町</vt:lpstr>
      <vt:lpstr>上小阿仁村</vt:lpstr>
      <vt:lpstr>上松町</vt:lpstr>
      <vt:lpstr>上川町</vt:lpstr>
      <vt:lpstr>上天草市</vt:lpstr>
      <vt:lpstr>上田市</vt:lpstr>
      <vt:lpstr>上島町</vt:lpstr>
      <vt:lpstr>上富田町</vt:lpstr>
      <vt:lpstr>上富良野町</vt:lpstr>
      <vt:lpstr>城里町</vt:lpstr>
      <vt:lpstr>常滑市</vt:lpstr>
      <vt:lpstr>常総市</vt:lpstr>
      <vt:lpstr>常陸太田市</vt:lpstr>
      <vt:lpstr>色麻町</vt:lpstr>
      <vt:lpstr>信濃川下流流域</vt:lpstr>
      <vt:lpstr>信濃町</vt:lpstr>
      <vt:lpstr>寝屋川流域</vt:lpstr>
      <vt:lpstr>新ひだか町</vt:lpstr>
      <vt:lpstr>新温泉町</vt:lpstr>
      <vt:lpstr>新潟県</vt:lpstr>
      <vt:lpstr>新潟市</vt:lpstr>
      <vt:lpstr>新宮町</vt:lpstr>
      <vt:lpstr>新居浜市</vt:lpstr>
      <vt:lpstr>新郷村</vt:lpstr>
      <vt:lpstr>新見市</vt:lpstr>
      <vt:lpstr>新庄市</vt:lpstr>
      <vt:lpstr>新川流域</vt:lpstr>
      <vt:lpstr>新地町</vt:lpstr>
      <vt:lpstr>新島村</vt:lpstr>
      <vt:lpstr>新得町</vt:lpstr>
      <vt:lpstr>新発田市</vt:lpstr>
      <vt:lpstr>森町</vt:lpstr>
      <vt:lpstr>深浦町</vt:lpstr>
      <vt:lpstr>深川市</vt:lpstr>
      <vt:lpstr>深谷市</vt:lpstr>
      <vt:lpstr>真岡市</vt:lpstr>
      <vt:lpstr>真室川町</vt:lpstr>
      <vt:lpstr>真狩村</vt:lpstr>
      <vt:lpstr>真庭市</vt:lpstr>
      <vt:lpstr>神河町</vt:lpstr>
      <vt:lpstr>神戸市</vt:lpstr>
      <vt:lpstr>神戸町</vt:lpstr>
      <vt:lpstr>神埼市</vt:lpstr>
      <vt:lpstr>神川町</vt:lpstr>
      <vt:lpstr>神通川左岸流域</vt:lpstr>
      <vt:lpstr>神奈川県</vt:lpstr>
      <vt:lpstr>秦野市</vt:lpstr>
      <vt:lpstr>身延町</vt:lpstr>
      <vt:lpstr>人吉市</vt:lpstr>
      <vt:lpstr>壬生町</vt:lpstr>
      <vt:lpstr>諏訪湖流域</vt:lpstr>
      <vt:lpstr>須賀川市</vt:lpstr>
      <vt:lpstr>須崎市</vt:lpstr>
      <vt:lpstr>逗子市</vt:lpstr>
      <vt:lpstr>吹田市</vt:lpstr>
      <vt:lpstr>垂井町</vt:lpstr>
      <vt:lpstr>水戸市</vt:lpstr>
      <vt:lpstr>水俣市</vt:lpstr>
      <vt:lpstr>瑞穂市</vt:lpstr>
      <vt:lpstr>瑞浪市</vt:lpstr>
      <vt:lpstr>世羅町</vt:lpstr>
      <vt:lpstr>瀬戸市</vt:lpstr>
      <vt:lpstr>瀬戸内市</vt:lpstr>
      <vt:lpstr>清水町</vt:lpstr>
      <vt:lpstr>清川村</vt:lpstr>
      <vt:lpstr>生駒市</vt:lpstr>
      <vt:lpstr>西ノ島町</vt:lpstr>
      <vt:lpstr>西遠流域</vt:lpstr>
      <vt:lpstr>西会津町</vt:lpstr>
      <vt:lpstr>西海市</vt:lpstr>
      <vt:lpstr>西宮市</vt:lpstr>
      <vt:lpstr>西興部村</vt:lpstr>
      <vt:lpstr>西郷村</vt:lpstr>
      <vt:lpstr>西条市</vt:lpstr>
      <vt:lpstr>西川町</vt:lpstr>
      <vt:lpstr>西川流域</vt:lpstr>
      <vt:lpstr>西都市</vt:lpstr>
      <vt:lpstr>西米良村</vt:lpstr>
      <vt:lpstr>西予市</vt:lpstr>
      <vt:lpstr>西和賀町</vt:lpstr>
      <vt:lpstr>西脇市</vt:lpstr>
      <vt:lpstr>青森県</vt:lpstr>
      <vt:lpstr>青森市</vt:lpstr>
      <vt:lpstr>青木村</vt:lpstr>
      <vt:lpstr>静岡県</vt:lpstr>
      <vt:lpstr>静岡市</vt:lpstr>
      <vt:lpstr>石岡市</vt:lpstr>
      <vt:lpstr>石垣市</vt:lpstr>
      <vt:lpstr>石巻市</vt:lpstr>
      <vt:lpstr>石狩市</vt:lpstr>
      <vt:lpstr>石狩川流域</vt:lpstr>
      <vt:lpstr>石狩湾新湾</vt:lpstr>
      <vt:lpstr>石川県</vt:lpstr>
      <vt:lpstr>赤井川村</vt:lpstr>
      <vt:lpstr>赤磐市</vt:lpstr>
      <vt:lpstr>赤穂市</vt:lpstr>
      <vt:lpstr>仙塩流域</vt:lpstr>
      <vt:lpstr>仙台市</vt:lpstr>
      <vt:lpstr>仙北市</vt:lpstr>
      <vt:lpstr>千曲川流域</vt:lpstr>
      <vt:lpstr>千歳市</vt:lpstr>
      <vt:lpstr>千葉県</vt:lpstr>
      <vt:lpstr>千葉市</vt:lpstr>
      <vt:lpstr>占冠村</vt:lpstr>
      <vt:lpstr>川崎市</vt:lpstr>
      <vt:lpstr>川崎町</vt:lpstr>
      <vt:lpstr>川上村</vt:lpstr>
      <vt:lpstr>川場村</vt:lpstr>
      <vt:lpstr>川西保健衛生施設組合</vt:lpstr>
      <vt:lpstr>川棚町</vt:lpstr>
      <vt:lpstr>川南町</vt:lpstr>
      <vt:lpstr>泉北環境整備施設組合</vt:lpstr>
      <vt:lpstr>浅口市</vt:lpstr>
      <vt:lpstr>浅川町</vt:lpstr>
      <vt:lpstr>船橋市</vt:lpstr>
      <vt:lpstr>前橋市</vt:lpstr>
      <vt:lpstr>曽於市</vt:lpstr>
      <vt:lpstr>双葉地方広域市町村圏組合</vt:lpstr>
      <vt:lpstr>双葉町</vt:lpstr>
      <vt:lpstr>倉敷市</vt:lpstr>
      <vt:lpstr>早川町</vt:lpstr>
      <vt:lpstr>相生市</vt:lpstr>
      <vt:lpstr>相馬市</vt:lpstr>
      <vt:lpstr>相模川流域</vt:lpstr>
      <vt:lpstr>総社市</vt:lpstr>
      <vt:lpstr>草津町</vt:lpstr>
      <vt:lpstr>増毛町</vt:lpstr>
      <vt:lpstr>足寄町</vt:lpstr>
      <vt:lpstr>足利市</vt:lpstr>
      <vt:lpstr>袖ヶ浦市</vt:lpstr>
      <vt:lpstr>村上市</vt:lpstr>
      <vt:lpstr>多可町</vt:lpstr>
      <vt:lpstr>多久市</vt:lpstr>
      <vt:lpstr>多治見市</vt:lpstr>
      <vt:lpstr>多々良川流域</vt:lpstr>
      <vt:lpstr>多摩川流域</vt:lpstr>
      <vt:lpstr>太地町</vt:lpstr>
      <vt:lpstr>太田市</vt:lpstr>
      <vt:lpstr>太田川流域</vt:lpstr>
      <vt:lpstr>帯広市</vt:lpstr>
      <vt:lpstr>胎内市</vt:lpstr>
      <vt:lpstr>袋井市</vt:lpstr>
      <vt:lpstr>大垣市</vt:lpstr>
      <vt:lpstr>大間町</vt:lpstr>
      <vt:lpstr>大宜味村</vt:lpstr>
      <vt:lpstr>大熊町</vt:lpstr>
      <vt:lpstr>大桑村</vt:lpstr>
      <vt:lpstr>大江町</vt:lpstr>
      <vt:lpstr>大阪市</vt:lpstr>
      <vt:lpstr>大阪府</vt:lpstr>
      <vt:lpstr>大崎市</vt:lpstr>
      <vt:lpstr>大崎上島町</vt:lpstr>
      <vt:lpstr>大崎町</vt:lpstr>
      <vt:lpstr>大山町</vt:lpstr>
      <vt:lpstr>大樹町</vt:lpstr>
      <vt:lpstr>大洲市</vt:lpstr>
      <vt:lpstr>大仙市</vt:lpstr>
      <vt:lpstr>大川市</vt:lpstr>
      <vt:lpstr>大船渡市</vt:lpstr>
      <vt:lpstr>大蔵村</vt:lpstr>
      <vt:lpstr>大村市</vt:lpstr>
      <vt:lpstr>大村湾南部流域</vt:lpstr>
      <vt:lpstr>大台町</vt:lpstr>
      <vt:lpstr>大滝根川流域</vt:lpstr>
      <vt:lpstr>大竹市</vt:lpstr>
      <vt:lpstr>大町市</vt:lpstr>
      <vt:lpstr>大津市</vt:lpstr>
      <vt:lpstr>大津町</vt:lpstr>
      <vt:lpstr>大槌町</vt:lpstr>
      <vt:lpstr>大田原市</vt:lpstr>
      <vt:lpstr>大田市</vt:lpstr>
      <vt:lpstr>大分県</vt:lpstr>
      <vt:lpstr>大分市</vt:lpstr>
      <vt:lpstr>大牟田市</vt:lpstr>
      <vt:lpstr>大網白里市</vt:lpstr>
      <vt:lpstr>大野市</vt:lpstr>
      <vt:lpstr>大和市</vt:lpstr>
      <vt:lpstr>大和川下流流域</vt:lpstr>
      <vt:lpstr>大和川上流流域</vt:lpstr>
      <vt:lpstr>滝上町</vt:lpstr>
      <vt:lpstr>辰野町</vt:lpstr>
      <vt:lpstr>棚倉町</vt:lpstr>
      <vt:lpstr>丹波山村</vt:lpstr>
      <vt:lpstr>丹波市</vt:lpstr>
      <vt:lpstr>淡路市</vt:lpstr>
      <vt:lpstr>知多町</vt:lpstr>
      <vt:lpstr>知内町</vt:lpstr>
      <vt:lpstr>知名町</vt:lpstr>
      <vt:lpstr>智頭町</vt:lpstr>
      <vt:lpstr>池田市</vt:lpstr>
      <vt:lpstr>池田町</vt:lpstr>
      <vt:lpstr>稚内市</vt:lpstr>
      <vt:lpstr>置戸町</vt:lpstr>
      <vt:lpstr>築上町</vt:lpstr>
      <vt:lpstr>竹原市</vt:lpstr>
      <vt:lpstr>竹富町</vt:lpstr>
      <vt:lpstr>筑後川中流右岸流域</vt:lpstr>
      <vt:lpstr>筑西市</vt:lpstr>
      <vt:lpstr>筑前町</vt:lpstr>
      <vt:lpstr>秩父市</vt:lpstr>
      <vt:lpstr>中札内村</vt:lpstr>
      <vt:lpstr>中讃流域</vt:lpstr>
      <vt:lpstr>中城湾南部流域</vt:lpstr>
      <vt:lpstr>中城湾流域</vt:lpstr>
      <vt:lpstr>中新川広域行政事務組合</vt:lpstr>
      <vt:lpstr>中勢沿岸流域</vt:lpstr>
      <vt:lpstr>中川村</vt:lpstr>
      <vt:lpstr>中川流域</vt:lpstr>
      <vt:lpstr>中津市</vt:lpstr>
      <vt:lpstr>中津川市</vt:lpstr>
      <vt:lpstr>中頓別町</vt:lpstr>
      <vt:lpstr>中之条町</vt:lpstr>
      <vt:lpstr>中能登町</vt:lpstr>
      <vt:lpstr>中標津町</vt:lpstr>
      <vt:lpstr>中富良野町</vt:lpstr>
      <vt:lpstr>中部流域</vt:lpstr>
      <vt:lpstr>中野市</vt:lpstr>
      <vt:lpstr>猪苗代町</vt:lpstr>
      <vt:lpstr>猪名川流域</vt:lpstr>
      <vt:lpstr>朝倉市</vt:lpstr>
      <vt:lpstr>朝日村</vt:lpstr>
      <vt:lpstr>朝日町</vt:lpstr>
      <vt:lpstr>朝来市</vt:lpstr>
      <vt:lpstr>町田市</vt:lpstr>
      <vt:lpstr>銚子市</vt:lpstr>
      <vt:lpstr>長井市</vt:lpstr>
      <vt:lpstr>長岡市</vt:lpstr>
      <vt:lpstr>長久手町</vt:lpstr>
      <vt:lpstr>長崎県</vt:lpstr>
      <vt:lpstr>長崎市</vt:lpstr>
      <vt:lpstr>長洲町</vt:lpstr>
      <vt:lpstr>長沼町</vt:lpstr>
      <vt:lpstr>長生村</vt:lpstr>
      <vt:lpstr>長万部町</vt:lpstr>
      <vt:lpstr>長門市</vt:lpstr>
      <vt:lpstr>長野県</vt:lpstr>
      <vt:lpstr>長野原町</vt:lpstr>
      <vt:lpstr>長野市</vt:lpstr>
      <vt:lpstr>長与町</vt:lpstr>
      <vt:lpstr>長和町</vt:lpstr>
      <vt:lpstr>鳥羽市</vt:lpstr>
      <vt:lpstr>鳥取県</vt:lpstr>
      <vt:lpstr>鳥取市</vt:lpstr>
      <vt:lpstr>鳥栖市</vt:lpstr>
      <vt:lpstr>直島町</vt:lpstr>
      <vt:lpstr>津久見市</vt:lpstr>
      <vt:lpstr>津山市</vt:lpstr>
      <vt:lpstr>津市</vt:lpstr>
      <vt:lpstr>津島市</vt:lpstr>
      <vt:lpstr>津南町</vt:lpstr>
      <vt:lpstr>津幡町</vt:lpstr>
      <vt:lpstr>津別町</vt:lpstr>
      <vt:lpstr>津和野町</vt:lpstr>
      <vt:lpstr>嬬恋村</vt:lpstr>
      <vt:lpstr>鶴岡市</vt:lpstr>
      <vt:lpstr>鶴田町</vt:lpstr>
      <vt:lpstr>弟子屈町</vt:lpstr>
      <vt:lpstr>天塩町</vt:lpstr>
      <vt:lpstr>天神川流域</vt:lpstr>
      <vt:lpstr>天川村</vt:lpstr>
      <vt:lpstr>天草市</vt:lpstr>
      <vt:lpstr>天竜川左岸流域</vt:lpstr>
      <vt:lpstr>天龍村</vt:lpstr>
      <vt:lpstr>田原市</vt:lpstr>
      <vt:lpstr>田上町</vt:lpstr>
      <vt:lpstr>田布施川流域</vt:lpstr>
      <vt:lpstr>田辺市</vt:lpstr>
      <vt:lpstr>田野畑村</vt:lpstr>
      <vt:lpstr>渡嘉敷村</vt:lpstr>
      <vt:lpstr>渡良瀬川下流流域</vt:lpstr>
      <vt:lpstr>渡良瀬川上流流域</vt:lpstr>
      <vt:lpstr>登米市</vt:lpstr>
      <vt:lpstr>登別市</vt:lpstr>
      <vt:lpstr>都城市</vt:lpstr>
      <vt:lpstr>'シートA (1P用)'!都道府県</vt:lpstr>
      <vt:lpstr>都道府県</vt:lpstr>
      <vt:lpstr>砥部町</vt:lpstr>
      <vt:lpstr>土岐市</vt:lpstr>
      <vt:lpstr>土佐町</vt:lpstr>
      <vt:lpstr>唐津市</vt:lpstr>
      <vt:lpstr>島根県</vt:lpstr>
      <vt:lpstr>島田市</vt:lpstr>
      <vt:lpstr>東かがわ市</vt:lpstr>
      <vt:lpstr>東みよし町</vt:lpstr>
      <vt:lpstr>東栄町</vt:lpstr>
      <vt:lpstr>東温市</vt:lpstr>
      <vt:lpstr>東海市</vt:lpstr>
      <vt:lpstr>東京都</vt:lpstr>
      <vt:lpstr>東京都区部</vt:lpstr>
      <vt:lpstr>東金市</vt:lpstr>
      <vt:lpstr>東吾妻町</vt:lpstr>
      <vt:lpstr>東御市</vt:lpstr>
      <vt:lpstr>東広島市</vt:lpstr>
      <vt:lpstr>東松山市</vt:lpstr>
      <vt:lpstr>東松島市</vt:lpstr>
      <vt:lpstr>東川町</vt:lpstr>
      <vt:lpstr>東通村</vt:lpstr>
      <vt:lpstr>東彼杵町</vt:lpstr>
      <vt:lpstr>東北町</vt:lpstr>
      <vt:lpstr>東洋町</vt:lpstr>
      <vt:lpstr>梼原町</vt:lpstr>
      <vt:lpstr>湯河原町</vt:lpstr>
      <vt:lpstr>湯川村</vt:lpstr>
      <vt:lpstr>湯沢市</vt:lpstr>
      <vt:lpstr>湯沢町</vt:lpstr>
      <vt:lpstr>湯梨浜町</vt:lpstr>
      <vt:lpstr>当別町</vt:lpstr>
      <vt:lpstr>藤枝市</vt:lpstr>
      <vt:lpstr>藤沢市</vt:lpstr>
      <vt:lpstr>藤里町</vt:lpstr>
      <vt:lpstr>洞爺湖町</vt:lpstr>
      <vt:lpstr>徳島県</vt:lpstr>
      <vt:lpstr>徳島市</vt:lpstr>
      <vt:lpstr>徳之島町</vt:lpstr>
      <vt:lpstr>読谷村</vt:lpstr>
      <vt:lpstr>栃木県</vt:lpstr>
      <vt:lpstr>苫小牧市</vt:lpstr>
      <vt:lpstr>苫前町</vt:lpstr>
      <vt:lpstr>敦賀市</vt:lpstr>
      <vt:lpstr>奈義町</vt:lpstr>
      <vt:lpstr>奈良県</vt:lpstr>
      <vt:lpstr>奈良市</vt:lpstr>
      <vt:lpstr>那珂久慈流域</vt:lpstr>
      <vt:lpstr>那珂川町</vt:lpstr>
      <vt:lpstr>那須烏山市</vt:lpstr>
      <vt:lpstr>那須塩原市</vt:lpstr>
      <vt:lpstr>那須町</vt:lpstr>
      <vt:lpstr>那智勝浦町</vt:lpstr>
      <vt:lpstr>内子町</vt:lpstr>
      <vt:lpstr>内灘町</vt:lpstr>
      <vt:lpstr>楢葉町</vt:lpstr>
      <vt:lpstr>南アルプス市</vt:lpstr>
      <vt:lpstr>南あわじ市</vt:lpstr>
      <vt:lpstr>南伊勢町</vt:lpstr>
      <vt:lpstr>南伊豆町</vt:lpstr>
      <vt:lpstr>南越前町</vt:lpstr>
      <vt:lpstr>南会津町</vt:lpstr>
      <vt:lpstr>南関町</vt:lpstr>
      <vt:lpstr>南魚沼市</vt:lpstr>
      <vt:lpstr>南九州市</vt:lpstr>
      <vt:lpstr>南国市</vt:lpstr>
      <vt:lpstr>南佐環境衛生久組合</vt:lpstr>
      <vt:lpstr>南三陸町</vt:lpstr>
      <vt:lpstr>南小国町</vt:lpstr>
      <vt:lpstr>南相馬市</vt:lpstr>
      <vt:lpstr>南大阪湾岸流域</vt:lpstr>
      <vt:lpstr>南丹市</vt:lpstr>
      <vt:lpstr>南砺市</vt:lpstr>
      <vt:lpstr>南島原市</vt:lpstr>
      <vt:lpstr>南富良野町</vt:lpstr>
      <vt:lpstr>南部町</vt:lpstr>
      <vt:lpstr>南牧村</vt:lpstr>
      <vt:lpstr>南箕輪村</vt:lpstr>
      <vt:lpstr>南木曽町</vt:lpstr>
      <vt:lpstr>二戸市</vt:lpstr>
      <vt:lpstr>二本松市</vt:lpstr>
      <vt:lpstr>尼崎市</vt:lpstr>
      <vt:lpstr>廿日市市</vt:lpstr>
      <vt:lpstr>日吉津村</vt:lpstr>
      <vt:lpstr>日光市</vt:lpstr>
      <vt:lpstr>日光川下流流域</vt:lpstr>
      <vt:lpstr>日光川上流流域</vt:lpstr>
      <vt:lpstr>日向市</vt:lpstr>
      <vt:lpstr>日高市</vt:lpstr>
      <vt:lpstr>日高町</vt:lpstr>
      <vt:lpstr>日出町</vt:lpstr>
      <vt:lpstr>日進市</vt:lpstr>
      <vt:lpstr>日置市</vt:lpstr>
      <vt:lpstr>日田市</vt:lpstr>
      <vt:lpstr>日南市</vt:lpstr>
      <vt:lpstr>日野町</vt:lpstr>
      <vt:lpstr>日立高萩広域下水道組合</vt:lpstr>
      <vt:lpstr>日立市</vt:lpstr>
      <vt:lpstr>入善町</vt:lpstr>
      <vt:lpstr>熱海市</vt:lpstr>
      <vt:lpstr>能勢町</vt:lpstr>
      <vt:lpstr>能代市</vt:lpstr>
      <vt:lpstr>能登町</vt:lpstr>
      <vt:lpstr>能美市</vt:lpstr>
      <vt:lpstr>巴波川流域</vt:lpstr>
      <vt:lpstr>播磨高原広域事務組合</vt:lpstr>
      <vt:lpstr>波佐見町</vt:lpstr>
      <vt:lpstr>馬淵川流域</vt:lpstr>
      <vt:lpstr>萩市</vt:lpstr>
      <vt:lpstr>伯耆町</vt:lpstr>
      <vt:lpstr>柏崎市</vt:lpstr>
      <vt:lpstr>泊村</vt:lpstr>
      <vt:lpstr>白河市</vt:lpstr>
      <vt:lpstr>白樺湖下水道組合</vt:lpstr>
      <vt:lpstr>白糠町</vt:lpstr>
      <vt:lpstr>白山市</vt:lpstr>
      <vt:lpstr>白石町</vt:lpstr>
      <vt:lpstr>白川村</vt:lpstr>
      <vt:lpstr>白鷹町</vt:lpstr>
      <vt:lpstr>白馬村</vt:lpstr>
      <vt:lpstr>白浜町</vt:lpstr>
      <vt:lpstr>白老町</vt:lpstr>
      <vt:lpstr>迫川流域</vt:lpstr>
      <vt:lpstr>函館市</vt:lpstr>
      <vt:lpstr>函館湾流域</vt:lpstr>
      <vt:lpstr>箱根町</vt:lpstr>
      <vt:lpstr>八雲町</vt:lpstr>
      <vt:lpstr>八王子市</vt:lpstr>
      <vt:lpstr>八戸市</vt:lpstr>
      <vt:lpstr>八代市</vt:lpstr>
      <vt:lpstr>八代北部流域</vt:lpstr>
      <vt:lpstr>八頭町</vt:lpstr>
      <vt:lpstr>八幡浜市</vt:lpstr>
      <vt:lpstr>八幡平市</vt:lpstr>
      <vt:lpstr>八峰町</vt:lpstr>
      <vt:lpstr>塙町</vt:lpstr>
      <vt:lpstr>板倉町</vt:lpstr>
      <vt:lpstr>飯綱町</vt:lpstr>
      <vt:lpstr>飯山市</vt:lpstr>
      <vt:lpstr>飯塚市</vt:lpstr>
      <vt:lpstr>飯田市</vt:lpstr>
      <vt:lpstr>飯島町</vt:lpstr>
      <vt:lpstr>飯南町</vt:lpstr>
      <vt:lpstr>飯能市</vt:lpstr>
      <vt:lpstr>磐井川流域</vt:lpstr>
      <vt:lpstr>磐梯町</vt:lpstr>
      <vt:lpstr>磐田市</vt:lpstr>
      <vt:lpstr>飛騨市</vt:lpstr>
      <vt:lpstr>備前市</vt:lpstr>
      <vt:lpstr>尾花沢市大石田町環境衛生事業組合</vt:lpstr>
      <vt:lpstr>尾張旭市</vt:lpstr>
      <vt:lpstr>尾道市</vt:lpstr>
      <vt:lpstr>琵琶湖流域</vt:lpstr>
      <vt:lpstr>美浦村</vt:lpstr>
      <vt:lpstr>美瑛町</vt:lpstr>
      <vt:lpstr>美郷町</vt:lpstr>
      <vt:lpstr>美咲町</vt:lpstr>
      <vt:lpstr>美作市</vt:lpstr>
      <vt:lpstr>美深町</vt:lpstr>
      <vt:lpstr>美祢市</vt:lpstr>
      <vt:lpstr>美濃加茂市</vt:lpstr>
      <vt:lpstr>美濃市</vt:lpstr>
      <vt:lpstr>美波町</vt:lpstr>
      <vt:lpstr>美馬市</vt:lpstr>
      <vt:lpstr>美浜町</vt:lpstr>
      <vt:lpstr>美幌町</vt:lpstr>
      <vt:lpstr>桧枝岐村</vt:lpstr>
      <vt:lpstr>姫島村</vt:lpstr>
      <vt:lpstr>姫路市</vt:lpstr>
      <vt:lpstr>標茶町</vt:lpstr>
      <vt:lpstr>標津町</vt:lpstr>
      <vt:lpstr>氷見市</vt:lpstr>
      <vt:lpstr>氷川町</vt:lpstr>
      <vt:lpstr>浜松市</vt:lpstr>
      <vt:lpstr>浜中町</vt:lpstr>
      <vt:lpstr>浜田市</vt:lpstr>
      <vt:lpstr>浜頓別町</vt:lpstr>
      <vt:lpstr>富岡町</vt:lpstr>
      <vt:lpstr>富加町</vt:lpstr>
      <vt:lpstr>富山県</vt:lpstr>
      <vt:lpstr>富山市</vt:lpstr>
      <vt:lpstr>富士河口湖町</vt:lpstr>
      <vt:lpstr>富士宮市</vt:lpstr>
      <vt:lpstr>富士見町</vt:lpstr>
      <vt:lpstr>富士市</vt:lpstr>
      <vt:lpstr>富士北麓流域</vt:lpstr>
      <vt:lpstr>富良野市</vt:lpstr>
      <vt:lpstr>府中市</vt:lpstr>
      <vt:lpstr>武庫川流域</vt:lpstr>
      <vt:lpstr>武雄市</vt:lpstr>
      <vt:lpstr>舞鶴市</vt:lpstr>
      <vt:lpstr>福井県</vt:lpstr>
      <vt:lpstr>福井市</vt:lpstr>
      <vt:lpstr>福井臨海都市</vt:lpstr>
      <vt:lpstr>福岡県</vt:lpstr>
      <vt:lpstr>福岡市</vt:lpstr>
      <vt:lpstr>福崎町</vt:lpstr>
      <vt:lpstr>福山市</vt:lpstr>
      <vt:lpstr>福知山市</vt:lpstr>
      <vt:lpstr>福津市</vt:lpstr>
      <vt:lpstr>福島県</vt:lpstr>
      <vt:lpstr>福島市</vt:lpstr>
      <vt:lpstr>兵庫県</vt:lpstr>
      <vt:lpstr>平川市</vt:lpstr>
      <vt:lpstr>平内町</vt:lpstr>
      <vt:lpstr>米子市</vt:lpstr>
      <vt:lpstr>米代川流域</vt:lpstr>
      <vt:lpstr>米沢市</vt:lpstr>
      <vt:lpstr>別海町</vt:lpstr>
      <vt:lpstr>別府市</vt:lpstr>
      <vt:lpstr>片品村</vt:lpstr>
      <vt:lpstr>宝達志水町</vt:lpstr>
      <vt:lpstr>宝満川流域</vt:lpstr>
      <vt:lpstr>芳賀町</vt:lpstr>
      <vt:lpstr>豊浦町</vt:lpstr>
      <vt:lpstr>豊岡市</vt:lpstr>
      <vt:lpstr>豊丘村</vt:lpstr>
      <vt:lpstr>豊橋市</vt:lpstr>
      <vt:lpstr>豊後高田市</vt:lpstr>
      <vt:lpstr>豊後大野市</vt:lpstr>
      <vt:lpstr>豊頃町</vt:lpstr>
      <vt:lpstr>豊川流域</vt:lpstr>
      <vt:lpstr>豊前市</vt:lpstr>
      <vt:lpstr>豊中市</vt:lpstr>
      <vt:lpstr>豊田市</vt:lpstr>
      <vt:lpstr>豊富町</vt:lpstr>
      <vt:lpstr>鉾田市</vt:lpstr>
      <vt:lpstr>防府市</vt:lpstr>
      <vt:lpstr>北茨城市</vt:lpstr>
      <vt:lpstr>北栄町</vt:lpstr>
      <vt:lpstr>北塩原村</vt:lpstr>
      <vt:lpstr>北海道</vt:lpstr>
      <vt:lpstr>北九州市</vt:lpstr>
      <vt:lpstr>北見市</vt:lpstr>
      <vt:lpstr>北広島市</vt:lpstr>
      <vt:lpstr>北広島町</vt:lpstr>
      <vt:lpstr>北秋田市</vt:lpstr>
      <vt:lpstr>北上市</vt:lpstr>
      <vt:lpstr>北上川下流東部流域</vt:lpstr>
      <vt:lpstr>北上川下流流域</vt:lpstr>
      <vt:lpstr>北上川上流流域</vt:lpstr>
      <vt:lpstr>北勢沿岸流域</vt:lpstr>
      <vt:lpstr>北杜市</vt:lpstr>
      <vt:lpstr>北那須流域</vt:lpstr>
      <vt:lpstr>北方町</vt:lpstr>
      <vt:lpstr>幌延町</vt:lpstr>
      <vt:lpstr>本巣市</vt:lpstr>
      <vt:lpstr>本部町</vt:lpstr>
      <vt:lpstr>本別町</vt:lpstr>
      <vt:lpstr>麻績村</vt:lpstr>
      <vt:lpstr>幕別町</vt:lpstr>
      <vt:lpstr>枕崎市</vt:lpstr>
      <vt:lpstr>箕輪町</vt:lpstr>
      <vt:lpstr>妙高市</vt:lpstr>
      <vt:lpstr>霧島市</vt:lpstr>
      <vt:lpstr>名寄市</vt:lpstr>
      <vt:lpstr>名古屋市</vt:lpstr>
      <vt:lpstr>名護市</vt:lpstr>
      <vt:lpstr>名張市</vt:lpstr>
      <vt:lpstr>明石市</vt:lpstr>
      <vt:lpstr>明和町</vt:lpstr>
      <vt:lpstr>鳴瀬川流域</vt:lpstr>
      <vt:lpstr>茂原市</vt:lpstr>
      <vt:lpstr>茂木町</vt:lpstr>
      <vt:lpstr>毛呂山･越生･鳩山公共下水道組合</vt:lpstr>
      <vt:lpstr>網走市</vt:lpstr>
      <vt:lpstr>木古内町</vt:lpstr>
      <vt:lpstr>木更津市</vt:lpstr>
      <vt:lpstr>木城町</vt:lpstr>
      <vt:lpstr>木曽広域連合</vt:lpstr>
      <vt:lpstr>木曽川右岸流域</vt:lpstr>
      <vt:lpstr>木曽町</vt:lpstr>
      <vt:lpstr>木曽岬町</vt:lpstr>
      <vt:lpstr>木祖村</vt:lpstr>
      <vt:lpstr>木津川市</vt:lpstr>
      <vt:lpstr>木津川上流流域</vt:lpstr>
      <vt:lpstr>木津川流域</vt:lpstr>
      <vt:lpstr>木島平村</vt:lpstr>
      <vt:lpstr>紋別市</vt:lpstr>
      <vt:lpstr>野沢温泉村</vt:lpstr>
      <vt:lpstr>野田村</vt:lpstr>
      <vt:lpstr>矢掛町</vt:lpstr>
      <vt:lpstr>矢作川・境川流域</vt:lpstr>
      <vt:lpstr>矢板市</vt:lpstr>
      <vt:lpstr>矢部川流域</vt:lpstr>
      <vt:lpstr>柳井市</vt:lpstr>
      <vt:lpstr>柳川市</vt:lpstr>
      <vt:lpstr>柳津町</vt:lpstr>
      <vt:lpstr>揖斐川町</vt:lpstr>
      <vt:lpstr>揖保川流域</vt:lpstr>
      <vt:lpstr>有田川町</vt:lpstr>
      <vt:lpstr>有田町</vt:lpstr>
      <vt:lpstr>湧別町</vt:lpstr>
      <vt:lpstr>涌谷町</vt:lpstr>
      <vt:lpstr>由利本荘市</vt:lpstr>
      <vt:lpstr>由良町</vt:lpstr>
      <vt:lpstr>遊佐町</vt:lpstr>
      <vt:lpstr>邑南町</vt:lpstr>
      <vt:lpstr>雄武町</vt:lpstr>
      <vt:lpstr>夕張市</vt:lpstr>
      <vt:lpstr>余市町</vt:lpstr>
      <vt:lpstr>様似町</vt:lpstr>
      <vt:lpstr>洋野町</vt:lpstr>
      <vt:lpstr>葉山町</vt:lpstr>
      <vt:lpstr>養父市</vt:lpstr>
      <vt:lpstr>養老町</vt:lpstr>
      <vt:lpstr>淀川右岸流域</vt:lpstr>
      <vt:lpstr>淀川左岸流域</vt:lpstr>
      <vt:lpstr>利根・渡良瀬流域</vt:lpstr>
      <vt:lpstr>利根左岸さしま流域</vt:lpstr>
      <vt:lpstr>利根川右岸流域</vt:lpstr>
      <vt:lpstr>利根川佐波流域</vt:lpstr>
      <vt:lpstr>利根川左岸流域</vt:lpstr>
      <vt:lpstr>利根川上流流域</vt:lpstr>
      <vt:lpstr>利尻町</vt:lpstr>
      <vt:lpstr>利尻富士町</vt:lpstr>
      <vt:lpstr>陸前高田市</vt:lpstr>
      <vt:lpstr>陸別町</vt:lpstr>
      <vt:lpstr>立科町</vt:lpstr>
      <vt:lpstr>立川市</vt:lpstr>
      <vt:lpstr>留寿都村</vt:lpstr>
      <vt:lpstr>留萌市</vt:lpstr>
      <vt:lpstr>輪島市</vt:lpstr>
      <vt:lpstr>輪之内町</vt:lpstr>
      <vt:lpstr>礼文町</vt:lpstr>
      <vt:lpstr>苓北町</vt:lpstr>
      <vt:lpstr>浪江町</vt:lpstr>
      <vt:lpstr>六ヶ所村</vt:lpstr>
      <vt:lpstr>和歌山県</vt:lpstr>
      <vt:lpstr>和歌山市</vt:lpstr>
      <vt:lpstr>和寒町</vt:lpstr>
      <vt:lpstr>和気町</vt:lpstr>
      <vt:lpstr>和水町</vt:lpstr>
      <vt:lpstr>和束町</vt:lpstr>
      <vt:lpstr>和泊町</vt:lpstr>
      <vt:lpstr>檜枝岐村</vt:lpstr>
      <vt:lpstr>諫早市</vt:lpstr>
      <vt:lpstr>鰺ヶ沢町</vt:lpstr>
    </vt:vector>
  </TitlesOfParts>
  <Company>日本水工設計株式会社</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日本水工設計</dc:creator>
  <cp:lastModifiedBy>なし</cp:lastModifiedBy>
  <cp:lastPrinted>2018-04-17T05:50:22Z</cp:lastPrinted>
  <dcterms:created xsi:type="dcterms:W3CDTF">2017-12-01T11:08:19Z</dcterms:created>
  <dcterms:modified xsi:type="dcterms:W3CDTF">2018-08-06T08:57:11Z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6da5cdf5-5a6a-4362-84c1-9e4db48aada7</vt:lpwstr>
  </property>
</Properties>
</file>